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pivotTables/pivotTable1.xml" ContentType="application/vnd.openxmlformats-officedocument.spreadsheetml.pivotTab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D:\ADNAN\DECLARATION\"/>
    </mc:Choice>
  </mc:AlternateContent>
  <xr:revisionPtr revIDLastSave="0" documentId="13_ncr:1_{564C510D-2F00-4723-A17E-5E3265C6C478}" xr6:coauthVersionLast="47" xr6:coauthVersionMax="47" xr10:uidLastSave="{00000000-0000-0000-0000-000000000000}"/>
  <bookViews>
    <workbookView xWindow="-120" yWindow="-120" windowWidth="20730" windowHeight="11160" tabRatio="911" activeTab="4" xr2:uid="{00000000-000D-0000-FFFF-FFFF00000000}"/>
  </bookViews>
  <sheets>
    <sheet name="List" sheetId="2" r:id="rId1"/>
    <sheet name="Data" sheetId="3" r:id="rId2"/>
    <sheet name="0427" sheetId="1511" r:id="rId3"/>
    <sheet name="0426" sheetId="1513" r:id="rId4"/>
    <sheet name="New" sheetId="1" r:id="rId5"/>
    <sheet name="Email-ok" sheetId="5" r:id="rId6"/>
    <sheet name="Summary" sheetId="1200" r:id="rId7"/>
    <sheet name="GD.List" sheetId="4" r:id="rId8"/>
    <sheet name="Item" sheetId="44" r:id="rId9"/>
    <sheet name="Check" sheetId="6" r:id="rId10"/>
    <sheet name="Closed" sheetId="1180" r:id="rId11"/>
  </sheets>
  <externalReferences>
    <externalReference r:id="rId12"/>
    <externalReference r:id="rId13"/>
    <externalReference r:id="rId14"/>
    <externalReference r:id="rId15"/>
  </externalReferences>
  <definedNames>
    <definedName name="_xlnm._FilterDatabase" localSheetId="3" hidden="1">'0426'!$A$9:$DA$76</definedName>
    <definedName name="_xlnm._FilterDatabase" localSheetId="2" hidden="1">'0427'!$A$9:$DA$76</definedName>
    <definedName name="_xlnm._FilterDatabase" localSheetId="1" hidden="1">Data!$A$1:$M$3926</definedName>
    <definedName name="_xlnm._FilterDatabase" localSheetId="5" hidden="1">'Email-ok'!$A$9:$P$131</definedName>
    <definedName name="_xlnm._FilterDatabase" localSheetId="7" hidden="1">GD.List!$A$3:$AO$2441</definedName>
    <definedName name="_xlnm._FilterDatabase" localSheetId="4" hidden="1">New!$A$9:$DA$77</definedName>
    <definedName name="_xlnm._FilterDatabase" localSheetId="6" hidden="1">Summary!$A$10:$J$611</definedName>
    <definedName name="Key" localSheetId="3">Desc[Key]</definedName>
    <definedName name="Key" localSheetId="2">Desc[Key]</definedName>
    <definedName name="Key">Desc[Key]</definedName>
    <definedName name="Keys" localSheetId="3">Desc[Key1]</definedName>
    <definedName name="Keys" localSheetId="2">Desc[Key1]</definedName>
    <definedName name="Keys">Desc[Key1]</definedName>
    <definedName name="Slicer_Product">#N/A</definedName>
    <definedName name="Slicer_Status">#N/A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22" i="1" l="1"/>
  <c r="G22" i="1"/>
  <c r="H22" i="1"/>
  <c r="CW22" i="1" s="1"/>
  <c r="I22" i="1"/>
  <c r="CU22" i="1"/>
  <c r="CZ22" i="1"/>
  <c r="P82" i="1"/>
  <c r="P81" i="1"/>
  <c r="P80" i="1"/>
  <c r="C49" i="1"/>
  <c r="C61" i="1"/>
  <c r="C60" i="1"/>
  <c r="C11" i="1"/>
  <c r="C69" i="1"/>
  <c r="L82" i="1"/>
  <c r="K82" i="1"/>
  <c r="T22" i="1" l="1"/>
  <c r="CT22" i="1"/>
  <c r="BV22" i="1"/>
  <c r="BD22" i="1"/>
  <c r="AX22" i="1"/>
  <c r="AF22" i="1"/>
  <c r="Z22" i="1"/>
  <c r="CB22" i="1"/>
  <c r="CH22" i="1"/>
  <c r="BJ22" i="1"/>
  <c r="AL22" i="1"/>
  <c r="N22" i="1"/>
  <c r="CN22" i="1"/>
  <c r="BP22" i="1"/>
  <c r="AR22" i="1"/>
  <c r="M82" i="1"/>
  <c r="Q82" i="1" s="1"/>
  <c r="CU74" i="1" l="1"/>
  <c r="CU73" i="1"/>
  <c r="CU72" i="1"/>
  <c r="CU71" i="1"/>
  <c r="CU70" i="1"/>
  <c r="CU69" i="1"/>
  <c r="CU68" i="1"/>
  <c r="CU67" i="1"/>
  <c r="CU66" i="1"/>
  <c r="CU65" i="1"/>
  <c r="CU64" i="1"/>
  <c r="CU63" i="1"/>
  <c r="CU62" i="1"/>
  <c r="CU61" i="1"/>
  <c r="CU60" i="1"/>
  <c r="CU59" i="1"/>
  <c r="CW58" i="1"/>
  <c r="CU58" i="1"/>
  <c r="CU57" i="1"/>
  <c r="CU56" i="1"/>
  <c r="CU55" i="1"/>
  <c r="CU54" i="1"/>
  <c r="CW53" i="1"/>
  <c r="CU53" i="1"/>
  <c r="CW52" i="1"/>
  <c r="CU52" i="1"/>
  <c r="CW51" i="1"/>
  <c r="CU51" i="1"/>
  <c r="CU50" i="1"/>
  <c r="CU49" i="1"/>
  <c r="CU48" i="1"/>
  <c r="CU47" i="1"/>
  <c r="CU46" i="1"/>
  <c r="CU45" i="1"/>
  <c r="CU44" i="1"/>
  <c r="CU43" i="1"/>
  <c r="CU42" i="1"/>
  <c r="CU41" i="1"/>
  <c r="CU40" i="1"/>
  <c r="CU39" i="1"/>
  <c r="CU38" i="1"/>
  <c r="CU37" i="1"/>
  <c r="CU36" i="1"/>
  <c r="CU35" i="1"/>
  <c r="CU34" i="1"/>
  <c r="CU33" i="1"/>
  <c r="CU32" i="1"/>
  <c r="CU31" i="1"/>
  <c r="CU30" i="1"/>
  <c r="CU29" i="1"/>
  <c r="CU28" i="1"/>
  <c r="CU27" i="1"/>
  <c r="CU26" i="1"/>
  <c r="CU25" i="1"/>
  <c r="CU24" i="1"/>
  <c r="CU23" i="1"/>
  <c r="CU21" i="1"/>
  <c r="CU20" i="1"/>
  <c r="CU19" i="1"/>
  <c r="CU18" i="1"/>
  <c r="CU17" i="1"/>
  <c r="CU16" i="1"/>
  <c r="CU15" i="1"/>
  <c r="CU14" i="1"/>
  <c r="CU13" i="1"/>
  <c r="CU12" i="1"/>
  <c r="CU11" i="1"/>
  <c r="CJ3" i="1"/>
  <c r="CD3" i="1"/>
  <c r="BX3" i="1"/>
  <c r="BR3" i="1"/>
  <c r="BL3" i="1"/>
  <c r="BF3" i="1"/>
  <c r="AZ3" i="1"/>
  <c r="AT3" i="1"/>
  <c r="AN3" i="1"/>
  <c r="AH3" i="1"/>
  <c r="AB3" i="1"/>
  <c r="V3" i="1"/>
  <c r="P3" i="1"/>
  <c r="J3" i="1"/>
  <c r="A36" i="1"/>
  <c r="G36" i="1"/>
  <c r="H36" i="1"/>
  <c r="CW36" i="1" s="1"/>
  <c r="I36" i="1"/>
  <c r="CZ36" i="1"/>
  <c r="A18" i="1"/>
  <c r="G18" i="1"/>
  <c r="H18" i="1"/>
  <c r="CW18" i="1" s="1"/>
  <c r="CZ18" i="1"/>
  <c r="BD18" i="1" l="1"/>
  <c r="CN36" i="1"/>
  <c r="BP36" i="1"/>
  <c r="AR36" i="1"/>
  <c r="T36" i="1"/>
  <c r="BV36" i="1"/>
  <c r="BD36" i="1"/>
  <c r="AL36" i="1"/>
  <c r="CB36" i="1"/>
  <c r="AX36" i="1"/>
  <c r="BJ36" i="1"/>
  <c r="AF36" i="1"/>
  <c r="CT36" i="1"/>
  <c r="CH36" i="1"/>
  <c r="Z36" i="1"/>
  <c r="N36" i="1"/>
  <c r="BJ18" i="1"/>
  <c r="AF18" i="1"/>
  <c r="CH18" i="1"/>
  <c r="N18" i="1"/>
  <c r="CN18" i="1"/>
  <c r="BP18" i="1"/>
  <c r="AR18" i="1"/>
  <c r="T18" i="1"/>
  <c r="CT18" i="1"/>
  <c r="BV18" i="1"/>
  <c r="AX18" i="1"/>
  <c r="Z18" i="1"/>
  <c r="AL18" i="1"/>
  <c r="CB18" i="1"/>
  <c r="C76" i="1513"/>
  <c r="CT75" i="1513"/>
  <c r="CO75" i="1513"/>
  <c r="CN75" i="1513"/>
  <c r="CI75" i="1513"/>
  <c r="CH75" i="1513"/>
  <c r="CC75" i="1513"/>
  <c r="CB75" i="1513"/>
  <c r="BW75" i="1513"/>
  <c r="BV75" i="1513"/>
  <c r="BQ75" i="1513"/>
  <c r="BP75" i="1513"/>
  <c r="BK75" i="1513"/>
  <c r="BJ75" i="1513"/>
  <c r="BE75" i="1513"/>
  <c r="BD75" i="1513"/>
  <c r="AY75" i="1513"/>
  <c r="AX75" i="1513"/>
  <c r="AS75" i="1513"/>
  <c r="AR75" i="1513"/>
  <c r="AM75" i="1513"/>
  <c r="AL75" i="1513"/>
  <c r="AG75" i="1513"/>
  <c r="AF75" i="1513"/>
  <c r="AA75" i="1513"/>
  <c r="Z75" i="1513"/>
  <c r="T75" i="1513"/>
  <c r="N75" i="1513"/>
  <c r="CT74" i="1513"/>
  <c r="CO74" i="1513"/>
  <c r="CN74" i="1513"/>
  <c r="CI74" i="1513"/>
  <c r="CH74" i="1513"/>
  <c r="CC74" i="1513"/>
  <c r="CB74" i="1513"/>
  <c r="BW74" i="1513"/>
  <c r="BV74" i="1513"/>
  <c r="BQ74" i="1513"/>
  <c r="BP74" i="1513"/>
  <c r="BK74" i="1513"/>
  <c r="BJ74" i="1513"/>
  <c r="BE74" i="1513"/>
  <c r="BD74" i="1513"/>
  <c r="AY74" i="1513"/>
  <c r="AX74" i="1513"/>
  <c r="AS74" i="1513"/>
  <c r="AR74" i="1513"/>
  <c r="AM74" i="1513"/>
  <c r="AL74" i="1513"/>
  <c r="AG74" i="1513"/>
  <c r="AF74" i="1513"/>
  <c r="AA74" i="1513"/>
  <c r="Z74" i="1513"/>
  <c r="U74" i="1513"/>
  <c r="T74" i="1513"/>
  <c r="N74" i="1513"/>
  <c r="CZ73" i="1513"/>
  <c r="CU73" i="1513"/>
  <c r="Y73" i="1513"/>
  <c r="S73" i="1513"/>
  <c r="I73" i="1513"/>
  <c r="H73" i="1513"/>
  <c r="BV73" i="1513" s="1"/>
  <c r="G73" i="1513"/>
  <c r="CZ72" i="1513"/>
  <c r="CU72" i="1513"/>
  <c r="Y72" i="1513"/>
  <c r="S72" i="1513"/>
  <c r="I72" i="1513"/>
  <c r="H72" i="1513"/>
  <c r="CN72" i="1513" s="1"/>
  <c r="G72" i="1513"/>
  <c r="CZ71" i="1513"/>
  <c r="CU71" i="1513"/>
  <c r="Y71" i="1513"/>
  <c r="S71" i="1513"/>
  <c r="I71" i="1513"/>
  <c r="H71" i="1513"/>
  <c r="Z71" i="1513" s="1"/>
  <c r="G71" i="1513"/>
  <c r="CZ70" i="1513"/>
  <c r="CU70" i="1513"/>
  <c r="Y70" i="1513"/>
  <c r="S70" i="1513"/>
  <c r="I70" i="1513"/>
  <c r="H70" i="1513"/>
  <c r="CW70" i="1513" s="1"/>
  <c r="G70" i="1513"/>
  <c r="A70" i="1513"/>
  <c r="CZ69" i="1513"/>
  <c r="CU69" i="1513"/>
  <c r="Y69" i="1513"/>
  <c r="S69" i="1513"/>
  <c r="I69" i="1513"/>
  <c r="H69" i="1513"/>
  <c r="G69" i="1513"/>
  <c r="A69" i="1513"/>
  <c r="CZ68" i="1513"/>
  <c r="CU68" i="1513"/>
  <c r="Y68" i="1513"/>
  <c r="S68" i="1513"/>
  <c r="I68" i="1513"/>
  <c r="H68" i="1513"/>
  <c r="CW68" i="1513" s="1"/>
  <c r="G68" i="1513"/>
  <c r="A68" i="1513"/>
  <c r="CZ67" i="1513"/>
  <c r="CU67" i="1513"/>
  <c r="Y67" i="1513"/>
  <c r="S67" i="1513"/>
  <c r="I67" i="1513"/>
  <c r="H67" i="1513"/>
  <c r="CW67" i="1513" s="1"/>
  <c r="G67" i="1513"/>
  <c r="A67" i="1513"/>
  <c r="CZ66" i="1513"/>
  <c r="CU66" i="1513"/>
  <c r="Y66" i="1513"/>
  <c r="S66" i="1513"/>
  <c r="I66" i="1513"/>
  <c r="H66" i="1513"/>
  <c r="CW66" i="1513" s="1"/>
  <c r="G66" i="1513"/>
  <c r="A66" i="1513"/>
  <c r="CZ65" i="1513"/>
  <c r="CU65" i="1513"/>
  <c r="Y65" i="1513"/>
  <c r="S65" i="1513"/>
  <c r="I65" i="1513"/>
  <c r="H65" i="1513"/>
  <c r="CW65" i="1513" s="1"/>
  <c r="G65" i="1513"/>
  <c r="A65" i="1513"/>
  <c r="CZ64" i="1513"/>
  <c r="CU64" i="1513"/>
  <c r="Y64" i="1513"/>
  <c r="S64" i="1513"/>
  <c r="I64" i="1513"/>
  <c r="H64" i="1513"/>
  <c r="A64" i="1513"/>
  <c r="CZ63" i="1513"/>
  <c r="CU63" i="1513"/>
  <c r="Y63" i="1513"/>
  <c r="S63" i="1513"/>
  <c r="I63" i="1513"/>
  <c r="H63" i="1513"/>
  <c r="CW63" i="1513" s="1"/>
  <c r="G63" i="1513"/>
  <c r="A63" i="1513"/>
  <c r="CZ62" i="1513"/>
  <c r="CU62" i="1513"/>
  <c r="Y62" i="1513"/>
  <c r="S62" i="1513"/>
  <c r="H62" i="1513"/>
  <c r="CW62" i="1513" s="1"/>
  <c r="G62" i="1513"/>
  <c r="A62" i="1513"/>
  <c r="CZ61" i="1513"/>
  <c r="CU61" i="1513"/>
  <c r="Y61" i="1513"/>
  <c r="S61" i="1513"/>
  <c r="I61" i="1513"/>
  <c r="H61" i="1513"/>
  <c r="CW61" i="1513" s="1"/>
  <c r="G61" i="1513"/>
  <c r="A61" i="1513"/>
  <c r="CZ60" i="1513"/>
  <c r="CU60" i="1513"/>
  <c r="Y60" i="1513"/>
  <c r="S60" i="1513"/>
  <c r="I60" i="1513"/>
  <c r="H60" i="1513"/>
  <c r="G60" i="1513"/>
  <c r="A60" i="1513"/>
  <c r="CZ59" i="1513"/>
  <c r="CU59" i="1513"/>
  <c r="Y59" i="1513"/>
  <c r="S59" i="1513"/>
  <c r="H59" i="1513"/>
  <c r="CW59" i="1513" s="1"/>
  <c r="G59" i="1513"/>
  <c r="A59" i="1513"/>
  <c r="CZ58" i="1513"/>
  <c r="CU58" i="1513"/>
  <c r="Y58" i="1513"/>
  <c r="S58" i="1513"/>
  <c r="I58" i="1513"/>
  <c r="H58" i="1513"/>
  <c r="CW58" i="1513" s="1"/>
  <c r="G58" i="1513"/>
  <c r="A58" i="1513"/>
  <c r="CZ57" i="1513"/>
  <c r="CW57" i="1513"/>
  <c r="CU57" i="1513"/>
  <c r="Y57" i="1513"/>
  <c r="S57" i="1513"/>
  <c r="A57" i="1513"/>
  <c r="BJ57" i="1513" s="1"/>
  <c r="CZ56" i="1513"/>
  <c r="CU56" i="1513"/>
  <c r="Y56" i="1513"/>
  <c r="S56" i="1513"/>
  <c r="I56" i="1513"/>
  <c r="H56" i="1513"/>
  <c r="G56" i="1513"/>
  <c r="A56" i="1513"/>
  <c r="CZ55" i="1513"/>
  <c r="CU55" i="1513"/>
  <c r="Y55" i="1513"/>
  <c r="S55" i="1513"/>
  <c r="I55" i="1513"/>
  <c r="H55" i="1513"/>
  <c r="CW55" i="1513" s="1"/>
  <c r="G55" i="1513"/>
  <c r="A55" i="1513"/>
  <c r="CZ54" i="1513"/>
  <c r="CU54" i="1513"/>
  <c r="Y54" i="1513"/>
  <c r="S54" i="1513"/>
  <c r="I54" i="1513"/>
  <c r="H54" i="1513"/>
  <c r="CW54" i="1513" s="1"/>
  <c r="G54" i="1513"/>
  <c r="A54" i="1513"/>
  <c r="CZ53" i="1513"/>
  <c r="CU53" i="1513"/>
  <c r="Y53" i="1513"/>
  <c r="S53" i="1513"/>
  <c r="I53" i="1513"/>
  <c r="H53" i="1513"/>
  <c r="CW53" i="1513" s="1"/>
  <c r="G53" i="1513"/>
  <c r="A53" i="1513"/>
  <c r="CZ52" i="1513"/>
  <c r="CW52" i="1513"/>
  <c r="CU52" i="1513"/>
  <c r="Y52" i="1513"/>
  <c r="S52" i="1513"/>
  <c r="A52" i="1513"/>
  <c r="CZ51" i="1513"/>
  <c r="CW51" i="1513"/>
  <c r="CU51" i="1513"/>
  <c r="Y51" i="1513"/>
  <c r="S51" i="1513"/>
  <c r="A51" i="1513"/>
  <c r="BJ51" i="1513" s="1"/>
  <c r="CZ50" i="1513"/>
  <c r="CW50" i="1513"/>
  <c r="CU50" i="1513"/>
  <c r="Y50" i="1513"/>
  <c r="S50" i="1513"/>
  <c r="A50" i="1513"/>
  <c r="CB50" i="1513" s="1"/>
  <c r="CZ49" i="1513"/>
  <c r="CU49" i="1513"/>
  <c r="Y49" i="1513"/>
  <c r="S49" i="1513"/>
  <c r="I49" i="1513"/>
  <c r="H49" i="1513"/>
  <c r="G49" i="1513"/>
  <c r="A49" i="1513"/>
  <c r="CZ48" i="1513"/>
  <c r="CU48" i="1513"/>
  <c r="Y48" i="1513"/>
  <c r="S48" i="1513"/>
  <c r="I48" i="1513"/>
  <c r="H48" i="1513"/>
  <c r="CW48" i="1513" s="1"/>
  <c r="G48" i="1513"/>
  <c r="A48" i="1513"/>
  <c r="CZ47" i="1513"/>
  <c r="CU47" i="1513"/>
  <c r="Y47" i="1513"/>
  <c r="S47" i="1513"/>
  <c r="I47" i="1513"/>
  <c r="H47" i="1513"/>
  <c r="G47" i="1513"/>
  <c r="A47" i="1513"/>
  <c r="CZ46" i="1513"/>
  <c r="CU46" i="1513"/>
  <c r="Y46" i="1513"/>
  <c r="S46" i="1513"/>
  <c r="I46" i="1513"/>
  <c r="H46" i="1513"/>
  <c r="CW46" i="1513" s="1"/>
  <c r="G46" i="1513"/>
  <c r="A46" i="1513"/>
  <c r="CZ45" i="1513"/>
  <c r="CU45" i="1513"/>
  <c r="Y45" i="1513"/>
  <c r="S45" i="1513"/>
  <c r="I45" i="1513"/>
  <c r="H45" i="1513"/>
  <c r="G45" i="1513"/>
  <c r="A45" i="1513"/>
  <c r="CZ44" i="1513"/>
  <c r="CU44" i="1513"/>
  <c r="Y44" i="1513"/>
  <c r="S44" i="1513"/>
  <c r="I44" i="1513"/>
  <c r="H44" i="1513"/>
  <c r="BP44" i="1513" s="1"/>
  <c r="G44" i="1513"/>
  <c r="CZ43" i="1513"/>
  <c r="CU43" i="1513"/>
  <c r="Y43" i="1513"/>
  <c r="S43" i="1513"/>
  <c r="I43" i="1513"/>
  <c r="H43" i="1513"/>
  <c r="G43" i="1513"/>
  <c r="A43" i="1513"/>
  <c r="CZ42" i="1513"/>
  <c r="CU42" i="1513"/>
  <c r="Y42" i="1513"/>
  <c r="S42" i="1513"/>
  <c r="I42" i="1513"/>
  <c r="H42" i="1513"/>
  <c r="G42" i="1513"/>
  <c r="A42" i="1513"/>
  <c r="CZ41" i="1513"/>
  <c r="CU41" i="1513"/>
  <c r="Y41" i="1513"/>
  <c r="S41" i="1513"/>
  <c r="I41" i="1513"/>
  <c r="H41" i="1513"/>
  <c r="CW41" i="1513" s="1"/>
  <c r="G41" i="1513"/>
  <c r="A41" i="1513"/>
  <c r="CZ40" i="1513"/>
  <c r="CU40" i="1513"/>
  <c r="Y40" i="1513"/>
  <c r="S40" i="1513"/>
  <c r="I40" i="1513"/>
  <c r="H40" i="1513"/>
  <c r="CW40" i="1513" s="1"/>
  <c r="G40" i="1513"/>
  <c r="A40" i="1513"/>
  <c r="CZ39" i="1513"/>
  <c r="CU39" i="1513"/>
  <c r="Y39" i="1513"/>
  <c r="S39" i="1513"/>
  <c r="I39" i="1513"/>
  <c r="H39" i="1513"/>
  <c r="CW39" i="1513" s="1"/>
  <c r="G39" i="1513"/>
  <c r="A39" i="1513"/>
  <c r="CZ38" i="1513"/>
  <c r="CU38" i="1513"/>
  <c r="Y38" i="1513"/>
  <c r="S38" i="1513"/>
  <c r="I38" i="1513"/>
  <c r="H38" i="1513"/>
  <c r="CW38" i="1513" s="1"/>
  <c r="G38" i="1513"/>
  <c r="A38" i="1513"/>
  <c r="CZ37" i="1513"/>
  <c r="CU37" i="1513"/>
  <c r="Y37" i="1513"/>
  <c r="S37" i="1513"/>
  <c r="I37" i="1513"/>
  <c r="H37" i="1513"/>
  <c r="CB37" i="1513" s="1"/>
  <c r="G37" i="1513"/>
  <c r="CZ36" i="1513"/>
  <c r="CU36" i="1513"/>
  <c r="Y36" i="1513"/>
  <c r="S36" i="1513"/>
  <c r="I36" i="1513"/>
  <c r="H36" i="1513"/>
  <c r="CW36" i="1513" s="1"/>
  <c r="G36" i="1513"/>
  <c r="A36" i="1513"/>
  <c r="CZ35" i="1513"/>
  <c r="CU35" i="1513"/>
  <c r="Y35" i="1513"/>
  <c r="S35" i="1513"/>
  <c r="I35" i="1513"/>
  <c r="H35" i="1513"/>
  <c r="CW35" i="1513" s="1"/>
  <c r="G35" i="1513"/>
  <c r="A35" i="1513"/>
  <c r="CZ34" i="1513"/>
  <c r="CU34" i="1513"/>
  <c r="Y34" i="1513"/>
  <c r="S34" i="1513"/>
  <c r="I34" i="1513"/>
  <c r="H34" i="1513"/>
  <c r="CW34" i="1513" s="1"/>
  <c r="G34" i="1513"/>
  <c r="A34" i="1513"/>
  <c r="CZ33" i="1513"/>
  <c r="CU33" i="1513"/>
  <c r="Y33" i="1513"/>
  <c r="S33" i="1513"/>
  <c r="I33" i="1513"/>
  <c r="H33" i="1513"/>
  <c r="G33" i="1513"/>
  <c r="A33" i="1513"/>
  <c r="CZ32" i="1513"/>
  <c r="CU32" i="1513"/>
  <c r="Y32" i="1513"/>
  <c r="S32" i="1513"/>
  <c r="I32" i="1513"/>
  <c r="H32" i="1513"/>
  <c r="CW32" i="1513" s="1"/>
  <c r="G32" i="1513"/>
  <c r="A32" i="1513"/>
  <c r="CZ31" i="1513"/>
  <c r="CU31" i="1513"/>
  <c r="Y31" i="1513"/>
  <c r="S31" i="1513"/>
  <c r="I31" i="1513"/>
  <c r="H31" i="1513"/>
  <c r="G31" i="1513"/>
  <c r="A31" i="1513"/>
  <c r="CZ30" i="1513"/>
  <c r="CU30" i="1513"/>
  <c r="Y30" i="1513"/>
  <c r="S30" i="1513"/>
  <c r="I30" i="1513"/>
  <c r="H30" i="1513"/>
  <c r="CW30" i="1513" s="1"/>
  <c r="G30" i="1513"/>
  <c r="A30" i="1513"/>
  <c r="CZ29" i="1513"/>
  <c r="CU29" i="1513"/>
  <c r="Y29" i="1513"/>
  <c r="S29" i="1513"/>
  <c r="I29" i="1513"/>
  <c r="H29" i="1513"/>
  <c r="CW29" i="1513" s="1"/>
  <c r="G29" i="1513"/>
  <c r="A29" i="1513"/>
  <c r="CZ28" i="1513"/>
  <c r="CU28" i="1513"/>
  <c r="Y28" i="1513"/>
  <c r="S28" i="1513"/>
  <c r="I28" i="1513"/>
  <c r="H28" i="1513"/>
  <c r="CW28" i="1513" s="1"/>
  <c r="G28" i="1513"/>
  <c r="A28" i="1513"/>
  <c r="CZ27" i="1513"/>
  <c r="CU27" i="1513"/>
  <c r="Y27" i="1513"/>
  <c r="S27" i="1513"/>
  <c r="I27" i="1513"/>
  <c r="H27" i="1513"/>
  <c r="G27" i="1513"/>
  <c r="A27" i="1513"/>
  <c r="CZ26" i="1513"/>
  <c r="CU26" i="1513"/>
  <c r="Y26" i="1513"/>
  <c r="S26" i="1513"/>
  <c r="I26" i="1513"/>
  <c r="H26" i="1513"/>
  <c r="CW26" i="1513" s="1"/>
  <c r="G26" i="1513"/>
  <c r="A26" i="1513"/>
  <c r="CZ25" i="1513"/>
  <c r="CU25" i="1513"/>
  <c r="Y25" i="1513"/>
  <c r="S25" i="1513"/>
  <c r="I25" i="1513"/>
  <c r="H25" i="1513"/>
  <c r="G25" i="1513"/>
  <c r="A25" i="1513"/>
  <c r="CZ24" i="1513"/>
  <c r="CU24" i="1513"/>
  <c r="Y24" i="1513"/>
  <c r="S24" i="1513"/>
  <c r="I24" i="1513"/>
  <c r="H24" i="1513"/>
  <c r="G24" i="1513"/>
  <c r="A24" i="1513"/>
  <c r="CZ23" i="1513"/>
  <c r="CU23" i="1513"/>
  <c r="Y23" i="1513"/>
  <c r="S23" i="1513"/>
  <c r="I23" i="1513"/>
  <c r="H23" i="1513"/>
  <c r="G23" i="1513"/>
  <c r="A23" i="1513"/>
  <c r="CZ22" i="1513"/>
  <c r="CU22" i="1513"/>
  <c r="Y22" i="1513"/>
  <c r="S22" i="1513"/>
  <c r="I22" i="1513"/>
  <c r="H22" i="1513"/>
  <c r="CW22" i="1513" s="1"/>
  <c r="G22" i="1513"/>
  <c r="A22" i="1513"/>
  <c r="CZ21" i="1513"/>
  <c r="CU21" i="1513"/>
  <c r="Y21" i="1513"/>
  <c r="S21" i="1513"/>
  <c r="I21" i="1513"/>
  <c r="H21" i="1513"/>
  <c r="CW21" i="1513" s="1"/>
  <c r="G21" i="1513"/>
  <c r="A21" i="1513"/>
  <c r="CZ20" i="1513"/>
  <c r="CU20" i="1513"/>
  <c r="Y20" i="1513"/>
  <c r="S20" i="1513"/>
  <c r="H20" i="1513"/>
  <c r="CW20" i="1513" s="1"/>
  <c r="G20" i="1513"/>
  <c r="A20" i="1513"/>
  <c r="CZ19" i="1513"/>
  <c r="CU19" i="1513"/>
  <c r="Y19" i="1513"/>
  <c r="S19" i="1513"/>
  <c r="I19" i="1513"/>
  <c r="H19" i="1513"/>
  <c r="CW19" i="1513" s="1"/>
  <c r="G19" i="1513"/>
  <c r="A19" i="1513"/>
  <c r="CZ18" i="1513"/>
  <c r="CU18" i="1513"/>
  <c r="Y18" i="1513"/>
  <c r="S18" i="1513"/>
  <c r="H18" i="1513"/>
  <c r="CW18" i="1513" s="1"/>
  <c r="G18" i="1513"/>
  <c r="A18" i="1513"/>
  <c r="CZ17" i="1513"/>
  <c r="CU17" i="1513"/>
  <c r="Y17" i="1513"/>
  <c r="S17" i="1513"/>
  <c r="I17" i="1513"/>
  <c r="H17" i="1513"/>
  <c r="CW17" i="1513" s="1"/>
  <c r="G17" i="1513"/>
  <c r="A17" i="1513"/>
  <c r="CZ16" i="1513"/>
  <c r="CU16" i="1513"/>
  <c r="Y16" i="1513"/>
  <c r="S16" i="1513"/>
  <c r="I16" i="1513"/>
  <c r="H16" i="1513"/>
  <c r="CH16" i="1513" s="1"/>
  <c r="G16" i="1513"/>
  <c r="CZ15" i="1513"/>
  <c r="CU15" i="1513"/>
  <c r="Y15" i="1513"/>
  <c r="S15" i="1513"/>
  <c r="I15" i="1513"/>
  <c r="H15" i="1513"/>
  <c r="AX15" i="1513" s="1"/>
  <c r="G15" i="1513"/>
  <c r="CZ14" i="1513"/>
  <c r="CU14" i="1513"/>
  <c r="Y14" i="1513"/>
  <c r="S14" i="1513"/>
  <c r="I14" i="1513"/>
  <c r="H14" i="1513"/>
  <c r="CW14" i="1513" s="1"/>
  <c r="G14" i="1513"/>
  <c r="A14" i="1513"/>
  <c r="CZ13" i="1513"/>
  <c r="CU13" i="1513"/>
  <c r="Y13" i="1513"/>
  <c r="S13" i="1513"/>
  <c r="I13" i="1513"/>
  <c r="H13" i="1513"/>
  <c r="CW13" i="1513" s="1"/>
  <c r="G13" i="1513"/>
  <c r="A13" i="1513"/>
  <c r="CZ12" i="1513"/>
  <c r="CU12" i="1513"/>
  <c r="Y12" i="1513"/>
  <c r="S12" i="1513"/>
  <c r="I12" i="1513"/>
  <c r="H12" i="1513"/>
  <c r="G12" i="1513"/>
  <c r="A12" i="1513"/>
  <c r="CZ11" i="1513"/>
  <c r="CU11" i="1513"/>
  <c r="Y11" i="1513"/>
  <c r="S11" i="1513"/>
  <c r="I11" i="1513"/>
  <c r="H11" i="1513"/>
  <c r="G11" i="1513"/>
  <c r="A11" i="1513"/>
  <c r="CU10" i="1513"/>
  <c r="Y10" i="1513"/>
  <c r="S10" i="1513"/>
  <c r="I10" i="1513"/>
  <c r="H10" i="1513"/>
  <c r="CW10" i="1513" s="1"/>
  <c r="G10" i="1513"/>
  <c r="A10" i="1513"/>
  <c r="CQ7" i="1513"/>
  <c r="CP7" i="1513"/>
  <c r="CK7" i="1513"/>
  <c r="CJ7" i="1513"/>
  <c r="CE7" i="1513"/>
  <c r="CD7" i="1513"/>
  <c r="BY7" i="1513"/>
  <c r="BX7" i="1513"/>
  <c r="BS7" i="1513"/>
  <c r="BR7" i="1513"/>
  <c r="BM7" i="1513"/>
  <c r="BL7" i="1513"/>
  <c r="BG7" i="1513"/>
  <c r="BF7" i="1513"/>
  <c r="BA7" i="1513"/>
  <c r="AZ7" i="1513"/>
  <c r="AU7" i="1513"/>
  <c r="AT7" i="1513"/>
  <c r="AO7" i="1513"/>
  <c r="AN7" i="1513"/>
  <c r="AI7" i="1513"/>
  <c r="AH7" i="1513"/>
  <c r="AC7" i="1513"/>
  <c r="AB7" i="1513"/>
  <c r="W7" i="1513"/>
  <c r="V7" i="1513"/>
  <c r="Q7" i="1513"/>
  <c r="P7" i="1513"/>
  <c r="K7" i="1513"/>
  <c r="J7" i="1513"/>
  <c r="CP6" i="1513"/>
  <c r="CP5" i="1513" s="1"/>
  <c r="CJ6" i="1513"/>
  <c r="CJ5" i="1513" s="1"/>
  <c r="CD6" i="1513"/>
  <c r="CD5" i="1513" s="1"/>
  <c r="BX6" i="1513"/>
  <c r="BX5" i="1513" s="1"/>
  <c r="BR6" i="1513"/>
  <c r="BR5" i="1513" s="1"/>
  <c r="BL6" i="1513"/>
  <c r="BF6" i="1513"/>
  <c r="AZ6" i="1513"/>
  <c r="AZ5" i="1513" s="1"/>
  <c r="AT6" i="1513"/>
  <c r="AT5" i="1513" s="1"/>
  <c r="AN6" i="1513"/>
  <c r="AN5" i="1513" s="1"/>
  <c r="AH6" i="1513"/>
  <c r="AH5" i="1513" s="1"/>
  <c r="AB6" i="1513"/>
  <c r="AB5" i="1513" s="1"/>
  <c r="V6" i="1513"/>
  <c r="V5" i="1513" s="1"/>
  <c r="P6" i="1513"/>
  <c r="J6" i="1513"/>
  <c r="BL5" i="1513"/>
  <c r="BF5" i="1513"/>
  <c r="P5" i="1513"/>
  <c r="P22" i="1513" s="1"/>
  <c r="J5" i="1513"/>
  <c r="J34" i="1513" s="1"/>
  <c r="G4" i="1513"/>
  <c r="CP3" i="1513"/>
  <c r="CJ3" i="1513"/>
  <c r="CD3" i="1513"/>
  <c r="BX3" i="1513"/>
  <c r="BR3" i="1513"/>
  <c r="BL3" i="1513"/>
  <c r="BF3" i="1513"/>
  <c r="AZ3" i="1513"/>
  <c r="AT3" i="1513"/>
  <c r="AN3" i="1513"/>
  <c r="AH3" i="1513"/>
  <c r="CR1" i="1513"/>
  <c r="CL1" i="1513"/>
  <c r="CF1" i="1513"/>
  <c r="BZ1" i="1513"/>
  <c r="BT1" i="1513"/>
  <c r="BN1" i="1513"/>
  <c r="BH1" i="1513"/>
  <c r="BB1" i="1513"/>
  <c r="AV1" i="1513"/>
  <c r="AP1" i="1513"/>
  <c r="AJ1" i="1513"/>
  <c r="AD1" i="1513"/>
  <c r="X1" i="1513"/>
  <c r="R1" i="1513"/>
  <c r="L1" i="1513"/>
  <c r="BJ60" i="1513" l="1"/>
  <c r="Z61" i="1513"/>
  <c r="N44" i="1513"/>
  <c r="AR64" i="1513"/>
  <c r="N47" i="1513"/>
  <c r="T48" i="1513"/>
  <c r="CB49" i="1513"/>
  <c r="AX10" i="1513"/>
  <c r="AU10" i="1513" s="1"/>
  <c r="AT10" i="1513" s="1"/>
  <c r="J28" i="1513"/>
  <c r="P12" i="1513"/>
  <c r="J13" i="1513"/>
  <c r="J14" i="1513"/>
  <c r="CT17" i="1513"/>
  <c r="CT18" i="1513"/>
  <c r="AF51" i="1513"/>
  <c r="B22" i="1513"/>
  <c r="J22" i="1513"/>
  <c r="AR50" i="1513"/>
  <c r="Z44" i="1513"/>
  <c r="CT50" i="1513"/>
  <c r="CT51" i="1513"/>
  <c r="CB58" i="1513"/>
  <c r="AR44" i="1513"/>
  <c r="CN12" i="1513"/>
  <c r="AL23" i="1513"/>
  <c r="CN24" i="1513"/>
  <c r="N28" i="1513"/>
  <c r="BP39" i="1513"/>
  <c r="AR40" i="1513"/>
  <c r="AF43" i="1513"/>
  <c r="T21" i="1513"/>
  <c r="CH28" i="1513"/>
  <c r="AL43" i="1513"/>
  <c r="Z34" i="1513"/>
  <c r="BD36" i="1513"/>
  <c r="BD44" i="1513"/>
  <c r="BJ43" i="1513"/>
  <c r="CB13" i="1513"/>
  <c r="BJ19" i="1513"/>
  <c r="CB23" i="1513"/>
  <c r="CT43" i="1513"/>
  <c r="Z45" i="1513"/>
  <c r="BJ47" i="1513"/>
  <c r="N50" i="1513"/>
  <c r="BD50" i="1513"/>
  <c r="BP61" i="1513"/>
  <c r="Z63" i="1513"/>
  <c r="CH49" i="1513"/>
  <c r="BJ50" i="1513"/>
  <c r="AX50" i="1513"/>
  <c r="AF29" i="1513"/>
  <c r="Z50" i="1513"/>
  <c r="BP50" i="1513"/>
  <c r="N51" i="1513"/>
  <c r="BD56" i="1513"/>
  <c r="O12" i="1513"/>
  <c r="BD47" i="1513"/>
  <c r="AF23" i="1513"/>
  <c r="CH40" i="1513"/>
  <c r="BV10" i="1513"/>
  <c r="BU10" i="1513" s="1"/>
  <c r="AL21" i="1513"/>
  <c r="BD27" i="1513"/>
  <c r="AF50" i="1513"/>
  <c r="CN50" i="1513"/>
  <c r="CH47" i="1513"/>
  <c r="CW49" i="1513"/>
  <c r="CT23" i="1513"/>
  <c r="CN23" i="1513"/>
  <c r="BP29" i="1513"/>
  <c r="AL41" i="1513"/>
  <c r="AL50" i="1513"/>
  <c r="AR51" i="1513"/>
  <c r="AX57" i="1513"/>
  <c r="CH21" i="1513"/>
  <c r="CN47" i="1513"/>
  <c r="BD13" i="1513"/>
  <c r="Z22" i="1513"/>
  <c r="AR43" i="1513"/>
  <c r="AF49" i="1513"/>
  <c r="BV50" i="1513"/>
  <c r="CB66" i="1513"/>
  <c r="BP13" i="1513"/>
  <c r="BV56" i="1513"/>
  <c r="BJ58" i="1513"/>
  <c r="BD65" i="1513"/>
  <c r="AX71" i="1513"/>
  <c r="T47" i="1513"/>
  <c r="AF25" i="1513"/>
  <c r="N36" i="1513"/>
  <c r="BP42" i="1513"/>
  <c r="CH43" i="1513"/>
  <c r="CN43" i="1513"/>
  <c r="T62" i="1513"/>
  <c r="BP64" i="1513"/>
  <c r="Z66" i="1513"/>
  <c r="BV71" i="1513"/>
  <c r="CH36" i="1513"/>
  <c r="Z39" i="1513"/>
  <c r="BJ49" i="1513"/>
  <c r="O22" i="1513"/>
  <c r="AR23" i="1513"/>
  <c r="BV23" i="1513"/>
  <c r="AL24" i="1513"/>
  <c r="T27" i="1513"/>
  <c r="BV28" i="1513"/>
  <c r="AL28" i="1513"/>
  <c r="BP31" i="1513"/>
  <c r="CB33" i="1513"/>
  <c r="CB38" i="1513"/>
  <c r="Z46" i="1513"/>
  <c r="AL47" i="1513"/>
  <c r="AX47" i="1513"/>
  <c r="AL54" i="1513"/>
  <c r="AF67" i="1513"/>
  <c r="BJ37" i="1513"/>
  <c r="T38" i="1513"/>
  <c r="AL55" i="1513"/>
  <c r="BJ55" i="1513"/>
  <c r="CB55" i="1513"/>
  <c r="BD55" i="1513"/>
  <c r="CT55" i="1513"/>
  <c r="N10" i="1513"/>
  <c r="M10" i="1513" s="1"/>
  <c r="CH10" i="1513"/>
  <c r="CG10" i="1513" s="1"/>
  <c r="CN13" i="1513"/>
  <c r="AF13" i="1513"/>
  <c r="BJ15" i="1513"/>
  <c r="CW15" i="1513"/>
  <c r="AL17" i="1513"/>
  <c r="AL19" i="1513"/>
  <c r="BJ23" i="1513"/>
  <c r="Z24" i="1513"/>
  <c r="CT24" i="1513"/>
  <c r="CW31" i="1513"/>
  <c r="T32" i="1513"/>
  <c r="T34" i="1513"/>
  <c r="CN41" i="1513"/>
  <c r="N43" i="1513"/>
  <c r="BV43" i="1513"/>
  <c r="CB44" i="1513"/>
  <c r="AX44" i="1513"/>
  <c r="T44" i="1513"/>
  <c r="CH44" i="1513"/>
  <c r="BJ44" i="1513"/>
  <c r="AL44" i="1513"/>
  <c r="CN49" i="1513"/>
  <c r="BP49" i="1513"/>
  <c r="T49" i="1513"/>
  <c r="CT49" i="1513"/>
  <c r="AR49" i="1513"/>
  <c r="BV61" i="1513"/>
  <c r="AF73" i="1513"/>
  <c r="AF15" i="1513"/>
  <c r="T15" i="1513"/>
  <c r="CH17" i="1513"/>
  <c r="AF20" i="1513"/>
  <c r="CW33" i="1513"/>
  <c r="BP33" i="1513"/>
  <c r="N33" i="1513"/>
  <c r="BV34" i="1513"/>
  <c r="CH41" i="1513"/>
  <c r="BD54" i="1513"/>
  <c r="AX54" i="1513"/>
  <c r="CN54" i="1513"/>
  <c r="Z54" i="1513"/>
  <c r="AX55" i="1513"/>
  <c r="BP17" i="1513"/>
  <c r="AR17" i="1513"/>
  <c r="BV20" i="1513"/>
  <c r="AX25" i="1513"/>
  <c r="CB29" i="1513"/>
  <c r="AL48" i="1513"/>
  <c r="BJ54" i="1513"/>
  <c r="CW64" i="1513"/>
  <c r="AF64" i="1513"/>
  <c r="CT64" i="1513"/>
  <c r="AX72" i="1513"/>
  <c r="N72" i="1513"/>
  <c r="CT72" i="1513"/>
  <c r="AF72" i="1513"/>
  <c r="CW72" i="1513"/>
  <c r="AX12" i="1513"/>
  <c r="BJ17" i="1513"/>
  <c r="BV46" i="1513"/>
  <c r="Z15" i="1513"/>
  <c r="BD18" i="1513"/>
  <c r="AR19" i="1513"/>
  <c r="AF21" i="1513"/>
  <c r="T29" i="1513"/>
  <c r="BD35" i="1513"/>
  <c r="BP38" i="1513"/>
  <c r="BJ38" i="1513"/>
  <c r="CH38" i="1513"/>
  <c r="AF38" i="1513"/>
  <c r="Z38" i="1513"/>
  <c r="CN38" i="1513"/>
  <c r="Z41" i="1513"/>
  <c r="BD66" i="1513"/>
  <c r="AF66" i="1513"/>
  <c r="BV66" i="1513"/>
  <c r="BJ66" i="1513"/>
  <c r="CH66" i="1513"/>
  <c r="AL12" i="1513"/>
  <c r="Z13" i="1513"/>
  <c r="BP15" i="1513"/>
  <c r="BD17" i="1513"/>
  <c r="AF18" i="1513"/>
  <c r="BV18" i="1513"/>
  <c r="CT19" i="1513"/>
  <c r="Z19" i="1513"/>
  <c r="BD19" i="1513"/>
  <c r="BJ21" i="1513"/>
  <c r="BP21" i="1513"/>
  <c r="BP24" i="1513"/>
  <c r="AX24" i="1513"/>
  <c r="B28" i="1513"/>
  <c r="BV32" i="1513"/>
  <c r="BP32" i="1513"/>
  <c r="AL37" i="1513"/>
  <c r="CT40" i="1513"/>
  <c r="N40" i="1513"/>
  <c r="BV40" i="1513"/>
  <c r="AL40" i="1513"/>
  <c r="CN44" i="1513"/>
  <c r="T45" i="1513"/>
  <c r="CN48" i="1513"/>
  <c r="AF48" i="1513"/>
  <c r="CH48" i="1513"/>
  <c r="BD48" i="1513"/>
  <c r="AX48" i="1513"/>
  <c r="CN51" i="1513"/>
  <c r="CH51" i="1513"/>
  <c r="AX51" i="1513"/>
  <c r="Z51" i="1513"/>
  <c r="CB51" i="1513"/>
  <c r="BP51" i="1513"/>
  <c r="AL51" i="1513"/>
  <c r="BP54" i="1513"/>
  <c r="AX56" i="1513"/>
  <c r="AR56" i="1513"/>
  <c r="AX61" i="1513"/>
  <c r="T61" i="1513"/>
  <c r="CH61" i="1513"/>
  <c r="AF61" i="1513"/>
  <c r="CN61" i="1513"/>
  <c r="AL65" i="1513"/>
  <c r="AL66" i="1513"/>
  <c r="BP67" i="1513"/>
  <c r="BD72" i="1513"/>
  <c r="BP73" i="1513"/>
  <c r="CN34" i="1513"/>
  <c r="AX34" i="1513"/>
  <c r="AR34" i="1513"/>
  <c r="BP37" i="1513"/>
  <c r="AR37" i="1513"/>
  <c r="N54" i="1513"/>
  <c r="CB54" i="1513"/>
  <c r="N64" i="1513"/>
  <c r="AX66" i="1513"/>
  <c r="AL68" i="1513"/>
  <c r="AF10" i="1513"/>
  <c r="CH15" i="1513"/>
  <c r="BV17" i="1513"/>
  <c r="AX21" i="1513"/>
  <c r="CT54" i="1513"/>
  <c r="T55" i="1513"/>
  <c r="BV55" i="1513"/>
  <c r="CB56" i="1513"/>
  <c r="CW56" i="1513"/>
  <c r="BP57" i="1513"/>
  <c r="N57" i="1513"/>
  <c r="AL61" i="1513"/>
  <c r="N63" i="1513"/>
  <c r="BD63" i="1513"/>
  <c r="AR63" i="1513"/>
  <c r="BV65" i="1513"/>
  <c r="BP65" i="1513"/>
  <c r="CH65" i="1513"/>
  <c r="BP72" i="1513"/>
  <c r="CN73" i="1513"/>
  <c r="AX73" i="1513"/>
  <c r="CB73" i="1513"/>
  <c r="BJ12" i="1513"/>
  <c r="BV24" i="1513"/>
  <c r="CW24" i="1513"/>
  <c r="CW45" i="1513"/>
  <c r="BV48" i="1513"/>
  <c r="AR61" i="1513"/>
  <c r="CT63" i="1513"/>
  <c r="CT65" i="1513"/>
  <c r="Z72" i="1513"/>
  <c r="BV72" i="1513"/>
  <c r="CB41" i="1513"/>
  <c r="BP41" i="1513"/>
  <c r="T41" i="1513"/>
  <c r="AX41" i="1513"/>
  <c r="AR41" i="1513"/>
  <c r="CH24" i="1513"/>
  <c r="AL29" i="1513"/>
  <c r="AF33" i="1513"/>
  <c r="BV36" i="1513"/>
  <c r="AX36" i="1513"/>
  <c r="AX37" i="1513"/>
  <c r="CH37" i="1513"/>
  <c r="CN39" i="1513"/>
  <c r="CH39" i="1513"/>
  <c r="T39" i="1513"/>
  <c r="AL39" i="1513"/>
  <c r="BJ40" i="1513"/>
  <c r="BD41" i="1513"/>
  <c r="BP48" i="1513"/>
  <c r="AL10" i="1513"/>
  <c r="BV11" i="1513"/>
  <c r="CT12" i="1513"/>
  <c r="AR15" i="1513"/>
  <c r="CB17" i="1513"/>
  <c r="AR18" i="1513"/>
  <c r="CB18" i="1513"/>
  <c r="BV19" i="1513"/>
  <c r="T20" i="1513"/>
  <c r="BD21" i="1513"/>
  <c r="CB25" i="1513"/>
  <c r="BD29" i="1513"/>
  <c r="CT31" i="1513"/>
  <c r="CB31" i="1513"/>
  <c r="Z33" i="1513"/>
  <c r="N38" i="1513"/>
  <c r="AR38" i="1513"/>
  <c r="BJ41" i="1513"/>
  <c r="CT15" i="1513"/>
  <c r="T17" i="1513"/>
  <c r="AX18" i="1513"/>
  <c r="CN18" i="1513"/>
  <c r="CH19" i="1513"/>
  <c r="BV21" i="1513"/>
  <c r="Z28" i="1513"/>
  <c r="BD28" i="1513"/>
  <c r="AF28" i="1513"/>
  <c r="CN31" i="1513"/>
  <c r="BJ34" i="1513"/>
  <c r="N37" i="1513"/>
  <c r="BD37" i="1513"/>
  <c r="CT37" i="1513"/>
  <c r="AX39" i="1513"/>
  <c r="BP40" i="1513"/>
  <c r="T43" i="1513"/>
  <c r="CW43" i="1513"/>
  <c r="BD43" i="1513"/>
  <c r="T51" i="1513"/>
  <c r="AF55" i="1513"/>
  <c r="CT58" i="1513"/>
  <c r="T58" i="1513"/>
  <c r="N61" i="1513"/>
  <c r="BD61" i="1513"/>
  <c r="T66" i="1513"/>
  <c r="AR72" i="1513"/>
  <c r="CB72" i="1513"/>
  <c r="CT73" i="1513"/>
  <c r="AX43" i="1513"/>
  <c r="BV47" i="1513"/>
  <c r="CT53" i="1513"/>
  <c r="CN58" i="1513"/>
  <c r="BD58" i="1513"/>
  <c r="Z43" i="1513"/>
  <c r="BP43" i="1513"/>
  <c r="Z18" i="1513"/>
  <c r="AL18" i="1513"/>
  <c r="BJ18" i="1513"/>
  <c r="CB45" i="1513"/>
  <c r="AB65" i="1513"/>
  <c r="AA65" i="1513" s="1"/>
  <c r="AB73" i="1513"/>
  <c r="AA73" i="1513" s="1"/>
  <c r="AB72" i="1513"/>
  <c r="AA72" i="1513" s="1"/>
  <c r="AB67" i="1513"/>
  <c r="AA67" i="1513" s="1"/>
  <c r="AB69" i="1513"/>
  <c r="AA69" i="1513" s="1"/>
  <c r="AB70" i="1513"/>
  <c r="AA70" i="1513" s="1"/>
  <c r="AB68" i="1513"/>
  <c r="AA68" i="1513" s="1"/>
  <c r="AB66" i="1513"/>
  <c r="AA66" i="1513" s="1"/>
  <c r="AB57" i="1513"/>
  <c r="AA57" i="1513" s="1"/>
  <c r="AB54" i="1513"/>
  <c r="AA54" i="1513" s="1"/>
  <c r="AB71" i="1513"/>
  <c r="AA71" i="1513" s="1"/>
  <c r="AB61" i="1513"/>
  <c r="AA61" i="1513" s="1"/>
  <c r="AB63" i="1513"/>
  <c r="AA63" i="1513" s="1"/>
  <c r="AB60" i="1513"/>
  <c r="AA60" i="1513" s="1"/>
  <c r="AB64" i="1513"/>
  <c r="AA64" i="1513" s="1"/>
  <c r="AB59" i="1513"/>
  <c r="AA59" i="1513" s="1"/>
  <c r="AB58" i="1513"/>
  <c r="AA58" i="1513" s="1"/>
  <c r="AB50" i="1513"/>
  <c r="AA50" i="1513" s="1"/>
  <c r="AB48" i="1513"/>
  <c r="AA48" i="1513" s="1"/>
  <c r="AB55" i="1513"/>
  <c r="AA55" i="1513" s="1"/>
  <c r="AB52" i="1513"/>
  <c r="AA52" i="1513" s="1"/>
  <c r="AB49" i="1513"/>
  <c r="AA49" i="1513" s="1"/>
  <c r="AB62" i="1513"/>
  <c r="AA62" i="1513" s="1"/>
  <c r="AB56" i="1513"/>
  <c r="AA56" i="1513" s="1"/>
  <c r="AB44" i="1513"/>
  <c r="AA44" i="1513" s="1"/>
  <c r="AB43" i="1513"/>
  <c r="AA43" i="1513" s="1"/>
  <c r="AB34" i="1513"/>
  <c r="AA34" i="1513" s="1"/>
  <c r="AB53" i="1513"/>
  <c r="AA53" i="1513" s="1"/>
  <c r="AB42" i="1513"/>
  <c r="AA42" i="1513" s="1"/>
  <c r="AB38" i="1513"/>
  <c r="AA38" i="1513" s="1"/>
  <c r="AB27" i="1513"/>
  <c r="AA27" i="1513" s="1"/>
  <c r="AB51" i="1513"/>
  <c r="AA51" i="1513" s="1"/>
  <c r="AB45" i="1513"/>
  <c r="AA45" i="1513" s="1"/>
  <c r="AB40" i="1513"/>
  <c r="AA40" i="1513" s="1"/>
  <c r="AB30" i="1513"/>
  <c r="AA30" i="1513" s="1"/>
  <c r="AB37" i="1513"/>
  <c r="AA37" i="1513" s="1"/>
  <c r="AB39" i="1513"/>
  <c r="AA39" i="1513" s="1"/>
  <c r="AB26" i="1513"/>
  <c r="AA26" i="1513" s="1"/>
  <c r="AB21" i="1513"/>
  <c r="AA21" i="1513" s="1"/>
  <c r="AB41" i="1513"/>
  <c r="AA41" i="1513" s="1"/>
  <c r="AB35" i="1513"/>
  <c r="AA35" i="1513" s="1"/>
  <c r="AB33" i="1513"/>
  <c r="AA33" i="1513" s="1"/>
  <c r="AB47" i="1513"/>
  <c r="AA47" i="1513" s="1"/>
  <c r="AB25" i="1513"/>
  <c r="AA25" i="1513" s="1"/>
  <c r="AB23" i="1513"/>
  <c r="AA23" i="1513" s="1"/>
  <c r="AB31" i="1513"/>
  <c r="AA31" i="1513" s="1"/>
  <c r="AB36" i="1513"/>
  <c r="AA36" i="1513" s="1"/>
  <c r="AB18" i="1513"/>
  <c r="AA18" i="1513" s="1"/>
  <c r="AB14" i="1513"/>
  <c r="AA14" i="1513" s="1"/>
  <c r="AB32" i="1513"/>
  <c r="AA32" i="1513" s="1"/>
  <c r="AB29" i="1513"/>
  <c r="AA29" i="1513" s="1"/>
  <c r="AB17" i="1513"/>
  <c r="AA17" i="1513" s="1"/>
  <c r="AB13" i="1513"/>
  <c r="AA13" i="1513" s="1"/>
  <c r="AB46" i="1513"/>
  <c r="AA46" i="1513" s="1"/>
  <c r="AB16" i="1513"/>
  <c r="AA16" i="1513" s="1"/>
  <c r="AB20" i="1513"/>
  <c r="AA20" i="1513" s="1"/>
  <c r="AB24" i="1513"/>
  <c r="AA24" i="1513" s="1"/>
  <c r="AB28" i="1513"/>
  <c r="AA28" i="1513" s="1"/>
  <c r="AB22" i="1513"/>
  <c r="AA22" i="1513" s="1"/>
  <c r="V68" i="1513"/>
  <c r="U68" i="1513" s="1"/>
  <c r="V73" i="1513"/>
  <c r="U73" i="1513" s="1"/>
  <c r="V65" i="1513"/>
  <c r="U65" i="1513" s="1"/>
  <c r="V70" i="1513"/>
  <c r="U70" i="1513" s="1"/>
  <c r="V63" i="1513"/>
  <c r="U63" i="1513" s="1"/>
  <c r="V69" i="1513"/>
  <c r="U69" i="1513" s="1"/>
  <c r="V67" i="1513"/>
  <c r="U67" i="1513" s="1"/>
  <c r="V72" i="1513"/>
  <c r="U72" i="1513" s="1"/>
  <c r="V64" i="1513"/>
  <c r="U64" i="1513" s="1"/>
  <c r="V71" i="1513"/>
  <c r="U71" i="1513" s="1"/>
  <c r="V61" i="1513"/>
  <c r="U61" i="1513" s="1"/>
  <c r="V56" i="1513"/>
  <c r="U56" i="1513" s="1"/>
  <c r="V58" i="1513"/>
  <c r="U58" i="1513" s="1"/>
  <c r="V54" i="1513"/>
  <c r="U54" i="1513" s="1"/>
  <c r="V57" i="1513"/>
  <c r="U57" i="1513" s="1"/>
  <c r="V52" i="1513"/>
  <c r="U52" i="1513" s="1"/>
  <c r="V46" i="1513"/>
  <c r="U46" i="1513" s="1"/>
  <c r="V50" i="1513"/>
  <c r="U50" i="1513" s="1"/>
  <c r="V42" i="1513"/>
  <c r="U42" i="1513" s="1"/>
  <c r="V40" i="1513"/>
  <c r="U40" i="1513" s="1"/>
  <c r="V66" i="1513"/>
  <c r="U66" i="1513" s="1"/>
  <c r="V62" i="1513"/>
  <c r="U62" i="1513" s="1"/>
  <c r="V45" i="1513"/>
  <c r="U45" i="1513" s="1"/>
  <c r="V24" i="1513"/>
  <c r="U24" i="1513" s="1"/>
  <c r="V53" i="1513"/>
  <c r="U53" i="1513" s="1"/>
  <c r="V55" i="1513"/>
  <c r="U55" i="1513" s="1"/>
  <c r="V51" i="1513"/>
  <c r="U51" i="1513" s="1"/>
  <c r="V44" i="1513"/>
  <c r="U44" i="1513" s="1"/>
  <c r="V41" i="1513"/>
  <c r="U41" i="1513" s="1"/>
  <c r="V20" i="1513"/>
  <c r="U20" i="1513" s="1"/>
  <c r="V14" i="1513"/>
  <c r="U14" i="1513" s="1"/>
  <c r="V48" i="1513"/>
  <c r="U48" i="1513" s="1"/>
  <c r="V27" i="1513"/>
  <c r="U27" i="1513" s="1"/>
  <c r="V37" i="1513"/>
  <c r="U37" i="1513" s="1"/>
  <c r="V47" i="1513"/>
  <c r="U47" i="1513" s="1"/>
  <c r="V43" i="1513"/>
  <c r="U43" i="1513" s="1"/>
  <c r="V29" i="1513"/>
  <c r="U29" i="1513" s="1"/>
  <c r="V39" i="1513"/>
  <c r="U39" i="1513" s="1"/>
  <c r="V33" i="1513"/>
  <c r="U33" i="1513" s="1"/>
  <c r="V28" i="1513"/>
  <c r="U28" i="1513" s="1"/>
  <c r="V30" i="1513"/>
  <c r="U30" i="1513" s="1"/>
  <c r="V36" i="1513"/>
  <c r="U36" i="1513" s="1"/>
  <c r="V32" i="1513"/>
  <c r="U32" i="1513" s="1"/>
  <c r="V38" i="1513"/>
  <c r="U38" i="1513" s="1"/>
  <c r="V21" i="1513"/>
  <c r="U21" i="1513" s="1"/>
  <c r="V17" i="1513"/>
  <c r="U17" i="1513" s="1"/>
  <c r="V34" i="1513"/>
  <c r="U34" i="1513" s="1"/>
  <c r="V25" i="1513"/>
  <c r="U25" i="1513" s="1"/>
  <c r="V31" i="1513"/>
  <c r="U31" i="1513" s="1"/>
  <c r="V35" i="1513"/>
  <c r="U35" i="1513" s="1"/>
  <c r="V22" i="1513"/>
  <c r="U22" i="1513" s="1"/>
  <c r="V18" i="1513"/>
  <c r="U18" i="1513" s="1"/>
  <c r="V23" i="1513"/>
  <c r="U23" i="1513" s="1"/>
  <c r="V26" i="1513"/>
  <c r="U26" i="1513" s="1"/>
  <c r="V19" i="1513"/>
  <c r="U19" i="1513" s="1"/>
  <c r="V13" i="1513"/>
  <c r="U13" i="1513" s="1"/>
  <c r="CB14" i="1513"/>
  <c r="BD14" i="1513"/>
  <c r="AF14" i="1513"/>
  <c r="Z14" i="1513"/>
  <c r="CH14" i="1513"/>
  <c r="BP14" i="1513"/>
  <c r="AX14" i="1513"/>
  <c r="T14" i="1513"/>
  <c r="AR14" i="1513"/>
  <c r="N14" i="1513"/>
  <c r="CT14" i="1513"/>
  <c r="BV14" i="1513"/>
  <c r="N11" i="1513"/>
  <c r="BJ11" i="1513"/>
  <c r="BJ10" i="1513"/>
  <c r="AR10" i="1513"/>
  <c r="Z10" i="1513"/>
  <c r="CT10" i="1513"/>
  <c r="CB10" i="1513"/>
  <c r="CT11" i="1513"/>
  <c r="CW12" i="1513"/>
  <c r="Z12" i="1513"/>
  <c r="N12" i="1513"/>
  <c r="CH12" i="1513"/>
  <c r="BV12" i="1513"/>
  <c r="B14" i="1513"/>
  <c r="AL14" i="1513"/>
  <c r="BJ14" i="1513"/>
  <c r="P23" i="1513"/>
  <c r="O23" i="1513" s="1"/>
  <c r="CW16" i="1513"/>
  <c r="CN16" i="1513"/>
  <c r="BP16" i="1513"/>
  <c r="AR16" i="1513"/>
  <c r="T16" i="1513"/>
  <c r="CT16" i="1513"/>
  <c r="CB16" i="1513"/>
  <c r="BJ16" i="1513"/>
  <c r="BV16" i="1513"/>
  <c r="AX16" i="1513"/>
  <c r="AL16" i="1513"/>
  <c r="BD16" i="1513"/>
  <c r="AF16" i="1513"/>
  <c r="Z16" i="1513"/>
  <c r="B13" i="1513"/>
  <c r="P14" i="1513"/>
  <c r="O14" i="1513" s="1"/>
  <c r="CN14" i="1513"/>
  <c r="CH26" i="1513"/>
  <c r="BJ26" i="1513"/>
  <c r="AL26" i="1513"/>
  <c r="T26" i="1513"/>
  <c r="CN26" i="1513"/>
  <c r="Z26" i="1513"/>
  <c r="N26" i="1513"/>
  <c r="CB26" i="1513"/>
  <c r="BP26" i="1513"/>
  <c r="BD26" i="1513"/>
  <c r="AR26" i="1513"/>
  <c r="AF26" i="1513"/>
  <c r="CT26" i="1513"/>
  <c r="AX26" i="1513"/>
  <c r="BV26" i="1513"/>
  <c r="B34" i="1513"/>
  <c r="T10" i="1513"/>
  <c r="BD10" i="1513"/>
  <c r="CN10" i="1513"/>
  <c r="Z11" i="1513"/>
  <c r="N16" i="1513"/>
  <c r="CW11" i="1513"/>
  <c r="CH11" i="1513"/>
  <c r="AX11" i="1513"/>
  <c r="AL11" i="1513"/>
  <c r="P69" i="1513"/>
  <c r="O69" i="1513" s="1"/>
  <c r="P67" i="1513"/>
  <c r="O67" i="1513" s="1"/>
  <c r="P73" i="1513"/>
  <c r="O73" i="1513" s="1"/>
  <c r="P70" i="1513"/>
  <c r="O70" i="1513" s="1"/>
  <c r="P64" i="1513"/>
  <c r="O64" i="1513" s="1"/>
  <c r="P68" i="1513"/>
  <c r="O68" i="1513" s="1"/>
  <c r="P62" i="1513"/>
  <c r="O62" i="1513" s="1"/>
  <c r="P56" i="1513"/>
  <c r="O56" i="1513" s="1"/>
  <c r="P71" i="1513"/>
  <c r="O71" i="1513" s="1"/>
  <c r="P72" i="1513"/>
  <c r="O72" i="1513" s="1"/>
  <c r="P66" i="1513"/>
  <c r="O66" i="1513" s="1"/>
  <c r="P63" i="1513"/>
  <c r="O63" i="1513" s="1"/>
  <c r="P65" i="1513"/>
  <c r="O65" i="1513" s="1"/>
  <c r="P58" i="1513"/>
  <c r="O58" i="1513" s="1"/>
  <c r="P61" i="1513"/>
  <c r="O61" i="1513" s="1"/>
  <c r="P60" i="1513"/>
  <c r="O60" i="1513" s="1"/>
  <c r="P59" i="1513"/>
  <c r="O59" i="1513" s="1"/>
  <c r="P52" i="1513"/>
  <c r="O52" i="1513" s="1"/>
  <c r="P51" i="1513"/>
  <c r="O51" i="1513" s="1"/>
  <c r="P45" i="1513"/>
  <c r="O45" i="1513" s="1"/>
  <c r="P37" i="1513"/>
  <c r="O37" i="1513" s="1"/>
  <c r="P36" i="1513"/>
  <c r="O36" i="1513" s="1"/>
  <c r="P55" i="1513"/>
  <c r="O55" i="1513" s="1"/>
  <c r="P42" i="1513"/>
  <c r="O42" i="1513" s="1"/>
  <c r="P33" i="1513"/>
  <c r="O33" i="1513" s="1"/>
  <c r="P29" i="1513"/>
  <c r="O29" i="1513" s="1"/>
  <c r="P21" i="1513"/>
  <c r="O21" i="1513" s="1"/>
  <c r="P57" i="1513"/>
  <c r="O57" i="1513" s="1"/>
  <c r="P54" i="1513"/>
  <c r="O54" i="1513" s="1"/>
  <c r="P53" i="1513"/>
  <c r="O53" i="1513" s="1"/>
  <c r="P43" i="1513"/>
  <c r="O43" i="1513" s="1"/>
  <c r="P40" i="1513"/>
  <c r="O40" i="1513" s="1"/>
  <c r="P35" i="1513"/>
  <c r="O35" i="1513" s="1"/>
  <c r="P32" i="1513"/>
  <c r="O32" i="1513" s="1"/>
  <c r="P25" i="1513"/>
  <c r="O25" i="1513" s="1"/>
  <c r="P18" i="1513"/>
  <c r="O18" i="1513" s="1"/>
  <c r="P17" i="1513"/>
  <c r="O17" i="1513" s="1"/>
  <c r="P39" i="1513"/>
  <c r="O39" i="1513" s="1"/>
  <c r="P34" i="1513"/>
  <c r="O34" i="1513" s="1"/>
  <c r="P49" i="1513"/>
  <c r="O49" i="1513" s="1"/>
  <c r="P41" i="1513"/>
  <c r="O41" i="1513" s="1"/>
  <c r="P38" i="1513"/>
  <c r="O38" i="1513" s="1"/>
  <c r="P28" i="1513"/>
  <c r="P27" i="1513"/>
  <c r="O27" i="1513" s="1"/>
  <c r="P20" i="1513"/>
  <c r="O20" i="1513" s="1"/>
  <c r="P19" i="1513"/>
  <c r="O19" i="1513" s="1"/>
  <c r="P13" i="1513"/>
  <c r="O13" i="1513" s="1"/>
  <c r="P31" i="1513"/>
  <c r="O31" i="1513" s="1"/>
  <c r="P50" i="1513"/>
  <c r="O50" i="1513" s="1"/>
  <c r="P46" i="1513"/>
  <c r="O46" i="1513" s="1"/>
  <c r="P26" i="1513"/>
  <c r="O26" i="1513" s="1"/>
  <c r="P15" i="1513"/>
  <c r="O15" i="1513" s="1"/>
  <c r="P30" i="1513"/>
  <c r="O30" i="1513" s="1"/>
  <c r="P24" i="1513"/>
  <c r="O24" i="1513" s="1"/>
  <c r="P16" i="1513"/>
  <c r="O16" i="1513" s="1"/>
  <c r="P11" i="1513"/>
  <c r="O11" i="1513" s="1"/>
  <c r="P47" i="1513"/>
  <c r="O47" i="1513" s="1"/>
  <c r="P44" i="1513"/>
  <c r="O44" i="1513" s="1"/>
  <c r="BP10" i="1513"/>
  <c r="CB11" i="1513"/>
  <c r="CT30" i="1513"/>
  <c r="BV30" i="1513"/>
  <c r="AX30" i="1513"/>
  <c r="BD30" i="1513"/>
  <c r="AL30" i="1513"/>
  <c r="BP30" i="1513"/>
  <c r="N30" i="1513"/>
  <c r="T30" i="1513"/>
  <c r="AR30" i="1513"/>
  <c r="Z30" i="1513"/>
  <c r="CN30" i="1513"/>
  <c r="BJ30" i="1513"/>
  <c r="N13" i="1513"/>
  <c r="AL13" i="1513"/>
  <c r="CT13" i="1513"/>
  <c r="CN15" i="1513"/>
  <c r="BV15" i="1513"/>
  <c r="BD15" i="1513"/>
  <c r="AL15" i="1513"/>
  <c r="N15" i="1513"/>
  <c r="CB15" i="1513"/>
  <c r="CN19" i="1513"/>
  <c r="BP19" i="1513"/>
  <c r="AF19" i="1513"/>
  <c r="N19" i="1513"/>
  <c r="AX19" i="1513"/>
  <c r="CB19" i="1513"/>
  <c r="AL20" i="1513"/>
  <c r="AR21" i="1513"/>
  <c r="CW23" i="1513"/>
  <c r="BD23" i="1513"/>
  <c r="J25" i="1513"/>
  <c r="AL25" i="1513"/>
  <c r="CW27" i="1513"/>
  <c r="AF30" i="1513"/>
  <c r="CN35" i="1513"/>
  <c r="BP35" i="1513"/>
  <c r="AR35" i="1513"/>
  <c r="AX35" i="1513"/>
  <c r="AF35" i="1513"/>
  <c r="BJ35" i="1513"/>
  <c r="Z35" i="1513"/>
  <c r="CB35" i="1513"/>
  <c r="N35" i="1513"/>
  <c r="CH35" i="1513"/>
  <c r="T35" i="1513"/>
  <c r="AL35" i="1513"/>
  <c r="CT35" i="1513"/>
  <c r="BV35" i="1513"/>
  <c r="J73" i="1513"/>
  <c r="J72" i="1513"/>
  <c r="J71" i="1513"/>
  <c r="J70" i="1513"/>
  <c r="J64" i="1513"/>
  <c r="J63" i="1513"/>
  <c r="J69" i="1513"/>
  <c r="J53" i="1513"/>
  <c r="J67" i="1513"/>
  <c r="J62" i="1513"/>
  <c r="J65" i="1513"/>
  <c r="J57" i="1513"/>
  <c r="J66" i="1513"/>
  <c r="J58" i="1513"/>
  <c r="J56" i="1513"/>
  <c r="J48" i="1513"/>
  <c r="J61" i="1513"/>
  <c r="J50" i="1513"/>
  <c r="J42" i="1513"/>
  <c r="J33" i="1513"/>
  <c r="J54" i="1513"/>
  <c r="J55" i="1513"/>
  <c r="J49" i="1513"/>
  <c r="J45" i="1513"/>
  <c r="J39" i="1513"/>
  <c r="J35" i="1513"/>
  <c r="J26" i="1513"/>
  <c r="J52" i="1513"/>
  <c r="J44" i="1513"/>
  <c r="J31" i="1513"/>
  <c r="J40" i="1513"/>
  <c r="J38" i="1513"/>
  <c r="J37" i="1513"/>
  <c r="J51" i="1513"/>
  <c r="J27" i="1513"/>
  <c r="J41" i="1513"/>
  <c r="J29" i="1513"/>
  <c r="J36" i="1513"/>
  <c r="J17" i="1513"/>
  <c r="J16" i="1513"/>
  <c r="J32" i="1513"/>
  <c r="J30" i="1513"/>
  <c r="J24" i="1513"/>
  <c r="J43" i="1513"/>
  <c r="J20" i="1513"/>
  <c r="AX13" i="1513"/>
  <c r="BJ13" i="1513"/>
  <c r="CH13" i="1513"/>
  <c r="J18" i="1513"/>
  <c r="J21" i="1513"/>
  <c r="Z17" i="1513"/>
  <c r="AX17" i="1513"/>
  <c r="AF17" i="1513"/>
  <c r="CN17" i="1513"/>
  <c r="N17" i="1513"/>
  <c r="Z20" i="1513"/>
  <c r="J23" i="1513"/>
  <c r="CB27" i="1513"/>
  <c r="CB30" i="1513"/>
  <c r="T13" i="1513"/>
  <c r="AR13" i="1513"/>
  <c r="T19" i="1513"/>
  <c r="N20" i="1513"/>
  <c r="Z21" i="1513"/>
  <c r="N21" i="1513"/>
  <c r="CN21" i="1513"/>
  <c r="CB21" i="1513"/>
  <c r="CT21" i="1513"/>
  <c r="CT22" i="1513"/>
  <c r="BV22" i="1513"/>
  <c r="AX22" i="1513"/>
  <c r="CN22" i="1513"/>
  <c r="BJ22" i="1513"/>
  <c r="T22" i="1513"/>
  <c r="CH22" i="1513"/>
  <c r="AL22" i="1513"/>
  <c r="CB22" i="1513"/>
  <c r="BP22" i="1513"/>
  <c r="BD22" i="1513"/>
  <c r="AR22" i="1513"/>
  <c r="AF22" i="1513"/>
  <c r="N22" i="1513"/>
  <c r="CH30" i="1513"/>
  <c r="J46" i="1513"/>
  <c r="J47" i="1513"/>
  <c r="CN20" i="1513"/>
  <c r="BP20" i="1513"/>
  <c r="AR20" i="1513"/>
  <c r="CH20" i="1513"/>
  <c r="CT20" i="1513"/>
  <c r="BJ20" i="1513"/>
  <c r="AX20" i="1513"/>
  <c r="CB20" i="1513"/>
  <c r="BD20" i="1513"/>
  <c r="CN25" i="1513"/>
  <c r="BV25" i="1513"/>
  <c r="BD25" i="1513"/>
  <c r="BP25" i="1513"/>
  <c r="AR25" i="1513"/>
  <c r="T25" i="1513"/>
  <c r="CW25" i="1513"/>
  <c r="CT25" i="1513"/>
  <c r="CH25" i="1513"/>
  <c r="BJ25" i="1513"/>
  <c r="Z25" i="1513"/>
  <c r="N25" i="1513"/>
  <c r="CH27" i="1513"/>
  <c r="AR27" i="1513"/>
  <c r="CN27" i="1513"/>
  <c r="BV27" i="1513"/>
  <c r="Z27" i="1513"/>
  <c r="N27" i="1513"/>
  <c r="CT27" i="1513"/>
  <c r="BJ27" i="1513"/>
  <c r="AL27" i="1513"/>
  <c r="T11" i="1513"/>
  <c r="AR11" i="1513"/>
  <c r="BP11" i="1513"/>
  <c r="CN11" i="1513"/>
  <c r="AF12" i="1513"/>
  <c r="BD12" i="1513"/>
  <c r="CB12" i="1513"/>
  <c r="BV13" i="1513"/>
  <c r="T18" i="1513"/>
  <c r="BP18" i="1513"/>
  <c r="CH18" i="1513"/>
  <c r="T28" i="1513"/>
  <c r="Z29" i="1513"/>
  <c r="CN29" i="1513"/>
  <c r="CH29" i="1513"/>
  <c r="AR29" i="1513"/>
  <c r="CT29" i="1513"/>
  <c r="BV29" i="1513"/>
  <c r="BJ29" i="1513"/>
  <c r="AX29" i="1513"/>
  <c r="N29" i="1513"/>
  <c r="BD31" i="1513"/>
  <c r="CT34" i="1513"/>
  <c r="BD34" i="1513"/>
  <c r="N34" i="1513"/>
  <c r="CB34" i="1513"/>
  <c r="BP34" i="1513"/>
  <c r="AF34" i="1513"/>
  <c r="CH34" i="1513"/>
  <c r="AL34" i="1513"/>
  <c r="CH32" i="1513"/>
  <c r="AF45" i="1513"/>
  <c r="BP27" i="1513"/>
  <c r="N31" i="1513"/>
  <c r="AF31" i="1513"/>
  <c r="AR31" i="1513"/>
  <c r="T31" i="1513"/>
  <c r="CH31" i="1513"/>
  <c r="BV31" i="1513"/>
  <c r="BJ31" i="1513"/>
  <c r="AX31" i="1513"/>
  <c r="AL31" i="1513"/>
  <c r="Z31" i="1513"/>
  <c r="Z32" i="1513"/>
  <c r="CW42" i="1513"/>
  <c r="AX42" i="1513"/>
  <c r="CT42" i="1513"/>
  <c r="CN42" i="1513"/>
  <c r="BV42" i="1513"/>
  <c r="AR42" i="1513"/>
  <c r="AF11" i="1513"/>
  <c r="BD11" i="1513"/>
  <c r="T12" i="1513"/>
  <c r="AR12" i="1513"/>
  <c r="BP12" i="1513"/>
  <c r="N18" i="1513"/>
  <c r="N42" i="1513"/>
  <c r="CN28" i="1513"/>
  <c r="BP28" i="1513"/>
  <c r="AR28" i="1513"/>
  <c r="CT28" i="1513"/>
  <c r="CB28" i="1513"/>
  <c r="BJ28" i="1513"/>
  <c r="AX28" i="1513"/>
  <c r="BJ32" i="1513"/>
  <c r="AR32" i="1513"/>
  <c r="N32" i="1513"/>
  <c r="CB32" i="1513"/>
  <c r="AL32" i="1513"/>
  <c r="CN32" i="1513"/>
  <c r="BD32" i="1513"/>
  <c r="AF32" i="1513"/>
  <c r="AX32" i="1513"/>
  <c r="CT32" i="1513"/>
  <c r="N45" i="1513"/>
  <c r="CN45" i="1513"/>
  <c r="BV45" i="1513"/>
  <c r="CT45" i="1513"/>
  <c r="CH45" i="1513"/>
  <c r="AX45" i="1513"/>
  <c r="BJ45" i="1513"/>
  <c r="BD45" i="1513"/>
  <c r="AL45" i="1513"/>
  <c r="BP45" i="1513"/>
  <c r="AR45" i="1513"/>
  <c r="CB46" i="1513"/>
  <c r="BD46" i="1513"/>
  <c r="AF46" i="1513"/>
  <c r="CT46" i="1513"/>
  <c r="CH46" i="1513"/>
  <c r="BP46" i="1513"/>
  <c r="AX46" i="1513"/>
  <c r="T46" i="1513"/>
  <c r="N46" i="1513"/>
  <c r="CN46" i="1513"/>
  <c r="BJ46" i="1513"/>
  <c r="AR46" i="1513"/>
  <c r="AL46" i="1513"/>
  <c r="Z36" i="1513"/>
  <c r="CT36" i="1513"/>
  <c r="CB36" i="1513"/>
  <c r="BJ36" i="1513"/>
  <c r="AR36" i="1513"/>
  <c r="BP36" i="1513"/>
  <c r="CN36" i="1513"/>
  <c r="AF36" i="1513"/>
  <c r="BJ39" i="1513"/>
  <c r="CB39" i="1513"/>
  <c r="CT39" i="1513"/>
  <c r="N23" i="1513"/>
  <c r="CH23" i="1513"/>
  <c r="BP23" i="1513"/>
  <c r="AX23" i="1513"/>
  <c r="T23" i="1513"/>
  <c r="Z23" i="1513"/>
  <c r="T24" i="1513"/>
  <c r="CH33" i="1513"/>
  <c r="BJ33" i="1513"/>
  <c r="AL33" i="1513"/>
  <c r="T33" i="1513"/>
  <c r="CN33" i="1513"/>
  <c r="BV33" i="1513"/>
  <c r="BD33" i="1513"/>
  <c r="CT33" i="1513"/>
  <c r="AX33" i="1513"/>
  <c r="AR33" i="1513"/>
  <c r="T36" i="1513"/>
  <c r="AL36" i="1513"/>
  <c r="N39" i="1513"/>
  <c r="AF39" i="1513"/>
  <c r="BD39" i="1513"/>
  <c r="BV39" i="1513"/>
  <c r="AR39" i="1513"/>
  <c r="AR48" i="1513"/>
  <c r="N41" i="1513"/>
  <c r="AF41" i="1513"/>
  <c r="CT41" i="1513"/>
  <c r="BV41" i="1513"/>
  <c r="CB42" i="1513"/>
  <c r="BD42" i="1513"/>
  <c r="AF42" i="1513"/>
  <c r="CH42" i="1513"/>
  <c r="BJ42" i="1513"/>
  <c r="AL42" i="1513"/>
  <c r="T42" i="1513"/>
  <c r="Z42" i="1513"/>
  <c r="CB24" i="1513"/>
  <c r="BD24" i="1513"/>
  <c r="AF24" i="1513"/>
  <c r="N24" i="1513"/>
  <c r="AR24" i="1513"/>
  <c r="BJ24" i="1513"/>
  <c r="AF27" i="1513"/>
  <c r="AX27" i="1513"/>
  <c r="Z37" i="1513"/>
  <c r="CW37" i="1513"/>
  <c r="CN37" i="1513"/>
  <c r="T37" i="1513"/>
  <c r="AF37" i="1513"/>
  <c r="BV37" i="1513"/>
  <c r="CT38" i="1513"/>
  <c r="BV38" i="1513"/>
  <c r="AX38" i="1513"/>
  <c r="BD38" i="1513"/>
  <c r="AL38" i="1513"/>
  <c r="CB40" i="1513"/>
  <c r="BD40" i="1513"/>
  <c r="AF40" i="1513"/>
  <c r="Z40" i="1513"/>
  <c r="AX40" i="1513"/>
  <c r="CN40" i="1513"/>
  <c r="CB43" i="1513"/>
  <c r="AX49" i="1513"/>
  <c r="CN52" i="1513"/>
  <c r="BV52" i="1513"/>
  <c r="BD52" i="1513"/>
  <c r="AF52" i="1513"/>
  <c r="N52" i="1513"/>
  <c r="CT52" i="1513"/>
  <c r="CH52" i="1513"/>
  <c r="Z52" i="1513"/>
  <c r="BP52" i="1513"/>
  <c r="AL52" i="1513"/>
  <c r="CB52" i="1513"/>
  <c r="AX52" i="1513"/>
  <c r="AR52" i="1513"/>
  <c r="T40" i="1513"/>
  <c r="CW47" i="1513"/>
  <c r="Z47" i="1513"/>
  <c r="CT47" i="1513"/>
  <c r="CB47" i="1513"/>
  <c r="BP47" i="1513"/>
  <c r="AR47" i="1513"/>
  <c r="AF47" i="1513"/>
  <c r="Z49" i="1513"/>
  <c r="BV49" i="1513"/>
  <c r="BD49" i="1513"/>
  <c r="AL49" i="1513"/>
  <c r="N49" i="1513"/>
  <c r="T52" i="1513"/>
  <c r="BJ52" i="1513"/>
  <c r="BV54" i="1513"/>
  <c r="AF54" i="1513"/>
  <c r="T54" i="1513"/>
  <c r="CH54" i="1513"/>
  <c r="AR54" i="1513"/>
  <c r="BV53" i="1513"/>
  <c r="CN53" i="1513"/>
  <c r="CT44" i="1513"/>
  <c r="BV44" i="1513"/>
  <c r="CW44" i="1513"/>
  <c r="AF44" i="1513"/>
  <c r="Z48" i="1513"/>
  <c r="CT48" i="1513"/>
  <c r="CB48" i="1513"/>
  <c r="BJ48" i="1513"/>
  <c r="N48" i="1513"/>
  <c r="CH50" i="1513"/>
  <c r="T50" i="1513"/>
  <c r="Z53" i="1513"/>
  <c r="CH53" i="1513"/>
  <c r="BJ53" i="1513"/>
  <c r="AL53" i="1513"/>
  <c r="T53" i="1513"/>
  <c r="BP53" i="1513"/>
  <c r="CB53" i="1513"/>
  <c r="AX53" i="1513"/>
  <c r="AF53" i="1513"/>
  <c r="BD53" i="1513"/>
  <c r="AR53" i="1513"/>
  <c r="N53" i="1513"/>
  <c r="BV57" i="1513"/>
  <c r="BD57" i="1513"/>
  <c r="AL57" i="1513"/>
  <c r="CT57" i="1513"/>
  <c r="CH57" i="1513"/>
  <c r="AF57" i="1513"/>
  <c r="T57" i="1513"/>
  <c r="CN57" i="1513"/>
  <c r="Z57" i="1513"/>
  <c r="AR57" i="1513"/>
  <c r="CB57" i="1513"/>
  <c r="T56" i="1513"/>
  <c r="Z59" i="1513"/>
  <c r="CH59" i="1513"/>
  <c r="BP59" i="1513"/>
  <c r="BV59" i="1513"/>
  <c r="AR59" i="1513"/>
  <c r="CN59" i="1513"/>
  <c r="CB59" i="1513"/>
  <c r="BD59" i="1513"/>
  <c r="AF59" i="1513"/>
  <c r="CT59" i="1513"/>
  <c r="BJ59" i="1513"/>
  <c r="AX59" i="1513"/>
  <c r="AL59" i="1513"/>
  <c r="T59" i="1513"/>
  <c r="N59" i="1513"/>
  <c r="CN62" i="1513"/>
  <c r="BV62" i="1513"/>
  <c r="BD62" i="1513"/>
  <c r="CB62" i="1513"/>
  <c r="AL62" i="1513"/>
  <c r="Z62" i="1513"/>
  <c r="N62" i="1513"/>
  <c r="CH62" i="1513"/>
  <c r="BJ62" i="1513"/>
  <c r="BP62" i="1513"/>
  <c r="AR62" i="1513"/>
  <c r="AX62" i="1513"/>
  <c r="AF62" i="1513"/>
  <c r="CT62" i="1513"/>
  <c r="CH56" i="1513"/>
  <c r="CT56" i="1513"/>
  <c r="BJ56" i="1513"/>
  <c r="AL56" i="1513"/>
  <c r="CW60" i="1513"/>
  <c r="BV60" i="1513"/>
  <c r="Z60" i="1513"/>
  <c r="AL60" i="1513"/>
  <c r="T60" i="1513"/>
  <c r="CN60" i="1513"/>
  <c r="BD51" i="1513"/>
  <c r="BV51" i="1513"/>
  <c r="BP56" i="1513"/>
  <c r="CT60" i="1513"/>
  <c r="AR60" i="1513"/>
  <c r="N56" i="1513"/>
  <c r="AF56" i="1513"/>
  <c r="CN56" i="1513"/>
  <c r="Z55" i="1513"/>
  <c r="CH64" i="1513"/>
  <c r="BJ64" i="1513"/>
  <c r="AL64" i="1513"/>
  <c r="T64" i="1513"/>
  <c r="CN64" i="1513"/>
  <c r="BV64" i="1513"/>
  <c r="BD64" i="1513"/>
  <c r="Z64" i="1513"/>
  <c r="AX64" i="1513"/>
  <c r="CB64" i="1513"/>
  <c r="CN69" i="1513"/>
  <c r="BV69" i="1513"/>
  <c r="BD69" i="1513"/>
  <c r="CT69" i="1513"/>
  <c r="CW69" i="1513"/>
  <c r="N69" i="1513"/>
  <c r="CH69" i="1513"/>
  <c r="BJ69" i="1513"/>
  <c r="Z69" i="1513"/>
  <c r="BP69" i="1513"/>
  <c r="AX69" i="1513"/>
  <c r="CB69" i="1513"/>
  <c r="AF69" i="1513"/>
  <c r="T69" i="1513"/>
  <c r="AL69" i="1513"/>
  <c r="BP58" i="1513"/>
  <c r="AR58" i="1513"/>
  <c r="N58" i="1513"/>
  <c r="CH58" i="1513"/>
  <c r="BV58" i="1513"/>
  <c r="AF58" i="1513"/>
  <c r="AL58" i="1513"/>
  <c r="Z58" i="1513"/>
  <c r="AX58" i="1513"/>
  <c r="CH70" i="1513"/>
  <c r="BJ70" i="1513"/>
  <c r="AL70" i="1513"/>
  <c r="T70" i="1513"/>
  <c r="AX70" i="1513"/>
  <c r="CN70" i="1513"/>
  <c r="AR70" i="1513"/>
  <c r="BP70" i="1513"/>
  <c r="BD70" i="1513"/>
  <c r="N70" i="1513"/>
  <c r="CT70" i="1513"/>
  <c r="Z70" i="1513"/>
  <c r="AF70" i="1513"/>
  <c r="CB70" i="1513"/>
  <c r="BV70" i="1513"/>
  <c r="CN55" i="1513"/>
  <c r="BP55" i="1513"/>
  <c r="AR55" i="1513"/>
  <c r="CH55" i="1513"/>
  <c r="N55" i="1513"/>
  <c r="AR69" i="1513"/>
  <c r="CH63" i="1513"/>
  <c r="BJ63" i="1513"/>
  <c r="AL63" i="1513"/>
  <c r="T63" i="1513"/>
  <c r="BP63" i="1513"/>
  <c r="AX63" i="1513"/>
  <c r="AF63" i="1513"/>
  <c r="BV63" i="1513"/>
  <c r="CN63" i="1513"/>
  <c r="CB63" i="1513"/>
  <c r="CB68" i="1513"/>
  <c r="BD68" i="1513"/>
  <c r="AF68" i="1513"/>
  <c r="BJ68" i="1513"/>
  <c r="AR68" i="1513"/>
  <c r="N68" i="1513"/>
  <c r="CN68" i="1513"/>
  <c r="BP68" i="1513"/>
  <c r="T68" i="1513"/>
  <c r="BV68" i="1513"/>
  <c r="AX68" i="1513"/>
  <c r="Z68" i="1513"/>
  <c r="CT68" i="1513"/>
  <c r="CH68" i="1513"/>
  <c r="Z56" i="1513"/>
  <c r="CT61" i="1513"/>
  <c r="CB61" i="1513"/>
  <c r="BJ61" i="1513"/>
  <c r="CN65" i="1513"/>
  <c r="BJ65" i="1513"/>
  <c r="AX65" i="1513"/>
  <c r="T65" i="1513"/>
  <c r="CB65" i="1513"/>
  <c r="AR65" i="1513"/>
  <c r="Z65" i="1513"/>
  <c r="N65" i="1513"/>
  <c r="AF65" i="1513"/>
  <c r="Z67" i="1513"/>
  <c r="BV67" i="1513"/>
  <c r="BD67" i="1513"/>
  <c r="AL67" i="1513"/>
  <c r="CN67" i="1513"/>
  <c r="AX67" i="1513"/>
  <c r="CB67" i="1513"/>
  <c r="N67" i="1513"/>
  <c r="BJ67" i="1513"/>
  <c r="CT67" i="1513"/>
  <c r="CH67" i="1513"/>
  <c r="AR67" i="1513"/>
  <c r="T67" i="1513"/>
  <c r="CB60" i="1513"/>
  <c r="BD60" i="1513"/>
  <c r="AF60" i="1513"/>
  <c r="N60" i="1513"/>
  <c r="CH60" i="1513"/>
  <c r="BP60" i="1513"/>
  <c r="AX60" i="1513"/>
  <c r="CH71" i="1513"/>
  <c r="BJ71" i="1513"/>
  <c r="AL71" i="1513"/>
  <c r="T71" i="1513"/>
  <c r="AR71" i="1513"/>
  <c r="N71" i="1513"/>
  <c r="CT71" i="1513"/>
  <c r="CN71" i="1513"/>
  <c r="CB71" i="1513"/>
  <c r="BP71" i="1513"/>
  <c r="BD71" i="1513"/>
  <c r="AF71" i="1513"/>
  <c r="CW71" i="1513"/>
  <c r="CN66" i="1513"/>
  <c r="BP66" i="1513"/>
  <c r="AR66" i="1513"/>
  <c r="N66" i="1513"/>
  <c r="CT66" i="1513"/>
  <c r="BD73" i="1513"/>
  <c r="CH73" i="1513"/>
  <c r="BJ73" i="1513"/>
  <c r="AL73" i="1513"/>
  <c r="T73" i="1513"/>
  <c r="CW73" i="1513"/>
  <c r="Z73" i="1513"/>
  <c r="AR73" i="1513"/>
  <c r="N73" i="1513"/>
  <c r="CH72" i="1513"/>
  <c r="BJ72" i="1513"/>
  <c r="AL72" i="1513"/>
  <c r="T72" i="1513"/>
  <c r="AV10" i="1513" l="1"/>
  <c r="AW10" i="1513"/>
  <c r="CF10" i="1513"/>
  <c r="BT10" i="1513"/>
  <c r="L10" i="1513"/>
  <c r="BS10" i="1513"/>
  <c r="BR10" i="1513" s="1"/>
  <c r="BQ10" i="1513" s="1"/>
  <c r="K10" i="1513"/>
  <c r="J10" i="1513" s="1"/>
  <c r="AI10" i="1513"/>
  <c r="AH10" i="1513" s="1"/>
  <c r="AG10" i="1513" s="1"/>
  <c r="AK10" i="1513"/>
  <c r="AJ10" i="1513"/>
  <c r="CE10" i="1513"/>
  <c r="CD10" i="1513" s="1"/>
  <c r="CC10" i="1513" s="1"/>
  <c r="AE10" i="1513"/>
  <c r="AC10" i="1513"/>
  <c r="AB10" i="1513" s="1"/>
  <c r="AA10" i="1513" s="1"/>
  <c r="AD10" i="1513"/>
  <c r="B44" i="1513"/>
  <c r="B30" i="1513"/>
  <c r="B51" i="1513"/>
  <c r="B35" i="1513"/>
  <c r="B50" i="1513"/>
  <c r="B64" i="1513"/>
  <c r="Q10" i="1513"/>
  <c r="P10" i="1513" s="1"/>
  <c r="R10" i="1513"/>
  <c r="AQ10" i="1513"/>
  <c r="AP10" i="1513"/>
  <c r="AO10" i="1513"/>
  <c r="AN10" i="1513" s="1"/>
  <c r="B29" i="1513"/>
  <c r="CA10" i="1513"/>
  <c r="BZ10" i="1513"/>
  <c r="BY10" i="1513"/>
  <c r="BX10" i="1513" s="1"/>
  <c r="B23" i="1513"/>
  <c r="B32" i="1513"/>
  <c r="B37" i="1513"/>
  <c r="B39" i="1513"/>
  <c r="B61" i="1513"/>
  <c r="B62" i="1513"/>
  <c r="B70" i="1513"/>
  <c r="O28" i="1513"/>
  <c r="BI10" i="1513"/>
  <c r="BH10" i="1513"/>
  <c r="BG10" i="1513"/>
  <c r="BF10" i="1513" s="1"/>
  <c r="CL10" i="1513"/>
  <c r="CK10" i="1513"/>
  <c r="CJ10" i="1513" s="1"/>
  <c r="CM10" i="1513"/>
  <c r="B16" i="1513"/>
  <c r="B38" i="1513"/>
  <c r="B45" i="1513"/>
  <c r="B48" i="1513"/>
  <c r="B71" i="1513"/>
  <c r="B25" i="1513"/>
  <c r="B54" i="1513"/>
  <c r="B47" i="1513"/>
  <c r="B18" i="1513"/>
  <c r="B17" i="1513"/>
  <c r="B40" i="1513"/>
  <c r="B49" i="1513"/>
  <c r="B56" i="1513"/>
  <c r="B67" i="1513"/>
  <c r="B72" i="1513"/>
  <c r="B46" i="1513"/>
  <c r="B21" i="1513"/>
  <c r="B36" i="1513"/>
  <c r="B31" i="1513"/>
  <c r="B55" i="1513"/>
  <c r="B58" i="1513"/>
  <c r="B53" i="1513"/>
  <c r="B73" i="1513"/>
  <c r="AS10" i="1513"/>
  <c r="B20" i="1513"/>
  <c r="B66" i="1513"/>
  <c r="B43" i="1513"/>
  <c r="B41" i="1513"/>
  <c r="B52" i="1513"/>
  <c r="B33" i="1513"/>
  <c r="B57" i="1513"/>
  <c r="B69" i="1513"/>
  <c r="BC10" i="1513"/>
  <c r="BA10" i="1513"/>
  <c r="AZ10" i="1513" s="1"/>
  <c r="BB10" i="1513"/>
  <c r="CQ10" i="1513"/>
  <c r="CP10" i="1513" s="1"/>
  <c r="CS10" i="1513"/>
  <c r="CR10" i="1513"/>
  <c r="B24" i="1513"/>
  <c r="B27" i="1513"/>
  <c r="B26" i="1513"/>
  <c r="B42" i="1513"/>
  <c r="B65" i="1513"/>
  <c r="B63" i="1513"/>
  <c r="BN10" i="1513"/>
  <c r="BO10" i="1513"/>
  <c r="BM10" i="1513"/>
  <c r="BL10" i="1513" s="1"/>
  <c r="W10" i="1513"/>
  <c r="V10" i="1513" s="1"/>
  <c r="X10" i="1513"/>
  <c r="D10" i="1513" l="1"/>
  <c r="E10" i="1513" s="1"/>
  <c r="CO10" i="1513"/>
  <c r="AM10" i="1513"/>
  <c r="BK10" i="1513"/>
  <c r="AY10" i="1513"/>
  <c r="CI10" i="1513"/>
  <c r="BW10" i="1513"/>
  <c r="O10" i="1513"/>
  <c r="BE10" i="1513"/>
  <c r="U10" i="1513"/>
  <c r="CY10" i="1513" l="1"/>
  <c r="CX10" i="1513"/>
  <c r="C76" i="1511" l="1"/>
  <c r="CT75" i="1511"/>
  <c r="CO75" i="1511"/>
  <c r="CN75" i="1511"/>
  <c r="CI75" i="1511"/>
  <c r="CH75" i="1511"/>
  <c r="CC75" i="1511"/>
  <c r="CB75" i="1511"/>
  <c r="BW75" i="1511"/>
  <c r="BV75" i="1511"/>
  <c r="BQ75" i="1511"/>
  <c r="BP75" i="1511"/>
  <c r="BK75" i="1511"/>
  <c r="BJ75" i="1511"/>
  <c r="BE75" i="1511"/>
  <c r="BD75" i="1511"/>
  <c r="AY75" i="1511"/>
  <c r="AX75" i="1511"/>
  <c r="AS75" i="1511"/>
  <c r="AR75" i="1511"/>
  <c r="AM75" i="1511"/>
  <c r="AL75" i="1511"/>
  <c r="AG75" i="1511"/>
  <c r="AF75" i="1511"/>
  <c r="AA75" i="1511"/>
  <c r="Z75" i="1511"/>
  <c r="T75" i="1511"/>
  <c r="N75" i="1511"/>
  <c r="CT74" i="1511"/>
  <c r="CO74" i="1511"/>
  <c r="CN74" i="1511"/>
  <c r="CI74" i="1511"/>
  <c r="CH74" i="1511"/>
  <c r="CC74" i="1511"/>
  <c r="CB74" i="1511"/>
  <c r="BW74" i="1511"/>
  <c r="BV74" i="1511"/>
  <c r="BQ74" i="1511"/>
  <c r="BP74" i="1511"/>
  <c r="BK74" i="1511"/>
  <c r="BJ74" i="1511"/>
  <c r="BE74" i="1511"/>
  <c r="BD74" i="1511"/>
  <c r="AY74" i="1511"/>
  <c r="AX74" i="1511"/>
  <c r="AS74" i="1511"/>
  <c r="AR74" i="1511"/>
  <c r="AM74" i="1511"/>
  <c r="AL74" i="1511"/>
  <c r="AG74" i="1511"/>
  <c r="AF74" i="1511"/>
  <c r="AA74" i="1511"/>
  <c r="Z74" i="1511"/>
  <c r="U74" i="1511"/>
  <c r="T74" i="1511"/>
  <c r="N74" i="1511"/>
  <c r="CZ73" i="1511"/>
  <c r="CU73" i="1511"/>
  <c r="I73" i="1511"/>
  <c r="H73" i="1511"/>
  <c r="AR73" i="1511" s="1"/>
  <c r="G73" i="1511"/>
  <c r="CZ72" i="1511"/>
  <c r="CU72" i="1511"/>
  <c r="I72" i="1511"/>
  <c r="H72" i="1511"/>
  <c r="CW72" i="1511" s="1"/>
  <c r="G72" i="1511"/>
  <c r="CZ71" i="1511"/>
  <c r="CU71" i="1511"/>
  <c r="I71" i="1511"/>
  <c r="H71" i="1511"/>
  <c r="CB71" i="1511" s="1"/>
  <c r="G71" i="1511"/>
  <c r="CZ70" i="1511"/>
  <c r="CU70" i="1511"/>
  <c r="I70" i="1511"/>
  <c r="H70" i="1511"/>
  <c r="CW70" i="1511" s="1"/>
  <c r="G70" i="1511"/>
  <c r="A70" i="1511"/>
  <c r="CZ69" i="1511"/>
  <c r="CU69" i="1511"/>
  <c r="I69" i="1511"/>
  <c r="H69" i="1511"/>
  <c r="CW69" i="1511" s="1"/>
  <c r="G69" i="1511"/>
  <c r="A69" i="1511"/>
  <c r="CZ68" i="1511"/>
  <c r="CU68" i="1511"/>
  <c r="I68" i="1511"/>
  <c r="H68" i="1511"/>
  <c r="CW68" i="1511" s="1"/>
  <c r="G68" i="1511"/>
  <c r="A68" i="1511"/>
  <c r="CZ67" i="1511"/>
  <c r="CU67" i="1511"/>
  <c r="I67" i="1511"/>
  <c r="H67" i="1511"/>
  <c r="CW67" i="1511" s="1"/>
  <c r="G67" i="1511"/>
  <c r="A67" i="1511"/>
  <c r="CZ66" i="1511"/>
  <c r="CU66" i="1511"/>
  <c r="I66" i="1511"/>
  <c r="H66" i="1511"/>
  <c r="CW66" i="1511" s="1"/>
  <c r="G66" i="1511"/>
  <c r="A66" i="1511"/>
  <c r="CZ65" i="1511"/>
  <c r="CU65" i="1511"/>
  <c r="I65" i="1511"/>
  <c r="H65" i="1511"/>
  <c r="G65" i="1511"/>
  <c r="A65" i="1511"/>
  <c r="CZ64" i="1511"/>
  <c r="CU64" i="1511"/>
  <c r="I64" i="1511"/>
  <c r="H64" i="1511"/>
  <c r="CW64" i="1511" s="1"/>
  <c r="A64" i="1511"/>
  <c r="CZ63" i="1511"/>
  <c r="CU63" i="1511"/>
  <c r="I63" i="1511"/>
  <c r="H63" i="1511"/>
  <c r="CW63" i="1511" s="1"/>
  <c r="G63" i="1511"/>
  <c r="A63" i="1511"/>
  <c r="CZ62" i="1511"/>
  <c r="CU62" i="1511"/>
  <c r="H62" i="1511"/>
  <c r="CW62" i="1511" s="1"/>
  <c r="G62" i="1511"/>
  <c r="A62" i="1511"/>
  <c r="CZ61" i="1511"/>
  <c r="CU61" i="1511"/>
  <c r="I61" i="1511"/>
  <c r="H61" i="1511"/>
  <c r="G61" i="1511"/>
  <c r="A61" i="1511"/>
  <c r="CZ60" i="1511"/>
  <c r="CU60" i="1511"/>
  <c r="I60" i="1511"/>
  <c r="H60" i="1511"/>
  <c r="CW60" i="1511" s="1"/>
  <c r="G60" i="1511"/>
  <c r="A60" i="1511"/>
  <c r="CZ59" i="1511"/>
  <c r="CU59" i="1511"/>
  <c r="H59" i="1511"/>
  <c r="G59" i="1511"/>
  <c r="A59" i="1511"/>
  <c r="CZ58" i="1511"/>
  <c r="CU58" i="1511"/>
  <c r="I58" i="1511"/>
  <c r="H58" i="1511"/>
  <c r="CW58" i="1511" s="1"/>
  <c r="G58" i="1511"/>
  <c r="A58" i="1511"/>
  <c r="CZ57" i="1511"/>
  <c r="CW57" i="1511"/>
  <c r="CU57" i="1511"/>
  <c r="A57" i="1511"/>
  <c r="N57" i="1511" s="1"/>
  <c r="CZ56" i="1511"/>
  <c r="CU56" i="1511"/>
  <c r="I56" i="1511"/>
  <c r="H56" i="1511"/>
  <c r="CW56" i="1511" s="1"/>
  <c r="G56" i="1511"/>
  <c r="A56" i="1511"/>
  <c r="CZ55" i="1511"/>
  <c r="CU55" i="1511"/>
  <c r="I55" i="1511"/>
  <c r="H55" i="1511"/>
  <c r="CW55" i="1511" s="1"/>
  <c r="G55" i="1511"/>
  <c r="A55" i="1511"/>
  <c r="CZ54" i="1511"/>
  <c r="CU54" i="1511"/>
  <c r="I54" i="1511"/>
  <c r="H54" i="1511"/>
  <c r="CW54" i="1511" s="1"/>
  <c r="G54" i="1511"/>
  <c r="A54" i="1511"/>
  <c r="CZ53" i="1511"/>
  <c r="CU53" i="1511"/>
  <c r="I53" i="1511"/>
  <c r="H53" i="1511"/>
  <c r="CW53" i="1511" s="1"/>
  <c r="G53" i="1511"/>
  <c r="A53" i="1511"/>
  <c r="CZ52" i="1511"/>
  <c r="CW52" i="1511"/>
  <c r="CU52" i="1511"/>
  <c r="A52" i="1511"/>
  <c r="BD52" i="1511" s="1"/>
  <c r="CZ51" i="1511"/>
  <c r="CW51" i="1511"/>
  <c r="CU51" i="1511"/>
  <c r="A51" i="1511"/>
  <c r="AX51" i="1511" s="1"/>
  <c r="CZ50" i="1511"/>
  <c r="CW50" i="1511"/>
  <c r="CU50" i="1511"/>
  <c r="A50" i="1511"/>
  <c r="CZ49" i="1511"/>
  <c r="CU49" i="1511"/>
  <c r="I49" i="1511"/>
  <c r="H49" i="1511"/>
  <c r="CW49" i="1511" s="1"/>
  <c r="G49" i="1511"/>
  <c r="A49" i="1511"/>
  <c r="CZ48" i="1511"/>
  <c r="CU48" i="1511"/>
  <c r="I48" i="1511"/>
  <c r="H48" i="1511"/>
  <c r="CW48" i="1511" s="1"/>
  <c r="G48" i="1511"/>
  <c r="A48" i="1511"/>
  <c r="CZ47" i="1511"/>
  <c r="CU47" i="1511"/>
  <c r="I47" i="1511"/>
  <c r="H47" i="1511"/>
  <c r="G47" i="1511"/>
  <c r="A47" i="1511"/>
  <c r="CZ46" i="1511"/>
  <c r="CU46" i="1511"/>
  <c r="I46" i="1511"/>
  <c r="H46" i="1511"/>
  <c r="CW46" i="1511" s="1"/>
  <c r="G46" i="1511"/>
  <c r="A46" i="1511"/>
  <c r="CZ45" i="1511"/>
  <c r="CU45" i="1511"/>
  <c r="I45" i="1511"/>
  <c r="H45" i="1511"/>
  <c r="CW45" i="1511" s="1"/>
  <c r="G45" i="1511"/>
  <c r="A45" i="1511"/>
  <c r="CZ44" i="1511"/>
  <c r="CU44" i="1511"/>
  <c r="I44" i="1511"/>
  <c r="H44" i="1511"/>
  <c r="CB44" i="1511" s="1"/>
  <c r="G44" i="1511"/>
  <c r="CZ43" i="1511"/>
  <c r="CU43" i="1511"/>
  <c r="I43" i="1511"/>
  <c r="H43" i="1511"/>
  <c r="G43" i="1511"/>
  <c r="A43" i="1511"/>
  <c r="CZ42" i="1511"/>
  <c r="CU42" i="1511"/>
  <c r="I42" i="1511"/>
  <c r="H42" i="1511"/>
  <c r="G42" i="1511"/>
  <c r="A42" i="1511"/>
  <c r="CZ41" i="1511"/>
  <c r="CU41" i="1511"/>
  <c r="I41" i="1511"/>
  <c r="H41" i="1511"/>
  <c r="CW41" i="1511" s="1"/>
  <c r="G41" i="1511"/>
  <c r="A41" i="1511"/>
  <c r="CZ40" i="1511"/>
  <c r="CU40" i="1511"/>
  <c r="I40" i="1511"/>
  <c r="H40" i="1511"/>
  <c r="G40" i="1511"/>
  <c r="A40" i="1511"/>
  <c r="CZ39" i="1511"/>
  <c r="CU39" i="1511"/>
  <c r="I39" i="1511"/>
  <c r="H39" i="1511"/>
  <c r="CW39" i="1511" s="1"/>
  <c r="G39" i="1511"/>
  <c r="A39" i="1511"/>
  <c r="CZ38" i="1511"/>
  <c r="CU38" i="1511"/>
  <c r="I38" i="1511"/>
  <c r="H38" i="1511"/>
  <c r="G38" i="1511"/>
  <c r="A38" i="1511"/>
  <c r="CZ37" i="1511"/>
  <c r="CU37" i="1511"/>
  <c r="I37" i="1511"/>
  <c r="H37" i="1511"/>
  <c r="CW37" i="1511" s="1"/>
  <c r="G37" i="1511"/>
  <c r="CZ36" i="1511"/>
  <c r="CU36" i="1511"/>
  <c r="I36" i="1511"/>
  <c r="H36" i="1511"/>
  <c r="CW36" i="1511" s="1"/>
  <c r="G36" i="1511"/>
  <c r="A36" i="1511"/>
  <c r="CZ35" i="1511"/>
  <c r="CU35" i="1511"/>
  <c r="I35" i="1511"/>
  <c r="H35" i="1511"/>
  <c r="CW35" i="1511" s="1"/>
  <c r="G35" i="1511"/>
  <c r="A35" i="1511"/>
  <c r="CZ34" i="1511"/>
  <c r="CU34" i="1511"/>
  <c r="I34" i="1511"/>
  <c r="H34" i="1511"/>
  <c r="CW34" i="1511" s="1"/>
  <c r="G34" i="1511"/>
  <c r="A34" i="1511"/>
  <c r="CZ33" i="1511"/>
  <c r="CU33" i="1511"/>
  <c r="I33" i="1511"/>
  <c r="H33" i="1511"/>
  <c r="CW33" i="1511" s="1"/>
  <c r="G33" i="1511"/>
  <c r="A33" i="1511"/>
  <c r="CZ32" i="1511"/>
  <c r="CU32" i="1511"/>
  <c r="I32" i="1511"/>
  <c r="H32" i="1511"/>
  <c r="G32" i="1511"/>
  <c r="A32" i="1511"/>
  <c r="CZ31" i="1511"/>
  <c r="CU31" i="1511"/>
  <c r="I31" i="1511"/>
  <c r="H31" i="1511"/>
  <c r="CW31" i="1511" s="1"/>
  <c r="G31" i="1511"/>
  <c r="A31" i="1511"/>
  <c r="CZ30" i="1511"/>
  <c r="CU30" i="1511"/>
  <c r="I30" i="1511"/>
  <c r="H30" i="1511"/>
  <c r="CW30" i="1511" s="1"/>
  <c r="G30" i="1511"/>
  <c r="A30" i="1511"/>
  <c r="CZ29" i="1511"/>
  <c r="CU29" i="1511"/>
  <c r="I29" i="1511"/>
  <c r="H29" i="1511"/>
  <c r="CW29" i="1511" s="1"/>
  <c r="G29" i="1511"/>
  <c r="A29" i="1511"/>
  <c r="CZ28" i="1511"/>
  <c r="CU28" i="1511"/>
  <c r="I28" i="1511"/>
  <c r="H28" i="1511"/>
  <c r="CW28" i="1511" s="1"/>
  <c r="G28" i="1511"/>
  <c r="A28" i="1511"/>
  <c r="CZ27" i="1511"/>
  <c r="CU27" i="1511"/>
  <c r="I27" i="1511"/>
  <c r="H27" i="1511"/>
  <c r="G27" i="1511"/>
  <c r="A27" i="1511"/>
  <c r="CZ26" i="1511"/>
  <c r="CU26" i="1511"/>
  <c r="I26" i="1511"/>
  <c r="H26" i="1511"/>
  <c r="CW26" i="1511" s="1"/>
  <c r="G26" i="1511"/>
  <c r="A26" i="1511"/>
  <c r="CZ25" i="1511"/>
  <c r="CU25" i="1511"/>
  <c r="I25" i="1511"/>
  <c r="H25" i="1511"/>
  <c r="CW25" i="1511" s="1"/>
  <c r="G25" i="1511"/>
  <c r="A25" i="1511"/>
  <c r="CZ24" i="1511"/>
  <c r="CU24" i="1511"/>
  <c r="I24" i="1511"/>
  <c r="H24" i="1511"/>
  <c r="G24" i="1511"/>
  <c r="A24" i="1511"/>
  <c r="CZ23" i="1511"/>
  <c r="CU23" i="1511"/>
  <c r="I23" i="1511"/>
  <c r="H23" i="1511"/>
  <c r="CW23" i="1511" s="1"/>
  <c r="G23" i="1511"/>
  <c r="A23" i="1511"/>
  <c r="CZ22" i="1511"/>
  <c r="CU22" i="1511"/>
  <c r="I22" i="1511"/>
  <c r="H22" i="1511"/>
  <c r="CW22" i="1511" s="1"/>
  <c r="G22" i="1511"/>
  <c r="A22" i="1511"/>
  <c r="CZ21" i="1511"/>
  <c r="CU21" i="1511"/>
  <c r="I21" i="1511"/>
  <c r="H21" i="1511"/>
  <c r="CW21" i="1511" s="1"/>
  <c r="G21" i="1511"/>
  <c r="A21" i="1511"/>
  <c r="CZ20" i="1511"/>
  <c r="CU20" i="1511"/>
  <c r="H20" i="1511"/>
  <c r="CW20" i="1511" s="1"/>
  <c r="G20" i="1511"/>
  <c r="A20" i="1511"/>
  <c r="CZ19" i="1511"/>
  <c r="CU19" i="1511"/>
  <c r="I19" i="1511"/>
  <c r="H19" i="1511"/>
  <c r="CW19" i="1511" s="1"/>
  <c r="G19" i="1511"/>
  <c r="A19" i="1511"/>
  <c r="CZ18" i="1511"/>
  <c r="CU18" i="1511"/>
  <c r="H18" i="1511"/>
  <c r="CW18" i="1511" s="1"/>
  <c r="G18" i="1511"/>
  <c r="A18" i="1511"/>
  <c r="CZ17" i="1511"/>
  <c r="CU17" i="1511"/>
  <c r="I17" i="1511"/>
  <c r="H17" i="1511"/>
  <c r="CW17" i="1511" s="1"/>
  <c r="G17" i="1511"/>
  <c r="A17" i="1511"/>
  <c r="CZ16" i="1511"/>
  <c r="CU16" i="1511"/>
  <c r="I16" i="1511"/>
  <c r="H16" i="1511"/>
  <c r="CW16" i="1511" s="1"/>
  <c r="G16" i="1511"/>
  <c r="CZ15" i="1511"/>
  <c r="CU15" i="1511"/>
  <c r="I15" i="1511"/>
  <c r="H15" i="1511"/>
  <c r="CB15" i="1511" s="1"/>
  <c r="G15" i="1511"/>
  <c r="CZ14" i="1511"/>
  <c r="CU14" i="1511"/>
  <c r="I14" i="1511"/>
  <c r="H14" i="1511"/>
  <c r="CW14" i="1511" s="1"/>
  <c r="G14" i="1511"/>
  <c r="A14" i="1511"/>
  <c r="CZ13" i="1511"/>
  <c r="CU13" i="1511"/>
  <c r="I13" i="1511"/>
  <c r="H13" i="1511"/>
  <c r="CW13" i="1511" s="1"/>
  <c r="G13" i="1511"/>
  <c r="A13" i="1511"/>
  <c r="CZ12" i="1511"/>
  <c r="CU12" i="1511"/>
  <c r="I12" i="1511"/>
  <c r="H12" i="1511"/>
  <c r="CW12" i="1511" s="1"/>
  <c r="G12" i="1511"/>
  <c r="A12" i="1511"/>
  <c r="CZ11" i="1511"/>
  <c r="CU11" i="1511"/>
  <c r="I11" i="1511"/>
  <c r="H11" i="1511"/>
  <c r="CW11" i="1511" s="1"/>
  <c r="G11" i="1511"/>
  <c r="A11" i="1511"/>
  <c r="CU10" i="1511"/>
  <c r="I10" i="1511"/>
  <c r="H10" i="1511"/>
  <c r="G10" i="1511"/>
  <c r="A10" i="1511"/>
  <c r="CQ7" i="1511"/>
  <c r="CP7" i="1511"/>
  <c r="CK7" i="1511"/>
  <c r="CJ7" i="1511"/>
  <c r="CE7" i="1511"/>
  <c r="CD7" i="1511"/>
  <c r="BY7" i="1511"/>
  <c r="BX7" i="1511"/>
  <c r="BS7" i="1511"/>
  <c r="BR7" i="1511"/>
  <c r="BM7" i="1511"/>
  <c r="BL7" i="1511"/>
  <c r="BG7" i="1511"/>
  <c r="BF7" i="1511"/>
  <c r="BA7" i="1511"/>
  <c r="AZ7" i="1511"/>
  <c r="AU7" i="1511"/>
  <c r="AT7" i="1511"/>
  <c r="AO7" i="1511"/>
  <c r="AN7" i="1511"/>
  <c r="AI7" i="1511"/>
  <c r="AH7" i="1511"/>
  <c r="AC7" i="1511"/>
  <c r="AB7" i="1511"/>
  <c r="W7" i="1511"/>
  <c r="V7" i="1511"/>
  <c r="Q7" i="1511"/>
  <c r="P7" i="1511"/>
  <c r="K7" i="1511"/>
  <c r="J7" i="1511"/>
  <c r="CP6" i="1511"/>
  <c r="CP5" i="1511" s="1"/>
  <c r="CJ6" i="1511"/>
  <c r="CJ5" i="1511" s="1"/>
  <c r="CD6" i="1511"/>
  <c r="BX6" i="1511"/>
  <c r="BX5" i="1511" s="1"/>
  <c r="BR6" i="1511"/>
  <c r="BL6" i="1511"/>
  <c r="BL5" i="1511" s="1"/>
  <c r="BF6" i="1511"/>
  <c r="BF5" i="1511" s="1"/>
  <c r="AZ6" i="1511"/>
  <c r="AT6" i="1511"/>
  <c r="AT5" i="1511" s="1"/>
  <c r="AN6" i="1511"/>
  <c r="AN5" i="1511" s="1"/>
  <c r="AH6" i="1511"/>
  <c r="AH5" i="1511" s="1"/>
  <c r="AB6" i="1511"/>
  <c r="AB5" i="1511" s="1"/>
  <c r="V6" i="1511"/>
  <c r="P6" i="1511"/>
  <c r="P5" i="1511" s="1"/>
  <c r="J6" i="1511"/>
  <c r="J5" i="1511" s="1"/>
  <c r="CD5" i="1511"/>
  <c r="BR5" i="1511"/>
  <c r="AZ5" i="1511"/>
  <c r="V5" i="1511"/>
  <c r="G4" i="1511"/>
  <c r="CP3" i="1511"/>
  <c r="CJ3" i="1511"/>
  <c r="CD3" i="1511"/>
  <c r="BX3" i="1511"/>
  <c r="BR3" i="1511"/>
  <c r="BL3" i="1511"/>
  <c r="BF3" i="1511"/>
  <c r="AZ3" i="1511"/>
  <c r="AT3" i="1511"/>
  <c r="AN3" i="1511"/>
  <c r="AH3" i="1511"/>
  <c r="AB3" i="1511"/>
  <c r="V3" i="1511"/>
  <c r="P3" i="1511"/>
  <c r="CR1" i="1511"/>
  <c r="CL1" i="1511"/>
  <c r="CF1" i="1511"/>
  <c r="BZ1" i="1511"/>
  <c r="BT1" i="1511"/>
  <c r="BN1" i="1511"/>
  <c r="BH1" i="1511"/>
  <c r="BB1" i="1511"/>
  <c r="AV1" i="1511"/>
  <c r="AP1" i="1511"/>
  <c r="AJ1" i="1511"/>
  <c r="AD1" i="1511"/>
  <c r="X1" i="1511"/>
  <c r="R1" i="1511"/>
  <c r="L1" i="1511"/>
  <c r="A71" i="1"/>
  <c r="G71" i="1"/>
  <c r="H71" i="1"/>
  <c r="CW71" i="1" s="1"/>
  <c r="I71" i="1"/>
  <c r="CZ71" i="1"/>
  <c r="G67" i="1"/>
  <c r="A23" i="1"/>
  <c r="G23" i="1"/>
  <c r="H23" i="1"/>
  <c r="CW23" i="1" s="1"/>
  <c r="I23" i="1"/>
  <c r="CZ23" i="1"/>
  <c r="A40" i="1"/>
  <c r="G40" i="1"/>
  <c r="H40" i="1"/>
  <c r="CW40" i="1" s="1"/>
  <c r="I40" i="1"/>
  <c r="CZ40" i="1"/>
  <c r="CB40" i="1" l="1"/>
  <c r="BD40" i="1"/>
  <c r="AF40" i="1"/>
  <c r="CN40" i="1"/>
  <c r="BP40" i="1"/>
  <c r="AR40" i="1"/>
  <c r="T40" i="1"/>
  <c r="N40" i="1"/>
  <c r="CT40" i="1"/>
  <c r="CH40" i="1"/>
  <c r="BV40" i="1"/>
  <c r="AX40" i="1"/>
  <c r="AL40" i="1"/>
  <c r="BJ40" i="1"/>
  <c r="Z40" i="1"/>
  <c r="BP23" i="1"/>
  <c r="AX23" i="1"/>
  <c r="AF23" i="1"/>
  <c r="N23" i="1"/>
  <c r="CH23" i="1"/>
  <c r="CN23" i="1"/>
  <c r="BV23" i="1"/>
  <c r="BD23" i="1"/>
  <c r="AL23" i="1"/>
  <c r="BJ23" i="1"/>
  <c r="AR23" i="1"/>
  <c r="Z23" i="1"/>
  <c r="CT23" i="1"/>
  <c r="CB23" i="1"/>
  <c r="T23" i="1"/>
  <c r="CN71" i="1"/>
  <c r="BP71" i="1"/>
  <c r="AR71" i="1"/>
  <c r="T71" i="1"/>
  <c r="BJ71" i="1"/>
  <c r="AX71" i="1"/>
  <c r="CH71" i="1"/>
  <c r="BV71" i="1"/>
  <c r="CT71" i="1"/>
  <c r="AF71" i="1"/>
  <c r="BD71" i="1"/>
  <c r="N71" i="1"/>
  <c r="Z71" i="1"/>
  <c r="CB71" i="1"/>
  <c r="AL71" i="1"/>
  <c r="AR49" i="1511"/>
  <c r="AL67" i="1511"/>
  <c r="BV68" i="1511"/>
  <c r="N63" i="1511"/>
  <c r="AX63" i="1511"/>
  <c r="AF48" i="1511"/>
  <c r="AL26" i="1511"/>
  <c r="AL65" i="1511"/>
  <c r="AL63" i="1511"/>
  <c r="AR13" i="1511"/>
  <c r="CT39" i="1511"/>
  <c r="CT31" i="1511"/>
  <c r="AX32" i="1511"/>
  <c r="CN62" i="1511"/>
  <c r="CT17" i="1511"/>
  <c r="CH18" i="1511"/>
  <c r="CN21" i="1511"/>
  <c r="CH36" i="1511"/>
  <c r="CT40" i="1511"/>
  <c r="AF51" i="1511"/>
  <c r="CN12" i="1511"/>
  <c r="BV26" i="1511"/>
  <c r="T31" i="1511"/>
  <c r="AL51" i="1511"/>
  <c r="CT61" i="1511"/>
  <c r="T72" i="1511"/>
  <c r="AX17" i="1511"/>
  <c r="T21" i="1511"/>
  <c r="CT26" i="1511"/>
  <c r="Z31" i="1511"/>
  <c r="AR43" i="1511"/>
  <c r="BD51" i="1511"/>
  <c r="AF72" i="1511"/>
  <c r="BD11" i="1511"/>
  <c r="CT19" i="1511"/>
  <c r="T23" i="1511"/>
  <c r="Z28" i="1511"/>
  <c r="AF31" i="1511"/>
  <c r="AL45" i="1511"/>
  <c r="BV51" i="1511"/>
  <c r="BP53" i="1511"/>
  <c r="CH69" i="1511"/>
  <c r="AL72" i="1511"/>
  <c r="T41" i="1511"/>
  <c r="AL57" i="1511"/>
  <c r="CN63" i="1511"/>
  <c r="BD72" i="1511"/>
  <c r="AL15" i="1511"/>
  <c r="AR24" i="1511"/>
  <c r="CN32" i="1511"/>
  <c r="Z33" i="1511"/>
  <c r="AF42" i="1511"/>
  <c r="AF73" i="1511"/>
  <c r="T13" i="1511"/>
  <c r="BJ15" i="1511"/>
  <c r="CH22" i="1511"/>
  <c r="BJ31" i="1511"/>
  <c r="BD49" i="1511"/>
  <c r="BV63" i="1511"/>
  <c r="CT70" i="1511"/>
  <c r="BV72" i="1511"/>
  <c r="T12" i="1511"/>
  <c r="BP13" i="1511"/>
  <c r="BP15" i="1511"/>
  <c r="CW32" i="1511"/>
  <c r="CB40" i="1511"/>
  <c r="N41" i="1511"/>
  <c r="CT63" i="1511"/>
  <c r="CN72" i="1511"/>
  <c r="CT10" i="1511"/>
  <c r="CR10" i="1511" s="1"/>
  <c r="CN13" i="1511"/>
  <c r="AF36" i="1511"/>
  <c r="BV41" i="1511"/>
  <c r="BV45" i="1511"/>
  <c r="AX56" i="1511"/>
  <c r="BV33" i="1511"/>
  <c r="T55" i="1511"/>
  <c r="AR59" i="1511"/>
  <c r="BV65" i="1511"/>
  <c r="Z72" i="1511"/>
  <c r="AF64" i="1511"/>
  <c r="AF12" i="1511"/>
  <c r="AX19" i="1511"/>
  <c r="CH24" i="1511"/>
  <c r="AR36" i="1511"/>
  <c r="CN38" i="1511"/>
  <c r="CN43" i="1511"/>
  <c r="AF45" i="1511"/>
  <c r="AX49" i="1511"/>
  <c r="CH57" i="1511"/>
  <c r="AR21" i="1511"/>
  <c r="CW24" i="1511"/>
  <c r="BV31" i="1511"/>
  <c r="BJ36" i="1511"/>
  <c r="BD40" i="1511"/>
  <c r="AR45" i="1511"/>
  <c r="BV49" i="1511"/>
  <c r="CH51" i="1511"/>
  <c r="Z69" i="1511"/>
  <c r="T70" i="1511"/>
  <c r="CH72" i="1511"/>
  <c r="BP73" i="1511"/>
  <c r="BD12" i="1511"/>
  <c r="AX21" i="1511"/>
  <c r="BV36" i="1511"/>
  <c r="AL37" i="1511"/>
  <c r="BJ40" i="1511"/>
  <c r="CN49" i="1511"/>
  <c r="AF69" i="1511"/>
  <c r="CH12" i="1511"/>
  <c r="AR15" i="1511"/>
  <c r="BV21" i="1511"/>
  <c r="N22" i="1511"/>
  <c r="BD25" i="1511"/>
  <c r="CB30" i="1511"/>
  <c r="CN31" i="1511"/>
  <c r="CB45" i="1511"/>
  <c r="T48" i="1511"/>
  <c r="Z51" i="1511"/>
  <c r="AL55" i="1511"/>
  <c r="T65" i="1511"/>
  <c r="BD66" i="1511"/>
  <c r="Z70" i="1511"/>
  <c r="N72" i="1511"/>
  <c r="AX72" i="1511"/>
  <c r="CB22" i="1511"/>
  <c r="CB23" i="1511"/>
  <c r="T24" i="1511"/>
  <c r="AR37" i="1511"/>
  <c r="Z42" i="1511"/>
  <c r="CT69" i="1511"/>
  <c r="AR70" i="1511"/>
  <c r="BJ20" i="1511"/>
  <c r="BD29" i="1511"/>
  <c r="BP37" i="1511"/>
  <c r="BV40" i="1511"/>
  <c r="BV42" i="1511"/>
  <c r="AR47" i="1511"/>
  <c r="CB59" i="1511"/>
  <c r="CN69" i="1511"/>
  <c r="BP70" i="1511"/>
  <c r="N12" i="1511"/>
  <c r="BV13" i="1511"/>
  <c r="BV15" i="1511"/>
  <c r="CB17" i="1511"/>
  <c r="Z19" i="1511"/>
  <c r="BD24" i="1511"/>
  <c r="CH33" i="1511"/>
  <c r="N36" i="1511"/>
  <c r="BD46" i="1511"/>
  <c r="AF49" i="1511"/>
  <c r="AX52" i="1511"/>
  <c r="Z57" i="1511"/>
  <c r="AF53" i="1511"/>
  <c r="CB53" i="1511"/>
  <c r="CT60" i="1511"/>
  <c r="BD61" i="1511"/>
  <c r="CB18" i="1511"/>
  <c r="N15" i="1511"/>
  <c r="CH15" i="1511"/>
  <c r="CW15" i="1511"/>
  <c r="AF16" i="1511"/>
  <c r="CB16" i="1511"/>
  <c r="Z17" i="1511"/>
  <c r="BV19" i="1511"/>
  <c r="N20" i="1511"/>
  <c r="CT21" i="1511"/>
  <c r="AR23" i="1511"/>
  <c r="AX30" i="1511"/>
  <c r="BP31" i="1511"/>
  <c r="BP33" i="1511"/>
  <c r="AL36" i="1511"/>
  <c r="BV37" i="1511"/>
  <c r="N43" i="1511"/>
  <c r="N45" i="1511"/>
  <c r="CH45" i="1511"/>
  <c r="CB49" i="1511"/>
  <c r="AF55" i="1511"/>
  <c r="BV57" i="1511"/>
  <c r="BJ59" i="1511"/>
  <c r="BJ60" i="1511"/>
  <c r="BD63" i="1511"/>
  <c r="CB65" i="1511"/>
  <c r="CT68" i="1511"/>
  <c r="N69" i="1511"/>
  <c r="AX69" i="1511"/>
  <c r="AR72" i="1511"/>
  <c r="BJ72" i="1511"/>
  <c r="CB72" i="1511"/>
  <c r="CT72" i="1511"/>
  <c r="T73" i="1511"/>
  <c r="CB73" i="1511"/>
  <c r="AL16" i="1511"/>
  <c r="CH16" i="1511"/>
  <c r="CB35" i="1511"/>
  <c r="BV60" i="1511"/>
  <c r="AL20" i="1511"/>
  <c r="T29" i="1511"/>
  <c r="BD30" i="1511"/>
  <c r="BJ48" i="1511"/>
  <c r="AL53" i="1511"/>
  <c r="CN53" i="1511"/>
  <c r="CB61" i="1511"/>
  <c r="BV61" i="1511"/>
  <c r="AR64" i="1511"/>
  <c r="BJ67" i="1511"/>
  <c r="BJ12" i="1511"/>
  <c r="T15" i="1511"/>
  <c r="BV17" i="1511"/>
  <c r="CB19" i="1511"/>
  <c r="BP23" i="1511"/>
  <c r="BP24" i="1511"/>
  <c r="BV30" i="1511"/>
  <c r="CB31" i="1511"/>
  <c r="CB33" i="1511"/>
  <c r="T36" i="1511"/>
  <c r="CB36" i="1511"/>
  <c r="Z37" i="1511"/>
  <c r="CN41" i="1511"/>
  <c r="AX43" i="1511"/>
  <c r="BP48" i="1511"/>
  <c r="T49" i="1511"/>
  <c r="N51" i="1511"/>
  <c r="CT53" i="1511"/>
  <c r="CN55" i="1511"/>
  <c r="AX57" i="1511"/>
  <c r="N62" i="1511"/>
  <c r="T64" i="1511"/>
  <c r="BV64" i="1511"/>
  <c r="BV67" i="1511"/>
  <c r="CB69" i="1511"/>
  <c r="N70" i="1511"/>
  <c r="BP72" i="1511"/>
  <c r="AX73" i="1511"/>
  <c r="CN73" i="1511"/>
  <c r="CT22" i="1511"/>
  <c r="AF25" i="1511"/>
  <c r="CT29" i="1511"/>
  <c r="N30" i="1511"/>
  <c r="CT30" i="1511"/>
  <c r="CN48" i="1511"/>
  <c r="N53" i="1511"/>
  <c r="AX53" i="1511"/>
  <c r="CN59" i="1511"/>
  <c r="N60" i="1511"/>
  <c r="CN60" i="1511"/>
  <c r="N61" i="1511"/>
  <c r="CH61" i="1511"/>
  <c r="Z62" i="1511"/>
  <c r="BP66" i="1511"/>
  <c r="CB67" i="1511"/>
  <c r="T68" i="1511"/>
  <c r="BD73" i="1511"/>
  <c r="Z15" i="1511"/>
  <c r="AX15" i="1511"/>
  <c r="CN15" i="1511"/>
  <c r="BD16" i="1511"/>
  <c r="CN25" i="1511"/>
  <c r="AX36" i="1511"/>
  <c r="CT36" i="1511"/>
  <c r="BJ53" i="1511"/>
  <c r="AF57" i="1511"/>
  <c r="Z60" i="1511"/>
  <c r="AF61" i="1511"/>
  <c r="AL62" i="1511"/>
  <c r="CH66" i="1511"/>
  <c r="CT67" i="1511"/>
  <c r="AR68" i="1511"/>
  <c r="BD69" i="1511"/>
  <c r="CH70" i="1511"/>
  <c r="CT73" i="1511"/>
  <c r="AF18" i="1511"/>
  <c r="CH20" i="1511"/>
  <c r="N16" i="1511"/>
  <c r="BJ16" i="1511"/>
  <c r="BD18" i="1511"/>
  <c r="CN20" i="1511"/>
  <c r="AF30" i="1511"/>
  <c r="N48" i="1511"/>
  <c r="BV53" i="1511"/>
  <c r="BJ54" i="1511"/>
  <c r="BD57" i="1511"/>
  <c r="BD59" i="1511"/>
  <c r="CW59" i="1511"/>
  <c r="Z67" i="1511"/>
  <c r="BP68" i="1511"/>
  <c r="AL12" i="1511"/>
  <c r="CT15" i="1511"/>
  <c r="Z21" i="1511"/>
  <c r="AL30" i="1511"/>
  <c r="Z36" i="1511"/>
  <c r="BD36" i="1511"/>
  <c r="BV39" i="1511"/>
  <c r="BJ43" i="1511"/>
  <c r="T53" i="1511"/>
  <c r="AR60" i="1511"/>
  <c r="AL69" i="1511"/>
  <c r="BV69" i="1511"/>
  <c r="BV73" i="1511"/>
  <c r="J72" i="1511"/>
  <c r="J69" i="1511"/>
  <c r="J73" i="1511"/>
  <c r="J67" i="1511"/>
  <c r="J65" i="1511"/>
  <c r="J71" i="1511"/>
  <c r="J68" i="1511"/>
  <c r="J61" i="1511"/>
  <c r="J63" i="1511"/>
  <c r="J56" i="1511"/>
  <c r="J54" i="1511"/>
  <c r="J52" i="1511"/>
  <c r="J66" i="1511"/>
  <c r="J58" i="1511"/>
  <c r="J47" i="1511"/>
  <c r="J45" i="1511"/>
  <c r="J64" i="1511"/>
  <c r="J46" i="1511"/>
  <c r="J36" i="1511"/>
  <c r="J34" i="1511"/>
  <c r="J32" i="1511"/>
  <c r="J62" i="1511"/>
  <c r="J55" i="1511"/>
  <c r="J51" i="1511"/>
  <c r="J50" i="1511"/>
  <c r="J57" i="1511"/>
  <c r="J53" i="1511"/>
  <c r="J49" i="1511"/>
  <c r="J43" i="1511"/>
  <c r="J42" i="1511"/>
  <c r="J40" i="1511"/>
  <c r="J48" i="1511"/>
  <c r="J44" i="1511"/>
  <c r="J33" i="1511"/>
  <c r="J59" i="1511"/>
  <c r="J38" i="1511"/>
  <c r="J39" i="1511"/>
  <c r="J41" i="1511"/>
  <c r="J37" i="1511"/>
  <c r="J35" i="1511"/>
  <c r="J16" i="1511"/>
  <c r="J18" i="1511"/>
  <c r="J25" i="1511"/>
  <c r="J13" i="1511"/>
  <c r="J17" i="1511"/>
  <c r="CH11" i="1511"/>
  <c r="T10" i="1511"/>
  <c r="BD14" i="1511"/>
  <c r="CT11" i="1511"/>
  <c r="BV11" i="1511"/>
  <c r="AX11" i="1511"/>
  <c r="Z11" i="1511"/>
  <c r="AR11" i="1511"/>
  <c r="AF10" i="1511"/>
  <c r="BV10" i="1511"/>
  <c r="N11" i="1511"/>
  <c r="BP11" i="1511"/>
  <c r="CB12" i="1511"/>
  <c r="AR10" i="1511"/>
  <c r="CB11" i="1511"/>
  <c r="Z13" i="1511"/>
  <c r="N14" i="1511"/>
  <c r="BJ14" i="1511"/>
  <c r="BD10" i="1511"/>
  <c r="AL11" i="1511"/>
  <c r="CN11" i="1511"/>
  <c r="CN14" i="1511"/>
  <c r="CH10" i="1511"/>
  <c r="BJ10" i="1511"/>
  <c r="AL10" i="1511"/>
  <c r="N10" i="1511"/>
  <c r="BP10" i="1511"/>
  <c r="AF14" i="1511"/>
  <c r="CB14" i="1511"/>
  <c r="Z10" i="1511"/>
  <c r="CB10" i="1511"/>
  <c r="CW10" i="1511"/>
  <c r="T11" i="1511"/>
  <c r="BJ11" i="1511"/>
  <c r="AX10" i="1511"/>
  <c r="CN10" i="1511"/>
  <c r="AF11" i="1511"/>
  <c r="CB13" i="1511"/>
  <c r="BD13" i="1511"/>
  <c r="AF13" i="1511"/>
  <c r="CH13" i="1511"/>
  <c r="BJ13" i="1511"/>
  <c r="AL13" i="1511"/>
  <c r="N13" i="1511"/>
  <c r="AX13" i="1511"/>
  <c r="CT13" i="1511"/>
  <c r="AL14" i="1511"/>
  <c r="CH14" i="1511"/>
  <c r="Z27" i="1511"/>
  <c r="CT27" i="1511"/>
  <c r="CB27" i="1511"/>
  <c r="BJ27" i="1511"/>
  <c r="AR27" i="1511"/>
  <c r="CH27" i="1511"/>
  <c r="BP27" i="1511"/>
  <c r="BV27" i="1511"/>
  <c r="BD27" i="1511"/>
  <c r="AL27" i="1511"/>
  <c r="T27" i="1511"/>
  <c r="CH28" i="1511"/>
  <c r="BJ28" i="1511"/>
  <c r="AL28" i="1511"/>
  <c r="N28" i="1511"/>
  <c r="CT28" i="1511"/>
  <c r="CB28" i="1511"/>
  <c r="BP28" i="1511"/>
  <c r="AX28" i="1511"/>
  <c r="AF28" i="1511"/>
  <c r="T28" i="1511"/>
  <c r="CN28" i="1511"/>
  <c r="BV28" i="1511"/>
  <c r="BD28" i="1511"/>
  <c r="T17" i="1511"/>
  <c r="AR17" i="1511"/>
  <c r="BP17" i="1511"/>
  <c r="CN17" i="1511"/>
  <c r="T19" i="1511"/>
  <c r="AR19" i="1511"/>
  <c r="BP19" i="1511"/>
  <c r="CN19" i="1511"/>
  <c r="AF20" i="1511"/>
  <c r="BD20" i="1511"/>
  <c r="CB20" i="1511"/>
  <c r="Z22" i="1511"/>
  <c r="AR22" i="1511"/>
  <c r="BJ22" i="1511"/>
  <c r="CN23" i="1511"/>
  <c r="AF24" i="1511"/>
  <c r="N25" i="1511"/>
  <c r="N27" i="1511"/>
  <c r="AF29" i="1511"/>
  <c r="N29" i="1511"/>
  <c r="CH29" i="1511"/>
  <c r="BP29" i="1511"/>
  <c r="AX29" i="1511"/>
  <c r="CN29" i="1511"/>
  <c r="BV29" i="1511"/>
  <c r="CB29" i="1511"/>
  <c r="BJ29" i="1511"/>
  <c r="AR29" i="1511"/>
  <c r="Z29" i="1511"/>
  <c r="Z18" i="1511"/>
  <c r="AX18" i="1511"/>
  <c r="BV18" i="1511"/>
  <c r="CT18" i="1511"/>
  <c r="BP21" i="1511"/>
  <c r="BV24" i="1511"/>
  <c r="CT25" i="1511"/>
  <c r="BV25" i="1511"/>
  <c r="AX25" i="1511"/>
  <c r="Z25" i="1511"/>
  <c r="CH25" i="1511"/>
  <c r="BJ25" i="1511"/>
  <c r="AL25" i="1511"/>
  <c r="CB25" i="1511"/>
  <c r="N26" i="1511"/>
  <c r="AX27" i="1511"/>
  <c r="CB32" i="1511"/>
  <c r="AL32" i="1511"/>
  <c r="Z32" i="1511"/>
  <c r="CT32" i="1511"/>
  <c r="BP32" i="1511"/>
  <c r="BD32" i="1511"/>
  <c r="CH32" i="1511"/>
  <c r="BV32" i="1511"/>
  <c r="AR32" i="1511"/>
  <c r="AF32" i="1511"/>
  <c r="BJ32" i="1511"/>
  <c r="T32" i="1511"/>
  <c r="AX34" i="1511"/>
  <c r="CN34" i="1511"/>
  <c r="Z12" i="1511"/>
  <c r="AX12" i="1511"/>
  <c r="BV12" i="1511"/>
  <c r="CT12" i="1511"/>
  <c r="Z16" i="1511"/>
  <c r="AX16" i="1511"/>
  <c r="BV16" i="1511"/>
  <c r="CT16" i="1511"/>
  <c r="N17" i="1511"/>
  <c r="AL17" i="1511"/>
  <c r="BJ17" i="1511"/>
  <c r="CH17" i="1511"/>
  <c r="N19" i="1511"/>
  <c r="AL19" i="1511"/>
  <c r="BJ19" i="1511"/>
  <c r="CH19" i="1511"/>
  <c r="Z20" i="1511"/>
  <c r="AX20" i="1511"/>
  <c r="BV20" i="1511"/>
  <c r="CT20" i="1511"/>
  <c r="BD22" i="1511"/>
  <c r="BV22" i="1511"/>
  <c r="CN22" i="1511"/>
  <c r="N24" i="1511"/>
  <c r="BJ24" i="1511"/>
  <c r="CN24" i="1511"/>
  <c r="CN27" i="1511"/>
  <c r="AR28" i="1511"/>
  <c r="AL29" i="1511"/>
  <c r="N34" i="1511"/>
  <c r="Z14" i="1511"/>
  <c r="AX14" i="1511"/>
  <c r="BV14" i="1511"/>
  <c r="CT14" i="1511"/>
  <c r="T18" i="1511"/>
  <c r="AR18" i="1511"/>
  <c r="BP18" i="1511"/>
  <c r="CN18" i="1511"/>
  <c r="N21" i="1511"/>
  <c r="AL21" i="1511"/>
  <c r="BJ21" i="1511"/>
  <c r="CH21" i="1511"/>
  <c r="T22" i="1511"/>
  <c r="AL22" i="1511"/>
  <c r="AF23" i="1511"/>
  <c r="Z24" i="1511"/>
  <c r="AL24" i="1511"/>
  <c r="AX24" i="1511"/>
  <c r="T25" i="1511"/>
  <c r="CB26" i="1511"/>
  <c r="BD26" i="1511"/>
  <c r="BJ26" i="1511"/>
  <c r="AR26" i="1511"/>
  <c r="T26" i="1511"/>
  <c r="Z26" i="1511"/>
  <c r="CH26" i="1511"/>
  <c r="BP26" i="1511"/>
  <c r="AX26" i="1511"/>
  <c r="AF26" i="1511"/>
  <c r="AR12" i="1511"/>
  <c r="BP12" i="1511"/>
  <c r="T16" i="1511"/>
  <c r="AR16" i="1511"/>
  <c r="BP16" i="1511"/>
  <c r="CN16" i="1511"/>
  <c r="AF17" i="1511"/>
  <c r="BD17" i="1511"/>
  <c r="AF19" i="1511"/>
  <c r="BD19" i="1511"/>
  <c r="T20" i="1511"/>
  <c r="AR20" i="1511"/>
  <c r="BP20" i="1511"/>
  <c r="CB24" i="1511"/>
  <c r="AR25" i="1511"/>
  <c r="CN26" i="1511"/>
  <c r="T14" i="1511"/>
  <c r="AR14" i="1511"/>
  <c r="BP14" i="1511"/>
  <c r="AF15" i="1511"/>
  <c r="BD15" i="1511"/>
  <c r="N18" i="1511"/>
  <c r="AL18" i="1511"/>
  <c r="BJ18" i="1511"/>
  <c r="AF21" i="1511"/>
  <c r="BD21" i="1511"/>
  <c r="CB21" i="1511"/>
  <c r="AF22" i="1511"/>
  <c r="AX22" i="1511"/>
  <c r="BP22" i="1511"/>
  <c r="CT23" i="1511"/>
  <c r="BV23" i="1511"/>
  <c r="AX23" i="1511"/>
  <c r="Z23" i="1511"/>
  <c r="CH23" i="1511"/>
  <c r="BJ23" i="1511"/>
  <c r="AL23" i="1511"/>
  <c r="N23" i="1511"/>
  <c r="BD23" i="1511"/>
  <c r="CT24" i="1511"/>
  <c r="BP25" i="1511"/>
  <c r="AF27" i="1511"/>
  <c r="CW27" i="1511"/>
  <c r="N32" i="1511"/>
  <c r="AF34" i="1511"/>
  <c r="BJ30" i="1511"/>
  <c r="AL31" i="1511"/>
  <c r="AX31" i="1511"/>
  <c r="AR33" i="1511"/>
  <c r="BP34" i="1511"/>
  <c r="CT34" i="1511"/>
  <c r="CT35" i="1511"/>
  <c r="CW38" i="1511"/>
  <c r="AX38" i="1511"/>
  <c r="AF38" i="1511"/>
  <c r="N38" i="1511"/>
  <c r="CT38" i="1511"/>
  <c r="CH38" i="1511"/>
  <c r="BV38" i="1511"/>
  <c r="BJ38" i="1511"/>
  <c r="AL38" i="1511"/>
  <c r="Z38" i="1511"/>
  <c r="CB38" i="1511"/>
  <c r="BD38" i="1511"/>
  <c r="Z30" i="1511"/>
  <c r="AL33" i="1511"/>
  <c r="T33" i="1511"/>
  <c r="N33" i="1511"/>
  <c r="BD33" i="1511"/>
  <c r="CT33" i="1511"/>
  <c r="Z34" i="1511"/>
  <c r="T35" i="1511"/>
  <c r="AR35" i="1511"/>
  <c r="CB47" i="1511"/>
  <c r="AX47" i="1511"/>
  <c r="CW47" i="1511"/>
  <c r="CN47" i="1511"/>
  <c r="CB34" i="1511"/>
  <c r="AR31" i="1511"/>
  <c r="CH31" i="1511"/>
  <c r="AX33" i="1511"/>
  <c r="BJ34" i="1511"/>
  <c r="CN30" i="1511"/>
  <c r="BP30" i="1511"/>
  <c r="AR30" i="1511"/>
  <c r="T30" i="1511"/>
  <c r="CH30" i="1511"/>
  <c r="N31" i="1511"/>
  <c r="BD31" i="1511"/>
  <c r="CN33" i="1511"/>
  <c r="CH35" i="1511"/>
  <c r="N35" i="1511"/>
  <c r="Z35" i="1511"/>
  <c r="AL35" i="1511"/>
  <c r="BJ35" i="1511"/>
  <c r="AF33" i="1511"/>
  <c r="BJ33" i="1511"/>
  <c r="BV34" i="1511"/>
  <c r="BD34" i="1511"/>
  <c r="AL34" i="1511"/>
  <c r="T34" i="1511"/>
  <c r="AR34" i="1511"/>
  <c r="CH34" i="1511"/>
  <c r="CW42" i="1511"/>
  <c r="CT42" i="1511"/>
  <c r="CB42" i="1511"/>
  <c r="BJ42" i="1511"/>
  <c r="CH42" i="1511"/>
  <c r="AL42" i="1511"/>
  <c r="T44" i="1511"/>
  <c r="Z46" i="1511"/>
  <c r="BP46" i="1511"/>
  <c r="BP43" i="1511"/>
  <c r="AR44" i="1511"/>
  <c r="Z44" i="1511"/>
  <c r="CW44" i="1511"/>
  <c r="CT44" i="1511"/>
  <c r="BP44" i="1511"/>
  <c r="AX44" i="1511"/>
  <c r="AF44" i="1511"/>
  <c r="N44" i="1511"/>
  <c r="CH44" i="1511"/>
  <c r="AL44" i="1511"/>
  <c r="CH50" i="1511"/>
  <c r="AR50" i="1511"/>
  <c r="N50" i="1511"/>
  <c r="BV50" i="1511"/>
  <c r="CT50" i="1511"/>
  <c r="BJ50" i="1511"/>
  <c r="AX50" i="1511"/>
  <c r="AL50" i="1511"/>
  <c r="Z50" i="1511"/>
  <c r="CN50" i="1511"/>
  <c r="T50" i="1511"/>
  <c r="CB50" i="1511"/>
  <c r="BP50" i="1511"/>
  <c r="BD50" i="1511"/>
  <c r="AF50" i="1511"/>
  <c r="CB37" i="1511"/>
  <c r="BD37" i="1511"/>
  <c r="AF37" i="1511"/>
  <c r="N37" i="1511"/>
  <c r="AX37" i="1511"/>
  <c r="CN37" i="1511"/>
  <c r="CB39" i="1511"/>
  <c r="BD39" i="1511"/>
  <c r="AF39" i="1511"/>
  <c r="CH39" i="1511"/>
  <c r="BP39" i="1511"/>
  <c r="AX39" i="1511"/>
  <c r="N39" i="1511"/>
  <c r="Z39" i="1511"/>
  <c r="AL39" i="1511"/>
  <c r="BJ39" i="1511"/>
  <c r="N42" i="1511"/>
  <c r="BD42" i="1511"/>
  <c r="Z43" i="1511"/>
  <c r="AF46" i="1511"/>
  <c r="BD35" i="1511"/>
  <c r="BV35" i="1511"/>
  <c r="CN35" i="1511"/>
  <c r="CN36" i="1511"/>
  <c r="T37" i="1511"/>
  <c r="BJ37" i="1511"/>
  <c r="CW40" i="1511"/>
  <c r="Z40" i="1511"/>
  <c r="AX40" i="1511"/>
  <c r="AF40" i="1511"/>
  <c r="N40" i="1511"/>
  <c r="CH40" i="1511"/>
  <c r="AL40" i="1511"/>
  <c r="CH43" i="1511"/>
  <c r="CW43" i="1511"/>
  <c r="BD44" i="1511"/>
  <c r="BJ45" i="1511"/>
  <c r="T45" i="1511"/>
  <c r="CN45" i="1511"/>
  <c r="AX45" i="1511"/>
  <c r="Z45" i="1511"/>
  <c r="CT45" i="1511"/>
  <c r="BP45" i="1511"/>
  <c r="BD45" i="1511"/>
  <c r="N46" i="1511"/>
  <c r="CN39" i="1511"/>
  <c r="CH41" i="1511"/>
  <c r="BP41" i="1511"/>
  <c r="AX41" i="1511"/>
  <c r="AL43" i="1511"/>
  <c r="BV43" i="1511"/>
  <c r="BV44" i="1511"/>
  <c r="CN44" i="1511"/>
  <c r="AL46" i="1511"/>
  <c r="T46" i="1511"/>
  <c r="CT46" i="1511"/>
  <c r="CH46" i="1511"/>
  <c r="AR46" i="1511"/>
  <c r="BV46" i="1511"/>
  <c r="CN46" i="1511"/>
  <c r="AX46" i="1511"/>
  <c r="CB46" i="1511"/>
  <c r="BV47" i="1511"/>
  <c r="BD47" i="1511"/>
  <c r="AL47" i="1511"/>
  <c r="T47" i="1511"/>
  <c r="Z47" i="1511"/>
  <c r="CT47" i="1511"/>
  <c r="BP47" i="1511"/>
  <c r="N47" i="1511"/>
  <c r="AF47" i="1511"/>
  <c r="BJ47" i="1511"/>
  <c r="Z54" i="1511"/>
  <c r="BV54" i="1511"/>
  <c r="AF54" i="1511"/>
  <c r="CN54" i="1511"/>
  <c r="CB54" i="1511"/>
  <c r="CT54" i="1511"/>
  <c r="BP54" i="1511"/>
  <c r="BD54" i="1511"/>
  <c r="N54" i="1511"/>
  <c r="T54" i="1511"/>
  <c r="AL54" i="1511"/>
  <c r="AX54" i="1511"/>
  <c r="CH54" i="1511"/>
  <c r="AR54" i="1511"/>
  <c r="AF35" i="1511"/>
  <c r="AX35" i="1511"/>
  <c r="BP35" i="1511"/>
  <c r="BP36" i="1511"/>
  <c r="CH37" i="1511"/>
  <c r="CT37" i="1511"/>
  <c r="T39" i="1511"/>
  <c r="AR39" i="1511"/>
  <c r="AL41" i="1511"/>
  <c r="CT41" i="1511"/>
  <c r="AX42" i="1511"/>
  <c r="BJ44" i="1511"/>
  <c r="BJ46" i="1511"/>
  <c r="CH47" i="1511"/>
  <c r="CN40" i="1511"/>
  <c r="CB41" i="1511"/>
  <c r="BD41" i="1511"/>
  <c r="AF41" i="1511"/>
  <c r="T43" i="1511"/>
  <c r="T52" i="1511"/>
  <c r="AL52" i="1511"/>
  <c r="CH56" i="1511"/>
  <c r="BV56" i="1511"/>
  <c r="CT56" i="1511"/>
  <c r="AR56" i="1511"/>
  <c r="CN56" i="1511"/>
  <c r="CB56" i="1511"/>
  <c r="AL56" i="1511"/>
  <c r="BJ56" i="1511"/>
  <c r="T56" i="1511"/>
  <c r="Z56" i="1511"/>
  <c r="CN42" i="1511"/>
  <c r="CB43" i="1511"/>
  <c r="BD43" i="1511"/>
  <c r="AF43" i="1511"/>
  <c r="CT48" i="1511"/>
  <c r="BV48" i="1511"/>
  <c r="CH48" i="1511"/>
  <c r="BD48" i="1511"/>
  <c r="AR48" i="1511"/>
  <c r="BD55" i="1511"/>
  <c r="CH55" i="1511"/>
  <c r="AR55" i="1511"/>
  <c r="Z55" i="1511"/>
  <c r="BP55" i="1511"/>
  <c r="BV55" i="1511"/>
  <c r="BJ55" i="1511"/>
  <c r="N55" i="1511"/>
  <c r="BD56" i="1511"/>
  <c r="CN52" i="1511"/>
  <c r="CT52" i="1511"/>
  <c r="BP52" i="1511"/>
  <c r="CH52" i="1511"/>
  <c r="AR52" i="1511"/>
  <c r="BV52" i="1511"/>
  <c r="AF52" i="1511"/>
  <c r="AF56" i="1511"/>
  <c r="Z48" i="1511"/>
  <c r="CB48" i="1511"/>
  <c r="CH49" i="1511"/>
  <c r="BJ49" i="1511"/>
  <c r="AL49" i="1511"/>
  <c r="N49" i="1511"/>
  <c r="BP49" i="1511"/>
  <c r="Z49" i="1511"/>
  <c r="CT49" i="1511"/>
  <c r="Z52" i="1511"/>
  <c r="AX55" i="1511"/>
  <c r="CT55" i="1511"/>
  <c r="Z41" i="1511"/>
  <c r="AR41" i="1511"/>
  <c r="BJ41" i="1511"/>
  <c r="CT43" i="1511"/>
  <c r="AL48" i="1511"/>
  <c r="N56" i="1511"/>
  <c r="BP56" i="1511"/>
  <c r="AX48" i="1511"/>
  <c r="N52" i="1511"/>
  <c r="BJ52" i="1511"/>
  <c r="CB52" i="1511"/>
  <c r="CB55" i="1511"/>
  <c r="AR53" i="1511"/>
  <c r="BD53" i="1511"/>
  <c r="CH53" i="1511"/>
  <c r="T38" i="1511"/>
  <c r="AR38" i="1511"/>
  <c r="BP38" i="1511"/>
  <c r="T40" i="1511"/>
  <c r="AR40" i="1511"/>
  <c r="BP40" i="1511"/>
  <c r="T42" i="1511"/>
  <c r="AR42" i="1511"/>
  <c r="BP42" i="1511"/>
  <c r="Z53" i="1511"/>
  <c r="BV58" i="1511"/>
  <c r="BJ58" i="1511"/>
  <c r="T58" i="1511"/>
  <c r="AR58" i="1511"/>
  <c r="AL58" i="1511"/>
  <c r="Z58" i="1511"/>
  <c r="CT58" i="1511"/>
  <c r="AX58" i="1511"/>
  <c r="CN58" i="1511"/>
  <c r="CB62" i="1511"/>
  <c r="BD62" i="1511"/>
  <c r="AF62" i="1511"/>
  <c r="AR62" i="1511"/>
  <c r="CH62" i="1511"/>
  <c r="BJ62" i="1511"/>
  <c r="AX62" i="1511"/>
  <c r="T62" i="1511"/>
  <c r="CT62" i="1511"/>
  <c r="CN51" i="1511"/>
  <c r="BP51" i="1511"/>
  <c r="AR51" i="1511"/>
  <c r="T51" i="1511"/>
  <c r="BJ51" i="1511"/>
  <c r="CB51" i="1511"/>
  <c r="CT51" i="1511"/>
  <c r="BP59" i="1511"/>
  <c r="AX59" i="1511"/>
  <c r="AF59" i="1511"/>
  <c r="N59" i="1511"/>
  <c r="T59" i="1511"/>
  <c r="CH59" i="1511"/>
  <c r="BV59" i="1511"/>
  <c r="AL59" i="1511"/>
  <c r="Z59" i="1511"/>
  <c r="CB60" i="1511"/>
  <c r="BD60" i="1511"/>
  <c r="AF60" i="1511"/>
  <c r="CH60" i="1511"/>
  <c r="BP60" i="1511"/>
  <c r="AX60" i="1511"/>
  <c r="T60" i="1511"/>
  <c r="BP62" i="1511"/>
  <c r="AR63" i="1511"/>
  <c r="Z63" i="1511"/>
  <c r="CB63" i="1511"/>
  <c r="BP63" i="1511"/>
  <c r="AF63" i="1511"/>
  <c r="T63" i="1511"/>
  <c r="BJ63" i="1511"/>
  <c r="CH63" i="1511"/>
  <c r="CT59" i="1511"/>
  <c r="AL60" i="1511"/>
  <c r="BV62" i="1511"/>
  <c r="AX66" i="1511"/>
  <c r="AL66" i="1511"/>
  <c r="CB66" i="1511"/>
  <c r="CN66" i="1511"/>
  <c r="N66" i="1511"/>
  <c r="BJ66" i="1511"/>
  <c r="AR66" i="1511"/>
  <c r="Z66" i="1511"/>
  <c r="CT66" i="1511"/>
  <c r="T66" i="1511"/>
  <c r="AF66" i="1511"/>
  <c r="BV66" i="1511"/>
  <c r="CB58" i="1511"/>
  <c r="BD58" i="1511"/>
  <c r="AF58" i="1511"/>
  <c r="N58" i="1511"/>
  <c r="CH58" i="1511"/>
  <c r="BP58" i="1511"/>
  <c r="Z61" i="1511"/>
  <c r="AL61" i="1511"/>
  <c r="BJ65" i="1511"/>
  <c r="Z65" i="1511"/>
  <c r="CT65" i="1511"/>
  <c r="BD65" i="1511"/>
  <c r="CW65" i="1511"/>
  <c r="AF65" i="1511"/>
  <c r="AR65" i="1511"/>
  <c r="AX65" i="1511"/>
  <c r="CW61" i="1511"/>
  <c r="BJ61" i="1511"/>
  <c r="AX61" i="1511"/>
  <c r="N65" i="1511"/>
  <c r="CN65" i="1511"/>
  <c r="CH64" i="1511"/>
  <c r="BP64" i="1511"/>
  <c r="AX64" i="1511"/>
  <c r="Z64" i="1511"/>
  <c r="CT64" i="1511"/>
  <c r="BD64" i="1511"/>
  <c r="AL64" i="1511"/>
  <c r="BJ64" i="1511"/>
  <c r="CN67" i="1511"/>
  <c r="BP67" i="1511"/>
  <c r="BD67" i="1511"/>
  <c r="AR67" i="1511"/>
  <c r="AF67" i="1511"/>
  <c r="T67" i="1511"/>
  <c r="N67" i="1511"/>
  <c r="CH67" i="1511"/>
  <c r="CB68" i="1511"/>
  <c r="BD68" i="1511"/>
  <c r="AF68" i="1511"/>
  <c r="AX68" i="1511"/>
  <c r="AL68" i="1511"/>
  <c r="Z68" i="1511"/>
  <c r="N68" i="1511"/>
  <c r="CN68" i="1511"/>
  <c r="CN57" i="1511"/>
  <c r="BP57" i="1511"/>
  <c r="AR57" i="1511"/>
  <c r="T57" i="1511"/>
  <c r="BJ57" i="1511"/>
  <c r="CB57" i="1511"/>
  <c r="CT57" i="1511"/>
  <c r="CN61" i="1511"/>
  <c r="N64" i="1511"/>
  <c r="CB64" i="1511"/>
  <c r="CN64" i="1511"/>
  <c r="CH65" i="1511"/>
  <c r="AX67" i="1511"/>
  <c r="BJ68" i="1511"/>
  <c r="CH68" i="1511"/>
  <c r="CW71" i="1511"/>
  <c r="CN71" i="1511"/>
  <c r="BP71" i="1511"/>
  <c r="AR71" i="1511"/>
  <c r="T71" i="1511"/>
  <c r="BV71" i="1511"/>
  <c r="BD71" i="1511"/>
  <c r="AL71" i="1511"/>
  <c r="N71" i="1511"/>
  <c r="AF71" i="1511"/>
  <c r="BJ71" i="1511"/>
  <c r="CT71" i="1511"/>
  <c r="AX71" i="1511"/>
  <c r="Z71" i="1511"/>
  <c r="CH71" i="1511"/>
  <c r="T61" i="1511"/>
  <c r="AR61" i="1511"/>
  <c r="BP61" i="1511"/>
  <c r="CN70" i="1511"/>
  <c r="BV70" i="1511"/>
  <c r="BD70" i="1511"/>
  <c r="BJ70" i="1511"/>
  <c r="AF70" i="1511"/>
  <c r="AX70" i="1511"/>
  <c r="CB70" i="1511"/>
  <c r="AL70" i="1511"/>
  <c r="BP65" i="1511"/>
  <c r="BJ69" i="1511"/>
  <c r="Z73" i="1511"/>
  <c r="CH73" i="1511"/>
  <c r="BJ73" i="1511"/>
  <c r="AL73" i="1511"/>
  <c r="N73" i="1511"/>
  <c r="CW73" i="1511"/>
  <c r="T69" i="1511"/>
  <c r="AR69" i="1511"/>
  <c r="BP69" i="1511"/>
  <c r="CQ10" i="1511" l="1"/>
  <c r="CP10" i="1511" s="1"/>
  <c r="CO10" i="1511" s="1"/>
  <c r="CS10" i="1511"/>
  <c r="AQ10" i="1511"/>
  <c r="AP10" i="1511"/>
  <c r="AO10" i="1511"/>
  <c r="AN10" i="1511" s="1"/>
  <c r="BS10" i="1511"/>
  <c r="BR10" i="1511" s="1"/>
  <c r="BT10" i="1511"/>
  <c r="BU10" i="1511"/>
  <c r="B35" i="1511"/>
  <c r="B41" i="1511"/>
  <c r="B40" i="1511"/>
  <c r="B55" i="1511"/>
  <c r="B45" i="1511"/>
  <c r="B61" i="1511"/>
  <c r="B72" i="1511"/>
  <c r="CM10" i="1511"/>
  <c r="CL10" i="1511"/>
  <c r="CK10" i="1511"/>
  <c r="CJ10" i="1511" s="1"/>
  <c r="BZ10" i="1511"/>
  <c r="CA10" i="1511"/>
  <c r="BY10" i="1511"/>
  <c r="BX10" i="1511" s="1"/>
  <c r="AD10" i="1511"/>
  <c r="AC10" i="1511"/>
  <c r="AB10" i="1511" s="1"/>
  <c r="AE10" i="1511"/>
  <c r="B17" i="1511"/>
  <c r="B42" i="1511"/>
  <c r="B62" i="1511"/>
  <c r="B47" i="1511"/>
  <c r="B68" i="1511"/>
  <c r="B16" i="1511"/>
  <c r="B63" i="1511"/>
  <c r="Y10" i="1511"/>
  <c r="X10" i="1511"/>
  <c r="W10" i="1511"/>
  <c r="V10" i="1511" s="1"/>
  <c r="BO10" i="1511"/>
  <c r="BN10" i="1511"/>
  <c r="BM10" i="1511"/>
  <c r="BL10" i="1511" s="1"/>
  <c r="BB10" i="1511"/>
  <c r="BC10" i="1511"/>
  <c r="BA10" i="1511"/>
  <c r="AZ10" i="1511" s="1"/>
  <c r="B39" i="1511"/>
  <c r="B43" i="1511"/>
  <c r="B32" i="1511"/>
  <c r="B58" i="1511"/>
  <c r="B71" i="1511"/>
  <c r="B64" i="1511"/>
  <c r="K10" i="1511"/>
  <c r="J10" i="1511" s="1"/>
  <c r="M10" i="1511"/>
  <c r="L10" i="1511"/>
  <c r="B18" i="1511"/>
  <c r="B37" i="1511"/>
  <c r="B38" i="1511"/>
  <c r="B49" i="1511"/>
  <c r="B34" i="1511"/>
  <c r="B66" i="1511"/>
  <c r="B65" i="1511"/>
  <c r="S10" i="1511"/>
  <c r="Q10" i="1511"/>
  <c r="P10" i="1511" s="1"/>
  <c r="R10" i="1511"/>
  <c r="B51" i="1511"/>
  <c r="AI10" i="1511"/>
  <c r="AH10" i="1511" s="1"/>
  <c r="AK10" i="1511"/>
  <c r="AJ10" i="1511"/>
  <c r="B13" i="1511"/>
  <c r="B59" i="1511"/>
  <c r="B53" i="1511"/>
  <c r="B36" i="1511"/>
  <c r="B52" i="1511"/>
  <c r="B67" i="1511"/>
  <c r="AW10" i="1511"/>
  <c r="AV10" i="1511"/>
  <c r="AU10" i="1511"/>
  <c r="AT10" i="1511" s="1"/>
  <c r="BG10" i="1511"/>
  <c r="BF10" i="1511" s="1"/>
  <c r="BH10" i="1511"/>
  <c r="BI10" i="1511"/>
  <c r="B33" i="1511"/>
  <c r="B57" i="1511"/>
  <c r="B46" i="1511"/>
  <c r="B54" i="1511"/>
  <c r="B73" i="1511"/>
  <c r="B48" i="1511"/>
  <c r="CE10" i="1511"/>
  <c r="CD10" i="1511" s="1"/>
  <c r="CG10" i="1511"/>
  <c r="CF10" i="1511"/>
  <c r="B25" i="1511"/>
  <c r="B44" i="1511"/>
  <c r="B50" i="1511"/>
  <c r="B56" i="1511"/>
  <c r="B69" i="1511"/>
  <c r="D10" i="1511" l="1"/>
  <c r="U10" i="1511"/>
  <c r="BE10" i="1511"/>
  <c r="O10" i="1511"/>
  <c r="AA10" i="1511"/>
  <c r="AY10" i="1511"/>
  <c r="BW10" i="1511"/>
  <c r="AS10" i="1511"/>
  <c r="AG10" i="1511"/>
  <c r="BK10" i="1511"/>
  <c r="CC10" i="1511"/>
  <c r="CI10" i="1511"/>
  <c r="BQ10" i="1511"/>
  <c r="AM10" i="1511"/>
  <c r="A41" i="1"/>
  <c r="G41" i="1"/>
  <c r="H41" i="1"/>
  <c r="CW41" i="1" s="1"/>
  <c r="I41" i="1"/>
  <c r="CZ41" i="1"/>
  <c r="CH41" i="1" l="1"/>
  <c r="CT41" i="1"/>
  <c r="CB41" i="1"/>
  <c r="AX41" i="1"/>
  <c r="AL41" i="1"/>
  <c r="CN41" i="1"/>
  <c r="Z41" i="1"/>
  <c r="BP41" i="1"/>
  <c r="N41" i="1"/>
  <c r="BD41" i="1"/>
  <c r="BV41" i="1"/>
  <c r="AF41" i="1"/>
  <c r="BJ41" i="1"/>
  <c r="T41" i="1"/>
  <c r="AR41" i="1"/>
  <c r="CY10" i="1511"/>
  <c r="E10" i="1511"/>
  <c r="CX10" i="1511" l="1"/>
  <c r="A69" i="1" l="1"/>
  <c r="G69" i="1"/>
  <c r="H69" i="1"/>
  <c r="CW69" i="1" s="1"/>
  <c r="I69" i="1"/>
  <c r="CZ69" i="1"/>
  <c r="A70" i="1"/>
  <c r="G70" i="1"/>
  <c r="H70" i="1"/>
  <c r="CW70" i="1" s="1"/>
  <c r="I70" i="1"/>
  <c r="CZ70" i="1"/>
  <c r="CH69" i="1" l="1"/>
  <c r="BJ69" i="1"/>
  <c r="AL69" i="1"/>
  <c r="N69" i="1"/>
  <c r="AF69" i="1"/>
  <c r="BV69" i="1"/>
  <c r="T69" i="1"/>
  <c r="CB69" i="1"/>
  <c r="BD69" i="1"/>
  <c r="AX69" i="1"/>
  <c r="Z69" i="1"/>
  <c r="CT69" i="1"/>
  <c r="BP69" i="1"/>
  <c r="AR69" i="1"/>
  <c r="CN69" i="1"/>
  <c r="CH70" i="1"/>
  <c r="BJ70" i="1"/>
  <c r="AL70" i="1"/>
  <c r="N70" i="1"/>
  <c r="CN70" i="1"/>
  <c r="BP70" i="1"/>
  <c r="AR70" i="1"/>
  <c r="T70" i="1"/>
  <c r="Z70" i="1"/>
  <c r="AX70" i="1"/>
  <c r="CT70" i="1"/>
  <c r="BD70" i="1"/>
  <c r="CB70" i="1"/>
  <c r="BV70" i="1"/>
  <c r="AF70" i="1"/>
  <c r="A14" i="1" l="1"/>
  <c r="G14" i="1"/>
  <c r="H14" i="1"/>
  <c r="CW14" i="1" s="1"/>
  <c r="I14" i="1"/>
  <c r="CZ14" i="1"/>
  <c r="CB14" i="1" l="1"/>
  <c r="BD14" i="1"/>
  <c r="AF14" i="1"/>
  <c r="CH14" i="1"/>
  <c r="BJ14" i="1"/>
  <c r="AL14" i="1"/>
  <c r="N14" i="1"/>
  <c r="CN14" i="1"/>
  <c r="BP14" i="1"/>
  <c r="AR14" i="1"/>
  <c r="T14" i="1"/>
  <c r="CT14" i="1"/>
  <c r="BV14" i="1"/>
  <c r="AX14" i="1"/>
  <c r="Z14" i="1"/>
  <c r="A49" i="1" l="1"/>
  <c r="G49" i="1"/>
  <c r="H49" i="1"/>
  <c r="CW49" i="1" s="1"/>
  <c r="I49" i="1"/>
  <c r="CZ49" i="1"/>
  <c r="CH49" i="1" l="1"/>
  <c r="BJ49" i="1"/>
  <c r="AL49" i="1"/>
  <c r="N49" i="1"/>
  <c r="CT49" i="1"/>
  <c r="BV49" i="1"/>
  <c r="AX49" i="1"/>
  <c r="Z49" i="1"/>
  <c r="CN49" i="1"/>
  <c r="AR49" i="1"/>
  <c r="BD49" i="1"/>
  <c r="T49" i="1"/>
  <c r="CB49" i="1"/>
  <c r="AF49" i="1"/>
  <c r="BP49" i="1"/>
  <c r="AL951" i="4" l="1"/>
  <c r="A12" i="1" l="1"/>
  <c r="G12" i="1"/>
  <c r="H12" i="1"/>
  <c r="CW12" i="1" s="1"/>
  <c r="I12" i="1"/>
  <c r="CZ12" i="1"/>
  <c r="CT12" i="1" l="1"/>
  <c r="BV12" i="1"/>
  <c r="AX12" i="1"/>
  <c r="Z12" i="1"/>
  <c r="CB12" i="1"/>
  <c r="BD12" i="1"/>
  <c r="AF12" i="1"/>
  <c r="CH12" i="1"/>
  <c r="BJ12" i="1"/>
  <c r="AL12" i="1"/>
  <c r="N12" i="1"/>
  <c r="CN12" i="1"/>
  <c r="BP12" i="1"/>
  <c r="AR12" i="1"/>
  <c r="T12" i="1"/>
  <c r="A19" i="1" l="1"/>
  <c r="I61" i="1"/>
  <c r="A61" i="1"/>
  <c r="G61" i="1"/>
  <c r="H61" i="1"/>
  <c r="CW61" i="1" s="1"/>
  <c r="CZ61" i="1"/>
  <c r="CT61" i="1" l="1"/>
  <c r="BV61" i="1"/>
  <c r="AX61" i="1"/>
  <c r="Z61" i="1"/>
  <c r="CB61" i="1"/>
  <c r="BP61" i="1"/>
  <c r="N61" i="1"/>
  <c r="CH61" i="1"/>
  <c r="AR61" i="1"/>
  <c r="BJ61" i="1"/>
  <c r="AL61" i="1"/>
  <c r="T61" i="1"/>
  <c r="BD61" i="1"/>
  <c r="CN61" i="1"/>
  <c r="AF61" i="1"/>
  <c r="A60" i="1" l="1"/>
  <c r="G60" i="1"/>
  <c r="H60" i="1"/>
  <c r="CW60" i="1" s="1"/>
  <c r="CZ60" i="1"/>
  <c r="AN972" i="4"/>
  <c r="AM972" i="4"/>
  <c r="AL972" i="4"/>
  <c r="AJ972" i="4"/>
  <c r="AI972" i="4"/>
  <c r="AN971" i="4"/>
  <c r="AM971" i="4"/>
  <c r="AL971" i="4"/>
  <c r="AJ971" i="4"/>
  <c r="AI971" i="4"/>
  <c r="AN970" i="4"/>
  <c r="AM970" i="4"/>
  <c r="AL970" i="4"/>
  <c r="AJ970" i="4"/>
  <c r="AI970" i="4"/>
  <c r="AN969" i="4"/>
  <c r="AM969" i="4"/>
  <c r="AL969" i="4"/>
  <c r="AJ969" i="4"/>
  <c r="AI969" i="4"/>
  <c r="AN968" i="4"/>
  <c r="AM968" i="4"/>
  <c r="AL968" i="4"/>
  <c r="AJ968" i="4"/>
  <c r="AI968" i="4"/>
  <c r="AN967" i="4"/>
  <c r="AM967" i="4"/>
  <c r="AL967" i="4"/>
  <c r="AJ967" i="4"/>
  <c r="AI967" i="4"/>
  <c r="AN966" i="4"/>
  <c r="AM966" i="4"/>
  <c r="AL966" i="4"/>
  <c r="AJ966" i="4"/>
  <c r="AI966" i="4"/>
  <c r="AN965" i="4"/>
  <c r="AM965" i="4"/>
  <c r="AL965" i="4"/>
  <c r="AJ965" i="4"/>
  <c r="AI965" i="4"/>
  <c r="AN964" i="4"/>
  <c r="AM964" i="4"/>
  <c r="AL964" i="4"/>
  <c r="AJ964" i="4"/>
  <c r="AI964" i="4"/>
  <c r="AN963" i="4"/>
  <c r="AM963" i="4"/>
  <c r="AL963" i="4"/>
  <c r="AJ963" i="4"/>
  <c r="AI963" i="4"/>
  <c r="AN962" i="4"/>
  <c r="AM962" i="4"/>
  <c r="AL962" i="4"/>
  <c r="AJ962" i="4"/>
  <c r="AI962" i="4"/>
  <c r="AN961" i="4"/>
  <c r="AM961" i="4"/>
  <c r="AL961" i="4"/>
  <c r="AJ961" i="4"/>
  <c r="AI961" i="4"/>
  <c r="AN960" i="4"/>
  <c r="AM960" i="4"/>
  <c r="AL960" i="4"/>
  <c r="AJ960" i="4"/>
  <c r="AI960" i="4"/>
  <c r="AN959" i="4"/>
  <c r="AM959" i="4"/>
  <c r="AL959" i="4"/>
  <c r="AJ959" i="4"/>
  <c r="AI959" i="4"/>
  <c r="AN958" i="4"/>
  <c r="AM958" i="4"/>
  <c r="AL958" i="4"/>
  <c r="AJ958" i="4"/>
  <c r="AI958" i="4"/>
  <c r="AN957" i="4"/>
  <c r="AM957" i="4"/>
  <c r="AL957" i="4"/>
  <c r="AJ957" i="4"/>
  <c r="AI957" i="4"/>
  <c r="AN956" i="4"/>
  <c r="AM956" i="4"/>
  <c r="AL956" i="4"/>
  <c r="AJ956" i="4"/>
  <c r="AI956" i="4"/>
  <c r="AN955" i="4"/>
  <c r="AM955" i="4"/>
  <c r="AL955" i="4"/>
  <c r="AJ955" i="4"/>
  <c r="AI955" i="4"/>
  <c r="AN954" i="4"/>
  <c r="AM954" i="4"/>
  <c r="AL954" i="4"/>
  <c r="AJ954" i="4"/>
  <c r="AI954" i="4"/>
  <c r="AN953" i="4"/>
  <c r="AM953" i="4"/>
  <c r="AL953" i="4"/>
  <c r="AJ953" i="4"/>
  <c r="AI953" i="4"/>
  <c r="AN952" i="4"/>
  <c r="AM952" i="4"/>
  <c r="AL952" i="4"/>
  <c r="AJ952" i="4"/>
  <c r="AI952" i="4"/>
  <c r="AN951" i="4"/>
  <c r="AM951" i="4"/>
  <c r="AJ951" i="4"/>
  <c r="AI951" i="4"/>
  <c r="AN950" i="4"/>
  <c r="AM950" i="4"/>
  <c r="AL950" i="4"/>
  <c r="AJ950" i="4"/>
  <c r="AI950" i="4"/>
  <c r="AN949" i="4"/>
  <c r="AM949" i="4"/>
  <c r="AL949" i="4"/>
  <c r="AJ949" i="4"/>
  <c r="AI949" i="4"/>
  <c r="AN948" i="4"/>
  <c r="AM948" i="4"/>
  <c r="AL948" i="4"/>
  <c r="AJ948" i="4"/>
  <c r="AI948" i="4"/>
  <c r="AN947" i="4"/>
  <c r="AM947" i="4"/>
  <c r="AL947" i="4"/>
  <c r="AJ947" i="4"/>
  <c r="AI947" i="4"/>
  <c r="AN946" i="4"/>
  <c r="AM946" i="4"/>
  <c r="AL946" i="4"/>
  <c r="AJ946" i="4"/>
  <c r="AI946" i="4"/>
  <c r="AN945" i="4"/>
  <c r="AM945" i="4"/>
  <c r="AL945" i="4"/>
  <c r="AJ945" i="4"/>
  <c r="AI945" i="4"/>
  <c r="AN944" i="4"/>
  <c r="AM944" i="4"/>
  <c r="AL944" i="4"/>
  <c r="AJ944" i="4"/>
  <c r="AI944" i="4"/>
  <c r="AN943" i="4"/>
  <c r="AM943" i="4"/>
  <c r="AL943" i="4"/>
  <c r="AJ943" i="4"/>
  <c r="AI943" i="4"/>
  <c r="AN942" i="4"/>
  <c r="AM942" i="4"/>
  <c r="AL942" i="4"/>
  <c r="AJ942" i="4"/>
  <c r="AI942" i="4"/>
  <c r="AN941" i="4"/>
  <c r="AM941" i="4"/>
  <c r="AL941" i="4"/>
  <c r="AJ941" i="4"/>
  <c r="AI941" i="4"/>
  <c r="AN940" i="4"/>
  <c r="AM940" i="4"/>
  <c r="AL940" i="4"/>
  <c r="AJ940" i="4"/>
  <c r="AI940" i="4"/>
  <c r="AN939" i="4"/>
  <c r="AM939" i="4"/>
  <c r="AL939" i="4"/>
  <c r="AJ939" i="4"/>
  <c r="AI939" i="4"/>
  <c r="AN938" i="4"/>
  <c r="AM938" i="4"/>
  <c r="AL938" i="4"/>
  <c r="AJ938" i="4"/>
  <c r="AI938" i="4"/>
  <c r="AN937" i="4"/>
  <c r="AM937" i="4"/>
  <c r="AL937" i="4"/>
  <c r="AJ937" i="4"/>
  <c r="AI937" i="4"/>
  <c r="AN936" i="4"/>
  <c r="AM936" i="4"/>
  <c r="AL936" i="4"/>
  <c r="AJ936" i="4"/>
  <c r="AI936" i="4"/>
  <c r="M972" i="4"/>
  <c r="L972" i="4"/>
  <c r="M971" i="4"/>
  <c r="L971" i="4"/>
  <c r="M970" i="4"/>
  <c r="L970" i="4"/>
  <c r="AK970" i="4" s="1"/>
  <c r="M969" i="4"/>
  <c r="L969" i="4"/>
  <c r="AK969" i="4" s="1"/>
  <c r="M968" i="4"/>
  <c r="L968" i="4"/>
  <c r="AK968" i="4" s="1"/>
  <c r="M967" i="4"/>
  <c r="L967" i="4"/>
  <c r="M966" i="4"/>
  <c r="L966" i="4"/>
  <c r="M965" i="4"/>
  <c r="L965" i="4"/>
  <c r="M964" i="4"/>
  <c r="L964" i="4"/>
  <c r="M963" i="4"/>
  <c r="L963" i="4"/>
  <c r="M962" i="4"/>
  <c r="L962" i="4"/>
  <c r="AK962" i="4" s="1"/>
  <c r="M961" i="4"/>
  <c r="L961" i="4"/>
  <c r="AK961" i="4" s="1"/>
  <c r="M960" i="4"/>
  <c r="L960" i="4"/>
  <c r="AK960" i="4" s="1"/>
  <c r="M959" i="4"/>
  <c r="L959" i="4"/>
  <c r="AK959" i="4" s="1"/>
  <c r="M958" i="4"/>
  <c r="L958" i="4"/>
  <c r="AK958" i="4" s="1"/>
  <c r="M957" i="4"/>
  <c r="L957" i="4"/>
  <c r="M956" i="4"/>
  <c r="L956" i="4"/>
  <c r="M955" i="4"/>
  <c r="L955" i="4"/>
  <c r="M954" i="4"/>
  <c r="L954" i="4"/>
  <c r="AK954" i="4" s="1"/>
  <c r="M953" i="4"/>
  <c r="L953" i="4"/>
  <c r="AK953" i="4" s="1"/>
  <c r="M952" i="4"/>
  <c r="L952" i="4"/>
  <c r="AK952" i="4" s="1"/>
  <c r="M951" i="4"/>
  <c r="L951" i="4"/>
  <c r="AK951" i="4" s="1"/>
  <c r="M950" i="4"/>
  <c r="L950" i="4"/>
  <c r="M948" i="4"/>
  <c r="M947" i="4"/>
  <c r="L947" i="4"/>
  <c r="M946" i="4"/>
  <c r="L946" i="4"/>
  <c r="AK946" i="4" s="1"/>
  <c r="M945" i="4"/>
  <c r="L945" i="4"/>
  <c r="M944" i="4"/>
  <c r="L944" i="4"/>
  <c r="M943" i="4"/>
  <c r="L943" i="4"/>
  <c r="AK943" i="4" s="1"/>
  <c r="M942" i="4"/>
  <c r="L942" i="4"/>
  <c r="M941" i="4"/>
  <c r="L941" i="4"/>
  <c r="AK941" i="4" s="1"/>
  <c r="M940" i="4"/>
  <c r="L940" i="4"/>
  <c r="M939" i="4"/>
  <c r="L939" i="4"/>
  <c r="AK939" i="4" s="1"/>
  <c r="M938" i="4"/>
  <c r="L938" i="4"/>
  <c r="AK938" i="4" s="1"/>
  <c r="M937" i="4"/>
  <c r="L937" i="4"/>
  <c r="AK937" i="4" s="1"/>
  <c r="M936" i="4"/>
  <c r="L936" i="4"/>
  <c r="F972" i="4"/>
  <c r="F971" i="4"/>
  <c r="F970" i="4"/>
  <c r="F969" i="4"/>
  <c r="F968" i="4"/>
  <c r="F967" i="4"/>
  <c r="F966" i="4"/>
  <c r="F965" i="4"/>
  <c r="F964" i="4"/>
  <c r="F963" i="4"/>
  <c r="F962" i="4"/>
  <c r="F961" i="4"/>
  <c r="F960" i="4"/>
  <c r="F959" i="4"/>
  <c r="F958" i="4"/>
  <c r="F957" i="4"/>
  <c r="F956" i="4"/>
  <c r="F955" i="4"/>
  <c r="F954" i="4"/>
  <c r="F953" i="4"/>
  <c r="F952" i="4"/>
  <c r="F951" i="4"/>
  <c r="F950" i="4"/>
  <c r="F948" i="4"/>
  <c r="F947" i="4"/>
  <c r="F946" i="4"/>
  <c r="F945" i="4"/>
  <c r="F944" i="4"/>
  <c r="F943" i="4"/>
  <c r="F942" i="4"/>
  <c r="F941" i="4"/>
  <c r="F940" i="4"/>
  <c r="F939" i="4"/>
  <c r="F938" i="4"/>
  <c r="F937" i="4"/>
  <c r="F936" i="4"/>
  <c r="AK947" i="4" l="1"/>
  <c r="CT60" i="1"/>
  <c r="CB60" i="1"/>
  <c r="BD60" i="1"/>
  <c r="AF60" i="1"/>
  <c r="AL60" i="1"/>
  <c r="Z60" i="1"/>
  <c r="BJ60" i="1"/>
  <c r="AX60" i="1"/>
  <c r="CH60" i="1"/>
  <c r="BV60" i="1"/>
  <c r="T60" i="1"/>
  <c r="BP60" i="1"/>
  <c r="CN60" i="1"/>
  <c r="AR60" i="1"/>
  <c r="N60" i="1"/>
  <c r="AK967" i="4"/>
  <c r="AK966" i="4"/>
  <c r="AK936" i="4"/>
  <c r="AK944" i="4"/>
  <c r="AK945" i="4"/>
  <c r="AK957" i="4"/>
  <c r="AK965" i="4"/>
  <c r="AK950" i="4"/>
  <c r="AK942" i="4"/>
  <c r="AK955" i="4"/>
  <c r="AK963" i="4"/>
  <c r="AK971" i="4"/>
  <c r="AK964" i="4"/>
  <c r="AK940" i="4"/>
  <c r="AK956" i="4"/>
  <c r="AK972" i="4"/>
  <c r="G19" i="1"/>
  <c r="H19" i="1"/>
  <c r="I19" i="1"/>
  <c r="CZ19" i="1"/>
  <c r="CW19" i="1" l="1"/>
  <c r="BJ19" i="1"/>
  <c r="CT19" i="1"/>
  <c r="CN19" i="1"/>
  <c r="BD19" i="1"/>
  <c r="AX19" i="1"/>
  <c r="AR19" i="1"/>
  <c r="AL19" i="1"/>
  <c r="CH19" i="1"/>
  <c r="CB19" i="1"/>
  <c r="BV19" i="1"/>
  <c r="BP19" i="1"/>
  <c r="AF19" i="1"/>
  <c r="Z19" i="1"/>
  <c r="T19" i="1"/>
  <c r="N19" i="1"/>
  <c r="A62" i="1" l="1"/>
  <c r="G62" i="1"/>
  <c r="H62" i="1"/>
  <c r="CW62" i="1" s="1"/>
  <c r="I62" i="1"/>
  <c r="CZ62" i="1"/>
  <c r="A52" i="1"/>
  <c r="CZ52" i="1"/>
  <c r="CT62" i="1" l="1"/>
  <c r="BV62" i="1"/>
  <c r="AX62" i="1"/>
  <c r="Z62" i="1"/>
  <c r="BJ62" i="1"/>
  <c r="CN62" i="1"/>
  <c r="CB62" i="1"/>
  <c r="AL62" i="1"/>
  <c r="BP62" i="1"/>
  <c r="AR62" i="1"/>
  <c r="CH62" i="1"/>
  <c r="BD62" i="1"/>
  <c r="T62" i="1"/>
  <c r="AF62" i="1"/>
  <c r="N62" i="1"/>
  <c r="CT52" i="1"/>
  <c r="BV52" i="1"/>
  <c r="AX52" i="1"/>
  <c r="Z52" i="1"/>
  <c r="CB52" i="1"/>
  <c r="BD52" i="1"/>
  <c r="AF52" i="1"/>
  <c r="CN52" i="1"/>
  <c r="AL52" i="1"/>
  <c r="BP52" i="1"/>
  <c r="N52" i="1"/>
  <c r="BJ52" i="1"/>
  <c r="T52" i="1"/>
  <c r="CH52" i="1"/>
  <c r="AR52" i="1"/>
  <c r="M1305" i="4" l="1"/>
  <c r="L1305" i="4"/>
  <c r="M1304" i="4"/>
  <c r="L1304" i="4"/>
  <c r="M1303" i="4"/>
  <c r="L1303" i="4"/>
  <c r="M1302" i="4"/>
  <c r="L1302" i="4"/>
  <c r="M1301" i="4"/>
  <c r="L1301" i="4"/>
  <c r="M1300" i="4"/>
  <c r="L1300" i="4"/>
  <c r="M1299" i="4"/>
  <c r="L1299" i="4"/>
  <c r="M1298" i="4"/>
  <c r="L1298" i="4"/>
  <c r="M1297" i="4"/>
  <c r="L1297" i="4"/>
  <c r="M1296" i="4"/>
  <c r="L1296" i="4"/>
  <c r="M1295" i="4"/>
  <c r="L1295" i="4"/>
  <c r="M1294" i="4"/>
  <c r="L1294" i="4"/>
  <c r="M1293" i="4"/>
  <c r="L1293" i="4"/>
  <c r="AN1292" i="4"/>
  <c r="AM1292" i="4"/>
  <c r="AL1292" i="4"/>
  <c r="AJ1292" i="4"/>
  <c r="AI1292" i="4"/>
  <c r="AN1291" i="4"/>
  <c r="AM1291" i="4"/>
  <c r="AL1291" i="4"/>
  <c r="AJ1291" i="4"/>
  <c r="AI1291" i="4"/>
  <c r="AN1290" i="4"/>
  <c r="AM1290" i="4"/>
  <c r="AL1290" i="4"/>
  <c r="AJ1290" i="4"/>
  <c r="AI1290" i="4"/>
  <c r="AN1289" i="4"/>
  <c r="AM1289" i="4"/>
  <c r="AL1289" i="4"/>
  <c r="AJ1289" i="4"/>
  <c r="AI1289" i="4"/>
  <c r="AN1288" i="4"/>
  <c r="AM1288" i="4"/>
  <c r="AL1288" i="4"/>
  <c r="AJ1288" i="4"/>
  <c r="AI1288" i="4"/>
  <c r="AN1287" i="4"/>
  <c r="AM1287" i="4"/>
  <c r="AL1287" i="4"/>
  <c r="AJ1287" i="4"/>
  <c r="AI1287" i="4"/>
  <c r="AN1286" i="4"/>
  <c r="AM1286" i="4"/>
  <c r="AL1286" i="4"/>
  <c r="AJ1286" i="4"/>
  <c r="AI1286" i="4"/>
  <c r="AN1285" i="4"/>
  <c r="AM1285" i="4"/>
  <c r="AL1285" i="4"/>
  <c r="AJ1285" i="4"/>
  <c r="AI1285" i="4"/>
  <c r="AN1284" i="4"/>
  <c r="AM1284" i="4"/>
  <c r="AL1284" i="4"/>
  <c r="AJ1284" i="4"/>
  <c r="AI1284" i="4"/>
  <c r="AN1283" i="4"/>
  <c r="AM1283" i="4"/>
  <c r="AL1283" i="4"/>
  <c r="AJ1283" i="4"/>
  <c r="AI1283" i="4"/>
  <c r="AN1282" i="4"/>
  <c r="AM1282" i="4"/>
  <c r="AL1282" i="4"/>
  <c r="AJ1282" i="4"/>
  <c r="AI1282" i="4"/>
  <c r="AN1281" i="4"/>
  <c r="AM1281" i="4"/>
  <c r="AL1281" i="4"/>
  <c r="AJ1281" i="4"/>
  <c r="AI1281" i="4"/>
  <c r="AN1280" i="4"/>
  <c r="AM1280" i="4"/>
  <c r="AL1280" i="4"/>
  <c r="AJ1280" i="4"/>
  <c r="AI1280" i="4"/>
  <c r="AN1279" i="4"/>
  <c r="AM1279" i="4"/>
  <c r="AL1279" i="4"/>
  <c r="AJ1279" i="4"/>
  <c r="AI1279" i="4"/>
  <c r="AN1278" i="4"/>
  <c r="AM1278" i="4"/>
  <c r="AL1278" i="4"/>
  <c r="AJ1278" i="4"/>
  <c r="AI1278" i="4"/>
  <c r="AN1277" i="4"/>
  <c r="AM1277" i="4"/>
  <c r="AL1277" i="4"/>
  <c r="AJ1277" i="4"/>
  <c r="AI1277" i="4"/>
  <c r="M1292" i="4"/>
  <c r="M1290" i="4"/>
  <c r="L1290" i="4"/>
  <c r="M1289" i="4"/>
  <c r="L1289" i="4"/>
  <c r="M1288" i="4"/>
  <c r="L1288" i="4"/>
  <c r="M1287" i="4"/>
  <c r="L1287" i="4"/>
  <c r="M1286" i="4"/>
  <c r="L1286" i="4"/>
  <c r="M1285" i="4"/>
  <c r="L1285" i="4"/>
  <c r="M1284" i="4"/>
  <c r="L1284" i="4"/>
  <c r="M1283" i="4"/>
  <c r="L1283" i="4"/>
  <c r="M1282" i="4"/>
  <c r="L1282" i="4"/>
  <c r="M1281" i="4"/>
  <c r="L1281" i="4"/>
  <c r="M1280" i="4"/>
  <c r="L1280" i="4"/>
  <c r="M1279" i="4"/>
  <c r="L1279" i="4"/>
  <c r="M1278" i="4"/>
  <c r="L1278" i="4"/>
  <c r="M1277" i="4"/>
  <c r="L1277" i="4"/>
  <c r="F1292" i="4"/>
  <c r="F1290" i="4"/>
  <c r="F1289" i="4"/>
  <c r="F1288" i="4"/>
  <c r="F1287" i="4"/>
  <c r="F1286" i="4"/>
  <c r="F1285" i="4"/>
  <c r="F1284" i="4"/>
  <c r="F1283" i="4"/>
  <c r="F1282" i="4"/>
  <c r="F1281" i="4"/>
  <c r="F1280" i="4"/>
  <c r="F1279" i="4"/>
  <c r="F1278" i="4"/>
  <c r="F1277" i="4"/>
  <c r="AD1304" i="4"/>
  <c r="AI1304" i="4"/>
  <c r="AJ1304" i="4"/>
  <c r="AL1304" i="4"/>
  <c r="AM1304" i="4"/>
  <c r="AN1304" i="4"/>
  <c r="AD1305" i="4"/>
  <c r="AI1305" i="4"/>
  <c r="AJ1305" i="4"/>
  <c r="AL1305" i="4"/>
  <c r="AM1305" i="4"/>
  <c r="AN1305" i="4"/>
  <c r="L1306" i="4"/>
  <c r="M1306" i="4"/>
  <c r="AD1306" i="4"/>
  <c r="AI1306" i="4"/>
  <c r="AJ1306" i="4"/>
  <c r="AL1306" i="4"/>
  <c r="AM1306" i="4"/>
  <c r="AN1306" i="4"/>
  <c r="L1307" i="4"/>
  <c r="M1307" i="4"/>
  <c r="AD1307" i="4"/>
  <c r="AI1307" i="4"/>
  <c r="AJ1307" i="4"/>
  <c r="AL1307" i="4"/>
  <c r="AM1307" i="4"/>
  <c r="AN1307" i="4"/>
  <c r="L1308" i="4"/>
  <c r="M1308" i="4"/>
  <c r="AD1308" i="4"/>
  <c r="AI1308" i="4"/>
  <c r="AJ1308" i="4"/>
  <c r="AL1308" i="4"/>
  <c r="AM1308" i="4"/>
  <c r="AN1308" i="4"/>
  <c r="L1309" i="4"/>
  <c r="M1309" i="4"/>
  <c r="AD1309" i="4"/>
  <c r="AI1309" i="4"/>
  <c r="AJ1309" i="4"/>
  <c r="AL1309" i="4"/>
  <c r="AM1309" i="4"/>
  <c r="AN1309" i="4"/>
  <c r="AD1310" i="4"/>
  <c r="AI1310" i="4"/>
  <c r="AJ1310" i="4"/>
  <c r="AK1310" i="4" s="1"/>
  <c r="AL1310" i="4"/>
  <c r="AM1310" i="4"/>
  <c r="AN1310" i="4"/>
  <c r="R1311" i="4"/>
  <c r="AJ1311" i="4" s="1"/>
  <c r="AK1311" i="4" s="1"/>
  <c r="AI1311" i="4"/>
  <c r="AL1311" i="4"/>
  <c r="AM1311" i="4"/>
  <c r="AN1311" i="4"/>
  <c r="R1312" i="4"/>
  <c r="AJ1312" i="4" s="1"/>
  <c r="AK1312" i="4" s="1"/>
  <c r="AI1312" i="4"/>
  <c r="AL1312" i="4"/>
  <c r="AM1312" i="4"/>
  <c r="AN1312" i="4"/>
  <c r="R1313" i="4"/>
  <c r="AJ1313" i="4" s="1"/>
  <c r="AK1313" i="4" s="1"/>
  <c r="AI1313" i="4"/>
  <c r="AL1313" i="4"/>
  <c r="AM1313" i="4"/>
  <c r="AN1313" i="4"/>
  <c r="R1314" i="4"/>
  <c r="AJ1314" i="4" s="1"/>
  <c r="AK1314" i="4" s="1"/>
  <c r="AI1314" i="4"/>
  <c r="AL1314" i="4"/>
  <c r="AM1314" i="4"/>
  <c r="AN1314" i="4"/>
  <c r="R1315" i="4"/>
  <c r="AJ1315" i="4" s="1"/>
  <c r="AK1315" i="4" s="1"/>
  <c r="AI1315" i="4"/>
  <c r="AL1315" i="4"/>
  <c r="AM1315" i="4"/>
  <c r="AN1315" i="4"/>
  <c r="R1316" i="4"/>
  <c r="AJ1316" i="4" s="1"/>
  <c r="AK1316" i="4" s="1"/>
  <c r="AI1316" i="4"/>
  <c r="AL1316" i="4"/>
  <c r="AM1316" i="4"/>
  <c r="AN1316" i="4"/>
  <c r="AD1317" i="4"/>
  <c r="AI1317" i="4"/>
  <c r="AJ1317" i="4"/>
  <c r="AK1317" i="4" s="1"/>
  <c r="AL1317" i="4"/>
  <c r="AM1317" i="4"/>
  <c r="AN1317" i="4"/>
  <c r="AD1318" i="4"/>
  <c r="AI1318" i="4"/>
  <c r="AJ1318" i="4"/>
  <c r="AK1318" i="4" s="1"/>
  <c r="AL1318" i="4"/>
  <c r="AM1318" i="4"/>
  <c r="AN1318" i="4"/>
  <c r="AD1319" i="4"/>
  <c r="AI1319" i="4"/>
  <c r="AJ1319" i="4"/>
  <c r="AK1319" i="4" s="1"/>
  <c r="AL1319" i="4"/>
  <c r="AM1319" i="4"/>
  <c r="AN1319" i="4"/>
  <c r="AD1320" i="4"/>
  <c r="AI1320" i="4"/>
  <c r="AJ1320" i="4"/>
  <c r="AK1320" i="4" s="1"/>
  <c r="AL1320" i="4"/>
  <c r="AM1320" i="4"/>
  <c r="AN1320" i="4"/>
  <c r="R1321" i="4"/>
  <c r="AJ1321" i="4" s="1"/>
  <c r="AK1321" i="4" s="1"/>
  <c r="AI1321" i="4"/>
  <c r="AL1321" i="4"/>
  <c r="AM1321" i="4"/>
  <c r="AN1321" i="4"/>
  <c r="R1322" i="4"/>
  <c r="AJ1322" i="4" s="1"/>
  <c r="AK1322" i="4" s="1"/>
  <c r="AI1322" i="4"/>
  <c r="AL1322" i="4"/>
  <c r="AM1322" i="4"/>
  <c r="AN1322" i="4"/>
  <c r="R1323" i="4"/>
  <c r="AJ1323" i="4" s="1"/>
  <c r="AK1323" i="4" s="1"/>
  <c r="AI1323" i="4"/>
  <c r="AL1323" i="4"/>
  <c r="AM1323" i="4"/>
  <c r="AN1323" i="4"/>
  <c r="R1324" i="4"/>
  <c r="AJ1324" i="4" s="1"/>
  <c r="AK1324" i="4" s="1"/>
  <c r="AI1324" i="4"/>
  <c r="AL1324" i="4"/>
  <c r="AM1324" i="4"/>
  <c r="AN1324" i="4"/>
  <c r="R1325" i="4"/>
  <c r="AJ1325" i="4" s="1"/>
  <c r="AK1325" i="4" s="1"/>
  <c r="AI1325" i="4"/>
  <c r="AL1325" i="4"/>
  <c r="AM1325" i="4"/>
  <c r="AN1325" i="4"/>
  <c r="R1326" i="4"/>
  <c r="AJ1326" i="4" s="1"/>
  <c r="AK1326" i="4" s="1"/>
  <c r="AI1326" i="4"/>
  <c r="AL1326" i="4"/>
  <c r="AM1326" i="4"/>
  <c r="AN1326" i="4"/>
  <c r="R1327" i="4"/>
  <c r="AJ1327" i="4" s="1"/>
  <c r="AK1327" i="4" s="1"/>
  <c r="AI1327" i="4"/>
  <c r="AL1327" i="4"/>
  <c r="AM1327" i="4"/>
  <c r="AN1327" i="4"/>
  <c r="R1328" i="4"/>
  <c r="AJ1328" i="4" s="1"/>
  <c r="AK1328" i="4" s="1"/>
  <c r="AI1328" i="4"/>
  <c r="AL1328" i="4"/>
  <c r="AM1328" i="4"/>
  <c r="AN1328" i="4"/>
  <c r="R1329" i="4"/>
  <c r="AJ1329" i="4" s="1"/>
  <c r="AK1329" i="4" s="1"/>
  <c r="AI1329" i="4"/>
  <c r="AL1329" i="4"/>
  <c r="AM1329" i="4"/>
  <c r="AN1329" i="4"/>
  <c r="R1330" i="4"/>
  <c r="AJ1330" i="4" s="1"/>
  <c r="AK1330" i="4" s="1"/>
  <c r="AI1330" i="4"/>
  <c r="AL1330" i="4"/>
  <c r="AM1330" i="4"/>
  <c r="AN1330" i="4"/>
  <c r="AK1290" i="4" l="1"/>
  <c r="AK1309" i="4"/>
  <c r="AK1308" i="4"/>
  <c r="AK1307" i="4"/>
  <c r="AK1306" i="4"/>
  <c r="AK1279" i="4"/>
  <c r="AK1287" i="4"/>
  <c r="AK1284" i="4"/>
  <c r="AK1281" i="4"/>
  <c r="AK1289" i="4"/>
  <c r="AK1278" i="4"/>
  <c r="AK1286" i="4"/>
  <c r="AK1283" i="4"/>
  <c r="AK1280" i="4"/>
  <c r="AK1288" i="4"/>
  <c r="AK1277" i="4"/>
  <c r="AK1285" i="4"/>
  <c r="AK1282" i="4"/>
  <c r="AK1304" i="4"/>
  <c r="AK1305" i="4"/>
  <c r="CZ20" i="1" l="1"/>
  <c r="H20" i="1"/>
  <c r="CW20" i="1" s="1"/>
  <c r="G20" i="1"/>
  <c r="A20" i="1"/>
  <c r="CT20" i="1" l="1"/>
  <c r="BV20" i="1"/>
  <c r="AX20" i="1"/>
  <c r="Z20" i="1"/>
  <c r="CB20" i="1"/>
  <c r="BD20" i="1"/>
  <c r="AF20" i="1"/>
  <c r="CH20" i="1"/>
  <c r="AR20" i="1"/>
  <c r="BJ20" i="1"/>
  <c r="T20" i="1"/>
  <c r="CN20" i="1"/>
  <c r="AL20" i="1"/>
  <c r="BP20" i="1"/>
  <c r="N20" i="1"/>
  <c r="L80" i="1"/>
  <c r="M80" i="1" s="1"/>
  <c r="A21" i="1" l="1"/>
  <c r="G21" i="1"/>
  <c r="H21" i="1"/>
  <c r="CW21" i="1" s="1"/>
  <c r="I21" i="1"/>
  <c r="CZ21" i="1"/>
  <c r="CT21" i="1" l="1"/>
  <c r="BV21" i="1"/>
  <c r="BJ21" i="1"/>
  <c r="AL21" i="1"/>
  <c r="N21" i="1"/>
  <c r="CB21" i="1"/>
  <c r="Z21" i="1"/>
  <c r="CN21" i="1"/>
  <c r="AX21" i="1"/>
  <c r="CH21" i="1"/>
  <c r="T21" i="1"/>
  <c r="AR21" i="1"/>
  <c r="AF21" i="1"/>
  <c r="BP21" i="1"/>
  <c r="BD21" i="1"/>
  <c r="A25" i="1" l="1"/>
  <c r="G25" i="1"/>
  <c r="H25" i="1"/>
  <c r="CW25" i="1" s="1"/>
  <c r="I25" i="1"/>
  <c r="CZ25" i="1"/>
  <c r="A37" i="1"/>
  <c r="G37" i="1"/>
  <c r="H37" i="1"/>
  <c r="CW37" i="1" s="1"/>
  <c r="I37" i="1"/>
  <c r="CZ37" i="1"/>
  <c r="CN25" i="1" l="1"/>
  <c r="BP25" i="1"/>
  <c r="CT25" i="1"/>
  <c r="BD25" i="1"/>
  <c r="AL25" i="1"/>
  <c r="T25" i="1"/>
  <c r="CH25" i="1"/>
  <c r="BV25" i="1"/>
  <c r="Z25" i="1"/>
  <c r="AR25" i="1"/>
  <c r="AX25" i="1"/>
  <c r="AF25" i="1"/>
  <c r="N25" i="1"/>
  <c r="BJ25" i="1"/>
  <c r="CB25" i="1"/>
  <c r="CN37" i="1"/>
  <c r="BV37" i="1"/>
  <c r="BD37" i="1"/>
  <c r="BJ37" i="1"/>
  <c r="AR37" i="1"/>
  <c r="Z37" i="1"/>
  <c r="CT37" i="1"/>
  <c r="CB37" i="1"/>
  <c r="CH37" i="1"/>
  <c r="AL37" i="1"/>
  <c r="T37" i="1"/>
  <c r="N37" i="1"/>
  <c r="BP37" i="1"/>
  <c r="AX37" i="1"/>
  <c r="AF37" i="1"/>
  <c r="G17" i="1" l="1"/>
  <c r="H17" i="1"/>
  <c r="CW17" i="1" s="1"/>
  <c r="I17" i="1"/>
  <c r="CZ17" i="1"/>
  <c r="A17" i="1"/>
  <c r="G39" i="1"/>
  <c r="H39" i="1"/>
  <c r="I39" i="1"/>
  <c r="CZ39" i="1"/>
  <c r="A13" i="1"/>
  <c r="G13" i="1"/>
  <c r="H13" i="1"/>
  <c r="CW13" i="1" s="1"/>
  <c r="I13" i="1"/>
  <c r="CZ13" i="1"/>
  <c r="A63" i="1"/>
  <c r="G63" i="1"/>
  <c r="H63" i="1"/>
  <c r="CW63" i="1" s="1"/>
  <c r="CZ63" i="1"/>
  <c r="CH17" i="1" l="1"/>
  <c r="BJ17" i="1"/>
  <c r="AL17" i="1"/>
  <c r="N17" i="1"/>
  <c r="CN17" i="1"/>
  <c r="BP17" i="1"/>
  <c r="AR17" i="1"/>
  <c r="T17" i="1"/>
  <c r="BV17" i="1"/>
  <c r="AF17" i="1"/>
  <c r="AX17" i="1"/>
  <c r="CB17" i="1"/>
  <c r="Z17" i="1"/>
  <c r="CT17" i="1"/>
  <c r="BD17" i="1"/>
  <c r="CB63" i="1"/>
  <c r="BD63" i="1"/>
  <c r="AF63" i="1"/>
  <c r="CN63" i="1"/>
  <c r="T63" i="1"/>
  <c r="BJ63" i="1"/>
  <c r="AX63" i="1"/>
  <c r="CT63" i="1"/>
  <c r="Z63" i="1"/>
  <c r="BV63" i="1"/>
  <c r="AR63" i="1"/>
  <c r="N63" i="1"/>
  <c r="AL63" i="1"/>
  <c r="BP63" i="1"/>
  <c r="CH63" i="1"/>
  <c r="BD13" i="1"/>
  <c r="AF13" i="1"/>
  <c r="CN13" i="1"/>
  <c r="BP13" i="1"/>
  <c r="AR13" i="1"/>
  <c r="T13" i="1"/>
  <c r="CB13" i="1"/>
  <c r="CT13" i="1"/>
  <c r="BV13" i="1"/>
  <c r="AX13" i="1"/>
  <c r="Z13" i="1"/>
  <c r="CH13" i="1"/>
  <c r="BJ13" i="1"/>
  <c r="AL13" i="1"/>
  <c r="N13" i="1"/>
  <c r="CH39" i="1"/>
  <c r="AF39" i="1"/>
  <c r="BV39" i="1"/>
  <c r="T39" i="1"/>
  <c r="BJ39" i="1"/>
  <c r="CN39" i="1"/>
  <c r="AX39" i="1"/>
  <c r="CW39" i="1"/>
  <c r="BP39" i="1"/>
  <c r="Z39" i="1"/>
  <c r="AR39" i="1"/>
  <c r="N39" i="1"/>
  <c r="CT39" i="1"/>
  <c r="AL39" i="1"/>
  <c r="BD39" i="1"/>
  <c r="CB39" i="1"/>
  <c r="CZ15" i="1" l="1"/>
  <c r="I15" i="1"/>
  <c r="H15" i="1"/>
  <c r="G15" i="1"/>
  <c r="CH15" i="1" l="1"/>
  <c r="BJ15" i="1"/>
  <c r="BP15" i="1"/>
  <c r="AL15" i="1"/>
  <c r="AX15" i="1"/>
  <c r="Z15" i="1"/>
  <c r="N15" i="1"/>
  <c r="CN15" i="1"/>
  <c r="BV15" i="1"/>
  <c r="BD15" i="1"/>
  <c r="AF15" i="1"/>
  <c r="CW15" i="1"/>
  <c r="CT15" i="1"/>
  <c r="CB15" i="1"/>
  <c r="AR15" i="1"/>
  <c r="T15" i="1"/>
  <c r="H11" i="1"/>
  <c r="CW11" i="1" s="1"/>
  <c r="A11" i="1"/>
  <c r="G16" i="1"/>
  <c r="H16" i="1"/>
  <c r="I16" i="1"/>
  <c r="CZ16" i="1"/>
  <c r="L81" i="1"/>
  <c r="CH11" i="1" l="1"/>
  <c r="BJ11" i="1"/>
  <c r="AL11" i="1"/>
  <c r="N11" i="1"/>
  <c r="CN11" i="1"/>
  <c r="BP11" i="1"/>
  <c r="AR11" i="1"/>
  <c r="T11" i="1"/>
  <c r="CB11" i="1"/>
  <c r="BD11" i="1"/>
  <c r="AF11" i="1"/>
  <c r="CT11" i="1"/>
  <c r="Z11" i="1"/>
  <c r="BV11" i="1"/>
  <c r="AX11" i="1"/>
  <c r="BD16" i="1"/>
  <c r="AL16" i="1"/>
  <c r="T16" i="1"/>
  <c r="CN16" i="1"/>
  <c r="BV16" i="1"/>
  <c r="CW16" i="1"/>
  <c r="CB16" i="1"/>
  <c r="BJ16" i="1"/>
  <c r="AR16" i="1"/>
  <c r="Z16" i="1"/>
  <c r="CT16" i="1"/>
  <c r="AF16" i="1"/>
  <c r="N16" i="1"/>
  <c r="CH16" i="1"/>
  <c r="BP16" i="1"/>
  <c r="AX16" i="1"/>
  <c r="M81" i="1"/>
  <c r="Q81" i="1" s="1"/>
  <c r="A58" i="1" l="1"/>
  <c r="CZ58" i="1"/>
  <c r="A38" i="1"/>
  <c r="G38" i="1"/>
  <c r="H38" i="1"/>
  <c r="CW38" i="1" s="1"/>
  <c r="I38" i="1"/>
  <c r="CZ38" i="1"/>
  <c r="G11" i="1"/>
  <c r="I11" i="1"/>
  <c r="CZ11" i="1"/>
  <c r="A50" i="1"/>
  <c r="G50" i="1"/>
  <c r="H50" i="1"/>
  <c r="CW50" i="1" s="1"/>
  <c r="I50" i="1"/>
  <c r="CZ50" i="1"/>
  <c r="CT58" i="1" l="1"/>
  <c r="BV58" i="1"/>
  <c r="AX58" i="1"/>
  <c r="Z58" i="1"/>
  <c r="AF58" i="1"/>
  <c r="T58" i="1"/>
  <c r="BD58" i="1"/>
  <c r="AR58" i="1"/>
  <c r="CB58" i="1"/>
  <c r="BP58" i="1"/>
  <c r="CN58" i="1"/>
  <c r="N58" i="1"/>
  <c r="BJ58" i="1"/>
  <c r="CH58" i="1"/>
  <c r="AL58" i="1"/>
  <c r="CT50" i="1"/>
  <c r="BV50" i="1"/>
  <c r="AX50" i="1"/>
  <c r="Z50" i="1"/>
  <c r="CB50" i="1"/>
  <c r="BJ50" i="1"/>
  <c r="AR50" i="1"/>
  <c r="AF50" i="1"/>
  <c r="N50" i="1"/>
  <c r="CH50" i="1"/>
  <c r="BP50" i="1"/>
  <c r="CN50" i="1"/>
  <c r="AL50" i="1"/>
  <c r="T50" i="1"/>
  <c r="BD50" i="1"/>
  <c r="CT38" i="1"/>
  <c r="BV38" i="1"/>
  <c r="AX38" i="1"/>
  <c r="Z38" i="1"/>
  <c r="CH38" i="1"/>
  <c r="BJ38" i="1"/>
  <c r="AL38" i="1"/>
  <c r="N38" i="1"/>
  <c r="CN38" i="1"/>
  <c r="CB38" i="1"/>
  <c r="BP38" i="1"/>
  <c r="AR38" i="1"/>
  <c r="BD38" i="1"/>
  <c r="T38" i="1"/>
  <c r="AF38" i="1"/>
  <c r="F2333" i="4"/>
  <c r="CZ26" i="1" l="1"/>
  <c r="I26" i="1"/>
  <c r="H26" i="1"/>
  <c r="CW26" i="1" s="1"/>
  <c r="G26" i="1"/>
  <c r="A26" i="1"/>
  <c r="CH26" i="1" l="1"/>
  <c r="BJ26" i="1"/>
  <c r="AL26" i="1"/>
  <c r="N26" i="1"/>
  <c r="CB26" i="1"/>
  <c r="BP26" i="1"/>
  <c r="Z26" i="1"/>
  <c r="CT26" i="1"/>
  <c r="BD26" i="1"/>
  <c r="AR26" i="1"/>
  <c r="AX26" i="1"/>
  <c r="T26" i="1"/>
  <c r="BV26" i="1"/>
  <c r="CN26" i="1"/>
  <c r="AF26" i="1"/>
  <c r="G73" i="1" l="1"/>
  <c r="H73" i="1"/>
  <c r="I73" i="1"/>
  <c r="CZ73" i="1"/>
  <c r="CT73" i="1" l="1"/>
  <c r="BV73" i="1"/>
  <c r="AX73" i="1"/>
  <c r="Z73" i="1"/>
  <c r="CH73" i="1"/>
  <c r="BJ73" i="1"/>
  <c r="AL73" i="1"/>
  <c r="N73" i="1"/>
  <c r="BD73" i="1"/>
  <c r="AF73" i="1"/>
  <c r="CN73" i="1"/>
  <c r="BP73" i="1"/>
  <c r="AR73" i="1"/>
  <c r="CB73" i="1"/>
  <c r="CW73" i="1"/>
  <c r="T73" i="1"/>
  <c r="A56" i="1"/>
  <c r="G56" i="1"/>
  <c r="H56" i="1"/>
  <c r="CW56" i="1" s="1"/>
  <c r="I56" i="1"/>
  <c r="CZ56" i="1"/>
  <c r="CB56" i="1" l="1"/>
  <c r="BD56" i="1"/>
  <c r="AF56" i="1"/>
  <c r="AX56" i="1"/>
  <c r="AL56" i="1"/>
  <c r="BV56" i="1"/>
  <c r="BJ56" i="1"/>
  <c r="T56" i="1"/>
  <c r="AR56" i="1"/>
  <c r="CT56" i="1"/>
  <c r="BP56" i="1"/>
  <c r="CN56" i="1"/>
  <c r="N56" i="1"/>
  <c r="CH56" i="1"/>
  <c r="Z56" i="1"/>
  <c r="H42" i="1" l="1"/>
  <c r="CW42" i="1" s="1"/>
  <c r="AN918" i="4" l="1"/>
  <c r="AM918" i="4"/>
  <c r="AL918" i="4"/>
  <c r="AJ918" i="4"/>
  <c r="AI918" i="4"/>
  <c r="M918" i="4"/>
  <c r="L918" i="4"/>
  <c r="F918" i="4"/>
  <c r="F910" i="4"/>
  <c r="L910" i="4"/>
  <c r="M910" i="4"/>
  <c r="AI910" i="4"/>
  <c r="AJ910" i="4"/>
  <c r="AL910" i="4"/>
  <c r="AM910" i="4"/>
  <c r="AN910" i="4"/>
  <c r="AN899" i="4"/>
  <c r="AM899" i="4"/>
  <c r="AL899" i="4"/>
  <c r="AJ899" i="4"/>
  <c r="AI899" i="4"/>
  <c r="M899" i="4"/>
  <c r="L899" i="4"/>
  <c r="F899" i="4"/>
  <c r="AN889" i="4"/>
  <c r="AM889" i="4"/>
  <c r="AL889" i="4"/>
  <c r="AJ889" i="4"/>
  <c r="AI889" i="4"/>
  <c r="M889" i="4"/>
  <c r="L889" i="4"/>
  <c r="F889" i="4"/>
  <c r="AI881" i="4"/>
  <c r="AJ881" i="4"/>
  <c r="AL881" i="4"/>
  <c r="AM881" i="4"/>
  <c r="AN881" i="4"/>
  <c r="M881" i="4"/>
  <c r="L881" i="4"/>
  <c r="F881" i="4"/>
  <c r="AK899" i="4" l="1"/>
  <c r="AK918" i="4"/>
  <c r="AK910" i="4"/>
  <c r="AK889" i="4"/>
  <c r="AK881" i="4"/>
  <c r="AN935" i="4" l="1"/>
  <c r="AM935" i="4"/>
  <c r="AL935" i="4"/>
  <c r="AJ935" i="4"/>
  <c r="AI935" i="4"/>
  <c r="AN934" i="4"/>
  <c r="AM934" i="4"/>
  <c r="AL934" i="4"/>
  <c r="AJ934" i="4"/>
  <c r="AI934" i="4"/>
  <c r="AN933" i="4"/>
  <c r="AM933" i="4"/>
  <c r="AL933" i="4"/>
  <c r="AJ933" i="4"/>
  <c r="AI933" i="4"/>
  <c r="AN932" i="4"/>
  <c r="AM932" i="4"/>
  <c r="AL932" i="4"/>
  <c r="AJ932" i="4"/>
  <c r="AI932" i="4"/>
  <c r="AN931" i="4"/>
  <c r="AM931" i="4"/>
  <c r="AL931" i="4"/>
  <c r="AJ931" i="4"/>
  <c r="AI931" i="4"/>
  <c r="AN930" i="4"/>
  <c r="AM930" i="4"/>
  <c r="AL930" i="4"/>
  <c r="AJ930" i="4"/>
  <c r="AI930" i="4"/>
  <c r="AN929" i="4"/>
  <c r="AM929" i="4"/>
  <c r="AL929" i="4"/>
  <c r="AJ929" i="4"/>
  <c r="AI929" i="4"/>
  <c r="AN927" i="4"/>
  <c r="AM927" i="4"/>
  <c r="AL927" i="4"/>
  <c r="AJ927" i="4"/>
  <c r="AI927" i="4"/>
  <c r="AN926" i="4"/>
  <c r="AM926" i="4"/>
  <c r="AL926" i="4"/>
  <c r="AJ926" i="4"/>
  <c r="AI926" i="4"/>
  <c r="AN925" i="4"/>
  <c r="AM925" i="4"/>
  <c r="AL925" i="4"/>
  <c r="AJ925" i="4"/>
  <c r="AI925" i="4"/>
  <c r="AN924" i="4"/>
  <c r="AM924" i="4"/>
  <c r="AL924" i="4"/>
  <c r="AJ924" i="4"/>
  <c r="AI924" i="4"/>
  <c r="AN923" i="4"/>
  <c r="AM923" i="4"/>
  <c r="AL923" i="4"/>
  <c r="AJ923" i="4"/>
  <c r="AI923" i="4"/>
  <c r="AN922" i="4"/>
  <c r="AM922" i="4"/>
  <c r="AL922" i="4"/>
  <c r="AJ922" i="4"/>
  <c r="AI922" i="4"/>
  <c r="AN921" i="4"/>
  <c r="AM921" i="4"/>
  <c r="AL921" i="4"/>
  <c r="AJ921" i="4"/>
  <c r="AI921" i="4"/>
  <c r="AN920" i="4"/>
  <c r="AM920" i="4"/>
  <c r="AL920" i="4"/>
  <c r="AJ920" i="4"/>
  <c r="AI920" i="4"/>
  <c r="AN919" i="4"/>
  <c r="AM919" i="4"/>
  <c r="AL919" i="4"/>
  <c r="AJ919" i="4"/>
  <c r="AI919" i="4"/>
  <c r="AN917" i="4"/>
  <c r="AM917" i="4"/>
  <c r="AL917" i="4"/>
  <c r="AJ917" i="4"/>
  <c r="AI917" i="4"/>
  <c r="AN916" i="4"/>
  <c r="AM916" i="4"/>
  <c r="AL916" i="4"/>
  <c r="AJ916" i="4"/>
  <c r="AI916" i="4"/>
  <c r="AN915" i="4"/>
  <c r="AM915" i="4"/>
  <c r="AL915" i="4"/>
  <c r="AJ915" i="4"/>
  <c r="AI915" i="4"/>
  <c r="AN914" i="4"/>
  <c r="AM914" i="4"/>
  <c r="AL914" i="4"/>
  <c r="AJ914" i="4"/>
  <c r="AI914" i="4"/>
  <c r="AN913" i="4"/>
  <c r="AM913" i="4"/>
  <c r="AL913" i="4"/>
  <c r="AJ913" i="4"/>
  <c r="AI913" i="4"/>
  <c r="AN912" i="4"/>
  <c r="AM912" i="4"/>
  <c r="AL912" i="4"/>
  <c r="AJ912" i="4"/>
  <c r="AI912" i="4"/>
  <c r="AN911" i="4"/>
  <c r="AM911" i="4"/>
  <c r="AL911" i="4"/>
  <c r="AJ911" i="4"/>
  <c r="AI911" i="4"/>
  <c r="AN909" i="4"/>
  <c r="AM909" i="4"/>
  <c r="AL909" i="4"/>
  <c r="AJ909" i="4"/>
  <c r="AI909" i="4"/>
  <c r="AN908" i="4"/>
  <c r="AM908" i="4"/>
  <c r="AL908" i="4"/>
  <c r="AJ908" i="4"/>
  <c r="AI908" i="4"/>
  <c r="AN907" i="4"/>
  <c r="AM907" i="4"/>
  <c r="AL907" i="4"/>
  <c r="AJ907" i="4"/>
  <c r="AI907" i="4"/>
  <c r="AN906" i="4"/>
  <c r="AM906" i="4"/>
  <c r="AL906" i="4"/>
  <c r="AJ906" i="4"/>
  <c r="AI906" i="4"/>
  <c r="AN905" i="4"/>
  <c r="AM905" i="4"/>
  <c r="AL905" i="4"/>
  <c r="AJ905" i="4"/>
  <c r="AI905" i="4"/>
  <c r="AN904" i="4"/>
  <c r="AM904" i="4"/>
  <c r="AL904" i="4"/>
  <c r="AJ904" i="4"/>
  <c r="AI904" i="4"/>
  <c r="AN903" i="4"/>
  <c r="AM903" i="4"/>
  <c r="AL903" i="4"/>
  <c r="AJ903" i="4"/>
  <c r="AI903" i="4"/>
  <c r="AN902" i="4"/>
  <c r="AM902" i="4"/>
  <c r="AL902" i="4"/>
  <c r="AJ902" i="4"/>
  <c r="AI902" i="4"/>
  <c r="AN901" i="4"/>
  <c r="AM901" i="4"/>
  <c r="AL901" i="4"/>
  <c r="AJ901" i="4"/>
  <c r="AI901" i="4"/>
  <c r="AN900" i="4"/>
  <c r="AM900" i="4"/>
  <c r="AL900" i="4"/>
  <c r="AJ900" i="4"/>
  <c r="AI900" i="4"/>
  <c r="AN898" i="4"/>
  <c r="AM898" i="4"/>
  <c r="AL898" i="4"/>
  <c r="AJ898" i="4"/>
  <c r="AI898" i="4"/>
  <c r="AN897" i="4"/>
  <c r="AM897" i="4"/>
  <c r="AL897" i="4"/>
  <c r="AJ897" i="4"/>
  <c r="AI897" i="4"/>
  <c r="AN896" i="4"/>
  <c r="AM896" i="4"/>
  <c r="AL896" i="4"/>
  <c r="AJ896" i="4"/>
  <c r="AI896" i="4"/>
  <c r="AN895" i="4"/>
  <c r="AM895" i="4"/>
  <c r="AL895" i="4"/>
  <c r="AJ895" i="4"/>
  <c r="AI895" i="4"/>
  <c r="AN894" i="4"/>
  <c r="AM894" i="4"/>
  <c r="AL894" i="4"/>
  <c r="AJ894" i="4"/>
  <c r="AI894" i="4"/>
  <c r="AN893" i="4"/>
  <c r="AM893" i="4"/>
  <c r="AL893" i="4"/>
  <c r="AJ893" i="4"/>
  <c r="AI893" i="4"/>
  <c r="AN892" i="4"/>
  <c r="AM892" i="4"/>
  <c r="AL892" i="4"/>
  <c r="AJ892" i="4"/>
  <c r="AI892" i="4"/>
  <c r="AN891" i="4"/>
  <c r="AM891" i="4"/>
  <c r="AL891" i="4"/>
  <c r="AJ891" i="4"/>
  <c r="AI891" i="4"/>
  <c r="AN890" i="4"/>
  <c r="AM890" i="4"/>
  <c r="AL890" i="4"/>
  <c r="AJ890" i="4"/>
  <c r="AI890" i="4"/>
  <c r="AN888" i="4"/>
  <c r="AM888" i="4"/>
  <c r="AL888" i="4"/>
  <c r="AJ888" i="4"/>
  <c r="AI888" i="4"/>
  <c r="AN887" i="4"/>
  <c r="AM887" i="4"/>
  <c r="AL887" i="4"/>
  <c r="AJ887" i="4"/>
  <c r="AI887" i="4"/>
  <c r="AN886" i="4"/>
  <c r="AM886" i="4"/>
  <c r="AL886" i="4"/>
  <c r="AJ886" i="4"/>
  <c r="AI886" i="4"/>
  <c r="AN885" i="4"/>
  <c r="AM885" i="4"/>
  <c r="AL885" i="4"/>
  <c r="AJ885" i="4"/>
  <c r="AI885" i="4"/>
  <c r="AN884" i="4"/>
  <c r="AM884" i="4"/>
  <c r="AL884" i="4"/>
  <c r="AJ884" i="4"/>
  <c r="AI884" i="4"/>
  <c r="AN883" i="4"/>
  <c r="AM883" i="4"/>
  <c r="AL883" i="4"/>
  <c r="AJ883" i="4"/>
  <c r="AI883" i="4"/>
  <c r="AN882" i="4"/>
  <c r="AM882" i="4"/>
  <c r="AL882" i="4"/>
  <c r="AJ882" i="4"/>
  <c r="AI882" i="4"/>
  <c r="AN880" i="4"/>
  <c r="AM880" i="4"/>
  <c r="AL880" i="4"/>
  <c r="AJ880" i="4"/>
  <c r="AI880" i="4"/>
  <c r="M935" i="4"/>
  <c r="L935" i="4"/>
  <c r="M934" i="4"/>
  <c r="L934" i="4"/>
  <c r="AK934" i="4" s="1"/>
  <c r="M933" i="4"/>
  <c r="L933" i="4"/>
  <c r="AK933" i="4" s="1"/>
  <c r="M932" i="4"/>
  <c r="L932" i="4"/>
  <c r="AK932" i="4" s="1"/>
  <c r="M931" i="4"/>
  <c r="L931" i="4"/>
  <c r="M930" i="4"/>
  <c r="M929" i="4"/>
  <c r="L929" i="4"/>
  <c r="M928" i="4"/>
  <c r="M927" i="4"/>
  <c r="L927" i="4"/>
  <c r="M926" i="4"/>
  <c r="L926" i="4"/>
  <c r="AK926" i="4" s="1"/>
  <c r="M924" i="4"/>
  <c r="L924" i="4"/>
  <c r="M923" i="4"/>
  <c r="L923" i="4"/>
  <c r="M922" i="4"/>
  <c r="M921" i="4"/>
  <c r="L921" i="4"/>
  <c r="AK921" i="4" s="1"/>
  <c r="M920" i="4"/>
  <c r="L920" i="4"/>
  <c r="M919" i="4"/>
  <c r="L919" i="4"/>
  <c r="M917" i="4"/>
  <c r="L917" i="4"/>
  <c r="AK917" i="4" s="1"/>
  <c r="M916" i="4"/>
  <c r="L916" i="4"/>
  <c r="M915" i="4"/>
  <c r="L915" i="4"/>
  <c r="M914" i="4"/>
  <c r="L914" i="4"/>
  <c r="M913" i="4"/>
  <c r="L913" i="4"/>
  <c r="M912" i="4"/>
  <c r="L912" i="4"/>
  <c r="AK912" i="4" s="1"/>
  <c r="M911" i="4"/>
  <c r="L911" i="4"/>
  <c r="M909" i="4"/>
  <c r="L909" i="4"/>
  <c r="M908" i="4"/>
  <c r="L908" i="4"/>
  <c r="AK908" i="4" s="1"/>
  <c r="M907" i="4"/>
  <c r="L907" i="4"/>
  <c r="M906" i="4"/>
  <c r="L906" i="4"/>
  <c r="M905" i="4"/>
  <c r="L905" i="4"/>
  <c r="M904" i="4"/>
  <c r="L904" i="4"/>
  <c r="M903" i="4"/>
  <c r="L903" i="4"/>
  <c r="AK903" i="4" s="1"/>
  <c r="M902" i="4"/>
  <c r="L902" i="4"/>
  <c r="M901" i="4"/>
  <c r="L901" i="4"/>
  <c r="M900" i="4"/>
  <c r="L900" i="4"/>
  <c r="M898" i="4"/>
  <c r="L898" i="4"/>
  <c r="M897" i="4"/>
  <c r="M895" i="4"/>
  <c r="L895" i="4"/>
  <c r="M894" i="4"/>
  <c r="M893" i="4"/>
  <c r="L893" i="4"/>
  <c r="M892" i="4"/>
  <c r="M891" i="4"/>
  <c r="L891" i="4"/>
  <c r="AK891" i="4" s="1"/>
  <c r="M888" i="4"/>
  <c r="L888" i="4"/>
  <c r="M887" i="4"/>
  <c r="L887" i="4"/>
  <c r="M886" i="4"/>
  <c r="L886" i="4"/>
  <c r="M885" i="4"/>
  <c r="L885" i="4"/>
  <c r="M884" i="4"/>
  <c r="L884" i="4"/>
  <c r="M883" i="4"/>
  <c r="L883" i="4"/>
  <c r="AK883" i="4" s="1"/>
  <c r="M882" i="4"/>
  <c r="L882" i="4"/>
  <c r="M880" i="4"/>
  <c r="L880" i="4"/>
  <c r="F935" i="4"/>
  <c r="F934" i="4"/>
  <c r="F933" i="4"/>
  <c r="F932" i="4"/>
  <c r="F931" i="4"/>
  <c r="F930" i="4"/>
  <c r="F929" i="4"/>
  <c r="F928" i="4"/>
  <c r="F927" i="4"/>
  <c r="F926" i="4"/>
  <c r="F924" i="4"/>
  <c r="F923" i="4"/>
  <c r="F922" i="4"/>
  <c r="F921" i="4"/>
  <c r="F920" i="4"/>
  <c r="F919" i="4"/>
  <c r="F917" i="4"/>
  <c r="F916" i="4"/>
  <c r="F915" i="4"/>
  <c r="F914" i="4"/>
  <c r="F913" i="4"/>
  <c r="F912" i="4"/>
  <c r="F911" i="4"/>
  <c r="F909" i="4"/>
  <c r="F908" i="4"/>
  <c r="F907" i="4"/>
  <c r="F906" i="4"/>
  <c r="F905" i="4"/>
  <c r="F904" i="4"/>
  <c r="F903" i="4"/>
  <c r="F902" i="4"/>
  <c r="F901" i="4"/>
  <c r="F900" i="4"/>
  <c r="F898" i="4"/>
  <c r="F897" i="4"/>
  <c r="F895" i="4"/>
  <c r="F894" i="4"/>
  <c r="F893" i="4"/>
  <c r="F892" i="4"/>
  <c r="F891" i="4"/>
  <c r="F888" i="4"/>
  <c r="F887" i="4"/>
  <c r="F886" i="4"/>
  <c r="F885" i="4"/>
  <c r="F884" i="4"/>
  <c r="F883" i="4"/>
  <c r="F882" i="4"/>
  <c r="F880" i="4"/>
  <c r="AK929" i="4" l="1"/>
  <c r="AK880" i="4"/>
  <c r="AK886" i="4"/>
  <c r="AK906" i="4"/>
  <c r="AK915" i="4"/>
  <c r="AK924" i="4"/>
  <c r="AK885" i="4"/>
  <c r="AK893" i="4"/>
  <c r="AK902" i="4"/>
  <c r="AK911" i="4"/>
  <c r="AK920" i="4"/>
  <c r="AK882" i="4"/>
  <c r="AK898" i="4"/>
  <c r="AK907" i="4"/>
  <c r="AK916" i="4"/>
  <c r="AK895" i="4"/>
  <c r="AK904" i="4"/>
  <c r="AK913" i="4"/>
  <c r="AK887" i="4"/>
  <c r="AK900" i="4"/>
  <c r="AK884" i="4"/>
  <c r="AK901" i="4"/>
  <c r="AK909" i="4"/>
  <c r="AK919" i="4"/>
  <c r="AK931" i="4"/>
  <c r="AK935" i="4"/>
  <c r="AK888" i="4"/>
  <c r="AK905" i="4"/>
  <c r="AK914" i="4"/>
  <c r="AK923" i="4"/>
  <c r="AK927" i="4"/>
  <c r="A68" i="1" l="1"/>
  <c r="A67" i="1"/>
  <c r="A66" i="1"/>
  <c r="A65" i="1"/>
  <c r="A64" i="1"/>
  <c r="A59" i="1"/>
  <c r="A57" i="1"/>
  <c r="A55" i="1"/>
  <c r="A54" i="1"/>
  <c r="A53" i="1"/>
  <c r="A51" i="1"/>
  <c r="A48" i="1"/>
  <c r="A45" i="1"/>
  <c r="A44" i="1"/>
  <c r="A43" i="1"/>
  <c r="A42" i="1"/>
  <c r="A35" i="1"/>
  <c r="A34" i="1"/>
  <c r="A33" i="1"/>
  <c r="A32" i="1"/>
  <c r="A31" i="1"/>
  <c r="A30" i="1"/>
  <c r="A29" i="1"/>
  <c r="A28" i="1"/>
  <c r="A27" i="1"/>
  <c r="A24" i="1"/>
  <c r="CN42" i="1" l="1"/>
  <c r="BV42" i="1"/>
  <c r="CT42" i="1"/>
  <c r="AF42" i="1"/>
  <c r="N42" i="1"/>
  <c r="CH42" i="1"/>
  <c r="AR42" i="1"/>
  <c r="BD42" i="1"/>
  <c r="BP42" i="1"/>
  <c r="Z42" i="1"/>
  <c r="AL42" i="1"/>
  <c r="T42" i="1"/>
  <c r="BJ42" i="1"/>
  <c r="AX42" i="1"/>
  <c r="CB42" i="1"/>
  <c r="CN51" i="1"/>
  <c r="BV51" i="1"/>
  <c r="BD51" i="1"/>
  <c r="AL51" i="1"/>
  <c r="CT51" i="1"/>
  <c r="CB51" i="1"/>
  <c r="BJ51" i="1"/>
  <c r="CH51" i="1"/>
  <c r="T51" i="1"/>
  <c r="BP51" i="1"/>
  <c r="AR51" i="1"/>
  <c r="N51" i="1"/>
  <c r="Z51" i="1"/>
  <c r="AX51" i="1"/>
  <c r="AF51" i="1"/>
  <c r="CN53" i="1"/>
  <c r="BP53" i="1"/>
  <c r="N53" i="1"/>
  <c r="CB53" i="1"/>
  <c r="AX53" i="1"/>
  <c r="AF53" i="1"/>
  <c r="CT53" i="1"/>
  <c r="AL53" i="1"/>
  <c r="T53" i="1"/>
  <c r="CH53" i="1"/>
  <c r="Z53" i="1"/>
  <c r="BJ53" i="1"/>
  <c r="BV53" i="1"/>
  <c r="AR53" i="1"/>
  <c r="BD53" i="1"/>
  <c r="CZ53" i="1"/>
  <c r="D86" i="5"/>
  <c r="M84" i="5"/>
  <c r="P85" i="5"/>
  <c r="H85" i="5"/>
  <c r="O85" i="5"/>
  <c r="J84" i="5"/>
  <c r="L84" i="5"/>
  <c r="K86" i="5"/>
  <c r="L85" i="5"/>
  <c r="L86" i="5"/>
  <c r="F85" i="5"/>
  <c r="E84" i="5"/>
  <c r="P84" i="5"/>
  <c r="K85" i="5"/>
  <c r="H84" i="5"/>
  <c r="M86" i="5"/>
  <c r="E86" i="5"/>
  <c r="F86" i="5"/>
  <c r="F84" i="5"/>
  <c r="N85" i="5"/>
  <c r="H86" i="5"/>
  <c r="P86" i="5"/>
  <c r="O84" i="5"/>
  <c r="J86" i="5"/>
  <c r="G85" i="5"/>
  <c r="D85" i="5"/>
  <c r="D84" i="5"/>
  <c r="E85" i="5"/>
  <c r="K84" i="5"/>
  <c r="M85" i="5"/>
  <c r="O86" i="5"/>
  <c r="I86" i="5"/>
  <c r="G86" i="5"/>
  <c r="I84" i="5"/>
  <c r="N84" i="5"/>
  <c r="J85" i="5"/>
  <c r="N86" i="5"/>
  <c r="I85" i="5"/>
  <c r="G84" i="5"/>
  <c r="H67" i="1" l="1"/>
  <c r="F2437" i="4"/>
  <c r="CW67" i="1" l="1"/>
  <c r="BV67" i="1"/>
  <c r="BP67" i="1"/>
  <c r="BD67" i="1"/>
  <c r="T67" i="1"/>
  <c r="AF67" i="1"/>
  <c r="CB67" i="1"/>
  <c r="BJ67" i="1"/>
  <c r="CT67" i="1"/>
  <c r="AX67" i="1"/>
  <c r="AL67" i="1"/>
  <c r="Z67" i="1"/>
  <c r="N67" i="1"/>
  <c r="AR67" i="1"/>
  <c r="CN67" i="1"/>
  <c r="CH67" i="1"/>
  <c r="CZ46" i="1"/>
  <c r="I46" i="1"/>
  <c r="H46" i="1"/>
  <c r="G46" i="1"/>
  <c r="C86" i="5"/>
  <c r="C84" i="5"/>
  <c r="C85" i="5"/>
  <c r="CN46" i="1" l="1"/>
  <c r="AX46" i="1"/>
  <c r="BD46" i="1"/>
  <c r="N46" i="1"/>
  <c r="CT46" i="1"/>
  <c r="AR46" i="1"/>
  <c r="CH46" i="1"/>
  <c r="AF46" i="1"/>
  <c r="BP46" i="1"/>
  <c r="Z46" i="1"/>
  <c r="T46" i="1"/>
  <c r="BJ46" i="1"/>
  <c r="CW46" i="1"/>
  <c r="CB46" i="1"/>
  <c r="AL46" i="1"/>
  <c r="BV46" i="1"/>
  <c r="G33" i="1"/>
  <c r="H33" i="1"/>
  <c r="I33" i="1"/>
  <c r="CZ33" i="1"/>
  <c r="CW33" i="1" l="1"/>
  <c r="CN33" i="1"/>
  <c r="BD33" i="1"/>
  <c r="BP33" i="1"/>
  <c r="N33" i="1"/>
  <c r="AR33" i="1"/>
  <c r="CB33" i="1"/>
  <c r="BV33" i="1"/>
  <c r="BJ33" i="1"/>
  <c r="AL33" i="1"/>
  <c r="AF33" i="1"/>
  <c r="T33" i="1"/>
  <c r="Z33" i="1"/>
  <c r="CH33" i="1"/>
  <c r="AX33" i="1"/>
  <c r="CT33" i="1"/>
  <c r="G30" i="1"/>
  <c r="H30" i="1"/>
  <c r="I30" i="1"/>
  <c r="CZ30" i="1"/>
  <c r="CW30" i="1" l="1"/>
  <c r="BJ30" i="1"/>
  <c r="AR30" i="1"/>
  <c r="BP30" i="1"/>
  <c r="AL30" i="1"/>
  <c r="BD30" i="1"/>
  <c r="T30" i="1"/>
  <c r="CT30" i="1"/>
  <c r="BV30" i="1"/>
  <c r="CB30" i="1"/>
  <c r="AX30" i="1"/>
  <c r="AF30" i="1"/>
  <c r="Z30" i="1"/>
  <c r="CH30" i="1"/>
  <c r="CN30" i="1"/>
  <c r="N30" i="1"/>
  <c r="I67" i="1"/>
  <c r="CZ67" i="1"/>
  <c r="A47" i="1" l="1"/>
  <c r="G47" i="1"/>
  <c r="H47" i="1"/>
  <c r="CW47" i="1" s="1"/>
  <c r="I47" i="1"/>
  <c r="CZ47" i="1"/>
  <c r="CB47" i="1" l="1"/>
  <c r="BD47" i="1"/>
  <c r="AF47" i="1"/>
  <c r="CN47" i="1"/>
  <c r="BP47" i="1"/>
  <c r="AR47" i="1"/>
  <c r="T47" i="1"/>
  <c r="BV47" i="1"/>
  <c r="AL47" i="1"/>
  <c r="Z47" i="1"/>
  <c r="N47" i="1"/>
  <c r="CT47" i="1"/>
  <c r="AX47" i="1"/>
  <c r="CH47" i="1"/>
  <c r="BJ47" i="1"/>
  <c r="G59" i="1"/>
  <c r="H59" i="1"/>
  <c r="I59" i="1"/>
  <c r="CZ59" i="1"/>
  <c r="G27" i="1"/>
  <c r="H27" i="1"/>
  <c r="I27" i="1"/>
  <c r="CZ27" i="1"/>
  <c r="CW27" i="1" l="1"/>
  <c r="AX27" i="1"/>
  <c r="CN27" i="1"/>
  <c r="Z27" i="1"/>
  <c r="AF27" i="1"/>
  <c r="BJ27" i="1"/>
  <c r="CH27" i="1"/>
  <c r="AL27" i="1"/>
  <c r="BD27" i="1"/>
  <c r="T27" i="1"/>
  <c r="N27" i="1"/>
  <c r="AR27" i="1"/>
  <c r="CT27" i="1"/>
  <c r="CB27" i="1"/>
  <c r="BV27" i="1"/>
  <c r="BP27" i="1"/>
  <c r="CW59" i="1"/>
  <c r="T59" i="1"/>
  <c r="CH59" i="1"/>
  <c r="CT59" i="1"/>
  <c r="BJ59" i="1"/>
  <c r="BD59" i="1"/>
  <c r="Z59" i="1"/>
  <c r="CN59" i="1"/>
  <c r="CB59" i="1"/>
  <c r="AF59" i="1"/>
  <c r="BP59" i="1"/>
  <c r="N59" i="1"/>
  <c r="AR59" i="1"/>
  <c r="AL59" i="1"/>
  <c r="BV59" i="1"/>
  <c r="AX59" i="1"/>
  <c r="CZ74" i="1"/>
  <c r="CZ72" i="1"/>
  <c r="CZ68" i="1"/>
  <c r="CZ66" i="1"/>
  <c r="CZ65" i="1"/>
  <c r="CZ64" i="1"/>
  <c r="CZ57" i="1"/>
  <c r="CZ55" i="1"/>
  <c r="CZ54" i="1"/>
  <c r="CZ51" i="1"/>
  <c r="CZ48" i="1"/>
  <c r="CZ45" i="1"/>
  <c r="CZ44" i="1"/>
  <c r="CZ43" i="1"/>
  <c r="CZ42" i="1"/>
  <c r="CZ35" i="1"/>
  <c r="CZ34" i="1"/>
  <c r="CZ32" i="1"/>
  <c r="CZ31" i="1"/>
  <c r="CZ29" i="1"/>
  <c r="CZ28" i="1"/>
  <c r="CZ24" i="1"/>
  <c r="H55" i="1" l="1"/>
  <c r="CW55" i="1" l="1"/>
  <c r="Z55" i="1"/>
  <c r="BP55" i="1"/>
  <c r="CB55" i="1"/>
  <c r="N55" i="1"/>
  <c r="AL55" i="1"/>
  <c r="AF55" i="1"/>
  <c r="BD55" i="1"/>
  <c r="CT55" i="1"/>
  <c r="T55" i="1"/>
  <c r="CN55" i="1"/>
  <c r="BV55" i="1"/>
  <c r="BJ55" i="1"/>
  <c r="AX55" i="1"/>
  <c r="CH55" i="1"/>
  <c r="AR55" i="1"/>
  <c r="H74" i="1"/>
  <c r="CH74" i="1" l="1"/>
  <c r="BJ74" i="1"/>
  <c r="AL74" i="1"/>
  <c r="N74" i="1"/>
  <c r="CW74" i="1"/>
  <c r="CN74" i="1"/>
  <c r="BP74" i="1"/>
  <c r="AR74" i="1"/>
  <c r="T74" i="1"/>
  <c r="CT74" i="1"/>
  <c r="BV74" i="1"/>
  <c r="AX74" i="1"/>
  <c r="Z74" i="1"/>
  <c r="CB74" i="1"/>
  <c r="BD74" i="1"/>
  <c r="AF74" i="1"/>
  <c r="H10" i="1"/>
  <c r="G48" i="1"/>
  <c r="H48" i="1"/>
  <c r="I48" i="1"/>
  <c r="CW48" i="1" l="1"/>
  <c r="CB48" i="1"/>
  <c r="CH48" i="1"/>
  <c r="AF48" i="1"/>
  <c r="BD48" i="1"/>
  <c r="Z48" i="1"/>
  <c r="CN48" i="1"/>
  <c r="BP48" i="1"/>
  <c r="BJ48" i="1"/>
  <c r="BV48" i="1"/>
  <c r="CT48" i="1"/>
  <c r="AX48" i="1"/>
  <c r="AR48" i="1"/>
  <c r="N48" i="1"/>
  <c r="AL48" i="1"/>
  <c r="T48" i="1"/>
  <c r="AN1276" i="4"/>
  <c r="AM1276" i="4"/>
  <c r="AL1276" i="4"/>
  <c r="AI1276" i="4"/>
  <c r="AN1275" i="4"/>
  <c r="AM1275" i="4"/>
  <c r="AL1275" i="4"/>
  <c r="AI1275" i="4"/>
  <c r="AN1274" i="4"/>
  <c r="AM1274" i="4"/>
  <c r="AL1274" i="4"/>
  <c r="AI1274" i="4"/>
  <c r="AN1273" i="4"/>
  <c r="AM1273" i="4"/>
  <c r="AL1273" i="4"/>
  <c r="AI1273" i="4"/>
  <c r="AN1272" i="4"/>
  <c r="AM1272" i="4"/>
  <c r="AL1272" i="4"/>
  <c r="AI1272" i="4"/>
  <c r="AN1271" i="4"/>
  <c r="AM1271" i="4"/>
  <c r="AL1271" i="4"/>
  <c r="AI1271" i="4"/>
  <c r="AN1270" i="4"/>
  <c r="AM1270" i="4"/>
  <c r="AL1270" i="4"/>
  <c r="AI1270" i="4"/>
  <c r="AN1269" i="4"/>
  <c r="AM1269" i="4"/>
  <c r="AL1269" i="4"/>
  <c r="AI1269" i="4"/>
  <c r="AN1268" i="4"/>
  <c r="AM1268" i="4"/>
  <c r="AL1268" i="4"/>
  <c r="AI1268" i="4"/>
  <c r="AN1267" i="4"/>
  <c r="AM1267" i="4"/>
  <c r="AL1267" i="4"/>
  <c r="AI1267" i="4"/>
  <c r="AN1266" i="4"/>
  <c r="AM1266" i="4"/>
  <c r="AL1266" i="4"/>
  <c r="AI1266" i="4"/>
  <c r="R1276" i="4"/>
  <c r="AJ1276" i="4" s="1"/>
  <c r="R1275" i="4"/>
  <c r="AJ1275" i="4" s="1"/>
  <c r="R1274" i="4"/>
  <c r="AJ1274" i="4" s="1"/>
  <c r="R1273" i="4"/>
  <c r="AJ1273" i="4" s="1"/>
  <c r="R1272" i="4"/>
  <c r="AJ1272" i="4" s="1"/>
  <c r="R1271" i="4"/>
  <c r="AJ1271" i="4" s="1"/>
  <c r="R1270" i="4"/>
  <c r="AJ1270" i="4" s="1"/>
  <c r="R1269" i="4"/>
  <c r="AJ1269" i="4" s="1"/>
  <c r="R1268" i="4"/>
  <c r="AJ1268" i="4" s="1"/>
  <c r="R1267" i="4"/>
  <c r="AJ1267" i="4" s="1"/>
  <c r="R1266" i="4"/>
  <c r="AJ1266" i="4" s="1"/>
  <c r="G68" i="1" l="1"/>
  <c r="H68" i="1"/>
  <c r="I68" i="1"/>
  <c r="CW68" i="1" l="1"/>
  <c r="BJ68" i="1"/>
  <c r="CT68" i="1"/>
  <c r="N68" i="1"/>
  <c r="AF68" i="1"/>
  <c r="AL68" i="1"/>
  <c r="BD68" i="1"/>
  <c r="AX68" i="1"/>
  <c r="Z68" i="1"/>
  <c r="CN68" i="1"/>
  <c r="AR68" i="1"/>
  <c r="BV68" i="1"/>
  <c r="T68" i="1"/>
  <c r="BP68" i="1"/>
  <c r="CH68" i="1"/>
  <c r="CB68" i="1"/>
  <c r="G74" i="1"/>
  <c r="I74" i="1"/>
  <c r="CU10" i="1" l="1"/>
  <c r="E330" i="1200"/>
  <c r="E436" i="1200"/>
  <c r="E425" i="1200"/>
  <c r="E414" i="1200"/>
  <c r="E444" i="1200"/>
  <c r="E292" i="1200"/>
  <c r="E323" i="1200"/>
  <c r="E308" i="1200"/>
  <c r="C10" i="5" a="1"/>
  <c r="E293" i="1200"/>
  <c r="E424" i="1200"/>
  <c r="E438" i="1200"/>
  <c r="E428" i="1200"/>
  <c r="E431" i="1200"/>
  <c r="E423" i="1200"/>
  <c r="E417" i="1200"/>
  <c r="E314" i="1200"/>
  <c r="E449" i="1200"/>
  <c r="E295" i="1200"/>
  <c r="E300" i="1200"/>
  <c r="E413" i="1200"/>
  <c r="E320" i="1200"/>
  <c r="E322" i="1200"/>
  <c r="E440" i="1200"/>
  <c r="E416" i="1200"/>
  <c r="E420" i="1200"/>
  <c r="E451" i="1200"/>
  <c r="E309" i="1200"/>
  <c r="E439" i="1200"/>
  <c r="E427" i="1200"/>
  <c r="E448" i="1200"/>
  <c r="E418" i="1200"/>
  <c r="E421" i="1200"/>
  <c r="E303" i="1200"/>
  <c r="E415" i="1200"/>
  <c r="E298" i="1200"/>
  <c r="E434" i="1200"/>
  <c r="E315" i="1200"/>
  <c r="E310" i="1200"/>
  <c r="E291" i="1200"/>
  <c r="E317" i="1200"/>
  <c r="E321" i="1200"/>
  <c r="E422" i="1200"/>
  <c r="E446" i="1200"/>
  <c r="E429" i="1200"/>
  <c r="E307" i="1200"/>
  <c r="E299" i="1200"/>
  <c r="E426" i="1200"/>
  <c r="E305" i="1200"/>
  <c r="E302" i="1200"/>
  <c r="E419" i="1200"/>
  <c r="E296" i="1200"/>
  <c r="E433" i="1200"/>
  <c r="E447" i="1200"/>
  <c r="E450" i="1200"/>
  <c r="E316" i="1200"/>
  <c r="E328" i="1200"/>
  <c r="E326" i="1200"/>
  <c r="E312" i="1200"/>
  <c r="E294" i="1200"/>
  <c r="E318" i="1200"/>
  <c r="E445" i="1200"/>
  <c r="E297" i="1200"/>
  <c r="E304" i="1200"/>
  <c r="E443" i="1200"/>
  <c r="E311" i="1200"/>
  <c r="E313" i="1200"/>
  <c r="E430" i="1200"/>
  <c r="E441" i="1200"/>
  <c r="E329" i="1200"/>
  <c r="E327" i="1200"/>
  <c r="E435" i="1200"/>
  <c r="E324" i="1200"/>
  <c r="E319" i="1200"/>
  <c r="E437" i="1200"/>
  <c r="E325" i="1200"/>
  <c r="E411" i="1200"/>
  <c r="E442" i="1200"/>
  <c r="E306" i="1200"/>
  <c r="E432" i="1200"/>
  <c r="E412" i="1200"/>
  <c r="E301" i="1200"/>
  <c r="C426" i="1200" l="1"/>
  <c r="B426" i="1200"/>
  <c r="D426" i="1200"/>
  <c r="J426" i="1200" s="1"/>
  <c r="F426" i="1200"/>
  <c r="H426" i="1200"/>
  <c r="G426" i="1200"/>
  <c r="B303" i="1200"/>
  <c r="F303" i="1200"/>
  <c r="G303" i="1200"/>
  <c r="D303" i="1200"/>
  <c r="J303" i="1200" s="1"/>
  <c r="C303" i="1200"/>
  <c r="H303" i="1200"/>
  <c r="H435" i="1200"/>
  <c r="G435" i="1200"/>
  <c r="F435" i="1200"/>
  <c r="D435" i="1200"/>
  <c r="J435" i="1200" s="1"/>
  <c r="B435" i="1200"/>
  <c r="C435" i="1200"/>
  <c r="H314" i="1200"/>
  <c r="D314" i="1200"/>
  <c r="J314" i="1200" s="1"/>
  <c r="G314" i="1200"/>
  <c r="F314" i="1200"/>
  <c r="C314" i="1200"/>
  <c r="B314" i="1200"/>
  <c r="C428" i="1200"/>
  <c r="F428" i="1200"/>
  <c r="D428" i="1200"/>
  <c r="J428" i="1200" s="1"/>
  <c r="H428" i="1200"/>
  <c r="B428" i="1200"/>
  <c r="G428" i="1200"/>
  <c r="B433" i="1200"/>
  <c r="D433" i="1200"/>
  <c r="J433" i="1200" s="1"/>
  <c r="C433" i="1200"/>
  <c r="H433" i="1200"/>
  <c r="G433" i="1200"/>
  <c r="F433" i="1200"/>
  <c r="B291" i="1200"/>
  <c r="H291" i="1200"/>
  <c r="C291" i="1200"/>
  <c r="G291" i="1200"/>
  <c r="F291" i="1200"/>
  <c r="D291" i="1200"/>
  <c r="J291" i="1200" s="1"/>
  <c r="G302" i="1200"/>
  <c r="C302" i="1200"/>
  <c r="H302" i="1200"/>
  <c r="B302" i="1200"/>
  <c r="F302" i="1200"/>
  <c r="D302" i="1200"/>
  <c r="J302" i="1200" s="1"/>
  <c r="D296" i="1200"/>
  <c r="J296" i="1200" s="1"/>
  <c r="H296" i="1200"/>
  <c r="G296" i="1200"/>
  <c r="F296" i="1200"/>
  <c r="B296" i="1200"/>
  <c r="C296" i="1200"/>
  <c r="G317" i="1200"/>
  <c r="F317" i="1200"/>
  <c r="H317" i="1200"/>
  <c r="C317" i="1200"/>
  <c r="D317" i="1200"/>
  <c r="J317" i="1200" s="1"/>
  <c r="B317" i="1200"/>
  <c r="C313" i="1200"/>
  <c r="B313" i="1200"/>
  <c r="F313" i="1200"/>
  <c r="D313" i="1200"/>
  <c r="J313" i="1200" s="1"/>
  <c r="G313" i="1200"/>
  <c r="H313" i="1200"/>
  <c r="C320" i="1200"/>
  <c r="B320" i="1200"/>
  <c r="F320" i="1200"/>
  <c r="D320" i="1200"/>
  <c r="J320" i="1200" s="1"/>
  <c r="H320" i="1200"/>
  <c r="G320" i="1200"/>
  <c r="G450" i="1200"/>
  <c r="F450" i="1200"/>
  <c r="C450" i="1200"/>
  <c r="D450" i="1200"/>
  <c r="J450" i="1200" s="1"/>
  <c r="B450" i="1200"/>
  <c r="H450" i="1200"/>
  <c r="H434" i="1200"/>
  <c r="G434" i="1200"/>
  <c r="C434" i="1200"/>
  <c r="B434" i="1200"/>
  <c r="D434" i="1200"/>
  <c r="J434" i="1200" s="1"/>
  <c r="F434" i="1200"/>
  <c r="B315" i="1200"/>
  <c r="D315" i="1200"/>
  <c r="J315" i="1200" s="1"/>
  <c r="C315" i="1200"/>
  <c r="H315" i="1200"/>
  <c r="G315" i="1200"/>
  <c r="F315" i="1200"/>
  <c r="H330" i="1200"/>
  <c r="G330" i="1200"/>
  <c r="C330" i="1200"/>
  <c r="B330" i="1200"/>
  <c r="F330" i="1200"/>
  <c r="D330" i="1200"/>
  <c r="J330" i="1200" s="1"/>
  <c r="C318" i="1200"/>
  <c r="H318" i="1200"/>
  <c r="G318" i="1200"/>
  <c r="F318" i="1200"/>
  <c r="B318" i="1200"/>
  <c r="D318" i="1200"/>
  <c r="J318" i="1200" s="1"/>
  <c r="F447" i="1200"/>
  <c r="D447" i="1200"/>
  <c r="J447" i="1200" s="1"/>
  <c r="H447" i="1200"/>
  <c r="G447" i="1200"/>
  <c r="C447" i="1200"/>
  <c r="B447" i="1200"/>
  <c r="D449" i="1200"/>
  <c r="J449" i="1200" s="1"/>
  <c r="G449" i="1200"/>
  <c r="F449" i="1200"/>
  <c r="C449" i="1200"/>
  <c r="B449" i="1200"/>
  <c r="H449" i="1200"/>
  <c r="F306" i="1200"/>
  <c r="D306" i="1200"/>
  <c r="J306" i="1200" s="1"/>
  <c r="C306" i="1200"/>
  <c r="H306" i="1200"/>
  <c r="B306" i="1200"/>
  <c r="G306" i="1200"/>
  <c r="G308" i="1200"/>
  <c r="F308" i="1200"/>
  <c r="B308" i="1200"/>
  <c r="C308" i="1200"/>
  <c r="H308" i="1200"/>
  <c r="D308" i="1200"/>
  <c r="J308" i="1200" s="1"/>
  <c r="G424" i="1200"/>
  <c r="B424" i="1200"/>
  <c r="H424" i="1200"/>
  <c r="F424" i="1200"/>
  <c r="D424" i="1200"/>
  <c r="J424" i="1200" s="1"/>
  <c r="C424" i="1200"/>
  <c r="C439" i="1200"/>
  <c r="H439" i="1200"/>
  <c r="B439" i="1200"/>
  <c r="G439" i="1200"/>
  <c r="D439" i="1200"/>
  <c r="J439" i="1200" s="1"/>
  <c r="F439" i="1200"/>
  <c r="H328" i="1200"/>
  <c r="G328" i="1200"/>
  <c r="F328" i="1200"/>
  <c r="D328" i="1200"/>
  <c r="J328" i="1200" s="1"/>
  <c r="C328" i="1200"/>
  <c r="B328" i="1200"/>
  <c r="D329" i="1200"/>
  <c r="J329" i="1200" s="1"/>
  <c r="C329" i="1200"/>
  <c r="H329" i="1200"/>
  <c r="F329" i="1200"/>
  <c r="G329" i="1200"/>
  <c r="B329" i="1200"/>
  <c r="C451" i="1200"/>
  <c r="G451" i="1200"/>
  <c r="B451" i="1200"/>
  <c r="H451" i="1200"/>
  <c r="F451" i="1200"/>
  <c r="D451" i="1200"/>
  <c r="J451" i="1200" s="1"/>
  <c r="G324" i="1200"/>
  <c r="D324" i="1200"/>
  <c r="J324" i="1200" s="1"/>
  <c r="H324" i="1200"/>
  <c r="F324" i="1200"/>
  <c r="C324" i="1200"/>
  <c r="B324" i="1200"/>
  <c r="H316" i="1200"/>
  <c r="G316" i="1200"/>
  <c r="C316" i="1200"/>
  <c r="B316" i="1200"/>
  <c r="F316" i="1200"/>
  <c r="D316" i="1200"/>
  <c r="J316" i="1200" s="1"/>
  <c r="D418" i="1200"/>
  <c r="J418" i="1200" s="1"/>
  <c r="F418" i="1200"/>
  <c r="C418" i="1200"/>
  <c r="B418" i="1200"/>
  <c r="H418" i="1200"/>
  <c r="G418" i="1200"/>
  <c r="F319" i="1200"/>
  <c r="H319" i="1200"/>
  <c r="G319" i="1200"/>
  <c r="D319" i="1200"/>
  <c r="J319" i="1200" s="1"/>
  <c r="C319" i="1200"/>
  <c r="B319" i="1200"/>
  <c r="B312" i="1200"/>
  <c r="D312" i="1200"/>
  <c r="J312" i="1200" s="1"/>
  <c r="F312" i="1200"/>
  <c r="H312" i="1200"/>
  <c r="G312" i="1200"/>
  <c r="C312" i="1200"/>
  <c r="G297" i="1200"/>
  <c r="D297" i="1200"/>
  <c r="J297" i="1200" s="1"/>
  <c r="C297" i="1200"/>
  <c r="H297" i="1200"/>
  <c r="B297" i="1200"/>
  <c r="F297" i="1200"/>
  <c r="G311" i="1200"/>
  <c r="C311" i="1200"/>
  <c r="H311" i="1200"/>
  <c r="F311" i="1200"/>
  <c r="D311" i="1200"/>
  <c r="J311" i="1200" s="1"/>
  <c r="B311" i="1200"/>
  <c r="H430" i="1200"/>
  <c r="G430" i="1200"/>
  <c r="F430" i="1200"/>
  <c r="D430" i="1200"/>
  <c r="J430" i="1200" s="1"/>
  <c r="B430" i="1200"/>
  <c r="C430" i="1200"/>
  <c r="D422" i="1200"/>
  <c r="J422" i="1200" s="1"/>
  <c r="C422" i="1200"/>
  <c r="B422" i="1200"/>
  <c r="G422" i="1200"/>
  <c r="H422" i="1200"/>
  <c r="F422" i="1200"/>
  <c r="B417" i="1200"/>
  <c r="F417" i="1200"/>
  <c r="H417" i="1200"/>
  <c r="G417" i="1200"/>
  <c r="D417" i="1200"/>
  <c r="J417" i="1200" s="1"/>
  <c r="C417" i="1200"/>
  <c r="F416" i="1200"/>
  <c r="H416" i="1200"/>
  <c r="G416" i="1200"/>
  <c r="C416" i="1200"/>
  <c r="D416" i="1200"/>
  <c r="J416" i="1200" s="1"/>
  <c r="B416" i="1200"/>
  <c r="B413" i="1200"/>
  <c r="F413" i="1200"/>
  <c r="D413" i="1200"/>
  <c r="J413" i="1200" s="1"/>
  <c r="H413" i="1200"/>
  <c r="G413" i="1200"/>
  <c r="C413" i="1200"/>
  <c r="F436" i="1200"/>
  <c r="C436" i="1200"/>
  <c r="H436" i="1200"/>
  <c r="G436" i="1200"/>
  <c r="D436" i="1200"/>
  <c r="J436" i="1200" s="1"/>
  <c r="B436" i="1200"/>
  <c r="D299" i="1200"/>
  <c r="J299" i="1200" s="1"/>
  <c r="F299" i="1200"/>
  <c r="H299" i="1200"/>
  <c r="C299" i="1200"/>
  <c r="G299" i="1200"/>
  <c r="B299" i="1200"/>
  <c r="C292" i="1200"/>
  <c r="G292" i="1200"/>
  <c r="B292" i="1200"/>
  <c r="D292" i="1200"/>
  <c r="J292" i="1200" s="1"/>
  <c r="H292" i="1200"/>
  <c r="F292" i="1200"/>
  <c r="B443" i="1200"/>
  <c r="H443" i="1200"/>
  <c r="F443" i="1200"/>
  <c r="D443" i="1200"/>
  <c r="J443" i="1200" s="1"/>
  <c r="C443" i="1200"/>
  <c r="G443" i="1200"/>
  <c r="H309" i="1200"/>
  <c r="D309" i="1200"/>
  <c r="J309" i="1200" s="1"/>
  <c r="B309" i="1200"/>
  <c r="G309" i="1200"/>
  <c r="F309" i="1200"/>
  <c r="C309" i="1200"/>
  <c r="H448" i="1200"/>
  <c r="D448" i="1200"/>
  <c r="J448" i="1200" s="1"/>
  <c r="F448" i="1200"/>
  <c r="C448" i="1200"/>
  <c r="B448" i="1200"/>
  <c r="G448" i="1200"/>
  <c r="C301" i="1200"/>
  <c r="F301" i="1200"/>
  <c r="D301" i="1200"/>
  <c r="J301" i="1200" s="1"/>
  <c r="B301" i="1200"/>
  <c r="H301" i="1200"/>
  <c r="G301" i="1200"/>
  <c r="D432" i="1200"/>
  <c r="J432" i="1200" s="1"/>
  <c r="H432" i="1200"/>
  <c r="F432" i="1200"/>
  <c r="C432" i="1200"/>
  <c r="B432" i="1200"/>
  <c r="G432" i="1200"/>
  <c r="C327" i="1200"/>
  <c r="D327" i="1200"/>
  <c r="J327" i="1200" s="1"/>
  <c r="H327" i="1200"/>
  <c r="G327" i="1200"/>
  <c r="B327" i="1200"/>
  <c r="F327" i="1200"/>
  <c r="D325" i="1200"/>
  <c r="J325" i="1200" s="1"/>
  <c r="H325" i="1200"/>
  <c r="G325" i="1200"/>
  <c r="F325" i="1200"/>
  <c r="C325" i="1200"/>
  <c r="B325" i="1200"/>
  <c r="F310" i="1200"/>
  <c r="G310" i="1200"/>
  <c r="B310" i="1200"/>
  <c r="D310" i="1200"/>
  <c r="J310" i="1200" s="1"/>
  <c r="H310" i="1200"/>
  <c r="C310" i="1200"/>
  <c r="D423" i="1200"/>
  <c r="J423" i="1200" s="1"/>
  <c r="C423" i="1200"/>
  <c r="F423" i="1200"/>
  <c r="H423" i="1200"/>
  <c r="B423" i="1200"/>
  <c r="G423" i="1200"/>
  <c r="D300" i="1200"/>
  <c r="J300" i="1200" s="1"/>
  <c r="H300" i="1200"/>
  <c r="G300" i="1200"/>
  <c r="B300" i="1200"/>
  <c r="F300" i="1200"/>
  <c r="C300" i="1200"/>
  <c r="D427" i="1200"/>
  <c r="J427" i="1200" s="1"/>
  <c r="C427" i="1200"/>
  <c r="B427" i="1200"/>
  <c r="G427" i="1200"/>
  <c r="H427" i="1200"/>
  <c r="F427" i="1200"/>
  <c r="B425" i="1200"/>
  <c r="H425" i="1200"/>
  <c r="F425" i="1200"/>
  <c r="G425" i="1200"/>
  <c r="D425" i="1200"/>
  <c r="J425" i="1200" s="1"/>
  <c r="C425" i="1200"/>
  <c r="C295" i="1200"/>
  <c r="F295" i="1200"/>
  <c r="D295" i="1200"/>
  <c r="J295" i="1200" s="1"/>
  <c r="G295" i="1200"/>
  <c r="B295" i="1200"/>
  <c r="H295" i="1200"/>
  <c r="G293" i="1200"/>
  <c r="D293" i="1200"/>
  <c r="J293" i="1200" s="1"/>
  <c r="H293" i="1200"/>
  <c r="C293" i="1200"/>
  <c r="F293" i="1200"/>
  <c r="B293" i="1200"/>
  <c r="C321" i="1200"/>
  <c r="H321" i="1200"/>
  <c r="B321" i="1200"/>
  <c r="F321" i="1200"/>
  <c r="D321" i="1200"/>
  <c r="J321" i="1200" s="1"/>
  <c r="G321" i="1200"/>
  <c r="D419" i="1200"/>
  <c r="J419" i="1200" s="1"/>
  <c r="C419" i="1200"/>
  <c r="F419" i="1200"/>
  <c r="B419" i="1200"/>
  <c r="H419" i="1200"/>
  <c r="G419" i="1200"/>
  <c r="B431" i="1200"/>
  <c r="F431" i="1200"/>
  <c r="H431" i="1200"/>
  <c r="D431" i="1200"/>
  <c r="J431" i="1200" s="1"/>
  <c r="C431" i="1200"/>
  <c r="G431" i="1200"/>
  <c r="C304" i="1200"/>
  <c r="D304" i="1200"/>
  <c r="J304" i="1200" s="1"/>
  <c r="H304" i="1200"/>
  <c r="F304" i="1200"/>
  <c r="B304" i="1200"/>
  <c r="G304" i="1200"/>
  <c r="F421" i="1200"/>
  <c r="D421" i="1200"/>
  <c r="J421" i="1200" s="1"/>
  <c r="B421" i="1200"/>
  <c r="C421" i="1200"/>
  <c r="H421" i="1200"/>
  <c r="G421" i="1200"/>
  <c r="D441" i="1200"/>
  <c r="J441" i="1200" s="1"/>
  <c r="C441" i="1200"/>
  <c r="F441" i="1200"/>
  <c r="G441" i="1200"/>
  <c r="B441" i="1200"/>
  <c r="H441" i="1200"/>
  <c r="D446" i="1200"/>
  <c r="J446" i="1200" s="1"/>
  <c r="C446" i="1200"/>
  <c r="B446" i="1200"/>
  <c r="H446" i="1200"/>
  <c r="G446" i="1200"/>
  <c r="F446" i="1200"/>
  <c r="H429" i="1200"/>
  <c r="C429" i="1200"/>
  <c r="B429" i="1200"/>
  <c r="G429" i="1200"/>
  <c r="F429" i="1200"/>
  <c r="D429" i="1200"/>
  <c r="J429" i="1200" s="1"/>
  <c r="C438" i="1200"/>
  <c r="B438" i="1200"/>
  <c r="G438" i="1200"/>
  <c r="F438" i="1200"/>
  <c r="H438" i="1200"/>
  <c r="D438" i="1200"/>
  <c r="J438" i="1200" s="1"/>
  <c r="D444" i="1200"/>
  <c r="J444" i="1200" s="1"/>
  <c r="C444" i="1200"/>
  <c r="B444" i="1200"/>
  <c r="H444" i="1200"/>
  <c r="G444" i="1200"/>
  <c r="F444" i="1200"/>
  <c r="F294" i="1200"/>
  <c r="C294" i="1200"/>
  <c r="G294" i="1200"/>
  <c r="D294" i="1200"/>
  <c r="J294" i="1200" s="1"/>
  <c r="B294" i="1200"/>
  <c r="H294" i="1200"/>
  <c r="D445" i="1200"/>
  <c r="J445" i="1200" s="1"/>
  <c r="H445" i="1200"/>
  <c r="F445" i="1200"/>
  <c r="G445" i="1200"/>
  <c r="B445" i="1200"/>
  <c r="C445" i="1200"/>
  <c r="B442" i="1200"/>
  <c r="C442" i="1200"/>
  <c r="D442" i="1200"/>
  <c r="J442" i="1200" s="1"/>
  <c r="H442" i="1200"/>
  <c r="G442" i="1200"/>
  <c r="F442" i="1200"/>
  <c r="B412" i="1200"/>
  <c r="G412" i="1200"/>
  <c r="H412" i="1200"/>
  <c r="C412" i="1200"/>
  <c r="D412" i="1200"/>
  <c r="J412" i="1200" s="1"/>
  <c r="F412" i="1200"/>
  <c r="H298" i="1200"/>
  <c r="C298" i="1200"/>
  <c r="B298" i="1200"/>
  <c r="F298" i="1200"/>
  <c r="D298" i="1200"/>
  <c r="J298" i="1200" s="1"/>
  <c r="G298" i="1200"/>
  <c r="H305" i="1200"/>
  <c r="F305" i="1200"/>
  <c r="D305" i="1200"/>
  <c r="J305" i="1200" s="1"/>
  <c r="C305" i="1200"/>
  <c r="G305" i="1200"/>
  <c r="B305" i="1200"/>
  <c r="F415" i="1200"/>
  <c r="C415" i="1200"/>
  <c r="B415" i="1200"/>
  <c r="H415" i="1200"/>
  <c r="G415" i="1200"/>
  <c r="D415" i="1200"/>
  <c r="J415" i="1200" s="1"/>
  <c r="G307" i="1200"/>
  <c r="D307" i="1200"/>
  <c r="J307" i="1200" s="1"/>
  <c r="F307" i="1200"/>
  <c r="C307" i="1200"/>
  <c r="B307" i="1200"/>
  <c r="H307" i="1200"/>
  <c r="D411" i="1200"/>
  <c r="J411" i="1200" s="1"/>
  <c r="C411" i="1200"/>
  <c r="G411" i="1200"/>
  <c r="F411" i="1200"/>
  <c r="B411" i="1200"/>
  <c r="H411" i="1200"/>
  <c r="B414" i="1200"/>
  <c r="G414" i="1200"/>
  <c r="D414" i="1200"/>
  <c r="J414" i="1200" s="1"/>
  <c r="H414" i="1200"/>
  <c r="F414" i="1200"/>
  <c r="C414" i="1200"/>
  <c r="G420" i="1200"/>
  <c r="F420" i="1200"/>
  <c r="D420" i="1200"/>
  <c r="J420" i="1200" s="1"/>
  <c r="B420" i="1200"/>
  <c r="C420" i="1200"/>
  <c r="H420" i="1200"/>
  <c r="B323" i="1200"/>
  <c r="H323" i="1200"/>
  <c r="D323" i="1200"/>
  <c r="J323" i="1200" s="1"/>
  <c r="C323" i="1200"/>
  <c r="G323" i="1200"/>
  <c r="F323" i="1200"/>
  <c r="G440" i="1200"/>
  <c r="C440" i="1200"/>
  <c r="F440" i="1200"/>
  <c r="D440" i="1200"/>
  <c r="J440" i="1200" s="1"/>
  <c r="B440" i="1200"/>
  <c r="H440" i="1200"/>
  <c r="C322" i="1200"/>
  <c r="G322" i="1200"/>
  <c r="D322" i="1200"/>
  <c r="J322" i="1200" s="1"/>
  <c r="F322" i="1200"/>
  <c r="B322" i="1200"/>
  <c r="H322" i="1200"/>
  <c r="F437" i="1200"/>
  <c r="D437" i="1200"/>
  <c r="J437" i="1200" s="1"/>
  <c r="H437" i="1200"/>
  <c r="G437" i="1200"/>
  <c r="B437" i="1200"/>
  <c r="C437" i="1200"/>
  <c r="F326" i="1200"/>
  <c r="D326" i="1200"/>
  <c r="J326" i="1200" s="1"/>
  <c r="C326" i="1200"/>
  <c r="H326" i="1200"/>
  <c r="G326" i="1200"/>
  <c r="B326" i="1200"/>
  <c r="C10" i="5"/>
  <c r="F646" i="4"/>
  <c r="M646" i="4"/>
  <c r="AI646" i="4"/>
  <c r="AL646" i="4"/>
  <c r="AM646" i="4"/>
  <c r="AN646" i="4"/>
  <c r="I72" i="1"/>
  <c r="H72" i="1"/>
  <c r="G72" i="1"/>
  <c r="CH72" i="1" l="1"/>
  <c r="BJ72" i="1"/>
  <c r="AL72" i="1"/>
  <c r="N72" i="1"/>
  <c r="CW72" i="1"/>
  <c r="CN72" i="1"/>
  <c r="BP72" i="1"/>
  <c r="AR72" i="1"/>
  <c r="T72" i="1"/>
  <c r="CT72" i="1"/>
  <c r="BV72" i="1"/>
  <c r="AX72" i="1"/>
  <c r="Z72" i="1"/>
  <c r="BD72" i="1"/>
  <c r="AF72" i="1"/>
  <c r="CB72" i="1"/>
  <c r="I423" i="1200"/>
  <c r="I432" i="1200"/>
  <c r="I411" i="1200"/>
  <c r="I444" i="1200"/>
  <c r="I295" i="1200"/>
  <c r="I329" i="1200"/>
  <c r="I296" i="1200"/>
  <c r="I436" i="1200"/>
  <c r="I440" i="1200"/>
  <c r="I310" i="1200"/>
  <c r="I292" i="1200"/>
  <c r="I442" i="1200"/>
  <c r="I417" i="1200"/>
  <c r="I429" i="1200"/>
  <c r="I431" i="1200"/>
  <c r="I413" i="1200"/>
  <c r="I439" i="1200"/>
  <c r="I433" i="1200"/>
  <c r="I415" i="1200"/>
  <c r="I441" i="1200"/>
  <c r="I312" i="1200"/>
  <c r="I318" i="1200"/>
  <c r="I315" i="1200"/>
  <c r="I438" i="1200"/>
  <c r="I419" i="1200"/>
  <c r="I319" i="1200"/>
  <c r="I418" i="1200"/>
  <c r="I447" i="1200"/>
  <c r="I320" i="1200"/>
  <c r="I294" i="1200"/>
  <c r="I430" i="1200"/>
  <c r="I308" i="1200"/>
  <c r="I328" i="1200"/>
  <c r="I309" i="1200"/>
  <c r="I422" i="1200"/>
  <c r="I301" i="1200"/>
  <c r="I293" i="1200"/>
  <c r="I324" i="1200"/>
  <c r="I300" i="1200"/>
  <c r="I325" i="1200"/>
  <c r="I299" i="1200"/>
  <c r="I424" i="1200"/>
  <c r="I314" i="1200"/>
  <c r="I448" i="1200"/>
  <c r="I443" i="1200"/>
  <c r="I297" i="1200"/>
  <c r="I306" i="1200"/>
  <c r="I303" i="1200"/>
  <c r="I437" i="1200"/>
  <c r="I326" i="1200"/>
  <c r="I420" i="1200"/>
  <c r="I416" i="1200"/>
  <c r="I311" i="1200"/>
  <c r="I316" i="1200"/>
  <c r="I330" i="1200"/>
  <c r="I313" i="1200"/>
  <c r="I302" i="1200"/>
  <c r="I414" i="1200"/>
  <c r="I307" i="1200"/>
  <c r="I421" i="1200"/>
  <c r="I321" i="1200"/>
  <c r="I427" i="1200"/>
  <c r="I450" i="1200"/>
  <c r="I291" i="1200"/>
  <c r="I428" i="1200"/>
  <c r="I317" i="1200"/>
  <c r="I305" i="1200"/>
  <c r="I434" i="1200"/>
  <c r="I426" i="1200"/>
  <c r="I322" i="1200"/>
  <c r="I323" i="1200"/>
  <c r="I298" i="1200"/>
  <c r="I412" i="1200"/>
  <c r="I445" i="1200"/>
  <c r="I446" i="1200"/>
  <c r="I304" i="1200"/>
  <c r="I425" i="1200"/>
  <c r="I327" i="1200"/>
  <c r="I451" i="1200"/>
  <c r="I449" i="1200"/>
  <c r="I435" i="1200"/>
  <c r="AJ646" i="4"/>
  <c r="F869" i="4" l="1"/>
  <c r="L869" i="4"/>
  <c r="M869" i="4"/>
  <c r="AI869" i="4"/>
  <c r="AJ869" i="4"/>
  <c r="AL869" i="4"/>
  <c r="AM869" i="4"/>
  <c r="AN869" i="4"/>
  <c r="AN861" i="4"/>
  <c r="AM861" i="4"/>
  <c r="AL861" i="4"/>
  <c r="AJ861" i="4"/>
  <c r="AI861" i="4"/>
  <c r="M861" i="4"/>
  <c r="L861" i="4"/>
  <c r="F861" i="4"/>
  <c r="AN860" i="4"/>
  <c r="AM860" i="4"/>
  <c r="AL860" i="4"/>
  <c r="AJ860" i="4"/>
  <c r="AI860" i="4"/>
  <c r="M860" i="4"/>
  <c r="L860" i="4"/>
  <c r="F860" i="4"/>
  <c r="F847" i="4"/>
  <c r="L847" i="4"/>
  <c r="M847" i="4"/>
  <c r="AI847" i="4"/>
  <c r="AJ847" i="4"/>
  <c r="AL847" i="4"/>
  <c r="AM847" i="4"/>
  <c r="AN847" i="4"/>
  <c r="AK869" i="4" l="1"/>
  <c r="AK861" i="4"/>
  <c r="AK860" i="4"/>
  <c r="AK847" i="4"/>
  <c r="F845" i="4" l="1"/>
  <c r="L845" i="4"/>
  <c r="M845" i="4"/>
  <c r="AI845" i="4"/>
  <c r="AJ845" i="4"/>
  <c r="AL845" i="4"/>
  <c r="AM845" i="4"/>
  <c r="AN845" i="4"/>
  <c r="M878" i="4"/>
  <c r="L878" i="4"/>
  <c r="F878" i="4"/>
  <c r="I57" i="1"/>
  <c r="H57" i="1"/>
  <c r="G57" i="1"/>
  <c r="CW57" i="1" l="1"/>
  <c r="CT57" i="1"/>
  <c r="CH57" i="1"/>
  <c r="AR57" i="1"/>
  <c r="AL57" i="1"/>
  <c r="N57" i="1"/>
  <c r="CN57" i="1"/>
  <c r="CB57" i="1"/>
  <c r="BD57" i="1"/>
  <c r="BP57" i="1"/>
  <c r="BV57" i="1"/>
  <c r="Z57" i="1"/>
  <c r="T57" i="1"/>
  <c r="AF57" i="1"/>
  <c r="BJ57" i="1"/>
  <c r="AX57" i="1"/>
  <c r="AK845" i="4"/>
  <c r="G35" i="1" l="1"/>
  <c r="H35" i="1"/>
  <c r="I35" i="1"/>
  <c r="CW35" i="1" l="1"/>
  <c r="BV35" i="1"/>
  <c r="N35" i="1"/>
  <c r="CH35" i="1"/>
  <c r="AF35" i="1"/>
  <c r="T35" i="1"/>
  <c r="CN35" i="1"/>
  <c r="BJ35" i="1"/>
  <c r="BP35" i="1"/>
  <c r="CB35" i="1"/>
  <c r="AX35" i="1"/>
  <c r="AL35" i="1"/>
  <c r="BD35" i="1"/>
  <c r="AR35" i="1"/>
  <c r="Z35" i="1"/>
  <c r="CT35" i="1"/>
  <c r="AN1265" i="4"/>
  <c r="AM1265" i="4"/>
  <c r="AL1265" i="4"/>
  <c r="AI1265" i="4"/>
  <c r="AN1264" i="4"/>
  <c r="AM1264" i="4"/>
  <c r="AL1264" i="4"/>
  <c r="AI1264" i="4"/>
  <c r="AN1263" i="4"/>
  <c r="AM1263" i="4"/>
  <c r="AL1263" i="4"/>
  <c r="AI1263" i="4"/>
  <c r="AN1262" i="4"/>
  <c r="AM1262" i="4"/>
  <c r="AL1262" i="4"/>
  <c r="AI1262" i="4"/>
  <c r="AN1261" i="4"/>
  <c r="AM1261" i="4"/>
  <c r="AL1261" i="4"/>
  <c r="AI1261" i="4"/>
  <c r="AN1260" i="4"/>
  <c r="AM1260" i="4"/>
  <c r="AL1260" i="4"/>
  <c r="AI1260" i="4"/>
  <c r="AN1259" i="4"/>
  <c r="AM1259" i="4"/>
  <c r="AL1259" i="4"/>
  <c r="AI1259" i="4"/>
  <c r="AN1258" i="4"/>
  <c r="AM1258" i="4"/>
  <c r="AL1258" i="4"/>
  <c r="AI1258" i="4"/>
  <c r="AN1257" i="4"/>
  <c r="AM1257" i="4"/>
  <c r="AL1257" i="4"/>
  <c r="AI1257" i="4"/>
  <c r="AN1256" i="4"/>
  <c r="AM1256" i="4"/>
  <c r="AL1256" i="4"/>
  <c r="AI1256" i="4"/>
  <c r="AN1255" i="4"/>
  <c r="AM1255" i="4"/>
  <c r="AL1255" i="4"/>
  <c r="AI1255" i="4"/>
  <c r="AN1254" i="4"/>
  <c r="AM1254" i="4"/>
  <c r="AL1254" i="4"/>
  <c r="AI1254" i="4"/>
  <c r="AN1253" i="4"/>
  <c r="AM1253" i="4"/>
  <c r="AL1253" i="4"/>
  <c r="AI1253" i="4"/>
  <c r="AN1252" i="4"/>
  <c r="AM1252" i="4"/>
  <c r="AL1252" i="4"/>
  <c r="AI1252" i="4"/>
  <c r="AN1251" i="4"/>
  <c r="AM1251" i="4"/>
  <c r="AL1251" i="4"/>
  <c r="AI1251" i="4"/>
  <c r="AN1250" i="4"/>
  <c r="AM1250" i="4"/>
  <c r="AL1250" i="4"/>
  <c r="AI1250" i="4"/>
  <c r="AN1249" i="4"/>
  <c r="AM1249" i="4"/>
  <c r="AL1249" i="4"/>
  <c r="AI1249" i="4"/>
  <c r="AN1248" i="4"/>
  <c r="AM1248" i="4"/>
  <c r="AL1248" i="4"/>
  <c r="AI1248" i="4"/>
  <c r="AN1247" i="4"/>
  <c r="AM1247" i="4"/>
  <c r="AL1247" i="4"/>
  <c r="AI1247" i="4"/>
  <c r="AN1246" i="4"/>
  <c r="AM1246" i="4"/>
  <c r="AL1246" i="4"/>
  <c r="AI1246" i="4"/>
  <c r="AN1245" i="4"/>
  <c r="AM1245" i="4"/>
  <c r="AL1245" i="4"/>
  <c r="AI1245" i="4"/>
  <c r="AN1244" i="4"/>
  <c r="AM1244" i="4"/>
  <c r="AL1244" i="4"/>
  <c r="AI1244" i="4"/>
  <c r="AN1243" i="4"/>
  <c r="AM1243" i="4"/>
  <c r="AL1243" i="4"/>
  <c r="AI1243" i="4"/>
  <c r="AN1242" i="4"/>
  <c r="AM1242" i="4"/>
  <c r="AL1242" i="4"/>
  <c r="AI1242" i="4"/>
  <c r="AN1241" i="4"/>
  <c r="AM1241" i="4"/>
  <c r="AL1241" i="4"/>
  <c r="AI1241" i="4"/>
  <c r="AN1240" i="4"/>
  <c r="AM1240" i="4"/>
  <c r="AL1240" i="4"/>
  <c r="AI1240" i="4"/>
  <c r="AN1239" i="4"/>
  <c r="AM1239" i="4"/>
  <c r="AL1239" i="4"/>
  <c r="AI1239" i="4"/>
  <c r="AN1238" i="4"/>
  <c r="AM1238" i="4"/>
  <c r="AL1238" i="4"/>
  <c r="AI1238" i="4"/>
  <c r="AN1237" i="4"/>
  <c r="AM1237" i="4"/>
  <c r="AL1237" i="4"/>
  <c r="AI1237" i="4"/>
  <c r="R1265" i="4"/>
  <c r="AJ1265" i="4" s="1"/>
  <c r="R1264" i="4"/>
  <c r="AJ1264" i="4" s="1"/>
  <c r="R1263" i="4"/>
  <c r="AJ1263" i="4" s="1"/>
  <c r="R1262" i="4"/>
  <c r="AJ1262" i="4" s="1"/>
  <c r="R1261" i="4"/>
  <c r="AJ1261" i="4" s="1"/>
  <c r="R1260" i="4"/>
  <c r="AJ1260" i="4" s="1"/>
  <c r="R1259" i="4"/>
  <c r="AJ1259" i="4" s="1"/>
  <c r="R1258" i="4"/>
  <c r="AJ1258" i="4" s="1"/>
  <c r="R1257" i="4"/>
  <c r="AJ1257" i="4" s="1"/>
  <c r="R1256" i="4"/>
  <c r="AJ1256" i="4" s="1"/>
  <c r="R1255" i="4"/>
  <c r="AJ1255" i="4" s="1"/>
  <c r="R1254" i="4"/>
  <c r="AJ1254" i="4" s="1"/>
  <c r="R1253" i="4"/>
  <c r="AJ1253" i="4" s="1"/>
  <c r="R1252" i="4"/>
  <c r="AJ1252" i="4" s="1"/>
  <c r="R1251" i="4"/>
  <c r="AJ1251" i="4" s="1"/>
  <c r="R1250" i="4"/>
  <c r="AJ1250" i="4" s="1"/>
  <c r="R1249" i="4"/>
  <c r="AJ1249" i="4" s="1"/>
  <c r="R1248" i="4"/>
  <c r="AJ1248" i="4" s="1"/>
  <c r="R1247" i="4"/>
  <c r="AJ1247" i="4" s="1"/>
  <c r="R1246" i="4"/>
  <c r="AJ1246" i="4" s="1"/>
  <c r="R1245" i="4"/>
  <c r="AJ1245" i="4" s="1"/>
  <c r="R1244" i="4"/>
  <c r="AJ1244" i="4" s="1"/>
  <c r="R1243" i="4"/>
  <c r="AJ1243" i="4" s="1"/>
  <c r="R1242" i="4"/>
  <c r="AJ1242" i="4" s="1"/>
  <c r="R1241" i="4"/>
  <c r="AJ1241" i="4" s="1"/>
  <c r="R1240" i="4"/>
  <c r="AJ1240" i="4" s="1"/>
  <c r="R1239" i="4"/>
  <c r="AJ1239" i="4" s="1"/>
  <c r="R1238" i="4"/>
  <c r="AJ1238" i="4" s="1"/>
  <c r="R1237" i="4"/>
  <c r="AJ1237" i="4" s="1"/>
  <c r="F1265" i="4"/>
  <c r="F1264" i="4"/>
  <c r="F1261" i="4"/>
  <c r="F1259" i="4"/>
  <c r="F1258" i="4"/>
  <c r="F1257" i="4"/>
  <c r="F1256" i="4"/>
  <c r="F1255" i="4"/>
  <c r="F1254" i="4"/>
  <c r="F1251" i="4"/>
  <c r="F1250" i="4"/>
  <c r="F1249" i="4"/>
  <c r="F1246" i="4"/>
  <c r="F1245" i="4"/>
  <c r="F1244" i="4"/>
  <c r="F1243" i="4"/>
  <c r="F1240" i="4"/>
  <c r="AN2440" i="4" l="1"/>
  <c r="AM2440" i="4"/>
  <c r="AL2440" i="4"/>
  <c r="AI2440" i="4"/>
  <c r="R2440" i="4"/>
  <c r="AJ2440" i="4" s="1"/>
  <c r="R2439" i="4"/>
  <c r="M2440" i="4"/>
  <c r="F2440" i="4"/>
  <c r="M875" i="4" l="1"/>
  <c r="L875" i="4"/>
  <c r="M874" i="4"/>
  <c r="L874" i="4"/>
  <c r="M873" i="4"/>
  <c r="L873" i="4"/>
  <c r="M872" i="4"/>
  <c r="L872" i="4"/>
  <c r="M871" i="4"/>
  <c r="L871" i="4"/>
  <c r="F875" i="4"/>
  <c r="F874" i="4"/>
  <c r="F873" i="4"/>
  <c r="F872" i="4"/>
  <c r="F871" i="4"/>
  <c r="B10" i="5"/>
  <c r="M1265" i="4" l="1"/>
  <c r="L1265" i="4"/>
  <c r="AK1265" i="4" s="1"/>
  <c r="M1264" i="4"/>
  <c r="M1261" i="4"/>
  <c r="M1259" i="4"/>
  <c r="L1259" i="4"/>
  <c r="AK1259" i="4" s="1"/>
  <c r="M1258" i="4"/>
  <c r="M1257" i="4"/>
  <c r="L1257" i="4"/>
  <c r="AK1257" i="4" s="1"/>
  <c r="M1256" i="4"/>
  <c r="M1255" i="4"/>
  <c r="L1255" i="4"/>
  <c r="AK1255" i="4" s="1"/>
  <c r="M1254" i="4"/>
  <c r="L1254" i="4"/>
  <c r="AK1254" i="4" s="1"/>
  <c r="M1251" i="4"/>
  <c r="L1251" i="4"/>
  <c r="AK1251" i="4" s="1"/>
  <c r="M1250" i="4"/>
  <c r="L1250" i="4"/>
  <c r="AK1250" i="4" s="1"/>
  <c r="M1249" i="4"/>
  <c r="M1246" i="4"/>
  <c r="L1246" i="4"/>
  <c r="AK1246" i="4" s="1"/>
  <c r="M1245" i="4"/>
  <c r="L1245" i="4"/>
  <c r="AK1245" i="4" s="1"/>
  <c r="M1244" i="4"/>
  <c r="M1243" i="4"/>
  <c r="L1243" i="4"/>
  <c r="AK1243" i="4" s="1"/>
  <c r="M1240" i="4"/>
  <c r="L1240" i="4"/>
  <c r="AK1240" i="4" s="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317" i="1"/>
  <c r="F870" i="4" l="1"/>
  <c r="F868" i="4"/>
  <c r="F867" i="4"/>
  <c r="F866" i="4"/>
  <c r="F862" i="4"/>
  <c r="F859" i="4"/>
  <c r="F858" i="4"/>
  <c r="F854" i="4"/>
  <c r="F853" i="4"/>
  <c r="F852" i="4"/>
  <c r="F851" i="4"/>
  <c r="F850" i="4"/>
  <c r="F846" i="4"/>
  <c r="F844" i="4"/>
  <c r="F843" i="4"/>
  <c r="F842" i="4"/>
  <c r="F841" i="4"/>
  <c r="F840" i="4"/>
  <c r="AL2441" i="4"/>
  <c r="AL2439" i="4"/>
  <c r="AL2438" i="4"/>
  <c r="AL2437" i="4"/>
  <c r="AL2436" i="4"/>
  <c r="AL2435" i="4"/>
  <c r="AL2434" i="4"/>
  <c r="AL2433" i="4"/>
  <c r="AL2432" i="4"/>
  <c r="AL2431" i="4"/>
  <c r="AL2430" i="4"/>
  <c r="AL2429" i="4"/>
  <c r="AL2428" i="4"/>
  <c r="AL2427" i="4"/>
  <c r="AL2426" i="4"/>
  <c r="AL2425" i="4"/>
  <c r="AL2424" i="4"/>
  <c r="AL2423" i="4"/>
  <c r="AL2422" i="4"/>
  <c r="AL2421" i="4"/>
  <c r="AL2420" i="4"/>
  <c r="AL2419" i="4"/>
  <c r="AL2418" i="4"/>
  <c r="AL2417" i="4"/>
  <c r="AL2416" i="4"/>
  <c r="AL2415" i="4"/>
  <c r="AL2414" i="4"/>
  <c r="AL2413" i="4"/>
  <c r="AL2412" i="4"/>
  <c r="AL2411" i="4"/>
  <c r="AL2410" i="4"/>
  <c r="AL2409" i="4"/>
  <c r="AL2408" i="4"/>
  <c r="AL2407" i="4"/>
  <c r="AL2406" i="4"/>
  <c r="AL2405" i="4"/>
  <c r="AL2404" i="4"/>
  <c r="AL2403" i="4"/>
  <c r="AL2402" i="4"/>
  <c r="AL2401" i="4"/>
  <c r="AL2400" i="4"/>
  <c r="AL2399" i="4"/>
  <c r="AL2398" i="4"/>
  <c r="AL2397" i="4"/>
  <c r="AL2396" i="4"/>
  <c r="AL2395" i="4"/>
  <c r="AL2394" i="4"/>
  <c r="AL2393" i="4"/>
  <c r="AL2392" i="4"/>
  <c r="AL2391" i="4"/>
  <c r="AL2390" i="4"/>
  <c r="AL2389" i="4"/>
  <c r="AL2388" i="4"/>
  <c r="AL2387" i="4"/>
  <c r="AL2386" i="4"/>
  <c r="AL2385" i="4"/>
  <c r="AL2384" i="4"/>
  <c r="AL2383" i="4"/>
  <c r="AL2382" i="4"/>
  <c r="AL2381" i="4"/>
  <c r="AL2380" i="4"/>
  <c r="AL2379" i="4"/>
  <c r="AL2378" i="4"/>
  <c r="AL2377" i="4"/>
  <c r="AL2376" i="4"/>
  <c r="AL2375" i="4"/>
  <c r="AL2374" i="4"/>
  <c r="AL2373" i="4"/>
  <c r="AL2372" i="4"/>
  <c r="AL2371" i="4"/>
  <c r="AL2370" i="4"/>
  <c r="AL2369" i="4"/>
  <c r="AL2368" i="4"/>
  <c r="AL2367" i="4"/>
  <c r="AL2366" i="4"/>
  <c r="AL2365" i="4"/>
  <c r="AL2364" i="4"/>
  <c r="AL2363" i="4"/>
  <c r="AL2362" i="4"/>
  <c r="AL2361" i="4"/>
  <c r="AL2360" i="4"/>
  <c r="AL2359" i="4"/>
  <c r="AL2358" i="4"/>
  <c r="AL2357" i="4"/>
  <c r="AL2356" i="4"/>
  <c r="AL2355" i="4"/>
  <c r="AL2354" i="4"/>
  <c r="AL2353" i="4"/>
  <c r="AL2352" i="4"/>
  <c r="AL2351" i="4"/>
  <c r="AL2350" i="4"/>
  <c r="AL2349" i="4"/>
  <c r="AL2348" i="4"/>
  <c r="AL2347" i="4"/>
  <c r="AL2346" i="4"/>
  <c r="AL2345" i="4"/>
  <c r="AL2344" i="4"/>
  <c r="AL2343" i="4"/>
  <c r="AL2342" i="4"/>
  <c r="AL2341" i="4"/>
  <c r="AL2340" i="4"/>
  <c r="AL2339" i="4"/>
  <c r="AL2338" i="4"/>
  <c r="AL2337" i="4"/>
  <c r="AL2336" i="4"/>
  <c r="AL2335" i="4"/>
  <c r="AL2334" i="4"/>
  <c r="AL2333" i="4"/>
  <c r="AL2332" i="4"/>
  <c r="AL2331" i="4"/>
  <c r="AL2330" i="4"/>
  <c r="AL2329" i="4"/>
  <c r="AL2328" i="4"/>
  <c r="AL2327" i="4"/>
  <c r="AL2326" i="4"/>
  <c r="AL2325" i="4"/>
  <c r="AL2324" i="4"/>
  <c r="AL2323" i="4"/>
  <c r="AL2322" i="4"/>
  <c r="AL2321" i="4"/>
  <c r="AL2320" i="4"/>
  <c r="AL2319" i="4"/>
  <c r="AL2318" i="4"/>
  <c r="AL2317" i="4"/>
  <c r="AL2316" i="4"/>
  <c r="AL2315" i="4"/>
  <c r="AL2314" i="4"/>
  <c r="AL2313" i="4"/>
  <c r="AL2312" i="4"/>
  <c r="AL2311" i="4"/>
  <c r="AL2310" i="4"/>
  <c r="AL2309" i="4"/>
  <c r="AL2308" i="4"/>
  <c r="AL2307" i="4"/>
  <c r="AL2306" i="4"/>
  <c r="AL2305" i="4"/>
  <c r="AL2304" i="4"/>
  <c r="AL2303" i="4"/>
  <c r="AL2302" i="4"/>
  <c r="AL2301" i="4"/>
  <c r="AL2300" i="4"/>
  <c r="AL2299" i="4"/>
  <c r="AL2298" i="4"/>
  <c r="AL2297" i="4"/>
  <c r="AL2296" i="4"/>
  <c r="AL2295" i="4"/>
  <c r="AL2294" i="4"/>
  <c r="AL2293" i="4"/>
  <c r="AL2292" i="4"/>
  <c r="AL2291" i="4"/>
  <c r="AL2290" i="4"/>
  <c r="AL2289" i="4"/>
  <c r="AL2288" i="4"/>
  <c r="AL2287" i="4"/>
  <c r="AL2286" i="4"/>
  <c r="AL2285" i="4"/>
  <c r="AL2284" i="4"/>
  <c r="AL2283" i="4"/>
  <c r="AL2282" i="4"/>
  <c r="AL2281" i="4"/>
  <c r="AL2280" i="4"/>
  <c r="AL2279" i="4"/>
  <c r="AL2278" i="4"/>
  <c r="AL2277" i="4"/>
  <c r="AL2276" i="4"/>
  <c r="AL2275" i="4"/>
  <c r="AL2274" i="4"/>
  <c r="AL2273" i="4"/>
  <c r="AL2272" i="4"/>
  <c r="AL2271" i="4"/>
  <c r="AL2270" i="4"/>
  <c r="AL2269" i="4"/>
  <c r="AL2268" i="4"/>
  <c r="AL2267" i="4"/>
  <c r="AL2266" i="4"/>
  <c r="AL2265" i="4"/>
  <c r="AL2264" i="4"/>
  <c r="AL2263" i="4"/>
  <c r="AL2262" i="4"/>
  <c r="AL2261" i="4"/>
  <c r="AL2260" i="4"/>
  <c r="AL2259" i="4"/>
  <c r="AL2258" i="4"/>
  <c r="AL2257" i="4"/>
  <c r="AL2256" i="4"/>
  <c r="AL2255" i="4"/>
  <c r="AL2254" i="4"/>
  <c r="AL2253" i="4"/>
  <c r="AL2252" i="4"/>
  <c r="AL2251" i="4"/>
  <c r="AL2250" i="4"/>
  <c r="AL2249" i="4"/>
  <c r="AL2248" i="4"/>
  <c r="AL2247" i="4"/>
  <c r="AL2246" i="4"/>
  <c r="AL2245" i="4"/>
  <c r="AL2244" i="4"/>
  <c r="AL2243" i="4"/>
  <c r="AL2242" i="4"/>
  <c r="AL2241" i="4"/>
  <c r="AL2240" i="4"/>
  <c r="AL2239" i="4"/>
  <c r="AL2238" i="4"/>
  <c r="AL2237" i="4"/>
  <c r="AL2236" i="4"/>
  <c r="AL2235" i="4"/>
  <c r="AL2234" i="4"/>
  <c r="AL2233" i="4"/>
  <c r="AL2232" i="4"/>
  <c r="AL2231" i="4"/>
  <c r="AL2230" i="4"/>
  <c r="AL2229" i="4"/>
  <c r="AL2228" i="4"/>
  <c r="AL2227" i="4"/>
  <c r="AL2226" i="4"/>
  <c r="AL2225" i="4"/>
  <c r="AL2224" i="4"/>
  <c r="AL2223" i="4"/>
  <c r="AL2222" i="4"/>
  <c r="AL2221" i="4"/>
  <c r="AL2220" i="4"/>
  <c r="AL2219" i="4"/>
  <c r="AL2218" i="4"/>
  <c r="AL2217" i="4"/>
  <c r="AL2216" i="4"/>
  <c r="AL2215" i="4"/>
  <c r="AL2214" i="4"/>
  <c r="AL2213" i="4"/>
  <c r="AL2212" i="4"/>
  <c r="AL2211" i="4"/>
  <c r="AL2210" i="4"/>
  <c r="AL2209" i="4"/>
  <c r="AL2208" i="4"/>
  <c r="AL2207" i="4"/>
  <c r="AL2206" i="4"/>
  <c r="AL2205" i="4"/>
  <c r="AL2204" i="4"/>
  <c r="AL2203" i="4"/>
  <c r="AL2202" i="4"/>
  <c r="AL2201" i="4"/>
  <c r="AL2200" i="4"/>
  <c r="AL2199" i="4"/>
  <c r="AL2198" i="4"/>
  <c r="AL2197" i="4"/>
  <c r="AL2196" i="4"/>
  <c r="AL2195" i="4"/>
  <c r="AL2194" i="4"/>
  <c r="AL2193" i="4"/>
  <c r="AL2192" i="4"/>
  <c r="AL2191" i="4"/>
  <c r="AL2190" i="4"/>
  <c r="AL2189" i="4"/>
  <c r="AL2188" i="4"/>
  <c r="AL2187" i="4"/>
  <c r="AL2186" i="4"/>
  <c r="AL2185" i="4"/>
  <c r="AL2184" i="4"/>
  <c r="AL2183" i="4"/>
  <c r="AL2182" i="4"/>
  <c r="AL2181" i="4"/>
  <c r="AL2180" i="4"/>
  <c r="AL2179" i="4"/>
  <c r="AL2178" i="4"/>
  <c r="AL2177" i="4"/>
  <c r="AL2176" i="4"/>
  <c r="AL2175" i="4"/>
  <c r="AL2174" i="4"/>
  <c r="AL2173" i="4"/>
  <c r="AL2172" i="4"/>
  <c r="AL2171" i="4"/>
  <c r="AL2170" i="4"/>
  <c r="AL2169" i="4"/>
  <c r="AL2168" i="4"/>
  <c r="AL2167" i="4"/>
  <c r="AL2166" i="4"/>
  <c r="AL2165" i="4"/>
  <c r="AL2164" i="4"/>
  <c r="AL2163" i="4"/>
  <c r="AL2162" i="4"/>
  <c r="AL2161" i="4"/>
  <c r="AL2160" i="4"/>
  <c r="AL2159" i="4"/>
  <c r="AL2158" i="4"/>
  <c r="AL2157" i="4"/>
  <c r="AL2156" i="4"/>
  <c r="AL2155" i="4"/>
  <c r="AL2154" i="4"/>
  <c r="AL2153" i="4"/>
  <c r="AL2152" i="4"/>
  <c r="AL2151" i="4"/>
  <c r="AL2150" i="4"/>
  <c r="AL2149" i="4"/>
  <c r="AL2148" i="4"/>
  <c r="AL2147" i="4"/>
  <c r="AL2146" i="4"/>
  <c r="AL2145" i="4"/>
  <c r="AL2144" i="4"/>
  <c r="AL2143" i="4"/>
  <c r="AL2142" i="4"/>
  <c r="AL2141" i="4"/>
  <c r="AL2140" i="4"/>
  <c r="AL2139" i="4"/>
  <c r="AL2138" i="4"/>
  <c r="AL2137" i="4"/>
  <c r="AL2136" i="4"/>
  <c r="AL2135" i="4"/>
  <c r="AL2134" i="4"/>
  <c r="AL2133" i="4"/>
  <c r="AL2132" i="4"/>
  <c r="AL2131" i="4"/>
  <c r="AL2130" i="4"/>
  <c r="AL2129" i="4"/>
  <c r="AL2128" i="4"/>
  <c r="AL2127" i="4"/>
  <c r="AL2126" i="4"/>
  <c r="AL2125" i="4"/>
  <c r="AL2124" i="4"/>
  <c r="AL2123" i="4"/>
  <c r="AL2122" i="4"/>
  <c r="AL2121" i="4"/>
  <c r="AL2120" i="4"/>
  <c r="AL2119" i="4"/>
  <c r="AL2118" i="4"/>
  <c r="AL2117" i="4"/>
  <c r="AL2116" i="4"/>
  <c r="AL2115" i="4"/>
  <c r="AL2114" i="4"/>
  <c r="AL2113" i="4"/>
  <c r="AL2112" i="4"/>
  <c r="AL2111" i="4"/>
  <c r="AL2110" i="4"/>
  <c r="AL2109" i="4"/>
  <c r="AL2108" i="4"/>
  <c r="AL2107" i="4"/>
  <c r="AL2106" i="4"/>
  <c r="AL2105" i="4"/>
  <c r="AL2104" i="4"/>
  <c r="AL2103" i="4"/>
  <c r="AL2102" i="4"/>
  <c r="AL2101" i="4"/>
  <c r="AL2100" i="4"/>
  <c r="AL2099" i="4"/>
  <c r="AL2098" i="4"/>
  <c r="AL2097" i="4"/>
  <c r="AL2096" i="4"/>
  <c r="AL2095" i="4"/>
  <c r="AL2094" i="4"/>
  <c r="AL2093" i="4"/>
  <c r="AL2092" i="4"/>
  <c r="AL2091" i="4"/>
  <c r="AL2090" i="4"/>
  <c r="AL2089" i="4"/>
  <c r="AL2088" i="4"/>
  <c r="AL2087" i="4"/>
  <c r="AL2086" i="4"/>
  <c r="AL2085" i="4"/>
  <c r="AL2084" i="4"/>
  <c r="AL2083" i="4"/>
  <c r="AL2082" i="4"/>
  <c r="AL2081" i="4"/>
  <c r="AL2080" i="4"/>
  <c r="AL2079" i="4"/>
  <c r="AL2078" i="4"/>
  <c r="AL2077" i="4"/>
  <c r="AL2076" i="4"/>
  <c r="AL2075" i="4"/>
  <c r="AL2074" i="4"/>
  <c r="AL2073" i="4"/>
  <c r="AL2072" i="4"/>
  <c r="AL2071" i="4"/>
  <c r="AL2070" i="4"/>
  <c r="AL2069" i="4"/>
  <c r="AL2068" i="4"/>
  <c r="AL2067" i="4"/>
  <c r="AL2066" i="4"/>
  <c r="AL2065" i="4"/>
  <c r="AL2064" i="4"/>
  <c r="AL2063" i="4"/>
  <c r="AL2062" i="4"/>
  <c r="AL2061" i="4"/>
  <c r="AL2060" i="4"/>
  <c r="AL2059" i="4"/>
  <c r="AL2058" i="4"/>
  <c r="AL2057" i="4"/>
  <c r="AL2056" i="4"/>
  <c r="AL2055" i="4"/>
  <c r="AL2054" i="4"/>
  <c r="AL2053" i="4"/>
  <c r="AL2052" i="4"/>
  <c r="AL2051" i="4"/>
  <c r="AL2050" i="4"/>
  <c r="AL2049" i="4"/>
  <c r="AL2048" i="4"/>
  <c r="AL2047" i="4"/>
  <c r="AL2046" i="4"/>
  <c r="AL2045" i="4"/>
  <c r="AL2044" i="4"/>
  <c r="AL2043" i="4"/>
  <c r="AL2042" i="4"/>
  <c r="AL2041" i="4"/>
  <c r="AL2040" i="4"/>
  <c r="AL2039" i="4"/>
  <c r="AL2038" i="4"/>
  <c r="AL2037" i="4"/>
  <c r="AL2036" i="4"/>
  <c r="AL2035" i="4"/>
  <c r="AL2034" i="4"/>
  <c r="AL2033" i="4"/>
  <c r="AL2032" i="4"/>
  <c r="AL2031" i="4"/>
  <c r="AL2030" i="4"/>
  <c r="AL2029" i="4"/>
  <c r="AL2028" i="4"/>
  <c r="AL2027" i="4"/>
  <c r="AL2026" i="4"/>
  <c r="AL2025" i="4"/>
  <c r="AL2024" i="4"/>
  <c r="AL2023" i="4"/>
  <c r="AL2022" i="4"/>
  <c r="AL2021" i="4"/>
  <c r="AL2020" i="4"/>
  <c r="AL2019" i="4"/>
  <c r="AL2018" i="4"/>
  <c r="AL2017" i="4"/>
  <c r="AL2016" i="4"/>
  <c r="AL2015" i="4"/>
  <c r="AL2014" i="4"/>
  <c r="AL2013" i="4"/>
  <c r="AL2012" i="4"/>
  <c r="AL2011" i="4"/>
  <c r="AL2010" i="4"/>
  <c r="AL2009" i="4"/>
  <c r="AL2008" i="4"/>
  <c r="AL2007" i="4"/>
  <c r="AL2006" i="4"/>
  <c r="AL2005" i="4"/>
  <c r="AL2004" i="4"/>
  <c r="AL2003" i="4"/>
  <c r="AL2002" i="4"/>
  <c r="AL2001" i="4"/>
  <c r="AL2000" i="4"/>
  <c r="AL1999" i="4"/>
  <c r="AL1998" i="4"/>
  <c r="AL1997" i="4"/>
  <c r="AL1996" i="4"/>
  <c r="AL1995" i="4"/>
  <c r="AL1994" i="4"/>
  <c r="AL1993" i="4"/>
  <c r="AL1992" i="4"/>
  <c r="AL1991" i="4"/>
  <c r="AL1990" i="4"/>
  <c r="AL1989" i="4"/>
  <c r="AL1988" i="4"/>
  <c r="AL1987" i="4"/>
  <c r="AL1986" i="4"/>
  <c r="AL1985" i="4"/>
  <c r="AL1984" i="4"/>
  <c r="AL1983" i="4"/>
  <c r="AL1982" i="4"/>
  <c r="AL1981" i="4"/>
  <c r="AL1980" i="4"/>
  <c r="AL1979" i="4"/>
  <c r="AL1978" i="4"/>
  <c r="AL1977" i="4"/>
  <c r="AL1976" i="4"/>
  <c r="AL1975" i="4"/>
  <c r="AL1974" i="4"/>
  <c r="AL1973" i="4"/>
  <c r="AL1972" i="4"/>
  <c r="AL1971" i="4"/>
  <c r="AL1970" i="4"/>
  <c r="AL1969" i="4"/>
  <c r="AL1968" i="4"/>
  <c r="AL1967" i="4"/>
  <c r="AL1966" i="4"/>
  <c r="AL1965" i="4"/>
  <c r="AL1964" i="4"/>
  <c r="AL1963" i="4"/>
  <c r="AL1962" i="4"/>
  <c r="AL1961" i="4"/>
  <c r="AL1960" i="4"/>
  <c r="AL1959" i="4"/>
  <c r="AL1958" i="4"/>
  <c r="AL1957" i="4"/>
  <c r="AL1956" i="4"/>
  <c r="AL1955" i="4"/>
  <c r="AL1954" i="4"/>
  <c r="AL1953" i="4"/>
  <c r="AL1952" i="4"/>
  <c r="AL1951" i="4"/>
  <c r="AL1950" i="4"/>
  <c r="AL1949" i="4"/>
  <c r="AL1948" i="4"/>
  <c r="AL1947" i="4"/>
  <c r="AL1946" i="4"/>
  <c r="AL1945" i="4"/>
  <c r="AL1944" i="4"/>
  <c r="AL1943" i="4"/>
  <c r="AL1942" i="4"/>
  <c r="AL1941" i="4"/>
  <c r="AL1940" i="4"/>
  <c r="AL1939" i="4"/>
  <c r="AL1938" i="4"/>
  <c r="AL1937" i="4"/>
  <c r="AL1936" i="4"/>
  <c r="AL1935" i="4"/>
  <c r="AL1934" i="4"/>
  <c r="AL1933" i="4"/>
  <c r="AL1932" i="4"/>
  <c r="AL1931" i="4"/>
  <c r="AL1930" i="4"/>
  <c r="AL1929" i="4"/>
  <c r="AL1928" i="4"/>
  <c r="AL1927" i="4"/>
  <c r="AL1926" i="4"/>
  <c r="AL1925" i="4"/>
  <c r="AL1924" i="4"/>
  <c r="AL1923" i="4"/>
  <c r="AL1922" i="4"/>
  <c r="AL1921" i="4"/>
  <c r="AL1920" i="4"/>
  <c r="AL1919" i="4"/>
  <c r="AL1918" i="4"/>
  <c r="AL1917" i="4"/>
  <c r="AL1916" i="4"/>
  <c r="AL1915" i="4"/>
  <c r="AL1914" i="4"/>
  <c r="AL1913" i="4"/>
  <c r="AL1912" i="4"/>
  <c r="AL1911" i="4"/>
  <c r="AL1910" i="4"/>
  <c r="AL1909" i="4"/>
  <c r="AL1908" i="4"/>
  <c r="AL1907" i="4"/>
  <c r="AL1906" i="4"/>
  <c r="AL1905" i="4"/>
  <c r="AL1904" i="4"/>
  <c r="AL1903" i="4"/>
  <c r="AL1902" i="4"/>
  <c r="AL1901" i="4"/>
  <c r="AL1900" i="4"/>
  <c r="AL1899" i="4"/>
  <c r="AL1898" i="4"/>
  <c r="AL1897" i="4"/>
  <c r="AL1896" i="4"/>
  <c r="AL1895" i="4"/>
  <c r="AL1894" i="4"/>
  <c r="AL1893" i="4"/>
  <c r="AL1892" i="4"/>
  <c r="AL1891" i="4"/>
  <c r="AL1890" i="4"/>
  <c r="AL1889" i="4"/>
  <c r="AL1888" i="4"/>
  <c r="AL1887" i="4"/>
  <c r="AL1886" i="4"/>
  <c r="AL1885" i="4"/>
  <c r="AL1884" i="4"/>
  <c r="AL1883" i="4"/>
  <c r="AL1882" i="4"/>
  <c r="AL1881" i="4"/>
  <c r="AL1880" i="4"/>
  <c r="AL1879" i="4"/>
  <c r="AL1878" i="4"/>
  <c r="AL1877" i="4"/>
  <c r="AL1876" i="4"/>
  <c r="AL1875" i="4"/>
  <c r="AL1874" i="4"/>
  <c r="AL1873" i="4"/>
  <c r="AL1872" i="4"/>
  <c r="AL1871" i="4"/>
  <c r="AL1870" i="4"/>
  <c r="AL1869" i="4"/>
  <c r="AL1868" i="4"/>
  <c r="AL1867" i="4"/>
  <c r="AL1866" i="4"/>
  <c r="AL1865" i="4"/>
  <c r="AL1864" i="4"/>
  <c r="AL1863" i="4"/>
  <c r="AL1862" i="4"/>
  <c r="AL1861" i="4"/>
  <c r="AL1860" i="4"/>
  <c r="AL1859" i="4"/>
  <c r="AL1858" i="4"/>
  <c r="AL1857" i="4"/>
  <c r="AL1856" i="4"/>
  <c r="AL1855" i="4"/>
  <c r="AL1854" i="4"/>
  <c r="AL1853" i="4"/>
  <c r="AL1852" i="4"/>
  <c r="AL1851" i="4"/>
  <c r="AL1850" i="4"/>
  <c r="AL1849" i="4"/>
  <c r="AL1848" i="4"/>
  <c r="AL1847" i="4"/>
  <c r="AL1846" i="4"/>
  <c r="AL1845" i="4"/>
  <c r="AL1844" i="4"/>
  <c r="AL1843" i="4"/>
  <c r="AL1842" i="4"/>
  <c r="AL1841" i="4"/>
  <c r="AL1840" i="4"/>
  <c r="AL1839" i="4"/>
  <c r="AL1838" i="4"/>
  <c r="AL1837" i="4"/>
  <c r="AL1836" i="4"/>
  <c r="AL1835" i="4"/>
  <c r="AL1834" i="4"/>
  <c r="AL1833" i="4"/>
  <c r="AL1832" i="4"/>
  <c r="AL1831" i="4"/>
  <c r="AL1830" i="4"/>
  <c r="AL1829" i="4"/>
  <c r="AL1828" i="4"/>
  <c r="AL1827" i="4"/>
  <c r="AL1826" i="4"/>
  <c r="AL1825" i="4"/>
  <c r="AL1824" i="4"/>
  <c r="AL1823" i="4"/>
  <c r="AL1822" i="4"/>
  <c r="AL1821" i="4"/>
  <c r="AL1820" i="4"/>
  <c r="AL1819" i="4"/>
  <c r="AL1818" i="4"/>
  <c r="AL1817" i="4"/>
  <c r="AL1816" i="4"/>
  <c r="AL1815" i="4"/>
  <c r="AL1814" i="4"/>
  <c r="AL1813" i="4"/>
  <c r="AL1812" i="4"/>
  <c r="AL1811" i="4"/>
  <c r="AL1810" i="4"/>
  <c r="AL1809" i="4"/>
  <c r="AL1808" i="4"/>
  <c r="AL1807" i="4"/>
  <c r="AL1806" i="4"/>
  <c r="AL1805" i="4"/>
  <c r="AL1804" i="4"/>
  <c r="AL1803" i="4"/>
  <c r="AL1802" i="4"/>
  <c r="AL1801" i="4"/>
  <c r="AL1800" i="4"/>
  <c r="AL1799" i="4"/>
  <c r="AL1798" i="4"/>
  <c r="AL1797" i="4"/>
  <c r="AL1796" i="4"/>
  <c r="AL1795" i="4"/>
  <c r="AL1794" i="4"/>
  <c r="AL1793" i="4"/>
  <c r="AL1792" i="4"/>
  <c r="AL1791" i="4"/>
  <c r="AL1790" i="4"/>
  <c r="AL1789" i="4"/>
  <c r="AL1788" i="4"/>
  <c r="AL1787" i="4"/>
  <c r="AL1786" i="4"/>
  <c r="AL1785" i="4"/>
  <c r="AL1784" i="4"/>
  <c r="AL1783" i="4"/>
  <c r="AL1782" i="4"/>
  <c r="AL1781" i="4"/>
  <c r="AL1780" i="4"/>
  <c r="AL1779" i="4"/>
  <c r="AL1778" i="4"/>
  <c r="AL1777" i="4"/>
  <c r="AL1776" i="4"/>
  <c r="AL1775" i="4"/>
  <c r="AL1774" i="4"/>
  <c r="AL1773" i="4"/>
  <c r="AL1772" i="4"/>
  <c r="AL1771" i="4"/>
  <c r="AL1770" i="4"/>
  <c r="AL1769" i="4"/>
  <c r="AL1768" i="4"/>
  <c r="AL1767" i="4"/>
  <c r="AL1766" i="4"/>
  <c r="AL1765" i="4"/>
  <c r="AL1764" i="4"/>
  <c r="AL1763" i="4"/>
  <c r="AL1762" i="4"/>
  <c r="AL1761" i="4"/>
  <c r="AL1760" i="4"/>
  <c r="AL1759" i="4"/>
  <c r="AL1758" i="4"/>
  <c r="AL1757" i="4"/>
  <c r="AL1756" i="4"/>
  <c r="AL1755" i="4"/>
  <c r="AL1754" i="4"/>
  <c r="AL1753" i="4"/>
  <c r="AL1752" i="4"/>
  <c r="AL1751" i="4"/>
  <c r="AL1750" i="4"/>
  <c r="AL1749" i="4"/>
  <c r="AL1748" i="4"/>
  <c r="AL1747" i="4"/>
  <c r="AL1746" i="4"/>
  <c r="AL1745" i="4"/>
  <c r="AL1744" i="4"/>
  <c r="AL1743" i="4"/>
  <c r="AL1742" i="4"/>
  <c r="AL1741" i="4"/>
  <c r="AL1740" i="4"/>
  <c r="AL1739" i="4"/>
  <c r="AL1738" i="4"/>
  <c r="AL1737" i="4"/>
  <c r="AL1736" i="4"/>
  <c r="AL1735" i="4"/>
  <c r="AL1734" i="4"/>
  <c r="AL1733" i="4"/>
  <c r="AL1732" i="4"/>
  <c r="AL1731" i="4"/>
  <c r="AL1730" i="4"/>
  <c r="AL1729" i="4"/>
  <c r="AL1728" i="4"/>
  <c r="AL1727" i="4"/>
  <c r="AL1726" i="4"/>
  <c r="AL1725" i="4"/>
  <c r="AL1724" i="4"/>
  <c r="AL1723" i="4"/>
  <c r="AL1722" i="4"/>
  <c r="AL1721" i="4"/>
  <c r="AL1720" i="4"/>
  <c r="AL1719" i="4"/>
  <c r="AL1718" i="4"/>
  <c r="AL1717" i="4"/>
  <c r="AL1716" i="4"/>
  <c r="AL1715" i="4"/>
  <c r="AL1714" i="4"/>
  <c r="AL1713" i="4"/>
  <c r="AL1712" i="4"/>
  <c r="AL1711" i="4"/>
  <c r="AL1710" i="4"/>
  <c r="AL1709" i="4"/>
  <c r="AL1708" i="4"/>
  <c r="AL1707" i="4"/>
  <c r="AL1706" i="4"/>
  <c r="AL1705" i="4"/>
  <c r="AL1704" i="4"/>
  <c r="AL1703" i="4"/>
  <c r="AL1702" i="4"/>
  <c r="AL1701" i="4"/>
  <c r="AL1700" i="4"/>
  <c r="AL1699" i="4"/>
  <c r="AL1698" i="4"/>
  <c r="AL1697" i="4"/>
  <c r="AL1696" i="4"/>
  <c r="AL1695" i="4"/>
  <c r="AL1694" i="4"/>
  <c r="AL1693" i="4"/>
  <c r="AL1692" i="4"/>
  <c r="AL1691" i="4"/>
  <c r="AL1690" i="4"/>
  <c r="AL1689" i="4"/>
  <c r="AL1688" i="4"/>
  <c r="AL1687" i="4"/>
  <c r="AL1686" i="4"/>
  <c r="AL1685" i="4"/>
  <c r="AL1684" i="4"/>
  <c r="AL1683" i="4"/>
  <c r="AL1682" i="4"/>
  <c r="AL1681" i="4"/>
  <c r="AL1680" i="4"/>
  <c r="AL1679" i="4"/>
  <c r="AL1678" i="4"/>
  <c r="AL1677" i="4"/>
  <c r="AL1676" i="4"/>
  <c r="AL1675" i="4"/>
  <c r="AL1674" i="4"/>
  <c r="AL1673" i="4"/>
  <c r="AL1672" i="4"/>
  <c r="AL1671" i="4"/>
  <c r="AL1670" i="4"/>
  <c r="AL1669" i="4"/>
  <c r="AL1668" i="4"/>
  <c r="AL1667" i="4"/>
  <c r="AL1666" i="4"/>
  <c r="AL1665" i="4"/>
  <c r="AL1664" i="4"/>
  <c r="AL1663" i="4"/>
  <c r="AL1662" i="4"/>
  <c r="AL1661" i="4"/>
  <c r="AL1660" i="4"/>
  <c r="AL1659" i="4"/>
  <c r="AL1658" i="4"/>
  <c r="AL1657" i="4"/>
  <c r="AL1656" i="4"/>
  <c r="AL1655" i="4"/>
  <c r="AL1654" i="4"/>
  <c r="AL1653" i="4"/>
  <c r="AL1652" i="4"/>
  <c r="AL1651" i="4"/>
  <c r="AL1650" i="4"/>
  <c r="AL1649" i="4"/>
  <c r="AL1648" i="4"/>
  <c r="AL1647" i="4"/>
  <c r="AL1646" i="4"/>
  <c r="AL1645" i="4"/>
  <c r="AL1644" i="4"/>
  <c r="AL1643" i="4"/>
  <c r="AL1642" i="4"/>
  <c r="AL1641" i="4"/>
  <c r="AL1640" i="4"/>
  <c r="AL1639" i="4"/>
  <c r="AL1638" i="4"/>
  <c r="AL1637" i="4"/>
  <c r="AL1636" i="4"/>
  <c r="AL1635" i="4"/>
  <c r="AL1634" i="4"/>
  <c r="AL1633" i="4"/>
  <c r="AL1632" i="4"/>
  <c r="AL1631" i="4"/>
  <c r="AL1630" i="4"/>
  <c r="AL1629" i="4"/>
  <c r="AL1628" i="4"/>
  <c r="AL1627" i="4"/>
  <c r="AL1626" i="4"/>
  <c r="AL1625" i="4"/>
  <c r="AL1624" i="4"/>
  <c r="AL1623" i="4"/>
  <c r="AL1622" i="4"/>
  <c r="AL1621" i="4"/>
  <c r="AL1620" i="4"/>
  <c r="AL1619" i="4"/>
  <c r="AL1618" i="4"/>
  <c r="AL1617" i="4"/>
  <c r="AL1616" i="4"/>
  <c r="AL1615" i="4"/>
  <c r="AL1614" i="4"/>
  <c r="AL1613" i="4"/>
  <c r="AL1612" i="4"/>
  <c r="AL1611" i="4"/>
  <c r="AL1610" i="4"/>
  <c r="AL1609" i="4"/>
  <c r="AL1608" i="4"/>
  <c r="AL1607" i="4"/>
  <c r="AL1606" i="4"/>
  <c r="AL1605" i="4"/>
  <c r="AL1604" i="4"/>
  <c r="AL1603" i="4"/>
  <c r="AL1602" i="4"/>
  <c r="AL1601" i="4"/>
  <c r="AL1600" i="4"/>
  <c r="AL1599" i="4"/>
  <c r="AL1598" i="4"/>
  <c r="AL1597" i="4"/>
  <c r="AL1596" i="4"/>
  <c r="AL1595" i="4"/>
  <c r="AL1594" i="4"/>
  <c r="AL1593" i="4"/>
  <c r="AL1592" i="4"/>
  <c r="AL1591" i="4"/>
  <c r="AL1590" i="4"/>
  <c r="AL1589" i="4"/>
  <c r="AL1588" i="4"/>
  <c r="AL1587" i="4"/>
  <c r="AL1586" i="4"/>
  <c r="AL1585" i="4"/>
  <c r="AL1584" i="4"/>
  <c r="AL1583" i="4"/>
  <c r="AL1582" i="4"/>
  <c r="AL1581" i="4"/>
  <c r="AL1580" i="4"/>
  <c r="AL1579" i="4"/>
  <c r="AL1578" i="4"/>
  <c r="AL1577" i="4"/>
  <c r="AL1576" i="4"/>
  <c r="AL1575" i="4"/>
  <c r="AL1574" i="4"/>
  <c r="AL1573" i="4"/>
  <c r="AL1572" i="4"/>
  <c r="AL1571" i="4"/>
  <c r="AL1570" i="4"/>
  <c r="AL1569" i="4"/>
  <c r="AL1568" i="4"/>
  <c r="AL1567" i="4"/>
  <c r="AL1566" i="4"/>
  <c r="AL1565" i="4"/>
  <c r="AL1564" i="4"/>
  <c r="AL1563" i="4"/>
  <c r="AL1562" i="4"/>
  <c r="AL1561" i="4"/>
  <c r="AL1560" i="4"/>
  <c r="AL1559" i="4"/>
  <c r="AL1558" i="4"/>
  <c r="AL1557" i="4"/>
  <c r="AL1556" i="4"/>
  <c r="AL1555" i="4"/>
  <c r="AL1554" i="4"/>
  <c r="AL1553" i="4"/>
  <c r="AL1552" i="4"/>
  <c r="AL1551" i="4"/>
  <c r="AL1550" i="4"/>
  <c r="AL1549" i="4"/>
  <c r="AL1548" i="4"/>
  <c r="AL1547" i="4"/>
  <c r="AL1546" i="4"/>
  <c r="AL1545" i="4"/>
  <c r="AL1544" i="4"/>
  <c r="AL1543" i="4"/>
  <c r="AL1542" i="4"/>
  <c r="AL1541" i="4"/>
  <c r="AL1540" i="4"/>
  <c r="AL1539" i="4"/>
  <c r="AL1538" i="4"/>
  <c r="AL1537" i="4"/>
  <c r="AL1536" i="4"/>
  <c r="AL1535" i="4"/>
  <c r="AL1534" i="4"/>
  <c r="AL1533" i="4"/>
  <c r="AL1532" i="4"/>
  <c r="AL1531" i="4"/>
  <c r="AL1530" i="4"/>
  <c r="AL1529" i="4"/>
  <c r="AL1528" i="4"/>
  <c r="AL1527" i="4"/>
  <c r="AL1526" i="4"/>
  <c r="AL1525" i="4"/>
  <c r="AL1524" i="4"/>
  <c r="AL1523" i="4"/>
  <c r="AL1522" i="4"/>
  <c r="AL1521" i="4"/>
  <c r="AL1520" i="4"/>
  <c r="AL1519" i="4"/>
  <c r="AL1518" i="4"/>
  <c r="AL1517" i="4"/>
  <c r="AL1516" i="4"/>
  <c r="AL1515" i="4"/>
  <c r="AL1514" i="4"/>
  <c r="AL1513" i="4"/>
  <c r="AL1512" i="4"/>
  <c r="AL1511" i="4"/>
  <c r="AL1510" i="4"/>
  <c r="AL1509" i="4"/>
  <c r="AL1508" i="4"/>
  <c r="AL1507" i="4"/>
  <c r="AL1506" i="4"/>
  <c r="AL1505" i="4"/>
  <c r="AL1504" i="4"/>
  <c r="AL1503" i="4"/>
  <c r="AL1502" i="4"/>
  <c r="AL1501" i="4"/>
  <c r="AL1500" i="4"/>
  <c r="AL1499" i="4"/>
  <c r="AL1498" i="4"/>
  <c r="AL1497" i="4"/>
  <c r="AL1496" i="4"/>
  <c r="AL1495" i="4"/>
  <c r="AL1494" i="4"/>
  <c r="AL1493" i="4"/>
  <c r="AL1492" i="4"/>
  <c r="AL1491" i="4"/>
  <c r="AL1490" i="4"/>
  <c r="AL1489" i="4"/>
  <c r="AL1488" i="4"/>
  <c r="AL1487" i="4"/>
  <c r="AL1486" i="4"/>
  <c r="AL1485" i="4"/>
  <c r="AL1484" i="4"/>
  <c r="AL1483" i="4"/>
  <c r="AL1482" i="4"/>
  <c r="AL1481" i="4"/>
  <c r="AL1480" i="4"/>
  <c r="AL1479" i="4"/>
  <c r="AL1478" i="4"/>
  <c r="AL1477" i="4"/>
  <c r="AL1476" i="4"/>
  <c r="AL1475" i="4"/>
  <c r="AL1474" i="4"/>
  <c r="AL1473" i="4"/>
  <c r="AL1472" i="4"/>
  <c r="AL1471" i="4"/>
  <c r="AL1470" i="4"/>
  <c r="AL1469" i="4"/>
  <c r="AL1468" i="4"/>
  <c r="AL1467" i="4"/>
  <c r="AL1466" i="4"/>
  <c r="AL1465" i="4"/>
  <c r="AL1464" i="4"/>
  <c r="AL1463" i="4"/>
  <c r="AL1462" i="4"/>
  <c r="AL1461" i="4"/>
  <c r="AL1460" i="4"/>
  <c r="AL1459" i="4"/>
  <c r="AL1458" i="4"/>
  <c r="AL1457" i="4"/>
  <c r="AL1456" i="4"/>
  <c r="AL1455" i="4"/>
  <c r="AL1454" i="4"/>
  <c r="AL1453" i="4"/>
  <c r="AL1452" i="4"/>
  <c r="AL1451" i="4"/>
  <c r="AL1450" i="4"/>
  <c r="AL1449" i="4"/>
  <c r="AL1448" i="4"/>
  <c r="AL1447" i="4"/>
  <c r="AL1446" i="4"/>
  <c r="AL1445" i="4"/>
  <c r="AL1444" i="4"/>
  <c r="AL1443" i="4"/>
  <c r="AL1442" i="4"/>
  <c r="AL1441" i="4"/>
  <c r="AL1440" i="4"/>
  <c r="AL1439" i="4"/>
  <c r="AL1438" i="4"/>
  <c r="AL1437" i="4"/>
  <c r="AL1436" i="4"/>
  <c r="AL1435" i="4"/>
  <c r="AL1434" i="4"/>
  <c r="AL1433" i="4"/>
  <c r="AL1432" i="4"/>
  <c r="AL1431" i="4"/>
  <c r="AL1430" i="4"/>
  <c r="AL1429" i="4"/>
  <c r="AL1428" i="4"/>
  <c r="AL1427" i="4"/>
  <c r="AL1426" i="4"/>
  <c r="AL1425" i="4"/>
  <c r="AL1424" i="4"/>
  <c r="AL1423" i="4"/>
  <c r="AL1422" i="4"/>
  <c r="AL1421" i="4"/>
  <c r="AL1420" i="4"/>
  <c r="AL1419" i="4"/>
  <c r="AL1418" i="4"/>
  <c r="AL1417" i="4"/>
  <c r="AL1416" i="4"/>
  <c r="AL1415" i="4"/>
  <c r="AL1414" i="4"/>
  <c r="AL1413" i="4"/>
  <c r="AL1412" i="4"/>
  <c r="AL1411" i="4"/>
  <c r="AL1410" i="4"/>
  <c r="AL1409" i="4"/>
  <c r="AL1408" i="4"/>
  <c r="AL1407" i="4"/>
  <c r="AL1406" i="4"/>
  <c r="AL1405" i="4"/>
  <c r="AL1404" i="4"/>
  <c r="AL1403" i="4"/>
  <c r="AL1402" i="4"/>
  <c r="AL1401" i="4"/>
  <c r="AL1400" i="4"/>
  <c r="AL1399" i="4"/>
  <c r="AL1398" i="4"/>
  <c r="AL1397" i="4"/>
  <c r="AL1396" i="4"/>
  <c r="AL1395" i="4"/>
  <c r="AL1394" i="4"/>
  <c r="AL1393" i="4"/>
  <c r="AL1392" i="4"/>
  <c r="AL1391" i="4"/>
  <c r="AL1390" i="4"/>
  <c r="AL1389" i="4"/>
  <c r="AL1388" i="4"/>
  <c r="AL1387" i="4"/>
  <c r="AL1386" i="4"/>
  <c r="AL1385" i="4"/>
  <c r="AL1384" i="4"/>
  <c r="AL1383" i="4"/>
  <c r="AL1382" i="4"/>
  <c r="AL1381" i="4"/>
  <c r="AL1380" i="4"/>
  <c r="AL1379" i="4"/>
  <c r="AL1378" i="4"/>
  <c r="AL1377" i="4"/>
  <c r="AL1376" i="4"/>
  <c r="AL1375" i="4"/>
  <c r="AL1374" i="4"/>
  <c r="AL1373" i="4"/>
  <c r="AL1372" i="4"/>
  <c r="AL1371" i="4"/>
  <c r="AL1370" i="4"/>
  <c r="AL1369" i="4"/>
  <c r="AL1368" i="4"/>
  <c r="AL1367" i="4"/>
  <c r="AL1366" i="4"/>
  <c r="AL1365" i="4"/>
  <c r="AL1364" i="4"/>
  <c r="AL1363" i="4"/>
  <c r="AL1362" i="4"/>
  <c r="AL1361" i="4"/>
  <c r="AL1360" i="4"/>
  <c r="AL1359" i="4"/>
  <c r="AL1358" i="4"/>
  <c r="AL1357" i="4"/>
  <c r="AL1356" i="4"/>
  <c r="AL1355" i="4"/>
  <c r="AL1354" i="4"/>
  <c r="AL1353" i="4"/>
  <c r="AL1352" i="4"/>
  <c r="AL1351" i="4"/>
  <c r="AL1350" i="4"/>
  <c r="AL1349" i="4"/>
  <c r="AL1348" i="4"/>
  <c r="AL1347" i="4"/>
  <c r="AL1346" i="4"/>
  <c r="AL1345" i="4"/>
  <c r="AL1344" i="4"/>
  <c r="AL1343" i="4"/>
  <c r="AL1342" i="4"/>
  <c r="AL1341" i="4"/>
  <c r="AL1340" i="4"/>
  <c r="AL1339" i="4"/>
  <c r="AL1338" i="4"/>
  <c r="AL1337" i="4"/>
  <c r="AL1336" i="4"/>
  <c r="AL1335" i="4"/>
  <c r="AL1334" i="4"/>
  <c r="AL1333" i="4"/>
  <c r="AL1332" i="4"/>
  <c r="AL1331" i="4"/>
  <c r="AL1236" i="4"/>
  <c r="AL1235" i="4"/>
  <c r="AL1234" i="4"/>
  <c r="AL1233" i="4"/>
  <c r="AL1232" i="4"/>
  <c r="AL1231" i="4"/>
  <c r="AL1230" i="4"/>
  <c r="AL1229" i="4"/>
  <c r="AL1228" i="4"/>
  <c r="AL1227" i="4"/>
  <c r="AL1226" i="4"/>
  <c r="AL1225" i="4"/>
  <c r="AL1224" i="4"/>
  <c r="AL1223" i="4"/>
  <c r="AL1222" i="4"/>
  <c r="AL1221" i="4"/>
  <c r="AL1220" i="4"/>
  <c r="AL1219" i="4"/>
  <c r="AL1218" i="4"/>
  <c r="AL1217" i="4"/>
  <c r="AL1216" i="4"/>
  <c r="AL1215" i="4"/>
  <c r="AL1214" i="4"/>
  <c r="AL1213" i="4"/>
  <c r="AL1212" i="4"/>
  <c r="AL1211" i="4"/>
  <c r="AL1210" i="4"/>
  <c r="AL1209" i="4"/>
  <c r="AL1208" i="4"/>
  <c r="AL1207" i="4"/>
  <c r="AL1206" i="4"/>
  <c r="AL1205" i="4"/>
  <c r="AL1204" i="4"/>
  <c r="AL1203" i="4"/>
  <c r="AL1202" i="4"/>
  <c r="AL1201" i="4"/>
  <c r="AL1200" i="4"/>
  <c r="AL1199" i="4"/>
  <c r="AL1198" i="4"/>
  <c r="AL1197" i="4"/>
  <c r="AL1196" i="4"/>
  <c r="AL1195" i="4"/>
  <c r="AL1194" i="4"/>
  <c r="AL1193" i="4"/>
  <c r="AL1192" i="4"/>
  <c r="AL1191" i="4"/>
  <c r="AL1190" i="4"/>
  <c r="AL1189" i="4"/>
  <c r="AL1188" i="4"/>
  <c r="AL1187" i="4"/>
  <c r="AL1186" i="4"/>
  <c r="AL1185" i="4"/>
  <c r="AL1184" i="4"/>
  <c r="AL1183" i="4"/>
  <c r="AL1182" i="4"/>
  <c r="AL1181" i="4"/>
  <c r="AL1180" i="4"/>
  <c r="AL1179" i="4"/>
  <c r="AL1178" i="4"/>
  <c r="AL1177" i="4"/>
  <c r="AL1176" i="4"/>
  <c r="AL1175" i="4"/>
  <c r="AL1174" i="4"/>
  <c r="AL1173" i="4"/>
  <c r="AL1172" i="4"/>
  <c r="AL1171" i="4"/>
  <c r="AL1170" i="4"/>
  <c r="AL1169" i="4"/>
  <c r="AL1168" i="4"/>
  <c r="AL1167" i="4"/>
  <c r="AL1166" i="4"/>
  <c r="AL1165" i="4"/>
  <c r="AL1164" i="4"/>
  <c r="AL1163" i="4"/>
  <c r="AL1162" i="4"/>
  <c r="AL1161" i="4"/>
  <c r="AL1160" i="4"/>
  <c r="AL1159" i="4"/>
  <c r="AL1158" i="4"/>
  <c r="AL1157" i="4"/>
  <c r="AL1156" i="4"/>
  <c r="AL1155" i="4"/>
  <c r="AL1154" i="4"/>
  <c r="AL1153" i="4"/>
  <c r="AL1152" i="4"/>
  <c r="AL1151" i="4"/>
  <c r="AL1150" i="4"/>
  <c r="AL1149" i="4"/>
  <c r="AL1148" i="4"/>
  <c r="AL1147" i="4"/>
  <c r="AL1146" i="4"/>
  <c r="AL1145" i="4"/>
  <c r="AL1144" i="4"/>
  <c r="AL1143" i="4"/>
  <c r="AL1142" i="4"/>
  <c r="AL1141" i="4"/>
  <c r="AL1140" i="4"/>
  <c r="AL1139" i="4"/>
  <c r="AL1138" i="4"/>
  <c r="AL1137" i="4"/>
  <c r="AL1136" i="4"/>
  <c r="AL1135" i="4"/>
  <c r="AL1134" i="4"/>
  <c r="AL1133" i="4"/>
  <c r="AL1132" i="4"/>
  <c r="AL1131" i="4"/>
  <c r="AL1130" i="4"/>
  <c r="AL1129" i="4"/>
  <c r="AL1128" i="4"/>
  <c r="AL1127" i="4"/>
  <c r="AL1126" i="4"/>
  <c r="AL1125" i="4"/>
  <c r="AL1124" i="4"/>
  <c r="AL1123" i="4"/>
  <c r="AL1122" i="4"/>
  <c r="AL1121" i="4"/>
  <c r="AL1120" i="4"/>
  <c r="AL1119" i="4"/>
  <c r="AL1118" i="4"/>
  <c r="AL1117" i="4"/>
  <c r="AL1116" i="4"/>
  <c r="AL1115" i="4"/>
  <c r="AL1114" i="4"/>
  <c r="AL1113" i="4"/>
  <c r="AL1112" i="4"/>
  <c r="AL1111" i="4"/>
  <c r="AL1110" i="4"/>
  <c r="AL1109" i="4"/>
  <c r="AL1108" i="4"/>
  <c r="AL1107" i="4"/>
  <c r="AL1106" i="4"/>
  <c r="AL1105" i="4"/>
  <c r="AL1104" i="4"/>
  <c r="AL1103" i="4"/>
  <c r="AL1102" i="4"/>
  <c r="AL1101" i="4"/>
  <c r="AL1100" i="4"/>
  <c r="AL1099" i="4"/>
  <c r="AL1098" i="4"/>
  <c r="AL1097" i="4"/>
  <c r="AL1096" i="4"/>
  <c r="AL1095" i="4"/>
  <c r="AL1094" i="4"/>
  <c r="AL1093" i="4"/>
  <c r="AL1092" i="4"/>
  <c r="AL1091" i="4"/>
  <c r="AL1090" i="4"/>
  <c r="AL1089" i="4"/>
  <c r="AL1088" i="4"/>
  <c r="AL1087" i="4"/>
  <c r="AL1086" i="4"/>
  <c r="AL1085" i="4"/>
  <c r="AL1084" i="4"/>
  <c r="AL1083" i="4"/>
  <c r="AL1082" i="4"/>
  <c r="AL1081" i="4"/>
  <c r="AL1080" i="4"/>
  <c r="AL1079" i="4"/>
  <c r="AL1078" i="4"/>
  <c r="AL1077" i="4"/>
  <c r="AL1076" i="4"/>
  <c r="AL1075" i="4"/>
  <c r="AL1074" i="4"/>
  <c r="AL1073" i="4"/>
  <c r="AL1072" i="4"/>
  <c r="AL1071" i="4"/>
  <c r="AL1070" i="4"/>
  <c r="AL1069" i="4"/>
  <c r="AL1068" i="4"/>
  <c r="AL1067" i="4"/>
  <c r="AL1066" i="4"/>
  <c r="AL1065" i="4"/>
  <c r="AL1064" i="4"/>
  <c r="AL1063" i="4"/>
  <c r="AL1062" i="4"/>
  <c r="AL1061" i="4"/>
  <c r="AL1060" i="4"/>
  <c r="AL1059" i="4"/>
  <c r="AL1058" i="4"/>
  <c r="AL1057" i="4"/>
  <c r="AL1056" i="4"/>
  <c r="AL1055" i="4"/>
  <c r="AL1054" i="4"/>
  <c r="AL1053" i="4"/>
  <c r="AL1052" i="4"/>
  <c r="AL1051" i="4"/>
  <c r="AL1050" i="4"/>
  <c r="AL1049" i="4"/>
  <c r="AL1048" i="4"/>
  <c r="AL1047" i="4"/>
  <c r="AL1046" i="4"/>
  <c r="AL1045" i="4"/>
  <c r="AL1044" i="4"/>
  <c r="AL1043" i="4"/>
  <c r="AL1042" i="4"/>
  <c r="AL1041" i="4"/>
  <c r="AL1040" i="4"/>
  <c r="AL1039" i="4"/>
  <c r="AL1038" i="4"/>
  <c r="AL1037" i="4"/>
  <c r="AL1036" i="4"/>
  <c r="AL1035" i="4"/>
  <c r="AL1034" i="4"/>
  <c r="AL1033" i="4"/>
  <c r="AL1032" i="4"/>
  <c r="AL1031" i="4"/>
  <c r="AL1030" i="4"/>
  <c r="AL1029" i="4"/>
  <c r="AL1028" i="4"/>
  <c r="AL1027" i="4"/>
  <c r="AL1026" i="4"/>
  <c r="AL1025" i="4"/>
  <c r="AL1024" i="4"/>
  <c r="AL1023" i="4"/>
  <c r="AL1022" i="4"/>
  <c r="AL1021" i="4"/>
  <c r="AL1020" i="4"/>
  <c r="AL1019" i="4"/>
  <c r="AL1018" i="4"/>
  <c r="AL1017" i="4"/>
  <c r="AL1016" i="4"/>
  <c r="AL1015" i="4"/>
  <c r="AL1014" i="4"/>
  <c r="AL1013" i="4"/>
  <c r="AL1012" i="4"/>
  <c r="AL1011" i="4"/>
  <c r="AL1010" i="4"/>
  <c r="AL1009" i="4"/>
  <c r="AL1008" i="4"/>
  <c r="AL1007" i="4"/>
  <c r="AL1006" i="4"/>
  <c r="AL1005" i="4"/>
  <c r="AL1004" i="4"/>
  <c r="AL1003" i="4"/>
  <c r="AL1002" i="4"/>
  <c r="AL1001" i="4"/>
  <c r="AL1000" i="4"/>
  <c r="AL999" i="4"/>
  <c r="AL998" i="4"/>
  <c r="AL997" i="4"/>
  <c r="AL996" i="4"/>
  <c r="AL995" i="4"/>
  <c r="AL994" i="4"/>
  <c r="AL993" i="4"/>
  <c r="AL992" i="4"/>
  <c r="AL991" i="4"/>
  <c r="AL990" i="4"/>
  <c r="AL989" i="4"/>
  <c r="AL988" i="4"/>
  <c r="AL987" i="4"/>
  <c r="AL986" i="4"/>
  <c r="AL985" i="4"/>
  <c r="AL984" i="4"/>
  <c r="AL983" i="4"/>
  <c r="AL982" i="4"/>
  <c r="AL981" i="4"/>
  <c r="AL980" i="4"/>
  <c r="AL928" i="4"/>
  <c r="AL879" i="4"/>
  <c r="AL878" i="4"/>
  <c r="AL877" i="4"/>
  <c r="AL876" i="4"/>
  <c r="AL875" i="4"/>
  <c r="AL874" i="4"/>
  <c r="AL873" i="4"/>
  <c r="AL872" i="4"/>
  <c r="AL871" i="4"/>
  <c r="AL870" i="4"/>
  <c r="AL868" i="4"/>
  <c r="AL867" i="4"/>
  <c r="AL866" i="4"/>
  <c r="AL865" i="4"/>
  <c r="AL864" i="4"/>
  <c r="AL863" i="4"/>
  <c r="AL862" i="4"/>
  <c r="AL858" i="4"/>
  <c r="AL857" i="4"/>
  <c r="AL856" i="4"/>
  <c r="AL855" i="4"/>
  <c r="AL854" i="4"/>
  <c r="AL853" i="4"/>
  <c r="AL852" i="4"/>
  <c r="AL851" i="4"/>
  <c r="AL850" i="4"/>
  <c r="AL849" i="4"/>
  <c r="AL848" i="4"/>
  <c r="AL846" i="4"/>
  <c r="AL844" i="4"/>
  <c r="AL843" i="4"/>
  <c r="AL842" i="4"/>
  <c r="AL841" i="4"/>
  <c r="AL840" i="4"/>
  <c r="AL839" i="4"/>
  <c r="AL838" i="4"/>
  <c r="AL837" i="4"/>
  <c r="AL836" i="4"/>
  <c r="AL835" i="4"/>
  <c r="AL834" i="4"/>
  <c r="AL833" i="4"/>
  <c r="AL832" i="4"/>
  <c r="AL831" i="4"/>
  <c r="AL830" i="4"/>
  <c r="AL829" i="4"/>
  <c r="AL828" i="4"/>
  <c r="AL827" i="4"/>
  <c r="AL826" i="4"/>
  <c r="AL825" i="4"/>
  <c r="AL824" i="4"/>
  <c r="AL823" i="4"/>
  <c r="AL822" i="4"/>
  <c r="AL821" i="4"/>
  <c r="AL820" i="4"/>
  <c r="AL819" i="4"/>
  <c r="AL818" i="4"/>
  <c r="AL817" i="4"/>
  <c r="AL816" i="4"/>
  <c r="AL815" i="4"/>
  <c r="AL814" i="4"/>
  <c r="AL813" i="4"/>
  <c r="AL812" i="4"/>
  <c r="AL811" i="4"/>
  <c r="AL810" i="4"/>
  <c r="AL809" i="4"/>
  <c r="AL808" i="4"/>
  <c r="AL807" i="4"/>
  <c r="AL806" i="4"/>
  <c r="AL805" i="4"/>
  <c r="AL804" i="4"/>
  <c r="AL803" i="4"/>
  <c r="AL802" i="4"/>
  <c r="AL801" i="4"/>
  <c r="AL800" i="4"/>
  <c r="AL799" i="4"/>
  <c r="AL798" i="4"/>
  <c r="AL797" i="4"/>
  <c r="AL796" i="4"/>
  <c r="AL795" i="4"/>
  <c r="AL794" i="4"/>
  <c r="AL793" i="4"/>
  <c r="AL792" i="4"/>
  <c r="AL791" i="4"/>
  <c r="AL790" i="4"/>
  <c r="AL789" i="4"/>
  <c r="AL788" i="4"/>
  <c r="AL787" i="4"/>
  <c r="AL786" i="4"/>
  <c r="AL785" i="4"/>
  <c r="AL784" i="4"/>
  <c r="AL783" i="4"/>
  <c r="AL782" i="4"/>
  <c r="AL781" i="4"/>
  <c r="AL780" i="4"/>
  <c r="AL779" i="4"/>
  <c r="AL778" i="4"/>
  <c r="AL777" i="4"/>
  <c r="AL776" i="4"/>
  <c r="AL775" i="4"/>
  <c r="AL774" i="4"/>
  <c r="AL773" i="4"/>
  <c r="AL772" i="4"/>
  <c r="AL771" i="4"/>
  <c r="AL770" i="4"/>
  <c r="AL769" i="4"/>
  <c r="AL768" i="4"/>
  <c r="AL767" i="4"/>
  <c r="AL766" i="4"/>
  <c r="AL765" i="4"/>
  <c r="AL764" i="4"/>
  <c r="AL763" i="4"/>
  <c r="AL762" i="4"/>
  <c r="AL761" i="4"/>
  <c r="AL760" i="4"/>
  <c r="AL759" i="4"/>
  <c r="AL758" i="4"/>
  <c r="AL757" i="4"/>
  <c r="AL756" i="4"/>
  <c r="AL755" i="4"/>
  <c r="AL754" i="4"/>
  <c r="AL753" i="4"/>
  <c r="AL752" i="4"/>
  <c r="AL751" i="4"/>
  <c r="AL750" i="4"/>
  <c r="AL749" i="4"/>
  <c r="AL748" i="4"/>
  <c r="AL747" i="4"/>
  <c r="AL746" i="4"/>
  <c r="AL745" i="4"/>
  <c r="AL744" i="4"/>
  <c r="AL743" i="4"/>
  <c r="AL742" i="4"/>
  <c r="AL741" i="4"/>
  <c r="AL740" i="4"/>
  <c r="AL739" i="4"/>
  <c r="AL738" i="4"/>
  <c r="AL737" i="4"/>
  <c r="AL736" i="4"/>
  <c r="AL735" i="4"/>
  <c r="AL734" i="4"/>
  <c r="AL733" i="4"/>
  <c r="AL732" i="4"/>
  <c r="AL731" i="4"/>
  <c r="AL730" i="4"/>
  <c r="AL729" i="4"/>
  <c r="AL728" i="4"/>
  <c r="AL727" i="4"/>
  <c r="AL726" i="4"/>
  <c r="AL725" i="4"/>
  <c r="AL724" i="4"/>
  <c r="AL723" i="4"/>
  <c r="AL722" i="4"/>
  <c r="AL721" i="4"/>
  <c r="AL720" i="4"/>
  <c r="AL719" i="4"/>
  <c r="AL718" i="4"/>
  <c r="AL717" i="4"/>
  <c r="AL716" i="4"/>
  <c r="AL715" i="4"/>
  <c r="AL714" i="4"/>
  <c r="AL713" i="4"/>
  <c r="AL712" i="4"/>
  <c r="AL711" i="4"/>
  <c r="AL710" i="4"/>
  <c r="AL709" i="4"/>
  <c r="AL708" i="4"/>
  <c r="AL707" i="4"/>
  <c r="AL706" i="4"/>
  <c r="AL705" i="4"/>
  <c r="AL704" i="4"/>
  <c r="AL703" i="4"/>
  <c r="AL702" i="4"/>
  <c r="AL701" i="4"/>
  <c r="AL700" i="4"/>
  <c r="AL699" i="4"/>
  <c r="AL698" i="4"/>
  <c r="AL697" i="4"/>
  <c r="AL696" i="4"/>
  <c r="AL695" i="4"/>
  <c r="AL694" i="4"/>
  <c r="AL693" i="4"/>
  <c r="AL692" i="4"/>
  <c r="AL691" i="4"/>
  <c r="AL690" i="4"/>
  <c r="AL689" i="4"/>
  <c r="AL688" i="4"/>
  <c r="AL687" i="4"/>
  <c r="AL686" i="4"/>
  <c r="AL685" i="4"/>
  <c r="AL684" i="4"/>
  <c r="AL683" i="4"/>
  <c r="AL682" i="4"/>
  <c r="AL681" i="4"/>
  <c r="AL680" i="4"/>
  <c r="AL679" i="4"/>
  <c r="AL678" i="4"/>
  <c r="AL677" i="4"/>
  <c r="AL676" i="4"/>
  <c r="AL675" i="4"/>
  <c r="AL674" i="4"/>
  <c r="AL673" i="4"/>
  <c r="AL672" i="4"/>
  <c r="AL671" i="4"/>
  <c r="AL670" i="4"/>
  <c r="AL669" i="4"/>
  <c r="AL668" i="4"/>
  <c r="AL667" i="4"/>
  <c r="AL666" i="4"/>
  <c r="AL665" i="4"/>
  <c r="AL664" i="4"/>
  <c r="AL663" i="4"/>
  <c r="AL662" i="4"/>
  <c r="AL661" i="4"/>
  <c r="AL660" i="4"/>
  <c r="AL659" i="4"/>
  <c r="AL658" i="4"/>
  <c r="AL657" i="4"/>
  <c r="AL656" i="4"/>
  <c r="AL655" i="4"/>
  <c r="AL654" i="4"/>
  <c r="AL653" i="4"/>
  <c r="AL652" i="4"/>
  <c r="AL651" i="4"/>
  <c r="AL650" i="4"/>
  <c r="AL649" i="4"/>
  <c r="AL648" i="4"/>
  <c r="AL647" i="4"/>
  <c r="AL645" i="4"/>
  <c r="AL644" i="4"/>
  <c r="AL643" i="4"/>
  <c r="AL642" i="4"/>
  <c r="AL641" i="4"/>
  <c r="AL640" i="4"/>
  <c r="AL639" i="4"/>
  <c r="AL638" i="4"/>
  <c r="AL637" i="4"/>
  <c r="AL636" i="4"/>
  <c r="AL635" i="4"/>
  <c r="AL634" i="4"/>
  <c r="AL633" i="4"/>
  <c r="AL632" i="4"/>
  <c r="AL631" i="4"/>
  <c r="AL630" i="4"/>
  <c r="AL629" i="4"/>
  <c r="AL628" i="4"/>
  <c r="AL627" i="4"/>
  <c r="AL626" i="4"/>
  <c r="AL625" i="4"/>
  <c r="AL624" i="4"/>
  <c r="AL623" i="4"/>
  <c r="AL622" i="4"/>
  <c r="AL621" i="4"/>
  <c r="AL620" i="4"/>
  <c r="AL619" i="4"/>
  <c r="AL618" i="4"/>
  <c r="AL617" i="4"/>
  <c r="AL616" i="4"/>
  <c r="AL615" i="4"/>
  <c r="AL614" i="4"/>
  <c r="AL613" i="4"/>
  <c r="AL612" i="4"/>
  <c r="AL611" i="4"/>
  <c r="AL610" i="4"/>
  <c r="AL609" i="4"/>
  <c r="AL608" i="4"/>
  <c r="AL607" i="4"/>
  <c r="AL606" i="4"/>
  <c r="AL605" i="4"/>
  <c r="AL604" i="4"/>
  <c r="AL603" i="4"/>
  <c r="AL602" i="4"/>
  <c r="AL601" i="4"/>
  <c r="AL600" i="4"/>
  <c r="AL599" i="4"/>
  <c r="AL598" i="4"/>
  <c r="AL597" i="4"/>
  <c r="AL596" i="4"/>
  <c r="AL595" i="4"/>
  <c r="AL594" i="4"/>
  <c r="AL593" i="4"/>
  <c r="AL592" i="4"/>
  <c r="AL591" i="4"/>
  <c r="AL590" i="4"/>
  <c r="AL589" i="4"/>
  <c r="AL588" i="4"/>
  <c r="AL587" i="4"/>
  <c r="AL586" i="4"/>
  <c r="AL585" i="4"/>
  <c r="AL584" i="4"/>
  <c r="AL583" i="4"/>
  <c r="AL582" i="4"/>
  <c r="AL581" i="4"/>
  <c r="AL580" i="4"/>
  <c r="AL579" i="4"/>
  <c r="AL578" i="4"/>
  <c r="AL577" i="4"/>
  <c r="AL576" i="4"/>
  <c r="AL575" i="4"/>
  <c r="AL574" i="4"/>
  <c r="AL573" i="4"/>
  <c r="AL572" i="4"/>
  <c r="AL571" i="4"/>
  <c r="AL570" i="4"/>
  <c r="AL569" i="4"/>
  <c r="AL568" i="4"/>
  <c r="AL567" i="4"/>
  <c r="AL566" i="4"/>
  <c r="AL565" i="4"/>
  <c r="AL564" i="4"/>
  <c r="AL563" i="4"/>
  <c r="AL562" i="4"/>
  <c r="AL561" i="4"/>
  <c r="AL560" i="4"/>
  <c r="AL559" i="4"/>
  <c r="AL558" i="4"/>
  <c r="AL557" i="4"/>
  <c r="AL556" i="4"/>
  <c r="AL555" i="4"/>
  <c r="AL554" i="4"/>
  <c r="AL553" i="4"/>
  <c r="AL552" i="4"/>
  <c r="AL551" i="4"/>
  <c r="AL550" i="4"/>
  <c r="AL549" i="4"/>
  <c r="AL548" i="4"/>
  <c r="AL547" i="4"/>
  <c r="AL546" i="4"/>
  <c r="AL545" i="4"/>
  <c r="AL544" i="4"/>
  <c r="AL543" i="4"/>
  <c r="AL542" i="4"/>
  <c r="AL541" i="4"/>
  <c r="AL540" i="4"/>
  <c r="AL539" i="4"/>
  <c r="AL538" i="4"/>
  <c r="AL537" i="4"/>
  <c r="AL536" i="4"/>
  <c r="AL535" i="4"/>
  <c r="AL534" i="4"/>
  <c r="AL533" i="4"/>
  <c r="AL532" i="4"/>
  <c r="AL531" i="4"/>
  <c r="AL530" i="4"/>
  <c r="AL529" i="4"/>
  <c r="AL528" i="4"/>
  <c r="AL527" i="4"/>
  <c r="AL526" i="4"/>
  <c r="AL525" i="4"/>
  <c r="AL524" i="4"/>
  <c r="AL523" i="4"/>
  <c r="AL522" i="4"/>
  <c r="AL521" i="4"/>
  <c r="AL520" i="4"/>
  <c r="AL519" i="4"/>
  <c r="AL518" i="4"/>
  <c r="AL517" i="4"/>
  <c r="AL516" i="4"/>
  <c r="AL515" i="4"/>
  <c r="AL514" i="4"/>
  <c r="AL513" i="4"/>
  <c r="AL512" i="4"/>
  <c r="AL511" i="4"/>
  <c r="AL510" i="4"/>
  <c r="AL509" i="4"/>
  <c r="AL508" i="4"/>
  <c r="AL507" i="4"/>
  <c r="AL506" i="4"/>
  <c r="AL505" i="4"/>
  <c r="AL504" i="4"/>
  <c r="AL503" i="4"/>
  <c r="AL502" i="4"/>
  <c r="AL501" i="4"/>
  <c r="AL500" i="4"/>
  <c r="AL499" i="4"/>
  <c r="AL498" i="4"/>
  <c r="AL497" i="4"/>
  <c r="AL496" i="4"/>
  <c r="AL495" i="4"/>
  <c r="AL494" i="4"/>
  <c r="AL493" i="4"/>
  <c r="AL492" i="4"/>
  <c r="AL491" i="4"/>
  <c r="AL490" i="4"/>
  <c r="AL489" i="4"/>
  <c r="AL488" i="4"/>
  <c r="AL487" i="4"/>
  <c r="AL486" i="4"/>
  <c r="AL485" i="4"/>
  <c r="AL484" i="4"/>
  <c r="AL483" i="4"/>
  <c r="AL482" i="4"/>
  <c r="AL481" i="4"/>
  <c r="AL480" i="4"/>
  <c r="AL479" i="4"/>
  <c r="AL478" i="4"/>
  <c r="AL477" i="4"/>
  <c r="AL476" i="4"/>
  <c r="AL475" i="4"/>
  <c r="AL474" i="4"/>
  <c r="AL473" i="4"/>
  <c r="AL472" i="4"/>
  <c r="AL471" i="4"/>
  <c r="AL470" i="4"/>
  <c r="AL469" i="4"/>
  <c r="AL468" i="4"/>
  <c r="AL467" i="4"/>
  <c r="AL466" i="4"/>
  <c r="AL465" i="4"/>
  <c r="AL464" i="4"/>
  <c r="AL463" i="4"/>
  <c r="AL462" i="4"/>
  <c r="AL461" i="4"/>
  <c r="AL460" i="4"/>
  <c r="AL459" i="4"/>
  <c r="AL458" i="4"/>
  <c r="AL457" i="4"/>
  <c r="AL456" i="4"/>
  <c r="AL455" i="4"/>
  <c r="AL454" i="4"/>
  <c r="AL453" i="4"/>
  <c r="AL452" i="4"/>
  <c r="AL451" i="4"/>
  <c r="AL450" i="4"/>
  <c r="AL449" i="4"/>
  <c r="AL448" i="4"/>
  <c r="AL447" i="4"/>
  <c r="AL446" i="4"/>
  <c r="AL445" i="4"/>
  <c r="AL444" i="4"/>
  <c r="AL443" i="4"/>
  <c r="AL442" i="4"/>
  <c r="AL441" i="4"/>
  <c r="AL440" i="4"/>
  <c r="AL439" i="4"/>
  <c r="AL438" i="4"/>
  <c r="AL437" i="4"/>
  <c r="AL436" i="4"/>
  <c r="AL435" i="4"/>
  <c r="AL434" i="4"/>
  <c r="AL433" i="4"/>
  <c r="AL432" i="4"/>
  <c r="AL431" i="4"/>
  <c r="AL430" i="4"/>
  <c r="AL429" i="4"/>
  <c r="AL428" i="4"/>
  <c r="AL427" i="4"/>
  <c r="AL426" i="4"/>
  <c r="AL425" i="4"/>
  <c r="AL424" i="4"/>
  <c r="AL423" i="4"/>
  <c r="AL422" i="4"/>
  <c r="AL421" i="4"/>
  <c r="AL420" i="4"/>
  <c r="AL419" i="4"/>
  <c r="AL418" i="4"/>
  <c r="AL417" i="4"/>
  <c r="AL416" i="4"/>
  <c r="AL415" i="4"/>
  <c r="AL414" i="4"/>
  <c r="AL413" i="4"/>
  <c r="AL412" i="4"/>
  <c r="AL411" i="4"/>
  <c r="AL410" i="4"/>
  <c r="AL409" i="4"/>
  <c r="AL408" i="4"/>
  <c r="AL407" i="4"/>
  <c r="AL406" i="4"/>
  <c r="AL405" i="4"/>
  <c r="AL404" i="4"/>
  <c r="AL403" i="4"/>
  <c r="AL402" i="4"/>
  <c r="AL401" i="4"/>
  <c r="AL400" i="4"/>
  <c r="AL399" i="4"/>
  <c r="AL398" i="4"/>
  <c r="AL397" i="4"/>
  <c r="AL396" i="4"/>
  <c r="AL395" i="4"/>
  <c r="AL394" i="4"/>
  <c r="AL393" i="4"/>
  <c r="AL392" i="4"/>
  <c r="AL391" i="4"/>
  <c r="AL390" i="4"/>
  <c r="AL389" i="4"/>
  <c r="AL388" i="4"/>
  <c r="AL387" i="4"/>
  <c r="AL386" i="4"/>
  <c r="AL385" i="4"/>
  <c r="AL384" i="4"/>
  <c r="AL383" i="4"/>
  <c r="AL382" i="4"/>
  <c r="AL381" i="4"/>
  <c r="AL380" i="4"/>
  <c r="AL379" i="4"/>
  <c r="AL378" i="4"/>
  <c r="AL377" i="4"/>
  <c r="AL376" i="4"/>
  <c r="AL375" i="4"/>
  <c r="AL374" i="4"/>
  <c r="AL373" i="4"/>
  <c r="AL372" i="4"/>
  <c r="AL371" i="4"/>
  <c r="AL370" i="4"/>
  <c r="AL369" i="4"/>
  <c r="AL368" i="4"/>
  <c r="AL367" i="4"/>
  <c r="AL366" i="4"/>
  <c r="AL365" i="4"/>
  <c r="AL364" i="4"/>
  <c r="AL363" i="4"/>
  <c r="AL362" i="4"/>
  <c r="AL361" i="4"/>
  <c r="AL360" i="4"/>
  <c r="AL359" i="4"/>
  <c r="AL358" i="4"/>
  <c r="AL357" i="4"/>
  <c r="AL356" i="4"/>
  <c r="AL355" i="4"/>
  <c r="AL354" i="4"/>
  <c r="AL353" i="4"/>
  <c r="AL352" i="4"/>
  <c r="AL351" i="4"/>
  <c r="AL350" i="4"/>
  <c r="AL349" i="4"/>
  <c r="AL348" i="4"/>
  <c r="AL347" i="4"/>
  <c r="AL346" i="4"/>
  <c r="AL345" i="4"/>
  <c r="AL344" i="4"/>
  <c r="AL343" i="4"/>
  <c r="AL342" i="4"/>
  <c r="AL341" i="4"/>
  <c r="AL340" i="4"/>
  <c r="AL339" i="4"/>
  <c r="AL338" i="4"/>
  <c r="AL337" i="4"/>
  <c r="AL336" i="4"/>
  <c r="AL335" i="4"/>
  <c r="AL334" i="4"/>
  <c r="AL333" i="4"/>
  <c r="AL332" i="4"/>
  <c r="AL331" i="4"/>
  <c r="AL330" i="4"/>
  <c r="AL329" i="4"/>
  <c r="AL328" i="4"/>
  <c r="AL327" i="4"/>
  <c r="AL326" i="4"/>
  <c r="AL325" i="4"/>
  <c r="AL324" i="4"/>
  <c r="AL323" i="4"/>
  <c r="AL322" i="4"/>
  <c r="AL321" i="4"/>
  <c r="AL320" i="4"/>
  <c r="AL319" i="4"/>
  <c r="AL318" i="4"/>
  <c r="AL317" i="4"/>
  <c r="AL316" i="4"/>
  <c r="AL315" i="4"/>
  <c r="AL314" i="4"/>
  <c r="AL313" i="4"/>
  <c r="AL312" i="4"/>
  <c r="AL311" i="4"/>
  <c r="AL310" i="4"/>
  <c r="AL309" i="4"/>
  <c r="AL308" i="4"/>
  <c r="AL307" i="4"/>
  <c r="AL306" i="4"/>
  <c r="AL305" i="4"/>
  <c r="AL304" i="4"/>
  <c r="AL303" i="4"/>
  <c r="AL302" i="4"/>
  <c r="AL301" i="4"/>
  <c r="AL300" i="4"/>
  <c r="AL299" i="4"/>
  <c r="AL298" i="4"/>
  <c r="AL297" i="4"/>
  <c r="AL296" i="4"/>
  <c r="AL295" i="4"/>
  <c r="AL294" i="4"/>
  <c r="AL293" i="4"/>
  <c r="AL292" i="4"/>
  <c r="AL291" i="4"/>
  <c r="AL290" i="4"/>
  <c r="AL289" i="4"/>
  <c r="AL288" i="4"/>
  <c r="AL287" i="4"/>
  <c r="AL286" i="4"/>
  <c r="AL285" i="4"/>
  <c r="AL284" i="4"/>
  <c r="AL283" i="4"/>
  <c r="AL282" i="4"/>
  <c r="AL281" i="4"/>
  <c r="AL280" i="4"/>
  <c r="AL279" i="4"/>
  <c r="AL278" i="4"/>
  <c r="AL277" i="4"/>
  <c r="AL276" i="4"/>
  <c r="AL275" i="4"/>
  <c r="AL274" i="4"/>
  <c r="AL273" i="4"/>
  <c r="AL272" i="4"/>
  <c r="AL271" i="4"/>
  <c r="AL270" i="4"/>
  <c r="AL269" i="4"/>
  <c r="AL268" i="4"/>
  <c r="AL267" i="4"/>
  <c r="AL266" i="4"/>
  <c r="AL265" i="4"/>
  <c r="AL264" i="4"/>
  <c r="AL263" i="4"/>
  <c r="AL262" i="4"/>
  <c r="AL261" i="4"/>
  <c r="AL260" i="4"/>
  <c r="AL259" i="4"/>
  <c r="AL258" i="4"/>
  <c r="AL257" i="4"/>
  <c r="AL256" i="4"/>
  <c r="AL255" i="4"/>
  <c r="AL254" i="4"/>
  <c r="AL253" i="4"/>
  <c r="AL252" i="4"/>
  <c r="AL251" i="4"/>
  <c r="AL250" i="4"/>
  <c r="AL249" i="4"/>
  <c r="AL248" i="4"/>
  <c r="AL247" i="4"/>
  <c r="AL246" i="4"/>
  <c r="AL245" i="4"/>
  <c r="AL244" i="4"/>
  <c r="AL243" i="4"/>
  <c r="AL242" i="4"/>
  <c r="AL241" i="4"/>
  <c r="AL240" i="4"/>
  <c r="AL239" i="4"/>
  <c r="AL238" i="4"/>
  <c r="AL237" i="4"/>
  <c r="AL236" i="4"/>
  <c r="AL235" i="4"/>
  <c r="AL234" i="4"/>
  <c r="AL233" i="4"/>
  <c r="AL232" i="4"/>
  <c r="AL231" i="4"/>
  <c r="AL230" i="4"/>
  <c r="AL229" i="4"/>
  <c r="AL228" i="4"/>
  <c r="AL227" i="4"/>
  <c r="AL226" i="4"/>
  <c r="AL225" i="4"/>
  <c r="AL224" i="4"/>
  <c r="AL223" i="4"/>
  <c r="AL222" i="4"/>
  <c r="AL221" i="4"/>
  <c r="AL220" i="4"/>
  <c r="AL219" i="4"/>
  <c r="AL218" i="4"/>
  <c r="AL217" i="4"/>
  <c r="AL216" i="4"/>
  <c r="AL215" i="4"/>
  <c r="AL214" i="4"/>
  <c r="AL213" i="4"/>
  <c r="AL212" i="4"/>
  <c r="AL211" i="4"/>
  <c r="AL210" i="4"/>
  <c r="AL209" i="4"/>
  <c r="AL208" i="4"/>
  <c r="AL207" i="4"/>
  <c r="AL206" i="4"/>
  <c r="AL205" i="4"/>
  <c r="AL204" i="4"/>
  <c r="AL203" i="4"/>
  <c r="AL202" i="4"/>
  <c r="AL201" i="4"/>
  <c r="AL200" i="4"/>
  <c r="AL199" i="4"/>
  <c r="AL198" i="4"/>
  <c r="AL197" i="4"/>
  <c r="AL196" i="4"/>
  <c r="AL195" i="4"/>
  <c r="AL194" i="4"/>
  <c r="AL193" i="4"/>
  <c r="AL192" i="4"/>
  <c r="AL191" i="4"/>
  <c r="AL190" i="4"/>
  <c r="AL189" i="4"/>
  <c r="AL188" i="4"/>
  <c r="AL187" i="4"/>
  <c r="AL186" i="4"/>
  <c r="AL185" i="4"/>
  <c r="AL184" i="4"/>
  <c r="AL183" i="4"/>
  <c r="AL182" i="4"/>
  <c r="AL181" i="4"/>
  <c r="AL180" i="4"/>
  <c r="AL179" i="4"/>
  <c r="AL178" i="4"/>
  <c r="AL177" i="4"/>
  <c r="AL176" i="4"/>
  <c r="AL175" i="4"/>
  <c r="AL174" i="4"/>
  <c r="AL173" i="4"/>
  <c r="AL172" i="4"/>
  <c r="AL171" i="4"/>
  <c r="AL170" i="4"/>
  <c r="AL169" i="4"/>
  <c r="AL168" i="4"/>
  <c r="AL167" i="4"/>
  <c r="AL166" i="4"/>
  <c r="AL165" i="4"/>
  <c r="AL164" i="4"/>
  <c r="AL163" i="4"/>
  <c r="AL162" i="4"/>
  <c r="AL161" i="4"/>
  <c r="AL160" i="4"/>
  <c r="AL159" i="4"/>
  <c r="AL158" i="4"/>
  <c r="AL157" i="4"/>
  <c r="AL156" i="4"/>
  <c r="AL155" i="4"/>
  <c r="AL154" i="4"/>
  <c r="AL153" i="4"/>
  <c r="AL152" i="4"/>
  <c r="AL151" i="4"/>
  <c r="AL150" i="4"/>
  <c r="AL149" i="4"/>
  <c r="AL148" i="4"/>
  <c r="AL147" i="4"/>
  <c r="AL146" i="4"/>
  <c r="AL145" i="4"/>
  <c r="AL144" i="4"/>
  <c r="AL143" i="4"/>
  <c r="AL142" i="4"/>
  <c r="AL141" i="4"/>
  <c r="AL140" i="4"/>
  <c r="AL139" i="4"/>
  <c r="AL138" i="4"/>
  <c r="AL137" i="4"/>
  <c r="AL136" i="4"/>
  <c r="AL135" i="4"/>
  <c r="AL134" i="4"/>
  <c r="AL133" i="4"/>
  <c r="AL132" i="4"/>
  <c r="AL131" i="4"/>
  <c r="AL130" i="4"/>
  <c r="AL129" i="4"/>
  <c r="AL128" i="4"/>
  <c r="AL127" i="4"/>
  <c r="AL126" i="4"/>
  <c r="AL125" i="4"/>
  <c r="AL124" i="4"/>
  <c r="AL123" i="4"/>
  <c r="AL122" i="4"/>
  <c r="AL121" i="4"/>
  <c r="AL120" i="4"/>
  <c r="AL119" i="4"/>
  <c r="AL118" i="4"/>
  <c r="AL117" i="4"/>
  <c r="AL116" i="4"/>
  <c r="AL115" i="4"/>
  <c r="AL114" i="4"/>
  <c r="AL113" i="4"/>
  <c r="AL112" i="4"/>
  <c r="AL111" i="4"/>
  <c r="AL110" i="4"/>
  <c r="AL109" i="4"/>
  <c r="AL108" i="4"/>
  <c r="AL107" i="4"/>
  <c r="AL106" i="4"/>
  <c r="AL105" i="4"/>
  <c r="AL104" i="4"/>
  <c r="AL103" i="4"/>
  <c r="AL102" i="4"/>
  <c r="AL101" i="4"/>
  <c r="AL100" i="4"/>
  <c r="AL99" i="4"/>
  <c r="AL98" i="4"/>
  <c r="AL97" i="4"/>
  <c r="AL96" i="4"/>
  <c r="AL95" i="4"/>
  <c r="AL94" i="4"/>
  <c r="AL93" i="4"/>
  <c r="AL92" i="4"/>
  <c r="AL91" i="4"/>
  <c r="AL90" i="4"/>
  <c r="AL89" i="4"/>
  <c r="AL88" i="4"/>
  <c r="AL87" i="4"/>
  <c r="AL86" i="4"/>
  <c r="AL85" i="4"/>
  <c r="AL84" i="4"/>
  <c r="AL83" i="4"/>
  <c r="AL82" i="4"/>
  <c r="AL81" i="4"/>
  <c r="AL80" i="4"/>
  <c r="AL79" i="4"/>
  <c r="AL78" i="4"/>
  <c r="AL77" i="4"/>
  <c r="AL76" i="4"/>
  <c r="AL75" i="4"/>
  <c r="AL74" i="4"/>
  <c r="AL73" i="4"/>
  <c r="AL72" i="4"/>
  <c r="AL71" i="4"/>
  <c r="AL70" i="4"/>
  <c r="AL69" i="4"/>
  <c r="AL68" i="4"/>
  <c r="AL67" i="4"/>
  <c r="AL66" i="4"/>
  <c r="AL65" i="4"/>
  <c r="AL64" i="4"/>
  <c r="AL63" i="4"/>
  <c r="AL62" i="4"/>
  <c r="AL61" i="4"/>
  <c r="AL60" i="4"/>
  <c r="AL59" i="4"/>
  <c r="AL58" i="4"/>
  <c r="AL57" i="4"/>
  <c r="AL56" i="4"/>
  <c r="AL55" i="4"/>
  <c r="AL54" i="4"/>
  <c r="AL53" i="4"/>
  <c r="AL52" i="4"/>
  <c r="AL51" i="4"/>
  <c r="AL50" i="4"/>
  <c r="AL49" i="4"/>
  <c r="AL48" i="4"/>
  <c r="AL47" i="4"/>
  <c r="AL46" i="4"/>
  <c r="AL45" i="4"/>
  <c r="AL44" i="4"/>
  <c r="AL43" i="4"/>
  <c r="AL42" i="4"/>
  <c r="AL41" i="4"/>
  <c r="AL40" i="4"/>
  <c r="AL39" i="4"/>
  <c r="AL38" i="4"/>
  <c r="AL37" i="4"/>
  <c r="AL36" i="4"/>
  <c r="AL35" i="4"/>
  <c r="AL34" i="4"/>
  <c r="AL33" i="4"/>
  <c r="AL32" i="4"/>
  <c r="AL31" i="4"/>
  <c r="AL30" i="4"/>
  <c r="AL29" i="4"/>
  <c r="AL28" i="4"/>
  <c r="AL27" i="4"/>
  <c r="AL26" i="4"/>
  <c r="AL25" i="4"/>
  <c r="AL24" i="4"/>
  <c r="AL23" i="4"/>
  <c r="AL22" i="4"/>
  <c r="AL21" i="4"/>
  <c r="AL20" i="4"/>
  <c r="AL19" i="4"/>
  <c r="AL18" i="4"/>
  <c r="AL17" i="4"/>
  <c r="AL16" i="4"/>
  <c r="AL15" i="4"/>
  <c r="AL14" i="4"/>
  <c r="AL13" i="4"/>
  <c r="AL12" i="4"/>
  <c r="AL11" i="4"/>
  <c r="AL10" i="4"/>
  <c r="AL9" i="4"/>
  <c r="AL8" i="4"/>
  <c r="AL7" i="4"/>
  <c r="AL6" i="4"/>
  <c r="AL5" i="4"/>
  <c r="AL4" i="4"/>
  <c r="AL859" i="4"/>
  <c r="AN928" i="4"/>
  <c r="AM928" i="4"/>
  <c r="AJ928" i="4"/>
  <c r="AI928" i="4"/>
  <c r="AN879" i="4"/>
  <c r="AM879" i="4"/>
  <c r="AJ879" i="4"/>
  <c r="AI879" i="4"/>
  <c r="AN878" i="4"/>
  <c r="AM878" i="4"/>
  <c r="AJ878" i="4"/>
  <c r="AK878" i="4" s="1"/>
  <c r="AI878" i="4"/>
  <c r="AN877" i="4"/>
  <c r="AM877" i="4"/>
  <c r="AJ877" i="4"/>
  <c r="AI877" i="4"/>
  <c r="AN876" i="4"/>
  <c r="AM876" i="4"/>
  <c r="AJ876" i="4"/>
  <c r="AI876" i="4"/>
  <c r="AN875" i="4"/>
  <c r="AM875" i="4"/>
  <c r="AJ875" i="4"/>
  <c r="AK875" i="4" s="1"/>
  <c r="AI875" i="4"/>
  <c r="AN874" i="4"/>
  <c r="AM874" i="4"/>
  <c r="AJ874" i="4"/>
  <c r="AK874" i="4" s="1"/>
  <c r="AI874" i="4"/>
  <c r="AN873" i="4"/>
  <c r="AM873" i="4"/>
  <c r="AJ873" i="4"/>
  <c r="AK873" i="4" s="1"/>
  <c r="AI873" i="4"/>
  <c r="AN872" i="4"/>
  <c r="AM872" i="4"/>
  <c r="AJ872" i="4"/>
  <c r="AK872" i="4" s="1"/>
  <c r="AI872" i="4"/>
  <c r="AN871" i="4"/>
  <c r="AM871" i="4"/>
  <c r="AJ871" i="4"/>
  <c r="AK871" i="4" s="1"/>
  <c r="AI871" i="4"/>
  <c r="AN870" i="4"/>
  <c r="AM870" i="4"/>
  <c r="AJ870" i="4"/>
  <c r="AI870" i="4"/>
  <c r="AN868" i="4"/>
  <c r="AM868" i="4"/>
  <c r="AJ868" i="4"/>
  <c r="AI868" i="4"/>
  <c r="AN867" i="4"/>
  <c r="AM867" i="4"/>
  <c r="AJ867" i="4"/>
  <c r="AI867" i="4"/>
  <c r="AN866" i="4"/>
  <c r="AM866" i="4"/>
  <c r="AJ866" i="4"/>
  <c r="AI866" i="4"/>
  <c r="AN865" i="4"/>
  <c r="AM865" i="4"/>
  <c r="AJ865" i="4"/>
  <c r="AI865" i="4"/>
  <c r="AN864" i="4"/>
  <c r="AM864" i="4"/>
  <c r="AJ864" i="4"/>
  <c r="AI864" i="4"/>
  <c r="AN863" i="4"/>
  <c r="AM863" i="4"/>
  <c r="AJ863" i="4"/>
  <c r="AI863" i="4"/>
  <c r="AN862" i="4"/>
  <c r="AM862" i="4"/>
  <c r="AJ862" i="4"/>
  <c r="AI862" i="4"/>
  <c r="AN859" i="4"/>
  <c r="AM859" i="4"/>
  <c r="AJ859" i="4"/>
  <c r="AI859" i="4"/>
  <c r="AN858" i="4"/>
  <c r="AM858" i="4"/>
  <c r="AJ858" i="4"/>
  <c r="AI858" i="4"/>
  <c r="AN857" i="4"/>
  <c r="AM857" i="4"/>
  <c r="AJ857" i="4"/>
  <c r="AI857" i="4"/>
  <c r="AN856" i="4"/>
  <c r="AM856" i="4"/>
  <c r="AJ856" i="4"/>
  <c r="AI856" i="4"/>
  <c r="AN855" i="4"/>
  <c r="AM855" i="4"/>
  <c r="AJ855" i="4"/>
  <c r="AI855" i="4"/>
  <c r="AN854" i="4"/>
  <c r="AM854" i="4"/>
  <c r="AJ854" i="4"/>
  <c r="AI854" i="4"/>
  <c r="AN853" i="4"/>
  <c r="AM853" i="4"/>
  <c r="AJ853" i="4"/>
  <c r="AI853" i="4"/>
  <c r="AN852" i="4"/>
  <c r="AM852" i="4"/>
  <c r="AJ852" i="4"/>
  <c r="AI852" i="4"/>
  <c r="AN851" i="4"/>
  <c r="AM851" i="4"/>
  <c r="AJ851" i="4"/>
  <c r="AI851" i="4"/>
  <c r="AN850" i="4"/>
  <c r="AM850" i="4"/>
  <c r="AJ850" i="4"/>
  <c r="AI850" i="4"/>
  <c r="AN849" i="4"/>
  <c r="AM849" i="4"/>
  <c r="AJ849" i="4"/>
  <c r="AI849" i="4"/>
  <c r="AN848" i="4"/>
  <c r="AM848" i="4"/>
  <c r="AJ848" i="4"/>
  <c r="AI848" i="4"/>
  <c r="AN846" i="4"/>
  <c r="AM846" i="4"/>
  <c r="AJ846" i="4"/>
  <c r="AI846" i="4"/>
  <c r="AN844" i="4"/>
  <c r="AM844" i="4"/>
  <c r="AJ844" i="4"/>
  <c r="AI844" i="4"/>
  <c r="AN843" i="4"/>
  <c r="AM843" i="4"/>
  <c r="AJ843" i="4"/>
  <c r="AI843" i="4"/>
  <c r="AN842" i="4"/>
  <c r="AM842" i="4"/>
  <c r="AJ842" i="4"/>
  <c r="AI842" i="4"/>
  <c r="AN841" i="4"/>
  <c r="AM841" i="4"/>
  <c r="AJ841" i="4"/>
  <c r="AI841" i="4"/>
  <c r="M870" i="4"/>
  <c r="L870" i="4"/>
  <c r="M868" i="4"/>
  <c r="L868" i="4"/>
  <c r="M867" i="4"/>
  <c r="L867" i="4"/>
  <c r="M866" i="4"/>
  <c r="L866" i="4"/>
  <c r="M862" i="4"/>
  <c r="L862" i="4"/>
  <c r="M859" i="4"/>
  <c r="L859" i="4"/>
  <c r="M858" i="4"/>
  <c r="L858" i="4"/>
  <c r="M854" i="4"/>
  <c r="L854" i="4"/>
  <c r="M853" i="4"/>
  <c r="L853" i="4"/>
  <c r="M852" i="4"/>
  <c r="L852" i="4"/>
  <c r="M851" i="4"/>
  <c r="L851" i="4"/>
  <c r="M850" i="4"/>
  <c r="L850" i="4"/>
  <c r="M846" i="4"/>
  <c r="L846" i="4"/>
  <c r="M844" i="4"/>
  <c r="L844" i="4"/>
  <c r="M843" i="4"/>
  <c r="L843" i="4"/>
  <c r="M842" i="4"/>
  <c r="L842" i="4"/>
  <c r="M841" i="4"/>
  <c r="L841" i="4"/>
  <c r="M840" i="4"/>
  <c r="L840" i="4"/>
  <c r="AK866" i="4" l="1"/>
  <c r="AK851" i="4"/>
  <c r="AK859" i="4"/>
  <c r="AK841" i="4"/>
  <c r="AK853" i="4"/>
  <c r="AK846" i="4"/>
  <c r="AK850" i="4"/>
  <c r="AK854" i="4"/>
  <c r="AK858" i="4"/>
  <c r="AK868" i="4"/>
  <c r="AK844" i="4"/>
  <c r="AK870" i="4"/>
  <c r="AK867" i="4"/>
  <c r="AK842" i="4"/>
  <c r="AK862" i="4"/>
  <c r="AK843" i="4"/>
  <c r="AK852" i="4"/>
  <c r="B3926" i="3" l="1"/>
  <c r="B3925" i="3"/>
  <c r="B3924" i="3"/>
  <c r="B3923" i="3"/>
  <c r="B3922" i="3"/>
  <c r="B3921" i="3"/>
  <c r="B3920" i="3"/>
  <c r="B3919" i="3"/>
  <c r="B3918" i="3"/>
  <c r="B3917" i="3"/>
  <c r="B3916" i="3"/>
  <c r="B3915" i="3"/>
  <c r="B3914" i="3"/>
  <c r="B3913" i="3"/>
  <c r="B3912" i="3"/>
  <c r="B3911" i="3"/>
  <c r="B3910" i="3"/>
  <c r="B3909" i="3"/>
  <c r="B3908" i="3"/>
  <c r="B3907" i="3"/>
  <c r="B3906" i="3"/>
  <c r="B3905" i="3"/>
  <c r="B3904" i="3"/>
  <c r="B3903" i="3"/>
  <c r="B3902" i="3"/>
  <c r="B3901" i="3"/>
  <c r="B3900" i="3"/>
  <c r="B3899" i="3"/>
  <c r="B3898" i="3"/>
  <c r="B3897" i="3"/>
  <c r="B3896" i="3"/>
  <c r="B3895" i="3"/>
  <c r="B3894" i="3"/>
  <c r="B3893" i="3"/>
  <c r="B3892" i="3"/>
  <c r="B3891" i="3"/>
  <c r="B3890" i="3"/>
  <c r="B3889" i="3"/>
  <c r="B3888" i="3"/>
  <c r="B3887" i="3"/>
  <c r="B3886" i="3"/>
  <c r="B3885" i="3"/>
  <c r="B3884" i="3"/>
  <c r="B3883" i="3"/>
  <c r="B3882" i="3"/>
  <c r="B3881" i="3"/>
  <c r="B3880" i="3"/>
  <c r="B3879" i="3"/>
  <c r="B3878" i="3"/>
  <c r="B3877" i="3"/>
  <c r="B3876" i="3"/>
  <c r="B3875" i="3"/>
  <c r="B3874" i="3"/>
  <c r="B3873" i="3"/>
  <c r="B3872" i="3"/>
  <c r="B3871" i="3"/>
  <c r="B3870" i="3"/>
  <c r="B3869" i="3"/>
  <c r="B3868" i="3"/>
  <c r="B3867" i="3"/>
  <c r="B3866" i="3"/>
  <c r="B3865" i="3"/>
  <c r="B3864" i="3"/>
  <c r="B3863" i="3"/>
  <c r="B3862" i="3"/>
  <c r="B3861" i="3"/>
  <c r="B3860" i="3"/>
  <c r="B3859" i="3"/>
  <c r="B3858" i="3"/>
  <c r="B3857" i="3"/>
  <c r="B3856" i="3"/>
  <c r="B3855" i="3"/>
  <c r="B3854" i="3"/>
  <c r="B3853" i="3"/>
  <c r="B3852" i="3"/>
  <c r="B3851" i="3"/>
  <c r="B3850" i="3"/>
  <c r="B3849" i="3"/>
  <c r="B3848" i="3"/>
  <c r="B3847" i="3"/>
  <c r="B3846" i="3"/>
  <c r="B3845" i="3"/>
  <c r="B3844" i="3"/>
  <c r="B3843" i="3"/>
  <c r="B3842" i="3"/>
  <c r="B3841" i="3"/>
  <c r="B3840" i="3"/>
  <c r="B3839" i="3"/>
  <c r="B3838" i="3"/>
  <c r="B3837" i="3"/>
  <c r="B3836" i="3"/>
  <c r="B3835" i="3"/>
  <c r="B3834" i="3"/>
  <c r="B3833" i="3"/>
  <c r="B3832" i="3"/>
  <c r="B3831" i="3"/>
  <c r="B3830" i="3"/>
  <c r="B3829" i="3"/>
  <c r="B3828" i="3"/>
  <c r="B3827" i="3"/>
  <c r="B3826" i="3"/>
  <c r="B3825" i="3"/>
  <c r="B3824" i="3"/>
  <c r="B3823" i="3"/>
  <c r="B3822" i="3"/>
  <c r="B3821" i="3"/>
  <c r="B3820" i="3"/>
  <c r="B3819" i="3"/>
  <c r="B3818" i="3"/>
  <c r="B3817" i="3"/>
  <c r="B3816" i="3"/>
  <c r="B3815" i="3"/>
  <c r="B3814" i="3"/>
  <c r="B3813" i="3"/>
  <c r="B3812" i="3"/>
  <c r="B3811" i="3"/>
  <c r="B3810" i="3"/>
  <c r="B3809" i="3"/>
  <c r="B3808" i="3"/>
  <c r="B3807" i="3"/>
  <c r="B3806" i="3"/>
  <c r="B3805" i="3"/>
  <c r="B3804" i="3"/>
  <c r="B3803" i="3"/>
  <c r="B3802" i="3"/>
  <c r="B3801" i="3"/>
  <c r="B3800" i="3"/>
  <c r="B3799" i="3"/>
  <c r="B3798" i="3"/>
  <c r="B3797" i="3"/>
  <c r="B3796" i="3"/>
  <c r="B3795" i="3"/>
  <c r="B3794" i="3"/>
  <c r="B3793" i="3"/>
  <c r="B3792" i="3"/>
  <c r="B3791" i="3"/>
  <c r="B3790" i="3"/>
  <c r="B3789" i="3"/>
  <c r="B3788" i="3"/>
  <c r="B3787" i="3"/>
  <c r="B3786" i="3"/>
  <c r="B3785" i="3"/>
  <c r="B3784" i="3"/>
  <c r="B3783" i="3"/>
  <c r="B3782" i="3"/>
  <c r="B3781" i="3"/>
  <c r="B3780" i="3"/>
  <c r="B3779" i="3"/>
  <c r="B3778" i="3"/>
  <c r="B3777" i="3"/>
  <c r="B3776" i="3"/>
  <c r="B3775" i="3"/>
  <c r="B3774" i="3"/>
  <c r="B3773" i="3"/>
  <c r="B3772" i="3"/>
  <c r="B3771" i="3"/>
  <c r="B3770" i="3"/>
  <c r="B3769" i="3"/>
  <c r="B3768" i="3"/>
  <c r="B3767" i="3"/>
  <c r="B3766" i="3"/>
  <c r="B3765" i="3"/>
  <c r="B3764" i="3"/>
  <c r="B3763" i="3"/>
  <c r="B3762" i="3"/>
  <c r="B3761" i="3"/>
  <c r="B3760" i="3"/>
  <c r="B3759" i="3"/>
  <c r="B3758" i="3"/>
  <c r="B3757" i="3"/>
  <c r="B3756" i="3"/>
  <c r="B3755" i="3"/>
  <c r="B3754" i="3"/>
  <c r="B3753" i="3"/>
  <c r="B3752" i="3"/>
  <c r="B3751" i="3"/>
  <c r="B3750" i="3"/>
  <c r="B3749" i="3"/>
  <c r="B3748" i="3"/>
  <c r="B3747" i="3"/>
  <c r="B3746" i="3"/>
  <c r="B3745" i="3"/>
  <c r="B3744" i="3"/>
  <c r="B3743" i="3"/>
  <c r="B3742" i="3"/>
  <c r="B3741" i="3"/>
  <c r="B3740" i="3"/>
  <c r="B3739" i="3"/>
  <c r="B3738" i="3"/>
  <c r="B3737" i="3"/>
  <c r="B3736" i="3"/>
  <c r="B3735" i="3"/>
  <c r="B3734" i="3"/>
  <c r="B3733" i="3"/>
  <c r="B3732" i="3"/>
  <c r="B3731" i="3"/>
  <c r="B3730" i="3"/>
  <c r="B3729" i="3"/>
  <c r="B3728" i="3"/>
  <c r="B3727" i="3"/>
  <c r="B3726" i="3"/>
  <c r="B3725" i="3"/>
  <c r="B3724" i="3"/>
  <c r="B3723" i="3"/>
  <c r="B3722" i="3"/>
  <c r="B3721" i="3"/>
  <c r="B3720" i="3"/>
  <c r="B3719" i="3"/>
  <c r="B3718" i="3"/>
  <c r="B3717" i="3"/>
  <c r="B3716" i="3"/>
  <c r="B3715" i="3"/>
  <c r="B3714" i="3"/>
  <c r="B3713" i="3"/>
  <c r="B3712" i="3"/>
  <c r="B3711" i="3"/>
  <c r="B3710" i="3"/>
  <c r="B3709" i="3"/>
  <c r="B3708" i="3"/>
  <c r="B3707" i="3"/>
  <c r="B3706" i="3"/>
  <c r="B3705" i="3"/>
  <c r="B3704" i="3"/>
  <c r="B3703" i="3"/>
  <c r="B3702" i="3"/>
  <c r="B3701" i="3"/>
  <c r="B3700" i="3"/>
  <c r="B3699" i="3"/>
  <c r="B3698" i="3"/>
  <c r="B3697" i="3"/>
  <c r="B3696" i="3"/>
  <c r="B3695" i="3"/>
  <c r="B3694" i="3"/>
  <c r="B3693" i="3"/>
  <c r="B3692" i="3"/>
  <c r="B3691" i="3"/>
  <c r="B3690" i="3"/>
  <c r="B3689" i="3"/>
  <c r="B3688" i="3"/>
  <c r="B3687" i="3"/>
  <c r="B3686" i="3"/>
  <c r="B3685" i="3"/>
  <c r="B3684" i="3"/>
  <c r="B3683" i="3"/>
  <c r="B3682" i="3"/>
  <c r="B3681" i="3"/>
  <c r="B3680" i="3"/>
  <c r="B3679" i="3"/>
  <c r="B3678" i="3"/>
  <c r="B3677" i="3"/>
  <c r="B3676" i="3"/>
  <c r="B3675" i="3"/>
  <c r="B3674" i="3"/>
  <c r="B3673" i="3"/>
  <c r="B3672" i="3"/>
  <c r="B3671" i="3"/>
  <c r="B3670" i="3"/>
  <c r="B3669" i="3"/>
  <c r="B3668" i="3"/>
  <c r="B3667" i="3"/>
  <c r="B3666" i="3"/>
  <c r="B3665" i="3"/>
  <c r="B3664" i="3"/>
  <c r="B3663" i="3"/>
  <c r="B3662" i="3"/>
  <c r="B3661" i="3"/>
  <c r="B3660" i="3"/>
  <c r="B3659" i="3"/>
  <c r="B3658" i="3"/>
  <c r="B3657" i="3"/>
  <c r="B3656" i="3"/>
  <c r="B3655" i="3"/>
  <c r="B3654" i="3"/>
  <c r="B3653" i="3"/>
  <c r="B3652" i="3"/>
  <c r="B3651" i="3"/>
  <c r="B3650" i="3"/>
  <c r="B3649" i="3"/>
  <c r="B3648" i="3"/>
  <c r="B3647" i="3"/>
  <c r="B3646" i="3"/>
  <c r="B3645" i="3"/>
  <c r="B3644" i="3"/>
  <c r="B3643" i="3"/>
  <c r="B3642" i="3"/>
  <c r="B3641" i="3"/>
  <c r="B3640" i="3"/>
  <c r="B3639" i="3"/>
  <c r="B3638" i="3"/>
  <c r="B3637" i="3"/>
  <c r="B3636" i="3"/>
  <c r="B3635" i="3"/>
  <c r="B3634" i="3"/>
  <c r="B3633" i="3"/>
  <c r="B3632" i="3"/>
  <c r="B3631" i="3"/>
  <c r="B3630" i="3"/>
  <c r="B3629" i="3"/>
  <c r="B3628" i="3"/>
  <c r="B3627" i="3"/>
  <c r="B3626" i="3"/>
  <c r="B3625" i="3"/>
  <c r="B3624" i="3"/>
  <c r="B3623" i="3"/>
  <c r="B3622" i="3"/>
  <c r="B3621" i="3"/>
  <c r="B3620" i="3"/>
  <c r="B3619" i="3"/>
  <c r="B3618" i="3"/>
  <c r="B3617" i="3"/>
  <c r="B3616" i="3"/>
  <c r="B3615" i="3"/>
  <c r="B3614" i="3"/>
  <c r="B3613" i="3"/>
  <c r="B3612" i="3"/>
  <c r="B3611" i="3"/>
  <c r="B3610" i="3"/>
  <c r="B3609" i="3"/>
  <c r="B3608" i="3"/>
  <c r="B3607" i="3"/>
  <c r="B3606" i="3"/>
  <c r="B3605" i="3"/>
  <c r="B3604" i="3"/>
  <c r="B3603" i="3"/>
  <c r="B3602" i="3"/>
  <c r="B3601" i="3"/>
  <c r="B3600" i="3"/>
  <c r="B3599" i="3"/>
  <c r="B3598" i="3"/>
  <c r="B3597" i="3"/>
  <c r="B3596" i="3"/>
  <c r="B3595" i="3"/>
  <c r="B3594" i="3"/>
  <c r="B3593" i="3"/>
  <c r="B3592" i="3"/>
  <c r="B3591" i="3"/>
  <c r="B3590" i="3"/>
  <c r="B3589" i="3"/>
  <c r="B3588" i="3"/>
  <c r="B3587" i="3"/>
  <c r="B3586" i="3"/>
  <c r="B3585" i="3"/>
  <c r="B3584" i="3"/>
  <c r="B3583" i="3"/>
  <c r="B3582" i="3"/>
  <c r="B3581" i="3"/>
  <c r="B3580" i="3"/>
  <c r="B3579" i="3"/>
  <c r="B3578" i="3"/>
  <c r="B3577" i="3"/>
  <c r="B3576" i="3"/>
  <c r="B3575" i="3"/>
  <c r="B3574" i="3"/>
  <c r="B3573" i="3"/>
  <c r="B3572" i="3"/>
  <c r="B3571" i="3"/>
  <c r="B3570" i="3"/>
  <c r="B3569" i="3"/>
  <c r="B3568" i="3"/>
  <c r="B3567" i="3"/>
  <c r="B3566" i="3"/>
  <c r="B3565" i="3"/>
  <c r="B3564" i="3"/>
  <c r="B3563" i="3"/>
  <c r="B3562" i="3"/>
  <c r="B3561" i="3"/>
  <c r="B3560" i="3"/>
  <c r="B3559" i="3"/>
  <c r="B3558" i="3"/>
  <c r="B3557" i="3"/>
  <c r="B3556" i="3"/>
  <c r="B3555" i="3"/>
  <c r="B3554" i="3"/>
  <c r="B3553" i="3"/>
  <c r="B3552" i="3"/>
  <c r="B3551" i="3"/>
  <c r="B3550" i="3"/>
  <c r="B3549" i="3"/>
  <c r="B3548" i="3"/>
  <c r="B3547" i="3"/>
  <c r="B3546" i="3"/>
  <c r="B3545" i="3"/>
  <c r="B3544" i="3"/>
  <c r="B3543" i="3"/>
  <c r="B3542" i="3"/>
  <c r="B3541" i="3"/>
  <c r="B3540" i="3"/>
  <c r="B3539" i="3"/>
  <c r="B3538" i="3"/>
  <c r="B3537" i="3"/>
  <c r="B3536" i="3"/>
  <c r="B3535" i="3"/>
  <c r="B3534" i="3"/>
  <c r="B3533" i="3"/>
  <c r="B3532" i="3"/>
  <c r="B3531" i="3"/>
  <c r="B3530" i="3"/>
  <c r="B3529" i="3"/>
  <c r="B3528" i="3"/>
  <c r="B3527" i="3"/>
  <c r="B3526" i="3"/>
  <c r="B3525" i="3"/>
  <c r="B3524" i="3"/>
  <c r="B3523" i="3"/>
  <c r="B3522" i="3"/>
  <c r="B3521" i="3"/>
  <c r="B3520" i="3"/>
  <c r="B3519" i="3"/>
  <c r="B3518" i="3"/>
  <c r="B3517" i="3"/>
  <c r="B3516" i="3"/>
  <c r="B3515" i="3"/>
  <c r="B3514" i="3"/>
  <c r="B3513" i="3"/>
  <c r="B3512" i="3"/>
  <c r="B3511" i="3"/>
  <c r="B3510" i="3"/>
  <c r="B3509" i="3"/>
  <c r="B3508" i="3"/>
  <c r="B3507" i="3"/>
  <c r="B3506" i="3"/>
  <c r="B3505" i="3"/>
  <c r="B3504" i="3"/>
  <c r="B3503" i="3"/>
  <c r="B3502" i="3"/>
  <c r="B3501" i="3"/>
  <c r="B3500" i="3"/>
  <c r="B3499" i="3"/>
  <c r="B3498" i="3"/>
  <c r="B3497" i="3"/>
  <c r="B3496" i="3"/>
  <c r="B3495" i="3"/>
  <c r="B3494" i="3"/>
  <c r="B3493" i="3"/>
  <c r="B3492" i="3"/>
  <c r="B3491" i="3"/>
  <c r="B3490" i="3"/>
  <c r="B3489" i="3"/>
  <c r="B3488" i="3"/>
  <c r="B3487" i="3"/>
  <c r="B3486" i="3"/>
  <c r="B3485" i="3"/>
  <c r="B3484" i="3"/>
  <c r="B3483" i="3"/>
  <c r="B3482" i="3"/>
  <c r="B3481" i="3"/>
  <c r="B3480" i="3"/>
  <c r="B3479" i="3"/>
  <c r="B3478" i="3"/>
  <c r="B3477" i="3"/>
  <c r="B3476" i="3"/>
  <c r="B3475" i="3"/>
  <c r="B3474" i="3"/>
  <c r="B3473" i="3"/>
  <c r="B3472" i="3"/>
  <c r="B3471" i="3"/>
  <c r="B3470" i="3"/>
  <c r="B3469" i="3"/>
  <c r="B3468" i="3"/>
  <c r="B3467" i="3"/>
  <c r="B3466" i="3"/>
  <c r="B3465" i="3"/>
  <c r="B3464" i="3"/>
  <c r="B3463" i="3"/>
  <c r="B3462" i="3"/>
  <c r="B3461" i="3"/>
  <c r="B3460" i="3"/>
  <c r="B3459" i="3"/>
  <c r="B3458" i="3"/>
  <c r="B3457" i="3"/>
  <c r="B3456" i="3"/>
  <c r="B3455" i="3"/>
  <c r="B3454" i="3"/>
  <c r="B3453" i="3"/>
  <c r="B3452" i="3"/>
  <c r="B3451" i="3"/>
  <c r="B3450" i="3"/>
  <c r="B3449" i="3"/>
  <c r="B3448" i="3"/>
  <c r="B3447" i="3"/>
  <c r="B3446" i="3"/>
  <c r="B3445" i="3"/>
  <c r="B3444" i="3"/>
  <c r="B3443" i="3"/>
  <c r="B3442" i="3"/>
  <c r="B3441" i="3"/>
  <c r="B3440" i="3"/>
  <c r="B3439" i="3"/>
  <c r="B3438" i="3"/>
  <c r="B3437" i="3"/>
  <c r="B3436" i="3"/>
  <c r="B3435" i="3"/>
  <c r="B3434" i="3"/>
  <c r="B3433" i="3"/>
  <c r="B3432" i="3"/>
  <c r="B3431" i="3"/>
  <c r="B3430" i="3"/>
  <c r="B3429" i="3"/>
  <c r="B3428" i="3"/>
  <c r="B3427" i="3"/>
  <c r="B3426" i="3"/>
  <c r="B3425" i="3"/>
  <c r="B3424" i="3"/>
  <c r="B3423" i="3"/>
  <c r="B3422" i="3"/>
  <c r="B3421" i="3"/>
  <c r="B3420" i="3"/>
  <c r="B3419" i="3"/>
  <c r="B3418" i="3"/>
  <c r="B3417" i="3"/>
  <c r="B3416" i="3"/>
  <c r="B3415" i="3"/>
  <c r="B3414" i="3"/>
  <c r="B3413" i="3"/>
  <c r="B3412" i="3"/>
  <c r="B3411" i="3"/>
  <c r="B3410" i="3"/>
  <c r="B3409" i="3"/>
  <c r="B3408" i="3"/>
  <c r="B3407" i="3"/>
  <c r="B3406" i="3"/>
  <c r="B3405" i="3"/>
  <c r="B3404" i="3"/>
  <c r="B3403" i="3"/>
  <c r="B3402" i="3"/>
  <c r="B3401" i="3"/>
  <c r="B3400" i="3"/>
  <c r="B3399" i="3"/>
  <c r="B3398" i="3"/>
  <c r="B3397" i="3"/>
  <c r="B3396" i="3"/>
  <c r="B3395" i="3"/>
  <c r="B3394" i="3"/>
  <c r="B3393" i="3"/>
  <c r="B3392" i="3"/>
  <c r="B3391" i="3"/>
  <c r="B3390" i="3"/>
  <c r="B3389" i="3"/>
  <c r="B3388" i="3"/>
  <c r="B3387" i="3"/>
  <c r="B3386" i="3"/>
  <c r="B3385" i="3"/>
  <c r="B3384" i="3"/>
  <c r="B3383" i="3"/>
  <c r="B3382" i="3"/>
  <c r="B3381" i="3"/>
  <c r="B3380" i="3"/>
  <c r="B3379" i="3"/>
  <c r="B3378" i="3"/>
  <c r="B3377" i="3"/>
  <c r="B3376" i="3"/>
  <c r="B3375" i="3"/>
  <c r="B3374" i="3"/>
  <c r="B3373" i="3"/>
  <c r="B3372" i="3"/>
  <c r="B3371" i="3"/>
  <c r="B3370" i="3"/>
  <c r="B3369" i="3"/>
  <c r="B3368" i="3"/>
  <c r="B3367" i="3"/>
  <c r="B3366" i="3"/>
  <c r="B3365" i="3"/>
  <c r="B3364" i="3"/>
  <c r="B3363" i="3"/>
  <c r="B3362" i="3"/>
  <c r="B3361" i="3"/>
  <c r="B3360" i="3"/>
  <c r="B3359" i="3"/>
  <c r="B3358" i="3"/>
  <c r="B3357" i="3"/>
  <c r="B3356" i="3"/>
  <c r="B3355" i="3"/>
  <c r="B3354" i="3"/>
  <c r="B3353" i="3"/>
  <c r="B3352" i="3"/>
  <c r="B3351" i="3"/>
  <c r="B3350" i="3"/>
  <c r="B3349" i="3"/>
  <c r="B3348" i="3"/>
  <c r="B3347" i="3"/>
  <c r="B3346" i="3"/>
  <c r="B3345" i="3"/>
  <c r="B3344" i="3"/>
  <c r="B3343" i="3"/>
  <c r="B3342" i="3"/>
  <c r="B3341" i="3"/>
  <c r="B3340" i="3"/>
  <c r="B3339" i="3"/>
  <c r="B3338" i="3"/>
  <c r="B3337" i="3"/>
  <c r="B3336" i="3"/>
  <c r="B3335" i="3"/>
  <c r="B3334" i="3"/>
  <c r="B3333" i="3"/>
  <c r="B3332" i="3"/>
  <c r="B3331" i="3"/>
  <c r="B3330" i="3"/>
  <c r="B3329" i="3"/>
  <c r="B3328" i="3"/>
  <c r="B3327" i="3"/>
  <c r="B3326" i="3"/>
  <c r="B3325" i="3"/>
  <c r="B3324" i="3"/>
  <c r="B3323" i="3"/>
  <c r="B3322" i="3"/>
  <c r="B3321" i="3"/>
  <c r="B3320" i="3"/>
  <c r="B3319" i="3"/>
  <c r="B3318" i="3"/>
  <c r="B3317" i="3"/>
  <c r="B3316" i="3"/>
  <c r="B3315" i="3"/>
  <c r="B3314" i="3"/>
  <c r="B3313" i="3"/>
  <c r="B3312" i="3"/>
  <c r="B3311" i="3"/>
  <c r="B3310" i="3"/>
  <c r="B3309" i="3"/>
  <c r="B3308" i="3"/>
  <c r="B3307" i="3"/>
  <c r="B3306" i="3"/>
  <c r="B3305" i="3"/>
  <c r="B3304" i="3"/>
  <c r="B3303" i="3"/>
  <c r="B3302" i="3"/>
  <c r="B3301" i="3"/>
  <c r="B3300" i="3"/>
  <c r="B3299" i="3"/>
  <c r="B3298" i="3"/>
  <c r="B3297" i="3"/>
  <c r="B3296" i="3"/>
  <c r="B3295" i="3"/>
  <c r="B3294" i="3"/>
  <c r="B3293" i="3"/>
  <c r="B3292" i="3"/>
  <c r="B3291" i="3"/>
  <c r="B3290" i="3"/>
  <c r="B3289" i="3"/>
  <c r="B3288" i="3"/>
  <c r="B3287" i="3"/>
  <c r="B3286" i="3"/>
  <c r="B3285" i="3"/>
  <c r="B3284" i="3"/>
  <c r="B3283" i="3"/>
  <c r="B3282" i="3"/>
  <c r="B3281" i="3"/>
  <c r="B3280" i="3"/>
  <c r="B3279" i="3"/>
  <c r="B3278" i="3"/>
  <c r="B3277" i="3"/>
  <c r="B3276" i="3"/>
  <c r="B3275" i="3"/>
  <c r="B3274" i="3"/>
  <c r="B3273" i="3"/>
  <c r="B3272" i="3"/>
  <c r="B3271" i="3"/>
  <c r="B3270" i="3"/>
  <c r="B3269" i="3"/>
  <c r="B3268" i="3"/>
  <c r="B3267" i="3"/>
  <c r="B3266" i="3"/>
  <c r="B3265" i="3"/>
  <c r="B3264" i="3"/>
  <c r="B3263" i="3"/>
  <c r="B3262" i="3"/>
  <c r="B3261" i="3"/>
  <c r="B3260" i="3"/>
  <c r="B3259" i="3"/>
  <c r="B3258" i="3"/>
  <c r="B3257" i="3"/>
  <c r="B3256" i="3"/>
  <c r="B3255" i="3"/>
  <c r="B3254" i="3"/>
  <c r="B3253" i="3"/>
  <c r="B3252" i="3"/>
  <c r="B3251" i="3"/>
  <c r="B3250" i="3"/>
  <c r="B3249" i="3"/>
  <c r="B3248" i="3"/>
  <c r="B3247" i="3"/>
  <c r="B3246" i="3"/>
  <c r="B3245" i="3"/>
  <c r="B3244" i="3"/>
  <c r="B3243" i="3"/>
  <c r="B3242" i="3"/>
  <c r="B3241" i="3"/>
  <c r="B3240" i="3"/>
  <c r="B3239" i="3"/>
  <c r="B3238" i="3"/>
  <c r="B3237" i="3"/>
  <c r="B3236" i="3"/>
  <c r="B3235" i="3"/>
  <c r="B3234" i="3"/>
  <c r="B3233" i="3"/>
  <c r="B3232" i="3"/>
  <c r="B3231" i="3"/>
  <c r="B3230" i="3"/>
  <c r="B3229" i="3"/>
  <c r="B3228" i="3"/>
  <c r="B3227" i="3"/>
  <c r="B3226" i="3"/>
  <c r="B3225" i="3"/>
  <c r="B3224" i="3"/>
  <c r="B3223" i="3"/>
  <c r="B3222" i="3"/>
  <c r="B3221" i="3"/>
  <c r="B3220" i="3"/>
  <c r="B3219" i="3"/>
  <c r="B3218" i="3"/>
  <c r="B3217" i="3"/>
  <c r="B3216" i="3"/>
  <c r="B3215" i="3"/>
  <c r="B3214" i="3"/>
  <c r="B3213" i="3"/>
  <c r="B3212" i="3"/>
  <c r="B3211" i="3"/>
  <c r="B3210" i="3"/>
  <c r="B3209" i="3"/>
  <c r="B3208" i="3"/>
  <c r="B3207" i="3"/>
  <c r="B3206" i="3"/>
  <c r="B3205" i="3"/>
  <c r="B3204" i="3"/>
  <c r="B3203" i="3"/>
  <c r="B3202" i="3"/>
  <c r="B3201" i="3"/>
  <c r="B3200" i="3"/>
  <c r="B3199" i="3"/>
  <c r="B3198" i="3"/>
  <c r="B3197" i="3"/>
  <c r="B3196" i="3"/>
  <c r="B3195" i="3"/>
  <c r="B3194" i="3"/>
  <c r="B3193" i="3"/>
  <c r="B3192" i="3"/>
  <c r="B3191" i="3"/>
  <c r="B3190" i="3"/>
  <c r="B3189" i="3"/>
  <c r="B3188" i="3"/>
  <c r="B3187" i="3"/>
  <c r="B3186" i="3"/>
  <c r="B3185" i="3"/>
  <c r="B3184" i="3"/>
  <c r="B3183" i="3"/>
  <c r="B3182" i="3"/>
  <c r="B3181" i="3"/>
  <c r="B3180" i="3"/>
  <c r="B3179" i="3"/>
  <c r="B3178" i="3"/>
  <c r="B3177" i="3"/>
  <c r="B3176" i="3"/>
  <c r="B3175" i="3"/>
  <c r="B3174" i="3"/>
  <c r="B3173" i="3"/>
  <c r="B3172" i="3"/>
  <c r="B3171" i="3"/>
  <c r="B3170" i="3"/>
  <c r="B3169" i="3"/>
  <c r="B3168" i="3"/>
  <c r="B3167" i="3"/>
  <c r="B3166" i="3"/>
  <c r="B3165" i="3"/>
  <c r="B3164" i="3"/>
  <c r="B3163" i="3"/>
  <c r="B3162" i="3"/>
  <c r="B3161" i="3"/>
  <c r="B3160" i="3"/>
  <c r="B3159" i="3"/>
  <c r="B3158" i="3"/>
  <c r="B3157" i="3"/>
  <c r="B3156" i="3"/>
  <c r="B3155" i="3"/>
  <c r="B3154" i="3"/>
  <c r="B3153" i="3"/>
  <c r="B3152" i="3"/>
  <c r="B3151" i="3"/>
  <c r="B3150" i="3"/>
  <c r="B3149" i="3"/>
  <c r="B3148" i="3"/>
  <c r="B3147" i="3"/>
  <c r="B3146" i="3"/>
  <c r="B3145" i="3"/>
  <c r="B3144" i="3"/>
  <c r="B3143" i="3"/>
  <c r="B3142" i="3"/>
  <c r="B3141" i="3"/>
  <c r="B3140" i="3"/>
  <c r="B3139" i="3"/>
  <c r="B3138" i="3"/>
  <c r="B3137" i="3"/>
  <c r="B3136" i="3"/>
  <c r="B3135" i="3"/>
  <c r="B3134" i="3"/>
  <c r="B3133" i="3"/>
  <c r="B3132" i="3"/>
  <c r="B3131" i="3"/>
  <c r="B3130" i="3"/>
  <c r="B3129" i="3"/>
  <c r="B3128" i="3"/>
  <c r="B3127" i="3"/>
  <c r="B3126" i="3"/>
  <c r="B3125" i="3"/>
  <c r="B3124" i="3"/>
  <c r="B3123" i="3"/>
  <c r="B3122" i="3"/>
  <c r="B3121" i="3"/>
  <c r="B3120" i="3"/>
  <c r="B3119" i="3"/>
  <c r="B3118" i="3"/>
  <c r="B3117" i="3"/>
  <c r="B3116" i="3"/>
  <c r="B3115" i="3"/>
  <c r="B3114" i="3"/>
  <c r="B3113" i="3"/>
  <c r="B3112" i="3"/>
  <c r="B3111" i="3"/>
  <c r="B3110" i="3"/>
  <c r="B3109" i="3"/>
  <c r="B3108" i="3"/>
  <c r="B3107" i="3"/>
  <c r="B3106" i="3"/>
  <c r="B3105" i="3"/>
  <c r="B3104" i="3"/>
  <c r="B3103" i="3"/>
  <c r="B3102" i="3"/>
  <c r="B3101" i="3"/>
  <c r="B3100" i="3"/>
  <c r="B3099" i="3"/>
  <c r="B3098" i="3"/>
  <c r="B3097" i="3"/>
  <c r="B3096" i="3"/>
  <c r="B3095" i="3"/>
  <c r="B3094" i="3"/>
  <c r="B3093" i="3"/>
  <c r="B3092" i="3"/>
  <c r="B3091" i="3"/>
  <c r="B3090" i="3"/>
  <c r="B3089" i="3"/>
  <c r="B3088" i="3"/>
  <c r="B3087" i="3"/>
  <c r="B3086" i="3"/>
  <c r="B3085" i="3"/>
  <c r="B3084" i="3"/>
  <c r="B3083" i="3"/>
  <c r="B3082" i="3"/>
  <c r="B3081" i="3"/>
  <c r="B3080" i="3"/>
  <c r="B3079" i="3"/>
  <c r="B3078" i="3"/>
  <c r="B3077" i="3"/>
  <c r="B3076" i="3"/>
  <c r="B3075" i="3"/>
  <c r="B3074" i="3"/>
  <c r="B3073" i="3"/>
  <c r="B3072" i="3"/>
  <c r="B3071" i="3"/>
  <c r="B3070" i="3"/>
  <c r="B3069" i="3"/>
  <c r="B3068" i="3"/>
  <c r="H127" i="1200"/>
  <c r="C119" i="1200"/>
  <c r="D129" i="1200"/>
  <c r="F119" i="1200"/>
  <c r="B119" i="1200"/>
  <c r="C129" i="1200"/>
  <c r="H128" i="1200"/>
  <c r="E129" i="1200"/>
  <c r="G119" i="1200"/>
  <c r="E128" i="1200"/>
  <c r="D128" i="1200"/>
  <c r="G128" i="1200"/>
  <c r="F127" i="1200"/>
  <c r="G129" i="1200"/>
  <c r="F128" i="1200"/>
  <c r="G127" i="1200"/>
  <c r="H129" i="1200"/>
  <c r="F129" i="1200"/>
  <c r="D119" i="1200"/>
  <c r="D127" i="1200"/>
  <c r="B128" i="1200"/>
  <c r="B129" i="1200"/>
  <c r="E127" i="1200"/>
  <c r="H119" i="1200"/>
  <c r="E119" i="1200"/>
  <c r="B127" i="1200"/>
  <c r="C128" i="1200"/>
  <c r="C127" i="1200"/>
  <c r="I119" i="1200" l="1"/>
  <c r="I127" i="1200"/>
  <c r="I128" i="1200"/>
  <c r="J119" i="1200"/>
  <c r="J127" i="1200"/>
  <c r="I129" i="1200"/>
  <c r="J128" i="1200"/>
  <c r="J129" i="1200"/>
  <c r="G43" i="1" l="1"/>
  <c r="H43" i="1"/>
  <c r="I43" i="1"/>
  <c r="CW43" i="1" l="1"/>
  <c r="AF43" i="1"/>
  <c r="BV43" i="1"/>
  <c r="N43" i="1"/>
  <c r="AR43" i="1"/>
  <c r="AL43" i="1"/>
  <c r="CH43" i="1"/>
  <c r="T43" i="1"/>
  <c r="CB43" i="1"/>
  <c r="BP43" i="1"/>
  <c r="Z43" i="1"/>
  <c r="BJ43" i="1"/>
  <c r="CT43" i="1"/>
  <c r="AX43" i="1"/>
  <c r="BD43" i="1"/>
  <c r="CN43" i="1"/>
  <c r="G45" i="1"/>
  <c r="H45" i="1"/>
  <c r="I45" i="1"/>
  <c r="CW45" i="1" l="1"/>
  <c r="AL45" i="1"/>
  <c r="AR45" i="1"/>
  <c r="BP45" i="1"/>
  <c r="N45" i="1"/>
  <c r="AX45" i="1"/>
  <c r="T45" i="1"/>
  <c r="AF45" i="1"/>
  <c r="Z45" i="1"/>
  <c r="BD45" i="1"/>
  <c r="CT45" i="1"/>
  <c r="CH45" i="1"/>
  <c r="CN45" i="1"/>
  <c r="BV45" i="1"/>
  <c r="BJ45" i="1"/>
  <c r="CB45" i="1"/>
  <c r="G55" i="1"/>
  <c r="I55" i="1"/>
  <c r="G44" i="1" l="1"/>
  <c r="H44" i="1"/>
  <c r="I44" i="1"/>
  <c r="CW44" i="1" l="1"/>
  <c r="AL44" i="1"/>
  <c r="BD44" i="1"/>
  <c r="AX44" i="1"/>
  <c r="T44" i="1"/>
  <c r="Z44" i="1"/>
  <c r="AF44" i="1"/>
  <c r="BP44" i="1"/>
  <c r="CN44" i="1"/>
  <c r="BV44" i="1"/>
  <c r="AR44" i="1"/>
  <c r="BJ44" i="1"/>
  <c r="CT44" i="1"/>
  <c r="N44" i="1"/>
  <c r="CB44" i="1"/>
  <c r="CH44" i="1"/>
  <c r="AN2438" i="4"/>
  <c r="AM2438" i="4"/>
  <c r="AI2438" i="4"/>
  <c r="AN2437" i="4"/>
  <c r="AM2437" i="4"/>
  <c r="AI2437" i="4"/>
  <c r="R2438" i="4"/>
  <c r="AJ2438" i="4" s="1"/>
  <c r="R2437" i="4"/>
  <c r="AJ2437" i="4" s="1"/>
  <c r="M2437" i="4"/>
  <c r="G4" i="1" l="1"/>
  <c r="H64" i="1"/>
  <c r="M127" i="5"/>
  <c r="C130" i="5"/>
  <c r="J118" i="5"/>
  <c r="O123" i="5"/>
  <c r="K121" i="5"/>
  <c r="J128" i="5"/>
  <c r="N125" i="5"/>
  <c r="K128" i="5"/>
  <c r="D122" i="5"/>
  <c r="L126" i="5"/>
  <c r="J126" i="5"/>
  <c r="I120" i="5"/>
  <c r="F130" i="5"/>
  <c r="G119" i="5"/>
  <c r="K126" i="5"/>
  <c r="N131" i="5"/>
  <c r="H121" i="5"/>
  <c r="D117" i="5"/>
  <c r="M123" i="5"/>
  <c r="I131" i="5"/>
  <c r="H129" i="5"/>
  <c r="N121" i="5"/>
  <c r="M120" i="5"/>
  <c r="K122" i="5"/>
  <c r="O118" i="5"/>
  <c r="E119" i="5"/>
  <c r="I124" i="5"/>
  <c r="P128" i="5"/>
  <c r="D127" i="5"/>
  <c r="M118" i="5"/>
  <c r="I126" i="5"/>
  <c r="E121" i="5"/>
  <c r="N124" i="5"/>
  <c r="P126" i="5"/>
  <c r="F122" i="5"/>
  <c r="F121" i="5"/>
  <c r="H127" i="5"/>
  <c r="L119" i="5"/>
  <c r="J122" i="5"/>
  <c r="M129" i="5"/>
  <c r="J121" i="5"/>
  <c r="L117" i="5"/>
  <c r="N119" i="5"/>
  <c r="E131" i="5"/>
  <c r="P120" i="5"/>
  <c r="E126" i="5"/>
  <c r="P118" i="5"/>
  <c r="E120" i="5"/>
  <c r="N123" i="5"/>
  <c r="J130" i="5"/>
  <c r="F117" i="5"/>
  <c r="L121" i="5"/>
  <c r="C124" i="5"/>
  <c r="I123" i="5"/>
  <c r="J117" i="5"/>
  <c r="K118" i="5"/>
  <c r="G121" i="5"/>
  <c r="C121" i="5"/>
  <c r="L129" i="5"/>
  <c r="L122" i="5"/>
  <c r="N130" i="5"/>
  <c r="C118" i="5"/>
  <c r="P122" i="5"/>
  <c r="F127" i="5"/>
  <c r="P130" i="5"/>
  <c r="J123" i="5"/>
  <c r="C131" i="5"/>
  <c r="M121" i="5"/>
  <c r="J120" i="5"/>
  <c r="N122" i="5"/>
  <c r="L120" i="5"/>
  <c r="F129" i="5"/>
  <c r="L128" i="5"/>
  <c r="F125" i="5"/>
  <c r="P129" i="5"/>
  <c r="I128" i="5"/>
  <c r="D129" i="5"/>
  <c r="M130" i="5"/>
  <c r="K130" i="5"/>
  <c r="H120" i="5"/>
  <c r="F118" i="5"/>
  <c r="F119" i="5"/>
  <c r="P125" i="5"/>
  <c r="P119" i="5"/>
  <c r="F128" i="5"/>
  <c r="E117" i="5"/>
  <c r="M124" i="5"/>
  <c r="I130" i="5"/>
  <c r="L127" i="5"/>
  <c r="O120" i="5"/>
  <c r="D123" i="5"/>
  <c r="N126" i="5"/>
  <c r="C119" i="5"/>
  <c r="G125" i="5"/>
  <c r="O122" i="5"/>
  <c r="O128" i="5"/>
  <c r="J131" i="5"/>
  <c r="O124" i="5"/>
  <c r="M128" i="5"/>
  <c r="G122" i="5"/>
  <c r="H118" i="5"/>
  <c r="G130" i="5"/>
  <c r="D119" i="5"/>
  <c r="M125" i="5"/>
  <c r="C129" i="5"/>
  <c r="O131" i="5"/>
  <c r="M126" i="5"/>
  <c r="D120" i="5"/>
  <c r="E129" i="5"/>
  <c r="H125" i="5"/>
  <c r="N120" i="5"/>
  <c r="K124" i="5"/>
  <c r="M131" i="5"/>
  <c r="M119" i="5"/>
  <c r="G131" i="5"/>
  <c r="G118" i="5"/>
  <c r="P124" i="5"/>
  <c r="K131" i="5"/>
  <c r="C127" i="5"/>
  <c r="I125" i="5"/>
  <c r="M117" i="5"/>
  <c r="D130" i="5"/>
  <c r="G128" i="5"/>
  <c r="I119" i="5"/>
  <c r="M122" i="5"/>
  <c r="G124" i="5"/>
  <c r="O127" i="5"/>
  <c r="K127" i="5"/>
  <c r="F126" i="5"/>
  <c r="F131" i="5"/>
  <c r="O117" i="5"/>
  <c r="F123" i="5"/>
  <c r="H131" i="5"/>
  <c r="G117" i="5"/>
  <c r="J127" i="5"/>
  <c r="P127" i="5"/>
  <c r="E124" i="5"/>
  <c r="G126" i="5"/>
  <c r="K119" i="5"/>
  <c r="E118" i="5"/>
  <c r="L125" i="5"/>
  <c r="I127" i="5"/>
  <c r="K125" i="5"/>
  <c r="E130" i="5"/>
  <c r="L131" i="5"/>
  <c r="P121" i="5"/>
  <c r="H119" i="5"/>
  <c r="H130" i="5"/>
  <c r="K129" i="5"/>
  <c r="K120" i="5"/>
  <c r="G129" i="5"/>
  <c r="D131" i="5"/>
  <c r="J129" i="5"/>
  <c r="E123" i="5"/>
  <c r="J124" i="5"/>
  <c r="H123" i="5"/>
  <c r="L130" i="5"/>
  <c r="F120" i="5"/>
  <c r="E125" i="5"/>
  <c r="O119" i="5"/>
  <c r="D125" i="5"/>
  <c r="L123" i="5"/>
  <c r="C122" i="5"/>
  <c r="I117" i="5"/>
  <c r="J125" i="5"/>
  <c r="H117" i="5"/>
  <c r="I121" i="5"/>
  <c r="E128" i="5"/>
  <c r="P117" i="5"/>
  <c r="C128" i="5"/>
  <c r="H122" i="5"/>
  <c r="O130" i="5"/>
  <c r="C117" i="5"/>
  <c r="H124" i="5"/>
  <c r="F124" i="5"/>
  <c r="K117" i="5"/>
  <c r="C123" i="5"/>
  <c r="D124" i="5"/>
  <c r="N118" i="5"/>
  <c r="H128" i="5"/>
  <c r="C120" i="5"/>
  <c r="O125" i="5"/>
  <c r="E122" i="5"/>
  <c r="O126" i="5"/>
  <c r="O121" i="5"/>
  <c r="H126" i="5"/>
  <c r="D126" i="5"/>
  <c r="N117" i="5"/>
  <c r="I129" i="5"/>
  <c r="C126" i="5"/>
  <c r="N129" i="5"/>
  <c r="I122" i="5"/>
  <c r="P123" i="5"/>
  <c r="L124" i="5"/>
  <c r="K123" i="5"/>
  <c r="O129" i="5"/>
  <c r="G127" i="5"/>
  <c r="G120" i="5"/>
  <c r="P131" i="5"/>
  <c r="J119" i="5"/>
  <c r="D121" i="5"/>
  <c r="C125" i="5"/>
  <c r="E127" i="5"/>
  <c r="L118" i="5"/>
  <c r="N127" i="5"/>
  <c r="G123" i="5"/>
  <c r="N128" i="5"/>
  <c r="D118" i="5"/>
  <c r="I118" i="5"/>
  <c r="D128" i="5"/>
  <c r="CW64" i="1" l="1"/>
  <c r="CB64" i="1"/>
  <c r="T64" i="1"/>
  <c r="CH64" i="1"/>
  <c r="BJ64" i="1"/>
  <c r="BP64" i="1"/>
  <c r="Z64" i="1"/>
  <c r="BD64" i="1"/>
  <c r="AF64" i="1"/>
  <c r="AR64" i="1"/>
  <c r="AX64" i="1"/>
  <c r="AL64" i="1"/>
  <c r="N64" i="1"/>
  <c r="BV64" i="1"/>
  <c r="CN64" i="1"/>
  <c r="CT64"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91" i="1"/>
  <c r="AJ2439" i="4"/>
  <c r="AI2439" i="4"/>
  <c r="AI2436" i="4"/>
  <c r="AI2435" i="4"/>
  <c r="AI2434" i="4"/>
  <c r="AI2433" i="4"/>
  <c r="AI2432" i="4"/>
  <c r="AI2431" i="4"/>
  <c r="AI2430" i="4"/>
  <c r="AI2429" i="4"/>
  <c r="AI2428" i="4"/>
  <c r="AI2427" i="4"/>
  <c r="AI2426" i="4"/>
  <c r="AI2425" i="4"/>
  <c r="AI2424" i="4"/>
  <c r="AI2423" i="4"/>
  <c r="AI2422" i="4"/>
  <c r="AI2421" i="4"/>
  <c r="AI2420" i="4"/>
  <c r="AI2419" i="4"/>
  <c r="AI2418" i="4"/>
  <c r="AI2417" i="4"/>
  <c r="AI2416" i="4"/>
  <c r="AI2415" i="4"/>
  <c r="AI2414" i="4"/>
  <c r="AI2413" i="4"/>
  <c r="AI2412" i="4"/>
  <c r="AI2411" i="4"/>
  <c r="AI2410" i="4"/>
  <c r="AI2409" i="4"/>
  <c r="AI2408" i="4"/>
  <c r="AI2407" i="4"/>
  <c r="AI2406" i="4"/>
  <c r="AI2405" i="4"/>
  <c r="AI2404" i="4"/>
  <c r="AI2403" i="4"/>
  <c r="AI2402" i="4"/>
  <c r="AI2401" i="4"/>
  <c r="AI2400" i="4"/>
  <c r="AI2399" i="4"/>
  <c r="AI2398" i="4"/>
  <c r="AI2397" i="4"/>
  <c r="AI2396" i="4"/>
  <c r="AI2395" i="4"/>
  <c r="AI2394" i="4"/>
  <c r="AI2393" i="4"/>
  <c r="AI2392" i="4"/>
  <c r="AI2391" i="4"/>
  <c r="AI2390" i="4"/>
  <c r="AI2389" i="4"/>
  <c r="AI2388" i="4"/>
  <c r="AI2387" i="4"/>
  <c r="AI2386" i="4"/>
  <c r="AI2385" i="4"/>
  <c r="AI2384" i="4"/>
  <c r="AI2383" i="4"/>
  <c r="AI2382" i="4"/>
  <c r="AI2381" i="4"/>
  <c r="AI2380" i="4"/>
  <c r="AI2379" i="4"/>
  <c r="AI2378" i="4"/>
  <c r="AI2377" i="4"/>
  <c r="AI2376" i="4"/>
  <c r="AI2375" i="4"/>
  <c r="AI2374" i="4"/>
  <c r="AI2373" i="4"/>
  <c r="AI2372" i="4"/>
  <c r="AI2371" i="4"/>
  <c r="AI2370" i="4"/>
  <c r="AI2369" i="4"/>
  <c r="AI2368" i="4"/>
  <c r="AI2367" i="4"/>
  <c r="AI2366" i="4"/>
  <c r="AI2365" i="4"/>
  <c r="AI2364" i="4"/>
  <c r="AI2363" i="4"/>
  <c r="AI2362" i="4"/>
  <c r="AI2361" i="4"/>
  <c r="AI2360" i="4"/>
  <c r="AI2359" i="4"/>
  <c r="AI2358" i="4"/>
  <c r="AI2357" i="4"/>
  <c r="AI2356" i="4"/>
  <c r="AI2355" i="4"/>
  <c r="AI2354" i="4"/>
  <c r="AI2353" i="4"/>
  <c r="AI2352" i="4"/>
  <c r="AI2351" i="4"/>
  <c r="AI2350" i="4"/>
  <c r="AI2349" i="4"/>
  <c r="AI2348" i="4"/>
  <c r="AI2347" i="4"/>
  <c r="AI2346" i="4"/>
  <c r="AI2345" i="4"/>
  <c r="AI2344" i="4"/>
  <c r="AI2343" i="4"/>
  <c r="AI2342" i="4"/>
  <c r="AI2341" i="4"/>
  <c r="AI2340" i="4"/>
  <c r="AI2339" i="4"/>
  <c r="AI2338" i="4"/>
  <c r="AI2337" i="4"/>
  <c r="AI2336" i="4"/>
  <c r="AI2335" i="4"/>
  <c r="AN840" i="4" l="1"/>
  <c r="AM840" i="4"/>
  <c r="AJ840" i="4"/>
  <c r="AK840" i="4" s="1"/>
  <c r="AI840" i="4"/>
  <c r="AN839" i="4"/>
  <c r="AM839" i="4"/>
  <c r="AJ839" i="4"/>
  <c r="AI839" i="4"/>
  <c r="AN838" i="4"/>
  <c r="AM838" i="4"/>
  <c r="AJ838" i="4"/>
  <c r="AI838" i="4"/>
  <c r="AN837" i="4"/>
  <c r="AM837" i="4"/>
  <c r="AJ837" i="4"/>
  <c r="AI837" i="4"/>
  <c r="AN836" i="4"/>
  <c r="AM836" i="4"/>
  <c r="AJ836" i="4"/>
  <c r="AI836" i="4"/>
  <c r="AN835" i="4"/>
  <c r="AM835" i="4"/>
  <c r="AJ835" i="4"/>
  <c r="AI835" i="4"/>
  <c r="AN834" i="4"/>
  <c r="AM834" i="4"/>
  <c r="AJ834" i="4"/>
  <c r="AI834" i="4"/>
  <c r="AN833" i="4"/>
  <c r="AM833" i="4"/>
  <c r="AJ833" i="4"/>
  <c r="AI833" i="4"/>
  <c r="AN832" i="4"/>
  <c r="AM832" i="4"/>
  <c r="AJ832" i="4"/>
  <c r="AI832" i="4"/>
  <c r="AN831" i="4"/>
  <c r="AM831" i="4"/>
  <c r="AJ831" i="4"/>
  <c r="AI831" i="4"/>
  <c r="AN830" i="4"/>
  <c r="AM830" i="4"/>
  <c r="AJ830" i="4"/>
  <c r="AI830" i="4"/>
  <c r="AN829" i="4"/>
  <c r="AM829" i="4"/>
  <c r="AJ829" i="4"/>
  <c r="AI829" i="4"/>
  <c r="F839" i="4"/>
  <c r="F838" i="4"/>
  <c r="F837" i="4"/>
  <c r="F836" i="4"/>
  <c r="F835" i="4"/>
  <c r="F834" i="4"/>
  <c r="F833" i="4"/>
  <c r="F829" i="4"/>
  <c r="F828" i="4"/>
  <c r="M839" i="4"/>
  <c r="L839" i="4"/>
  <c r="M838" i="4"/>
  <c r="L838" i="4"/>
  <c r="M837" i="4"/>
  <c r="M836" i="4"/>
  <c r="M835" i="4"/>
  <c r="L835" i="4"/>
  <c r="M834" i="4"/>
  <c r="L834" i="4"/>
  <c r="M833" i="4"/>
  <c r="L833" i="4"/>
  <c r="M829" i="4"/>
  <c r="L829" i="4"/>
  <c r="M828" i="4"/>
  <c r="AK838" i="4" l="1"/>
  <c r="AK833" i="4"/>
  <c r="AK829" i="4"/>
  <c r="AK835" i="4"/>
  <c r="AK839" i="4"/>
  <c r="AK834" i="4"/>
  <c r="AN2436" i="4" l="1"/>
  <c r="AM2436" i="4"/>
  <c r="AN2435" i="4"/>
  <c r="AM2435" i="4"/>
  <c r="AN2434" i="4"/>
  <c r="AM2434" i="4"/>
  <c r="AN2433" i="4"/>
  <c r="AM2433" i="4"/>
  <c r="AN2432" i="4"/>
  <c r="AM2432" i="4"/>
  <c r="AN2431" i="4"/>
  <c r="AM2431" i="4"/>
  <c r="AN2430" i="4"/>
  <c r="AM2430" i="4"/>
  <c r="AN2429" i="4"/>
  <c r="AM2429" i="4"/>
  <c r="AN2428" i="4"/>
  <c r="AM2428" i="4"/>
  <c r="AN2427" i="4"/>
  <c r="AM2427" i="4"/>
  <c r="AN2426" i="4"/>
  <c r="AM2426" i="4"/>
  <c r="AN2425" i="4"/>
  <c r="AM2425" i="4"/>
  <c r="AN2424" i="4"/>
  <c r="AM2424" i="4"/>
  <c r="AN2423" i="4"/>
  <c r="AM2423" i="4"/>
  <c r="AN2422" i="4"/>
  <c r="AM2422" i="4"/>
  <c r="AN2421" i="4"/>
  <c r="AM2421" i="4"/>
  <c r="AN2420" i="4"/>
  <c r="AM2420" i="4"/>
  <c r="AN2419" i="4"/>
  <c r="AM2419" i="4"/>
  <c r="AN2418" i="4"/>
  <c r="AM2418" i="4"/>
  <c r="AN2417" i="4"/>
  <c r="AM2417" i="4"/>
  <c r="AN2416" i="4"/>
  <c r="AM2416" i="4"/>
  <c r="AN2415" i="4"/>
  <c r="AM2415" i="4"/>
  <c r="AN2414" i="4"/>
  <c r="AM2414" i="4"/>
  <c r="AN2413" i="4"/>
  <c r="AM2413" i="4"/>
  <c r="AN2412" i="4"/>
  <c r="AM2412" i="4"/>
  <c r="AN2411" i="4"/>
  <c r="AM2411" i="4"/>
  <c r="AN2410" i="4"/>
  <c r="AM2410" i="4"/>
  <c r="AN2409" i="4"/>
  <c r="AM2409" i="4"/>
  <c r="AN2408" i="4"/>
  <c r="AM2408" i="4"/>
  <c r="AN2407" i="4"/>
  <c r="AM2407" i="4"/>
  <c r="AN2406" i="4"/>
  <c r="AM2406" i="4"/>
  <c r="AN2405" i="4"/>
  <c r="AM2405" i="4"/>
  <c r="AN2404" i="4"/>
  <c r="AM2404" i="4"/>
  <c r="AN2403" i="4"/>
  <c r="AM2403" i="4"/>
  <c r="AN2402" i="4"/>
  <c r="AM2402" i="4"/>
  <c r="AN2401" i="4"/>
  <c r="AM2401" i="4"/>
  <c r="AN2400" i="4"/>
  <c r="AM2400" i="4"/>
  <c r="AN2399" i="4"/>
  <c r="AM2399" i="4"/>
  <c r="R2436" i="4"/>
  <c r="AJ2436" i="4" s="1"/>
  <c r="R2435" i="4"/>
  <c r="AJ2435" i="4" s="1"/>
  <c r="R2434" i="4"/>
  <c r="AJ2434" i="4" s="1"/>
  <c r="R2433" i="4"/>
  <c r="AJ2433" i="4" s="1"/>
  <c r="R2432" i="4"/>
  <c r="AJ2432" i="4" s="1"/>
  <c r="R2431" i="4"/>
  <c r="AJ2431" i="4" s="1"/>
  <c r="R2430" i="4"/>
  <c r="AJ2430" i="4" s="1"/>
  <c r="R2429" i="4"/>
  <c r="AJ2429" i="4" s="1"/>
  <c r="R2428" i="4"/>
  <c r="AJ2428" i="4" s="1"/>
  <c r="R2427" i="4"/>
  <c r="AJ2427" i="4" s="1"/>
  <c r="R2426" i="4"/>
  <c r="AJ2426" i="4" s="1"/>
  <c r="R2425" i="4"/>
  <c r="AJ2425" i="4" s="1"/>
  <c r="R2424" i="4"/>
  <c r="AJ2424" i="4" s="1"/>
  <c r="R2423" i="4"/>
  <c r="AJ2423" i="4" s="1"/>
  <c r="R2422" i="4"/>
  <c r="AJ2422" i="4" s="1"/>
  <c r="R2421" i="4"/>
  <c r="AJ2421" i="4" s="1"/>
  <c r="R2420" i="4"/>
  <c r="AJ2420" i="4" s="1"/>
  <c r="R2419" i="4"/>
  <c r="AJ2419" i="4" s="1"/>
  <c r="R2418" i="4"/>
  <c r="AJ2418" i="4" s="1"/>
  <c r="R2417" i="4"/>
  <c r="AJ2417" i="4" s="1"/>
  <c r="R2416" i="4"/>
  <c r="AJ2416" i="4" s="1"/>
  <c r="R2415" i="4"/>
  <c r="AJ2415" i="4" s="1"/>
  <c r="R2414" i="4"/>
  <c r="AJ2414" i="4" s="1"/>
  <c r="R2413" i="4"/>
  <c r="AJ2413" i="4" s="1"/>
  <c r="R2412" i="4"/>
  <c r="AJ2412" i="4" s="1"/>
  <c r="R2411" i="4"/>
  <c r="AJ2411" i="4" s="1"/>
  <c r="R2410" i="4"/>
  <c r="AJ2410" i="4" s="1"/>
  <c r="R2409" i="4"/>
  <c r="AJ2409" i="4" s="1"/>
  <c r="R2408" i="4"/>
  <c r="AJ2408" i="4" s="1"/>
  <c r="R2407" i="4"/>
  <c r="AJ2407" i="4" s="1"/>
  <c r="R2406" i="4"/>
  <c r="AJ2406" i="4" s="1"/>
  <c r="R2405" i="4"/>
  <c r="AJ2405" i="4" s="1"/>
  <c r="R2404" i="4"/>
  <c r="AJ2404" i="4" s="1"/>
  <c r="R2403" i="4"/>
  <c r="AJ2403" i="4" s="1"/>
  <c r="R2402" i="4"/>
  <c r="AJ2402" i="4" s="1"/>
  <c r="R2401" i="4"/>
  <c r="AJ2401" i="4" s="1"/>
  <c r="R2400" i="4"/>
  <c r="AJ2400" i="4" s="1"/>
  <c r="R2399" i="4"/>
  <c r="AJ2399" i="4" s="1"/>
  <c r="R2398" i="4"/>
  <c r="AJ2398" i="4" s="1"/>
  <c r="R2397" i="4"/>
  <c r="AJ2397" i="4" s="1"/>
  <c r="F2425" i="4"/>
  <c r="F2410" i="4"/>
  <c r="M2425" i="4"/>
  <c r="L2425" i="4"/>
  <c r="M2410" i="4"/>
  <c r="R1236" i="4"/>
  <c r="R1235" i="4"/>
  <c r="R1234" i="4"/>
  <c r="R1233" i="4"/>
  <c r="R1232" i="4"/>
  <c r="R1231" i="4"/>
  <c r="F1236" i="4"/>
  <c r="F1235" i="4"/>
  <c r="F1231" i="4"/>
  <c r="AK2425" i="4" l="1"/>
  <c r="A731" i="1"/>
  <c r="A730" i="1"/>
  <c r="A729" i="1"/>
  <c r="A728" i="1"/>
  <c r="A727" i="1"/>
  <c r="A726" i="1"/>
  <c r="A725" i="1"/>
  <c r="A724" i="1"/>
  <c r="A723" i="1"/>
  <c r="A722" i="1"/>
  <c r="A721" i="1" l="1"/>
  <c r="A720" i="1"/>
  <c r="A719" i="1"/>
  <c r="A718" i="1"/>
  <c r="A717" i="1"/>
  <c r="R2396" i="4"/>
  <c r="AJ2396" i="4" s="1"/>
  <c r="R2395" i="4"/>
  <c r="AJ2395" i="4" s="1"/>
  <c r="R2394" i="4"/>
  <c r="AJ2394" i="4" s="1"/>
  <c r="R2393" i="4"/>
  <c r="AJ2393" i="4" s="1"/>
  <c r="R2392" i="4"/>
  <c r="AJ2392" i="4" s="1"/>
  <c r="R2391" i="4"/>
  <c r="AJ2391" i="4" s="1"/>
  <c r="R2390" i="4"/>
  <c r="AJ2390" i="4" s="1"/>
  <c r="R2389" i="4"/>
  <c r="AJ2389" i="4" s="1"/>
  <c r="R2388" i="4"/>
  <c r="AJ2388" i="4" s="1"/>
  <c r="R2387" i="4"/>
  <c r="AJ2387" i="4" s="1"/>
  <c r="R2386" i="4"/>
  <c r="AJ2386" i="4" s="1"/>
  <c r="R2385" i="4"/>
  <c r="AJ2385" i="4" s="1"/>
  <c r="R2384" i="4"/>
  <c r="AJ2384" i="4" s="1"/>
  <c r="R2383" i="4"/>
  <c r="AJ2383" i="4" s="1"/>
  <c r="R2382" i="4"/>
  <c r="AJ2382" i="4" s="1"/>
  <c r="R2381" i="4"/>
  <c r="AJ2381" i="4" s="1"/>
  <c r="R2380" i="4"/>
  <c r="AJ2380" i="4" s="1"/>
  <c r="R2379" i="4"/>
  <c r="AJ2379" i="4" s="1"/>
  <c r="R2378" i="4"/>
  <c r="AJ2378" i="4" s="1"/>
  <c r="R2377" i="4"/>
  <c r="AJ2377" i="4" s="1"/>
  <c r="R2376" i="4"/>
  <c r="AJ2376" i="4" s="1"/>
  <c r="R2375" i="4"/>
  <c r="AJ2375" i="4" s="1"/>
  <c r="R2374" i="4"/>
  <c r="AJ2374" i="4" s="1"/>
  <c r="R2373" i="4"/>
  <c r="AJ2373" i="4" s="1"/>
  <c r="R2372" i="4"/>
  <c r="AJ2372" i="4" s="1"/>
  <c r="R2371" i="4"/>
  <c r="AJ2371" i="4" s="1"/>
  <c r="R2370" i="4"/>
  <c r="AJ2370" i="4" s="1"/>
  <c r="R2369" i="4"/>
  <c r="AJ2369" i="4" s="1"/>
  <c r="R2368" i="4"/>
  <c r="AJ2368" i="4" s="1"/>
  <c r="R2367" i="4"/>
  <c r="AJ2367" i="4" s="1"/>
  <c r="R2366" i="4"/>
  <c r="AJ2366" i="4" s="1"/>
  <c r="R2365" i="4"/>
  <c r="AJ2365" i="4" s="1"/>
  <c r="R2364" i="4"/>
  <c r="AJ2364" i="4" s="1"/>
  <c r="R2363" i="4"/>
  <c r="AJ2363" i="4" s="1"/>
  <c r="R2362" i="4"/>
  <c r="AJ2362" i="4" s="1"/>
  <c r="R2361" i="4"/>
  <c r="AJ2361" i="4" s="1"/>
  <c r="R2360" i="4"/>
  <c r="AJ2360" i="4" s="1"/>
  <c r="R2359" i="4"/>
  <c r="AJ2359" i="4" s="1"/>
  <c r="R2358" i="4"/>
  <c r="AJ2358" i="4" s="1"/>
  <c r="R2357" i="4"/>
  <c r="AJ2357" i="4" s="1"/>
  <c r="R2356" i="4"/>
  <c r="AJ2356" i="4" s="1"/>
  <c r="R2355" i="4"/>
  <c r="AJ2355" i="4" s="1"/>
  <c r="R2354" i="4"/>
  <c r="AJ2354" i="4" s="1"/>
  <c r="R2353" i="4"/>
  <c r="AJ2353" i="4" s="1"/>
  <c r="R2352" i="4"/>
  <c r="AJ2352" i="4" s="1"/>
  <c r="R2351" i="4"/>
  <c r="AJ2351" i="4" s="1"/>
  <c r="R2350" i="4"/>
  <c r="AJ2350" i="4" s="1"/>
  <c r="R2349" i="4"/>
  <c r="AJ2349" i="4" s="1"/>
  <c r="R2348" i="4"/>
  <c r="AJ2348" i="4" s="1"/>
  <c r="R2347" i="4"/>
  <c r="AJ2347" i="4" s="1"/>
  <c r="R2346" i="4"/>
  <c r="AJ2346" i="4" s="1"/>
  <c r="R2345" i="4"/>
  <c r="AJ2345" i="4" s="1"/>
  <c r="R2344" i="4"/>
  <c r="AJ2344" i="4" s="1"/>
  <c r="R2343" i="4"/>
  <c r="AJ2343" i="4" s="1"/>
  <c r="R2342" i="4"/>
  <c r="AJ2342" i="4" s="1"/>
  <c r="R2341" i="4"/>
  <c r="AJ2341" i="4" s="1"/>
  <c r="R2340" i="4"/>
  <c r="AJ2340" i="4" s="1"/>
  <c r="R2339" i="4"/>
  <c r="AJ2339" i="4" s="1"/>
  <c r="R2338" i="4"/>
  <c r="AJ2338" i="4" s="1"/>
  <c r="R2337" i="4"/>
  <c r="AJ2337" i="4" s="1"/>
  <c r="R2336" i="4"/>
  <c r="AJ2336" i="4" s="1"/>
  <c r="R2335" i="4"/>
  <c r="AJ2335" i="4" s="1"/>
  <c r="R2334" i="4"/>
  <c r="R2333" i="4"/>
  <c r="R2332" i="4"/>
  <c r="R2331" i="4"/>
  <c r="AN2441" i="4" l="1"/>
  <c r="AN2439" i="4"/>
  <c r="AN2398" i="4"/>
  <c r="AM2398" i="4"/>
  <c r="AN2397" i="4"/>
  <c r="AM2397" i="4"/>
  <c r="AN2396" i="4"/>
  <c r="AM2396" i="4"/>
  <c r="AN2395" i="4"/>
  <c r="AM2395" i="4"/>
  <c r="AN2394" i="4"/>
  <c r="AM2394" i="4"/>
  <c r="AN2393" i="4"/>
  <c r="AM2393" i="4"/>
  <c r="AN2392" i="4"/>
  <c r="AM2392" i="4"/>
  <c r="AN2391" i="4"/>
  <c r="AM2391" i="4"/>
  <c r="AN2390" i="4"/>
  <c r="AM2390" i="4"/>
  <c r="AN2389" i="4"/>
  <c r="AM2389" i="4"/>
  <c r="AN2388" i="4"/>
  <c r="AM2388" i="4"/>
  <c r="AN2387" i="4"/>
  <c r="AM2387" i="4"/>
  <c r="AN2386" i="4"/>
  <c r="AM2386" i="4"/>
  <c r="AN2385" i="4"/>
  <c r="AM2385" i="4"/>
  <c r="AN2384" i="4"/>
  <c r="AM2384" i="4"/>
  <c r="AN2383" i="4"/>
  <c r="AM2383" i="4"/>
  <c r="AN2382" i="4"/>
  <c r="AM2382" i="4"/>
  <c r="AN2381" i="4"/>
  <c r="AM2381" i="4"/>
  <c r="AN2380" i="4"/>
  <c r="AM2380" i="4"/>
  <c r="AN2379" i="4"/>
  <c r="AM2379" i="4"/>
  <c r="AN2378" i="4"/>
  <c r="AM2378" i="4"/>
  <c r="AN2377" i="4"/>
  <c r="AM2377" i="4"/>
  <c r="AN2376" i="4"/>
  <c r="AM2376" i="4"/>
  <c r="AN2375" i="4"/>
  <c r="AM2375" i="4"/>
  <c r="AN2374" i="4"/>
  <c r="AM2374" i="4"/>
  <c r="AN2373" i="4"/>
  <c r="AM2373" i="4"/>
  <c r="AN2372" i="4"/>
  <c r="AM2372" i="4"/>
  <c r="AN2371" i="4"/>
  <c r="AM2371" i="4"/>
  <c r="AN2370" i="4"/>
  <c r="AM2370" i="4"/>
  <c r="AN2369" i="4"/>
  <c r="AM2369" i="4"/>
  <c r="AN2368" i="4"/>
  <c r="AM2368" i="4"/>
  <c r="AN2367" i="4"/>
  <c r="AM2367" i="4"/>
  <c r="AN2366" i="4"/>
  <c r="AM2366" i="4"/>
  <c r="AN2365" i="4"/>
  <c r="AM2365" i="4"/>
  <c r="AN2364" i="4"/>
  <c r="AM2364" i="4"/>
  <c r="AN2363" i="4"/>
  <c r="AM2363" i="4"/>
  <c r="AN2362" i="4"/>
  <c r="AM2362" i="4"/>
  <c r="AN2361" i="4"/>
  <c r="AM2361" i="4"/>
  <c r="AN2360" i="4"/>
  <c r="AM2360" i="4"/>
  <c r="AN2359" i="4"/>
  <c r="AM2359" i="4"/>
  <c r="AN2358" i="4"/>
  <c r="AM2358" i="4"/>
  <c r="AN2357" i="4"/>
  <c r="AM2357" i="4"/>
  <c r="AN2356" i="4"/>
  <c r="AM2356" i="4"/>
  <c r="AN2355" i="4"/>
  <c r="AM2355" i="4"/>
  <c r="AN2354" i="4"/>
  <c r="AM2354" i="4"/>
  <c r="AN2353" i="4"/>
  <c r="AM2353" i="4"/>
  <c r="AN2352" i="4"/>
  <c r="AM2352" i="4"/>
  <c r="AN2351" i="4"/>
  <c r="AM2351" i="4"/>
  <c r="AN2350" i="4"/>
  <c r="AM2350" i="4"/>
  <c r="AN2349" i="4"/>
  <c r="AM2349" i="4"/>
  <c r="AN2348" i="4"/>
  <c r="AM2348" i="4"/>
  <c r="AN2347" i="4"/>
  <c r="AM2347" i="4"/>
  <c r="AN2346" i="4"/>
  <c r="AM2346" i="4"/>
  <c r="AN2345" i="4"/>
  <c r="AM2345" i="4"/>
  <c r="AN2344" i="4"/>
  <c r="AM2344" i="4"/>
  <c r="AN2343" i="4"/>
  <c r="AM2343" i="4"/>
  <c r="AN2342" i="4"/>
  <c r="AM2342" i="4"/>
  <c r="AN2341" i="4"/>
  <c r="AM2341" i="4"/>
  <c r="AN2340" i="4"/>
  <c r="AM2340" i="4"/>
  <c r="AN2339" i="4"/>
  <c r="AM2339" i="4"/>
  <c r="AN2338" i="4"/>
  <c r="AM2338" i="4"/>
  <c r="AN2337" i="4"/>
  <c r="AM2337" i="4"/>
  <c r="AN2336" i="4"/>
  <c r="AM2336" i="4"/>
  <c r="M2390" i="4"/>
  <c r="L2390" i="4"/>
  <c r="AK2390" i="4" s="1"/>
  <c r="M2388" i="4"/>
  <c r="M2387" i="4"/>
  <c r="L2387" i="4"/>
  <c r="AK2387" i="4" s="1"/>
  <c r="M2386" i="4"/>
  <c r="L2386" i="4"/>
  <c r="AK2386" i="4" s="1"/>
  <c r="M2385" i="4"/>
  <c r="L2385" i="4"/>
  <c r="AK2385" i="4" s="1"/>
  <c r="M2384" i="4"/>
  <c r="L2384" i="4"/>
  <c r="AK2384" i="4" s="1"/>
  <c r="M2383" i="4"/>
  <c r="L2383" i="4"/>
  <c r="AK2383" i="4" s="1"/>
  <c r="M2382" i="4"/>
  <c r="L2382" i="4"/>
  <c r="AK2382" i="4" s="1"/>
  <c r="M2381" i="4"/>
  <c r="L2381" i="4"/>
  <c r="AK2381" i="4" s="1"/>
  <c r="M2380" i="4"/>
  <c r="L2380" i="4"/>
  <c r="AK2380" i="4" s="1"/>
  <c r="M2379" i="4"/>
  <c r="L2379" i="4"/>
  <c r="AK2379" i="4" s="1"/>
  <c r="M2351" i="4"/>
  <c r="F2390" i="4"/>
  <c r="F2388" i="4"/>
  <c r="F2387" i="4"/>
  <c r="F2386" i="4"/>
  <c r="F2385" i="4"/>
  <c r="F2384" i="4"/>
  <c r="F2383" i="4"/>
  <c r="F2382" i="4"/>
  <c r="F2381" i="4"/>
  <c r="F2380" i="4"/>
  <c r="F2379" i="4"/>
  <c r="F2351" i="4"/>
  <c r="E130" i="1200"/>
  <c r="H130" i="1200"/>
  <c r="F123" i="1200"/>
  <c r="H123" i="1200"/>
  <c r="D123" i="1200"/>
  <c r="F130" i="1200"/>
  <c r="C123" i="1200"/>
  <c r="G123" i="1200"/>
  <c r="B130" i="1200"/>
  <c r="D130" i="1200"/>
  <c r="C130" i="1200"/>
  <c r="B123" i="1200"/>
  <c r="E123" i="1200"/>
  <c r="G130" i="1200"/>
  <c r="J130" i="1200" l="1"/>
  <c r="I130" i="1200"/>
  <c r="I123" i="1200"/>
  <c r="J123" i="1200"/>
  <c r="AN2335" i="4"/>
  <c r="AN2334" i="4"/>
  <c r="AN2333" i="4"/>
  <c r="AN2332" i="4"/>
  <c r="AN2331" i="4"/>
  <c r="AN2330" i="4"/>
  <c r="AN2329" i="4"/>
  <c r="AN2328" i="4"/>
  <c r="AN2327" i="4"/>
  <c r="AN2326" i="4"/>
  <c r="AN2325" i="4"/>
  <c r="AN2324" i="4"/>
  <c r="AN2323" i="4"/>
  <c r="AN2322" i="4"/>
  <c r="AN2321" i="4"/>
  <c r="AN2320" i="4"/>
  <c r="AN2319" i="4"/>
  <c r="AN2318" i="4"/>
  <c r="AN2317" i="4"/>
  <c r="AN2316" i="4"/>
  <c r="AN2315" i="4"/>
  <c r="AN2314" i="4"/>
  <c r="AN2313" i="4"/>
  <c r="AN2312" i="4"/>
  <c r="AN2311" i="4"/>
  <c r="AN2310" i="4"/>
  <c r="AN2309" i="4"/>
  <c r="AN2308" i="4"/>
  <c r="AN2307" i="4"/>
  <c r="AN2306" i="4"/>
  <c r="AN2305" i="4"/>
  <c r="AN2304" i="4"/>
  <c r="AN2303" i="4"/>
  <c r="AN2302" i="4"/>
  <c r="AN2301" i="4"/>
  <c r="AN2300" i="4"/>
  <c r="AN2299" i="4"/>
  <c r="AN2298" i="4"/>
  <c r="AN2297" i="4"/>
  <c r="AN2296" i="4"/>
  <c r="AN2295" i="4"/>
  <c r="AN2294" i="4"/>
  <c r="AN2293" i="4"/>
  <c r="AN2292" i="4"/>
  <c r="AN2291" i="4"/>
  <c r="AN2290" i="4"/>
  <c r="AN2289" i="4"/>
  <c r="AN2288" i="4"/>
  <c r="AN2287" i="4"/>
  <c r="AN2286" i="4"/>
  <c r="AN2285" i="4"/>
  <c r="AN2284" i="4"/>
  <c r="AN2283" i="4"/>
  <c r="AN2282" i="4"/>
  <c r="AN2281" i="4"/>
  <c r="AN2280" i="4"/>
  <c r="AN2279" i="4"/>
  <c r="AN2278" i="4"/>
  <c r="AN2277" i="4"/>
  <c r="AN2276" i="4"/>
  <c r="AN2275" i="4"/>
  <c r="AN2274" i="4"/>
  <c r="AN2273" i="4"/>
  <c r="AN2272" i="4"/>
  <c r="AN2271" i="4"/>
  <c r="AN2270" i="4"/>
  <c r="AN2269" i="4"/>
  <c r="AN2268" i="4"/>
  <c r="AN2267" i="4"/>
  <c r="AN2266" i="4"/>
  <c r="AN2265" i="4"/>
  <c r="AN2264" i="4"/>
  <c r="AN2263" i="4"/>
  <c r="AN2262" i="4"/>
  <c r="AN2261" i="4"/>
  <c r="AN2260" i="4"/>
  <c r="AN2259" i="4"/>
  <c r="AN2258" i="4"/>
  <c r="AN2257" i="4"/>
  <c r="AN2256" i="4"/>
  <c r="AN2255" i="4"/>
  <c r="AN2254" i="4"/>
  <c r="AN2253" i="4"/>
  <c r="AN2252" i="4"/>
  <c r="AN2251" i="4"/>
  <c r="AN2250" i="4"/>
  <c r="AN2249" i="4"/>
  <c r="AN2248" i="4"/>
  <c r="AN2247" i="4"/>
  <c r="AN2246" i="4"/>
  <c r="AN2245" i="4"/>
  <c r="AN2244" i="4"/>
  <c r="AN2243" i="4"/>
  <c r="AN2242" i="4"/>
  <c r="AN2241" i="4"/>
  <c r="AN2240" i="4"/>
  <c r="AN2239" i="4"/>
  <c r="AN2238" i="4"/>
  <c r="AN2237" i="4"/>
  <c r="AN2236" i="4"/>
  <c r="AN2235" i="4"/>
  <c r="AN2234" i="4"/>
  <c r="AN2233" i="4"/>
  <c r="AN2232" i="4"/>
  <c r="AN2231" i="4"/>
  <c r="AN2230" i="4"/>
  <c r="AN2229" i="4"/>
  <c r="AN2228" i="4"/>
  <c r="AN2227" i="4"/>
  <c r="AN2226" i="4"/>
  <c r="AN2225" i="4"/>
  <c r="AN2224" i="4"/>
  <c r="AN2223" i="4"/>
  <c r="AN2222" i="4"/>
  <c r="AN2221" i="4"/>
  <c r="AN2220" i="4"/>
  <c r="AN2219" i="4"/>
  <c r="AN2218" i="4"/>
  <c r="AN2217" i="4"/>
  <c r="AN2216" i="4"/>
  <c r="AN2215" i="4"/>
  <c r="AN2214" i="4"/>
  <c r="AN2213" i="4"/>
  <c r="AN2212" i="4"/>
  <c r="AN2211" i="4"/>
  <c r="AN2210" i="4"/>
  <c r="AN2209" i="4"/>
  <c r="AN2208" i="4"/>
  <c r="AN2207" i="4"/>
  <c r="AN2206" i="4"/>
  <c r="AN2205" i="4"/>
  <c r="AN2204" i="4"/>
  <c r="AN2203" i="4"/>
  <c r="AN2202" i="4"/>
  <c r="AN2201" i="4"/>
  <c r="AN2200" i="4"/>
  <c r="AN2199" i="4"/>
  <c r="AN2198" i="4"/>
  <c r="AN2197" i="4"/>
  <c r="AN2196" i="4"/>
  <c r="AN2195" i="4"/>
  <c r="AN2194" i="4"/>
  <c r="AN2193" i="4"/>
  <c r="AN2192" i="4"/>
  <c r="AN2191" i="4"/>
  <c r="AN2190" i="4"/>
  <c r="AN2189" i="4"/>
  <c r="AN2188" i="4"/>
  <c r="AN2187" i="4"/>
  <c r="AN2186" i="4"/>
  <c r="AN2185" i="4"/>
  <c r="AN2184" i="4"/>
  <c r="AN2183" i="4"/>
  <c r="AN2182" i="4"/>
  <c r="AN2181" i="4"/>
  <c r="AN2180" i="4"/>
  <c r="AN2179" i="4"/>
  <c r="AN2178" i="4"/>
  <c r="AN2177" i="4"/>
  <c r="AN2176" i="4"/>
  <c r="AN2175" i="4"/>
  <c r="AN2174" i="4"/>
  <c r="AN2173" i="4"/>
  <c r="AN2172" i="4"/>
  <c r="AN2171" i="4"/>
  <c r="AN2170" i="4"/>
  <c r="AN2169" i="4"/>
  <c r="AN2168" i="4"/>
  <c r="AN2167" i="4"/>
  <c r="AN2166" i="4"/>
  <c r="AN2165" i="4"/>
  <c r="AN2164" i="4"/>
  <c r="AN2163" i="4"/>
  <c r="AN2162" i="4"/>
  <c r="AN2161" i="4"/>
  <c r="AN2160" i="4"/>
  <c r="AN2159" i="4"/>
  <c r="AN2158" i="4"/>
  <c r="AN2157" i="4"/>
  <c r="AN2156" i="4"/>
  <c r="AN2155" i="4"/>
  <c r="AN2154" i="4"/>
  <c r="AN2153" i="4"/>
  <c r="AN2152" i="4"/>
  <c r="AN2151" i="4"/>
  <c r="AN2150" i="4"/>
  <c r="AN2149" i="4"/>
  <c r="AN2148" i="4"/>
  <c r="AN2147" i="4"/>
  <c r="AN2146" i="4"/>
  <c r="AN2145" i="4"/>
  <c r="AN2144" i="4"/>
  <c r="AN2143" i="4"/>
  <c r="AN2142" i="4"/>
  <c r="AN2141" i="4"/>
  <c r="AN2140" i="4"/>
  <c r="AN2139" i="4"/>
  <c r="AN2138" i="4"/>
  <c r="AN2137" i="4"/>
  <c r="AN2136" i="4"/>
  <c r="AN2135" i="4"/>
  <c r="AN2134" i="4"/>
  <c r="AN2133" i="4"/>
  <c r="AN2132" i="4"/>
  <c r="AN2131" i="4"/>
  <c r="AN2130" i="4"/>
  <c r="AN2129" i="4"/>
  <c r="AN2128" i="4"/>
  <c r="AN2127" i="4"/>
  <c r="AN2126" i="4"/>
  <c r="AN2125" i="4"/>
  <c r="AN2124" i="4"/>
  <c r="AN2123" i="4"/>
  <c r="AN2122" i="4"/>
  <c r="AN2121" i="4"/>
  <c r="AN2120" i="4"/>
  <c r="AN2119" i="4"/>
  <c r="AN2118" i="4"/>
  <c r="AN2117" i="4"/>
  <c r="AN2116" i="4"/>
  <c r="AN2115" i="4"/>
  <c r="AN2114" i="4"/>
  <c r="AN2113" i="4"/>
  <c r="AN2112" i="4"/>
  <c r="AN2111" i="4"/>
  <c r="AN2110" i="4"/>
  <c r="AN2109" i="4"/>
  <c r="AN2108" i="4"/>
  <c r="AN2107" i="4"/>
  <c r="AN2106" i="4"/>
  <c r="AN2105" i="4"/>
  <c r="AN2104" i="4"/>
  <c r="AN2103" i="4"/>
  <c r="AN2102" i="4"/>
  <c r="AN2101" i="4"/>
  <c r="AN2100" i="4"/>
  <c r="AN2099" i="4"/>
  <c r="AN2098" i="4"/>
  <c r="AN2097" i="4"/>
  <c r="AN2096" i="4"/>
  <c r="AN2095" i="4"/>
  <c r="AN2094" i="4"/>
  <c r="AN2093" i="4"/>
  <c r="AN2092" i="4"/>
  <c r="AN2091" i="4"/>
  <c r="AN2090" i="4"/>
  <c r="AN2089" i="4"/>
  <c r="AN2088" i="4"/>
  <c r="AN2087" i="4"/>
  <c r="AN2086" i="4"/>
  <c r="AN2085" i="4"/>
  <c r="AN2084" i="4"/>
  <c r="AN2083" i="4"/>
  <c r="AN2082" i="4"/>
  <c r="AN2081" i="4"/>
  <c r="AN2080" i="4"/>
  <c r="AN2079" i="4"/>
  <c r="AN2078" i="4"/>
  <c r="AN2077" i="4"/>
  <c r="AN2076" i="4"/>
  <c r="AN2075" i="4"/>
  <c r="AN2074" i="4"/>
  <c r="AN2073" i="4"/>
  <c r="AN2072" i="4"/>
  <c r="AN2071" i="4"/>
  <c r="AN2070" i="4"/>
  <c r="AN2069" i="4"/>
  <c r="AN2068" i="4"/>
  <c r="AN2067" i="4"/>
  <c r="AN2066" i="4"/>
  <c r="AN2065" i="4"/>
  <c r="AN2064" i="4"/>
  <c r="AN2063" i="4"/>
  <c r="AN2062" i="4"/>
  <c r="AN2061" i="4"/>
  <c r="AN2060" i="4"/>
  <c r="AN2059" i="4"/>
  <c r="AN2058" i="4"/>
  <c r="AN2057" i="4"/>
  <c r="AN2056" i="4"/>
  <c r="AN2055" i="4"/>
  <c r="AN2054" i="4"/>
  <c r="AN2053" i="4"/>
  <c r="AN2052" i="4"/>
  <c r="AN2051" i="4"/>
  <c r="AN2050" i="4"/>
  <c r="AN2049" i="4"/>
  <c r="AN2048" i="4"/>
  <c r="AN2047" i="4"/>
  <c r="AN2046" i="4"/>
  <c r="AN2045" i="4"/>
  <c r="AN2044" i="4"/>
  <c r="AN2043" i="4"/>
  <c r="AN2042" i="4"/>
  <c r="AN2041" i="4"/>
  <c r="AN2040" i="4"/>
  <c r="AN2039" i="4"/>
  <c r="AN2038" i="4"/>
  <c r="AN2037" i="4"/>
  <c r="AN2036" i="4"/>
  <c r="AN2035" i="4"/>
  <c r="AN2034" i="4"/>
  <c r="AN2033" i="4"/>
  <c r="AN2032" i="4"/>
  <c r="AN2031" i="4"/>
  <c r="AN2030" i="4"/>
  <c r="AN2029" i="4"/>
  <c r="AN2028" i="4"/>
  <c r="AN2027" i="4"/>
  <c r="AN2026" i="4"/>
  <c r="AN2025" i="4"/>
  <c r="AN2024" i="4"/>
  <c r="AN2023" i="4"/>
  <c r="AN2022" i="4"/>
  <c r="AN2021" i="4"/>
  <c r="AN2020" i="4"/>
  <c r="AN2019" i="4"/>
  <c r="AN2018" i="4"/>
  <c r="AN2017" i="4"/>
  <c r="AN2016" i="4"/>
  <c r="AN2015" i="4"/>
  <c r="AN2014" i="4"/>
  <c r="AN2013" i="4"/>
  <c r="AN2012" i="4"/>
  <c r="AN2011" i="4"/>
  <c r="AN2010" i="4"/>
  <c r="AN2009" i="4"/>
  <c r="AN2008" i="4"/>
  <c r="AN2007" i="4"/>
  <c r="AN2006" i="4"/>
  <c r="AN2005" i="4"/>
  <c r="AN2004" i="4"/>
  <c r="AN2003" i="4"/>
  <c r="AN2002" i="4"/>
  <c r="AN2001" i="4"/>
  <c r="AN2000" i="4"/>
  <c r="AN1999" i="4"/>
  <c r="AN1998" i="4"/>
  <c r="AN1997" i="4"/>
  <c r="AN1996" i="4"/>
  <c r="AN1995" i="4"/>
  <c r="AN1994" i="4"/>
  <c r="AN1993" i="4"/>
  <c r="AN1992" i="4"/>
  <c r="AN1991" i="4"/>
  <c r="AN1990" i="4"/>
  <c r="AN1989" i="4"/>
  <c r="AN1988" i="4"/>
  <c r="AN1987" i="4"/>
  <c r="AN1986" i="4"/>
  <c r="AN1985" i="4"/>
  <c r="AN1984" i="4"/>
  <c r="AN1983" i="4"/>
  <c r="AN1982" i="4"/>
  <c r="AN1981" i="4"/>
  <c r="AN1980" i="4"/>
  <c r="AN1979" i="4"/>
  <c r="AN1978" i="4"/>
  <c r="AN1977" i="4"/>
  <c r="AN1976" i="4"/>
  <c r="AN1975" i="4"/>
  <c r="AN1974" i="4"/>
  <c r="AN1973" i="4"/>
  <c r="AN1972" i="4"/>
  <c r="AN1971" i="4"/>
  <c r="AN1970" i="4"/>
  <c r="AN1969" i="4"/>
  <c r="AN1968" i="4"/>
  <c r="AN1967" i="4"/>
  <c r="AN1966" i="4"/>
  <c r="AN1965" i="4"/>
  <c r="AN1964" i="4"/>
  <c r="AN1963" i="4"/>
  <c r="AN1962" i="4"/>
  <c r="AN1961" i="4"/>
  <c r="AN1960" i="4"/>
  <c r="AN1959" i="4"/>
  <c r="AN1958" i="4"/>
  <c r="AN1957" i="4"/>
  <c r="AN1956" i="4"/>
  <c r="AN1955" i="4"/>
  <c r="AN1954" i="4"/>
  <c r="AN1953" i="4"/>
  <c r="AN1952" i="4"/>
  <c r="AN1951" i="4"/>
  <c r="AN1950" i="4"/>
  <c r="AN1949" i="4"/>
  <c r="AN1948" i="4"/>
  <c r="AN1947" i="4"/>
  <c r="AN1946" i="4"/>
  <c r="AN1945" i="4"/>
  <c r="AN1944" i="4"/>
  <c r="AN1943" i="4"/>
  <c r="AN1942" i="4"/>
  <c r="AN1941" i="4"/>
  <c r="AN1940" i="4"/>
  <c r="AN1939" i="4"/>
  <c r="AN1938" i="4"/>
  <c r="AN1937" i="4"/>
  <c r="AN1936" i="4"/>
  <c r="AN1935" i="4"/>
  <c r="AN1934" i="4"/>
  <c r="AN1933" i="4"/>
  <c r="AN1932" i="4"/>
  <c r="AN1931" i="4"/>
  <c r="AN1930" i="4"/>
  <c r="AN1929" i="4"/>
  <c r="AN1928" i="4"/>
  <c r="AN1927" i="4"/>
  <c r="AN1926" i="4"/>
  <c r="AN1925" i="4"/>
  <c r="AN1924" i="4"/>
  <c r="AN1923" i="4"/>
  <c r="AN1922" i="4"/>
  <c r="AN1921" i="4"/>
  <c r="AN1920" i="4"/>
  <c r="AN1919" i="4"/>
  <c r="AN1918" i="4"/>
  <c r="AN1917" i="4"/>
  <c r="AN1916" i="4"/>
  <c r="AN1915" i="4"/>
  <c r="AN1914" i="4"/>
  <c r="AN1913" i="4"/>
  <c r="AN1912" i="4"/>
  <c r="AN1911" i="4"/>
  <c r="AN1910" i="4"/>
  <c r="AN1909" i="4"/>
  <c r="AN1908" i="4"/>
  <c r="AN1907" i="4"/>
  <c r="AN1906" i="4"/>
  <c r="AN1905" i="4"/>
  <c r="AN1904" i="4"/>
  <c r="AN1903" i="4"/>
  <c r="AN1902" i="4"/>
  <c r="AN1901" i="4"/>
  <c r="AN1900" i="4"/>
  <c r="AN1899" i="4"/>
  <c r="AN1898" i="4"/>
  <c r="AN1897" i="4"/>
  <c r="AN1896" i="4"/>
  <c r="AN1895" i="4"/>
  <c r="AN1894" i="4"/>
  <c r="AN1893" i="4"/>
  <c r="AN1892" i="4"/>
  <c r="AN1891" i="4"/>
  <c r="AN1890" i="4"/>
  <c r="AN1889" i="4"/>
  <c r="AN1888" i="4"/>
  <c r="AN1887" i="4"/>
  <c r="AN1886" i="4"/>
  <c r="AN1885" i="4"/>
  <c r="AN1884" i="4"/>
  <c r="AN1883" i="4"/>
  <c r="AN1882" i="4"/>
  <c r="AN1881" i="4"/>
  <c r="AN1880" i="4"/>
  <c r="AN1879" i="4"/>
  <c r="AN1878" i="4"/>
  <c r="AN1877" i="4"/>
  <c r="AN1876" i="4"/>
  <c r="AN1875" i="4"/>
  <c r="AN1874" i="4"/>
  <c r="AN1873" i="4"/>
  <c r="AN1872" i="4"/>
  <c r="AN1871" i="4"/>
  <c r="AN1870" i="4"/>
  <c r="AN1869" i="4"/>
  <c r="AN1868" i="4"/>
  <c r="AN1867" i="4"/>
  <c r="AN1866" i="4"/>
  <c r="AN1865" i="4"/>
  <c r="AN1864" i="4"/>
  <c r="AN1863" i="4"/>
  <c r="AN1862" i="4"/>
  <c r="AN1861" i="4"/>
  <c r="AN1860" i="4"/>
  <c r="AN1859" i="4"/>
  <c r="AN1858" i="4"/>
  <c r="AN1857" i="4"/>
  <c r="AN1856" i="4"/>
  <c r="AN1855" i="4"/>
  <c r="AN1854" i="4"/>
  <c r="AN1853" i="4"/>
  <c r="AN1852" i="4"/>
  <c r="AN1851" i="4"/>
  <c r="AN1850" i="4"/>
  <c r="AN1849" i="4"/>
  <c r="AN1848" i="4"/>
  <c r="AN1847" i="4"/>
  <c r="AN1846" i="4"/>
  <c r="AN1845" i="4"/>
  <c r="AN1844" i="4"/>
  <c r="AN1843" i="4"/>
  <c r="AN1842" i="4"/>
  <c r="AN1841" i="4"/>
  <c r="AN1840" i="4"/>
  <c r="AN1839" i="4"/>
  <c r="AN1838" i="4"/>
  <c r="AN1837" i="4"/>
  <c r="AN1836" i="4"/>
  <c r="AN1835" i="4"/>
  <c r="AN1834" i="4"/>
  <c r="AN1833" i="4"/>
  <c r="AN1832" i="4"/>
  <c r="AN1831" i="4"/>
  <c r="AN1830" i="4"/>
  <c r="AN1829" i="4"/>
  <c r="AN1828" i="4"/>
  <c r="AN1827" i="4"/>
  <c r="AN1826" i="4"/>
  <c r="AN1825" i="4"/>
  <c r="AN1824" i="4"/>
  <c r="AN1823" i="4"/>
  <c r="AN1822" i="4"/>
  <c r="AN1821" i="4"/>
  <c r="AN1820" i="4"/>
  <c r="AN1819" i="4"/>
  <c r="AN1818" i="4"/>
  <c r="AN1817" i="4"/>
  <c r="AN1816" i="4"/>
  <c r="AN1815" i="4"/>
  <c r="AN1814" i="4"/>
  <c r="AN1813" i="4"/>
  <c r="AN1812" i="4"/>
  <c r="AN1811" i="4"/>
  <c r="AN1810" i="4"/>
  <c r="AN1809" i="4"/>
  <c r="AN1808" i="4"/>
  <c r="AN1807" i="4"/>
  <c r="AN1806" i="4"/>
  <c r="AN1805" i="4"/>
  <c r="AN1804" i="4"/>
  <c r="AN1803" i="4"/>
  <c r="AN1802" i="4"/>
  <c r="AN1801" i="4"/>
  <c r="AN1800" i="4"/>
  <c r="AN1799" i="4"/>
  <c r="AN1798" i="4"/>
  <c r="AN1797" i="4"/>
  <c r="AN1796" i="4"/>
  <c r="AN1795" i="4"/>
  <c r="AN1794" i="4"/>
  <c r="AN1793" i="4"/>
  <c r="AN1792" i="4"/>
  <c r="AN1791" i="4"/>
  <c r="AN1790" i="4"/>
  <c r="AN1789" i="4"/>
  <c r="AN1788" i="4"/>
  <c r="AN1787" i="4"/>
  <c r="AN1786" i="4"/>
  <c r="AN1785" i="4"/>
  <c r="AN1784" i="4"/>
  <c r="AN1783" i="4"/>
  <c r="AN1782" i="4"/>
  <c r="AN1781" i="4"/>
  <c r="AN1780" i="4"/>
  <c r="AN1779" i="4"/>
  <c r="AN1778" i="4"/>
  <c r="AN1777" i="4"/>
  <c r="AN1776" i="4"/>
  <c r="AN1775" i="4"/>
  <c r="AN1774" i="4"/>
  <c r="AN1773" i="4"/>
  <c r="AN1772" i="4"/>
  <c r="AN1771" i="4"/>
  <c r="AN1770" i="4"/>
  <c r="AN1769" i="4"/>
  <c r="AN1768" i="4"/>
  <c r="AN1767" i="4"/>
  <c r="AN1766" i="4"/>
  <c r="AN1765" i="4"/>
  <c r="AN1764" i="4"/>
  <c r="AN1763" i="4"/>
  <c r="AN1762" i="4"/>
  <c r="AN1761" i="4"/>
  <c r="AN1760" i="4"/>
  <c r="AN1759" i="4"/>
  <c r="AN1758" i="4"/>
  <c r="AN1757" i="4"/>
  <c r="AN1756" i="4"/>
  <c r="AN1755" i="4"/>
  <c r="AN1754" i="4"/>
  <c r="AN1753" i="4"/>
  <c r="AN1752" i="4"/>
  <c r="AN1751" i="4"/>
  <c r="AN1750" i="4"/>
  <c r="AN1749" i="4"/>
  <c r="AN1748" i="4"/>
  <c r="AN1747" i="4"/>
  <c r="AN1746" i="4"/>
  <c r="AN1745" i="4"/>
  <c r="AN1744" i="4"/>
  <c r="AN1743" i="4"/>
  <c r="AN1742" i="4"/>
  <c r="AN1741" i="4"/>
  <c r="AN1740" i="4"/>
  <c r="AN1739" i="4"/>
  <c r="AN1738" i="4"/>
  <c r="AN1737" i="4"/>
  <c r="AN1736" i="4"/>
  <c r="AN1735" i="4"/>
  <c r="AN1734" i="4"/>
  <c r="AN1733" i="4"/>
  <c r="AN1732" i="4"/>
  <c r="AN1731" i="4"/>
  <c r="AN1730" i="4"/>
  <c r="AN1729" i="4"/>
  <c r="AN1728" i="4"/>
  <c r="AN1727" i="4"/>
  <c r="AN1726" i="4"/>
  <c r="AN1725" i="4"/>
  <c r="AN1724" i="4"/>
  <c r="AN1723" i="4"/>
  <c r="AN1722" i="4"/>
  <c r="AN1721" i="4"/>
  <c r="AN1720" i="4"/>
  <c r="AN1719" i="4"/>
  <c r="AN1718" i="4"/>
  <c r="AN1717" i="4"/>
  <c r="AN1716" i="4"/>
  <c r="AN1715" i="4"/>
  <c r="AN1714" i="4"/>
  <c r="AN1713" i="4"/>
  <c r="AN1712" i="4"/>
  <c r="AN1711" i="4"/>
  <c r="AN1710" i="4"/>
  <c r="AN1709" i="4"/>
  <c r="AN1708" i="4"/>
  <c r="AN1707" i="4"/>
  <c r="AN1706" i="4"/>
  <c r="AN1705" i="4"/>
  <c r="AN1704" i="4"/>
  <c r="AN1703" i="4"/>
  <c r="AN1702" i="4"/>
  <c r="AN1701" i="4"/>
  <c r="AN1700" i="4"/>
  <c r="AN1699" i="4"/>
  <c r="AN1698" i="4"/>
  <c r="AN1697" i="4"/>
  <c r="AN1696" i="4"/>
  <c r="AN1695" i="4"/>
  <c r="AN1694" i="4"/>
  <c r="AN1693" i="4"/>
  <c r="AN1692" i="4"/>
  <c r="AN1691" i="4"/>
  <c r="AN1690" i="4"/>
  <c r="AN1689" i="4"/>
  <c r="AN1688" i="4"/>
  <c r="AN1687" i="4"/>
  <c r="AN1686" i="4"/>
  <c r="AN1685" i="4"/>
  <c r="AN1684" i="4"/>
  <c r="AN1683" i="4"/>
  <c r="AN1682" i="4"/>
  <c r="AN1681" i="4"/>
  <c r="AN1680" i="4"/>
  <c r="AN1679" i="4"/>
  <c r="AN1678" i="4"/>
  <c r="AN1677" i="4"/>
  <c r="AN1676" i="4"/>
  <c r="AN1675" i="4"/>
  <c r="AN1674" i="4"/>
  <c r="AN1673" i="4"/>
  <c r="AN1672" i="4"/>
  <c r="AN1671" i="4"/>
  <c r="AN1670" i="4"/>
  <c r="AN1669" i="4"/>
  <c r="AN1668" i="4"/>
  <c r="AN1667" i="4"/>
  <c r="AN1666" i="4"/>
  <c r="AN1665" i="4"/>
  <c r="AN1664" i="4"/>
  <c r="AN1663" i="4"/>
  <c r="AN1662" i="4"/>
  <c r="AN1661" i="4"/>
  <c r="AN1660" i="4"/>
  <c r="AN1659" i="4"/>
  <c r="AN1658" i="4"/>
  <c r="AN1657" i="4"/>
  <c r="AN1656" i="4"/>
  <c r="AN1655" i="4"/>
  <c r="AN1654" i="4"/>
  <c r="AN1653" i="4"/>
  <c r="AN1652" i="4"/>
  <c r="AN1651" i="4"/>
  <c r="AN1650" i="4"/>
  <c r="AN1649" i="4"/>
  <c r="AN1648" i="4"/>
  <c r="AN1647" i="4"/>
  <c r="AN1646" i="4"/>
  <c r="AN1645" i="4"/>
  <c r="AN1644" i="4"/>
  <c r="AN1643" i="4"/>
  <c r="AN1642" i="4"/>
  <c r="AN1641" i="4"/>
  <c r="AN1640" i="4"/>
  <c r="AN1639" i="4"/>
  <c r="AN1638" i="4"/>
  <c r="AN1637" i="4"/>
  <c r="AN1636" i="4"/>
  <c r="AN1635" i="4"/>
  <c r="AN1634" i="4"/>
  <c r="AN1633" i="4"/>
  <c r="AN1632" i="4"/>
  <c r="AN1631" i="4"/>
  <c r="AN1630" i="4"/>
  <c r="AN1629" i="4"/>
  <c r="AN1628" i="4"/>
  <c r="AN1627" i="4"/>
  <c r="AN1626" i="4"/>
  <c r="AN1625" i="4"/>
  <c r="AN1624" i="4"/>
  <c r="AN1623" i="4"/>
  <c r="AN1622" i="4"/>
  <c r="AN1621" i="4"/>
  <c r="AN1620" i="4"/>
  <c r="AN1619" i="4"/>
  <c r="AN1618" i="4"/>
  <c r="AN1617" i="4"/>
  <c r="AN1616" i="4"/>
  <c r="AN1615" i="4"/>
  <c r="AN1614" i="4"/>
  <c r="AN1613" i="4"/>
  <c r="AN1612" i="4"/>
  <c r="AN1611" i="4"/>
  <c r="AN1610" i="4"/>
  <c r="AN1609" i="4"/>
  <c r="AN1608" i="4"/>
  <c r="AN1607" i="4"/>
  <c r="AN1606" i="4"/>
  <c r="AN1605" i="4"/>
  <c r="AN1604" i="4"/>
  <c r="AN1603" i="4"/>
  <c r="AN1602" i="4"/>
  <c r="AN1601" i="4"/>
  <c r="AN1600" i="4"/>
  <c r="AN1599" i="4"/>
  <c r="AN1598" i="4"/>
  <c r="AN1597" i="4"/>
  <c r="AN1596" i="4"/>
  <c r="AN1595" i="4"/>
  <c r="AN1594" i="4"/>
  <c r="AN1593" i="4"/>
  <c r="AN1592" i="4"/>
  <c r="AN1591" i="4"/>
  <c r="AN1590" i="4"/>
  <c r="AN1589" i="4"/>
  <c r="AN1588" i="4"/>
  <c r="AN1587" i="4"/>
  <c r="AN1586" i="4"/>
  <c r="AN1585" i="4"/>
  <c r="AN1584" i="4"/>
  <c r="AN1583" i="4"/>
  <c r="AN1582" i="4"/>
  <c r="AN1581" i="4"/>
  <c r="AN1580" i="4"/>
  <c r="AN1579" i="4"/>
  <c r="AN1578" i="4"/>
  <c r="AN1577" i="4"/>
  <c r="AN1576" i="4"/>
  <c r="AN1575" i="4"/>
  <c r="AN1574" i="4"/>
  <c r="AN1573" i="4"/>
  <c r="AN1572" i="4"/>
  <c r="AN1571" i="4"/>
  <c r="AN1570" i="4"/>
  <c r="AN1569" i="4"/>
  <c r="AN1568" i="4"/>
  <c r="AN1567" i="4"/>
  <c r="AN1566" i="4"/>
  <c r="AN1565" i="4"/>
  <c r="AN1564" i="4"/>
  <c r="AN1563" i="4"/>
  <c r="AN1562" i="4"/>
  <c r="AN1561" i="4"/>
  <c r="AN1560" i="4"/>
  <c r="AN1559" i="4"/>
  <c r="AN1558" i="4"/>
  <c r="AN1557" i="4"/>
  <c r="AN1556" i="4"/>
  <c r="AN1555" i="4"/>
  <c r="AN1554" i="4"/>
  <c r="AN1553" i="4"/>
  <c r="AN1552" i="4"/>
  <c r="AN1551" i="4"/>
  <c r="AN1550" i="4"/>
  <c r="AN1549" i="4"/>
  <c r="AN1548" i="4"/>
  <c r="AN1547" i="4"/>
  <c r="AN1546" i="4"/>
  <c r="AN1545" i="4"/>
  <c r="AN1544" i="4"/>
  <c r="AN1543" i="4"/>
  <c r="AN1542" i="4"/>
  <c r="AN1541" i="4"/>
  <c r="AN1540" i="4"/>
  <c r="AN1539" i="4"/>
  <c r="AN1538" i="4"/>
  <c r="AN1537" i="4"/>
  <c r="AN1536" i="4"/>
  <c r="AN1535" i="4"/>
  <c r="AN1534" i="4"/>
  <c r="AN1533" i="4"/>
  <c r="AN1532" i="4"/>
  <c r="AN1531" i="4"/>
  <c r="AN1530" i="4"/>
  <c r="AN1529" i="4"/>
  <c r="AN1528" i="4"/>
  <c r="AN1527" i="4"/>
  <c r="AN1526" i="4"/>
  <c r="AN1525" i="4"/>
  <c r="AN1524" i="4"/>
  <c r="AN1523" i="4"/>
  <c r="AN1522" i="4"/>
  <c r="AN1521" i="4"/>
  <c r="AN1520" i="4"/>
  <c r="AN1519" i="4"/>
  <c r="AN1518" i="4"/>
  <c r="AN1517" i="4"/>
  <c r="AN1516" i="4"/>
  <c r="AN1515" i="4"/>
  <c r="AN1514" i="4"/>
  <c r="AN1513" i="4"/>
  <c r="AN1512" i="4"/>
  <c r="AN1511" i="4"/>
  <c r="AN1510" i="4"/>
  <c r="AN1509" i="4"/>
  <c r="AN1508" i="4"/>
  <c r="AN1507" i="4"/>
  <c r="AN1506" i="4"/>
  <c r="AN1505" i="4"/>
  <c r="AN1504" i="4"/>
  <c r="AN1503" i="4"/>
  <c r="AN1502" i="4"/>
  <c r="AN1501" i="4"/>
  <c r="AN1500" i="4"/>
  <c r="AN1499" i="4"/>
  <c r="AN1498" i="4"/>
  <c r="AN1497" i="4"/>
  <c r="AN1496" i="4"/>
  <c r="AN1495" i="4"/>
  <c r="AN1494" i="4"/>
  <c r="AN1493" i="4"/>
  <c r="AN1492" i="4"/>
  <c r="AN1491" i="4"/>
  <c r="AN1490" i="4"/>
  <c r="AN1489" i="4"/>
  <c r="AN1488" i="4"/>
  <c r="AN1487" i="4"/>
  <c r="AN1486" i="4"/>
  <c r="AN1485" i="4"/>
  <c r="AN1484" i="4"/>
  <c r="AN1483" i="4"/>
  <c r="AN1482" i="4"/>
  <c r="AN1481" i="4"/>
  <c r="AN1480" i="4"/>
  <c r="AN1479" i="4"/>
  <c r="AN1478" i="4"/>
  <c r="AN1477" i="4"/>
  <c r="AN1476" i="4"/>
  <c r="AN1475" i="4"/>
  <c r="AN1474" i="4"/>
  <c r="AN1473" i="4"/>
  <c r="AN1472" i="4"/>
  <c r="AN1471" i="4"/>
  <c r="AN1470" i="4"/>
  <c r="AN1469" i="4"/>
  <c r="AN1468" i="4"/>
  <c r="AN1467" i="4"/>
  <c r="AN1466" i="4"/>
  <c r="AN1465" i="4"/>
  <c r="AN1464" i="4"/>
  <c r="AN1463" i="4"/>
  <c r="AN1462" i="4"/>
  <c r="AN1461" i="4"/>
  <c r="AN1460" i="4"/>
  <c r="AN1459" i="4"/>
  <c r="AN1458" i="4"/>
  <c r="AN1457" i="4"/>
  <c r="AN1456" i="4"/>
  <c r="AN1455" i="4"/>
  <c r="AN1454" i="4"/>
  <c r="AN1453" i="4"/>
  <c r="AN1452" i="4"/>
  <c r="AN1451" i="4"/>
  <c r="AN1450" i="4"/>
  <c r="AN1449" i="4"/>
  <c r="AN1448" i="4"/>
  <c r="AN1447" i="4"/>
  <c r="AN1446" i="4"/>
  <c r="AN1445" i="4"/>
  <c r="AN1444" i="4"/>
  <c r="AN1443" i="4"/>
  <c r="AN1442" i="4"/>
  <c r="AN1441" i="4"/>
  <c r="AN1440" i="4"/>
  <c r="AN1439" i="4"/>
  <c r="AN1438" i="4"/>
  <c r="AN1437" i="4"/>
  <c r="AN1436" i="4"/>
  <c r="AN1435" i="4"/>
  <c r="AN1434" i="4"/>
  <c r="AN1433" i="4"/>
  <c r="AN1432" i="4"/>
  <c r="AN1431" i="4"/>
  <c r="AN1430" i="4"/>
  <c r="AN1429" i="4"/>
  <c r="AN1428" i="4"/>
  <c r="AN1427" i="4"/>
  <c r="AN1426" i="4"/>
  <c r="AN1425" i="4"/>
  <c r="AN1424" i="4"/>
  <c r="AN1423" i="4"/>
  <c r="AN1422" i="4"/>
  <c r="AN1421" i="4"/>
  <c r="AN1420" i="4"/>
  <c r="AN1419" i="4"/>
  <c r="AN1418" i="4"/>
  <c r="AN1417" i="4"/>
  <c r="AN1416" i="4"/>
  <c r="AN1415" i="4"/>
  <c r="AN1414" i="4"/>
  <c r="AN1413" i="4"/>
  <c r="AN1412" i="4"/>
  <c r="AN1411" i="4"/>
  <c r="AN1410" i="4"/>
  <c r="AN1409" i="4"/>
  <c r="AN1408" i="4"/>
  <c r="AN1407" i="4"/>
  <c r="AN1406" i="4"/>
  <c r="AN1405" i="4"/>
  <c r="AN1404" i="4"/>
  <c r="AN1403" i="4"/>
  <c r="AN1402" i="4"/>
  <c r="AN1401" i="4"/>
  <c r="AN1400" i="4"/>
  <c r="AN1399" i="4"/>
  <c r="AN1398" i="4"/>
  <c r="AN1397" i="4"/>
  <c r="AN1396" i="4"/>
  <c r="AN1395" i="4"/>
  <c r="AN1394" i="4"/>
  <c r="AN1393" i="4"/>
  <c r="AN1392" i="4"/>
  <c r="AN1391" i="4"/>
  <c r="AN1390" i="4"/>
  <c r="AN1389" i="4"/>
  <c r="AN1388" i="4"/>
  <c r="AN1387" i="4"/>
  <c r="AN1386" i="4"/>
  <c r="AN1385" i="4"/>
  <c r="AN1384" i="4"/>
  <c r="AN1383" i="4"/>
  <c r="AN1382" i="4"/>
  <c r="AN1381" i="4"/>
  <c r="AN1380" i="4"/>
  <c r="AN1379" i="4"/>
  <c r="AN1378" i="4"/>
  <c r="AN1377" i="4"/>
  <c r="AN1376" i="4"/>
  <c r="AN1375" i="4"/>
  <c r="AN1374" i="4"/>
  <c r="AN1373" i="4"/>
  <c r="AN1372" i="4"/>
  <c r="AN1371" i="4"/>
  <c r="AN1370" i="4"/>
  <c r="AN1369" i="4"/>
  <c r="AN1368" i="4"/>
  <c r="AN1367" i="4"/>
  <c r="AN1366" i="4"/>
  <c r="AN1365" i="4"/>
  <c r="AN1364" i="4"/>
  <c r="AN1363" i="4"/>
  <c r="AN1362" i="4"/>
  <c r="AN1361" i="4"/>
  <c r="AN1360" i="4"/>
  <c r="AN1359" i="4"/>
  <c r="AN1358" i="4"/>
  <c r="AN1357" i="4"/>
  <c r="AN1356" i="4"/>
  <c r="AN1355" i="4"/>
  <c r="AN1354" i="4"/>
  <c r="AN1353" i="4"/>
  <c r="AN1352" i="4"/>
  <c r="AN1351" i="4"/>
  <c r="AN1350" i="4"/>
  <c r="AN1349" i="4"/>
  <c r="AN1348" i="4"/>
  <c r="AN1347" i="4"/>
  <c r="AN1346" i="4"/>
  <c r="AN1345" i="4"/>
  <c r="AN1344" i="4"/>
  <c r="AN1343" i="4"/>
  <c r="AN1342" i="4"/>
  <c r="AN1341" i="4"/>
  <c r="AN1340" i="4"/>
  <c r="AN1339" i="4"/>
  <c r="AN1338" i="4"/>
  <c r="AN1337" i="4"/>
  <c r="AN1336" i="4"/>
  <c r="AN1335" i="4"/>
  <c r="AN1334" i="4"/>
  <c r="AN1333" i="4"/>
  <c r="AN1332" i="4"/>
  <c r="AN1331" i="4"/>
  <c r="AN1236" i="4"/>
  <c r="AN1235" i="4"/>
  <c r="AN1234" i="4"/>
  <c r="AN1233" i="4"/>
  <c r="AN1232" i="4"/>
  <c r="AN1231" i="4"/>
  <c r="AN1230" i="4"/>
  <c r="AN1229" i="4"/>
  <c r="AN1228" i="4"/>
  <c r="AN1227" i="4"/>
  <c r="AN1226" i="4"/>
  <c r="AN1225" i="4"/>
  <c r="AN1224" i="4"/>
  <c r="AN1223" i="4"/>
  <c r="AN1222" i="4"/>
  <c r="AN1221" i="4"/>
  <c r="AN1220" i="4"/>
  <c r="AN1219" i="4"/>
  <c r="AN1218" i="4"/>
  <c r="AN1217" i="4"/>
  <c r="AN1216" i="4"/>
  <c r="AN1215" i="4"/>
  <c r="AN1214" i="4"/>
  <c r="AN1213" i="4"/>
  <c r="AN1212" i="4"/>
  <c r="AN1211" i="4"/>
  <c r="AN1210" i="4"/>
  <c r="AN1209" i="4"/>
  <c r="AN1208" i="4"/>
  <c r="AN1207" i="4"/>
  <c r="AN1206" i="4"/>
  <c r="AN1205" i="4"/>
  <c r="AN1204" i="4"/>
  <c r="AN1203" i="4"/>
  <c r="AN1202" i="4"/>
  <c r="AN1201" i="4"/>
  <c r="AN1200" i="4"/>
  <c r="AN1199" i="4"/>
  <c r="AN1198" i="4"/>
  <c r="AN1197" i="4"/>
  <c r="AN1196" i="4"/>
  <c r="AN1195" i="4"/>
  <c r="AN1194" i="4"/>
  <c r="AN1193" i="4"/>
  <c r="AN1192" i="4"/>
  <c r="AN1191" i="4"/>
  <c r="AN1190" i="4"/>
  <c r="AN1189" i="4"/>
  <c r="AN1188" i="4"/>
  <c r="AN1187" i="4"/>
  <c r="AN1186" i="4"/>
  <c r="AN1185" i="4"/>
  <c r="AN1184" i="4"/>
  <c r="AN1183" i="4"/>
  <c r="AN1182" i="4"/>
  <c r="AN1181" i="4"/>
  <c r="AN1180" i="4"/>
  <c r="AN1179" i="4"/>
  <c r="AN1178" i="4"/>
  <c r="AN1177" i="4"/>
  <c r="AN1176" i="4"/>
  <c r="AN1175" i="4"/>
  <c r="AN1174" i="4"/>
  <c r="AN1173" i="4"/>
  <c r="AN1172" i="4"/>
  <c r="AN1171" i="4"/>
  <c r="AN1170" i="4"/>
  <c r="AN1169" i="4"/>
  <c r="AN1168" i="4"/>
  <c r="AN1167" i="4"/>
  <c r="AN1166" i="4"/>
  <c r="AN1165" i="4"/>
  <c r="AN1164" i="4"/>
  <c r="AN1163" i="4"/>
  <c r="AN1162" i="4"/>
  <c r="AN1161" i="4"/>
  <c r="AN1160" i="4"/>
  <c r="AN1159" i="4"/>
  <c r="AN1158" i="4"/>
  <c r="AN1157" i="4"/>
  <c r="AN1156" i="4"/>
  <c r="AN1155" i="4"/>
  <c r="AN1154" i="4"/>
  <c r="AN1153" i="4"/>
  <c r="AN1152" i="4"/>
  <c r="AN1151" i="4"/>
  <c r="AN1150" i="4"/>
  <c r="AN1149" i="4"/>
  <c r="AN1148" i="4"/>
  <c r="AN1147" i="4"/>
  <c r="AN1146" i="4"/>
  <c r="AN1145" i="4"/>
  <c r="AN1144" i="4"/>
  <c r="AN1143" i="4"/>
  <c r="AN1142" i="4"/>
  <c r="AN1141" i="4"/>
  <c r="AN1140" i="4"/>
  <c r="AN1139" i="4"/>
  <c r="AN1138" i="4"/>
  <c r="AN1137" i="4"/>
  <c r="AN1136" i="4"/>
  <c r="AN1135" i="4"/>
  <c r="AN1134" i="4"/>
  <c r="AN1133" i="4"/>
  <c r="AN1132" i="4"/>
  <c r="AN1131" i="4"/>
  <c r="AN1130" i="4"/>
  <c r="AN1129" i="4"/>
  <c r="AN1128" i="4"/>
  <c r="AN1127" i="4"/>
  <c r="AN1126" i="4"/>
  <c r="AN1125" i="4"/>
  <c r="AN1124" i="4"/>
  <c r="AN1123" i="4"/>
  <c r="AN1122" i="4"/>
  <c r="AN1121" i="4"/>
  <c r="AN1120" i="4"/>
  <c r="AN1119" i="4"/>
  <c r="AN1118" i="4"/>
  <c r="AN1117" i="4"/>
  <c r="AN1116" i="4"/>
  <c r="AN1115" i="4"/>
  <c r="AN1114" i="4"/>
  <c r="AN1113" i="4"/>
  <c r="AN1112" i="4"/>
  <c r="AN1111" i="4"/>
  <c r="AN1110" i="4"/>
  <c r="AN1109" i="4"/>
  <c r="AN1108" i="4"/>
  <c r="AN1107" i="4"/>
  <c r="AN1106" i="4"/>
  <c r="AN1105" i="4"/>
  <c r="AN1104" i="4"/>
  <c r="AN1103" i="4"/>
  <c r="AN1102" i="4"/>
  <c r="AN1101" i="4"/>
  <c r="AN1100" i="4"/>
  <c r="AN1099" i="4"/>
  <c r="AN1098" i="4"/>
  <c r="AN1097" i="4"/>
  <c r="AN1096" i="4"/>
  <c r="AN1095" i="4"/>
  <c r="AN1094" i="4"/>
  <c r="AN1093" i="4"/>
  <c r="AN1092" i="4"/>
  <c r="AN1091" i="4"/>
  <c r="AN1090" i="4"/>
  <c r="AN1089" i="4"/>
  <c r="AN1088" i="4"/>
  <c r="AN1087" i="4"/>
  <c r="AN1086" i="4"/>
  <c r="AN1085" i="4"/>
  <c r="AN1084" i="4"/>
  <c r="AN1083" i="4"/>
  <c r="AN1082" i="4"/>
  <c r="AN1081" i="4"/>
  <c r="AN1080" i="4"/>
  <c r="AN1079" i="4"/>
  <c r="AN1078" i="4"/>
  <c r="AN1077" i="4"/>
  <c r="AN1076" i="4"/>
  <c r="AN1075" i="4"/>
  <c r="AN1074" i="4"/>
  <c r="AN1073" i="4"/>
  <c r="AN1072" i="4"/>
  <c r="AN1071" i="4"/>
  <c r="AN1070" i="4"/>
  <c r="AN1069" i="4"/>
  <c r="AN1068" i="4"/>
  <c r="AN1067" i="4"/>
  <c r="AN1066" i="4"/>
  <c r="AN1065" i="4"/>
  <c r="AN1064" i="4"/>
  <c r="AN1063" i="4"/>
  <c r="AN1062" i="4"/>
  <c r="AN1061" i="4"/>
  <c r="AN1060" i="4"/>
  <c r="AN1059" i="4"/>
  <c r="AN1058" i="4"/>
  <c r="AN1057" i="4"/>
  <c r="AN1056" i="4"/>
  <c r="AN1055" i="4"/>
  <c r="AN1054" i="4"/>
  <c r="AN1053" i="4"/>
  <c r="AN1052" i="4"/>
  <c r="AN1051" i="4"/>
  <c r="AN1050" i="4"/>
  <c r="AN1049" i="4"/>
  <c r="AN1048" i="4"/>
  <c r="AN1047" i="4"/>
  <c r="AN1046" i="4"/>
  <c r="AN1045" i="4"/>
  <c r="AN1044" i="4"/>
  <c r="AN1043" i="4"/>
  <c r="AN1042" i="4"/>
  <c r="AN1041" i="4"/>
  <c r="AN1040" i="4"/>
  <c r="AN1039" i="4"/>
  <c r="AN1038" i="4"/>
  <c r="AN1037" i="4"/>
  <c r="AN1036" i="4"/>
  <c r="AN1035" i="4"/>
  <c r="AN1034" i="4"/>
  <c r="AN1033" i="4"/>
  <c r="AN1032" i="4"/>
  <c r="AN1031" i="4"/>
  <c r="AN1030" i="4"/>
  <c r="AN1029" i="4"/>
  <c r="AN1028" i="4"/>
  <c r="AN1027" i="4"/>
  <c r="AN1026" i="4"/>
  <c r="AN1025" i="4"/>
  <c r="AN1024" i="4"/>
  <c r="AN1023" i="4"/>
  <c r="AN1022" i="4"/>
  <c r="AN1021" i="4"/>
  <c r="AN1020" i="4"/>
  <c r="AN1019" i="4"/>
  <c r="AN1018" i="4"/>
  <c r="AN1017" i="4"/>
  <c r="AN1016" i="4"/>
  <c r="AN1015" i="4"/>
  <c r="AN1014" i="4"/>
  <c r="AN1013" i="4"/>
  <c r="AN1012" i="4"/>
  <c r="AN1011" i="4"/>
  <c r="AN1010" i="4"/>
  <c r="AN1009" i="4"/>
  <c r="AN1008" i="4"/>
  <c r="AN1007" i="4"/>
  <c r="AN1006" i="4"/>
  <c r="AN1005" i="4"/>
  <c r="AN1004" i="4"/>
  <c r="AN1003" i="4"/>
  <c r="AN1002" i="4"/>
  <c r="AN1001" i="4"/>
  <c r="AN1000" i="4"/>
  <c r="AN999" i="4"/>
  <c r="AN998" i="4"/>
  <c r="AN997" i="4"/>
  <c r="AN996" i="4"/>
  <c r="AN995" i="4"/>
  <c r="AN994" i="4"/>
  <c r="AN993" i="4"/>
  <c r="AN992" i="4"/>
  <c r="AN991" i="4"/>
  <c r="AN990" i="4"/>
  <c r="AN989" i="4"/>
  <c r="AN988" i="4"/>
  <c r="AN987" i="4"/>
  <c r="AN986" i="4"/>
  <c r="AN985" i="4"/>
  <c r="AN984" i="4"/>
  <c r="AN983" i="4"/>
  <c r="AN982" i="4"/>
  <c r="AN981" i="4"/>
  <c r="AN980" i="4"/>
  <c r="AN828" i="4"/>
  <c r="AN827" i="4"/>
  <c r="AN826" i="4"/>
  <c r="AN825" i="4"/>
  <c r="AN824" i="4"/>
  <c r="AN823" i="4"/>
  <c r="AN822" i="4"/>
  <c r="AN821" i="4"/>
  <c r="AN820" i="4"/>
  <c r="AN819" i="4"/>
  <c r="AN818" i="4"/>
  <c r="AN817" i="4"/>
  <c r="AN816" i="4"/>
  <c r="AN815" i="4"/>
  <c r="AN814" i="4"/>
  <c r="AN813" i="4"/>
  <c r="AN812" i="4"/>
  <c r="AN811" i="4"/>
  <c r="AN810" i="4"/>
  <c r="AN809" i="4"/>
  <c r="AN808" i="4"/>
  <c r="AN807" i="4"/>
  <c r="AN806" i="4"/>
  <c r="AN805" i="4"/>
  <c r="AN804" i="4"/>
  <c r="AN803" i="4"/>
  <c r="AN802" i="4"/>
  <c r="AN801" i="4"/>
  <c r="AN800" i="4"/>
  <c r="AN799" i="4"/>
  <c r="AN798" i="4"/>
  <c r="AN797" i="4"/>
  <c r="AN796" i="4"/>
  <c r="AN795" i="4"/>
  <c r="AN794" i="4"/>
  <c r="AN793" i="4"/>
  <c r="AN792" i="4"/>
  <c r="AN791" i="4"/>
  <c r="AN790" i="4"/>
  <c r="AN789" i="4"/>
  <c r="AN788" i="4"/>
  <c r="AN787" i="4"/>
  <c r="AN786" i="4"/>
  <c r="AN785" i="4"/>
  <c r="AN784" i="4"/>
  <c r="AN783" i="4"/>
  <c r="AN782" i="4"/>
  <c r="AN781" i="4"/>
  <c r="AN780" i="4"/>
  <c r="AN779" i="4"/>
  <c r="AN778" i="4"/>
  <c r="AN777" i="4"/>
  <c r="AN776" i="4"/>
  <c r="AN775" i="4"/>
  <c r="AN774" i="4"/>
  <c r="AN773" i="4"/>
  <c r="AN772" i="4"/>
  <c r="AN771" i="4"/>
  <c r="AN770" i="4"/>
  <c r="AN769" i="4"/>
  <c r="AN768" i="4"/>
  <c r="AN767" i="4"/>
  <c r="AN766" i="4"/>
  <c r="AN765" i="4"/>
  <c r="AN764" i="4"/>
  <c r="AN763" i="4"/>
  <c r="AN762" i="4"/>
  <c r="AN761" i="4"/>
  <c r="AN760" i="4"/>
  <c r="AN759" i="4"/>
  <c r="AN758" i="4"/>
  <c r="AN757" i="4"/>
  <c r="AN756" i="4"/>
  <c r="AN755" i="4"/>
  <c r="AN754" i="4"/>
  <c r="AN753" i="4"/>
  <c r="AN752" i="4"/>
  <c r="AN751" i="4"/>
  <c r="AN750" i="4"/>
  <c r="AN749" i="4"/>
  <c r="AN748" i="4"/>
  <c r="AN747" i="4"/>
  <c r="AN746" i="4"/>
  <c r="AN745" i="4"/>
  <c r="AN744" i="4"/>
  <c r="AN743" i="4"/>
  <c r="AN742" i="4"/>
  <c r="AN741" i="4"/>
  <c r="AN740" i="4"/>
  <c r="AN739" i="4"/>
  <c r="AN738" i="4"/>
  <c r="AN737" i="4"/>
  <c r="AN736" i="4"/>
  <c r="AN735" i="4"/>
  <c r="AN734" i="4"/>
  <c r="AN733" i="4"/>
  <c r="AN732" i="4"/>
  <c r="AN731" i="4"/>
  <c r="AN730" i="4"/>
  <c r="AN729" i="4"/>
  <c r="AN728" i="4"/>
  <c r="AN727" i="4"/>
  <c r="AN726" i="4"/>
  <c r="AN725" i="4"/>
  <c r="AN724" i="4"/>
  <c r="AN723" i="4"/>
  <c r="AN722" i="4"/>
  <c r="AN721" i="4"/>
  <c r="AN720" i="4"/>
  <c r="AN719" i="4"/>
  <c r="AN718" i="4"/>
  <c r="AN717" i="4"/>
  <c r="AN716" i="4"/>
  <c r="AN715" i="4"/>
  <c r="AN714" i="4"/>
  <c r="AN713" i="4"/>
  <c r="AN712" i="4"/>
  <c r="AN711" i="4"/>
  <c r="AN710" i="4"/>
  <c r="AN709" i="4"/>
  <c r="AN708" i="4"/>
  <c r="AN707" i="4"/>
  <c r="AN706" i="4"/>
  <c r="AN705" i="4"/>
  <c r="AN704" i="4"/>
  <c r="AN703" i="4"/>
  <c r="AN702" i="4"/>
  <c r="AN701" i="4"/>
  <c r="AN700" i="4"/>
  <c r="AN699" i="4"/>
  <c r="AN698" i="4"/>
  <c r="AN697" i="4"/>
  <c r="AN696" i="4"/>
  <c r="AN695" i="4"/>
  <c r="AN694" i="4"/>
  <c r="AN693" i="4"/>
  <c r="AN692" i="4"/>
  <c r="AN691" i="4"/>
  <c r="AN690" i="4"/>
  <c r="AN689" i="4"/>
  <c r="AN688" i="4"/>
  <c r="AN687" i="4"/>
  <c r="AN686" i="4"/>
  <c r="AN685" i="4"/>
  <c r="AN684" i="4"/>
  <c r="AN683" i="4"/>
  <c r="AN682" i="4"/>
  <c r="AN681" i="4"/>
  <c r="AN680" i="4"/>
  <c r="AN679" i="4"/>
  <c r="AN678" i="4"/>
  <c r="AN677" i="4"/>
  <c r="AN676" i="4"/>
  <c r="AN675" i="4"/>
  <c r="AN674" i="4"/>
  <c r="AN673" i="4"/>
  <c r="AN672" i="4"/>
  <c r="AN671" i="4"/>
  <c r="AN670" i="4"/>
  <c r="AN669" i="4"/>
  <c r="AN668" i="4"/>
  <c r="AN667" i="4"/>
  <c r="AN666" i="4"/>
  <c r="AN665" i="4"/>
  <c r="AN664" i="4"/>
  <c r="AN663" i="4"/>
  <c r="AN662" i="4"/>
  <c r="AN661" i="4"/>
  <c r="AN660" i="4"/>
  <c r="AN659" i="4"/>
  <c r="AN658" i="4"/>
  <c r="AN657" i="4"/>
  <c r="AN656" i="4"/>
  <c r="AN655" i="4"/>
  <c r="AN654" i="4"/>
  <c r="AN653" i="4"/>
  <c r="AN652" i="4"/>
  <c r="AN651" i="4"/>
  <c r="AN650" i="4"/>
  <c r="AN649" i="4"/>
  <c r="AN648" i="4"/>
  <c r="AN647" i="4"/>
  <c r="AN645" i="4"/>
  <c r="AN644" i="4"/>
  <c r="AN643" i="4"/>
  <c r="AN642" i="4"/>
  <c r="AN641" i="4"/>
  <c r="AN640" i="4"/>
  <c r="AN639" i="4"/>
  <c r="AN638" i="4"/>
  <c r="AN637" i="4"/>
  <c r="AN636" i="4"/>
  <c r="AN635" i="4"/>
  <c r="AN634" i="4"/>
  <c r="AN633" i="4"/>
  <c r="AN632" i="4"/>
  <c r="AN631" i="4"/>
  <c r="AN630" i="4"/>
  <c r="AN629" i="4"/>
  <c r="AN628" i="4"/>
  <c r="AN627" i="4"/>
  <c r="AN626" i="4"/>
  <c r="AN625" i="4"/>
  <c r="AN624" i="4"/>
  <c r="AN623" i="4"/>
  <c r="AN622" i="4"/>
  <c r="AN621" i="4"/>
  <c r="AN620" i="4"/>
  <c r="AN619" i="4"/>
  <c r="AN618" i="4"/>
  <c r="AN617" i="4"/>
  <c r="AN616" i="4"/>
  <c r="AN615" i="4"/>
  <c r="AN614" i="4"/>
  <c r="AN613" i="4"/>
  <c r="AN612" i="4"/>
  <c r="AN611" i="4"/>
  <c r="AN610" i="4"/>
  <c r="AN609" i="4"/>
  <c r="AN608" i="4"/>
  <c r="AN607" i="4"/>
  <c r="AN606" i="4"/>
  <c r="AN605" i="4"/>
  <c r="AN604" i="4"/>
  <c r="AN603" i="4"/>
  <c r="AN602" i="4"/>
  <c r="AN601" i="4"/>
  <c r="AN600" i="4"/>
  <c r="AN599" i="4"/>
  <c r="AN598" i="4"/>
  <c r="AN597" i="4"/>
  <c r="AN596" i="4"/>
  <c r="AN595" i="4"/>
  <c r="AN594" i="4"/>
  <c r="AN593" i="4"/>
  <c r="AN592" i="4"/>
  <c r="AN591" i="4"/>
  <c r="AN590" i="4"/>
  <c r="AN589" i="4"/>
  <c r="AN588" i="4"/>
  <c r="AN587" i="4"/>
  <c r="AN586" i="4"/>
  <c r="AN585" i="4"/>
  <c r="AN584" i="4"/>
  <c r="AN583" i="4"/>
  <c r="AN582" i="4"/>
  <c r="AN581" i="4"/>
  <c r="AN580" i="4"/>
  <c r="AN579" i="4"/>
  <c r="AN578" i="4"/>
  <c r="AN577" i="4"/>
  <c r="AN576" i="4"/>
  <c r="AN575" i="4"/>
  <c r="AN574" i="4"/>
  <c r="AN573" i="4"/>
  <c r="AN572" i="4"/>
  <c r="AN571" i="4"/>
  <c r="AN570" i="4"/>
  <c r="AN569" i="4"/>
  <c r="AN568" i="4"/>
  <c r="AN567" i="4"/>
  <c r="AN566" i="4"/>
  <c r="AN565" i="4"/>
  <c r="AN564" i="4"/>
  <c r="AN563" i="4"/>
  <c r="AN562" i="4"/>
  <c r="AN561" i="4"/>
  <c r="AN560" i="4"/>
  <c r="AN559" i="4"/>
  <c r="AN558" i="4"/>
  <c r="AN557" i="4"/>
  <c r="AN556" i="4"/>
  <c r="AN555" i="4"/>
  <c r="AN554" i="4"/>
  <c r="AN553" i="4"/>
  <c r="AN552" i="4"/>
  <c r="AN551" i="4"/>
  <c r="AN550" i="4"/>
  <c r="AN549" i="4"/>
  <c r="AN548" i="4"/>
  <c r="AN547" i="4"/>
  <c r="AN546" i="4"/>
  <c r="AN545" i="4"/>
  <c r="AN544" i="4"/>
  <c r="AN543" i="4"/>
  <c r="AN542" i="4"/>
  <c r="AN541" i="4"/>
  <c r="AN540" i="4"/>
  <c r="AN539" i="4"/>
  <c r="AN538" i="4"/>
  <c r="AN537" i="4"/>
  <c r="AN536" i="4"/>
  <c r="AN535" i="4"/>
  <c r="AN534" i="4"/>
  <c r="AN533" i="4"/>
  <c r="AN532" i="4"/>
  <c r="AN531" i="4"/>
  <c r="AN530" i="4"/>
  <c r="AN529" i="4"/>
  <c r="AN528" i="4"/>
  <c r="AN527" i="4"/>
  <c r="AN526" i="4"/>
  <c r="AN525" i="4"/>
  <c r="AN524" i="4"/>
  <c r="AN523" i="4"/>
  <c r="AN522" i="4"/>
  <c r="AN521" i="4"/>
  <c r="AN520" i="4"/>
  <c r="AN519" i="4"/>
  <c r="AN518" i="4"/>
  <c r="AN517" i="4"/>
  <c r="AN516" i="4"/>
  <c r="AN515" i="4"/>
  <c r="AN514" i="4"/>
  <c r="AN513" i="4"/>
  <c r="AN512" i="4"/>
  <c r="AN511" i="4"/>
  <c r="AN510" i="4"/>
  <c r="AN509" i="4"/>
  <c r="AN508" i="4"/>
  <c r="AN507" i="4"/>
  <c r="AN506" i="4"/>
  <c r="AN505" i="4"/>
  <c r="AN504" i="4"/>
  <c r="AN503" i="4"/>
  <c r="AN502" i="4"/>
  <c r="AN501" i="4"/>
  <c r="AN500" i="4"/>
  <c r="AN499" i="4"/>
  <c r="AN498" i="4"/>
  <c r="AN497" i="4"/>
  <c r="AN496" i="4"/>
  <c r="AN495" i="4"/>
  <c r="AN494" i="4"/>
  <c r="AN493" i="4"/>
  <c r="AN492" i="4"/>
  <c r="AN491" i="4"/>
  <c r="AN490" i="4"/>
  <c r="AN489" i="4"/>
  <c r="AN488" i="4"/>
  <c r="AN487" i="4"/>
  <c r="AN486" i="4"/>
  <c r="AN485" i="4"/>
  <c r="AN484" i="4"/>
  <c r="AN483" i="4"/>
  <c r="AN482" i="4"/>
  <c r="AN481" i="4"/>
  <c r="AN480" i="4"/>
  <c r="AN479" i="4"/>
  <c r="AN478" i="4"/>
  <c r="AN477" i="4"/>
  <c r="AN476" i="4"/>
  <c r="AN475" i="4"/>
  <c r="AN474" i="4"/>
  <c r="AN473" i="4"/>
  <c r="AN472" i="4"/>
  <c r="AN471" i="4"/>
  <c r="AN470" i="4"/>
  <c r="AN469" i="4"/>
  <c r="AN468" i="4"/>
  <c r="AN467" i="4"/>
  <c r="AN466" i="4"/>
  <c r="AN465" i="4"/>
  <c r="AN464" i="4"/>
  <c r="AN463" i="4"/>
  <c r="AN462" i="4"/>
  <c r="AN461" i="4"/>
  <c r="AN460" i="4"/>
  <c r="AN459" i="4"/>
  <c r="AN458" i="4"/>
  <c r="AN457" i="4"/>
  <c r="AN456" i="4"/>
  <c r="AN455" i="4"/>
  <c r="AN454" i="4"/>
  <c r="AN453" i="4"/>
  <c r="AN452" i="4"/>
  <c r="AN451" i="4"/>
  <c r="AN450" i="4"/>
  <c r="AN449" i="4"/>
  <c r="AN448" i="4"/>
  <c r="AN447" i="4"/>
  <c r="AN446" i="4"/>
  <c r="AN445" i="4"/>
  <c r="AN444" i="4"/>
  <c r="AN443" i="4"/>
  <c r="AN442" i="4"/>
  <c r="AN441" i="4"/>
  <c r="AN440" i="4"/>
  <c r="AN439" i="4"/>
  <c r="AN438" i="4"/>
  <c r="AN437" i="4"/>
  <c r="AN436" i="4"/>
  <c r="AN435" i="4"/>
  <c r="AN434" i="4"/>
  <c r="AN433" i="4"/>
  <c r="AN432" i="4"/>
  <c r="AN431" i="4"/>
  <c r="AN430" i="4"/>
  <c r="AN429" i="4"/>
  <c r="AN428" i="4"/>
  <c r="AN427" i="4"/>
  <c r="AN426" i="4"/>
  <c r="AN425" i="4"/>
  <c r="AN424" i="4"/>
  <c r="AN423" i="4"/>
  <c r="AN422" i="4"/>
  <c r="AN421" i="4"/>
  <c r="AN420" i="4"/>
  <c r="AN419" i="4"/>
  <c r="AN418" i="4"/>
  <c r="AN417" i="4"/>
  <c r="AN416" i="4"/>
  <c r="AN415" i="4"/>
  <c r="AN414" i="4"/>
  <c r="AN413" i="4"/>
  <c r="AN412" i="4"/>
  <c r="AN411" i="4"/>
  <c r="AN410" i="4"/>
  <c r="AN409" i="4"/>
  <c r="AN408" i="4"/>
  <c r="AN407" i="4"/>
  <c r="AN406" i="4"/>
  <c r="AN405" i="4"/>
  <c r="AN404" i="4"/>
  <c r="AN403" i="4"/>
  <c r="AN402" i="4"/>
  <c r="AN401" i="4"/>
  <c r="AN400" i="4"/>
  <c r="AN399" i="4"/>
  <c r="AN398" i="4"/>
  <c r="AN397" i="4"/>
  <c r="AN396" i="4"/>
  <c r="AN395" i="4"/>
  <c r="AN394" i="4"/>
  <c r="AN393" i="4"/>
  <c r="AN392" i="4"/>
  <c r="AN391" i="4"/>
  <c r="AN390" i="4"/>
  <c r="AN389" i="4"/>
  <c r="AN388" i="4"/>
  <c r="AN387" i="4"/>
  <c r="AN386" i="4"/>
  <c r="AN385" i="4"/>
  <c r="AN384" i="4"/>
  <c r="AN383" i="4"/>
  <c r="AN382" i="4"/>
  <c r="AN381" i="4"/>
  <c r="AN380" i="4"/>
  <c r="AN379" i="4"/>
  <c r="AN378" i="4"/>
  <c r="AN377" i="4"/>
  <c r="AN376" i="4"/>
  <c r="AN375" i="4"/>
  <c r="AN374" i="4"/>
  <c r="AN373" i="4"/>
  <c r="AN372" i="4"/>
  <c r="AN371" i="4"/>
  <c r="AN370" i="4"/>
  <c r="AN369" i="4"/>
  <c r="AN368" i="4"/>
  <c r="AN367" i="4"/>
  <c r="AN366" i="4"/>
  <c r="AN365" i="4"/>
  <c r="AN364" i="4"/>
  <c r="AN363" i="4"/>
  <c r="AN362" i="4"/>
  <c r="AN361" i="4"/>
  <c r="AN360" i="4"/>
  <c r="AN359" i="4"/>
  <c r="AN358" i="4"/>
  <c r="AN357" i="4"/>
  <c r="AN356" i="4"/>
  <c r="AN355" i="4"/>
  <c r="AN354" i="4"/>
  <c r="AN353" i="4"/>
  <c r="AN352" i="4"/>
  <c r="AN351" i="4"/>
  <c r="AN350" i="4"/>
  <c r="AN349" i="4"/>
  <c r="AN348" i="4"/>
  <c r="AN347" i="4"/>
  <c r="AN346" i="4"/>
  <c r="AN345" i="4"/>
  <c r="AN344" i="4"/>
  <c r="AN343" i="4"/>
  <c r="AN342" i="4"/>
  <c r="AN341" i="4"/>
  <c r="AN340" i="4"/>
  <c r="AN339" i="4"/>
  <c r="AN338" i="4"/>
  <c r="AN337" i="4"/>
  <c r="AN336" i="4"/>
  <c r="AN335" i="4"/>
  <c r="AN334" i="4"/>
  <c r="AN333" i="4"/>
  <c r="AN332" i="4"/>
  <c r="AN331" i="4"/>
  <c r="AN330" i="4"/>
  <c r="AN329" i="4"/>
  <c r="AN328" i="4"/>
  <c r="AN327" i="4"/>
  <c r="AN326" i="4"/>
  <c r="AN325" i="4"/>
  <c r="AN324" i="4"/>
  <c r="AN323" i="4"/>
  <c r="AN322" i="4"/>
  <c r="AN321" i="4"/>
  <c r="AN320" i="4"/>
  <c r="AN319" i="4"/>
  <c r="AN318" i="4"/>
  <c r="AN317" i="4"/>
  <c r="AN316" i="4"/>
  <c r="AN315" i="4"/>
  <c r="AN314" i="4"/>
  <c r="AN313" i="4"/>
  <c r="AN312" i="4"/>
  <c r="AN311" i="4"/>
  <c r="AN310" i="4"/>
  <c r="AN309" i="4"/>
  <c r="AN308" i="4"/>
  <c r="AN307" i="4"/>
  <c r="AN306" i="4"/>
  <c r="AN305" i="4"/>
  <c r="AN304" i="4"/>
  <c r="AN303" i="4"/>
  <c r="AN302" i="4"/>
  <c r="AN301" i="4"/>
  <c r="AN300" i="4"/>
  <c r="AN299" i="4"/>
  <c r="AN298" i="4"/>
  <c r="AN297" i="4"/>
  <c r="AN296" i="4"/>
  <c r="AN295" i="4"/>
  <c r="AN294" i="4"/>
  <c r="AN293" i="4"/>
  <c r="AN292" i="4"/>
  <c r="AN291" i="4"/>
  <c r="AN290" i="4"/>
  <c r="AN289" i="4"/>
  <c r="AN288" i="4"/>
  <c r="AN287" i="4"/>
  <c r="AN286" i="4"/>
  <c r="AN285" i="4"/>
  <c r="AN284" i="4"/>
  <c r="AN283" i="4"/>
  <c r="AN282" i="4"/>
  <c r="AN281" i="4"/>
  <c r="AN280" i="4"/>
  <c r="AN279" i="4"/>
  <c r="AN278" i="4"/>
  <c r="AN277" i="4"/>
  <c r="AN276" i="4"/>
  <c r="AN275" i="4"/>
  <c r="AN274" i="4"/>
  <c r="AN273" i="4"/>
  <c r="AN272" i="4"/>
  <c r="AN271" i="4"/>
  <c r="AN270" i="4"/>
  <c r="AN269" i="4"/>
  <c r="AN268" i="4"/>
  <c r="AN267" i="4"/>
  <c r="AN266" i="4"/>
  <c r="AN265" i="4"/>
  <c r="AN264" i="4"/>
  <c r="AN263" i="4"/>
  <c r="AN262" i="4"/>
  <c r="AN261" i="4"/>
  <c r="AN260" i="4"/>
  <c r="AN259" i="4"/>
  <c r="AN258" i="4"/>
  <c r="AN257" i="4"/>
  <c r="AN256" i="4"/>
  <c r="AN255" i="4"/>
  <c r="AN254" i="4"/>
  <c r="AN253" i="4"/>
  <c r="AN252" i="4"/>
  <c r="AN251" i="4"/>
  <c r="AN250" i="4"/>
  <c r="AN249" i="4"/>
  <c r="AN248" i="4"/>
  <c r="AN247" i="4"/>
  <c r="AN246" i="4"/>
  <c r="AN245" i="4"/>
  <c r="AN244" i="4"/>
  <c r="AN243" i="4"/>
  <c r="AN242" i="4"/>
  <c r="AN241" i="4"/>
  <c r="AN240" i="4"/>
  <c r="AN239" i="4"/>
  <c r="AN238" i="4"/>
  <c r="AN237" i="4"/>
  <c r="AN236" i="4"/>
  <c r="AN235" i="4"/>
  <c r="AN234" i="4"/>
  <c r="AN233" i="4"/>
  <c r="AN232" i="4"/>
  <c r="AN231" i="4"/>
  <c r="AN230" i="4"/>
  <c r="AN229" i="4"/>
  <c r="AN228" i="4"/>
  <c r="AN227" i="4"/>
  <c r="AN226" i="4"/>
  <c r="AN225" i="4"/>
  <c r="AN224" i="4"/>
  <c r="AN223" i="4"/>
  <c r="AN222" i="4"/>
  <c r="AN221" i="4"/>
  <c r="AN220" i="4"/>
  <c r="AN219" i="4"/>
  <c r="AN218" i="4"/>
  <c r="AN217" i="4"/>
  <c r="AN216" i="4"/>
  <c r="AN215" i="4"/>
  <c r="AN214" i="4"/>
  <c r="AN213" i="4"/>
  <c r="AN212" i="4"/>
  <c r="AN211" i="4"/>
  <c r="AN210" i="4"/>
  <c r="AN209" i="4"/>
  <c r="AN208" i="4"/>
  <c r="AN207" i="4"/>
  <c r="AN206" i="4"/>
  <c r="AN205" i="4"/>
  <c r="AN204" i="4"/>
  <c r="AN203" i="4"/>
  <c r="AN202" i="4"/>
  <c r="AN201" i="4"/>
  <c r="AN200" i="4"/>
  <c r="AN199" i="4"/>
  <c r="AN198" i="4"/>
  <c r="AN197" i="4"/>
  <c r="AN196" i="4"/>
  <c r="AN195" i="4"/>
  <c r="AN194" i="4"/>
  <c r="AN193" i="4"/>
  <c r="AN192" i="4"/>
  <c r="AN191" i="4"/>
  <c r="AN190" i="4"/>
  <c r="AN189" i="4"/>
  <c r="AN188" i="4"/>
  <c r="AN187" i="4"/>
  <c r="AN186" i="4"/>
  <c r="AN185" i="4"/>
  <c r="AN184" i="4"/>
  <c r="AN183" i="4"/>
  <c r="AN182" i="4"/>
  <c r="AN181" i="4"/>
  <c r="AN180" i="4"/>
  <c r="AN179" i="4"/>
  <c r="AN178" i="4"/>
  <c r="AN177" i="4"/>
  <c r="AN176" i="4"/>
  <c r="AN175" i="4"/>
  <c r="AN174" i="4"/>
  <c r="AN173" i="4"/>
  <c r="AN172" i="4"/>
  <c r="AN171" i="4"/>
  <c r="AN170" i="4"/>
  <c r="AN169" i="4"/>
  <c r="AN168" i="4"/>
  <c r="AN167" i="4"/>
  <c r="AN166" i="4"/>
  <c r="AN165" i="4"/>
  <c r="AN164" i="4"/>
  <c r="AN163" i="4"/>
  <c r="AN162" i="4"/>
  <c r="AN161" i="4"/>
  <c r="AN160" i="4"/>
  <c r="AN159" i="4"/>
  <c r="AN158" i="4"/>
  <c r="AN157" i="4"/>
  <c r="AN156" i="4"/>
  <c r="AN155" i="4"/>
  <c r="AN154" i="4"/>
  <c r="AN153" i="4"/>
  <c r="AN152" i="4"/>
  <c r="AN151" i="4"/>
  <c r="AN150" i="4"/>
  <c r="AN149" i="4"/>
  <c r="AN148" i="4"/>
  <c r="AN147" i="4"/>
  <c r="AN146" i="4"/>
  <c r="AN145" i="4"/>
  <c r="AN144" i="4"/>
  <c r="AN143" i="4"/>
  <c r="AN142" i="4"/>
  <c r="AN141" i="4"/>
  <c r="AN140" i="4"/>
  <c r="AN139" i="4"/>
  <c r="AN138" i="4"/>
  <c r="AN137" i="4"/>
  <c r="AN136" i="4"/>
  <c r="AN135" i="4"/>
  <c r="AN134" i="4"/>
  <c r="AN133" i="4"/>
  <c r="AN132" i="4"/>
  <c r="AN131" i="4"/>
  <c r="AN130" i="4"/>
  <c r="AN129" i="4"/>
  <c r="AN128" i="4"/>
  <c r="AN127" i="4"/>
  <c r="AN126" i="4"/>
  <c r="AN125" i="4"/>
  <c r="AN124" i="4"/>
  <c r="AN123" i="4"/>
  <c r="AN122" i="4"/>
  <c r="AN121" i="4"/>
  <c r="AN120" i="4"/>
  <c r="AN119" i="4"/>
  <c r="AN118" i="4"/>
  <c r="AN117" i="4"/>
  <c r="AN116" i="4"/>
  <c r="AN115" i="4"/>
  <c r="AN114" i="4"/>
  <c r="AN113" i="4"/>
  <c r="AN112" i="4"/>
  <c r="AN111" i="4"/>
  <c r="AN110" i="4"/>
  <c r="AN109" i="4"/>
  <c r="AN108" i="4"/>
  <c r="AN107" i="4"/>
  <c r="AN106" i="4"/>
  <c r="AN105" i="4"/>
  <c r="AN104" i="4"/>
  <c r="AN103" i="4"/>
  <c r="AN102" i="4"/>
  <c r="AN101" i="4"/>
  <c r="AN100" i="4"/>
  <c r="AN99" i="4"/>
  <c r="AN98" i="4"/>
  <c r="AN97" i="4"/>
  <c r="AN96" i="4"/>
  <c r="AN95" i="4"/>
  <c r="AN94" i="4"/>
  <c r="AN93" i="4"/>
  <c r="AN92" i="4"/>
  <c r="AN91" i="4"/>
  <c r="AN90" i="4"/>
  <c r="AN89" i="4"/>
  <c r="AN88" i="4"/>
  <c r="AN87" i="4"/>
  <c r="AN86" i="4"/>
  <c r="AN85" i="4"/>
  <c r="AN84" i="4"/>
  <c r="AN83" i="4"/>
  <c r="AN82" i="4"/>
  <c r="AN81" i="4"/>
  <c r="AN80" i="4"/>
  <c r="AN79" i="4"/>
  <c r="AN78" i="4"/>
  <c r="AN77" i="4"/>
  <c r="AN76" i="4"/>
  <c r="AN75" i="4"/>
  <c r="AN74" i="4"/>
  <c r="AN73" i="4"/>
  <c r="AN72" i="4"/>
  <c r="AN71" i="4"/>
  <c r="AN70" i="4"/>
  <c r="AN69" i="4"/>
  <c r="AN68" i="4"/>
  <c r="AN67" i="4"/>
  <c r="AN66" i="4"/>
  <c r="AN65" i="4"/>
  <c r="AN64" i="4"/>
  <c r="AN63" i="4"/>
  <c r="AN62" i="4"/>
  <c r="AN61" i="4"/>
  <c r="AN60" i="4"/>
  <c r="AN59" i="4"/>
  <c r="AN58" i="4"/>
  <c r="AN57" i="4"/>
  <c r="AN56" i="4"/>
  <c r="AN55" i="4"/>
  <c r="AN54" i="4"/>
  <c r="AN53" i="4"/>
  <c r="AN52" i="4"/>
  <c r="AN51" i="4"/>
  <c r="AN50" i="4"/>
  <c r="AN49" i="4"/>
  <c r="AN48" i="4"/>
  <c r="AN47" i="4"/>
  <c r="AN46" i="4"/>
  <c r="AN45" i="4"/>
  <c r="AN44" i="4"/>
  <c r="AN43" i="4"/>
  <c r="AN42" i="4"/>
  <c r="AN41" i="4"/>
  <c r="AN40" i="4"/>
  <c r="AN39" i="4"/>
  <c r="AN38" i="4"/>
  <c r="AN37" i="4"/>
  <c r="AN36" i="4"/>
  <c r="AN35" i="4"/>
  <c r="AN34" i="4"/>
  <c r="AN33" i="4"/>
  <c r="AN32" i="4"/>
  <c r="AN31" i="4"/>
  <c r="AN30" i="4"/>
  <c r="AN29" i="4"/>
  <c r="AN28" i="4"/>
  <c r="AN27" i="4"/>
  <c r="AN26" i="4"/>
  <c r="AN25" i="4"/>
  <c r="AN24" i="4"/>
  <c r="AN23" i="4"/>
  <c r="AN22" i="4"/>
  <c r="AN21" i="4"/>
  <c r="AN20" i="4"/>
  <c r="AN19" i="4"/>
  <c r="AN18" i="4"/>
  <c r="AN17" i="4"/>
  <c r="AN16" i="4"/>
  <c r="AN15" i="4"/>
  <c r="AN14" i="4"/>
  <c r="AN13" i="4"/>
  <c r="AN12" i="4"/>
  <c r="AN11" i="4"/>
  <c r="AN10" i="4"/>
  <c r="AN9" i="4"/>
  <c r="AN8" i="4"/>
  <c r="AN7" i="4"/>
  <c r="AN6" i="4"/>
  <c r="AN5" i="4"/>
  <c r="AN4" i="4"/>
  <c r="B107" i="1200"/>
  <c r="C116" i="1200"/>
  <c r="H105" i="1200"/>
  <c r="C104" i="1200"/>
  <c r="G104" i="1200"/>
  <c r="H107" i="1200"/>
  <c r="H104" i="1200"/>
  <c r="H106" i="1200"/>
  <c r="E108" i="1200"/>
  <c r="D116" i="1200"/>
  <c r="B104" i="1200"/>
  <c r="C107" i="1200"/>
  <c r="G105" i="1200"/>
  <c r="E104" i="1200"/>
  <c r="H108" i="1200"/>
  <c r="H114" i="1200"/>
  <c r="F114" i="1200"/>
  <c r="F106" i="1200"/>
  <c r="D108" i="1200"/>
  <c r="G106" i="1200"/>
  <c r="G114" i="1200"/>
  <c r="B114" i="1200"/>
  <c r="B124" i="1200"/>
  <c r="F124" i="1200"/>
  <c r="C106" i="1200"/>
  <c r="G116" i="1200"/>
  <c r="C124" i="1200"/>
  <c r="E106" i="1200"/>
  <c r="E114" i="1200"/>
  <c r="F105" i="1200"/>
  <c r="D104" i="1200"/>
  <c r="D106" i="1200"/>
  <c r="C114" i="1200"/>
  <c r="C108" i="1200"/>
  <c r="G107" i="1200"/>
  <c r="E116" i="1200"/>
  <c r="B108" i="1200"/>
  <c r="B105" i="1200"/>
  <c r="D105" i="1200"/>
  <c r="B116" i="1200"/>
  <c r="D114" i="1200"/>
  <c r="E107" i="1200"/>
  <c r="G108" i="1200"/>
  <c r="D124" i="1200"/>
  <c r="F107" i="1200"/>
  <c r="H124" i="1200"/>
  <c r="E124" i="1200"/>
  <c r="D107" i="1200"/>
  <c r="F116" i="1200"/>
  <c r="E105" i="1200"/>
  <c r="G124" i="1200"/>
  <c r="H116" i="1200"/>
  <c r="F108" i="1200"/>
  <c r="B106" i="1200"/>
  <c r="F104" i="1200"/>
  <c r="C105" i="1200"/>
  <c r="J114" i="1200" l="1"/>
  <c r="I114" i="1200"/>
  <c r="I124" i="1200"/>
  <c r="J124" i="1200"/>
  <c r="I116" i="1200"/>
  <c r="J116" i="1200"/>
  <c r="J106" i="1200"/>
  <c r="I106" i="1200"/>
  <c r="J107" i="1200"/>
  <c r="I107" i="1200"/>
  <c r="I108" i="1200"/>
  <c r="J108" i="1200"/>
  <c r="I105" i="1200"/>
  <c r="J105" i="1200"/>
  <c r="I104" i="1200"/>
  <c r="J104" i="1200"/>
  <c r="G31" i="1"/>
  <c r="H31" i="1"/>
  <c r="I31" i="1"/>
  <c r="CW31" i="1" l="1"/>
  <c r="AX31" i="1"/>
  <c r="CB31" i="1"/>
  <c r="CT31" i="1"/>
  <c r="T31" i="1"/>
  <c r="CH31" i="1"/>
  <c r="BJ31" i="1"/>
  <c r="BV31" i="1"/>
  <c r="BD31" i="1"/>
  <c r="AL31" i="1"/>
  <c r="AF31" i="1"/>
  <c r="N31" i="1"/>
  <c r="BP31" i="1"/>
  <c r="CN31" i="1"/>
  <c r="Z31" i="1"/>
  <c r="AR31" i="1"/>
  <c r="L827" i="4"/>
  <c r="M827" i="4"/>
  <c r="F827" i="4"/>
  <c r="F1225" i="4"/>
  <c r="F1221" i="4"/>
  <c r="F1214" i="4"/>
  <c r="F1213" i="4"/>
  <c r="F1202" i="4"/>
  <c r="F1196" i="4"/>
  <c r="AM1236" i="4"/>
  <c r="AJ1236" i="4"/>
  <c r="AI1236" i="4"/>
  <c r="AM1235" i="4"/>
  <c r="AJ1235" i="4"/>
  <c r="AI1235" i="4"/>
  <c r="AM1234" i="4"/>
  <c r="AJ1234" i="4"/>
  <c r="AI1234" i="4"/>
  <c r="AM1233" i="4"/>
  <c r="AJ1233" i="4"/>
  <c r="AI1233" i="4"/>
  <c r="AM1232" i="4"/>
  <c r="AJ1232" i="4"/>
  <c r="AI1232" i="4"/>
  <c r="AM1231" i="4"/>
  <c r="AJ1231" i="4"/>
  <c r="AI1231" i="4"/>
  <c r="AM1230" i="4"/>
  <c r="AI1230" i="4"/>
  <c r="AM1229" i="4"/>
  <c r="AI1229" i="4"/>
  <c r="AM1228" i="4"/>
  <c r="AI1228" i="4"/>
  <c r="AM1227" i="4"/>
  <c r="AI1227" i="4"/>
  <c r="AM1226" i="4"/>
  <c r="AI1226" i="4"/>
  <c r="AM1225" i="4"/>
  <c r="AI1225" i="4"/>
  <c r="AM1224" i="4"/>
  <c r="AI1224" i="4"/>
  <c r="AM1223" i="4"/>
  <c r="AI1223" i="4"/>
  <c r="AM1222" i="4"/>
  <c r="AI1222" i="4"/>
  <c r="AM1221" i="4"/>
  <c r="AI1221" i="4"/>
  <c r="AM1220" i="4"/>
  <c r="AI1220" i="4"/>
  <c r="AM1219" i="4"/>
  <c r="AI1219" i="4"/>
  <c r="AM1218" i="4"/>
  <c r="AI1218" i="4"/>
  <c r="AM1217" i="4"/>
  <c r="AI1217" i="4"/>
  <c r="AM1216" i="4"/>
  <c r="AI1216" i="4"/>
  <c r="AM1215" i="4"/>
  <c r="AI1215" i="4"/>
  <c r="AM1214" i="4"/>
  <c r="AI1214" i="4"/>
  <c r="AM1213" i="4"/>
  <c r="AI1213" i="4"/>
  <c r="AM1212" i="4"/>
  <c r="AI1212" i="4"/>
  <c r="AM1211" i="4"/>
  <c r="AI1211" i="4"/>
  <c r="AM1210" i="4"/>
  <c r="AI1210" i="4"/>
  <c r="AM1209" i="4"/>
  <c r="AI1209" i="4"/>
  <c r="AM1208" i="4"/>
  <c r="AI1208" i="4"/>
  <c r="AM1207" i="4"/>
  <c r="AI1207" i="4"/>
  <c r="AM1206" i="4"/>
  <c r="AI1206" i="4"/>
  <c r="AM1205" i="4"/>
  <c r="AI1205" i="4"/>
  <c r="AM1204" i="4"/>
  <c r="AI1204" i="4"/>
  <c r="AM1203" i="4"/>
  <c r="AI1203" i="4"/>
  <c r="AM1202" i="4"/>
  <c r="AI1202" i="4"/>
  <c r="AM1201" i="4"/>
  <c r="AI1201" i="4"/>
  <c r="AM1200" i="4"/>
  <c r="AI1200" i="4"/>
  <c r="AM1199" i="4"/>
  <c r="AI1199" i="4"/>
  <c r="AM1198" i="4"/>
  <c r="AI1198" i="4"/>
  <c r="AM1197" i="4"/>
  <c r="AI1197" i="4"/>
  <c r="AM1196" i="4"/>
  <c r="AI1196" i="4"/>
  <c r="R1230" i="4"/>
  <c r="AJ1230" i="4" s="1"/>
  <c r="R1229" i="4"/>
  <c r="AJ1229" i="4" s="1"/>
  <c r="R1228" i="4"/>
  <c r="AJ1228" i="4" s="1"/>
  <c r="R1227" i="4"/>
  <c r="AJ1227" i="4" s="1"/>
  <c r="R1226" i="4"/>
  <c r="AJ1226" i="4" s="1"/>
  <c r="R1225" i="4"/>
  <c r="AJ1225" i="4" s="1"/>
  <c r="R1224" i="4"/>
  <c r="AJ1224" i="4" s="1"/>
  <c r="R1223" i="4"/>
  <c r="AJ1223" i="4" s="1"/>
  <c r="R1222" i="4"/>
  <c r="AJ1222" i="4" s="1"/>
  <c r="R1221" i="4"/>
  <c r="AJ1221" i="4" s="1"/>
  <c r="R1220" i="4"/>
  <c r="AJ1220" i="4" s="1"/>
  <c r="R1219" i="4"/>
  <c r="AJ1219" i="4" s="1"/>
  <c r="R1218" i="4"/>
  <c r="AJ1218" i="4" s="1"/>
  <c r="R1217" i="4"/>
  <c r="AJ1217" i="4" s="1"/>
  <c r="R1216" i="4"/>
  <c r="AJ1216" i="4" s="1"/>
  <c r="R1215" i="4"/>
  <c r="AJ1215" i="4" s="1"/>
  <c r="R1214" i="4"/>
  <c r="AJ1214" i="4" s="1"/>
  <c r="R1213" i="4"/>
  <c r="AJ1213" i="4" s="1"/>
  <c r="R1212" i="4"/>
  <c r="AJ1212" i="4" s="1"/>
  <c r="R1211" i="4"/>
  <c r="AJ1211" i="4" s="1"/>
  <c r="R1210" i="4"/>
  <c r="AJ1210" i="4" s="1"/>
  <c r="R1209" i="4"/>
  <c r="AJ1209" i="4" s="1"/>
  <c r="R1208" i="4"/>
  <c r="AJ1208" i="4" s="1"/>
  <c r="R1207" i="4"/>
  <c r="AJ1207" i="4" s="1"/>
  <c r="R1206" i="4"/>
  <c r="AJ1206" i="4" s="1"/>
  <c r="R1205" i="4"/>
  <c r="AJ1205" i="4" s="1"/>
  <c r="R1204" i="4"/>
  <c r="AJ1204" i="4" s="1"/>
  <c r="R1203" i="4"/>
  <c r="AJ1203" i="4" s="1"/>
  <c r="R1202" i="4"/>
  <c r="AJ1202" i="4" s="1"/>
  <c r="R1201" i="4"/>
  <c r="AJ1201" i="4" s="1"/>
  <c r="R1200" i="4"/>
  <c r="AJ1200" i="4" s="1"/>
  <c r="R1199" i="4"/>
  <c r="AJ1199" i="4" s="1"/>
  <c r="R1198" i="4"/>
  <c r="AJ1198" i="4" s="1"/>
  <c r="R1197" i="4"/>
  <c r="AJ1197" i="4" s="1"/>
  <c r="R1196" i="4"/>
  <c r="AJ1196" i="4" s="1"/>
  <c r="M1236" i="4"/>
  <c r="L1236" i="4"/>
  <c r="M1235" i="4"/>
  <c r="L1235" i="4"/>
  <c r="M1231" i="4"/>
  <c r="M1225" i="4"/>
  <c r="M1221" i="4"/>
  <c r="L1221" i="4"/>
  <c r="M1214" i="4"/>
  <c r="L1214" i="4"/>
  <c r="M1213" i="4"/>
  <c r="L1213" i="4"/>
  <c r="M1202" i="4"/>
  <c r="L1202" i="4"/>
  <c r="M1196" i="4"/>
  <c r="L1196" i="4"/>
  <c r="P2246" i="4"/>
  <c r="G2246" i="4"/>
  <c r="AM2335" i="4"/>
  <c r="AM2334" i="4"/>
  <c r="AI2334" i="4"/>
  <c r="AM2333" i="4"/>
  <c r="AI2333" i="4"/>
  <c r="AM2332" i="4"/>
  <c r="AI2332" i="4"/>
  <c r="AM2331" i="4"/>
  <c r="AI2331" i="4"/>
  <c r="AM2330" i="4"/>
  <c r="AI2330" i="4"/>
  <c r="AM2329" i="4"/>
  <c r="AI2329" i="4"/>
  <c r="AM2328" i="4"/>
  <c r="AI2328" i="4"/>
  <c r="AM2327" i="4"/>
  <c r="AI2327" i="4"/>
  <c r="AM2326" i="4"/>
  <c r="AI2326" i="4"/>
  <c r="AM2325" i="4"/>
  <c r="AI2325" i="4"/>
  <c r="AM2324" i="4"/>
  <c r="AI2324" i="4"/>
  <c r="AM2323" i="4"/>
  <c r="AI2323" i="4"/>
  <c r="AM2322" i="4"/>
  <c r="AI2322" i="4"/>
  <c r="AM2321" i="4"/>
  <c r="AI2321" i="4"/>
  <c r="AM2320" i="4"/>
  <c r="AI2320" i="4"/>
  <c r="AM2319" i="4"/>
  <c r="AI2319" i="4"/>
  <c r="AM2318" i="4"/>
  <c r="AI2318" i="4"/>
  <c r="AM2317" i="4"/>
  <c r="AI2317" i="4"/>
  <c r="AM2316" i="4"/>
  <c r="AI2316" i="4"/>
  <c r="AM2315" i="4"/>
  <c r="AI2315" i="4"/>
  <c r="AM2314" i="4"/>
  <c r="AI2314" i="4"/>
  <c r="AM2313" i="4"/>
  <c r="AI2313" i="4"/>
  <c r="AM2312" i="4"/>
  <c r="AI2312" i="4"/>
  <c r="AM2311" i="4"/>
  <c r="AI2311" i="4"/>
  <c r="AM2310" i="4"/>
  <c r="AI2310" i="4"/>
  <c r="AM2309" i="4"/>
  <c r="AI2309" i="4"/>
  <c r="AM2308" i="4"/>
  <c r="AI2308" i="4"/>
  <c r="AM2307" i="4"/>
  <c r="AI2307" i="4"/>
  <c r="AM2306" i="4"/>
  <c r="AI2306" i="4"/>
  <c r="AM2305" i="4"/>
  <c r="AI2305" i="4"/>
  <c r="AM2304" i="4"/>
  <c r="AI2304" i="4"/>
  <c r="AM2303" i="4"/>
  <c r="AI2303" i="4"/>
  <c r="AM2302" i="4"/>
  <c r="AI2302" i="4"/>
  <c r="AM2301" i="4"/>
  <c r="AI2301" i="4"/>
  <c r="AM2300" i="4"/>
  <c r="AI2300" i="4"/>
  <c r="AM2299" i="4"/>
  <c r="AI2299" i="4"/>
  <c r="AM2298" i="4"/>
  <c r="AI2298" i="4"/>
  <c r="AM2297" i="4"/>
  <c r="AI2297" i="4"/>
  <c r="AM2296" i="4"/>
  <c r="AI2296" i="4"/>
  <c r="AM2295" i="4"/>
  <c r="AI2295" i="4"/>
  <c r="AM2294" i="4"/>
  <c r="AI2294" i="4"/>
  <c r="AM2293" i="4"/>
  <c r="AI2293" i="4"/>
  <c r="AM2292" i="4"/>
  <c r="AI2292" i="4"/>
  <c r="AM2291" i="4"/>
  <c r="AI2291" i="4"/>
  <c r="AM2290" i="4"/>
  <c r="AI2290" i="4"/>
  <c r="AM2289" i="4"/>
  <c r="AI2289" i="4"/>
  <c r="AM2288" i="4"/>
  <c r="AI2288" i="4"/>
  <c r="AM2287" i="4"/>
  <c r="AI2287" i="4"/>
  <c r="AM2286" i="4"/>
  <c r="AI2286" i="4"/>
  <c r="AM2285" i="4"/>
  <c r="AI2285" i="4"/>
  <c r="AM2284" i="4"/>
  <c r="AI2284" i="4"/>
  <c r="AM2283" i="4"/>
  <c r="AI2283" i="4"/>
  <c r="AM2282" i="4"/>
  <c r="AI2282" i="4"/>
  <c r="AM2281" i="4"/>
  <c r="AI2281" i="4"/>
  <c r="AM2280" i="4"/>
  <c r="AI2280" i="4"/>
  <c r="AM2279" i="4"/>
  <c r="AI2279" i="4"/>
  <c r="AJ2334" i="4"/>
  <c r="AJ2333" i="4"/>
  <c r="AJ2332" i="4"/>
  <c r="AJ2331" i="4"/>
  <c r="R2330" i="4"/>
  <c r="AJ2330" i="4" s="1"/>
  <c r="R2329" i="4"/>
  <c r="AJ2329" i="4" s="1"/>
  <c r="R2328" i="4"/>
  <c r="AJ2328" i="4" s="1"/>
  <c r="R2327" i="4"/>
  <c r="AJ2327" i="4" s="1"/>
  <c r="R2326" i="4"/>
  <c r="AJ2326" i="4" s="1"/>
  <c r="R2325" i="4"/>
  <c r="AJ2325" i="4" s="1"/>
  <c r="R2324" i="4"/>
  <c r="AJ2324" i="4" s="1"/>
  <c r="R2323" i="4"/>
  <c r="AJ2323" i="4" s="1"/>
  <c r="R2322" i="4"/>
  <c r="AJ2322" i="4" s="1"/>
  <c r="R2321" i="4"/>
  <c r="AJ2321" i="4" s="1"/>
  <c r="R2320" i="4"/>
  <c r="AJ2320" i="4" s="1"/>
  <c r="R2319" i="4"/>
  <c r="AJ2319" i="4" s="1"/>
  <c r="R2318" i="4"/>
  <c r="AJ2318" i="4" s="1"/>
  <c r="R2317" i="4"/>
  <c r="AJ2317" i="4" s="1"/>
  <c r="R2316" i="4"/>
  <c r="AJ2316" i="4" s="1"/>
  <c r="R2315" i="4"/>
  <c r="AJ2315" i="4" s="1"/>
  <c r="R2314" i="4"/>
  <c r="AJ2314" i="4" s="1"/>
  <c r="R2313" i="4"/>
  <c r="AJ2313" i="4" s="1"/>
  <c r="R2312" i="4"/>
  <c r="AJ2312" i="4" s="1"/>
  <c r="R2311" i="4"/>
  <c r="AJ2311" i="4" s="1"/>
  <c r="R2310" i="4"/>
  <c r="AJ2310" i="4" s="1"/>
  <c r="R2309" i="4"/>
  <c r="AJ2309" i="4" s="1"/>
  <c r="R2308" i="4"/>
  <c r="AJ2308" i="4" s="1"/>
  <c r="R2307" i="4"/>
  <c r="AJ2307" i="4" s="1"/>
  <c r="R2306" i="4"/>
  <c r="AJ2306" i="4" s="1"/>
  <c r="R2305" i="4"/>
  <c r="AJ2305" i="4" s="1"/>
  <c r="R2304" i="4"/>
  <c r="AJ2304" i="4" s="1"/>
  <c r="R2303" i="4"/>
  <c r="AJ2303" i="4" s="1"/>
  <c r="R2302" i="4"/>
  <c r="AJ2302" i="4" s="1"/>
  <c r="R2301" i="4"/>
  <c r="AJ2301" i="4" s="1"/>
  <c r="R2300" i="4"/>
  <c r="AJ2300" i="4" s="1"/>
  <c r="R2299" i="4"/>
  <c r="AJ2299" i="4" s="1"/>
  <c r="R2298" i="4"/>
  <c r="AJ2298" i="4" s="1"/>
  <c r="R2297" i="4"/>
  <c r="AJ2297" i="4" s="1"/>
  <c r="R2296" i="4"/>
  <c r="AJ2296" i="4" s="1"/>
  <c r="R2295" i="4"/>
  <c r="AJ2295" i="4" s="1"/>
  <c r="R2294" i="4"/>
  <c r="AJ2294" i="4" s="1"/>
  <c r="R2293" i="4"/>
  <c r="AJ2293" i="4" s="1"/>
  <c r="R2292" i="4"/>
  <c r="AJ2292" i="4" s="1"/>
  <c r="R2291" i="4"/>
  <c r="AJ2291" i="4" s="1"/>
  <c r="R2290" i="4"/>
  <c r="AJ2290" i="4" s="1"/>
  <c r="R2289" i="4"/>
  <c r="AJ2289" i="4" s="1"/>
  <c r="R2288" i="4"/>
  <c r="AJ2288" i="4" s="1"/>
  <c r="R2287" i="4"/>
  <c r="AJ2287" i="4" s="1"/>
  <c r="R2286" i="4"/>
  <c r="AJ2286" i="4" s="1"/>
  <c r="R2285" i="4"/>
  <c r="AJ2285" i="4" s="1"/>
  <c r="R2284" i="4"/>
  <c r="AJ2284" i="4" s="1"/>
  <c r="R2283" i="4"/>
  <c r="AJ2283" i="4" s="1"/>
  <c r="R2282" i="4"/>
  <c r="AJ2282" i="4" s="1"/>
  <c r="R2281" i="4"/>
  <c r="AJ2281" i="4" s="1"/>
  <c r="R2280" i="4"/>
  <c r="AJ2280" i="4" s="1"/>
  <c r="R2279" i="4"/>
  <c r="AJ2279" i="4" s="1"/>
  <c r="R2278" i="4"/>
  <c r="M2332" i="4"/>
  <c r="L2332" i="4"/>
  <c r="M2331" i="4"/>
  <c r="M2330" i="4"/>
  <c r="L2330" i="4"/>
  <c r="M2329" i="4"/>
  <c r="L2329" i="4"/>
  <c r="M2328" i="4"/>
  <c r="L2328" i="4"/>
  <c r="M2327" i="4"/>
  <c r="M2323" i="4"/>
  <c r="M2312" i="4"/>
  <c r="L2312" i="4"/>
  <c r="M2290" i="4"/>
  <c r="M2289" i="4"/>
  <c r="M2285" i="4"/>
  <c r="L2285" i="4"/>
  <c r="M2284" i="4"/>
  <c r="L2284" i="4"/>
  <c r="M2283" i="4"/>
  <c r="L2283" i="4"/>
  <c r="M2282" i="4"/>
  <c r="L2282" i="4"/>
  <c r="M2279" i="4"/>
  <c r="L2279" i="4"/>
  <c r="M2278" i="4"/>
  <c r="L2278" i="4"/>
  <c r="F2332" i="4"/>
  <c r="F2331" i="4"/>
  <c r="F2330" i="4"/>
  <c r="F2329" i="4"/>
  <c r="F2328" i="4"/>
  <c r="F2327" i="4"/>
  <c r="F2323" i="4"/>
  <c r="F2312" i="4"/>
  <c r="F2290" i="4"/>
  <c r="F2289" i="4"/>
  <c r="F2285" i="4"/>
  <c r="F2284" i="4"/>
  <c r="F2283" i="4"/>
  <c r="F2282" i="4"/>
  <c r="F2279" i="4"/>
  <c r="F2278" i="4"/>
  <c r="J81" i="1" l="1"/>
  <c r="AK2312" i="4"/>
  <c r="AK2328" i="4"/>
  <c r="AK1214" i="4"/>
  <c r="AK1221" i="4"/>
  <c r="AK1235" i="4"/>
  <c r="AK1196" i="4"/>
  <c r="AK1202" i="4"/>
  <c r="AK1213" i="4"/>
  <c r="AK1236" i="4"/>
  <c r="AK2284" i="4"/>
  <c r="AK2332" i="4"/>
  <c r="AK2282" i="4"/>
  <c r="AK2330" i="4"/>
  <c r="AK2283" i="4"/>
  <c r="AK2279" i="4"/>
  <c r="AK2285" i="4"/>
  <c r="AK2329" i="4"/>
  <c r="B117" i="1200"/>
  <c r="D117" i="1200"/>
  <c r="H117" i="1200"/>
  <c r="G117" i="1200"/>
  <c r="E117" i="1200"/>
  <c r="C117" i="1200"/>
  <c r="F117" i="1200"/>
  <c r="J117" i="1200" l="1"/>
  <c r="I117" i="1200"/>
  <c r="G24" i="1"/>
  <c r="G28" i="1"/>
  <c r="G29" i="1"/>
  <c r="G32" i="1"/>
  <c r="G34" i="1"/>
  <c r="G42" i="1"/>
  <c r="G54" i="1"/>
  <c r="G64" i="1"/>
  <c r="G66" i="1"/>
  <c r="J7" i="1" l="1"/>
  <c r="J6" i="1"/>
  <c r="J5" i="1" l="1"/>
  <c r="AM825" i="4"/>
  <c r="AJ825" i="4"/>
  <c r="AI825" i="4"/>
  <c r="AM824" i="4"/>
  <c r="AJ824" i="4"/>
  <c r="AI824" i="4"/>
  <c r="AM823" i="4"/>
  <c r="AJ823" i="4"/>
  <c r="AI823" i="4"/>
  <c r="AM822" i="4"/>
  <c r="AJ822" i="4"/>
  <c r="AI822" i="4"/>
  <c r="AM821" i="4"/>
  <c r="AJ821" i="4"/>
  <c r="AI821" i="4"/>
  <c r="AM820" i="4"/>
  <c r="AJ820" i="4"/>
  <c r="AI820" i="4"/>
  <c r="AM819" i="4"/>
  <c r="AJ819" i="4"/>
  <c r="AI819" i="4"/>
  <c r="AM818" i="4"/>
  <c r="AJ818" i="4"/>
  <c r="AI818" i="4"/>
  <c r="AM817" i="4"/>
  <c r="AJ817" i="4"/>
  <c r="AI817" i="4"/>
  <c r="AM816" i="4"/>
  <c r="AJ816" i="4"/>
  <c r="AI816" i="4"/>
  <c r="AM815" i="4"/>
  <c r="AJ815" i="4"/>
  <c r="AI815" i="4"/>
  <c r="AM814" i="4"/>
  <c r="AJ814" i="4"/>
  <c r="AI814" i="4"/>
  <c r="AM813" i="4"/>
  <c r="AJ813" i="4"/>
  <c r="AI813" i="4"/>
  <c r="AM812" i="4"/>
  <c r="AJ812" i="4"/>
  <c r="AI812" i="4"/>
  <c r="M825" i="4"/>
  <c r="L825" i="4"/>
  <c r="M823" i="4"/>
  <c r="L823" i="4"/>
  <c r="M822" i="4"/>
  <c r="M817" i="4"/>
  <c r="L817" i="4"/>
  <c r="M816" i="4"/>
  <c r="L816" i="4"/>
  <c r="M815" i="4"/>
  <c r="L815" i="4"/>
  <c r="M814" i="4"/>
  <c r="L814" i="4"/>
  <c r="M813" i="4"/>
  <c r="L813" i="4"/>
  <c r="M812" i="4"/>
  <c r="L812" i="4"/>
  <c r="F825" i="4"/>
  <c r="F823" i="4"/>
  <c r="F822" i="4"/>
  <c r="F817" i="4"/>
  <c r="F816" i="4"/>
  <c r="F815" i="4"/>
  <c r="F814" i="4"/>
  <c r="F813" i="4"/>
  <c r="F812" i="4"/>
  <c r="AK816" i="4" l="1"/>
  <c r="AK817" i="4"/>
  <c r="AK825" i="4"/>
  <c r="AK812" i="4"/>
  <c r="AK814" i="4"/>
  <c r="AK823" i="4"/>
  <c r="AK813" i="4"/>
  <c r="AK815" i="4"/>
  <c r="P6" i="1" l="1"/>
  <c r="X1" i="1" l="1"/>
  <c r="I28" i="1" l="1"/>
  <c r="H28" i="1"/>
  <c r="CW28" i="1" l="1"/>
  <c r="BP28" i="1"/>
  <c r="AL28" i="1"/>
  <c r="AR28" i="1"/>
  <c r="CT28" i="1"/>
  <c r="T28" i="1"/>
  <c r="BD28" i="1"/>
  <c r="CB28" i="1"/>
  <c r="BV28" i="1"/>
  <c r="Z28" i="1"/>
  <c r="BJ28" i="1"/>
  <c r="N28" i="1"/>
  <c r="CH28" i="1"/>
  <c r="CN28" i="1"/>
  <c r="AX28" i="1"/>
  <c r="AF28" i="1"/>
  <c r="AM2199" i="4"/>
  <c r="AM2198" i="4"/>
  <c r="AM2156" i="4"/>
  <c r="AM2155" i="4"/>
  <c r="AM2154" i="4"/>
  <c r="AM2153" i="4"/>
  <c r="AM2125" i="4"/>
  <c r="AM2123" i="4"/>
  <c r="AM2121" i="4"/>
  <c r="AM2120" i="4"/>
  <c r="AM2118" i="4"/>
  <c r="AM2117" i="4"/>
  <c r="AM2114" i="4"/>
  <c r="AM2113" i="4"/>
  <c r="AM2112" i="4"/>
  <c r="AM2111" i="4"/>
  <c r="AM2107" i="4"/>
  <c r="AM2104" i="4"/>
  <c r="AM2103" i="4"/>
  <c r="AM2070" i="4"/>
  <c r="AM2069" i="4"/>
  <c r="AM2068" i="4"/>
  <c r="AM2067" i="4"/>
  <c r="AM2063" i="4"/>
  <c r="AM2062" i="4"/>
  <c r="AM2060" i="4"/>
  <c r="AM2059" i="4"/>
  <c r="AM2058" i="4"/>
  <c r="AM2057" i="4"/>
  <c r="AM2055" i="4"/>
  <c r="AM2054" i="4"/>
  <c r="AM2053" i="4"/>
  <c r="AM2052" i="4"/>
  <c r="AM2051" i="4"/>
  <c r="AM2050" i="4"/>
  <c r="AM2049" i="4"/>
  <c r="AM2048" i="4"/>
  <c r="AM2047" i="4"/>
  <c r="AM2046" i="4"/>
  <c r="AM2045" i="4"/>
  <c r="AM2044" i="4"/>
  <c r="AM2043" i="4"/>
  <c r="AM2042" i="4"/>
  <c r="AM2041" i="4"/>
  <c r="AM2040" i="4"/>
  <c r="AM2039" i="4"/>
  <c r="AM2038" i="4"/>
  <c r="AM2037" i="4"/>
  <c r="AM2035" i="4"/>
  <c r="AM2034" i="4"/>
  <c r="AM2031" i="4"/>
  <c r="AM2030" i="4"/>
  <c r="AM2021" i="4"/>
  <c r="AM2020" i="4"/>
  <c r="AM2019" i="4"/>
  <c r="AM2018" i="4"/>
  <c r="AM2015" i="4"/>
  <c r="AM2014" i="4"/>
  <c r="AM2013" i="4"/>
  <c r="AM2012" i="4"/>
  <c r="AM2007" i="4"/>
  <c r="AM2006" i="4"/>
  <c r="AM1964" i="4"/>
  <c r="AM1959" i="4"/>
  <c r="AM1955" i="4"/>
  <c r="AM1954" i="4"/>
  <c r="AM1953" i="4"/>
  <c r="AM1950" i="4"/>
  <c r="AM1949" i="4"/>
  <c r="AM1948" i="4"/>
  <c r="AM1947" i="4"/>
  <c r="AM1946" i="4"/>
  <c r="AM1945" i="4"/>
  <c r="AM1944" i="4"/>
  <c r="AM1936" i="4"/>
  <c r="AM1915" i="4"/>
  <c r="AM1914" i="4"/>
  <c r="AM1913" i="4"/>
  <c r="AM1912" i="4"/>
  <c r="AM1911" i="4"/>
  <c r="AM1910" i="4"/>
  <c r="AM1909" i="4"/>
  <c r="AM1908" i="4"/>
  <c r="AM1907" i="4"/>
  <c r="AM1906" i="4"/>
  <c r="AM1899" i="4"/>
  <c r="AM1898" i="4"/>
  <c r="AM1895" i="4"/>
  <c r="AM1894" i="4"/>
  <c r="AM1892" i="4"/>
  <c r="AM1891" i="4"/>
  <c r="AM1889" i="4"/>
  <c r="AM1888" i="4"/>
  <c r="AM1884" i="4"/>
  <c r="AM1883" i="4"/>
  <c r="AM1882" i="4"/>
  <c r="AM1881" i="4"/>
  <c r="AM1880" i="4"/>
  <c r="AM1879" i="4"/>
  <c r="AM1878" i="4"/>
  <c r="AM1877" i="4"/>
  <c r="AM1876" i="4"/>
  <c r="AM1875" i="4"/>
  <c r="AM1874" i="4"/>
  <c r="AM1873" i="4"/>
  <c r="AM1872" i="4"/>
  <c r="AM1871" i="4"/>
  <c r="AM1847" i="4"/>
  <c r="AM1846" i="4"/>
  <c r="AM1845" i="4"/>
  <c r="AM1843" i="4"/>
  <c r="AM1842" i="4"/>
  <c r="AM1841" i="4"/>
  <c r="AM1840" i="4"/>
  <c r="AM1834" i="4"/>
  <c r="AM1823" i="4"/>
  <c r="AM1822" i="4"/>
  <c r="AM1821" i="4"/>
  <c r="AM1818" i="4"/>
  <c r="AM1817" i="4"/>
  <c r="AM1816" i="4"/>
  <c r="AM1815" i="4"/>
  <c r="AM1814" i="4"/>
  <c r="AM1813" i="4"/>
  <c r="AM1812" i="4"/>
  <c r="AM1810" i="4"/>
  <c r="AM1809" i="4"/>
  <c r="AM1803" i="4"/>
  <c r="AM1802" i="4"/>
  <c r="AM1796" i="4"/>
  <c r="AM1792" i="4"/>
  <c r="AM1791" i="4"/>
  <c r="AM1786" i="4"/>
  <c r="AM1785" i="4"/>
  <c r="AM1784" i="4"/>
  <c r="AM1778" i="4"/>
  <c r="AM1758" i="4"/>
  <c r="AM1717" i="4"/>
  <c r="AM1711" i="4"/>
  <c r="AM1710" i="4"/>
  <c r="AM1708" i="4"/>
  <c r="AM1693" i="4"/>
  <c r="AM1678" i="4"/>
  <c r="AM1677" i="4"/>
  <c r="AM1665" i="4"/>
  <c r="AM1664" i="4"/>
  <c r="AM1656" i="4"/>
  <c r="AM1623" i="4"/>
  <c r="AM1622" i="4"/>
  <c r="AM1597" i="4"/>
  <c r="AM1563" i="4"/>
  <c r="AM1544" i="4"/>
  <c r="AM1541" i="4"/>
  <c r="AM1540" i="4"/>
  <c r="AM1539" i="4"/>
  <c r="AM1538" i="4"/>
  <c r="AM1537" i="4"/>
  <c r="AM1536" i="4"/>
  <c r="AM1535" i="4"/>
  <c r="AM1534" i="4"/>
  <c r="AM1533" i="4"/>
  <c r="AM1532" i="4"/>
  <c r="AM1531" i="4"/>
  <c r="AM1530" i="4"/>
  <c r="AM1529" i="4"/>
  <c r="AM1528" i="4"/>
  <c r="AM1527" i="4"/>
  <c r="AM1526" i="4"/>
  <c r="AM1525" i="4"/>
  <c r="AM1524" i="4"/>
  <c r="AM1481" i="4"/>
  <c r="AM1454" i="4"/>
  <c r="AM1453" i="4"/>
  <c r="AM1452" i="4"/>
  <c r="AM1449" i="4"/>
  <c r="AM1448" i="4"/>
  <c r="AM1429" i="4"/>
  <c r="AM1343" i="4"/>
  <c r="I42" i="1" l="1"/>
  <c r="H29" i="1" l="1"/>
  <c r="I29" i="1"/>
  <c r="CW29" i="1" l="1"/>
  <c r="BD29" i="1"/>
  <c r="BV29" i="1"/>
  <c r="AF29" i="1"/>
  <c r="CT29" i="1"/>
  <c r="AL29" i="1"/>
  <c r="BP29" i="1"/>
  <c r="Z29" i="1"/>
  <c r="N29" i="1"/>
  <c r="AR29" i="1"/>
  <c r="BJ29" i="1"/>
  <c r="T29" i="1"/>
  <c r="AX29" i="1"/>
  <c r="CB29" i="1"/>
  <c r="CH29" i="1"/>
  <c r="CN29" i="1"/>
  <c r="V6" i="1"/>
  <c r="V5" i="1" s="1"/>
  <c r="A716" i="1" l="1"/>
  <c r="A715" i="1"/>
  <c r="A714" i="1"/>
  <c r="A713" i="1"/>
  <c r="A712" i="1"/>
  <c r="A711" i="1"/>
  <c r="A710" i="1"/>
  <c r="A709" i="1"/>
  <c r="A708" i="1"/>
  <c r="A707" i="1"/>
  <c r="A706" i="1"/>
  <c r="A705" i="1"/>
  <c r="A704" i="1"/>
  <c r="D83" i="5"/>
  <c r="AM2439" i="4" l="1"/>
  <c r="AM2278" i="4"/>
  <c r="AJ2278" i="4"/>
  <c r="AK2278" i="4" s="1"/>
  <c r="AI2278" i="4"/>
  <c r="AM2277" i="4"/>
  <c r="AI2277" i="4"/>
  <c r="AM2275" i="4"/>
  <c r="AI2275" i="4"/>
  <c r="AM2274" i="4"/>
  <c r="AI2274" i="4"/>
  <c r="AM2273" i="4"/>
  <c r="AI2273" i="4"/>
  <c r="AM2272" i="4"/>
  <c r="AI2272" i="4"/>
  <c r="AM2271" i="4"/>
  <c r="AI2271" i="4"/>
  <c r="AM2270" i="4"/>
  <c r="AI2270" i="4"/>
  <c r="R2277" i="4"/>
  <c r="AJ2277" i="4" s="1"/>
  <c r="R2276" i="4"/>
  <c r="R2275" i="4"/>
  <c r="AJ2275" i="4" s="1"/>
  <c r="R2274" i="4"/>
  <c r="AJ2274" i="4" s="1"/>
  <c r="R2273" i="4"/>
  <c r="AJ2273" i="4" s="1"/>
  <c r="R2272" i="4"/>
  <c r="AJ2272" i="4" s="1"/>
  <c r="R2271" i="4"/>
  <c r="AJ2271" i="4" s="1"/>
  <c r="R2270" i="4"/>
  <c r="AJ2270" i="4" s="1"/>
  <c r="R2269" i="4"/>
  <c r="R2268" i="4"/>
  <c r="R2267" i="4"/>
  <c r="R2266" i="4"/>
  <c r="R2265" i="4"/>
  <c r="R2264" i="4"/>
  <c r="R2263" i="4"/>
  <c r="R2262" i="4"/>
  <c r="R2261" i="4"/>
  <c r="R2260" i="4"/>
  <c r="R2259" i="4"/>
  <c r="R2258" i="4"/>
  <c r="R2257" i="4"/>
  <c r="R2256" i="4"/>
  <c r="R2255" i="4"/>
  <c r="R2254" i="4"/>
  <c r="R2253" i="4"/>
  <c r="R2252" i="4"/>
  <c r="R2251" i="4"/>
  <c r="R2250" i="4"/>
  <c r="R2249" i="4"/>
  <c r="R2248" i="4"/>
  <c r="R2247" i="4"/>
  <c r="R2246" i="4"/>
  <c r="R2245" i="4"/>
  <c r="R2244" i="4"/>
  <c r="R2243" i="4"/>
  <c r="R2242" i="4"/>
  <c r="R2241" i="4"/>
  <c r="R2240" i="4"/>
  <c r="R2239" i="4"/>
  <c r="R2238" i="4"/>
  <c r="R2237" i="4"/>
  <c r="R2236" i="4"/>
  <c r="R2235" i="4"/>
  <c r="R2234" i="4"/>
  <c r="R2233" i="4"/>
  <c r="R2232" i="4"/>
  <c r="R2231" i="4"/>
  <c r="R2230" i="4"/>
  <c r="R2229" i="4"/>
  <c r="R2228" i="4"/>
  <c r="R2227" i="4"/>
  <c r="R2226" i="4"/>
  <c r="M2273" i="4"/>
  <c r="L2273" i="4"/>
  <c r="M2272" i="4"/>
  <c r="L2272" i="4"/>
  <c r="M2271" i="4"/>
  <c r="L2271" i="4"/>
  <c r="M2270" i="4"/>
  <c r="L2270" i="4"/>
  <c r="M2269" i="4"/>
  <c r="L2269" i="4"/>
  <c r="M2268" i="4"/>
  <c r="L2268" i="4"/>
  <c r="M2267" i="4"/>
  <c r="L2267" i="4"/>
  <c r="M2266" i="4"/>
  <c r="L2266" i="4"/>
  <c r="M2265" i="4"/>
  <c r="L2265" i="4"/>
  <c r="M2264" i="4"/>
  <c r="L2264" i="4"/>
  <c r="M2263" i="4"/>
  <c r="L2263" i="4"/>
  <c r="M2262" i="4"/>
  <c r="L2262" i="4"/>
  <c r="M2261" i="4"/>
  <c r="L2261" i="4"/>
  <c r="F2273" i="4"/>
  <c r="F2272" i="4"/>
  <c r="F2271" i="4"/>
  <c r="F2270" i="4"/>
  <c r="F2269" i="4"/>
  <c r="F2268" i="4"/>
  <c r="F2267" i="4"/>
  <c r="F2266" i="4"/>
  <c r="F2265" i="4"/>
  <c r="F2264" i="4"/>
  <c r="F2263" i="4"/>
  <c r="F2262" i="4"/>
  <c r="F2261" i="4"/>
  <c r="AK2270" i="4" l="1"/>
  <c r="AK2271" i="4"/>
  <c r="AK2272" i="4"/>
  <c r="AK2273" i="4"/>
  <c r="B113" i="1200"/>
  <c r="C113" i="1200"/>
  <c r="B110" i="1200"/>
  <c r="H110" i="1200"/>
  <c r="B109" i="1200"/>
  <c r="D110" i="1200"/>
  <c r="H109" i="1200"/>
  <c r="H113" i="1200"/>
  <c r="E109" i="1200"/>
  <c r="G98" i="1200"/>
  <c r="E110" i="1200"/>
  <c r="D113" i="1200"/>
  <c r="F98" i="1200"/>
  <c r="G111" i="1200"/>
  <c r="F111" i="1200"/>
  <c r="H111" i="1200"/>
  <c r="H98" i="1200"/>
  <c r="D111" i="1200"/>
  <c r="F109" i="1200"/>
  <c r="D109" i="1200"/>
  <c r="B98" i="1200"/>
  <c r="C110" i="1200"/>
  <c r="B111" i="1200"/>
  <c r="E113" i="1200"/>
  <c r="C98" i="1200"/>
  <c r="F110" i="1200"/>
  <c r="F113" i="1200"/>
  <c r="C109" i="1200"/>
  <c r="G109" i="1200"/>
  <c r="D98" i="1200"/>
  <c r="C111" i="1200"/>
  <c r="G113" i="1200"/>
  <c r="G110" i="1200"/>
  <c r="E111" i="1200"/>
  <c r="E98" i="1200"/>
  <c r="J113" i="1200" l="1"/>
  <c r="I113" i="1200"/>
  <c r="I109" i="1200"/>
  <c r="J109" i="1200"/>
  <c r="I110" i="1200"/>
  <c r="J110" i="1200"/>
  <c r="J111" i="1200"/>
  <c r="I111" i="1200"/>
  <c r="J98" i="1200"/>
  <c r="I98" i="1200"/>
  <c r="AM2259" i="4" l="1"/>
  <c r="AJ2259" i="4"/>
  <c r="AI2259" i="4"/>
  <c r="AM2258" i="4"/>
  <c r="AJ2258" i="4"/>
  <c r="AI2258" i="4"/>
  <c r="AM2257" i="4"/>
  <c r="AJ2257" i="4"/>
  <c r="AI2257" i="4"/>
  <c r="AM2256" i="4"/>
  <c r="AJ2256" i="4"/>
  <c r="AI2256" i="4"/>
  <c r="AM2255" i="4"/>
  <c r="AJ2255" i="4"/>
  <c r="AI2255" i="4"/>
  <c r="AM2254" i="4"/>
  <c r="AJ2254" i="4"/>
  <c r="AI2254" i="4"/>
  <c r="AM2253" i="4"/>
  <c r="AJ2253" i="4"/>
  <c r="AI2253" i="4"/>
  <c r="AM2252" i="4"/>
  <c r="AJ2252" i="4"/>
  <c r="AI2252" i="4"/>
  <c r="AM2251" i="4"/>
  <c r="AJ2251" i="4"/>
  <c r="AI2251" i="4"/>
  <c r="AM2250" i="4"/>
  <c r="AJ2250" i="4"/>
  <c r="AI2250" i="4"/>
  <c r="AM2249" i="4"/>
  <c r="AJ2249" i="4"/>
  <c r="AI2249" i="4"/>
  <c r="AM2248" i="4"/>
  <c r="AJ2248" i="4"/>
  <c r="AI2248" i="4"/>
  <c r="AM2247" i="4"/>
  <c r="AJ2247" i="4"/>
  <c r="AI2247" i="4"/>
  <c r="AM2246" i="4"/>
  <c r="AJ2246" i="4"/>
  <c r="AI2246" i="4"/>
  <c r="AM2245" i="4"/>
  <c r="AJ2245" i="4"/>
  <c r="AI2245" i="4"/>
  <c r="AM2244" i="4"/>
  <c r="AJ2244" i="4"/>
  <c r="AI2244" i="4"/>
  <c r="AM2243" i="4"/>
  <c r="AJ2243" i="4"/>
  <c r="AI2243" i="4"/>
  <c r="AM2242" i="4"/>
  <c r="AJ2242" i="4"/>
  <c r="AI2242" i="4"/>
  <c r="AM2241" i="4"/>
  <c r="AJ2241" i="4"/>
  <c r="AI2241" i="4"/>
  <c r="AM2240" i="4"/>
  <c r="AJ2240" i="4"/>
  <c r="AI2240" i="4"/>
  <c r="AM2239" i="4"/>
  <c r="AJ2239" i="4"/>
  <c r="AI2239" i="4"/>
  <c r="AM2238" i="4"/>
  <c r="AJ2238" i="4"/>
  <c r="AI2238" i="4"/>
  <c r="AM2237" i="4"/>
  <c r="AJ2237" i="4"/>
  <c r="AI2237" i="4"/>
  <c r="AM2236" i="4"/>
  <c r="AJ2236" i="4"/>
  <c r="AI2236" i="4"/>
  <c r="AM2235" i="4"/>
  <c r="AJ2235" i="4"/>
  <c r="AI2235" i="4"/>
  <c r="AM2234" i="4"/>
  <c r="AJ2234" i="4"/>
  <c r="AI2234" i="4"/>
  <c r="AM2233" i="4"/>
  <c r="AJ2233" i="4"/>
  <c r="AI2233" i="4"/>
  <c r="AM2232" i="4"/>
  <c r="AJ2232" i="4"/>
  <c r="AI2232" i="4"/>
  <c r="AM2231" i="4"/>
  <c r="AJ2231" i="4"/>
  <c r="AI2231" i="4"/>
  <c r="AM2230" i="4"/>
  <c r="AJ2230" i="4"/>
  <c r="AI2230" i="4"/>
  <c r="AM2229" i="4"/>
  <c r="AJ2229" i="4"/>
  <c r="AI2229" i="4"/>
  <c r="AM2228" i="4"/>
  <c r="AJ2228" i="4"/>
  <c r="AI2228" i="4"/>
  <c r="AM2227" i="4"/>
  <c r="AJ2227" i="4"/>
  <c r="AI2227" i="4"/>
  <c r="AM2226" i="4"/>
  <c r="AJ2226" i="4"/>
  <c r="AI2226" i="4"/>
  <c r="M809" i="4"/>
  <c r="M808" i="4"/>
  <c r="L808" i="4"/>
  <c r="F808" i="4"/>
  <c r="AM1195" i="4" l="1"/>
  <c r="AI1195" i="4"/>
  <c r="AM1194" i="4"/>
  <c r="AI1194" i="4"/>
  <c r="AM1193" i="4"/>
  <c r="AI1193" i="4"/>
  <c r="AM1192" i="4"/>
  <c r="AI1192" i="4"/>
  <c r="AM1191" i="4"/>
  <c r="AI1191" i="4"/>
  <c r="AM1190" i="4"/>
  <c r="AI1190" i="4"/>
  <c r="AM1189" i="4"/>
  <c r="AI1189" i="4"/>
  <c r="R1195" i="4"/>
  <c r="AJ1195" i="4" s="1"/>
  <c r="R1194" i="4"/>
  <c r="AJ1194" i="4" s="1"/>
  <c r="R1193" i="4"/>
  <c r="AJ1193" i="4" s="1"/>
  <c r="R1192" i="4"/>
  <c r="AJ1192" i="4" s="1"/>
  <c r="R1191" i="4"/>
  <c r="AJ1191" i="4" s="1"/>
  <c r="R1190" i="4"/>
  <c r="AJ1190" i="4" s="1"/>
  <c r="R1189" i="4"/>
  <c r="AJ1189" i="4" s="1"/>
  <c r="M1192" i="4"/>
  <c r="L1192" i="4"/>
  <c r="M1191" i="4"/>
  <c r="L1191" i="4"/>
  <c r="M1189" i="4"/>
  <c r="L1189" i="4"/>
  <c r="F1192" i="4"/>
  <c r="F1191" i="4"/>
  <c r="F1189" i="4"/>
  <c r="AM2276" i="4"/>
  <c r="AJ2276" i="4"/>
  <c r="AI2276" i="4"/>
  <c r="AM2269" i="4"/>
  <c r="AJ2269" i="4"/>
  <c r="AK2269" i="4" s="1"/>
  <c r="AI2269" i="4"/>
  <c r="AM2268" i="4"/>
  <c r="AJ2268" i="4"/>
  <c r="AK2268" i="4" s="1"/>
  <c r="AI2268" i="4"/>
  <c r="AM2267" i="4"/>
  <c r="AJ2267" i="4"/>
  <c r="AK2267" i="4" s="1"/>
  <c r="AI2267" i="4"/>
  <c r="AM2266" i="4"/>
  <c r="AJ2266" i="4"/>
  <c r="AK2266" i="4" s="1"/>
  <c r="AI2266" i="4"/>
  <c r="AM2265" i="4"/>
  <c r="AJ2265" i="4"/>
  <c r="AK2265" i="4" s="1"/>
  <c r="AI2265" i="4"/>
  <c r="AM2264" i="4"/>
  <c r="AJ2264" i="4"/>
  <c r="AK2264" i="4" s="1"/>
  <c r="AI2264" i="4"/>
  <c r="AM2263" i="4"/>
  <c r="AJ2263" i="4"/>
  <c r="AK2263" i="4" s="1"/>
  <c r="AI2263" i="4"/>
  <c r="AM2262" i="4"/>
  <c r="AJ2262" i="4"/>
  <c r="AK2262" i="4" s="1"/>
  <c r="AI2262" i="4"/>
  <c r="AM2261" i="4"/>
  <c r="AJ2261" i="4"/>
  <c r="AK2261" i="4" s="1"/>
  <c r="AI2261" i="4"/>
  <c r="AM2260" i="4"/>
  <c r="AJ2260" i="4"/>
  <c r="AI2260" i="4"/>
  <c r="AM2225" i="4"/>
  <c r="AI2225" i="4"/>
  <c r="AM2224" i="4"/>
  <c r="AI2224" i="4"/>
  <c r="AM2223" i="4"/>
  <c r="AI2223" i="4"/>
  <c r="AM2222" i="4"/>
  <c r="AI2222" i="4"/>
  <c r="AM2221" i="4"/>
  <c r="AI2221" i="4"/>
  <c r="AM2220" i="4"/>
  <c r="AI2220" i="4"/>
  <c r="AM2219" i="4"/>
  <c r="AI2219" i="4"/>
  <c r="AM2218" i="4"/>
  <c r="AI2218" i="4"/>
  <c r="AM2217" i="4"/>
  <c r="AI2217" i="4"/>
  <c r="AM2216" i="4"/>
  <c r="AI2216" i="4"/>
  <c r="AM2215" i="4"/>
  <c r="AI2215" i="4"/>
  <c r="AM2214" i="4"/>
  <c r="AI2214" i="4"/>
  <c r="AM2213" i="4"/>
  <c r="AI2213" i="4"/>
  <c r="AM2212" i="4"/>
  <c r="AI2212" i="4"/>
  <c r="AM2211" i="4"/>
  <c r="AI2211" i="4"/>
  <c r="AM2210" i="4"/>
  <c r="AI2210" i="4"/>
  <c r="AM2209" i="4"/>
  <c r="AI2209" i="4"/>
  <c r="AM2208" i="4"/>
  <c r="AI2208" i="4"/>
  <c r="AM2207" i="4"/>
  <c r="AI2207" i="4"/>
  <c r="AM2206" i="4"/>
  <c r="AI2206" i="4"/>
  <c r="AM2205" i="4"/>
  <c r="AI2205" i="4"/>
  <c r="AM2204" i="4"/>
  <c r="AI2204" i="4"/>
  <c r="AM2203" i="4"/>
  <c r="AI2203" i="4"/>
  <c r="R2225" i="4"/>
  <c r="AJ2225" i="4" s="1"/>
  <c r="R2224" i="4"/>
  <c r="AJ2224" i="4" s="1"/>
  <c r="R2223" i="4"/>
  <c r="AJ2223" i="4" s="1"/>
  <c r="R2222" i="4"/>
  <c r="AJ2222" i="4" s="1"/>
  <c r="R2221" i="4"/>
  <c r="AJ2221" i="4" s="1"/>
  <c r="R2220" i="4"/>
  <c r="AJ2220" i="4" s="1"/>
  <c r="R2219" i="4"/>
  <c r="AJ2219" i="4" s="1"/>
  <c r="R2218" i="4"/>
  <c r="AJ2218" i="4" s="1"/>
  <c r="R2217" i="4"/>
  <c r="AJ2217" i="4" s="1"/>
  <c r="R2216" i="4"/>
  <c r="AJ2216" i="4" s="1"/>
  <c r="R2215" i="4"/>
  <c r="AJ2215" i="4" s="1"/>
  <c r="R2214" i="4"/>
  <c r="AJ2214" i="4" s="1"/>
  <c r="R2213" i="4"/>
  <c r="AJ2213" i="4" s="1"/>
  <c r="R2212" i="4"/>
  <c r="AJ2212" i="4" s="1"/>
  <c r="R2211" i="4"/>
  <c r="AJ2211" i="4" s="1"/>
  <c r="R2210" i="4"/>
  <c r="AJ2210" i="4" s="1"/>
  <c r="R2209" i="4"/>
  <c r="AJ2209" i="4" s="1"/>
  <c r="R2208" i="4"/>
  <c r="AJ2208" i="4" s="1"/>
  <c r="R2207" i="4"/>
  <c r="AJ2207" i="4" s="1"/>
  <c r="R2206" i="4"/>
  <c r="AJ2206" i="4" s="1"/>
  <c r="R2205" i="4"/>
  <c r="AJ2205" i="4" s="1"/>
  <c r="R2204" i="4"/>
  <c r="AJ2204" i="4" s="1"/>
  <c r="R2203" i="4"/>
  <c r="AJ2203" i="4" s="1"/>
  <c r="R2202" i="4"/>
  <c r="R2201" i="4"/>
  <c r="R2200" i="4"/>
  <c r="R2199" i="4"/>
  <c r="R2198" i="4"/>
  <c r="R2197" i="4"/>
  <c r="R2196" i="4"/>
  <c r="R2195" i="4"/>
  <c r="R2194" i="4"/>
  <c r="R2193" i="4"/>
  <c r="R2192" i="4"/>
  <c r="R2191" i="4"/>
  <c r="R2190" i="4"/>
  <c r="R2189" i="4"/>
  <c r="R2188" i="4"/>
  <c r="R2187" i="4"/>
  <c r="R2186" i="4"/>
  <c r="R2185" i="4"/>
  <c r="R2184" i="4"/>
  <c r="R2183" i="4"/>
  <c r="R2182" i="4"/>
  <c r="R2181" i="4"/>
  <c r="R2180" i="4"/>
  <c r="R2179" i="4"/>
  <c r="R2178" i="4"/>
  <c r="R2177" i="4"/>
  <c r="R2176" i="4"/>
  <c r="R2175" i="4"/>
  <c r="R2174" i="4"/>
  <c r="R2173" i="4"/>
  <c r="R2172" i="4"/>
  <c r="R2171" i="4"/>
  <c r="R2170" i="4"/>
  <c r="R2169" i="4"/>
  <c r="R2168" i="4"/>
  <c r="R2167" i="4"/>
  <c r="R2166" i="4"/>
  <c r="R2165" i="4"/>
  <c r="R2164" i="4"/>
  <c r="R2163" i="4"/>
  <c r="R2162" i="4"/>
  <c r="R2161" i="4"/>
  <c r="R2160" i="4"/>
  <c r="R2159" i="4"/>
  <c r="R2158" i="4"/>
  <c r="M2225" i="4"/>
  <c r="L2225" i="4"/>
  <c r="M2224" i="4"/>
  <c r="L2224" i="4"/>
  <c r="M2223" i="4"/>
  <c r="L2223" i="4"/>
  <c r="M2222" i="4"/>
  <c r="L2222" i="4"/>
  <c r="M2221" i="4"/>
  <c r="L2221" i="4"/>
  <c r="M2220" i="4"/>
  <c r="L2220" i="4"/>
  <c r="M2219" i="4"/>
  <c r="L2219" i="4"/>
  <c r="M2218" i="4"/>
  <c r="L2218" i="4"/>
  <c r="M2217" i="4"/>
  <c r="L2217" i="4"/>
  <c r="M2216" i="4"/>
  <c r="L2216" i="4"/>
  <c r="M2215" i="4"/>
  <c r="L2215" i="4"/>
  <c r="M2214" i="4"/>
  <c r="L2214" i="4"/>
  <c r="M2213" i="4"/>
  <c r="L2213" i="4"/>
  <c r="M2212" i="4"/>
  <c r="L2212" i="4"/>
  <c r="M2211" i="4"/>
  <c r="L2211" i="4"/>
  <c r="M2210" i="4"/>
  <c r="L2210" i="4"/>
  <c r="M2209" i="4"/>
  <c r="L2209" i="4"/>
  <c r="M2208" i="4"/>
  <c r="L2208" i="4"/>
  <c r="M2207" i="4"/>
  <c r="L2207" i="4"/>
  <c r="M2200" i="4"/>
  <c r="M2195" i="4"/>
  <c r="L2195" i="4"/>
  <c r="M2194" i="4"/>
  <c r="L2194" i="4"/>
  <c r="M2192" i="4"/>
  <c r="L2192" i="4"/>
  <c r="M2191" i="4"/>
  <c r="L2191" i="4"/>
  <c r="M2190" i="4"/>
  <c r="L2190" i="4"/>
  <c r="M2186" i="4"/>
  <c r="M2177" i="4"/>
  <c r="L2177" i="4"/>
  <c r="M2166" i="4"/>
  <c r="L2166" i="4"/>
  <c r="M2165" i="4"/>
  <c r="L2165" i="4"/>
  <c r="M2164" i="4"/>
  <c r="L2164" i="4"/>
  <c r="M2163" i="4"/>
  <c r="L2163" i="4"/>
  <c r="M2162" i="4"/>
  <c r="L2162" i="4"/>
  <c r="M2161" i="4"/>
  <c r="L2161" i="4"/>
  <c r="F2225" i="4"/>
  <c r="F2224" i="4"/>
  <c r="F2223" i="4"/>
  <c r="F2222" i="4"/>
  <c r="F2221" i="4"/>
  <c r="F2220" i="4"/>
  <c r="F2219" i="4"/>
  <c r="F2218" i="4"/>
  <c r="F2217" i="4"/>
  <c r="F2216" i="4"/>
  <c r="F2215" i="4"/>
  <c r="F2214" i="4"/>
  <c r="F2213" i="4"/>
  <c r="F2212" i="4"/>
  <c r="F2211" i="4"/>
  <c r="F2210" i="4"/>
  <c r="F2209" i="4"/>
  <c r="F2208" i="4"/>
  <c r="F2207" i="4"/>
  <c r="F2200" i="4"/>
  <c r="F2195" i="4"/>
  <c r="F2194" i="4"/>
  <c r="F2192" i="4"/>
  <c r="F2191" i="4"/>
  <c r="F2190" i="4"/>
  <c r="F2186" i="4"/>
  <c r="F2177" i="4"/>
  <c r="F2166" i="4"/>
  <c r="F2165" i="4"/>
  <c r="F2164" i="4"/>
  <c r="F2163" i="4"/>
  <c r="F2162" i="4"/>
  <c r="F2161" i="4"/>
  <c r="AK2218" i="4" l="1"/>
  <c r="AK1189" i="4"/>
  <c r="AK1191" i="4"/>
  <c r="AK1192" i="4"/>
  <c r="AK2217" i="4"/>
  <c r="AK2225" i="4"/>
  <c r="AK2210" i="4"/>
  <c r="AK2212" i="4"/>
  <c r="AK2220" i="4"/>
  <c r="AK2213" i="4"/>
  <c r="AK2221" i="4"/>
  <c r="AK2214" i="4"/>
  <c r="AK2222" i="4"/>
  <c r="AK2208" i="4"/>
  <c r="AK2216" i="4"/>
  <c r="AK2224" i="4"/>
  <c r="AK2209" i="4"/>
  <c r="AK2207" i="4"/>
  <c r="AK2211" i="4"/>
  <c r="AK2215" i="4"/>
  <c r="AK2219" i="4"/>
  <c r="AK2223" i="4"/>
  <c r="C107" i="1" l="1"/>
  <c r="I54" i="1" l="1"/>
  <c r="H54" i="1"/>
  <c r="I34" i="1"/>
  <c r="H34" i="1"/>
  <c r="I24" i="1"/>
  <c r="H24" i="1"/>
  <c r="CW24" i="1" l="1"/>
  <c r="BD24" i="1"/>
  <c r="AX24" i="1"/>
  <c r="AR24" i="1"/>
  <c r="AF24" i="1"/>
  <c r="BJ24" i="1"/>
  <c r="CN24" i="1"/>
  <c r="BV24" i="1"/>
  <c r="Z24" i="1"/>
  <c r="CT24" i="1"/>
  <c r="N24" i="1"/>
  <c r="AL24" i="1"/>
  <c r="CH24" i="1"/>
  <c r="CB24" i="1"/>
  <c r="BP24" i="1"/>
  <c r="T24" i="1"/>
  <c r="CW34" i="1"/>
  <c r="AF34" i="1"/>
  <c r="BP34" i="1"/>
  <c r="CT34" i="1"/>
  <c r="BJ34" i="1"/>
  <c r="CN34" i="1"/>
  <c r="AL34" i="1"/>
  <c r="AX34" i="1"/>
  <c r="AR34" i="1"/>
  <c r="BV34" i="1"/>
  <c r="CH34" i="1"/>
  <c r="CB34" i="1"/>
  <c r="Z34" i="1"/>
  <c r="T34" i="1"/>
  <c r="BD34" i="1"/>
  <c r="N34" i="1"/>
  <c r="CW54" i="1"/>
  <c r="CT54" i="1"/>
  <c r="BD54" i="1"/>
  <c r="BV54" i="1"/>
  <c r="CH54" i="1"/>
  <c r="AX54" i="1"/>
  <c r="CN54" i="1"/>
  <c r="BJ54" i="1"/>
  <c r="CB54" i="1"/>
  <c r="AL54" i="1"/>
  <c r="AR54" i="1"/>
  <c r="Z54" i="1"/>
  <c r="BP54" i="1"/>
  <c r="AF54" i="1"/>
  <c r="T54" i="1"/>
  <c r="N54" i="1"/>
  <c r="L805" i="4"/>
  <c r="M805" i="4"/>
  <c r="AM980" i="4" l="1"/>
  <c r="AJ980" i="4"/>
  <c r="AK980" i="4" s="1"/>
  <c r="AI980" i="4"/>
  <c r="AM828" i="4"/>
  <c r="AJ828" i="4"/>
  <c r="AI828" i="4"/>
  <c r="AM827" i="4"/>
  <c r="AJ827" i="4"/>
  <c r="AK827" i="4" s="1"/>
  <c r="AI827" i="4"/>
  <c r="AM826" i="4"/>
  <c r="AJ826" i="4"/>
  <c r="AI826" i="4"/>
  <c r="AM811" i="4"/>
  <c r="AJ811" i="4"/>
  <c r="AI811" i="4"/>
  <c r="AM810" i="4"/>
  <c r="AJ810" i="4"/>
  <c r="AI810" i="4"/>
  <c r="AM809" i="4"/>
  <c r="AJ809" i="4"/>
  <c r="AI809" i="4"/>
  <c r="AM808" i="4"/>
  <c r="AJ808" i="4"/>
  <c r="AK808" i="4" s="1"/>
  <c r="AI808" i="4"/>
  <c r="AM807" i="4"/>
  <c r="AJ807" i="4"/>
  <c r="AI807" i="4"/>
  <c r="M804" i="4"/>
  <c r="M800" i="4"/>
  <c r="L800" i="4"/>
  <c r="F805" i="4"/>
  <c r="F804" i="4"/>
  <c r="F800" i="4"/>
  <c r="M798" i="4" l="1"/>
  <c r="L798" i="4"/>
  <c r="M797" i="4"/>
  <c r="L797" i="4"/>
  <c r="M796" i="4"/>
  <c r="M793" i="4"/>
  <c r="L793" i="4"/>
  <c r="F798" i="4"/>
  <c r="F797" i="4"/>
  <c r="F796" i="4"/>
  <c r="F793" i="4"/>
  <c r="AM802" i="4"/>
  <c r="AJ802" i="4"/>
  <c r="AI802" i="4"/>
  <c r="AM801" i="4"/>
  <c r="AJ801" i="4"/>
  <c r="AI801" i="4"/>
  <c r="AM800" i="4"/>
  <c r="AJ800" i="4"/>
  <c r="AK800" i="4" s="1"/>
  <c r="AI800" i="4"/>
  <c r="AM799" i="4"/>
  <c r="AJ799" i="4"/>
  <c r="AI799" i="4"/>
  <c r="AM798" i="4"/>
  <c r="AJ798" i="4"/>
  <c r="AI798" i="4"/>
  <c r="AM797" i="4"/>
  <c r="AJ797" i="4"/>
  <c r="AI797" i="4"/>
  <c r="AM796" i="4"/>
  <c r="AJ796" i="4"/>
  <c r="AI796" i="4"/>
  <c r="AM795" i="4"/>
  <c r="AJ795" i="4"/>
  <c r="AI795" i="4"/>
  <c r="AK797" i="4" l="1"/>
  <c r="AK798" i="4"/>
  <c r="AM2196" i="4" l="1"/>
  <c r="AJ2196" i="4"/>
  <c r="AI2196" i="4"/>
  <c r="AM2195" i="4"/>
  <c r="AJ2195" i="4"/>
  <c r="AK2195" i="4" s="1"/>
  <c r="AI2195" i="4"/>
  <c r="AM2194" i="4"/>
  <c r="AJ2194" i="4"/>
  <c r="AK2194" i="4" s="1"/>
  <c r="AI2194" i="4"/>
  <c r="AM2193" i="4"/>
  <c r="AJ2193" i="4"/>
  <c r="AI2193" i="4"/>
  <c r="AM2192" i="4"/>
  <c r="AJ2192" i="4"/>
  <c r="AK2192" i="4" s="1"/>
  <c r="AI2192" i="4"/>
  <c r="AM2191" i="4"/>
  <c r="AJ2191" i="4"/>
  <c r="AK2191" i="4" s="1"/>
  <c r="AI2191" i="4"/>
  <c r="AM2190" i="4"/>
  <c r="AJ2190" i="4"/>
  <c r="AK2190" i="4" s="1"/>
  <c r="AI2190" i="4"/>
  <c r="AM2189" i="4"/>
  <c r="AJ2189" i="4"/>
  <c r="AI2189" i="4"/>
  <c r="AM2188" i="4"/>
  <c r="AJ2188" i="4"/>
  <c r="AI2188" i="4"/>
  <c r="AM2187" i="4"/>
  <c r="AJ2187" i="4"/>
  <c r="AI2187" i="4"/>
  <c r="AM2186" i="4"/>
  <c r="AJ2186" i="4"/>
  <c r="AI2186" i="4"/>
  <c r="AM2185" i="4"/>
  <c r="AJ2185" i="4"/>
  <c r="AI2185" i="4"/>
  <c r="AM2184" i="4"/>
  <c r="AJ2184" i="4"/>
  <c r="AI2184" i="4"/>
  <c r="AM2183" i="4"/>
  <c r="AJ2183" i="4"/>
  <c r="AI2183" i="4"/>
  <c r="AM2182" i="4"/>
  <c r="AJ2182" i="4"/>
  <c r="AI2182" i="4"/>
  <c r="AM2181" i="4"/>
  <c r="AJ2181" i="4"/>
  <c r="AI2181" i="4"/>
  <c r="AM2180" i="4"/>
  <c r="AJ2180" i="4"/>
  <c r="AI2180" i="4"/>
  <c r="AM2179" i="4"/>
  <c r="AJ2179" i="4"/>
  <c r="AI2179" i="4"/>
  <c r="AM2178" i="4"/>
  <c r="AJ2178" i="4"/>
  <c r="AI2178" i="4"/>
  <c r="AM2177" i="4"/>
  <c r="AJ2177" i="4"/>
  <c r="AK2177" i="4" s="1"/>
  <c r="AI2177" i="4"/>
  <c r="AM2176" i="4"/>
  <c r="AJ2176" i="4"/>
  <c r="AI2176" i="4"/>
  <c r="AM2175" i="4"/>
  <c r="AJ2175" i="4"/>
  <c r="AI2175" i="4"/>
  <c r="AM2174" i="4"/>
  <c r="AJ2174" i="4"/>
  <c r="AI2174" i="4"/>
  <c r="AM2173" i="4"/>
  <c r="AJ2173" i="4"/>
  <c r="AI2173" i="4"/>
  <c r="AM2172" i="4"/>
  <c r="AJ2172" i="4"/>
  <c r="AI2172" i="4"/>
  <c r="AM2171" i="4"/>
  <c r="AJ2171" i="4"/>
  <c r="AI2171" i="4"/>
  <c r="AM2170" i="4"/>
  <c r="AJ2170" i="4"/>
  <c r="AI2170" i="4"/>
  <c r="AM2169" i="4"/>
  <c r="AJ2169" i="4"/>
  <c r="AI2169" i="4"/>
  <c r="AM2168" i="4"/>
  <c r="AJ2168" i="4"/>
  <c r="AI2168" i="4"/>
  <c r="AM2167" i="4"/>
  <c r="AJ2167" i="4"/>
  <c r="AI2167" i="4"/>
  <c r="AM2166" i="4"/>
  <c r="AJ2166" i="4"/>
  <c r="AK2166" i="4" s="1"/>
  <c r="AI2166" i="4"/>
  <c r="AM2165" i="4"/>
  <c r="AJ2165" i="4"/>
  <c r="AK2165" i="4" s="1"/>
  <c r="AI2165" i="4"/>
  <c r="AM2164" i="4"/>
  <c r="AJ2164" i="4"/>
  <c r="AK2164" i="4" s="1"/>
  <c r="AI2164" i="4"/>
  <c r="AM2163" i="4"/>
  <c r="AJ2163" i="4"/>
  <c r="AK2163" i="4" s="1"/>
  <c r="AI2163" i="4"/>
  <c r="AM2162" i="4"/>
  <c r="AJ2162" i="4"/>
  <c r="AK2162" i="4" s="1"/>
  <c r="AI2162" i="4"/>
  <c r="AM2161" i="4"/>
  <c r="AJ2161" i="4"/>
  <c r="AK2161" i="4" s="1"/>
  <c r="AI2161" i="4"/>
  <c r="AM2160" i="4"/>
  <c r="AJ2160" i="4"/>
  <c r="AI2160" i="4"/>
  <c r="AM2159" i="4"/>
  <c r="AJ2159" i="4"/>
  <c r="AI2159" i="4"/>
  <c r="AM2158" i="4"/>
  <c r="AJ2158" i="4"/>
  <c r="AI2158" i="4"/>
  <c r="AM2157" i="4"/>
  <c r="AI2157" i="4"/>
  <c r="AI2156" i="4"/>
  <c r="AI2155" i="4"/>
  <c r="AI2154" i="4"/>
  <c r="AI2153" i="4"/>
  <c r="AM2152" i="4"/>
  <c r="AI2152" i="4"/>
  <c r="AM2151" i="4"/>
  <c r="AI2151" i="4"/>
  <c r="AM2150" i="4"/>
  <c r="AI2150" i="4"/>
  <c r="AM2149" i="4"/>
  <c r="AI2149" i="4"/>
  <c r="AM2148" i="4"/>
  <c r="AI2148" i="4"/>
  <c r="AM2147" i="4"/>
  <c r="AI2147" i="4"/>
  <c r="AM2146" i="4"/>
  <c r="AI2146" i="4"/>
  <c r="AM2145" i="4"/>
  <c r="AI2145" i="4"/>
  <c r="AM2144" i="4"/>
  <c r="AI2144" i="4"/>
  <c r="AM2143" i="4"/>
  <c r="AI2143" i="4"/>
  <c r="AM2142" i="4"/>
  <c r="AI2142" i="4"/>
  <c r="AM2141" i="4"/>
  <c r="AI2141" i="4"/>
  <c r="AM2140" i="4"/>
  <c r="AI2140" i="4"/>
  <c r="AM2139" i="4"/>
  <c r="AI2139" i="4"/>
  <c r="R2157" i="4"/>
  <c r="AJ2157" i="4" s="1"/>
  <c r="R2156" i="4"/>
  <c r="AJ2156" i="4" s="1"/>
  <c r="R2155" i="4"/>
  <c r="AJ2155" i="4" s="1"/>
  <c r="R2154" i="4"/>
  <c r="AJ2154" i="4" s="1"/>
  <c r="R2153" i="4"/>
  <c r="AJ2153" i="4" s="1"/>
  <c r="R2152" i="4"/>
  <c r="AJ2152" i="4" s="1"/>
  <c r="R2151" i="4"/>
  <c r="AJ2151" i="4" s="1"/>
  <c r="R2150" i="4"/>
  <c r="AJ2150" i="4" s="1"/>
  <c r="R2149" i="4"/>
  <c r="AJ2149" i="4" s="1"/>
  <c r="R2148" i="4"/>
  <c r="AJ2148" i="4" s="1"/>
  <c r="R2147" i="4"/>
  <c r="AJ2147" i="4" s="1"/>
  <c r="R2146" i="4"/>
  <c r="AJ2146" i="4" s="1"/>
  <c r="R2145" i="4"/>
  <c r="AJ2145" i="4" s="1"/>
  <c r="R2144" i="4"/>
  <c r="AJ2144" i="4" s="1"/>
  <c r="R2143" i="4"/>
  <c r="AJ2143" i="4" s="1"/>
  <c r="R2142" i="4"/>
  <c r="AJ2142" i="4" s="1"/>
  <c r="R2141" i="4"/>
  <c r="AJ2141" i="4" s="1"/>
  <c r="R2140" i="4"/>
  <c r="AJ2140" i="4" s="1"/>
  <c r="R2139" i="4"/>
  <c r="AJ2139" i="4" s="1"/>
  <c r="R2138" i="4"/>
  <c r="I64" i="1" l="1"/>
  <c r="M2152" i="4" l="1"/>
  <c r="M2149" i="4"/>
  <c r="M2146" i="4"/>
  <c r="L2146" i="4"/>
  <c r="AK2146" i="4" s="1"/>
  <c r="M2144" i="4"/>
  <c r="L2144" i="4"/>
  <c r="AK2144" i="4" s="1"/>
  <c r="M2143" i="4"/>
  <c r="L2143" i="4"/>
  <c r="AK2143" i="4" s="1"/>
  <c r="M2142" i="4"/>
  <c r="L2142" i="4"/>
  <c r="AK2142" i="4" s="1"/>
  <c r="M2141" i="4"/>
  <c r="L2141" i="4"/>
  <c r="AK2141" i="4" s="1"/>
  <c r="M2140" i="4"/>
  <c r="L2140" i="4"/>
  <c r="AK2140" i="4" s="1"/>
  <c r="M2139" i="4"/>
  <c r="L2139" i="4"/>
  <c r="AK2139" i="4" s="1"/>
  <c r="M2138" i="4"/>
  <c r="L2138" i="4"/>
  <c r="F2152" i="4"/>
  <c r="F2149" i="4"/>
  <c r="F2146" i="4"/>
  <c r="F2144" i="4"/>
  <c r="F2143" i="4"/>
  <c r="F2142" i="4"/>
  <c r="F2141" i="4"/>
  <c r="F2140" i="4"/>
  <c r="F2139" i="4"/>
  <c r="F2138" i="4"/>
  <c r="AM1188" i="4"/>
  <c r="AI1188" i="4"/>
  <c r="AM1187" i="4"/>
  <c r="AI1187" i="4"/>
  <c r="AM1186" i="4"/>
  <c r="AI1186" i="4"/>
  <c r="AM1185" i="4"/>
  <c r="AI1185" i="4"/>
  <c r="AM1184" i="4"/>
  <c r="AI1184" i="4"/>
  <c r="AM1183" i="4"/>
  <c r="AI1183" i="4"/>
  <c r="AM1182" i="4"/>
  <c r="AI1182" i="4"/>
  <c r="AM1181" i="4"/>
  <c r="AI1181" i="4"/>
  <c r="AM1180" i="4"/>
  <c r="AI1180" i="4"/>
  <c r="AM1179" i="4"/>
  <c r="AI1179" i="4"/>
  <c r="AM1178" i="4"/>
  <c r="AI1178" i="4"/>
  <c r="AM1177" i="4"/>
  <c r="AI1177" i="4"/>
  <c r="AM1176" i="4"/>
  <c r="AI1176" i="4"/>
  <c r="AM1175" i="4"/>
  <c r="AI1175" i="4"/>
  <c r="AM1174" i="4"/>
  <c r="AI1174" i="4"/>
  <c r="AM1173" i="4"/>
  <c r="AI1173" i="4"/>
  <c r="M1188" i="4"/>
  <c r="L1188" i="4"/>
  <c r="M1180" i="4"/>
  <c r="M1178" i="4"/>
  <c r="L1178" i="4"/>
  <c r="M1177" i="4"/>
  <c r="L1177" i="4"/>
  <c r="M1175" i="4"/>
  <c r="L1175" i="4"/>
  <c r="M1174" i="4"/>
  <c r="L1174" i="4"/>
  <c r="M1173" i="4"/>
  <c r="L1173" i="4"/>
  <c r="M1172" i="4"/>
  <c r="L1172" i="4"/>
  <c r="F1188" i="4"/>
  <c r="F1180" i="4"/>
  <c r="F1178" i="4"/>
  <c r="F1177" i="4"/>
  <c r="F1175" i="4"/>
  <c r="F1174" i="4"/>
  <c r="F1173" i="4"/>
  <c r="F1172" i="4"/>
  <c r="R1188" i="4"/>
  <c r="AJ1188" i="4" s="1"/>
  <c r="R1187" i="4"/>
  <c r="AJ1187" i="4" s="1"/>
  <c r="R1186" i="4"/>
  <c r="AJ1186" i="4" s="1"/>
  <c r="R1185" i="4"/>
  <c r="AJ1185" i="4" s="1"/>
  <c r="R1184" i="4"/>
  <c r="AJ1184" i="4" s="1"/>
  <c r="R1183" i="4"/>
  <c r="AJ1183" i="4" s="1"/>
  <c r="R1182" i="4"/>
  <c r="AJ1182" i="4" s="1"/>
  <c r="R1181" i="4"/>
  <c r="AJ1181" i="4" s="1"/>
  <c r="R1180" i="4"/>
  <c r="AJ1180" i="4" s="1"/>
  <c r="R1179" i="4"/>
  <c r="AJ1179" i="4" s="1"/>
  <c r="R1178" i="4"/>
  <c r="AJ1178" i="4" s="1"/>
  <c r="R1177" i="4"/>
  <c r="AJ1177" i="4" s="1"/>
  <c r="R1176" i="4"/>
  <c r="AJ1176" i="4" s="1"/>
  <c r="R1175" i="4"/>
  <c r="AJ1175" i="4" s="1"/>
  <c r="R1174" i="4"/>
  <c r="AJ1174" i="4" s="1"/>
  <c r="R1173" i="4"/>
  <c r="AJ1173" i="4" s="1"/>
  <c r="R1172" i="4"/>
  <c r="AK1174" i="4" l="1"/>
  <c r="AK1175" i="4"/>
  <c r="AK1177" i="4"/>
  <c r="AK1178" i="4"/>
  <c r="AK1188" i="4"/>
  <c r="AK1173" i="4"/>
  <c r="R1171" i="4" l="1"/>
  <c r="AM1170" i="4"/>
  <c r="AI1170" i="4"/>
  <c r="AM1169" i="4"/>
  <c r="AI1169" i="4"/>
  <c r="R1170" i="4"/>
  <c r="AJ1170" i="4" s="1"/>
  <c r="R1169" i="4"/>
  <c r="AJ1169" i="4" s="1"/>
  <c r="M1809" i="4" l="1"/>
  <c r="G766" i="4" l="1"/>
  <c r="A703" i="1" l="1"/>
  <c r="A702" i="1"/>
  <c r="A701" i="1"/>
  <c r="A700" i="1"/>
  <c r="A699" i="1"/>
  <c r="A698" i="1"/>
  <c r="A697" i="1"/>
  <c r="A696" i="1"/>
  <c r="A695" i="1"/>
  <c r="A694" i="1"/>
  <c r="A693" i="1"/>
  <c r="A692" i="1"/>
  <c r="A691" i="1"/>
  <c r="A690" i="1"/>
  <c r="A689" i="1"/>
  <c r="A688" i="1"/>
  <c r="A687" i="1"/>
  <c r="A686" i="1"/>
  <c r="A685" i="1"/>
  <c r="A684" i="1"/>
  <c r="AM804" i="4" l="1"/>
  <c r="AJ804" i="4"/>
  <c r="AI804" i="4"/>
  <c r="AM803" i="4"/>
  <c r="AJ803" i="4"/>
  <c r="AI803" i="4"/>
  <c r="AM794" i="4"/>
  <c r="AJ794" i="4"/>
  <c r="AI794" i="4"/>
  <c r="AM793" i="4"/>
  <c r="AJ793" i="4"/>
  <c r="AK793" i="4" s="1"/>
  <c r="AI793" i="4"/>
  <c r="AM792" i="4"/>
  <c r="AJ792" i="4"/>
  <c r="AI792" i="4"/>
  <c r="AM791" i="4"/>
  <c r="AJ791" i="4"/>
  <c r="AI791" i="4"/>
  <c r="AM790" i="4"/>
  <c r="AJ790" i="4"/>
  <c r="AI790" i="4"/>
  <c r="AM789" i="4"/>
  <c r="AJ789" i="4"/>
  <c r="AI789" i="4"/>
  <c r="AM788" i="4"/>
  <c r="AJ788" i="4"/>
  <c r="AI788" i="4"/>
  <c r="AM787" i="4"/>
  <c r="AJ787" i="4"/>
  <c r="AI787" i="4"/>
  <c r="AM786" i="4"/>
  <c r="AJ786" i="4"/>
  <c r="AI786" i="4"/>
  <c r="AM785" i="4"/>
  <c r="AJ785" i="4"/>
  <c r="AI785" i="4"/>
  <c r="AM784" i="4"/>
  <c r="AJ784" i="4"/>
  <c r="AI784" i="4"/>
  <c r="AM783" i="4"/>
  <c r="AJ783" i="4"/>
  <c r="AI783" i="4"/>
  <c r="AM782" i="4"/>
  <c r="AJ782" i="4"/>
  <c r="AI782" i="4"/>
  <c r="AM781" i="4"/>
  <c r="AJ781" i="4"/>
  <c r="AI781" i="4"/>
  <c r="AM780" i="4"/>
  <c r="AJ780" i="4"/>
  <c r="AI780" i="4"/>
  <c r="AM779" i="4"/>
  <c r="AJ779" i="4"/>
  <c r="AI779" i="4"/>
  <c r="AM778" i="4"/>
  <c r="AJ778" i="4"/>
  <c r="AI778" i="4"/>
  <c r="AM777" i="4"/>
  <c r="AJ777" i="4"/>
  <c r="AI777" i="4"/>
  <c r="AM776" i="4"/>
  <c r="AJ776" i="4"/>
  <c r="AI776" i="4"/>
  <c r="AM775" i="4"/>
  <c r="AJ775" i="4"/>
  <c r="AI775" i="4"/>
  <c r="M792" i="4"/>
  <c r="L792" i="4"/>
  <c r="M791" i="4"/>
  <c r="L791" i="4"/>
  <c r="M790" i="4"/>
  <c r="L790" i="4"/>
  <c r="M789" i="4"/>
  <c r="L789" i="4"/>
  <c r="M787" i="4"/>
  <c r="L787" i="4"/>
  <c r="M786" i="4"/>
  <c r="L786" i="4"/>
  <c r="M785" i="4"/>
  <c r="L785" i="4"/>
  <c r="M784" i="4"/>
  <c r="L784" i="4"/>
  <c r="M783" i="4"/>
  <c r="L783" i="4"/>
  <c r="M782" i="4"/>
  <c r="L782" i="4"/>
  <c r="M781" i="4"/>
  <c r="L781" i="4"/>
  <c r="M780" i="4"/>
  <c r="L780" i="4"/>
  <c r="M779" i="4"/>
  <c r="L779" i="4"/>
  <c r="M778" i="4"/>
  <c r="M777" i="4"/>
  <c r="L777" i="4"/>
  <c r="M776" i="4"/>
  <c r="L776" i="4"/>
  <c r="M775" i="4"/>
  <c r="L775" i="4"/>
  <c r="F792" i="4"/>
  <c r="F791" i="4"/>
  <c r="F790" i="4"/>
  <c r="F789" i="4"/>
  <c r="F787" i="4"/>
  <c r="F786" i="4"/>
  <c r="F785" i="4"/>
  <c r="F784" i="4"/>
  <c r="F783" i="4"/>
  <c r="F782" i="4"/>
  <c r="F781" i="4"/>
  <c r="F780" i="4"/>
  <c r="F779" i="4"/>
  <c r="F778" i="4"/>
  <c r="F777" i="4"/>
  <c r="F776" i="4"/>
  <c r="F775" i="4"/>
  <c r="AK781" i="4" l="1"/>
  <c r="AK789" i="4"/>
  <c r="AK782" i="4"/>
  <c r="AK790" i="4"/>
  <c r="AK775" i="4"/>
  <c r="AK777" i="4"/>
  <c r="AK779" i="4"/>
  <c r="AK792" i="4"/>
  <c r="AK783" i="4"/>
  <c r="AK785" i="4"/>
  <c r="AK787" i="4"/>
  <c r="AK776" i="4"/>
  <c r="AK780" i="4"/>
  <c r="AK791" i="4"/>
  <c r="AK784" i="4"/>
  <c r="AK786" i="4"/>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J2198" i="4" l="1"/>
  <c r="AI2198" i="4"/>
  <c r="AM2197" i="4"/>
  <c r="AJ2197" i="4"/>
  <c r="AI2197" i="4"/>
  <c r="AM2138" i="4"/>
  <c r="AJ2138" i="4"/>
  <c r="AK2138" i="4" s="1"/>
  <c r="AI2138" i="4"/>
  <c r="AM2137" i="4"/>
  <c r="AI2137" i="4"/>
  <c r="AM2136" i="4"/>
  <c r="AI2136" i="4"/>
  <c r="AM2135" i="4"/>
  <c r="AI2135" i="4"/>
  <c r="AM2134" i="4"/>
  <c r="AI2134" i="4"/>
  <c r="AM2133" i="4"/>
  <c r="AI2133" i="4"/>
  <c r="AM2132" i="4"/>
  <c r="AI2132" i="4"/>
  <c r="AM2131" i="4"/>
  <c r="AI2131" i="4"/>
  <c r="AM2130" i="4"/>
  <c r="AI2130" i="4"/>
  <c r="AM2129" i="4"/>
  <c r="AI2129" i="4"/>
  <c r="AM2128" i="4"/>
  <c r="AI2128" i="4"/>
  <c r="AM2127" i="4"/>
  <c r="AI2127" i="4"/>
  <c r="AM2126" i="4"/>
  <c r="AI2126" i="4"/>
  <c r="AI2125" i="4"/>
  <c r="AM2124" i="4"/>
  <c r="AI2124" i="4"/>
  <c r="AI2123" i="4"/>
  <c r="AM2122" i="4"/>
  <c r="AI2122" i="4"/>
  <c r="AI2121" i="4"/>
  <c r="AI2120" i="4"/>
  <c r="AM2119" i="4"/>
  <c r="AI2119" i="4"/>
  <c r="AI2118" i="4"/>
  <c r="AI2117" i="4"/>
  <c r="AM2116" i="4"/>
  <c r="AI2116" i="4"/>
  <c r="AM2115" i="4"/>
  <c r="AI2115" i="4"/>
  <c r="AI2114" i="4"/>
  <c r="AI2113" i="4"/>
  <c r="AI2112" i="4"/>
  <c r="AI2111" i="4"/>
  <c r="AM2110" i="4"/>
  <c r="AI2110" i="4"/>
  <c r="AM2109" i="4"/>
  <c r="AI2109" i="4"/>
  <c r="AM2108" i="4"/>
  <c r="AI2108" i="4"/>
  <c r="AI2107" i="4"/>
  <c r="AM2106" i="4"/>
  <c r="AI2106" i="4"/>
  <c r="AM2105" i="4"/>
  <c r="AI2105" i="4"/>
  <c r="AI2104" i="4"/>
  <c r="AI2103" i="4"/>
  <c r="AM2102" i="4"/>
  <c r="AI2102" i="4"/>
  <c r="AM2101" i="4"/>
  <c r="AI2101" i="4"/>
  <c r="AM2100" i="4"/>
  <c r="AI2100" i="4"/>
  <c r="AM2099" i="4"/>
  <c r="AI2099" i="4"/>
  <c r="AM2098" i="4"/>
  <c r="AI2098" i="4"/>
  <c r="AM2097" i="4"/>
  <c r="AI2097" i="4"/>
  <c r="AM2096" i="4"/>
  <c r="AI2096" i="4"/>
  <c r="AM2095" i="4"/>
  <c r="AI2095" i="4"/>
  <c r="AM2094" i="4"/>
  <c r="AI2094" i="4"/>
  <c r="AM2093" i="4"/>
  <c r="AI2093" i="4"/>
  <c r="AM2092" i="4"/>
  <c r="AI2092" i="4"/>
  <c r="AM2091" i="4"/>
  <c r="AI2091" i="4"/>
  <c r="AM2090" i="4"/>
  <c r="AI2090" i="4"/>
  <c r="AM2089" i="4"/>
  <c r="AI2089" i="4"/>
  <c r="AM2088" i="4"/>
  <c r="AI2088" i="4"/>
  <c r="AM2087" i="4"/>
  <c r="AI2087" i="4"/>
  <c r="AM2086" i="4"/>
  <c r="AI2086" i="4"/>
  <c r="AM2085" i="4"/>
  <c r="AI2085" i="4"/>
  <c r="AM2084" i="4"/>
  <c r="AI2084" i="4"/>
  <c r="AM2083" i="4"/>
  <c r="AI2083" i="4"/>
  <c r="AM2082" i="4"/>
  <c r="AI2082" i="4"/>
  <c r="AM2081" i="4"/>
  <c r="AI2081" i="4"/>
  <c r="AM2080" i="4"/>
  <c r="AI2080" i="4"/>
  <c r="AM2079" i="4"/>
  <c r="AI2079" i="4"/>
  <c r="AM2078" i="4"/>
  <c r="AI2078" i="4"/>
  <c r="AM2077" i="4"/>
  <c r="AI2077" i="4"/>
  <c r="AM2076" i="4"/>
  <c r="AI2076" i="4"/>
  <c r="AM2075" i="4"/>
  <c r="AI2075" i="4"/>
  <c r="AM2074" i="4"/>
  <c r="AI2074" i="4"/>
  <c r="AM2073" i="4"/>
  <c r="AI2073" i="4"/>
  <c r="AM2072" i="4"/>
  <c r="AI2072" i="4"/>
  <c r="AM2071" i="4"/>
  <c r="AI2071" i="4"/>
  <c r="AI2070" i="4"/>
  <c r="AI2069" i="4"/>
  <c r="R2137" i="4"/>
  <c r="AJ2137" i="4" s="1"/>
  <c r="R2136" i="4"/>
  <c r="AJ2136" i="4" s="1"/>
  <c r="R2135" i="4"/>
  <c r="AJ2135" i="4" s="1"/>
  <c r="R2134" i="4"/>
  <c r="AJ2134" i="4" s="1"/>
  <c r="R2133" i="4"/>
  <c r="AJ2133" i="4" s="1"/>
  <c r="R2132" i="4"/>
  <c r="AJ2132" i="4" s="1"/>
  <c r="R2131" i="4"/>
  <c r="AJ2131" i="4" s="1"/>
  <c r="R2130" i="4"/>
  <c r="AJ2130" i="4" s="1"/>
  <c r="R2129" i="4"/>
  <c r="AJ2129" i="4" s="1"/>
  <c r="R2128" i="4"/>
  <c r="AJ2128" i="4" s="1"/>
  <c r="R2127" i="4"/>
  <c r="AJ2127" i="4" s="1"/>
  <c r="R2126" i="4"/>
  <c r="AJ2126" i="4" s="1"/>
  <c r="R2125" i="4"/>
  <c r="AJ2125" i="4" s="1"/>
  <c r="R2124" i="4"/>
  <c r="AJ2124" i="4" s="1"/>
  <c r="R2123" i="4"/>
  <c r="AJ2123" i="4" s="1"/>
  <c r="R2122" i="4"/>
  <c r="AJ2122" i="4" s="1"/>
  <c r="R2121" i="4"/>
  <c r="AJ2121" i="4" s="1"/>
  <c r="R2120" i="4"/>
  <c r="AJ2120" i="4" s="1"/>
  <c r="R2119" i="4"/>
  <c r="AJ2119" i="4" s="1"/>
  <c r="R2118" i="4"/>
  <c r="AJ2118" i="4" s="1"/>
  <c r="R2117" i="4"/>
  <c r="AJ2117" i="4" s="1"/>
  <c r="R2116" i="4"/>
  <c r="AJ2116" i="4" s="1"/>
  <c r="R2115" i="4"/>
  <c r="AJ2115" i="4" s="1"/>
  <c r="R2114" i="4"/>
  <c r="AJ2114" i="4" s="1"/>
  <c r="R2113" i="4"/>
  <c r="AJ2113" i="4" s="1"/>
  <c r="R2112" i="4"/>
  <c r="AJ2112" i="4" s="1"/>
  <c r="R2111" i="4"/>
  <c r="AJ2111" i="4" s="1"/>
  <c r="R2110" i="4"/>
  <c r="AJ2110" i="4" s="1"/>
  <c r="R2109" i="4"/>
  <c r="AJ2109" i="4" s="1"/>
  <c r="R2108" i="4"/>
  <c r="AJ2108" i="4" s="1"/>
  <c r="R2107" i="4"/>
  <c r="AJ2107" i="4" s="1"/>
  <c r="R2106" i="4"/>
  <c r="AJ2106" i="4" s="1"/>
  <c r="R2105" i="4"/>
  <c r="AJ2105" i="4" s="1"/>
  <c r="R2104" i="4"/>
  <c r="AJ2104" i="4" s="1"/>
  <c r="R2103" i="4"/>
  <c r="AJ2103" i="4" s="1"/>
  <c r="R2102" i="4"/>
  <c r="AJ2102" i="4" s="1"/>
  <c r="R2101" i="4"/>
  <c r="AJ2101" i="4" s="1"/>
  <c r="R2100" i="4"/>
  <c r="AJ2100" i="4" s="1"/>
  <c r="R2099" i="4"/>
  <c r="AJ2099" i="4" s="1"/>
  <c r="R2098" i="4"/>
  <c r="AJ2098" i="4" s="1"/>
  <c r="R2097" i="4"/>
  <c r="AJ2097" i="4" s="1"/>
  <c r="R2096" i="4"/>
  <c r="AJ2096" i="4" s="1"/>
  <c r="R2095" i="4"/>
  <c r="AJ2095" i="4" s="1"/>
  <c r="R2094" i="4"/>
  <c r="AJ2094" i="4" s="1"/>
  <c r="R2093" i="4"/>
  <c r="AJ2093" i="4" s="1"/>
  <c r="R2092" i="4"/>
  <c r="AJ2092" i="4" s="1"/>
  <c r="R2091" i="4"/>
  <c r="AJ2091" i="4" s="1"/>
  <c r="R2090" i="4"/>
  <c r="AJ2090" i="4" s="1"/>
  <c r="R2089" i="4"/>
  <c r="AJ2089" i="4" s="1"/>
  <c r="R2088" i="4"/>
  <c r="AJ2088" i="4" s="1"/>
  <c r="R2087" i="4"/>
  <c r="AJ2087" i="4" s="1"/>
  <c r="R2086" i="4"/>
  <c r="AJ2086" i="4" s="1"/>
  <c r="R2085" i="4"/>
  <c r="AJ2085" i="4" s="1"/>
  <c r="R2084" i="4"/>
  <c r="AJ2084" i="4" s="1"/>
  <c r="R2083" i="4"/>
  <c r="AJ2083" i="4" s="1"/>
  <c r="R2082" i="4"/>
  <c r="AJ2082" i="4" s="1"/>
  <c r="R2081" i="4"/>
  <c r="AJ2081" i="4" s="1"/>
  <c r="R2080" i="4"/>
  <c r="AJ2080" i="4" s="1"/>
  <c r="R2079" i="4"/>
  <c r="AJ2079" i="4" s="1"/>
  <c r="R2078" i="4"/>
  <c r="AJ2078" i="4" s="1"/>
  <c r="R2077" i="4"/>
  <c r="AJ2077" i="4" s="1"/>
  <c r="R2076" i="4"/>
  <c r="AJ2076" i="4" s="1"/>
  <c r="R2075" i="4"/>
  <c r="AJ2075" i="4" s="1"/>
  <c r="R2074" i="4"/>
  <c r="AJ2074" i="4" s="1"/>
  <c r="R2073" i="4"/>
  <c r="AJ2073" i="4" s="1"/>
  <c r="R2072" i="4"/>
  <c r="AJ2072" i="4" s="1"/>
  <c r="R2071" i="4"/>
  <c r="AJ2071" i="4" s="1"/>
  <c r="R2070" i="4"/>
  <c r="AJ2070" i="4" s="1"/>
  <c r="R2069" i="4"/>
  <c r="AJ2069" i="4" s="1"/>
  <c r="R2068" i="4"/>
  <c r="R2067" i="4"/>
  <c r="R2066" i="4"/>
  <c r="R2065" i="4"/>
  <c r="R2064" i="4"/>
  <c r="M2137" i="4"/>
  <c r="L2137" i="4"/>
  <c r="M2136" i="4"/>
  <c r="L2136" i="4"/>
  <c r="M2135" i="4"/>
  <c r="L2135" i="4"/>
  <c r="M2130" i="4"/>
  <c r="L2130" i="4"/>
  <c r="M2129" i="4"/>
  <c r="L2129" i="4"/>
  <c r="M2115" i="4"/>
  <c r="L2115" i="4"/>
  <c r="M2101" i="4"/>
  <c r="M2098" i="4"/>
  <c r="M2097" i="4"/>
  <c r="L2097" i="4"/>
  <c r="M2096" i="4"/>
  <c r="L2096" i="4"/>
  <c r="M2095" i="4"/>
  <c r="L2095" i="4"/>
  <c r="M2094" i="4"/>
  <c r="L2094" i="4"/>
  <c r="M2093" i="4"/>
  <c r="L2093" i="4"/>
  <c r="M2092" i="4"/>
  <c r="L2092" i="4"/>
  <c r="M2091" i="4"/>
  <c r="L2091" i="4"/>
  <c r="M2090" i="4"/>
  <c r="M2089" i="4"/>
  <c r="M2066" i="4"/>
  <c r="L2066" i="4"/>
  <c r="M2065" i="4"/>
  <c r="L2065" i="4"/>
  <c r="M2064" i="4"/>
  <c r="L2064" i="4"/>
  <c r="F2137" i="4"/>
  <c r="F2136" i="4"/>
  <c r="F2135" i="4"/>
  <c r="F2130" i="4"/>
  <c r="F2129" i="4"/>
  <c r="F2115" i="4"/>
  <c r="F2101" i="4"/>
  <c r="F2098" i="4"/>
  <c r="F2097" i="4"/>
  <c r="F2096" i="4"/>
  <c r="F2095" i="4"/>
  <c r="F2094" i="4"/>
  <c r="F2093" i="4"/>
  <c r="F2092" i="4"/>
  <c r="F2091" i="4"/>
  <c r="F2090" i="4"/>
  <c r="F2089" i="4"/>
  <c r="F2066" i="4"/>
  <c r="F2065" i="4"/>
  <c r="F2064" i="4"/>
  <c r="E97" i="1200"/>
  <c r="B125" i="1200"/>
  <c r="D97" i="1200"/>
  <c r="C125" i="1200"/>
  <c r="G125" i="1200"/>
  <c r="B97" i="1200"/>
  <c r="E125" i="1200"/>
  <c r="F125" i="1200"/>
  <c r="D125" i="1200"/>
  <c r="G97" i="1200"/>
  <c r="H97" i="1200"/>
  <c r="H125" i="1200"/>
  <c r="C97" i="1200"/>
  <c r="F97" i="1200"/>
  <c r="J82" i="1" l="1"/>
  <c r="I97" i="1200"/>
  <c r="J97" i="1200"/>
  <c r="I125" i="1200"/>
  <c r="J125" i="1200"/>
  <c r="AK2137" i="4"/>
  <c r="AK2129" i="4"/>
  <c r="AK2097" i="4"/>
  <c r="AK2130" i="4"/>
  <c r="AK2091" i="4"/>
  <c r="AK2092" i="4"/>
  <c r="AK2093" i="4"/>
  <c r="AK2094" i="4"/>
  <c r="AK2115" i="4"/>
  <c r="AK2095" i="4"/>
  <c r="AK2135" i="4"/>
  <c r="AK2096" i="4"/>
  <c r="AK2136" i="4"/>
  <c r="G126" i="1200"/>
  <c r="E112" i="1200"/>
  <c r="D112" i="1200"/>
  <c r="F126" i="1200"/>
  <c r="D115" i="1200"/>
  <c r="H94" i="1200"/>
  <c r="B94" i="1200"/>
  <c r="H115" i="1200"/>
  <c r="F112" i="1200"/>
  <c r="H112" i="1200"/>
  <c r="C94" i="1200"/>
  <c r="D94" i="1200"/>
  <c r="H126" i="1200"/>
  <c r="F115" i="1200"/>
  <c r="G94" i="1200"/>
  <c r="C112" i="1200"/>
  <c r="G112" i="1200"/>
  <c r="F94" i="1200"/>
  <c r="E115" i="1200"/>
  <c r="B115" i="1200"/>
  <c r="G115" i="1200"/>
  <c r="B112" i="1200"/>
  <c r="D126" i="1200"/>
  <c r="C115" i="1200"/>
  <c r="C126" i="1200"/>
  <c r="E126" i="1200"/>
  <c r="B126" i="1200"/>
  <c r="E94" i="1200"/>
  <c r="I126" i="1200" l="1"/>
  <c r="J126" i="1200"/>
  <c r="I112" i="1200"/>
  <c r="J112" i="1200"/>
  <c r="J115" i="1200"/>
  <c r="I115" i="1200"/>
  <c r="I94" i="1200"/>
  <c r="J94" i="1200"/>
  <c r="AM1168" i="4"/>
  <c r="AI1168" i="4"/>
  <c r="AM1167" i="4"/>
  <c r="AI1167" i="4"/>
  <c r="AM1166" i="4"/>
  <c r="AI1166" i="4"/>
  <c r="AM1165" i="4"/>
  <c r="AI1165" i="4"/>
  <c r="AM1164" i="4"/>
  <c r="AI1164" i="4"/>
  <c r="AM1163" i="4"/>
  <c r="AI1163" i="4"/>
  <c r="AM1162" i="4"/>
  <c r="AI1162" i="4"/>
  <c r="AM1161" i="4"/>
  <c r="AI1161" i="4"/>
  <c r="AM1160" i="4"/>
  <c r="AI1160" i="4"/>
  <c r="R1168" i="4"/>
  <c r="AJ1168" i="4" s="1"/>
  <c r="R1167" i="4"/>
  <c r="AJ1167" i="4" s="1"/>
  <c r="R1166" i="4"/>
  <c r="AJ1166" i="4" s="1"/>
  <c r="R1165" i="4"/>
  <c r="AJ1165" i="4" s="1"/>
  <c r="R1164" i="4"/>
  <c r="AJ1164" i="4" s="1"/>
  <c r="R1163" i="4"/>
  <c r="AJ1163" i="4" s="1"/>
  <c r="R1162" i="4"/>
  <c r="AJ1162" i="4" s="1"/>
  <c r="R1161" i="4"/>
  <c r="AJ1161" i="4" s="1"/>
  <c r="R1160" i="4"/>
  <c r="AJ1160" i="4" s="1"/>
  <c r="R1159" i="4"/>
  <c r="R1158" i="4"/>
  <c r="R1157" i="4"/>
  <c r="R1156" i="4"/>
  <c r="R1155" i="4"/>
  <c r="R1154" i="4"/>
  <c r="R1153" i="4"/>
  <c r="R1152" i="4"/>
  <c r="R1151" i="4"/>
  <c r="R1150" i="4"/>
  <c r="R1149" i="4"/>
  <c r="R1148" i="4"/>
  <c r="R1147" i="4"/>
  <c r="R1146" i="4"/>
  <c r="R1145" i="4"/>
  <c r="R1144" i="4"/>
  <c r="R1143" i="4"/>
  <c r="R1142" i="4"/>
  <c r="M1168" i="4"/>
  <c r="L1168" i="4"/>
  <c r="M1167" i="4"/>
  <c r="L1167" i="4"/>
  <c r="M1166" i="4"/>
  <c r="M1163" i="4"/>
  <c r="L1163" i="4"/>
  <c r="M1162" i="4"/>
  <c r="L1162" i="4"/>
  <c r="F1168" i="4"/>
  <c r="F1167" i="4"/>
  <c r="F1166" i="4"/>
  <c r="F1163" i="4"/>
  <c r="F1162" i="4"/>
  <c r="AK1162" i="4" l="1"/>
  <c r="AK1167" i="4"/>
  <c r="AK1168" i="4"/>
  <c r="AK1163" i="4"/>
  <c r="B3066" i="3" l="1"/>
  <c r="B3065" i="3"/>
  <c r="B3064" i="3"/>
  <c r="B3063" i="3"/>
  <c r="B3062" i="3"/>
  <c r="B3061" i="3"/>
  <c r="B3060" i="3"/>
  <c r="B3059" i="3"/>
  <c r="B3058" i="3"/>
  <c r="B3057" i="3"/>
  <c r="B3056" i="3"/>
  <c r="B3055" i="3"/>
  <c r="B3054" i="3"/>
  <c r="B3053" i="3"/>
  <c r="B3052" i="3"/>
  <c r="B3051" i="3"/>
  <c r="B3050" i="3"/>
  <c r="B3049" i="3"/>
  <c r="B3048" i="3"/>
  <c r="B3047" i="3"/>
  <c r="B3046" i="3"/>
  <c r="B3045" i="3"/>
  <c r="B3044" i="3"/>
  <c r="B3043" i="3"/>
  <c r="B3042" i="3"/>
  <c r="B3041" i="3"/>
  <c r="B3040" i="3"/>
  <c r="B3039" i="3"/>
  <c r="B3038" i="3"/>
  <c r="B3037" i="3"/>
  <c r="B3036" i="3"/>
  <c r="B3035" i="3"/>
  <c r="B3034" i="3"/>
  <c r="B3033" i="3"/>
  <c r="B3032" i="3"/>
  <c r="B3031" i="3"/>
  <c r="B3030" i="3"/>
  <c r="B3029" i="3"/>
  <c r="B3028" i="3"/>
  <c r="B3027" i="3"/>
  <c r="B3026" i="3"/>
  <c r="B3025" i="3"/>
  <c r="B3024" i="3"/>
  <c r="B3023" i="3"/>
  <c r="B3022" i="3"/>
  <c r="B3021" i="3"/>
  <c r="B3020" i="3"/>
  <c r="B3019" i="3"/>
  <c r="B3018" i="3"/>
  <c r="B3017" i="3"/>
  <c r="B3016" i="3"/>
  <c r="B3015" i="3"/>
  <c r="B3014" i="3"/>
  <c r="B3013" i="3"/>
  <c r="B3012" i="3"/>
  <c r="B3011" i="3"/>
  <c r="B3010" i="3"/>
  <c r="B3009" i="3"/>
  <c r="B3008" i="3"/>
  <c r="B3007" i="3"/>
  <c r="B3006" i="3"/>
  <c r="B3005" i="3"/>
  <c r="B3004" i="3"/>
  <c r="B3003" i="3"/>
  <c r="B3002" i="3"/>
  <c r="B3001" i="3"/>
  <c r="B3000" i="3"/>
  <c r="B2999" i="3"/>
  <c r="B2998" i="3"/>
  <c r="B2997" i="3"/>
  <c r="B2996" i="3"/>
  <c r="B2995" i="3"/>
  <c r="B2994" i="3"/>
  <c r="B2993" i="3"/>
  <c r="B2992" i="3"/>
  <c r="B2991" i="3"/>
  <c r="AM1172" i="4" l="1"/>
  <c r="AJ1172" i="4"/>
  <c r="AK1172" i="4" s="1"/>
  <c r="AI1172" i="4"/>
  <c r="AM1171" i="4"/>
  <c r="AJ1171" i="4"/>
  <c r="AI1171" i="4"/>
  <c r="L772" i="4" l="1"/>
  <c r="M772" i="4"/>
  <c r="M771" i="4"/>
  <c r="L771" i="4"/>
  <c r="CV110"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M2202" i="4"/>
  <c r="AJ2202" i="4"/>
  <c r="AI2202" i="4"/>
  <c r="AM2201" i="4"/>
  <c r="AJ2201" i="4"/>
  <c r="AI2201" i="4"/>
  <c r="AM2200" i="4"/>
  <c r="AJ2200" i="4"/>
  <c r="AI2200" i="4"/>
  <c r="AJ2199" i="4"/>
  <c r="AI2199" i="4"/>
  <c r="AJ2068" i="4"/>
  <c r="AI2068" i="4"/>
  <c r="AJ2067" i="4"/>
  <c r="AI2067" i="4"/>
  <c r="AM2066" i="4"/>
  <c r="AJ2066" i="4"/>
  <c r="AK2066" i="4" s="1"/>
  <c r="AI2066" i="4"/>
  <c r="AM2065" i="4"/>
  <c r="AJ2065" i="4"/>
  <c r="AK2065" i="4" s="1"/>
  <c r="AI2065" i="4"/>
  <c r="AM2064" i="4"/>
  <c r="AJ2064" i="4"/>
  <c r="AK2064" i="4" s="1"/>
  <c r="AI2064" i="4"/>
  <c r="AM2061" i="4"/>
  <c r="AI2061" i="4"/>
  <c r="AI2060" i="4"/>
  <c r="AI2059" i="4"/>
  <c r="AI2058" i="4"/>
  <c r="AI2057" i="4"/>
  <c r="AM2056" i="4"/>
  <c r="AI2056" i="4"/>
  <c r="AI2055" i="4"/>
  <c r="AI2054" i="4"/>
  <c r="AI2053" i="4"/>
  <c r="AI2052" i="4"/>
  <c r="AI2051" i="4"/>
  <c r="AI2050" i="4"/>
  <c r="AI2049" i="4"/>
  <c r="AI2048" i="4"/>
  <c r="AI2047" i="4"/>
  <c r="AI2046" i="4"/>
  <c r="AI2045" i="4"/>
  <c r="AI2044" i="4"/>
  <c r="AI2043" i="4"/>
  <c r="AI2042" i="4"/>
  <c r="AI2041" i="4"/>
  <c r="AI2040" i="4"/>
  <c r="AI2039" i="4"/>
  <c r="AI2038" i="4"/>
  <c r="AI2037" i="4"/>
  <c r="AM2036" i="4"/>
  <c r="AI2036" i="4"/>
  <c r="AI2035" i="4"/>
  <c r="AI2034" i="4"/>
  <c r="AM2033" i="4"/>
  <c r="AI2033" i="4"/>
  <c r="AM2032" i="4"/>
  <c r="AI2032" i="4"/>
  <c r="AI2031" i="4"/>
  <c r="AI2030" i="4"/>
  <c r="AM2029" i="4"/>
  <c r="AI2029" i="4"/>
  <c r="AM2028" i="4"/>
  <c r="AI2028" i="4"/>
  <c r="AM2027" i="4"/>
  <c r="AI2027" i="4"/>
  <c r="AM2026" i="4"/>
  <c r="AI2026" i="4"/>
  <c r="AM2025" i="4"/>
  <c r="AI2025" i="4"/>
  <c r="AM2024" i="4"/>
  <c r="AI2024" i="4"/>
  <c r="AM2023" i="4"/>
  <c r="AI2023" i="4"/>
  <c r="AM2022" i="4"/>
  <c r="AI2022" i="4"/>
  <c r="AI2021" i="4"/>
  <c r="AI2020" i="4"/>
  <c r="AI2019" i="4"/>
  <c r="AI2018" i="4"/>
  <c r="AM2017" i="4"/>
  <c r="AI2017" i="4"/>
  <c r="AM2016" i="4"/>
  <c r="AI2016" i="4"/>
  <c r="AI2015" i="4"/>
  <c r="AI2014" i="4"/>
  <c r="AI2013" i="4"/>
  <c r="AI2012" i="4"/>
  <c r="AM2011" i="4"/>
  <c r="AI2011" i="4"/>
  <c r="AM2010" i="4"/>
  <c r="AI2010" i="4"/>
  <c r="AM2009" i="4"/>
  <c r="AI2009" i="4"/>
  <c r="AM2008" i="4"/>
  <c r="AI2008" i="4"/>
  <c r="AI2007" i="4"/>
  <c r="AI2006" i="4"/>
  <c r="AM2005" i="4"/>
  <c r="AI2005" i="4"/>
  <c r="AM2004" i="4"/>
  <c r="AI2004" i="4"/>
  <c r="AM2003" i="4"/>
  <c r="AI2003" i="4"/>
  <c r="AM2002" i="4"/>
  <c r="AI2002" i="4"/>
  <c r="AM2001" i="4"/>
  <c r="AI2001" i="4"/>
  <c r="AM2000" i="4"/>
  <c r="AI2000" i="4"/>
  <c r="AM1999" i="4"/>
  <c r="AI1999" i="4"/>
  <c r="AM1998" i="4"/>
  <c r="AI1998" i="4"/>
  <c r="AM1997" i="4"/>
  <c r="AI1997" i="4"/>
  <c r="AM1996" i="4"/>
  <c r="AI1996" i="4"/>
  <c r="AM1995" i="4"/>
  <c r="AI1995" i="4"/>
  <c r="AM1994" i="4"/>
  <c r="AI1994" i="4"/>
  <c r="AM1993" i="4"/>
  <c r="AI1993" i="4"/>
  <c r="AM1992" i="4"/>
  <c r="AI1992" i="4"/>
  <c r="M2056" i="4"/>
  <c r="M2044" i="4"/>
  <c r="M2042" i="4"/>
  <c r="M2041" i="4"/>
  <c r="M2036" i="4"/>
  <c r="M2015" i="4"/>
  <c r="M2005" i="4"/>
  <c r="L2005" i="4"/>
  <c r="M2004" i="4"/>
  <c r="L2004" i="4"/>
  <c r="M2003" i="4"/>
  <c r="L2003" i="4"/>
  <c r="M2002" i="4"/>
  <c r="L2002" i="4"/>
  <c r="M2001" i="4"/>
  <c r="L2001" i="4"/>
  <c r="M2000" i="4"/>
  <c r="L2000" i="4"/>
  <c r="M1999" i="4"/>
  <c r="L1999" i="4"/>
  <c r="M1998" i="4"/>
  <c r="L1998" i="4"/>
  <c r="M1997" i="4"/>
  <c r="L1997" i="4"/>
  <c r="M1996" i="4"/>
  <c r="L1996" i="4"/>
  <c r="M1995" i="4"/>
  <c r="L1995" i="4"/>
  <c r="M1994" i="4"/>
  <c r="L1994" i="4"/>
  <c r="M1993" i="4"/>
  <c r="L1993" i="4"/>
  <c r="M1992" i="4"/>
  <c r="L1992" i="4"/>
  <c r="R2063" i="4"/>
  <c r="R2062" i="4"/>
  <c r="R2061" i="4"/>
  <c r="AJ2061" i="4" s="1"/>
  <c r="R2060" i="4"/>
  <c r="AJ2060" i="4" s="1"/>
  <c r="R2059" i="4"/>
  <c r="AJ2059" i="4" s="1"/>
  <c r="R2058" i="4"/>
  <c r="AJ2058" i="4" s="1"/>
  <c r="R2057" i="4"/>
  <c r="AJ2057" i="4" s="1"/>
  <c r="R2056" i="4"/>
  <c r="AJ2056" i="4" s="1"/>
  <c r="R2055" i="4"/>
  <c r="AJ2055" i="4" s="1"/>
  <c r="R2054" i="4"/>
  <c r="AJ2054" i="4" s="1"/>
  <c r="R2053" i="4"/>
  <c r="AJ2053" i="4" s="1"/>
  <c r="R2052" i="4"/>
  <c r="AJ2052" i="4" s="1"/>
  <c r="R2051" i="4"/>
  <c r="AJ2051" i="4" s="1"/>
  <c r="R2050" i="4"/>
  <c r="AJ2050" i="4" s="1"/>
  <c r="R2049" i="4"/>
  <c r="AJ2049" i="4" s="1"/>
  <c r="R2048" i="4"/>
  <c r="AJ2048" i="4" s="1"/>
  <c r="R2047" i="4"/>
  <c r="AJ2047" i="4" s="1"/>
  <c r="R2046" i="4"/>
  <c r="AJ2046" i="4" s="1"/>
  <c r="R2045" i="4"/>
  <c r="AJ2045" i="4" s="1"/>
  <c r="R2044" i="4"/>
  <c r="AJ2044" i="4" s="1"/>
  <c r="R2043" i="4"/>
  <c r="AJ2043" i="4" s="1"/>
  <c r="R2042" i="4"/>
  <c r="AJ2042" i="4" s="1"/>
  <c r="R2041" i="4"/>
  <c r="AJ2041" i="4" s="1"/>
  <c r="R2040" i="4"/>
  <c r="AJ2040" i="4" s="1"/>
  <c r="R2039" i="4"/>
  <c r="AJ2039" i="4" s="1"/>
  <c r="R2038" i="4"/>
  <c r="AJ2038" i="4" s="1"/>
  <c r="R2037" i="4"/>
  <c r="AJ2037" i="4" s="1"/>
  <c r="R2036" i="4"/>
  <c r="AJ2036" i="4" s="1"/>
  <c r="R2035" i="4"/>
  <c r="AJ2035" i="4" s="1"/>
  <c r="R2034" i="4"/>
  <c r="AJ2034" i="4" s="1"/>
  <c r="R2033" i="4"/>
  <c r="AJ2033" i="4" s="1"/>
  <c r="R2032" i="4"/>
  <c r="AJ2032" i="4" s="1"/>
  <c r="R2031" i="4"/>
  <c r="AJ2031" i="4" s="1"/>
  <c r="R2030" i="4"/>
  <c r="AJ2030" i="4" s="1"/>
  <c r="R2029" i="4"/>
  <c r="AJ2029" i="4" s="1"/>
  <c r="R2028" i="4"/>
  <c r="AJ2028" i="4" s="1"/>
  <c r="R2027" i="4"/>
  <c r="AJ2027" i="4" s="1"/>
  <c r="R2026" i="4"/>
  <c r="AJ2026" i="4" s="1"/>
  <c r="R2025" i="4"/>
  <c r="AJ2025" i="4" s="1"/>
  <c r="R2024" i="4"/>
  <c r="AJ2024" i="4" s="1"/>
  <c r="R2023" i="4"/>
  <c r="AJ2023" i="4" s="1"/>
  <c r="R2022" i="4"/>
  <c r="AJ2022" i="4" s="1"/>
  <c r="R2021" i="4"/>
  <c r="AJ2021" i="4" s="1"/>
  <c r="R2020" i="4"/>
  <c r="AJ2020" i="4" s="1"/>
  <c r="R2019" i="4"/>
  <c r="AJ2019" i="4" s="1"/>
  <c r="R2018" i="4"/>
  <c r="AJ2018" i="4" s="1"/>
  <c r="R2017" i="4"/>
  <c r="AJ2017" i="4" s="1"/>
  <c r="R2016" i="4"/>
  <c r="AJ2016" i="4" s="1"/>
  <c r="R2015" i="4"/>
  <c r="AJ2015" i="4" s="1"/>
  <c r="R2014" i="4"/>
  <c r="AJ2014" i="4" s="1"/>
  <c r="R2013" i="4"/>
  <c r="AJ2013" i="4" s="1"/>
  <c r="R2012" i="4"/>
  <c r="AJ2012" i="4" s="1"/>
  <c r="R2011" i="4"/>
  <c r="AJ2011" i="4" s="1"/>
  <c r="R2010" i="4"/>
  <c r="AJ2010" i="4" s="1"/>
  <c r="R2009" i="4"/>
  <c r="AJ2009" i="4" s="1"/>
  <c r="R2008" i="4"/>
  <c r="AJ2008" i="4" s="1"/>
  <c r="R2007" i="4"/>
  <c r="AJ2007" i="4" s="1"/>
  <c r="R2006" i="4"/>
  <c r="AJ2006" i="4" s="1"/>
  <c r="R2005" i="4"/>
  <c r="AJ2005" i="4" s="1"/>
  <c r="R2004" i="4"/>
  <c r="AJ2004" i="4" s="1"/>
  <c r="R2003" i="4"/>
  <c r="AJ2003" i="4" s="1"/>
  <c r="R2002" i="4"/>
  <c r="AJ2002" i="4" s="1"/>
  <c r="R2001" i="4"/>
  <c r="AJ2001" i="4" s="1"/>
  <c r="R2000" i="4"/>
  <c r="AJ2000" i="4" s="1"/>
  <c r="R1999" i="4"/>
  <c r="AJ1999" i="4" s="1"/>
  <c r="R1998" i="4"/>
  <c r="AJ1998" i="4" s="1"/>
  <c r="R1997" i="4"/>
  <c r="AJ1997" i="4" s="1"/>
  <c r="R1996" i="4"/>
  <c r="AJ1996" i="4" s="1"/>
  <c r="R1995" i="4"/>
  <c r="AJ1995" i="4" s="1"/>
  <c r="R1994" i="4"/>
  <c r="AJ1994" i="4" s="1"/>
  <c r="R1993" i="4"/>
  <c r="AJ1993" i="4" s="1"/>
  <c r="R1992" i="4"/>
  <c r="AJ1992" i="4" s="1"/>
  <c r="F2056" i="4"/>
  <c r="F2036" i="4"/>
  <c r="F2005" i="4"/>
  <c r="F2004" i="4"/>
  <c r="F2003" i="4"/>
  <c r="F2002" i="4"/>
  <c r="F2001" i="4"/>
  <c r="F2000" i="4"/>
  <c r="F1999" i="4"/>
  <c r="F1998" i="4"/>
  <c r="F1997" i="4"/>
  <c r="F1996" i="4"/>
  <c r="F1995" i="4"/>
  <c r="F1994" i="4"/>
  <c r="F1993" i="4"/>
  <c r="F1992" i="4"/>
  <c r="AM1157" i="4"/>
  <c r="AJ1157" i="4"/>
  <c r="AI1157" i="4"/>
  <c r="AM1156" i="4"/>
  <c r="AJ1156" i="4"/>
  <c r="AI1156" i="4"/>
  <c r="AM1155" i="4"/>
  <c r="AJ1155" i="4"/>
  <c r="AI1155" i="4"/>
  <c r="AM1154" i="4"/>
  <c r="AJ1154" i="4"/>
  <c r="AI1154" i="4"/>
  <c r="AM1153" i="4"/>
  <c r="AJ1153" i="4"/>
  <c r="AI1153" i="4"/>
  <c r="AM1152" i="4"/>
  <c r="AJ1152" i="4"/>
  <c r="AI1152" i="4"/>
  <c r="AM1151" i="4"/>
  <c r="AJ1151" i="4"/>
  <c r="AI1151" i="4"/>
  <c r="AM1150" i="4"/>
  <c r="AJ1150" i="4"/>
  <c r="AI1150" i="4"/>
  <c r="AM1149" i="4"/>
  <c r="AJ1149" i="4"/>
  <c r="AI1149" i="4"/>
  <c r="AM1148" i="4"/>
  <c r="AJ1148" i="4"/>
  <c r="AI1148" i="4"/>
  <c r="AM1147" i="4"/>
  <c r="AJ1147" i="4"/>
  <c r="AI1147" i="4"/>
  <c r="AM1146" i="4"/>
  <c r="AJ1146" i="4"/>
  <c r="AI1146" i="4"/>
  <c r="AM1145" i="4"/>
  <c r="AJ1145" i="4"/>
  <c r="AI1145" i="4"/>
  <c r="AM1144" i="4"/>
  <c r="AJ1144" i="4"/>
  <c r="AI1144" i="4"/>
  <c r="AM1143" i="4"/>
  <c r="AJ1143" i="4"/>
  <c r="AI1143" i="4"/>
  <c r="M1159" i="4"/>
  <c r="L1159" i="4"/>
  <c r="M1154" i="4"/>
  <c r="L1154" i="4"/>
  <c r="M1152" i="4"/>
  <c r="L1152" i="4"/>
  <c r="M1151" i="4"/>
  <c r="L1151" i="4"/>
  <c r="M1148" i="4"/>
  <c r="L1148" i="4"/>
  <c r="M1145" i="4"/>
  <c r="L1145" i="4"/>
  <c r="M1144" i="4"/>
  <c r="L1144" i="4"/>
  <c r="M1143" i="4"/>
  <c r="L1143" i="4"/>
  <c r="M1142" i="4"/>
  <c r="L1142" i="4"/>
  <c r="F1159" i="4"/>
  <c r="F1154" i="4"/>
  <c r="F1152" i="4"/>
  <c r="F1151" i="4"/>
  <c r="F1148" i="4"/>
  <c r="F1145" i="4"/>
  <c r="F1144" i="4"/>
  <c r="F1143" i="4"/>
  <c r="F1142" i="4"/>
  <c r="AK1148" i="4" l="1"/>
  <c r="AK2000" i="4"/>
  <c r="AK1151" i="4"/>
  <c r="AK1143" i="4"/>
  <c r="AK1997" i="4"/>
  <c r="AK2005" i="4"/>
  <c r="AK1999" i="4"/>
  <c r="AK1998" i="4"/>
  <c r="AK1992" i="4"/>
  <c r="AK1993" i="4"/>
  <c r="AK2001" i="4"/>
  <c r="AK1994" i="4"/>
  <c r="AK2002" i="4"/>
  <c r="AK1995" i="4"/>
  <c r="AK2003" i="4"/>
  <c r="AK1996" i="4"/>
  <c r="AK2004" i="4"/>
  <c r="AK1145" i="4"/>
  <c r="AK1152" i="4"/>
  <c r="AK1154" i="4"/>
  <c r="AK1144" i="4"/>
  <c r="F772" i="4" l="1"/>
  <c r="F771" i="4"/>
  <c r="AM772" i="4"/>
  <c r="AJ772" i="4"/>
  <c r="AK772" i="4" s="1"/>
  <c r="AI772" i="4"/>
  <c r="AM771" i="4"/>
  <c r="AJ771" i="4"/>
  <c r="AK771" i="4" s="1"/>
  <c r="AI771" i="4"/>
  <c r="AM770" i="4"/>
  <c r="AJ770" i="4"/>
  <c r="AI770" i="4"/>
  <c r="A10" i="1" l="1"/>
  <c r="G10" i="1"/>
  <c r="I10" i="1"/>
  <c r="K581" i="1" l="1"/>
  <c r="CW10" i="1"/>
  <c r="BP10" i="1"/>
  <c r="BM10" i="1" s="1"/>
  <c r="BD10" i="1"/>
  <c r="BA10" i="1" s="1"/>
  <c r="N10" i="1"/>
  <c r="K10" i="1" s="1"/>
  <c r="AR10" i="1"/>
  <c r="AO10" i="1" s="1"/>
  <c r="AF10" i="1"/>
  <c r="AC10" i="1" s="1"/>
  <c r="T10" i="1"/>
  <c r="Q10" i="1" s="1"/>
  <c r="CN10" i="1"/>
  <c r="CK10" i="1" s="1"/>
  <c r="CB10" i="1"/>
  <c r="BY10" i="1" s="1"/>
  <c r="CT10" i="1"/>
  <c r="BV10" i="1"/>
  <c r="AX10" i="1"/>
  <c r="AU10" i="1" s="1"/>
  <c r="Z10" i="1"/>
  <c r="W10" i="1" s="1"/>
  <c r="CH10" i="1"/>
  <c r="BJ10" i="1"/>
  <c r="AL10" i="1"/>
  <c r="BP76" i="1"/>
  <c r="CL10" i="1" l="1"/>
  <c r="CM10" i="1"/>
  <c r="AP10" i="1"/>
  <c r="BO10" i="1"/>
  <c r="BZ10" i="1"/>
  <c r="BN10" i="1"/>
  <c r="CA10" i="1"/>
  <c r="AQ10" i="1"/>
  <c r="M10" i="1"/>
  <c r="L10" i="1"/>
  <c r="BB10" i="1"/>
  <c r="R10" i="1"/>
  <c r="S10" i="1"/>
  <c r="BC10" i="1"/>
  <c r="AD10" i="1"/>
  <c r="AE10" i="1"/>
  <c r="X10" i="1"/>
  <c r="Y10" i="1"/>
  <c r="CF10" i="1"/>
  <c r="CG10" i="1"/>
  <c r="CE10" i="1"/>
  <c r="AV10" i="1"/>
  <c r="AW10" i="1"/>
  <c r="BH10" i="1"/>
  <c r="BI10" i="1"/>
  <c r="BG10" i="1"/>
  <c r="BS10" i="1"/>
  <c r="BT10" i="1"/>
  <c r="BU10" i="1"/>
  <c r="AJ10" i="1"/>
  <c r="AK10" i="1"/>
  <c r="AI10" i="1"/>
  <c r="CQ10" i="1"/>
  <c r="CR10" i="1"/>
  <c r="CS10" i="1"/>
  <c r="AM2441" i="4" l="1"/>
  <c r="AM1991" i="4"/>
  <c r="AM1990" i="4"/>
  <c r="AM1989" i="4"/>
  <c r="AM1988" i="4"/>
  <c r="AM1987" i="4"/>
  <c r="AM1986" i="4"/>
  <c r="AM1985" i="4"/>
  <c r="AM1984" i="4"/>
  <c r="AM1983" i="4"/>
  <c r="AM1982" i="4"/>
  <c r="AM1981" i="4"/>
  <c r="AM1980" i="4"/>
  <c r="AM1979" i="4"/>
  <c r="AM1978" i="4"/>
  <c r="AM1977" i="4"/>
  <c r="AM1976" i="4"/>
  <c r="AM1975" i="4"/>
  <c r="AM1974" i="4"/>
  <c r="AM1973" i="4"/>
  <c r="AM1972" i="4"/>
  <c r="AM1971" i="4"/>
  <c r="AM1970" i="4"/>
  <c r="AM1969" i="4"/>
  <c r="AM1968" i="4"/>
  <c r="AM1967" i="4"/>
  <c r="AM1966" i="4"/>
  <c r="AM1965" i="4"/>
  <c r="AM1963" i="4"/>
  <c r="AM1962" i="4"/>
  <c r="AM1961" i="4"/>
  <c r="AM1960" i="4"/>
  <c r="AM1958" i="4"/>
  <c r="AM1957" i="4"/>
  <c r="AM1956" i="4"/>
  <c r="AM1952" i="4"/>
  <c r="AM1951" i="4"/>
  <c r="AM1943" i="4"/>
  <c r="AM1942" i="4"/>
  <c r="AM1941" i="4"/>
  <c r="AM1940" i="4"/>
  <c r="AM1939" i="4"/>
  <c r="AM1938" i="4"/>
  <c r="AM1937" i="4"/>
  <c r="AM1935" i="4"/>
  <c r="AM1934" i="4"/>
  <c r="AM1933" i="4"/>
  <c r="AM1932" i="4"/>
  <c r="AM1931" i="4"/>
  <c r="AM1930" i="4"/>
  <c r="AM1929" i="4"/>
  <c r="AM1928" i="4"/>
  <c r="AM1927" i="4"/>
  <c r="AM1926" i="4"/>
  <c r="AM1925" i="4"/>
  <c r="AM1924" i="4"/>
  <c r="AM1923" i="4"/>
  <c r="AM1922" i="4"/>
  <c r="AM1921" i="4"/>
  <c r="AM1920" i="4"/>
  <c r="AM1919" i="4"/>
  <c r="AM1918" i="4"/>
  <c r="AM1917" i="4"/>
  <c r="AM1916" i="4"/>
  <c r="AM1905" i="4"/>
  <c r="AM1904" i="4"/>
  <c r="AM1903" i="4"/>
  <c r="AM1902" i="4"/>
  <c r="AM1901" i="4"/>
  <c r="AM1900" i="4"/>
  <c r="AM1897" i="4"/>
  <c r="AM1896" i="4"/>
  <c r="AM1893" i="4"/>
  <c r="AM1890" i="4"/>
  <c r="AM1887" i="4"/>
  <c r="AM1886" i="4"/>
  <c r="AM1885" i="4"/>
  <c r="AM1870" i="4"/>
  <c r="AM1869" i="4"/>
  <c r="AM1868" i="4"/>
  <c r="AM1867" i="4"/>
  <c r="AM1866" i="4"/>
  <c r="AM1865" i="4"/>
  <c r="AM1864" i="4"/>
  <c r="AM1863" i="4"/>
  <c r="AM1862" i="4"/>
  <c r="AM1861" i="4"/>
  <c r="AM1860" i="4"/>
  <c r="AM1859" i="4"/>
  <c r="AM1858" i="4"/>
  <c r="AM1857" i="4"/>
  <c r="AM1856" i="4"/>
  <c r="AM1855" i="4"/>
  <c r="AM1854" i="4"/>
  <c r="AM1853" i="4"/>
  <c r="AM1852" i="4"/>
  <c r="AM1851" i="4"/>
  <c r="AM1850" i="4"/>
  <c r="AM1849" i="4"/>
  <c r="AM1848" i="4"/>
  <c r="AM1844" i="4"/>
  <c r="AM1839" i="4"/>
  <c r="AM1838" i="4"/>
  <c r="AM1837" i="4"/>
  <c r="AM1836" i="4"/>
  <c r="AM1835" i="4"/>
  <c r="AM1833" i="4"/>
  <c r="AM1832" i="4"/>
  <c r="AM1831" i="4"/>
  <c r="AM1830" i="4"/>
  <c r="AM1829" i="4"/>
  <c r="AM1828" i="4"/>
  <c r="AM1827" i="4"/>
  <c r="AM1826" i="4"/>
  <c r="AM1825" i="4"/>
  <c r="AM1824" i="4"/>
  <c r="AM1820" i="4"/>
  <c r="AM1819" i="4"/>
  <c r="AM1811" i="4"/>
  <c r="AM1808" i="4"/>
  <c r="AM1807" i="4"/>
  <c r="AM1806" i="4"/>
  <c r="AM1805" i="4"/>
  <c r="AM1804" i="4"/>
  <c r="AM1801" i="4"/>
  <c r="AM1800" i="4"/>
  <c r="AM1799" i="4"/>
  <c r="AM1798" i="4"/>
  <c r="AM1797" i="4"/>
  <c r="AM1795" i="4"/>
  <c r="AM1794" i="4"/>
  <c r="AM1793" i="4"/>
  <c r="AM1790" i="4"/>
  <c r="AM1789" i="4"/>
  <c r="AM1788" i="4"/>
  <c r="AM1787" i="4"/>
  <c r="AM1783" i="4"/>
  <c r="AM1782" i="4"/>
  <c r="AM1781" i="4"/>
  <c r="AM1780" i="4"/>
  <c r="AM1779" i="4"/>
  <c r="AM1777" i="4"/>
  <c r="AM1776" i="4"/>
  <c r="AM1775" i="4"/>
  <c r="AM1774" i="4"/>
  <c r="AM1773" i="4"/>
  <c r="AM1772" i="4"/>
  <c r="AM1771" i="4"/>
  <c r="AM1770" i="4"/>
  <c r="AM1769" i="4"/>
  <c r="AM1768" i="4"/>
  <c r="AM1767" i="4"/>
  <c r="AM1766" i="4"/>
  <c r="AM1765" i="4"/>
  <c r="AM1764" i="4"/>
  <c r="AM1763" i="4"/>
  <c r="AM1762" i="4"/>
  <c r="AM1761" i="4"/>
  <c r="AM1760" i="4"/>
  <c r="AM1759" i="4"/>
  <c r="AM1757" i="4"/>
  <c r="AM1756" i="4"/>
  <c r="AM1755" i="4"/>
  <c r="AM1754" i="4"/>
  <c r="AM1753" i="4"/>
  <c r="AM1752" i="4"/>
  <c r="AM1751" i="4"/>
  <c r="AM1750" i="4"/>
  <c r="AM1749" i="4"/>
  <c r="AM1748" i="4"/>
  <c r="AM1747" i="4"/>
  <c r="AM1746" i="4"/>
  <c r="AM1745" i="4"/>
  <c r="AM1744" i="4"/>
  <c r="AM1743" i="4"/>
  <c r="AM1742" i="4"/>
  <c r="AM1741" i="4"/>
  <c r="AM1740" i="4"/>
  <c r="AM1739" i="4"/>
  <c r="AM1738" i="4"/>
  <c r="AM1737" i="4"/>
  <c r="AM1736" i="4"/>
  <c r="AM1735" i="4"/>
  <c r="AM1734" i="4"/>
  <c r="AM1733" i="4"/>
  <c r="AM1732" i="4"/>
  <c r="AM1731" i="4"/>
  <c r="AM1730" i="4"/>
  <c r="AM1729" i="4"/>
  <c r="AM1728" i="4"/>
  <c r="AM1727" i="4"/>
  <c r="AM1726" i="4"/>
  <c r="AM1725" i="4"/>
  <c r="AM1724" i="4"/>
  <c r="AM1723" i="4"/>
  <c r="AM1722" i="4"/>
  <c r="AM1721" i="4"/>
  <c r="AM1720" i="4"/>
  <c r="AM1719" i="4"/>
  <c r="AM1718" i="4"/>
  <c r="AM1716" i="4"/>
  <c r="AM1715" i="4"/>
  <c r="AM1714" i="4"/>
  <c r="AM1713" i="4"/>
  <c r="AM1712" i="4"/>
  <c r="AM1709" i="4"/>
  <c r="AM1707" i="4"/>
  <c r="AM1706" i="4"/>
  <c r="AM1705" i="4"/>
  <c r="AM1704" i="4"/>
  <c r="AM1703" i="4"/>
  <c r="AM1702" i="4"/>
  <c r="AM1701" i="4"/>
  <c r="AM1700" i="4"/>
  <c r="AM1699" i="4"/>
  <c r="AM1698" i="4"/>
  <c r="AM1697" i="4"/>
  <c r="AM1696" i="4"/>
  <c r="AM1695" i="4"/>
  <c r="AM1694" i="4"/>
  <c r="AM1692" i="4"/>
  <c r="AM1691" i="4"/>
  <c r="AM1690" i="4"/>
  <c r="AM1689" i="4"/>
  <c r="AM1688" i="4"/>
  <c r="AM1687" i="4"/>
  <c r="AM1686" i="4"/>
  <c r="AM1685" i="4"/>
  <c r="AM1684" i="4"/>
  <c r="AM1683" i="4"/>
  <c r="AM1682" i="4"/>
  <c r="AM1681" i="4"/>
  <c r="AM1680" i="4"/>
  <c r="AM1679" i="4"/>
  <c r="AM1676" i="4"/>
  <c r="AM1675" i="4"/>
  <c r="AM1674" i="4"/>
  <c r="AM1673" i="4"/>
  <c r="AM1672" i="4"/>
  <c r="AM1671" i="4"/>
  <c r="AM1670" i="4"/>
  <c r="AM1669" i="4"/>
  <c r="AM1668" i="4"/>
  <c r="AM1667" i="4"/>
  <c r="AM1666" i="4"/>
  <c r="AM1663" i="4"/>
  <c r="AM1662" i="4"/>
  <c r="AM1661" i="4"/>
  <c r="AM1660" i="4"/>
  <c r="AM1659" i="4"/>
  <c r="AM1658" i="4"/>
  <c r="AM1657" i="4"/>
  <c r="AM1655" i="4"/>
  <c r="AM1654" i="4"/>
  <c r="AM1653" i="4"/>
  <c r="AM1652" i="4"/>
  <c r="AM1651" i="4"/>
  <c r="AM1650" i="4"/>
  <c r="AM1649" i="4"/>
  <c r="AM1648" i="4"/>
  <c r="AM1647" i="4"/>
  <c r="AM1646" i="4"/>
  <c r="AM1645" i="4"/>
  <c r="AM1644" i="4"/>
  <c r="AM1643" i="4"/>
  <c r="AM1642" i="4"/>
  <c r="AM1641" i="4"/>
  <c r="AM1640" i="4"/>
  <c r="AM1639" i="4"/>
  <c r="AM1638" i="4"/>
  <c r="AM1637" i="4"/>
  <c r="AM1636" i="4"/>
  <c r="AM1635" i="4"/>
  <c r="AM1634" i="4"/>
  <c r="AM1633" i="4"/>
  <c r="AM1632" i="4"/>
  <c r="AM1631" i="4"/>
  <c r="AM1630" i="4"/>
  <c r="AM1629" i="4"/>
  <c r="AM1628" i="4"/>
  <c r="AM1627" i="4"/>
  <c r="AM1626" i="4"/>
  <c r="AM1625" i="4"/>
  <c r="AM1624" i="4"/>
  <c r="AM1621" i="4"/>
  <c r="AM1620" i="4"/>
  <c r="AM1619" i="4"/>
  <c r="AM1618" i="4"/>
  <c r="AM1617" i="4"/>
  <c r="AM1616" i="4"/>
  <c r="AM1615" i="4"/>
  <c r="AM1614" i="4"/>
  <c r="AM1613" i="4"/>
  <c r="AM1612" i="4"/>
  <c r="AM1611" i="4"/>
  <c r="AM1610" i="4"/>
  <c r="AM1609" i="4"/>
  <c r="AM1608" i="4"/>
  <c r="AM1607" i="4"/>
  <c r="AM1606" i="4"/>
  <c r="AM1605" i="4"/>
  <c r="AM1604" i="4"/>
  <c r="AM1603" i="4"/>
  <c r="AM1602" i="4"/>
  <c r="AM1601" i="4"/>
  <c r="AM1600" i="4"/>
  <c r="AM1599" i="4"/>
  <c r="AM1598" i="4"/>
  <c r="AM1596" i="4"/>
  <c r="AM1595" i="4"/>
  <c r="AM1594" i="4"/>
  <c r="AM1593" i="4"/>
  <c r="AM1592" i="4"/>
  <c r="AM1591" i="4"/>
  <c r="AM1590" i="4"/>
  <c r="AM1589" i="4"/>
  <c r="AM1588" i="4"/>
  <c r="AM1587" i="4"/>
  <c r="AM1586" i="4"/>
  <c r="AM1585" i="4"/>
  <c r="AM1584" i="4"/>
  <c r="AM1583" i="4"/>
  <c r="AM1582" i="4"/>
  <c r="AM1581" i="4"/>
  <c r="AM1580" i="4"/>
  <c r="AM1579" i="4"/>
  <c r="AM1578" i="4"/>
  <c r="AM1577" i="4"/>
  <c r="AM1576" i="4"/>
  <c r="AM1575" i="4"/>
  <c r="AM1574" i="4"/>
  <c r="AM1573" i="4"/>
  <c r="AM1572" i="4"/>
  <c r="AM1571" i="4"/>
  <c r="AM1570" i="4"/>
  <c r="AM1569" i="4"/>
  <c r="AM1568" i="4"/>
  <c r="AM1567" i="4"/>
  <c r="AM1566" i="4"/>
  <c r="AM1565" i="4"/>
  <c r="AM1564" i="4"/>
  <c r="AM1562" i="4"/>
  <c r="AM1561" i="4"/>
  <c r="AM1560" i="4"/>
  <c r="AM1559" i="4"/>
  <c r="AM1558" i="4"/>
  <c r="AM1557" i="4"/>
  <c r="AM1556" i="4"/>
  <c r="AM1555" i="4"/>
  <c r="AM1554" i="4"/>
  <c r="AM1553" i="4"/>
  <c r="AM1552" i="4"/>
  <c r="AM1551" i="4"/>
  <c r="AM1550" i="4"/>
  <c r="AM1549" i="4"/>
  <c r="AM1548" i="4"/>
  <c r="AM1547" i="4"/>
  <c r="AM1546" i="4"/>
  <c r="AM1545" i="4"/>
  <c r="AM1543" i="4"/>
  <c r="AM1542" i="4"/>
  <c r="AM1523" i="4"/>
  <c r="AM1522" i="4"/>
  <c r="AM1521" i="4"/>
  <c r="AM1520" i="4"/>
  <c r="AM1519" i="4"/>
  <c r="AM1518" i="4"/>
  <c r="AM1517" i="4"/>
  <c r="AM1516" i="4"/>
  <c r="AM1515" i="4"/>
  <c r="AM1514" i="4"/>
  <c r="AM1513" i="4"/>
  <c r="AM1512" i="4"/>
  <c r="AM1511" i="4"/>
  <c r="AM1510" i="4"/>
  <c r="AM1509" i="4"/>
  <c r="AM1508" i="4"/>
  <c r="AM1507" i="4"/>
  <c r="AM1506" i="4"/>
  <c r="AM1505" i="4"/>
  <c r="AM1504" i="4"/>
  <c r="AM1503" i="4"/>
  <c r="AM1502" i="4"/>
  <c r="AM1501" i="4"/>
  <c r="AM1500" i="4"/>
  <c r="AM1499" i="4"/>
  <c r="AM1498" i="4"/>
  <c r="AM1497" i="4"/>
  <c r="AM1496" i="4"/>
  <c r="AM1495" i="4"/>
  <c r="AM1494" i="4"/>
  <c r="AM1493" i="4"/>
  <c r="AM1492" i="4"/>
  <c r="AM1491" i="4"/>
  <c r="AM1490" i="4"/>
  <c r="AM1489" i="4"/>
  <c r="AM1488" i="4"/>
  <c r="AM1487" i="4"/>
  <c r="AM1486" i="4"/>
  <c r="AM1485" i="4"/>
  <c r="AM1484" i="4"/>
  <c r="AM1483" i="4"/>
  <c r="AM1482" i="4"/>
  <c r="AM1480" i="4"/>
  <c r="AM1479" i="4"/>
  <c r="AM1478" i="4"/>
  <c r="AM1477" i="4"/>
  <c r="AM1476" i="4"/>
  <c r="AM1475" i="4"/>
  <c r="AM1474" i="4"/>
  <c r="AM1473" i="4"/>
  <c r="AM1472" i="4"/>
  <c r="AM1471" i="4"/>
  <c r="AM1470" i="4"/>
  <c r="AM1469" i="4"/>
  <c r="AM1468" i="4"/>
  <c r="AM1467" i="4"/>
  <c r="AM1466" i="4"/>
  <c r="AM1465" i="4"/>
  <c r="AM1464" i="4"/>
  <c r="AM1463" i="4"/>
  <c r="AM1462" i="4"/>
  <c r="AM1461" i="4"/>
  <c r="AM1460" i="4"/>
  <c r="AM1459" i="4"/>
  <c r="AM1458" i="4"/>
  <c r="AM1457" i="4"/>
  <c r="AM1456" i="4"/>
  <c r="AM1455" i="4"/>
  <c r="AM1451" i="4"/>
  <c r="AM1450" i="4"/>
  <c r="AM1447" i="4"/>
  <c r="AM1446" i="4"/>
  <c r="AM1445" i="4"/>
  <c r="AM1444" i="4"/>
  <c r="AM1443" i="4"/>
  <c r="AM1442" i="4"/>
  <c r="AM1441" i="4"/>
  <c r="AM1440" i="4"/>
  <c r="AM1439" i="4"/>
  <c r="AM1438" i="4"/>
  <c r="AM1437" i="4"/>
  <c r="AM1436" i="4"/>
  <c r="AM1435" i="4"/>
  <c r="AM1434" i="4"/>
  <c r="AM1433" i="4"/>
  <c r="AM1432" i="4"/>
  <c r="AM1431" i="4"/>
  <c r="AM1430" i="4"/>
  <c r="AM1428" i="4"/>
  <c r="AM1427" i="4"/>
  <c r="AM1426" i="4"/>
  <c r="AM1425" i="4"/>
  <c r="AM1424" i="4"/>
  <c r="AM1423" i="4"/>
  <c r="AM1422" i="4"/>
  <c r="AM1421" i="4"/>
  <c r="AM1420" i="4"/>
  <c r="AM1419" i="4"/>
  <c r="AM1418" i="4"/>
  <c r="AM1417" i="4"/>
  <c r="AM1416" i="4"/>
  <c r="AM1415" i="4"/>
  <c r="AM1414" i="4"/>
  <c r="AM1413" i="4"/>
  <c r="AM1412" i="4"/>
  <c r="AM1411" i="4"/>
  <c r="AM1410" i="4"/>
  <c r="AM1409" i="4"/>
  <c r="AM1408" i="4"/>
  <c r="AM1407" i="4"/>
  <c r="AM1406" i="4"/>
  <c r="AM1405" i="4"/>
  <c r="AM1404" i="4"/>
  <c r="AM1403" i="4"/>
  <c r="AM1402" i="4"/>
  <c r="AM1401" i="4"/>
  <c r="AM1400" i="4"/>
  <c r="AM1399" i="4"/>
  <c r="AM1398" i="4"/>
  <c r="AM1397" i="4"/>
  <c r="AM1396" i="4"/>
  <c r="AM1395" i="4"/>
  <c r="AM1394" i="4"/>
  <c r="AM1393" i="4"/>
  <c r="AM1392" i="4"/>
  <c r="AM1391" i="4"/>
  <c r="AM1390" i="4"/>
  <c r="AM1389" i="4"/>
  <c r="AM1388" i="4"/>
  <c r="AM1387" i="4"/>
  <c r="AM1386" i="4"/>
  <c r="AM1385" i="4"/>
  <c r="AM1384" i="4"/>
  <c r="AM1383" i="4"/>
  <c r="AM1382" i="4"/>
  <c r="AM1381" i="4"/>
  <c r="AM1380" i="4"/>
  <c r="AM1379" i="4"/>
  <c r="AM1378" i="4"/>
  <c r="AM1377" i="4"/>
  <c r="AM1376" i="4"/>
  <c r="AM1375" i="4"/>
  <c r="AM1374" i="4"/>
  <c r="AM1373" i="4"/>
  <c r="AM1372" i="4"/>
  <c r="AM1371" i="4"/>
  <c r="AM1370" i="4"/>
  <c r="AM1369" i="4"/>
  <c r="AM1368" i="4"/>
  <c r="AM1367" i="4"/>
  <c r="AM1366" i="4"/>
  <c r="AM1365" i="4"/>
  <c r="AM1364" i="4"/>
  <c r="AM1363" i="4"/>
  <c r="AM1362" i="4"/>
  <c r="AM1361" i="4"/>
  <c r="AM1360" i="4"/>
  <c r="AM1359" i="4"/>
  <c r="AM1358" i="4"/>
  <c r="AM1357" i="4"/>
  <c r="AM1356" i="4"/>
  <c r="AM1355" i="4"/>
  <c r="AM1354" i="4"/>
  <c r="AM1353" i="4"/>
  <c r="AM1352" i="4"/>
  <c r="AM1351" i="4"/>
  <c r="AM1350" i="4"/>
  <c r="AM1349" i="4"/>
  <c r="AM1348" i="4"/>
  <c r="AM1347" i="4"/>
  <c r="AM1346" i="4"/>
  <c r="AM1345" i="4"/>
  <c r="AM1344" i="4"/>
  <c r="AM1342" i="4"/>
  <c r="AM1341" i="4"/>
  <c r="AM1340" i="4"/>
  <c r="AM1339" i="4"/>
  <c r="AM1338" i="4"/>
  <c r="AM1337" i="4"/>
  <c r="AM1336" i="4"/>
  <c r="AM1335" i="4"/>
  <c r="AM1334" i="4"/>
  <c r="AM1333" i="4"/>
  <c r="AM1332" i="4"/>
  <c r="AM1331" i="4"/>
  <c r="AM1159" i="4"/>
  <c r="AM1158" i="4"/>
  <c r="AM1142" i="4"/>
  <c r="AM1141" i="4"/>
  <c r="AM1140" i="4"/>
  <c r="AM1139" i="4"/>
  <c r="AM1138" i="4"/>
  <c r="AM1137" i="4"/>
  <c r="AM1136" i="4"/>
  <c r="AM1135" i="4"/>
  <c r="AM1134" i="4"/>
  <c r="AM1133" i="4"/>
  <c r="AM1132" i="4"/>
  <c r="AM1131" i="4"/>
  <c r="AM1130" i="4"/>
  <c r="AM1129" i="4"/>
  <c r="AM1128" i="4"/>
  <c r="AM1127" i="4"/>
  <c r="AM1126" i="4"/>
  <c r="AM1125" i="4"/>
  <c r="AM1124" i="4"/>
  <c r="AM1123" i="4"/>
  <c r="AM1122" i="4"/>
  <c r="AM1121" i="4"/>
  <c r="AM1120" i="4"/>
  <c r="AM1119" i="4"/>
  <c r="AM1118" i="4"/>
  <c r="AM1117" i="4"/>
  <c r="AM1116" i="4"/>
  <c r="AM1115" i="4"/>
  <c r="AM1114" i="4"/>
  <c r="AM1113" i="4"/>
  <c r="AM1112" i="4"/>
  <c r="AM1111" i="4"/>
  <c r="AM1110" i="4"/>
  <c r="AM1109" i="4"/>
  <c r="AM1108" i="4"/>
  <c r="AM1107" i="4"/>
  <c r="AM1106" i="4"/>
  <c r="AM1105" i="4"/>
  <c r="AM1104" i="4"/>
  <c r="AM1103" i="4"/>
  <c r="AM1102" i="4"/>
  <c r="AM1101" i="4"/>
  <c r="AM1100" i="4"/>
  <c r="AM1099" i="4"/>
  <c r="AM1098" i="4"/>
  <c r="AM1097" i="4"/>
  <c r="AM1096" i="4"/>
  <c r="AM1095" i="4"/>
  <c r="AM1094" i="4"/>
  <c r="AM1093" i="4"/>
  <c r="AM1092" i="4"/>
  <c r="AM1091" i="4"/>
  <c r="AM1090" i="4"/>
  <c r="AM1089" i="4"/>
  <c r="AM1088" i="4"/>
  <c r="AM1087" i="4"/>
  <c r="AM1086" i="4"/>
  <c r="AM1085" i="4"/>
  <c r="AM1084" i="4"/>
  <c r="AM1083" i="4"/>
  <c r="AM1082" i="4"/>
  <c r="AM1081" i="4"/>
  <c r="AM1080" i="4"/>
  <c r="AM1079" i="4"/>
  <c r="AM1078" i="4"/>
  <c r="AM1077" i="4"/>
  <c r="AM1076" i="4"/>
  <c r="AM1075" i="4"/>
  <c r="AM1074" i="4"/>
  <c r="AM1073" i="4"/>
  <c r="AM1072" i="4"/>
  <c r="AM1071" i="4"/>
  <c r="AM1070" i="4"/>
  <c r="AM1069" i="4"/>
  <c r="AM1068" i="4"/>
  <c r="AM1067" i="4"/>
  <c r="AM1066" i="4"/>
  <c r="AM1065" i="4"/>
  <c r="AM1064" i="4"/>
  <c r="AM1063" i="4"/>
  <c r="AM1062" i="4"/>
  <c r="AM1061" i="4"/>
  <c r="AM1060" i="4"/>
  <c r="AM1059" i="4"/>
  <c r="AM1058" i="4"/>
  <c r="AM1057" i="4"/>
  <c r="AM1056" i="4"/>
  <c r="AM1055" i="4"/>
  <c r="AM1054" i="4"/>
  <c r="AM1053" i="4"/>
  <c r="AM1052" i="4"/>
  <c r="AM1051" i="4"/>
  <c r="AM1050" i="4"/>
  <c r="AM1049" i="4"/>
  <c r="AM1048" i="4"/>
  <c r="AM1047" i="4"/>
  <c r="AM1046" i="4"/>
  <c r="AM1045" i="4"/>
  <c r="AM1044" i="4"/>
  <c r="AM1043" i="4"/>
  <c r="AM1042" i="4"/>
  <c r="AM1041" i="4"/>
  <c r="AM1040" i="4"/>
  <c r="AM1039" i="4"/>
  <c r="AM1038" i="4"/>
  <c r="AM1037" i="4"/>
  <c r="AM1036" i="4"/>
  <c r="AM1035" i="4"/>
  <c r="AM1034" i="4"/>
  <c r="AM1033" i="4"/>
  <c r="AM1032" i="4"/>
  <c r="AM1031" i="4"/>
  <c r="AM1030" i="4"/>
  <c r="AM1029" i="4"/>
  <c r="AM1028" i="4"/>
  <c r="AM1027" i="4"/>
  <c r="AM1026" i="4"/>
  <c r="AM1025" i="4"/>
  <c r="AM1024" i="4"/>
  <c r="AM1023" i="4"/>
  <c r="AM1022" i="4"/>
  <c r="AM1021" i="4"/>
  <c r="AM1020" i="4"/>
  <c r="AM1019" i="4"/>
  <c r="AM1018" i="4"/>
  <c r="AM1017" i="4"/>
  <c r="AM1016" i="4"/>
  <c r="AM1015" i="4"/>
  <c r="AM1014" i="4"/>
  <c r="AM1013" i="4"/>
  <c r="AM1012" i="4"/>
  <c r="AM1011" i="4"/>
  <c r="AM1010" i="4"/>
  <c r="AM1009" i="4"/>
  <c r="AM1008" i="4"/>
  <c r="AM1007" i="4"/>
  <c r="AM1006" i="4"/>
  <c r="AM1005" i="4"/>
  <c r="AM1004" i="4"/>
  <c r="AM1003" i="4"/>
  <c r="AM1002" i="4"/>
  <c r="AM1001" i="4"/>
  <c r="AM1000" i="4"/>
  <c r="AM999" i="4"/>
  <c r="AM998" i="4"/>
  <c r="AM997" i="4"/>
  <c r="AM996" i="4"/>
  <c r="AM995" i="4"/>
  <c r="AM994" i="4"/>
  <c r="AM993" i="4"/>
  <c r="AM992" i="4"/>
  <c r="AM991" i="4"/>
  <c r="AM990" i="4"/>
  <c r="AM989" i="4"/>
  <c r="AM988" i="4"/>
  <c r="AM987" i="4"/>
  <c r="AM986" i="4"/>
  <c r="AM985" i="4"/>
  <c r="AM984" i="4"/>
  <c r="AM983" i="4"/>
  <c r="AM982" i="4"/>
  <c r="AM981" i="4"/>
  <c r="AM806" i="4"/>
  <c r="AM805" i="4"/>
  <c r="AM774" i="4"/>
  <c r="AM773" i="4"/>
  <c r="AM769" i="4"/>
  <c r="AM768" i="4"/>
  <c r="AM767" i="4"/>
  <c r="AM766" i="4"/>
  <c r="AM765" i="4"/>
  <c r="AM764" i="4"/>
  <c r="AM763" i="4"/>
  <c r="AM762" i="4"/>
  <c r="AM761" i="4"/>
  <c r="AM760" i="4"/>
  <c r="AM759" i="4"/>
  <c r="AM758" i="4"/>
  <c r="AM757" i="4"/>
  <c r="AM756" i="4"/>
  <c r="AM755" i="4"/>
  <c r="AM754" i="4"/>
  <c r="AM753" i="4"/>
  <c r="AM752" i="4"/>
  <c r="AM751" i="4"/>
  <c r="AM750" i="4"/>
  <c r="AM749" i="4"/>
  <c r="AM748" i="4"/>
  <c r="AM747" i="4"/>
  <c r="AM746" i="4"/>
  <c r="AM745" i="4"/>
  <c r="AM744" i="4"/>
  <c r="AM743" i="4"/>
  <c r="AM742" i="4"/>
  <c r="AM741" i="4"/>
  <c r="AM740" i="4"/>
  <c r="AM739" i="4"/>
  <c r="AM738" i="4"/>
  <c r="AM737" i="4"/>
  <c r="AM736" i="4"/>
  <c r="AM735" i="4"/>
  <c r="AM734" i="4"/>
  <c r="AM733" i="4"/>
  <c r="AM732" i="4"/>
  <c r="AM731" i="4"/>
  <c r="AM730" i="4"/>
  <c r="AM729" i="4"/>
  <c r="AM728" i="4"/>
  <c r="AM727" i="4"/>
  <c r="AM726" i="4"/>
  <c r="AM725" i="4"/>
  <c r="AM724" i="4"/>
  <c r="AM723" i="4"/>
  <c r="AM722" i="4"/>
  <c r="AM721" i="4"/>
  <c r="AM720" i="4"/>
  <c r="AM719" i="4"/>
  <c r="AM718" i="4"/>
  <c r="AM717" i="4"/>
  <c r="AM716" i="4"/>
  <c r="AM715" i="4"/>
  <c r="AM714" i="4"/>
  <c r="AM713" i="4"/>
  <c r="AM712" i="4"/>
  <c r="AM711" i="4"/>
  <c r="AM710" i="4"/>
  <c r="AM709" i="4"/>
  <c r="AM708" i="4"/>
  <c r="AM707" i="4"/>
  <c r="AM706" i="4"/>
  <c r="AM705" i="4"/>
  <c r="AM704" i="4"/>
  <c r="AM703" i="4"/>
  <c r="AM702" i="4"/>
  <c r="AM701" i="4"/>
  <c r="AM700" i="4"/>
  <c r="AM699" i="4"/>
  <c r="AM698" i="4"/>
  <c r="AM697" i="4"/>
  <c r="AM696" i="4"/>
  <c r="AM695" i="4"/>
  <c r="AM694" i="4"/>
  <c r="AM693" i="4"/>
  <c r="AM692" i="4"/>
  <c r="AM691" i="4"/>
  <c r="AM690" i="4"/>
  <c r="AM689" i="4"/>
  <c r="AM688" i="4"/>
  <c r="AM687" i="4"/>
  <c r="AM686" i="4"/>
  <c r="AM685" i="4"/>
  <c r="AM684" i="4"/>
  <c r="AM683" i="4"/>
  <c r="AM682" i="4"/>
  <c r="AM681" i="4"/>
  <c r="AM680" i="4"/>
  <c r="AM679" i="4"/>
  <c r="AM678" i="4"/>
  <c r="AM677" i="4"/>
  <c r="AM676" i="4"/>
  <c r="AM675" i="4"/>
  <c r="AM674" i="4"/>
  <c r="AM673" i="4"/>
  <c r="AM672" i="4"/>
  <c r="AM671" i="4"/>
  <c r="AM670" i="4"/>
  <c r="AM669" i="4"/>
  <c r="AM668" i="4"/>
  <c r="AM667" i="4"/>
  <c r="AM666" i="4"/>
  <c r="AM665" i="4"/>
  <c r="AM664" i="4"/>
  <c r="AM663" i="4"/>
  <c r="AM662" i="4"/>
  <c r="AM661" i="4"/>
  <c r="AM660" i="4"/>
  <c r="AM659" i="4"/>
  <c r="AM658" i="4"/>
  <c r="AM657" i="4"/>
  <c r="AM656" i="4"/>
  <c r="AM655" i="4"/>
  <c r="AM654" i="4"/>
  <c r="AM653" i="4"/>
  <c r="AM652" i="4"/>
  <c r="AM651" i="4"/>
  <c r="AM650" i="4"/>
  <c r="AM649" i="4"/>
  <c r="AM648" i="4"/>
  <c r="AM647" i="4"/>
  <c r="AM645" i="4"/>
  <c r="AM644" i="4"/>
  <c r="AM643" i="4"/>
  <c r="AM642" i="4"/>
  <c r="AM641" i="4"/>
  <c r="AM640" i="4"/>
  <c r="AM639" i="4"/>
  <c r="AM638" i="4"/>
  <c r="AM637" i="4"/>
  <c r="AM636" i="4"/>
  <c r="AM635" i="4"/>
  <c r="AM634" i="4"/>
  <c r="AM633" i="4"/>
  <c r="AM632" i="4"/>
  <c r="AM631" i="4"/>
  <c r="AM630" i="4"/>
  <c r="AM629" i="4"/>
  <c r="AM628" i="4"/>
  <c r="AM627" i="4"/>
  <c r="AM626" i="4"/>
  <c r="AM625" i="4"/>
  <c r="AM624" i="4"/>
  <c r="AM623" i="4"/>
  <c r="AM622" i="4"/>
  <c r="AM621" i="4"/>
  <c r="AM620" i="4"/>
  <c r="AM619" i="4"/>
  <c r="AM618" i="4"/>
  <c r="AM617" i="4"/>
  <c r="AM616" i="4"/>
  <c r="AM615" i="4"/>
  <c r="AM614" i="4"/>
  <c r="AM613" i="4"/>
  <c r="AM612" i="4"/>
  <c r="AM611" i="4"/>
  <c r="AM610" i="4"/>
  <c r="AM609" i="4"/>
  <c r="AM608" i="4"/>
  <c r="AM607" i="4"/>
  <c r="AM606" i="4"/>
  <c r="AM605" i="4"/>
  <c r="AM604" i="4"/>
  <c r="AM603" i="4"/>
  <c r="AM602" i="4"/>
  <c r="AM601" i="4"/>
  <c r="AM600" i="4"/>
  <c r="AM599" i="4"/>
  <c r="AM598" i="4"/>
  <c r="AM597" i="4"/>
  <c r="AM596" i="4"/>
  <c r="AM595" i="4"/>
  <c r="AM594" i="4"/>
  <c r="AM593" i="4"/>
  <c r="AM592" i="4"/>
  <c r="AM591" i="4"/>
  <c r="AM590" i="4"/>
  <c r="AM589" i="4"/>
  <c r="AM588" i="4"/>
  <c r="AM587" i="4"/>
  <c r="AM586" i="4"/>
  <c r="AM585" i="4"/>
  <c r="AM584" i="4"/>
  <c r="AM583" i="4"/>
  <c r="AM582" i="4"/>
  <c r="AM581" i="4"/>
  <c r="AM580" i="4"/>
  <c r="AM579" i="4"/>
  <c r="AM578" i="4"/>
  <c r="AM577" i="4"/>
  <c r="AM576" i="4"/>
  <c r="AM575" i="4"/>
  <c r="AM574" i="4"/>
  <c r="AM573" i="4"/>
  <c r="AM572" i="4"/>
  <c r="AM571" i="4"/>
  <c r="AM570" i="4"/>
  <c r="AM569" i="4"/>
  <c r="AM568" i="4"/>
  <c r="AM567" i="4"/>
  <c r="AM566" i="4"/>
  <c r="AM565" i="4"/>
  <c r="AM564" i="4"/>
  <c r="AM563" i="4"/>
  <c r="AM562" i="4"/>
  <c r="AM561" i="4"/>
  <c r="AM560" i="4"/>
  <c r="AM559" i="4"/>
  <c r="AM558" i="4"/>
  <c r="AM557" i="4"/>
  <c r="AM556" i="4"/>
  <c r="AM555" i="4"/>
  <c r="AM554" i="4"/>
  <c r="AM553" i="4"/>
  <c r="AM552" i="4"/>
  <c r="AM551" i="4"/>
  <c r="AM550" i="4"/>
  <c r="AM549" i="4"/>
  <c r="AM548" i="4"/>
  <c r="AM547" i="4"/>
  <c r="AM546" i="4"/>
  <c r="AM545" i="4"/>
  <c r="AM544" i="4"/>
  <c r="AM543" i="4"/>
  <c r="AM542" i="4"/>
  <c r="AM541" i="4"/>
  <c r="AM540" i="4"/>
  <c r="AM539" i="4"/>
  <c r="AM538" i="4"/>
  <c r="AM537" i="4"/>
  <c r="AM536" i="4"/>
  <c r="AM535" i="4"/>
  <c r="AM534" i="4"/>
  <c r="AM533" i="4"/>
  <c r="AM532" i="4"/>
  <c r="AM531" i="4"/>
  <c r="AM530" i="4"/>
  <c r="AM529" i="4"/>
  <c r="AM528" i="4"/>
  <c r="AM527" i="4"/>
  <c r="AM526" i="4"/>
  <c r="AM525" i="4"/>
  <c r="AM524" i="4"/>
  <c r="AM523" i="4"/>
  <c r="AM522" i="4"/>
  <c r="AM521" i="4"/>
  <c r="AM520" i="4"/>
  <c r="AM519" i="4"/>
  <c r="AM518" i="4"/>
  <c r="AM517" i="4"/>
  <c r="AM516" i="4"/>
  <c r="AM515" i="4"/>
  <c r="AM514" i="4"/>
  <c r="AM513" i="4"/>
  <c r="AM512" i="4"/>
  <c r="AM511" i="4"/>
  <c r="AM510" i="4"/>
  <c r="AM509" i="4"/>
  <c r="AM508" i="4"/>
  <c r="AM507" i="4"/>
  <c r="AM506" i="4"/>
  <c r="AM505" i="4"/>
  <c r="AM504" i="4"/>
  <c r="AM503" i="4"/>
  <c r="AM502" i="4"/>
  <c r="AM501" i="4"/>
  <c r="AM500" i="4"/>
  <c r="AM499" i="4"/>
  <c r="AM498" i="4"/>
  <c r="AM497" i="4"/>
  <c r="AM496" i="4"/>
  <c r="AM495" i="4"/>
  <c r="AM494" i="4"/>
  <c r="AM493" i="4"/>
  <c r="AM492" i="4"/>
  <c r="AM491" i="4"/>
  <c r="AM490" i="4"/>
  <c r="AM489" i="4"/>
  <c r="AM488" i="4"/>
  <c r="AM487" i="4"/>
  <c r="AM486" i="4"/>
  <c r="AM485" i="4"/>
  <c r="AM484" i="4"/>
  <c r="AM483" i="4"/>
  <c r="AM482" i="4"/>
  <c r="AM481" i="4"/>
  <c r="AM480" i="4"/>
  <c r="AM479" i="4"/>
  <c r="AM478" i="4"/>
  <c r="AM477" i="4"/>
  <c r="AM476" i="4"/>
  <c r="AM475" i="4"/>
  <c r="AM474" i="4"/>
  <c r="AM473" i="4"/>
  <c r="AM472" i="4"/>
  <c r="AM471" i="4"/>
  <c r="AM470" i="4"/>
  <c r="AM469" i="4"/>
  <c r="AM468" i="4"/>
  <c r="AM467" i="4"/>
  <c r="AM466" i="4"/>
  <c r="AM465" i="4"/>
  <c r="AM464" i="4"/>
  <c r="AM463" i="4"/>
  <c r="AM462" i="4"/>
  <c r="AM461" i="4"/>
  <c r="AM460" i="4"/>
  <c r="AM459" i="4"/>
  <c r="AM458" i="4"/>
  <c r="AM457" i="4"/>
  <c r="AM456" i="4"/>
  <c r="AM455" i="4"/>
  <c r="AM454" i="4"/>
  <c r="AM453" i="4"/>
  <c r="AM452" i="4"/>
  <c r="AM451" i="4"/>
  <c r="AM450" i="4"/>
  <c r="AM449" i="4"/>
  <c r="AM448" i="4"/>
  <c r="AM447" i="4"/>
  <c r="AM446" i="4"/>
  <c r="AM445" i="4"/>
  <c r="AM444" i="4"/>
  <c r="AM443" i="4"/>
  <c r="AM442" i="4"/>
  <c r="AM441" i="4"/>
  <c r="AM440" i="4"/>
  <c r="AM439" i="4"/>
  <c r="AM438" i="4"/>
  <c r="AM437" i="4"/>
  <c r="AM436" i="4"/>
  <c r="AM435" i="4"/>
  <c r="AM434" i="4"/>
  <c r="AM433" i="4"/>
  <c r="AM432" i="4"/>
  <c r="AM431" i="4"/>
  <c r="AM430" i="4"/>
  <c r="AM429" i="4"/>
  <c r="AM428" i="4"/>
  <c r="AM427" i="4"/>
  <c r="AM426" i="4"/>
  <c r="AM425" i="4"/>
  <c r="AM424" i="4"/>
  <c r="AM423" i="4"/>
  <c r="AM422" i="4"/>
  <c r="AM421" i="4"/>
  <c r="AM420" i="4"/>
  <c r="AM419" i="4"/>
  <c r="AM418" i="4"/>
  <c r="AM417" i="4"/>
  <c r="AM416" i="4"/>
  <c r="AM415" i="4"/>
  <c r="AM414" i="4"/>
  <c r="AM413" i="4"/>
  <c r="AM412" i="4"/>
  <c r="AM411" i="4"/>
  <c r="AM410" i="4"/>
  <c r="AM409" i="4"/>
  <c r="AM408" i="4"/>
  <c r="AM407" i="4"/>
  <c r="AM406" i="4"/>
  <c r="AM405" i="4"/>
  <c r="AM404" i="4"/>
  <c r="AM403" i="4"/>
  <c r="AM402" i="4"/>
  <c r="AM401" i="4"/>
  <c r="AM400" i="4"/>
  <c r="AM399" i="4"/>
  <c r="AM398" i="4"/>
  <c r="AM397" i="4"/>
  <c r="AM396" i="4"/>
  <c r="AM395" i="4"/>
  <c r="AM394" i="4"/>
  <c r="AM393" i="4"/>
  <c r="AM392" i="4"/>
  <c r="AM391" i="4"/>
  <c r="AM390" i="4"/>
  <c r="AM389" i="4"/>
  <c r="AM388" i="4"/>
  <c r="AM387" i="4"/>
  <c r="AM386" i="4"/>
  <c r="AM385" i="4"/>
  <c r="AM384" i="4"/>
  <c r="AM383" i="4"/>
  <c r="AM382" i="4"/>
  <c r="AM381" i="4"/>
  <c r="AM380" i="4"/>
  <c r="AM379" i="4"/>
  <c r="AM378" i="4"/>
  <c r="AM377" i="4"/>
  <c r="AM376" i="4"/>
  <c r="AM375" i="4"/>
  <c r="AM374" i="4"/>
  <c r="AM373" i="4"/>
  <c r="AM372" i="4"/>
  <c r="AM371" i="4"/>
  <c r="AM370" i="4"/>
  <c r="AM369" i="4"/>
  <c r="AM368" i="4"/>
  <c r="AM367" i="4"/>
  <c r="AM366" i="4"/>
  <c r="AM365" i="4"/>
  <c r="AM364" i="4"/>
  <c r="AM363" i="4"/>
  <c r="AM362" i="4"/>
  <c r="AM361" i="4"/>
  <c r="AM360" i="4"/>
  <c r="AM359" i="4"/>
  <c r="AM358" i="4"/>
  <c r="AM357" i="4"/>
  <c r="AM356" i="4"/>
  <c r="AM355" i="4"/>
  <c r="AM354" i="4"/>
  <c r="AM353" i="4"/>
  <c r="AM352" i="4"/>
  <c r="AM351" i="4"/>
  <c r="AM350" i="4"/>
  <c r="AM349" i="4"/>
  <c r="AM348" i="4"/>
  <c r="AM347" i="4"/>
  <c r="AM346" i="4"/>
  <c r="AM345" i="4"/>
  <c r="AM344" i="4"/>
  <c r="AM343" i="4"/>
  <c r="AM342" i="4"/>
  <c r="AM341" i="4"/>
  <c r="AM340" i="4"/>
  <c r="AM339" i="4"/>
  <c r="AM338" i="4"/>
  <c r="AM337" i="4"/>
  <c r="AM336" i="4"/>
  <c r="AM335" i="4"/>
  <c r="AM334" i="4"/>
  <c r="AM333" i="4"/>
  <c r="AM332" i="4"/>
  <c r="AM331" i="4"/>
  <c r="AM330" i="4"/>
  <c r="AM329" i="4"/>
  <c r="AM328" i="4"/>
  <c r="AM327" i="4"/>
  <c r="AM326" i="4"/>
  <c r="AM325" i="4"/>
  <c r="AM324" i="4"/>
  <c r="AM323" i="4"/>
  <c r="AM322" i="4"/>
  <c r="AM321" i="4"/>
  <c r="AM320" i="4"/>
  <c r="AM319" i="4"/>
  <c r="AM318" i="4"/>
  <c r="AM317" i="4"/>
  <c r="AM316" i="4"/>
  <c r="AM315" i="4"/>
  <c r="AM314" i="4"/>
  <c r="AM313" i="4"/>
  <c r="AM312" i="4"/>
  <c r="AM311" i="4"/>
  <c r="AM310" i="4"/>
  <c r="AM309" i="4"/>
  <c r="AM308" i="4"/>
  <c r="AM307" i="4"/>
  <c r="AM306" i="4"/>
  <c r="AM305" i="4"/>
  <c r="AM304" i="4"/>
  <c r="AM303" i="4"/>
  <c r="AM302" i="4"/>
  <c r="AM301" i="4"/>
  <c r="AM300" i="4"/>
  <c r="AM299" i="4"/>
  <c r="AM298" i="4"/>
  <c r="AM297" i="4"/>
  <c r="AM296" i="4"/>
  <c r="AM295" i="4"/>
  <c r="AM294" i="4"/>
  <c r="AM293" i="4"/>
  <c r="AM292" i="4"/>
  <c r="AM291" i="4"/>
  <c r="AM290" i="4"/>
  <c r="AM289" i="4"/>
  <c r="AM288" i="4"/>
  <c r="AM287" i="4"/>
  <c r="AM286" i="4"/>
  <c r="AM285" i="4"/>
  <c r="AM284" i="4"/>
  <c r="AM283" i="4"/>
  <c r="AM282" i="4"/>
  <c r="AM281" i="4"/>
  <c r="AM280" i="4"/>
  <c r="AM279" i="4"/>
  <c r="AM278" i="4"/>
  <c r="AM277" i="4"/>
  <c r="AM276" i="4"/>
  <c r="AM275" i="4"/>
  <c r="AM274" i="4"/>
  <c r="AM273" i="4"/>
  <c r="AM272" i="4"/>
  <c r="AM271" i="4"/>
  <c r="AM270" i="4"/>
  <c r="AM269" i="4"/>
  <c r="AM268" i="4"/>
  <c r="AM267" i="4"/>
  <c r="AM266" i="4"/>
  <c r="AM265" i="4"/>
  <c r="AM264" i="4"/>
  <c r="AM263" i="4"/>
  <c r="AM262" i="4"/>
  <c r="AM261" i="4"/>
  <c r="AM260" i="4"/>
  <c r="AM259" i="4"/>
  <c r="AM258" i="4"/>
  <c r="AM257" i="4"/>
  <c r="AM256" i="4"/>
  <c r="AM255" i="4"/>
  <c r="AM254" i="4"/>
  <c r="AM253" i="4"/>
  <c r="AM252" i="4"/>
  <c r="AM251" i="4"/>
  <c r="AM250" i="4"/>
  <c r="AM249" i="4"/>
  <c r="AM248" i="4"/>
  <c r="AM247" i="4"/>
  <c r="AM246" i="4"/>
  <c r="AM245" i="4"/>
  <c r="AM244" i="4"/>
  <c r="AM243" i="4"/>
  <c r="AM242" i="4"/>
  <c r="AM241" i="4"/>
  <c r="AM240" i="4"/>
  <c r="AM239" i="4"/>
  <c r="AM238" i="4"/>
  <c r="AM237" i="4"/>
  <c r="AM236" i="4"/>
  <c r="AM235" i="4"/>
  <c r="AM234" i="4"/>
  <c r="AM233" i="4"/>
  <c r="AM232" i="4"/>
  <c r="AM231" i="4"/>
  <c r="AM230" i="4"/>
  <c r="AM229" i="4"/>
  <c r="AM228" i="4"/>
  <c r="AM227" i="4"/>
  <c r="AM226" i="4"/>
  <c r="AM225" i="4"/>
  <c r="AM224" i="4"/>
  <c r="AM223" i="4"/>
  <c r="AM222" i="4"/>
  <c r="AM221" i="4"/>
  <c r="AM220" i="4"/>
  <c r="AM219" i="4"/>
  <c r="AM218" i="4"/>
  <c r="AM217" i="4"/>
  <c r="AM216" i="4"/>
  <c r="AM215" i="4"/>
  <c r="AM214" i="4"/>
  <c r="AM213" i="4"/>
  <c r="AM212" i="4"/>
  <c r="AM211" i="4"/>
  <c r="AM210" i="4"/>
  <c r="AM209" i="4"/>
  <c r="AM208" i="4"/>
  <c r="AM207" i="4"/>
  <c r="AM206" i="4"/>
  <c r="AM205" i="4"/>
  <c r="AM204" i="4"/>
  <c r="AM203" i="4"/>
  <c r="AM202" i="4"/>
  <c r="AM201" i="4"/>
  <c r="AM200" i="4"/>
  <c r="AM199" i="4"/>
  <c r="AM198" i="4"/>
  <c r="AM197" i="4"/>
  <c r="AM196" i="4"/>
  <c r="AM195" i="4"/>
  <c r="AM194" i="4"/>
  <c r="AM193" i="4"/>
  <c r="AM192" i="4"/>
  <c r="AM191" i="4"/>
  <c r="AM190" i="4"/>
  <c r="AM189" i="4"/>
  <c r="AM188" i="4"/>
  <c r="AM187" i="4"/>
  <c r="AM186" i="4"/>
  <c r="AM185" i="4"/>
  <c r="AM184" i="4"/>
  <c r="AM183" i="4"/>
  <c r="AM182" i="4"/>
  <c r="AM181" i="4"/>
  <c r="AM180" i="4"/>
  <c r="AM179" i="4"/>
  <c r="AM178" i="4"/>
  <c r="AM177" i="4"/>
  <c r="AM176" i="4"/>
  <c r="AM175" i="4"/>
  <c r="AM174" i="4"/>
  <c r="AM173" i="4"/>
  <c r="AM172" i="4"/>
  <c r="AM171" i="4"/>
  <c r="AM170" i="4"/>
  <c r="AM169" i="4"/>
  <c r="AM168" i="4"/>
  <c r="AM167" i="4"/>
  <c r="AM166" i="4"/>
  <c r="AM165" i="4"/>
  <c r="AM164" i="4"/>
  <c r="AM163" i="4"/>
  <c r="AM162" i="4"/>
  <c r="AM161" i="4"/>
  <c r="AM160" i="4"/>
  <c r="AM159" i="4"/>
  <c r="AM158" i="4"/>
  <c r="AM157" i="4"/>
  <c r="AM156" i="4"/>
  <c r="AM155" i="4"/>
  <c r="AM154" i="4"/>
  <c r="AM153" i="4"/>
  <c r="AM152" i="4"/>
  <c r="AM151" i="4"/>
  <c r="AM150" i="4"/>
  <c r="AM149" i="4"/>
  <c r="AM148" i="4"/>
  <c r="AM147" i="4"/>
  <c r="AM146" i="4"/>
  <c r="AM145" i="4"/>
  <c r="AM144" i="4"/>
  <c r="AM143" i="4"/>
  <c r="AM142" i="4"/>
  <c r="AM141" i="4"/>
  <c r="AM140" i="4"/>
  <c r="AM139" i="4"/>
  <c r="AM138" i="4"/>
  <c r="AM137" i="4"/>
  <c r="AM136" i="4"/>
  <c r="AM135" i="4"/>
  <c r="AM134" i="4"/>
  <c r="AM133" i="4"/>
  <c r="AM132" i="4"/>
  <c r="AM131" i="4"/>
  <c r="AM130" i="4"/>
  <c r="AM129" i="4"/>
  <c r="AM128" i="4"/>
  <c r="AM127" i="4"/>
  <c r="AM126" i="4"/>
  <c r="AM125" i="4"/>
  <c r="AM124" i="4"/>
  <c r="AM123" i="4"/>
  <c r="AM122" i="4"/>
  <c r="AM121" i="4"/>
  <c r="AM120" i="4"/>
  <c r="AM119" i="4"/>
  <c r="AM118" i="4"/>
  <c r="AM117" i="4"/>
  <c r="AM116" i="4"/>
  <c r="AM115" i="4"/>
  <c r="AM114" i="4"/>
  <c r="AM113" i="4"/>
  <c r="AM112" i="4"/>
  <c r="AM111" i="4"/>
  <c r="AM110" i="4"/>
  <c r="AM109" i="4"/>
  <c r="AM108" i="4"/>
  <c r="AM107" i="4"/>
  <c r="AM106" i="4"/>
  <c r="AM105" i="4"/>
  <c r="AM104" i="4"/>
  <c r="AM103" i="4"/>
  <c r="AM102" i="4"/>
  <c r="AM101" i="4"/>
  <c r="AM100" i="4"/>
  <c r="AM99" i="4"/>
  <c r="AM98" i="4"/>
  <c r="AM97" i="4"/>
  <c r="AM96" i="4"/>
  <c r="AM95" i="4"/>
  <c r="AM94" i="4"/>
  <c r="AM93" i="4"/>
  <c r="AM92" i="4"/>
  <c r="AM91" i="4"/>
  <c r="AM90" i="4"/>
  <c r="AM89" i="4"/>
  <c r="AM88" i="4"/>
  <c r="AM87" i="4"/>
  <c r="AM86" i="4"/>
  <c r="AM85" i="4"/>
  <c r="AM84" i="4"/>
  <c r="AM83" i="4"/>
  <c r="AM82" i="4"/>
  <c r="AM81" i="4"/>
  <c r="AM80" i="4"/>
  <c r="AM79" i="4"/>
  <c r="AM78" i="4"/>
  <c r="AM77" i="4"/>
  <c r="AM76" i="4"/>
  <c r="AM75" i="4"/>
  <c r="AM74" i="4"/>
  <c r="AM73" i="4"/>
  <c r="AM72" i="4"/>
  <c r="AM71" i="4"/>
  <c r="AM70" i="4"/>
  <c r="AM69" i="4"/>
  <c r="AM68" i="4"/>
  <c r="AM67" i="4"/>
  <c r="AM66" i="4"/>
  <c r="AM65" i="4"/>
  <c r="AM64" i="4"/>
  <c r="AM63" i="4"/>
  <c r="AM62" i="4"/>
  <c r="AM61" i="4"/>
  <c r="AM60" i="4"/>
  <c r="AM59" i="4"/>
  <c r="AM58" i="4"/>
  <c r="AM57" i="4"/>
  <c r="AM56" i="4"/>
  <c r="AM55" i="4"/>
  <c r="AM54" i="4"/>
  <c r="AM53" i="4"/>
  <c r="AM52" i="4"/>
  <c r="AM51" i="4"/>
  <c r="AM50" i="4"/>
  <c r="AM49" i="4"/>
  <c r="AM48" i="4"/>
  <c r="AM47" i="4"/>
  <c r="AM46" i="4"/>
  <c r="AM45" i="4"/>
  <c r="AM44" i="4"/>
  <c r="AM43" i="4"/>
  <c r="AM42" i="4"/>
  <c r="AM41" i="4"/>
  <c r="AM40" i="4"/>
  <c r="AM39" i="4"/>
  <c r="AM38" i="4"/>
  <c r="AM37" i="4"/>
  <c r="AM36" i="4"/>
  <c r="AM35" i="4"/>
  <c r="AM34" i="4"/>
  <c r="AM33" i="4"/>
  <c r="AM32" i="4"/>
  <c r="AM31" i="4"/>
  <c r="AM30" i="4"/>
  <c r="AM29" i="4"/>
  <c r="AM28" i="4"/>
  <c r="AM27" i="4"/>
  <c r="AM26" i="4"/>
  <c r="AM25" i="4"/>
  <c r="AM24" i="4"/>
  <c r="AM23" i="4"/>
  <c r="AM22" i="4"/>
  <c r="AM21" i="4"/>
  <c r="AM20" i="4"/>
  <c r="AM19" i="4"/>
  <c r="AM18" i="4"/>
  <c r="AM17" i="4"/>
  <c r="AM16" i="4"/>
  <c r="AM15" i="4"/>
  <c r="AM14" i="4"/>
  <c r="AM13" i="4"/>
  <c r="AM12" i="4"/>
  <c r="AM11" i="4"/>
  <c r="AM10" i="4"/>
  <c r="AM9" i="4"/>
  <c r="AM8" i="4"/>
  <c r="AM7" i="4"/>
  <c r="AM6" i="4"/>
  <c r="AM5" i="4"/>
  <c r="AM4" i="4"/>
  <c r="AJ769" i="4" l="1"/>
  <c r="AI769" i="4"/>
  <c r="AJ768" i="4"/>
  <c r="AI768" i="4"/>
  <c r="M769" i="4"/>
  <c r="L769" i="4"/>
  <c r="F769" i="4"/>
  <c r="AI767" i="4"/>
  <c r="AJ767" i="4"/>
  <c r="L767" i="4"/>
  <c r="M767" i="4"/>
  <c r="F767" i="4"/>
  <c r="AK769" i="4" l="1"/>
  <c r="AK767" i="4"/>
  <c r="AJ1159" i="4" l="1"/>
  <c r="AK1159" i="4" s="1"/>
  <c r="AI1159" i="4"/>
  <c r="AJ1158" i="4"/>
  <c r="AI1158" i="4"/>
  <c r="AJ1142" i="4"/>
  <c r="AK1142" i="4" s="1"/>
  <c r="AI1142" i="4"/>
  <c r="A587" i="1" l="1"/>
  <c r="A586" i="1"/>
  <c r="A585" i="1"/>
  <c r="A584" i="1"/>
  <c r="A583" i="1"/>
  <c r="A582" i="1"/>
  <c r="A581" i="1"/>
  <c r="A580" i="1"/>
  <c r="A579" i="1"/>
  <c r="A578" i="1"/>
  <c r="A577" i="1"/>
  <c r="A576" i="1"/>
  <c r="A575" i="1"/>
  <c r="A574" i="1"/>
  <c r="AI1991" i="4"/>
  <c r="AI1990" i="4"/>
  <c r="AI1989" i="4"/>
  <c r="AI1988" i="4"/>
  <c r="AI1987" i="4"/>
  <c r="AI1986" i="4"/>
  <c r="AI1985" i="4"/>
  <c r="AI1984" i="4"/>
  <c r="AI1983" i="4"/>
  <c r="AI1982" i="4"/>
  <c r="AI1981" i="4"/>
  <c r="AI1980" i="4"/>
  <c r="AI1979" i="4"/>
  <c r="AI1978" i="4"/>
  <c r="AI1977" i="4"/>
  <c r="AI1976" i="4"/>
  <c r="AI1975" i="4"/>
  <c r="AI1974" i="4"/>
  <c r="AI1973" i="4"/>
  <c r="AI1972" i="4"/>
  <c r="AI1971" i="4"/>
  <c r="AI1970" i="4"/>
  <c r="AI1969" i="4"/>
  <c r="AI1968" i="4"/>
  <c r="AI1967" i="4"/>
  <c r="AI1966" i="4"/>
  <c r="AI1965" i="4"/>
  <c r="AI1964" i="4"/>
  <c r="AI1963" i="4"/>
  <c r="AI1962" i="4"/>
  <c r="AI1961" i="4"/>
  <c r="AI1960" i="4"/>
  <c r="AI1959" i="4"/>
  <c r="AI1958" i="4"/>
  <c r="AI1957" i="4"/>
  <c r="AI1956" i="4"/>
  <c r="AI1141" i="4"/>
  <c r="AI1140" i="4"/>
  <c r="AI1139" i="4"/>
  <c r="AI1138" i="4"/>
  <c r="AI1137" i="4"/>
  <c r="AI1136" i="4"/>
  <c r="AI1135" i="4"/>
  <c r="AI1134" i="4"/>
  <c r="AI1133" i="4"/>
  <c r="R1141" i="4"/>
  <c r="AJ1141" i="4" s="1"/>
  <c r="R1140" i="4"/>
  <c r="AJ1140" i="4" s="1"/>
  <c r="R1139" i="4"/>
  <c r="AJ1139" i="4" s="1"/>
  <c r="R1138" i="4"/>
  <c r="AJ1138" i="4" s="1"/>
  <c r="R1137" i="4"/>
  <c r="AJ1137" i="4" s="1"/>
  <c r="R1136" i="4"/>
  <c r="AJ1136" i="4" s="1"/>
  <c r="R1135" i="4"/>
  <c r="AJ1135" i="4" s="1"/>
  <c r="R1134" i="4"/>
  <c r="AJ1134" i="4" s="1"/>
  <c r="R1133" i="4"/>
  <c r="AJ1133" i="4" s="1"/>
  <c r="M1137" i="4"/>
  <c r="F1137" i="4"/>
  <c r="F1972" i="4"/>
  <c r="F1971" i="4"/>
  <c r="M1972" i="4"/>
  <c r="L1972" i="4"/>
  <c r="M1971" i="4"/>
  <c r="R1991" i="4"/>
  <c r="AJ1991" i="4" s="1"/>
  <c r="R1990" i="4"/>
  <c r="AJ1990" i="4" s="1"/>
  <c r="R1989" i="4"/>
  <c r="AJ1989" i="4" s="1"/>
  <c r="R1988" i="4"/>
  <c r="AJ1988" i="4" s="1"/>
  <c r="R1987" i="4"/>
  <c r="AJ1987" i="4" s="1"/>
  <c r="R1986" i="4"/>
  <c r="AJ1986" i="4" s="1"/>
  <c r="R1985" i="4"/>
  <c r="AJ1985" i="4" s="1"/>
  <c r="R1984" i="4"/>
  <c r="AJ1984" i="4" s="1"/>
  <c r="R1983" i="4"/>
  <c r="AJ1983" i="4" s="1"/>
  <c r="R1982" i="4"/>
  <c r="AJ1982" i="4" s="1"/>
  <c r="R1981" i="4"/>
  <c r="AJ1981" i="4" s="1"/>
  <c r="R1980" i="4"/>
  <c r="AJ1980" i="4" s="1"/>
  <c r="R1979" i="4"/>
  <c r="AJ1979" i="4" s="1"/>
  <c r="R1978" i="4"/>
  <c r="AJ1978" i="4" s="1"/>
  <c r="R1977" i="4"/>
  <c r="AJ1977" i="4" s="1"/>
  <c r="R1976" i="4"/>
  <c r="AJ1976" i="4" s="1"/>
  <c r="R1975" i="4"/>
  <c r="AJ1975" i="4" s="1"/>
  <c r="R1974" i="4"/>
  <c r="AJ1974" i="4" s="1"/>
  <c r="R1973" i="4"/>
  <c r="AJ1973" i="4" s="1"/>
  <c r="R1972" i="4"/>
  <c r="AJ1972" i="4" s="1"/>
  <c r="R1971" i="4"/>
  <c r="AJ1971" i="4" s="1"/>
  <c r="R1970" i="4"/>
  <c r="AJ1970" i="4" s="1"/>
  <c r="R1969" i="4"/>
  <c r="AJ1969" i="4" s="1"/>
  <c r="R1968" i="4"/>
  <c r="AJ1968" i="4" s="1"/>
  <c r="R1967" i="4"/>
  <c r="AJ1967" i="4" s="1"/>
  <c r="R1966" i="4"/>
  <c r="AJ1966" i="4" s="1"/>
  <c r="R1965" i="4"/>
  <c r="AJ1965" i="4" s="1"/>
  <c r="R1964" i="4"/>
  <c r="AJ1964" i="4" s="1"/>
  <c r="R1963" i="4"/>
  <c r="AJ1963" i="4" s="1"/>
  <c r="R1962" i="4"/>
  <c r="AJ1962" i="4" s="1"/>
  <c r="R1961" i="4"/>
  <c r="AJ1961" i="4" s="1"/>
  <c r="R1960" i="4"/>
  <c r="AJ1960" i="4" s="1"/>
  <c r="R1959" i="4"/>
  <c r="AJ1959" i="4" s="1"/>
  <c r="R1958" i="4"/>
  <c r="AJ1958" i="4" s="1"/>
  <c r="R1957" i="4"/>
  <c r="AJ1957" i="4" s="1"/>
  <c r="R1956" i="4"/>
  <c r="AJ1956" i="4" s="1"/>
  <c r="AK1972" i="4" l="1"/>
  <c r="F89" i="1200"/>
  <c r="H89" i="1200"/>
  <c r="G93" i="1200"/>
  <c r="B90" i="1200"/>
  <c r="G89" i="1200"/>
  <c r="E90" i="1200"/>
  <c r="E89" i="1200"/>
  <c r="D89" i="1200"/>
  <c r="C93" i="1200"/>
  <c r="C89" i="1200"/>
  <c r="G90" i="1200"/>
  <c r="F93" i="1200"/>
  <c r="B93" i="1200"/>
  <c r="C90" i="1200"/>
  <c r="B89" i="1200"/>
  <c r="E93" i="1200"/>
  <c r="D93" i="1200"/>
  <c r="H90" i="1200"/>
  <c r="F90" i="1200"/>
  <c r="H93" i="1200"/>
  <c r="D90" i="1200"/>
  <c r="J93" i="1200" l="1"/>
  <c r="I93" i="1200"/>
  <c r="I90" i="1200"/>
  <c r="J90" i="1200"/>
  <c r="J89" i="1200"/>
  <c r="I89" i="1200"/>
  <c r="G733" i="4"/>
  <c r="A573" i="1" l="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I1955" i="4" l="1"/>
  <c r="AI1954" i="4"/>
  <c r="AI1953" i="4"/>
  <c r="AI1952" i="4"/>
  <c r="AI1951" i="4"/>
  <c r="AI1950" i="4"/>
  <c r="AI1949" i="4"/>
  <c r="AI1948" i="4"/>
  <c r="AI1947" i="4"/>
  <c r="AI1946" i="4"/>
  <c r="AI1945" i="4"/>
  <c r="AI1944" i="4"/>
  <c r="AI1943" i="4"/>
  <c r="AI1942" i="4"/>
  <c r="AI1941" i="4"/>
  <c r="AI1940" i="4"/>
  <c r="AI1939" i="4"/>
  <c r="AI1938" i="4"/>
  <c r="AI1937" i="4"/>
  <c r="AI1936" i="4"/>
  <c r="AI1935" i="4"/>
  <c r="AI1934" i="4"/>
  <c r="AI1933" i="4"/>
  <c r="AI1932" i="4"/>
  <c r="AI1931" i="4"/>
  <c r="AI1930" i="4"/>
  <c r="AI1929" i="4"/>
  <c r="AI1928" i="4"/>
  <c r="AI1927" i="4"/>
  <c r="AI1926" i="4"/>
  <c r="AI1925" i="4"/>
  <c r="AI1924" i="4"/>
  <c r="AI1923" i="4"/>
  <c r="AI1922" i="4"/>
  <c r="AI1921" i="4"/>
  <c r="AI1920" i="4"/>
  <c r="AI1919" i="4"/>
  <c r="AI1918" i="4"/>
  <c r="AI1917" i="4"/>
  <c r="AI1916" i="4"/>
  <c r="AI1915" i="4"/>
  <c r="AI1914" i="4"/>
  <c r="AI1913" i="4"/>
  <c r="AI1912" i="4"/>
  <c r="AI1911" i="4"/>
  <c r="R1955" i="4"/>
  <c r="AJ1955" i="4" s="1"/>
  <c r="R1954" i="4"/>
  <c r="AJ1954" i="4" s="1"/>
  <c r="R1953" i="4"/>
  <c r="AJ1953" i="4" s="1"/>
  <c r="R1952" i="4"/>
  <c r="AJ1952" i="4" s="1"/>
  <c r="R1951" i="4"/>
  <c r="AJ1951" i="4" s="1"/>
  <c r="R1950" i="4"/>
  <c r="AJ1950" i="4" s="1"/>
  <c r="R1949" i="4"/>
  <c r="AJ1949" i="4" s="1"/>
  <c r="R1948" i="4"/>
  <c r="AJ1948" i="4" s="1"/>
  <c r="R1947" i="4"/>
  <c r="AJ1947" i="4" s="1"/>
  <c r="R1946" i="4"/>
  <c r="AJ1946" i="4" s="1"/>
  <c r="R1945" i="4"/>
  <c r="AJ1945" i="4" s="1"/>
  <c r="R1944" i="4"/>
  <c r="AJ1944" i="4" s="1"/>
  <c r="R1943" i="4"/>
  <c r="AJ1943" i="4" s="1"/>
  <c r="R1942" i="4"/>
  <c r="AJ1942" i="4" s="1"/>
  <c r="R1941" i="4"/>
  <c r="AJ1941" i="4" s="1"/>
  <c r="R1940" i="4"/>
  <c r="AJ1940" i="4" s="1"/>
  <c r="R1939" i="4"/>
  <c r="AJ1939" i="4" s="1"/>
  <c r="R1938" i="4"/>
  <c r="AJ1938" i="4" s="1"/>
  <c r="R1937" i="4"/>
  <c r="AJ1937" i="4" s="1"/>
  <c r="R1936" i="4"/>
  <c r="AJ1936" i="4" s="1"/>
  <c r="R1935" i="4"/>
  <c r="AJ1935" i="4" s="1"/>
  <c r="R1934" i="4"/>
  <c r="AJ1934" i="4" s="1"/>
  <c r="R1933" i="4"/>
  <c r="AJ1933" i="4" s="1"/>
  <c r="R1932" i="4"/>
  <c r="AJ1932" i="4" s="1"/>
  <c r="R1931" i="4"/>
  <c r="AJ1931" i="4" s="1"/>
  <c r="R1930" i="4"/>
  <c r="AJ1930" i="4" s="1"/>
  <c r="R1929" i="4"/>
  <c r="AJ1929" i="4" s="1"/>
  <c r="R1928" i="4"/>
  <c r="AJ1928" i="4" s="1"/>
  <c r="R1927" i="4"/>
  <c r="AJ1927" i="4" s="1"/>
  <c r="R1926" i="4"/>
  <c r="AJ1926" i="4" s="1"/>
  <c r="R1925" i="4"/>
  <c r="AJ1925" i="4" s="1"/>
  <c r="R1924" i="4"/>
  <c r="AJ1924" i="4" s="1"/>
  <c r="R1923" i="4"/>
  <c r="AJ1923" i="4" s="1"/>
  <c r="R1922" i="4"/>
  <c r="AJ1922" i="4" s="1"/>
  <c r="R1921" i="4"/>
  <c r="AJ1921" i="4" s="1"/>
  <c r="R1920" i="4"/>
  <c r="AJ1920" i="4" s="1"/>
  <c r="R1919" i="4"/>
  <c r="AJ1919" i="4" s="1"/>
  <c r="R1918" i="4"/>
  <c r="AJ1918" i="4" s="1"/>
  <c r="R1917" i="4"/>
  <c r="AJ1917" i="4" s="1"/>
  <c r="R1916" i="4"/>
  <c r="AJ1916" i="4" s="1"/>
  <c r="R1915" i="4"/>
  <c r="AJ1915" i="4" s="1"/>
  <c r="R1914" i="4"/>
  <c r="AJ1914" i="4" s="1"/>
  <c r="R1913" i="4"/>
  <c r="AJ1913" i="4" s="1"/>
  <c r="R1912" i="4"/>
  <c r="AJ1912" i="4" s="1"/>
  <c r="R1911" i="4"/>
  <c r="AJ1911" i="4" s="1"/>
  <c r="M1941" i="4"/>
  <c r="L1941" i="4"/>
  <c r="M1940" i="4"/>
  <c r="L1940" i="4"/>
  <c r="M1939" i="4"/>
  <c r="L1939" i="4"/>
  <c r="M1938" i="4"/>
  <c r="L1938" i="4"/>
  <c r="M1937" i="4"/>
  <c r="L1937" i="4"/>
  <c r="F1941" i="4"/>
  <c r="F1940" i="4"/>
  <c r="F1939" i="4"/>
  <c r="F1938" i="4"/>
  <c r="F1937" i="4"/>
  <c r="AK1941" i="4" l="1"/>
  <c r="AK1938" i="4"/>
  <c r="AK1940" i="4"/>
  <c r="AK1937" i="4"/>
  <c r="AK1939" i="4"/>
  <c r="AJ773" i="4"/>
  <c r="AI773" i="4"/>
  <c r="AJ766" i="4"/>
  <c r="AI766" i="4"/>
  <c r="AJ765" i="4"/>
  <c r="AI765" i="4"/>
  <c r="AJ764" i="4"/>
  <c r="AI764" i="4"/>
  <c r="AJ763" i="4"/>
  <c r="AI763" i="4"/>
  <c r="AJ762" i="4"/>
  <c r="AI762" i="4"/>
  <c r="AJ761" i="4"/>
  <c r="AI761" i="4"/>
  <c r="AJ760" i="4"/>
  <c r="AI760" i="4"/>
  <c r="AJ759" i="4"/>
  <c r="AI759" i="4"/>
  <c r="F761" i="4"/>
  <c r="F760" i="4"/>
  <c r="F759" i="4"/>
  <c r="M761" i="4"/>
  <c r="M760" i="4"/>
  <c r="L760" i="4"/>
  <c r="M759" i="4"/>
  <c r="L759" i="4"/>
  <c r="R1132" i="4"/>
  <c r="AJ1132" i="4" s="1"/>
  <c r="R1131" i="4"/>
  <c r="AJ1131" i="4" s="1"/>
  <c r="R1130" i="4"/>
  <c r="AJ1130" i="4" s="1"/>
  <c r="R1129" i="4"/>
  <c r="AJ1129" i="4" s="1"/>
  <c r="R1128" i="4"/>
  <c r="AJ1128" i="4" s="1"/>
  <c r="R1127" i="4"/>
  <c r="AJ1127" i="4" s="1"/>
  <c r="R1126" i="4"/>
  <c r="AJ1126" i="4" s="1"/>
  <c r="R1125" i="4"/>
  <c r="AJ1125" i="4" s="1"/>
  <c r="R1124" i="4"/>
  <c r="AJ1124" i="4" s="1"/>
  <c r="R1123" i="4"/>
  <c r="AJ1123" i="4" s="1"/>
  <c r="R1122" i="4"/>
  <c r="AJ1122" i="4" s="1"/>
  <c r="R1121" i="4"/>
  <c r="AJ1121" i="4" s="1"/>
  <c r="R1120" i="4"/>
  <c r="AJ1120" i="4" s="1"/>
  <c r="R1119" i="4"/>
  <c r="AJ1119" i="4" s="1"/>
  <c r="R1118" i="4"/>
  <c r="AJ1118" i="4" s="1"/>
  <c r="R1117" i="4"/>
  <c r="AJ1117" i="4" s="1"/>
  <c r="R1116" i="4"/>
  <c r="AJ1116" i="4" s="1"/>
  <c r="R1115" i="4"/>
  <c r="AJ1115" i="4" s="1"/>
  <c r="AI1127" i="4"/>
  <c r="AI1119" i="4"/>
  <c r="AI1132" i="4"/>
  <c r="AI1131" i="4"/>
  <c r="AI1130" i="4"/>
  <c r="AI1129" i="4"/>
  <c r="AI1128" i="4"/>
  <c r="AI1126" i="4"/>
  <c r="AI1125" i="4"/>
  <c r="AI1124" i="4"/>
  <c r="AI1123" i="4"/>
  <c r="AI1122" i="4"/>
  <c r="AI1121" i="4"/>
  <c r="AI1120" i="4"/>
  <c r="AI1118" i="4"/>
  <c r="AI1117" i="4"/>
  <c r="AI1116" i="4"/>
  <c r="AI1115" i="4"/>
  <c r="M1129" i="4"/>
  <c r="M1121" i="4"/>
  <c r="L1121" i="4"/>
  <c r="M1119" i="4"/>
  <c r="L1119" i="4"/>
  <c r="M1115" i="4"/>
  <c r="L1115" i="4"/>
  <c r="F1121" i="4"/>
  <c r="F1119" i="4"/>
  <c r="F1115" i="4"/>
  <c r="E101" i="1200"/>
  <c r="F101" i="1200"/>
  <c r="B101" i="1200"/>
  <c r="D101" i="1200"/>
  <c r="G101" i="1200"/>
  <c r="C101" i="1200"/>
  <c r="H101" i="1200"/>
  <c r="J101" i="1200" l="1"/>
  <c r="I101" i="1200"/>
  <c r="AK759" i="4"/>
  <c r="AK760" i="4"/>
  <c r="AK1119" i="4"/>
  <c r="AK1121" i="4"/>
  <c r="AK1120" i="4"/>
  <c r="AK1115" i="4"/>
  <c r="C120" i="1200"/>
  <c r="G120" i="1200"/>
  <c r="H120" i="1200"/>
  <c r="D120" i="1200"/>
  <c r="E120" i="1200"/>
  <c r="B120" i="1200"/>
  <c r="F120" i="1200"/>
  <c r="J120" i="1200" l="1"/>
  <c r="I120" i="1200"/>
  <c r="AJ758" i="4"/>
  <c r="AI758" i="4"/>
  <c r="AJ757" i="4"/>
  <c r="AI757" i="4"/>
  <c r="AJ756" i="4"/>
  <c r="AI756" i="4"/>
  <c r="AJ755" i="4"/>
  <c r="AI755" i="4"/>
  <c r="AJ754" i="4"/>
  <c r="AI754" i="4"/>
  <c r="AJ753" i="4"/>
  <c r="AI753" i="4"/>
  <c r="AJ752" i="4"/>
  <c r="AI752" i="4"/>
  <c r="AJ751" i="4"/>
  <c r="AI751" i="4"/>
  <c r="M758" i="4"/>
  <c r="L758" i="4"/>
  <c r="M757" i="4"/>
  <c r="L757" i="4"/>
  <c r="M752" i="4"/>
  <c r="L752" i="4"/>
  <c r="F758" i="4"/>
  <c r="F757" i="4"/>
  <c r="F752" i="4"/>
  <c r="AK752" i="4" l="1"/>
  <c r="AK757" i="4"/>
  <c r="AK758" i="4"/>
  <c r="I66" i="1" l="1"/>
  <c r="H66" i="1"/>
  <c r="CW66" i="1" l="1"/>
  <c r="AX66" i="1"/>
  <c r="CN66" i="1"/>
  <c r="T66" i="1"/>
  <c r="BV66" i="1"/>
  <c r="CB66" i="1"/>
  <c r="BJ66" i="1"/>
  <c r="AR66" i="1"/>
  <c r="AL66" i="1"/>
  <c r="BP66" i="1"/>
  <c r="CH66" i="1"/>
  <c r="N66" i="1"/>
  <c r="AF66" i="1"/>
  <c r="Z66" i="1"/>
  <c r="BD66" i="1"/>
  <c r="CT66" i="1"/>
  <c r="AI1910" i="4"/>
  <c r="AI1909" i="4"/>
  <c r="AI1908" i="4"/>
  <c r="AI1907" i="4"/>
  <c r="AI1906" i="4"/>
  <c r="AI1905" i="4"/>
  <c r="AI1904" i="4"/>
  <c r="AI1903" i="4"/>
  <c r="AI1902" i="4"/>
  <c r="AI1901" i="4"/>
  <c r="AI1900" i="4"/>
  <c r="AI1899" i="4"/>
  <c r="AI1898" i="4"/>
  <c r="AI1897" i="4"/>
  <c r="R1910" i="4"/>
  <c r="AJ1910" i="4" s="1"/>
  <c r="R1909" i="4"/>
  <c r="AJ1909" i="4" s="1"/>
  <c r="R1908" i="4"/>
  <c r="AJ1908" i="4" s="1"/>
  <c r="R1907" i="4"/>
  <c r="AJ1907" i="4" s="1"/>
  <c r="R1906" i="4"/>
  <c r="AJ1906" i="4" s="1"/>
  <c r="R1905" i="4"/>
  <c r="AJ1905" i="4" s="1"/>
  <c r="R1904" i="4"/>
  <c r="AJ1904" i="4" s="1"/>
  <c r="R1903" i="4"/>
  <c r="AJ1903" i="4" s="1"/>
  <c r="R1902" i="4"/>
  <c r="AJ1902" i="4" s="1"/>
  <c r="R1901" i="4"/>
  <c r="AJ1901" i="4" s="1"/>
  <c r="R1900" i="4"/>
  <c r="AJ1900" i="4" s="1"/>
  <c r="R1899" i="4"/>
  <c r="AJ1899" i="4" s="1"/>
  <c r="R1898" i="4"/>
  <c r="AJ1898" i="4" s="1"/>
  <c r="R1897" i="4"/>
  <c r="AJ1897" i="4" s="1"/>
  <c r="R1896" i="4"/>
  <c r="M1904" i="4"/>
  <c r="L1904" i="4"/>
  <c r="M1903" i="4"/>
  <c r="L1903" i="4"/>
  <c r="M1902" i="4"/>
  <c r="L1902" i="4"/>
  <c r="M1901" i="4"/>
  <c r="L1901" i="4"/>
  <c r="M1900" i="4"/>
  <c r="L1900" i="4"/>
  <c r="F1904" i="4"/>
  <c r="F1903" i="4"/>
  <c r="F1902" i="4"/>
  <c r="F1901" i="4"/>
  <c r="F1900" i="4"/>
  <c r="AK1903" i="4" l="1"/>
  <c r="AK1904" i="4"/>
  <c r="AK1902" i="4"/>
  <c r="AK1900" i="4"/>
  <c r="AK1901" i="4"/>
  <c r="G736" i="4" l="1"/>
  <c r="AJ727" i="4"/>
  <c r="AI727" i="4"/>
  <c r="AJ726" i="4"/>
  <c r="AI726" i="4"/>
  <c r="AJ725" i="4"/>
  <c r="AI725" i="4"/>
  <c r="AJ724" i="4"/>
  <c r="AI724" i="4"/>
  <c r="M726" i="4"/>
  <c r="L726" i="4"/>
  <c r="M725" i="4"/>
  <c r="L725" i="4"/>
  <c r="F726" i="4"/>
  <c r="F725" i="4"/>
  <c r="AK726" i="4" l="1"/>
  <c r="AK725" i="4"/>
  <c r="AJ750" i="4" l="1"/>
  <c r="AI750" i="4"/>
  <c r="AJ749" i="4"/>
  <c r="AI749" i="4"/>
  <c r="AJ748" i="4"/>
  <c r="AI748" i="4"/>
  <c r="AJ747" i="4"/>
  <c r="AI747" i="4"/>
  <c r="M750" i="4" l="1"/>
  <c r="L750" i="4"/>
  <c r="AK750" i="4" s="1"/>
  <c r="M749" i="4"/>
  <c r="L749" i="4"/>
  <c r="AK749" i="4" s="1"/>
  <c r="F750" i="4"/>
  <c r="F749" i="4"/>
  <c r="AI1114" i="4" l="1"/>
  <c r="AI1113" i="4"/>
  <c r="R1114" i="4"/>
  <c r="AJ1114" i="4" s="1"/>
  <c r="R1113" i="4"/>
  <c r="AJ1113" i="4" s="1"/>
  <c r="R1112" i="4"/>
  <c r="AI1895" i="4"/>
  <c r="AI1894" i="4"/>
  <c r="AI1893" i="4"/>
  <c r="AI1892" i="4"/>
  <c r="AI1891" i="4"/>
  <c r="AI1890" i="4"/>
  <c r="AI1889" i="4"/>
  <c r="AI1888" i="4"/>
  <c r="AI1887" i="4"/>
  <c r="AI1886" i="4"/>
  <c r="AI1885" i="4"/>
  <c r="AI1884" i="4"/>
  <c r="AI1883" i="4"/>
  <c r="AI1882" i="4"/>
  <c r="AI1881" i="4"/>
  <c r="AI1880" i="4"/>
  <c r="AI1879" i="4"/>
  <c r="AI1878" i="4"/>
  <c r="AI1877" i="4"/>
  <c r="AI1876" i="4"/>
  <c r="AI1875" i="4"/>
  <c r="AI1874" i="4"/>
  <c r="AI1873" i="4"/>
  <c r="AI1872" i="4"/>
  <c r="AI1871" i="4"/>
  <c r="AI1870" i="4"/>
  <c r="AI1869" i="4"/>
  <c r="AI1868" i="4"/>
  <c r="AI1867" i="4"/>
  <c r="AI1866" i="4"/>
  <c r="AI1865" i="4"/>
  <c r="AI1864" i="4"/>
  <c r="AI1863" i="4"/>
  <c r="AI1862" i="4"/>
  <c r="AI1861" i="4"/>
  <c r="AI1860" i="4"/>
  <c r="R1895" i="4"/>
  <c r="AJ1895" i="4" s="1"/>
  <c r="R1894" i="4"/>
  <c r="AJ1894" i="4" s="1"/>
  <c r="R1893" i="4"/>
  <c r="AJ1893" i="4" s="1"/>
  <c r="R1892" i="4"/>
  <c r="AJ1892" i="4" s="1"/>
  <c r="R1891" i="4"/>
  <c r="AJ1891" i="4" s="1"/>
  <c r="R1890" i="4"/>
  <c r="AJ1890" i="4" s="1"/>
  <c r="R1889" i="4"/>
  <c r="AJ1889" i="4" s="1"/>
  <c r="R1888" i="4"/>
  <c r="AJ1888" i="4" s="1"/>
  <c r="R1887" i="4"/>
  <c r="AJ1887" i="4" s="1"/>
  <c r="R1886" i="4"/>
  <c r="AJ1886" i="4" s="1"/>
  <c r="R1885" i="4"/>
  <c r="AJ1885" i="4" s="1"/>
  <c r="R1884" i="4"/>
  <c r="AJ1884" i="4" s="1"/>
  <c r="R1883" i="4"/>
  <c r="AJ1883" i="4" s="1"/>
  <c r="R1882" i="4"/>
  <c r="AJ1882" i="4" s="1"/>
  <c r="R1881" i="4"/>
  <c r="AJ1881" i="4" s="1"/>
  <c r="R1880" i="4"/>
  <c r="AJ1880" i="4" s="1"/>
  <c r="R1879" i="4"/>
  <c r="AJ1879" i="4" s="1"/>
  <c r="R1878" i="4"/>
  <c r="AJ1878" i="4" s="1"/>
  <c r="R1877" i="4"/>
  <c r="AJ1877" i="4" s="1"/>
  <c r="R1876" i="4"/>
  <c r="AJ1876" i="4" s="1"/>
  <c r="R1875" i="4"/>
  <c r="AJ1875" i="4" s="1"/>
  <c r="R1874" i="4"/>
  <c r="AJ1874" i="4" s="1"/>
  <c r="R1873" i="4"/>
  <c r="AJ1873" i="4" s="1"/>
  <c r="R1872" i="4"/>
  <c r="AJ1872" i="4" s="1"/>
  <c r="R1871" i="4"/>
  <c r="AJ1871" i="4" s="1"/>
  <c r="R1870" i="4"/>
  <c r="AJ1870" i="4" s="1"/>
  <c r="R1869" i="4"/>
  <c r="AJ1869" i="4" s="1"/>
  <c r="R1868" i="4"/>
  <c r="AJ1868" i="4" s="1"/>
  <c r="R1867" i="4"/>
  <c r="AJ1867" i="4" s="1"/>
  <c r="R1866" i="4"/>
  <c r="AJ1866" i="4" s="1"/>
  <c r="R1865" i="4"/>
  <c r="AJ1865" i="4" s="1"/>
  <c r="R1864" i="4"/>
  <c r="AJ1864" i="4" s="1"/>
  <c r="R1863" i="4"/>
  <c r="AJ1863" i="4" s="1"/>
  <c r="R1862" i="4"/>
  <c r="AJ1862" i="4" s="1"/>
  <c r="R1861" i="4"/>
  <c r="AJ1861" i="4" s="1"/>
  <c r="R1860" i="4"/>
  <c r="AJ1860" i="4" s="1"/>
  <c r="M1870" i="4"/>
  <c r="L1870" i="4"/>
  <c r="M1869" i="4"/>
  <c r="L1869" i="4"/>
  <c r="M1868" i="4"/>
  <c r="L1868" i="4"/>
  <c r="M1867" i="4"/>
  <c r="L1867" i="4"/>
  <c r="M1866" i="4"/>
  <c r="L1866" i="4"/>
  <c r="M1865" i="4"/>
  <c r="L1865" i="4"/>
  <c r="M1864" i="4"/>
  <c r="L1864" i="4"/>
  <c r="M1863" i="4"/>
  <c r="L1863" i="4"/>
  <c r="M1862" i="4"/>
  <c r="L1862" i="4"/>
  <c r="M1861" i="4"/>
  <c r="L1861" i="4"/>
  <c r="M1860" i="4"/>
  <c r="L1860" i="4"/>
  <c r="F1870" i="4"/>
  <c r="F1869" i="4"/>
  <c r="F1868" i="4"/>
  <c r="F1867" i="4"/>
  <c r="F1866" i="4"/>
  <c r="F1865" i="4"/>
  <c r="F1864" i="4"/>
  <c r="F1863" i="4"/>
  <c r="F1862" i="4"/>
  <c r="F1861" i="4"/>
  <c r="F1860" i="4"/>
  <c r="AK1863" i="4" l="1"/>
  <c r="AK1864" i="4"/>
  <c r="AK1869" i="4"/>
  <c r="AK1866" i="4"/>
  <c r="AK1868" i="4"/>
  <c r="AK1870" i="4"/>
  <c r="AK1861" i="4"/>
  <c r="AK1865" i="4"/>
  <c r="AK1867" i="4"/>
  <c r="AK1860" i="4"/>
  <c r="AK1862" i="4"/>
  <c r="AJ746" i="4" l="1"/>
  <c r="AI746" i="4"/>
  <c r="AJ745" i="4"/>
  <c r="AI745" i="4"/>
  <c r="V10" i="1" l="1"/>
  <c r="U10" i="1" s="1"/>
  <c r="AI1112" i="4" l="1"/>
  <c r="AJ1112" i="4"/>
  <c r="AB535" i="4" l="1"/>
  <c r="AI1110" i="4" l="1"/>
  <c r="AI1111" i="4"/>
  <c r="AI1109" i="4"/>
  <c r="AI1108" i="4"/>
  <c r="AI1107" i="4"/>
  <c r="AI1106" i="4"/>
  <c r="AI1105" i="4"/>
  <c r="AI1104" i="4"/>
  <c r="AI1103" i="4"/>
  <c r="AI1102" i="4"/>
  <c r="AI1101" i="4"/>
  <c r="AI1100" i="4"/>
  <c r="AI1099" i="4"/>
  <c r="AI1098" i="4"/>
  <c r="AI1097" i="4"/>
  <c r="R1111" i="4"/>
  <c r="AJ1111" i="4" s="1"/>
  <c r="R1110" i="4"/>
  <c r="AJ1110" i="4" s="1"/>
  <c r="R1109" i="4"/>
  <c r="AJ1109" i="4" s="1"/>
  <c r="R1108" i="4"/>
  <c r="AJ1108" i="4" s="1"/>
  <c r="R1107" i="4"/>
  <c r="AJ1107" i="4" s="1"/>
  <c r="R1106" i="4"/>
  <c r="AJ1106" i="4" s="1"/>
  <c r="R1105" i="4"/>
  <c r="AJ1105" i="4" s="1"/>
  <c r="R1104" i="4"/>
  <c r="AJ1104" i="4" s="1"/>
  <c r="R1103" i="4"/>
  <c r="AJ1103" i="4" s="1"/>
  <c r="R1102" i="4"/>
  <c r="AJ1102" i="4" s="1"/>
  <c r="R1101" i="4"/>
  <c r="AJ1101" i="4" s="1"/>
  <c r="R1100" i="4"/>
  <c r="AJ1100" i="4" s="1"/>
  <c r="R1099" i="4"/>
  <c r="AJ1099" i="4" s="1"/>
  <c r="R1098" i="4"/>
  <c r="AJ1098" i="4" s="1"/>
  <c r="R1097" i="4"/>
  <c r="AJ1097" i="4" s="1"/>
  <c r="M1109" i="4"/>
  <c r="L1109" i="4"/>
  <c r="M1106" i="4"/>
  <c r="L1106" i="4"/>
  <c r="M1105" i="4"/>
  <c r="L1105" i="4"/>
  <c r="M1104" i="4"/>
  <c r="L1104" i="4"/>
  <c r="M1103" i="4"/>
  <c r="L1103" i="4"/>
  <c r="M1102" i="4"/>
  <c r="L1102" i="4"/>
  <c r="M1101" i="4"/>
  <c r="L1101" i="4"/>
  <c r="M1100" i="4"/>
  <c r="F1109" i="4"/>
  <c r="F1106" i="4"/>
  <c r="F1105" i="4"/>
  <c r="F1104" i="4"/>
  <c r="F1103" i="4"/>
  <c r="F1102" i="4"/>
  <c r="F1101" i="4"/>
  <c r="F1100" i="4"/>
  <c r="AI1859" i="4"/>
  <c r="AI1858" i="4"/>
  <c r="AI1857" i="4"/>
  <c r="AI1856" i="4"/>
  <c r="AI1855" i="4"/>
  <c r="AI1854" i="4"/>
  <c r="AI1853" i="4"/>
  <c r="AI1852" i="4"/>
  <c r="AI1851" i="4"/>
  <c r="AI1850" i="4"/>
  <c r="AI1849" i="4"/>
  <c r="AI1848" i="4"/>
  <c r="AI1847" i="4"/>
  <c r="AI1846" i="4"/>
  <c r="AI1845" i="4"/>
  <c r="AI1844" i="4"/>
  <c r="AI1843" i="4"/>
  <c r="AI1842" i="4"/>
  <c r="AI1841" i="4"/>
  <c r="AI1840" i="4"/>
  <c r="AI1839" i="4"/>
  <c r="AI1838" i="4"/>
  <c r="AI1837" i="4"/>
  <c r="AI1836" i="4"/>
  <c r="AI1835" i="4"/>
  <c r="AI1834" i="4"/>
  <c r="AI1833" i="4"/>
  <c r="AI1832" i="4"/>
  <c r="AI1831" i="4"/>
  <c r="AI1830" i="4"/>
  <c r="AI1829" i="4"/>
  <c r="AI1828" i="4"/>
  <c r="AI1827" i="4"/>
  <c r="AI1826" i="4"/>
  <c r="AI1825" i="4"/>
  <c r="AI1824" i="4"/>
  <c r="AI1823" i="4"/>
  <c r="AI1822" i="4"/>
  <c r="R1859" i="4"/>
  <c r="AJ1859" i="4" s="1"/>
  <c r="R1858" i="4"/>
  <c r="AJ1858" i="4" s="1"/>
  <c r="R1857" i="4"/>
  <c r="AJ1857" i="4" s="1"/>
  <c r="R1856" i="4"/>
  <c r="AJ1856" i="4" s="1"/>
  <c r="R1855" i="4"/>
  <c r="AJ1855" i="4" s="1"/>
  <c r="R1854" i="4"/>
  <c r="AJ1854" i="4" s="1"/>
  <c r="R1853" i="4"/>
  <c r="AJ1853" i="4" s="1"/>
  <c r="R1852" i="4"/>
  <c r="AJ1852" i="4" s="1"/>
  <c r="R1851" i="4"/>
  <c r="AJ1851" i="4" s="1"/>
  <c r="R1850" i="4"/>
  <c r="AJ1850" i="4" s="1"/>
  <c r="R1849" i="4"/>
  <c r="AJ1849" i="4" s="1"/>
  <c r="R1848" i="4"/>
  <c r="AJ1848" i="4" s="1"/>
  <c r="R1847" i="4"/>
  <c r="AJ1847" i="4" s="1"/>
  <c r="R1846" i="4"/>
  <c r="AJ1846" i="4" s="1"/>
  <c r="R1845" i="4"/>
  <c r="AJ1845" i="4" s="1"/>
  <c r="R1844" i="4"/>
  <c r="AJ1844" i="4" s="1"/>
  <c r="R1843" i="4"/>
  <c r="AJ1843" i="4" s="1"/>
  <c r="R1842" i="4"/>
  <c r="AJ1842" i="4" s="1"/>
  <c r="R1841" i="4"/>
  <c r="AJ1841" i="4" s="1"/>
  <c r="R1840" i="4"/>
  <c r="AJ1840" i="4" s="1"/>
  <c r="R1839" i="4"/>
  <c r="AJ1839" i="4" s="1"/>
  <c r="R1838" i="4"/>
  <c r="AJ1838" i="4" s="1"/>
  <c r="R1837" i="4"/>
  <c r="AJ1837" i="4" s="1"/>
  <c r="R1836" i="4"/>
  <c r="AJ1836" i="4" s="1"/>
  <c r="R1835" i="4"/>
  <c r="AJ1835" i="4" s="1"/>
  <c r="R1834" i="4"/>
  <c r="AJ1834" i="4" s="1"/>
  <c r="R1833" i="4"/>
  <c r="AJ1833" i="4" s="1"/>
  <c r="R1832" i="4"/>
  <c r="AJ1832" i="4" s="1"/>
  <c r="R1831" i="4"/>
  <c r="AJ1831" i="4" s="1"/>
  <c r="R1830" i="4"/>
  <c r="AJ1830" i="4" s="1"/>
  <c r="R1829" i="4"/>
  <c r="AJ1829" i="4" s="1"/>
  <c r="R1828" i="4"/>
  <c r="AJ1828" i="4" s="1"/>
  <c r="R1827" i="4"/>
  <c r="AJ1827" i="4" s="1"/>
  <c r="R1826" i="4"/>
  <c r="AJ1826" i="4" s="1"/>
  <c r="R1825" i="4"/>
  <c r="AJ1825" i="4" s="1"/>
  <c r="R1824" i="4"/>
  <c r="AJ1824" i="4" s="1"/>
  <c r="R1823" i="4"/>
  <c r="AJ1823" i="4" s="1"/>
  <c r="R1822" i="4"/>
  <c r="AJ1822" i="4" s="1"/>
  <c r="R1821" i="4"/>
  <c r="M1829" i="4"/>
  <c r="L1829" i="4"/>
  <c r="M1828" i="4"/>
  <c r="L1828" i="4"/>
  <c r="M1827" i="4"/>
  <c r="L1827" i="4"/>
  <c r="M1826" i="4"/>
  <c r="L1826" i="4"/>
  <c r="M1825" i="4"/>
  <c r="L1825" i="4"/>
  <c r="M1824" i="4"/>
  <c r="L1824" i="4"/>
  <c r="F1829" i="4"/>
  <c r="F1828" i="4"/>
  <c r="F1827" i="4"/>
  <c r="F1826" i="4"/>
  <c r="F1825" i="4"/>
  <c r="F1824" i="4"/>
  <c r="AI744" i="4"/>
  <c r="AJ744" i="4"/>
  <c r="AK1824" i="4" l="1"/>
  <c r="AK1827" i="4"/>
  <c r="AK1106" i="4"/>
  <c r="AK1103" i="4"/>
  <c r="AK1105" i="4"/>
  <c r="AK1104" i="4"/>
  <c r="AK1109" i="4"/>
  <c r="AK1102" i="4"/>
  <c r="AK1101" i="4"/>
  <c r="AK1829" i="4"/>
  <c r="AK1825" i="4"/>
  <c r="AK1828" i="4"/>
  <c r="AK1826" i="4"/>
  <c r="L743" i="4" l="1"/>
  <c r="AJ743" i="4" l="1"/>
  <c r="AI743" i="4"/>
  <c r="AJ742" i="4"/>
  <c r="AI742" i="4"/>
  <c r="AJ741" i="4"/>
  <c r="AI741" i="4"/>
  <c r="AJ740" i="4"/>
  <c r="AI740" i="4"/>
  <c r="AJ739" i="4"/>
  <c r="AI739" i="4"/>
  <c r="AJ738" i="4"/>
  <c r="AI738" i="4"/>
  <c r="M743" i="4" l="1"/>
  <c r="AK743" i="4"/>
  <c r="M742" i="4"/>
  <c r="M740" i="4"/>
  <c r="M739" i="4"/>
  <c r="L739" i="4"/>
  <c r="AK739" i="4" s="1"/>
  <c r="F743" i="4"/>
  <c r="F742" i="4"/>
  <c r="F740" i="4"/>
  <c r="F739" i="4"/>
  <c r="F1469" i="4" l="1"/>
  <c r="C102" i="1200"/>
  <c r="F103" i="1200"/>
  <c r="E103" i="1200"/>
  <c r="B103" i="1200"/>
  <c r="F102" i="1200"/>
  <c r="E102" i="1200"/>
  <c r="D102" i="1200"/>
  <c r="C103" i="1200"/>
  <c r="D103" i="1200"/>
  <c r="G102" i="1200"/>
  <c r="G103" i="1200"/>
  <c r="H103" i="1200"/>
  <c r="B102" i="1200"/>
  <c r="H102" i="1200"/>
  <c r="J103" i="1200" l="1"/>
  <c r="I103" i="1200"/>
  <c r="I102" i="1200"/>
  <c r="J102" i="1200"/>
  <c r="R1820" i="4"/>
  <c r="R1819" i="4"/>
  <c r="AJ1819" i="4" s="1"/>
  <c r="R1818" i="4"/>
  <c r="AJ1818" i="4" s="1"/>
  <c r="R1817" i="4"/>
  <c r="AJ1817" i="4" s="1"/>
  <c r="R1816" i="4"/>
  <c r="AJ1816" i="4" s="1"/>
  <c r="R1815" i="4"/>
  <c r="AJ1815" i="4" s="1"/>
  <c r="R1814" i="4"/>
  <c r="AJ1814" i="4" s="1"/>
  <c r="R1813" i="4"/>
  <c r="AJ1813" i="4" s="1"/>
  <c r="R1812" i="4"/>
  <c r="AJ1812" i="4" s="1"/>
  <c r="R1811" i="4"/>
  <c r="AJ1811" i="4" s="1"/>
  <c r="R1810" i="4"/>
  <c r="AJ1810" i="4" s="1"/>
  <c r="R1809" i="4"/>
  <c r="AJ1809" i="4" s="1"/>
  <c r="R1808" i="4"/>
  <c r="AJ1808" i="4" s="1"/>
  <c r="R1807" i="4"/>
  <c r="AJ1807" i="4" s="1"/>
  <c r="R1806" i="4"/>
  <c r="AJ1806" i="4" s="1"/>
  <c r="R1805" i="4"/>
  <c r="AJ1805" i="4" s="1"/>
  <c r="R1804" i="4"/>
  <c r="AJ1804" i="4" s="1"/>
  <c r="R1803" i="4"/>
  <c r="AJ1803" i="4" s="1"/>
  <c r="R1802" i="4"/>
  <c r="AJ1802" i="4" s="1"/>
  <c r="R1801" i="4"/>
  <c r="AJ1801" i="4" s="1"/>
  <c r="R1800" i="4"/>
  <c r="AJ1800" i="4" s="1"/>
  <c r="R1799" i="4"/>
  <c r="AJ1799" i="4" s="1"/>
  <c r="R1798" i="4"/>
  <c r="AJ1798" i="4" s="1"/>
  <c r="R1797" i="4"/>
  <c r="AJ1797" i="4" s="1"/>
  <c r="R1796" i="4"/>
  <c r="AJ1796" i="4" s="1"/>
  <c r="R1795" i="4"/>
  <c r="AJ1795" i="4" s="1"/>
  <c r="R1794" i="4"/>
  <c r="AJ1794" i="4" s="1"/>
  <c r="R1793" i="4"/>
  <c r="AJ1793" i="4" s="1"/>
  <c r="R1792" i="4"/>
  <c r="AJ1792" i="4" s="1"/>
  <c r="R1791" i="4"/>
  <c r="AJ1791" i="4" s="1"/>
  <c r="R1790" i="4"/>
  <c r="AJ1790" i="4" s="1"/>
  <c r="R1789" i="4"/>
  <c r="AJ1789" i="4" s="1"/>
  <c r="R1788" i="4"/>
  <c r="AJ1788" i="4" s="1"/>
  <c r="R1787" i="4"/>
  <c r="AJ1787" i="4" s="1"/>
  <c r="R1786" i="4"/>
  <c r="AJ1786" i="4" s="1"/>
  <c r="R1785" i="4"/>
  <c r="AJ1785" i="4" s="1"/>
  <c r="R1784" i="4"/>
  <c r="AJ1784" i="4" s="1"/>
  <c r="R1783" i="4"/>
  <c r="AI1819" i="4"/>
  <c r="AI1818" i="4"/>
  <c r="AI1817" i="4"/>
  <c r="AI1816" i="4"/>
  <c r="AI1815" i="4"/>
  <c r="AI1814" i="4"/>
  <c r="AI1813" i="4"/>
  <c r="AI1812" i="4"/>
  <c r="AI1811" i="4"/>
  <c r="AI1810" i="4"/>
  <c r="AI1809" i="4"/>
  <c r="AI1808" i="4"/>
  <c r="AI1807" i="4"/>
  <c r="AI1806" i="4"/>
  <c r="AI1805" i="4"/>
  <c r="AI1804" i="4"/>
  <c r="AI1803" i="4"/>
  <c r="AI1802" i="4"/>
  <c r="AI1801" i="4"/>
  <c r="AI1800" i="4"/>
  <c r="AI1799" i="4"/>
  <c r="AI1798" i="4"/>
  <c r="AI1797" i="4"/>
  <c r="AI1796" i="4"/>
  <c r="AI1795" i="4"/>
  <c r="AI1794" i="4"/>
  <c r="AI1793" i="4"/>
  <c r="AI1792" i="4"/>
  <c r="AI1791" i="4"/>
  <c r="AI1790" i="4"/>
  <c r="AI1789" i="4"/>
  <c r="AI1788" i="4"/>
  <c r="AI1787" i="4"/>
  <c r="AI1786" i="4"/>
  <c r="AI1785" i="4"/>
  <c r="AI1784" i="4"/>
  <c r="F1807" i="4"/>
  <c r="F1806" i="4"/>
  <c r="M1807" i="4"/>
  <c r="L1807" i="4"/>
  <c r="M1806" i="4"/>
  <c r="F1096" i="4"/>
  <c r="F1094" i="4"/>
  <c r="F1089" i="4"/>
  <c r="AI1096" i="4"/>
  <c r="AI1095" i="4"/>
  <c r="AI1094" i="4"/>
  <c r="AI1093" i="4"/>
  <c r="AI1092" i="4"/>
  <c r="AI1091" i="4"/>
  <c r="AI1090" i="4"/>
  <c r="AI1089" i="4"/>
  <c r="R1096" i="4"/>
  <c r="AJ1096" i="4" s="1"/>
  <c r="R1095" i="4"/>
  <c r="AJ1095" i="4" s="1"/>
  <c r="R1094" i="4"/>
  <c r="AJ1094" i="4" s="1"/>
  <c r="R1093" i="4"/>
  <c r="AJ1093" i="4" s="1"/>
  <c r="R1092" i="4"/>
  <c r="AJ1092" i="4" s="1"/>
  <c r="R1091" i="4"/>
  <c r="AJ1091" i="4" s="1"/>
  <c r="R1090" i="4"/>
  <c r="AJ1090" i="4" s="1"/>
  <c r="R1089" i="4"/>
  <c r="AJ1089" i="4" s="1"/>
  <c r="M1096" i="4"/>
  <c r="L1096" i="4"/>
  <c r="M1094" i="4"/>
  <c r="L1094" i="4"/>
  <c r="M1090" i="4"/>
  <c r="M1089" i="4"/>
  <c r="L1089" i="4"/>
  <c r="AK1089" i="4" l="1"/>
  <c r="AK1807" i="4"/>
  <c r="AK1096" i="4"/>
  <c r="AK1094" i="4"/>
  <c r="AJ737" i="4" l="1"/>
  <c r="AI737" i="4"/>
  <c r="AJ736" i="4"/>
  <c r="AI736" i="4"/>
  <c r="AJ735" i="4"/>
  <c r="AI735" i="4"/>
  <c r="AJ734" i="4"/>
  <c r="AI734" i="4"/>
  <c r="AJ733" i="4"/>
  <c r="AI733" i="4"/>
  <c r="AJ732" i="4"/>
  <c r="AI732" i="4"/>
  <c r="AJ731" i="4"/>
  <c r="AI731" i="4"/>
  <c r="AJ730" i="4"/>
  <c r="AI730" i="4"/>
  <c r="AJ729" i="4"/>
  <c r="AI729" i="4"/>
  <c r="F735" i="4"/>
  <c r="F732" i="4"/>
  <c r="F731" i="4"/>
  <c r="F730" i="4"/>
  <c r="F729" i="4"/>
  <c r="F728" i="4"/>
  <c r="M735" i="4"/>
  <c r="L735" i="4"/>
  <c r="M732" i="4"/>
  <c r="L732" i="4"/>
  <c r="M731" i="4"/>
  <c r="L731" i="4"/>
  <c r="M730" i="4"/>
  <c r="L730" i="4"/>
  <c r="M729" i="4"/>
  <c r="L729" i="4"/>
  <c r="M728" i="4"/>
  <c r="L728" i="4"/>
  <c r="AK729" i="4" l="1"/>
  <c r="AK730" i="4"/>
  <c r="AK731" i="4"/>
  <c r="AK735" i="4"/>
  <c r="AK732" i="4"/>
  <c r="AI1088" i="4" l="1"/>
  <c r="AI1087" i="4"/>
  <c r="AI1086" i="4"/>
  <c r="AI1085" i="4"/>
  <c r="AI1084" i="4"/>
  <c r="AI1083" i="4"/>
  <c r="AI1082" i="4"/>
  <c r="AI1081" i="4"/>
  <c r="R1088" i="4"/>
  <c r="AJ1088" i="4" s="1"/>
  <c r="R1087" i="4"/>
  <c r="AJ1087" i="4" s="1"/>
  <c r="R1086" i="4"/>
  <c r="AJ1086" i="4" s="1"/>
  <c r="R1085" i="4"/>
  <c r="AJ1085" i="4" s="1"/>
  <c r="R1084" i="4"/>
  <c r="AJ1084" i="4" s="1"/>
  <c r="R1083" i="4"/>
  <c r="AJ1083" i="4" s="1"/>
  <c r="R1082" i="4"/>
  <c r="AJ1082" i="4" s="1"/>
  <c r="R1081" i="4"/>
  <c r="AJ1081" i="4" s="1"/>
  <c r="F1083" i="4"/>
  <c r="F1082" i="4"/>
  <c r="M1084" i="4"/>
  <c r="M1083" i="4"/>
  <c r="L1083" i="4"/>
  <c r="M1082" i="4"/>
  <c r="L1082" i="4"/>
  <c r="AK1082" i="4" l="1"/>
  <c r="AK1083" i="4"/>
  <c r="B2989" i="3" l="1"/>
  <c r="B2988" i="3"/>
  <c r="B2987" i="3"/>
  <c r="B2986" i="3"/>
  <c r="B2985" i="3"/>
  <c r="B2984" i="3"/>
  <c r="B2983" i="3"/>
  <c r="B2982" i="3"/>
  <c r="B2981" i="3"/>
  <c r="B2980" i="3"/>
  <c r="B2979" i="3"/>
  <c r="B2978" i="3"/>
  <c r="B2977" i="3"/>
  <c r="B2976" i="3"/>
  <c r="B2975" i="3"/>
  <c r="B2974" i="3"/>
  <c r="B2973" i="3"/>
  <c r="B2972" i="3"/>
  <c r="B2971" i="3"/>
  <c r="B2970" i="3"/>
  <c r="AJ728" i="4" l="1"/>
  <c r="AK728" i="4" s="1"/>
  <c r="AI728" i="4"/>
  <c r="AJ723" i="4"/>
  <c r="AI723" i="4"/>
  <c r="AJ722" i="4"/>
  <c r="AI722" i="4"/>
  <c r="AJ721" i="4"/>
  <c r="AI721" i="4"/>
  <c r="AJ720" i="4"/>
  <c r="AI720" i="4"/>
  <c r="AJ719" i="4"/>
  <c r="AI719" i="4"/>
  <c r="AJ718" i="4"/>
  <c r="AI718" i="4"/>
  <c r="AJ717" i="4"/>
  <c r="AI717" i="4"/>
  <c r="AJ716" i="4"/>
  <c r="AI716" i="4"/>
  <c r="AJ715" i="4"/>
  <c r="AI715" i="4"/>
  <c r="AJ714" i="4"/>
  <c r="AI714" i="4"/>
  <c r="M715" i="4"/>
  <c r="M721" i="4"/>
  <c r="L721" i="4"/>
  <c r="M718" i="4"/>
  <c r="L718" i="4"/>
  <c r="M717" i="4"/>
  <c r="L717" i="4"/>
  <c r="F717" i="4"/>
  <c r="F718" i="4"/>
  <c r="F721" i="4"/>
  <c r="F715" i="4"/>
  <c r="AK717" i="4" l="1"/>
  <c r="AK718" i="4"/>
  <c r="AK721" i="4"/>
  <c r="L715" i="4"/>
  <c r="AK715" i="4" s="1"/>
  <c r="I65" i="1" l="1"/>
  <c r="A527" i="1" l="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I1781" i="4"/>
  <c r="AI1780" i="4"/>
  <c r="AI1779" i="4"/>
  <c r="AI1778" i="4"/>
  <c r="AI1777" i="4"/>
  <c r="AI1776" i="4"/>
  <c r="AI1775" i="4"/>
  <c r="AI1774" i="4"/>
  <c r="AI1773" i="4"/>
  <c r="AI1772" i="4"/>
  <c r="AI1771" i="4"/>
  <c r="AI1770" i="4"/>
  <c r="AI1769" i="4"/>
  <c r="AI1768" i="4"/>
  <c r="AI1767" i="4"/>
  <c r="AI1766" i="4"/>
  <c r="AI1765" i="4"/>
  <c r="AI1764" i="4"/>
  <c r="AI1763" i="4"/>
  <c r="AI1762" i="4"/>
  <c r="AI1761" i="4"/>
  <c r="AI1760" i="4"/>
  <c r="AI1759" i="4"/>
  <c r="AI1758" i="4"/>
  <c r="AI1757" i="4"/>
  <c r="AI1756" i="4"/>
  <c r="AI1755" i="4"/>
  <c r="AI1754" i="4"/>
  <c r="AI1753" i="4"/>
  <c r="AI1752" i="4"/>
  <c r="AI1751" i="4"/>
  <c r="AI1750" i="4"/>
  <c r="AI1749" i="4"/>
  <c r="AI1748" i="4"/>
  <c r="AI1747" i="4"/>
  <c r="AI1746" i="4"/>
  <c r="AI1745" i="4"/>
  <c r="AI1744" i="4"/>
  <c r="AI1743" i="4"/>
  <c r="AI1742" i="4"/>
  <c r="AI1741" i="4"/>
  <c r="AI1740" i="4"/>
  <c r="AI1739" i="4"/>
  <c r="AI1738" i="4"/>
  <c r="AI1737" i="4"/>
  <c r="AI1736" i="4"/>
  <c r="AI1735" i="4"/>
  <c r="AI1734" i="4"/>
  <c r="AI1733" i="4"/>
  <c r="AJ2063" i="4"/>
  <c r="AI2063" i="4"/>
  <c r="AJ2062" i="4"/>
  <c r="AI2062" i="4"/>
  <c r="AJ1896" i="4"/>
  <c r="AI1896" i="4"/>
  <c r="AJ1821" i="4"/>
  <c r="AI1821" i="4"/>
  <c r="AJ1820" i="4"/>
  <c r="AI1820" i="4"/>
  <c r="AJ1783" i="4"/>
  <c r="AI1783" i="4"/>
  <c r="R1782" i="4"/>
  <c r="R1781" i="4"/>
  <c r="AJ1781" i="4" s="1"/>
  <c r="R1780" i="4"/>
  <c r="AJ1780" i="4" s="1"/>
  <c r="R1779" i="4"/>
  <c r="AJ1779" i="4" s="1"/>
  <c r="R1778" i="4"/>
  <c r="AJ1778" i="4" s="1"/>
  <c r="R1777" i="4"/>
  <c r="AJ1777" i="4" s="1"/>
  <c r="R1776" i="4"/>
  <c r="AJ1776" i="4" s="1"/>
  <c r="R1775" i="4"/>
  <c r="AJ1775" i="4" s="1"/>
  <c r="R1774" i="4"/>
  <c r="AJ1774" i="4" s="1"/>
  <c r="R1773" i="4"/>
  <c r="AJ1773" i="4" s="1"/>
  <c r="R1772" i="4"/>
  <c r="AJ1772" i="4" s="1"/>
  <c r="R1771" i="4"/>
  <c r="AJ1771" i="4" s="1"/>
  <c r="R1770" i="4"/>
  <c r="AJ1770" i="4" s="1"/>
  <c r="R1769" i="4"/>
  <c r="AJ1769" i="4" s="1"/>
  <c r="R1768" i="4"/>
  <c r="AJ1768" i="4" s="1"/>
  <c r="R1767" i="4"/>
  <c r="AJ1767" i="4" s="1"/>
  <c r="R1766" i="4"/>
  <c r="AJ1766" i="4" s="1"/>
  <c r="R1765" i="4"/>
  <c r="AJ1765" i="4" s="1"/>
  <c r="R1764" i="4"/>
  <c r="AJ1764" i="4" s="1"/>
  <c r="R1763" i="4"/>
  <c r="AJ1763" i="4" s="1"/>
  <c r="R1762" i="4"/>
  <c r="AJ1762" i="4" s="1"/>
  <c r="R1761" i="4"/>
  <c r="AJ1761" i="4" s="1"/>
  <c r="R1760" i="4"/>
  <c r="AJ1760" i="4" s="1"/>
  <c r="R1759" i="4"/>
  <c r="AJ1759" i="4" s="1"/>
  <c r="R1758" i="4"/>
  <c r="AJ1758" i="4" s="1"/>
  <c r="R1757" i="4"/>
  <c r="AJ1757" i="4" s="1"/>
  <c r="R1756" i="4"/>
  <c r="AJ1756" i="4" s="1"/>
  <c r="R1755" i="4"/>
  <c r="AJ1755" i="4" s="1"/>
  <c r="R1754" i="4"/>
  <c r="AJ1754" i="4" s="1"/>
  <c r="R1753" i="4"/>
  <c r="AJ1753" i="4" s="1"/>
  <c r="R1752" i="4"/>
  <c r="AJ1752" i="4" s="1"/>
  <c r="R1751" i="4"/>
  <c r="AJ1751" i="4" s="1"/>
  <c r="R1750" i="4"/>
  <c r="AJ1750" i="4" s="1"/>
  <c r="R1749" i="4"/>
  <c r="AJ1749" i="4" s="1"/>
  <c r="R1748" i="4"/>
  <c r="AJ1748" i="4" s="1"/>
  <c r="R1747" i="4"/>
  <c r="AJ1747" i="4" s="1"/>
  <c r="R1746" i="4"/>
  <c r="AJ1746" i="4" s="1"/>
  <c r="R1745" i="4"/>
  <c r="AJ1745" i="4" s="1"/>
  <c r="R1744" i="4"/>
  <c r="AJ1744" i="4" s="1"/>
  <c r="R1743" i="4"/>
  <c r="AJ1743" i="4" s="1"/>
  <c r="R1742" i="4"/>
  <c r="AJ1742" i="4" s="1"/>
  <c r="R1741" i="4"/>
  <c r="AJ1741" i="4" s="1"/>
  <c r="R1740" i="4"/>
  <c r="AJ1740" i="4" s="1"/>
  <c r="R1739" i="4"/>
  <c r="AJ1739" i="4" s="1"/>
  <c r="R1738" i="4"/>
  <c r="AJ1738" i="4" s="1"/>
  <c r="R1737" i="4"/>
  <c r="AJ1737" i="4" s="1"/>
  <c r="R1736" i="4"/>
  <c r="AJ1736" i="4" s="1"/>
  <c r="R1735" i="4"/>
  <c r="AJ1735" i="4" s="1"/>
  <c r="R1734" i="4"/>
  <c r="AJ1734" i="4" s="1"/>
  <c r="R1733" i="4"/>
  <c r="AJ1733" i="4" s="1"/>
  <c r="M1767" i="4"/>
  <c r="M1766" i="4"/>
  <c r="M1762" i="4"/>
  <c r="M1750" i="4"/>
  <c r="F1762" i="4" l="1"/>
  <c r="L1767" i="4"/>
  <c r="AK1767" i="4" s="1"/>
  <c r="L1766" i="4"/>
  <c r="AK1766" i="4" s="1"/>
  <c r="L1762" i="4"/>
  <c r="AK1762" i="4" s="1"/>
  <c r="F1767" i="4"/>
  <c r="F1766" i="4"/>
  <c r="F1750" i="4"/>
  <c r="F118" i="1200"/>
  <c r="H118" i="1200"/>
  <c r="G118" i="1200"/>
  <c r="E118" i="1200"/>
  <c r="D118" i="1200"/>
  <c r="C118" i="1200"/>
  <c r="B118" i="1200"/>
  <c r="J118" i="1200" l="1"/>
  <c r="I118" i="1200"/>
  <c r="A490" i="1"/>
  <c r="A489" i="1"/>
  <c r="A488" i="1"/>
  <c r="A487" i="1"/>
  <c r="A486" i="1"/>
  <c r="A485" i="1"/>
  <c r="A484" i="1"/>
  <c r="A483" i="1"/>
  <c r="A482" i="1"/>
  <c r="A481" i="1"/>
  <c r="D88" i="1200"/>
  <c r="E88" i="1200"/>
  <c r="B88" i="1200"/>
  <c r="C88" i="1200"/>
  <c r="G87" i="1200" a="1"/>
  <c r="H88" i="1200"/>
  <c r="I88" i="1200" l="1"/>
  <c r="J88" i="1200"/>
  <c r="G87" i="1200"/>
  <c r="F713" i="4"/>
  <c r="F708" i="4"/>
  <c r="F711" i="4"/>
  <c r="F710" i="4"/>
  <c r="M708" i="4"/>
  <c r="L708" i="4"/>
  <c r="M711" i="4"/>
  <c r="L711" i="4"/>
  <c r="M713" i="4"/>
  <c r="M710" i="4"/>
  <c r="L713" i="4" l="1"/>
  <c r="L710" i="4"/>
  <c r="AJ710" i="4"/>
  <c r="AJ806" i="4"/>
  <c r="AI806" i="4"/>
  <c r="AJ805" i="4"/>
  <c r="AK805" i="4" s="1"/>
  <c r="AI805" i="4"/>
  <c r="AJ774" i="4"/>
  <c r="AI774" i="4"/>
  <c r="AJ712" i="4"/>
  <c r="AI712" i="4"/>
  <c r="AJ709" i="4"/>
  <c r="AI709" i="4"/>
  <c r="AJ713" i="4"/>
  <c r="AI713" i="4"/>
  <c r="AJ706" i="4"/>
  <c r="AI706" i="4"/>
  <c r="AJ708" i="4"/>
  <c r="AK708" i="4" s="1"/>
  <c r="AI708" i="4"/>
  <c r="AJ707" i="4"/>
  <c r="AI707" i="4"/>
  <c r="AJ711" i="4"/>
  <c r="AK711" i="4" s="1"/>
  <c r="AI711" i="4"/>
  <c r="AK713" i="4" l="1"/>
  <c r="AK710" i="4"/>
  <c r="AI710" i="4"/>
  <c r="AI698" i="4" l="1"/>
  <c r="AJ704" i="4"/>
  <c r="AI704" i="4"/>
  <c r="AJ705" i="4"/>
  <c r="AI705" i="4"/>
  <c r="AJ700" i="4"/>
  <c r="AI700" i="4"/>
  <c r="AJ702" i="4"/>
  <c r="AI702" i="4"/>
  <c r="AJ699" i="4"/>
  <c r="AI699" i="4"/>
  <c r="AJ701" i="4"/>
  <c r="AI701" i="4"/>
  <c r="AJ703" i="4"/>
  <c r="AI703" i="4"/>
  <c r="F704" i="4"/>
  <c r="F705" i="4"/>
  <c r="F702" i="4"/>
  <c r="M704" i="4"/>
  <c r="L704" i="4"/>
  <c r="M705" i="4"/>
  <c r="M702" i="4"/>
  <c r="AJ698" i="4" l="1"/>
  <c r="AK704" i="4"/>
  <c r="R1038" i="4" l="1"/>
  <c r="A480" i="1" l="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P1694" i="4"/>
  <c r="R1694" i="4" s="1"/>
  <c r="G1694" i="4"/>
  <c r="AI1732" i="4"/>
  <c r="AI1731" i="4"/>
  <c r="AI1730" i="4"/>
  <c r="AI1729" i="4"/>
  <c r="AI1728" i="4"/>
  <c r="AI1727" i="4"/>
  <c r="AI1726" i="4"/>
  <c r="AI1725" i="4"/>
  <c r="AI1724" i="4"/>
  <c r="AI1723" i="4"/>
  <c r="AI1722" i="4"/>
  <c r="AI1721" i="4"/>
  <c r="AI1720" i="4"/>
  <c r="AI1719" i="4"/>
  <c r="AI1718" i="4"/>
  <c r="AI1717" i="4"/>
  <c r="AI1716" i="4"/>
  <c r="AI1715" i="4"/>
  <c r="AI1714" i="4"/>
  <c r="AI1713" i="4"/>
  <c r="AI1712" i="4"/>
  <c r="AI1711" i="4"/>
  <c r="AI1710" i="4"/>
  <c r="AI1709" i="4"/>
  <c r="AI1708" i="4"/>
  <c r="AI1707" i="4"/>
  <c r="AI1706" i="4"/>
  <c r="AI1705" i="4"/>
  <c r="AI1704" i="4"/>
  <c r="AI1703" i="4"/>
  <c r="AI1702" i="4"/>
  <c r="AI1701" i="4"/>
  <c r="AI1700" i="4"/>
  <c r="AI1699" i="4"/>
  <c r="AI1698" i="4"/>
  <c r="AI1697" i="4"/>
  <c r="AI1696" i="4"/>
  <c r="AI1695" i="4"/>
  <c r="AI1693" i="4"/>
  <c r="AI1692" i="4"/>
  <c r="AI1691" i="4"/>
  <c r="AI1690" i="4"/>
  <c r="AI1689" i="4"/>
  <c r="R1732" i="4"/>
  <c r="AJ1732" i="4" s="1"/>
  <c r="R1731" i="4"/>
  <c r="AJ1731" i="4" s="1"/>
  <c r="R1730" i="4"/>
  <c r="AJ1730" i="4" s="1"/>
  <c r="R1729" i="4"/>
  <c r="AJ1729" i="4" s="1"/>
  <c r="R1728" i="4"/>
  <c r="AJ1728" i="4" s="1"/>
  <c r="R1727" i="4"/>
  <c r="AJ1727" i="4" s="1"/>
  <c r="R1726" i="4"/>
  <c r="AJ1726" i="4" s="1"/>
  <c r="R1725" i="4"/>
  <c r="AJ1725" i="4" s="1"/>
  <c r="R1724" i="4"/>
  <c r="AJ1724" i="4" s="1"/>
  <c r="R1723" i="4"/>
  <c r="AJ1723" i="4" s="1"/>
  <c r="R1722" i="4"/>
  <c r="AJ1722" i="4" s="1"/>
  <c r="R1721" i="4"/>
  <c r="AJ1721" i="4" s="1"/>
  <c r="R1720" i="4"/>
  <c r="AJ1720" i="4" s="1"/>
  <c r="R1719" i="4"/>
  <c r="AJ1719" i="4" s="1"/>
  <c r="R1718" i="4"/>
  <c r="AJ1718" i="4" s="1"/>
  <c r="R1717" i="4"/>
  <c r="AJ1717" i="4" s="1"/>
  <c r="R1716" i="4"/>
  <c r="AJ1716" i="4" s="1"/>
  <c r="R1715" i="4"/>
  <c r="AJ1715" i="4" s="1"/>
  <c r="R1714" i="4"/>
  <c r="AJ1714" i="4" s="1"/>
  <c r="R1713" i="4"/>
  <c r="AJ1713" i="4" s="1"/>
  <c r="R1712" i="4"/>
  <c r="AJ1712" i="4" s="1"/>
  <c r="R1711" i="4"/>
  <c r="AJ1711" i="4" s="1"/>
  <c r="R1710" i="4"/>
  <c r="AJ1710" i="4" s="1"/>
  <c r="R1709" i="4"/>
  <c r="AJ1709" i="4" s="1"/>
  <c r="R1708" i="4"/>
  <c r="AJ1708" i="4" s="1"/>
  <c r="R1707" i="4"/>
  <c r="AJ1707" i="4" s="1"/>
  <c r="R1706" i="4"/>
  <c r="AJ1706" i="4" s="1"/>
  <c r="R1705" i="4"/>
  <c r="AJ1705" i="4" s="1"/>
  <c r="R1704" i="4"/>
  <c r="AJ1704" i="4" s="1"/>
  <c r="R1703" i="4"/>
  <c r="AJ1703" i="4" s="1"/>
  <c r="R1702" i="4"/>
  <c r="AJ1702" i="4" s="1"/>
  <c r="R1701" i="4"/>
  <c r="AJ1701" i="4" s="1"/>
  <c r="R1700" i="4"/>
  <c r="AJ1700" i="4" s="1"/>
  <c r="R1699" i="4"/>
  <c r="AJ1699" i="4" s="1"/>
  <c r="R1698" i="4"/>
  <c r="AJ1698" i="4" s="1"/>
  <c r="R1697" i="4"/>
  <c r="AJ1697" i="4" s="1"/>
  <c r="R1696" i="4"/>
  <c r="AJ1696" i="4" s="1"/>
  <c r="R1695" i="4"/>
  <c r="AJ1695" i="4" s="1"/>
  <c r="R1693" i="4"/>
  <c r="AJ1693" i="4" s="1"/>
  <c r="R1692" i="4"/>
  <c r="AJ1692" i="4" s="1"/>
  <c r="R1691" i="4"/>
  <c r="AJ1691" i="4" s="1"/>
  <c r="R1690" i="4"/>
  <c r="AJ1690" i="4" s="1"/>
  <c r="R1689" i="4"/>
  <c r="AJ1689" i="4" s="1"/>
  <c r="M1696" i="4"/>
  <c r="L1696" i="4"/>
  <c r="AI1694" i="4" l="1"/>
  <c r="AJ1694" i="4"/>
  <c r="AK1696" i="4"/>
  <c r="F1696" i="4"/>
  <c r="AI1080" i="4" l="1"/>
  <c r="AI1079" i="4"/>
  <c r="AI1078" i="4"/>
  <c r="AI1077" i="4"/>
  <c r="AI1076" i="4"/>
  <c r="AI1075" i="4"/>
  <c r="AI1074" i="4"/>
  <c r="AI1073" i="4"/>
  <c r="AI1072" i="4"/>
  <c r="AI1071" i="4"/>
  <c r="AI1070" i="4"/>
  <c r="AI1069" i="4"/>
  <c r="AI1068" i="4"/>
  <c r="AI1067" i="4"/>
  <c r="AI1066" i="4"/>
  <c r="AI1065" i="4"/>
  <c r="AI1064" i="4"/>
  <c r="AI1063" i="4"/>
  <c r="AI1062" i="4"/>
  <c r="AI1061" i="4"/>
  <c r="AI1060" i="4"/>
  <c r="R1080" i="4"/>
  <c r="AJ1080" i="4" s="1"/>
  <c r="R1079" i="4"/>
  <c r="AJ1079" i="4" s="1"/>
  <c r="R1078" i="4"/>
  <c r="AJ1078" i="4" s="1"/>
  <c r="R1077" i="4"/>
  <c r="AJ1077" i="4" s="1"/>
  <c r="R1076" i="4"/>
  <c r="AJ1076" i="4" s="1"/>
  <c r="R1075" i="4"/>
  <c r="AJ1075" i="4" s="1"/>
  <c r="R1074" i="4"/>
  <c r="AJ1074" i="4" s="1"/>
  <c r="R1073" i="4"/>
  <c r="AJ1073" i="4" s="1"/>
  <c r="R1072" i="4"/>
  <c r="AJ1072" i="4" s="1"/>
  <c r="R1071" i="4"/>
  <c r="AJ1071" i="4" s="1"/>
  <c r="R1070" i="4"/>
  <c r="AJ1070" i="4" s="1"/>
  <c r="R1069" i="4"/>
  <c r="AJ1069" i="4" s="1"/>
  <c r="R1068" i="4"/>
  <c r="AJ1068" i="4" s="1"/>
  <c r="R1067" i="4"/>
  <c r="AJ1067" i="4" s="1"/>
  <c r="R1066" i="4"/>
  <c r="AJ1066" i="4" s="1"/>
  <c r="R1065" i="4"/>
  <c r="AJ1065" i="4" s="1"/>
  <c r="R1064" i="4"/>
  <c r="AJ1064" i="4" s="1"/>
  <c r="R1063" i="4"/>
  <c r="AJ1063" i="4" s="1"/>
  <c r="R1062" i="4"/>
  <c r="AJ1062" i="4" s="1"/>
  <c r="R1061" i="4"/>
  <c r="AJ1061" i="4" s="1"/>
  <c r="R1060" i="4"/>
  <c r="AJ1060" i="4" s="1"/>
  <c r="R1059" i="4"/>
  <c r="M1078" i="4"/>
  <c r="M1077" i="4"/>
  <c r="M1073" i="4"/>
  <c r="L1073" i="4"/>
  <c r="M1072" i="4"/>
  <c r="M1068" i="4"/>
  <c r="M1067" i="4"/>
  <c r="L1067" i="4"/>
  <c r="M1064" i="4"/>
  <c r="M1061" i="4"/>
  <c r="L1061" i="4"/>
  <c r="F1078" i="4"/>
  <c r="F1077" i="4"/>
  <c r="F1073" i="4"/>
  <c r="F1072" i="4"/>
  <c r="F1068" i="4"/>
  <c r="F1067" i="4"/>
  <c r="F1064" i="4"/>
  <c r="F1061" i="4"/>
  <c r="AK1073" i="4" l="1"/>
  <c r="AK1061" i="4"/>
  <c r="AK1067" i="4"/>
  <c r="H122" i="1200"/>
  <c r="G122" i="1200"/>
  <c r="D122" i="1200"/>
  <c r="F122" i="1200"/>
  <c r="E121" i="1200"/>
  <c r="G121" i="1200"/>
  <c r="B122" i="1200"/>
  <c r="D121" i="1200"/>
  <c r="C122" i="1200"/>
  <c r="E122" i="1200"/>
  <c r="C121" i="1200"/>
  <c r="B121" i="1200"/>
  <c r="H121" i="1200"/>
  <c r="F121" i="1200"/>
  <c r="I122" i="1200" l="1"/>
  <c r="J122" i="1200"/>
  <c r="I121" i="1200"/>
  <c r="J121" i="1200"/>
  <c r="B2968" i="3"/>
  <c r="B2967" i="3"/>
  <c r="B2966" i="3"/>
  <c r="B2965" i="3"/>
  <c r="B2964" i="3"/>
  <c r="B2963" i="3"/>
  <c r="B2962" i="3"/>
  <c r="B2961" i="3"/>
  <c r="B2960" i="3"/>
  <c r="B2959" i="3"/>
  <c r="B2958" i="3"/>
  <c r="B2957" i="3"/>
  <c r="B2956" i="3"/>
  <c r="B2955" i="3"/>
  <c r="B2954" i="3"/>
  <c r="B2953" i="3"/>
  <c r="B2952" i="3"/>
  <c r="B2951" i="3"/>
  <c r="B2950" i="3"/>
  <c r="B2949" i="3"/>
  <c r="B2948" i="3"/>
  <c r="B2947" i="3"/>
  <c r="B2946" i="3"/>
  <c r="B2945" i="3"/>
  <c r="B2944" i="3"/>
  <c r="B2943" i="3"/>
  <c r="B2942" i="3"/>
  <c r="B2941" i="3"/>
  <c r="B2940" i="3"/>
  <c r="B2939" i="3"/>
  <c r="B2938" i="3"/>
  <c r="B2937" i="3"/>
  <c r="B2936" i="3"/>
  <c r="B2935" i="3"/>
  <c r="B2934" i="3"/>
  <c r="B2933" i="3"/>
  <c r="B2932" i="3"/>
  <c r="B2931" i="3"/>
  <c r="B2930" i="3"/>
  <c r="B2929" i="3"/>
  <c r="B2928" i="3"/>
  <c r="B2927" i="3"/>
  <c r="B2926" i="3"/>
  <c r="B2925" i="3"/>
  <c r="B2924" i="3"/>
  <c r="B2923" i="3"/>
  <c r="B2922" i="3"/>
  <c r="B2921" i="3"/>
  <c r="B2920" i="3"/>
  <c r="B2919" i="3"/>
  <c r="B2918" i="3"/>
  <c r="B2917" i="3"/>
  <c r="B2916" i="3"/>
  <c r="B2915" i="3"/>
  <c r="B2914" i="3"/>
  <c r="B2913" i="3"/>
  <c r="B2912" i="3"/>
  <c r="B2911" i="3"/>
  <c r="B2910" i="3"/>
  <c r="B2909" i="3"/>
  <c r="B2908" i="3"/>
  <c r="B2907" i="3"/>
  <c r="B2906" i="3"/>
  <c r="B2905" i="3"/>
  <c r="B2904" i="3"/>
  <c r="B2903" i="3"/>
  <c r="B2902" i="3"/>
  <c r="B2901" i="3"/>
  <c r="B2900" i="3"/>
  <c r="B2899" i="3"/>
  <c r="B2898" i="3"/>
  <c r="B2897" i="3"/>
  <c r="B2896" i="3"/>
  <c r="B2895" i="3"/>
  <c r="B2894" i="3"/>
  <c r="B2893" i="3"/>
  <c r="B2892" i="3"/>
  <c r="B2891" i="3"/>
  <c r="B2890" i="3"/>
  <c r="B2889" i="3"/>
  <c r="B2888" i="3"/>
  <c r="B2887" i="3"/>
  <c r="B2886" i="3"/>
  <c r="B2885" i="3"/>
  <c r="B2884" i="3"/>
  <c r="B2883" i="3"/>
  <c r="B2882" i="3"/>
  <c r="B2881" i="3"/>
  <c r="B2880" i="3"/>
  <c r="B2879" i="3"/>
  <c r="B2878" i="3"/>
  <c r="B2877" i="3"/>
  <c r="B2876" i="3"/>
  <c r="B2875" i="3"/>
  <c r="B2874" i="3"/>
  <c r="B2873" i="3"/>
  <c r="B2872" i="3"/>
  <c r="B2871" i="3"/>
  <c r="B2870" i="3"/>
  <c r="B2869" i="3"/>
  <c r="B2868" i="3"/>
  <c r="B2867" i="3"/>
  <c r="B2866" i="3"/>
  <c r="B2865" i="3"/>
  <c r="B2864" i="3"/>
  <c r="B2863" i="3"/>
  <c r="B2862" i="3"/>
  <c r="B2861" i="3"/>
  <c r="B2860" i="3"/>
  <c r="B2859" i="3"/>
  <c r="B2858" i="3"/>
  <c r="B2857" i="3"/>
  <c r="B2856" i="3"/>
  <c r="B2855" i="3"/>
  <c r="B2854" i="3"/>
  <c r="B2853" i="3"/>
  <c r="B2852" i="3"/>
  <c r="B2851" i="3"/>
  <c r="B2850" i="3"/>
  <c r="B2849" i="3"/>
  <c r="B2848" i="3"/>
  <c r="B2847" i="3"/>
  <c r="B2846" i="3"/>
  <c r="B2845" i="3"/>
  <c r="B2844" i="3"/>
  <c r="B2843" i="3"/>
  <c r="B2842" i="3"/>
  <c r="B2841" i="3"/>
  <c r="B2840" i="3"/>
  <c r="B2839" i="3"/>
  <c r="B2838" i="3"/>
  <c r="B2837" i="3"/>
  <c r="B2836" i="3"/>
  <c r="B2835" i="3"/>
  <c r="B2834" i="3"/>
  <c r="B2833" i="3"/>
  <c r="B2832" i="3"/>
  <c r="B2831" i="3"/>
  <c r="B2830" i="3"/>
  <c r="B2829" i="3"/>
  <c r="B2828" i="3"/>
  <c r="B2827" i="3"/>
  <c r="B2826" i="3"/>
  <c r="B2825" i="3"/>
  <c r="B2824" i="3"/>
  <c r="B2823" i="3"/>
  <c r="B2822" i="3"/>
  <c r="B2821" i="3"/>
  <c r="B2820" i="3"/>
  <c r="B2819" i="3"/>
  <c r="B2818" i="3"/>
  <c r="B2817" i="3"/>
  <c r="B2816" i="3"/>
  <c r="B2815" i="3"/>
  <c r="B2814" i="3"/>
  <c r="B2813" i="3"/>
  <c r="B2812" i="3"/>
  <c r="B2811" i="3"/>
  <c r="B2810" i="3"/>
  <c r="B2809" i="3"/>
  <c r="B2808" i="3"/>
  <c r="B2807" i="3"/>
  <c r="B2806" i="3"/>
  <c r="B2805" i="3"/>
  <c r="B2804" i="3"/>
  <c r="B2803" i="3"/>
  <c r="B2802" i="3"/>
  <c r="B2801" i="3"/>
  <c r="B2800" i="3"/>
  <c r="B2799" i="3"/>
  <c r="B2798" i="3"/>
  <c r="B2797" i="3"/>
  <c r="B2796" i="3"/>
  <c r="B2795" i="3"/>
  <c r="B2794" i="3"/>
  <c r="B2793" i="3"/>
  <c r="B2792" i="3"/>
  <c r="B2791" i="3"/>
  <c r="B2790" i="3"/>
  <c r="B2789" i="3"/>
  <c r="B2788" i="3"/>
  <c r="B2787" i="3"/>
  <c r="B2786" i="3"/>
  <c r="B2785" i="3"/>
  <c r="B2784" i="3"/>
  <c r="B2783" i="3"/>
  <c r="B2782" i="3"/>
  <c r="B2781" i="3"/>
  <c r="B2780" i="3"/>
  <c r="B2779" i="3"/>
  <c r="B2778" i="3"/>
  <c r="B2777" i="3"/>
  <c r="B2776" i="3"/>
  <c r="B2775" i="3"/>
  <c r="B2774" i="3"/>
  <c r="B2773" i="3"/>
  <c r="B2772" i="3"/>
  <c r="B2771" i="3"/>
  <c r="B2770" i="3"/>
  <c r="B2769" i="3"/>
  <c r="B2768" i="3"/>
  <c r="B2767" i="3"/>
  <c r="B2766" i="3"/>
  <c r="B2765" i="3"/>
  <c r="B2764" i="3"/>
  <c r="B2763" i="3"/>
  <c r="B2762" i="3"/>
  <c r="B2761" i="3"/>
  <c r="B2760" i="3"/>
  <c r="B2759" i="3"/>
  <c r="B2758" i="3"/>
  <c r="B2757" i="3"/>
  <c r="B2756" i="3"/>
  <c r="B2755" i="3"/>
  <c r="B2754" i="3"/>
  <c r="B2753" i="3"/>
  <c r="B2752" i="3"/>
  <c r="B2751" i="3"/>
  <c r="B2750" i="3"/>
  <c r="B2749" i="3"/>
  <c r="B2748" i="3"/>
  <c r="B2747" i="3"/>
  <c r="B2746" i="3"/>
  <c r="B2745" i="3"/>
  <c r="B2744" i="3"/>
  <c r="B2743" i="3"/>
  <c r="B2742" i="3"/>
  <c r="B2741" i="3"/>
  <c r="B2740" i="3"/>
  <c r="B2739" i="3"/>
  <c r="B2738" i="3"/>
  <c r="B2737" i="3"/>
  <c r="B2736" i="3"/>
  <c r="B2735" i="3"/>
  <c r="B2734" i="3"/>
  <c r="B2733" i="3"/>
  <c r="B2732" i="3"/>
  <c r="B2731" i="3"/>
  <c r="B2730" i="3"/>
  <c r="B2729" i="3"/>
  <c r="B2728" i="3"/>
  <c r="B2727" i="3"/>
  <c r="B2726" i="3"/>
  <c r="B2725" i="3"/>
  <c r="B2724" i="3"/>
  <c r="B2723" i="3"/>
  <c r="B2722" i="3"/>
  <c r="B2721" i="3"/>
  <c r="B2720" i="3"/>
  <c r="B2719" i="3"/>
  <c r="B2718" i="3"/>
  <c r="B2717" i="3"/>
  <c r="B2716" i="3"/>
  <c r="B2715" i="3"/>
  <c r="B2714" i="3"/>
  <c r="B2713" i="3"/>
  <c r="B2712" i="3"/>
  <c r="B2711" i="3"/>
  <c r="B2710" i="3"/>
  <c r="B2709" i="3"/>
  <c r="B2708" i="3"/>
  <c r="B2707" i="3"/>
  <c r="B2706" i="3"/>
  <c r="B2705" i="3"/>
  <c r="B2704" i="3"/>
  <c r="B2703" i="3"/>
  <c r="B2702" i="3"/>
  <c r="B2701" i="3"/>
  <c r="B2700" i="3"/>
  <c r="B2699" i="3"/>
  <c r="B2698" i="3"/>
  <c r="B2697" i="3"/>
  <c r="B2696" i="3"/>
  <c r="B2695" i="3"/>
  <c r="B2694" i="3"/>
  <c r="B2693" i="3"/>
  <c r="B2692" i="3"/>
  <c r="B2691" i="3"/>
  <c r="B2690" i="3"/>
  <c r="B2689" i="3"/>
  <c r="B2688" i="3"/>
  <c r="B2687" i="3"/>
  <c r="B2686" i="3"/>
  <c r="B2685" i="3"/>
  <c r="B2684" i="3"/>
  <c r="B2683" i="3"/>
  <c r="B2682" i="3"/>
  <c r="B2681" i="3"/>
  <c r="B2680" i="3"/>
  <c r="B2679" i="3"/>
  <c r="B2678" i="3"/>
  <c r="B2677" i="3"/>
  <c r="B2676" i="3"/>
  <c r="B2675" i="3"/>
  <c r="B2674" i="3"/>
  <c r="B2673" i="3"/>
  <c r="B2672" i="3"/>
  <c r="B2671" i="3"/>
  <c r="B2670" i="3"/>
  <c r="B2669" i="3"/>
  <c r="B2668" i="3"/>
  <c r="B2667" i="3"/>
  <c r="B2666" i="3"/>
  <c r="B2665" i="3"/>
  <c r="B2664" i="3"/>
  <c r="B2663" i="3"/>
  <c r="B2662" i="3"/>
  <c r="B2661" i="3"/>
  <c r="B2660" i="3"/>
  <c r="B2659" i="3"/>
  <c r="B2658" i="3"/>
  <c r="B2657" i="3"/>
  <c r="B2656" i="3"/>
  <c r="B2655" i="3"/>
  <c r="B2654" i="3"/>
  <c r="B2653" i="3"/>
  <c r="B2652" i="3"/>
  <c r="B2651" i="3"/>
  <c r="B2650" i="3"/>
  <c r="B2649" i="3"/>
  <c r="B2648" i="3"/>
  <c r="B2647" i="3"/>
  <c r="B2646" i="3"/>
  <c r="B2645" i="3"/>
  <c r="B2644" i="3"/>
  <c r="B2643" i="3"/>
  <c r="B2642" i="3"/>
  <c r="B2641" i="3"/>
  <c r="B2640" i="3"/>
  <c r="B2639" i="3"/>
  <c r="B2638" i="3"/>
  <c r="B2637" i="3"/>
  <c r="B2636" i="3"/>
  <c r="B2635" i="3"/>
  <c r="B2634" i="3"/>
  <c r="B2633" i="3"/>
  <c r="B2632" i="3"/>
  <c r="B2631" i="3"/>
  <c r="B2630" i="3"/>
  <c r="B2629" i="3"/>
  <c r="B2628" i="3"/>
  <c r="B2627" i="3"/>
  <c r="B2626" i="3"/>
  <c r="B2625" i="3"/>
  <c r="B2624" i="3"/>
  <c r="B2623" i="3"/>
  <c r="B2622" i="3"/>
  <c r="B2621" i="3"/>
  <c r="B2620" i="3"/>
  <c r="B2619" i="3"/>
  <c r="B2618" i="3"/>
  <c r="B2617" i="3"/>
  <c r="B2616" i="3"/>
  <c r="B2615" i="3"/>
  <c r="B2614" i="3"/>
  <c r="B2613" i="3"/>
  <c r="B2612" i="3"/>
  <c r="B2611" i="3"/>
  <c r="B2610" i="3"/>
  <c r="B2609" i="3"/>
  <c r="B2608" i="3"/>
  <c r="B2607" i="3"/>
  <c r="B2606" i="3"/>
  <c r="B2605" i="3"/>
  <c r="B2604" i="3"/>
  <c r="B2603" i="3"/>
  <c r="B2602" i="3"/>
  <c r="B2601" i="3"/>
  <c r="B2600" i="3"/>
  <c r="B2599" i="3"/>
  <c r="B2598" i="3"/>
  <c r="B2597" i="3"/>
  <c r="B2596" i="3"/>
  <c r="B2595" i="3"/>
  <c r="B2594" i="3"/>
  <c r="B2593" i="3"/>
  <c r="B2592" i="3"/>
  <c r="B2591" i="3"/>
  <c r="B2590" i="3"/>
  <c r="B2589" i="3"/>
  <c r="B2588" i="3"/>
  <c r="B2587" i="3"/>
  <c r="B2586" i="3"/>
  <c r="B2585" i="3"/>
  <c r="B2584" i="3"/>
  <c r="B2583" i="3"/>
  <c r="B2582" i="3"/>
  <c r="B2581" i="3"/>
  <c r="B2580" i="3"/>
  <c r="B2579" i="3"/>
  <c r="B2578" i="3"/>
  <c r="B2577" i="3"/>
  <c r="B2576" i="3"/>
  <c r="B2575" i="3"/>
  <c r="B2574" i="3"/>
  <c r="B2573" i="3"/>
  <c r="B2572" i="3"/>
  <c r="B2571" i="3"/>
  <c r="B2570" i="3"/>
  <c r="B2569" i="3"/>
  <c r="B2568" i="3"/>
  <c r="B2567" i="3"/>
  <c r="B2566" i="3"/>
  <c r="B2565" i="3"/>
  <c r="B2564" i="3"/>
  <c r="B2563" i="3"/>
  <c r="B2562" i="3"/>
  <c r="B2561" i="3"/>
  <c r="B2560" i="3"/>
  <c r="B2559" i="3"/>
  <c r="B2558" i="3"/>
  <c r="B2557" i="3"/>
  <c r="B2556" i="3"/>
  <c r="B2555" i="3"/>
  <c r="B2554" i="3"/>
  <c r="B2553" i="3"/>
  <c r="B2552" i="3"/>
  <c r="B2551" i="3"/>
  <c r="B2550" i="3"/>
  <c r="B2549" i="3"/>
  <c r="B2548" i="3"/>
  <c r="B2547" i="3"/>
  <c r="B2546" i="3"/>
  <c r="B2545" i="3"/>
  <c r="B2544" i="3"/>
  <c r="B2543" i="3"/>
  <c r="B2542" i="3"/>
  <c r="B2541" i="3"/>
  <c r="B2540" i="3"/>
  <c r="B2539" i="3"/>
  <c r="B2538" i="3"/>
  <c r="B2537" i="3"/>
  <c r="B2536" i="3"/>
  <c r="B2535" i="3"/>
  <c r="B2534" i="3"/>
  <c r="B2533" i="3"/>
  <c r="B2532" i="3"/>
  <c r="B2531" i="3"/>
  <c r="B2530" i="3"/>
  <c r="B2529" i="3"/>
  <c r="B2528" i="3"/>
  <c r="B2527" i="3"/>
  <c r="B2526" i="3"/>
  <c r="B2525" i="3"/>
  <c r="B2524" i="3"/>
  <c r="B2523" i="3"/>
  <c r="B2522" i="3"/>
  <c r="B2521" i="3"/>
  <c r="B2520" i="3"/>
  <c r="B2519" i="3"/>
  <c r="B2518" i="3"/>
  <c r="B2517" i="3"/>
  <c r="B2516" i="3"/>
  <c r="B2515" i="3"/>
  <c r="B2514" i="3"/>
  <c r="B2513" i="3"/>
  <c r="B2512" i="3"/>
  <c r="B2511" i="3"/>
  <c r="B2510" i="3"/>
  <c r="B2509" i="3"/>
  <c r="B2508" i="3"/>
  <c r="B2507" i="3"/>
  <c r="B2506" i="3"/>
  <c r="B2505" i="3"/>
  <c r="B2504" i="3"/>
  <c r="B2503" i="3"/>
  <c r="B2502" i="3"/>
  <c r="B2501" i="3"/>
  <c r="B2500" i="3"/>
  <c r="B2499" i="3"/>
  <c r="B2498" i="3"/>
  <c r="B2497" i="3"/>
  <c r="B2496" i="3"/>
  <c r="B2495" i="3"/>
  <c r="B2494" i="3"/>
  <c r="B2493" i="3"/>
  <c r="B2492" i="3"/>
  <c r="B2491" i="3"/>
  <c r="B2490" i="3"/>
  <c r="B2489" i="3"/>
  <c r="B2488" i="3"/>
  <c r="B2487" i="3"/>
  <c r="B2486" i="3"/>
  <c r="B2485" i="3"/>
  <c r="B2484" i="3"/>
  <c r="B2483" i="3"/>
  <c r="B2482" i="3"/>
  <c r="B2481" i="3"/>
  <c r="B2480" i="3"/>
  <c r="B2479" i="3"/>
  <c r="B2478" i="3"/>
  <c r="B2477" i="3"/>
  <c r="B2476" i="3"/>
  <c r="B2475" i="3"/>
  <c r="B2474" i="3"/>
  <c r="B2473" i="3"/>
  <c r="B2472" i="3"/>
  <c r="B2471" i="3"/>
  <c r="B2470" i="3"/>
  <c r="B2469" i="3"/>
  <c r="B2468" i="3"/>
  <c r="B2467" i="3"/>
  <c r="B2466" i="3"/>
  <c r="B2465" i="3"/>
  <c r="B2464" i="3"/>
  <c r="B2463" i="3"/>
  <c r="B2462" i="3"/>
  <c r="B2461" i="3"/>
  <c r="B2460" i="3"/>
  <c r="B2459" i="3"/>
  <c r="B2458" i="3"/>
  <c r="B2457" i="3"/>
  <c r="B2456" i="3"/>
  <c r="B2455" i="3"/>
  <c r="B2454" i="3"/>
  <c r="B2453" i="3"/>
  <c r="B2452" i="3"/>
  <c r="B2451" i="3"/>
  <c r="B2450" i="3"/>
  <c r="B2449" i="3"/>
  <c r="B2448" i="3"/>
  <c r="B2447" i="3"/>
  <c r="B2446" i="3"/>
  <c r="B2445" i="3"/>
  <c r="B2444" i="3"/>
  <c r="B2443" i="3"/>
  <c r="B2442" i="3"/>
  <c r="B2441" i="3"/>
  <c r="B2440" i="3"/>
  <c r="B2439" i="3"/>
  <c r="B2438" i="3"/>
  <c r="B2437" i="3"/>
  <c r="B2436" i="3"/>
  <c r="B2435" i="3"/>
  <c r="B2434" i="3"/>
  <c r="B2433" i="3"/>
  <c r="B2432" i="3"/>
  <c r="B2431" i="3"/>
  <c r="B2430" i="3"/>
  <c r="B2429" i="3"/>
  <c r="B2428" i="3"/>
  <c r="B2427" i="3"/>
  <c r="B2426" i="3"/>
  <c r="B2425" i="3"/>
  <c r="B2424" i="3"/>
  <c r="B2423" i="3"/>
  <c r="B2422" i="3"/>
  <c r="B2421" i="3"/>
  <c r="B2420" i="3"/>
  <c r="B2419" i="3"/>
  <c r="B2418" i="3"/>
  <c r="B2417" i="3"/>
  <c r="B2416" i="3"/>
  <c r="B2415" i="3"/>
  <c r="B2414" i="3"/>
  <c r="B2413" i="3"/>
  <c r="B2412" i="3"/>
  <c r="B2411" i="3"/>
  <c r="B2410" i="3"/>
  <c r="B2409" i="3"/>
  <c r="B2408" i="3"/>
  <c r="B2407" i="3"/>
  <c r="B2406" i="3"/>
  <c r="B2405" i="3"/>
  <c r="B2404" i="3"/>
  <c r="B2403" i="3"/>
  <c r="B2402" i="3"/>
  <c r="B2401" i="3"/>
  <c r="B2400" i="3"/>
  <c r="B2399" i="3"/>
  <c r="B2398" i="3"/>
  <c r="B2397" i="3"/>
  <c r="B2396" i="3"/>
  <c r="B2395" i="3"/>
  <c r="B2394" i="3"/>
  <c r="B2393" i="3"/>
  <c r="B2392" i="3"/>
  <c r="B2391" i="3"/>
  <c r="B2390" i="3"/>
  <c r="B2389" i="3"/>
  <c r="B2388" i="3"/>
  <c r="B2387" i="3"/>
  <c r="B2386" i="3"/>
  <c r="B2385" i="3"/>
  <c r="B2384" i="3"/>
  <c r="B2383" i="3"/>
  <c r="B2382" i="3"/>
  <c r="B2381" i="3"/>
  <c r="B2380" i="3"/>
  <c r="B2379" i="3"/>
  <c r="B2378" i="3"/>
  <c r="B2377" i="3"/>
  <c r="B2376" i="3"/>
  <c r="B2375" i="3"/>
  <c r="B2374" i="3"/>
  <c r="B2373" i="3"/>
  <c r="B2372" i="3"/>
  <c r="B2371" i="3"/>
  <c r="B2370" i="3"/>
  <c r="B2369" i="3"/>
  <c r="B2368" i="3"/>
  <c r="B2367" i="3"/>
  <c r="B2366" i="3"/>
  <c r="B2365" i="3"/>
  <c r="B2364" i="3"/>
  <c r="B2363" i="3"/>
  <c r="B2362" i="3"/>
  <c r="B2361" i="3"/>
  <c r="B2360" i="3"/>
  <c r="B2359" i="3"/>
  <c r="B2358" i="3"/>
  <c r="B2357" i="3"/>
  <c r="B2356" i="3"/>
  <c r="B2355" i="3"/>
  <c r="B2354" i="3"/>
  <c r="B2353" i="3"/>
  <c r="B2352" i="3"/>
  <c r="B2351" i="3"/>
  <c r="B2350" i="3"/>
  <c r="B2349" i="3"/>
  <c r="B2348" i="3"/>
  <c r="B2347" i="3"/>
  <c r="B2346" i="3"/>
  <c r="B2345" i="3"/>
  <c r="B2344" i="3"/>
  <c r="B2343" i="3"/>
  <c r="B2342" i="3"/>
  <c r="B2341" i="3"/>
  <c r="B2340" i="3"/>
  <c r="B2339" i="3"/>
  <c r="B2338" i="3"/>
  <c r="B2337" i="3"/>
  <c r="B2336" i="3"/>
  <c r="B2335" i="3"/>
  <c r="B2334" i="3"/>
  <c r="B2333" i="3"/>
  <c r="B2332" i="3"/>
  <c r="B2331" i="3"/>
  <c r="B2330" i="3"/>
  <c r="B2329" i="3"/>
  <c r="B2328" i="3"/>
  <c r="B2327" i="3"/>
  <c r="B2326" i="3"/>
  <c r="B2325" i="3"/>
  <c r="B2324" i="3"/>
  <c r="B2323" i="3"/>
  <c r="B2322" i="3"/>
  <c r="B2321" i="3"/>
  <c r="B2320" i="3"/>
  <c r="B2319" i="3"/>
  <c r="B2318" i="3"/>
  <c r="B2317" i="3"/>
  <c r="B2316" i="3"/>
  <c r="B2315" i="3"/>
  <c r="B2314" i="3"/>
  <c r="B2313" i="3"/>
  <c r="B2312" i="3"/>
  <c r="B2311" i="3"/>
  <c r="B2310" i="3"/>
  <c r="B2309" i="3"/>
  <c r="B2308" i="3"/>
  <c r="B2307" i="3"/>
  <c r="B2306" i="3"/>
  <c r="CT76" i="1" l="1"/>
  <c r="CT75" i="1"/>
  <c r="CN76" i="1"/>
  <c r="CN75" i="1"/>
  <c r="CH76" i="1"/>
  <c r="CH75" i="1"/>
  <c r="CB76" i="1"/>
  <c r="CB75" i="1"/>
  <c r="BV76" i="1"/>
  <c r="BV75" i="1"/>
  <c r="BP75" i="1"/>
  <c r="BJ76" i="1"/>
  <c r="BJ75" i="1"/>
  <c r="BD76" i="1"/>
  <c r="BD75" i="1"/>
  <c r="AX76" i="1"/>
  <c r="AX75" i="1"/>
  <c r="AR76" i="1"/>
  <c r="AR75" i="1"/>
  <c r="AL76" i="1"/>
  <c r="AL75" i="1"/>
  <c r="AF76" i="1"/>
  <c r="AF75" i="1"/>
  <c r="Z76" i="1"/>
  <c r="Z75" i="1"/>
  <c r="T76" i="1"/>
  <c r="T75" i="1"/>
  <c r="N76" i="1"/>
  <c r="N75" i="1"/>
  <c r="CO75" i="1"/>
  <c r="CI75" i="1"/>
  <c r="CC75" i="1"/>
  <c r="BW75" i="1"/>
  <c r="BQ75" i="1"/>
  <c r="BK75" i="1"/>
  <c r="BE75" i="1"/>
  <c r="AY75" i="1"/>
  <c r="AS75" i="1"/>
  <c r="AM75" i="1"/>
  <c r="AG75" i="1"/>
  <c r="AA75" i="1"/>
  <c r="U75" i="1"/>
  <c r="A453" i="1" l="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G1669" i="4"/>
  <c r="G1652" i="4"/>
  <c r="G1600" i="4"/>
  <c r="AI1688" i="4"/>
  <c r="AI1687" i="4"/>
  <c r="AI1686" i="4"/>
  <c r="AI1685" i="4"/>
  <c r="AI1684" i="4"/>
  <c r="AI1683" i="4"/>
  <c r="AI1682" i="4"/>
  <c r="AI1681" i="4"/>
  <c r="AI1680" i="4"/>
  <c r="AI1679" i="4"/>
  <c r="AI1678" i="4"/>
  <c r="AI1677" i="4"/>
  <c r="AI1676" i="4"/>
  <c r="AI1675" i="4"/>
  <c r="AI1674" i="4"/>
  <c r="AI1673" i="4"/>
  <c r="AI1672" i="4"/>
  <c r="AI1671" i="4"/>
  <c r="AI1670" i="4"/>
  <c r="AI1668" i="4"/>
  <c r="AI1667" i="4"/>
  <c r="AI1666" i="4"/>
  <c r="AI1665" i="4"/>
  <c r="AI1664" i="4"/>
  <c r="AI1663" i="4"/>
  <c r="AI1662" i="4"/>
  <c r="AI1661" i="4"/>
  <c r="AI1660" i="4"/>
  <c r="AI1659" i="4"/>
  <c r="AI1658" i="4"/>
  <c r="AI1657" i="4"/>
  <c r="AI1656" i="4"/>
  <c r="AI1655" i="4"/>
  <c r="AI1654" i="4"/>
  <c r="AI1653" i="4"/>
  <c r="AI1651" i="4"/>
  <c r="AI1650" i="4"/>
  <c r="AI1649" i="4"/>
  <c r="AI1648" i="4"/>
  <c r="AI1647" i="4"/>
  <c r="AI1646" i="4"/>
  <c r="AI1645" i="4"/>
  <c r="AI1644" i="4"/>
  <c r="AI1643" i="4"/>
  <c r="AI1642" i="4"/>
  <c r="AI1641" i="4"/>
  <c r="AI1640" i="4"/>
  <c r="AI1639" i="4"/>
  <c r="AI1638" i="4"/>
  <c r="AI1637" i="4"/>
  <c r="AI1636" i="4"/>
  <c r="AI1635" i="4"/>
  <c r="AI1634" i="4"/>
  <c r="AI1633" i="4"/>
  <c r="AI1632" i="4"/>
  <c r="AI1631" i="4"/>
  <c r="AI1630" i="4"/>
  <c r="AI1629" i="4"/>
  <c r="AI1628" i="4"/>
  <c r="AI1627" i="4"/>
  <c r="AI1626" i="4"/>
  <c r="AI1625" i="4"/>
  <c r="AI1624" i="4"/>
  <c r="AI1623" i="4"/>
  <c r="AI1622" i="4"/>
  <c r="AI1621" i="4"/>
  <c r="AI1620" i="4"/>
  <c r="R1688" i="4"/>
  <c r="AJ1688" i="4" s="1"/>
  <c r="R1687" i="4"/>
  <c r="AJ1687" i="4" s="1"/>
  <c r="R1686" i="4"/>
  <c r="AJ1686" i="4" s="1"/>
  <c r="R1685" i="4"/>
  <c r="AJ1685" i="4" s="1"/>
  <c r="R1684" i="4"/>
  <c r="AJ1684" i="4" s="1"/>
  <c r="R1683" i="4"/>
  <c r="AJ1683" i="4" s="1"/>
  <c r="R1682" i="4"/>
  <c r="AJ1682" i="4" s="1"/>
  <c r="R1681" i="4"/>
  <c r="AJ1681" i="4" s="1"/>
  <c r="R1680" i="4"/>
  <c r="AJ1680" i="4" s="1"/>
  <c r="R1679" i="4"/>
  <c r="AJ1679" i="4" s="1"/>
  <c r="R1678" i="4"/>
  <c r="AJ1678" i="4" s="1"/>
  <c r="R1677" i="4"/>
  <c r="AJ1677" i="4" s="1"/>
  <c r="R1676" i="4"/>
  <c r="AJ1676" i="4" s="1"/>
  <c r="R1675" i="4"/>
  <c r="AJ1675" i="4" s="1"/>
  <c r="R1674" i="4"/>
  <c r="AJ1674" i="4" s="1"/>
  <c r="R1673" i="4"/>
  <c r="AJ1673" i="4" s="1"/>
  <c r="R1672" i="4"/>
  <c r="AJ1672" i="4" s="1"/>
  <c r="R1671" i="4"/>
  <c r="AJ1671" i="4" s="1"/>
  <c r="R1670" i="4"/>
  <c r="AJ1670" i="4" s="1"/>
  <c r="R1669" i="4"/>
  <c r="R1668" i="4"/>
  <c r="AJ1668" i="4" s="1"/>
  <c r="R1667" i="4"/>
  <c r="AJ1667" i="4" s="1"/>
  <c r="R1666" i="4"/>
  <c r="AJ1666" i="4" s="1"/>
  <c r="R1665" i="4"/>
  <c r="AJ1665" i="4" s="1"/>
  <c r="R1664" i="4"/>
  <c r="AJ1664" i="4" s="1"/>
  <c r="R1663" i="4"/>
  <c r="AJ1663" i="4" s="1"/>
  <c r="R1662" i="4"/>
  <c r="AJ1662" i="4" s="1"/>
  <c r="R1661" i="4"/>
  <c r="AJ1661" i="4" s="1"/>
  <c r="R1660" i="4"/>
  <c r="AJ1660" i="4" s="1"/>
  <c r="R1659" i="4"/>
  <c r="AJ1659" i="4" s="1"/>
  <c r="R1658" i="4"/>
  <c r="AJ1658" i="4" s="1"/>
  <c r="R1657" i="4"/>
  <c r="AJ1657" i="4" s="1"/>
  <c r="R1656" i="4"/>
  <c r="AJ1656" i="4" s="1"/>
  <c r="R1655" i="4"/>
  <c r="AJ1655" i="4" s="1"/>
  <c r="R1654" i="4"/>
  <c r="AJ1654" i="4" s="1"/>
  <c r="R1653" i="4"/>
  <c r="AJ1653" i="4" s="1"/>
  <c r="R1652" i="4"/>
  <c r="R1651" i="4"/>
  <c r="AJ1651" i="4" s="1"/>
  <c r="R1650" i="4"/>
  <c r="AJ1650" i="4" s="1"/>
  <c r="R1649" i="4"/>
  <c r="AJ1649" i="4" s="1"/>
  <c r="R1648" i="4"/>
  <c r="AJ1648" i="4" s="1"/>
  <c r="R1647" i="4"/>
  <c r="AJ1647" i="4" s="1"/>
  <c r="R1646" i="4"/>
  <c r="AJ1646" i="4" s="1"/>
  <c r="R1645" i="4"/>
  <c r="AJ1645" i="4" s="1"/>
  <c r="R1644" i="4"/>
  <c r="AJ1644" i="4" s="1"/>
  <c r="R1643" i="4"/>
  <c r="AJ1643" i="4" s="1"/>
  <c r="R1642" i="4"/>
  <c r="AJ1642" i="4" s="1"/>
  <c r="R1641" i="4"/>
  <c r="AJ1641" i="4" s="1"/>
  <c r="R1640" i="4"/>
  <c r="AJ1640" i="4" s="1"/>
  <c r="R1639" i="4"/>
  <c r="AJ1639" i="4" s="1"/>
  <c r="R1638" i="4"/>
  <c r="AJ1638" i="4" s="1"/>
  <c r="R1637" i="4"/>
  <c r="AJ1637" i="4" s="1"/>
  <c r="R1636" i="4"/>
  <c r="AJ1636" i="4" s="1"/>
  <c r="R1635" i="4"/>
  <c r="AJ1635" i="4" s="1"/>
  <c r="R1634" i="4"/>
  <c r="AJ1634" i="4" s="1"/>
  <c r="R1633" i="4"/>
  <c r="AJ1633" i="4" s="1"/>
  <c r="R1632" i="4"/>
  <c r="AJ1632" i="4" s="1"/>
  <c r="R1631" i="4"/>
  <c r="AJ1631" i="4" s="1"/>
  <c r="R1630" i="4"/>
  <c r="AJ1630" i="4" s="1"/>
  <c r="R1629" i="4"/>
  <c r="AJ1629" i="4" s="1"/>
  <c r="R1628" i="4"/>
  <c r="AJ1628" i="4" s="1"/>
  <c r="R1627" i="4"/>
  <c r="AJ1627" i="4" s="1"/>
  <c r="R1626" i="4"/>
  <c r="AJ1626" i="4" s="1"/>
  <c r="R1625" i="4"/>
  <c r="AJ1625" i="4" s="1"/>
  <c r="R1624" i="4"/>
  <c r="AJ1624" i="4" s="1"/>
  <c r="R1623" i="4"/>
  <c r="AJ1623" i="4" s="1"/>
  <c r="R1622" i="4"/>
  <c r="AJ1622" i="4" s="1"/>
  <c r="R1621" i="4"/>
  <c r="AJ1621" i="4" s="1"/>
  <c r="R1620" i="4"/>
  <c r="AJ1620" i="4" s="1"/>
  <c r="R1619" i="4"/>
  <c r="R1618" i="4"/>
  <c r="R1617" i="4"/>
  <c r="R1616" i="4"/>
  <c r="R1615" i="4"/>
  <c r="R1614" i="4"/>
  <c r="R1613" i="4"/>
  <c r="R1612" i="4"/>
  <c r="R1611" i="4"/>
  <c r="R1610" i="4"/>
  <c r="R1609" i="4"/>
  <c r="R1608" i="4"/>
  <c r="R1607" i="4"/>
  <c r="R1606" i="4"/>
  <c r="R1605" i="4"/>
  <c r="R1604" i="4"/>
  <c r="R1603" i="4"/>
  <c r="R1602" i="4"/>
  <c r="R1601" i="4"/>
  <c r="R1600" i="4"/>
  <c r="R1599" i="4"/>
  <c r="R1598" i="4"/>
  <c r="R1597" i="4"/>
  <c r="R1596" i="4"/>
  <c r="R1595" i="4"/>
  <c r="R1594" i="4"/>
  <c r="R1593" i="4"/>
  <c r="R1592" i="4"/>
  <c r="R1591" i="4"/>
  <c r="R1590" i="4"/>
  <c r="R1589" i="4"/>
  <c r="R1588" i="4"/>
  <c r="R1587" i="4"/>
  <c r="R1586" i="4"/>
  <c r="R1585" i="4"/>
  <c r="R1584" i="4"/>
  <c r="AJ1652" i="4" l="1"/>
  <c r="AI1652" i="4"/>
  <c r="AJ1669" i="4"/>
  <c r="AI1669" i="4"/>
  <c r="F100" i="1200"/>
  <c r="B99" i="1200"/>
  <c r="F99" i="1200"/>
  <c r="G100" i="1200"/>
  <c r="F91" i="1200"/>
  <c r="B91" i="1200"/>
  <c r="H99" i="1200"/>
  <c r="E96" i="1200"/>
  <c r="B100" i="1200"/>
  <c r="C92" i="1200"/>
  <c r="D96" i="1200"/>
  <c r="C95" i="1200"/>
  <c r="E99" i="1200"/>
  <c r="G95" i="1200"/>
  <c r="F92" i="1200"/>
  <c r="C100" i="1200"/>
  <c r="D100" i="1200"/>
  <c r="C99" i="1200"/>
  <c r="C91" i="1200"/>
  <c r="G99" i="1200"/>
  <c r="B96" i="1200"/>
  <c r="E92" i="1200"/>
  <c r="D95" i="1200"/>
  <c r="H100" i="1200"/>
  <c r="E100" i="1200"/>
  <c r="H91" i="1200"/>
  <c r="F96" i="1200"/>
  <c r="H92" i="1200"/>
  <c r="H96" i="1200"/>
  <c r="E91" i="1200"/>
  <c r="B95" i="1200"/>
  <c r="E95" i="1200"/>
  <c r="G96" i="1200"/>
  <c r="D92" i="1200"/>
  <c r="G91" i="1200"/>
  <c r="H95" i="1200"/>
  <c r="C96" i="1200"/>
  <c r="F95" i="1200"/>
  <c r="B92" i="1200"/>
  <c r="G92" i="1200"/>
  <c r="D99" i="1200"/>
  <c r="D91" i="1200"/>
  <c r="I96" i="1200" l="1"/>
  <c r="J96" i="1200"/>
  <c r="I100" i="1200"/>
  <c r="J100" i="1200"/>
  <c r="I92" i="1200"/>
  <c r="J92" i="1200"/>
  <c r="I95" i="1200"/>
  <c r="J95" i="1200"/>
  <c r="I99" i="1200"/>
  <c r="J99" i="1200"/>
  <c r="J91" i="1200"/>
  <c r="I91" i="1200"/>
  <c r="AI1058" i="4"/>
  <c r="AI1057" i="4"/>
  <c r="AI1056" i="4"/>
  <c r="AI1055" i="4"/>
  <c r="AI1054" i="4"/>
  <c r="AI1053" i="4"/>
  <c r="AI1052" i="4"/>
  <c r="AI1051" i="4"/>
  <c r="AI1050" i="4"/>
  <c r="AI1049" i="4"/>
  <c r="AI1048" i="4"/>
  <c r="R1058" i="4"/>
  <c r="AJ1058" i="4" s="1"/>
  <c r="R1057" i="4"/>
  <c r="AJ1057" i="4" s="1"/>
  <c r="R1056" i="4"/>
  <c r="AJ1056" i="4" s="1"/>
  <c r="R1055" i="4"/>
  <c r="AJ1055" i="4" s="1"/>
  <c r="R1054" i="4"/>
  <c r="AJ1054" i="4" s="1"/>
  <c r="R1053" i="4"/>
  <c r="AJ1053" i="4" s="1"/>
  <c r="R1052" i="4"/>
  <c r="AJ1052" i="4" s="1"/>
  <c r="R1051" i="4"/>
  <c r="AJ1051" i="4" s="1"/>
  <c r="R1050" i="4"/>
  <c r="AJ1050" i="4" s="1"/>
  <c r="R1049" i="4"/>
  <c r="AJ1049" i="4" s="1"/>
  <c r="R1048" i="4"/>
  <c r="AJ1048" i="4" s="1"/>
  <c r="R1047" i="4"/>
  <c r="R1046" i="4"/>
  <c r="R1045" i="4"/>
  <c r="R1044" i="4"/>
  <c r="R1043" i="4"/>
  <c r="R1042" i="4"/>
  <c r="R1041" i="4"/>
  <c r="R1040" i="4"/>
  <c r="R1039" i="4"/>
  <c r="M1054" i="4"/>
  <c r="L1054" i="4"/>
  <c r="F1054" i="4"/>
  <c r="AI697" i="4"/>
  <c r="AJ697" i="4"/>
  <c r="AK1054" i="4" l="1"/>
  <c r="A365" i="1" l="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R1583" i="4"/>
  <c r="AJ1583" i="4" s="1"/>
  <c r="R1582" i="4"/>
  <c r="AJ1582" i="4" s="1"/>
  <c r="R1581" i="4"/>
  <c r="AJ1581" i="4" s="1"/>
  <c r="R1580" i="4"/>
  <c r="AJ1580" i="4" s="1"/>
  <c r="R1579" i="4"/>
  <c r="AJ1579" i="4" s="1"/>
  <c r="R1578" i="4"/>
  <c r="AJ1578" i="4" s="1"/>
  <c r="R1577" i="4"/>
  <c r="AJ1577" i="4" s="1"/>
  <c r="R1576" i="4"/>
  <c r="AJ1576" i="4" s="1"/>
  <c r="R1575" i="4"/>
  <c r="AJ1575" i="4" s="1"/>
  <c r="R1574" i="4"/>
  <c r="AJ1574" i="4" s="1"/>
  <c r="R1573" i="4"/>
  <c r="AJ1573" i="4" s="1"/>
  <c r="R1572" i="4"/>
  <c r="AJ1572" i="4" s="1"/>
  <c r="R1571" i="4"/>
  <c r="AJ1571" i="4" s="1"/>
  <c r="R1570" i="4"/>
  <c r="AJ1570" i="4" s="1"/>
  <c r="R1569" i="4"/>
  <c r="AJ1569" i="4" s="1"/>
  <c r="R1568" i="4"/>
  <c r="AJ1568" i="4" s="1"/>
  <c r="R1567" i="4"/>
  <c r="AJ1567" i="4" s="1"/>
  <c r="R1566" i="4"/>
  <c r="AJ1566" i="4" s="1"/>
  <c r="R1565" i="4"/>
  <c r="AJ1565" i="4" s="1"/>
  <c r="R1564" i="4"/>
  <c r="AJ1564" i="4" s="1"/>
  <c r="R1563" i="4"/>
  <c r="AJ1563" i="4" s="1"/>
  <c r="R1562" i="4"/>
  <c r="AJ1562" i="4" s="1"/>
  <c r="R1561" i="4"/>
  <c r="AJ1561" i="4" s="1"/>
  <c r="R1560" i="4"/>
  <c r="AJ1560" i="4" s="1"/>
  <c r="R1559" i="4"/>
  <c r="AJ1559" i="4" s="1"/>
  <c r="R1558" i="4"/>
  <c r="AJ1558" i="4" s="1"/>
  <c r="R1557" i="4"/>
  <c r="AJ1557" i="4" s="1"/>
  <c r="R1556" i="4"/>
  <c r="AJ1556" i="4" s="1"/>
  <c r="R1555" i="4"/>
  <c r="AJ1555" i="4" s="1"/>
  <c r="R1554" i="4"/>
  <c r="AJ1554" i="4" s="1"/>
  <c r="R1553" i="4"/>
  <c r="AJ1553" i="4" s="1"/>
  <c r="R1552" i="4"/>
  <c r="AJ1552" i="4" s="1"/>
  <c r="R1551" i="4"/>
  <c r="AJ1551" i="4" s="1"/>
  <c r="R1550" i="4"/>
  <c r="AJ1550" i="4" s="1"/>
  <c r="R1549" i="4"/>
  <c r="AJ1549" i="4" s="1"/>
  <c r="R1548" i="4"/>
  <c r="AJ1548" i="4" s="1"/>
  <c r="R1547" i="4"/>
  <c r="AJ1547" i="4" s="1"/>
  <c r="R1546" i="4"/>
  <c r="AJ1546" i="4" s="1"/>
  <c r="R1545" i="4"/>
  <c r="AJ1545" i="4" s="1"/>
  <c r="R1544" i="4"/>
  <c r="AJ1544" i="4" s="1"/>
  <c r="R1543" i="4"/>
  <c r="AJ1543" i="4" s="1"/>
  <c r="R1542" i="4"/>
  <c r="AJ1542" i="4" s="1"/>
  <c r="R1541" i="4"/>
  <c r="AJ1541" i="4" s="1"/>
  <c r="R1540" i="4"/>
  <c r="AJ1540" i="4" s="1"/>
  <c r="R1539" i="4"/>
  <c r="AJ1539" i="4" s="1"/>
  <c r="R1538" i="4"/>
  <c r="AJ1538" i="4" s="1"/>
  <c r="R1537" i="4"/>
  <c r="AJ1537" i="4" s="1"/>
  <c r="R1536" i="4"/>
  <c r="AJ1536" i="4" s="1"/>
  <c r="R1535" i="4"/>
  <c r="AJ1535" i="4" s="1"/>
  <c r="R1534" i="4"/>
  <c r="AJ1534" i="4" s="1"/>
  <c r="R1533" i="4"/>
  <c r="AJ1533" i="4" s="1"/>
  <c r="R1532" i="4"/>
  <c r="AJ1532" i="4" s="1"/>
  <c r="R1531" i="4"/>
  <c r="AJ1531" i="4" s="1"/>
  <c r="R1530" i="4"/>
  <c r="AJ1530" i="4" s="1"/>
  <c r="R1529" i="4"/>
  <c r="AJ1529" i="4" s="1"/>
  <c r="R1528" i="4"/>
  <c r="AJ1528" i="4" s="1"/>
  <c r="R1527" i="4"/>
  <c r="AJ1527" i="4" s="1"/>
  <c r="R1526" i="4"/>
  <c r="AJ1526" i="4" s="1"/>
  <c r="R1525" i="4"/>
  <c r="AJ1525" i="4" s="1"/>
  <c r="R1524" i="4"/>
  <c r="AJ1524" i="4" s="1"/>
  <c r="R1523" i="4"/>
  <c r="AJ1523" i="4" s="1"/>
  <c r="R1522" i="4"/>
  <c r="AJ1522" i="4" s="1"/>
  <c r="R1521" i="4"/>
  <c r="AJ1521" i="4" s="1"/>
  <c r="R1520" i="4"/>
  <c r="AJ1520" i="4" s="1"/>
  <c r="R1519" i="4"/>
  <c r="AJ1519" i="4" s="1"/>
  <c r="R1518" i="4"/>
  <c r="AJ1518" i="4" s="1"/>
  <c r="R1517" i="4"/>
  <c r="AJ1517" i="4" s="1"/>
  <c r="R1516" i="4"/>
  <c r="AJ1516" i="4" s="1"/>
  <c r="R1515" i="4"/>
  <c r="AJ1515" i="4" s="1"/>
  <c r="R1514" i="4"/>
  <c r="AJ1514" i="4" s="1"/>
  <c r="R1513" i="4"/>
  <c r="AJ1513" i="4" s="1"/>
  <c r="R1512" i="4"/>
  <c r="AJ1512" i="4" s="1"/>
  <c r="R1511" i="4"/>
  <c r="AJ1511" i="4" s="1"/>
  <c r="R1510" i="4"/>
  <c r="AJ1510" i="4" s="1"/>
  <c r="R1509" i="4"/>
  <c r="AJ1509" i="4" s="1"/>
  <c r="AJ1782" i="4"/>
  <c r="AI1782" i="4"/>
  <c r="AJ1619" i="4"/>
  <c r="AI1619" i="4"/>
  <c r="AJ1618" i="4"/>
  <c r="AI1618" i="4"/>
  <c r="AJ1617" i="4"/>
  <c r="AI1617" i="4"/>
  <c r="AJ1616" i="4"/>
  <c r="AI1616" i="4"/>
  <c r="AJ1615" i="4"/>
  <c r="AI1615" i="4"/>
  <c r="AJ1614" i="4"/>
  <c r="AI1614" i="4"/>
  <c r="AJ1613" i="4"/>
  <c r="AI1613" i="4"/>
  <c r="AJ1612" i="4"/>
  <c r="AI1612" i="4"/>
  <c r="AJ1611" i="4"/>
  <c r="AI1611" i="4"/>
  <c r="AJ1610" i="4"/>
  <c r="AI1610" i="4"/>
  <c r="AJ1609" i="4"/>
  <c r="AI1609" i="4"/>
  <c r="AJ1608" i="4"/>
  <c r="AI1608" i="4"/>
  <c r="AJ1607" i="4"/>
  <c r="AI1607" i="4"/>
  <c r="AJ1606" i="4"/>
  <c r="AI1606" i="4"/>
  <c r="AJ1605" i="4"/>
  <c r="AI1605" i="4"/>
  <c r="AJ1604" i="4"/>
  <c r="AI1604" i="4"/>
  <c r="AJ1603" i="4"/>
  <c r="AI1603" i="4"/>
  <c r="AJ1602" i="4"/>
  <c r="AI1602" i="4"/>
  <c r="AJ1601" i="4"/>
  <c r="AI1601" i="4"/>
  <c r="AJ1600" i="4"/>
  <c r="AI1600" i="4"/>
  <c r="AJ1599" i="4"/>
  <c r="AI1599" i="4"/>
  <c r="AJ1598" i="4"/>
  <c r="AI1598" i="4"/>
  <c r="AJ1597" i="4"/>
  <c r="AI1597" i="4"/>
  <c r="AJ1596" i="4"/>
  <c r="AI1596" i="4"/>
  <c r="AJ1595" i="4"/>
  <c r="AI1595" i="4"/>
  <c r="AJ1594" i="4"/>
  <c r="AI1594" i="4"/>
  <c r="AJ1593" i="4"/>
  <c r="AI1593" i="4"/>
  <c r="AJ1592" i="4"/>
  <c r="AI1592" i="4"/>
  <c r="AJ1591" i="4"/>
  <c r="AI1591" i="4"/>
  <c r="AJ1590" i="4"/>
  <c r="AI1590" i="4"/>
  <c r="AJ1589" i="4"/>
  <c r="AI1589" i="4"/>
  <c r="AJ1588" i="4"/>
  <c r="AI1588" i="4"/>
  <c r="AJ1587" i="4"/>
  <c r="AI1587" i="4"/>
  <c r="AJ1586" i="4"/>
  <c r="AI1586" i="4"/>
  <c r="AJ1585" i="4"/>
  <c r="AI1585" i="4"/>
  <c r="AJ1584" i="4"/>
  <c r="AI1584" i="4"/>
  <c r="AI1583" i="4"/>
  <c r="AI1582" i="4"/>
  <c r="AI1581" i="4"/>
  <c r="AI1580" i="4"/>
  <c r="AI1579" i="4"/>
  <c r="AI1578" i="4"/>
  <c r="AI1577" i="4"/>
  <c r="AI1576" i="4"/>
  <c r="AI1575" i="4"/>
  <c r="AI1574" i="4"/>
  <c r="AI1573" i="4"/>
  <c r="AI1572" i="4"/>
  <c r="AI1571" i="4"/>
  <c r="AI1570" i="4"/>
  <c r="AI1569" i="4"/>
  <c r="AI1568" i="4"/>
  <c r="AI1567" i="4"/>
  <c r="AI1566" i="4"/>
  <c r="AI1565" i="4"/>
  <c r="AI1564" i="4"/>
  <c r="AI1563" i="4"/>
  <c r="AI1562" i="4"/>
  <c r="AI1561" i="4"/>
  <c r="AI1560" i="4"/>
  <c r="AI1559" i="4"/>
  <c r="AI1558" i="4"/>
  <c r="AI1557" i="4"/>
  <c r="AI1556" i="4"/>
  <c r="AI1555" i="4"/>
  <c r="AI1554" i="4"/>
  <c r="AI1553" i="4"/>
  <c r="AI1552" i="4"/>
  <c r="AI1551" i="4"/>
  <c r="AI1550" i="4"/>
  <c r="AI1549" i="4"/>
  <c r="AI1548" i="4"/>
  <c r="AI1547" i="4"/>
  <c r="AI1546" i="4"/>
  <c r="AI1545" i="4"/>
  <c r="AI1544" i="4"/>
  <c r="AI1543" i="4"/>
  <c r="AI1542" i="4"/>
  <c r="AI1541" i="4"/>
  <c r="AI1540" i="4"/>
  <c r="AI1539" i="4"/>
  <c r="AI1538" i="4"/>
  <c r="AI1537" i="4"/>
  <c r="AI1536" i="4"/>
  <c r="AI1535" i="4"/>
  <c r="AI1534" i="4"/>
  <c r="AI1533" i="4"/>
  <c r="AI1532" i="4"/>
  <c r="AI1531" i="4"/>
  <c r="AI1530" i="4"/>
  <c r="AI1529" i="4"/>
  <c r="AI1528" i="4"/>
  <c r="AI1527" i="4"/>
  <c r="AI1526" i="4"/>
  <c r="AI1525" i="4"/>
  <c r="AI1524" i="4"/>
  <c r="AI1523" i="4"/>
  <c r="AI1522" i="4"/>
  <c r="AI1521" i="4"/>
  <c r="AI1520" i="4"/>
  <c r="AI1519" i="4"/>
  <c r="AI1518" i="4"/>
  <c r="AI1517" i="4"/>
  <c r="AI1516" i="4"/>
  <c r="AI1515" i="4"/>
  <c r="AI1514" i="4"/>
  <c r="AI1513" i="4"/>
  <c r="AI1512" i="4"/>
  <c r="AI1511" i="4"/>
  <c r="AI1510" i="4"/>
  <c r="AI1509" i="4"/>
  <c r="AJ692" i="4" l="1"/>
  <c r="AI692" i="4"/>
  <c r="AJ696" i="4"/>
  <c r="AJ694" i="4"/>
  <c r="AJ693" i="4"/>
  <c r="AI689" i="4"/>
  <c r="AI696" i="4"/>
  <c r="M695" i="4"/>
  <c r="AI694" i="4"/>
  <c r="AI693" i="4"/>
  <c r="AJ691" i="4"/>
  <c r="AI691" i="4"/>
  <c r="AJ690" i="4"/>
  <c r="AI690" i="4"/>
  <c r="M691" i="4"/>
  <c r="M690" i="4"/>
  <c r="AI695" i="4" l="1"/>
  <c r="AJ695" i="4"/>
  <c r="AJ689" i="4"/>
  <c r="AK1598" i="4" l="1"/>
  <c r="AK1599" i="4"/>
  <c r="L691" i="4"/>
  <c r="F695" i="4"/>
  <c r="F690" i="4"/>
  <c r="L690" i="4"/>
  <c r="F691" i="4"/>
  <c r="AK691" i="4" l="1"/>
  <c r="AK690" i="4"/>
  <c r="R1036" i="4" l="1"/>
  <c r="AI1508" i="4" l="1"/>
  <c r="R1508" i="4"/>
  <c r="AJ1508" i="4" s="1"/>
  <c r="R1507" i="4"/>
  <c r="R1506" i="4"/>
  <c r="R1505" i="4"/>
  <c r="R1504" i="4"/>
  <c r="R1503" i="4"/>
  <c r="AI1507" i="4" l="1"/>
  <c r="AJ1507" i="4"/>
  <c r="J10" i="1" l="1"/>
  <c r="AI1506" i="4"/>
  <c r="AJ1506" i="4"/>
  <c r="G1495" i="4" l="1"/>
  <c r="A295" i="1"/>
  <c r="A294" i="1"/>
  <c r="A293" i="1"/>
  <c r="A292" i="1"/>
  <c r="A291" i="1"/>
  <c r="A290" i="1"/>
  <c r="A289" i="1"/>
  <c r="A288" i="1"/>
  <c r="A287" i="1"/>
  <c r="A286" i="1"/>
  <c r="A285" i="1"/>
  <c r="AJ1047" i="4"/>
  <c r="AI1047" i="4"/>
  <c r="AJ1046" i="4"/>
  <c r="AI1046" i="4"/>
  <c r="AJ1045" i="4"/>
  <c r="AI1045" i="4"/>
  <c r="AJ1044" i="4"/>
  <c r="AI1044" i="4"/>
  <c r="AJ1043" i="4"/>
  <c r="AI1043" i="4"/>
  <c r="AJ1042" i="4"/>
  <c r="AI1042" i="4"/>
  <c r="AJ1041" i="4"/>
  <c r="AI1041" i="4"/>
  <c r="AJ1040" i="4"/>
  <c r="AI1040" i="4"/>
  <c r="AJ1039" i="4"/>
  <c r="AI1039" i="4"/>
  <c r="AJ1036" i="4"/>
  <c r="AI1036" i="4"/>
  <c r="M1046" i="4"/>
  <c r="F1046" i="4"/>
  <c r="AI1029" i="4"/>
  <c r="R1029" i="4"/>
  <c r="AJ1029" i="4" s="1"/>
  <c r="AK1894" i="4" l="1"/>
  <c r="G681" i="4"/>
  <c r="L679" i="4"/>
  <c r="L688" i="4"/>
  <c r="M688" i="4"/>
  <c r="F688" i="4"/>
  <c r="AI684" i="4"/>
  <c r="AJ684" i="4"/>
  <c r="AI1505" i="4" l="1"/>
  <c r="AJ1505" i="4"/>
  <c r="A284" i="1" l="1"/>
  <c r="AJ1503" i="4"/>
  <c r="R1502" i="4"/>
  <c r="AJ1502" i="4" s="1"/>
  <c r="R1501" i="4"/>
  <c r="AJ1501" i="4" s="1"/>
  <c r="R1500" i="4"/>
  <c r="AJ1500" i="4" s="1"/>
  <c r="R1499" i="4"/>
  <c r="AJ1499" i="4" s="1"/>
  <c r="R1498" i="4"/>
  <c r="AJ1498" i="4" s="1"/>
  <c r="R1497" i="4"/>
  <c r="AJ1497" i="4" s="1"/>
  <c r="R1496" i="4"/>
  <c r="R1495" i="4"/>
  <c r="R1494" i="4"/>
  <c r="R1493" i="4"/>
  <c r="R1492" i="4"/>
  <c r="R1491" i="4"/>
  <c r="R1490" i="4"/>
  <c r="R1489" i="4"/>
  <c r="R1488" i="4"/>
  <c r="R1487" i="4"/>
  <c r="R1486" i="4"/>
  <c r="R1485" i="4"/>
  <c r="R1484" i="4"/>
  <c r="R1483" i="4"/>
  <c r="R1482" i="4"/>
  <c r="AJ1504" i="4"/>
  <c r="AI1504" i="4"/>
  <c r="AI1503" i="4"/>
  <c r="AI1502" i="4"/>
  <c r="AI1501" i="4"/>
  <c r="AI1500" i="4"/>
  <c r="AI1499" i="4"/>
  <c r="AI1498" i="4"/>
  <c r="AI1497" i="4"/>
  <c r="F1482" i="4" l="1"/>
  <c r="AJ1496" i="4"/>
  <c r="AI1496" i="4"/>
  <c r="AJ1495" i="4"/>
  <c r="AI1495" i="4"/>
  <c r="AJ1494" i="4"/>
  <c r="AI1494" i="4"/>
  <c r="AJ1493" i="4"/>
  <c r="AI1493" i="4"/>
  <c r="AJ1492" i="4"/>
  <c r="AI1492" i="4"/>
  <c r="AJ1491" i="4"/>
  <c r="AI1491" i="4"/>
  <c r="AJ1490" i="4"/>
  <c r="AI1490" i="4"/>
  <c r="AJ1489" i="4"/>
  <c r="AI1489" i="4"/>
  <c r="AJ1488" i="4"/>
  <c r="AI1488" i="4"/>
  <c r="AJ1487" i="4"/>
  <c r="AI1487" i="4"/>
  <c r="AJ1486" i="4"/>
  <c r="AI1486" i="4"/>
  <c r="AJ1485" i="4"/>
  <c r="AI1485" i="4"/>
  <c r="AJ1484" i="4"/>
  <c r="AI1484" i="4"/>
  <c r="AJ1483" i="4"/>
  <c r="AI1483" i="4"/>
  <c r="AJ1482" i="4"/>
  <c r="AI1482" i="4"/>
  <c r="AJ686" i="4"/>
  <c r="AI686" i="4"/>
  <c r="AJ685" i="4"/>
  <c r="AI685" i="4"/>
  <c r="AJ683" i="4"/>
  <c r="AI683" i="4"/>
  <c r="AJ682" i="4"/>
  <c r="AI682" i="4"/>
  <c r="AJ681" i="4"/>
  <c r="AI681" i="4"/>
  <c r="AJ680" i="4"/>
  <c r="AI680" i="4"/>
  <c r="AJ679" i="4"/>
  <c r="AI679" i="4"/>
  <c r="M679" i="4" l="1"/>
  <c r="AK679" i="4"/>
  <c r="F679" i="4"/>
  <c r="A283" i="1" l="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M2441" i="4" l="1"/>
  <c r="L2441" i="4"/>
  <c r="M1482" i="4"/>
  <c r="L1482" i="4"/>
  <c r="AK1482" i="4" s="1"/>
  <c r="M1472" i="4"/>
  <c r="L1472" i="4"/>
  <c r="M1469" i="4"/>
  <c r="L1469" i="4"/>
  <c r="AJ678" i="4" l="1"/>
  <c r="AI678" i="4"/>
  <c r="AJ677" i="4"/>
  <c r="AI677" i="4"/>
  <c r="AJ676" i="4" l="1"/>
  <c r="AI676" i="4"/>
  <c r="AJ675" i="4"/>
  <c r="AI675" i="4"/>
  <c r="AI1027" i="4" l="1"/>
  <c r="AI1026" i="4"/>
  <c r="AI1025" i="4"/>
  <c r="AI1024" i="4"/>
  <c r="AD981" i="4"/>
  <c r="AD980" i="4"/>
  <c r="AD2441" i="4"/>
  <c r="R1035" i="4"/>
  <c r="R1034" i="4"/>
  <c r="R1033" i="4"/>
  <c r="R1032" i="4"/>
  <c r="R1031" i="4"/>
  <c r="R1030" i="4"/>
  <c r="R1028" i="4"/>
  <c r="R1027" i="4"/>
  <c r="AJ1027" i="4" s="1"/>
  <c r="R1026" i="4"/>
  <c r="AJ1026" i="4" s="1"/>
  <c r="R1025" i="4"/>
  <c r="AJ1025" i="4" s="1"/>
  <c r="R1024" i="4"/>
  <c r="AJ1024" i="4" s="1"/>
  <c r="M1033" i="4"/>
  <c r="M1030" i="4"/>
  <c r="L1030" i="4"/>
  <c r="M1028" i="4"/>
  <c r="M1024" i="4"/>
  <c r="F1030" i="4"/>
  <c r="F1028" i="4"/>
  <c r="F1024" i="4"/>
  <c r="F1472" i="4"/>
  <c r="AI1481" i="4"/>
  <c r="AI1480" i="4"/>
  <c r="AI1479" i="4"/>
  <c r="AI1478" i="4"/>
  <c r="AI1477" i="4"/>
  <c r="AI1476" i="4"/>
  <c r="AI1475" i="4"/>
  <c r="AI1474" i="4"/>
  <c r="AI1473" i="4"/>
  <c r="AI1472" i="4"/>
  <c r="AI1471" i="4"/>
  <c r="AI1470" i="4"/>
  <c r="AI1469" i="4"/>
  <c r="AI1468" i="4"/>
  <c r="AI1467" i="4"/>
  <c r="AI1466" i="4"/>
  <c r="AI1465" i="4"/>
  <c r="AI1464" i="4"/>
  <c r="AI1463" i="4"/>
  <c r="AI1462" i="4"/>
  <c r="AI1461" i="4"/>
  <c r="AI1460" i="4"/>
  <c r="AI1459" i="4"/>
  <c r="AI1458" i="4"/>
  <c r="AI1457" i="4"/>
  <c r="AI1456" i="4"/>
  <c r="AI1455" i="4"/>
  <c r="AI1454" i="4"/>
  <c r="AI1453" i="4"/>
  <c r="AI1452" i="4"/>
  <c r="AI1451" i="4"/>
  <c r="AI1450" i="4"/>
  <c r="AI1449" i="4"/>
  <c r="AI1448" i="4"/>
  <c r="AI1447" i="4"/>
  <c r="AI1446" i="4"/>
  <c r="AI1445" i="4"/>
  <c r="AI1444" i="4"/>
  <c r="AI1443" i="4"/>
  <c r="AI1442" i="4"/>
  <c r="AI1441" i="4"/>
  <c r="AI1440" i="4"/>
  <c r="AI1439" i="4"/>
  <c r="AI1438" i="4"/>
  <c r="AI1437" i="4"/>
  <c r="AI1436" i="4"/>
  <c r="AI1435" i="4"/>
  <c r="AI1434" i="4"/>
  <c r="AI1433" i="4"/>
  <c r="AI1432" i="4"/>
  <c r="AI1431" i="4"/>
  <c r="AI1430" i="4"/>
  <c r="AI1429" i="4"/>
  <c r="R1481" i="4"/>
  <c r="AJ1481" i="4" s="1"/>
  <c r="R1480" i="4"/>
  <c r="AJ1480" i="4" s="1"/>
  <c r="R1479" i="4"/>
  <c r="AJ1479" i="4" s="1"/>
  <c r="R1478" i="4"/>
  <c r="AJ1478" i="4" s="1"/>
  <c r="R1477" i="4"/>
  <c r="AJ1477" i="4" s="1"/>
  <c r="R1476" i="4"/>
  <c r="AJ1476" i="4" s="1"/>
  <c r="R1475" i="4"/>
  <c r="AJ1475" i="4" s="1"/>
  <c r="R1474" i="4"/>
  <c r="AJ1474" i="4" s="1"/>
  <c r="R1473" i="4"/>
  <c r="AJ1473" i="4" s="1"/>
  <c r="R1472" i="4"/>
  <c r="AJ1472" i="4" s="1"/>
  <c r="AK1472" i="4" s="1"/>
  <c r="R1471" i="4"/>
  <c r="AJ1471" i="4" s="1"/>
  <c r="R1470" i="4"/>
  <c r="AJ1470" i="4" s="1"/>
  <c r="R1469" i="4"/>
  <c r="AJ1469" i="4" s="1"/>
  <c r="AK1469" i="4" s="1"/>
  <c r="R1468" i="4"/>
  <c r="AJ1468" i="4" s="1"/>
  <c r="R1467" i="4"/>
  <c r="AJ1467" i="4" s="1"/>
  <c r="R1466" i="4"/>
  <c r="AJ1466" i="4" s="1"/>
  <c r="R1465" i="4"/>
  <c r="AJ1465" i="4" s="1"/>
  <c r="R1464" i="4"/>
  <c r="AJ1464" i="4" s="1"/>
  <c r="R1463" i="4"/>
  <c r="AJ1463" i="4" s="1"/>
  <c r="R1462" i="4"/>
  <c r="AJ1462" i="4" s="1"/>
  <c r="R1461" i="4"/>
  <c r="AJ1461" i="4" s="1"/>
  <c r="R1460" i="4"/>
  <c r="AJ1460" i="4" s="1"/>
  <c r="R1459" i="4"/>
  <c r="AJ1459" i="4" s="1"/>
  <c r="R1458" i="4"/>
  <c r="AJ1458" i="4" s="1"/>
  <c r="R1457" i="4"/>
  <c r="AJ1457" i="4" s="1"/>
  <c r="R1456" i="4"/>
  <c r="AJ1456" i="4" s="1"/>
  <c r="R1455" i="4"/>
  <c r="AJ1455" i="4" s="1"/>
  <c r="R1454" i="4"/>
  <c r="AJ1454" i="4" s="1"/>
  <c r="R1453" i="4"/>
  <c r="AJ1453" i="4" s="1"/>
  <c r="R1452" i="4"/>
  <c r="AJ1452" i="4" s="1"/>
  <c r="R1451" i="4"/>
  <c r="AJ1451" i="4" s="1"/>
  <c r="R1450" i="4"/>
  <c r="AJ1450" i="4" s="1"/>
  <c r="R1449" i="4"/>
  <c r="AJ1449" i="4" s="1"/>
  <c r="R1448" i="4"/>
  <c r="AJ1448" i="4" s="1"/>
  <c r="R1447" i="4"/>
  <c r="AJ1447" i="4" s="1"/>
  <c r="R1446" i="4"/>
  <c r="AJ1446" i="4" s="1"/>
  <c r="R1445" i="4"/>
  <c r="AJ1445" i="4" s="1"/>
  <c r="R1444" i="4"/>
  <c r="AJ1444" i="4" s="1"/>
  <c r="R1443" i="4"/>
  <c r="AJ1443" i="4" s="1"/>
  <c r="R1442" i="4"/>
  <c r="AJ1442" i="4" s="1"/>
  <c r="R1441" i="4"/>
  <c r="AJ1441" i="4" s="1"/>
  <c r="R1440" i="4"/>
  <c r="AJ1440" i="4" s="1"/>
  <c r="R1439" i="4"/>
  <c r="AJ1439" i="4" s="1"/>
  <c r="R1438" i="4"/>
  <c r="AJ1438" i="4" s="1"/>
  <c r="R1437" i="4"/>
  <c r="AJ1437" i="4" s="1"/>
  <c r="R1436" i="4"/>
  <c r="AJ1436" i="4" s="1"/>
  <c r="R1435" i="4"/>
  <c r="AJ1435" i="4" s="1"/>
  <c r="R1434" i="4"/>
  <c r="AJ1434" i="4" s="1"/>
  <c r="R1433" i="4"/>
  <c r="AJ1433" i="4" s="1"/>
  <c r="R1432" i="4"/>
  <c r="AJ1432" i="4" s="1"/>
  <c r="R1431" i="4"/>
  <c r="AJ1431" i="4" s="1"/>
  <c r="R1430" i="4"/>
  <c r="AJ1430" i="4" s="1"/>
  <c r="R1429" i="4"/>
  <c r="AJ1429" i="4" s="1"/>
  <c r="B2304" i="3" l="1"/>
  <c r="B2303" i="3"/>
  <c r="B2302" i="3"/>
  <c r="B2301" i="3"/>
  <c r="B2300" i="3"/>
  <c r="B2299" i="3"/>
  <c r="B2298" i="3"/>
  <c r="B2297" i="3"/>
  <c r="B2296" i="3"/>
  <c r="B2295" i="3"/>
  <c r="B2294" i="3"/>
  <c r="B2293" i="3"/>
  <c r="B2292" i="3"/>
  <c r="B2291" i="3"/>
  <c r="B2290" i="3"/>
  <c r="B2289" i="3"/>
  <c r="B2288" i="3"/>
  <c r="B2287" i="3"/>
  <c r="B2286" i="3"/>
  <c r="B2285" i="3"/>
  <c r="B2284" i="3"/>
  <c r="B2283" i="3"/>
  <c r="B2282" i="3"/>
  <c r="B2281" i="3"/>
  <c r="B2280" i="3"/>
  <c r="B2279" i="3"/>
  <c r="B2278" i="3"/>
  <c r="B2277" i="3"/>
  <c r="B2276" i="3"/>
  <c r="B2275" i="3"/>
  <c r="B2274" i="3"/>
  <c r="B2273" i="3"/>
  <c r="B2272" i="3"/>
  <c r="B2271" i="3"/>
  <c r="B2270" i="3"/>
  <c r="B2269" i="3"/>
  <c r="B2268" i="3"/>
  <c r="B2267" i="3"/>
  <c r="B2266" i="3"/>
  <c r="B2265" i="3"/>
  <c r="B2264" i="3"/>
  <c r="B2263" i="3"/>
  <c r="B2262" i="3"/>
  <c r="B2261" i="3"/>
  <c r="B2260" i="3"/>
  <c r="B2259" i="3"/>
  <c r="B2258" i="3"/>
  <c r="B2257" i="3"/>
  <c r="B2256" i="3"/>
  <c r="B2255" i="3"/>
  <c r="B2254" i="3"/>
  <c r="B2253" i="3"/>
  <c r="B2252" i="3"/>
  <c r="B2251" i="3"/>
  <c r="B2250" i="3"/>
  <c r="B2249" i="3"/>
  <c r="B2248" i="3"/>
  <c r="B2247" i="3"/>
  <c r="B2246" i="3"/>
  <c r="B2245" i="3"/>
  <c r="B2244" i="3"/>
  <c r="B2243" i="3"/>
  <c r="B2242" i="3"/>
  <c r="B2241" i="3"/>
  <c r="B2240" i="3"/>
  <c r="B2239" i="3"/>
  <c r="B2238" i="3"/>
  <c r="B2237" i="3"/>
  <c r="B2236" i="3"/>
  <c r="B2235" i="3"/>
  <c r="B2234" i="3"/>
  <c r="B2233" i="3"/>
  <c r="B2232" i="3"/>
  <c r="B2231" i="3"/>
  <c r="B2230" i="3"/>
  <c r="B2229" i="3"/>
  <c r="B2228" i="3"/>
  <c r="B2227" i="3"/>
  <c r="B2226" i="3"/>
  <c r="B2225" i="3"/>
  <c r="B2224" i="3"/>
  <c r="B2223" i="3"/>
  <c r="B2222" i="3"/>
  <c r="B2221" i="3"/>
  <c r="B2220" i="3"/>
  <c r="B2219" i="3"/>
  <c r="B2218" i="3"/>
  <c r="B2217" i="3"/>
  <c r="B2216" i="3"/>
  <c r="B2215" i="3"/>
  <c r="B2214" i="3"/>
  <c r="B2213" i="3"/>
  <c r="B2212" i="3"/>
  <c r="B2211" i="3"/>
  <c r="B2210" i="3"/>
  <c r="B2209" i="3"/>
  <c r="B2208" i="3"/>
  <c r="B2207" i="3"/>
  <c r="B2206" i="3"/>
  <c r="B2205" i="3"/>
  <c r="B2204" i="3"/>
  <c r="B2203" i="3"/>
  <c r="B2202" i="3"/>
  <c r="B2201" i="3"/>
  <c r="B2200" i="3"/>
  <c r="B2199" i="3"/>
  <c r="B2198" i="3"/>
  <c r="B2197" i="3"/>
  <c r="B2196" i="3"/>
  <c r="B2195" i="3"/>
  <c r="B2194" i="3"/>
  <c r="B2193" i="3"/>
  <c r="B2192" i="3"/>
  <c r="B2191" i="3"/>
  <c r="B2190" i="3"/>
  <c r="B2189" i="3"/>
  <c r="B2188" i="3"/>
  <c r="B2187" i="3"/>
  <c r="B2186" i="3"/>
  <c r="B2185" i="3"/>
  <c r="B2184" i="3"/>
  <c r="B2183" i="3"/>
  <c r="B2182" i="3" l="1"/>
  <c r="B2181" i="3"/>
  <c r="B2180" i="3"/>
  <c r="B2179" i="3"/>
  <c r="B2178" i="3"/>
  <c r="B2177" i="3"/>
  <c r="B2176" i="3"/>
  <c r="B2175" i="3"/>
  <c r="B2174" i="3"/>
  <c r="B2173" i="3"/>
  <c r="B2172" i="3"/>
  <c r="B2171" i="3"/>
  <c r="B2170" i="3"/>
  <c r="B2169" i="3"/>
  <c r="B2168" i="3"/>
  <c r="B2167" i="3"/>
  <c r="B2166" i="3"/>
  <c r="B2165" i="3"/>
  <c r="B2164" i="3"/>
  <c r="B2163" i="3"/>
  <c r="B2162" i="3"/>
  <c r="B2161" i="3"/>
  <c r="B2160" i="3"/>
  <c r="B2159" i="3"/>
  <c r="B2158" i="3"/>
  <c r="B2157" i="3"/>
  <c r="B2156" i="3"/>
  <c r="B2155" i="3"/>
  <c r="B2154" i="3"/>
  <c r="B2153" i="3"/>
  <c r="B2152" i="3"/>
  <c r="B2151" i="3"/>
  <c r="B2150" i="3"/>
  <c r="B2149" i="3"/>
  <c r="B2148" i="3"/>
  <c r="B2147" i="3"/>
  <c r="B2146" i="3"/>
  <c r="B2145" i="3"/>
  <c r="B2144" i="3"/>
  <c r="B2143" i="3"/>
  <c r="B2142" i="3"/>
  <c r="B2141" i="3"/>
  <c r="B2140" i="3"/>
  <c r="B2139" i="3"/>
  <c r="B2138" i="3"/>
  <c r="B2137" i="3"/>
  <c r="B2136" i="3"/>
  <c r="B2135" i="3"/>
  <c r="B2134" i="3"/>
  <c r="B2133" i="3"/>
  <c r="B2132" i="3"/>
  <c r="B2131" i="3"/>
  <c r="B2130" i="3"/>
  <c r="B2129" i="3"/>
  <c r="B2128" i="3"/>
  <c r="B2127" i="3"/>
  <c r="B2126" i="3"/>
  <c r="B2125" i="3"/>
  <c r="B2124" i="3"/>
  <c r="B2123" i="3"/>
  <c r="B2122" i="3"/>
  <c r="B2121" i="3"/>
  <c r="B2120" i="3"/>
  <c r="B2119" i="3"/>
  <c r="B2118" i="3"/>
  <c r="B2117" i="3"/>
  <c r="B2116" i="3"/>
  <c r="B2115" i="3"/>
  <c r="B2114" i="3"/>
  <c r="B2113" i="3"/>
  <c r="B2112" i="3"/>
  <c r="B2111" i="3"/>
  <c r="B2110" i="3"/>
  <c r="B2109" i="3"/>
  <c r="B2108" i="3"/>
  <c r="B2107" i="3"/>
  <c r="B2106" i="3"/>
  <c r="B2105" i="3"/>
  <c r="B2104" i="3"/>
  <c r="B2103" i="3"/>
  <c r="B2102" i="3"/>
  <c r="B2101" i="3"/>
  <c r="B2100" i="3"/>
  <c r="B2099" i="3"/>
  <c r="B2098" i="3"/>
  <c r="B2097" i="3"/>
  <c r="B2096" i="3"/>
  <c r="B2095" i="3"/>
  <c r="B2094" i="3"/>
  <c r="B2093" i="3"/>
  <c r="B2092" i="3"/>
  <c r="B2091" i="3"/>
  <c r="B2090" i="3"/>
  <c r="B2089" i="3"/>
  <c r="B2088" i="3"/>
  <c r="B2087" i="3"/>
  <c r="B2086" i="3"/>
  <c r="B2085" i="3"/>
  <c r="AJ674" i="4" l="1"/>
  <c r="AI674" i="4"/>
  <c r="AJ673" i="4"/>
  <c r="AI673" i="4"/>
  <c r="AJ672" i="4"/>
  <c r="AI672" i="4"/>
  <c r="AJ671" i="4"/>
  <c r="AI671" i="4"/>
  <c r="AJ670" i="4" l="1"/>
  <c r="AI670" i="4"/>
  <c r="AJ669" i="4"/>
  <c r="AI669" i="4"/>
  <c r="AJ668" i="4"/>
  <c r="AI668" i="4"/>
  <c r="AJ667" i="4"/>
  <c r="AI667" i="4"/>
  <c r="AJ666" i="4"/>
  <c r="AI666" i="4"/>
  <c r="F669" i="4"/>
  <c r="F668" i="4"/>
  <c r="M669" i="4"/>
  <c r="L669" i="4"/>
  <c r="M668" i="4"/>
  <c r="L668" i="4"/>
  <c r="AK668" i="4" l="1"/>
  <c r="AK669" i="4"/>
  <c r="G658" i="4" l="1"/>
  <c r="AI658" i="4" s="1"/>
  <c r="AJ658" i="4" l="1"/>
  <c r="R1428" i="4" l="1"/>
  <c r="AJ1428" i="4" s="1"/>
  <c r="R1427" i="4"/>
  <c r="AJ1427" i="4" s="1"/>
  <c r="R1426" i="4"/>
  <c r="AJ1426" i="4" s="1"/>
  <c r="R1425" i="4"/>
  <c r="AJ1425" i="4" s="1"/>
  <c r="R1424" i="4"/>
  <c r="AJ1424" i="4" s="1"/>
  <c r="R1423" i="4"/>
  <c r="AJ1423" i="4" s="1"/>
  <c r="R1422" i="4"/>
  <c r="AJ1422" i="4" s="1"/>
  <c r="R1421" i="4"/>
  <c r="AJ1421" i="4" s="1"/>
  <c r="R1420" i="4"/>
  <c r="AJ1420" i="4" s="1"/>
  <c r="R1419" i="4"/>
  <c r="AJ1419" i="4" s="1"/>
  <c r="AI1428" i="4"/>
  <c r="AI1427" i="4"/>
  <c r="AI1426" i="4"/>
  <c r="AI1425" i="4"/>
  <c r="AI1424" i="4"/>
  <c r="AI1423" i="4"/>
  <c r="AI1422" i="4"/>
  <c r="AI1421" i="4"/>
  <c r="AI1420" i="4"/>
  <c r="AI1419" i="4"/>
  <c r="AI662" i="4" l="1"/>
  <c r="AJ665" i="4"/>
  <c r="AJ664" i="4"/>
  <c r="F662" i="4"/>
  <c r="AI663" i="4" l="1"/>
  <c r="AJ661" i="4"/>
  <c r="L662" i="4"/>
  <c r="M662" i="4"/>
  <c r="AJ662" i="4"/>
  <c r="AJ660" i="4"/>
  <c r="AI660" i="4"/>
  <c r="AJ663" i="4"/>
  <c r="AI664" i="4"/>
  <c r="AI665" i="4"/>
  <c r="AI661" i="4"/>
  <c r="AK662" i="4" l="1"/>
  <c r="L1" i="1" l="1"/>
  <c r="B3" i="3"/>
  <c r="AI1023" i="4"/>
  <c r="AI1022" i="4"/>
  <c r="AI1021" i="4"/>
  <c r="AI1020" i="4"/>
  <c r="AI1019" i="4"/>
  <c r="AI1018" i="4"/>
  <c r="R1023" i="4"/>
  <c r="AJ1023" i="4" s="1"/>
  <c r="R1022" i="4"/>
  <c r="AJ1022" i="4" s="1"/>
  <c r="R1021" i="4"/>
  <c r="AJ1021" i="4" s="1"/>
  <c r="R1020" i="4"/>
  <c r="AJ1020" i="4" s="1"/>
  <c r="R1019" i="4"/>
  <c r="AJ1019" i="4" s="1"/>
  <c r="R1018" i="4"/>
  <c r="AJ1018" i="4" s="1"/>
  <c r="F1021" i="4"/>
  <c r="M1021" i="4"/>
  <c r="L1021" i="4"/>
  <c r="AI1418" i="4"/>
  <c r="AI1417" i="4"/>
  <c r="AI1416" i="4"/>
  <c r="AI1415" i="4"/>
  <c r="AI1414" i="4"/>
  <c r="AI1413" i="4"/>
  <c r="AI1412" i="4"/>
  <c r="R1418" i="4"/>
  <c r="AJ1418" i="4" s="1"/>
  <c r="R1417" i="4"/>
  <c r="AJ1417" i="4" s="1"/>
  <c r="R1416" i="4"/>
  <c r="AJ1416" i="4" s="1"/>
  <c r="R1415" i="4"/>
  <c r="AJ1415" i="4" s="1"/>
  <c r="R1414" i="4"/>
  <c r="AJ1414" i="4" s="1"/>
  <c r="R1413" i="4"/>
  <c r="AJ1413" i="4" s="1"/>
  <c r="R1412" i="4"/>
  <c r="AJ1412" i="4" s="1"/>
  <c r="AK1021" i="4" l="1"/>
  <c r="B1896" i="3" l="1"/>
  <c r="AI659" i="4" l="1"/>
  <c r="AJ659" i="4" l="1"/>
  <c r="AI1411" i="4" l="1"/>
  <c r="AI1410" i="4"/>
  <c r="AI1409" i="4"/>
  <c r="AI1408" i="4"/>
  <c r="AI1407" i="4"/>
  <c r="AI1406" i="4"/>
  <c r="AI1405" i="4"/>
  <c r="AI1404" i="4"/>
  <c r="AI1403" i="4"/>
  <c r="AI1402" i="4"/>
  <c r="AI1401" i="4"/>
  <c r="AI1400" i="4"/>
  <c r="AI1399" i="4"/>
  <c r="R1411" i="4"/>
  <c r="AJ1411" i="4" s="1"/>
  <c r="R1410" i="4"/>
  <c r="AJ1410" i="4" s="1"/>
  <c r="R1409" i="4"/>
  <c r="AJ1409" i="4" s="1"/>
  <c r="R1408" i="4"/>
  <c r="AJ1408" i="4" s="1"/>
  <c r="R1407" i="4"/>
  <c r="AJ1407" i="4" s="1"/>
  <c r="R1406" i="4"/>
  <c r="AJ1406" i="4" s="1"/>
  <c r="R1405" i="4"/>
  <c r="AJ1405" i="4" s="1"/>
  <c r="R1404" i="4"/>
  <c r="AJ1404" i="4" s="1"/>
  <c r="R1403" i="4"/>
  <c r="AJ1403" i="4" s="1"/>
  <c r="R1402" i="4"/>
  <c r="AJ1402" i="4" s="1"/>
  <c r="R1401" i="4"/>
  <c r="AJ1401" i="4" s="1"/>
  <c r="R1400" i="4"/>
  <c r="AJ1400" i="4" s="1"/>
  <c r="R1399" i="4"/>
  <c r="AJ1399" i="4" s="1"/>
  <c r="G656" i="4"/>
  <c r="G654" i="4"/>
  <c r="F1016" i="4" l="1"/>
  <c r="F1014" i="4"/>
  <c r="F1013" i="4"/>
  <c r="F1010" i="4"/>
  <c r="AI1017" i="4"/>
  <c r="AI1016" i="4"/>
  <c r="AI1015" i="4"/>
  <c r="AI1014" i="4"/>
  <c r="AI1013" i="4"/>
  <c r="AI1012" i="4"/>
  <c r="AI1011" i="4"/>
  <c r="AI1010" i="4"/>
  <c r="AI1009" i="4"/>
  <c r="AI1008" i="4"/>
  <c r="AI1007" i="4"/>
  <c r="AI1006" i="4"/>
  <c r="AI1005" i="4"/>
  <c r="AI1004" i="4"/>
  <c r="AI1003" i="4"/>
  <c r="AI1002" i="4"/>
  <c r="AI1001" i="4"/>
  <c r="R1017" i="4"/>
  <c r="AJ1017" i="4" s="1"/>
  <c r="R1016" i="4"/>
  <c r="AJ1016" i="4" s="1"/>
  <c r="R1015" i="4"/>
  <c r="AJ1015" i="4" s="1"/>
  <c r="R1014" i="4"/>
  <c r="AJ1014" i="4" s="1"/>
  <c r="R1013" i="4"/>
  <c r="AJ1013" i="4" s="1"/>
  <c r="R1012" i="4"/>
  <c r="AJ1012" i="4" s="1"/>
  <c r="R1011" i="4"/>
  <c r="AJ1011" i="4" s="1"/>
  <c r="R1010" i="4"/>
  <c r="AJ1010" i="4" s="1"/>
  <c r="R1009" i="4"/>
  <c r="AJ1009" i="4" s="1"/>
  <c r="R1008" i="4"/>
  <c r="AJ1008" i="4" s="1"/>
  <c r="R1007" i="4"/>
  <c r="AJ1007" i="4" s="1"/>
  <c r="R1006" i="4"/>
  <c r="AJ1006" i="4" s="1"/>
  <c r="R1005" i="4"/>
  <c r="AJ1005" i="4" s="1"/>
  <c r="R1004" i="4"/>
  <c r="AJ1004" i="4" s="1"/>
  <c r="R1003" i="4"/>
  <c r="AJ1003" i="4" s="1"/>
  <c r="R1002" i="4"/>
  <c r="AJ1002" i="4" s="1"/>
  <c r="R1001" i="4"/>
  <c r="AJ1001" i="4" s="1"/>
  <c r="M1016" i="4"/>
  <c r="L1016" i="4"/>
  <c r="M1014" i="4"/>
  <c r="L1014" i="4"/>
  <c r="M1013" i="4"/>
  <c r="M1010" i="4"/>
  <c r="J103" i="1" l="1"/>
  <c r="AK1014" i="4"/>
  <c r="AK1016" i="4"/>
  <c r="AJ1059" i="4" l="1"/>
  <c r="AI1059" i="4"/>
  <c r="AJ1035" i="4"/>
  <c r="AI1035" i="4"/>
  <c r="AJ1034" i="4"/>
  <c r="AI1034" i="4"/>
  <c r="AJ1033" i="4"/>
  <c r="AI1033" i="4"/>
  <c r="AJ1032" i="4"/>
  <c r="AI1032" i="4"/>
  <c r="AJ1031" i="4"/>
  <c r="AI1031" i="4"/>
  <c r="AJ1030" i="4"/>
  <c r="AK1030" i="4" s="1"/>
  <c r="AI1030" i="4"/>
  <c r="AJ1028" i="4"/>
  <c r="AI1028" i="4"/>
  <c r="AI1000" i="4"/>
  <c r="G37" i="44" l="1"/>
  <c r="G36" i="44"/>
  <c r="G24" i="44"/>
  <c r="G23" i="44"/>
  <c r="G19" i="44"/>
  <c r="G18" i="44"/>
  <c r="G17" i="44"/>
  <c r="G16" i="44"/>
  <c r="G15" i="44"/>
  <c r="G14" i="44"/>
  <c r="G11" i="44"/>
  <c r="G10" i="44"/>
  <c r="G9" i="44"/>
  <c r="G8" i="44"/>
  <c r="G7" i="44"/>
  <c r="G6" i="44"/>
  <c r="G5" i="44"/>
  <c r="AI1398" i="4" l="1"/>
  <c r="AI1397" i="4"/>
  <c r="AI1396" i="4"/>
  <c r="R1398" i="4"/>
  <c r="AJ1398" i="4" s="1"/>
  <c r="R1397" i="4"/>
  <c r="AJ1397" i="4" s="1"/>
  <c r="R1396" i="4"/>
  <c r="AJ1396" i="4" s="1"/>
  <c r="AI640" i="4" l="1"/>
  <c r="AI639" i="4"/>
  <c r="AJ640" i="4"/>
  <c r="AJ639" i="4"/>
  <c r="AI638" i="4"/>
  <c r="AI635" i="4"/>
  <c r="AJ635" i="4" l="1"/>
  <c r="AJ638" i="4"/>
  <c r="AJ688" i="4" l="1"/>
  <c r="AI688" i="4"/>
  <c r="AJ687" i="4"/>
  <c r="AI687" i="4"/>
  <c r="AJ657" i="4"/>
  <c r="AI657" i="4"/>
  <c r="AJ656" i="4"/>
  <c r="AI656" i="4"/>
  <c r="AJ655" i="4"/>
  <c r="AI655" i="4"/>
  <c r="AJ654" i="4"/>
  <c r="AI654" i="4"/>
  <c r="AJ653" i="4"/>
  <c r="AI653" i="4"/>
  <c r="AJ652" i="4"/>
  <c r="AI652" i="4"/>
  <c r="AJ651" i="4"/>
  <c r="AI651" i="4"/>
  <c r="G648" i="4"/>
  <c r="AJ650" i="4"/>
  <c r="AI650" i="4"/>
  <c r="AJ649" i="4"/>
  <c r="AI649" i="4"/>
  <c r="AJ647" i="4"/>
  <c r="AI647" i="4"/>
  <c r="AJ643" i="4"/>
  <c r="AI643" i="4"/>
  <c r="AJ642" i="4"/>
  <c r="AI642" i="4"/>
  <c r="AJ641" i="4"/>
  <c r="AI641" i="4"/>
  <c r="G644" i="4"/>
  <c r="F645" i="4"/>
  <c r="AJ645" i="4" l="1"/>
  <c r="J80" i="1"/>
  <c r="AK688" i="4"/>
  <c r="AI645" i="4"/>
  <c r="M645" i="4"/>
  <c r="AJ644" i="4"/>
  <c r="AI648" i="4"/>
  <c r="AJ648" i="4"/>
  <c r="AI644" i="4"/>
  <c r="AI1395" i="4" l="1"/>
  <c r="AI1394" i="4"/>
  <c r="AI1393" i="4"/>
  <c r="AI1392" i="4"/>
  <c r="AI1391" i="4"/>
  <c r="AI1390" i="4"/>
  <c r="AI1389" i="4"/>
  <c r="AI1388" i="4"/>
  <c r="AI1387" i="4"/>
  <c r="AI1386" i="4"/>
  <c r="AI1385" i="4"/>
  <c r="AI1384" i="4"/>
  <c r="AI1383" i="4"/>
  <c r="R1395" i="4"/>
  <c r="AJ1395" i="4" s="1"/>
  <c r="R1394" i="4"/>
  <c r="AJ1394" i="4" s="1"/>
  <c r="R1393" i="4"/>
  <c r="AJ1393" i="4" s="1"/>
  <c r="R1392" i="4"/>
  <c r="AJ1392" i="4" s="1"/>
  <c r="R1391" i="4"/>
  <c r="AJ1391" i="4" s="1"/>
  <c r="R1390" i="4"/>
  <c r="AJ1390" i="4" s="1"/>
  <c r="R1389" i="4"/>
  <c r="AJ1389" i="4" s="1"/>
  <c r="R1388" i="4"/>
  <c r="AJ1388" i="4" s="1"/>
  <c r="R1387" i="4"/>
  <c r="AJ1387" i="4" s="1"/>
  <c r="R1386" i="4"/>
  <c r="AJ1386" i="4" s="1"/>
  <c r="R1385" i="4"/>
  <c r="AJ1385" i="4" s="1"/>
  <c r="R1384" i="4"/>
  <c r="AJ1384" i="4" s="1"/>
  <c r="R1383" i="4"/>
  <c r="AJ1383" i="4" s="1"/>
  <c r="B84" i="5"/>
  <c r="B85" i="5"/>
  <c r="B83" i="5"/>
  <c r="B86" i="5"/>
  <c r="Q80" i="1" l="1"/>
  <c r="A111" i="1"/>
  <c r="AI997" i="4"/>
  <c r="R1000" i="4"/>
  <c r="AJ1000" i="4" s="1"/>
  <c r="R999" i="4"/>
  <c r="AI1382" i="4"/>
  <c r="AI1381" i="4"/>
  <c r="AI1380" i="4"/>
  <c r="AI1379" i="4"/>
  <c r="AI1378" i="4"/>
  <c r="AI1377" i="4"/>
  <c r="AI1376" i="4"/>
  <c r="R1382" i="4"/>
  <c r="AJ1382" i="4" s="1"/>
  <c r="R1381" i="4"/>
  <c r="AJ1381" i="4" s="1"/>
  <c r="R1380" i="4"/>
  <c r="AJ1380" i="4" s="1"/>
  <c r="R1379" i="4"/>
  <c r="AJ1379" i="4" s="1"/>
  <c r="R1378" i="4"/>
  <c r="AJ1378" i="4" s="1"/>
  <c r="R1377" i="4"/>
  <c r="AJ1377" i="4" s="1"/>
  <c r="R1376" i="4"/>
  <c r="AJ1376" i="4" s="1"/>
  <c r="R1375" i="4"/>
  <c r="R1374" i="4"/>
  <c r="R1373" i="4"/>
  <c r="R1372" i="4"/>
  <c r="R1371" i="4"/>
  <c r="R1370" i="4"/>
  <c r="R1369" i="4"/>
  <c r="R1368" i="4"/>
  <c r="R1367" i="4"/>
  <c r="R1366" i="4"/>
  <c r="R1365" i="4"/>
  <c r="R1364" i="4"/>
  <c r="R1363" i="4"/>
  <c r="R1362" i="4"/>
  <c r="R1361" i="4"/>
  <c r="M1379" i="4"/>
  <c r="F1379" i="4"/>
  <c r="AI637" i="4" l="1"/>
  <c r="AI636" i="4"/>
  <c r="AI634" i="4"/>
  <c r="AI633" i="4"/>
  <c r="AI632" i="4"/>
  <c r="AI630" i="4"/>
  <c r="G631" i="4"/>
  <c r="AJ632" i="4" l="1"/>
  <c r="AJ633" i="4"/>
  <c r="AJ634" i="4"/>
  <c r="AJ630" i="4"/>
  <c r="AJ636" i="4"/>
  <c r="AJ637" i="4"/>
  <c r="AJ631" i="4"/>
  <c r="AI631" i="4"/>
  <c r="AJ1375" i="4" l="1"/>
  <c r="AI1375" i="4"/>
  <c r="AJ1374" i="4"/>
  <c r="AI1374" i="4"/>
  <c r="AJ1373" i="4"/>
  <c r="AI1373" i="4"/>
  <c r="AJ1372" i="4"/>
  <c r="AI1372" i="4"/>
  <c r="AJ1371" i="4"/>
  <c r="AI1371" i="4"/>
  <c r="AJ1370" i="4"/>
  <c r="AI1370" i="4"/>
  <c r="AJ1369" i="4"/>
  <c r="AI1369" i="4"/>
  <c r="AJ1368" i="4"/>
  <c r="AI1368" i="4"/>
  <c r="AJ1367" i="4"/>
  <c r="AI1367" i="4"/>
  <c r="AJ1366" i="4"/>
  <c r="AI1366" i="4"/>
  <c r="AJ1365" i="4"/>
  <c r="AI1365" i="4"/>
  <c r="AJ1364" i="4"/>
  <c r="AI1364" i="4"/>
  <c r="R998" i="4"/>
  <c r="R997" i="4"/>
  <c r="AJ997" i="4" s="1"/>
  <c r="AK997" i="4" l="1"/>
  <c r="F1345" i="4"/>
  <c r="F1344" i="4"/>
  <c r="F994" i="4"/>
  <c r="F993" i="4"/>
  <c r="F589" i="4"/>
  <c r="AJ559" i="4" l="1"/>
  <c r="AI559" i="4"/>
  <c r="AB559" i="4"/>
  <c r="AI1363" i="4" l="1"/>
  <c r="AI1362" i="4"/>
  <c r="AI1361" i="4"/>
  <c r="AI1360" i="4"/>
  <c r="AI1359" i="4"/>
  <c r="AI1358" i="4"/>
  <c r="AI1357" i="4"/>
  <c r="AI1356" i="4"/>
  <c r="AI1355" i="4"/>
  <c r="AI1354" i="4"/>
  <c r="AI1353" i="4"/>
  <c r="AI1352" i="4"/>
  <c r="AI1351" i="4"/>
  <c r="AI1350" i="4"/>
  <c r="AI1349" i="4"/>
  <c r="AI1348" i="4"/>
  <c r="AI1347" i="4"/>
  <c r="AI1346" i="4"/>
  <c r="AI1345" i="4"/>
  <c r="AI1344" i="4"/>
  <c r="AI1343" i="4"/>
  <c r="AI1342" i="4"/>
  <c r="AI1341" i="4"/>
  <c r="AI1340" i="4"/>
  <c r="AI1339" i="4"/>
  <c r="AI1338" i="4"/>
  <c r="AI1337" i="4"/>
  <c r="AI1336" i="4"/>
  <c r="AI1335" i="4"/>
  <c r="AI1334" i="4"/>
  <c r="AI1333" i="4"/>
  <c r="AI1332" i="4"/>
  <c r="AI1331" i="4"/>
  <c r="AJ1363" i="4" l="1"/>
  <c r="AJ1362" i="4"/>
  <c r="AJ1361" i="4"/>
  <c r="R1360" i="4"/>
  <c r="AJ1360" i="4" s="1"/>
  <c r="R1359" i="4"/>
  <c r="AJ1359" i="4" s="1"/>
  <c r="R1358" i="4"/>
  <c r="AJ1358" i="4" s="1"/>
  <c r="R1357" i="4"/>
  <c r="AJ1357" i="4" s="1"/>
  <c r="R1356" i="4"/>
  <c r="AJ1356" i="4" s="1"/>
  <c r="R1355" i="4"/>
  <c r="AJ1355" i="4" s="1"/>
  <c r="R1354" i="4"/>
  <c r="AJ1354" i="4" s="1"/>
  <c r="R1353" i="4"/>
  <c r="AJ1353" i="4" s="1"/>
  <c r="R1351" i="4"/>
  <c r="AJ1351" i="4" s="1"/>
  <c r="R1346" i="4"/>
  <c r="AJ1346" i="4" s="1"/>
  <c r="R1345" i="4"/>
  <c r="AJ1345" i="4" s="1"/>
  <c r="R1343" i="4"/>
  <c r="AJ1343" i="4" s="1"/>
  <c r="R1338" i="4"/>
  <c r="AJ1338" i="4" s="1"/>
  <c r="R1337" i="4"/>
  <c r="AJ1337" i="4" s="1"/>
  <c r="R1335" i="4"/>
  <c r="AJ1335" i="4" s="1"/>
  <c r="R1352" i="4"/>
  <c r="AJ1352" i="4" s="1"/>
  <c r="R1350" i="4"/>
  <c r="AJ1350" i="4" s="1"/>
  <c r="R1349" i="4"/>
  <c r="AJ1349" i="4" s="1"/>
  <c r="R1348" i="4"/>
  <c r="AJ1348" i="4" s="1"/>
  <c r="R1347" i="4"/>
  <c r="AJ1347" i="4" s="1"/>
  <c r="R1344" i="4"/>
  <c r="AJ1344" i="4" s="1"/>
  <c r="R1342" i="4"/>
  <c r="AJ1342" i="4" s="1"/>
  <c r="R1341" i="4"/>
  <c r="AJ1341" i="4" s="1"/>
  <c r="R1340" i="4"/>
  <c r="AJ1340" i="4" s="1"/>
  <c r="R1339" i="4"/>
  <c r="AJ1339" i="4" s="1"/>
  <c r="R1336" i="4"/>
  <c r="AJ1336" i="4" s="1"/>
  <c r="R1334" i="4"/>
  <c r="AJ1334" i="4" s="1"/>
  <c r="R1333" i="4"/>
  <c r="AJ1333" i="4" s="1"/>
  <c r="R1332" i="4"/>
  <c r="AJ1332" i="4" s="1"/>
  <c r="R1331" i="4"/>
  <c r="AJ1331" i="4" s="1"/>
  <c r="R996" i="4"/>
  <c r="R995" i="4"/>
  <c r="R994" i="4"/>
  <c r="R993" i="4"/>
  <c r="R992" i="4"/>
  <c r="R991" i="4"/>
  <c r="R990" i="4"/>
  <c r="R989" i="4"/>
  <c r="R988" i="4"/>
  <c r="R987" i="4"/>
  <c r="R986" i="4"/>
  <c r="R985" i="4"/>
  <c r="R984" i="4"/>
  <c r="R983" i="4"/>
  <c r="R982" i="4"/>
  <c r="AK1337" i="4" l="1"/>
  <c r="AK1332" i="4"/>
  <c r="AK1338" i="4"/>
  <c r="AK1340" i="4"/>
  <c r="AK1331" i="4"/>
  <c r="AK1333" i="4"/>
  <c r="AK1334" i="4"/>
  <c r="AJ629" i="4" l="1"/>
  <c r="AI629" i="4"/>
  <c r="AJ628" i="4"/>
  <c r="AI628" i="4"/>
  <c r="AJ627" i="4"/>
  <c r="AI627" i="4"/>
  <c r="AJ626" i="4"/>
  <c r="AI626" i="4"/>
  <c r="AJ625" i="4"/>
  <c r="AI625" i="4"/>
  <c r="AJ624" i="4"/>
  <c r="AI624" i="4"/>
  <c r="AJ623" i="4"/>
  <c r="AI623" i="4"/>
  <c r="AJ622" i="4"/>
  <c r="AI622" i="4"/>
  <c r="AI618" i="4"/>
  <c r="AJ618" i="4"/>
  <c r="AI617" i="4"/>
  <c r="AJ617" i="4"/>
  <c r="AI616" i="4"/>
  <c r="AJ616" i="4"/>
  <c r="AI615" i="4"/>
  <c r="AJ615" i="4"/>
  <c r="AJ614" i="4" l="1"/>
  <c r="AI614" i="4"/>
  <c r="AI613" i="4"/>
  <c r="AJ613" i="4"/>
  <c r="AJ612" i="4"/>
  <c r="AI612" i="4"/>
  <c r="M1345" i="4" l="1"/>
  <c r="M1344" i="4"/>
  <c r="AA76" i="1" l="1"/>
  <c r="AJ996" i="4" l="1"/>
  <c r="AI996" i="4"/>
  <c r="AJ995" i="4"/>
  <c r="AI995" i="4"/>
  <c r="AJ994" i="4"/>
  <c r="AI994" i="4"/>
  <c r="AJ993" i="4"/>
  <c r="AI993" i="4"/>
  <c r="AJ992" i="4"/>
  <c r="AI992" i="4"/>
  <c r="AJ991" i="4"/>
  <c r="AI991" i="4"/>
  <c r="AJ990" i="4"/>
  <c r="AI990" i="4"/>
  <c r="AJ989" i="4"/>
  <c r="AI989" i="4"/>
  <c r="B2083" i="3" l="1"/>
  <c r="B2082" i="3"/>
  <c r="B2081" i="3"/>
  <c r="B2080" i="3"/>
  <c r="B2079" i="3"/>
  <c r="B2078" i="3"/>
  <c r="B2077" i="3"/>
  <c r="B2076" i="3"/>
  <c r="B2075" i="3"/>
  <c r="B2074" i="3"/>
  <c r="B2073" i="3"/>
  <c r="B2072" i="3"/>
  <c r="B2071" i="3"/>
  <c r="B2070" i="3"/>
  <c r="B2069" i="3"/>
  <c r="B2068" i="3"/>
  <c r="B2067" i="3"/>
  <c r="B2066" i="3"/>
  <c r="B2065" i="3"/>
  <c r="B2064" i="3"/>
  <c r="B2063" i="3"/>
  <c r="B2062" i="3"/>
  <c r="B2061" i="3"/>
  <c r="B2060" i="3"/>
  <c r="B2059" i="3"/>
  <c r="B2058" i="3"/>
  <c r="B2057" i="3"/>
  <c r="B2056" i="3"/>
  <c r="B2055" i="3"/>
  <c r="B2054" i="3"/>
  <c r="B2053" i="3"/>
  <c r="B2052" i="3"/>
  <c r="B2051" i="3"/>
  <c r="B2050" i="3"/>
  <c r="B2049" i="3"/>
  <c r="B2048" i="3"/>
  <c r="B2047" i="3"/>
  <c r="B2046" i="3"/>
  <c r="B2045" i="3"/>
  <c r="B2044" i="3"/>
  <c r="B2043" i="3"/>
  <c r="B2042" i="3"/>
  <c r="B2041" i="3"/>
  <c r="B2040" i="3"/>
  <c r="B2039" i="3"/>
  <c r="B2038" i="3"/>
  <c r="B2037" i="3"/>
  <c r="B2036" i="3"/>
  <c r="B2035" i="3"/>
  <c r="B2034" i="3"/>
  <c r="B2033" i="3"/>
  <c r="B2032" i="3"/>
  <c r="B2031" i="3"/>
  <c r="B2030" i="3"/>
  <c r="B2029" i="3"/>
  <c r="B2028" i="3"/>
  <c r="B2027" i="3"/>
  <c r="B2026" i="3"/>
  <c r="B2025" i="3"/>
  <c r="B2024" i="3"/>
  <c r="B2023" i="3"/>
  <c r="B2022" i="3"/>
  <c r="B2021" i="3"/>
  <c r="B2020" i="3"/>
  <c r="B2019" i="3"/>
  <c r="B2018" i="3"/>
  <c r="B2017" i="3"/>
  <c r="B2016" i="3"/>
  <c r="B2015" i="3"/>
  <c r="B2014" i="3"/>
  <c r="B2013" i="3"/>
  <c r="B2012" i="3"/>
  <c r="B2011" i="3"/>
  <c r="B2010" i="3"/>
  <c r="B2009" i="3"/>
  <c r="B2008" i="3"/>
  <c r="B2007" i="3"/>
  <c r="B2006" i="3"/>
  <c r="B2005" i="3"/>
  <c r="B2004" i="3"/>
  <c r="B2003" i="3"/>
  <c r="B2002" i="3"/>
  <c r="B2001" i="3"/>
  <c r="B2000" i="3"/>
  <c r="B1999" i="3"/>
  <c r="B1998" i="3"/>
  <c r="B1997" i="3"/>
  <c r="B1996" i="3"/>
  <c r="B1995" i="3"/>
  <c r="B1994" i="3"/>
  <c r="B1993" i="3"/>
  <c r="B1992" i="3"/>
  <c r="B1991" i="3"/>
  <c r="B1990" i="3"/>
  <c r="B1989" i="3"/>
  <c r="B1988" i="3"/>
  <c r="B1987" i="3"/>
  <c r="B1986" i="3"/>
  <c r="B1985" i="3"/>
  <c r="B1984" i="3"/>
  <c r="B1983" i="3"/>
  <c r="B1982" i="3"/>
  <c r="B1981" i="3"/>
  <c r="B1980" i="3"/>
  <c r="B1979" i="3"/>
  <c r="B1978" i="3"/>
  <c r="B1977" i="3"/>
  <c r="B1976" i="3"/>
  <c r="B1975" i="3"/>
  <c r="B1974" i="3"/>
  <c r="B1973" i="3"/>
  <c r="B1972" i="3"/>
  <c r="B1971" i="3"/>
  <c r="B1970" i="3"/>
  <c r="B1969" i="3"/>
  <c r="B1968" i="3"/>
  <c r="B1967" i="3"/>
  <c r="B1966" i="3"/>
  <c r="B1965" i="3"/>
  <c r="B1964" i="3"/>
  <c r="B1963" i="3"/>
  <c r="M994" i="4" l="1"/>
  <c r="L994" i="4"/>
  <c r="AK994" i="4" s="1"/>
  <c r="M993" i="4"/>
  <c r="AJ621" i="4" l="1"/>
  <c r="AI621" i="4"/>
  <c r="AJ620" i="4"/>
  <c r="AI620" i="4"/>
  <c r="AJ619" i="4"/>
  <c r="AI619" i="4"/>
  <c r="AJ611" i="4"/>
  <c r="AI611" i="4"/>
  <c r="AJ610" i="4"/>
  <c r="AI610" i="4"/>
  <c r="AJ609" i="4"/>
  <c r="AI609" i="4"/>
  <c r="AJ608" i="4"/>
  <c r="AI608" i="4"/>
  <c r="AJ607" i="4"/>
  <c r="AI607" i="4"/>
  <c r="AJ606" i="4"/>
  <c r="AI606" i="4"/>
  <c r="G605" i="4"/>
  <c r="G604" i="4"/>
  <c r="AJ999" i="4" l="1"/>
  <c r="AI999" i="4"/>
  <c r="AJ998" i="4"/>
  <c r="AI998" i="4"/>
  <c r="AJ988" i="4"/>
  <c r="AI988" i="4"/>
  <c r="AJ987" i="4"/>
  <c r="AI987" i="4"/>
  <c r="AJ986" i="4"/>
  <c r="AI986" i="4"/>
  <c r="AJ985" i="4"/>
  <c r="AI985" i="4"/>
  <c r="AJ984" i="4"/>
  <c r="AI984" i="4"/>
  <c r="AJ983" i="4"/>
  <c r="AI983" i="4"/>
  <c r="AJ982" i="4"/>
  <c r="AI982" i="4"/>
  <c r="AJ981" i="4"/>
  <c r="AK981" i="4" s="1"/>
  <c r="AI981" i="4"/>
  <c r="AJ605" i="4"/>
  <c r="AI605" i="4"/>
  <c r="AJ604" i="4"/>
  <c r="AI604" i="4"/>
  <c r="AJ603" i="4"/>
  <c r="AI603" i="4"/>
  <c r="AJ602" i="4"/>
  <c r="AI602" i="4"/>
  <c r="AK999" i="4" l="1"/>
  <c r="B1962" i="3"/>
  <c r="B1961" i="3"/>
  <c r="B1960" i="3"/>
  <c r="B1959" i="3"/>
  <c r="B1958" i="3"/>
  <c r="B1957" i="3"/>
  <c r="B1956" i="3"/>
  <c r="B1955" i="3"/>
  <c r="B1954" i="3"/>
  <c r="B1953" i="3"/>
  <c r="B1952" i="3"/>
  <c r="B1951" i="3"/>
  <c r="B1950" i="3"/>
  <c r="B1949" i="3"/>
  <c r="B1948" i="3"/>
  <c r="B1947" i="3"/>
  <c r="B1946" i="3"/>
  <c r="B1945" i="3"/>
  <c r="B1944" i="3"/>
  <c r="B1943" i="3"/>
  <c r="B1942" i="3"/>
  <c r="B1941" i="3"/>
  <c r="B1940" i="3"/>
  <c r="B1939" i="3"/>
  <c r="B1938" i="3"/>
  <c r="B1937" i="3"/>
  <c r="B1936" i="3"/>
  <c r="B1935" i="3"/>
  <c r="B1934" i="3"/>
  <c r="B1933" i="3"/>
  <c r="B1932" i="3"/>
  <c r="B1931" i="3"/>
  <c r="B1930" i="3"/>
  <c r="B1929" i="3"/>
  <c r="B1928" i="3"/>
  <c r="B1927" i="3"/>
  <c r="B1926" i="3"/>
  <c r="B1925" i="3"/>
  <c r="B1924" i="3"/>
  <c r="B1923" i="3"/>
  <c r="B1922" i="3"/>
  <c r="B1921" i="3"/>
  <c r="B1920" i="3"/>
  <c r="B1919" i="3"/>
  <c r="B1918" i="3"/>
  <c r="B1917" i="3"/>
  <c r="B1916" i="3"/>
  <c r="B1915" i="3"/>
  <c r="B1914" i="3"/>
  <c r="B1913" i="3"/>
  <c r="B1912" i="3"/>
  <c r="B1911" i="3"/>
  <c r="B1910" i="3"/>
  <c r="B1909" i="3"/>
  <c r="B1908" i="3"/>
  <c r="B1907" i="3"/>
  <c r="B1906" i="3"/>
  <c r="B1905" i="3"/>
  <c r="B1904" i="3"/>
  <c r="B1903" i="3"/>
  <c r="B1902" i="3"/>
  <c r="B1901" i="3"/>
  <c r="B1900" i="3"/>
  <c r="B1899" i="3"/>
  <c r="B1898" i="3"/>
  <c r="B1897" i="3"/>
  <c r="B1895" i="3"/>
  <c r="B1894" i="3"/>
  <c r="B1893" i="3"/>
  <c r="B1892" i="3"/>
  <c r="B1891" i="3"/>
  <c r="B1890" i="3"/>
  <c r="B1889" i="3"/>
  <c r="B1888" i="3"/>
  <c r="B1887" i="3"/>
  <c r="B1886" i="3"/>
  <c r="B1885" i="3"/>
  <c r="B1884" i="3"/>
  <c r="B1883" i="3"/>
  <c r="B1882" i="3"/>
  <c r="B1881" i="3"/>
  <c r="B1880" i="3"/>
  <c r="B1879" i="3"/>
  <c r="B1878" i="3"/>
  <c r="B1877" i="3"/>
  <c r="B1876" i="3"/>
  <c r="B1875" i="3"/>
  <c r="B1874" i="3"/>
  <c r="B1873" i="3"/>
  <c r="B1872" i="3"/>
  <c r="B1871" i="3"/>
  <c r="B1870" i="3"/>
  <c r="B1869" i="3"/>
  <c r="B1868" i="3"/>
  <c r="B1867" i="3"/>
  <c r="B1866" i="3"/>
  <c r="B1865" i="3"/>
  <c r="B1864" i="3"/>
  <c r="B1863" i="3"/>
  <c r="B1862" i="3"/>
  <c r="B1861" i="3"/>
  <c r="B1860" i="3"/>
  <c r="B1859" i="3"/>
  <c r="B1858" i="3"/>
  <c r="B1857" i="3"/>
  <c r="B1856" i="3"/>
  <c r="B1855" i="3"/>
  <c r="B1854" i="3"/>
  <c r="B1853" i="3"/>
  <c r="B1852" i="3"/>
  <c r="B1851" i="3"/>
  <c r="B1850" i="3"/>
  <c r="B1849" i="3"/>
  <c r="B1848" i="3"/>
  <c r="B1847" i="3"/>
  <c r="B1846" i="3"/>
  <c r="B1845" i="3"/>
  <c r="B1844" i="3"/>
  <c r="B1843" i="3"/>
  <c r="B1842" i="3"/>
  <c r="B1841" i="3"/>
  <c r="B1840" i="3"/>
  <c r="B1839" i="3"/>
  <c r="B1838" i="3"/>
  <c r="B1837" i="3"/>
  <c r="B1836" i="3"/>
  <c r="B1835" i="3"/>
  <c r="B1834" i="3"/>
  <c r="B1833" i="3"/>
  <c r="B1832" i="3"/>
  <c r="B1831" i="3"/>
  <c r="B1830" i="3"/>
  <c r="B1829" i="3"/>
  <c r="B1828" i="3"/>
  <c r="B1827" i="3"/>
  <c r="B1826" i="3"/>
  <c r="B1825" i="3"/>
  <c r="B1824" i="3"/>
  <c r="B1823" i="3"/>
  <c r="B1822" i="3"/>
  <c r="B1821" i="3"/>
  <c r="B1820" i="3"/>
  <c r="B1819" i="3"/>
  <c r="B1818" i="3"/>
  <c r="B1817" i="3"/>
  <c r="B1816" i="3"/>
  <c r="B1815" i="3"/>
  <c r="B1814" i="3"/>
  <c r="B1813" i="3"/>
  <c r="B1812" i="3"/>
  <c r="B1811" i="3"/>
  <c r="B1810" i="3"/>
  <c r="B1809" i="3"/>
  <c r="B1808" i="3"/>
  <c r="B1807" i="3"/>
  <c r="B1806" i="3"/>
  <c r="B1805" i="3"/>
  <c r="B1804" i="3"/>
  <c r="B1803" i="3"/>
  <c r="B1802" i="3"/>
  <c r="B1801" i="3"/>
  <c r="B1800" i="3"/>
  <c r="B1799" i="3"/>
  <c r="B1798" i="3"/>
  <c r="B1797" i="3"/>
  <c r="B1796" i="3"/>
  <c r="B1795" i="3"/>
  <c r="B1794" i="3"/>
  <c r="B1793" i="3"/>
  <c r="B1792" i="3"/>
  <c r="B1791" i="3"/>
  <c r="B1790" i="3"/>
  <c r="B1789" i="3"/>
  <c r="B1788" i="3"/>
  <c r="B1787" i="3"/>
  <c r="B1786" i="3"/>
  <c r="B1785" i="3"/>
  <c r="B1784" i="3"/>
  <c r="B1783" i="3"/>
  <c r="B1782" i="3"/>
  <c r="B1781" i="3"/>
  <c r="B1780" i="3"/>
  <c r="B1779" i="3"/>
  <c r="B1778" i="3"/>
  <c r="B1777" i="3"/>
  <c r="B1776" i="3"/>
  <c r="B1775" i="3"/>
  <c r="B1774" i="3"/>
  <c r="B1773" i="3"/>
  <c r="B1772" i="3"/>
  <c r="B1771" i="3"/>
  <c r="B1770" i="3"/>
  <c r="B1769" i="3"/>
  <c r="B1768" i="3"/>
  <c r="B1767" i="3"/>
  <c r="B1766" i="3"/>
  <c r="B1765" i="3"/>
  <c r="B1764" i="3"/>
  <c r="B1763" i="3"/>
  <c r="B1762" i="3"/>
  <c r="B1761" i="3"/>
  <c r="B1760" i="3"/>
  <c r="B1759" i="3"/>
  <c r="B1758" i="3"/>
  <c r="B1757" i="3"/>
  <c r="B1756" i="3"/>
  <c r="B1755" i="3"/>
  <c r="B1754" i="3"/>
  <c r="B1753" i="3"/>
  <c r="B1752" i="3"/>
  <c r="B1751" i="3"/>
  <c r="B1750" i="3"/>
  <c r="B1749" i="3"/>
  <c r="B1748" i="3"/>
  <c r="B1747" i="3"/>
  <c r="B1746" i="3"/>
  <c r="B1745" i="3"/>
  <c r="B1744" i="3"/>
  <c r="B1743" i="3"/>
  <c r="B1742" i="3"/>
  <c r="B1741" i="3"/>
  <c r="B1740" i="3"/>
  <c r="B1739" i="3"/>
  <c r="B1738" i="3"/>
  <c r="B1737" i="3"/>
  <c r="B1736" i="3"/>
  <c r="B1735" i="3"/>
  <c r="B1734" i="3"/>
  <c r="B1733" i="3"/>
  <c r="B1732" i="3"/>
  <c r="B1731" i="3"/>
  <c r="B1730" i="3"/>
  <c r="B1729" i="3"/>
  <c r="B1728" i="3"/>
  <c r="B1727" i="3"/>
  <c r="B1726" i="3"/>
  <c r="B1725" i="3"/>
  <c r="B1724" i="3"/>
  <c r="B1723" i="3"/>
  <c r="B1722" i="3"/>
  <c r="B1721" i="3"/>
  <c r="B1720" i="3"/>
  <c r="B1719" i="3"/>
  <c r="B1718" i="3"/>
  <c r="B1717" i="3"/>
  <c r="B1716" i="3"/>
  <c r="B1715" i="3"/>
  <c r="B1714" i="3"/>
  <c r="B1713" i="3"/>
  <c r="B1712" i="3"/>
  <c r="B1711" i="3"/>
  <c r="B1710" i="3"/>
  <c r="B1709" i="3"/>
  <c r="B1708" i="3"/>
  <c r="B1707" i="3"/>
  <c r="B1706" i="3"/>
  <c r="B1705" i="3"/>
  <c r="B1704" i="3"/>
  <c r="B1703" i="3"/>
  <c r="B1702" i="3"/>
  <c r="B1701" i="3"/>
  <c r="B1700" i="3"/>
  <c r="B1699" i="3"/>
  <c r="B1698" i="3"/>
  <c r="B1697" i="3"/>
  <c r="B1696" i="3"/>
  <c r="B1695" i="3"/>
  <c r="B1694" i="3"/>
  <c r="B1693" i="3"/>
  <c r="B1692" i="3"/>
  <c r="B1691" i="3"/>
  <c r="B1690" i="3"/>
  <c r="B1689" i="3"/>
  <c r="B1688" i="3"/>
  <c r="B1687" i="3"/>
  <c r="B1686" i="3"/>
  <c r="B1685" i="3"/>
  <c r="B1684" i="3"/>
  <c r="B1683" i="3"/>
  <c r="B1682" i="3"/>
  <c r="B1681" i="3"/>
  <c r="B1680" i="3"/>
  <c r="B1679" i="3"/>
  <c r="B1678" i="3"/>
  <c r="B1677" i="3"/>
  <c r="B1676" i="3"/>
  <c r="B1675" i="3"/>
  <c r="B1674" i="3"/>
  <c r="B1673" i="3"/>
  <c r="B1672" i="3"/>
  <c r="B1671" i="3"/>
  <c r="B1670" i="3"/>
  <c r="B1669" i="3"/>
  <c r="B1668" i="3"/>
  <c r="B1667" i="3"/>
  <c r="B1666" i="3"/>
  <c r="B1665" i="3"/>
  <c r="B1664" i="3"/>
  <c r="B1663" i="3"/>
  <c r="B1662" i="3"/>
  <c r="B1661" i="3"/>
  <c r="B1660" i="3"/>
  <c r="B1659" i="3"/>
  <c r="B1658" i="3"/>
  <c r="B1657" i="3"/>
  <c r="B1656" i="3"/>
  <c r="B1655" i="3"/>
  <c r="B1654" i="3"/>
  <c r="B1653" i="3"/>
  <c r="B1652" i="3"/>
  <c r="B1651" i="3"/>
  <c r="B1650" i="3"/>
  <c r="B1649" i="3"/>
  <c r="B1648" i="3"/>
  <c r="B1647" i="3"/>
  <c r="B1646" i="3"/>
  <c r="B1645" i="3"/>
  <c r="B1644" i="3"/>
  <c r="B1643" i="3"/>
  <c r="B1642" i="3"/>
  <c r="B1641" i="3"/>
  <c r="B1640" i="3"/>
  <c r="B1639" i="3"/>
  <c r="B1638" i="3"/>
  <c r="B1637" i="3"/>
  <c r="B1636" i="3"/>
  <c r="B1635" i="3"/>
  <c r="B1634" i="3"/>
  <c r="B1633" i="3"/>
  <c r="B1632" i="3"/>
  <c r="B1631" i="3"/>
  <c r="B1630" i="3"/>
  <c r="B1629" i="3"/>
  <c r="B1628" i="3"/>
  <c r="B1627" i="3"/>
  <c r="B1626" i="3"/>
  <c r="B1625" i="3"/>
  <c r="B1624" i="3"/>
  <c r="B1623" i="3"/>
  <c r="B1622" i="3"/>
  <c r="B1621" i="3"/>
  <c r="B1620" i="3"/>
  <c r="B1619" i="3"/>
  <c r="B1618" i="3"/>
  <c r="B1617" i="3"/>
  <c r="B1616" i="3"/>
  <c r="B1615" i="3"/>
  <c r="B1614" i="3"/>
  <c r="B1613" i="3"/>
  <c r="B1612" i="3"/>
  <c r="B1611" i="3"/>
  <c r="B1610" i="3"/>
  <c r="B1609" i="3"/>
  <c r="B1608" i="3"/>
  <c r="B1607" i="3"/>
  <c r="B1606" i="3"/>
  <c r="B1605" i="3"/>
  <c r="B1604" i="3"/>
  <c r="B1603" i="3"/>
  <c r="B1602" i="3"/>
  <c r="B1601" i="3"/>
  <c r="B1600" i="3"/>
  <c r="B1599" i="3"/>
  <c r="B1598" i="3"/>
  <c r="B1597" i="3"/>
  <c r="B1596" i="3"/>
  <c r="B1595" i="3"/>
  <c r="B1594" i="3"/>
  <c r="B1593" i="3"/>
  <c r="B1592" i="3"/>
  <c r="B1591" i="3"/>
  <c r="B1590" i="3"/>
  <c r="B1589" i="3"/>
  <c r="B1588" i="3"/>
  <c r="B1587" i="3"/>
  <c r="B1586" i="3"/>
  <c r="B1585" i="3"/>
  <c r="B1584" i="3"/>
  <c r="B1583" i="3"/>
  <c r="B1582" i="3"/>
  <c r="B1581" i="3"/>
  <c r="B1580" i="3"/>
  <c r="B1579" i="3"/>
  <c r="B1578" i="3"/>
  <c r="B1577" i="3"/>
  <c r="B1576" i="3"/>
  <c r="B1575" i="3"/>
  <c r="B1574" i="3"/>
  <c r="B1573" i="3"/>
  <c r="B1572" i="3"/>
  <c r="B1571" i="3"/>
  <c r="B1570" i="3"/>
  <c r="B1569" i="3"/>
  <c r="B1568" i="3"/>
  <c r="B1567" i="3"/>
  <c r="B1566" i="3"/>
  <c r="B1565" i="3"/>
  <c r="B1564" i="3"/>
  <c r="B1563" i="3"/>
  <c r="B1562" i="3"/>
  <c r="B1561" i="3"/>
  <c r="B1560" i="3"/>
  <c r="B1559" i="3"/>
  <c r="B1558" i="3"/>
  <c r="B1557" i="3"/>
  <c r="B1556" i="3"/>
  <c r="B1555" i="3"/>
  <c r="B1554" i="3"/>
  <c r="B1553" i="3"/>
  <c r="B1552" i="3"/>
  <c r="B1551" i="3"/>
  <c r="B1550" i="3"/>
  <c r="B1549" i="3"/>
  <c r="B1548" i="3"/>
  <c r="B1547" i="3"/>
  <c r="B1546" i="3"/>
  <c r="B1545" i="3"/>
  <c r="B1544" i="3"/>
  <c r="B1543" i="3"/>
  <c r="B1542" i="3"/>
  <c r="B1541" i="3"/>
  <c r="B1540" i="3"/>
  <c r="B1539" i="3"/>
  <c r="B1538" i="3"/>
  <c r="B1537" i="3"/>
  <c r="B1536" i="3"/>
  <c r="B1535" i="3"/>
  <c r="B1534" i="3"/>
  <c r="B1533" i="3"/>
  <c r="B1532" i="3"/>
  <c r="B1531" i="3"/>
  <c r="B1530" i="3"/>
  <c r="B1529" i="3"/>
  <c r="B1528" i="3"/>
  <c r="B1527" i="3"/>
  <c r="B1526" i="3"/>
  <c r="B1525" i="3"/>
  <c r="B1524" i="3"/>
  <c r="B1523" i="3"/>
  <c r="B1522" i="3"/>
  <c r="B1521" i="3"/>
  <c r="B1520" i="3"/>
  <c r="B1519" i="3"/>
  <c r="B1518" i="3"/>
  <c r="B1517" i="3"/>
  <c r="B1516" i="3"/>
  <c r="B1515" i="3"/>
  <c r="B1514" i="3"/>
  <c r="B1513" i="3"/>
  <c r="B1512" i="3"/>
  <c r="B1511" i="3"/>
  <c r="B1510" i="3"/>
  <c r="B1509" i="3"/>
  <c r="B1508" i="3"/>
  <c r="B1507" i="3"/>
  <c r="B1506" i="3"/>
  <c r="B1505" i="3"/>
  <c r="B1504" i="3"/>
  <c r="B1503" i="3"/>
  <c r="B1502" i="3"/>
  <c r="B1501" i="3"/>
  <c r="B1500" i="3"/>
  <c r="B1499" i="3"/>
  <c r="B1498" i="3"/>
  <c r="B1497" i="3"/>
  <c r="B1496" i="3"/>
  <c r="B1495" i="3"/>
  <c r="B1494" i="3"/>
  <c r="B1493" i="3"/>
  <c r="B1492" i="3"/>
  <c r="B1491" i="3"/>
  <c r="B1490" i="3"/>
  <c r="B1489" i="3"/>
  <c r="B1488" i="3"/>
  <c r="B1487" i="3"/>
  <c r="B1486" i="3"/>
  <c r="B1485" i="3"/>
  <c r="B1484" i="3"/>
  <c r="B1483" i="3"/>
  <c r="B1482" i="3"/>
  <c r="B1481" i="3"/>
  <c r="B1480" i="3"/>
  <c r="B1479" i="3"/>
  <c r="B1478" i="3"/>
  <c r="B1477" i="3"/>
  <c r="B1476" i="3"/>
  <c r="B1475" i="3"/>
  <c r="B1474" i="3"/>
  <c r="B1473" i="3"/>
  <c r="B1472" i="3"/>
  <c r="B1471" i="3"/>
  <c r="B1470" i="3"/>
  <c r="B1469" i="3"/>
  <c r="B1468" i="3"/>
  <c r="B1467" i="3"/>
  <c r="B1466" i="3"/>
  <c r="B1465" i="3"/>
  <c r="B1464" i="3"/>
  <c r="B1463" i="3"/>
  <c r="B1462" i="3"/>
  <c r="B1461" i="3"/>
  <c r="B1460" i="3"/>
  <c r="B1459" i="3"/>
  <c r="B1458" i="3"/>
  <c r="B1457" i="3"/>
  <c r="B1456" i="3"/>
  <c r="B1455" i="3"/>
  <c r="B1454" i="3"/>
  <c r="B1453" i="3"/>
  <c r="B1452" i="3"/>
  <c r="B1451" i="3"/>
  <c r="B1450" i="3"/>
  <c r="B1449" i="3"/>
  <c r="B1448" i="3"/>
  <c r="B1447" i="3"/>
  <c r="B1446" i="3"/>
  <c r="B1445" i="3"/>
  <c r="B1444" i="3"/>
  <c r="B1443" i="3"/>
  <c r="B1442" i="3"/>
  <c r="B1441" i="3"/>
  <c r="B1440" i="3"/>
  <c r="B1439" i="3"/>
  <c r="B1438" i="3"/>
  <c r="B1437" i="3"/>
  <c r="B1436" i="3"/>
  <c r="B1435" i="3"/>
  <c r="B1434" i="3"/>
  <c r="B1433" i="3"/>
  <c r="B1432" i="3"/>
  <c r="B1431" i="3"/>
  <c r="B1430" i="3"/>
  <c r="B1429" i="3"/>
  <c r="B1428" i="3"/>
  <c r="B1427" i="3"/>
  <c r="B1426" i="3"/>
  <c r="B1425" i="3"/>
  <c r="B1424" i="3"/>
  <c r="B1423" i="3"/>
  <c r="B1422" i="3"/>
  <c r="B1421" i="3"/>
  <c r="B1420" i="3"/>
  <c r="B1419" i="3"/>
  <c r="B1418" i="3"/>
  <c r="B1417" i="3"/>
  <c r="B1416" i="3"/>
  <c r="B1415" i="3"/>
  <c r="B1414" i="3"/>
  <c r="B1413" i="3"/>
  <c r="B1412" i="3"/>
  <c r="B1411" i="3"/>
  <c r="B1410" i="3"/>
  <c r="B1409" i="3"/>
  <c r="B1408" i="3"/>
  <c r="B1407" i="3"/>
  <c r="B1406" i="3"/>
  <c r="B1405" i="3"/>
  <c r="B1404" i="3"/>
  <c r="B1403" i="3"/>
  <c r="B1402" i="3"/>
  <c r="B1401" i="3"/>
  <c r="B1400" i="3"/>
  <c r="B1399" i="3"/>
  <c r="B1398" i="3"/>
  <c r="B1397" i="3"/>
  <c r="B1396" i="3"/>
  <c r="B1395" i="3"/>
  <c r="B1394" i="3"/>
  <c r="B1393" i="3"/>
  <c r="B1392" i="3"/>
  <c r="B1391" i="3"/>
  <c r="B1390" i="3"/>
  <c r="B1389" i="3"/>
  <c r="B1388" i="3"/>
  <c r="B1387" i="3"/>
  <c r="B1386" i="3"/>
  <c r="B1385" i="3"/>
  <c r="B1384" i="3"/>
  <c r="B1383" i="3"/>
  <c r="B1382" i="3"/>
  <c r="B1381" i="3"/>
  <c r="B1380" i="3"/>
  <c r="B1379" i="3"/>
  <c r="B1378" i="3"/>
  <c r="B1377" i="3"/>
  <c r="B1376" i="3"/>
  <c r="B1375" i="3"/>
  <c r="B1374" i="3"/>
  <c r="B1373" i="3"/>
  <c r="B1372" i="3"/>
  <c r="B1371" i="3"/>
  <c r="B1370" i="3"/>
  <c r="B1369" i="3"/>
  <c r="B1368" i="3"/>
  <c r="B1367" i="3"/>
  <c r="B1366" i="3"/>
  <c r="B1365" i="3"/>
  <c r="B1364" i="3"/>
  <c r="B1363" i="3"/>
  <c r="B1362" i="3"/>
  <c r="B1361" i="3"/>
  <c r="B1360" i="3"/>
  <c r="B1359" i="3"/>
  <c r="B1358" i="3"/>
  <c r="B1357" i="3"/>
  <c r="B1356" i="3"/>
  <c r="B1355" i="3"/>
  <c r="B1354" i="3"/>
  <c r="B1353" i="3"/>
  <c r="B1352" i="3"/>
  <c r="B1351" i="3"/>
  <c r="B1350" i="3"/>
  <c r="B1349" i="3"/>
  <c r="B1348" i="3"/>
  <c r="B1347" i="3"/>
  <c r="B1346" i="3"/>
  <c r="B1345" i="3"/>
  <c r="B1344" i="3"/>
  <c r="B1343" i="3"/>
  <c r="B1342" i="3"/>
  <c r="B1341" i="3"/>
  <c r="B1340" i="3"/>
  <c r="B1339" i="3"/>
  <c r="B1338" i="3"/>
  <c r="B1337" i="3"/>
  <c r="B1336" i="3"/>
  <c r="B1335" i="3"/>
  <c r="B1334" i="3"/>
  <c r="B1333" i="3"/>
  <c r="B1332" i="3"/>
  <c r="B1331" i="3"/>
  <c r="B1330" i="3"/>
  <c r="B1329" i="3"/>
  <c r="B1328" i="3"/>
  <c r="B1327" i="3"/>
  <c r="B1326" i="3"/>
  <c r="B1325" i="3"/>
  <c r="B1324" i="3"/>
  <c r="B1323" i="3"/>
  <c r="B1322" i="3"/>
  <c r="B1321" i="3"/>
  <c r="B1320" i="3"/>
  <c r="B1319" i="3"/>
  <c r="B1318" i="3"/>
  <c r="B1317" i="3"/>
  <c r="B1316" i="3"/>
  <c r="B1315" i="3"/>
  <c r="B1314" i="3"/>
  <c r="B1313" i="3"/>
  <c r="B1312" i="3"/>
  <c r="B1311" i="3"/>
  <c r="B1310" i="3"/>
  <c r="B1309" i="3"/>
  <c r="B1308" i="3"/>
  <c r="B1307" i="3"/>
  <c r="B1306" i="3"/>
  <c r="B1305" i="3"/>
  <c r="B1304" i="3"/>
  <c r="B1303" i="3"/>
  <c r="B1302" i="3"/>
  <c r="B1301" i="3"/>
  <c r="B1300" i="3"/>
  <c r="B1299" i="3"/>
  <c r="B1298" i="3"/>
  <c r="B1297" i="3"/>
  <c r="B1296" i="3"/>
  <c r="B1295" i="3"/>
  <c r="B1294" i="3"/>
  <c r="B1293" i="3"/>
  <c r="B1292" i="3"/>
  <c r="B1291" i="3"/>
  <c r="B1290" i="3"/>
  <c r="B1289" i="3"/>
  <c r="B1288" i="3"/>
  <c r="B1287" i="3"/>
  <c r="B1286" i="3"/>
  <c r="B1285" i="3"/>
  <c r="B1284" i="3"/>
  <c r="B1283" i="3"/>
  <c r="B1282" i="3"/>
  <c r="B1281" i="3"/>
  <c r="B1280" i="3"/>
  <c r="B1279" i="3"/>
  <c r="B1278" i="3"/>
  <c r="B1277" i="3"/>
  <c r="B1276" i="3"/>
  <c r="B1275" i="3"/>
  <c r="B1274" i="3"/>
  <c r="B1273" i="3"/>
  <c r="B1272" i="3"/>
  <c r="B1271" i="3"/>
  <c r="B1270" i="3"/>
  <c r="B1269" i="3"/>
  <c r="B1268" i="3"/>
  <c r="B1267" i="3"/>
  <c r="B1266" i="3"/>
  <c r="B1265" i="3"/>
  <c r="B1264" i="3"/>
  <c r="B1263" i="3"/>
  <c r="B1262" i="3"/>
  <c r="B1261" i="3"/>
  <c r="B1260" i="3"/>
  <c r="B1259" i="3"/>
  <c r="B1258" i="3"/>
  <c r="B1257" i="3"/>
  <c r="B1256" i="3"/>
  <c r="B1255" i="3"/>
  <c r="B1254" i="3"/>
  <c r="B1253" i="3"/>
  <c r="B1252" i="3"/>
  <c r="B1251" i="3"/>
  <c r="B1250" i="3"/>
  <c r="B1249" i="3"/>
  <c r="B1248" i="3"/>
  <c r="B1247" i="3"/>
  <c r="B1246" i="3"/>
  <c r="B1245" i="3"/>
  <c r="B1244" i="3"/>
  <c r="B1243" i="3"/>
  <c r="B1242" i="3"/>
  <c r="B1241" i="3"/>
  <c r="B1240" i="3"/>
  <c r="B1239" i="3"/>
  <c r="B1238" i="3"/>
  <c r="B1237" i="3"/>
  <c r="B1236" i="3"/>
  <c r="B1235" i="3"/>
  <c r="B1234" i="3"/>
  <c r="B1233" i="3"/>
  <c r="B1232" i="3"/>
  <c r="B1231" i="3"/>
  <c r="B1230" i="3"/>
  <c r="B1229" i="3"/>
  <c r="B1228" i="3"/>
  <c r="B1227" i="3"/>
  <c r="B1226" i="3"/>
  <c r="B1225" i="3"/>
  <c r="B1224" i="3"/>
  <c r="B1223" i="3"/>
  <c r="B1222" i="3"/>
  <c r="B1221" i="3"/>
  <c r="B1220" i="3"/>
  <c r="B1219" i="3"/>
  <c r="B1218" i="3"/>
  <c r="B1217" i="3"/>
  <c r="B1216" i="3"/>
  <c r="B1215" i="3"/>
  <c r="B1214" i="3"/>
  <c r="B1213" i="3"/>
  <c r="B1212" i="3"/>
  <c r="B1211" i="3"/>
  <c r="B1210" i="3"/>
  <c r="B1209" i="3"/>
  <c r="B1208" i="3"/>
  <c r="B1207" i="3"/>
  <c r="B1206" i="3"/>
  <c r="B1205" i="3"/>
  <c r="B1204" i="3"/>
  <c r="B1203" i="3"/>
  <c r="B1202" i="3"/>
  <c r="B1201" i="3"/>
  <c r="B1200" i="3"/>
  <c r="B1199" i="3"/>
  <c r="B1198" i="3"/>
  <c r="B1197" i="3"/>
  <c r="B1196" i="3"/>
  <c r="B1195" i="3"/>
  <c r="B1194" i="3"/>
  <c r="B1193" i="3"/>
  <c r="B1192" i="3"/>
  <c r="B1191" i="3"/>
  <c r="B1190" i="3"/>
  <c r="B1189" i="3"/>
  <c r="B1188" i="3"/>
  <c r="B1187" i="3"/>
  <c r="B1186" i="3"/>
  <c r="B1185" i="3"/>
  <c r="B1184" i="3"/>
  <c r="B1183" i="3"/>
  <c r="B1182" i="3"/>
  <c r="B1181" i="3"/>
  <c r="B1180" i="3"/>
  <c r="B1179" i="3"/>
  <c r="B1178" i="3"/>
  <c r="B1177" i="3"/>
  <c r="B1176" i="3"/>
  <c r="B1175" i="3"/>
  <c r="B1174" i="3"/>
  <c r="B1173" i="3"/>
  <c r="B1172" i="3"/>
  <c r="B1171" i="3"/>
  <c r="B1170" i="3"/>
  <c r="B1169" i="3"/>
  <c r="B1168" i="3"/>
  <c r="B1167" i="3"/>
  <c r="B1166" i="3"/>
  <c r="B1165" i="3"/>
  <c r="B1164" i="3"/>
  <c r="B1163" i="3"/>
  <c r="B1162" i="3"/>
  <c r="B1161" i="3"/>
  <c r="B1160" i="3"/>
  <c r="B1159" i="3"/>
  <c r="B1158" i="3"/>
  <c r="B1157" i="3"/>
  <c r="B1156" i="3"/>
  <c r="B1155" i="3"/>
  <c r="B1154" i="3"/>
  <c r="B1153" i="3"/>
  <c r="B1152" i="3"/>
  <c r="B1151" i="3"/>
  <c r="B1150" i="3"/>
  <c r="B1149" i="3"/>
  <c r="B1148" i="3"/>
  <c r="B1147" i="3"/>
  <c r="B1146" i="3"/>
  <c r="B1145" i="3"/>
  <c r="B1144" i="3"/>
  <c r="B1143" i="3"/>
  <c r="B1142" i="3"/>
  <c r="B1141" i="3"/>
  <c r="B1140" i="3"/>
  <c r="B1139" i="3"/>
  <c r="B1138" i="3"/>
  <c r="B1137" i="3"/>
  <c r="B1136" i="3"/>
  <c r="B1135" i="3"/>
  <c r="B1134" i="3"/>
  <c r="B1133" i="3"/>
  <c r="B1132" i="3"/>
  <c r="B1131" i="3"/>
  <c r="B1130" i="3"/>
  <c r="B1129" i="3"/>
  <c r="B1128" i="3"/>
  <c r="B1127" i="3"/>
  <c r="B1126" i="3"/>
  <c r="B1125" i="3"/>
  <c r="B1124" i="3"/>
  <c r="B1123" i="3"/>
  <c r="B1122" i="3"/>
  <c r="B1121" i="3"/>
  <c r="B1120" i="3"/>
  <c r="B1119" i="3"/>
  <c r="B1118" i="3"/>
  <c r="B1117" i="3"/>
  <c r="B1116" i="3"/>
  <c r="B1115" i="3"/>
  <c r="B1114" i="3"/>
  <c r="B1113" i="3"/>
  <c r="B1112" i="3"/>
  <c r="B1111" i="3"/>
  <c r="B1110" i="3"/>
  <c r="B1109" i="3"/>
  <c r="B1108" i="3"/>
  <c r="B1107" i="3"/>
  <c r="B1106" i="3"/>
  <c r="B1105" i="3"/>
  <c r="B1104" i="3"/>
  <c r="B1103" i="3"/>
  <c r="B1102" i="3"/>
  <c r="B1101" i="3"/>
  <c r="B1100" i="3"/>
  <c r="B1099" i="3"/>
  <c r="B1098" i="3"/>
  <c r="B1097" i="3"/>
  <c r="B1096" i="3"/>
  <c r="B1095" i="3"/>
  <c r="B1094" i="3"/>
  <c r="B1093" i="3"/>
  <c r="B1092" i="3"/>
  <c r="B1091" i="3"/>
  <c r="B1090" i="3"/>
  <c r="B1089" i="3"/>
  <c r="B1088" i="3"/>
  <c r="B1087" i="3"/>
  <c r="B1086" i="3"/>
  <c r="B1085" i="3"/>
  <c r="B1084" i="3"/>
  <c r="B1083" i="3"/>
  <c r="B1082" i="3"/>
  <c r="B1081" i="3"/>
  <c r="B1080" i="3"/>
  <c r="B1079" i="3"/>
  <c r="B1078" i="3"/>
  <c r="B1077" i="3"/>
  <c r="B1076" i="3"/>
  <c r="B1075" i="3"/>
  <c r="B1074" i="3"/>
  <c r="B1073" i="3"/>
  <c r="B1072" i="3"/>
  <c r="B1071" i="3"/>
  <c r="B1070" i="3"/>
  <c r="B1069" i="3"/>
  <c r="B1068" i="3"/>
  <c r="B1067" i="3"/>
  <c r="B1066" i="3"/>
  <c r="B1065" i="3"/>
  <c r="B1064" i="3"/>
  <c r="B1063" i="3"/>
  <c r="B1062" i="3"/>
  <c r="B1061" i="3"/>
  <c r="B1060" i="3"/>
  <c r="B1059" i="3"/>
  <c r="B1058" i="3"/>
  <c r="B1057" i="3"/>
  <c r="B1056" i="3"/>
  <c r="B1054" i="3"/>
  <c r="B1053" i="3"/>
  <c r="B1052" i="3"/>
  <c r="B1051" i="3"/>
  <c r="B1050" i="3"/>
  <c r="B1049" i="3"/>
  <c r="B1048" i="3"/>
  <c r="B1047" i="3"/>
  <c r="B1046" i="3"/>
  <c r="B1045" i="3"/>
  <c r="B1044" i="3"/>
  <c r="B1043" i="3"/>
  <c r="B1042" i="3"/>
  <c r="B1041" i="3"/>
  <c r="B1040" i="3"/>
  <c r="B1039" i="3"/>
  <c r="B1038" i="3"/>
  <c r="B1037" i="3"/>
  <c r="B1036" i="3"/>
  <c r="B1035" i="3"/>
  <c r="B1034" i="3"/>
  <c r="B1033" i="3"/>
  <c r="B1032" i="3"/>
  <c r="B1031" i="3"/>
  <c r="B1030" i="3"/>
  <c r="B1029" i="3"/>
  <c r="B1028" i="3"/>
  <c r="B1027" i="3"/>
  <c r="B1026" i="3"/>
  <c r="B1025" i="3"/>
  <c r="B1024" i="3"/>
  <c r="B1023" i="3"/>
  <c r="B1022" i="3"/>
  <c r="B1021" i="3"/>
  <c r="B1020" i="3"/>
  <c r="B1019" i="3"/>
  <c r="B1018" i="3"/>
  <c r="B1017" i="3"/>
  <c r="B1016" i="3"/>
  <c r="B1015" i="3"/>
  <c r="B1014" i="3"/>
  <c r="B1013" i="3"/>
  <c r="B1012" i="3"/>
  <c r="B1011" i="3"/>
  <c r="B1010" i="3"/>
  <c r="B1009" i="3"/>
  <c r="B1008" i="3"/>
  <c r="B1007" i="3"/>
  <c r="B1006" i="3"/>
  <c r="B1005" i="3"/>
  <c r="B1004" i="3"/>
  <c r="B1003" i="3"/>
  <c r="B1002" i="3"/>
  <c r="B1001" i="3"/>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B346" i="3"/>
  <c r="B345" i="3"/>
  <c r="B344" i="3"/>
  <c r="B343" i="3"/>
  <c r="B342" i="3"/>
  <c r="B341" i="3"/>
  <c r="B340" i="3"/>
  <c r="B339" i="3"/>
  <c r="B338" i="3"/>
  <c r="B337" i="3"/>
  <c r="B336" i="3"/>
  <c r="B335" i="3"/>
  <c r="B334" i="3"/>
  <c r="B333" i="3"/>
  <c r="B332" i="3"/>
  <c r="B331" i="3"/>
  <c r="B330" i="3"/>
  <c r="B329" i="3"/>
  <c r="B328" i="3"/>
  <c r="B327" i="3"/>
  <c r="B326" i="3"/>
  <c r="B325" i="3"/>
  <c r="B324" i="3"/>
  <c r="B323" i="3"/>
  <c r="B322" i="3"/>
  <c r="B321" i="3"/>
  <c r="B320" i="3"/>
  <c r="B319" i="3"/>
  <c r="B318" i="3"/>
  <c r="B317" i="3"/>
  <c r="B316" i="3"/>
  <c r="B315" i="3"/>
  <c r="B314" i="3"/>
  <c r="B313" i="3"/>
  <c r="B312" i="3"/>
  <c r="B311" i="3"/>
  <c r="B310" i="3"/>
  <c r="B309" i="3"/>
  <c r="B308" i="3"/>
  <c r="B307" i="3"/>
  <c r="B306" i="3"/>
  <c r="B305" i="3"/>
  <c r="B304" i="3"/>
  <c r="B303" i="3"/>
  <c r="B302" i="3"/>
  <c r="B301" i="3"/>
  <c r="B300" i="3"/>
  <c r="B299" i="3"/>
  <c r="B298" i="3"/>
  <c r="B297" i="3"/>
  <c r="B296" i="3"/>
  <c r="B295" i="3"/>
  <c r="B294" i="3"/>
  <c r="B293" i="3"/>
  <c r="B292" i="3"/>
  <c r="B291" i="3"/>
  <c r="B290" i="3"/>
  <c r="B289" i="3"/>
  <c r="B288" i="3"/>
  <c r="B287" i="3"/>
  <c r="B286" i="3"/>
  <c r="B285" i="3"/>
  <c r="B284" i="3"/>
  <c r="B283" i="3"/>
  <c r="B282" i="3"/>
  <c r="B281" i="3"/>
  <c r="B280" i="3"/>
  <c r="B279" i="3"/>
  <c r="B278" i="3"/>
  <c r="B277" i="3"/>
  <c r="B276" i="3"/>
  <c r="B275" i="3"/>
  <c r="B274" i="3"/>
  <c r="B273" i="3"/>
  <c r="B272" i="3"/>
  <c r="B271" i="3"/>
  <c r="B270" i="3"/>
  <c r="B269" i="3"/>
  <c r="B268" i="3"/>
  <c r="B267" i="3"/>
  <c r="B266" i="3"/>
  <c r="B265" i="3"/>
  <c r="B264" i="3"/>
  <c r="B263" i="3"/>
  <c r="B262" i="3"/>
  <c r="B261" i="3"/>
  <c r="B260" i="3"/>
  <c r="B259" i="3"/>
  <c r="B258" i="3"/>
  <c r="B257" i="3"/>
  <c r="B256" i="3"/>
  <c r="B255" i="3"/>
  <c r="B254" i="3"/>
  <c r="B253" i="3"/>
  <c r="B252" i="3"/>
  <c r="B251" i="3"/>
  <c r="B250" i="3"/>
  <c r="B249" i="3"/>
  <c r="B248" i="3"/>
  <c r="B247" i="3"/>
  <c r="B246" i="3"/>
  <c r="B245" i="3"/>
  <c r="B244" i="3"/>
  <c r="B243" i="3"/>
  <c r="B242" i="3"/>
  <c r="B241" i="3"/>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B193" i="3"/>
  <c r="B192" i="3"/>
  <c r="B191" i="3"/>
  <c r="B190" i="3"/>
  <c r="B189" i="3"/>
  <c r="B188" i="3"/>
  <c r="B187" i="3"/>
  <c r="B186" i="3"/>
  <c r="B185" i="3"/>
  <c r="B184" i="3"/>
  <c r="B18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I75" i="1513"/>
  <c r="AC75" i="1513"/>
  <c r="R75" i="1513"/>
  <c r="AP75" i="1513"/>
  <c r="AE75" i="1513"/>
  <c r="AK75" i="1513"/>
  <c r="AO75" i="1513"/>
  <c r="CQ75" i="1513"/>
  <c r="CA75" i="1513"/>
  <c r="BU75" i="1513"/>
  <c r="BA75" i="1513"/>
  <c r="CE75" i="1513"/>
  <c r="BZ75" i="1513"/>
  <c r="AI75" i="1513"/>
  <c r="CK75" i="1513"/>
  <c r="CG75" i="1513"/>
  <c r="BM75" i="1513"/>
  <c r="AJ75" i="1513"/>
  <c r="S75" i="1513"/>
  <c r="L75" i="1513"/>
  <c r="CM75" i="1513"/>
  <c r="AQ75" i="1513"/>
  <c r="AD75" i="1513"/>
  <c r="BB75" i="1513"/>
  <c r="CR75" i="1513"/>
  <c r="BO75" i="1513"/>
  <c r="BT75" i="1513"/>
  <c r="AW75" i="1513"/>
  <c r="Y75" i="1511"/>
  <c r="BO75" i="1511"/>
  <c r="AQ75" i="1511"/>
  <c r="CQ75" i="1511"/>
  <c r="CK75" i="1511"/>
  <c r="W75" i="1511"/>
  <c r="AI75" i="1511"/>
  <c r="S75" i="1511"/>
  <c r="BS75" i="1513"/>
  <c r="BH75" i="1513"/>
  <c r="X75" i="1513"/>
  <c r="BY75" i="1513"/>
  <c r="CF75" i="1513"/>
  <c r="AV75" i="1513"/>
  <c r="BC75" i="1513"/>
  <c r="M75" i="1513"/>
  <c r="CL75" i="1513"/>
  <c r="Y75" i="1513"/>
  <c r="W75" i="1513"/>
  <c r="BG75" i="1513"/>
  <c r="AU75" i="1513"/>
  <c r="BN75" i="1513"/>
  <c r="CS75" i="1513"/>
  <c r="L75" i="1511"/>
  <c r="BH75" i="1511"/>
  <c r="CS75" i="1511"/>
  <c r="AJ75" i="1511"/>
  <c r="CG75" i="1511"/>
  <c r="BI75" i="1511"/>
  <c r="AD75" i="1511"/>
  <c r="BN75" i="1511"/>
  <c r="AE75" i="1511"/>
  <c r="CR75" i="1511"/>
  <c r="BS75" i="1511"/>
  <c r="BY75" i="1511"/>
  <c r="AK75" i="1511"/>
  <c r="AO75" i="1511"/>
  <c r="BZ75" i="1511"/>
  <c r="CM75" i="1511"/>
  <c r="CE75" i="1511"/>
  <c r="CL75" i="1511"/>
  <c r="BU75" i="1511"/>
  <c r="BA75" i="1511"/>
  <c r="M75" i="1511"/>
  <c r="BM75" i="1511"/>
  <c r="AV75" i="1511"/>
  <c r="R75" i="1511"/>
  <c r="CA75" i="1511"/>
  <c r="AU75" i="1511"/>
  <c r="BB75" i="1511"/>
  <c r="X75" i="1511"/>
  <c r="AP75" i="1511"/>
  <c r="BG75" i="1511"/>
  <c r="BT75" i="1511"/>
  <c r="BC75" i="1511"/>
  <c r="AC75" i="1511"/>
  <c r="AW75" i="1511"/>
  <c r="CF75" i="1511"/>
  <c r="CM74" i="1511"/>
  <c r="BZ74" i="1511"/>
  <c r="BM74" i="1511"/>
  <c r="CK74" i="1511"/>
  <c r="BC74" i="1511"/>
  <c r="CQ74" i="1511"/>
  <c r="R74" i="1511"/>
  <c r="CA74" i="1511"/>
  <c r="AK74" i="1511"/>
  <c r="BI74" i="1511"/>
  <c r="BA74" i="1511"/>
  <c r="L74" i="1511"/>
  <c r="AD74" i="1511"/>
  <c r="BU74" i="1511"/>
  <c r="BT74" i="1511"/>
  <c r="AJ74" i="1511"/>
  <c r="CS74" i="1511"/>
  <c r="X74" i="1511"/>
  <c r="BG74" i="1511"/>
  <c r="BO74" i="1511"/>
  <c r="BB74" i="1511"/>
  <c r="BN74" i="1511"/>
  <c r="AV74" i="1511"/>
  <c r="S74" i="1511"/>
  <c r="AU74" i="1511"/>
  <c r="AW74" i="1511"/>
  <c r="AI74" i="1511"/>
  <c r="BY74" i="1511"/>
  <c r="CR74" i="1511"/>
  <c r="AE74" i="1511"/>
  <c r="Y74" i="1511"/>
  <c r="K74" i="1511"/>
  <c r="AP74" i="1511"/>
  <c r="M74" i="1511"/>
  <c r="W74" i="1511"/>
  <c r="CG74" i="1511"/>
  <c r="BH74" i="1511"/>
  <c r="AC74" i="1511"/>
  <c r="AO74" i="1511"/>
  <c r="CL74" i="1511"/>
  <c r="CE74" i="1511"/>
  <c r="CF74" i="1511"/>
  <c r="AQ74" i="1511"/>
  <c r="BS74" i="1511"/>
  <c r="BC74" i="1513"/>
  <c r="CQ74" i="1513"/>
  <c r="AW74" i="1513"/>
  <c r="AE74" i="1513"/>
  <c r="AO74" i="1513"/>
  <c r="CR74" i="1513"/>
  <c r="CG74" i="1513"/>
  <c r="AU74" i="1513"/>
  <c r="BB74" i="1513"/>
  <c r="BT74" i="1513"/>
  <c r="AV74" i="1513"/>
  <c r="CS74" i="1513"/>
  <c r="BM74" i="1513"/>
  <c r="CK74" i="1513"/>
  <c r="AK74" i="1513"/>
  <c r="AJ74" i="1513"/>
  <c r="BU74" i="1513"/>
  <c r="BN74" i="1513"/>
  <c r="R74" i="1513"/>
  <c r="X74" i="1513"/>
  <c r="AI74" i="1513"/>
  <c r="BO74" i="1513"/>
  <c r="CA74" i="1513"/>
  <c r="S74" i="1513"/>
  <c r="BS74" i="1513"/>
  <c r="AQ74" i="1513"/>
  <c r="BZ74" i="1513"/>
  <c r="Y74" i="1513"/>
  <c r="BY74" i="1513"/>
  <c r="AP74" i="1513"/>
  <c r="CF74" i="1513"/>
  <c r="BA74" i="1513"/>
  <c r="CE74" i="1513"/>
  <c r="K74" i="1513"/>
  <c r="BI74" i="1513"/>
  <c r="AD74" i="1513"/>
  <c r="AC74" i="1513"/>
  <c r="W74" i="1513"/>
  <c r="BG74" i="1513"/>
  <c r="CL74" i="1513"/>
  <c r="BH74" i="1513"/>
  <c r="L74" i="1513"/>
  <c r="M74" i="1513"/>
  <c r="CM74" i="1513"/>
  <c r="Q43" i="1" l="1"/>
  <c r="AI43" i="1"/>
  <c r="BY43" i="1"/>
  <c r="S43" i="1"/>
  <c r="BZ43" i="1"/>
  <c r="CL43" i="1"/>
  <c r="AE45" i="1"/>
  <c r="BM45" i="1"/>
  <c r="AV45" i="1"/>
  <c r="BI45" i="1"/>
  <c r="BT45" i="1"/>
  <c r="CR45" i="1"/>
  <c r="CS44" i="1"/>
  <c r="Q44" i="1"/>
  <c r="BA44" i="1"/>
  <c r="AC44" i="1"/>
  <c r="S44" i="1"/>
  <c r="AC64" i="1"/>
  <c r="CG64" i="1"/>
  <c r="CA64" i="1"/>
  <c r="K64" i="1"/>
  <c r="J64" i="1" s="1"/>
  <c r="W64" i="1"/>
  <c r="V64" i="1" s="1"/>
  <c r="U64" i="1" s="1"/>
  <c r="BH64" i="1"/>
  <c r="L31" i="1"/>
  <c r="CL31" i="1"/>
  <c r="BA31" i="1"/>
  <c r="BO31" i="1"/>
  <c r="AU31" i="1"/>
  <c r="BC31" i="1"/>
  <c r="AI28" i="1"/>
  <c r="CL28" i="1"/>
  <c r="BA28" i="1"/>
  <c r="M28" i="1"/>
  <c r="CF28" i="1"/>
  <c r="K29" i="1"/>
  <c r="J29" i="1" s="1"/>
  <c r="AE29" i="1"/>
  <c r="CS29" i="1"/>
  <c r="R29" i="1"/>
  <c r="AI29" i="1"/>
  <c r="Y29" i="1"/>
  <c r="AC54" i="1"/>
  <c r="AU24" i="1"/>
  <c r="R24" i="1"/>
  <c r="AO54" i="1"/>
  <c r="CL34" i="1"/>
  <c r="W54" i="1"/>
  <c r="V54" i="1" s="1"/>
  <c r="U54" i="1" s="1"/>
  <c r="K34" i="1"/>
  <c r="J34" i="1" s="1"/>
  <c r="BY34" i="1"/>
  <c r="CQ24" i="1"/>
  <c r="AV54" i="1"/>
  <c r="BB24" i="1"/>
  <c r="CK54" i="1"/>
  <c r="BB34" i="1"/>
  <c r="AE24" i="1"/>
  <c r="AV34" i="1"/>
  <c r="CQ34" i="1"/>
  <c r="AK24" i="1"/>
  <c r="BU66" i="1"/>
  <c r="CE66" i="1"/>
  <c r="CS66" i="1"/>
  <c r="AQ66" i="1"/>
  <c r="BM66" i="1"/>
  <c r="CK62" i="1511"/>
  <c r="CJ62" i="1511" s="1"/>
  <c r="CI62" i="1511" s="1"/>
  <c r="BC52" i="1511"/>
  <c r="AK51" i="1511"/>
  <c r="AU63" i="1511"/>
  <c r="AT63" i="1511" s="1"/>
  <c r="AS63" i="1511" s="1"/>
  <c r="AW63" i="1511"/>
  <c r="AJ67" i="1511"/>
  <c r="BN53" i="1511"/>
  <c r="CK43" i="1"/>
  <c r="AW43" i="1"/>
  <c r="K43" i="1"/>
  <c r="J43" i="1" s="1"/>
  <c r="AJ43" i="1"/>
  <c r="AU43" i="1"/>
  <c r="CA43" i="1"/>
  <c r="AU45" i="1"/>
  <c r="AQ45" i="1"/>
  <c r="M45" i="1"/>
  <c r="L45" i="1"/>
  <c r="CL45" i="1"/>
  <c r="BY45" i="1"/>
  <c r="AJ44" i="1"/>
  <c r="BH44" i="1"/>
  <c r="BU44" i="1"/>
  <c r="CF44" i="1"/>
  <c r="BC44" i="1"/>
  <c r="BG64" i="1"/>
  <c r="S64" i="1"/>
  <c r="BN64" i="1"/>
  <c r="CR64" i="1"/>
  <c r="BB64" i="1"/>
  <c r="AJ64" i="1"/>
  <c r="AO31" i="1"/>
  <c r="CQ31" i="1"/>
  <c r="CG31" i="1"/>
  <c r="CF31" i="1"/>
  <c r="Y31" i="1"/>
  <c r="BZ28" i="1"/>
  <c r="AU28" i="1"/>
  <c r="AO28" i="1"/>
  <c r="S28" i="1"/>
  <c r="CA28" i="1"/>
  <c r="BG28" i="1"/>
  <c r="BS29" i="1"/>
  <c r="CL29" i="1"/>
  <c r="CM29" i="1"/>
  <c r="CK29" i="1"/>
  <c r="X29" i="1"/>
  <c r="BT29" i="1"/>
  <c r="CK34" i="1"/>
  <c r="BH34" i="1"/>
  <c r="BY54" i="1"/>
  <c r="BG34" i="1"/>
  <c r="CG54" i="1"/>
  <c r="CR54" i="1"/>
  <c r="Q24" i="1"/>
  <c r="AQ24" i="1"/>
  <c r="BN54" i="1"/>
  <c r="BZ24" i="1"/>
  <c r="CS34" i="1"/>
  <c r="S34" i="1"/>
  <c r="CM24" i="1"/>
  <c r="CF34" i="1"/>
  <c r="CA54" i="1"/>
  <c r="K54" i="1"/>
  <c r="J54" i="1" s="1"/>
  <c r="CS54" i="1"/>
  <c r="CG66" i="1"/>
  <c r="AW66" i="1"/>
  <c r="BI66" i="1"/>
  <c r="AD66" i="1"/>
  <c r="BN66" i="1"/>
  <c r="R21" i="1511"/>
  <c r="M57" i="1511"/>
  <c r="CM62" i="1511"/>
  <c r="BA66" i="1511"/>
  <c r="AZ66" i="1511" s="1"/>
  <c r="AY66" i="1511" s="1"/>
  <c r="CA71" i="1511"/>
  <c r="AQ43" i="1"/>
  <c r="CF43" i="1"/>
  <c r="BC43" i="1"/>
  <c r="AP43" i="1"/>
  <c r="M43" i="1"/>
  <c r="CQ43" i="1"/>
  <c r="CM45" i="1"/>
  <c r="AJ45" i="1"/>
  <c r="Y45" i="1"/>
  <c r="X45" i="1"/>
  <c r="CE45" i="1"/>
  <c r="Y44" i="1"/>
  <c r="BZ44" i="1"/>
  <c r="W44" i="1"/>
  <c r="V44" i="1" s="1"/>
  <c r="U44" i="1" s="1"/>
  <c r="BT44" i="1"/>
  <c r="AV44" i="1"/>
  <c r="CM44" i="1"/>
  <c r="CF64" i="1"/>
  <c r="AO64" i="1"/>
  <c r="CK64" i="1"/>
  <c r="Y64" i="1"/>
  <c r="AE64" i="1"/>
  <c r="AW64" i="1"/>
  <c r="BG31" i="1"/>
  <c r="BY31" i="1"/>
  <c r="BT31" i="1"/>
  <c r="AE31" i="1"/>
  <c r="R31" i="1"/>
  <c r="CM28" i="1"/>
  <c r="CR28" i="1"/>
  <c r="BT28" i="1"/>
  <c r="AE28" i="1"/>
  <c r="CE28" i="1"/>
  <c r="BO28" i="1"/>
  <c r="AV29" i="1"/>
  <c r="BB29" i="1"/>
  <c r="BA29" i="1"/>
  <c r="BI29" i="1"/>
  <c r="AC29" i="1"/>
  <c r="AQ29" i="1"/>
  <c r="BG24" i="1"/>
  <c r="CQ54" i="1"/>
  <c r="AJ34" i="1"/>
  <c r="BG54" i="1"/>
  <c r="CA34" i="1"/>
  <c r="CS24" i="1"/>
  <c r="S54" i="1"/>
  <c r="Y34" i="1"/>
  <c r="AJ54" i="1"/>
  <c r="CG24" i="1"/>
  <c r="CG34" i="1"/>
  <c r="BY24" i="1"/>
  <c r="CM54" i="1"/>
  <c r="AV24" i="1"/>
  <c r="BA34" i="1"/>
  <c r="AP54" i="1"/>
  <c r="AK66" i="1"/>
  <c r="BB66" i="1"/>
  <c r="AV66" i="1"/>
  <c r="BY66" i="1"/>
  <c r="CM66" i="1"/>
  <c r="AJ66" i="1"/>
  <c r="AU51" i="1511"/>
  <c r="AT51" i="1511" s="1"/>
  <c r="AS51" i="1511" s="1"/>
  <c r="L63" i="1511"/>
  <c r="AJ51" i="1511"/>
  <c r="BY71" i="1511"/>
  <c r="BX71" i="1511" s="1"/>
  <c r="BW71" i="1511" s="1"/>
  <c r="AP49" i="1511"/>
  <c r="AP13" i="1511"/>
  <c r="BU30" i="1511"/>
  <c r="BH43" i="1"/>
  <c r="AK43" i="1"/>
  <c r="CM43" i="1"/>
  <c r="BG43" i="1"/>
  <c r="BB43" i="1"/>
  <c r="W43" i="1"/>
  <c r="V43" i="1" s="1"/>
  <c r="U43" i="1" s="1"/>
  <c r="BO45" i="1"/>
  <c r="CK45" i="1"/>
  <c r="AO45" i="1"/>
  <c r="BZ45" i="1"/>
  <c r="CQ45" i="1"/>
  <c r="L44" i="1"/>
  <c r="AQ44" i="1"/>
  <c r="BN44" i="1"/>
  <c r="BY44" i="1"/>
  <c r="BI44" i="1"/>
  <c r="CA44" i="1"/>
  <c r="AU64" i="1"/>
  <c r="BT64" i="1"/>
  <c r="CS64" i="1"/>
  <c r="BC64" i="1"/>
  <c r="L64" i="1"/>
  <c r="AQ64" i="1"/>
  <c r="CM31" i="1"/>
  <c r="BB31" i="1"/>
  <c r="AJ31" i="1"/>
  <c r="AI31" i="1"/>
  <c r="M31" i="1"/>
  <c r="CS28" i="1"/>
  <c r="Y28" i="1"/>
  <c r="Q28" i="1"/>
  <c r="BI28" i="1"/>
  <c r="AK28" i="1"/>
  <c r="CK28" i="1"/>
  <c r="AP29" i="1"/>
  <c r="BO29" i="1"/>
  <c r="BZ29" i="1"/>
  <c r="W29" i="1"/>
  <c r="V29" i="1" s="1"/>
  <c r="U29" i="1" s="1"/>
  <c r="S29" i="1"/>
  <c r="BI54" i="1"/>
  <c r="BT54" i="1"/>
  <c r="AD34" i="1"/>
  <c r="X24" i="1"/>
  <c r="S24" i="1"/>
  <c r="AI24" i="1"/>
  <c r="K24" i="1"/>
  <c r="J24" i="1" s="1"/>
  <c r="BO24" i="1"/>
  <c r="BB54" i="1"/>
  <c r="L34" i="1"/>
  <c r="BZ34" i="1"/>
  <c r="BS34" i="1"/>
  <c r="AO24" i="1"/>
  <c r="R34" i="1"/>
  <c r="BM54" i="1"/>
  <c r="CK24" i="1"/>
  <c r="CE34" i="1"/>
  <c r="AO66" i="1"/>
  <c r="BT66" i="1"/>
  <c r="BH66" i="1"/>
  <c r="K66" i="1"/>
  <c r="J66" i="1" s="1"/>
  <c r="CF66" i="1"/>
  <c r="X66" i="1"/>
  <c r="AQ13" i="1511"/>
  <c r="AI67" i="1511"/>
  <c r="AH67" i="1511" s="1"/>
  <c r="AG67" i="1511" s="1"/>
  <c r="AQ73" i="1511"/>
  <c r="BA52" i="1511"/>
  <c r="AZ52" i="1511" s="1"/>
  <c r="AY52" i="1511" s="1"/>
  <c r="AP73" i="1511"/>
  <c r="BZ15" i="1511"/>
  <c r="AP47" i="1511"/>
  <c r="AV43" i="1511"/>
  <c r="X43" i="1"/>
  <c r="AV43" i="1"/>
  <c r="CS43" i="1"/>
  <c r="BT43" i="1"/>
  <c r="AD43" i="1"/>
  <c r="BA43" i="1"/>
  <c r="AP45" i="1"/>
  <c r="CS45" i="1"/>
  <c r="AI45" i="1"/>
  <c r="AK45" i="1"/>
  <c r="BB45" i="1"/>
  <c r="BM44" i="1"/>
  <c r="AI44" i="1"/>
  <c r="BG44" i="1"/>
  <c r="AU44" i="1"/>
  <c r="CE44" i="1"/>
  <c r="M44" i="1"/>
  <c r="AP64" i="1"/>
  <c r="CL64" i="1"/>
  <c r="X64" i="1"/>
  <c r="BY64" i="1"/>
  <c r="AK64" i="1"/>
  <c r="AQ31" i="1"/>
  <c r="K31" i="1"/>
  <c r="J31" i="1" s="1"/>
  <c r="BN31" i="1"/>
  <c r="BU31" i="1"/>
  <c r="W31" i="1"/>
  <c r="V31" i="1" s="1"/>
  <c r="U31" i="1" s="1"/>
  <c r="AC31" i="1"/>
  <c r="K28" i="1"/>
  <c r="J28" i="1" s="1"/>
  <c r="AV28" i="1"/>
  <c r="AQ28" i="1"/>
  <c r="W28" i="1"/>
  <c r="V28" i="1" s="1"/>
  <c r="U28" i="1" s="1"/>
  <c r="BC28" i="1"/>
  <c r="L28" i="1"/>
  <c r="BC29" i="1"/>
  <c r="CQ29" i="1"/>
  <c r="CE29" i="1"/>
  <c r="Q29" i="1"/>
  <c r="AJ29" i="1"/>
  <c r="AU34" i="1"/>
  <c r="AJ24" i="1"/>
  <c r="X34" i="1"/>
  <c r="AD54" i="1"/>
  <c r="R54" i="1"/>
  <c r="W34" i="1"/>
  <c r="V34" i="1" s="1"/>
  <c r="U34" i="1" s="1"/>
  <c r="BT34" i="1"/>
  <c r="W24" i="1"/>
  <c r="V24" i="1" s="1"/>
  <c r="U24" i="1" s="1"/>
  <c r="L24" i="1"/>
  <c r="BT24" i="1"/>
  <c r="AP24" i="1"/>
  <c r="M34" i="1"/>
  <c r="M24" i="1"/>
  <c r="BI24" i="1"/>
  <c r="AK54" i="1"/>
  <c r="AE54" i="1"/>
  <c r="AW24" i="1"/>
  <c r="Y66" i="1"/>
  <c r="CQ66" i="1"/>
  <c r="L66" i="1"/>
  <c r="CL66" i="1"/>
  <c r="AP66" i="1"/>
  <c r="BO66" i="1"/>
  <c r="CG18" i="1511"/>
  <c r="CS70" i="1511"/>
  <c r="AV51" i="1511"/>
  <c r="BB66" i="1511"/>
  <c r="Q21" i="1511"/>
  <c r="P21" i="1511" s="1"/>
  <c r="O21" i="1511" s="1"/>
  <c r="CA15" i="1511"/>
  <c r="L57" i="1511"/>
  <c r="BU45" i="1511"/>
  <c r="S65" i="1511"/>
  <c r="BA36" i="1511"/>
  <c r="AZ36" i="1511" s="1"/>
  <c r="AY36" i="1511" s="1"/>
  <c r="BM43" i="1"/>
  <c r="L43" i="1"/>
  <c r="Y43" i="1"/>
  <c r="BU43" i="1"/>
  <c r="CR43" i="1"/>
  <c r="AD45" i="1"/>
  <c r="BC45" i="1"/>
  <c r="AC45" i="1"/>
  <c r="BH45" i="1"/>
  <c r="Q45" i="1"/>
  <c r="BU45" i="1"/>
  <c r="BB44" i="1"/>
  <c r="R44" i="1"/>
  <c r="X44" i="1"/>
  <c r="AD44" i="1"/>
  <c r="BO44" i="1"/>
  <c r="CR44" i="1"/>
  <c r="BU64" i="1"/>
  <c r="CQ64" i="1"/>
  <c r="Q64" i="1"/>
  <c r="BO64" i="1"/>
  <c r="AV64" i="1"/>
  <c r="AV31" i="1"/>
  <c r="BZ31" i="1"/>
  <c r="CK31" i="1"/>
  <c r="BM31" i="1"/>
  <c r="S31" i="1"/>
  <c r="AW31" i="1"/>
  <c r="AJ28" i="1"/>
  <c r="AC28" i="1"/>
  <c r="BS28" i="1"/>
  <c r="AD28" i="1"/>
  <c r="CG28" i="1"/>
  <c r="BN28" i="1"/>
  <c r="CA29" i="1"/>
  <c r="CF29" i="1"/>
  <c r="BH29" i="1"/>
  <c r="AO29" i="1"/>
  <c r="BG29" i="1"/>
  <c r="BZ54" i="1"/>
  <c r="M54" i="1"/>
  <c r="AO34" i="1"/>
  <c r="CM34" i="1"/>
  <c r="AI34" i="1"/>
  <c r="BC54" i="1"/>
  <c r="CF24" i="1"/>
  <c r="AW54" i="1"/>
  <c r="AP34" i="1"/>
  <c r="Q54" i="1"/>
  <c r="AD24" i="1"/>
  <c r="BU24" i="1"/>
  <c r="BC24" i="1"/>
  <c r="CE24" i="1"/>
  <c r="AE34" i="1"/>
  <c r="Q34" i="1"/>
  <c r="BI34" i="1"/>
  <c r="BS66" i="1"/>
  <c r="BA66" i="1"/>
  <c r="BG66" i="1"/>
  <c r="CR66" i="1"/>
  <c r="W66" i="1"/>
  <c r="V66" i="1" s="1"/>
  <c r="U66" i="1" s="1"/>
  <c r="AI66" i="1"/>
  <c r="BY15" i="1511"/>
  <c r="BX15" i="1511" s="1"/>
  <c r="BW15" i="1511" s="1"/>
  <c r="AO73" i="1511"/>
  <c r="AN73" i="1511" s="1"/>
  <c r="AM73" i="1511" s="1"/>
  <c r="AC48" i="1511"/>
  <c r="AB48" i="1511" s="1"/>
  <c r="AA48" i="1511" s="1"/>
  <c r="AK67" i="1511"/>
  <c r="CQ31" i="1511"/>
  <c r="CP31" i="1511" s="1"/>
  <c r="CO31" i="1511" s="1"/>
  <c r="K75" i="1511"/>
  <c r="CA44" i="1511"/>
  <c r="AD72" i="1511"/>
  <c r="AO13" i="1511"/>
  <c r="AN13" i="1511" s="1"/>
  <c r="AM13" i="1511" s="1"/>
  <c r="AP24" i="1511"/>
  <c r="R29" i="1511"/>
  <c r="BI43" i="1"/>
  <c r="BS43" i="1"/>
  <c r="BO43" i="1"/>
  <c r="AE43" i="1"/>
  <c r="CG43" i="1"/>
  <c r="BS45" i="1"/>
  <c r="AW45" i="1"/>
  <c r="BN45" i="1"/>
  <c r="W45" i="1"/>
  <c r="V45" i="1" s="1"/>
  <c r="U45" i="1" s="1"/>
  <c r="CG45" i="1"/>
  <c r="BG45" i="1"/>
  <c r="BS44" i="1"/>
  <c r="AP44" i="1"/>
  <c r="K44" i="1"/>
  <c r="J44" i="1" s="1"/>
  <c r="CG44" i="1"/>
  <c r="AO44" i="1"/>
  <c r="AE44" i="1"/>
  <c r="CM64" i="1"/>
  <c r="CE64" i="1"/>
  <c r="BZ64" i="1"/>
  <c r="M64" i="1"/>
  <c r="BA64" i="1"/>
  <c r="AP31" i="1"/>
  <c r="BS31" i="1"/>
  <c r="CS31" i="1"/>
  <c r="CR31" i="1"/>
  <c r="CE31" i="1"/>
  <c r="Q31" i="1"/>
  <c r="BU28" i="1"/>
  <c r="X28" i="1"/>
  <c r="R28" i="1"/>
  <c r="BM28" i="1"/>
  <c r="BH28" i="1"/>
  <c r="BM29" i="1"/>
  <c r="CG29" i="1"/>
  <c r="BU29" i="1"/>
  <c r="BY29" i="1"/>
  <c r="BN29" i="1"/>
  <c r="L29" i="1"/>
  <c r="AK34" i="1"/>
  <c r="AQ54" i="1"/>
  <c r="CR24" i="1"/>
  <c r="CE54" i="1"/>
  <c r="Y24" i="1"/>
  <c r="BO34" i="1"/>
  <c r="AC24" i="1"/>
  <c r="CA24" i="1"/>
  <c r="Y54" i="1"/>
  <c r="BN24" i="1"/>
  <c r="BA54" i="1"/>
  <c r="BC34" i="1"/>
  <c r="AW34" i="1"/>
  <c r="CR34" i="1"/>
  <c r="BA24" i="1"/>
  <c r="BH24" i="1"/>
  <c r="AI54" i="1"/>
  <c r="Q66" i="1"/>
  <c r="BZ66" i="1"/>
  <c r="S66" i="1"/>
  <c r="AE66" i="1"/>
  <c r="AC66" i="1"/>
  <c r="CA66" i="1"/>
  <c r="AO47" i="1511"/>
  <c r="AN47" i="1511" s="1"/>
  <c r="AM47" i="1511" s="1"/>
  <c r="AW51" i="1511"/>
  <c r="BB52" i="1511"/>
  <c r="BZ71" i="1511"/>
  <c r="BY44" i="1511"/>
  <c r="BX44" i="1511" s="1"/>
  <c r="BW44" i="1511" s="1"/>
  <c r="CS31" i="1511"/>
  <c r="AE51" i="1511"/>
  <c r="Y42" i="1511"/>
  <c r="BM24" i="1511"/>
  <c r="BL24" i="1511" s="1"/>
  <c r="BK24" i="1511" s="1"/>
  <c r="R43" i="1"/>
  <c r="AC43" i="1"/>
  <c r="BN43" i="1"/>
  <c r="CE43" i="1"/>
  <c r="AO43" i="1"/>
  <c r="BA45" i="1"/>
  <c r="K45" i="1"/>
  <c r="J45" i="1" s="1"/>
  <c r="R45" i="1"/>
  <c r="S45" i="1"/>
  <c r="CA45" i="1"/>
  <c r="CF45" i="1"/>
  <c r="CL44" i="1"/>
  <c r="AK44" i="1"/>
  <c r="CQ44" i="1"/>
  <c r="AW44" i="1"/>
  <c r="CK44" i="1"/>
  <c r="BS64" i="1"/>
  <c r="BI64" i="1"/>
  <c r="R64" i="1"/>
  <c r="BM64" i="1"/>
  <c r="AI64" i="1"/>
  <c r="AD64" i="1"/>
  <c r="BH31" i="1"/>
  <c r="BI31" i="1"/>
  <c r="AK31" i="1"/>
  <c r="X31" i="1"/>
  <c r="AD31" i="1"/>
  <c r="CA31" i="1"/>
  <c r="CQ28" i="1"/>
  <c r="AW28" i="1"/>
  <c r="AP28" i="1"/>
  <c r="BB28" i="1"/>
  <c r="BY28" i="1"/>
  <c r="CR29" i="1"/>
  <c r="AW29" i="1"/>
  <c r="AU29" i="1"/>
  <c r="AD29" i="1"/>
  <c r="M29" i="1"/>
  <c r="AK29" i="1"/>
  <c r="CL24" i="1"/>
  <c r="BM34" i="1"/>
  <c r="BH54" i="1"/>
  <c r="BU54" i="1"/>
  <c r="AU54" i="1"/>
  <c r="AQ34" i="1"/>
  <c r="BO54" i="1"/>
  <c r="CF54" i="1"/>
  <c r="BU34" i="1"/>
  <c r="CL54" i="1"/>
  <c r="X54" i="1"/>
  <c r="BM24" i="1"/>
  <c r="BS24" i="1"/>
  <c r="L54" i="1"/>
  <c r="BN34" i="1"/>
  <c r="BS54" i="1"/>
  <c r="AC34" i="1"/>
  <c r="BC66" i="1"/>
  <c r="M66" i="1"/>
  <c r="AU66" i="1"/>
  <c r="CK66" i="1"/>
  <c r="R66" i="1"/>
  <c r="AC51" i="1511"/>
  <c r="AB51" i="1511" s="1"/>
  <c r="AA51" i="1511" s="1"/>
  <c r="CF18" i="1511"/>
  <c r="CL62" i="1511"/>
  <c r="AO49" i="1511"/>
  <c r="AN49" i="1511" s="1"/>
  <c r="AM49" i="1511" s="1"/>
  <c r="BZ44" i="1511"/>
  <c r="AC72" i="1511"/>
  <c r="AB72" i="1511" s="1"/>
  <c r="AA72" i="1511" s="1"/>
  <c r="CA40" i="1511"/>
  <c r="L22" i="1511"/>
  <c r="BA63" i="1511"/>
  <c r="AZ63" i="1511" s="1"/>
  <c r="AY63" i="1511" s="1"/>
  <c r="S31" i="1511"/>
  <c r="CA22" i="1511"/>
  <c r="AC69" i="1511"/>
  <c r="AB69" i="1511" s="1"/>
  <c r="AA69" i="1511" s="1"/>
  <c r="BA24" i="1511"/>
  <c r="AZ24" i="1511" s="1"/>
  <c r="AY24" i="1511" s="1"/>
  <c r="BC30" i="1511"/>
  <c r="AJ37" i="1511"/>
  <c r="AW52" i="1511"/>
  <c r="BB73" i="1511"/>
  <c r="BA51" i="1511"/>
  <c r="AZ51" i="1511" s="1"/>
  <c r="AY51" i="1511" s="1"/>
  <c r="X51" i="1511"/>
  <c r="CK55" i="1511"/>
  <c r="CJ55" i="1511" s="1"/>
  <c r="CI55" i="1511" s="1"/>
  <c r="K70" i="1511"/>
  <c r="J70" i="1511" s="1"/>
  <c r="BG43" i="1511"/>
  <c r="BF43" i="1511" s="1"/>
  <c r="BE43" i="1511" s="1"/>
  <c r="CA19" i="1511"/>
  <c r="AW32" i="1511"/>
  <c r="BN23" i="1"/>
  <c r="AV40" i="1"/>
  <c r="AO43" i="1511"/>
  <c r="AN43" i="1511" s="1"/>
  <c r="AM43" i="1511" s="1"/>
  <c r="BS49" i="1511"/>
  <c r="BR49" i="1511" s="1"/>
  <c r="BQ49" i="1511" s="1"/>
  <c r="X15" i="1511"/>
  <c r="BI36" i="1511"/>
  <c r="AC45" i="1511"/>
  <c r="AB45" i="1511" s="1"/>
  <c r="AA45" i="1511" s="1"/>
  <c r="AK26" i="1511"/>
  <c r="CA65" i="1511"/>
  <c r="BU23" i="1"/>
  <c r="K71" i="1"/>
  <c r="J71" i="1" s="1"/>
  <c r="B71" i="1" s="1"/>
  <c r="X72" i="1511"/>
  <c r="L45" i="1511"/>
  <c r="BT23" i="1"/>
  <c r="M71" i="1"/>
  <c r="BI59" i="1511"/>
  <c r="CK13" i="1511"/>
  <c r="CJ13" i="1511" s="1"/>
  <c r="CI13" i="1511" s="1"/>
  <c r="BI53" i="1511"/>
  <c r="BU71" i="1"/>
  <c r="BS40" i="1"/>
  <c r="AD42" i="1511"/>
  <c r="CR40" i="1511"/>
  <c r="CG57" i="1511"/>
  <c r="CL49" i="1511"/>
  <c r="BU15" i="1511"/>
  <c r="AJ20" i="1511"/>
  <c r="BM48" i="1511"/>
  <c r="BL48" i="1511" s="1"/>
  <c r="BK48" i="1511" s="1"/>
  <c r="CQ15" i="1511"/>
  <c r="CP15" i="1511" s="1"/>
  <c r="CO15" i="1511" s="1"/>
  <c r="CA69" i="1511"/>
  <c r="CK60" i="1511"/>
  <c r="CJ60" i="1511" s="1"/>
  <c r="CI60" i="1511" s="1"/>
  <c r="M16" i="1511"/>
  <c r="BS13" i="1511"/>
  <c r="BR13" i="1511" s="1"/>
  <c r="BQ13" i="1511" s="1"/>
  <c r="AO59" i="1511"/>
  <c r="AN59" i="1511" s="1"/>
  <c r="AM59" i="1511" s="1"/>
  <c r="BB23" i="1"/>
  <c r="W23" i="1"/>
  <c r="V23" i="1" s="1"/>
  <c r="U23" i="1" s="1"/>
  <c r="CG24" i="1511"/>
  <c r="AK65" i="1511"/>
  <c r="BG59" i="1511"/>
  <c r="BF59" i="1511" s="1"/>
  <c r="BE59" i="1511" s="1"/>
  <c r="AE72" i="1511"/>
  <c r="CS73" i="1511"/>
  <c r="CF24" i="1511"/>
  <c r="CS39" i="1511"/>
  <c r="CM23" i="1"/>
  <c r="AV72" i="1511"/>
  <c r="AD71" i="1"/>
  <c r="BY71" i="1"/>
  <c r="CS53" i="1511"/>
  <c r="AE42" i="1511"/>
  <c r="CQ39" i="1511"/>
  <c r="CP39" i="1511" s="1"/>
  <c r="CO39" i="1511" s="1"/>
  <c r="AI40" i="1"/>
  <c r="AP71" i="1"/>
  <c r="AD64" i="1511"/>
  <c r="BH20" i="1511"/>
  <c r="BU17" i="1511"/>
  <c r="BT60" i="1511"/>
  <c r="L70" i="1511"/>
  <c r="W51" i="1511"/>
  <c r="V51" i="1511" s="1"/>
  <c r="U51" i="1511" s="1"/>
  <c r="L62" i="1511"/>
  <c r="BM23" i="1511"/>
  <c r="BL23" i="1511" s="1"/>
  <c r="BK23" i="1511" s="1"/>
  <c r="R71" i="1"/>
  <c r="BU13" i="1511"/>
  <c r="BB24" i="1511"/>
  <c r="AU43" i="1511"/>
  <c r="AT43" i="1511" s="1"/>
  <c r="AS43" i="1511" s="1"/>
  <c r="CS21" i="1511"/>
  <c r="CM15" i="1511"/>
  <c r="CK41" i="1511"/>
  <c r="CJ41" i="1511" s="1"/>
  <c r="CI41" i="1511" s="1"/>
  <c r="BB32" i="1511"/>
  <c r="Q62" i="1511"/>
  <c r="P62" i="1511" s="1"/>
  <c r="CR45" i="1511"/>
  <c r="Q22" i="1511"/>
  <c r="P22" i="1511" s="1"/>
  <c r="O22" i="1511" s="1"/>
  <c r="AV23" i="1"/>
  <c r="BG31" i="1511"/>
  <c r="BF31" i="1511" s="1"/>
  <c r="BE31" i="1511" s="1"/>
  <c r="BM31" i="1511"/>
  <c r="BL31" i="1511" s="1"/>
  <c r="BK31" i="1511" s="1"/>
  <c r="AD53" i="1511"/>
  <c r="CS30" i="1511"/>
  <c r="L15" i="1511"/>
  <c r="CL41" i="1511"/>
  <c r="BA32" i="1511"/>
  <c r="AZ32" i="1511" s="1"/>
  <c r="AY32" i="1511" s="1"/>
  <c r="R62" i="1511"/>
  <c r="CQ45" i="1511"/>
  <c r="CP45" i="1511" s="1"/>
  <c r="CO45" i="1511" s="1"/>
  <c r="S18" i="1511"/>
  <c r="CS61" i="1511"/>
  <c r="CE45" i="1511"/>
  <c r="CD45" i="1511" s="1"/>
  <c r="CC45" i="1511" s="1"/>
  <c r="CK63" i="1511"/>
  <c r="CJ63" i="1511" s="1"/>
  <c r="CI63" i="1511" s="1"/>
  <c r="BY33" i="1511"/>
  <c r="BX33" i="1511" s="1"/>
  <c r="BW33" i="1511" s="1"/>
  <c r="BA12" i="1511"/>
  <c r="AZ12" i="1511" s="1"/>
  <c r="AY12" i="1511" s="1"/>
  <c r="BA30" i="1511"/>
  <c r="AZ30" i="1511" s="1"/>
  <c r="AY30" i="1511" s="1"/>
  <c r="CM71" i="1511"/>
  <c r="BC56" i="1511"/>
  <c r="AQ34" i="1511"/>
  <c r="BS25" i="1511"/>
  <c r="BR25" i="1511" s="1"/>
  <c r="BQ25" i="1511" s="1"/>
  <c r="CL32" i="1511"/>
  <c r="CM53" i="1511"/>
  <c r="BO24" i="1511"/>
  <c r="BU64" i="1511"/>
  <c r="CQ72" i="1511"/>
  <c r="CP72" i="1511" s="1"/>
  <c r="CO72" i="1511" s="1"/>
  <c r="AK30" i="1511"/>
  <c r="BU29" i="1511"/>
  <c r="AI58" i="1511"/>
  <c r="AH58" i="1511" s="1"/>
  <c r="AG58" i="1511" s="1"/>
  <c r="CF43" i="1511"/>
  <c r="Q18" i="1511"/>
  <c r="P18" i="1511" s="1"/>
  <c r="R51" i="1511"/>
  <c r="BS66" i="1511"/>
  <c r="BR66" i="1511" s="1"/>
  <c r="BQ66" i="1511" s="1"/>
  <c r="BT47" i="1511"/>
  <c r="AP20" i="1511"/>
  <c r="CQ13" i="1511"/>
  <c r="CP13" i="1511" s="1"/>
  <c r="CO13" i="1511" s="1"/>
  <c r="Y61" i="1511"/>
  <c r="BB54" i="1511"/>
  <c r="BS23" i="1511"/>
  <c r="BR23" i="1511" s="1"/>
  <c r="BQ23" i="1511" s="1"/>
  <c r="CE36" i="1511"/>
  <c r="CD36" i="1511" s="1"/>
  <c r="CC36" i="1511" s="1"/>
  <c r="BC66" i="1511"/>
  <c r="AO68" i="1511"/>
  <c r="AN68" i="1511" s="1"/>
  <c r="AM68" i="1511" s="1"/>
  <c r="Q13" i="1511"/>
  <c r="P13" i="1511" s="1"/>
  <c r="Y28" i="1511"/>
  <c r="BS33" i="1511"/>
  <c r="BR33" i="1511" s="1"/>
  <c r="BQ33" i="1511" s="1"/>
  <c r="CA30" i="1511"/>
  <c r="CF69" i="1511"/>
  <c r="AU49" i="1511"/>
  <c r="AT49" i="1511" s="1"/>
  <c r="AS49" i="1511" s="1"/>
  <c r="CA18" i="1511"/>
  <c r="BG16" i="1511"/>
  <c r="BF16" i="1511" s="1"/>
  <c r="BE16" i="1511" s="1"/>
  <c r="BI15" i="1511"/>
  <c r="AC53" i="1511"/>
  <c r="AB53" i="1511" s="1"/>
  <c r="AA53" i="1511" s="1"/>
  <c r="BN70" i="1511"/>
  <c r="BI48" i="1511"/>
  <c r="BT67" i="1511"/>
  <c r="X37" i="1511"/>
  <c r="S48" i="1511"/>
  <c r="CK71" i="1"/>
  <c r="X71" i="1"/>
  <c r="CR17" i="1511"/>
  <c r="AI63" i="1511"/>
  <c r="AH63" i="1511" s="1"/>
  <c r="AG63" i="1511" s="1"/>
  <c r="AO24" i="1511"/>
  <c r="AN24" i="1511" s="1"/>
  <c r="AM24" i="1511" s="1"/>
  <c r="AJ65" i="1511"/>
  <c r="CG70" i="1511"/>
  <c r="M41" i="1511"/>
  <c r="AO40" i="1"/>
  <c r="M61" i="1511"/>
  <c r="BU63" i="1511"/>
  <c r="AJ71" i="1"/>
  <c r="AE23" i="1"/>
  <c r="AC36" i="1511"/>
  <c r="AB36" i="1511" s="1"/>
  <c r="AA36" i="1511" s="1"/>
  <c r="BY59" i="1511"/>
  <c r="BX59" i="1511" s="1"/>
  <c r="BW59" i="1511" s="1"/>
  <c r="BS23" i="1"/>
  <c r="Q71" i="1"/>
  <c r="R70" i="1511"/>
  <c r="CL13" i="1511"/>
  <c r="AW72" i="1511"/>
  <c r="BI16" i="1511"/>
  <c r="Q65" i="1511"/>
  <c r="P65" i="1511" s="1"/>
  <c r="BY19" i="1511"/>
  <c r="BX19" i="1511" s="1"/>
  <c r="BW19" i="1511" s="1"/>
  <c r="BB18" i="1511"/>
  <c r="CQ22" i="1511"/>
  <c r="CP22" i="1511" s="1"/>
  <c r="CO22" i="1511" s="1"/>
  <c r="BY16" i="1511"/>
  <c r="BX16" i="1511" s="1"/>
  <c r="BW16" i="1511" s="1"/>
  <c r="AI36" i="1511"/>
  <c r="AH36" i="1511" s="1"/>
  <c r="AG36" i="1511" s="1"/>
  <c r="BM13" i="1511"/>
  <c r="BL13" i="1511" s="1"/>
  <c r="BK13" i="1511" s="1"/>
  <c r="CQ29" i="1511"/>
  <c r="CP29" i="1511" s="1"/>
  <c r="CO29" i="1511" s="1"/>
  <c r="BS71" i="1"/>
  <c r="BU40" i="1"/>
  <c r="BT33" i="1511"/>
  <c r="AU17" i="1511"/>
  <c r="AT17" i="1511" s="1"/>
  <c r="AS17" i="1511" s="1"/>
  <c r="BS51" i="1511"/>
  <c r="BR51" i="1511" s="1"/>
  <c r="BQ51" i="1511" s="1"/>
  <c r="BI20" i="1511"/>
  <c r="AE71" i="1"/>
  <c r="BZ71" i="1"/>
  <c r="BO72" i="1511"/>
  <c r="CQ26" i="1511"/>
  <c r="CP26" i="1511" s="1"/>
  <c r="CO26" i="1511" s="1"/>
  <c r="BO23" i="1"/>
  <c r="CE23" i="1"/>
  <c r="BY45" i="1511"/>
  <c r="BX45" i="1511" s="1"/>
  <c r="BW45" i="1511" s="1"/>
  <c r="AC71" i="1"/>
  <c r="AW71" i="1"/>
  <c r="CS40" i="1"/>
  <c r="BB11" i="1511"/>
  <c r="M45" i="1511"/>
  <c r="Y72" i="1511"/>
  <c r="AU21" i="1511"/>
  <c r="AT21" i="1511" s="1"/>
  <c r="AS21" i="1511" s="1"/>
  <c r="AD61" i="1511"/>
  <c r="BY22" i="1511"/>
  <c r="BX22" i="1511" s="1"/>
  <c r="BW22" i="1511" s="1"/>
  <c r="CE72" i="1511"/>
  <c r="CD72" i="1511" s="1"/>
  <c r="CC72" i="1511" s="1"/>
  <c r="BH53" i="1511"/>
  <c r="CQ67" i="1511"/>
  <c r="CP67" i="1511" s="1"/>
  <c r="CO67" i="1511" s="1"/>
  <c r="BH23" i="1"/>
  <c r="BG40" i="1511"/>
  <c r="BF40" i="1511" s="1"/>
  <c r="BE40" i="1511" s="1"/>
  <c r="R72" i="1511"/>
  <c r="BZ53" i="1511"/>
  <c r="CR30" i="1511"/>
  <c r="M15" i="1511"/>
  <c r="BG53" i="1511"/>
  <c r="BF53" i="1511" s="1"/>
  <c r="BE53" i="1511" s="1"/>
  <c r="BG28" i="1511"/>
  <c r="BF28" i="1511" s="1"/>
  <c r="BE28" i="1511" s="1"/>
  <c r="Y53" i="1511"/>
  <c r="CK37" i="1511"/>
  <c r="CJ37" i="1511" s="1"/>
  <c r="CI37" i="1511" s="1"/>
  <c r="CR20" i="1511"/>
  <c r="R13" i="1511"/>
  <c r="BT51" i="1511"/>
  <c r="BS67" i="1511"/>
  <c r="BR67" i="1511" s="1"/>
  <c r="BQ67" i="1511" s="1"/>
  <c r="BY49" i="1511"/>
  <c r="BX49" i="1511" s="1"/>
  <c r="BW49" i="1511" s="1"/>
  <c r="BB59" i="1511"/>
  <c r="CM60" i="1511"/>
  <c r="R15" i="1511"/>
  <c r="S69" i="1511"/>
  <c r="AO38" i="1511"/>
  <c r="AN38" i="1511" s="1"/>
  <c r="AM38" i="1511" s="1"/>
  <c r="CM37" i="1511"/>
  <c r="CQ20" i="1511"/>
  <c r="CP20" i="1511" s="1"/>
  <c r="CO20" i="1511" s="1"/>
  <c r="CG69" i="1511"/>
  <c r="CE16" i="1511"/>
  <c r="CD16" i="1511" s="1"/>
  <c r="CC16" i="1511" s="1"/>
  <c r="AD49" i="1511"/>
  <c r="W62" i="1511"/>
  <c r="V62" i="1511" s="1"/>
  <c r="U62" i="1511" s="1"/>
  <c r="AI37" i="1511"/>
  <c r="AH37" i="1511" s="1"/>
  <c r="AG37" i="1511" s="1"/>
  <c r="AU36" i="1511"/>
  <c r="AT36" i="1511" s="1"/>
  <c r="AS36" i="1511" s="1"/>
  <c r="BB57" i="1511"/>
  <c r="CF67" i="1511"/>
  <c r="CA56" i="1511"/>
  <c r="S30" i="1511"/>
  <c r="BA40" i="1"/>
  <c r="BC49" i="1511"/>
  <c r="M60" i="1511"/>
  <c r="CR73" i="1511"/>
  <c r="S53" i="1511"/>
  <c r="AO72" i="1511"/>
  <c r="AN72" i="1511" s="1"/>
  <c r="AM72" i="1511" s="1"/>
  <c r="R69" i="1511"/>
  <c r="AP38" i="1511"/>
  <c r="BO50" i="1511"/>
  <c r="CF17" i="1511"/>
  <c r="AI47" i="1511"/>
  <c r="AH47" i="1511" s="1"/>
  <c r="AG47" i="1511" s="1"/>
  <c r="W63" i="1511"/>
  <c r="V63" i="1511" s="1"/>
  <c r="U63" i="1511" s="1"/>
  <c r="Y45" i="1511"/>
  <c r="BZ26" i="1511"/>
  <c r="BI71" i="1511"/>
  <c r="AO63" i="1511"/>
  <c r="AN63" i="1511" s="1"/>
  <c r="AM63" i="1511" s="1"/>
  <c r="AK46" i="1511"/>
  <c r="CL26" i="1511"/>
  <c r="CK32" i="1511"/>
  <c r="CJ32" i="1511" s="1"/>
  <c r="CI32" i="1511" s="1"/>
  <c r="BA49" i="1511"/>
  <c r="AZ49" i="1511" s="1"/>
  <c r="AY49" i="1511" s="1"/>
  <c r="L43" i="1511"/>
  <c r="M63" i="1511"/>
  <c r="CM21" i="1511"/>
  <c r="CE51" i="1511"/>
  <c r="CD51" i="1511" s="1"/>
  <c r="CC51" i="1511" s="1"/>
  <c r="BY17" i="1511"/>
  <c r="BX17" i="1511" s="1"/>
  <c r="BW17" i="1511" s="1"/>
  <c r="AD25" i="1511"/>
  <c r="BG36" i="1511"/>
  <c r="BF36" i="1511" s="1"/>
  <c r="BE36" i="1511" s="1"/>
  <c r="R55" i="1511"/>
  <c r="CL31" i="1511"/>
  <c r="CQ21" i="1511"/>
  <c r="CP21" i="1511" s="1"/>
  <c r="CO21" i="1511" s="1"/>
  <c r="CM41" i="1511"/>
  <c r="BC12" i="1511"/>
  <c r="R40" i="1"/>
  <c r="L23" i="1"/>
  <c r="CR70" i="1511"/>
  <c r="BZ40" i="1511"/>
  <c r="Y69" i="1511"/>
  <c r="BH60" i="1511"/>
  <c r="AP70" i="1511"/>
  <c r="BU68" i="1511"/>
  <c r="BZ23" i="1"/>
  <c r="BT42" i="1511"/>
  <c r="M72" i="1511"/>
  <c r="BT63" i="1511"/>
  <c r="CA23" i="1"/>
  <c r="CA33" i="1511"/>
  <c r="W33" i="1511"/>
  <c r="V33" i="1511" s="1"/>
  <c r="U33" i="1511" s="1"/>
  <c r="AK71" i="1"/>
  <c r="AD23" i="1"/>
  <c r="BZ17" i="1511"/>
  <c r="AU72" i="1511"/>
  <c r="AT72" i="1511" s="1"/>
  <c r="AS72" i="1511" s="1"/>
  <c r="BB63" i="1511"/>
  <c r="BH48" i="1511"/>
  <c r="BS19" i="1511"/>
  <c r="BR19" i="1511" s="1"/>
  <c r="BQ19" i="1511" s="1"/>
  <c r="M30" i="1511"/>
  <c r="K15" i="1511"/>
  <c r="J15" i="1511" s="1"/>
  <c r="AE16" i="1511"/>
  <c r="BA57" i="1511"/>
  <c r="AZ57" i="1511" s="1"/>
  <c r="AY57" i="1511" s="1"/>
  <c r="CG22" i="1511"/>
  <c r="CS69" i="1511"/>
  <c r="BH40" i="1"/>
  <c r="S71" i="1"/>
  <c r="AU32" i="1511"/>
  <c r="AT32" i="1511" s="1"/>
  <c r="AS32" i="1511" s="1"/>
  <c r="R12" i="1511"/>
  <c r="BY65" i="1511"/>
  <c r="BX65" i="1511" s="1"/>
  <c r="BW65" i="1511" s="1"/>
  <c r="CL48" i="1511"/>
  <c r="AJ57" i="1511"/>
  <c r="AI23" i="1"/>
  <c r="CG23" i="1"/>
  <c r="M53" i="1511"/>
  <c r="L12" i="1511"/>
  <c r="CR71" i="1"/>
  <c r="Y71" i="1"/>
  <c r="BZ36" i="1511"/>
  <c r="CK12" i="1511"/>
  <c r="CJ12" i="1511" s="1"/>
  <c r="CI12" i="1511" s="1"/>
  <c r="BM23" i="1"/>
  <c r="CF23" i="1"/>
  <c r="BH15" i="1511"/>
  <c r="BM73" i="1511"/>
  <c r="BL73" i="1511" s="1"/>
  <c r="BK73" i="1511" s="1"/>
  <c r="BC25" i="1511"/>
  <c r="BH31" i="1511"/>
  <c r="CS63" i="1511"/>
  <c r="AP15" i="1511"/>
  <c r="AC25" i="1511"/>
  <c r="AB25" i="1511" s="1"/>
  <c r="AA25" i="1511" s="1"/>
  <c r="BS73" i="1511"/>
  <c r="BR73" i="1511" s="1"/>
  <c r="BQ73" i="1511" s="1"/>
  <c r="BO23" i="1511"/>
  <c r="R31" i="1511"/>
  <c r="Y17" i="1511"/>
  <c r="AO23" i="1511"/>
  <c r="AN23" i="1511" s="1"/>
  <c r="AM23" i="1511" s="1"/>
  <c r="CA49" i="1511"/>
  <c r="BA59" i="1511"/>
  <c r="AZ59" i="1511" s="1"/>
  <c r="AY59" i="1511" s="1"/>
  <c r="CL60" i="1511"/>
  <c r="AK69" i="1511"/>
  <c r="BA70" i="1511"/>
  <c r="AZ70" i="1511" s="1"/>
  <c r="AY70" i="1511" s="1"/>
  <c r="AK49" i="1511"/>
  <c r="CR50" i="1511"/>
  <c r="AU34" i="1511"/>
  <c r="AT34" i="1511" s="1"/>
  <c r="AS34" i="1511" s="1"/>
  <c r="CL12" i="1511"/>
  <c r="AE45" i="1511"/>
  <c r="BZ18" i="1511"/>
  <c r="CK59" i="1511"/>
  <c r="CJ59" i="1511" s="1"/>
  <c r="CI59" i="1511" s="1"/>
  <c r="S64" i="1511"/>
  <c r="CS29" i="1511"/>
  <c r="AV57" i="1511"/>
  <c r="BB70" i="1511"/>
  <c r="AI49" i="1511"/>
  <c r="AH49" i="1511" s="1"/>
  <c r="AG49" i="1511" s="1"/>
  <c r="CG44" i="1511"/>
  <c r="AW34" i="1511"/>
  <c r="CQ69" i="1511"/>
  <c r="CP69" i="1511" s="1"/>
  <c r="CO69" i="1511" s="1"/>
  <c r="CQ53" i="1511"/>
  <c r="CP53" i="1511" s="1"/>
  <c r="CO53" i="1511" s="1"/>
  <c r="R65" i="1511"/>
  <c r="BS61" i="1511"/>
  <c r="BR61" i="1511" s="1"/>
  <c r="BQ61" i="1511" s="1"/>
  <c r="BZ73" i="1511"/>
  <c r="CA72" i="1511"/>
  <c r="BN65" i="1511"/>
  <c r="AQ65" i="1511"/>
  <c r="BO36" i="1511"/>
  <c r="W23" i="1511"/>
  <c r="V23" i="1511" s="1"/>
  <c r="U23" i="1511" s="1"/>
  <c r="CA40" i="1"/>
  <c r="AV17" i="1511"/>
  <c r="AK55" i="1511"/>
  <c r="CM55" i="1511"/>
  <c r="BT30" i="1511"/>
  <c r="L16" i="1511"/>
  <c r="BH67" i="1511"/>
  <c r="BN61" i="1511"/>
  <c r="AE56" i="1511"/>
  <c r="CE44" i="1511"/>
  <c r="CD44" i="1511" s="1"/>
  <c r="CC44" i="1511" s="1"/>
  <c r="BO32" i="1511"/>
  <c r="AU22" i="1511"/>
  <c r="AT22" i="1511" s="1"/>
  <c r="AS22" i="1511" s="1"/>
  <c r="BN51" i="1511"/>
  <c r="W43" i="1511"/>
  <c r="V43" i="1511" s="1"/>
  <c r="U43" i="1511" s="1"/>
  <c r="CQ14" i="1511"/>
  <c r="CP14" i="1511" s="1"/>
  <c r="CO14" i="1511" s="1"/>
  <c r="W58" i="1511"/>
  <c r="V58" i="1511" s="1"/>
  <c r="U58" i="1511" s="1"/>
  <c r="CK51" i="1511"/>
  <c r="CJ51" i="1511" s="1"/>
  <c r="CI51" i="1511" s="1"/>
  <c r="AW45" i="1511"/>
  <c r="BO26" i="1511"/>
  <c r="BS31" i="1511"/>
  <c r="BR31" i="1511" s="1"/>
  <c r="BQ31" i="1511" s="1"/>
  <c r="BA25" i="1511"/>
  <c r="AZ25" i="1511" s="1"/>
  <c r="AY25" i="1511" s="1"/>
  <c r="BS37" i="1511"/>
  <c r="BR37" i="1511" s="1"/>
  <c r="BQ37" i="1511" s="1"/>
  <c r="BC11" i="1511"/>
  <c r="AC64" i="1511"/>
  <c r="AB64" i="1511" s="1"/>
  <c r="AA64" i="1511" s="1"/>
  <c r="X57" i="1511"/>
  <c r="BT64" i="1511"/>
  <c r="AV63" i="1511"/>
  <c r="R23" i="1511"/>
  <c r="AW19" i="1511"/>
  <c r="AV21" i="1511"/>
  <c r="CS17" i="1511"/>
  <c r="Q73" i="1511"/>
  <c r="P73" i="1511" s="1"/>
  <c r="R23" i="1"/>
  <c r="L71" i="1"/>
  <c r="Q70" i="1511"/>
  <c r="P70" i="1511" s="1"/>
  <c r="O70" i="1511" s="1"/>
  <c r="S55" i="1511"/>
  <c r="BS21" i="1511"/>
  <c r="BR21" i="1511" s="1"/>
  <c r="BQ21" i="1511" s="1"/>
  <c r="BT17" i="1511"/>
  <c r="S21" i="1511"/>
  <c r="AV19" i="1511"/>
  <c r="BO40" i="1"/>
  <c r="M69" i="1511"/>
  <c r="AD51" i="1511"/>
  <c r="BS68" i="1511"/>
  <c r="BR68" i="1511" s="1"/>
  <c r="BQ68" i="1511" s="1"/>
  <c r="BN40" i="1"/>
  <c r="BS36" i="1511"/>
  <c r="BR36" i="1511" s="1"/>
  <c r="BQ36" i="1511" s="1"/>
  <c r="CK49" i="1511"/>
  <c r="CJ49" i="1511" s="1"/>
  <c r="CI49" i="1511" s="1"/>
  <c r="CA59" i="1511"/>
  <c r="CL23" i="1"/>
  <c r="BA71" i="1"/>
  <c r="BC51" i="1511"/>
  <c r="CA35" i="1511"/>
  <c r="BH36" i="1511"/>
  <c r="BO37" i="1511"/>
  <c r="CG66" i="1511"/>
  <c r="AI16" i="1511"/>
  <c r="AH16" i="1511" s="1"/>
  <c r="AG16" i="1511" s="1"/>
  <c r="AQ60" i="1511"/>
  <c r="AE57" i="1511"/>
  <c r="Q15" i="1511"/>
  <c r="P15" i="1511" s="1"/>
  <c r="O15" i="1511" s="1"/>
  <c r="AK72" i="1511"/>
  <c r="AI71" i="1"/>
  <c r="CF40" i="1"/>
  <c r="AV52" i="1511"/>
  <c r="BB49" i="1511"/>
  <c r="BG60" i="1511"/>
  <c r="BF60" i="1511" s="1"/>
  <c r="BE60" i="1511" s="1"/>
  <c r="AI62" i="1511"/>
  <c r="AH62" i="1511" s="1"/>
  <c r="AG62" i="1511" s="1"/>
  <c r="M36" i="1511"/>
  <c r="CQ71" i="1"/>
  <c r="CM40" i="1"/>
  <c r="AW53" i="1511"/>
  <c r="BY23" i="1511"/>
  <c r="BX23" i="1511" s="1"/>
  <c r="BW23" i="1511" s="1"/>
  <c r="AD48" i="1511"/>
  <c r="Y40" i="1"/>
  <c r="X23" i="1"/>
  <c r="AW73" i="1511"/>
  <c r="BB29" i="1511"/>
  <c r="CM71" i="1"/>
  <c r="W71" i="1"/>
  <c r="V71" i="1" s="1"/>
  <c r="U71" i="1" s="1"/>
  <c r="CQ17" i="1511"/>
  <c r="CP17" i="1511" s="1"/>
  <c r="CO17" i="1511" s="1"/>
  <c r="AI15" i="1511"/>
  <c r="AH15" i="1511" s="1"/>
  <c r="AG15" i="1511" s="1"/>
  <c r="AQ47" i="1511"/>
  <c r="Q36" i="1511"/>
  <c r="P36" i="1511" s="1"/>
  <c r="AE31" i="1511"/>
  <c r="L60" i="1511"/>
  <c r="AD18" i="1511"/>
  <c r="CA67" i="1511"/>
  <c r="AC18" i="1511"/>
  <c r="AB18" i="1511" s="1"/>
  <c r="AA18" i="1511" s="1"/>
  <c r="AP72" i="1511"/>
  <c r="CM49" i="1511"/>
  <c r="BS65" i="1511"/>
  <c r="BR65" i="1511" s="1"/>
  <c r="BQ65" i="1511" s="1"/>
  <c r="BM37" i="1511"/>
  <c r="BL37" i="1511" s="1"/>
  <c r="BK37" i="1511" s="1"/>
  <c r="Q68" i="1511"/>
  <c r="P68" i="1511" s="1"/>
  <c r="K30" i="1511"/>
  <c r="J30" i="1511" s="1"/>
  <c r="CF70" i="1511"/>
  <c r="AW57" i="1511"/>
  <c r="CL71" i="1511"/>
  <c r="BA56" i="1511"/>
  <c r="AZ56" i="1511" s="1"/>
  <c r="AY56" i="1511" s="1"/>
  <c r="AI42" i="1511"/>
  <c r="AH42" i="1511" s="1"/>
  <c r="AG42" i="1511" s="1"/>
  <c r="AU27" i="1511"/>
  <c r="AT27" i="1511" s="1"/>
  <c r="AS27" i="1511" s="1"/>
  <c r="CM13" i="1511"/>
  <c r="AQ59" i="1511"/>
  <c r="CL63" i="1511"/>
  <c r="CR36" i="1511"/>
  <c r="Y51" i="1511"/>
  <c r="CR22" i="1511"/>
  <c r="BU69" i="1511"/>
  <c r="CK71" i="1511"/>
  <c r="CJ71" i="1511" s="1"/>
  <c r="CI71" i="1511" s="1"/>
  <c r="BB56" i="1511"/>
  <c r="AK42" i="1511"/>
  <c r="BU25" i="1511"/>
  <c r="AP59" i="1511"/>
  <c r="BI60" i="1511"/>
  <c r="AK16" i="1511"/>
  <c r="AV15" i="1511"/>
  <c r="CA36" i="1511"/>
  <c r="BA16" i="1511"/>
  <c r="AZ16" i="1511" s="1"/>
  <c r="AY16" i="1511" s="1"/>
  <c r="CG37" i="1511"/>
  <c r="CA58" i="1511"/>
  <c r="BS54" i="1511"/>
  <c r="BR54" i="1511" s="1"/>
  <c r="BQ54" i="1511" s="1"/>
  <c r="BO20" i="1511"/>
  <c r="BB72" i="1511"/>
  <c r="CF12" i="1511"/>
  <c r="AC31" i="1511"/>
  <c r="AB31" i="1511" s="1"/>
  <c r="AA31" i="1511" s="1"/>
  <c r="BY61" i="1511"/>
  <c r="BX61" i="1511" s="1"/>
  <c r="BW61" i="1511" s="1"/>
  <c r="BB12" i="1511"/>
  <c r="Q29" i="1511"/>
  <c r="P29" i="1511" s="1"/>
  <c r="O29" i="1511" s="1"/>
  <c r="AW69" i="1511"/>
  <c r="CA57" i="1511"/>
  <c r="BB55" i="1511"/>
  <c r="AP34" i="1511"/>
  <c r="BT25" i="1511"/>
  <c r="K19" i="1511"/>
  <c r="J19" i="1511" s="1"/>
  <c r="BO42" i="1511"/>
  <c r="BZ50" i="1511"/>
  <c r="BH17" i="1511"/>
  <c r="CS24" i="1511"/>
  <c r="R58" i="1511"/>
  <c r="AU39" i="1511"/>
  <c r="AT39" i="1511" s="1"/>
  <c r="AS39" i="1511" s="1"/>
  <c r="BC71" i="1"/>
  <c r="CM32" i="1511"/>
  <c r="BU49" i="1511"/>
  <c r="M62" i="1511"/>
  <c r="AK63" i="1511"/>
  <c r="CF57" i="1511"/>
  <c r="X19" i="1511"/>
  <c r="R64" i="1511"/>
  <c r="CE18" i="1511"/>
  <c r="CD18" i="1511" s="1"/>
  <c r="CC18" i="1511" s="1"/>
  <c r="AD30" i="1511"/>
  <c r="AP21" i="1511"/>
  <c r="AP40" i="1"/>
  <c r="AP23" i="1"/>
  <c r="S12" i="1511"/>
  <c r="AD69" i="1511"/>
  <c r="BT31" i="1511"/>
  <c r="BN71" i="1"/>
  <c r="AV71" i="1"/>
  <c r="CS15" i="1511"/>
  <c r="AQ36" i="1511"/>
  <c r="BO71" i="1"/>
  <c r="CR23" i="1"/>
  <c r="AV30" i="1511"/>
  <c r="CR31" i="1511"/>
  <c r="BS63" i="1511"/>
  <c r="BR63" i="1511" s="1"/>
  <c r="BQ63" i="1511" s="1"/>
  <c r="BM40" i="1"/>
  <c r="AW23" i="1"/>
  <c r="L69" i="1511"/>
  <c r="AP36" i="1511"/>
  <c r="BU67" i="1511"/>
  <c r="Q55" i="1511"/>
  <c r="P55" i="1511" s="1"/>
  <c r="BM72" i="1511"/>
  <c r="BL72" i="1511" s="1"/>
  <c r="BK72" i="1511" s="1"/>
  <c r="CK48" i="1511"/>
  <c r="CJ48" i="1511" s="1"/>
  <c r="CI48" i="1511" s="1"/>
  <c r="W57" i="1511"/>
  <c r="V57" i="1511" s="1"/>
  <c r="U57" i="1511" s="1"/>
  <c r="BC69" i="1511"/>
  <c r="BT41" i="1511"/>
  <c r="M48" i="1511"/>
  <c r="S70" i="1511"/>
  <c r="BT68" i="1511"/>
  <c r="CK23" i="1"/>
  <c r="BB71" i="1"/>
  <c r="BM53" i="1511"/>
  <c r="BL53" i="1511" s="1"/>
  <c r="BK53" i="1511" s="1"/>
  <c r="BU41" i="1511"/>
  <c r="W15" i="1511"/>
  <c r="V15" i="1511" s="1"/>
  <c r="U15" i="1511" s="1"/>
  <c r="BZ67" i="1511"/>
  <c r="BN37" i="1511"/>
  <c r="Q12" i="1511"/>
  <c r="P12" i="1511" s="1"/>
  <c r="O12" i="1511" s="1"/>
  <c r="X40" i="1"/>
  <c r="Y23" i="1"/>
  <c r="AI55" i="1511"/>
  <c r="AH55" i="1511" s="1"/>
  <c r="AG55" i="1511" s="1"/>
  <c r="AI45" i="1511"/>
  <c r="AH45" i="1511" s="1"/>
  <c r="AG45" i="1511" s="1"/>
  <c r="BY31" i="1511"/>
  <c r="BX31" i="1511" s="1"/>
  <c r="BW31" i="1511" s="1"/>
  <c r="S23" i="1"/>
  <c r="AC40" i="1"/>
  <c r="CL73" i="1511"/>
  <c r="AQ15" i="1511"/>
  <c r="W40" i="1"/>
  <c r="V40" i="1" s="1"/>
  <c r="U40" i="1" s="1"/>
  <c r="M23" i="1"/>
  <c r="CR26" i="1511"/>
  <c r="CE57" i="1511"/>
  <c r="CD57" i="1511" s="1"/>
  <c r="CC57" i="1511" s="1"/>
  <c r="BO70" i="1511"/>
  <c r="BU60" i="1511"/>
  <c r="CQ63" i="1511"/>
  <c r="CP63" i="1511" s="1"/>
  <c r="CO63" i="1511" s="1"/>
  <c r="CM59" i="1511"/>
  <c r="CQ30" i="1511"/>
  <c r="CP30" i="1511" s="1"/>
  <c r="CO30" i="1511" s="1"/>
  <c r="BM33" i="1511"/>
  <c r="BL33" i="1511" s="1"/>
  <c r="BK33" i="1511" s="1"/>
  <c r="AV36" i="1511"/>
  <c r="AU57" i="1511"/>
  <c r="AT57" i="1511" s="1"/>
  <c r="AS57" i="1511" s="1"/>
  <c r="BS42" i="1511"/>
  <c r="BR42" i="1511" s="1"/>
  <c r="BQ42" i="1511" s="1"/>
  <c r="BU65" i="1511"/>
  <c r="AC73" i="1511"/>
  <c r="AB73" i="1511" s="1"/>
  <c r="AA73" i="1511" s="1"/>
  <c r="BZ61" i="1511"/>
  <c r="AP60" i="1511"/>
  <c r="BT69" i="1511"/>
  <c r="CK68" i="1511"/>
  <c r="CJ68" i="1511" s="1"/>
  <c r="CI68" i="1511" s="1"/>
  <c r="AE43" i="1511"/>
  <c r="R30" i="1511"/>
  <c r="CM29" i="1511"/>
  <c r="AE64" i="1511"/>
  <c r="AV53" i="1511"/>
  <c r="BS26" i="1511"/>
  <c r="BR26" i="1511" s="1"/>
  <c r="BQ26" i="1511" s="1"/>
  <c r="M70" i="1511"/>
  <c r="AQ37" i="1511"/>
  <c r="AW36" i="1511"/>
  <c r="BC57" i="1511"/>
  <c r="CE67" i="1511"/>
  <c r="CD67" i="1511" s="1"/>
  <c r="CC67" i="1511" s="1"/>
  <c r="BY56" i="1511"/>
  <c r="BX56" i="1511" s="1"/>
  <c r="BW56" i="1511" s="1"/>
  <c r="Q30" i="1511"/>
  <c r="P30" i="1511" s="1"/>
  <c r="O30" i="1511" s="1"/>
  <c r="CG40" i="1"/>
  <c r="BU31" i="1511"/>
  <c r="BN13" i="1511"/>
  <c r="BN72" i="1511"/>
  <c r="BU39" i="1511"/>
  <c r="CK15" i="1511"/>
  <c r="CJ15" i="1511" s="1"/>
  <c r="CI15" i="1511" s="1"/>
  <c r="BB50" i="1511"/>
  <c r="AC60" i="1511"/>
  <c r="AB60" i="1511" s="1"/>
  <c r="AA60" i="1511" s="1"/>
  <c r="CS46" i="1511"/>
  <c r="AD26" i="1511"/>
  <c r="BU33" i="1511"/>
  <c r="S23" i="1511"/>
  <c r="AE49" i="1511"/>
  <c r="BH59" i="1511"/>
  <c r="AQ21" i="1511"/>
  <c r="CM73" i="1511"/>
  <c r="BS57" i="1511"/>
  <c r="BR57" i="1511" s="1"/>
  <c r="BQ57" i="1511" s="1"/>
  <c r="CG67" i="1511"/>
  <c r="BZ56" i="1511"/>
  <c r="BZ38" i="1511"/>
  <c r="AE24" i="1511"/>
  <c r="Y73" i="1511"/>
  <c r="BH49" i="1511"/>
  <c r="BM43" i="1511"/>
  <c r="BL43" i="1511" s="1"/>
  <c r="BK43" i="1511" s="1"/>
  <c r="CR32" i="1511"/>
  <c r="Q28" i="1511"/>
  <c r="P28" i="1511" s="1"/>
  <c r="O28" i="1511" s="1"/>
  <c r="CA52" i="1511"/>
  <c r="L50" i="1511"/>
  <c r="BZ40" i="1"/>
  <c r="CQ61" i="1511"/>
  <c r="CP61" i="1511" s="1"/>
  <c r="CO61" i="1511" s="1"/>
  <c r="CS60" i="1511"/>
  <c r="BO66" i="1511"/>
  <c r="Q72" i="1511"/>
  <c r="P72" i="1511" s="1"/>
  <c r="AC12" i="1511"/>
  <c r="AB12" i="1511" s="1"/>
  <c r="AA12" i="1511" s="1"/>
  <c r="AO37" i="1511"/>
  <c r="AN37" i="1511" s="1"/>
  <c r="AM37" i="1511" s="1"/>
  <c r="CE66" i="1511"/>
  <c r="CD66" i="1511" s="1"/>
  <c r="CC66" i="1511" s="1"/>
  <c r="CR67" i="1511"/>
  <c r="CM69" i="1511"/>
  <c r="CR39" i="1511"/>
  <c r="BY23" i="1"/>
  <c r="BB40" i="1"/>
  <c r="BM15" i="1511"/>
  <c r="BL15" i="1511" s="1"/>
  <c r="BK15" i="1511" s="1"/>
  <c r="Y19" i="1511"/>
  <c r="AD45" i="1511"/>
  <c r="CL53" i="1511"/>
  <c r="L40" i="1"/>
  <c r="AU40" i="1"/>
  <c r="AU69" i="1511"/>
  <c r="AT69" i="1511" s="1"/>
  <c r="AS69" i="1511" s="1"/>
  <c r="M40" i="1"/>
  <c r="AW40" i="1"/>
  <c r="BS53" i="1511"/>
  <c r="BR53" i="1511" s="1"/>
  <c r="BQ53" i="1511" s="1"/>
  <c r="CK72" i="1511"/>
  <c r="CJ72" i="1511" s="1"/>
  <c r="CI72" i="1511" s="1"/>
  <c r="AK23" i="1"/>
  <c r="CQ23" i="1"/>
  <c r="BY40" i="1"/>
  <c r="CL72" i="1511"/>
  <c r="W70" i="1511"/>
  <c r="V70" i="1511" s="1"/>
  <c r="U70" i="1511" s="1"/>
  <c r="AW49" i="1511"/>
  <c r="CF22" i="1511"/>
  <c r="AD12" i="1511"/>
  <c r="AQ23" i="1511"/>
  <c r="AK37" i="1511"/>
  <c r="S29" i="1511"/>
  <c r="BI43" i="1511"/>
  <c r="CG33" i="1511"/>
  <c r="X33" i="1511"/>
  <c r="CA71" i="1"/>
  <c r="AU23" i="1"/>
  <c r="CE69" i="1511"/>
  <c r="CD69" i="1511" s="1"/>
  <c r="CC69" i="1511" s="1"/>
  <c r="CL43" i="1511"/>
  <c r="Y62" i="1511"/>
  <c r="X17" i="1511"/>
  <c r="BA72" i="1511"/>
  <c r="AZ72" i="1511" s="1"/>
  <c r="AY72" i="1511" s="1"/>
  <c r="S49" i="1511"/>
  <c r="BT71" i="1"/>
  <c r="AE40" i="1"/>
  <c r="BU51" i="1511"/>
  <c r="BI40" i="1511"/>
  <c r="BG40" i="1"/>
  <c r="AO23" i="1"/>
  <c r="BT21" i="1511"/>
  <c r="AQ43" i="1511"/>
  <c r="BG12" i="1511"/>
  <c r="BF12" i="1511" s="1"/>
  <c r="BE12" i="1511" s="1"/>
  <c r="Q23" i="1"/>
  <c r="AD40" i="1"/>
  <c r="AI57" i="1511"/>
  <c r="AH57" i="1511" s="1"/>
  <c r="AG57" i="1511" s="1"/>
  <c r="BY40" i="1511"/>
  <c r="BX40" i="1511" s="1"/>
  <c r="BW40" i="1511" s="1"/>
  <c r="AK36" i="1511"/>
  <c r="AJ36" i="1511"/>
  <c r="BS40" i="1511"/>
  <c r="BR40" i="1511" s="1"/>
  <c r="BQ40" i="1511" s="1"/>
  <c r="BC59" i="1511"/>
  <c r="CA23" i="1511"/>
  <c r="M51" i="1511"/>
  <c r="AI30" i="1511"/>
  <c r="AH30" i="1511" s="1"/>
  <c r="AG30" i="1511" s="1"/>
  <c r="AJ26" i="1511"/>
  <c r="CA31" i="1511"/>
  <c r="BU26" i="1511"/>
  <c r="BZ19" i="1511"/>
  <c r="AP37" i="1511"/>
  <c r="AC30" i="1511"/>
  <c r="AB30" i="1511" s="1"/>
  <c r="AA30" i="1511" s="1"/>
  <c r="W36" i="1511"/>
  <c r="V36" i="1511" s="1"/>
  <c r="U36" i="1511" s="1"/>
  <c r="AU61" i="1511"/>
  <c r="AT61" i="1511" s="1"/>
  <c r="AS61" i="1511" s="1"/>
  <c r="BG44" i="1511"/>
  <c r="BF44" i="1511" s="1"/>
  <c r="BE44" i="1511" s="1"/>
  <c r="AE38" i="1511"/>
  <c r="AD28" i="1511"/>
  <c r="CE22" i="1511"/>
  <c r="CD22" i="1511" s="1"/>
  <c r="CC22" i="1511" s="1"/>
  <c r="CK21" i="1511"/>
  <c r="CJ21" i="1511" s="1"/>
  <c r="CI21" i="1511" s="1"/>
  <c r="R24" i="1511"/>
  <c r="AE69" i="1511"/>
  <c r="BY72" i="1511"/>
  <c r="BX72" i="1511" s="1"/>
  <c r="BW72" i="1511" s="1"/>
  <c r="BO65" i="1511"/>
  <c r="AV61" i="1511"/>
  <c r="BH44" i="1511"/>
  <c r="X23" i="1511"/>
  <c r="CR40" i="1"/>
  <c r="AJ72" i="1511"/>
  <c r="BZ30" i="1511"/>
  <c r="BS64" i="1511"/>
  <c r="BR64" i="1511" s="1"/>
  <c r="BQ64" i="1511" s="1"/>
  <c r="CS72" i="1511"/>
  <c r="R36" i="1511"/>
  <c r="BC32" i="1511"/>
  <c r="S62" i="1511"/>
  <c r="CG43" i="1511"/>
  <c r="R18" i="1511"/>
  <c r="CL21" i="1511"/>
  <c r="R41" i="1511"/>
  <c r="K22" i="1511"/>
  <c r="J22" i="1511" s="1"/>
  <c r="CS67" i="1511"/>
  <c r="CL69" i="1511"/>
  <c r="BZ16" i="1511"/>
  <c r="BM65" i="1511"/>
  <c r="BL65" i="1511" s="1"/>
  <c r="BK65" i="1511" s="1"/>
  <c r="AP65" i="1511"/>
  <c r="BN36" i="1511"/>
  <c r="Y23" i="1511"/>
  <c r="CF28" i="1511"/>
  <c r="L71" i="1511"/>
  <c r="BC43" i="1511"/>
  <c r="AQ30" i="1511"/>
  <c r="CR25" i="1511"/>
  <c r="CK70" i="1511"/>
  <c r="CJ70" i="1511" s="1"/>
  <c r="CI70" i="1511" s="1"/>
  <c r="BO52" i="1511"/>
  <c r="CG42" i="1511"/>
  <c r="BC72" i="1511"/>
  <c r="BO15" i="1511"/>
  <c r="BB46" i="1511"/>
  <c r="AE61" i="1511"/>
  <c r="AJ12" i="1511"/>
  <c r="CQ36" i="1511"/>
  <c r="CP36" i="1511" s="1"/>
  <c r="CO36" i="1511" s="1"/>
  <c r="CF36" i="1511"/>
  <c r="BI31" i="1511"/>
  <c r="BS60" i="1511"/>
  <c r="BR60" i="1511" s="1"/>
  <c r="BQ60" i="1511" s="1"/>
  <c r="S36" i="1511"/>
  <c r="S41" i="1511"/>
  <c r="Y33" i="1511"/>
  <c r="AK40" i="1"/>
  <c r="BI23" i="1"/>
  <c r="AI26" i="1511"/>
  <c r="AH26" i="1511" s="1"/>
  <c r="AG26" i="1511" s="1"/>
  <c r="CF51" i="1511"/>
  <c r="CM48" i="1511"/>
  <c r="BZ35" i="1511"/>
  <c r="CG12" i="1511"/>
  <c r="CL71" i="1"/>
  <c r="BH71" i="1"/>
  <c r="BS69" i="1511"/>
  <c r="BR69" i="1511" s="1"/>
  <c r="BQ69" i="1511" s="1"/>
  <c r="BN33" i="1511"/>
  <c r="BO73" i="1511"/>
  <c r="BA23" i="1"/>
  <c r="BI71" i="1"/>
  <c r="AD55" i="1511"/>
  <c r="K40" i="1"/>
  <c r="J40" i="1" s="1"/>
  <c r="CL40" i="1"/>
  <c r="Q31" i="1511"/>
  <c r="P31" i="1511" s="1"/>
  <c r="O31" i="1511" s="1"/>
  <c r="BG15" i="1511"/>
  <c r="BF15" i="1511" s="1"/>
  <c r="BE15" i="1511" s="1"/>
  <c r="K12" i="1511"/>
  <c r="J12" i="1511" s="1"/>
  <c r="CF16" i="1511"/>
  <c r="CM63" i="1511"/>
  <c r="BZ49" i="1511"/>
  <c r="CM20" i="1511"/>
  <c r="Y37" i="1511"/>
  <c r="CE70" i="1511"/>
  <c r="CD70" i="1511" s="1"/>
  <c r="CC70" i="1511" s="1"/>
  <c r="AI69" i="1511"/>
  <c r="AH69" i="1511" s="1"/>
  <c r="AG69" i="1511" s="1"/>
  <c r="X62" i="1511"/>
  <c r="BT72" i="1511"/>
  <c r="AJ23" i="1"/>
  <c r="CS23" i="1"/>
  <c r="BS72" i="1511"/>
  <c r="BR72" i="1511" s="1"/>
  <c r="BQ72" i="1511" s="1"/>
  <c r="AJ55" i="1511"/>
  <c r="CA53" i="1511"/>
  <c r="BH40" i="1511"/>
  <c r="AK15" i="1511"/>
  <c r="X70" i="1511"/>
  <c r="BI40" i="1"/>
  <c r="CF45" i="1511"/>
  <c r="AW17" i="1511"/>
  <c r="CG71" i="1"/>
  <c r="CE40" i="1"/>
  <c r="AI51" i="1511"/>
  <c r="AH51" i="1511" s="1"/>
  <c r="AG51" i="1511" s="1"/>
  <c r="BO68" i="1511"/>
  <c r="W69" i="1511"/>
  <c r="V69" i="1511" s="1"/>
  <c r="U69" i="1511" s="1"/>
  <c r="AQ40" i="1"/>
  <c r="AQ23" i="1"/>
  <c r="W19" i="1511"/>
  <c r="V19" i="1511" s="1"/>
  <c r="U19" i="1511" s="1"/>
  <c r="CE12" i="1511"/>
  <c r="CD12" i="1511" s="1"/>
  <c r="CC12" i="1511" s="1"/>
  <c r="CE33" i="1511"/>
  <c r="CD33" i="1511" s="1"/>
  <c r="CC33" i="1511" s="1"/>
  <c r="L72" i="1511"/>
  <c r="AV56" i="1511"/>
  <c r="Q49" i="1511"/>
  <c r="P49" i="1511" s="1"/>
  <c r="CM25" i="1511"/>
  <c r="AO64" i="1511"/>
  <c r="AN64" i="1511" s="1"/>
  <c r="AM64" i="1511" s="1"/>
  <c r="BG72" i="1511"/>
  <c r="BF72" i="1511" s="1"/>
  <c r="BE72" i="1511" s="1"/>
  <c r="W21" i="1511"/>
  <c r="V21" i="1511" s="1"/>
  <c r="U21" i="1511" s="1"/>
  <c r="AJ15" i="1511"/>
  <c r="L20" i="1511"/>
  <c r="Q24" i="1511"/>
  <c r="P24" i="1511" s="1"/>
  <c r="O24" i="1511" s="1"/>
  <c r="BH54" i="1511"/>
  <c r="BZ72" i="1511"/>
  <c r="CQ48" i="1511"/>
  <c r="CP48" i="1511" s="1"/>
  <c r="CO48" i="1511" s="1"/>
  <c r="BZ58" i="1511"/>
  <c r="BT54" i="1511"/>
  <c r="AD15" i="1511"/>
  <c r="Q27" i="1511"/>
  <c r="P27" i="1511" s="1"/>
  <c r="O27" i="1511" s="1"/>
  <c r="BO53" i="1511"/>
  <c r="BM68" i="1511"/>
  <c r="BL68" i="1511" s="1"/>
  <c r="BK68" i="1511" s="1"/>
  <c r="AJ16" i="1511"/>
  <c r="CR15" i="1511"/>
  <c r="BN31" i="1511"/>
  <c r="CS48" i="1511"/>
  <c r="BY58" i="1511"/>
  <c r="BX58" i="1511" s="1"/>
  <c r="BW58" i="1511" s="1"/>
  <c r="BU54" i="1511"/>
  <c r="AC15" i="1511"/>
  <c r="AB15" i="1511" s="1"/>
  <c r="AA15" i="1511" s="1"/>
  <c r="AK45" i="1511"/>
  <c r="BB36" i="1511"/>
  <c r="BZ59" i="1511"/>
  <c r="K60" i="1511"/>
  <c r="J60" i="1511" s="1"/>
  <c r="BC18" i="1511"/>
  <c r="R53" i="1511"/>
  <c r="S15" i="1511"/>
  <c r="Q69" i="1511"/>
  <c r="P69" i="1511" s="1"/>
  <c r="AQ38" i="1511"/>
  <c r="CL37" i="1511"/>
  <c r="CG17" i="1511"/>
  <c r="BS41" i="1511"/>
  <c r="BR41" i="1511" s="1"/>
  <c r="BQ41" i="1511" s="1"/>
  <c r="L53" i="1511"/>
  <c r="CG20" i="1511"/>
  <c r="BT15" i="1511"/>
  <c r="BY30" i="1511"/>
  <c r="BX30" i="1511" s="1"/>
  <c r="BW30" i="1511" s="1"/>
  <c r="BC16" i="1511"/>
  <c r="CE37" i="1511"/>
  <c r="CD37" i="1511" s="1"/>
  <c r="CC37" i="1511" s="1"/>
  <c r="L66" i="1511"/>
  <c r="BG47" i="1511"/>
  <c r="BF47" i="1511" s="1"/>
  <c r="BE47" i="1511" s="1"/>
  <c r="BN20" i="1511"/>
  <c r="BZ27" i="1511"/>
  <c r="M68" i="1511"/>
  <c r="CA41" i="1511"/>
  <c r="W38" i="1511"/>
  <c r="V38" i="1511" s="1"/>
  <c r="U38" i="1511" s="1"/>
  <c r="CM23" i="1511"/>
  <c r="CG65" i="1511"/>
  <c r="BZ43" i="1511"/>
  <c r="AU33" i="1511"/>
  <c r="AT33" i="1511" s="1"/>
  <c r="AS33" i="1511" s="1"/>
  <c r="CM12" i="1511"/>
  <c r="BA18" i="1511"/>
  <c r="AZ18" i="1511" s="1"/>
  <c r="AY18" i="1511" s="1"/>
  <c r="CM43" i="1511"/>
  <c r="CG16" i="1511"/>
  <c r="AI53" i="1511"/>
  <c r="AH53" i="1511" s="1"/>
  <c r="AG53" i="1511" s="1"/>
  <c r="Y15" i="1511"/>
  <c r="BT39" i="1511"/>
  <c r="M20" i="1511"/>
  <c r="BT73" i="1511"/>
  <c r="AP45" i="1511"/>
  <c r="CA61" i="1511"/>
  <c r="CG72" i="1511"/>
  <c r="BM71" i="1"/>
  <c r="AU71" i="1"/>
  <c r="CQ40" i="1"/>
  <c r="CG36" i="1511"/>
  <c r="CQ19" i="1511"/>
  <c r="CP19" i="1511" s="1"/>
  <c r="CO19" i="1511" s="1"/>
  <c r="BZ65" i="1511"/>
  <c r="BN23" i="1511"/>
  <c r="BB40" i="1511"/>
  <c r="Q40" i="1"/>
  <c r="K23" i="1"/>
  <c r="J23" i="1" s="1"/>
  <c r="B23" i="1" s="1"/>
  <c r="BU61" i="1511"/>
  <c r="BT65" i="1511"/>
  <c r="CL20" i="1511"/>
  <c r="S40" i="1"/>
  <c r="BT40" i="1"/>
  <c r="AJ30" i="1511"/>
  <c r="BY53" i="1511"/>
  <c r="BX53" i="1511" s="1"/>
  <c r="BW53" i="1511" s="1"/>
  <c r="CL38" i="1511"/>
  <c r="BC23" i="1"/>
  <c r="BG71" i="1"/>
  <c r="AV32" i="1511"/>
  <c r="CS19" i="1511"/>
  <c r="S13" i="1511"/>
  <c r="CK53" i="1511"/>
  <c r="CJ53" i="1511" s="1"/>
  <c r="CI53" i="1511" s="1"/>
  <c r="X31" i="1511"/>
  <c r="R68" i="1511"/>
  <c r="CF61" i="1511"/>
  <c r="AE53" i="1511"/>
  <c r="W67" i="1511"/>
  <c r="V67" i="1511" s="1"/>
  <c r="U67" i="1511" s="1"/>
  <c r="BA61" i="1511"/>
  <c r="AZ61" i="1511" s="1"/>
  <c r="AY61" i="1511" s="1"/>
  <c r="BI54" i="1511"/>
  <c r="BO31" i="1511"/>
  <c r="CS71" i="1"/>
  <c r="CK40" i="1"/>
  <c r="AJ45" i="1511"/>
  <c r="AD36" i="1511"/>
  <c r="BM70" i="1511"/>
  <c r="BL70" i="1511" s="1"/>
  <c r="BK70" i="1511" s="1"/>
  <c r="BY73" i="1511"/>
  <c r="BX73" i="1511" s="1"/>
  <c r="BW73" i="1511" s="1"/>
  <c r="CR19" i="1511"/>
  <c r="CF71" i="1"/>
  <c r="AQ49" i="1511"/>
  <c r="AW15" i="1511"/>
  <c r="CQ70" i="1511"/>
  <c r="CP70" i="1511" s="1"/>
  <c r="CO70" i="1511" s="1"/>
  <c r="L41" i="1511"/>
  <c r="AJ40" i="1"/>
  <c r="AP23" i="1511"/>
  <c r="CS40" i="1511"/>
  <c r="CE71" i="1"/>
  <c r="BC40" i="1"/>
  <c r="AE48" i="1511"/>
  <c r="BC29" i="1511"/>
  <c r="AV49" i="1511"/>
  <c r="CF20" i="1511"/>
  <c r="BM66" i="1511"/>
  <c r="BL66" i="1511" s="1"/>
  <c r="BK66" i="1511" s="1"/>
  <c r="BS30" i="1511"/>
  <c r="BR30" i="1511" s="1"/>
  <c r="BQ30" i="1511" s="1"/>
  <c r="CR72" i="1511"/>
  <c r="BB16" i="1511"/>
  <c r="BT57" i="1511"/>
  <c r="AI72" i="1511"/>
  <c r="AH72" i="1511" s="1"/>
  <c r="AG72" i="1511" s="1"/>
  <c r="AV73" i="1511"/>
  <c r="BT19" i="1511"/>
  <c r="BA29" i="1511"/>
  <c r="AZ29" i="1511" s="1"/>
  <c r="AY29" i="1511" s="1"/>
  <c r="W37" i="1511"/>
  <c r="V37" i="1511" s="1"/>
  <c r="U37" i="1511" s="1"/>
  <c r="AD16" i="1511"/>
  <c r="BA50" i="1511"/>
  <c r="AZ50" i="1511" s="1"/>
  <c r="AY50" i="1511" s="1"/>
  <c r="AE60" i="1511"/>
  <c r="BB47" i="1511"/>
  <c r="AC26" i="1511"/>
  <c r="AB26" i="1511" s="1"/>
  <c r="AA26" i="1511" s="1"/>
  <c r="AC23" i="1"/>
  <c r="CK43" i="1511"/>
  <c r="CJ43" i="1511" s="1"/>
  <c r="CI43" i="1511" s="1"/>
  <c r="AU19" i="1511"/>
  <c r="AT19" i="1511" s="1"/>
  <c r="AS19" i="1511" s="1"/>
  <c r="AW43" i="1511"/>
  <c r="BS39" i="1511"/>
  <c r="BR39" i="1511" s="1"/>
  <c r="BQ39" i="1511" s="1"/>
  <c r="CL15" i="1511"/>
  <c r="BB30" i="1511"/>
  <c r="BC50" i="1511"/>
  <c r="AD60" i="1511"/>
  <c r="CQ46" i="1511"/>
  <c r="CP46" i="1511" s="1"/>
  <c r="CO46" i="1511" s="1"/>
  <c r="AE26" i="1511"/>
  <c r="AK57" i="1511"/>
  <c r="Q41" i="1511"/>
  <c r="P41" i="1511" s="1"/>
  <c r="M12" i="1511"/>
  <c r="CL55" i="1511"/>
  <c r="Q64" i="1511"/>
  <c r="P64" i="1511" s="1"/>
  <c r="AE25" i="1511"/>
  <c r="BI67" i="1511"/>
  <c r="BO61" i="1511"/>
  <c r="AC56" i="1511"/>
  <c r="AB56" i="1511" s="1"/>
  <c r="AA56" i="1511" s="1"/>
  <c r="CF44" i="1511"/>
  <c r="AV34" i="1511"/>
  <c r="AJ63" i="1511"/>
  <c r="BY36" i="1511"/>
  <c r="BX36" i="1511" s="1"/>
  <c r="BW36" i="1511" s="1"/>
  <c r="AC61" i="1511"/>
  <c r="AB61" i="1511" s="1"/>
  <c r="AA61" i="1511" s="1"/>
  <c r="AE18" i="1511"/>
  <c r="CS22" i="1511"/>
  <c r="CQ33" i="1511"/>
  <c r="CP33" i="1511" s="1"/>
  <c r="CO33" i="1511" s="1"/>
  <c r="M59" i="1511"/>
  <c r="CR46" i="1511"/>
  <c r="BB26" i="1511"/>
  <c r="CL14" i="1511"/>
  <c r="BG61" i="1511"/>
  <c r="BF61" i="1511" s="1"/>
  <c r="BE61" i="1511" s="1"/>
  <c r="M54" i="1511"/>
  <c r="AU23" i="1511"/>
  <c r="AT23" i="1511" s="1"/>
  <c r="AS23" i="1511" s="1"/>
  <c r="AI27" i="1511"/>
  <c r="AH27" i="1511" s="1"/>
  <c r="AG27" i="1511" s="1"/>
  <c r="S67" i="1511"/>
  <c r="CM40" i="1511"/>
  <c r="AI38" i="1511"/>
  <c r="AH38" i="1511" s="1"/>
  <c r="AG38" i="1511" s="1"/>
  <c r="CR61" i="1511"/>
  <c r="BT49" i="1511"/>
  <c r="AE12" i="1511"/>
  <c r="AJ62" i="1511"/>
  <c r="AP64" i="1511"/>
  <c r="CS33" i="1511"/>
  <c r="L59" i="1511"/>
  <c r="BO41" i="1511"/>
  <c r="AO71" i="1"/>
  <c r="AE36" i="1511"/>
  <c r="CR69" i="1511"/>
  <c r="AV69" i="1511"/>
  <c r="AK62" i="1511"/>
  <c r="AQ64" i="1511"/>
  <c r="CR33" i="1511"/>
  <c r="AQ51" i="1511"/>
  <c r="BN41" i="1511"/>
  <c r="BC26" i="1511"/>
  <c r="CG51" i="1511"/>
  <c r="AU73" i="1511"/>
  <c r="AT73" i="1511" s="1"/>
  <c r="AS73" i="1511" s="1"/>
  <c r="AU56" i="1511"/>
  <c r="AT56" i="1511" s="1"/>
  <c r="AS56" i="1511" s="1"/>
  <c r="BC36" i="1511"/>
  <c r="CR53" i="1511"/>
  <c r="BI72" i="1511"/>
  <c r="BN38" i="1511"/>
  <c r="BI65" i="1511"/>
  <c r="Q54" i="1511"/>
  <c r="P54" i="1511" s="1"/>
  <c r="AC22" i="1511"/>
  <c r="AB22" i="1511" s="1"/>
  <c r="AA22" i="1511" s="1"/>
  <c r="AP43" i="1511"/>
  <c r="K20" i="1511"/>
  <c r="J20" i="1511" s="1"/>
  <c r="BY18" i="1511"/>
  <c r="BX18" i="1511" s="1"/>
  <c r="BW18" i="1511" s="1"/>
  <c r="CQ60" i="1511"/>
  <c r="CP60" i="1511" s="1"/>
  <c r="CO60" i="1511" s="1"/>
  <c r="AD57" i="1511"/>
  <c r="AJ69" i="1511"/>
  <c r="BH28" i="1511"/>
  <c r="X53" i="1511"/>
  <c r="Y39" i="1511"/>
  <c r="CS20" i="1511"/>
  <c r="BB35" i="1511"/>
  <c r="AC59" i="1511"/>
  <c r="AB59" i="1511" s="1"/>
  <c r="AA59" i="1511" s="1"/>
  <c r="BI37" i="1511"/>
  <c r="CF21" i="1511"/>
  <c r="AQ11" i="1511"/>
  <c r="CA66" i="1511"/>
  <c r="M47" i="1511"/>
  <c r="AQ14" i="1511"/>
  <c r="CF73" i="1511"/>
  <c r="AV42" i="1511"/>
  <c r="AU26" i="1511"/>
  <c r="AT26" i="1511" s="1"/>
  <c r="AS26" i="1511" s="1"/>
  <c r="AV41" i="1511"/>
  <c r="BM52" i="1511"/>
  <c r="BL52" i="1511" s="1"/>
  <c r="BK52" i="1511" s="1"/>
  <c r="BU23" i="1511"/>
  <c r="X27" i="1511"/>
  <c r="AO57" i="1511"/>
  <c r="AN57" i="1511" s="1"/>
  <c r="AM57" i="1511" s="1"/>
  <c r="CA48" i="1511"/>
  <c r="AU44" i="1511"/>
  <c r="AT44" i="1511" s="1"/>
  <c r="AS44" i="1511" s="1"/>
  <c r="BI24" i="1511"/>
  <c r="BU52" i="1511"/>
  <c r="CE73" i="1511"/>
  <c r="CD73" i="1511" s="1"/>
  <c r="CC73" i="1511" s="1"/>
  <c r="AU42" i="1511"/>
  <c r="AT42" i="1511" s="1"/>
  <c r="AS42" i="1511" s="1"/>
  <c r="BY26" i="1511"/>
  <c r="BX26" i="1511" s="1"/>
  <c r="BW26" i="1511" s="1"/>
  <c r="BG27" i="1511"/>
  <c r="BF27" i="1511" s="1"/>
  <c r="BE27" i="1511" s="1"/>
  <c r="AK52" i="1511"/>
  <c r="S20" i="1511"/>
  <c r="W11" i="1511"/>
  <c r="V11" i="1511" s="1"/>
  <c r="AP57" i="1511"/>
  <c r="CR52" i="1511"/>
  <c r="AV44" i="1511"/>
  <c r="BG24" i="1511"/>
  <c r="BF24" i="1511" s="1"/>
  <c r="BE24" i="1511" s="1"/>
  <c r="AJ47" i="1511"/>
  <c r="L56" i="1511"/>
  <c r="AU38" i="1511"/>
  <c r="AT38" i="1511" s="1"/>
  <c r="AS38" i="1511" s="1"/>
  <c r="S59" i="1511"/>
  <c r="BY52" i="1511"/>
  <c r="BX52" i="1511" s="1"/>
  <c r="BW52" i="1511" s="1"/>
  <c r="AJ38" i="1511"/>
  <c r="BM28" i="1511"/>
  <c r="BL28" i="1511" s="1"/>
  <c r="BK28" i="1511" s="1"/>
  <c r="BI69" i="1511"/>
  <c r="BG52" i="1511"/>
  <c r="BF52" i="1511" s="1"/>
  <c r="BE52" i="1511" s="1"/>
  <c r="M42" i="1511"/>
  <c r="BN12" i="1511"/>
  <c r="CG64" i="1511"/>
  <c r="CQ59" i="1511"/>
  <c r="CP59" i="1511" s="1"/>
  <c r="CO59" i="1511" s="1"/>
  <c r="CQ47" i="1511"/>
  <c r="CP47" i="1511" s="1"/>
  <c r="CO47" i="1511" s="1"/>
  <c r="BZ24" i="1511"/>
  <c r="BB13" i="1511"/>
  <c r="BB67" i="1511"/>
  <c r="AQ28" i="1511"/>
  <c r="AV67" i="1511"/>
  <c r="BS47" i="1511"/>
  <c r="BR47" i="1511" s="1"/>
  <c r="BQ47" i="1511" s="1"/>
  <c r="BS20" i="1511"/>
  <c r="BR20" i="1511" s="1"/>
  <c r="BQ20" i="1511" s="1"/>
  <c r="BH27" i="1511"/>
  <c r="CL40" i="1511"/>
  <c r="S16" i="1511"/>
  <c r="X11" i="1511"/>
  <c r="AK68" i="1511"/>
  <c r="CS52" i="1511"/>
  <c r="X46" i="1511"/>
  <c r="Y20" i="1511"/>
  <c r="CG34" i="1511"/>
  <c r="CL58" i="1511"/>
  <c r="CG39" i="1511"/>
  <c r="K21" i="1511"/>
  <c r="J21" i="1511" s="1"/>
  <c r="CA62" i="1511"/>
  <c r="R63" i="1511"/>
  <c r="AD40" i="1511"/>
  <c r="BA35" i="1511"/>
  <c r="AZ35" i="1511" s="1"/>
  <c r="AY35" i="1511" s="1"/>
  <c r="BI49" i="1511"/>
  <c r="AV23" i="1511"/>
  <c r="AK11" i="1511"/>
  <c r="AV59" i="1511"/>
  <c r="AD44" i="1511"/>
  <c r="BY25" i="1511"/>
  <c r="BX25" i="1511" s="1"/>
  <c r="BW25" i="1511" s="1"/>
  <c r="CL11" i="1511"/>
  <c r="S42" i="1511"/>
  <c r="Q37" i="1511"/>
  <c r="P37" i="1511" s="1"/>
  <c r="AO25" i="1511"/>
  <c r="AN25" i="1511" s="1"/>
  <c r="AM25" i="1511" s="1"/>
  <c r="BY12" i="1511"/>
  <c r="BX12" i="1511" s="1"/>
  <c r="BW12" i="1511" s="1"/>
  <c r="CE55" i="1511"/>
  <c r="CD55" i="1511" s="1"/>
  <c r="CC55" i="1511" s="1"/>
  <c r="BN42" i="1511"/>
  <c r="BB33" i="1511"/>
  <c r="BG13" i="1511"/>
  <c r="BF13" i="1511" s="1"/>
  <c r="BE13" i="1511" s="1"/>
  <c r="BZ66" i="1511"/>
  <c r="M37" i="1511"/>
  <c r="BH32" i="1511"/>
  <c r="CM11" i="1511"/>
  <c r="R42" i="1511"/>
  <c r="R37" i="1511"/>
  <c r="AQ25" i="1511"/>
  <c r="AQ61" i="1511"/>
  <c r="X54" i="1511"/>
  <c r="CR14" i="1511"/>
  <c r="BA22" i="1511"/>
  <c r="AZ22" i="1511" s="1"/>
  <c r="AY22" i="1511" s="1"/>
  <c r="AQ56" i="1511"/>
  <c r="AO14" i="1511"/>
  <c r="AN14" i="1511" s="1"/>
  <c r="AM14" i="1511" s="1"/>
  <c r="L14" i="1511"/>
  <c r="AE67" i="1511"/>
  <c r="BT55" i="1511"/>
  <c r="BG42" i="1511"/>
  <c r="BF42" i="1511" s="1"/>
  <c r="BE42" i="1511" s="1"/>
  <c r="M17" i="1511"/>
  <c r="Q44" i="1511"/>
  <c r="P44" i="1511" s="1"/>
  <c r="Q60" i="1511"/>
  <c r="P60" i="1511" s="1"/>
  <c r="O60" i="1511" s="1"/>
  <c r="CK46" i="1511"/>
  <c r="CJ46" i="1511" s="1"/>
  <c r="CI46" i="1511" s="1"/>
  <c r="AD19" i="1511"/>
  <c r="BM63" i="1511"/>
  <c r="BL63" i="1511" s="1"/>
  <c r="BK63" i="1511" s="1"/>
  <c r="X66" i="1511"/>
  <c r="AI13" i="1511"/>
  <c r="AH13" i="1511" s="1"/>
  <c r="AG13" i="1511" s="1"/>
  <c r="BM51" i="1511"/>
  <c r="BL51" i="1511" s="1"/>
  <c r="BK51" i="1511" s="1"/>
  <c r="CL33" i="1511"/>
  <c r="CS27" i="1511"/>
  <c r="AQ63" i="1511"/>
  <c r="R50" i="1511"/>
  <c r="Y32" i="1511"/>
  <c r="BT18" i="1511"/>
  <c r="BC53" i="1511"/>
  <c r="AC46" i="1511"/>
  <c r="AB46" i="1511" s="1"/>
  <c r="AA46" i="1511" s="1"/>
  <c r="BB19" i="1511"/>
  <c r="BN73" i="1511"/>
  <c r="BB51" i="1511"/>
  <c r="BN48" i="1511"/>
  <c r="AW30" i="1511"/>
  <c r="BN24" i="1511"/>
  <c r="BT29" i="1511"/>
  <c r="AK58" i="1511"/>
  <c r="CE43" i="1511"/>
  <c r="CD43" i="1511" s="1"/>
  <c r="CC43" i="1511" s="1"/>
  <c r="BU72" i="1511"/>
  <c r="BU42" i="1511"/>
  <c r="BA46" i="1511"/>
  <c r="AZ46" i="1511" s="1"/>
  <c r="AY46" i="1511" s="1"/>
  <c r="S72" i="1511"/>
  <c r="BO48" i="1511"/>
  <c r="AU30" i="1511"/>
  <c r="AT30" i="1511" s="1"/>
  <c r="AS30" i="1511" s="1"/>
  <c r="W17" i="1511"/>
  <c r="V17" i="1511" s="1"/>
  <c r="U17" i="1511" s="1"/>
  <c r="BS29" i="1511"/>
  <c r="BR29" i="1511" s="1"/>
  <c r="BQ29" i="1511" s="1"/>
  <c r="AJ58" i="1511"/>
  <c r="X39" i="1511"/>
  <c r="AP28" i="1511"/>
  <c r="AO36" i="1511"/>
  <c r="AN36" i="1511" s="1"/>
  <c r="AM36" i="1511" s="1"/>
  <c r="CM38" i="1511"/>
  <c r="AK53" i="1511"/>
  <c r="L36" i="1511"/>
  <c r="BC24" i="1511"/>
  <c r="X40" i="1511"/>
  <c r="CA63" i="1511"/>
  <c r="BC47" i="1511"/>
  <c r="BN16" i="1511"/>
  <c r="AC42" i="1511"/>
  <c r="AB42" i="1511" s="1"/>
  <c r="AA42" i="1511" s="1"/>
  <c r="X69" i="1511"/>
  <c r="BT37" i="1511"/>
  <c r="S68" i="1511"/>
  <c r="L30" i="1511"/>
  <c r="BA73" i="1511"/>
  <c r="AZ73" i="1511" s="1"/>
  <c r="AY73" i="1511" s="1"/>
  <c r="AI12" i="1511"/>
  <c r="AH12" i="1511" s="1"/>
  <c r="AG12" i="1511" s="1"/>
  <c r="BC70" i="1511"/>
  <c r="AJ49" i="1511"/>
  <c r="CS50" i="1511"/>
  <c r="CQ12" i="1511"/>
  <c r="CP12" i="1511" s="1"/>
  <c r="CO12" i="1511" s="1"/>
  <c r="BG26" i="1511"/>
  <c r="BF26" i="1511" s="1"/>
  <c r="BE26" i="1511" s="1"/>
  <c r="AU62" i="1511"/>
  <c r="AT62" i="1511" s="1"/>
  <c r="AS62" i="1511" s="1"/>
  <c r="AW37" i="1511"/>
  <c r="BU20" i="1511"/>
  <c r="AJ73" i="1511"/>
  <c r="CA60" i="1511"/>
  <c r="CK39" i="1511"/>
  <c r="CJ39" i="1511" s="1"/>
  <c r="CI39" i="1511" s="1"/>
  <c r="Q20" i="1511"/>
  <c r="P20" i="1511" s="1"/>
  <c r="O20" i="1511" s="1"/>
  <c r="AP61" i="1511"/>
  <c r="AE47" i="1511"/>
  <c r="CL27" i="1511"/>
  <c r="R28" i="1511"/>
  <c r="AO56" i="1511"/>
  <c r="AN56" i="1511" s="1"/>
  <c r="AM56" i="1511" s="1"/>
  <c r="CK26" i="1511"/>
  <c r="CJ26" i="1511" s="1"/>
  <c r="CI26" i="1511" s="1"/>
  <c r="M14" i="1511"/>
  <c r="CQ64" i="1511"/>
  <c r="CP64" i="1511" s="1"/>
  <c r="CO64" i="1511" s="1"/>
  <c r="AP48" i="1511"/>
  <c r="BB34" i="1511"/>
  <c r="Y12" i="1511"/>
  <c r="S44" i="1511"/>
  <c r="M71" i="1511"/>
  <c r="AD47" i="1511"/>
  <c r="CK27" i="1511"/>
  <c r="CJ27" i="1511" s="1"/>
  <c r="CI27" i="1511" s="1"/>
  <c r="Q61" i="1511"/>
  <c r="P61" i="1511" s="1"/>
  <c r="AV35" i="1511"/>
  <c r="S25" i="1511"/>
  <c r="AO69" i="1511"/>
  <c r="AN69" i="1511" s="1"/>
  <c r="AM69" i="1511" s="1"/>
  <c r="CR64" i="1511"/>
  <c r="AO48" i="1511"/>
  <c r="AN48" i="1511" s="1"/>
  <c r="AM48" i="1511" s="1"/>
  <c r="BA34" i="1511"/>
  <c r="AZ34" i="1511" s="1"/>
  <c r="AY34" i="1511" s="1"/>
  <c r="X12" i="1511"/>
  <c r="BI26" i="1511"/>
  <c r="BA43" i="1511"/>
  <c r="AZ43" i="1511" s="1"/>
  <c r="AY43" i="1511" s="1"/>
  <c r="AQ20" i="1511"/>
  <c r="AU41" i="1511"/>
  <c r="AT41" i="1511" s="1"/>
  <c r="AS41" i="1511" s="1"/>
  <c r="BH55" i="1511"/>
  <c r="BC21" i="1511"/>
  <c r="CE13" i="1511"/>
  <c r="CD13" i="1511" s="1"/>
  <c r="CC13" i="1511" s="1"/>
  <c r="BA71" i="1511"/>
  <c r="AZ71" i="1511" s="1"/>
  <c r="AY71" i="1511" s="1"/>
  <c r="AV55" i="1511"/>
  <c r="CL50" i="1511"/>
  <c r="AK21" i="1511"/>
  <c r="BS52" i="1511"/>
  <c r="BR52" i="1511" s="1"/>
  <c r="BQ52" i="1511" s="1"/>
  <c r="AJ59" i="1511"/>
  <c r="S45" i="1511"/>
  <c r="AO12" i="1511"/>
  <c r="AN12" i="1511" s="1"/>
  <c r="AM12" i="1511" s="1"/>
  <c r="CR57" i="1511"/>
  <c r="W65" i="1511"/>
  <c r="V65" i="1511" s="1"/>
  <c r="U65" i="1511" s="1"/>
  <c r="AC24" i="1511"/>
  <c r="AB24" i="1511" s="1"/>
  <c r="AA24" i="1511" s="1"/>
  <c r="AI64" i="1511"/>
  <c r="AH64" i="1511" s="1"/>
  <c r="AG64" i="1511" s="1"/>
  <c r="BH37" i="1511"/>
  <c r="CQ32" i="1511"/>
  <c r="CP32" i="1511" s="1"/>
  <c r="CO32" i="1511" s="1"/>
  <c r="AI71" i="1511"/>
  <c r="AH71" i="1511" s="1"/>
  <c r="AG71" i="1511" s="1"/>
  <c r="BC54" i="1511"/>
  <c r="BH21" i="1511"/>
  <c r="AP69" i="1511"/>
  <c r="BA65" i="1511"/>
  <c r="AZ65" i="1511" s="1"/>
  <c r="AY65" i="1511" s="1"/>
  <c r="CM42" i="1511"/>
  <c r="BC31" i="1511"/>
  <c r="AD32" i="1511"/>
  <c r="CL34" i="1511"/>
  <c r="AO53" i="1511"/>
  <c r="AN53" i="1511" s="1"/>
  <c r="AM53" i="1511" s="1"/>
  <c r="CG50" i="1511"/>
  <c r="CF19" i="1511"/>
  <c r="CG46" i="1511"/>
  <c r="BT59" i="1511"/>
  <c r="CA37" i="1511"/>
  <c r="L19" i="1511"/>
  <c r="CM56" i="1511"/>
  <c r="AQ16" i="1511"/>
  <c r="AP11" i="1511"/>
  <c r="AQ42" i="1511"/>
  <c r="BN30" i="1511"/>
  <c r="BI22" i="1511"/>
  <c r="AI70" i="1511"/>
  <c r="AH70" i="1511" s="1"/>
  <c r="AG70" i="1511" s="1"/>
  <c r="BH52" i="1511"/>
  <c r="BM39" i="1511"/>
  <c r="BL39" i="1511" s="1"/>
  <c r="BK39" i="1511" s="1"/>
  <c r="CG26" i="1511"/>
  <c r="BC14" i="1511"/>
  <c r="M35" i="1511"/>
  <c r="CE52" i="1511"/>
  <c r="CD52" i="1511" s="1"/>
  <c r="CC52" i="1511" s="1"/>
  <c r="CA21" i="1511"/>
  <c r="AJ11" i="1511"/>
  <c r="AU59" i="1511"/>
  <c r="AT59" i="1511" s="1"/>
  <c r="AS59" i="1511" s="1"/>
  <c r="BM46" i="1511"/>
  <c r="BL46" i="1511" s="1"/>
  <c r="BK46" i="1511" s="1"/>
  <c r="BU24" i="1511"/>
  <c r="AJ70" i="1511"/>
  <c r="AK48" i="1511"/>
  <c r="BN39" i="1511"/>
  <c r="CF26" i="1511"/>
  <c r="BI57" i="1511"/>
  <c r="CG41" i="1511"/>
  <c r="BU12" i="1511"/>
  <c r="CM70" i="1511"/>
  <c r="CQ41" i="1511"/>
  <c r="CP41" i="1511" s="1"/>
  <c r="CO41" i="1511" s="1"/>
  <c r="BN26" i="1511"/>
  <c r="BI70" i="1511"/>
  <c r="BN58" i="1511"/>
  <c r="CR56" i="1511"/>
  <c r="CM30" i="1511"/>
  <c r="AI32" i="1511"/>
  <c r="AH32" i="1511" s="1"/>
  <c r="AG32" i="1511" s="1"/>
  <c r="BA15" i="1511"/>
  <c r="AZ15" i="1511" s="1"/>
  <c r="AY15" i="1511" s="1"/>
  <c r="CQ51" i="1511"/>
  <c r="CP51" i="1511" s="1"/>
  <c r="CO51" i="1511" s="1"/>
  <c r="M40" i="1511"/>
  <c r="AK24" i="1511"/>
  <c r="AJ56" i="1511"/>
  <c r="AV60" i="1511"/>
  <c r="AD41" i="1511"/>
  <c r="Q38" i="1511"/>
  <c r="P38" i="1511" s="1"/>
  <c r="X38" i="1511"/>
  <c r="BG14" i="1511"/>
  <c r="BF14" i="1511" s="1"/>
  <c r="BE14" i="1511" s="1"/>
  <c r="CM72" i="1511"/>
  <c r="CG45" i="1511"/>
  <c r="CS68" i="1511"/>
  <c r="CQ73" i="1511"/>
  <c r="CP73" i="1511" s="1"/>
  <c r="CO73" i="1511" s="1"/>
  <c r="Q53" i="1511"/>
  <c r="P53" i="1511" s="1"/>
  <c r="AQ72" i="1511"/>
  <c r="BH73" i="1511"/>
  <c r="BO56" i="1511"/>
  <c r="BM50" i="1511"/>
  <c r="BL50" i="1511" s="1"/>
  <c r="BK50" i="1511" s="1"/>
  <c r="CS26" i="1511"/>
  <c r="CR21" i="1511"/>
  <c r="BS45" i="1511"/>
  <c r="BR45" i="1511" s="1"/>
  <c r="BQ45" i="1511" s="1"/>
  <c r="CR68" i="1511"/>
  <c r="CL25" i="1511"/>
  <c r="BB69" i="1511"/>
  <c r="BB61" i="1511"/>
  <c r="BI73" i="1511"/>
  <c r="BN56" i="1511"/>
  <c r="BN50" i="1511"/>
  <c r="AQ71" i="1"/>
  <c r="BG20" i="1511"/>
  <c r="BF20" i="1511" s="1"/>
  <c r="BE20" i="1511" s="1"/>
  <c r="AW21" i="1511"/>
  <c r="AO70" i="1511"/>
  <c r="AN70" i="1511" s="1"/>
  <c r="AM70" i="1511" s="1"/>
  <c r="CG61" i="1511"/>
  <c r="R73" i="1511"/>
  <c r="BN68" i="1511"/>
  <c r="M34" i="1511"/>
  <c r="AP51" i="1511"/>
  <c r="BM41" i="1511"/>
  <c r="BL41" i="1511" s="1"/>
  <c r="BK41" i="1511" s="1"/>
  <c r="S22" i="1511"/>
  <c r="AU52" i="1511"/>
  <c r="AT52" i="1511" s="1"/>
  <c r="AS52" i="1511" s="1"/>
  <c r="W72" i="1511"/>
  <c r="V72" i="1511" s="1"/>
  <c r="U72" i="1511" s="1"/>
  <c r="AE73" i="1511"/>
  <c r="AU53" i="1511"/>
  <c r="AT53" i="1511" s="1"/>
  <c r="AS53" i="1511" s="1"/>
  <c r="AO60" i="1511"/>
  <c r="AN60" i="1511" s="1"/>
  <c r="AM60" i="1511" s="1"/>
  <c r="Y21" i="1511"/>
  <c r="BH43" i="1511"/>
  <c r="AD71" i="1511"/>
  <c r="AO52" i="1511"/>
  <c r="AN52" i="1511" s="1"/>
  <c r="AM52" i="1511" s="1"/>
  <c r="AJ42" i="1511"/>
  <c r="AV27" i="1511"/>
  <c r="CG73" i="1511"/>
  <c r="S38" i="1511"/>
  <c r="M44" i="1511"/>
  <c r="BS12" i="1511"/>
  <c r="BR12" i="1511" s="1"/>
  <c r="BQ12" i="1511" s="1"/>
  <c r="Q59" i="1511"/>
  <c r="P59" i="1511" s="1"/>
  <c r="BI62" i="1511"/>
  <c r="BA42" i="1511"/>
  <c r="AZ42" i="1511" s="1"/>
  <c r="AY42" i="1511" s="1"/>
  <c r="Q25" i="1511"/>
  <c r="P25" i="1511" s="1"/>
  <c r="L67" i="1511"/>
  <c r="CF41" i="1511"/>
  <c r="S32" i="1511"/>
  <c r="S61" i="1511"/>
  <c r="AW35" i="1511"/>
  <c r="R25" i="1511"/>
  <c r="BG68" i="1511"/>
  <c r="BF68" i="1511" s="1"/>
  <c r="BE68" i="1511" s="1"/>
  <c r="BM58" i="1511"/>
  <c r="BL58" i="1511" s="1"/>
  <c r="BK58" i="1511" s="1"/>
  <c r="S52" i="1511"/>
  <c r="CK30" i="1511"/>
  <c r="CJ30" i="1511" s="1"/>
  <c r="CI30" i="1511" s="1"/>
  <c r="AJ32" i="1511"/>
  <c r="AJ22" i="1511"/>
  <c r="M67" i="1511"/>
  <c r="X45" i="1511"/>
  <c r="Q32" i="1511"/>
  <c r="P32" i="1511" s="1"/>
  <c r="X68" i="1511"/>
  <c r="AI46" i="1511"/>
  <c r="AH46" i="1511" s="1"/>
  <c r="AG46" i="1511" s="1"/>
  <c r="CK24" i="1511"/>
  <c r="CJ24" i="1511" s="1"/>
  <c r="CI24" i="1511" s="1"/>
  <c r="BI68" i="1511"/>
  <c r="R66" i="1511"/>
  <c r="R52" i="1511"/>
  <c r="CG31" i="1511"/>
  <c r="AK25" i="1511"/>
  <c r="X73" i="1511"/>
  <c r="BN35" i="1511"/>
  <c r="CA26" i="1511"/>
  <c r="BI27" i="1511"/>
  <c r="AJ52" i="1511"/>
  <c r="R20" i="1511"/>
  <c r="Y11" i="1511"/>
  <c r="AI68" i="1511"/>
  <c r="AH68" i="1511" s="1"/>
  <c r="AG68" i="1511" s="1"/>
  <c r="CQ52" i="1511"/>
  <c r="CP52" i="1511" s="1"/>
  <c r="CO52" i="1511" s="1"/>
  <c r="W46" i="1511"/>
  <c r="V46" i="1511" s="1"/>
  <c r="U46" i="1511" s="1"/>
  <c r="BH24" i="1511"/>
  <c r="CF34" i="1511"/>
  <c r="CM58" i="1511"/>
  <c r="CF39" i="1511"/>
  <c r="L21" i="1511"/>
  <c r="BZ62" i="1511"/>
  <c r="BS62" i="1511"/>
  <c r="BR62" i="1511" s="1"/>
  <c r="BQ62" i="1511" s="1"/>
  <c r="S27" i="1511"/>
  <c r="BT66" i="1511"/>
  <c r="BY50" i="1511"/>
  <c r="BX50" i="1511" s="1"/>
  <c r="BW50" i="1511" s="1"/>
  <c r="W18" i="1511"/>
  <c r="V18" i="1511" s="1"/>
  <c r="U18" i="1511" s="1"/>
  <c r="Y68" i="1511"/>
  <c r="CL39" i="1511"/>
  <c r="AW20" i="1511"/>
  <c r="L65" i="1511"/>
  <c r="S66" i="1511"/>
  <c r="AI41" i="1511"/>
  <c r="AH41" i="1511" s="1"/>
  <c r="AG41" i="1511" s="1"/>
  <c r="CF31" i="1511"/>
  <c r="AI25" i="1511"/>
  <c r="AH25" i="1511" s="1"/>
  <c r="AG25" i="1511" s="1"/>
  <c r="BT71" i="1511"/>
  <c r="CR49" i="1511"/>
  <c r="BZ42" i="1511"/>
  <c r="CA32" i="1511"/>
  <c r="AK44" i="1511"/>
  <c r="AU58" i="1511"/>
  <c r="AT58" i="1511" s="1"/>
  <c r="AS58" i="1511" s="1"/>
  <c r="CQ42" i="1511"/>
  <c r="CP42" i="1511" s="1"/>
  <c r="CO42" i="1511" s="1"/>
  <c r="BS70" i="1511"/>
  <c r="BR70" i="1511" s="1"/>
  <c r="BQ70" i="1511" s="1"/>
  <c r="L54" i="1511"/>
  <c r="CE21" i="1511"/>
  <c r="CD21" i="1511" s="1"/>
  <c r="CC21" i="1511" s="1"/>
  <c r="AI73" i="1511"/>
  <c r="AH73" i="1511" s="1"/>
  <c r="AG73" i="1511" s="1"/>
  <c r="CR55" i="1511"/>
  <c r="AU31" i="1511"/>
  <c r="AT31" i="1511" s="1"/>
  <c r="AS31" i="1511" s="1"/>
  <c r="BB27" i="1511"/>
  <c r="CM64" i="1511"/>
  <c r="W52" i="1511"/>
  <c r="V52" i="1511" s="1"/>
  <c r="U52" i="1511" s="1"/>
  <c r="AQ50" i="1511"/>
  <c r="AI21" i="1511"/>
  <c r="AH21" i="1511" s="1"/>
  <c r="AG21" i="1511" s="1"/>
  <c r="CE64" i="1511"/>
  <c r="CD64" i="1511" s="1"/>
  <c r="CC64" i="1511" s="1"/>
  <c r="AC20" i="1511"/>
  <c r="AB20" i="1511" s="1"/>
  <c r="AA20" i="1511" s="1"/>
  <c r="BY41" i="1511"/>
  <c r="BX41" i="1511" s="1"/>
  <c r="BW41" i="1511" s="1"/>
  <c r="AP16" i="1511"/>
  <c r="AO11" i="1511"/>
  <c r="AN11" i="1511" s="1"/>
  <c r="AP42" i="1511"/>
  <c r="BM30" i="1511"/>
  <c r="BL30" i="1511" s="1"/>
  <c r="BK30" i="1511" s="1"/>
  <c r="BH22" i="1511"/>
  <c r="CL64" i="1511"/>
  <c r="X52" i="1511"/>
  <c r="AP50" i="1511"/>
  <c r="BN32" i="1511"/>
  <c r="AE65" i="1511"/>
  <c r="Y43" i="1511"/>
  <c r="K26" i="1511"/>
  <c r="J26" i="1511" s="1"/>
  <c r="CF65" i="1511"/>
  <c r="BZ46" i="1511"/>
  <c r="BS14" i="1511"/>
  <c r="BR14" i="1511" s="1"/>
  <c r="BQ14" i="1511" s="1"/>
  <c r="BB58" i="1511"/>
  <c r="AI66" i="1511"/>
  <c r="AH66" i="1511" s="1"/>
  <c r="AG66" i="1511" s="1"/>
  <c r="AE35" i="1511"/>
  <c r="BH38" i="1511"/>
  <c r="X29" i="1511"/>
  <c r="M11" i="1511"/>
  <c r="BU58" i="1511"/>
  <c r="BB37" i="1511"/>
  <c r="X14" i="1511"/>
  <c r="BN45" i="1511"/>
  <c r="BY51" i="1511"/>
  <c r="BX51" i="1511" s="1"/>
  <c r="BW51" i="1511" s="1"/>
  <c r="AW22" i="1511"/>
  <c r="L55" i="1511"/>
  <c r="BY21" i="1511"/>
  <c r="BX21" i="1511" s="1"/>
  <c r="BW21" i="1511" s="1"/>
  <c r="CK67" i="1511"/>
  <c r="CJ67" i="1511" s="1"/>
  <c r="CI67" i="1511" s="1"/>
  <c r="CG53" i="1511"/>
  <c r="AW33" i="1511"/>
  <c r="AQ19" i="1511"/>
  <c r="BA11" i="1511"/>
  <c r="AZ11" i="1511" s="1"/>
  <c r="AQ70" i="1511"/>
  <c r="AK20" i="1511"/>
  <c r="W60" i="1511"/>
  <c r="V60" i="1511" s="1"/>
  <c r="U60" i="1511" s="1"/>
  <c r="BH12" i="1511"/>
  <c r="BG67" i="1511"/>
  <c r="BF67" i="1511" s="1"/>
  <c r="BE67" i="1511" s="1"/>
  <c r="BM61" i="1511"/>
  <c r="BL61" i="1511" s="1"/>
  <c r="BK61" i="1511" s="1"/>
  <c r="AD56" i="1511"/>
  <c r="AO44" i="1511"/>
  <c r="AN44" i="1511" s="1"/>
  <c r="AM44" i="1511" s="1"/>
  <c r="CE24" i="1511"/>
  <c r="CD24" i="1511" s="1"/>
  <c r="CC24" i="1511" s="1"/>
  <c r="L48" i="1511"/>
  <c r="CR63" i="1511"/>
  <c r="AI20" i="1511"/>
  <c r="AH20" i="1511" s="1"/>
  <c r="AG20" i="1511" s="1"/>
  <c r="X60" i="1511"/>
  <c r="BU73" i="1511"/>
  <c r="AC71" i="1511"/>
  <c r="AB71" i="1511" s="1"/>
  <c r="AA71" i="1511" s="1"/>
  <c r="AQ52" i="1511"/>
  <c r="AQ44" i="1511"/>
  <c r="X28" i="1511"/>
  <c r="CA17" i="1511"/>
  <c r="BU37" i="1511"/>
  <c r="CR60" i="1511"/>
  <c r="AC57" i="1511"/>
  <c r="AB57" i="1511" s="1"/>
  <c r="AA57" i="1511" s="1"/>
  <c r="CK20" i="1511"/>
  <c r="CJ20" i="1511" s="1"/>
  <c r="CI20" i="1511" s="1"/>
  <c r="BI28" i="1511"/>
  <c r="W53" i="1511"/>
  <c r="V53" i="1511" s="1"/>
  <c r="U53" i="1511" s="1"/>
  <c r="W39" i="1511"/>
  <c r="V39" i="1511" s="1"/>
  <c r="U39" i="1511" s="1"/>
  <c r="AO28" i="1511"/>
  <c r="AN28" i="1511" s="1"/>
  <c r="AM28" i="1511" s="1"/>
  <c r="AQ24" i="1511"/>
  <c r="BZ31" i="1511"/>
  <c r="BT26" i="1511"/>
  <c r="BZ33" i="1511"/>
  <c r="CF72" i="1511"/>
  <c r="AE30" i="1511"/>
  <c r="X36" i="1511"/>
  <c r="CL68" i="1511"/>
  <c r="AC43" i="1511"/>
  <c r="AB43" i="1511" s="1"/>
  <c r="AA43" i="1511" s="1"/>
  <c r="CF35" i="1511"/>
  <c r="CK29" i="1511"/>
  <c r="CJ29" i="1511" s="1"/>
  <c r="CI29" i="1511" s="1"/>
  <c r="BT70" i="1511"/>
  <c r="CG52" i="1511"/>
  <c r="CM33" i="1511"/>
  <c r="L26" i="1511"/>
  <c r="BG46" i="1511"/>
  <c r="BF46" i="1511" s="1"/>
  <c r="BE46" i="1511" s="1"/>
  <c r="CE53" i="1511"/>
  <c r="CD53" i="1511" s="1"/>
  <c r="CC53" i="1511" s="1"/>
  <c r="S50" i="1511"/>
  <c r="AW18" i="1511"/>
  <c r="AJ61" i="1511"/>
  <c r="L39" i="1511"/>
  <c r="CQ25" i="1511"/>
  <c r="CP25" i="1511" s="1"/>
  <c r="CO25" i="1511" s="1"/>
  <c r="S57" i="1511"/>
  <c r="AJ46" i="1511"/>
  <c r="CM24" i="1511"/>
  <c r="CA39" i="1511"/>
  <c r="AK60" i="1511"/>
  <c r="AC35" i="1511"/>
  <c r="AB35" i="1511" s="1"/>
  <c r="AA35" i="1511" s="1"/>
  <c r="BI38" i="1511"/>
  <c r="CE29" i="1511"/>
  <c r="CD29" i="1511" s="1"/>
  <c r="CC29" i="1511" s="1"/>
  <c r="AV18" i="1511"/>
  <c r="AK61" i="1511"/>
  <c r="AV37" i="1511"/>
  <c r="Y18" i="1511"/>
  <c r="X61" i="1511"/>
  <c r="BC42" i="1511"/>
  <c r="AW12" i="1511"/>
  <c r="BZ39" i="1511"/>
  <c r="AJ60" i="1511"/>
  <c r="BO54" i="1511"/>
  <c r="CQ35" i="1511"/>
  <c r="CP35" i="1511" s="1"/>
  <c r="CO35" i="1511" s="1"/>
  <c r="BA26" i="1511"/>
  <c r="AZ26" i="1511" s="1"/>
  <c r="AY26" i="1511" s="1"/>
  <c r="AW67" i="1511"/>
  <c r="BU47" i="1511"/>
  <c r="BT20" i="1511"/>
  <c r="R61" i="1511"/>
  <c r="BA54" i="1511"/>
  <c r="AZ54" i="1511" s="1"/>
  <c r="AY54" i="1511" s="1"/>
  <c r="BI21" i="1511"/>
  <c r="AQ69" i="1511"/>
  <c r="CS64" i="1511"/>
  <c r="CK42" i="1511"/>
  <c r="CJ42" i="1511" s="1"/>
  <c r="CI42" i="1511" s="1"/>
  <c r="BC34" i="1511"/>
  <c r="W12" i="1511"/>
  <c r="V12" i="1511" s="1"/>
  <c r="U12" i="1511" s="1"/>
  <c r="CM34" i="1511"/>
  <c r="BM40" i="1511"/>
  <c r="BL40" i="1511" s="1"/>
  <c r="BK40" i="1511" s="1"/>
  <c r="W50" i="1511"/>
  <c r="V50" i="1511" s="1"/>
  <c r="U50" i="1511" s="1"/>
  <c r="CG19" i="1511"/>
  <c r="CF46" i="1511"/>
  <c r="BU59" i="1511"/>
  <c r="CM14" i="1511"/>
  <c r="BB60" i="1511"/>
  <c r="S34" i="1511"/>
  <c r="AU28" i="1511"/>
  <c r="AT28" i="1511" s="1"/>
  <c r="AS28" i="1511" s="1"/>
  <c r="AD66" i="1511"/>
  <c r="AV39" i="1511"/>
  <c r="AU12" i="1511"/>
  <c r="AT12" i="1511" s="1"/>
  <c r="AS12" i="1511" s="1"/>
  <c r="Y44" i="1511"/>
  <c r="CE63" i="1511"/>
  <c r="CD63" i="1511" s="1"/>
  <c r="CC63" i="1511" s="1"/>
  <c r="BM54" i="1511"/>
  <c r="BL54" i="1511" s="1"/>
  <c r="BK54" i="1511" s="1"/>
  <c r="CS35" i="1511"/>
  <c r="AQ22" i="1511"/>
  <c r="AV68" i="1511"/>
  <c r="CK52" i="1511"/>
  <c r="CJ52" i="1511" s="1"/>
  <c r="CI52" i="1511" s="1"/>
  <c r="AV47" i="1511"/>
  <c r="AQ29" i="1511"/>
  <c r="AQ33" i="1511"/>
  <c r="X49" i="1511"/>
  <c r="CE17" i="1511"/>
  <c r="CD17" i="1511" s="1"/>
  <c r="CC17" i="1511" s="1"/>
  <c r="BH57" i="1511"/>
  <c r="S46" i="1511"/>
  <c r="BI17" i="1511"/>
  <c r="X58" i="1511"/>
  <c r="CA43" i="1511"/>
  <c r="BA21" i="1511"/>
  <c r="AZ21" i="1511" s="1"/>
  <c r="AY21" i="1511" s="1"/>
  <c r="CF13" i="1511"/>
  <c r="AJ68" i="1511"/>
  <c r="BU55" i="1511"/>
  <c r="Y46" i="1511"/>
  <c r="X20" i="1511"/>
  <c r="BH50" i="1511"/>
  <c r="BU70" i="1511"/>
  <c r="Y54" i="1511"/>
  <c r="CS14" i="1511"/>
  <c r="BH71" i="1511"/>
  <c r="CF49" i="1511"/>
  <c r="AW31" i="1511"/>
  <c r="BA27" i="1511"/>
  <c r="AZ27" i="1511" s="1"/>
  <c r="AY27" i="1511" s="1"/>
  <c r="AD67" i="1511"/>
  <c r="BS55" i="1511"/>
  <c r="BR55" i="1511" s="1"/>
  <c r="BQ55" i="1511" s="1"/>
  <c r="BH42" i="1511"/>
  <c r="CM19" i="1511"/>
  <c r="CK66" i="1511"/>
  <c r="CJ66" i="1511" s="1"/>
  <c r="CI66" i="1511" s="1"/>
  <c r="BT50" i="1511"/>
  <c r="CL23" i="1511"/>
  <c r="BC64" i="1511"/>
  <c r="AJ40" i="1511"/>
  <c r="AK17" i="1511"/>
  <c r="BA38" i="1511"/>
  <c r="AZ38" i="1511" s="1"/>
  <c r="AY38" i="1511" s="1"/>
  <c r="BO62" i="1511"/>
  <c r="BN47" i="1511"/>
  <c r="AK31" i="1511"/>
  <c r="S19" i="1511"/>
  <c r="BZ70" i="1511"/>
  <c r="M52" i="1511"/>
  <c r="BO44" i="1511"/>
  <c r="CR16" i="1511"/>
  <c r="CA34" i="1511"/>
  <c r="AQ40" i="1511"/>
  <c r="AD20" i="1511"/>
  <c r="AW42" i="1511"/>
  <c r="AW26" i="1511"/>
  <c r="BH46" i="1511"/>
  <c r="CG49" i="1511"/>
  <c r="M32" i="1511"/>
  <c r="Y27" i="1511"/>
  <c r="AC67" i="1511"/>
  <c r="AB67" i="1511" s="1"/>
  <c r="AA67" i="1511" s="1"/>
  <c r="AQ48" i="1511"/>
  <c r="BI42" i="1511"/>
  <c r="L17" i="1511"/>
  <c r="W41" i="1511"/>
  <c r="V41" i="1511" s="1"/>
  <c r="U41" i="1511" s="1"/>
  <c r="AV66" i="1511"/>
  <c r="CS54" i="1511"/>
  <c r="BI18" i="1511"/>
  <c r="AV13" i="1511"/>
  <c r="AD68" i="1511"/>
  <c r="CF54" i="1511"/>
  <c r="BM34" i="1511"/>
  <c r="BL34" i="1511" s="1"/>
  <c r="BK34" i="1511" s="1"/>
  <c r="CR66" i="1511"/>
  <c r="M23" i="1511"/>
  <c r="AP33" i="1511"/>
  <c r="CF33" i="1511"/>
  <c r="AD31" i="1511"/>
  <c r="BN66" i="1511"/>
  <c r="Y57" i="1511"/>
  <c r="BI12" i="1511"/>
  <c r="AP68" i="1511"/>
  <c r="BZ57" i="1511"/>
  <c r="BC55" i="1511"/>
  <c r="AO34" i="1511"/>
  <c r="AN34" i="1511" s="1"/>
  <c r="AM34" i="1511" s="1"/>
  <c r="R48" i="1511"/>
  <c r="BU21" i="1511"/>
  <c r="W31" i="1511"/>
  <c r="V31" i="1511" s="1"/>
  <c r="U31" i="1511" s="1"/>
  <c r="BT53" i="1511"/>
  <c r="CM31" i="1511"/>
  <c r="Y67" i="1511"/>
  <c r="BT61" i="1511"/>
  <c r="BY57" i="1511"/>
  <c r="BX57" i="1511" s="1"/>
  <c r="BW57" i="1511" s="1"/>
  <c r="BA55" i="1511"/>
  <c r="AZ55" i="1511" s="1"/>
  <c r="AY55" i="1511" s="1"/>
  <c r="CE35" i="1511"/>
  <c r="CD35" i="1511" s="1"/>
  <c r="CC35" i="1511" s="1"/>
  <c r="W28" i="1511"/>
  <c r="V28" i="1511" s="1"/>
  <c r="U28" i="1511" s="1"/>
  <c r="BC63" i="1511"/>
  <c r="BC46" i="1511"/>
  <c r="CQ68" i="1511"/>
  <c r="CP68" i="1511" s="1"/>
  <c r="CO68" i="1511" s="1"/>
  <c r="CK25" i="1511"/>
  <c r="CJ25" i="1511" s="1"/>
  <c r="CI25" i="1511" s="1"/>
  <c r="BA69" i="1511"/>
  <c r="AZ69" i="1511" s="1"/>
  <c r="AY69" i="1511" s="1"/>
  <c r="BC61" i="1511"/>
  <c r="BG73" i="1511"/>
  <c r="BF73" i="1511" s="1"/>
  <c r="BE73" i="1511" s="1"/>
  <c r="BM56" i="1511"/>
  <c r="BL56" i="1511" s="1"/>
  <c r="BK56" i="1511" s="1"/>
  <c r="CQ50" i="1511"/>
  <c r="CP50" i="1511" s="1"/>
  <c r="CO50" i="1511" s="1"/>
  <c r="CR12" i="1511"/>
  <c r="BC40" i="1511"/>
  <c r="Q23" i="1511"/>
  <c r="P23" i="1511" s="1"/>
  <c r="O23" i="1511" s="1"/>
  <c r="BT40" i="1511"/>
  <c r="AU15" i="1511"/>
  <c r="AT15" i="1511" s="1"/>
  <c r="AS15" i="1511" s="1"/>
  <c r="AC55" i="1511"/>
  <c r="AB55" i="1511" s="1"/>
  <c r="AA55" i="1511" s="1"/>
  <c r="L51" i="1511"/>
  <c r="CF15" i="1511"/>
  <c r="AW61" i="1511"/>
  <c r="BI44" i="1511"/>
  <c r="AC38" i="1511"/>
  <c r="AB38" i="1511" s="1"/>
  <c r="AA38" i="1511" s="1"/>
  <c r="CL19" i="1511"/>
  <c r="AU67" i="1511"/>
  <c r="AT67" i="1511" s="1"/>
  <c r="AS67" i="1511" s="1"/>
  <c r="CK56" i="1511"/>
  <c r="CJ56" i="1511" s="1"/>
  <c r="CI56" i="1511" s="1"/>
  <c r="BI34" i="1511"/>
  <c r="AW29" i="1511"/>
  <c r="BB22" i="1511"/>
  <c r="CQ55" i="1511"/>
  <c r="CP55" i="1511" s="1"/>
  <c r="CO55" i="1511" s="1"/>
  <c r="BN46" i="1511"/>
  <c r="AE28" i="1511"/>
  <c r="X63" i="1511"/>
  <c r="L44" i="1511"/>
  <c r="BM19" i="1511"/>
  <c r="BL19" i="1511" s="1"/>
  <c r="BK19" i="1511" s="1"/>
  <c r="W61" i="1511"/>
  <c r="V61" i="1511" s="1"/>
  <c r="U61" i="1511" s="1"/>
  <c r="AK40" i="1511"/>
  <c r="AI17" i="1511"/>
  <c r="AH17" i="1511" s="1"/>
  <c r="AG17" i="1511" s="1"/>
  <c r="AQ18" i="1511"/>
  <c r="X59" i="1511"/>
  <c r="AV46" i="1511"/>
  <c r="BC23" i="1511"/>
  <c r="BZ28" i="1511"/>
  <c r="CE28" i="1511"/>
  <c r="CD28" i="1511" s="1"/>
  <c r="CC28" i="1511" s="1"/>
  <c r="BA60" i="1511"/>
  <c r="AZ60" i="1511" s="1"/>
  <c r="AY60" i="1511" s="1"/>
  <c r="BO43" i="1511"/>
  <c r="BO19" i="1511"/>
  <c r="BY60" i="1511"/>
  <c r="BX60" i="1511" s="1"/>
  <c r="BW60" i="1511" s="1"/>
  <c r="M50" i="1511"/>
  <c r="X32" i="1511"/>
  <c r="AP18" i="1511"/>
  <c r="W59" i="1511"/>
  <c r="V59" i="1511" s="1"/>
  <c r="U59" i="1511" s="1"/>
  <c r="AW46" i="1511"/>
  <c r="BA23" i="1511"/>
  <c r="AZ23" i="1511" s="1"/>
  <c r="AY23" i="1511" s="1"/>
  <c r="CL29" i="1511"/>
  <c r="AJ64" i="1511"/>
  <c r="W45" i="1511"/>
  <c r="V45" i="1511" s="1"/>
  <c r="U45" i="1511" s="1"/>
  <c r="R32" i="1511"/>
  <c r="W68" i="1511"/>
  <c r="V68" i="1511" s="1"/>
  <c r="U68" i="1511" s="1"/>
  <c r="CM39" i="1511"/>
  <c r="CL24" i="1511"/>
  <c r="M65" i="1511"/>
  <c r="Q66" i="1511"/>
  <c r="P66" i="1511" s="1"/>
  <c r="Q52" i="1511"/>
  <c r="P52" i="1511" s="1"/>
  <c r="CE31" i="1511"/>
  <c r="CD31" i="1511" s="1"/>
  <c r="CC31" i="1511" s="1"/>
  <c r="AJ25" i="1511"/>
  <c r="BU71" i="1511"/>
  <c r="CQ43" i="1511"/>
  <c r="CP43" i="1511" s="1"/>
  <c r="CO43" i="1511" s="1"/>
  <c r="CA42" i="1511"/>
  <c r="AO32" i="1511"/>
  <c r="AN32" i="1511" s="1"/>
  <c r="AM32" i="1511" s="1"/>
  <c r="AK39" i="1511"/>
  <c r="AV58" i="1511"/>
  <c r="Q51" i="1511"/>
  <c r="P51" i="1511" s="1"/>
  <c r="AO58" i="1511"/>
  <c r="AN58" i="1511" s="1"/>
  <c r="AM58" i="1511" s="1"/>
  <c r="BH34" i="1511"/>
  <c r="BI13" i="1511"/>
  <c r="AW59" i="1511"/>
  <c r="AE44" i="1511"/>
  <c r="BZ25" i="1511"/>
  <c r="Y16" i="1511"/>
  <c r="BM59" i="1511"/>
  <c r="BL59" i="1511" s="1"/>
  <c r="BK59" i="1511" s="1"/>
  <c r="CL44" i="1511"/>
  <c r="CR23" i="1511"/>
  <c r="BT27" i="1511"/>
  <c r="W64" i="1511"/>
  <c r="V64" i="1511" s="1"/>
  <c r="U64" i="1511" s="1"/>
  <c r="Y56" i="1511"/>
  <c r="BU38" i="1511"/>
  <c r="CM17" i="1511"/>
  <c r="AV70" i="1511"/>
  <c r="CG48" i="1511"/>
  <c r="AD24" i="1511"/>
  <c r="BH61" i="1511"/>
  <c r="BG37" i="1511"/>
  <c r="BF37" i="1511" s="1"/>
  <c r="BE37" i="1511" s="1"/>
  <c r="CS32" i="1511"/>
  <c r="CQ24" i="1511"/>
  <c r="CP24" i="1511" s="1"/>
  <c r="CO24" i="1511" s="1"/>
  <c r="CK40" i="1511"/>
  <c r="CJ40" i="1511" s="1"/>
  <c r="CI40" i="1511" s="1"/>
  <c r="R16" i="1511"/>
  <c r="BH70" i="1511"/>
  <c r="BB65" i="1511"/>
  <c r="CL42" i="1511"/>
  <c r="BB31" i="1511"/>
  <c r="AE32" i="1511"/>
  <c r="BC15" i="1511"/>
  <c r="BG57" i="1511"/>
  <c r="BF57" i="1511" s="1"/>
  <c r="BE57" i="1511" s="1"/>
  <c r="R46" i="1511"/>
  <c r="BG17" i="1511"/>
  <c r="BF17" i="1511" s="1"/>
  <c r="BE17" i="1511" s="1"/>
  <c r="Y58" i="1511"/>
  <c r="BY43" i="1511"/>
  <c r="BX43" i="1511" s="1"/>
  <c r="BW43" i="1511" s="1"/>
  <c r="AP14" i="1511"/>
  <c r="BG70" i="1511"/>
  <c r="BF70" i="1511" s="1"/>
  <c r="BE70" i="1511" s="1"/>
  <c r="BC65" i="1511"/>
  <c r="CQ56" i="1511"/>
  <c r="CP56" i="1511" s="1"/>
  <c r="CO56" i="1511" s="1"/>
  <c r="BA31" i="1511"/>
  <c r="AZ31" i="1511" s="1"/>
  <c r="AY31" i="1511" s="1"/>
  <c r="AK13" i="1511"/>
  <c r="BO51" i="1511"/>
  <c r="CK33" i="1511"/>
  <c r="CJ33" i="1511" s="1"/>
  <c r="CI33" i="1511" s="1"/>
  <c r="AK27" i="1511"/>
  <c r="BY66" i="1511"/>
  <c r="BX66" i="1511" s="1"/>
  <c r="BW66" i="1511" s="1"/>
  <c r="L37" i="1511"/>
  <c r="BI32" i="1511"/>
  <c r="BU18" i="1511"/>
  <c r="CG62" i="1511"/>
  <c r="CK45" i="1511"/>
  <c r="CJ45" i="1511" s="1"/>
  <c r="CI45" i="1511" s="1"/>
  <c r="AD21" i="1511"/>
  <c r="AE13" i="1511"/>
  <c r="BY64" i="1511"/>
  <c r="BX64" i="1511" s="1"/>
  <c r="BW64" i="1511" s="1"/>
  <c r="W48" i="1511"/>
  <c r="V48" i="1511" s="1"/>
  <c r="U48" i="1511" s="1"/>
  <c r="AO45" i="1511"/>
  <c r="AN45" i="1511" s="1"/>
  <c r="AM45" i="1511" s="1"/>
  <c r="AC49" i="1511"/>
  <c r="AB49" i="1511" s="1"/>
  <c r="AA49" i="1511" s="1"/>
  <c r="AJ53" i="1511"/>
  <c r="AO21" i="1511"/>
  <c r="AN21" i="1511" s="1"/>
  <c r="AM21" i="1511" s="1"/>
  <c r="CK73" i="1511"/>
  <c r="CJ73" i="1511" s="1"/>
  <c r="CI73" i="1511" s="1"/>
  <c r="BU57" i="1511"/>
  <c r="BG64" i="1511"/>
  <c r="BF64" i="1511" s="1"/>
  <c r="BE64" i="1511" s="1"/>
  <c r="BA41" i="1511"/>
  <c r="AZ41" i="1511" s="1"/>
  <c r="AY41" i="1511" s="1"/>
  <c r="BY38" i="1511"/>
  <c r="BX38" i="1511" s="1"/>
  <c r="BW38" i="1511" s="1"/>
  <c r="BA40" i="1511"/>
  <c r="AZ40" i="1511" s="1"/>
  <c r="AY40" i="1511" s="1"/>
  <c r="CK38" i="1511"/>
  <c r="CJ38" i="1511" s="1"/>
  <c r="CI38" i="1511" s="1"/>
  <c r="BS15" i="1511"/>
  <c r="BR15" i="1511" s="1"/>
  <c r="BQ15" i="1511" s="1"/>
  <c r="BU53" i="1511"/>
  <c r="BC73" i="1511"/>
  <c r="BZ69" i="1511"/>
  <c r="CG15" i="1511"/>
  <c r="BI64" i="1511"/>
  <c r="BB41" i="1511"/>
  <c r="CA38" i="1511"/>
  <c r="BB25" i="1511"/>
  <c r="M43" i="1511"/>
  <c r="AD73" i="1511"/>
  <c r="AQ68" i="1511"/>
  <c r="Y60" i="1511"/>
  <c r="X21" i="1511"/>
  <c r="AE71" i="1511"/>
  <c r="AP52" i="1511"/>
  <c r="AP44" i="1511"/>
  <c r="AW27" i="1511"/>
  <c r="CQ40" i="1511"/>
  <c r="CP40" i="1511" s="1"/>
  <c r="CO40" i="1511" s="1"/>
  <c r="BH16" i="1511"/>
  <c r="BU19" i="1511"/>
  <c r="BO33" i="1511"/>
  <c r="BG54" i="1511"/>
  <c r="BF54" i="1511" s="1"/>
  <c r="BE54" i="1511" s="1"/>
  <c r="AC16" i="1511"/>
  <c r="AB16" i="1511" s="1"/>
  <c r="AA16" i="1511" s="1"/>
  <c r="CR48" i="1511"/>
  <c r="BH65" i="1511"/>
  <c r="R54" i="1511"/>
  <c r="AE15" i="1511"/>
  <c r="R27" i="1511"/>
  <c r="AK64" i="1511"/>
  <c r="BM35" i="1511"/>
  <c r="BL35" i="1511" s="1"/>
  <c r="BK35" i="1511" s="1"/>
  <c r="AV38" i="1511"/>
  <c r="BN19" i="1511"/>
  <c r="AJ71" i="1511"/>
  <c r="BG55" i="1511"/>
  <c r="BF55" i="1511" s="1"/>
  <c r="BE55" i="1511" s="1"/>
  <c r="AJ34" i="1511"/>
  <c r="AJ13" i="1511"/>
  <c r="AW62" i="1511"/>
  <c r="AO30" i="1511"/>
  <c r="AN30" i="1511" s="1"/>
  <c r="AM30" i="1511" s="1"/>
  <c r="CR27" i="1511"/>
  <c r="AP63" i="1511"/>
  <c r="Q50" i="1511"/>
  <c r="P50" i="1511" s="1"/>
  <c r="W32" i="1511"/>
  <c r="V32" i="1511" s="1"/>
  <c r="U32" i="1511" s="1"/>
  <c r="BS18" i="1511"/>
  <c r="BR18" i="1511" s="1"/>
  <c r="BQ18" i="1511" s="1"/>
  <c r="CE62" i="1511"/>
  <c r="CD62" i="1511" s="1"/>
  <c r="CC62" i="1511" s="1"/>
  <c r="CF40" i="1511"/>
  <c r="S14" i="1511"/>
  <c r="AC13" i="1511"/>
  <c r="AB13" i="1511" s="1"/>
  <c r="AA13" i="1511" s="1"/>
  <c r="AD11" i="1511"/>
  <c r="AV62" i="1511"/>
  <c r="AP30" i="1511"/>
  <c r="CS13" i="1511"/>
  <c r="BH62" i="1511"/>
  <c r="AI34" i="1511"/>
  <c r="AH34" i="1511" s="1"/>
  <c r="AG34" i="1511" s="1"/>
  <c r="BO29" i="1511"/>
  <c r="AJ14" i="1511"/>
  <c r="BH58" i="1511"/>
  <c r="CG40" i="1511"/>
  <c r="R14" i="1511"/>
  <c r="CG28" i="1511"/>
  <c r="AI61" i="1511"/>
  <c r="AH61" i="1511" s="1"/>
  <c r="AG61" i="1511" s="1"/>
  <c r="AU37" i="1511"/>
  <c r="AT37" i="1511" s="1"/>
  <c r="AS37" i="1511" s="1"/>
  <c r="X18" i="1511"/>
  <c r="AE66" i="1511"/>
  <c r="BB42" i="1511"/>
  <c r="AV12" i="1511"/>
  <c r="W44" i="1511"/>
  <c r="V44" i="1511" s="1"/>
  <c r="U44" i="1511" s="1"/>
  <c r="CG63" i="1511"/>
  <c r="BN54" i="1511"/>
  <c r="CR35" i="1511"/>
  <c r="AO22" i="1511"/>
  <c r="AN22" i="1511" s="1"/>
  <c r="AM22" i="1511" s="1"/>
  <c r="BM57" i="1511"/>
  <c r="BL57" i="1511" s="1"/>
  <c r="BK57" i="1511" s="1"/>
  <c r="CL52" i="1511"/>
  <c r="AU47" i="1511"/>
  <c r="AT47" i="1511" s="1"/>
  <c r="AS47" i="1511" s="1"/>
  <c r="AP29" i="1511"/>
  <c r="AO33" i="1511"/>
  <c r="AN33" i="1511" s="1"/>
  <c r="AM33" i="1511" s="1"/>
  <c r="BH41" i="1511"/>
  <c r="BC35" i="1511"/>
  <c r="BG49" i="1511"/>
  <c r="BF49" i="1511" s="1"/>
  <c r="BE49" i="1511" s="1"/>
  <c r="AW23" i="1511"/>
  <c r="AK73" i="1511"/>
  <c r="S58" i="1511"/>
  <c r="BO30" i="1511"/>
  <c r="BG22" i="1511"/>
  <c r="BF22" i="1511" s="1"/>
  <c r="BE22" i="1511" s="1"/>
  <c r="AK14" i="1511"/>
  <c r="BG58" i="1511"/>
  <c r="BF58" i="1511" s="1"/>
  <c r="BE58" i="1511" s="1"/>
  <c r="S37" i="1511"/>
  <c r="AP25" i="1511"/>
  <c r="BA14" i="1511"/>
  <c r="AZ14" i="1511" s="1"/>
  <c r="AY14" i="1511" s="1"/>
  <c r="CS66" i="1511"/>
  <c r="AQ54" i="1511"/>
  <c r="AC27" i="1511"/>
  <c r="AB27" i="1511" s="1"/>
  <c r="AA27" i="1511" s="1"/>
  <c r="BO27" i="1511"/>
  <c r="L64" i="1511"/>
  <c r="S39" i="1511"/>
  <c r="CA27" i="1511"/>
  <c r="BU66" i="1511"/>
  <c r="CA50" i="1511"/>
  <c r="AV29" i="1511"/>
  <c r="AK71" i="1511"/>
  <c r="L47" i="1511"/>
  <c r="BG21" i="1511"/>
  <c r="BF21" i="1511" s="1"/>
  <c r="BE21" i="1511" s="1"/>
  <c r="BC58" i="1511"/>
  <c r="AK66" i="1511"/>
  <c r="AK41" i="1511"/>
  <c r="M33" i="1511"/>
  <c r="Y29" i="1511"/>
  <c r="CS12" i="1511"/>
  <c r="BI61" i="1511"/>
  <c r="X43" i="1511"/>
  <c r="M26" i="1511"/>
  <c r="BC22" i="1511"/>
  <c r="CR41" i="1511"/>
  <c r="Q16" i="1511"/>
  <c r="P16" i="1511" s="1"/>
  <c r="BA58" i="1511"/>
  <c r="AZ58" i="1511" s="1"/>
  <c r="AY58" i="1511" s="1"/>
  <c r="AJ66" i="1511"/>
  <c r="AJ41" i="1511"/>
  <c r="L33" i="1511"/>
  <c r="AE41" i="1511"/>
  <c r="BM42" i="1511"/>
  <c r="BL42" i="1511" s="1"/>
  <c r="BK42" i="1511" s="1"/>
  <c r="BA33" i="1511"/>
  <c r="AZ33" i="1511" s="1"/>
  <c r="AY33" i="1511" s="1"/>
  <c r="BH14" i="1511"/>
  <c r="CL51" i="1511"/>
  <c r="BO46" i="1511"/>
  <c r="BT24" i="1511"/>
  <c r="CK11" i="1511"/>
  <c r="CJ11" i="1511" s="1"/>
  <c r="Q42" i="1511"/>
  <c r="P42" i="1511" s="1"/>
  <c r="AE46" i="1511"/>
  <c r="BC19" i="1511"/>
  <c r="CA12" i="1511"/>
  <c r="AO67" i="1511"/>
  <c r="AN67" i="1511" s="1"/>
  <c r="AM67" i="1511" s="1"/>
  <c r="BO55" i="1511"/>
  <c r="AQ35" i="1511"/>
  <c r="K29" i="1511"/>
  <c r="J29" i="1511" s="1"/>
  <c r="AV71" i="1511"/>
  <c r="Q56" i="1511"/>
  <c r="P56" i="1511" s="1"/>
  <c r="L68" i="1511"/>
  <c r="CE41" i="1511"/>
  <c r="CD41" i="1511" s="1"/>
  <c r="CC41" i="1511" s="1"/>
  <c r="BT12" i="1511"/>
  <c r="M22" i="1511"/>
  <c r="BG48" i="1511"/>
  <c r="BF48" i="1511" s="1"/>
  <c r="BE48" i="1511" s="1"/>
  <c r="CL59" i="1511"/>
  <c r="CA16" i="1511"/>
  <c r="BO38" i="1511"/>
  <c r="AO65" i="1511"/>
  <c r="AN65" i="1511" s="1"/>
  <c r="AM65" i="1511" s="1"/>
  <c r="BM36" i="1511"/>
  <c r="BL36" i="1511" s="1"/>
  <c r="BK36" i="1511" s="1"/>
  <c r="AE22" i="1511"/>
  <c r="AI65" i="1511"/>
  <c r="AH65" i="1511" s="1"/>
  <c r="AG65" i="1511" s="1"/>
  <c r="CK69" i="1511"/>
  <c r="CJ69" i="1511" s="1"/>
  <c r="CI69" i="1511" s="1"/>
  <c r="AW56" i="1511"/>
  <c r="BY35" i="1511"/>
  <c r="BX35" i="1511" s="1"/>
  <c r="BW35" i="1511" s="1"/>
  <c r="AE55" i="1511"/>
  <c r="BH72" i="1511"/>
  <c r="BM38" i="1511"/>
  <c r="BL38" i="1511" s="1"/>
  <c r="BK38" i="1511" s="1"/>
  <c r="BG65" i="1511"/>
  <c r="BF65" i="1511" s="1"/>
  <c r="BE65" i="1511" s="1"/>
  <c r="S54" i="1511"/>
  <c r="AD22" i="1511"/>
  <c r="AQ45" i="1511"/>
  <c r="BN15" i="1511"/>
  <c r="Y31" i="1511"/>
  <c r="CS36" i="1511"/>
  <c r="CK31" i="1511"/>
  <c r="CJ31" i="1511" s="1"/>
  <c r="CI31" i="1511" s="1"/>
  <c r="X67" i="1511"/>
  <c r="Y36" i="1511"/>
  <c r="CM68" i="1511"/>
  <c r="AD43" i="1511"/>
  <c r="CG35" i="1511"/>
  <c r="AU18" i="1511"/>
  <c r="AT18" i="1511" s="1"/>
  <c r="AS18" i="1511" s="1"/>
  <c r="BT13" i="1511"/>
  <c r="BT36" i="1511"/>
  <c r="L61" i="1511"/>
  <c r="AO15" i="1511"/>
  <c r="AN15" i="1511" s="1"/>
  <c r="AM15" i="1511" s="1"/>
  <c r="BZ23" i="1511"/>
  <c r="Y40" i="1511"/>
  <c r="BZ63" i="1511"/>
  <c r="BA47" i="1511"/>
  <c r="AZ47" i="1511" s="1"/>
  <c r="AY47" i="1511" s="1"/>
  <c r="BM16" i="1511"/>
  <c r="BL16" i="1511" s="1"/>
  <c r="BK16" i="1511" s="1"/>
  <c r="AE11" i="1511"/>
  <c r="AC65" i="1511"/>
  <c r="AB65" i="1511" s="1"/>
  <c r="AA65" i="1511" s="1"/>
  <c r="AC47" i="1511"/>
  <c r="AB47" i="1511" s="1"/>
  <c r="AA47" i="1511" s="1"/>
  <c r="BO14" i="1511"/>
  <c r="CQ27" i="1511"/>
  <c r="CP27" i="1511" s="1"/>
  <c r="CO27" i="1511" s="1"/>
  <c r="Q57" i="1511"/>
  <c r="P57" i="1511" s="1"/>
  <c r="AI52" i="1511"/>
  <c r="AH52" i="1511" s="1"/>
  <c r="AG52" i="1511" s="1"/>
  <c r="CK47" i="1511"/>
  <c r="CJ47" i="1511" s="1"/>
  <c r="CI47" i="1511" s="1"/>
  <c r="AC41" i="1511"/>
  <c r="AB41" i="1511" s="1"/>
  <c r="AA41" i="1511" s="1"/>
  <c r="R38" i="1511"/>
  <c r="Y38" i="1511"/>
  <c r="BI14" i="1511"/>
  <c r="BG62" i="1511"/>
  <c r="BF62" i="1511" s="1"/>
  <c r="BE62" i="1511" s="1"/>
  <c r="CE42" i="1511"/>
  <c r="CD42" i="1511" s="1"/>
  <c r="CC42" i="1511" s="1"/>
  <c r="BM29" i="1511"/>
  <c r="BL29" i="1511" s="1"/>
  <c r="BK29" i="1511" s="1"/>
  <c r="BH69" i="1511"/>
  <c r="BB53" i="1511"/>
  <c r="AD46" i="1511"/>
  <c r="BA19" i="1511"/>
  <c r="AZ19" i="1511" s="1"/>
  <c r="AY19" i="1511" s="1"/>
  <c r="AW11" i="1511"/>
  <c r="AK47" i="1511"/>
  <c r="M56" i="1511"/>
  <c r="AW38" i="1511"/>
  <c r="CL67" i="1511"/>
  <c r="BZ52" i="1511"/>
  <c r="CL47" i="1511"/>
  <c r="BN28" i="1511"/>
  <c r="BG69" i="1511"/>
  <c r="BF69" i="1511" s="1"/>
  <c r="BE69" i="1511" s="1"/>
  <c r="BA53" i="1511"/>
  <c r="AZ53" i="1511" s="1"/>
  <c r="AY53" i="1511" s="1"/>
  <c r="L42" i="1511"/>
  <c r="BO12" i="1511"/>
  <c r="AC11" i="1511"/>
  <c r="AB11" i="1511" s="1"/>
  <c r="BC60" i="1511"/>
  <c r="BN43" i="1511"/>
  <c r="AV28" i="1511"/>
  <c r="BZ60" i="1511"/>
  <c r="AC44" i="1511"/>
  <c r="AB44" i="1511" s="1"/>
  <c r="AA44" i="1511" s="1"/>
  <c r="CA25" i="1511"/>
  <c r="AO18" i="1511"/>
  <c r="AN18" i="1511" s="1"/>
  <c r="AM18" i="1511" s="1"/>
  <c r="Y59" i="1511"/>
  <c r="CM44" i="1511"/>
  <c r="CS23" i="1511"/>
  <c r="BY28" i="1511"/>
  <c r="BX28" i="1511" s="1"/>
  <c r="BW28" i="1511" s="1"/>
  <c r="X64" i="1511"/>
  <c r="W56" i="1511"/>
  <c r="V56" i="1511" s="1"/>
  <c r="U56" i="1511" s="1"/>
  <c r="Q33" i="1511"/>
  <c r="P33" i="1511" s="1"/>
  <c r="CK17" i="1511"/>
  <c r="CJ17" i="1511" s="1"/>
  <c r="CI17" i="1511" s="1"/>
  <c r="AW70" i="1511"/>
  <c r="CE48" i="1511"/>
  <c r="CD48" i="1511" s="1"/>
  <c r="CC48" i="1511" s="1"/>
  <c r="M19" i="1511"/>
  <c r="CL56" i="1511"/>
  <c r="AO20" i="1511"/>
  <c r="AN20" i="1511" s="1"/>
  <c r="AM20" i="1511" s="1"/>
  <c r="R59" i="1511"/>
  <c r="CS55" i="1511"/>
  <c r="AK38" i="1511"/>
  <c r="BO28" i="1511"/>
  <c r="AK70" i="1511"/>
  <c r="BI52" i="1511"/>
  <c r="BO39" i="1511"/>
  <c r="BM12" i="1511"/>
  <c r="BL12" i="1511" s="1"/>
  <c r="BK12" i="1511" s="1"/>
  <c r="CF64" i="1511"/>
  <c r="BI63" i="1511"/>
  <c r="CR47" i="1511"/>
  <c r="BY24" i="1511"/>
  <c r="BX24" i="1511" s="1"/>
  <c r="BW24" i="1511" s="1"/>
  <c r="BA13" i="1511"/>
  <c r="AZ13" i="1511" s="1"/>
  <c r="AY13" i="1511" s="1"/>
  <c r="BC67" i="1511"/>
  <c r="Y47" i="1511"/>
  <c r="CK14" i="1511"/>
  <c r="CJ14" i="1511" s="1"/>
  <c r="CI14" i="1511" s="1"/>
  <c r="AE59" i="1511"/>
  <c r="Q34" i="1511"/>
  <c r="P34" i="1511" s="1"/>
  <c r="AW28" i="1511"/>
  <c r="R67" i="1511"/>
  <c r="AV45" i="1511"/>
  <c r="AV20" i="1511"/>
  <c r="X44" i="1511"/>
  <c r="CF63" i="1511"/>
  <c r="BO47" i="1511"/>
  <c r="AJ31" i="1511"/>
  <c r="AP22" i="1511"/>
  <c r="CK19" i="1511"/>
  <c r="CJ19" i="1511" s="1"/>
  <c r="CI19" i="1511" s="1"/>
  <c r="CM66" i="1511"/>
  <c r="BU50" i="1511"/>
  <c r="AU29" i="1511"/>
  <c r="AT29" i="1511" s="1"/>
  <c r="AS29" i="1511" s="1"/>
  <c r="CE65" i="1511"/>
  <c r="CD65" i="1511" s="1"/>
  <c r="CC65" i="1511" s="1"/>
  <c r="CA46" i="1511"/>
  <c r="BU14" i="1511"/>
  <c r="BC38" i="1511"/>
  <c r="BM62" i="1511"/>
  <c r="BL62" i="1511" s="1"/>
  <c r="BK62" i="1511" s="1"/>
  <c r="BM47" i="1511"/>
  <c r="BL47" i="1511" s="1"/>
  <c r="BK47" i="1511" s="1"/>
  <c r="AI31" i="1511"/>
  <c r="AH31" i="1511" s="1"/>
  <c r="AG31" i="1511" s="1"/>
  <c r="L35" i="1511"/>
  <c r="CF52" i="1511"/>
  <c r="BZ21" i="1511"/>
  <c r="BG71" i="1511"/>
  <c r="BF71" i="1511" s="1"/>
  <c r="BE71" i="1511" s="1"/>
  <c r="AO42" i="1511"/>
  <c r="AN42" i="1511" s="1"/>
  <c r="AM42" i="1511" s="1"/>
  <c r="AV33" i="1511"/>
  <c r="AO19" i="1511"/>
  <c r="AN19" i="1511" s="1"/>
  <c r="AM19" i="1511" s="1"/>
  <c r="CF71" i="1511"/>
  <c r="AJ48" i="1511"/>
  <c r="AD37" i="1511"/>
  <c r="CE26" i="1511"/>
  <c r="CD26" i="1511" s="1"/>
  <c r="CC26" i="1511" s="1"/>
  <c r="CF11" i="1511"/>
  <c r="CR65" i="1511"/>
  <c r="BU56" i="1511"/>
  <c r="CR34" i="1511"/>
  <c r="BC28" i="1511"/>
  <c r="CL57" i="1511"/>
  <c r="BM32" i="1511"/>
  <c r="BL32" i="1511" s="1"/>
  <c r="BK32" i="1511" s="1"/>
  <c r="AD65" i="1511"/>
  <c r="M39" i="1511"/>
  <c r="CS25" i="1511"/>
  <c r="R57" i="1511"/>
  <c r="BY46" i="1511"/>
  <c r="BX46" i="1511" s="1"/>
  <c r="BW46" i="1511" s="1"/>
  <c r="BT14" i="1511"/>
  <c r="Q48" i="1511"/>
  <c r="P48" i="1511" s="1"/>
  <c r="CE20" i="1511"/>
  <c r="CD20" i="1511" s="1"/>
  <c r="CC20" i="1511" s="1"/>
  <c r="BO13" i="1511"/>
  <c r="BS17" i="1511"/>
  <c r="BR17" i="1511" s="1"/>
  <c r="BQ17" i="1511" s="1"/>
  <c r="CR29" i="1511"/>
  <c r="CF37" i="1511"/>
  <c r="M66" i="1511"/>
  <c r="BH47" i="1511"/>
  <c r="BM20" i="1511"/>
  <c r="BL20" i="1511" s="1"/>
  <c r="BK20" i="1511" s="1"/>
  <c r="BT45" i="1511"/>
  <c r="CA45" i="1511"/>
  <c r="CF66" i="1511"/>
  <c r="S24" i="1511"/>
  <c r="W42" i="1511"/>
  <c r="V42" i="1511" s="1"/>
  <c r="U42" i="1511" s="1"/>
  <c r="AK12" i="1511"/>
  <c r="W40" i="1511"/>
  <c r="V40" i="1511" s="1"/>
  <c r="U40" i="1511" s="1"/>
  <c r="BY63" i="1511"/>
  <c r="BX63" i="1511" s="1"/>
  <c r="BW63" i="1511" s="1"/>
  <c r="BI47" i="1511"/>
  <c r="BO16" i="1511"/>
  <c r="BZ45" i="1511"/>
  <c r="BU36" i="1511"/>
  <c r="BU40" i="1511"/>
  <c r="R49" i="1511"/>
  <c r="CA73" i="1511"/>
  <c r="BY69" i="1511"/>
  <c r="BX69" i="1511" s="1"/>
  <c r="BW69" i="1511" s="1"/>
  <c r="CE15" i="1511"/>
  <c r="CD15" i="1511" s="1"/>
  <c r="CC15" i="1511" s="1"/>
  <c r="BH64" i="1511"/>
  <c r="BC41" i="1511"/>
  <c r="AD38" i="1511"/>
  <c r="BG23" i="1"/>
  <c r="X42" i="1511"/>
  <c r="BZ22" i="1511"/>
  <c r="Y70" i="1511"/>
  <c r="CE61" i="1511"/>
  <c r="CD61" i="1511" s="1"/>
  <c r="CC61" i="1511" s="1"/>
  <c r="S73" i="1511"/>
  <c r="BY67" i="1511"/>
  <c r="BX67" i="1511" s="1"/>
  <c r="BW67" i="1511" s="1"/>
  <c r="L34" i="1511"/>
  <c r="AO51" i="1511"/>
  <c r="AN51" i="1511" s="1"/>
  <c r="AM51" i="1511" s="1"/>
  <c r="CS45" i="1511"/>
  <c r="R22" i="1511"/>
  <c r="CG55" i="1511"/>
  <c r="CL66" i="1511"/>
  <c r="Q46" i="1511"/>
  <c r="P46" i="1511" s="1"/>
  <c r="AO16" i="1511"/>
  <c r="AN16" i="1511" s="1"/>
  <c r="AM16" i="1511" s="1"/>
  <c r="AI11" i="1511"/>
  <c r="AH11" i="1511" s="1"/>
  <c r="BB64" i="1511"/>
  <c r="CS41" i="1511"/>
  <c r="L32" i="1511"/>
  <c r="AV22" i="1511"/>
  <c r="M55" i="1511"/>
  <c r="BN14" i="1511"/>
  <c r="CM67" i="1511"/>
  <c r="CF53" i="1511"/>
  <c r="CM47" i="1511"/>
  <c r="AP19" i="1511"/>
  <c r="CG71" i="1511"/>
  <c r="AW55" i="1511"/>
  <c r="AE37" i="1511"/>
  <c r="AV24" i="1511"/>
  <c r="BN71" i="1511"/>
  <c r="BH26" i="1511"/>
  <c r="BB43" i="1511"/>
  <c r="BM14" i="1511"/>
  <c r="BL14" i="1511" s="1"/>
  <c r="BK14" i="1511" s="1"/>
  <c r="AW41" i="1511"/>
  <c r="BN52" i="1511"/>
  <c r="BT23" i="1511"/>
  <c r="W27" i="1511"/>
  <c r="V27" i="1511" s="1"/>
  <c r="U27" i="1511" s="1"/>
  <c r="BC71" i="1511"/>
  <c r="AU55" i="1511"/>
  <c r="AT55" i="1511" s="1"/>
  <c r="AS55" i="1511" s="1"/>
  <c r="CM50" i="1511"/>
  <c r="AU24" i="1511"/>
  <c r="AT24" i="1511" s="1"/>
  <c r="AS24" i="1511" s="1"/>
  <c r="S51" i="1511"/>
  <c r="AP58" i="1511"/>
  <c r="BG34" i="1511"/>
  <c r="BF34" i="1511" s="1"/>
  <c r="BE34" i="1511" s="1"/>
  <c r="CR13" i="1511"/>
  <c r="Q58" i="1511"/>
  <c r="P58" i="1511" s="1"/>
  <c r="AK34" i="1511"/>
  <c r="BN29" i="1511"/>
  <c r="AI14" i="1511"/>
  <c r="AH14" i="1511" s="1"/>
  <c r="AG14" i="1511" s="1"/>
  <c r="BI58" i="1511"/>
  <c r="CE40" i="1511"/>
  <c r="CD40" i="1511" s="1"/>
  <c r="CC40" i="1511" s="1"/>
  <c r="Q14" i="1511"/>
  <c r="P14" i="1511" s="1"/>
  <c r="O14" i="1511" s="1"/>
  <c r="BB14" i="1511"/>
  <c r="CQ66" i="1511"/>
  <c r="CP66" i="1511" s="1"/>
  <c r="CO66" i="1511" s="1"/>
  <c r="AP39" i="1511"/>
  <c r="AD27" i="1511"/>
  <c r="CQ28" i="1511"/>
  <c r="CP28" i="1511" s="1"/>
  <c r="CO28" i="1511" s="1"/>
  <c r="M64" i="1511"/>
  <c r="R39" i="1511"/>
  <c r="W73" i="1511"/>
  <c r="V73" i="1511" s="1"/>
  <c r="U73" i="1511" s="1"/>
  <c r="BO35" i="1511"/>
  <c r="CG21" i="1511"/>
  <c r="CR24" i="1511"/>
  <c r="BI55" i="1511"/>
  <c r="BB21" i="1511"/>
  <c r="CG13" i="1511"/>
  <c r="BB71" i="1511"/>
  <c r="Y52" i="1511"/>
  <c r="CK50" i="1511"/>
  <c r="CJ50" i="1511" s="1"/>
  <c r="CI50" i="1511" s="1"/>
  <c r="AJ21" i="1511"/>
  <c r="BI50" i="1511"/>
  <c r="AI59" i="1511"/>
  <c r="AH59" i="1511" s="1"/>
  <c r="AG59" i="1511" s="1"/>
  <c r="R45" i="1511"/>
  <c r="Y26" i="1511"/>
  <c r="BH66" i="1511"/>
  <c r="M58" i="1511"/>
  <c r="BS43" i="1511"/>
  <c r="BR43" i="1511" s="1"/>
  <c r="BQ43" i="1511" s="1"/>
  <c r="CF55" i="1511"/>
  <c r="AQ58" i="1511"/>
  <c r="BC33" i="1511"/>
  <c r="BH13" i="1511"/>
  <c r="AC66" i="1511"/>
  <c r="AB66" i="1511" s="1"/>
  <c r="AA66" i="1511" s="1"/>
  <c r="AW39" i="1511"/>
  <c r="BG32" i="1511"/>
  <c r="BF32" i="1511" s="1"/>
  <c r="BE32" i="1511" s="1"/>
  <c r="X16" i="1511"/>
  <c r="BO59" i="1511"/>
  <c r="CK44" i="1511"/>
  <c r="CJ44" i="1511" s="1"/>
  <c r="CI44" i="1511" s="1"/>
  <c r="CQ23" i="1511"/>
  <c r="CP23" i="1511" s="1"/>
  <c r="CO23" i="1511" s="1"/>
  <c r="BS27" i="1511"/>
  <c r="BR27" i="1511" s="1"/>
  <c r="BQ27" i="1511" s="1"/>
  <c r="BY27" i="1511"/>
  <c r="BX27" i="1511" s="1"/>
  <c r="BW27" i="1511" s="1"/>
  <c r="AD59" i="1511"/>
  <c r="R34" i="1511"/>
  <c r="AJ27" i="1511"/>
  <c r="Q67" i="1511"/>
  <c r="P67" i="1511" s="1"/>
  <c r="AU45" i="1511"/>
  <c r="AT45" i="1511" s="1"/>
  <c r="AS45" i="1511" s="1"/>
  <c r="AU20" i="1511"/>
  <c r="AT20" i="1511" s="1"/>
  <c r="AS20" i="1511" s="1"/>
  <c r="W16" i="1511"/>
  <c r="V16" i="1511" s="1"/>
  <c r="U16" i="1511" s="1"/>
  <c r="BN59" i="1511"/>
  <c r="CM45" i="1511"/>
  <c r="AE21" i="1511"/>
  <c r="AE20" i="1511"/>
  <c r="BZ41" i="1511"/>
  <c r="AV26" i="1511"/>
  <c r="BI46" i="1511"/>
  <c r="CE49" i="1511"/>
  <c r="CD49" i="1511" s="1"/>
  <c r="CC49" i="1511" s="1"/>
  <c r="AV31" i="1511"/>
  <c r="BC27" i="1511"/>
  <c r="CK64" i="1511"/>
  <c r="CJ64" i="1511" s="1"/>
  <c r="CI64" i="1511" s="1"/>
  <c r="BZ48" i="1511"/>
  <c r="AO50" i="1511"/>
  <c r="AN50" i="1511" s="1"/>
  <c r="AM50" i="1511" s="1"/>
  <c r="AV14" i="1511"/>
  <c r="Y41" i="1511"/>
  <c r="AW66" i="1511"/>
  <c r="CQ54" i="1511"/>
  <c r="CP54" i="1511" s="1"/>
  <c r="CO54" i="1511" s="1"/>
  <c r="K23" i="1511"/>
  <c r="J23" i="1511" s="1"/>
  <c r="AW13" i="1511"/>
  <c r="AV64" i="1511"/>
  <c r="AC28" i="1511"/>
  <c r="AB28" i="1511" s="1"/>
  <c r="AA28" i="1511" s="1"/>
  <c r="Y63" i="1511"/>
  <c r="BS50" i="1511"/>
  <c r="BR50" i="1511" s="1"/>
  <c r="BQ50" i="1511" s="1"/>
  <c r="CK23" i="1511"/>
  <c r="CJ23" i="1511" s="1"/>
  <c r="CI23" i="1511" s="1"/>
  <c r="BA64" i="1511"/>
  <c r="AZ64" i="1511" s="1"/>
  <c r="AY64" i="1511" s="1"/>
  <c r="AI40" i="1511"/>
  <c r="AH40" i="1511" s="1"/>
  <c r="AG40" i="1511" s="1"/>
  <c r="AJ17" i="1511"/>
  <c r="BB38" i="1511"/>
  <c r="CF62" i="1511"/>
  <c r="CL45" i="1511"/>
  <c r="AC21" i="1511"/>
  <c r="AB21" i="1511" s="1"/>
  <c r="AA21" i="1511" s="1"/>
  <c r="AD13" i="1511"/>
  <c r="X71" i="1511"/>
  <c r="L52" i="1511"/>
  <c r="BN44" i="1511"/>
  <c r="CQ16" i="1511"/>
  <c r="CP16" i="1511" s="1"/>
  <c r="CO16" i="1511" s="1"/>
  <c r="BM45" i="1511"/>
  <c r="BL45" i="1511" s="1"/>
  <c r="BK45" i="1511" s="1"/>
  <c r="AC62" i="1511"/>
  <c r="AB62" i="1511" s="1"/>
  <c r="AA62" i="1511" s="1"/>
  <c r="AI50" i="1511"/>
  <c r="AH50" i="1511" s="1"/>
  <c r="AG50" i="1511" s="1"/>
  <c r="AC32" i="1511"/>
  <c r="AB32" i="1511" s="1"/>
  <c r="AA32" i="1511" s="1"/>
  <c r="AP54" i="1511"/>
  <c r="BN27" i="1511"/>
  <c r="BI41" i="1511"/>
  <c r="BS34" i="1511"/>
  <c r="BR34" i="1511" s="1"/>
  <c r="BQ34" i="1511" s="1"/>
  <c r="CL70" i="1511"/>
  <c r="K14" i="1511"/>
  <c r="J14" i="1511" s="1"/>
  <c r="AI48" i="1511"/>
  <c r="AH48" i="1511" s="1"/>
  <c r="AG48" i="1511" s="1"/>
  <c r="BG38" i="1511"/>
  <c r="BF38" i="1511" s="1"/>
  <c r="BE38" i="1511" s="1"/>
  <c r="CE11" i="1511"/>
  <c r="CD11" i="1511" s="1"/>
  <c r="R60" i="1511"/>
  <c r="BA37" i="1511"/>
  <c r="AZ37" i="1511" s="1"/>
  <c r="AY37" i="1511" s="1"/>
  <c r="W22" i="1511"/>
  <c r="V22" i="1511" s="1"/>
  <c r="U22" i="1511" s="1"/>
  <c r="AU64" i="1511"/>
  <c r="AT64" i="1511" s="1"/>
  <c r="AS64" i="1511" s="1"/>
  <c r="AE39" i="1511"/>
  <c r="CA70" i="1511"/>
  <c r="X26" i="1511"/>
  <c r="BS59" i="1511"/>
  <c r="BR59" i="1511" s="1"/>
  <c r="BQ59" i="1511" s="1"/>
  <c r="BH30" i="1511"/>
  <c r="Y13" i="1511"/>
  <c r="AO71" i="1511"/>
  <c r="AN71" i="1511" s="1"/>
  <c r="AM71" i="1511" s="1"/>
  <c r="AO55" i="1511"/>
  <c r="AN55" i="1511" s="1"/>
  <c r="AM55" i="1511" s="1"/>
  <c r="W34" i="1511"/>
  <c r="V34" i="1511" s="1"/>
  <c r="U34" i="1511" s="1"/>
  <c r="AQ17" i="1511"/>
  <c r="BY70" i="1511"/>
  <c r="BX70" i="1511" s="1"/>
  <c r="BW70" i="1511" s="1"/>
  <c r="CE50" i="1511"/>
  <c r="CD50" i="1511" s="1"/>
  <c r="CC50" i="1511" s="1"/>
  <c r="CE46" i="1511"/>
  <c r="CD46" i="1511" s="1"/>
  <c r="CC46" i="1511" s="1"/>
  <c r="AE40" i="1511"/>
  <c r="BT16" i="1511"/>
  <c r="CG23" i="1511"/>
  <c r="BM60" i="1511"/>
  <c r="BL60" i="1511" s="1"/>
  <c r="BK60" i="1511" s="1"/>
  <c r="BA45" i="1511"/>
  <c r="AZ45" i="1511" s="1"/>
  <c r="AY45" i="1511" s="1"/>
  <c r="BN18" i="1511"/>
  <c r="AV11" i="1511"/>
  <c r="CR54" i="1511"/>
  <c r="AU13" i="1511"/>
  <c r="AT13" i="1511" s="1"/>
  <c r="AS13" i="1511" s="1"/>
  <c r="CE54" i="1511"/>
  <c r="CD54" i="1511" s="1"/>
  <c r="CC54" i="1511" s="1"/>
  <c r="BA17" i="1511"/>
  <c r="AZ17" i="1511" s="1"/>
  <c r="AY17" i="1511" s="1"/>
  <c r="W13" i="1511"/>
  <c r="V13" i="1511" s="1"/>
  <c r="U13" i="1511" s="1"/>
  <c r="BB68" i="1511"/>
  <c r="CE47" i="1511"/>
  <c r="CD47" i="1511" s="1"/>
  <c r="CC47" i="1511" s="1"/>
  <c r="AE34" i="1511"/>
  <c r="BI11" i="1511"/>
  <c r="CR59" i="1511"/>
  <c r="BG18" i="1511"/>
  <c r="BF18" i="1511" s="1"/>
  <c r="BE18" i="1511" s="1"/>
  <c r="BU62" i="1511"/>
  <c r="CA47" i="1511"/>
  <c r="M28" i="1511"/>
  <c r="AD70" i="1511"/>
  <c r="AE52" i="1511"/>
  <c r="Y35" i="1511"/>
  <c r="BA20" i="1511"/>
  <c r="AZ20" i="1511" s="1"/>
  <c r="AY20" i="1511" s="1"/>
  <c r="CQ49" i="1511"/>
  <c r="CP49" i="1511" s="1"/>
  <c r="CO49" i="1511" s="1"/>
  <c r="BZ32" i="1511"/>
  <c r="CF48" i="1511"/>
  <c r="AK23" i="1511"/>
  <c r="BY14" i="1511"/>
  <c r="BX14" i="1511" s="1"/>
  <c r="BW14" i="1511" s="1"/>
  <c r="CF68" i="1511"/>
  <c r="BI56" i="1511"/>
  <c r="Y30" i="1511"/>
  <c r="AK28" i="1511"/>
  <c r="BT58" i="1511"/>
  <c r="W14" i="1511"/>
  <c r="V14" i="1511" s="1"/>
  <c r="U14" i="1511" s="1"/>
  <c r="AW58" i="1511"/>
  <c r="CE38" i="1511"/>
  <c r="CD38" i="1511" s="1"/>
  <c r="CC38" i="1511" s="1"/>
  <c r="BZ13" i="1511"/>
  <c r="CM61" i="1511"/>
  <c r="BH56" i="1511"/>
  <c r="X30" i="1511"/>
  <c r="AJ28" i="1511"/>
  <c r="Y48" i="1511"/>
  <c r="BG25" i="1511"/>
  <c r="BF25" i="1511" s="1"/>
  <c r="BE25" i="1511" s="1"/>
  <c r="S56" i="1511"/>
  <c r="AJ18" i="1511"/>
  <c r="CQ11" i="1511"/>
  <c r="CP11" i="1511" s="1"/>
  <c r="CK61" i="1511"/>
  <c r="CJ61" i="1511" s="1"/>
  <c r="CI61" i="1511" s="1"/>
  <c r="BG56" i="1511"/>
  <c r="BF56" i="1511" s="1"/>
  <c r="BE56" i="1511" s="1"/>
  <c r="CR38" i="1511"/>
  <c r="AI28" i="1511"/>
  <c r="AH28" i="1511" s="1"/>
  <c r="AG28" i="1511" s="1"/>
  <c r="CM52" i="1511"/>
  <c r="AO29" i="1511"/>
  <c r="AN29" i="1511" s="1"/>
  <c r="AM29" i="1511" s="1"/>
  <c r="AU60" i="1511"/>
  <c r="AT60" i="1511" s="1"/>
  <c r="AS60" i="1511" s="1"/>
  <c r="R35" i="1511"/>
  <c r="AC14" i="1511"/>
  <c r="AB14" i="1511" s="1"/>
  <c r="AA14" i="1511" s="1"/>
  <c r="L38" i="1511"/>
  <c r="BI25" i="1511"/>
  <c r="CM51" i="1511"/>
  <c r="BH68" i="1511"/>
  <c r="BY48" i="1511"/>
  <c r="BX48" i="1511" s="1"/>
  <c r="BW48" i="1511" s="1"/>
  <c r="BB23" i="1511"/>
  <c r="BM71" i="1511"/>
  <c r="BL71" i="1511" s="1"/>
  <c r="BK71" i="1511" s="1"/>
  <c r="AO62" i="1511"/>
  <c r="AN62" i="1511" s="1"/>
  <c r="AM62" i="1511" s="1"/>
  <c r="BG35" i="1511"/>
  <c r="BF35" i="1511" s="1"/>
  <c r="BE35" i="1511" s="1"/>
  <c r="BA28" i="1511"/>
  <c r="AZ28" i="1511" s="1"/>
  <c r="AY28" i="1511" s="1"/>
  <c r="Y66" i="1511"/>
  <c r="BH33" i="1511"/>
  <c r="AW68" i="1511"/>
  <c r="CE19" i="1511"/>
  <c r="CD19" i="1511" s="1"/>
  <c r="CC19" i="1511" s="1"/>
  <c r="CE56" i="1511"/>
  <c r="CD56" i="1511" s="1"/>
  <c r="CC56" i="1511" s="1"/>
  <c r="BC17" i="1511"/>
  <c r="CS11" i="1511"/>
  <c r="BA68" i="1511"/>
  <c r="AZ68" i="1511" s="1"/>
  <c r="AY68" i="1511" s="1"/>
  <c r="Q43" i="1511"/>
  <c r="P43" i="1511" s="1"/>
  <c r="CQ38" i="1511"/>
  <c r="CP38" i="1511" s="1"/>
  <c r="CO38" i="1511" s="1"/>
  <c r="AP27" i="1511"/>
  <c r="AU68" i="1511"/>
  <c r="AT68" i="1511" s="1"/>
  <c r="AS68" i="1511" s="1"/>
  <c r="AO35" i="1511"/>
  <c r="AN35" i="1511" s="1"/>
  <c r="AM35" i="1511" s="1"/>
  <c r="M25" i="1511"/>
  <c r="BY37" i="1511"/>
  <c r="BX37" i="1511" s="1"/>
  <c r="BW37" i="1511" s="1"/>
  <c r="BO21" i="1511"/>
  <c r="AI29" i="1511"/>
  <c r="AH29" i="1511" s="1"/>
  <c r="AG29" i="1511" s="1"/>
  <c r="BC62" i="1511"/>
  <c r="BU35" i="1511"/>
  <c r="AW16" i="1511"/>
  <c r="CK34" i="1511"/>
  <c r="CJ34" i="1511" s="1"/>
  <c r="CI34" i="1511" s="1"/>
  <c r="CL36" i="1511"/>
  <c r="BI66" i="1511"/>
  <c r="BU46" i="1511"/>
  <c r="CK18" i="1511"/>
  <c r="CJ18" i="1511" s="1"/>
  <c r="CI18" i="1511" s="1"/>
  <c r="CE60" i="1511"/>
  <c r="CD60" i="1511" s="1"/>
  <c r="CC60" i="1511" s="1"/>
  <c r="CK65" i="1511"/>
  <c r="CJ65" i="1511" s="1"/>
  <c r="CI65" i="1511" s="1"/>
  <c r="AV54" i="1511"/>
  <c r="BO22" i="1511"/>
  <c r="AP62" i="1511"/>
  <c r="M21" i="1511"/>
  <c r="AD62" i="1511"/>
  <c r="CF38" i="1511"/>
  <c r="CG14" i="1511"/>
  <c r="CE68" i="1511"/>
  <c r="CD68" i="1511" s="1"/>
  <c r="CC68" i="1511" s="1"/>
  <c r="BU48" i="1511"/>
  <c r="W30" i="1511"/>
  <c r="V30" i="1511" s="1"/>
  <c r="U30" i="1511" s="1"/>
  <c r="CL28" i="1511"/>
  <c r="X56" i="1511"/>
  <c r="CL17" i="1511"/>
  <c r="BZ54" i="1511"/>
  <c r="Q26" i="1511"/>
  <c r="P26" i="1511" s="1"/>
  <c r="O26" i="1511" s="1"/>
  <c r="BO11" i="1511"/>
  <c r="BO67" i="1511"/>
  <c r="CG47" i="1511"/>
  <c r="BN25" i="1511"/>
  <c r="BG11" i="1511"/>
  <c r="BF11" i="1511" s="1"/>
  <c r="CS49" i="1511"/>
  <c r="BY32" i="1511"/>
  <c r="BX32" i="1511" s="1"/>
  <c r="BW32" i="1511" s="1"/>
  <c r="R56" i="1511"/>
  <c r="AJ23" i="1511"/>
  <c r="BM11" i="1511"/>
  <c r="BL11" i="1511" s="1"/>
  <c r="BN67" i="1511"/>
  <c r="CR37" i="1511"/>
  <c r="BM25" i="1511"/>
  <c r="BL25" i="1511" s="1"/>
  <c r="BK25" i="1511" s="1"/>
  <c r="AE14" i="1511"/>
  <c r="AO39" i="1511"/>
  <c r="AN39" i="1511" s="1"/>
  <c r="AM39" i="1511" s="1"/>
  <c r="CS28" i="1511"/>
  <c r="CA54" i="1511"/>
  <c r="X24" i="1511"/>
  <c r="CA68" i="1511"/>
  <c r="BN64" i="1511"/>
  <c r="CS37" i="1511"/>
  <c r="BO25" i="1511"/>
  <c r="AD14" i="1511"/>
  <c r="AQ39" i="1511"/>
  <c r="CR28" i="1511"/>
  <c r="BG41" i="1511"/>
  <c r="BF41" i="1511" s="1"/>
  <c r="BE41" i="1511" s="1"/>
  <c r="BN34" i="1511"/>
  <c r="AD58" i="1511"/>
  <c r="M13" i="1511"/>
  <c r="AP56" i="1511"/>
  <c r="BY39" i="1511"/>
  <c r="BX39" i="1511" s="1"/>
  <c r="BW39" i="1511" s="1"/>
  <c r="CS56" i="1511"/>
  <c r="AW24" i="1511"/>
  <c r="R44" i="1511"/>
  <c r="BS58" i="1511"/>
  <c r="BR58" i="1511" s="1"/>
  <c r="BQ58" i="1511" s="1"/>
  <c r="AP35" i="1511"/>
  <c r="BS11" i="1511"/>
  <c r="BR11" i="1511" s="1"/>
  <c r="AW60" i="1511"/>
  <c r="AP31" i="1511"/>
  <c r="CS51" i="1511"/>
  <c r="M29" i="1511"/>
  <c r="W47" i="1511"/>
  <c r="V47" i="1511" s="1"/>
  <c r="U47" i="1511" s="1"/>
  <c r="CM18" i="1511"/>
  <c r="BY68" i="1511"/>
  <c r="BX68" i="1511" s="1"/>
  <c r="BW68" i="1511" s="1"/>
  <c r="BO64" i="1511"/>
  <c r="AW54" i="1511"/>
  <c r="BH23" i="1511"/>
  <c r="AU66" i="1511"/>
  <c r="AT66" i="1511" s="1"/>
  <c r="AS66" i="1511" s="1"/>
  <c r="L23" i="1511"/>
  <c r="CK57" i="1511"/>
  <c r="CJ57" i="1511" s="1"/>
  <c r="CI57" i="1511" s="1"/>
  <c r="BI33" i="1511"/>
  <c r="AC29" i="1511"/>
  <c r="AB29" i="1511" s="1"/>
  <c r="AA29" i="1511" s="1"/>
  <c r="S11" i="1511"/>
  <c r="S40" i="1511"/>
  <c r="AC50" i="1511"/>
  <c r="AB50" i="1511" s="1"/>
  <c r="AA50" i="1511" s="1"/>
  <c r="X25" i="1511"/>
  <c r="W71" i="1511"/>
  <c r="V71" i="1511" s="1"/>
  <c r="U71" i="1511" s="1"/>
  <c r="BM44" i="1511"/>
  <c r="BL44" i="1511" s="1"/>
  <c r="BK44" i="1511" s="1"/>
  <c r="BO45" i="1511"/>
  <c r="AC40" i="1511"/>
  <c r="AB40" i="1511" s="1"/>
  <c r="AA40" i="1511" s="1"/>
  <c r="BS16" i="1511"/>
  <c r="BR16" i="1511" s="1"/>
  <c r="BQ16" i="1511" s="1"/>
  <c r="L49" i="1511"/>
  <c r="AQ66" i="1511"/>
  <c r="AO46" i="1511"/>
  <c r="AN46" i="1511" s="1"/>
  <c r="AM46" i="1511" s="1"/>
  <c r="AP26" i="1511"/>
  <c r="Q19" i="1511"/>
  <c r="P19" i="1511" s="1"/>
  <c r="O19" i="1511" s="1"/>
  <c r="CS43" i="1511"/>
  <c r="AP32" i="1511"/>
  <c r="X55" i="1511"/>
  <c r="AI23" i="1511"/>
  <c r="AH23" i="1511" s="1"/>
  <c r="AG23" i="1511" s="1"/>
  <c r="BZ14" i="1511"/>
  <c r="BM67" i="1511"/>
  <c r="BL67" i="1511" s="1"/>
  <c r="BK67" i="1511" s="1"/>
  <c r="CF47" i="1511"/>
  <c r="AD34" i="1511"/>
  <c r="BH11" i="1511"/>
  <c r="CA28" i="1511"/>
  <c r="CM46" i="1511"/>
  <c r="BY62" i="1511"/>
  <c r="BX62" i="1511" s="1"/>
  <c r="BW62" i="1511" s="1"/>
  <c r="BU43" i="1511"/>
  <c r="CK22" i="1511"/>
  <c r="CJ22" i="1511" s="1"/>
  <c r="CI22" i="1511" s="1"/>
  <c r="CS62" i="1511"/>
  <c r="AW65" i="1511"/>
  <c r="CL54" i="1511"/>
  <c r="BM22" i="1511"/>
  <c r="BL22" i="1511" s="1"/>
  <c r="BK22" i="1511" s="1"/>
  <c r="BZ11" i="1511"/>
  <c r="BS56" i="1511"/>
  <c r="BR56" i="1511" s="1"/>
  <c r="BQ56" i="1511" s="1"/>
  <c r="BB28" i="1511"/>
  <c r="BY54" i="1511"/>
  <c r="BX54" i="1511" s="1"/>
  <c r="BW54" i="1511" s="1"/>
  <c r="Y24" i="1511"/>
  <c r="CQ62" i="1511"/>
  <c r="CP62" i="1511" s="1"/>
  <c r="CO62" i="1511" s="1"/>
  <c r="AU65" i="1511"/>
  <c r="AT65" i="1511" s="1"/>
  <c r="AS65" i="1511" s="1"/>
  <c r="CK54" i="1511"/>
  <c r="CJ54" i="1511" s="1"/>
  <c r="CI54" i="1511" s="1"/>
  <c r="M18" i="1511"/>
  <c r="BY11" i="1511"/>
  <c r="BX11" i="1511" s="1"/>
  <c r="AW14" i="1511"/>
  <c r="BU44" i="1511"/>
  <c r="AI56" i="1511"/>
  <c r="AH56" i="1511" s="1"/>
  <c r="AG56" i="1511" s="1"/>
  <c r="L46" i="1511"/>
  <c r="BH19" i="1511"/>
  <c r="CR62" i="1511"/>
  <c r="AV65" i="1511"/>
  <c r="S47" i="1511"/>
  <c r="L18" i="1511"/>
  <c r="W20" i="1511"/>
  <c r="V20" i="1511" s="1"/>
  <c r="U20" i="1511" s="1"/>
  <c r="BS44" i="1511"/>
  <c r="BR44" i="1511" s="1"/>
  <c r="BQ44" i="1511" s="1"/>
  <c r="BU11" i="1511"/>
  <c r="CF56" i="1511"/>
  <c r="AI18" i="1511"/>
  <c r="AH18" i="1511" s="1"/>
  <c r="AG18" i="1511" s="1"/>
  <c r="W55" i="1511"/>
  <c r="V55" i="1511" s="1"/>
  <c r="U55" i="1511" s="1"/>
  <c r="AU35" i="1511"/>
  <c r="AT35" i="1511" s="1"/>
  <c r="AS35" i="1511" s="1"/>
  <c r="CE71" i="1511"/>
  <c r="CD71" i="1511" s="1"/>
  <c r="CC71" i="1511" s="1"/>
  <c r="AD35" i="1511"/>
  <c r="AU14" i="1511"/>
  <c r="AT14" i="1511" s="1"/>
  <c r="AS14" i="1511" s="1"/>
  <c r="AK22" i="1511"/>
  <c r="X48" i="1511"/>
  <c r="CQ34" i="1511"/>
  <c r="CP34" i="1511" s="1"/>
  <c r="CO34" i="1511" s="1"/>
  <c r="BO63" i="1511"/>
  <c r="AP40" i="1511"/>
  <c r="Q35" i="1511"/>
  <c r="P35" i="1511" s="1"/>
  <c r="AQ53" i="1511"/>
  <c r="BT11" i="1511"/>
  <c r="BH45" i="1511"/>
  <c r="BU16" i="1511"/>
  <c r="AW48" i="1511"/>
  <c r="AC58" i="1511"/>
  <c r="AB58" i="1511" s="1"/>
  <c r="AA58" i="1511" s="1"/>
  <c r="Q47" i="1511"/>
  <c r="P47" i="1511" s="1"/>
  <c r="AD17" i="1511"/>
  <c r="CR51" i="1511"/>
  <c r="W26" i="1511"/>
  <c r="V26" i="1511" s="1"/>
  <c r="U26" i="1511" s="1"/>
  <c r="L58" i="1511"/>
  <c r="AO31" i="1511"/>
  <c r="AN31" i="1511" s="1"/>
  <c r="AM31" i="1511" s="1"/>
  <c r="BU28" i="1511"/>
  <c r="AE70" i="1511"/>
  <c r="BM49" i="1511"/>
  <c r="BL49" i="1511" s="1"/>
  <c r="BK49" i="1511" s="1"/>
  <c r="AD33" i="1511"/>
  <c r="M27" i="1511"/>
  <c r="AP67" i="1511"/>
  <c r="S33" i="1511"/>
  <c r="L25" i="1511"/>
  <c r="AK50" i="1511"/>
  <c r="BN21" i="1511"/>
  <c r="CF23" i="1511"/>
  <c r="BN60" i="1511"/>
  <c r="BA44" i="1511"/>
  <c r="AZ44" i="1511" s="1"/>
  <c r="AY44" i="1511" s="1"/>
  <c r="BM18" i="1511"/>
  <c r="BL18" i="1511" s="1"/>
  <c r="BK18" i="1511" s="1"/>
  <c r="CG11" i="1511"/>
  <c r="BA48" i="1511"/>
  <c r="AZ48" i="1511" s="1"/>
  <c r="AY48" i="1511" s="1"/>
  <c r="X22" i="1511"/>
  <c r="CG54" i="1511"/>
  <c r="R26" i="1511"/>
  <c r="BN11" i="1511"/>
  <c r="CL65" i="1511"/>
  <c r="CM54" i="1511"/>
  <c r="BN22" i="1511"/>
  <c r="CA11" i="1511"/>
  <c r="X41" i="1511"/>
  <c r="CE39" i="1511"/>
  <c r="CD39" i="1511" s="1"/>
  <c r="CC39" i="1511" s="1"/>
  <c r="AI39" i="1511"/>
  <c r="AH39" i="1511" s="1"/>
  <c r="AG39" i="1511" s="1"/>
  <c r="CL35" i="1511"/>
  <c r="BT32" i="1511"/>
  <c r="AC54" i="1511"/>
  <c r="AB54" i="1511" s="1"/>
  <c r="AA54" i="1511" s="1"/>
  <c r="AO66" i="1511"/>
  <c r="AN66" i="1511" s="1"/>
  <c r="AM66" i="1511" s="1"/>
  <c r="AK43" i="1511"/>
  <c r="AQ26" i="1511"/>
  <c r="BU27" i="1511"/>
  <c r="CL46" i="1511"/>
  <c r="AK56" i="1511"/>
  <c r="M46" i="1511"/>
  <c r="BI19" i="1511"/>
  <c r="AE54" i="1511"/>
  <c r="AC63" i="1511"/>
  <c r="AB63" i="1511" s="1"/>
  <c r="AA63" i="1511" s="1"/>
  <c r="AJ43" i="1511"/>
  <c r="AD23" i="1511"/>
  <c r="BG50" i="1511"/>
  <c r="BF50" i="1511" s="1"/>
  <c r="BE50" i="1511" s="1"/>
  <c r="X50" i="1511"/>
  <c r="AJ44" i="1511"/>
  <c r="AD39" i="1511"/>
  <c r="CG25" i="1511"/>
  <c r="AD54" i="1511"/>
  <c r="AE63" i="1511"/>
  <c r="AI43" i="1511"/>
  <c r="AH43" i="1511" s="1"/>
  <c r="AG43" i="1511" s="1"/>
  <c r="AE23" i="1511"/>
  <c r="CE34" i="1511"/>
  <c r="CD34" i="1511" s="1"/>
  <c r="CC34" i="1511" s="1"/>
  <c r="Y50" i="1511"/>
  <c r="CQ57" i="1511"/>
  <c r="CP57" i="1511" s="1"/>
  <c r="CO57" i="1511" s="1"/>
  <c r="X47" i="1511"/>
  <c r="AE29" i="1511"/>
  <c r="AE17" i="1511"/>
  <c r="AO61" i="1511"/>
  <c r="AN61" i="1511" s="1"/>
  <c r="AM61" i="1511" s="1"/>
  <c r="CF42" i="1511"/>
  <c r="AQ57" i="1511"/>
  <c r="AU46" i="1511"/>
  <c r="AT46" i="1511" s="1"/>
  <c r="AS46" i="1511" s="1"/>
  <c r="AK32" i="1511"/>
  <c r="L11" i="1511"/>
  <c r="BC48" i="1511"/>
  <c r="AC19" i="1511"/>
  <c r="AB19" i="1511" s="1"/>
  <c r="AA19" i="1511" s="1"/>
  <c r="AI54" i="1511"/>
  <c r="AH54" i="1511" s="1"/>
  <c r="AG54" i="1511" s="1"/>
  <c r="Y55" i="1511"/>
  <c r="AK18" i="1511"/>
  <c r="BM55" i="1511"/>
  <c r="BL55" i="1511" s="1"/>
  <c r="BK55" i="1511" s="1"/>
  <c r="CS57" i="1511"/>
  <c r="BZ37" i="1511"/>
  <c r="CE25" i="1511"/>
  <c r="CD25" i="1511" s="1"/>
  <c r="CC25" i="1511" s="1"/>
  <c r="M38" i="1511"/>
  <c r="BO60" i="1511"/>
  <c r="BB45" i="1511"/>
  <c r="BO18" i="1511"/>
  <c r="AP53" i="1511"/>
  <c r="CS16" i="1511"/>
  <c r="CA51" i="1511"/>
  <c r="AI33" i="1511"/>
  <c r="AH33" i="1511" s="1"/>
  <c r="AG33" i="1511" s="1"/>
  <c r="CF14" i="1511"/>
  <c r="AQ71" i="1511"/>
  <c r="BT48" i="1511"/>
  <c r="Y34" i="1511"/>
  <c r="CK28" i="1511"/>
  <c r="CJ28" i="1511" s="1"/>
  <c r="CI28" i="1511" s="1"/>
  <c r="CS59" i="1511"/>
  <c r="BH18" i="1511"/>
  <c r="CM57" i="1511"/>
  <c r="BG33" i="1511"/>
  <c r="BF33" i="1511" s="1"/>
  <c r="BE33" i="1511" s="1"/>
  <c r="BY20" i="1511"/>
  <c r="BX20" i="1511" s="1"/>
  <c r="BW20" i="1511" s="1"/>
  <c r="AW25" i="1511"/>
  <c r="BB62" i="1511"/>
  <c r="BT35" i="1511"/>
  <c r="AV16" i="1511"/>
  <c r="BO71" i="1511"/>
  <c r="CS47" i="1511"/>
  <c r="BC13" i="1511"/>
  <c r="BT43" i="1511"/>
  <c r="CM22" i="1511"/>
  <c r="CF60" i="1511"/>
  <c r="AP66" i="1511"/>
  <c r="AP46" i="1511"/>
  <c r="AO26" i="1511"/>
  <c r="AN26" i="1511" s="1"/>
  <c r="AM26" i="1511" s="1"/>
  <c r="BS71" i="1511"/>
  <c r="BR71" i="1511" s="1"/>
  <c r="BQ71" i="1511" s="1"/>
  <c r="BU34" i="1511"/>
  <c r="AU70" i="1511"/>
  <c r="AT70" i="1511" s="1"/>
  <c r="AS70" i="1511" s="1"/>
  <c r="CQ44" i="1511"/>
  <c r="CP44" i="1511" s="1"/>
  <c r="CO44" i="1511" s="1"/>
  <c r="BH29" i="1511"/>
  <c r="CM16" i="1511"/>
  <c r="CF59" i="1511"/>
  <c r="BC44" i="1511"/>
  <c r="BU22" i="1511"/>
  <c r="BT52" i="1511"/>
  <c r="BC37" i="1511"/>
  <c r="AI44" i="1511"/>
  <c r="AH44" i="1511" s="1"/>
  <c r="AG44" i="1511" s="1"/>
  <c r="CK35" i="1511"/>
  <c r="CJ35" i="1511" s="1"/>
  <c r="CI35" i="1511" s="1"/>
  <c r="BS32" i="1511"/>
  <c r="BR32" i="1511" s="1"/>
  <c r="BQ32" i="1511" s="1"/>
  <c r="CL16" i="1511"/>
  <c r="CE59" i="1511"/>
  <c r="CD59" i="1511" s="1"/>
  <c r="CC59" i="1511" s="1"/>
  <c r="AW40" i="1511"/>
  <c r="BT22" i="1511"/>
  <c r="BO57" i="1511"/>
  <c r="BI35" i="1511"/>
  <c r="AW71" i="1511"/>
  <c r="CR44" i="1511"/>
  <c r="BI29" i="1511"/>
  <c r="CK16" i="1511"/>
  <c r="CJ16" i="1511" s="1"/>
  <c r="CI16" i="1511" s="1"/>
  <c r="BH51" i="1511"/>
  <c r="AU40" i="1511"/>
  <c r="AT40" i="1511" s="1"/>
  <c r="AS40" i="1511" s="1"/>
  <c r="AK19" i="1511"/>
  <c r="BN57" i="1511"/>
  <c r="BH35" i="1511"/>
  <c r="AJ54" i="1511"/>
  <c r="BG45" i="1511"/>
  <c r="BF45" i="1511" s="1"/>
  <c r="BE45" i="1511" s="1"/>
  <c r="AU48" i="1511"/>
  <c r="AT48" i="1511" s="1"/>
  <c r="AS48" i="1511" s="1"/>
  <c r="W54" i="1511"/>
  <c r="V54" i="1511" s="1"/>
  <c r="U54" i="1511" s="1"/>
  <c r="CM26" i="1511"/>
  <c r="BO58" i="1511"/>
  <c r="AC37" i="1511"/>
  <c r="AB37" i="1511" s="1"/>
  <c r="AA37" i="1511" s="1"/>
  <c r="CG29" i="1511"/>
  <c r="BZ64" i="1511"/>
  <c r="BT56" i="1511"/>
  <c r="AI24" i="1511"/>
  <c r="AH24" i="1511" s="1"/>
  <c r="AG24" i="1511" s="1"/>
  <c r="BZ34" i="1511"/>
  <c r="CG56" i="1511"/>
  <c r="S26" i="1511"/>
  <c r="Q45" i="1511"/>
  <c r="P45" i="1511" s="1"/>
  <c r="AK54" i="1511"/>
  <c r="CR42" i="1511"/>
  <c r="AD29" i="1511"/>
  <c r="AJ29" i="1511"/>
  <c r="BG51" i="1511"/>
  <c r="BF51" i="1511" s="1"/>
  <c r="BE51" i="1511" s="1"/>
  <c r="BS35" i="1511"/>
  <c r="BR35" i="1511" s="1"/>
  <c r="BQ35" i="1511" s="1"/>
  <c r="AI19" i="1511"/>
  <c r="AH19" i="1511" s="1"/>
  <c r="AG19" i="1511" s="1"/>
  <c r="W29" i="1511"/>
  <c r="V29" i="1511" s="1"/>
  <c r="U29" i="1511" s="1"/>
  <c r="BN55" i="1511"/>
  <c r="L29" i="1511"/>
  <c r="W49" i="1511"/>
  <c r="V49" i="1511" s="1"/>
  <c r="U49" i="1511" s="1"/>
  <c r="BG30" i="1511"/>
  <c r="BF30" i="1511" s="1"/>
  <c r="BE30" i="1511" s="1"/>
  <c r="X13" i="1511"/>
  <c r="BC68" i="1511"/>
  <c r="S43" i="1511"/>
  <c r="AC34" i="1511"/>
  <c r="AB34" i="1511" s="1"/>
  <c r="AA34" i="1511" s="1"/>
  <c r="AO27" i="1511"/>
  <c r="AN27" i="1511" s="1"/>
  <c r="AM27" i="1511" s="1"/>
  <c r="AQ62" i="1511"/>
  <c r="AJ24" i="1511"/>
  <c r="W66" i="1511"/>
  <c r="V66" i="1511" s="1"/>
  <c r="U66" i="1511" s="1"/>
  <c r="AQ31" i="1511"/>
  <c r="BT28" i="1511"/>
  <c r="Q11" i="1511"/>
  <c r="P11" i="1511" s="1"/>
  <c r="CA55" i="1511"/>
  <c r="AE50" i="1511"/>
  <c r="CS18" i="1511"/>
  <c r="K11" i="1511"/>
  <c r="J11" i="1511" s="1"/>
  <c r="CK36" i="1511"/>
  <c r="CJ36" i="1511" s="1"/>
  <c r="CI36" i="1511" s="1"/>
  <c r="BN63" i="1511"/>
  <c r="CM35" i="1511"/>
  <c r="BU32" i="1511"/>
  <c r="M49" i="1511"/>
  <c r="CG59" i="1511"/>
  <c r="BB44" i="1511"/>
  <c r="BS22" i="1511"/>
  <c r="BR22" i="1511" s="1"/>
  <c r="BQ22" i="1511" s="1"/>
  <c r="CQ65" i="1511"/>
  <c r="CP65" i="1511" s="1"/>
  <c r="CO65" i="1511" s="1"/>
  <c r="BT38" i="1511"/>
  <c r="AC68" i="1511"/>
  <c r="AB68" i="1511" s="1"/>
  <c r="AA68" i="1511" s="1"/>
  <c r="AJ35" i="1511"/>
  <c r="BZ20" i="1511"/>
  <c r="AV25" i="1511"/>
  <c r="CR58" i="1511"/>
  <c r="BH39" i="1511"/>
  <c r="CE32" i="1511"/>
  <c r="CD32" i="1511" s="1"/>
  <c r="CC32" i="1511" s="1"/>
  <c r="CA64" i="1511"/>
  <c r="BT34" i="1511"/>
  <c r="AU71" i="1511"/>
  <c r="AT71" i="1511" s="1"/>
  <c r="AS71" i="1511" s="1"/>
  <c r="CS44" i="1511"/>
  <c r="BG29" i="1511"/>
  <c r="BF29" i="1511" s="1"/>
  <c r="BE29" i="1511" s="1"/>
  <c r="Q17" i="1511"/>
  <c r="P17" i="1511" s="1"/>
  <c r="CS58" i="1511"/>
  <c r="BI39" i="1511"/>
  <c r="CG32" i="1511"/>
  <c r="CE58" i="1511"/>
  <c r="CD58" i="1511" s="1"/>
  <c r="CC58" i="1511" s="1"/>
  <c r="CS34" i="1511"/>
  <c r="AW64" i="1511"/>
  <c r="L31" i="1511"/>
  <c r="BO17" i="1511"/>
  <c r="S17" i="1511"/>
  <c r="CQ58" i="1511"/>
  <c r="CP58" i="1511" s="1"/>
  <c r="CO58" i="1511" s="1"/>
  <c r="BB39" i="1511"/>
  <c r="CF32" i="1511"/>
  <c r="CF58" i="1511"/>
  <c r="AE27" i="1511"/>
  <c r="BY34" i="1511"/>
  <c r="BX34" i="1511" s="1"/>
  <c r="BW34" i="1511" s="1"/>
  <c r="AC39" i="1511"/>
  <c r="AB39" i="1511" s="1"/>
  <c r="AA39" i="1511" s="1"/>
  <c r="BM64" i="1511"/>
  <c r="BL64" i="1511" s="1"/>
  <c r="BK64" i="1511" s="1"/>
  <c r="CM27" i="1511"/>
  <c r="BM26" i="1511"/>
  <c r="BL26" i="1511" s="1"/>
  <c r="BK26" i="1511" s="1"/>
  <c r="AI60" i="1511"/>
  <c r="AH60" i="1511" s="1"/>
  <c r="AG60" i="1511" s="1"/>
  <c r="AW44" i="1511"/>
  <c r="R19" i="1511"/>
  <c r="AQ67" i="1511"/>
  <c r="BT44" i="1511"/>
  <c r="M24" i="1511"/>
  <c r="L13" i="1511"/>
  <c r="BT46" i="1511"/>
  <c r="CL22" i="1511"/>
  <c r="CF50" i="1511"/>
  <c r="R71" i="1511"/>
  <c r="K31" i="1511"/>
  <c r="J31" i="1511" s="1"/>
  <c r="BS28" i="1511"/>
  <c r="BR28" i="1511" s="1"/>
  <c r="BQ28" i="1511" s="1"/>
  <c r="R11" i="1511"/>
  <c r="R40" i="1511"/>
  <c r="BA39" i="1511"/>
  <c r="AZ39" i="1511" s="1"/>
  <c r="AY39" i="1511" s="1"/>
  <c r="W25" i="1511"/>
  <c r="V25" i="1511" s="1"/>
  <c r="U25" i="1511" s="1"/>
  <c r="BZ12" i="1511"/>
  <c r="AO54" i="1511"/>
  <c r="AN54" i="1511" s="1"/>
  <c r="AM54" i="1511" s="1"/>
  <c r="BM27" i="1511"/>
  <c r="BL27" i="1511" s="1"/>
  <c r="BK27" i="1511" s="1"/>
  <c r="Q39" i="1511"/>
  <c r="P39" i="1511" s="1"/>
  <c r="BB17" i="1511"/>
  <c r="CG60" i="1511"/>
  <c r="CM65" i="1511"/>
  <c r="AU54" i="1511"/>
  <c r="AT54" i="1511" s="1"/>
  <c r="AS54" i="1511" s="1"/>
  <c r="BG23" i="1511"/>
  <c r="BF23" i="1511" s="1"/>
  <c r="BE23" i="1511" s="1"/>
  <c r="CR43" i="1511"/>
  <c r="AQ32" i="1511"/>
  <c r="BZ51" i="1511"/>
  <c r="AK33" i="1511"/>
  <c r="CE14" i="1511"/>
  <c r="CD14" i="1511" s="1"/>
  <c r="CC14" i="1511" s="1"/>
  <c r="AC70" i="1511"/>
  <c r="AB70" i="1511" s="1"/>
  <c r="AA70" i="1511" s="1"/>
  <c r="BO49" i="1511"/>
  <c r="W35" i="1511"/>
  <c r="V35" i="1511" s="1"/>
  <c r="U35" i="1511" s="1"/>
  <c r="L27" i="1511"/>
  <c r="Y71" i="1511"/>
  <c r="BY42" i="1511"/>
  <c r="BX42" i="1511" s="1"/>
  <c r="BW42" i="1511" s="1"/>
  <c r="AJ39" i="1511"/>
  <c r="AJ50" i="1511"/>
  <c r="BM21" i="1511"/>
  <c r="BL21" i="1511" s="1"/>
  <c r="BK21" i="1511" s="1"/>
  <c r="CE23" i="1511"/>
  <c r="CD23" i="1511" s="1"/>
  <c r="CC23" i="1511" s="1"/>
  <c r="BA62" i="1511"/>
  <c r="AZ62" i="1511" s="1"/>
  <c r="AY62" i="1511" s="1"/>
  <c r="BG39" i="1511"/>
  <c r="BF39" i="1511" s="1"/>
  <c r="BE39" i="1511" s="1"/>
  <c r="AU16" i="1511"/>
  <c r="AT16" i="1511" s="1"/>
  <c r="AS16" i="1511" s="1"/>
  <c r="BG63" i="1511"/>
  <c r="BF63" i="1511" s="1"/>
  <c r="BE63" i="1511" s="1"/>
  <c r="CA24" i="1511"/>
  <c r="BT62" i="1511"/>
  <c r="BZ47" i="1511"/>
  <c r="K28" i="1511"/>
  <c r="J28" i="1511" s="1"/>
  <c r="BN69" i="1511"/>
  <c r="BY55" i="1511"/>
  <c r="BX55" i="1511" s="1"/>
  <c r="BW55" i="1511" s="1"/>
  <c r="AW50" i="1511"/>
  <c r="CQ18" i="1511"/>
  <c r="CP18" i="1511" s="1"/>
  <c r="CO18" i="1511" s="1"/>
  <c r="CS65" i="1511"/>
  <c r="BS38" i="1511"/>
  <c r="BR38" i="1511" s="1"/>
  <c r="BQ38" i="1511" s="1"/>
  <c r="BA67" i="1511"/>
  <c r="AZ67" i="1511" s="1"/>
  <c r="AY67" i="1511" s="1"/>
  <c r="AI35" i="1511"/>
  <c r="AH35" i="1511" s="1"/>
  <c r="AG35" i="1511" s="1"/>
  <c r="BM17" i="1511"/>
  <c r="BL17" i="1511" s="1"/>
  <c r="BK17" i="1511" s="1"/>
  <c r="BO69" i="1511"/>
  <c r="AO41" i="1511"/>
  <c r="AN41" i="1511" s="1"/>
  <c r="AM41" i="1511" s="1"/>
  <c r="AV50" i="1511"/>
  <c r="BZ29" i="1511"/>
  <c r="S60" i="1511"/>
  <c r="AQ12" i="1511"/>
  <c r="S63" i="1511"/>
  <c r="S35" i="1511"/>
  <c r="CE27" i="1511"/>
  <c r="CD27" i="1511" s="1"/>
  <c r="CC27" i="1511" s="1"/>
  <c r="BM69" i="1511"/>
  <c r="BL69" i="1511" s="1"/>
  <c r="BK69" i="1511" s="1"/>
  <c r="AQ41" i="1511"/>
  <c r="AU50" i="1511"/>
  <c r="AT50" i="1511" s="1"/>
  <c r="AS50" i="1511" s="1"/>
  <c r="BY29" i="1511"/>
  <c r="BX29" i="1511" s="1"/>
  <c r="BW29" i="1511" s="1"/>
  <c r="AK59" i="1511"/>
  <c r="AP12" i="1511"/>
  <c r="Q71" i="1511"/>
  <c r="P71" i="1511" s="1"/>
  <c r="CS42" i="1511"/>
  <c r="CQ37" i="1511"/>
  <c r="CP37" i="1511" s="1"/>
  <c r="CO37" i="1511" s="1"/>
  <c r="BN17" i="1511"/>
  <c r="S28" i="1511"/>
  <c r="BS24" i="1511"/>
  <c r="BR24" i="1511" s="1"/>
  <c r="BQ24" i="1511" s="1"/>
  <c r="BN62" i="1511"/>
  <c r="CL30" i="1511"/>
  <c r="AU11" i="1511"/>
  <c r="AT11" i="1511" s="1"/>
  <c r="CG58" i="1511"/>
  <c r="CM36" i="1511"/>
  <c r="BH25" i="1511"/>
  <c r="S71" i="1511"/>
  <c r="BI45" i="1511"/>
  <c r="BB15" i="1511"/>
  <c r="AW47" i="1511"/>
  <c r="X65" i="1511"/>
  <c r="AJ33" i="1511"/>
  <c r="CF27" i="1511"/>
  <c r="M73" i="1511"/>
  <c r="BN49" i="1511"/>
  <c r="AC33" i="1511"/>
  <c r="AB33" i="1511" s="1"/>
  <c r="AA33" i="1511" s="1"/>
  <c r="K27" i="1511"/>
  <c r="J27" i="1511" s="1"/>
  <c r="AI22" i="1511"/>
  <c r="AH22" i="1511" s="1"/>
  <c r="AG22" i="1511" s="1"/>
  <c r="L40" i="1511"/>
  <c r="BG66" i="1511"/>
  <c r="BF66" i="1511" s="1"/>
  <c r="BE66" i="1511" s="1"/>
  <c r="BS46" i="1511"/>
  <c r="BR46" i="1511" s="1"/>
  <c r="BQ46" i="1511" s="1"/>
  <c r="CL18" i="1511"/>
  <c r="AV48" i="1511"/>
  <c r="AE58" i="1511"/>
  <c r="AQ46" i="1511"/>
  <c r="AC17" i="1511"/>
  <c r="AB17" i="1511" s="1"/>
  <c r="AA17" i="1511" s="1"/>
  <c r="CF29" i="1511"/>
  <c r="BB48" i="1511"/>
  <c r="Y22" i="1511"/>
  <c r="Y49" i="1511"/>
  <c r="BI30" i="1511"/>
  <c r="CA14" i="1511"/>
  <c r="CG68" i="1511"/>
  <c r="BS48" i="1511"/>
  <c r="BR48" i="1511" s="1"/>
  <c r="BQ48" i="1511" s="1"/>
  <c r="X34" i="1511"/>
  <c r="CM28" i="1511"/>
  <c r="Y64" i="1511"/>
  <c r="R33" i="1511"/>
  <c r="AE68" i="1511"/>
  <c r="AK35" i="1511"/>
  <c r="CA20" i="1511"/>
  <c r="AU25" i="1511"/>
  <c r="AT25" i="1511" s="1"/>
  <c r="AS25" i="1511" s="1"/>
  <c r="BZ55" i="1511"/>
  <c r="AD50" i="1511"/>
  <c r="CR18" i="1511"/>
  <c r="CK58" i="1511"/>
  <c r="CJ58" i="1511" s="1"/>
  <c r="CI58" i="1511" s="1"/>
  <c r="Y14" i="1511"/>
  <c r="AE62" i="1511"/>
  <c r="CG38" i="1511"/>
  <c r="CA13" i="1511"/>
  <c r="CS71" i="1511"/>
  <c r="AD52" i="1511"/>
  <c r="X35" i="1511"/>
  <c r="BC20" i="1511"/>
  <c r="BH63" i="1511"/>
  <c r="AE19" i="1511"/>
  <c r="Q63" i="1511"/>
  <c r="P63" i="1511" s="1"/>
  <c r="BY47" i="1511"/>
  <c r="BX47" i="1511" s="1"/>
  <c r="BW47" i="1511" s="1"/>
  <c r="L28" i="1511"/>
  <c r="CQ71" i="1511"/>
  <c r="CP71" i="1511" s="1"/>
  <c r="CO71" i="1511" s="1"/>
  <c r="AC52" i="1511"/>
  <c r="AB52" i="1511" s="1"/>
  <c r="AA52" i="1511" s="1"/>
  <c r="CF30" i="1511"/>
  <c r="BB20" i="1511"/>
  <c r="BO40" i="1511"/>
  <c r="L24" i="1511"/>
  <c r="AO40" i="1511"/>
  <c r="AN40" i="1511" s="1"/>
  <c r="AM40" i="1511" s="1"/>
  <c r="BO34" i="1511"/>
  <c r="BY13" i="1511"/>
  <c r="BX13" i="1511" s="1"/>
  <c r="BW13" i="1511" s="1"/>
  <c r="CR71" i="1511"/>
  <c r="AQ55" i="1511"/>
  <c r="CG30" i="1511"/>
  <c r="AO17" i="1511"/>
  <c r="AN17" i="1511" s="1"/>
  <c r="AM17" i="1511" s="1"/>
  <c r="BN40" i="1511"/>
  <c r="K24" i="1511"/>
  <c r="J24" i="1511" s="1"/>
  <c r="Y65" i="1511"/>
  <c r="M31" i="1511"/>
  <c r="BI23" i="1511"/>
  <c r="CR11" i="1511"/>
  <c r="AD63" i="1511"/>
  <c r="R17" i="1511"/>
  <c r="W24" i="1511"/>
  <c r="V24" i="1511" s="1"/>
  <c r="U24" i="1511" s="1"/>
  <c r="AP55" i="1511"/>
  <c r="CL61" i="1511"/>
  <c r="BI51" i="1511"/>
  <c r="L73" i="1511"/>
  <c r="CE30" i="1511"/>
  <c r="CD30" i="1511" s="1"/>
  <c r="CC30" i="1511" s="1"/>
  <c r="R43" i="1511"/>
  <c r="AV40" i="1511"/>
  <c r="Q40" i="1511"/>
  <c r="P40" i="1511" s="1"/>
  <c r="AP41" i="1511"/>
  <c r="AP17" i="1511"/>
  <c r="CS38" i="1511"/>
  <c r="CG27" i="1511"/>
  <c r="AJ19" i="1511"/>
  <c r="BC39" i="1511"/>
  <c r="AE33" i="1511"/>
  <c r="AQ27" i="1511"/>
  <c r="AK29" i="1511"/>
  <c r="Y25" i="1511"/>
  <c r="CA29" i="1511"/>
  <c r="R47" i="1511"/>
  <c r="BC45" i="1511"/>
  <c r="AC23" i="1511"/>
  <c r="AB23" i="1511" s="1"/>
  <c r="AA23" i="1511" s="1"/>
  <c r="BG19" i="1511"/>
  <c r="BF19" i="1511" s="1"/>
  <c r="BE19" i="1511" s="1"/>
  <c r="CF25" i="1511"/>
  <c r="AP71" i="1511"/>
  <c r="BZ68" i="1511"/>
  <c r="BY41" i="1"/>
  <c r="L41" i="1"/>
  <c r="AK41" i="1"/>
  <c r="CR41" i="1"/>
  <c r="CS41" i="1"/>
  <c r="K41" i="1"/>
  <c r="J41" i="1" s="1"/>
  <c r="BC70" i="1"/>
  <c r="AQ69" i="1"/>
  <c r="CE69" i="1"/>
  <c r="M70" i="1"/>
  <c r="BO70" i="1"/>
  <c r="CK69" i="1"/>
  <c r="BG69" i="1"/>
  <c r="L69" i="1"/>
  <c r="BU70" i="1"/>
  <c r="BY69" i="1"/>
  <c r="AI70" i="1"/>
  <c r="BN14" i="1"/>
  <c r="BI14" i="1"/>
  <c r="AV14" i="1"/>
  <c r="BY14" i="1"/>
  <c r="R14" i="1"/>
  <c r="BM49" i="1"/>
  <c r="AV49" i="1"/>
  <c r="CG49" i="1"/>
  <c r="X49" i="1"/>
  <c r="AE49" i="1"/>
  <c r="AJ49" i="1"/>
  <c r="Y12" i="1"/>
  <c r="BI12" i="1"/>
  <c r="BA12" i="1"/>
  <c r="K12" i="1"/>
  <c r="J12" i="1" s="1"/>
  <c r="AE12" i="1"/>
  <c r="AV12" i="1"/>
  <c r="AQ61" i="1"/>
  <c r="BN61" i="1"/>
  <c r="AI61" i="1"/>
  <c r="CR61" i="1"/>
  <c r="W61" i="1"/>
  <c r="V61" i="1" s="1"/>
  <c r="U61" i="1" s="1"/>
  <c r="BG60" i="1"/>
  <c r="AC60" i="1"/>
  <c r="CQ60" i="1"/>
  <c r="X60" i="1"/>
  <c r="Q60" i="1"/>
  <c r="CK60" i="1"/>
  <c r="AI19" i="1"/>
  <c r="AD19" i="1"/>
  <c r="BY19" i="1"/>
  <c r="AO19" i="1"/>
  <c r="BT19" i="1"/>
  <c r="W19" i="1"/>
  <c r="V19" i="1" s="1"/>
  <c r="U19" i="1" s="1"/>
  <c r="AU62" i="1"/>
  <c r="CE52" i="1"/>
  <c r="BC62" i="1"/>
  <c r="AI52" i="1"/>
  <c r="Y52" i="1"/>
  <c r="CL52" i="1"/>
  <c r="CK52" i="1"/>
  <c r="BN52" i="1"/>
  <c r="CE62" i="1"/>
  <c r="AO52" i="1"/>
  <c r="AC52" i="1"/>
  <c r="Y20" i="1"/>
  <c r="AQ20" i="1"/>
  <c r="BB20" i="1"/>
  <c r="Q20" i="1"/>
  <c r="AD20" i="1"/>
  <c r="CL21" i="1"/>
  <c r="AE21" i="1"/>
  <c r="CF21" i="1"/>
  <c r="BA21" i="1"/>
  <c r="AQ21" i="1"/>
  <c r="X21" i="1"/>
  <c r="CF25" i="1"/>
  <c r="CL25" i="1"/>
  <c r="BC25" i="1"/>
  <c r="CG25" i="1"/>
  <c r="CE37" i="1"/>
  <c r="BG37" i="1"/>
  <c r="AJ25" i="1"/>
  <c r="BZ25" i="1"/>
  <c r="W25" i="1"/>
  <c r="V25" i="1" s="1"/>
  <c r="U25" i="1" s="1"/>
  <c r="BI25" i="1"/>
  <c r="K25" i="1"/>
  <c r="J25" i="1" s="1"/>
  <c r="AD39" i="1"/>
  <c r="AC13" i="1"/>
  <c r="CF13" i="1"/>
  <c r="CS63" i="1"/>
  <c r="AK13" i="1"/>
  <c r="AE63" i="1"/>
  <c r="Y63" i="1"/>
  <c r="S63" i="1"/>
  <c r="AW13" i="1"/>
  <c r="CQ13" i="1"/>
  <c r="AO39" i="1"/>
  <c r="Y13" i="1"/>
  <c r="CS17" i="1"/>
  <c r="BI13" i="1"/>
  <c r="BA63" i="1"/>
  <c r="BN63" i="1"/>
  <c r="AI17" i="1"/>
  <c r="BB13" i="1"/>
  <c r="AW39" i="1"/>
  <c r="AP63" i="1"/>
  <c r="CF39" i="1"/>
  <c r="BY17" i="1"/>
  <c r="Q39" i="1"/>
  <c r="BS15" i="1"/>
  <c r="AQ15" i="1"/>
  <c r="CS15" i="1"/>
  <c r="BI15" i="1"/>
  <c r="AU15" i="1"/>
  <c r="W11" i="1"/>
  <c r="V11" i="1" s="1"/>
  <c r="U11" i="1" s="1"/>
  <c r="BH16" i="1"/>
  <c r="CQ11" i="1"/>
  <c r="X11" i="1"/>
  <c r="CS16" i="1"/>
  <c r="BZ11" i="1"/>
  <c r="K11" i="1"/>
  <c r="J11" i="1" s="1"/>
  <c r="BS11" i="1"/>
  <c r="AV16" i="1"/>
  <c r="M16" i="1"/>
  <c r="CM11" i="1"/>
  <c r="X16" i="1"/>
  <c r="AP58" i="1"/>
  <c r="M58" i="1"/>
  <c r="BU38" i="1"/>
  <c r="AJ50" i="1"/>
  <c r="CQ58" i="1"/>
  <c r="AC58" i="1"/>
  <c r="BT50" i="1"/>
  <c r="BG50" i="1"/>
  <c r="BO38" i="1"/>
  <c r="AK38" i="1"/>
  <c r="BM58" i="1"/>
  <c r="CG58" i="1"/>
  <c r="BN50" i="1"/>
  <c r="BA50" i="1"/>
  <c r="AV58" i="1"/>
  <c r="BC58" i="1"/>
  <c r="W50" i="1"/>
  <c r="V50" i="1" s="1"/>
  <c r="U50" i="1" s="1"/>
  <c r="M41" i="1"/>
  <c r="CF41" i="1"/>
  <c r="BS41" i="1"/>
  <c r="CG41" i="1"/>
  <c r="CQ41" i="1"/>
  <c r="Y70" i="1"/>
  <c r="AJ69" i="1"/>
  <c r="BM70" i="1"/>
  <c r="W70" i="1"/>
  <c r="V70" i="1" s="1"/>
  <c r="U70" i="1" s="1"/>
  <c r="CS70" i="1"/>
  <c r="CA70" i="1"/>
  <c r="AC70" i="1"/>
  <c r="BB69" i="1"/>
  <c r="X69" i="1"/>
  <c r="BN69" i="1"/>
  <c r="Q69" i="1"/>
  <c r="AU70" i="1"/>
  <c r="W14" i="1"/>
  <c r="V14" i="1" s="1"/>
  <c r="U14" i="1" s="1"/>
  <c r="CE14" i="1"/>
  <c r="BA14" i="1"/>
  <c r="L14" i="1"/>
  <c r="AQ14" i="1"/>
  <c r="BU49" i="1"/>
  <c r="S49" i="1"/>
  <c r="AW49" i="1"/>
  <c r="R49" i="1"/>
  <c r="BZ49" i="1"/>
  <c r="CL49" i="1"/>
  <c r="AU12" i="1"/>
  <c r="CG12" i="1"/>
  <c r="AO12" i="1"/>
  <c r="BU12" i="1"/>
  <c r="BO12" i="1"/>
  <c r="BH12" i="1"/>
  <c r="AE61" i="1"/>
  <c r="BY61" i="1"/>
  <c r="BT61" i="1"/>
  <c r="M61" i="1"/>
  <c r="AW61" i="1"/>
  <c r="CM60" i="1"/>
  <c r="BT60" i="1"/>
  <c r="M60" i="1"/>
  <c r="AI60" i="1"/>
  <c r="BY60" i="1"/>
  <c r="BN60" i="1"/>
  <c r="Y19" i="1"/>
  <c r="CL19" i="1"/>
  <c r="M19" i="1"/>
  <c r="AV19" i="1"/>
  <c r="BH19" i="1"/>
  <c r="BO52" i="1"/>
  <c r="AO62" i="1"/>
  <c r="Q62" i="1"/>
  <c r="BY62" i="1"/>
  <c r="X52" i="1"/>
  <c r="BZ62" i="1"/>
  <c r="AD62" i="1"/>
  <c r="AP52" i="1"/>
  <c r="BO62" i="1"/>
  <c r="BY52" i="1"/>
  <c r="CM62" i="1"/>
  <c r="S62" i="1"/>
  <c r="AW20" i="1"/>
  <c r="L20" i="1"/>
  <c r="BY20" i="1"/>
  <c r="BG20" i="1"/>
  <c r="AK20" i="1"/>
  <c r="W21" i="1"/>
  <c r="V21" i="1" s="1"/>
  <c r="U21" i="1" s="1"/>
  <c r="AI21" i="1"/>
  <c r="CS21" i="1"/>
  <c r="CA21" i="1"/>
  <c r="Q21" i="1"/>
  <c r="AD21" i="1"/>
  <c r="Q25" i="1"/>
  <c r="R37" i="1"/>
  <c r="K37" i="1"/>
  <c r="J37" i="1" s="1"/>
  <c r="AW37" i="1"/>
  <c r="BT25" i="1"/>
  <c r="AQ25" i="1"/>
  <c r="AO37" i="1"/>
  <c r="CS37" i="1"/>
  <c r="CM37" i="1"/>
  <c r="AW25" i="1"/>
  <c r="AC37" i="1"/>
  <c r="CQ63" i="1"/>
  <c r="AV39" i="1"/>
  <c r="AC63" i="1"/>
  <c r="W63" i="1"/>
  <c r="V63" i="1" s="1"/>
  <c r="U63" i="1" s="1"/>
  <c r="AI63" i="1"/>
  <c r="AV13" i="1"/>
  <c r="CS13" i="1"/>
  <c r="K17" i="1"/>
  <c r="J17" i="1" s="1"/>
  <c r="B17" i="1" s="1"/>
  <c r="X13" i="1"/>
  <c r="CQ17" i="1"/>
  <c r="CM39" i="1"/>
  <c r="BC63" i="1"/>
  <c r="CA39" i="1"/>
  <c r="L63" i="1"/>
  <c r="X39" i="1"/>
  <c r="CM17" i="1"/>
  <c r="BH39" i="1"/>
  <c r="AO17" i="1"/>
  <c r="Q13" i="1"/>
  <c r="BH17" i="1"/>
  <c r="AV63" i="1"/>
  <c r="AJ39" i="1"/>
  <c r="CK13" i="1"/>
  <c r="R15" i="1"/>
  <c r="CA15" i="1"/>
  <c r="BA41" i="1"/>
  <c r="BM41" i="1"/>
  <c r="BB41" i="1"/>
  <c r="CM41" i="1"/>
  <c r="BZ41" i="1"/>
  <c r="CA69" i="1"/>
  <c r="AW69" i="1"/>
  <c r="AC69" i="1"/>
  <c r="R70" i="1"/>
  <c r="AU69" i="1"/>
  <c r="K69" i="1"/>
  <c r="J69" i="1" s="1"/>
  <c r="BT69" i="1"/>
  <c r="CE70" i="1"/>
  <c r="AJ70" i="1"/>
  <c r="CM70" i="1"/>
  <c r="AP70" i="1"/>
  <c r="CG69" i="1"/>
  <c r="BG14" i="1"/>
  <c r="AC14" i="1"/>
  <c r="BZ14" i="1"/>
  <c r="AK14" i="1"/>
  <c r="CM14" i="1"/>
  <c r="CQ49" i="1"/>
  <c r="BA49" i="1"/>
  <c r="W49" i="1"/>
  <c r="V49" i="1" s="1"/>
  <c r="U49" i="1" s="1"/>
  <c r="AI49" i="1"/>
  <c r="Q49" i="1"/>
  <c r="BS49" i="1"/>
  <c r="BG12" i="1"/>
  <c r="BB12" i="1"/>
  <c r="L12" i="1"/>
  <c r="CQ12" i="1"/>
  <c r="CK12" i="1"/>
  <c r="AP61" i="1"/>
  <c r="CK61" i="1"/>
  <c r="AJ61" i="1"/>
  <c r="CS61" i="1"/>
  <c r="BC61" i="1"/>
  <c r="CG61" i="1"/>
  <c r="AE60" i="1"/>
  <c r="CE60" i="1"/>
  <c r="AO60" i="1"/>
  <c r="S60" i="1"/>
  <c r="BI60" i="1"/>
  <c r="BA60" i="1"/>
  <c r="AC19" i="1"/>
  <c r="CA19" i="1"/>
  <c r="Q19" i="1"/>
  <c r="BB19" i="1"/>
  <c r="AK19" i="1"/>
  <c r="CA52" i="1"/>
  <c r="BT52" i="1"/>
  <c r="W62" i="1"/>
  <c r="V62" i="1" s="1"/>
  <c r="U62" i="1" s="1"/>
  <c r="AD52" i="1"/>
  <c r="BB62" i="1"/>
  <c r="BG62" i="1"/>
  <c r="BH52" i="1"/>
  <c r="AE62" i="1"/>
  <c r="CQ52" i="1"/>
  <c r="AW62" i="1"/>
  <c r="R62" i="1"/>
  <c r="BC52" i="1"/>
  <c r="AP20" i="1"/>
  <c r="BO20" i="1"/>
  <c r="S20" i="1"/>
  <c r="CS20" i="1"/>
  <c r="CK20" i="1"/>
  <c r="AC21" i="1"/>
  <c r="CG21" i="1"/>
  <c r="BB21" i="1"/>
  <c r="L21" i="1"/>
  <c r="BT21" i="1"/>
  <c r="AP21" i="1"/>
  <c r="M25" i="1"/>
  <c r="BU25" i="1"/>
  <c r="CR25" i="1"/>
  <c r="AI25" i="1"/>
  <c r="BY37" i="1"/>
  <c r="BT37" i="1"/>
  <c r="BH25" i="1"/>
  <c r="Y37" i="1"/>
  <c r="BA37" i="1"/>
  <c r="AK37" i="1"/>
  <c r="AE25" i="1"/>
  <c r="X63" i="1"/>
  <c r="AJ63" i="1"/>
  <c r="BG17" i="1"/>
  <c r="CR13" i="1"/>
  <c r="M17" i="1"/>
  <c r="R39" i="1"/>
  <c r="CR17" i="1"/>
  <c r="CL39" i="1"/>
  <c r="BU63" i="1"/>
  <c r="BY39" i="1"/>
  <c r="K63" i="1"/>
  <c r="J63" i="1" s="1"/>
  <c r="CE17" i="1"/>
  <c r="BO63" i="1"/>
  <c r="AK17" i="1"/>
  <c r="BC13" i="1"/>
  <c r="BC39" i="1"/>
  <c r="AQ63" i="1"/>
  <c r="CG39" i="1"/>
  <c r="CA17" i="1"/>
  <c r="L39" i="1"/>
  <c r="BM17" i="1"/>
  <c r="AQ13" i="1"/>
  <c r="BT17" i="1"/>
  <c r="BY15" i="1"/>
  <c r="CQ15" i="1"/>
  <c r="BG15" i="1"/>
  <c r="W15" i="1"/>
  <c r="V15" i="1" s="1"/>
  <c r="U15" i="1" s="1"/>
  <c r="BT15" i="1"/>
  <c r="CK11" i="1"/>
  <c r="W16" i="1"/>
  <c r="V16" i="1" s="1"/>
  <c r="U16" i="1" s="1"/>
  <c r="BB16" i="1"/>
  <c r="M11" i="1"/>
  <c r="AJ16" i="1"/>
  <c r="R11" i="1"/>
  <c r="L16" i="1"/>
  <c r="AJ11" i="1"/>
  <c r="BN41" i="1"/>
  <c r="R41" i="1"/>
  <c r="CE41" i="1"/>
  <c r="AE41" i="1"/>
  <c r="AO41" i="1"/>
  <c r="S69" i="1"/>
  <c r="AV70" i="1"/>
  <c r="CR69" i="1"/>
  <c r="AD70" i="1"/>
  <c r="BG70" i="1"/>
  <c r="K70" i="1"/>
  <c r="J70" i="1" s="1"/>
  <c r="BM69" i="1"/>
  <c r="CM69" i="1"/>
  <c r="BH69" i="1"/>
  <c r="BB70" i="1"/>
  <c r="BT70" i="1"/>
  <c r="X14" i="1"/>
  <c r="CS14" i="1"/>
  <c r="BB14" i="1"/>
  <c r="M14" i="1"/>
  <c r="S14" i="1"/>
  <c r="BS14" i="1"/>
  <c r="M49" i="1"/>
  <c r="AU49" i="1"/>
  <c r="CR49" i="1"/>
  <c r="BI49" i="1"/>
  <c r="AK49" i="1"/>
  <c r="L49" i="1"/>
  <c r="CE12" i="1"/>
  <c r="AP12" i="1"/>
  <c r="AK12" i="1"/>
  <c r="S12" i="1"/>
  <c r="AW12" i="1"/>
  <c r="CF61" i="1"/>
  <c r="BZ61" i="1"/>
  <c r="BS61" i="1"/>
  <c r="L61" i="1"/>
  <c r="Q61" i="1"/>
  <c r="CL61" i="1"/>
  <c r="BB60" i="1"/>
  <c r="AW60" i="1"/>
  <c r="AJ60" i="1"/>
  <c r="CA60" i="1"/>
  <c r="Y60" i="1"/>
  <c r="CG60" i="1"/>
  <c r="CM19" i="1"/>
  <c r="CF19" i="1"/>
  <c r="AW19" i="1"/>
  <c r="BU19" i="1"/>
  <c r="AP19" i="1"/>
  <c r="BM52" i="1"/>
  <c r="CQ62" i="1"/>
  <c r="M52" i="1"/>
  <c r="CG52" i="1"/>
  <c r="AC62" i="1"/>
  <c r="BI62" i="1"/>
  <c r="AV52" i="1"/>
  <c r="BA52" i="1"/>
  <c r="R52" i="1"/>
  <c r="AU52" i="1"/>
  <c r="CF62" i="1"/>
  <c r="AV20" i="1"/>
  <c r="CE20" i="1"/>
  <c r="BZ20" i="1"/>
  <c r="BH20" i="1"/>
  <c r="AE20" i="1"/>
  <c r="BU20" i="1"/>
  <c r="AK21" i="1"/>
  <c r="AU21" i="1"/>
  <c r="BM21" i="1"/>
  <c r="R21" i="1"/>
  <c r="Y21" i="1"/>
  <c r="BG21" i="1"/>
  <c r="BM37" i="1"/>
  <c r="BM25" i="1"/>
  <c r="BS37" i="1"/>
  <c r="BN37" i="1"/>
  <c r="CQ37" i="1"/>
  <c r="CG37" i="1"/>
  <c r="BH37" i="1"/>
  <c r="AE37" i="1"/>
  <c r="BY25" i="1"/>
  <c r="X25" i="1"/>
  <c r="M37" i="1"/>
  <c r="CE39" i="1"/>
  <c r="L17" i="1"/>
  <c r="S39" i="1"/>
  <c r="AW63" i="1"/>
  <c r="CK39" i="1"/>
  <c r="BS63" i="1"/>
  <c r="BS39" i="1"/>
  <c r="M63" i="1"/>
  <c r="CG17" i="1"/>
  <c r="BZ13" i="1"/>
  <c r="AJ17" i="1"/>
  <c r="W39" i="1"/>
  <c r="V39" i="1" s="1"/>
  <c r="U39" i="1" s="1"/>
  <c r="W17" i="1"/>
  <c r="V17" i="1" s="1"/>
  <c r="U17" i="1" s="1"/>
  <c r="BI39" i="1"/>
  <c r="AP17" i="1"/>
  <c r="R13" i="1"/>
  <c r="AC17" i="1"/>
  <c r="CE63" i="1"/>
  <c r="AK39" i="1"/>
  <c r="CL13" i="1"/>
  <c r="L13" i="1"/>
  <c r="CK63" i="1"/>
  <c r="S15" i="1"/>
  <c r="CR15" i="1"/>
  <c r="AD15" i="1"/>
  <c r="CE15" i="1"/>
  <c r="AV15" i="1"/>
  <c r="L15" i="1"/>
  <c r="BC11" i="1"/>
  <c r="BM11" i="1"/>
  <c r="S11" i="1"/>
  <c r="BA11" i="1"/>
  <c r="BM16" i="1"/>
  <c r="CR16" i="1"/>
  <c r="BY11" i="1"/>
  <c r="CG16" i="1"/>
  <c r="BU11" i="1"/>
  <c r="AU16" i="1"/>
  <c r="BU16" i="1"/>
  <c r="BM50" i="1"/>
  <c r="AP50" i="1"/>
  <c r="AQ38" i="1"/>
  <c r="BA58" i="1"/>
  <c r="CL58" i="1"/>
  <c r="AE50" i="1"/>
  <c r="CF38" i="1"/>
  <c r="CL38" i="1"/>
  <c r="W58" i="1"/>
  <c r="V58" i="1" s="1"/>
  <c r="U58" i="1" s="1"/>
  <c r="K50" i="1"/>
  <c r="J50" i="1" s="1"/>
  <c r="BZ50" i="1"/>
  <c r="CA38" i="1"/>
  <c r="Q38" i="1"/>
  <c r="CA58" i="1"/>
  <c r="BI58" i="1"/>
  <c r="AU38" i="1"/>
  <c r="R50" i="1"/>
  <c r="AJ26" i="1"/>
  <c r="CR26" i="1"/>
  <c r="BZ26" i="1"/>
  <c r="AC26" i="1"/>
  <c r="R26" i="1"/>
  <c r="BO41" i="1"/>
  <c r="S41" i="1"/>
  <c r="AI41" i="1"/>
  <c r="AP41" i="1"/>
  <c r="BU41" i="1"/>
  <c r="Y41" i="1"/>
  <c r="AO69" i="1"/>
  <c r="CF69" i="1"/>
  <c r="L70" i="1"/>
  <c r="AP69" i="1"/>
  <c r="CF70" i="1"/>
  <c r="CQ70" i="1"/>
  <c r="BY70" i="1"/>
  <c r="AO70" i="1"/>
  <c r="BA69" i="1"/>
  <c r="W69" i="1"/>
  <c r="V69" i="1" s="1"/>
  <c r="U69" i="1" s="1"/>
  <c r="AD69" i="1"/>
  <c r="BU14" i="1"/>
  <c r="AD14" i="1"/>
  <c r="CA14" i="1"/>
  <c r="AI14" i="1"/>
  <c r="AW14" i="1"/>
  <c r="CR14" i="1"/>
  <c r="AP49" i="1"/>
  <c r="BT49" i="1"/>
  <c r="BG49" i="1"/>
  <c r="K49" i="1"/>
  <c r="J49" i="1" s="1"/>
  <c r="CM49" i="1"/>
  <c r="CK49" i="1"/>
  <c r="BC12" i="1"/>
  <c r="W12" i="1"/>
  <c r="V12" i="1" s="1"/>
  <c r="U12" i="1" s="1"/>
  <c r="CR12" i="1"/>
  <c r="BM12" i="1"/>
  <c r="BS12" i="1"/>
  <c r="CM61" i="1"/>
  <c r="AK61" i="1"/>
  <c r="CQ61" i="1"/>
  <c r="BO61" i="1"/>
  <c r="AV61" i="1"/>
  <c r="BA61" i="1"/>
  <c r="CF60" i="1"/>
  <c r="AP60" i="1"/>
  <c r="R60" i="1"/>
  <c r="CR60" i="1"/>
  <c r="BO60" i="1"/>
  <c r="AE19" i="1"/>
  <c r="CR19" i="1"/>
  <c r="R19" i="1"/>
  <c r="BA19" i="1"/>
  <c r="BI19" i="1"/>
  <c r="BN19" i="1"/>
  <c r="AK62" i="1"/>
  <c r="AJ62" i="1"/>
  <c r="AQ62" i="1"/>
  <c r="X62" i="1"/>
  <c r="CF52" i="1"/>
  <c r="CA62" i="1"/>
  <c r="BU62" i="1"/>
  <c r="CG62" i="1"/>
  <c r="CM52" i="1"/>
  <c r="CS62" i="1"/>
  <c r="AV62" i="1"/>
  <c r="BS20" i="1"/>
  <c r="BM20" i="1"/>
  <c r="R20" i="1"/>
  <c r="CR20" i="1"/>
  <c r="BC20" i="1"/>
  <c r="CG20" i="1"/>
  <c r="BH21" i="1"/>
  <c r="CK21" i="1"/>
  <c r="K21" i="1"/>
  <c r="J21" i="1" s="1"/>
  <c r="BU21" i="1"/>
  <c r="BY21" i="1"/>
  <c r="AW21" i="1"/>
  <c r="AD25" i="1"/>
  <c r="CE25" i="1"/>
  <c r="CK25" i="1"/>
  <c r="BB25" i="1"/>
  <c r="AV37" i="1"/>
  <c r="BC37" i="1"/>
  <c r="AO25" i="1"/>
  <c r="AP37" i="1"/>
  <c r="S25" i="1"/>
  <c r="CL37" i="1"/>
  <c r="AV25" i="1"/>
  <c r="AU63" i="1"/>
  <c r="AI39" i="1"/>
  <c r="BT63" i="1"/>
  <c r="BT39" i="1"/>
  <c r="AO13" i="1"/>
  <c r="CF17" i="1"/>
  <c r="CA13" i="1"/>
  <c r="AU17" i="1"/>
  <c r="Y39" i="1"/>
  <c r="X17" i="1"/>
  <c r="CQ39" i="1"/>
  <c r="BA13" i="1"/>
  <c r="BB39" i="1"/>
  <c r="BM13" i="1"/>
  <c r="BN39" i="1"/>
  <c r="BZ17" i="1"/>
  <c r="K39" i="1"/>
  <c r="J39" i="1" s="1"/>
  <c r="BN17" i="1"/>
  <c r="BG13" i="1"/>
  <c r="BU17" i="1"/>
  <c r="BI63" i="1"/>
  <c r="BY63" i="1"/>
  <c r="BZ15" i="1"/>
  <c r="AJ15" i="1"/>
  <c r="BA15" i="1"/>
  <c r="AO15" i="1"/>
  <c r="BO15" i="1"/>
  <c r="CM15" i="1"/>
  <c r="AP16" i="1"/>
  <c r="Y11" i="1"/>
  <c r="BG16" i="1"/>
  <c r="CS11" i="1"/>
  <c r="AC11" i="1"/>
  <c r="AQ11" i="1"/>
  <c r="AC16" i="1"/>
  <c r="BG11" i="1"/>
  <c r="CA16" i="1"/>
  <c r="S16" i="1"/>
  <c r="CE11" i="1"/>
  <c r="BS58" i="1"/>
  <c r="S58" i="1"/>
  <c r="AV50" i="1"/>
  <c r="AO50" i="1"/>
  <c r="AO38" i="1"/>
  <c r="L38" i="1"/>
  <c r="CK58" i="1"/>
  <c r="AC50" i="1"/>
  <c r="CL50" i="1"/>
  <c r="CM38" i="1"/>
  <c r="X58" i="1"/>
  <c r="CR50" i="1"/>
  <c r="X41" i="1"/>
  <c r="BH41" i="1"/>
  <c r="AV41" i="1"/>
  <c r="CK41" i="1"/>
  <c r="W41" i="1"/>
  <c r="V41" i="1" s="1"/>
  <c r="U41" i="1" s="1"/>
  <c r="BG41" i="1"/>
  <c r="BS70" i="1"/>
  <c r="X70" i="1"/>
  <c r="AI69" i="1"/>
  <c r="BN70" i="1"/>
  <c r="S70" i="1"/>
  <c r="BI69" i="1"/>
  <c r="M69" i="1"/>
  <c r="BS69" i="1"/>
  <c r="BZ69" i="1"/>
  <c r="AK70" i="1"/>
  <c r="CL70" i="1"/>
  <c r="CQ14" i="1"/>
  <c r="BC14" i="1"/>
  <c r="K14" i="1"/>
  <c r="J14" i="1" s="1"/>
  <c r="CF14" i="1"/>
  <c r="CK14" i="1"/>
  <c r="Q14" i="1"/>
  <c r="CE49" i="1"/>
  <c r="CS49" i="1"/>
  <c r="Y49" i="1"/>
  <c r="BN49" i="1"/>
  <c r="BO49" i="1"/>
  <c r="CF12" i="1"/>
  <c r="BZ12" i="1"/>
  <c r="AI12" i="1"/>
  <c r="Q12" i="1"/>
  <c r="CL12" i="1"/>
  <c r="AD12" i="1"/>
  <c r="CA61" i="1"/>
  <c r="BH61" i="1"/>
  <c r="AC61" i="1"/>
  <c r="S61" i="1"/>
  <c r="CE61" i="1"/>
  <c r="Y61" i="1"/>
  <c r="AU60" i="1"/>
  <c r="AK60" i="1"/>
  <c r="BU60" i="1"/>
  <c r="K60" i="1"/>
  <c r="J60" i="1" s="1"/>
  <c r="BC60" i="1"/>
  <c r="BM19" i="1"/>
  <c r="CE19" i="1"/>
  <c r="AU19" i="1"/>
  <c r="BS19" i="1"/>
  <c r="K19" i="1"/>
  <c r="J19" i="1" s="1"/>
  <c r="CQ19" i="1"/>
  <c r="L62" i="1"/>
  <c r="BA62" i="1"/>
  <c r="BS52" i="1"/>
  <c r="K52" i="1"/>
  <c r="J52" i="1" s="1"/>
  <c r="BI52" i="1"/>
  <c r="BH62" i="1"/>
  <c r="BM62" i="1"/>
  <c r="BZ52" i="1"/>
  <c r="AQ52" i="1"/>
  <c r="CS52" i="1"/>
  <c r="AP62" i="1"/>
  <c r="CF20" i="1"/>
  <c r="CA20" i="1"/>
  <c r="BI20" i="1"/>
  <c r="M20" i="1"/>
  <c r="CM20" i="1"/>
  <c r="AC20" i="1"/>
  <c r="AV21" i="1"/>
  <c r="BN21" i="1"/>
  <c r="S21" i="1"/>
  <c r="CQ21" i="1"/>
  <c r="AO21" i="1"/>
  <c r="S37" i="1"/>
  <c r="L37" i="1"/>
  <c r="AU37" i="1"/>
  <c r="Q37" i="1"/>
  <c r="BI37" i="1"/>
  <c r="AK25" i="1"/>
  <c r="BZ37" i="1"/>
  <c r="Y25" i="1"/>
  <c r="BG25" i="1"/>
  <c r="X37" i="1"/>
  <c r="BO25" i="1"/>
  <c r="AJ37" i="1"/>
  <c r="BU39" i="1"/>
  <c r="AP13" i="1"/>
  <c r="BS17" i="1"/>
  <c r="BY13" i="1"/>
  <c r="AV17" i="1"/>
  <c r="Q17" i="1"/>
  <c r="Y17" i="1"/>
  <c r="CR39" i="1"/>
  <c r="BS13" i="1"/>
  <c r="BA39" i="1"/>
  <c r="BN13" i="1"/>
  <c r="BC17" i="1"/>
  <c r="S13" i="1"/>
  <c r="AE17" i="1"/>
  <c r="CF63" i="1"/>
  <c r="AP39" i="1"/>
  <c r="CM13" i="1"/>
  <c r="M13" i="1"/>
  <c r="CL63" i="1"/>
  <c r="AE39" i="1"/>
  <c r="CK17" i="1"/>
  <c r="CG13" i="1"/>
  <c r="BI41" i="1"/>
  <c r="AW41" i="1"/>
  <c r="AQ41" i="1"/>
  <c r="AJ41" i="1"/>
  <c r="CL41" i="1"/>
  <c r="AD41" i="1"/>
  <c r="AE69" i="1"/>
  <c r="Q70" i="1"/>
  <c r="AV69" i="1"/>
  <c r="BZ70" i="1"/>
  <c r="AE70" i="1"/>
  <c r="BI70" i="1"/>
  <c r="Y69" i="1"/>
  <c r="BO69" i="1"/>
  <c r="CL69" i="1"/>
  <c r="AW70" i="1"/>
  <c r="BA70" i="1"/>
  <c r="AE14" i="1"/>
  <c r="BM14" i="1"/>
  <c r="BH14" i="1"/>
  <c r="AU14" i="1"/>
  <c r="BT14" i="1"/>
  <c r="AP14" i="1"/>
  <c r="BC49" i="1"/>
  <c r="BB49" i="1"/>
  <c r="BH49" i="1"/>
  <c r="BY49" i="1"/>
  <c r="AC49" i="1"/>
  <c r="AC12" i="1"/>
  <c r="X12" i="1"/>
  <c r="CS12" i="1"/>
  <c r="BN12" i="1"/>
  <c r="M12" i="1"/>
  <c r="BY12" i="1"/>
  <c r="X61" i="1"/>
  <c r="AO61" i="1"/>
  <c r="BM61" i="1"/>
  <c r="AU61" i="1"/>
  <c r="K61" i="1"/>
  <c r="J61" i="1" s="1"/>
  <c r="BG61" i="1"/>
  <c r="AQ60" i="1"/>
  <c r="AD60" i="1"/>
  <c r="CS60" i="1"/>
  <c r="W60" i="1"/>
  <c r="V60" i="1" s="1"/>
  <c r="U60" i="1" s="1"/>
  <c r="BZ60" i="1"/>
  <c r="CS19" i="1"/>
  <c r="S19" i="1"/>
  <c r="BC19" i="1"/>
  <c r="BZ19" i="1"/>
  <c r="AQ19" i="1"/>
  <c r="BG19" i="1"/>
  <c r="CK62" i="1"/>
  <c r="K62" i="1"/>
  <c r="J62" i="1" s="1"/>
  <c r="AJ52" i="1"/>
  <c r="BT62" i="1"/>
  <c r="BS62" i="1"/>
  <c r="L52" i="1"/>
  <c r="CR52" i="1"/>
  <c r="BG52" i="1"/>
  <c r="CL62" i="1"/>
  <c r="S52" i="1"/>
  <c r="CR62" i="1"/>
  <c r="BN20" i="1"/>
  <c r="W20" i="1"/>
  <c r="V20" i="1" s="1"/>
  <c r="U20" i="1" s="1"/>
  <c r="AO20" i="1"/>
  <c r="BA20" i="1"/>
  <c r="BT20" i="1"/>
  <c r="AJ20" i="1"/>
  <c r="CM21" i="1"/>
  <c r="M21" i="1"/>
  <c r="CE21" i="1"/>
  <c r="BC21" i="1"/>
  <c r="BI21" i="1"/>
  <c r="CK37" i="1"/>
  <c r="CS25" i="1"/>
  <c r="L25" i="1"/>
  <c r="BS25" i="1"/>
  <c r="CQ25" i="1"/>
  <c r="AQ37" i="1"/>
  <c r="CR37" i="1"/>
  <c r="CF37" i="1"/>
  <c r="AU25" i="1"/>
  <c r="AD37" i="1"/>
  <c r="CA25" i="1"/>
  <c r="CM25" i="1"/>
  <c r="K13" i="1"/>
  <c r="J13" i="1" s="1"/>
  <c r="AW17" i="1"/>
  <c r="R17" i="1"/>
  <c r="BH63" i="1"/>
  <c r="CS39" i="1"/>
  <c r="BU13" i="1"/>
  <c r="AD13" i="1"/>
  <c r="BO13" i="1"/>
  <c r="BA17" i="1"/>
  <c r="AI13" i="1"/>
  <c r="AD17" i="1"/>
  <c r="BO39" i="1"/>
  <c r="Q63" i="1"/>
  <c r="M39" i="1"/>
  <c r="BO17" i="1"/>
  <c r="BH13" i="1"/>
  <c r="BB63" i="1"/>
  <c r="BM63" i="1"/>
  <c r="CA63" i="1"/>
  <c r="CR63" i="1"/>
  <c r="AU39" i="1"/>
  <c r="AO63" i="1"/>
  <c r="AK15" i="1"/>
  <c r="CG15" i="1"/>
  <c r="AP15" i="1"/>
  <c r="AW15" i="1"/>
  <c r="M15" i="1"/>
  <c r="BM15" i="1"/>
  <c r="BC16" i="1"/>
  <c r="CL11" i="1"/>
  <c r="AK16" i="1"/>
  <c r="BA16" i="1"/>
  <c r="BI11" i="1"/>
  <c r="BO16" i="1"/>
  <c r="CQ16" i="1"/>
  <c r="CG11" i="1"/>
  <c r="AU41" i="1"/>
  <c r="BC41" i="1"/>
  <c r="Q41" i="1"/>
  <c r="BT41" i="1"/>
  <c r="AC41" i="1"/>
  <c r="CA41" i="1"/>
  <c r="CS69" i="1"/>
  <c r="R69" i="1"/>
  <c r="BH70" i="1"/>
  <c r="CQ69" i="1"/>
  <c r="BU69" i="1"/>
  <c r="CG70" i="1"/>
  <c r="CR70" i="1"/>
  <c r="CK70" i="1"/>
  <c r="AQ70" i="1"/>
  <c r="BC69" i="1"/>
  <c r="AK69" i="1"/>
  <c r="AO14" i="1"/>
  <c r="Y14" i="1"/>
  <c r="CG14" i="1"/>
  <c r="CL14" i="1"/>
  <c r="AJ14" i="1"/>
  <c r="BO14" i="1"/>
  <c r="CF49" i="1"/>
  <c r="AO49" i="1"/>
  <c r="AD49" i="1"/>
  <c r="AQ49" i="1"/>
  <c r="CA49" i="1"/>
  <c r="CA12" i="1"/>
  <c r="AJ12" i="1"/>
  <c r="R12" i="1"/>
  <c r="AQ12" i="1"/>
  <c r="BT12" i="1"/>
  <c r="CM12" i="1"/>
  <c r="BI61" i="1"/>
  <c r="AD61" i="1"/>
  <c r="R61" i="1"/>
  <c r="BU61" i="1"/>
  <c r="BB61" i="1"/>
  <c r="AV60" i="1"/>
  <c r="CL60" i="1"/>
  <c r="BS60" i="1"/>
  <c r="L60" i="1"/>
  <c r="BM60" i="1"/>
  <c r="BH60" i="1"/>
  <c r="CG19" i="1"/>
  <c r="X19" i="1"/>
  <c r="CK19" i="1"/>
  <c r="L19" i="1"/>
  <c r="BO19" i="1"/>
  <c r="AJ19" i="1"/>
  <c r="Y62" i="1"/>
  <c r="AE52" i="1"/>
  <c r="AI62" i="1"/>
  <c r="BU52" i="1"/>
  <c r="BN62" i="1"/>
  <c r="AK52" i="1"/>
  <c r="W52" i="1"/>
  <c r="V52" i="1" s="1"/>
  <c r="U52" i="1" s="1"/>
  <c r="AW52" i="1"/>
  <c r="BB52" i="1"/>
  <c r="M62" i="1"/>
  <c r="Q52" i="1"/>
  <c r="AI20" i="1"/>
  <c r="AU20" i="1"/>
  <c r="K20" i="1"/>
  <c r="J20" i="1" s="1"/>
  <c r="CL20" i="1"/>
  <c r="CQ20" i="1"/>
  <c r="X20" i="1"/>
  <c r="BO21" i="1"/>
  <c r="AJ21" i="1"/>
  <c r="CR21" i="1"/>
  <c r="BZ21" i="1"/>
  <c r="BS21" i="1"/>
  <c r="BN25" i="1"/>
  <c r="AI37" i="1"/>
  <c r="BO37" i="1"/>
  <c r="CA37" i="1"/>
  <c r="BU37" i="1"/>
  <c r="BA25" i="1"/>
  <c r="W37" i="1"/>
  <c r="V37" i="1" s="1"/>
  <c r="U37" i="1" s="1"/>
  <c r="BB37" i="1"/>
  <c r="AP25" i="1"/>
  <c r="AC25" i="1"/>
  <c r="R25" i="1"/>
  <c r="S17" i="1"/>
  <c r="BG63" i="1"/>
  <c r="BZ63" i="1"/>
  <c r="BT13" i="1"/>
  <c r="AE13" i="1"/>
  <c r="CE13" i="1"/>
  <c r="BB17" i="1"/>
  <c r="AJ13" i="1"/>
  <c r="AD63" i="1"/>
  <c r="BM39" i="1"/>
  <c r="R63" i="1"/>
  <c r="AU13" i="1"/>
  <c r="CG63" i="1"/>
  <c r="AQ39" i="1"/>
  <c r="W13" i="1"/>
  <c r="V13" i="1" s="1"/>
  <c r="U13" i="1" s="1"/>
  <c r="BZ39" i="1"/>
  <c r="CM63" i="1"/>
  <c r="AC39" i="1"/>
  <c r="CL17" i="1"/>
  <c r="BG39" i="1"/>
  <c r="AQ17" i="1"/>
  <c r="AK63" i="1"/>
  <c r="BI17" i="1"/>
  <c r="BB15" i="1"/>
  <c r="Q15" i="1"/>
  <c r="Y15" i="1"/>
  <c r="AC15" i="1"/>
  <c r="CL15" i="1"/>
  <c r="BU15" i="1"/>
  <c r="CL16" i="1"/>
  <c r="BB11" i="1"/>
  <c r="BN11" i="1"/>
  <c r="Q11" i="1"/>
  <c r="CR11" i="1"/>
  <c r="AK11" i="1"/>
  <c r="AO11" i="1"/>
  <c r="AE16" i="1"/>
  <c r="AO16" i="1"/>
  <c r="BZ16" i="1"/>
  <c r="R16" i="1"/>
  <c r="BS38" i="1"/>
  <c r="BG38" i="1"/>
  <c r="CS58" i="1"/>
  <c r="AD58" i="1"/>
  <c r="CE50" i="1"/>
  <c r="BH50" i="1"/>
  <c r="BM38" i="1"/>
  <c r="AE38" i="1"/>
  <c r="BN58" i="1"/>
  <c r="CE58" i="1"/>
  <c r="X38" i="1"/>
  <c r="BB50" i="1"/>
  <c r="AU58" i="1"/>
  <c r="AI58" i="1"/>
  <c r="Y50" i="1"/>
  <c r="CQ38" i="1"/>
  <c r="BA38" i="1"/>
  <c r="BT26" i="1"/>
  <c r="AK26" i="1"/>
  <c r="AQ26" i="1"/>
  <c r="AP26" i="1"/>
  <c r="Y26" i="1"/>
  <c r="CK15" i="1"/>
  <c r="AI15" i="1"/>
  <c r="CA11" i="1"/>
  <c r="K16" i="1"/>
  <c r="J16" i="1" s="1"/>
  <c r="B16" i="1" s="1"/>
  <c r="BT11" i="1"/>
  <c r="BY58" i="1"/>
  <c r="CF50" i="1"/>
  <c r="BN38" i="1"/>
  <c r="AU50" i="1"/>
  <c r="W38" i="1"/>
  <c r="V38" i="1" s="1"/>
  <c r="U38" i="1" s="1"/>
  <c r="AW58" i="1"/>
  <c r="BB38" i="1"/>
  <c r="AI38" i="1"/>
  <c r="CS50" i="1"/>
  <c r="BH26" i="1"/>
  <c r="K26" i="1"/>
  <c r="J26" i="1" s="1"/>
  <c r="AO26" i="1"/>
  <c r="AV26" i="1"/>
  <c r="BU26" i="1"/>
  <c r="AK73" i="1"/>
  <c r="BO73" i="1"/>
  <c r="CR73" i="1"/>
  <c r="CG73" i="1"/>
  <c r="BC73" i="1"/>
  <c r="CE56" i="1"/>
  <c r="BO56" i="1"/>
  <c r="BY56" i="1"/>
  <c r="BU56" i="1"/>
  <c r="AE56" i="1"/>
  <c r="L56" i="1"/>
  <c r="BN42" i="1"/>
  <c r="Q42" i="1"/>
  <c r="AO42" i="1"/>
  <c r="CK42" i="1"/>
  <c r="S42" i="1"/>
  <c r="X51" i="1"/>
  <c r="CL42" i="1"/>
  <c r="R42" i="1"/>
  <c r="K53" i="1"/>
  <c r="J53" i="1" s="1"/>
  <c r="W51" i="1"/>
  <c r="V51" i="1" s="1"/>
  <c r="U51" i="1" s="1"/>
  <c r="BC53" i="1"/>
  <c r="BT42" i="1"/>
  <c r="AP42" i="1"/>
  <c r="CE51" i="1"/>
  <c r="BS42" i="1"/>
  <c r="CQ53" i="1"/>
  <c r="CS53" i="1"/>
  <c r="AD67" i="1"/>
  <c r="BN67" i="1"/>
  <c r="BI67" i="1"/>
  <c r="BM67" i="1"/>
  <c r="CL67" i="1"/>
  <c r="BN46" i="1"/>
  <c r="BZ46" i="1"/>
  <c r="AW46" i="1"/>
  <c r="AV46" i="1"/>
  <c r="AP46" i="1"/>
  <c r="AC46" i="1"/>
  <c r="BO33" i="1"/>
  <c r="CK33" i="1"/>
  <c r="AU33" i="1"/>
  <c r="BA33" i="1"/>
  <c r="CA33" i="1"/>
  <c r="BM33" i="1"/>
  <c r="L30" i="1"/>
  <c r="AP30" i="1"/>
  <c r="R30" i="1"/>
  <c r="BN30" i="1"/>
  <c r="AC30" i="1"/>
  <c r="AQ47" i="1"/>
  <c r="AO47" i="1"/>
  <c r="CM47" i="1"/>
  <c r="AU47" i="1"/>
  <c r="AD47" i="1"/>
  <c r="AP47" i="1"/>
  <c r="AV27" i="1"/>
  <c r="BY59" i="1"/>
  <c r="AJ27" i="1"/>
  <c r="AO27" i="1"/>
  <c r="BZ27" i="1"/>
  <c r="CF59" i="1"/>
  <c r="AI59" i="1"/>
  <c r="BS59" i="1"/>
  <c r="CK59" i="1"/>
  <c r="AC59" i="1"/>
  <c r="L59" i="1"/>
  <c r="BT55" i="1"/>
  <c r="S55" i="1"/>
  <c r="Y55" i="1"/>
  <c r="AQ55" i="1"/>
  <c r="AK55" i="1"/>
  <c r="BB55" i="1"/>
  <c r="BA74" i="1"/>
  <c r="M74" i="1"/>
  <c r="S74" i="1"/>
  <c r="BO74" i="1"/>
  <c r="BI74" i="1"/>
  <c r="CS48" i="1"/>
  <c r="BY48" i="1"/>
  <c r="Y48" i="1"/>
  <c r="AU48" i="1"/>
  <c r="Q48" i="1"/>
  <c r="CA48" i="1"/>
  <c r="AP68" i="1"/>
  <c r="BH68" i="1"/>
  <c r="BB68" i="1"/>
  <c r="BT68" i="1"/>
  <c r="AI68" i="1"/>
  <c r="BG68" i="1"/>
  <c r="BN72" i="1"/>
  <c r="K72" i="1"/>
  <c r="J72" i="1" s="1"/>
  <c r="CG72" i="1"/>
  <c r="BB72" i="1"/>
  <c r="BG72" i="1"/>
  <c r="AJ57" i="1"/>
  <c r="BH57" i="1"/>
  <c r="AW57" i="1"/>
  <c r="AD57" i="1"/>
  <c r="Y57" i="1"/>
  <c r="AO57" i="1"/>
  <c r="BT35" i="1"/>
  <c r="CL35" i="1"/>
  <c r="CG35" i="1"/>
  <c r="BN35" i="1"/>
  <c r="AD35" i="1"/>
  <c r="K18" i="1"/>
  <c r="J18" i="1" s="1"/>
  <c r="B18" i="1" s="1"/>
  <c r="CL36" i="1"/>
  <c r="BM36" i="1"/>
  <c r="BO44" i="1513"/>
  <c r="AQ36" i="1"/>
  <c r="BZ18" i="1"/>
  <c r="BO18" i="1"/>
  <c r="BG51" i="1513"/>
  <c r="BF51" i="1513" s="1"/>
  <c r="BE51" i="1513" s="1"/>
  <c r="BZ50" i="1513"/>
  <c r="AU36" i="1"/>
  <c r="BI36" i="1"/>
  <c r="BC15" i="1"/>
  <c r="BY16" i="1"/>
  <c r="AV11" i="1"/>
  <c r="Q16" i="1"/>
  <c r="CE16" i="1"/>
  <c r="CR38" i="1"/>
  <c r="AO58" i="1"/>
  <c r="L50" i="1"/>
  <c r="CR58" i="1"/>
  <c r="BS50" i="1"/>
  <c r="AW38" i="1"/>
  <c r="CK50" i="1"/>
  <c r="BI38" i="1"/>
  <c r="BC50" i="1"/>
  <c r="CS26" i="1"/>
  <c r="BB26" i="1"/>
  <c r="CG26" i="1"/>
  <c r="BI26" i="1"/>
  <c r="BU73" i="1"/>
  <c r="BG73" i="1"/>
  <c r="AU73" i="1"/>
  <c r="Q73" i="1"/>
  <c r="X73" i="1"/>
  <c r="L73" i="1"/>
  <c r="AK56" i="1"/>
  <c r="CQ56" i="1"/>
  <c r="W56" i="1"/>
  <c r="V56" i="1" s="1"/>
  <c r="U56" i="1" s="1"/>
  <c r="CK56" i="1"/>
  <c r="S56" i="1"/>
  <c r="AW56" i="1"/>
  <c r="R53" i="1"/>
  <c r="AU42" i="1"/>
  <c r="AD42" i="1"/>
  <c r="Q53" i="1"/>
  <c r="AE53" i="1"/>
  <c r="BO51" i="1"/>
  <c r="CM53" i="1"/>
  <c r="AJ42" i="1"/>
  <c r="BU42" i="1"/>
  <c r="AQ42" i="1"/>
  <c r="M51" i="1"/>
  <c r="BN53" i="1"/>
  <c r="BT53" i="1"/>
  <c r="BM53" i="1"/>
  <c r="BO53" i="1"/>
  <c r="BU53" i="1"/>
  <c r="AV42" i="1"/>
  <c r="AJ67" i="1"/>
  <c r="AV67" i="1"/>
  <c r="CR67" i="1"/>
  <c r="Y67" i="1"/>
  <c r="CK67" i="1"/>
  <c r="AE46" i="1"/>
  <c r="BI46" i="1"/>
  <c r="CL46" i="1"/>
  <c r="BU46" i="1"/>
  <c r="L46" i="1"/>
  <c r="CE46" i="1"/>
  <c r="BH33" i="1"/>
  <c r="BG33" i="1"/>
  <c r="AP33" i="1"/>
  <c r="AJ33" i="1"/>
  <c r="W33" i="1"/>
  <c r="V33" i="1" s="1"/>
  <c r="U33" i="1" s="1"/>
  <c r="BU30" i="1"/>
  <c r="BB30" i="1"/>
  <c r="BH30" i="1"/>
  <c r="BC30" i="1"/>
  <c r="AI30" i="1"/>
  <c r="CR30" i="1"/>
  <c r="CR47" i="1"/>
  <c r="CQ47" i="1"/>
  <c r="S47" i="1"/>
  <c r="M47" i="1"/>
  <c r="BH47" i="1"/>
  <c r="BN47" i="1"/>
  <c r="L27" i="1"/>
  <c r="CQ27" i="1"/>
  <c r="R59" i="1"/>
  <c r="AK59" i="1"/>
  <c r="BZ59" i="1"/>
  <c r="BI59" i="1"/>
  <c r="CK27" i="1"/>
  <c r="X27" i="1"/>
  <c r="AO59" i="1"/>
  <c r="BT27" i="1"/>
  <c r="BN59" i="1"/>
  <c r="BC55" i="1"/>
  <c r="W55" i="1"/>
  <c r="V55" i="1" s="1"/>
  <c r="U55" i="1" s="1"/>
  <c r="CM55" i="1"/>
  <c r="AC55" i="1"/>
  <c r="AD55" i="1"/>
  <c r="R55" i="1"/>
  <c r="CL74" i="1"/>
  <c r="AI74" i="1"/>
  <c r="AO74" i="1"/>
  <c r="X74" i="1"/>
  <c r="CE74" i="1"/>
  <c r="BZ48" i="1"/>
  <c r="X48" i="1"/>
  <c r="CL48" i="1"/>
  <c r="BT48" i="1"/>
  <c r="M48" i="1"/>
  <c r="BN48" i="1"/>
  <c r="BI68" i="1"/>
  <c r="W68" i="1"/>
  <c r="V68" i="1" s="1"/>
  <c r="U68" i="1" s="1"/>
  <c r="CG68" i="1"/>
  <c r="CM68" i="1"/>
  <c r="AC68" i="1"/>
  <c r="CA72" i="1"/>
  <c r="CM72" i="1"/>
  <c r="CS72" i="1"/>
  <c r="AO72" i="1"/>
  <c r="AU72" i="1"/>
  <c r="AD72" i="1"/>
  <c r="BI57" i="1"/>
  <c r="AV57" i="1"/>
  <c r="CQ57" i="1"/>
  <c r="R57" i="1"/>
  <c r="BC57" i="1"/>
  <c r="CE57" i="1"/>
  <c r="CR35" i="1"/>
  <c r="BA35" i="1"/>
  <c r="M35" i="1"/>
  <c r="BI35" i="1"/>
  <c r="AV35" i="1"/>
  <c r="Q18" i="1"/>
  <c r="X36" i="1"/>
  <c r="AC36" i="1"/>
  <c r="BG18" i="1"/>
  <c r="BB36" i="1"/>
  <c r="AP18" i="1"/>
  <c r="CA36" i="1"/>
  <c r="BY18" i="1"/>
  <c r="BM18" i="1"/>
  <c r="CS18" i="1"/>
  <c r="L36" i="1"/>
  <c r="BU18" i="1"/>
  <c r="CF15" i="1"/>
  <c r="BT16" i="1"/>
  <c r="L11" i="1"/>
  <c r="AP11" i="1"/>
  <c r="AQ16" i="1"/>
  <c r="BB58" i="1"/>
  <c r="AD50" i="1"/>
  <c r="AQ58" i="1"/>
  <c r="M50" i="1"/>
  <c r="BZ38" i="1"/>
  <c r="BU50" i="1"/>
  <c r="BO58" i="1"/>
  <c r="CA50" i="1"/>
  <c r="Q58" i="1"/>
  <c r="CL26" i="1"/>
  <c r="AE26" i="1"/>
  <c r="BN26" i="1"/>
  <c r="CF26" i="1"/>
  <c r="K73" i="1"/>
  <c r="J73" i="1" s="1"/>
  <c r="BM73" i="1"/>
  <c r="CQ73" i="1"/>
  <c r="CA73" i="1"/>
  <c r="AD73" i="1"/>
  <c r="BI73" i="1"/>
  <c r="AU56" i="1"/>
  <c r="AO56" i="1"/>
  <c r="BS56" i="1"/>
  <c r="AC56" i="1"/>
  <c r="BH56" i="1"/>
  <c r="CR56" i="1"/>
  <c r="BY51" i="1"/>
  <c r="BY53" i="1"/>
  <c r="R51" i="1"/>
  <c r="CA51" i="1"/>
  <c r="BZ53" i="1"/>
  <c r="CS42" i="1"/>
  <c r="BZ51" i="1"/>
  <c r="W42" i="1"/>
  <c r="V42" i="1" s="1"/>
  <c r="U42" i="1" s="1"/>
  <c r="CE53" i="1"/>
  <c r="BS53" i="1"/>
  <c r="S53" i="1"/>
  <c r="BG51" i="1"/>
  <c r="BS51" i="1"/>
  <c r="AV51" i="1"/>
  <c r="BM42" i="1"/>
  <c r="BU51" i="1"/>
  <c r="CE67" i="1"/>
  <c r="AC67" i="1"/>
  <c r="BG67" i="1"/>
  <c r="BC67" i="1"/>
  <c r="CM67" i="1"/>
  <c r="AP67" i="1"/>
  <c r="BY46" i="1"/>
  <c r="S46" i="1"/>
  <c r="AI46" i="1"/>
  <c r="AJ46" i="1"/>
  <c r="BM46" i="1"/>
  <c r="CR46" i="1"/>
  <c r="AV33" i="1"/>
  <c r="AW33" i="1"/>
  <c r="R33" i="1"/>
  <c r="CQ33" i="1"/>
  <c r="BN33" i="1"/>
  <c r="W30" i="1"/>
  <c r="V30" i="1" s="1"/>
  <c r="U30" i="1" s="1"/>
  <c r="BS30" i="1"/>
  <c r="BO30" i="1"/>
  <c r="AO30" i="1"/>
  <c r="BA30" i="1"/>
  <c r="CM30" i="1"/>
  <c r="W47" i="1"/>
  <c r="V47" i="1" s="1"/>
  <c r="U47" i="1" s="1"/>
  <c r="BA47" i="1"/>
  <c r="AW47" i="1"/>
  <c r="AE47" i="1"/>
  <c r="CE47" i="1"/>
  <c r="Y47" i="1"/>
  <c r="K59" i="1"/>
  <c r="J59" i="1" s="1"/>
  <c r="AU59" i="1"/>
  <c r="CG27" i="1"/>
  <c r="K27" i="1"/>
  <c r="J27" i="1" s="1"/>
  <c r="AE27" i="1"/>
  <c r="BS27" i="1"/>
  <c r="BB27" i="1"/>
  <c r="BA59" i="1"/>
  <c r="Y59" i="1"/>
  <c r="BI27" i="1"/>
  <c r="BO27" i="1"/>
  <c r="Q55" i="1"/>
  <c r="AE55" i="1"/>
  <c r="AP55" i="1"/>
  <c r="BZ55" i="1"/>
  <c r="CF55" i="1"/>
  <c r="BB74" i="1"/>
  <c r="AU74" i="1"/>
  <c r="Q74" i="1"/>
  <c r="BM74" i="1"/>
  <c r="BU74" i="1"/>
  <c r="BY74" i="1"/>
  <c r="W48" i="1"/>
  <c r="V48" i="1" s="1"/>
  <c r="U48" i="1" s="1"/>
  <c r="CM48" i="1"/>
  <c r="BA48" i="1"/>
  <c r="BI48" i="1"/>
  <c r="CR48" i="1"/>
  <c r="AJ48" i="1"/>
  <c r="X68" i="1"/>
  <c r="BY68" i="1"/>
  <c r="M68" i="1"/>
  <c r="CL68" i="1"/>
  <c r="AU68" i="1"/>
  <c r="AC72" i="1"/>
  <c r="M72" i="1"/>
  <c r="CF72" i="1"/>
  <c r="BC72" i="1"/>
  <c r="BT72" i="1"/>
  <c r="CL72" i="1"/>
  <c r="CF57" i="1"/>
  <c r="BN57" i="1"/>
  <c r="CL57" i="1"/>
  <c r="BU57" i="1"/>
  <c r="AE57" i="1"/>
  <c r="BM57" i="1"/>
  <c r="CM35" i="1"/>
  <c r="AK35" i="1"/>
  <c r="BM35" i="1"/>
  <c r="AP35" i="1"/>
  <c r="BY35" i="1"/>
  <c r="CR18" i="1"/>
  <c r="K36" i="1"/>
  <c r="J36" i="1" s="1"/>
  <c r="B36" i="1" s="1"/>
  <c r="BT18" i="1"/>
  <c r="CM18" i="1"/>
  <c r="AK18" i="1"/>
  <c r="CF36" i="1"/>
  <c r="AC18" i="1"/>
  <c r="AI36" i="1"/>
  <c r="CE18" i="1"/>
  <c r="CE36" i="1"/>
  <c r="BZ36" i="1"/>
  <c r="BA18" i="1"/>
  <c r="AW36" i="1"/>
  <c r="BG36" i="1"/>
  <c r="AE15" i="1"/>
  <c r="AU11" i="1"/>
  <c r="AD16" i="1"/>
  <c r="AI11" i="1"/>
  <c r="CM16" i="1"/>
  <c r="Q50" i="1"/>
  <c r="AD38" i="1"/>
  <c r="AQ50" i="1"/>
  <c r="M38" i="1"/>
  <c r="AK58" i="1"/>
  <c r="CK38" i="1"/>
  <c r="AV38" i="1"/>
  <c r="BC38" i="1"/>
  <c r="BH58" i="1"/>
  <c r="L26" i="1"/>
  <c r="CM26" i="1"/>
  <c r="S26" i="1"/>
  <c r="BS26" i="1"/>
  <c r="BH73" i="1"/>
  <c r="AW73" i="1"/>
  <c r="R73" i="1"/>
  <c r="AQ73" i="1"/>
  <c r="M73" i="1"/>
  <c r="CF73" i="1"/>
  <c r="CS56" i="1"/>
  <c r="Y56" i="1"/>
  <c r="CM56" i="1"/>
  <c r="BC56" i="1"/>
  <c r="K56" i="1"/>
  <c r="J56" i="1" s="1"/>
  <c r="BB53" i="1"/>
  <c r="CF42" i="1"/>
  <c r="AK42" i="1"/>
  <c r="BA53" i="1"/>
  <c r="AQ51" i="1"/>
  <c r="AI42" i="1"/>
  <c r="BA51" i="1"/>
  <c r="AP51" i="1"/>
  <c r="CM42" i="1"/>
  <c r="BH51" i="1"/>
  <c r="BN51" i="1"/>
  <c r="CG42" i="1"/>
  <c r="AO53" i="1"/>
  <c r="AE42" i="1"/>
  <c r="CR51" i="1"/>
  <c r="AQ53" i="1"/>
  <c r="AW42" i="1"/>
  <c r="CA67" i="1"/>
  <c r="BS67" i="1"/>
  <c r="BY67" i="1"/>
  <c r="S67" i="1"/>
  <c r="CQ67" i="1"/>
  <c r="L67" i="1"/>
  <c r="CQ46" i="1"/>
  <c r="AK46" i="1"/>
  <c r="AO46" i="1"/>
  <c r="AQ46" i="1"/>
  <c r="BT46" i="1"/>
  <c r="Q46" i="1"/>
  <c r="CE33" i="1"/>
  <c r="AQ33" i="1"/>
  <c r="AE33" i="1"/>
  <c r="BZ33" i="1"/>
  <c r="BB33" i="1"/>
  <c r="CK30" i="1"/>
  <c r="CE30" i="1"/>
  <c r="BI30" i="1"/>
  <c r="Q30" i="1"/>
  <c r="AD30" i="1"/>
  <c r="AJ30" i="1"/>
  <c r="AK47" i="1"/>
  <c r="AI47" i="1"/>
  <c r="L47" i="1"/>
  <c r="BY47" i="1"/>
  <c r="BM47" i="1"/>
  <c r="R27" i="1"/>
  <c r="BO59" i="1"/>
  <c r="AP27" i="1"/>
  <c r="BU27" i="1"/>
  <c r="CR59" i="1"/>
  <c r="BT59" i="1"/>
  <c r="CA27" i="1"/>
  <c r="CE59" i="1"/>
  <c r="CM27" i="1"/>
  <c r="W27" i="1"/>
  <c r="V27" i="1" s="1"/>
  <c r="U27" i="1" s="1"/>
  <c r="CS27" i="1"/>
  <c r="AD59" i="1"/>
  <c r="CS55" i="1"/>
  <c r="CQ55" i="1"/>
  <c r="L55" i="1"/>
  <c r="BO55" i="1"/>
  <c r="BA55" i="1"/>
  <c r="CA74" i="1"/>
  <c r="AJ74" i="1"/>
  <c r="AP74" i="1"/>
  <c r="Y74" i="1"/>
  <c r="CQ74" i="1"/>
  <c r="AW74" i="1"/>
  <c r="AK48" i="1"/>
  <c r="AO48" i="1"/>
  <c r="AV48" i="1"/>
  <c r="R48" i="1"/>
  <c r="BU48" i="1"/>
  <c r="AQ48" i="1"/>
  <c r="CA68" i="1"/>
  <c r="CF68" i="1"/>
  <c r="BU68" i="1"/>
  <c r="BA68" i="1"/>
  <c r="AQ68" i="1"/>
  <c r="CK72" i="1"/>
  <c r="CQ72" i="1"/>
  <c r="AP72" i="1"/>
  <c r="X72" i="1"/>
  <c r="BI72" i="1"/>
  <c r="AV72" i="1"/>
  <c r="BO57" i="1"/>
  <c r="CR57" i="1"/>
  <c r="L57" i="1"/>
  <c r="X57" i="1"/>
  <c r="AQ57" i="1"/>
  <c r="CS35" i="1"/>
  <c r="Q35" i="1"/>
  <c r="K35" i="1"/>
  <c r="J35" i="1" s="1"/>
  <c r="BG35" i="1"/>
  <c r="AE35" i="1"/>
  <c r="Y35" i="1"/>
  <c r="K75" i="1513"/>
  <c r="CM36" i="1"/>
  <c r="BN36" i="1"/>
  <c r="Y18" i="1"/>
  <c r="AE18" i="1"/>
  <c r="AJ36" i="1"/>
  <c r="CF18" i="1"/>
  <c r="W18" i="1"/>
  <c r="V18" i="1" s="1"/>
  <c r="U18" i="1" s="1"/>
  <c r="CA18" i="1"/>
  <c r="BN18" i="1"/>
  <c r="CQ36" i="1"/>
  <c r="BU36" i="1"/>
  <c r="X71" i="1513"/>
  <c r="R18" i="1"/>
  <c r="W36" i="1"/>
  <c r="V36" i="1" s="1"/>
  <c r="U36" i="1" s="1"/>
  <c r="X15" i="1"/>
  <c r="AE11" i="1"/>
  <c r="AI16" i="1"/>
  <c r="CF16" i="1"/>
  <c r="BI16" i="1"/>
  <c r="AE58" i="1"/>
  <c r="S50" i="1"/>
  <c r="AC38" i="1"/>
  <c r="CF58" i="1"/>
  <c r="K38" i="1"/>
  <c r="J38" i="1" s="1"/>
  <c r="AJ58" i="1"/>
  <c r="BY38" i="1"/>
  <c r="BO50" i="1"/>
  <c r="BH38" i="1"/>
  <c r="AI26" i="1"/>
  <c r="BA26" i="1"/>
  <c r="AU26" i="1"/>
  <c r="Q26" i="1"/>
  <c r="BN73" i="1"/>
  <c r="CS73" i="1"/>
  <c r="AJ73" i="1"/>
  <c r="W73" i="1"/>
  <c r="V73" i="1" s="1"/>
  <c r="U73" i="1" s="1"/>
  <c r="BY73" i="1"/>
  <c r="CK73" i="1"/>
  <c r="AP56" i="1"/>
  <c r="BT56" i="1"/>
  <c r="BM56" i="1"/>
  <c r="BZ56" i="1"/>
  <c r="AV56" i="1"/>
  <c r="W53" i="1"/>
  <c r="V53" i="1" s="1"/>
  <c r="U53" i="1" s="1"/>
  <c r="AI53" i="1"/>
  <c r="AC53" i="1"/>
  <c r="X53" i="1"/>
  <c r="AJ53" i="1"/>
  <c r="S51" i="1"/>
  <c r="Y53" i="1"/>
  <c r="Y51" i="1"/>
  <c r="AO51" i="1"/>
  <c r="AP53" i="1"/>
  <c r="AC42" i="1"/>
  <c r="AU53" i="1"/>
  <c r="AU51" i="1"/>
  <c r="BG53" i="1"/>
  <c r="BT51" i="1"/>
  <c r="AW51" i="1"/>
  <c r="BI53" i="1"/>
  <c r="AQ67" i="1"/>
  <c r="CG67" i="1"/>
  <c r="AE67" i="1"/>
  <c r="BH67" i="1"/>
  <c r="M67" i="1"/>
  <c r="Q67" i="1"/>
  <c r="R46" i="1"/>
  <c r="BH46" i="1"/>
  <c r="BG46" i="1"/>
  <c r="BB46" i="1"/>
  <c r="CF46" i="1"/>
  <c r="BI33" i="1"/>
  <c r="L33" i="1"/>
  <c r="K33" i="1"/>
  <c r="J33" i="1" s="1"/>
  <c r="CR33" i="1"/>
  <c r="X33" i="1"/>
  <c r="AK33" i="1"/>
  <c r="CG30" i="1"/>
  <c r="BT30" i="1"/>
  <c r="CL30" i="1"/>
  <c r="AE30" i="1"/>
  <c r="CQ30" i="1"/>
  <c r="AV30" i="1"/>
  <c r="BC47" i="1"/>
  <c r="CS47" i="1"/>
  <c r="BB47" i="1"/>
  <c r="CK47" i="1"/>
  <c r="X47" i="1"/>
  <c r="BH27" i="1"/>
  <c r="AK27" i="1"/>
  <c r="AU27" i="1"/>
  <c r="S27" i="1"/>
  <c r="CG59" i="1"/>
  <c r="AQ27" i="1"/>
  <c r="CL59" i="1"/>
  <c r="BH59" i="1"/>
  <c r="BC27" i="1"/>
  <c r="BC59" i="1"/>
  <c r="AQ59" i="1"/>
  <c r="CF27" i="1"/>
  <c r="M55" i="1"/>
  <c r="K55" i="1"/>
  <c r="J55" i="1" s="1"/>
  <c r="CA55" i="1"/>
  <c r="CL55" i="1"/>
  <c r="CK55" i="1"/>
  <c r="AV74" i="1"/>
  <c r="R74" i="1"/>
  <c r="BN74" i="1"/>
  <c r="K74" i="1"/>
  <c r="J74" i="1" s="1"/>
  <c r="CF74" i="1"/>
  <c r="BS74" i="1"/>
  <c r="AP48" i="1"/>
  <c r="BC48" i="1"/>
  <c r="CG48" i="1"/>
  <c r="K48" i="1"/>
  <c r="J48" i="1" s="1"/>
  <c r="BM48" i="1"/>
  <c r="BZ68" i="1"/>
  <c r="CE68" i="1"/>
  <c r="K68" i="1"/>
  <c r="J68" i="1" s="1"/>
  <c r="CR68" i="1"/>
  <c r="AE68" i="1"/>
  <c r="AJ68" i="1"/>
  <c r="L72" i="1"/>
  <c r="Q72" i="1"/>
  <c r="BM72" i="1"/>
  <c r="BU72" i="1"/>
  <c r="AE72" i="1"/>
  <c r="AK72" i="1"/>
  <c r="CS57" i="1"/>
  <c r="BY57" i="1"/>
  <c r="S57" i="1"/>
  <c r="CM57" i="1"/>
  <c r="CG57" i="1"/>
  <c r="X35" i="1"/>
  <c r="AI35" i="1"/>
  <c r="BO35" i="1"/>
  <c r="AQ35" i="1"/>
  <c r="CE35" i="1"/>
  <c r="S35" i="1"/>
  <c r="S18" i="1"/>
  <c r="Y36" i="1"/>
  <c r="Q36" i="1"/>
  <c r="CK36" i="1"/>
  <c r="BO36" i="1"/>
  <c r="AV18" i="1"/>
  <c r="BI18" i="1"/>
  <c r="BA36" i="1"/>
  <c r="AW18" i="1"/>
  <c r="AV15" i="1513"/>
  <c r="CS36" i="1"/>
  <c r="BY36" i="1"/>
  <c r="K15" i="1"/>
  <c r="J15" i="1" s="1"/>
  <c r="BS16" i="1"/>
  <c r="BH11" i="1"/>
  <c r="CF11" i="1"/>
  <c r="BO11" i="1"/>
  <c r="CE38" i="1"/>
  <c r="K58" i="1"/>
  <c r="J58" i="1" s="1"/>
  <c r="AI50" i="1"/>
  <c r="R38" i="1"/>
  <c r="BI50" i="1"/>
  <c r="AJ38" i="1"/>
  <c r="CQ50" i="1"/>
  <c r="BU58" i="1"/>
  <c r="L58" i="1"/>
  <c r="BC26" i="1"/>
  <c r="AD26" i="1"/>
  <c r="CE26" i="1"/>
  <c r="AW26" i="1"/>
  <c r="CM73" i="1"/>
  <c r="BT73" i="1"/>
  <c r="AO73" i="1"/>
  <c r="AE73" i="1"/>
  <c r="CE73" i="1"/>
  <c r="BB73" i="1"/>
  <c r="X56" i="1"/>
  <c r="AJ56" i="1"/>
  <c r="BB56" i="1"/>
  <c r="BG56" i="1"/>
  <c r="AD56" i="1"/>
  <c r="CF51" i="1"/>
  <c r="CA42" i="1"/>
  <c r="BB51" i="1"/>
  <c r="Y42" i="1"/>
  <c r="BZ42" i="1"/>
  <c r="M53" i="1"/>
  <c r="X42" i="1"/>
  <c r="BY42" i="1"/>
  <c r="AI51" i="1"/>
  <c r="CK53" i="1"/>
  <c r="BH53" i="1"/>
  <c r="CA53" i="1"/>
  <c r="BA42" i="1"/>
  <c r="CK51" i="1"/>
  <c r="CL51" i="1"/>
  <c r="CE42" i="1"/>
  <c r="CM51" i="1"/>
  <c r="X67" i="1"/>
  <c r="BZ67" i="1"/>
  <c r="BB67" i="1"/>
  <c r="CS67" i="1"/>
  <c r="R67" i="1"/>
  <c r="AW67" i="1"/>
  <c r="X46" i="1"/>
  <c r="W46" i="1"/>
  <c r="V46" i="1" s="1"/>
  <c r="U46" i="1" s="1"/>
  <c r="BC46" i="1"/>
  <c r="AU46" i="1"/>
  <c r="CS46" i="1"/>
  <c r="BU33" i="1"/>
  <c r="AC33" i="1"/>
  <c r="AD33" i="1"/>
  <c r="BY33" i="1"/>
  <c r="S33" i="1"/>
  <c r="BS33" i="1"/>
  <c r="AQ30" i="1"/>
  <c r="Y30" i="1"/>
  <c r="AW30" i="1"/>
  <c r="CS30" i="1"/>
  <c r="BM30" i="1"/>
  <c r="CA30" i="1"/>
  <c r="CA47" i="1"/>
  <c r="BS47" i="1"/>
  <c r="BZ47" i="1"/>
  <c r="CG47" i="1"/>
  <c r="AC47" i="1"/>
  <c r="CR27" i="1"/>
  <c r="AE59" i="1"/>
  <c r="M27" i="1"/>
  <c r="CA59" i="1"/>
  <c r="AI27" i="1"/>
  <c r="AJ59" i="1"/>
  <c r="AC27" i="1"/>
  <c r="BY27" i="1"/>
  <c r="BN27" i="1"/>
  <c r="M59" i="1"/>
  <c r="X59" i="1"/>
  <c r="CR55" i="1"/>
  <c r="BG55" i="1"/>
  <c r="BY55" i="1"/>
  <c r="BN55" i="1"/>
  <c r="X55" i="1"/>
  <c r="AI55" i="1"/>
  <c r="AK74" i="1"/>
  <c r="AE74" i="1"/>
  <c r="CM74" i="1"/>
  <c r="CR74" i="1"/>
  <c r="BZ74" i="1"/>
  <c r="BH74" i="1"/>
  <c r="BB48" i="1"/>
  <c r="AC48" i="1"/>
  <c r="BH48" i="1"/>
  <c r="AW48" i="1"/>
  <c r="AI48" i="1"/>
  <c r="AK68" i="1"/>
  <c r="BN68" i="1"/>
  <c r="Q68" i="1"/>
  <c r="BC68" i="1"/>
  <c r="AW68" i="1"/>
  <c r="BO68" i="1"/>
  <c r="AI72" i="1"/>
  <c r="BY72" i="1"/>
  <c r="Y72" i="1"/>
  <c r="BH72" i="1"/>
  <c r="BA72" i="1"/>
  <c r="R72" i="1"/>
  <c r="BZ57" i="1"/>
  <c r="M57" i="1"/>
  <c r="BS57" i="1"/>
  <c r="AC57" i="1"/>
  <c r="W57" i="1"/>
  <c r="V57" i="1" s="1"/>
  <c r="U57" i="1" s="1"/>
  <c r="R35" i="1"/>
  <c r="L35" i="1"/>
  <c r="BH35" i="1"/>
  <c r="BB35" i="1"/>
  <c r="CA35" i="1"/>
  <c r="AC35" i="1"/>
  <c r="CL18" i="1"/>
  <c r="AD36" i="1"/>
  <c r="BH18" i="1"/>
  <c r="BC36" i="1"/>
  <c r="AE36" i="1"/>
  <c r="CG36" i="1"/>
  <c r="AO36" i="1"/>
  <c r="L18" i="1"/>
  <c r="BT36" i="1"/>
  <c r="BH15" i="1"/>
  <c r="AW11" i="1"/>
  <c r="AW16" i="1"/>
  <c r="CK16" i="1"/>
  <c r="AP38" i="1"/>
  <c r="X50" i="1"/>
  <c r="CG38" i="1"/>
  <c r="Y58" i="1"/>
  <c r="AK50" i="1"/>
  <c r="S38" i="1"/>
  <c r="BG58" i="1"/>
  <c r="CS38" i="1"/>
  <c r="BZ58" i="1"/>
  <c r="BG26" i="1"/>
  <c r="CK26" i="1"/>
  <c r="BO26" i="1"/>
  <c r="W26" i="1"/>
  <c r="V26" i="1" s="1"/>
  <c r="U26" i="1" s="1"/>
  <c r="CQ26" i="1"/>
  <c r="BA73" i="1"/>
  <c r="AI73" i="1"/>
  <c r="Y73" i="1"/>
  <c r="S73" i="1"/>
  <c r="CL73" i="1"/>
  <c r="AQ56" i="1"/>
  <c r="CF56" i="1"/>
  <c r="BN56" i="1"/>
  <c r="CA56" i="1"/>
  <c r="M56" i="1"/>
  <c r="R56" i="1"/>
  <c r="L51" i="1"/>
  <c r="CR53" i="1"/>
  <c r="BI51" i="1"/>
  <c r="K51" i="1"/>
  <c r="J51" i="1" s="1"/>
  <c r="AK51" i="1"/>
  <c r="CG53" i="1"/>
  <c r="CF53" i="1"/>
  <c r="AJ51" i="1"/>
  <c r="AD53" i="1"/>
  <c r="BB42" i="1"/>
  <c r="Q51" i="1"/>
  <c r="M42" i="1"/>
  <c r="BH42" i="1"/>
  <c r="CQ42" i="1"/>
  <c r="L42" i="1"/>
  <c r="BG42" i="1"/>
  <c r="BO42" i="1"/>
  <c r="AK67" i="1"/>
  <c r="W67" i="1"/>
  <c r="V67" i="1" s="1"/>
  <c r="U67" i="1" s="1"/>
  <c r="AI67" i="1"/>
  <c r="K67" i="1"/>
  <c r="J67" i="1" s="1"/>
  <c r="BO67" i="1"/>
  <c r="AO67" i="1"/>
  <c r="CK46" i="1"/>
  <c r="CM46" i="1"/>
  <c r="M46" i="1"/>
  <c r="BS46" i="1"/>
  <c r="K46" i="1"/>
  <c r="J46" i="1" s="1"/>
  <c r="CF33" i="1"/>
  <c r="AI33" i="1"/>
  <c r="CL33" i="1"/>
  <c r="AO33" i="1"/>
  <c r="BC33" i="1"/>
  <c r="CG33" i="1"/>
  <c r="BY30" i="1"/>
  <c r="S30" i="1"/>
  <c r="K30" i="1"/>
  <c r="J30" i="1" s="1"/>
  <c r="BZ30" i="1"/>
  <c r="AK30" i="1"/>
  <c r="BT47" i="1"/>
  <c r="BU47" i="1"/>
  <c r="R47" i="1"/>
  <c r="CL47" i="1"/>
  <c r="BO47" i="1"/>
  <c r="AJ47" i="1"/>
  <c r="AW59" i="1"/>
  <c r="CE27" i="1"/>
  <c r="CS59" i="1"/>
  <c r="AD27" i="1"/>
  <c r="S59" i="1"/>
  <c r="CL27" i="1"/>
  <c r="BU59" i="1"/>
  <c r="CM59" i="1"/>
  <c r="BG59" i="1"/>
  <c r="BA27" i="1"/>
  <c r="AW27" i="1"/>
  <c r="AJ55" i="1"/>
  <c r="BS55" i="1"/>
  <c r="BU55" i="1"/>
  <c r="AU55" i="1"/>
  <c r="BM55" i="1"/>
  <c r="BI55" i="1"/>
  <c r="BG74" i="1"/>
  <c r="BC74" i="1"/>
  <c r="L74" i="1"/>
  <c r="CG74" i="1"/>
  <c r="W74" i="1"/>
  <c r="V74" i="1" s="1"/>
  <c r="U74" i="1" s="1"/>
  <c r="AD74" i="1"/>
  <c r="AD48" i="1"/>
  <c r="CF48" i="1"/>
  <c r="S48" i="1"/>
  <c r="BS48" i="1"/>
  <c r="L48" i="1"/>
  <c r="BM68" i="1"/>
  <c r="R68" i="1"/>
  <c r="CS68" i="1"/>
  <c r="AD68" i="1"/>
  <c r="BS68" i="1"/>
  <c r="AV68" i="1"/>
  <c r="S72" i="1"/>
  <c r="BO72" i="1"/>
  <c r="BS72" i="1"/>
  <c r="CE72" i="1"/>
  <c r="AW72" i="1"/>
  <c r="CA57" i="1"/>
  <c r="K57" i="1"/>
  <c r="J57" i="1" s="1"/>
  <c r="Q57" i="1"/>
  <c r="AU57" i="1"/>
  <c r="AP57" i="1"/>
  <c r="BB57" i="1"/>
  <c r="AJ35" i="1"/>
  <c r="BS35" i="1"/>
  <c r="CK35" i="1"/>
  <c r="CF35" i="1"/>
  <c r="W35" i="1"/>
  <c r="V35" i="1" s="1"/>
  <c r="U35" i="1" s="1"/>
  <c r="AU35" i="1"/>
  <c r="BC18" i="1"/>
  <c r="BS36" i="1"/>
  <c r="AJ18" i="1"/>
  <c r="CK18" i="1"/>
  <c r="AI18" i="1"/>
  <c r="CR36" i="1"/>
  <c r="AQ18" i="1"/>
  <c r="AP36" i="1"/>
  <c r="S36" i="1"/>
  <c r="BN15" i="1"/>
  <c r="AD11" i="1"/>
  <c r="BN16" i="1"/>
  <c r="Y16" i="1"/>
  <c r="CG50" i="1"/>
  <c r="BT58" i="1"/>
  <c r="AW50" i="1"/>
  <c r="Y38" i="1"/>
  <c r="CM58" i="1"/>
  <c r="CM50" i="1"/>
  <c r="BY50" i="1"/>
  <c r="R58" i="1"/>
  <c r="BT38" i="1"/>
  <c r="M26" i="1"/>
  <c r="CA26" i="1"/>
  <c r="BY26" i="1"/>
  <c r="BM26" i="1"/>
  <c r="X26" i="1"/>
  <c r="BS73" i="1"/>
  <c r="AP73" i="1"/>
  <c r="AV73" i="1"/>
  <c r="BZ73" i="1"/>
  <c r="AC73" i="1"/>
  <c r="Q56" i="1"/>
  <c r="AI56" i="1"/>
  <c r="BA56" i="1"/>
  <c r="BI56" i="1"/>
  <c r="CL56" i="1"/>
  <c r="CG56" i="1"/>
  <c r="AC51" i="1"/>
  <c r="AV53" i="1"/>
  <c r="BC42" i="1"/>
  <c r="AE51" i="1"/>
  <c r="AW53" i="1"/>
  <c r="CL53" i="1"/>
  <c r="AD51" i="1"/>
  <c r="BM51" i="1"/>
  <c r="BC51" i="1"/>
  <c r="BI42" i="1"/>
  <c r="CR42" i="1"/>
  <c r="L53" i="1"/>
  <c r="CS51" i="1"/>
  <c r="K42" i="1"/>
  <c r="J42" i="1" s="1"/>
  <c r="B42" i="1" s="1"/>
  <c r="CG51" i="1"/>
  <c r="CQ51" i="1"/>
  <c r="AK53" i="1"/>
  <c r="AU67" i="1"/>
  <c r="BT67" i="1"/>
  <c r="BU67" i="1"/>
  <c r="BA67" i="1"/>
  <c r="CF67" i="1"/>
  <c r="Y46" i="1"/>
  <c r="AD46" i="1"/>
  <c r="CA46" i="1"/>
  <c r="BA46" i="1"/>
  <c r="CG46" i="1"/>
  <c r="BO46" i="1"/>
  <c r="M33" i="1"/>
  <c r="CM33" i="1"/>
  <c r="CS33" i="1"/>
  <c r="Q33" i="1"/>
  <c r="BT33" i="1"/>
  <c r="Y33" i="1"/>
  <c r="BG30" i="1"/>
  <c r="CF30" i="1"/>
  <c r="X30" i="1"/>
  <c r="M30" i="1"/>
  <c r="AU30" i="1"/>
  <c r="BI47" i="1"/>
  <c r="Q47" i="1"/>
  <c r="AV47" i="1"/>
  <c r="CF47" i="1"/>
  <c r="K47" i="1"/>
  <c r="J47" i="1" s="1"/>
  <c r="BG47" i="1"/>
  <c r="W59" i="1"/>
  <c r="V59" i="1" s="1"/>
  <c r="U59" i="1" s="1"/>
  <c r="Q27" i="1"/>
  <c r="BM59" i="1"/>
  <c r="AV59" i="1"/>
  <c r="Q59" i="1"/>
  <c r="CQ59" i="1"/>
  <c r="Y27" i="1"/>
  <c r="AP59" i="1"/>
  <c r="BG27" i="1"/>
  <c r="BM27" i="1"/>
  <c r="BB59" i="1"/>
  <c r="BH55" i="1"/>
  <c r="AW55" i="1"/>
  <c r="AV55" i="1"/>
  <c r="CG55" i="1"/>
  <c r="AO55" i="1"/>
  <c r="CE55" i="1"/>
  <c r="AC74" i="1"/>
  <c r="CK74" i="1"/>
  <c r="CS74" i="1"/>
  <c r="AQ74" i="1"/>
  <c r="BT74" i="1"/>
  <c r="AE48" i="1"/>
  <c r="CE48" i="1"/>
  <c r="BG48" i="1"/>
  <c r="CK48" i="1"/>
  <c r="BO48" i="1"/>
  <c r="CQ48" i="1"/>
  <c r="S68" i="1"/>
  <c r="CQ68" i="1"/>
  <c r="Y68" i="1"/>
  <c r="L68" i="1"/>
  <c r="CK68" i="1"/>
  <c r="AO68" i="1"/>
  <c r="BZ72" i="1"/>
  <c r="W72" i="1"/>
  <c r="V72" i="1" s="1"/>
  <c r="U72" i="1" s="1"/>
  <c r="CR72" i="1"/>
  <c r="AQ72" i="1"/>
  <c r="AJ72" i="1"/>
  <c r="BA57" i="1"/>
  <c r="AK57" i="1"/>
  <c r="BG57" i="1"/>
  <c r="CK57" i="1"/>
  <c r="BT57" i="1"/>
  <c r="AI57" i="1"/>
  <c r="AW35" i="1"/>
  <c r="CQ35" i="1"/>
  <c r="BC35" i="1"/>
  <c r="BZ35" i="1"/>
  <c r="AO35" i="1"/>
  <c r="BU35" i="1"/>
  <c r="R36" i="1"/>
  <c r="CQ18" i="1"/>
  <c r="M36" i="1"/>
  <c r="BS18" i="1"/>
  <c r="X18" i="1"/>
  <c r="AD18" i="1"/>
  <c r="AK36" i="1"/>
  <c r="CG18" i="1"/>
  <c r="AU18" i="1"/>
  <c r="BB18" i="1"/>
  <c r="AV36" i="1"/>
  <c r="BH36" i="1"/>
  <c r="AO18" i="1"/>
  <c r="M18" i="1"/>
  <c r="CL72" i="1513"/>
  <c r="AU15" i="1513"/>
  <c r="AT15" i="1513" s="1"/>
  <c r="AS15" i="1513" s="1"/>
  <c r="BG57" i="1513"/>
  <c r="BF57" i="1513" s="1"/>
  <c r="BE57" i="1513" s="1"/>
  <c r="CA37" i="1513"/>
  <c r="BZ49" i="1513"/>
  <c r="AW55" i="1513"/>
  <c r="BC58" i="1513"/>
  <c r="BN49" i="1513"/>
  <c r="CS43" i="1513"/>
  <c r="BY23" i="1513"/>
  <c r="BX23" i="1513" s="1"/>
  <c r="BW23" i="1513" s="1"/>
  <c r="CL41" i="1513"/>
  <c r="AQ43" i="1513"/>
  <c r="BC61" i="1513"/>
  <c r="AV39" i="1513"/>
  <c r="R41" i="1513"/>
  <c r="BN29" i="1513"/>
  <c r="CA56" i="1513"/>
  <c r="AE23" i="1513"/>
  <c r="X27" i="1513"/>
  <c r="CR18" i="1513"/>
  <c r="BT71" i="1513"/>
  <c r="AI54" i="1513"/>
  <c r="AH54" i="1513" s="1"/>
  <c r="BU47" i="1513"/>
  <c r="BA56" i="1513"/>
  <c r="AZ56" i="1513" s="1"/>
  <c r="AY56" i="1513" s="1"/>
  <c r="BS40" i="1513"/>
  <c r="BR40" i="1513" s="1"/>
  <c r="BQ40" i="1513" s="1"/>
  <c r="R72" i="1513"/>
  <c r="AI12" i="1513"/>
  <c r="AH12" i="1513" s="1"/>
  <c r="AG12" i="1513" s="1"/>
  <c r="L36" i="1513"/>
  <c r="CK24" i="1513"/>
  <c r="CJ24" i="1513" s="1"/>
  <c r="CI24" i="1513" s="1"/>
  <c r="BY66" i="1513"/>
  <c r="BX66" i="1513" s="1"/>
  <c r="BW66" i="1513" s="1"/>
  <c r="AW25" i="1513"/>
  <c r="AU61" i="1513"/>
  <c r="AT61" i="1513" s="1"/>
  <c r="AS61" i="1513" s="1"/>
  <c r="CL44" i="1513"/>
  <c r="R11" i="1513"/>
  <c r="AW44" i="1513"/>
  <c r="CM58" i="1513"/>
  <c r="X51" i="1513"/>
  <c r="CL12" i="1513"/>
  <c r="AK43" i="1513"/>
  <c r="CQ65" i="1513"/>
  <c r="CP65" i="1513" s="1"/>
  <c r="CO65" i="1513" s="1"/>
  <c r="M72" i="1513"/>
  <c r="BH38" i="1513"/>
  <c r="CR31" i="1513"/>
  <c r="AW43" i="1513"/>
  <c r="AK47" i="1513"/>
  <c r="CF65" i="1513"/>
  <c r="X50" i="1513"/>
  <c r="AQ63" i="1513"/>
  <c r="M43" i="1513"/>
  <c r="BI60" i="1513"/>
  <c r="BS50" i="1513"/>
  <c r="BR50" i="1513" s="1"/>
  <c r="BQ50" i="1513" s="1"/>
  <c r="CR65" i="1513"/>
  <c r="BM49" i="1513"/>
  <c r="BL49" i="1513" s="1"/>
  <c r="BK49" i="1513" s="1"/>
  <c r="R23" i="1513"/>
  <c r="AQ23" i="1513"/>
  <c r="CS31" i="1513"/>
  <c r="X39" i="1513"/>
  <c r="X42" i="1513"/>
  <c r="CA23" i="1513"/>
  <c r="CS12" i="1513"/>
  <c r="BU20" i="1513"/>
  <c r="BC43" i="1513"/>
  <c r="X18" i="1513"/>
  <c r="R62" i="1513"/>
  <c r="CA17" i="1513"/>
  <c r="BO42" i="1513"/>
  <c r="R24" i="1513"/>
  <c r="CM47" i="1513"/>
  <c r="AV50" i="1513"/>
  <c r="BG49" i="1513"/>
  <c r="BF49" i="1513" s="1"/>
  <c r="BE49" i="1513" s="1"/>
  <c r="BB66" i="1513"/>
  <c r="R47" i="1513"/>
  <c r="AJ65" i="1513"/>
  <c r="BN39" i="1513"/>
  <c r="CE61" i="1513"/>
  <c r="CD61" i="1513" s="1"/>
  <c r="CC61" i="1513" s="1"/>
  <c r="AK54" i="1513"/>
  <c r="CS23" i="1513"/>
  <c r="AV57" i="1513"/>
  <c r="AD49" i="1513"/>
  <c r="CK73" i="1513"/>
  <c r="CJ73" i="1513" s="1"/>
  <c r="CI73" i="1513" s="1"/>
  <c r="AU44" i="1513"/>
  <c r="AT44" i="1513" s="1"/>
  <c r="AS44" i="1513" s="1"/>
  <c r="AO41" i="1513"/>
  <c r="AN41" i="1513" s="1"/>
  <c r="AM41" i="1513" s="1"/>
  <c r="CK61" i="1513"/>
  <c r="CJ61" i="1513" s="1"/>
  <c r="CI61" i="1513" s="1"/>
  <c r="BB54" i="1513"/>
  <c r="BG12" i="1513"/>
  <c r="BF12" i="1513" s="1"/>
  <c r="BE12" i="1513" s="1"/>
  <c r="BO51" i="1513"/>
  <c r="CE44" i="1513"/>
  <c r="CD44" i="1513" s="1"/>
  <c r="CC44" i="1513" s="1"/>
  <c r="CA44" i="1513"/>
  <c r="AD12" i="1513"/>
  <c r="BB59" i="1513"/>
  <c r="L45" i="1513"/>
  <c r="CF26" i="1513"/>
  <c r="AO70" i="1513"/>
  <c r="AN70" i="1513" s="1"/>
  <c r="AM70" i="1513" s="1"/>
  <c r="CA39" i="1513"/>
  <c r="AI13" i="1513"/>
  <c r="AH13" i="1513" s="1"/>
  <c r="CK65" i="1513"/>
  <c r="CJ65" i="1513" s="1"/>
  <c r="CI65" i="1513" s="1"/>
  <c r="CG33" i="1513"/>
  <c r="BB41" i="1513"/>
  <c r="BN43" i="1513"/>
  <c r="BM51" i="1513"/>
  <c r="BL51" i="1513" s="1"/>
  <c r="BK51" i="1513" s="1"/>
  <c r="CF44" i="1513"/>
  <c r="CR15" i="1513"/>
  <c r="AC12" i="1513"/>
  <c r="AB12" i="1513" s="1"/>
  <c r="AA12" i="1513" s="1"/>
  <c r="BA59" i="1513"/>
  <c r="AZ59" i="1513" s="1"/>
  <c r="AY59" i="1513" s="1"/>
  <c r="AI32" i="1513"/>
  <c r="AH32" i="1513" s="1"/>
  <c r="CE26" i="1513"/>
  <c r="CD26" i="1513" s="1"/>
  <c r="CC26" i="1513" s="1"/>
  <c r="AQ70" i="1513"/>
  <c r="BO36" i="1513"/>
  <c r="AK13" i="1513"/>
  <c r="AV68" i="1513"/>
  <c r="AV12" i="1513"/>
  <c r="AI29" i="1513"/>
  <c r="AH29" i="1513" s="1"/>
  <c r="AQ51" i="1513"/>
  <c r="AJ40" i="1513"/>
  <c r="AK39" i="1513"/>
  <c r="BT17" i="1513"/>
  <c r="AE63" i="1513"/>
  <c r="BI42" i="1513"/>
  <c r="AO20" i="1513"/>
  <c r="AN20" i="1513" s="1"/>
  <c r="AM20" i="1513" s="1"/>
  <c r="BI67" i="1513"/>
  <c r="AD24" i="1513"/>
  <c r="M20" i="1513"/>
  <c r="L67" i="1513"/>
  <c r="BI34" i="1513"/>
  <c r="CG51" i="1513"/>
  <c r="AD61" i="1513"/>
  <c r="BT36" i="1513"/>
  <c r="CR73" i="1513"/>
  <c r="CR68" i="1513"/>
  <c r="CR52" i="1513"/>
  <c r="BH25" i="1513"/>
  <c r="BG72" i="1513"/>
  <c r="BF72" i="1513" s="1"/>
  <c r="BE72" i="1513" s="1"/>
  <c r="BB49" i="1513"/>
  <c r="CF25" i="1513"/>
  <c r="BI29" i="1513"/>
  <c r="BZ43" i="1513"/>
  <c r="BM22" i="1513"/>
  <c r="BL22" i="1513" s="1"/>
  <c r="BK22" i="1513" s="1"/>
  <c r="BT30" i="1513"/>
  <c r="BC52" i="1513"/>
  <c r="BY20" i="1513"/>
  <c r="BX20" i="1513" s="1"/>
  <c r="BW20" i="1513" s="1"/>
  <c r="CF73" i="1513"/>
  <c r="BT59" i="1513"/>
  <c r="BM34" i="1513"/>
  <c r="BL34" i="1513" s="1"/>
  <c r="BK34" i="1513" s="1"/>
  <c r="BB13" i="1513"/>
  <c r="AQ61" i="1513"/>
  <c r="BA37" i="1513"/>
  <c r="AZ37" i="1513" s="1"/>
  <c r="AY37" i="1513" s="1"/>
  <c r="AP18" i="1513"/>
  <c r="BI44" i="1513"/>
  <c r="CS67" i="1513"/>
  <c r="AI49" i="1513"/>
  <c r="AH49" i="1513" s="1"/>
  <c r="AG49" i="1513" s="1"/>
  <c r="BM18" i="1513"/>
  <c r="BL18" i="1513" s="1"/>
  <c r="BK18" i="1513" s="1"/>
  <c r="AP25" i="1513"/>
  <c r="BZ62" i="1513"/>
  <c r="AP42" i="1513"/>
  <c r="BZ26" i="1513"/>
  <c r="BG41" i="1513"/>
  <c r="BF41" i="1513" s="1"/>
  <c r="BE41" i="1513" s="1"/>
  <c r="CM61" i="1513"/>
  <c r="BZ54" i="1513"/>
  <c r="BZ18" i="1513"/>
  <c r="BC28" i="1513"/>
  <c r="CK71" i="1513"/>
  <c r="CJ71" i="1513" s="1"/>
  <c r="CI71" i="1513" s="1"/>
  <c r="BT57" i="1513"/>
  <c r="BI28" i="1513"/>
  <c r="BN26" i="1513"/>
  <c r="BS70" i="1513"/>
  <c r="BR70" i="1513" s="1"/>
  <c r="BQ70" i="1513" s="1"/>
  <c r="L23" i="1513"/>
  <c r="BY35" i="1513"/>
  <c r="BX35" i="1513" s="1"/>
  <c r="BW35" i="1513" s="1"/>
  <c r="BN50" i="1513"/>
  <c r="BN32" i="1513"/>
  <c r="AW34" i="1513"/>
  <c r="BH40" i="1513"/>
  <c r="BU55" i="1513"/>
  <c r="CQ71" i="1513"/>
  <c r="CP71" i="1513" s="1"/>
  <c r="CO71" i="1513" s="1"/>
  <c r="CS44" i="1513"/>
  <c r="CS34" i="1513"/>
  <c r="BO16" i="1513"/>
  <c r="BT70" i="1513"/>
  <c r="BZ39" i="1513"/>
  <c r="BM19" i="1513"/>
  <c r="BL19" i="1513" s="1"/>
  <c r="BK19" i="1513" s="1"/>
  <c r="AV47" i="1513"/>
  <c r="BI12" i="1513"/>
  <c r="CQ24" i="1513"/>
  <c r="CP24" i="1513" s="1"/>
  <c r="CO24" i="1513" s="1"/>
  <c r="BS66" i="1513"/>
  <c r="BR66" i="1513" s="1"/>
  <c r="BQ66" i="1513" s="1"/>
  <c r="BB72" i="1513"/>
  <c r="AD55" i="1513"/>
  <c r="AQ68" i="1513"/>
  <c r="BZ40" i="1513"/>
  <c r="BT25" i="1513"/>
  <c r="CR45" i="1513"/>
  <c r="AU62" i="1513"/>
  <c r="AT62" i="1513" s="1"/>
  <c r="AS62" i="1513" s="1"/>
  <c r="BY32" i="1513"/>
  <c r="BX32" i="1513" s="1"/>
  <c r="BW32" i="1513" s="1"/>
  <c r="AV16" i="1513"/>
  <c r="AP62" i="1513"/>
  <c r="BS42" i="1513"/>
  <c r="BR42" i="1513" s="1"/>
  <c r="BQ42" i="1513" s="1"/>
  <c r="BI71" i="1513"/>
  <c r="BS62" i="1513"/>
  <c r="BR62" i="1513" s="1"/>
  <c r="BQ62" i="1513" s="1"/>
  <c r="AQ32" i="1513"/>
  <c r="CE14" i="1513"/>
  <c r="CD14" i="1513" s="1"/>
  <c r="CC14" i="1513" s="1"/>
  <c r="CQ69" i="1513"/>
  <c r="CP69" i="1513" s="1"/>
  <c r="CO69" i="1513" s="1"/>
  <c r="BT73" i="1513"/>
  <c r="BN44" i="1513"/>
  <c r="BI51" i="1513"/>
  <c r="CG16" i="1513"/>
  <c r="BY50" i="1513"/>
  <c r="BX50" i="1513" s="1"/>
  <c r="BW50" i="1513" s="1"/>
  <c r="BU19" i="1513"/>
  <c r="X22" i="1513"/>
  <c r="BU65" i="1513"/>
  <c r="CE21" i="1513"/>
  <c r="CD21" i="1513" s="1"/>
  <c r="CC21" i="1513" s="1"/>
  <c r="R28" i="1513"/>
  <c r="BZ58" i="1513"/>
  <c r="BC56" i="1513"/>
  <c r="BZ55" i="1513"/>
  <c r="BY45" i="1513"/>
  <c r="BX45" i="1513" s="1"/>
  <c r="BW45" i="1513" s="1"/>
  <c r="X56" i="1513"/>
  <c r="BG17" i="1513"/>
  <c r="BF17" i="1513" s="1"/>
  <c r="BE17" i="1513" s="1"/>
  <c r="L47" i="1513"/>
  <c r="CK54" i="1513"/>
  <c r="CJ54" i="1513" s="1"/>
  <c r="CI54" i="1513" s="1"/>
  <c r="R52" i="1513"/>
  <c r="BU11" i="1513"/>
  <c r="CA13" i="1513"/>
  <c r="BT28" i="1513"/>
  <c r="CE17" i="1513"/>
  <c r="CD17" i="1513" s="1"/>
  <c r="CC17" i="1513" s="1"/>
  <c r="BC48" i="1513"/>
  <c r="X73" i="1513"/>
  <c r="R44" i="1513"/>
  <c r="BA43" i="1513"/>
  <c r="AZ43" i="1513" s="1"/>
  <c r="AY43" i="1513" s="1"/>
  <c r="BI23" i="1513"/>
  <c r="AI23" i="1513"/>
  <c r="AH23" i="1513" s="1"/>
  <c r="BM39" i="1513"/>
  <c r="BL39" i="1513" s="1"/>
  <c r="BK39" i="1513" s="1"/>
  <c r="AI24" i="1513"/>
  <c r="AH24" i="1513" s="1"/>
  <c r="BI19" i="1513"/>
  <c r="CE15" i="1513"/>
  <c r="CD15" i="1513" s="1"/>
  <c r="CC15" i="1513" s="1"/>
  <c r="BY55" i="1513"/>
  <c r="BX55" i="1513" s="1"/>
  <c r="BW55" i="1513" s="1"/>
  <c r="BM41" i="1513"/>
  <c r="BL41" i="1513" s="1"/>
  <c r="BK41" i="1513" s="1"/>
  <c r="CK23" i="1513"/>
  <c r="CJ23" i="1513" s="1"/>
  <c r="CI23" i="1513" s="1"/>
  <c r="BH12" i="1513"/>
  <c r="CM49" i="1513"/>
  <c r="AE51" i="1513"/>
  <c r="CM12" i="1513"/>
  <c r="BS65" i="1513"/>
  <c r="BR65" i="1513" s="1"/>
  <c r="BQ65" i="1513" s="1"/>
  <c r="BC55" i="1513"/>
  <c r="CK50" i="1513"/>
  <c r="CJ50" i="1513" s="1"/>
  <c r="CI50" i="1513" s="1"/>
  <c r="BG21" i="1513"/>
  <c r="BF21" i="1513" s="1"/>
  <c r="BE21" i="1513" s="1"/>
  <c r="BA63" i="1513"/>
  <c r="AZ63" i="1513" s="1"/>
  <c r="AY63" i="1513" s="1"/>
  <c r="BH19" i="1513"/>
  <c r="BC17" i="1513"/>
  <c r="R36" i="1513"/>
  <c r="AO19" i="1513"/>
  <c r="AN19" i="1513" s="1"/>
  <c r="AM19" i="1513" s="1"/>
  <c r="AW57" i="1513"/>
  <c r="M44" i="1513"/>
  <c r="CE47" i="1513"/>
  <c r="CD47" i="1513" s="1"/>
  <c r="CC47" i="1513" s="1"/>
  <c r="BH21" i="1513"/>
  <c r="CG61" i="1513"/>
  <c r="AJ66" i="1513"/>
  <c r="BG43" i="1513"/>
  <c r="BF43" i="1513" s="1"/>
  <c r="BE43" i="1513" s="1"/>
  <c r="X13" i="1513"/>
  <c r="CL24" i="1513"/>
  <c r="BN40" i="1513"/>
  <c r="CK47" i="1513"/>
  <c r="CJ47" i="1513" s="1"/>
  <c r="CI47" i="1513" s="1"/>
  <c r="BH15" i="1513"/>
  <c r="BN42" i="1513"/>
  <c r="CE65" i="1513"/>
  <c r="CD65" i="1513" s="1"/>
  <c r="CC65" i="1513" s="1"/>
  <c r="AW56" i="1513"/>
  <c r="AO40" i="1513"/>
  <c r="AN40" i="1513" s="1"/>
  <c r="AM40" i="1513" s="1"/>
  <c r="CK38" i="1513"/>
  <c r="CJ38" i="1513" s="1"/>
  <c r="CI38" i="1513" s="1"/>
  <c r="AQ50" i="1513"/>
  <c r="BB28" i="1513"/>
  <c r="BB36" i="1513"/>
  <c r="BU71" i="1513"/>
  <c r="AV71" i="1513"/>
  <c r="BB35" i="1513"/>
  <c r="AD51" i="1513"/>
  <c r="AW12" i="1513"/>
  <c r="X14" i="1513"/>
  <c r="CF17" i="1513"/>
  <c r="BG50" i="1513"/>
  <c r="BF50" i="1513" s="1"/>
  <c r="BE50" i="1513" s="1"/>
  <c r="AD43" i="1513"/>
  <c r="BO64" i="1513"/>
  <c r="BT61" i="1513"/>
  <c r="AU24" i="1513"/>
  <c r="AT24" i="1513" s="1"/>
  <c r="AS24" i="1513" s="1"/>
  <c r="CQ63" i="1513"/>
  <c r="CP63" i="1513" s="1"/>
  <c r="CO63" i="1513" s="1"/>
  <c r="BO65" i="1513"/>
  <c r="CQ58" i="1513"/>
  <c r="CP58" i="1513" s="1"/>
  <c r="CO58" i="1513" s="1"/>
  <c r="CK58" i="1513"/>
  <c r="CJ58" i="1513" s="1"/>
  <c r="CI58" i="1513" s="1"/>
  <c r="BZ73" i="1513"/>
  <c r="CS54" i="1513"/>
  <c r="AD13" i="1513"/>
  <c r="BY17" i="1513"/>
  <c r="BX17" i="1513" s="1"/>
  <c r="BW17" i="1513" s="1"/>
  <c r="AI72" i="1513"/>
  <c r="AH72" i="1513" s="1"/>
  <c r="BC53" i="1513"/>
  <c r="AD11" i="1513"/>
  <c r="CR11" i="1513"/>
  <c r="CG69" i="1513"/>
  <c r="CQ46" i="1513"/>
  <c r="CP46" i="1513" s="1"/>
  <c r="CO46" i="1513" s="1"/>
  <c r="AI11" i="1513"/>
  <c r="AH11" i="1513" s="1"/>
  <c r="BM63" i="1513"/>
  <c r="BL63" i="1513" s="1"/>
  <c r="BK63" i="1513" s="1"/>
  <c r="BI46" i="1513"/>
  <c r="L54" i="1513"/>
  <c r="CA73" i="1513"/>
  <c r="CQ54" i="1513"/>
  <c r="CP54" i="1513" s="1"/>
  <c r="CO54" i="1513" s="1"/>
  <c r="M37" i="1513"/>
  <c r="BT24" i="1513"/>
  <c r="BO66" i="1513"/>
  <c r="CE53" i="1513"/>
  <c r="CD53" i="1513" s="1"/>
  <c r="CC53" i="1513" s="1"/>
  <c r="AE11" i="1513"/>
  <c r="CS11" i="1513"/>
  <c r="CM64" i="1513"/>
  <c r="CS46" i="1513"/>
  <c r="AK11" i="1513"/>
  <c r="BZ70" i="1513"/>
  <c r="BG34" i="1513"/>
  <c r="BF34" i="1513" s="1"/>
  <c r="BE34" i="1513" s="1"/>
  <c r="BM38" i="1513"/>
  <c r="BL38" i="1513" s="1"/>
  <c r="BK38" i="1513" s="1"/>
  <c r="BT43" i="1513"/>
  <c r="BZ29" i="1513"/>
  <c r="CL58" i="1513"/>
  <c r="CS37" i="1513"/>
  <c r="AW58" i="1513"/>
  <c r="AK33" i="1513"/>
  <c r="BY27" i="1513"/>
  <c r="BX27" i="1513" s="1"/>
  <c r="BW27" i="1513" s="1"/>
  <c r="AW63" i="1513"/>
  <c r="BH33" i="1513"/>
  <c r="AQ21" i="1513"/>
  <c r="CG19" i="1513"/>
  <c r="AQ17" i="1513"/>
  <c r="CS72" i="1513"/>
  <c r="AK40" i="1513"/>
  <c r="AI39" i="1513"/>
  <c r="AH39" i="1513" s="1"/>
  <c r="AP38" i="1513"/>
  <c r="CM55" i="1513"/>
  <c r="BG42" i="1513"/>
  <c r="BF42" i="1513" s="1"/>
  <c r="BE42" i="1513" s="1"/>
  <c r="AQ20" i="1513"/>
  <c r="CM66" i="1513"/>
  <c r="AI38" i="1513"/>
  <c r="AH38" i="1513" s="1"/>
  <c r="BC22" i="1513"/>
  <c r="M67" i="1513"/>
  <c r="AE42" i="1513"/>
  <c r="AJ20" i="1513"/>
  <c r="BZ67" i="1513"/>
  <c r="AV38" i="1513"/>
  <c r="BU35" i="1513"/>
  <c r="BA71" i="1513"/>
  <c r="AZ71" i="1513" s="1"/>
  <c r="AY71" i="1513" s="1"/>
  <c r="AE47" i="1513"/>
  <c r="AP27" i="1513"/>
  <c r="CM44" i="1513"/>
  <c r="CE37" i="1513"/>
  <c r="CD37" i="1513" s="1"/>
  <c r="CC37" i="1513" s="1"/>
  <c r="AJ61" i="1513"/>
  <c r="BO72" i="1513"/>
  <c r="CQ73" i="1513"/>
  <c r="CP73" i="1513" s="1"/>
  <c r="CO73" i="1513" s="1"/>
  <c r="CQ68" i="1513"/>
  <c r="CP68" i="1513" s="1"/>
  <c r="CO68" i="1513" s="1"/>
  <c r="CS52" i="1513"/>
  <c r="BI25" i="1513"/>
  <c r="BC15" i="1513"/>
  <c r="CK57" i="1513"/>
  <c r="CJ57" i="1513" s="1"/>
  <c r="CI57" i="1513" s="1"/>
  <c r="BB31" i="1513"/>
  <c r="CL16" i="1513"/>
  <c r="BO50" i="1513"/>
  <c r="BO43" i="1513"/>
  <c r="AV34" i="1513"/>
  <c r="AO18" i="1513"/>
  <c r="AN18" i="1513" s="1"/>
  <c r="AM18" i="1513" s="1"/>
  <c r="BS55" i="1513"/>
  <c r="BR55" i="1513" s="1"/>
  <c r="BQ55" i="1513" s="1"/>
  <c r="CR71" i="1513"/>
  <c r="L48" i="1513"/>
  <c r="CQ34" i="1513"/>
  <c r="CP34" i="1513" s="1"/>
  <c r="CO34" i="1513" s="1"/>
  <c r="BN16" i="1513"/>
  <c r="AJ69" i="1513"/>
  <c r="AO46" i="1513"/>
  <c r="AN46" i="1513" s="1"/>
  <c r="AM46" i="1513" s="1"/>
  <c r="AW24" i="1513"/>
  <c r="BM21" i="1513"/>
  <c r="BL21" i="1513" s="1"/>
  <c r="BK21" i="1513" s="1"/>
  <c r="BA21" i="1513"/>
  <c r="AZ21" i="1513" s="1"/>
  <c r="AY21" i="1513" s="1"/>
  <c r="AI61" i="1513"/>
  <c r="AH61" i="1513" s="1"/>
  <c r="BN72" i="1513"/>
  <c r="BA19" i="1513"/>
  <c r="AZ19" i="1513" s="1"/>
  <c r="AY19" i="1513" s="1"/>
  <c r="BT67" i="1513"/>
  <c r="AK49" i="1513"/>
  <c r="AQ11" i="1513"/>
  <c r="CF55" i="1513"/>
  <c r="CE69" i="1513"/>
  <c r="CD69" i="1513" s="1"/>
  <c r="CC69" i="1513" s="1"/>
  <c r="AP46" i="1513"/>
  <c r="BY26" i="1513"/>
  <c r="BX26" i="1513" s="1"/>
  <c r="BW26" i="1513" s="1"/>
  <c r="AQ41" i="1513"/>
  <c r="AP56" i="1513"/>
  <c r="BT23" i="1513"/>
  <c r="AE18" i="1513"/>
  <c r="CK18" i="1513"/>
  <c r="CJ18" i="1513" s="1"/>
  <c r="CI18" i="1513" s="1"/>
  <c r="BG55" i="1513"/>
  <c r="BF55" i="1513" s="1"/>
  <c r="BE55" i="1513" s="1"/>
  <c r="BN70" i="1513"/>
  <c r="AQ48" i="1513"/>
  <c r="BI57" i="1513"/>
  <c r="CF16" i="1513"/>
  <c r="BY37" i="1513"/>
  <c r="BX37" i="1513" s="1"/>
  <c r="BW37" i="1513" s="1"/>
  <c r="X65" i="1513"/>
  <c r="AV24" i="1513"/>
  <c r="CQ17" i="1513"/>
  <c r="CP17" i="1513" s="1"/>
  <c r="CO17" i="1513" s="1"/>
  <c r="AK48" i="1513"/>
  <c r="X48" i="1513"/>
  <c r="BC21" i="1513"/>
  <c r="BY33" i="1513"/>
  <c r="BX33" i="1513" s="1"/>
  <c r="BW33" i="1513" s="1"/>
  <c r="M33" i="1513"/>
  <c r="AU41" i="1513"/>
  <c r="AT41" i="1513" s="1"/>
  <c r="AS41" i="1513" s="1"/>
  <c r="AI44" i="1513"/>
  <c r="AH44" i="1513" s="1"/>
  <c r="X23" i="1513"/>
  <c r="BM64" i="1513"/>
  <c r="BL64" i="1513" s="1"/>
  <c r="BK64" i="1513" s="1"/>
  <c r="R33" i="1513"/>
  <c r="CF43" i="1513"/>
  <c r="X35" i="1513"/>
  <c r="BH66" i="1513"/>
  <c r="BC44" i="1513"/>
  <c r="BS43" i="1513"/>
  <c r="BR43" i="1513" s="1"/>
  <c r="BQ43" i="1513" s="1"/>
  <c r="AU51" i="1513"/>
  <c r="AT51" i="1513" s="1"/>
  <c r="AS51" i="1513" s="1"/>
  <c r="CF24" i="1513"/>
  <c r="M57" i="1513"/>
  <c r="AK21" i="1513"/>
  <c r="AU34" i="1513"/>
  <c r="AT34" i="1513" s="1"/>
  <c r="AS34" i="1513" s="1"/>
  <c r="AW50" i="1513"/>
  <c r="BG18" i="1513"/>
  <c r="BF18" i="1513" s="1"/>
  <c r="BE18" i="1513" s="1"/>
  <c r="CA58" i="1513"/>
  <c r="BN64" i="1513"/>
  <c r="CF40" i="1513"/>
  <c r="CG24" i="1513"/>
  <c r="X63" i="1513"/>
  <c r="BO24" i="1513"/>
  <c r="R64" i="1513"/>
  <c r="X38" i="1513"/>
  <c r="CA66" i="1513"/>
  <c r="CE28" i="1513"/>
  <c r="CD28" i="1513" s="1"/>
  <c r="CC28" i="1513" s="1"/>
  <c r="BI43" i="1513"/>
  <c r="CQ43" i="1513"/>
  <c r="CP43" i="1513" s="1"/>
  <c r="CO43" i="1513" s="1"/>
  <c r="BA58" i="1513"/>
  <c r="AZ58" i="1513" s="1"/>
  <c r="AY58" i="1513" s="1"/>
  <c r="CK44" i="1513"/>
  <c r="CJ44" i="1513" s="1"/>
  <c r="CI44" i="1513" s="1"/>
  <c r="CQ64" i="1513"/>
  <c r="CP64" i="1513" s="1"/>
  <c r="CO64" i="1513" s="1"/>
  <c r="AI51" i="1513"/>
  <c r="AH51" i="1513" s="1"/>
  <c r="R65" i="1513"/>
  <c r="CA38" i="1513"/>
  <c r="AW18" i="1513"/>
  <c r="AJ28" i="1513"/>
  <c r="X53" i="1513"/>
  <c r="BY49" i="1513"/>
  <c r="BX49" i="1513" s="1"/>
  <c r="BW49" i="1513" s="1"/>
  <c r="BB56" i="1513"/>
  <c r="AO44" i="1513"/>
  <c r="AN44" i="1513" s="1"/>
  <c r="AM44" i="1513" s="1"/>
  <c r="R56" i="1513"/>
  <c r="R32" i="1513"/>
  <c r="R53" i="1513"/>
  <c r="X24" i="1513"/>
  <c r="R31" i="1513"/>
  <c r="AV61" i="1513"/>
  <c r="CR17" i="1513"/>
  <c r="BO13" i="1513"/>
  <c r="AJ12" i="1513"/>
  <c r="R50" i="1513"/>
  <c r="BG15" i="1513"/>
  <c r="BF15" i="1513" s="1"/>
  <c r="BE15" i="1513" s="1"/>
  <c r="X47" i="1513"/>
  <c r="BH37" i="1513"/>
  <c r="X29" i="1513"/>
  <c r="AV51" i="1513"/>
  <c r="AP40" i="1513"/>
  <c r="BU34" i="1513"/>
  <c r="AJ19" i="1513"/>
  <c r="AV55" i="1513"/>
  <c r="BT21" i="1513"/>
  <c r="BC65" i="1513"/>
  <c r="AD33" i="1513"/>
  <c r="BN13" i="1513"/>
  <c r="X32" i="1513"/>
  <c r="M47" i="1513"/>
  <c r="BB55" i="1513"/>
  <c r="BS23" i="1513"/>
  <c r="BR23" i="1513" s="1"/>
  <c r="BQ23" i="1513" s="1"/>
  <c r="CE51" i="1513"/>
  <c r="CD51" i="1513" s="1"/>
  <c r="CC51" i="1513" s="1"/>
  <c r="CR63" i="1513"/>
  <c r="CR40" i="1513"/>
  <c r="BM54" i="1513"/>
  <c r="BL54" i="1513" s="1"/>
  <c r="BK54" i="1513" s="1"/>
  <c r="BC13" i="1513"/>
  <c r="AJ51" i="1513"/>
  <c r="AV37" i="1513"/>
  <c r="BN41" i="1513"/>
  <c r="BN37" i="1513"/>
  <c r="BC60" i="1513"/>
  <c r="CQ44" i="1513"/>
  <c r="CP44" i="1513" s="1"/>
  <c r="CO44" i="1513" s="1"/>
  <c r="AQ29" i="1513"/>
  <c r="CG55" i="1513"/>
  <c r="AW62" i="1513"/>
  <c r="BZ28" i="1513"/>
  <c r="AU16" i="1513"/>
  <c r="AT16" i="1513" s="1"/>
  <c r="AS16" i="1513" s="1"/>
  <c r="AI58" i="1513"/>
  <c r="AH58" i="1513" s="1"/>
  <c r="BM24" i="1513"/>
  <c r="BL24" i="1513" s="1"/>
  <c r="BK24" i="1513" s="1"/>
  <c r="AV21" i="1513"/>
  <c r="CE66" i="1513"/>
  <c r="CD66" i="1513" s="1"/>
  <c r="CC66" i="1513" s="1"/>
  <c r="AU37" i="1513"/>
  <c r="AT37" i="1513" s="1"/>
  <c r="AS37" i="1513" s="1"/>
  <c r="BZ31" i="1513"/>
  <c r="BB43" i="1513"/>
  <c r="BB60" i="1513"/>
  <c r="BS53" i="1513"/>
  <c r="BR53" i="1513" s="1"/>
  <c r="BQ53" i="1513" s="1"/>
  <c r="AP29" i="1513"/>
  <c r="CS57" i="1513"/>
  <c r="AV62" i="1513"/>
  <c r="CA28" i="1513"/>
  <c r="AW16" i="1513"/>
  <c r="AK58" i="1513"/>
  <c r="AE67" i="1513"/>
  <c r="AV56" i="1513"/>
  <c r="M38" i="1513"/>
  <c r="AD66" i="1513"/>
  <c r="AO15" i="1513"/>
  <c r="AN15" i="1513" s="1"/>
  <c r="AM15" i="1513" s="1"/>
  <c r="CG60" i="1513"/>
  <c r="BU64" i="1513"/>
  <c r="CQ39" i="1513"/>
  <c r="CP39" i="1513" s="1"/>
  <c r="CO39" i="1513" s="1"/>
  <c r="AE19" i="1513"/>
  <c r="AP70" i="1513"/>
  <c r="BN36" i="1513"/>
  <c r="AJ13" i="1513"/>
  <c r="AK44" i="1513"/>
  <c r="BN65" i="1513"/>
  <c r="BI37" i="1513"/>
  <c r="BY29" i="1513"/>
  <c r="BX29" i="1513" s="1"/>
  <c r="BW29" i="1513" s="1"/>
  <c r="BO57" i="1513"/>
  <c r="BO68" i="1513"/>
  <c r="AU58" i="1513"/>
  <c r="AT58" i="1513" s="1"/>
  <c r="AS58" i="1513" s="1"/>
  <c r="AJ33" i="1513"/>
  <c r="BZ27" i="1513"/>
  <c r="BH67" i="1513"/>
  <c r="CE42" i="1513"/>
  <c r="CD42" i="1513" s="1"/>
  <c r="CC42" i="1513" s="1"/>
  <c r="AO21" i="1513"/>
  <c r="AN21" i="1513" s="1"/>
  <c r="AM21" i="1513" s="1"/>
  <c r="AW68" i="1513"/>
  <c r="BI39" i="1513"/>
  <c r="AJ30" i="1513"/>
  <c r="BS68" i="1513"/>
  <c r="BR68" i="1513" s="1"/>
  <c r="BQ68" i="1513" s="1"/>
  <c r="AP39" i="1513"/>
  <c r="BG30" i="1513"/>
  <c r="BF30" i="1513" s="1"/>
  <c r="BE30" i="1513" s="1"/>
  <c r="AU67" i="1513"/>
  <c r="AT67" i="1513" s="1"/>
  <c r="AS67" i="1513" s="1"/>
  <c r="AV40" i="1513"/>
  <c r="CG65" i="1513"/>
  <c r="AO17" i="1513"/>
  <c r="AN17" i="1513" s="1"/>
  <c r="AM17" i="1513" s="1"/>
  <c r="BG54" i="1513"/>
  <c r="BF54" i="1513" s="1"/>
  <c r="BE54" i="1513" s="1"/>
  <c r="AI40" i="1513"/>
  <c r="AH40" i="1513" s="1"/>
  <c r="BT72" i="1513"/>
  <c r="AO38" i="1513"/>
  <c r="AN38" i="1513" s="1"/>
  <c r="AM38" i="1513" s="1"/>
  <c r="CK55" i="1513"/>
  <c r="CJ55" i="1513" s="1"/>
  <c r="CI55" i="1513" s="1"/>
  <c r="BH42" i="1513"/>
  <c r="AP22" i="1513"/>
  <c r="BI72" i="1513"/>
  <c r="BC49" i="1513"/>
  <c r="CG25" i="1513"/>
  <c r="BC35" i="1513"/>
  <c r="BN21" i="1513"/>
  <c r="AE48" i="1513"/>
  <c r="AK61" i="1513"/>
  <c r="BM72" i="1513"/>
  <c r="BL72" i="1513" s="1"/>
  <c r="BK72" i="1513" s="1"/>
  <c r="BA28" i="1513"/>
  <c r="AZ28" i="1513" s="1"/>
  <c r="AY28" i="1513" s="1"/>
  <c r="BS67" i="1513"/>
  <c r="BR67" i="1513" s="1"/>
  <c r="BQ67" i="1513" s="1"/>
  <c r="AJ49" i="1513"/>
  <c r="BN18" i="1513"/>
  <c r="AE27" i="1513"/>
  <c r="BM56" i="1513"/>
  <c r="BL56" i="1513" s="1"/>
  <c r="BK56" i="1513" s="1"/>
  <c r="CA32" i="1513"/>
  <c r="BS46" i="1513"/>
  <c r="BR46" i="1513" s="1"/>
  <c r="BQ46" i="1513" s="1"/>
  <c r="AQ56" i="1513"/>
  <c r="CK13" i="1513"/>
  <c r="CJ13" i="1513" s="1"/>
  <c r="CI13" i="1513" s="1"/>
  <c r="BU66" i="1513"/>
  <c r="BS72" i="1513"/>
  <c r="BR72" i="1513" s="1"/>
  <c r="BQ72" i="1513" s="1"/>
  <c r="AE55" i="1513"/>
  <c r="AO68" i="1513"/>
  <c r="AN68" i="1513" s="1"/>
  <c r="AM68" i="1513" s="1"/>
  <c r="BY40" i="1513"/>
  <c r="BX40" i="1513" s="1"/>
  <c r="BW40" i="1513" s="1"/>
  <c r="BS25" i="1513"/>
  <c r="BR25" i="1513" s="1"/>
  <c r="BQ25" i="1513" s="1"/>
  <c r="CS45" i="1513"/>
  <c r="BN56" i="1513"/>
  <c r="BZ32" i="1513"/>
  <c r="BC69" i="1513"/>
  <c r="AO63" i="1513"/>
  <c r="AN63" i="1513" s="1"/>
  <c r="AM63" i="1513" s="1"/>
  <c r="BS24" i="1513"/>
  <c r="BR24" i="1513" s="1"/>
  <c r="BQ24" i="1513" s="1"/>
  <c r="BN48" i="1513"/>
  <c r="W15" i="1513"/>
  <c r="V15" i="1513" s="1"/>
  <c r="U15" i="1513" s="1"/>
  <c r="BN57" i="1513"/>
  <c r="CR70" i="1513"/>
  <c r="BI69" i="1513"/>
  <c r="CF23" i="1513"/>
  <c r="CK17" i="1513"/>
  <c r="CJ17" i="1513" s="1"/>
  <c r="CI17" i="1513" s="1"/>
  <c r="W16" i="1513"/>
  <c r="V16" i="1513" s="1"/>
  <c r="CK72" i="1513"/>
  <c r="CJ72" i="1513" s="1"/>
  <c r="CI72" i="1513" s="1"/>
  <c r="BZ37" i="1513"/>
  <c r="R42" i="1513"/>
  <c r="BU23" i="1513"/>
  <c r="R37" i="1513"/>
  <c r="BI49" i="1513"/>
  <c r="X20" i="1513"/>
  <c r="BU32" i="1513"/>
  <c r="BO61" i="1513"/>
  <c r="BT50" i="1513"/>
  <c r="AW71" i="1513"/>
  <c r="BS47" i="1513"/>
  <c r="BR47" i="1513" s="1"/>
  <c r="BQ47" i="1513" s="1"/>
  <c r="AW39" i="1513"/>
  <c r="AE43" i="1513"/>
  <c r="BM65" i="1513"/>
  <c r="BL65" i="1513" s="1"/>
  <c r="BK65" i="1513" s="1"/>
  <c r="L28" i="1513"/>
  <c r="AD28" i="1513"/>
  <c r="BA55" i="1513"/>
  <c r="AZ55" i="1513" s="1"/>
  <c r="AY55" i="1513" s="1"/>
  <c r="CF47" i="1513"/>
  <c r="AK12" i="1513"/>
  <c r="AE21" i="1513"/>
  <c r="R69" i="1513"/>
  <c r="BO17" i="1513"/>
  <c r="X68" i="1513"/>
  <c r="AD20" i="1513"/>
  <c r="X37" i="1513"/>
  <c r="CL39" i="1513"/>
  <c r="BZ13" i="1513"/>
  <c r="CA55" i="1513"/>
  <c r="BO49" i="1513"/>
  <c r="CL48" i="1513"/>
  <c r="R71" i="1513"/>
  <c r="AI55" i="1513"/>
  <c r="AH55" i="1513" s="1"/>
  <c r="BH34" i="1513"/>
  <c r="AD67" i="1513"/>
  <c r="X58" i="1513"/>
  <c r="AO64" i="1513"/>
  <c r="AN64" i="1513" s="1"/>
  <c r="AM64" i="1513" s="1"/>
  <c r="AU47" i="1513"/>
  <c r="AT47" i="1513" s="1"/>
  <c r="AS47" i="1513" s="1"/>
  <c r="AO43" i="1513"/>
  <c r="AN43" i="1513" s="1"/>
  <c r="AM43" i="1513" s="1"/>
  <c r="CA45" i="1513"/>
  <c r="BS56" i="1513"/>
  <c r="BR56" i="1513" s="1"/>
  <c r="BQ56" i="1513" s="1"/>
  <c r="CQ53" i="1513"/>
  <c r="CP53" i="1513" s="1"/>
  <c r="CO53" i="1513" s="1"/>
  <c r="BI41" i="1513"/>
  <c r="AO37" i="1513"/>
  <c r="AN37" i="1513" s="1"/>
  <c r="AM37" i="1513" s="1"/>
  <c r="BB50" i="1513"/>
  <c r="BI21" i="1513"/>
  <c r="X34" i="1513"/>
  <c r="R58" i="1513"/>
  <c r="BH47" i="1513"/>
  <c r="CG41" i="1513"/>
  <c r="CE36" i="1513"/>
  <c r="CD36" i="1513" s="1"/>
  <c r="CC36" i="1513" s="1"/>
  <c r="R30" i="1513"/>
  <c r="BB27" i="1513"/>
  <c r="R51" i="1513"/>
  <c r="CE40" i="1513"/>
  <c r="CD40" i="1513" s="1"/>
  <c r="CC40" i="1513" s="1"/>
  <c r="BZ45" i="1513"/>
  <c r="AE15" i="1513"/>
  <c r="CG49" i="1513"/>
  <c r="BB47" i="1513"/>
  <c r="AI47" i="1513"/>
  <c r="AH47" i="1513" s="1"/>
  <c r="R14" i="1513"/>
  <c r="L51" i="1513"/>
  <c r="CM18" i="1513"/>
  <c r="AE29" i="1513"/>
  <c r="CS53" i="1513"/>
  <c r="AJ44" i="1513"/>
  <c r="BH49" i="1513"/>
  <c r="AI21" i="1513"/>
  <c r="AH21" i="1513" s="1"/>
  <c r="BG44" i="1513"/>
  <c r="BF44" i="1513" s="1"/>
  <c r="BE44" i="1513" s="1"/>
  <c r="BI15" i="1513"/>
  <c r="CL51" i="1513"/>
  <c r="CQ51" i="1513"/>
  <c r="CP51" i="1513" s="1"/>
  <c r="CO51" i="1513" s="1"/>
  <c r="AD21" i="1513"/>
  <c r="R68" i="1513"/>
  <c r="BH41" i="1513"/>
  <c r="BG58" i="1513"/>
  <c r="BF58" i="1513" s="1"/>
  <c r="BE58" i="1513" s="1"/>
  <c r="CR43" i="1513"/>
  <c r="AJ18" i="1513"/>
  <c r="CM31" i="1513"/>
  <c r="AO72" i="1513"/>
  <c r="AN72" i="1513" s="1"/>
  <c r="AM72" i="1513" s="1"/>
  <c r="BU24" i="1513"/>
  <c r="BZ17" i="1513"/>
  <c r="CR64" i="1513"/>
  <c r="CF66" i="1513"/>
  <c r="BZ72" i="1513"/>
  <c r="BG40" i="1513"/>
  <c r="BF40" i="1513" s="1"/>
  <c r="BE40" i="1513" s="1"/>
  <c r="BS20" i="1513"/>
  <c r="BR20" i="1513" s="1"/>
  <c r="BQ20" i="1513" s="1"/>
  <c r="AV65" i="1513"/>
  <c r="CR47" i="1513"/>
  <c r="AO11" i="1513"/>
  <c r="AN11" i="1513" s="1"/>
  <c r="CQ45" i="1513"/>
  <c r="CP45" i="1513" s="1"/>
  <c r="CO45" i="1513" s="1"/>
  <c r="BY59" i="1513"/>
  <c r="BX59" i="1513" s="1"/>
  <c r="BW59" i="1513" s="1"/>
  <c r="CE31" i="1513"/>
  <c r="CD31" i="1513" s="1"/>
  <c r="CC31" i="1513" s="1"/>
  <c r="AV14" i="1513"/>
  <c r="AO62" i="1513"/>
  <c r="AN62" i="1513" s="1"/>
  <c r="AM62" i="1513" s="1"/>
  <c r="BI17" i="1513"/>
  <c r="CS64" i="1513"/>
  <c r="AU66" i="1513"/>
  <c r="AT66" i="1513" s="1"/>
  <c r="AS66" i="1513" s="1"/>
  <c r="BY72" i="1513"/>
  <c r="BX72" i="1513" s="1"/>
  <c r="BW72" i="1513" s="1"/>
  <c r="BS36" i="1513"/>
  <c r="BR36" i="1513" s="1"/>
  <c r="BQ36" i="1513" s="1"/>
  <c r="BM37" i="1513"/>
  <c r="BL37" i="1513" s="1"/>
  <c r="BK37" i="1513" s="1"/>
  <c r="AU65" i="1513"/>
  <c r="AT65" i="1513" s="1"/>
  <c r="AS65" i="1513" s="1"/>
  <c r="CS47" i="1513"/>
  <c r="L27" i="1513"/>
  <c r="BY34" i="1513"/>
  <c r="BX34" i="1513" s="1"/>
  <c r="BW34" i="1513" s="1"/>
  <c r="BZ59" i="1513"/>
  <c r="AK34" i="1513"/>
  <c r="AW14" i="1513"/>
  <c r="AQ62" i="1513"/>
  <c r="BC54" i="1513"/>
  <c r="BM32" i="1513"/>
  <c r="BL32" i="1513" s="1"/>
  <c r="BK32" i="1513" s="1"/>
  <c r="AV73" i="1513"/>
  <c r="AU72" i="1513"/>
  <c r="AT72" i="1513" s="1"/>
  <c r="AS72" i="1513" s="1"/>
  <c r="BT46" i="1513"/>
  <c r="AW64" i="1513"/>
  <c r="BU60" i="1513"/>
  <c r="CF46" i="1513"/>
  <c r="AJ16" i="1513"/>
  <c r="CK64" i="1513"/>
  <c r="CJ64" i="1513" s="1"/>
  <c r="CI64" i="1513" s="1"/>
  <c r="BC45" i="1513"/>
  <c r="M16" i="1513"/>
  <c r="BU17" i="1513"/>
  <c r="CA25" i="1513"/>
  <c r="L38" i="1513"/>
  <c r="BB18" i="1513"/>
  <c r="BZ44" i="1513"/>
  <c r="AV64" i="1513"/>
  <c r="BT64" i="1513"/>
  <c r="CM36" i="1513"/>
  <c r="AD19" i="1513"/>
  <c r="AU63" i="1513"/>
  <c r="AT63" i="1513" s="1"/>
  <c r="AS63" i="1513" s="1"/>
  <c r="BG33" i="1513"/>
  <c r="BF33" i="1513" s="1"/>
  <c r="BE33" i="1513" s="1"/>
  <c r="BN30" i="1513"/>
  <c r="CA70" i="1513"/>
  <c r="AE46" i="1513"/>
  <c r="BS26" i="1513"/>
  <c r="BR26" i="1513" s="1"/>
  <c r="BQ26" i="1513" s="1"/>
  <c r="AU70" i="1513"/>
  <c r="AT70" i="1513" s="1"/>
  <c r="AS70" i="1513" s="1"/>
  <c r="CK46" i="1513"/>
  <c r="CJ46" i="1513" s="1"/>
  <c r="CI46" i="1513" s="1"/>
  <c r="CG11" i="1513"/>
  <c r="BY68" i="1513"/>
  <c r="BX68" i="1513" s="1"/>
  <c r="BW68" i="1513" s="1"/>
  <c r="AU27" i="1513"/>
  <c r="AT27" i="1513" s="1"/>
  <c r="AS27" i="1513" s="1"/>
  <c r="AK37" i="1513"/>
  <c r="BN67" i="1513"/>
  <c r="CL34" i="1513"/>
  <c r="CA29" i="1513"/>
  <c r="CL54" i="1513"/>
  <c r="BN68" i="1513"/>
  <c r="BM58" i="1513"/>
  <c r="BL58" i="1513" s="1"/>
  <c r="BK58" i="1513" s="1"/>
  <c r="AI33" i="1513"/>
  <c r="AH33" i="1513" s="1"/>
  <c r="CA27" i="1513"/>
  <c r="M71" i="1513"/>
  <c r="AJ38" i="1513"/>
  <c r="BB22" i="1513"/>
  <c r="BO40" i="1513"/>
  <c r="BO67" i="1513"/>
  <c r="AV48" i="1513"/>
  <c r="BT66" i="1513"/>
  <c r="BU72" i="1513"/>
  <c r="CS73" i="1513"/>
  <c r="CS68" i="1513"/>
  <c r="CA40" i="1513"/>
  <c r="BG25" i="1513"/>
  <c r="BF25" i="1513" s="1"/>
  <c r="BE25" i="1513" s="1"/>
  <c r="AO25" i="1513"/>
  <c r="AN25" i="1513" s="1"/>
  <c r="AM25" i="1513" s="1"/>
  <c r="K59" i="1513"/>
  <c r="J59" i="1513" s="1"/>
  <c r="AQ42" i="1513"/>
  <c r="CL50" i="1513"/>
  <c r="CE39" i="1513"/>
  <c r="CD39" i="1513" s="1"/>
  <c r="CC39" i="1513" s="1"/>
  <c r="AK19" i="1513"/>
  <c r="BH23" i="1513"/>
  <c r="AE33" i="1513"/>
  <c r="BI55" i="1513"/>
  <c r="BO70" i="1513"/>
  <c r="M41" i="1513"/>
  <c r="AQ22" i="1513"/>
  <c r="AQ25" i="1513"/>
  <c r="M59" i="1513"/>
  <c r="CG31" i="1513"/>
  <c r="CS38" i="1513"/>
  <c r="AI28" i="1513"/>
  <c r="AH28" i="1513" s="1"/>
  <c r="AV43" i="1513"/>
  <c r="BN51" i="1513"/>
  <c r="CG44" i="1513"/>
  <c r="BA17" i="1513"/>
  <c r="AZ17" i="1513" s="1"/>
  <c r="AY17" i="1513" s="1"/>
  <c r="CK52" i="1513"/>
  <c r="CJ52" i="1513" s="1"/>
  <c r="CI52" i="1513" s="1"/>
  <c r="CS60" i="1513"/>
  <c r="AK46" i="1513"/>
  <c r="CM35" i="1513"/>
  <c r="AI73" i="1513"/>
  <c r="AH73" i="1513" s="1"/>
  <c r="L52" i="1513"/>
  <c r="CM25" i="1513"/>
  <c r="AV35" i="1513"/>
  <c r="AE52" i="1513"/>
  <c r="CM20" i="1513"/>
  <c r="CA21" i="1513"/>
  <c r="X49" i="1513"/>
  <c r="CK27" i="1513"/>
  <c r="CJ27" i="1513" s="1"/>
  <c r="CI27" i="1513" s="1"/>
  <c r="CF72" i="1513"/>
  <c r="AW59" i="1513"/>
  <c r="AE31" i="1513"/>
  <c r="AP54" i="1513"/>
  <c r="AD30" i="1513"/>
  <c r="AD58" i="1513"/>
  <c r="AO31" i="1513"/>
  <c r="AN31" i="1513" s="1"/>
  <c r="AM31" i="1513" s="1"/>
  <c r="L73" i="1513"/>
  <c r="CA42" i="1513"/>
  <c r="CG12" i="1513"/>
  <c r="BI70" i="1513"/>
  <c r="BG14" i="1513"/>
  <c r="BF14" i="1513" s="1"/>
  <c r="BE14" i="1513" s="1"/>
  <c r="AI36" i="1513"/>
  <c r="AH36" i="1513" s="1"/>
  <c r="BS73" i="1513"/>
  <c r="BR73" i="1513" s="1"/>
  <c r="BQ73" i="1513" s="1"/>
  <c r="BH51" i="1513"/>
  <c r="CR58" i="1513"/>
  <c r="BY13" i="1513"/>
  <c r="BX13" i="1513" s="1"/>
  <c r="BW13" i="1513" s="1"/>
  <c r="CA41" i="1513"/>
  <c r="BA36" i="1513"/>
  <c r="AZ36" i="1513" s="1"/>
  <c r="AY36" i="1513" s="1"/>
  <c r="R43" i="1513"/>
  <c r="AK17" i="1513"/>
  <c r="AI43" i="1513"/>
  <c r="AH43" i="1513" s="1"/>
  <c r="CM48" i="1513"/>
  <c r="L57" i="1513"/>
  <c r="AU55" i="1513"/>
  <c r="AT55" i="1513" s="1"/>
  <c r="AS55" i="1513" s="1"/>
  <c r="AO56" i="1513"/>
  <c r="AN56" i="1513" s="1"/>
  <c r="AM56" i="1513" s="1"/>
  <c r="R54" i="1513"/>
  <c r="X54" i="1513"/>
  <c r="R40" i="1513"/>
  <c r="BO73" i="1513"/>
  <c r="BZ23" i="1513"/>
  <c r="CQ50" i="1513"/>
  <c r="CP50" i="1513" s="1"/>
  <c r="CO50" i="1513" s="1"/>
  <c r="AE28" i="1513"/>
  <c r="BU61" i="1513"/>
  <c r="X36" i="1513"/>
  <c r="AU71" i="1513"/>
  <c r="AT71" i="1513" s="1"/>
  <c r="AS71" i="1513" s="1"/>
  <c r="X17" i="1513"/>
  <c r="BT56" i="1513"/>
  <c r="X30" i="1513"/>
  <c r="CF38" i="1513"/>
  <c r="AJ24" i="1513"/>
  <c r="CK51" i="1513"/>
  <c r="CJ51" i="1513" s="1"/>
  <c r="CI51" i="1513" s="1"/>
  <c r="L43" i="1513"/>
  <c r="AU18" i="1513"/>
  <c r="AT18" i="1513" s="1"/>
  <c r="AS18" i="1513" s="1"/>
  <c r="BS17" i="1513"/>
  <c r="BR17" i="1513" s="1"/>
  <c r="BQ17" i="1513" s="1"/>
  <c r="BM50" i="1513"/>
  <c r="BL50" i="1513" s="1"/>
  <c r="BK50" i="1513" s="1"/>
  <c r="CG48" i="1513"/>
  <c r="X45" i="1513"/>
  <c r="BT47" i="1513"/>
  <c r="CS17" i="1513"/>
  <c r="CR12" i="1513"/>
  <c r="AK50" i="1513"/>
  <c r="AI17" i="1513"/>
  <c r="AH17" i="1513" s="1"/>
  <c r="CS49" i="1513"/>
  <c r="BM67" i="1513"/>
  <c r="BL67" i="1513" s="1"/>
  <c r="BK67" i="1513" s="1"/>
  <c r="X55" i="1513"/>
  <c r="BS61" i="1513"/>
  <c r="BR61" i="1513" s="1"/>
  <c r="BQ61" i="1513" s="1"/>
  <c r="X57" i="1513"/>
  <c r="BY44" i="1513"/>
  <c r="BX44" i="1513" s="1"/>
  <c r="BW44" i="1513" s="1"/>
  <c r="R12" i="1513"/>
  <c r="CS63" i="1513"/>
  <c r="CR51" i="1513"/>
  <c r="CF21" i="1513"/>
  <c r="CS18" i="1513"/>
  <c r="AW41" i="1513"/>
  <c r="X70" i="1513"/>
  <c r="BO15" i="1513"/>
  <c r="X67" i="1513"/>
  <c r="BY73" i="1513"/>
  <c r="BX73" i="1513" s="1"/>
  <c r="BW73" i="1513" s="1"/>
  <c r="AD25" i="1513"/>
  <c r="CF49" i="1513"/>
  <c r="BY56" i="1513"/>
  <c r="BX56" i="1513" s="1"/>
  <c r="BW56" i="1513" s="1"/>
  <c r="AJ21" i="1513"/>
  <c r="CM73" i="1513"/>
  <c r="R70" i="1513"/>
  <c r="X41" i="1513"/>
  <c r="R63" i="1513"/>
  <c r="BC63" i="1513"/>
  <c r="BU50" i="1513"/>
  <c r="CS51" i="1513"/>
  <c r="CM51" i="1513"/>
  <c r="BA27" i="1513"/>
  <c r="AZ27" i="1513" s="1"/>
  <c r="AY27" i="1513" s="1"/>
  <c r="X40" i="1513"/>
  <c r="X46" i="1513"/>
  <c r="X52" i="1513"/>
  <c r="BN31" i="1513"/>
  <c r="X21" i="1513"/>
  <c r="R45" i="1513"/>
  <c r="BN61" i="1513"/>
  <c r="AP37" i="1513"/>
  <c r="AP19" i="1513"/>
  <c r="AK66" i="1513"/>
  <c r="AU21" i="1513"/>
  <c r="AT21" i="1513" s="1"/>
  <c r="AS21" i="1513" s="1"/>
  <c r="AD72" i="1513"/>
  <c r="CK31" i="1513"/>
  <c r="CJ31" i="1513" s="1"/>
  <c r="CI31" i="1513" s="1"/>
  <c r="CR53" i="1513"/>
  <c r="AP51" i="1513"/>
  <c r="BZ51" i="1513"/>
  <c r="AW36" i="1513"/>
  <c r="CQ37" i="1513"/>
  <c r="CP37" i="1513" s="1"/>
  <c r="CO37" i="1513" s="1"/>
  <c r="AP68" i="1513"/>
  <c r="M24" i="1513"/>
  <c r="BU25" i="1513"/>
  <c r="CA30" i="1513"/>
  <c r="BI48" i="1513"/>
  <c r="CG29" i="1513"/>
  <c r="BB69" i="1513"/>
  <c r="AW53" i="1513"/>
  <c r="AD23" i="1513"/>
  <c r="AK29" i="1513"/>
  <c r="AO51" i="1513"/>
  <c r="AN51" i="1513" s="1"/>
  <c r="AM51" i="1513" s="1"/>
  <c r="BY51" i="1513"/>
  <c r="BX51" i="1513" s="1"/>
  <c r="BW51" i="1513" s="1"/>
  <c r="AJ39" i="1513"/>
  <c r="CR37" i="1513"/>
  <c r="AD63" i="1513"/>
  <c r="L24" i="1513"/>
  <c r="AP20" i="1513"/>
  <c r="BY30" i="1513"/>
  <c r="BX30" i="1513" s="1"/>
  <c r="BW30" i="1513" s="1"/>
  <c r="BH48" i="1513"/>
  <c r="CF29" i="1513"/>
  <c r="AE44" i="1513"/>
  <c r="AV53" i="1513"/>
  <c r="AV18" i="1513"/>
  <c r="BM43" i="1513"/>
  <c r="BL43" i="1513" s="1"/>
  <c r="BK43" i="1513" s="1"/>
  <c r="CS19" i="1513"/>
  <c r="BM33" i="1513"/>
  <c r="BL33" i="1513" s="1"/>
  <c r="BK33" i="1513" s="1"/>
  <c r="CQ15" i="1513"/>
  <c r="CP15" i="1513" s="1"/>
  <c r="CO15" i="1513" s="1"/>
  <c r="AE32" i="1513"/>
  <c r="BC59" i="1513"/>
  <c r="AK32" i="1513"/>
  <c r="CQ11" i="1513"/>
  <c r="CP11" i="1513" s="1"/>
  <c r="CA62" i="1513"/>
  <c r="BY28" i="1513"/>
  <c r="BX28" i="1513" s="1"/>
  <c r="BW28" i="1513" s="1"/>
  <c r="CK16" i="1513"/>
  <c r="CJ16" i="1513" s="1"/>
  <c r="CI16" i="1513" s="1"/>
  <c r="AV44" i="1513"/>
  <c r="BC19" i="1513"/>
  <c r="AW73" i="1513"/>
  <c r="AC15" i="1513"/>
  <c r="AB15" i="1513" s="1"/>
  <c r="AA15" i="1513" s="1"/>
  <c r="AJ68" i="1513"/>
  <c r="AD32" i="1513"/>
  <c r="AE62" i="1513"/>
  <c r="CG46" i="1513"/>
  <c r="AI16" i="1513"/>
  <c r="AH16" i="1513" s="1"/>
  <c r="AG16" i="1513" s="1"/>
  <c r="AK69" i="1513"/>
  <c r="BM36" i="1513"/>
  <c r="BL36" i="1513" s="1"/>
  <c r="BK36" i="1513" s="1"/>
  <c r="L16" i="1513"/>
  <c r="M69" i="1513"/>
  <c r="CQ28" i="1513"/>
  <c r="CP28" i="1513" s="1"/>
  <c r="CO28" i="1513" s="1"/>
  <c r="BM14" i="1513"/>
  <c r="BL14" i="1513" s="1"/>
  <c r="BK14" i="1513" s="1"/>
  <c r="AI64" i="1513"/>
  <c r="AH64" i="1513" s="1"/>
  <c r="AU45" i="1513"/>
  <c r="AT45" i="1513" s="1"/>
  <c r="AS45" i="1513" s="1"/>
  <c r="BS12" i="1513"/>
  <c r="BR12" i="1513" s="1"/>
  <c r="BQ12" i="1513" s="1"/>
  <c r="BS58" i="1513"/>
  <c r="BR58" i="1513" s="1"/>
  <c r="BQ58" i="1513" s="1"/>
  <c r="BA33" i="1513"/>
  <c r="AZ33" i="1513" s="1"/>
  <c r="AY33" i="1513" s="1"/>
  <c r="BZ38" i="1513"/>
  <c r="CF39" i="1513"/>
  <c r="BT19" i="1513"/>
  <c r="BA18" i="1513"/>
  <c r="AZ18" i="1513" s="1"/>
  <c r="AY18" i="1513" s="1"/>
  <c r="BZ41" i="1513"/>
  <c r="AQ47" i="1513"/>
  <c r="BS64" i="1513"/>
  <c r="BR64" i="1513" s="1"/>
  <c r="BQ64" i="1513" s="1"/>
  <c r="CK36" i="1513"/>
  <c r="CJ36" i="1513" s="1"/>
  <c r="CI36" i="1513" s="1"/>
  <c r="AC19" i="1513"/>
  <c r="AB19" i="1513" s="1"/>
  <c r="AA19" i="1513" s="1"/>
  <c r="BI65" i="1513"/>
  <c r="CF42" i="1513"/>
  <c r="AD17" i="1513"/>
  <c r="L50" i="1513"/>
  <c r="CG39" i="1513"/>
  <c r="BS18" i="1513"/>
  <c r="BR18" i="1513" s="1"/>
  <c r="BQ18" i="1513" s="1"/>
  <c r="BG23" i="1513"/>
  <c r="BF23" i="1513" s="1"/>
  <c r="BE23" i="1513" s="1"/>
  <c r="CG15" i="1513"/>
  <c r="BH55" i="1513"/>
  <c r="CL55" i="1513"/>
  <c r="L41" i="1513"/>
  <c r="AO22" i="1513"/>
  <c r="AN22" i="1513" s="1"/>
  <c r="AM22" i="1513" s="1"/>
  <c r="BB15" i="1513"/>
  <c r="CL57" i="1513"/>
  <c r="BA31" i="1513"/>
  <c r="AZ31" i="1513" s="1"/>
  <c r="AY31" i="1513" s="1"/>
  <c r="CL23" i="1513"/>
  <c r="AU43" i="1513"/>
  <c r="AT43" i="1513" s="1"/>
  <c r="AS43" i="1513" s="1"/>
  <c r="BM48" i="1513"/>
  <c r="BL48" i="1513" s="1"/>
  <c r="BK48" i="1513" s="1"/>
  <c r="X15" i="1513"/>
  <c r="BN15" i="1513"/>
  <c r="CQ70" i="1513"/>
  <c r="CP70" i="1513" s="1"/>
  <c r="CO70" i="1513" s="1"/>
  <c r="BO58" i="1513"/>
  <c r="CE23" i="1513"/>
  <c r="CD23" i="1513" s="1"/>
  <c r="CC23" i="1513" s="1"/>
  <c r="CL17" i="1513"/>
  <c r="X16" i="1513"/>
  <c r="AD53" i="1513"/>
  <c r="BC31" i="1513"/>
  <c r="BG13" i="1513"/>
  <c r="BF13" i="1513" s="1"/>
  <c r="BE13" i="1513" s="1"/>
  <c r="AW54" i="1513"/>
  <c r="AU39" i="1513"/>
  <c r="AT39" i="1513" s="1"/>
  <c r="AS39" i="1513" s="1"/>
  <c r="BO48" i="1513"/>
  <c r="AE13" i="1513"/>
  <c r="AQ37" i="1513"/>
  <c r="AE12" i="1513"/>
  <c r="AI62" i="1513"/>
  <c r="AH62" i="1513" s="1"/>
  <c r="M45" i="1513"/>
  <c r="CQ13" i="1513"/>
  <c r="CP13" i="1513" s="1"/>
  <c r="CO13" i="1513" s="1"/>
  <c r="BZ60" i="1513"/>
  <c r="CL37" i="1513"/>
  <c r="AU22" i="1513"/>
  <c r="AT22" i="1513" s="1"/>
  <c r="AS22" i="1513" s="1"/>
  <c r="AQ71" i="1513"/>
  <c r="BA24" i="1513"/>
  <c r="AZ24" i="1513" s="1"/>
  <c r="AY24" i="1513" s="1"/>
  <c r="BS22" i="1513"/>
  <c r="BR22" i="1513" s="1"/>
  <c r="BQ22" i="1513" s="1"/>
  <c r="AV60" i="1513"/>
  <c r="CL40" i="1513"/>
  <c r="BY22" i="1513"/>
  <c r="BX22" i="1513" s="1"/>
  <c r="BW22" i="1513" s="1"/>
  <c r="CA50" i="1513"/>
  <c r="BH57" i="1513"/>
  <c r="M54" i="1513"/>
  <c r="R59" i="1513"/>
  <c r="BH54" i="1513"/>
  <c r="R57" i="1513"/>
  <c r="M64" i="1513"/>
  <c r="CE49" i="1513"/>
  <c r="CD49" i="1513" s="1"/>
  <c r="CC49" i="1513" s="1"/>
  <c r="BH58" i="1513"/>
  <c r="BS28" i="1513"/>
  <c r="BR28" i="1513" s="1"/>
  <c r="BQ28" i="1513" s="1"/>
  <c r="AP23" i="1513"/>
  <c r="BT40" i="1513"/>
  <c r="BH44" i="1513"/>
  <c r="BC41" i="1513"/>
  <c r="BI58" i="1513"/>
  <c r="R39" i="1513"/>
  <c r="BA54" i="1513"/>
  <c r="AZ54" i="1513" s="1"/>
  <c r="AY54" i="1513" s="1"/>
  <c r="M28" i="1513"/>
  <c r="BH43" i="1513"/>
  <c r="BC47" i="1513"/>
  <c r="BC27" i="1513"/>
  <c r="X28" i="1513"/>
  <c r="BY58" i="1513"/>
  <c r="BX58" i="1513" s="1"/>
  <c r="BW58" i="1513" s="1"/>
  <c r="AP34" i="1513"/>
  <c r="X44" i="1513"/>
  <c r="CQ12" i="1513"/>
  <c r="CP12" i="1513" s="1"/>
  <c r="CO12" i="1513" s="1"/>
  <c r="AW47" i="1513"/>
  <c r="AJ23" i="1513"/>
  <c r="L61" i="1513"/>
  <c r="CA33" i="1513"/>
  <c r="X64" i="1513"/>
  <c r="L33" i="1513"/>
  <c r="X62" i="1513"/>
  <c r="R49" i="1513"/>
  <c r="R46" i="1513"/>
  <c r="AP41" i="1513"/>
  <c r="CQ23" i="1513"/>
  <c r="CP23" i="1513" s="1"/>
  <c r="CO23" i="1513" s="1"/>
  <c r="CG21" i="1513"/>
  <c r="BM42" i="1513"/>
  <c r="BL42" i="1513" s="1"/>
  <c r="BK42" i="1513" s="1"/>
  <c r="BU40" i="1513"/>
  <c r="AV25" i="1513"/>
  <c r="BZ25" i="1513"/>
  <c r="R19" i="1513"/>
  <c r="AI41" i="1513"/>
  <c r="AH41" i="1513" s="1"/>
  <c r="AQ72" i="1513"/>
  <c r="CR23" i="1513"/>
  <c r="R16" i="1513"/>
  <c r="CE41" i="1513"/>
  <c r="CD41" i="1513" s="1"/>
  <c r="CC41" i="1513" s="1"/>
  <c r="Q48" i="1513"/>
  <c r="P48" i="1513" s="1"/>
  <c r="BM29" i="1513"/>
  <c r="BL29" i="1513" s="1"/>
  <c r="BK29" i="1513" s="1"/>
  <c r="BN73" i="1513"/>
  <c r="BG38" i="1513"/>
  <c r="BF38" i="1513" s="1"/>
  <c r="BE38" i="1513" s="1"/>
  <c r="R13" i="1513"/>
  <c r="CL13" i="1513"/>
  <c r="CL31" i="1513"/>
  <c r="X19" i="1513"/>
  <c r="BG60" i="1513"/>
  <c r="BF60" i="1513" s="1"/>
  <c r="BE60" i="1513" s="1"/>
  <c r="AU57" i="1513"/>
  <c r="AT57" i="1513" s="1"/>
  <c r="AS57" i="1513" s="1"/>
  <c r="BI54" i="1513"/>
  <c r="CM43" i="1513"/>
  <c r="BU46" i="1513"/>
  <c r="R35" i="1513"/>
  <c r="R38" i="1513"/>
  <c r="R17" i="1513"/>
  <c r="CG66" i="1513"/>
  <c r="BH60" i="1513"/>
  <c r="M51" i="1513"/>
  <c r="AJ54" i="1513"/>
  <c r="BM31" i="1513"/>
  <c r="BL31" i="1513" s="1"/>
  <c r="BK31" i="1513" s="1"/>
  <c r="AK18" i="1513"/>
  <c r="BM61" i="1513"/>
  <c r="BL61" i="1513" s="1"/>
  <c r="BK61" i="1513" s="1"/>
  <c r="BY31" i="1513"/>
  <c r="BX31" i="1513" s="1"/>
  <c r="BW31" i="1513" s="1"/>
  <c r="BI47" i="1513"/>
  <c r="M61" i="1513"/>
  <c r="CK41" i="1513"/>
  <c r="CJ41" i="1513" s="1"/>
  <c r="CI41" i="1513" s="1"/>
  <c r="AQ40" i="1513"/>
  <c r="AI37" i="1513"/>
  <c r="AH37" i="1513" s="1"/>
  <c r="CK49" i="1513"/>
  <c r="CJ49" i="1513" s="1"/>
  <c r="CI49" i="1513" s="1"/>
  <c r="BA48" i="1513"/>
  <c r="AZ48" i="1513" s="1"/>
  <c r="AY48" i="1513" s="1"/>
  <c r="AV41" i="1513"/>
  <c r="CL38" i="1513"/>
  <c r="CQ49" i="1513"/>
  <c r="CP49" i="1513" s="1"/>
  <c r="CO49" i="1513" s="1"/>
  <c r="CS40" i="1513"/>
  <c r="BN17" i="1513"/>
  <c r="AE38" i="1513"/>
  <c r="BC72" i="1513"/>
  <c r="CE60" i="1513"/>
  <c r="CD60" i="1513" s="1"/>
  <c r="CC60" i="1513" s="1"/>
  <c r="BM70" i="1513"/>
  <c r="BL70" i="1513" s="1"/>
  <c r="BK70" i="1513" s="1"/>
  <c r="AP48" i="1513"/>
  <c r="CM22" i="1513"/>
  <c r="AK73" i="1513"/>
  <c r="AU49" i="1513"/>
  <c r="AT49" i="1513" s="1"/>
  <c r="AS49" i="1513" s="1"/>
  <c r="BM20" i="1513"/>
  <c r="BL20" i="1513" s="1"/>
  <c r="BK20" i="1513" s="1"/>
  <c r="CR38" i="1513"/>
  <c r="AQ54" i="1513"/>
  <c r="CG38" i="1513"/>
  <c r="CQ40" i="1513"/>
  <c r="CP40" i="1513" s="1"/>
  <c r="CO40" i="1513" s="1"/>
  <c r="CQ72" i="1513"/>
  <c r="CP72" i="1513" s="1"/>
  <c r="CO72" i="1513" s="1"/>
  <c r="AD38" i="1513"/>
  <c r="BA72" i="1513"/>
  <c r="AZ72" i="1513" s="1"/>
  <c r="AY72" i="1513" s="1"/>
  <c r="CF60" i="1513"/>
  <c r="AV58" i="1513"/>
  <c r="AO48" i="1513"/>
  <c r="AN48" i="1513" s="1"/>
  <c r="AM48" i="1513" s="1"/>
  <c r="CK22" i="1513"/>
  <c r="CJ22" i="1513" s="1"/>
  <c r="CI22" i="1513" s="1"/>
  <c r="CL66" i="1513"/>
  <c r="AW49" i="1513"/>
  <c r="BO20" i="1513"/>
  <c r="BG29" i="1513"/>
  <c r="BF29" i="1513" s="1"/>
  <c r="BE29" i="1513" s="1"/>
  <c r="BT49" i="1513"/>
  <c r="BA41" i="1513"/>
  <c r="AZ41" i="1513" s="1"/>
  <c r="AY41" i="1513" s="1"/>
  <c r="BB63" i="1513"/>
  <c r="CR54" i="1513"/>
  <c r="L37" i="1513"/>
  <c r="BY41" i="1513"/>
  <c r="BX41" i="1513" s="1"/>
  <c r="BW41" i="1513" s="1"/>
  <c r="BN66" i="1513"/>
  <c r="CF53" i="1513"/>
  <c r="BU31" i="1513"/>
  <c r="CQ57" i="1513"/>
  <c r="CP57" i="1513" s="1"/>
  <c r="CO57" i="1513" s="1"/>
  <c r="CA59" i="1513"/>
  <c r="AI34" i="1513"/>
  <c r="AH34" i="1513" s="1"/>
  <c r="AU14" i="1513"/>
  <c r="AT14" i="1513" s="1"/>
  <c r="AS14" i="1513" s="1"/>
  <c r="AP63" i="1513"/>
  <c r="CM38" i="1513"/>
  <c r="CQ19" i="1513"/>
  <c r="CP19" i="1513" s="1"/>
  <c r="CO19" i="1513" s="1"/>
  <c r="BO33" i="1513"/>
  <c r="AJ29" i="1513"/>
  <c r="CL71" i="1513"/>
  <c r="BU57" i="1513"/>
  <c r="AJ32" i="1513"/>
  <c r="CR57" i="1513"/>
  <c r="CL64" i="1513"/>
  <c r="BB45" i="1513"/>
  <c r="CM16" i="1513"/>
  <c r="BB62" i="1513"/>
  <c r="CG32" i="1513"/>
  <c r="CR61" i="1513"/>
  <c r="AJ59" i="1513"/>
  <c r="AP28" i="1513"/>
  <c r="AU69" i="1513"/>
  <c r="AT69" i="1513" s="1"/>
  <c r="AS69" i="1513" s="1"/>
  <c r="CA64" i="1513"/>
  <c r="BY46" i="1513"/>
  <c r="BX46" i="1513" s="1"/>
  <c r="BW46" i="1513" s="1"/>
  <c r="CM23" i="1513"/>
  <c r="BB19" i="1513"/>
  <c r="AU73" i="1513"/>
  <c r="AT73" i="1513" s="1"/>
  <c r="AS73" i="1513" s="1"/>
  <c r="AD15" i="1513"/>
  <c r="AW61" i="1513"/>
  <c r="AQ12" i="1513"/>
  <c r="AD62" i="1513"/>
  <c r="AK45" i="1513"/>
  <c r="BO26" i="1513"/>
  <c r="AV63" i="1513"/>
  <c r="M23" i="1513"/>
  <c r="BZ35" i="1513"/>
  <c r="BS11" i="1513"/>
  <c r="BR11" i="1513" s="1"/>
  <c r="AE72" i="1513"/>
  <c r="BS19" i="1513"/>
  <c r="BR19" i="1513" s="1"/>
  <c r="BQ19" i="1513" s="1"/>
  <c r="BC18" i="1513"/>
  <c r="BM15" i="1513"/>
  <c r="BL15" i="1513" s="1"/>
  <c r="BK15" i="1513" s="1"/>
  <c r="BM68" i="1513"/>
  <c r="BL68" i="1513" s="1"/>
  <c r="BK68" i="1513" s="1"/>
  <c r="BN58" i="1513"/>
  <c r="CG23" i="1513"/>
  <c r="CM17" i="1513"/>
  <c r="BH72" i="1513"/>
  <c r="BA49" i="1513"/>
  <c r="AZ49" i="1513" s="1"/>
  <c r="AY49" i="1513" s="1"/>
  <c r="CK25" i="1513"/>
  <c r="CJ25" i="1513" s="1"/>
  <c r="CI25" i="1513" s="1"/>
  <c r="BU18" i="1513"/>
  <c r="BO21" i="1513"/>
  <c r="M63" i="1513"/>
  <c r="AE64" i="1513"/>
  <c r="CL18" i="1513"/>
  <c r="AO47" i="1513"/>
  <c r="AN47" i="1513" s="1"/>
  <c r="AM47" i="1513" s="1"/>
  <c r="CQ60" i="1513"/>
  <c r="CP60" i="1513" s="1"/>
  <c r="CO60" i="1513" s="1"/>
  <c r="AI46" i="1513"/>
  <c r="AH46" i="1513" s="1"/>
  <c r="L35" i="1513"/>
  <c r="AJ73" i="1513"/>
  <c r="M52" i="1513"/>
  <c r="CL25" i="1513"/>
  <c r="AE26" i="1513"/>
  <c r="BM73" i="1513"/>
  <c r="BL73" i="1513" s="1"/>
  <c r="BK73" i="1513" s="1"/>
  <c r="AO61" i="1513"/>
  <c r="AN61" i="1513" s="1"/>
  <c r="AM61" i="1513" s="1"/>
  <c r="AW37" i="1513"/>
  <c r="AV36" i="1513"/>
  <c r="BB29" i="1513"/>
  <c r="AJ72" i="1513"/>
  <c r="BA53" i="1513"/>
  <c r="AZ53" i="1513" s="1"/>
  <c r="AY53" i="1513" s="1"/>
  <c r="CM72" i="1513"/>
  <c r="AW15" i="1513"/>
  <c r="AD73" i="1513"/>
  <c r="X33" i="1513"/>
  <c r="CL43" i="1513"/>
  <c r="AQ15" i="1513"/>
  <c r="AU25" i="1513"/>
  <c r="AT25" i="1513" s="1"/>
  <c r="AS25" i="1513" s="1"/>
  <c r="BC36" i="1513"/>
  <c r="AU50" i="1513"/>
  <c r="AT50" i="1513" s="1"/>
  <c r="AS50" i="1513" s="1"/>
  <c r="AK41" i="1513"/>
  <c r="AO23" i="1513"/>
  <c r="AN23" i="1513" s="1"/>
  <c r="AM23" i="1513" s="1"/>
  <c r="BM17" i="1513"/>
  <c r="BL17" i="1513" s="1"/>
  <c r="BK17" i="1513" s="1"/>
  <c r="AJ50" i="1513"/>
  <c r="AW48" i="1513"/>
  <c r="AP64" i="1513"/>
  <c r="AJ37" i="1513"/>
  <c r="CF36" i="1513"/>
  <c r="BG47" i="1513"/>
  <c r="BF47" i="1513" s="1"/>
  <c r="BE47" i="1513" s="1"/>
  <c r="BZ66" i="1513"/>
  <c r="CG17" i="1513"/>
  <c r="BB61" i="1513"/>
  <c r="CF51" i="1513"/>
  <c r="R18" i="1513"/>
  <c r="CR49" i="1513"/>
  <c r="X25" i="1513"/>
  <c r="R61" i="1513"/>
  <c r="CF28" i="1513"/>
  <c r="BH50" i="1513"/>
  <c r="AI66" i="1513"/>
  <c r="AH66" i="1513" s="1"/>
  <c r="CQ55" i="1513"/>
  <c r="CP55" i="1513" s="1"/>
  <c r="CO55" i="1513" s="1"/>
  <c r="X31" i="1513"/>
  <c r="AP43" i="1513"/>
  <c r="X43" i="1513"/>
  <c r="CL47" i="1513"/>
  <c r="R26" i="1513"/>
  <c r="BT20" i="1513"/>
  <c r="AJ41" i="1513"/>
  <c r="BA50" i="1513"/>
  <c r="AZ50" i="1513" s="1"/>
  <c r="AY50" i="1513" s="1"/>
  <c r="AJ17" i="1513"/>
  <c r="CM13" i="1513"/>
  <c r="CQ31" i="1513"/>
  <c r="CP31" i="1513" s="1"/>
  <c r="CO31" i="1513" s="1"/>
  <c r="AU56" i="1513"/>
  <c r="AT56" i="1513" s="1"/>
  <c r="AS56" i="1513" s="1"/>
  <c r="R20" i="1513"/>
  <c r="R48" i="1513"/>
  <c r="L40" i="1513"/>
  <c r="R73" i="1513"/>
  <c r="CS65" i="1513"/>
  <c r="BS71" i="1513"/>
  <c r="BR71" i="1513" s="1"/>
  <c r="BQ71" i="1513" s="1"/>
  <c r="BG37" i="1513"/>
  <c r="BF37" i="1513" s="1"/>
  <c r="BE37" i="1513" s="1"/>
  <c r="BO31" i="1513"/>
  <c r="CG36" i="1513"/>
  <c r="AK24" i="1513"/>
  <c r="BM57" i="1513"/>
  <c r="BL57" i="1513" s="1"/>
  <c r="BK57" i="1513" s="1"/>
  <c r="M50" i="1513"/>
  <c r="AV66" i="1513"/>
  <c r="AI19" i="1513"/>
  <c r="AH19" i="1513" s="1"/>
  <c r="AG19" i="1513" s="1"/>
  <c r="BA44" i="1513"/>
  <c r="AZ44" i="1513" s="1"/>
  <c r="AY44" i="1513" s="1"/>
  <c r="CS50" i="1513"/>
  <c r="BI50" i="1513"/>
  <c r="CF41" i="1513"/>
  <c r="X66" i="1513"/>
  <c r="CF15" i="1513"/>
  <c r="BB44" i="1513"/>
  <c r="CM34" i="1513"/>
  <c r="CS55" i="1513"/>
  <c r="AQ64" i="1513"/>
  <c r="AD29" i="1513"/>
  <c r="BC50" i="1513"/>
  <c r="CM41" i="1513"/>
  <c r="AW21" i="1513"/>
  <c r="R60" i="1513"/>
  <c r="R29" i="1513"/>
  <c r="X69" i="1513"/>
  <c r="R55" i="1513"/>
  <c r="CM50" i="1513"/>
  <c r="CA49" i="1513"/>
  <c r="CG40" i="1513"/>
  <c r="CL49" i="1513"/>
  <c r="BH17" i="1513"/>
  <c r="BB21" i="1513"/>
  <c r="BT11" i="1513"/>
  <c r="AQ19" i="1513"/>
  <c r="AK68" i="1513"/>
  <c r="BS21" i="1513"/>
  <c r="BR21" i="1513" s="1"/>
  <c r="BQ21" i="1513" s="1"/>
  <c r="AD18" i="1513"/>
  <c r="CM54" i="1513"/>
  <c r="CS70" i="1513"/>
  <c r="BH69" i="1513"/>
  <c r="CS39" i="1513"/>
  <c r="CL35" i="1513"/>
  <c r="CA60" i="1513"/>
  <c r="CK37" i="1513"/>
  <c r="CJ37" i="1513" s="1"/>
  <c r="CI37" i="1513" s="1"/>
  <c r="AV22" i="1513"/>
  <c r="AU35" i="1513"/>
  <c r="AT35" i="1513" s="1"/>
  <c r="AS35" i="1513" s="1"/>
  <c r="AD52" i="1513"/>
  <c r="CL73" i="1513"/>
  <c r="AI68" i="1513"/>
  <c r="AH68" i="1513" s="1"/>
  <c r="AG68" i="1513" s="1"/>
  <c r="BU21" i="1513"/>
  <c r="AE66" i="1513"/>
  <c r="AP15" i="1513"/>
  <c r="AU64" i="1513"/>
  <c r="AT64" i="1513" s="1"/>
  <c r="AS64" i="1513" s="1"/>
  <c r="BG69" i="1513"/>
  <c r="BF69" i="1513" s="1"/>
  <c r="BE69" i="1513" s="1"/>
  <c r="CR39" i="1513"/>
  <c r="CK35" i="1513"/>
  <c r="CJ35" i="1513" s="1"/>
  <c r="CI35" i="1513" s="1"/>
  <c r="BG67" i="1513"/>
  <c r="BF67" i="1513" s="1"/>
  <c r="BE67" i="1513" s="1"/>
  <c r="AE24" i="1513"/>
  <c r="L20" i="1513"/>
  <c r="AW35" i="1513"/>
  <c r="CE19" i="1513"/>
  <c r="CD19" i="1513" s="1"/>
  <c r="CC19" i="1513" s="1"/>
  <c r="BM13" i="1513"/>
  <c r="BL13" i="1513" s="1"/>
  <c r="BK13" i="1513" s="1"/>
  <c r="AW66" i="1513"/>
  <c r="BB37" i="1513"/>
  <c r="CA31" i="1513"/>
  <c r="AE20" i="1513"/>
  <c r="CQ67" i="1513"/>
  <c r="CP67" i="1513" s="1"/>
  <c r="CO67" i="1513" s="1"/>
  <c r="BT53" i="1513"/>
  <c r="AO29" i="1513"/>
  <c r="AN29" i="1513" s="1"/>
  <c r="AM29" i="1513" s="1"/>
  <c r="BZ34" i="1513"/>
  <c r="BG48" i="1513"/>
  <c r="BF48" i="1513" s="1"/>
  <c r="BE48" i="1513" s="1"/>
  <c r="CE25" i="1513"/>
  <c r="CD25" i="1513" s="1"/>
  <c r="CC25" i="1513" s="1"/>
  <c r="AD44" i="1513"/>
  <c r="CG43" i="1513"/>
  <c r="AQ34" i="1513"/>
  <c r="BG66" i="1513"/>
  <c r="BF66" i="1513" s="1"/>
  <c r="BE66" i="1513" s="1"/>
  <c r="BY18" i="1513"/>
  <c r="BX18" i="1513" s="1"/>
  <c r="BW18" i="1513" s="1"/>
  <c r="BB17" i="1513"/>
  <c r="BM66" i="1513"/>
  <c r="BL66" i="1513" s="1"/>
  <c r="BK66" i="1513" s="1"/>
  <c r="CG53" i="1513"/>
  <c r="BT31" i="1513"/>
  <c r="CA34" i="1513"/>
  <c r="BY62" i="1513"/>
  <c r="BX62" i="1513" s="1"/>
  <c r="BW62" i="1513" s="1"/>
  <c r="AO42" i="1513"/>
  <c r="AN42" i="1513" s="1"/>
  <c r="AM42" i="1513" s="1"/>
  <c r="BZ63" i="1513"/>
  <c r="BY48" i="1513"/>
  <c r="BX48" i="1513" s="1"/>
  <c r="BW48" i="1513" s="1"/>
  <c r="BU13" i="1513"/>
  <c r="BN59" i="1513"/>
  <c r="BY53" i="1513"/>
  <c r="BX53" i="1513" s="1"/>
  <c r="BW53" i="1513" s="1"/>
  <c r="CM42" i="1513"/>
  <c r="AW42" i="1513"/>
  <c r="CK60" i="1513"/>
  <c r="CJ60" i="1513" s="1"/>
  <c r="CI60" i="1513" s="1"/>
  <c r="BG32" i="1513"/>
  <c r="BF32" i="1513" s="1"/>
  <c r="BE32" i="1513" s="1"/>
  <c r="BU56" i="1513"/>
  <c r="AI65" i="1513"/>
  <c r="AH65" i="1513" s="1"/>
  <c r="CR19" i="1513"/>
  <c r="BN33" i="1513"/>
  <c r="CK34" i="1513"/>
  <c r="CJ34" i="1513" s="1"/>
  <c r="CI34" i="1513" s="1"/>
  <c r="CM71" i="1513"/>
  <c r="BS57" i="1513"/>
  <c r="BR57" i="1513" s="1"/>
  <c r="BQ57" i="1513" s="1"/>
  <c r="BH28" i="1513"/>
  <c r="AK16" i="1513"/>
  <c r="AI69" i="1513"/>
  <c r="AH69" i="1513" s="1"/>
  <c r="AQ46" i="1513"/>
  <c r="AP21" i="1513"/>
  <c r="CE43" i="1513"/>
  <c r="CD43" i="1513" s="1"/>
  <c r="CC43" i="1513" s="1"/>
  <c r="BN54" i="1513"/>
  <c r="L63" i="1513"/>
  <c r="AD64" i="1513"/>
  <c r="BA29" i="1513"/>
  <c r="AZ29" i="1513" s="1"/>
  <c r="AY29" i="1513" s="1"/>
  <c r="AP47" i="1513"/>
  <c r="CR60" i="1513"/>
  <c r="CL36" i="1513"/>
  <c r="M35" i="1513"/>
  <c r="L71" i="1513"/>
  <c r="AK38" i="1513"/>
  <c r="BA22" i="1513"/>
  <c r="AZ22" i="1513" s="1"/>
  <c r="AY22" i="1513" s="1"/>
  <c r="AE73" i="1513"/>
  <c r="CG37" i="1513"/>
  <c r="BT48" i="1513"/>
  <c r="AP49" i="1513"/>
  <c r="CF48" i="1513"/>
  <c r="AO12" i="1513"/>
  <c r="AN12" i="1513" s="1"/>
  <c r="AM12" i="1513" s="1"/>
  <c r="AJ62" i="1513"/>
  <c r="AI45" i="1513"/>
  <c r="AH45" i="1513" s="1"/>
  <c r="CR13" i="1513"/>
  <c r="BY60" i="1513"/>
  <c r="BX60" i="1513" s="1"/>
  <c r="BW60" i="1513" s="1"/>
  <c r="CM37" i="1513"/>
  <c r="AW22" i="1513"/>
  <c r="CL65" i="1513"/>
  <c r="BS32" i="1513"/>
  <c r="BR32" i="1513" s="1"/>
  <c r="BQ32" i="1513" s="1"/>
  <c r="AK51" i="1513"/>
  <c r="CA72" i="1513"/>
  <c r="BI40" i="1513"/>
  <c r="BO37" i="1513"/>
  <c r="BA60" i="1513"/>
  <c r="AZ60" i="1513" s="1"/>
  <c r="AY60" i="1513" s="1"/>
  <c r="CR44" i="1513"/>
  <c r="CR34" i="1513"/>
  <c r="BM16" i="1513"/>
  <c r="BL16" i="1513" s="1"/>
  <c r="BK16" i="1513" s="1"/>
  <c r="BU70" i="1513"/>
  <c r="BU73" i="1513"/>
  <c r="BM44" i="1513"/>
  <c r="BL44" i="1513" s="1"/>
  <c r="BK44" i="1513" s="1"/>
  <c r="CE16" i="1513"/>
  <c r="CD16" i="1513" s="1"/>
  <c r="CC16" i="1513" s="1"/>
  <c r="AE49" i="1513"/>
  <c r="BO54" i="1513"/>
  <c r="CR50" i="1513"/>
  <c r="AD48" i="1513"/>
  <c r="BU28" i="1513"/>
  <c r="AO50" i="1513"/>
  <c r="AN50" i="1513" s="1"/>
  <c r="AM50" i="1513" s="1"/>
  <c r="BI18" i="1513"/>
  <c r="AJ55" i="1513"/>
  <c r="BC66" i="1513"/>
  <c r="AD50" i="1513"/>
  <c r="R67" i="1513"/>
  <c r="AO49" i="1513"/>
  <c r="AN49" i="1513" s="1"/>
  <c r="AM49" i="1513" s="1"/>
  <c r="R66" i="1513"/>
  <c r="BU43" i="1513"/>
  <c r="AJ43" i="1513"/>
  <c r="BO39" i="1513"/>
  <c r="M36" i="1513"/>
  <c r="AQ44" i="1513"/>
  <c r="CE38" i="1513"/>
  <c r="CD38" i="1513" s="1"/>
  <c r="CC38" i="1513" s="1"/>
  <c r="R34" i="1513"/>
  <c r="AU36" i="1513"/>
  <c r="AT36" i="1513" s="1"/>
  <c r="AS36" i="1513" s="1"/>
  <c r="BA13" i="1513"/>
  <c r="AZ13" i="1513" s="1"/>
  <c r="AY13" i="1513" s="1"/>
  <c r="X72" i="1513"/>
  <c r="R15" i="1513"/>
  <c r="CM24" i="1513"/>
  <c r="BO29" i="1513"/>
  <c r="BS34" i="1513"/>
  <c r="BR34" i="1513" s="1"/>
  <c r="BQ34" i="1513" s="1"/>
  <c r="AE25" i="1513"/>
  <c r="AQ38" i="1513"/>
  <c r="CQ18" i="1513"/>
  <c r="CP18" i="1513" s="1"/>
  <c r="CO18" i="1513" s="1"/>
  <c r="BB48" i="1513"/>
  <c r="L44" i="1513"/>
  <c r="CE24" i="1513"/>
  <c r="CD24" i="1513" s="1"/>
  <c r="CC24" i="1513" s="1"/>
  <c r="R27" i="1513"/>
  <c r="M40" i="1513"/>
  <c r="BM40" i="1513"/>
  <c r="BL40" i="1513" s="1"/>
  <c r="BK40" i="1513" s="1"/>
  <c r="AJ47" i="1513"/>
  <c r="CK43" i="1513"/>
  <c r="CJ43" i="1513" s="1"/>
  <c r="CI43" i="1513" s="1"/>
  <c r="L64" i="1513"/>
  <c r="CM39" i="1513"/>
  <c r="BT18" i="1513"/>
  <c r="R25" i="1513"/>
  <c r="CS24" i="1513"/>
  <c r="BA61" i="1513"/>
  <c r="AZ61" i="1513" s="1"/>
  <c r="AY61" i="1513" s="1"/>
  <c r="CK48" i="1513"/>
  <c r="CJ48" i="1513" s="1"/>
  <c r="CI48" i="1513" s="1"/>
  <c r="X61" i="1513"/>
  <c r="AK23" i="1513"/>
  <c r="BZ56" i="1513"/>
  <c r="CR55" i="1513"/>
  <c r="R21" i="1513"/>
  <c r="BA66" i="1513"/>
  <c r="AZ66" i="1513" s="1"/>
  <c r="AY66" i="1513" s="1"/>
  <c r="R22" i="1513"/>
  <c r="CR72" i="1513"/>
  <c r="CG47" i="1513"/>
  <c r="CG28" i="1513"/>
  <c r="BB65" i="1513"/>
  <c r="BY38" i="1513"/>
  <c r="BX38" i="1513" s="1"/>
  <c r="BW38" i="1513" s="1"/>
  <c r="AU48" i="1513"/>
  <c r="AT48" i="1513" s="1"/>
  <c r="AS48" i="1513" s="1"/>
  <c r="AP44" i="1513"/>
  <c r="BA35" i="1513"/>
  <c r="AZ35" i="1513" s="1"/>
  <c r="AY35" i="1513" s="1"/>
  <c r="X26" i="1513"/>
  <c r="AU54" i="1513"/>
  <c r="AT54" i="1513" s="1"/>
  <c r="AS54" i="1513" s="1"/>
  <c r="BA47" i="1513"/>
  <c r="AZ47" i="1513" s="1"/>
  <c r="AY47" i="1513" s="1"/>
  <c r="CK12" i="1513"/>
  <c r="CJ12" i="1513" s="1"/>
  <c r="CI12" i="1513" s="1"/>
  <c r="BT65" i="1513"/>
  <c r="AI50" i="1513"/>
  <c r="AH50" i="1513" s="1"/>
  <c r="CF61" i="1513"/>
  <c r="BT34" i="1513"/>
  <c r="CF19" i="1513"/>
  <c r="BZ33" i="1513"/>
  <c r="BC29" i="1513"/>
  <c r="L72" i="1513"/>
  <c r="AP50" i="1513"/>
  <c r="BA65" i="1513"/>
  <c r="AZ65" i="1513" s="1"/>
  <c r="AY65" i="1513" s="1"/>
  <c r="BG19" i="1513"/>
  <c r="BF19" i="1513" s="1"/>
  <c r="BE19" i="1513" s="1"/>
  <c r="BN24" i="1513"/>
  <c r="AE50" i="1513"/>
  <c r="BN38" i="1513"/>
  <c r="AP61" i="1513"/>
  <c r="BO41" i="1513"/>
  <c r="CK39" i="1513"/>
  <c r="CJ39" i="1513" s="1"/>
  <c r="CI39" i="1513" s="1"/>
  <c r="BU48" i="1513"/>
  <c r="AW72" i="1513"/>
  <c r="CS15" i="1513"/>
  <c r="CM52" i="1513"/>
  <c r="BT60" i="1513"/>
  <c r="AJ46" i="1513"/>
  <c r="M30" i="1513"/>
  <c r="BG68" i="1513"/>
  <c r="BF68" i="1513" s="1"/>
  <c r="BE68" i="1513" s="1"/>
  <c r="AP33" i="1513"/>
  <c r="AJ25" i="1513"/>
  <c r="AP71" i="1513"/>
  <c r="BC24" i="1513"/>
  <c r="BB58" i="1513"/>
  <c r="BO32" i="1513"/>
  <c r="BS48" i="1513"/>
  <c r="BR48" i="1513" s="1"/>
  <c r="BQ48" i="1513" s="1"/>
  <c r="AV72" i="1513"/>
  <c r="CE48" i="1513"/>
  <c r="CD48" i="1513" s="1"/>
  <c r="CC48" i="1513" s="1"/>
  <c r="CL52" i="1513"/>
  <c r="BS60" i="1513"/>
  <c r="BR60" i="1513" s="1"/>
  <c r="BQ60" i="1513" s="1"/>
  <c r="CE46" i="1513"/>
  <c r="CD46" i="1513" s="1"/>
  <c r="CC46" i="1513" s="1"/>
  <c r="L30" i="1513"/>
  <c r="BH68" i="1513"/>
  <c r="BI33" i="1513"/>
  <c r="AI25" i="1513"/>
  <c r="AH25" i="1513" s="1"/>
  <c r="AO71" i="1513"/>
  <c r="AN71" i="1513" s="1"/>
  <c r="AM71" i="1513" s="1"/>
  <c r="AW51" i="1513"/>
  <c r="AP17" i="1513"/>
  <c r="CS58" i="1513"/>
  <c r="AE61" i="1513"/>
  <c r="BU36" i="1513"/>
  <c r="AP72" i="1513"/>
  <c r="AW65" i="1513"/>
  <c r="CQ52" i="1513"/>
  <c r="CP52" i="1513" s="1"/>
  <c r="CO52" i="1513" s="1"/>
  <c r="M27" i="1513"/>
  <c r="CK66" i="1513"/>
  <c r="CJ66" i="1513" s="1"/>
  <c r="CI66" i="1513" s="1"/>
  <c r="AV49" i="1513"/>
  <c r="BN20" i="1513"/>
  <c r="BH29" i="1513"/>
  <c r="BT32" i="1513"/>
  <c r="AK65" i="1513"/>
  <c r="BC37" i="1513"/>
  <c r="AQ18" i="1513"/>
  <c r="AV54" i="1513"/>
  <c r="CR67" i="1513"/>
  <c r="BU53" i="1513"/>
  <c r="BO18" i="1513"/>
  <c r="BA15" i="1513"/>
  <c r="AZ15" i="1513" s="1"/>
  <c r="AY15" i="1513" s="1"/>
  <c r="CM57" i="1513"/>
  <c r="AJ34" i="1513"/>
  <c r="BM52" i="1513"/>
  <c r="BL52" i="1513" s="1"/>
  <c r="BK52" i="1513" s="1"/>
  <c r="BS49" i="1513"/>
  <c r="BR49" i="1513" s="1"/>
  <c r="BQ49" i="1513" s="1"/>
  <c r="CS25" i="1513"/>
  <c r="BI20" i="1513"/>
  <c r="BI52" i="1513"/>
  <c r="CA12" i="1513"/>
  <c r="L12" i="1513"/>
  <c r="BI62" i="1513"/>
  <c r="BN12" i="1513"/>
  <c r="AK28" i="1513"/>
  <c r="AO34" i="1513"/>
  <c r="AN34" i="1513" s="1"/>
  <c r="AM34" i="1513" s="1"/>
  <c r="CA54" i="1513"/>
  <c r="CA18" i="1513"/>
  <c r="BT55" i="1513"/>
  <c r="CS71" i="1513"/>
  <c r="M48" i="1513"/>
  <c r="BS31" i="1513"/>
  <c r="BR31" i="1513" s="1"/>
  <c r="BQ31" i="1513" s="1"/>
  <c r="AD27" i="1513"/>
  <c r="BO56" i="1513"/>
  <c r="BA45" i="1513"/>
  <c r="AZ45" i="1513" s="1"/>
  <c r="AY45" i="1513" s="1"/>
  <c r="BM30" i="1513"/>
  <c r="BL30" i="1513" s="1"/>
  <c r="BK30" i="1513" s="1"/>
  <c r="CR24" i="1513"/>
  <c r="CF37" i="1513"/>
  <c r="BI66" i="1513"/>
  <c r="AQ49" i="1513"/>
  <c r="AK55" i="1513"/>
  <c r="AP12" i="1513"/>
  <c r="AK62" i="1513"/>
  <c r="AJ45" i="1513"/>
  <c r="CS13" i="1513"/>
  <c r="BH65" i="1513"/>
  <c r="CG42" i="1513"/>
  <c r="AE17" i="1513"/>
  <c r="BI38" i="1513"/>
  <c r="CL61" i="1513"/>
  <c r="BY54" i="1513"/>
  <c r="BX54" i="1513" s="1"/>
  <c r="BW54" i="1513" s="1"/>
  <c r="AI48" i="1513"/>
  <c r="AH48" i="1513" s="1"/>
  <c r="AG48" i="1513" s="1"/>
  <c r="AI18" i="1513"/>
  <c r="AH18" i="1513" s="1"/>
  <c r="AK72" i="1513"/>
  <c r="BB53" i="1513"/>
  <c r="BG28" i="1513"/>
  <c r="BF28" i="1513" s="1"/>
  <c r="BE28" i="1513" s="1"/>
  <c r="BM26" i="1513"/>
  <c r="BL26" i="1513" s="1"/>
  <c r="BK26" i="1513" s="1"/>
  <c r="BG65" i="1513"/>
  <c r="BF65" i="1513" s="1"/>
  <c r="BE65" i="1513" s="1"/>
  <c r="AQ33" i="1513"/>
  <c r="CA35" i="1513"/>
  <c r="AU12" i="1513"/>
  <c r="AT12" i="1513" s="1"/>
  <c r="AS12" i="1513" s="1"/>
  <c r="BO38" i="1513"/>
  <c r="BY25" i="1513"/>
  <c r="BX25" i="1513" s="1"/>
  <c r="BW25" i="1513" s="1"/>
  <c r="CA51" i="1513"/>
  <c r="AJ48" i="1513"/>
  <c r="BH18" i="1513"/>
  <c r="BU67" i="1513"/>
  <c r="CQ47" i="1513"/>
  <c r="CP47" i="1513" s="1"/>
  <c r="CO47" i="1513" s="1"/>
  <c r="AP11" i="1513"/>
  <c r="CE55" i="1513"/>
  <c r="CD55" i="1513" s="1"/>
  <c r="CC55" i="1513" s="1"/>
  <c r="CF69" i="1513"/>
  <c r="CR46" i="1513"/>
  <c r="AJ11" i="1513"/>
  <c r="AJ58" i="1513"/>
  <c r="BG45" i="1513"/>
  <c r="BF45" i="1513" s="1"/>
  <c r="BE45" i="1513" s="1"/>
  <c r="BT16" i="1513"/>
  <c r="AE69" i="1513"/>
  <c r="BB46" i="1513"/>
  <c r="BH16" i="1513"/>
  <c r="M55" i="1513"/>
  <c r="BU39" i="1513"/>
  <c r="AU30" i="1513"/>
  <c r="AT30" i="1513" s="1"/>
  <c r="AS30" i="1513" s="1"/>
  <c r="AE45" i="1513"/>
  <c r="BM59" i="1513"/>
  <c r="BL59" i="1513" s="1"/>
  <c r="BK59" i="1513" s="1"/>
  <c r="AU38" i="1513"/>
  <c r="AT38" i="1513" s="1"/>
  <c r="AS38" i="1513" s="1"/>
  <c r="AU26" i="1513"/>
  <c r="AT26" i="1513" s="1"/>
  <c r="AS26" i="1513" s="1"/>
  <c r="CL60" i="1513"/>
  <c r="BC12" i="1513"/>
  <c r="BC39" i="1513"/>
  <c r="AV46" i="1513"/>
  <c r="BC64" i="1513"/>
  <c r="BN35" i="1513"/>
  <c r="AC11" i="1513"/>
  <c r="AB11" i="1513" s="1"/>
  <c r="BY39" i="1513"/>
  <c r="BX39" i="1513" s="1"/>
  <c r="BW39" i="1513" s="1"/>
  <c r="BO63" i="1513"/>
  <c r="AW11" i="1513"/>
  <c r="CS33" i="1513"/>
  <c r="AK71" i="1513"/>
  <c r="CF45" i="1513"/>
  <c r="BA38" i="1513"/>
  <c r="AZ38" i="1513" s="1"/>
  <c r="AY38" i="1513" s="1"/>
  <c r="BG71" i="1513"/>
  <c r="BF71" i="1513" s="1"/>
  <c r="BE71" i="1513" s="1"/>
  <c r="BC46" i="1513"/>
  <c r="AW67" i="1513"/>
  <c r="CQ42" i="1513"/>
  <c r="CP42" i="1513" s="1"/>
  <c r="CO42" i="1513" s="1"/>
  <c r="CF71" i="1513"/>
  <c r="AP65" i="1513"/>
  <c r="CG20" i="1513"/>
  <c r="AQ13" i="1513"/>
  <c r="BH31" i="1513"/>
  <c r="BU49" i="1513"/>
  <c r="AI30" i="1513"/>
  <c r="AH30" i="1513" s="1"/>
  <c r="CS48" i="1513"/>
  <c r="CR22" i="1513"/>
  <c r="AV67" i="1513"/>
  <c r="CA46" i="1513"/>
  <c r="CE12" i="1513"/>
  <c r="CD12" i="1513" s="1"/>
  <c r="CC12" i="1513" s="1"/>
  <c r="AJ67" i="1513"/>
  <c r="BT54" i="1513"/>
  <c r="CK21" i="1513"/>
  <c r="CJ21" i="1513" s="1"/>
  <c r="CI21" i="1513" s="1"/>
  <c r="AP58" i="1513"/>
  <c r="AO57" i="1513"/>
  <c r="AN57" i="1513" s="1"/>
  <c r="AM57" i="1513" s="1"/>
  <c r="BY63" i="1513"/>
  <c r="BX63" i="1513" s="1"/>
  <c r="BW63" i="1513" s="1"/>
  <c r="CF32" i="1513"/>
  <c r="BS30" i="1513"/>
  <c r="BR30" i="1513" s="1"/>
  <c r="BQ30" i="1513" s="1"/>
  <c r="CQ33" i="1513"/>
  <c r="CP33" i="1513" s="1"/>
  <c r="CO33" i="1513" s="1"/>
  <c r="AW69" i="1513"/>
  <c r="AV59" i="1513"/>
  <c r="CS21" i="1513"/>
  <c r="AK31" i="1513"/>
  <c r="CR56" i="1513"/>
  <c r="L34" i="1513"/>
  <c r="AO58" i="1513"/>
  <c r="AN58" i="1513" s="1"/>
  <c r="AM58" i="1513" s="1"/>
  <c r="AE65" i="1513"/>
  <c r="BS27" i="1513"/>
  <c r="BR27" i="1513" s="1"/>
  <c r="BQ27" i="1513" s="1"/>
  <c r="M65" i="1513"/>
  <c r="AV45" i="1513"/>
  <c r="CA11" i="1513"/>
  <c r="AK52" i="1513"/>
  <c r="BY19" i="1513"/>
  <c r="BX19" i="1513" s="1"/>
  <c r="BW19" i="1513" s="1"/>
  <c r="CG27" i="1513"/>
  <c r="BS51" i="1513"/>
  <c r="BR51" i="1513" s="1"/>
  <c r="BQ51" i="1513" s="1"/>
  <c r="BB32" i="1513"/>
  <c r="AJ26" i="1513"/>
  <c r="AQ58" i="1513"/>
  <c r="AJ42" i="1513"/>
  <c r="AO13" i="1513"/>
  <c r="AN13" i="1513" s="1"/>
  <c r="AM13" i="1513" s="1"/>
  <c r="AQ67" i="1513"/>
  <c r="AQ35" i="1513"/>
  <c r="CL53" i="1513"/>
  <c r="BC67" i="1513"/>
  <c r="AQ66" i="1513"/>
  <c r="CL59" i="1513"/>
  <c r="CM19" i="1513"/>
  <c r="BM62" i="1513"/>
  <c r="BL62" i="1513" s="1"/>
  <c r="BK62" i="1513" s="1"/>
  <c r="L29" i="1513"/>
  <c r="CA68" i="1513"/>
  <c r="CE45" i="1513"/>
  <c r="CD45" i="1513" s="1"/>
  <c r="CC45" i="1513" s="1"/>
  <c r="CG58" i="1513"/>
  <c r="BM47" i="1513"/>
  <c r="BL47" i="1513" s="1"/>
  <c r="BK47" i="1513" s="1"/>
  <c r="L14" i="1513"/>
  <c r="AV28" i="1513"/>
  <c r="BS63" i="1513"/>
  <c r="BR63" i="1513" s="1"/>
  <c r="BQ63" i="1513" s="1"/>
  <c r="AJ14" i="1513"/>
  <c r="BH13" i="1513"/>
  <c r="CM29" i="1513"/>
  <c r="BC73" i="1513"/>
  <c r="BI36" i="1513"/>
  <c r="CG64" i="1513"/>
  <c r="CG57" i="1513"/>
  <c r="AK15" i="1513"/>
  <c r="CE27" i="1513"/>
  <c r="CD27" i="1513" s="1"/>
  <c r="CC27" i="1513" s="1"/>
  <c r="BU51" i="1513"/>
  <c r="AV31" i="1513"/>
  <c r="AP66" i="1513"/>
  <c r="CL14" i="1513"/>
  <c r="AD68" i="1513"/>
  <c r="BC20" i="1513"/>
  <c r="BH61" i="1513"/>
  <c r="CS32" i="1513"/>
  <c r="M12" i="1513"/>
  <c r="BU52" i="1513"/>
  <c r="CR35" i="1513"/>
  <c r="CQ36" i="1513"/>
  <c r="CP36" i="1513" s="1"/>
  <c r="CO36" i="1513" s="1"/>
  <c r="BS69" i="1513"/>
  <c r="BR69" i="1513" s="1"/>
  <c r="BQ69" i="1513" s="1"/>
  <c r="BU45" i="1513"/>
  <c r="BB67" i="1513"/>
  <c r="BZ48" i="1513"/>
  <c r="AE30" i="1513"/>
  <c r="CL42" i="1513"/>
  <c r="M73" i="1513"/>
  <c r="BY42" i="1513"/>
  <c r="BX42" i="1513" s="1"/>
  <c r="BW42" i="1513" s="1"/>
  <c r="CG30" i="1513"/>
  <c r="BM27" i="1513"/>
  <c r="BL27" i="1513" s="1"/>
  <c r="BK27" i="1513" s="1"/>
  <c r="AO53" i="1513"/>
  <c r="AN53" i="1513" s="1"/>
  <c r="AM53" i="1513" s="1"/>
  <c r="BA16" i="1513"/>
  <c r="AZ16" i="1513" s="1"/>
  <c r="AY16" i="1513" s="1"/>
  <c r="AO26" i="1513"/>
  <c r="AN26" i="1513" s="1"/>
  <c r="AM26" i="1513" s="1"/>
  <c r="AO65" i="1513"/>
  <c r="AN65" i="1513" s="1"/>
  <c r="AM65" i="1513" s="1"/>
  <c r="K19" i="1513"/>
  <c r="J19" i="1513" s="1"/>
  <c r="AP22" i="1"/>
  <c r="CG22" i="1"/>
  <c r="AI22" i="1"/>
  <c r="CL22" i="1"/>
  <c r="CL22" i="1513"/>
  <c r="CF31" i="1513"/>
  <c r="CK59" i="1513"/>
  <c r="CJ59" i="1513" s="1"/>
  <c r="CI59" i="1513" s="1"/>
  <c r="BG56" i="1513"/>
  <c r="BF56" i="1513" s="1"/>
  <c r="BE56" i="1513" s="1"/>
  <c r="L18" i="1513"/>
  <c r="BY61" i="1513"/>
  <c r="BX61" i="1513" s="1"/>
  <c r="BW61" i="1513" s="1"/>
  <c r="BM28" i="1513"/>
  <c r="BL28" i="1513" s="1"/>
  <c r="BK28" i="1513" s="1"/>
  <c r="BH39" i="1513"/>
  <c r="BZ21" i="1513"/>
  <c r="AO32" i="1513"/>
  <c r="AN32" i="1513" s="1"/>
  <c r="AM32" i="1513" s="1"/>
  <c r="AI63" i="1513"/>
  <c r="AH63" i="1513" s="1"/>
  <c r="AI22" i="1513"/>
  <c r="AH22" i="1513" s="1"/>
  <c r="CL63" i="1513"/>
  <c r="AD60" i="1513"/>
  <c r="BA26" i="1513"/>
  <c r="AZ26" i="1513" s="1"/>
  <c r="AY26" i="1513" s="1"/>
  <c r="BI26" i="1513"/>
  <c r="AP13" i="1513"/>
  <c r="BB38" i="1513"/>
  <c r="BU16" i="1513"/>
  <c r="CA52" i="1513"/>
  <c r="BT35" i="1513"/>
  <c r="L55" i="1513"/>
  <c r="BH32" i="1513"/>
  <c r="AD14" i="1513"/>
  <c r="CM63" i="1513"/>
  <c r="BS37" i="1513"/>
  <c r="BR37" i="1513" s="1"/>
  <c r="BQ37" i="1513" s="1"/>
  <c r="AV19" i="1513"/>
  <c r="AP57" i="1513"/>
  <c r="BA40" i="1513"/>
  <c r="AZ40" i="1513" s="1"/>
  <c r="AY40" i="1513" s="1"/>
  <c r="AD26" i="1513"/>
  <c r="BU27" i="1513"/>
  <c r="BY67" i="1513"/>
  <c r="BX67" i="1513" s="1"/>
  <c r="BW67" i="1513" s="1"/>
  <c r="AW45" i="1513"/>
  <c r="CG22" i="1513"/>
  <c r="AD47" i="1513"/>
  <c r="AE35" i="1513"/>
  <c r="L66" i="1513"/>
  <c r="CG59" i="1513"/>
  <c r="BI27" i="1513"/>
  <c r="BS44" i="1513"/>
  <c r="BR44" i="1513" s="1"/>
  <c r="BQ44" i="1513" s="1"/>
  <c r="CK70" i="1513"/>
  <c r="CJ70" i="1513" s="1"/>
  <c r="CI70" i="1513" s="1"/>
  <c r="BN22" i="1513"/>
  <c r="AD70" i="1513"/>
  <c r="M42" i="1513"/>
  <c r="BH73" i="1513"/>
  <c r="BU38" i="1513"/>
  <c r="AW30" i="1513"/>
  <c r="AJ35" i="1513"/>
  <c r="CQ56" i="1513"/>
  <c r="CP56" i="1513" s="1"/>
  <c r="CO56" i="1513" s="1"/>
  <c r="M34" i="1513"/>
  <c r="X12" i="1513"/>
  <c r="BB51" i="1513"/>
  <c r="BM23" i="1513"/>
  <c r="BL23" i="1513" s="1"/>
  <c r="BK23" i="1513" s="1"/>
  <c r="M19" i="1513"/>
  <c r="CF63" i="1513"/>
  <c r="CR30" i="1513"/>
  <c r="AQ52" i="1513"/>
  <c r="CL69" i="1513"/>
  <c r="X60" i="1513"/>
  <c r="AU52" i="1513"/>
  <c r="AT52" i="1513" s="1"/>
  <c r="AS52" i="1513" s="1"/>
  <c r="BT26" i="1513"/>
  <c r="AO59" i="1513"/>
  <c r="AN59" i="1513" s="1"/>
  <c r="AM59" i="1513" s="1"/>
  <c r="BG35" i="1513"/>
  <c r="BF35" i="1513" s="1"/>
  <c r="BE35" i="1513" s="1"/>
  <c r="CA69" i="1513"/>
  <c r="BM12" i="1513"/>
  <c r="BL12" i="1513" s="1"/>
  <c r="BK12" i="1513" s="1"/>
  <c r="BT33" i="1513"/>
  <c r="BI24" i="1513"/>
  <c r="AO66" i="1513"/>
  <c r="AN66" i="1513" s="1"/>
  <c r="AM66" i="1513" s="1"/>
  <c r="CG18" i="1513"/>
  <c r="W60" i="1513"/>
  <c r="V60" i="1513" s="1"/>
  <c r="U60" i="1513" s="1"/>
  <c r="BG59" i="1513"/>
  <c r="BF59" i="1513" s="1"/>
  <c r="BE59" i="1513" s="1"/>
  <c r="AU68" i="1513"/>
  <c r="AT68" i="1513" s="1"/>
  <c r="AS68" i="1513" s="1"/>
  <c r="CR25" i="1513"/>
  <c r="BG61" i="1513"/>
  <c r="BF61" i="1513" s="1"/>
  <c r="BE61" i="1513" s="1"/>
  <c r="CR32" i="1513"/>
  <c r="K12" i="1513"/>
  <c r="J12" i="1513" s="1"/>
  <c r="BS52" i="1513"/>
  <c r="BR52" i="1513" s="1"/>
  <c r="BQ52" i="1513" s="1"/>
  <c r="X11" i="1513"/>
  <c r="AI35" i="1513"/>
  <c r="AH35" i="1513" s="1"/>
  <c r="M62" i="1513"/>
  <c r="BT29" i="1513"/>
  <c r="BA70" i="1513"/>
  <c r="AZ70" i="1513" s="1"/>
  <c r="AY70" i="1513" s="1"/>
  <c r="BA14" i="1513"/>
  <c r="AZ14" i="1513" s="1"/>
  <c r="AY14" i="1513" s="1"/>
  <c r="AO60" i="1513"/>
  <c r="AN60" i="1513" s="1"/>
  <c r="AM60" i="1513" s="1"/>
  <c r="BT22" i="1513"/>
  <c r="AV70" i="1513"/>
  <c r="CK42" i="1513"/>
  <c r="CJ42" i="1513" s="1"/>
  <c r="CI42" i="1513" s="1"/>
  <c r="AD71" i="1513"/>
  <c r="BZ42" i="1513"/>
  <c r="AJ15" i="1513"/>
  <c r="CF30" i="1513"/>
  <c r="AJ60" i="1513"/>
  <c r="AU31" i="1513"/>
  <c r="AT31" i="1513" s="1"/>
  <c r="AS31" i="1513" s="1"/>
  <c r="CM69" i="1513"/>
  <c r="BC38" i="1513"/>
  <c r="M13" i="1513"/>
  <c r="BU62" i="1513"/>
  <c r="BY12" i="1513"/>
  <c r="BX12" i="1513" s="1"/>
  <c r="BW12" i="1513" s="1"/>
  <c r="BN60" i="1513"/>
  <c r="M46" i="1513"/>
  <c r="CQ26" i="1513"/>
  <c r="CP26" i="1513" s="1"/>
  <c r="CO26" i="1513" s="1"/>
  <c r="CS16" i="1513"/>
  <c r="CR59" i="1513"/>
  <c r="CM11" i="1513"/>
  <c r="AE60" i="1513"/>
  <c r="CE50" i="1513"/>
  <c r="CD50" i="1513" s="1"/>
  <c r="CC50" i="1513" s="1"/>
  <c r="BB34" i="1513"/>
  <c r="AI14" i="1513"/>
  <c r="AH14" i="1513" s="1"/>
  <c r="CS59" i="1513"/>
  <c r="BH11" i="1513"/>
  <c r="BM46" i="1513"/>
  <c r="BL46" i="1513" s="1"/>
  <c r="BK46" i="1513" s="1"/>
  <c r="BM55" i="1513"/>
  <c r="BL55" i="1513" s="1"/>
  <c r="BK55" i="1513" s="1"/>
  <c r="BB16" i="1513"/>
  <c r="X22" i="1"/>
  <c r="CQ22" i="1"/>
  <c r="CG26" i="1513"/>
  <c r="CE29" i="1513"/>
  <c r="CD29" i="1513" s="1"/>
  <c r="CC29" i="1513" s="1"/>
  <c r="AO54" i="1513"/>
  <c r="AN54" i="1513" s="1"/>
  <c r="AM54" i="1513" s="1"/>
  <c r="CM28" i="1513"/>
  <c r="AD34" i="1513"/>
  <c r="BH64" i="1513"/>
  <c r="BB12" i="1513"/>
  <c r="BH45" i="1513"/>
  <c r="AW60" i="1513"/>
  <c r="CL27" i="1513"/>
  <c r="CR69" i="1513"/>
  <c r="CQ35" i="1513"/>
  <c r="CP35" i="1513" s="1"/>
  <c r="CO35" i="1513" s="1"/>
  <c r="AK60" i="1513"/>
  <c r="BO55" i="1513"/>
  <c r="CF68" i="1513"/>
  <c r="BZ14" i="1513"/>
  <c r="BH26" i="1513"/>
  <c r="BG39" i="1513"/>
  <c r="BF39" i="1513" s="1"/>
  <c r="BE39" i="1513" s="1"/>
  <c r="CQ61" i="1513"/>
  <c r="CP61" i="1513" s="1"/>
  <c r="CO61" i="1513" s="1"/>
  <c r="AW38" i="1513"/>
  <c r="BH30" i="1513"/>
  <c r="BZ64" i="1513"/>
  <c r="AD31" i="1513"/>
  <c r="BH63" i="1513"/>
  <c r="AO55" i="1513"/>
  <c r="AN55" i="1513" s="1"/>
  <c r="AM55" i="1513" s="1"/>
  <c r="AD39" i="1513"/>
  <c r="AO30" i="1513"/>
  <c r="AN30" i="1513" s="1"/>
  <c r="AM30" i="1513" s="1"/>
  <c r="BB40" i="1513"/>
  <c r="CM32" i="1513"/>
  <c r="CM70" i="1513"/>
  <c r="CK20" i="1513"/>
  <c r="CJ20" i="1513" s="1"/>
  <c r="CI20" i="1513" s="1"/>
  <c r="BC68" i="1513"/>
  <c r="AO28" i="1513"/>
  <c r="AN28" i="1513" s="1"/>
  <c r="AM28" i="1513" s="1"/>
  <c r="BI73" i="1513"/>
  <c r="BT38" i="1513"/>
  <c r="CK30" i="1513"/>
  <c r="CJ30" i="1513" s="1"/>
  <c r="CI30" i="1513" s="1"/>
  <c r="M60" i="1513"/>
  <c r="M53" i="1513"/>
  <c r="CS20" i="1513"/>
  <c r="BN46" i="1513"/>
  <c r="CM59" i="1513"/>
  <c r="AK20" i="1513"/>
  <c r="AJ64" i="1513"/>
  <c r="AE34" i="1513"/>
  <c r="AI71" i="1513"/>
  <c r="AH71" i="1513" s="1"/>
  <c r="BB33" i="1513"/>
  <c r="CK26" i="1513"/>
  <c r="CJ26" i="1513" s="1"/>
  <c r="CI26" i="1513" s="1"/>
  <c r="BZ71" i="1513"/>
  <c r="CF59" i="1513"/>
  <c r="BG27" i="1513"/>
  <c r="BF27" i="1513" s="1"/>
  <c r="BE27" i="1513" s="1"/>
  <c r="M14" i="1513"/>
  <c r="CS62" i="1513"/>
  <c r="BM45" i="1513"/>
  <c r="BL45" i="1513" s="1"/>
  <c r="BK45" i="1513" s="1"/>
  <c r="BG26" i="1513"/>
  <c r="BF26" i="1513" s="1"/>
  <c r="BE26" i="1513" s="1"/>
  <c r="BO69" i="1513"/>
  <c r="W12" i="1513"/>
  <c r="V12" i="1513" s="1"/>
  <c r="U12" i="1513" s="1"/>
  <c r="AE41" i="1513"/>
  <c r="CG50" i="1513"/>
  <c r="M49" i="1513"/>
  <c r="AU33" i="1513"/>
  <c r="AT33" i="1513" s="1"/>
  <c r="AS33" i="1513" s="1"/>
  <c r="CS66" i="1513"/>
  <c r="CE54" i="1513"/>
  <c r="CD54" i="1513" s="1"/>
  <c r="CC54" i="1513" s="1"/>
  <c r="CF11" i="1513"/>
  <c r="BI64" i="1513"/>
  <c r="AW29" i="1513"/>
  <c r="CF27" i="1513"/>
  <c r="AQ45" i="1513"/>
  <c r="K68" i="1513"/>
  <c r="J68" i="1513" s="1"/>
  <c r="BI22" i="1513"/>
  <c r="BB57" i="1513"/>
  <c r="CG70" i="1513"/>
  <c r="L69" i="1513"/>
  <c r="BU22" i="1513"/>
  <c r="AW70" i="1513"/>
  <c r="M18" i="1513"/>
  <c r="CE73" i="1513"/>
  <c r="CD73" i="1513" s="1"/>
  <c r="CC73" i="1513" s="1"/>
  <c r="AV27" i="1513"/>
  <c r="BZ16" i="1513"/>
  <c r="CA71" i="1513"/>
  <c r="CA57" i="1513"/>
  <c r="L25" i="1513"/>
  <c r="AE59" i="1513"/>
  <c r="BU63" i="1513"/>
  <c r="CA48" i="1513"/>
  <c r="L13" i="1513"/>
  <c r="BN62" i="1513"/>
  <c r="BZ12" i="1513"/>
  <c r="BM60" i="1513"/>
  <c r="BL60" i="1513" s="1"/>
  <c r="BK60" i="1513" s="1"/>
  <c r="CA36" i="1513"/>
  <c r="W11" i="1513"/>
  <c r="V11" i="1513" s="1"/>
  <c r="CR16" i="1513"/>
  <c r="CQ59" i="1513"/>
  <c r="CP59" i="1513" s="1"/>
  <c r="CO59" i="1513" s="1"/>
  <c r="BS29" i="1513"/>
  <c r="BR29" i="1513" s="1"/>
  <c r="BQ29" i="1513" s="1"/>
  <c r="CF50" i="1513"/>
  <c r="CF33" i="1513"/>
  <c r="M26" i="1513"/>
  <c r="BZ53" i="1513"/>
  <c r="CS22" i="1513"/>
  <c r="AJ63" i="1513"/>
  <c r="AV32" i="1513"/>
  <c r="CF12" i="1513"/>
  <c r="CE71" i="1513"/>
  <c r="CD71" i="1513" s="1"/>
  <c r="CC71" i="1513" s="1"/>
  <c r="AK57" i="1513"/>
  <c r="BM25" i="1513"/>
  <c r="BL25" i="1513" s="1"/>
  <c r="BK25" i="1513" s="1"/>
  <c r="CE68" i="1513"/>
  <c r="CD68" i="1513" s="1"/>
  <c r="CC68" i="1513" s="1"/>
  <c r="L49" i="1513"/>
  <c r="BO11" i="1513"/>
  <c r="AQ14" i="1513"/>
  <c r="BS54" i="1513"/>
  <c r="BR54" i="1513" s="1"/>
  <c r="BQ54" i="1513" s="1"/>
  <c r="BI59" i="1513"/>
  <c r="BC11" i="1513"/>
  <c r="BA64" i="1513"/>
  <c r="AZ64" i="1513" s="1"/>
  <c r="AY64" i="1513" s="1"/>
  <c r="AP26" i="1513"/>
  <c r="BB25" i="1513"/>
  <c r="AE22" i="1"/>
  <c r="CS22" i="1"/>
  <c r="AD22" i="1"/>
  <c r="BH22" i="1"/>
  <c r="BU22" i="1"/>
  <c r="BZ30" i="1513"/>
  <c r="AK25" i="1513"/>
  <c r="CE33" i="1513"/>
  <c r="CD33" i="1513" s="1"/>
  <c r="CC33" i="1513" s="1"/>
  <c r="BI61" i="1513"/>
  <c r="BI35" i="1513"/>
  <c r="AK56" i="1513"/>
  <c r="AU20" i="1513"/>
  <c r="AT20" i="1513" s="1"/>
  <c r="AS20" i="1513" s="1"/>
  <c r="BT13" i="1513"/>
  <c r="BU68" i="1513"/>
  <c r="CQ22" i="1513"/>
  <c r="CP22" i="1513" s="1"/>
  <c r="CO22" i="1513" s="1"/>
  <c r="CM62" i="1513"/>
  <c r="CL30" i="1513"/>
  <c r="AI57" i="1513"/>
  <c r="AH57" i="1513" s="1"/>
  <c r="X59" i="1513"/>
  <c r="CG56" i="1513"/>
  <c r="BH14" i="1513"/>
  <c r="BM11" i="1513"/>
  <c r="BL11" i="1513" s="1"/>
  <c r="L32" i="1513"/>
  <c r="CK28" i="1513"/>
  <c r="CJ28" i="1513" s="1"/>
  <c r="CI28" i="1513" s="1"/>
  <c r="CR33" i="1513"/>
  <c r="BG16" i="1513"/>
  <c r="BF16" i="1513" s="1"/>
  <c r="BE16" i="1513" s="1"/>
  <c r="CM60" i="1513"/>
  <c r="AO27" i="1513"/>
  <c r="AN27" i="1513" s="1"/>
  <c r="AM27" i="1513" s="1"/>
  <c r="CF62" i="1513"/>
  <c r="M58" i="1513"/>
  <c r="AW46" i="1513"/>
  <c r="AQ26" i="1513"/>
  <c r="BO46" i="1513"/>
  <c r="CS27" i="1513"/>
  <c r="BA62" i="1513"/>
  <c r="AZ62" i="1513" s="1"/>
  <c r="AY62" i="1513" s="1"/>
  <c r="AI20" i="1513"/>
  <c r="AH20" i="1513" s="1"/>
  <c r="AK64" i="1513"/>
  <c r="AQ31" i="1513"/>
  <c r="BC71" i="1513"/>
  <c r="BT39" i="1513"/>
  <c r="CL26" i="1513"/>
  <c r="BY65" i="1513"/>
  <c r="BX65" i="1513" s="1"/>
  <c r="BW65" i="1513" s="1"/>
  <c r="BO47" i="1513"/>
  <c r="AU13" i="1513"/>
  <c r="AT13" i="1513" s="1"/>
  <c r="AS13" i="1513" s="1"/>
  <c r="AE22" i="1513"/>
  <c r="AW52" i="1513"/>
  <c r="AU11" i="1513"/>
  <c r="AT11" i="1513" s="1"/>
  <c r="AQ59" i="1513"/>
  <c r="BZ20" i="1513"/>
  <c r="BZ61" i="1513"/>
  <c r="CG45" i="1513"/>
  <c r="BU14" i="1513"/>
  <c r="L60" i="1513"/>
  <c r="L53" i="1513"/>
  <c r="CR20" i="1513"/>
  <c r="AI70" i="1513"/>
  <c r="AH70" i="1513" s="1"/>
  <c r="AQ57" i="1513"/>
  <c r="CK32" i="1513"/>
  <c r="CJ32" i="1513" s="1"/>
  <c r="CI32" i="1513" s="1"/>
  <c r="AP16" i="1513"/>
  <c r="L62" i="1513"/>
  <c r="AK70" i="1513"/>
  <c r="BO45" i="1513"/>
  <c r="AE37" i="1513"/>
  <c r="AE36" i="1513"/>
  <c r="BG46" i="1513"/>
  <c r="BF46" i="1513" s="1"/>
  <c r="BE46" i="1513" s="1"/>
  <c r="AE56" i="1513"/>
  <c r="BB52" i="1513"/>
  <c r="BU12" i="1513"/>
  <c r="BG62" i="1513"/>
  <c r="BF62" i="1513" s="1"/>
  <c r="BE62" i="1513" s="1"/>
  <c r="AW20" i="1513"/>
  <c r="BY71" i="1513"/>
  <c r="BX71" i="1513" s="1"/>
  <c r="BW71" i="1513" s="1"/>
  <c r="BU29" i="1513"/>
  <c r="CK69" i="1513"/>
  <c r="CJ69" i="1513" s="1"/>
  <c r="CI69" i="1513" s="1"/>
  <c r="CF35" i="1513"/>
  <c r="AP52" i="1513"/>
  <c r="BC57" i="1513"/>
  <c r="AU53" i="1513"/>
  <c r="AT53" i="1513" s="1"/>
  <c r="AS53" i="1513" s="1"/>
  <c r="CK19" i="1513"/>
  <c r="CJ19" i="1513" s="1"/>
  <c r="CI19" i="1513" s="1"/>
  <c r="BO62" i="1513"/>
  <c r="M29" i="1513"/>
  <c r="BO60" i="1513"/>
  <c r="BZ36" i="1513"/>
  <c r="CR14" i="1513"/>
  <c r="AO67" i="1513"/>
  <c r="AN67" i="1513" s="1"/>
  <c r="AM67" i="1513" s="1"/>
  <c r="AK53" i="1513"/>
  <c r="L22" i="1513"/>
  <c r="CM53" i="1513"/>
  <c r="AD59" i="1513"/>
  <c r="BY43" i="1513"/>
  <c r="BX43" i="1513" s="1"/>
  <c r="BW43" i="1513" s="1"/>
  <c r="L26" i="1513"/>
  <c r="AE57" i="1513"/>
  <c r="BZ22" i="1513"/>
  <c r="AK63" i="1513"/>
  <c r="AW32" i="1513"/>
  <c r="BY16" i="1513"/>
  <c r="BX16" i="1513" s="1"/>
  <c r="BW16" i="1513" s="1"/>
  <c r="CG71" i="1513"/>
  <c r="BZ57" i="1513"/>
  <c r="M25" i="1513"/>
  <c r="L39" i="1513"/>
  <c r="BI45" i="1513"/>
  <c r="BH71" i="1513"/>
  <c r="BH52" i="1513"/>
  <c r="K15" i="1513"/>
  <c r="J15" i="1513" s="1"/>
  <c r="CS69" i="1513"/>
  <c r="CS42" i="1513"/>
  <c r="CS14" i="1513"/>
  <c r="AI67" i="1513"/>
  <c r="AH67" i="1513" s="1"/>
  <c r="BU54" i="1513"/>
  <c r="CM21" i="1513"/>
  <c r="BT63" i="1513"/>
  <c r="CF52" i="1513"/>
  <c r="CF20" i="1513"/>
  <c r="CS26" i="1513"/>
  <c r="AE39" i="1513"/>
  <c r="CG68" i="1513"/>
  <c r="BN11" i="1513"/>
  <c r="AQ53" i="1513"/>
  <c r="CF67" i="1513"/>
  <c r="S22" i="1"/>
  <c r="CA22" i="1"/>
  <c r="CE22" i="1"/>
  <c r="BT22" i="1"/>
  <c r="BY22" i="1"/>
  <c r="CK22" i="1"/>
  <c r="CQ14" i="1513"/>
  <c r="CP14" i="1513" s="1"/>
  <c r="CO14" i="1513" s="1"/>
  <c r="M22" i="1513"/>
  <c r="AD45" i="1513"/>
  <c r="CK40" i="1513"/>
  <c r="CJ40" i="1513" s="1"/>
  <c r="CI40" i="1513" s="1"/>
  <c r="CK56" i="1513"/>
  <c r="CJ56" i="1513" s="1"/>
  <c r="CI56" i="1513" s="1"/>
  <c r="CL67" i="1513"/>
  <c r="BU37" i="1513"/>
  <c r="CE70" i="1513"/>
  <c r="CD70" i="1513" s="1"/>
  <c r="CC70" i="1513" s="1"/>
  <c r="M21" i="1513"/>
  <c r="BS45" i="1513"/>
  <c r="BR45" i="1513" s="1"/>
  <c r="BQ45" i="1513" s="1"/>
  <c r="L21" i="1513"/>
  <c r="CQ62" i="1513"/>
  <c r="CP62" i="1513" s="1"/>
  <c r="CO62" i="1513" s="1"/>
  <c r="AQ22" i="1"/>
  <c r="CF22" i="1"/>
  <c r="BB22" i="1"/>
  <c r="K22" i="1"/>
  <c r="J22" i="1" s="1"/>
  <c r="B22" i="1" s="1"/>
  <c r="BI68" i="1513"/>
  <c r="BO19" i="1513"/>
  <c r="AO36" i="1513"/>
  <c r="AN36" i="1513" s="1"/>
  <c r="AM36" i="1513" s="1"/>
  <c r="BB68" i="1513"/>
  <c r="BA30" i="1513"/>
  <c r="AZ30" i="1513" s="1"/>
  <c r="AY30" i="1513" s="1"/>
  <c r="CE57" i="1513"/>
  <c r="CD57" i="1513" s="1"/>
  <c r="CC57" i="1513" s="1"/>
  <c r="BZ19" i="1513"/>
  <c r="BA20" i="1513"/>
  <c r="AZ20" i="1513" s="1"/>
  <c r="AY20" i="1513" s="1"/>
  <c r="BT62" i="1513"/>
  <c r="BI30" i="1513"/>
  <c r="BM53" i="1513"/>
  <c r="BL53" i="1513" s="1"/>
  <c r="BK53" i="1513" s="1"/>
  <c r="AE14" i="1513"/>
  <c r="BT37" i="1513"/>
  <c r="BT44" i="1513"/>
  <c r="BU44" i="1513"/>
  <c r="L68" i="1513"/>
  <c r="AK14" i="1513"/>
  <c r="CE32" i="1513"/>
  <c r="CD32" i="1513" s="1"/>
  <c r="CC32" i="1513" s="1"/>
  <c r="CA67" i="1513"/>
  <c r="BA46" i="1513"/>
  <c r="AZ46" i="1513" s="1"/>
  <c r="AY46" i="1513" s="1"/>
  <c r="AQ73" i="1513"/>
  <c r="AU59" i="1513"/>
  <c r="AT59" i="1513" s="1"/>
  <c r="AS59" i="1513" s="1"/>
  <c r="CR21" i="1513"/>
  <c r="BB39" i="1513"/>
  <c r="L56" i="1513"/>
  <c r="BC32" i="1513"/>
  <c r="BI14" i="1513"/>
  <c r="CS29" i="1513"/>
  <c r="CL15" i="1513"/>
  <c r="AV52" i="1513"/>
  <c r="AV11" i="1513"/>
  <c r="AK59" i="1513"/>
  <c r="CA20" i="1513"/>
  <c r="CA61" i="1513"/>
  <c r="BZ46" i="1513"/>
  <c r="BT14" i="1513"/>
  <c r="CK63" i="1513"/>
  <c r="CJ63" i="1513" s="1"/>
  <c r="CI63" i="1513" s="1"/>
  <c r="BH24" i="1513"/>
  <c r="AW19" i="1513"/>
  <c r="AQ16" i="1513"/>
  <c r="AD42" i="1513"/>
  <c r="BO14" i="1513"/>
  <c r="CG54" i="1513"/>
  <c r="BH35" i="1513"/>
  <c r="BU58" i="1513"/>
  <c r="BO28" i="1513"/>
  <c r="BO71" i="1513"/>
  <c r="CA65" i="1513"/>
  <c r="BN47" i="1513"/>
  <c r="AW13" i="1513"/>
  <c r="AI27" i="1513"/>
  <c r="AH27" i="1513" s="1"/>
  <c r="BI53" i="1513"/>
  <c r="BG31" i="1513"/>
  <c r="BF31" i="1513" s="1"/>
  <c r="BE31" i="1513" s="1"/>
  <c r="M11" i="1513"/>
  <c r="AJ53" i="1513"/>
  <c r="BA67" i="1513"/>
  <c r="AZ67" i="1513" s="1"/>
  <c r="AY67" i="1513" s="1"/>
  <c r="BI31" i="1513"/>
  <c r="BN45" i="1513"/>
  <c r="CK14" i="1513"/>
  <c r="CJ14" i="1513" s="1"/>
  <c r="CI14" i="1513" s="1"/>
  <c r="CS28" i="1513"/>
  <c r="M31" i="1513"/>
  <c r="CA24" i="1513"/>
  <c r="CE64" i="1513"/>
  <c r="CD64" i="1513" s="1"/>
  <c r="CC64" i="1513" s="1"/>
  <c r="BS59" i="1513"/>
  <c r="BR59" i="1513" s="1"/>
  <c r="BQ59" i="1513" s="1"/>
  <c r="CA19" i="1513"/>
  <c r="BZ65" i="1513"/>
  <c r="CQ20" i="1513"/>
  <c r="CP20" i="1513" s="1"/>
  <c r="CO20" i="1513" s="1"/>
  <c r="CR62" i="1513"/>
  <c r="L19" i="1513"/>
  <c r="BN23" i="1513"/>
  <c r="AP24" i="1513"/>
  <c r="CA43" i="1513"/>
  <c r="BU26" i="1513"/>
  <c r="AD57" i="1513"/>
  <c r="CA22" i="1513"/>
  <c r="BZ68" i="1513"/>
  <c r="AU32" i="1513"/>
  <c r="AT32" i="1513" s="1"/>
  <c r="AS32" i="1513" s="1"/>
  <c r="BM71" i="1513"/>
  <c r="BL71" i="1513" s="1"/>
  <c r="BK71" i="1513" s="1"/>
  <c r="CL68" i="1513"/>
  <c r="AD40" i="1513"/>
  <c r="AP35" i="1513"/>
  <c r="AD41" i="1513"/>
  <c r="CE52" i="1513"/>
  <c r="CD52" i="1513" s="1"/>
  <c r="CC52" i="1513" s="1"/>
  <c r="AW33" i="1513"/>
  <c r="CQ66" i="1513"/>
  <c r="CP66" i="1513" s="1"/>
  <c r="CO66" i="1513" s="1"/>
  <c r="BG52" i="1513"/>
  <c r="BF52" i="1513" s="1"/>
  <c r="BE52" i="1513" s="1"/>
  <c r="M15" i="1513"/>
  <c r="BZ69" i="1513"/>
  <c r="CR42" i="1513"/>
  <c r="AP67" i="1513"/>
  <c r="AI53" i="1513"/>
  <c r="AH53" i="1513" s="1"/>
  <c r="BC34" i="1513"/>
  <c r="BO59" i="1513"/>
  <c r="AV26" i="1513"/>
  <c r="BA12" i="1513"/>
  <c r="AZ12" i="1513" s="1"/>
  <c r="AY12" i="1513" s="1"/>
  <c r="CK68" i="1513"/>
  <c r="CJ68" i="1513" s="1"/>
  <c r="CI68" i="1513" s="1"/>
  <c r="BC23" i="1513"/>
  <c r="AQ24" i="1513"/>
  <c r="AJ31" i="1513"/>
  <c r="CF70" i="1513"/>
  <c r="BZ47" i="1513"/>
  <c r="R22" i="1"/>
  <c r="AO22" i="1"/>
  <c r="BI22" i="1"/>
  <c r="M22" i="1"/>
  <c r="L59" i="1513"/>
  <c r="BA69" i="1513"/>
  <c r="AZ69" i="1513" s="1"/>
  <c r="AY69" i="1513" s="1"/>
  <c r="CE34" i="1513"/>
  <c r="CD34" i="1513" s="1"/>
  <c r="CC34" i="1513" s="1"/>
  <c r="AP59" i="1513"/>
  <c r="CF64" i="1513"/>
  <c r="AJ52" i="1513"/>
  <c r="CM26" i="1513"/>
  <c r="AW17" i="1513"/>
  <c r="CA53" i="1513"/>
  <c r="AO73" i="1513"/>
  <c r="AN73" i="1513" s="1"/>
  <c r="AM73" i="1513" s="1"/>
  <c r="AW40" i="1513"/>
  <c r="CK67" i="1513"/>
  <c r="CJ67" i="1513" s="1"/>
  <c r="CI67" i="1513" s="1"/>
  <c r="CK11" i="1513"/>
  <c r="CJ11" i="1513" s="1"/>
  <c r="CG52" i="1513"/>
  <c r="AI42" i="1513"/>
  <c r="AH42" i="1513" s="1"/>
  <c r="BC51" i="1513"/>
  <c r="CA63" i="1513"/>
  <c r="BS13" i="1513"/>
  <c r="BR13" i="1513" s="1"/>
  <c r="BQ13" i="1513" s="1"/>
  <c r="BA68" i="1513"/>
  <c r="AZ68" i="1513" s="1"/>
  <c r="AY68" i="1513" s="1"/>
  <c r="AQ28" i="1513"/>
  <c r="CF22" i="1513"/>
  <c r="BN53" i="1513"/>
  <c r="AD35" i="1513"/>
  <c r="AI31" i="1513"/>
  <c r="AH31" i="1513" s="1"/>
  <c r="CS56" i="1513"/>
  <c r="BO27" i="1513"/>
  <c r="BI11" i="1513"/>
  <c r="CM15" i="1513"/>
  <c r="CA14" i="1513"/>
  <c r="BB24" i="1513"/>
  <c r="BN14" i="1513"/>
  <c r="CR48" i="1513"/>
  <c r="BS35" i="1513"/>
  <c r="BR35" i="1513" s="1"/>
  <c r="BQ35" i="1513" s="1"/>
  <c r="BT58" i="1513"/>
  <c r="BN28" i="1513"/>
  <c r="BG63" i="1513"/>
  <c r="BF63" i="1513" s="1"/>
  <c r="BE63" i="1513" s="1"/>
  <c r="AQ55" i="1513"/>
  <c r="CL33" i="1513"/>
  <c r="CS30" i="1513"/>
  <c r="CE35" i="1513"/>
  <c r="CD35" i="1513" s="1"/>
  <c r="CC35" i="1513" s="1"/>
  <c r="AP36" i="1513"/>
  <c r="AD56" i="1513"/>
  <c r="BZ52" i="1513"/>
  <c r="BC30" i="1513"/>
  <c r="BG64" i="1513"/>
  <c r="BF64" i="1513" s="1"/>
  <c r="BE64" i="1513" s="1"/>
  <c r="BO34" i="1513"/>
  <c r="BI63" i="1513"/>
  <c r="CG63" i="1513"/>
  <c r="BG24" i="1513"/>
  <c r="BF24" i="1513" s="1"/>
  <c r="BE24" i="1513" s="1"/>
  <c r="AO35" i="1513"/>
  <c r="AN35" i="1513" s="1"/>
  <c r="AM35" i="1513" s="1"/>
  <c r="CG67" i="1513"/>
  <c r="CK53" i="1513"/>
  <c r="CJ53" i="1513" s="1"/>
  <c r="CI53" i="1513" s="1"/>
  <c r="CE18" i="1513"/>
  <c r="CD18" i="1513" s="1"/>
  <c r="CC18" i="1513" s="1"/>
  <c r="AV30" i="1513"/>
  <c r="CM33" i="1513"/>
  <c r="BC70" i="1513"/>
  <c r="BC25" i="1513"/>
  <c r="CF18" i="1513"/>
  <c r="BO52" i="1513"/>
  <c r="CF34" i="1513"/>
  <c r="BB73" i="1513"/>
  <c r="BH36" i="1513"/>
  <c r="BZ11" i="1513"/>
  <c r="AI52" i="1513"/>
  <c r="AH52" i="1513" s="1"/>
  <c r="CA16" i="1513"/>
  <c r="M70" i="1513"/>
  <c r="AV13" i="1513"/>
  <c r="BH53" i="1513"/>
  <c r="CM14" i="1513"/>
  <c r="BA34" i="1513"/>
  <c r="AZ34" i="1513" s="1"/>
  <c r="AY34" i="1513" s="1"/>
  <c r="AW28" i="1513"/>
  <c r="AV33" i="1513"/>
  <c r="CR66" i="1513"/>
  <c r="CF54" i="1513"/>
  <c r="L15" i="1513"/>
  <c r="BY69" i="1513"/>
  <c r="BX69" i="1513" s="1"/>
  <c r="BW69" i="1513" s="1"/>
  <c r="BO12" i="1513"/>
  <c r="CF58" i="1513"/>
  <c r="CE63" i="1513"/>
  <c r="CD63" i="1513" s="1"/>
  <c r="CC63" i="1513" s="1"/>
  <c r="CS41" i="1513"/>
  <c r="BS15" i="1513"/>
  <c r="BR15" i="1513" s="1"/>
  <c r="BQ15" i="1513" s="1"/>
  <c r="AU28" i="1513"/>
  <c r="AT28" i="1513" s="1"/>
  <c r="AS28" i="1513" s="1"/>
  <c r="CK45" i="1513"/>
  <c r="CJ45" i="1513" s="1"/>
  <c r="CI45" i="1513" s="1"/>
  <c r="AD46" i="1513"/>
  <c r="BH56" i="1513"/>
  <c r="CM40" i="1513"/>
  <c r="AW26" i="1513"/>
  <c r="CL56" i="1513"/>
  <c r="AV29" i="1513"/>
  <c r="CM67" i="1513"/>
  <c r="CM68" i="1513"/>
  <c r="AE40" i="1513"/>
  <c r="BA23" i="1513"/>
  <c r="AZ23" i="1513" s="1"/>
  <c r="AY23" i="1513" s="1"/>
  <c r="AP14" i="1513"/>
  <c r="CK29" i="1513"/>
  <c r="CJ29" i="1513" s="1"/>
  <c r="CI29" i="1513" s="1"/>
  <c r="BY21" i="1513"/>
  <c r="BX21" i="1513" s="1"/>
  <c r="BW21" i="1513" s="1"/>
  <c r="AO39" i="1513"/>
  <c r="AN39" i="1513" s="1"/>
  <c r="AM39" i="1513" s="1"/>
  <c r="AP73" i="1513"/>
  <c r="CK62" i="1513"/>
  <c r="CJ62" i="1513" s="1"/>
  <c r="CI62" i="1513" s="1"/>
  <c r="AJ22" i="1513"/>
  <c r="CE62" i="1513"/>
  <c r="CD62" i="1513" s="1"/>
  <c r="CC62" i="1513" s="1"/>
  <c r="AP69" i="1513"/>
  <c r="CR41" i="1513"/>
  <c r="AP30" i="1513"/>
  <c r="BB64" i="1513"/>
  <c r="M39" i="1513"/>
  <c r="BM35" i="1513"/>
  <c r="BL35" i="1513" s="1"/>
  <c r="BK35" i="1513" s="1"/>
  <c r="CQ16" i="1513"/>
  <c r="CP16" i="1513" s="1"/>
  <c r="CO16" i="1513" s="1"/>
  <c r="BN27" i="1513"/>
  <c r="CF56" i="1513"/>
  <c r="CK15" i="1513"/>
  <c r="CJ15" i="1513" s="1"/>
  <c r="CI15" i="1513" s="1"/>
  <c r="AK36" i="1513"/>
  <c r="BY47" i="1513"/>
  <c r="BX47" i="1513" s="1"/>
  <c r="BW47" i="1513" s="1"/>
  <c r="AW22" i="1"/>
  <c r="AU22" i="1"/>
  <c r="AJ22" i="1"/>
  <c r="CM22" i="1"/>
  <c r="AE53" i="1513"/>
  <c r="CQ38" i="1513"/>
  <c r="CP38" i="1513" s="1"/>
  <c r="CO38" i="1513" s="1"/>
  <c r="BT27" i="1513"/>
  <c r="CQ48" i="1513"/>
  <c r="CP48" i="1513" s="1"/>
  <c r="CO48" i="1513" s="1"/>
  <c r="BY11" i="1513"/>
  <c r="BX11" i="1513" s="1"/>
  <c r="BS38" i="1513"/>
  <c r="BR38" i="1513" s="1"/>
  <c r="BQ38" i="1513" s="1"/>
  <c r="BN63" i="1513"/>
  <c r="AK30" i="1513"/>
  <c r="W49" i="1513"/>
  <c r="V49" i="1513" s="1"/>
  <c r="CE22" i="1513"/>
  <c r="CD22" i="1513" s="1"/>
  <c r="CC22" i="1513" s="1"/>
  <c r="L46" i="1513"/>
  <c r="CG62" i="1513"/>
  <c r="CL21" i="1513"/>
  <c r="CM45" i="1513"/>
  <c r="CL32" i="1513"/>
  <c r="BG53" i="1513"/>
  <c r="BF53" i="1513" s="1"/>
  <c r="BE53" i="1513" s="1"/>
  <c r="BY70" i="1513"/>
  <c r="BX70" i="1513" s="1"/>
  <c r="BW70" i="1513" s="1"/>
  <c r="CL20" i="1513"/>
  <c r="AD69" i="1513"/>
  <c r="AP31" i="1513"/>
  <c r="BG73" i="1513"/>
  <c r="BF73" i="1513" s="1"/>
  <c r="BE73" i="1513" s="1"/>
  <c r="AU40" i="1513"/>
  <c r="AT40" i="1513" s="1"/>
  <c r="AS40" i="1513" s="1"/>
  <c r="CM30" i="1513"/>
  <c r="M66" i="1513"/>
  <c r="CE59" i="1513"/>
  <c r="CD59" i="1513" s="1"/>
  <c r="CC59" i="1513" s="1"/>
  <c r="CL11" i="1513"/>
  <c r="AK27" i="1513"/>
  <c r="BG11" i="1513"/>
  <c r="BF11" i="1513" s="1"/>
  <c r="CA15" i="1513"/>
  <c r="AQ36" i="1513"/>
  <c r="CS61" i="1513"/>
  <c r="BY52" i="1513"/>
  <c r="BX52" i="1513" s="1"/>
  <c r="BW52" i="1513" s="1"/>
  <c r="BB30" i="1513"/>
  <c r="BY64" i="1513"/>
  <c r="BX64" i="1513" s="1"/>
  <c r="BW64" i="1513" s="1"/>
  <c r="BN34" i="1513"/>
  <c r="AE54" i="1513"/>
  <c r="L58" i="1513"/>
  <c r="AU46" i="1513"/>
  <c r="AT46" i="1513" s="1"/>
  <c r="AS46" i="1513" s="1"/>
  <c r="AQ65" i="1513"/>
  <c r="BO30" i="1513"/>
  <c r="CR28" i="1513"/>
  <c r="L31" i="1513"/>
  <c r="BZ24" i="1513"/>
  <c r="BT12" i="1513"/>
  <c r="AJ56" i="1513"/>
  <c r="AV20" i="1513"/>
  <c r="AD54" i="1513"/>
  <c r="AP55" i="1513"/>
  <c r="CK33" i="1513"/>
  <c r="CJ33" i="1513" s="1"/>
  <c r="CI33" i="1513" s="1"/>
  <c r="AU19" i="1513"/>
  <c r="AT19" i="1513" s="1"/>
  <c r="AS19" i="1513" s="1"/>
  <c r="M68" i="1513"/>
  <c r="AO52" i="1513"/>
  <c r="AN52" i="1513" s="1"/>
  <c r="AM52" i="1513" s="1"/>
  <c r="CQ27" i="1513"/>
  <c r="CP27" i="1513" s="1"/>
  <c r="CO27" i="1513" s="1"/>
  <c r="BU41" i="1513"/>
  <c r="AW31" i="1513"/>
  <c r="BA51" i="1513"/>
  <c r="AZ51" i="1513" s="1"/>
  <c r="AY51" i="1513" s="1"/>
  <c r="M17" i="1513"/>
  <c r="L17" i="1513"/>
  <c r="AD65" i="1513"/>
  <c r="CQ25" i="1513"/>
  <c r="CP25" i="1513" s="1"/>
  <c r="CO25" i="1513" s="1"/>
  <c r="L65" i="1513"/>
  <c r="CQ32" i="1513"/>
  <c r="CP32" i="1513" s="1"/>
  <c r="CO32" i="1513" s="1"/>
  <c r="CG73" i="1513"/>
  <c r="AW27" i="1513"/>
  <c r="BS14" i="1513"/>
  <c r="BR14" i="1513" s="1"/>
  <c r="BQ14" i="1513" s="1"/>
  <c r="BT51" i="1513"/>
  <c r="BU15" i="1513"/>
  <c r="AD37" i="1513"/>
  <c r="L11" i="1513"/>
  <c r="BG22" i="1513"/>
  <c r="BF22" i="1513" s="1"/>
  <c r="BE22" i="1513" s="1"/>
  <c r="BB26" i="1513"/>
  <c r="BH46" i="1513"/>
  <c r="BI56" i="1513"/>
  <c r="BA52" i="1513"/>
  <c r="AZ52" i="1513" s="1"/>
  <c r="AY52" i="1513" s="1"/>
  <c r="CE11" i="1513"/>
  <c r="CD11" i="1513" s="1"/>
  <c r="CM56" i="1513"/>
  <c r="AU29" i="1513"/>
  <c r="AT29" i="1513" s="1"/>
  <c r="AS29" i="1513" s="1"/>
  <c r="BS41" i="1513"/>
  <c r="BR41" i="1513" s="1"/>
  <c r="BQ41" i="1513" s="1"/>
  <c r="L70" i="1513"/>
  <c r="AW23" i="1513"/>
  <c r="AK26" i="1513"/>
  <c r="BA25" i="1513"/>
  <c r="AZ25" i="1513" s="1"/>
  <c r="AY25" i="1513" s="1"/>
  <c r="BH22" i="1513"/>
  <c r="BU42" i="1513"/>
  <c r="BG20" i="1513"/>
  <c r="BF20" i="1513" s="1"/>
  <c r="BE20" i="1513" s="1"/>
  <c r="BA42" i="1513"/>
  <c r="AZ42" i="1513" s="1"/>
  <c r="AY42" i="1513" s="1"/>
  <c r="CF14" i="1513"/>
  <c r="CL62" i="1513"/>
  <c r="AK22" i="1513"/>
  <c r="CE58" i="1513"/>
  <c r="CD58" i="1513" s="1"/>
  <c r="CC58" i="1513" s="1"/>
  <c r="AO69" i="1513"/>
  <c r="AN69" i="1513" s="1"/>
  <c r="AM69" i="1513" s="1"/>
  <c r="CQ41" i="1513"/>
  <c r="CP41" i="1513" s="1"/>
  <c r="CO41" i="1513" s="1"/>
  <c r="BT15" i="1513"/>
  <c r="AE68" i="1513"/>
  <c r="BB20" i="1513"/>
  <c r="AU60" i="1513"/>
  <c r="AT60" i="1513" s="1"/>
  <c r="AS60" i="1513" s="1"/>
  <c r="CL46" i="1513"/>
  <c r="AU42" i="1513"/>
  <c r="AT42" i="1513" s="1"/>
  <c r="AS42" i="1513" s="1"/>
  <c r="BO53" i="1513"/>
  <c r="CF13" i="1513"/>
  <c r="BA39" i="1513"/>
  <c r="AZ39" i="1513" s="1"/>
  <c r="AY39" i="1513" s="1"/>
  <c r="BG70" i="1513"/>
  <c r="BF70" i="1513" s="1"/>
  <c r="BE70" i="1513" s="1"/>
  <c r="AV23" i="1513"/>
  <c r="AE16" i="1513"/>
  <c r="CE56" i="1513"/>
  <c r="CD56" i="1513" s="1"/>
  <c r="CC56" i="1513" s="1"/>
  <c r="AD36" i="1513"/>
  <c r="BZ15" i="1513"/>
  <c r="AK67" i="1513"/>
  <c r="BN25" i="1513"/>
  <c r="AP53" i="1513"/>
  <c r="BC16" i="1513"/>
  <c r="BA11" i="1513"/>
  <c r="AZ11" i="1513" s="1"/>
  <c r="AJ36" i="1513"/>
  <c r="BZ22" i="1"/>
  <c r="CR22" i="1"/>
  <c r="BO22" i="1"/>
  <c r="AK22" i="1"/>
  <c r="BA22" i="1"/>
  <c r="Q22" i="1"/>
  <c r="AO33" i="1513"/>
  <c r="AN33" i="1513" s="1"/>
  <c r="AM33" i="1513" s="1"/>
  <c r="CM65" i="1513"/>
  <c r="CL19" i="1513"/>
  <c r="BB42" i="1513"/>
  <c r="AE71" i="1513"/>
  <c r="BY36" i="1513"/>
  <c r="BX36" i="1513" s="1"/>
  <c r="BW36" i="1513" s="1"/>
  <c r="AQ60" i="1513"/>
  <c r="BS16" i="1513"/>
  <c r="BR16" i="1513" s="1"/>
  <c r="BQ16" i="1513" s="1"/>
  <c r="AQ39" i="1513"/>
  <c r="CE72" i="1513"/>
  <c r="CD72" i="1513" s="1"/>
  <c r="CC72" i="1513" s="1"/>
  <c r="BI32" i="1513"/>
  <c r="CE30" i="1513"/>
  <c r="CD30" i="1513" s="1"/>
  <c r="CC30" i="1513" s="1"/>
  <c r="BB23" i="1513"/>
  <c r="CR29" i="1513"/>
  <c r="CR27" i="1513"/>
  <c r="AK42" i="1513"/>
  <c r="BC62" i="1513"/>
  <c r="AU17" i="1513"/>
  <c r="AT17" i="1513" s="1"/>
  <c r="AS17" i="1513" s="1"/>
  <c r="AI59" i="1513"/>
  <c r="AH59" i="1513" s="1"/>
  <c r="AG59" i="1513" s="1"/>
  <c r="CM27" i="1513"/>
  <c r="BB71" i="1513"/>
  <c r="BS39" i="1513"/>
  <c r="BR39" i="1513" s="1"/>
  <c r="BQ39" i="1513" s="1"/>
  <c r="CR26" i="1513"/>
  <c r="K60" i="1513"/>
  <c r="J60" i="1513" s="1"/>
  <c r="AJ57" i="1513"/>
  <c r="BO25" i="1513"/>
  <c r="CE67" i="1513"/>
  <c r="CD67" i="1513" s="1"/>
  <c r="CC67" i="1513" s="1"/>
  <c r="BN55" i="1513"/>
  <c r="BN19" i="1513"/>
  <c r="M32" i="1513"/>
  <c r="CL28" i="1513"/>
  <c r="BY24" i="1513"/>
  <c r="BX24" i="1513" s="1"/>
  <c r="BW24" i="1513" s="1"/>
  <c r="BI16" i="1513"/>
  <c r="AI56" i="1513"/>
  <c r="AH56" i="1513" s="1"/>
  <c r="AQ27" i="1513"/>
  <c r="BU33" i="1513"/>
  <c r="M56" i="1513"/>
  <c r="BA32" i="1513"/>
  <c r="AZ32" i="1513" s="1"/>
  <c r="AY32" i="1513" s="1"/>
  <c r="AJ27" i="1513"/>
  <c r="BN52" i="1513"/>
  <c r="CG34" i="1513"/>
  <c r="BU30" i="1513"/>
  <c r="BG36" i="1513"/>
  <c r="BF36" i="1513" s="1"/>
  <c r="BE36" i="1513" s="1"/>
  <c r="AV69" i="1513"/>
  <c r="BU59" i="1513"/>
  <c r="CQ21" i="1513"/>
  <c r="CP21" i="1513" s="1"/>
  <c r="CO21" i="1513" s="1"/>
  <c r="BS33" i="1513"/>
  <c r="BR33" i="1513" s="1"/>
  <c r="BQ33" i="1513" s="1"/>
  <c r="BM69" i="1513"/>
  <c r="BL69" i="1513" s="1"/>
  <c r="BK69" i="1513" s="1"/>
  <c r="AO45" i="1513"/>
  <c r="AN45" i="1513" s="1"/>
  <c r="AM45" i="1513" s="1"/>
  <c r="CQ30" i="1513"/>
  <c r="CP30" i="1513" s="1"/>
  <c r="CO30" i="1513" s="1"/>
  <c r="BB70" i="1513"/>
  <c r="BC40" i="1513"/>
  <c r="AD22" i="1513"/>
  <c r="AK35" i="1513"/>
  <c r="BH27" i="1513"/>
  <c r="BA57" i="1513"/>
  <c r="AZ57" i="1513" s="1"/>
  <c r="AY57" i="1513" s="1"/>
  <c r="AO16" i="1513"/>
  <c r="AN16" i="1513" s="1"/>
  <c r="AM16" i="1513" s="1"/>
  <c r="AO14" i="1513"/>
  <c r="AN14" i="1513" s="1"/>
  <c r="AM14" i="1513" s="1"/>
  <c r="CL70" i="1513"/>
  <c r="BO22" i="1513"/>
  <c r="AE70" i="1513"/>
  <c r="L42" i="1513"/>
  <c r="AJ71" i="1513"/>
  <c r="BC33" i="1513"/>
  <c r="BN71" i="1513"/>
  <c r="BY57" i="1513"/>
  <c r="BX57" i="1513" s="1"/>
  <c r="BW57" i="1513" s="1"/>
  <c r="AI26" i="1513"/>
  <c r="AH26" i="1513" s="1"/>
  <c r="BO23" i="1513"/>
  <c r="AJ70" i="1513"/>
  <c r="BY15" i="1513"/>
  <c r="BX15" i="1513" s="1"/>
  <c r="BW15" i="1513" s="1"/>
  <c r="CA26" i="1513"/>
  <c r="BT42" i="1513"/>
  <c r="BH20" i="1513"/>
  <c r="BC42" i="1513"/>
  <c r="CG14" i="1513"/>
  <c r="BH62" i="1513"/>
  <c r="CE13" i="1513"/>
  <c r="CD13" i="1513" s="1"/>
  <c r="CC13" i="1513" s="1"/>
  <c r="CR36" i="1513"/>
  <c r="BN69" i="1513"/>
  <c r="AP45" i="1513"/>
  <c r="BB14" i="1513"/>
  <c r="CG35" i="1513"/>
  <c r="BI13" i="1513"/>
  <c r="CL29" i="1513"/>
  <c r="BA73" i="1513"/>
  <c r="AZ73" i="1513" s="1"/>
  <c r="AY73" i="1513" s="1"/>
  <c r="CM46" i="1513"/>
  <c r="AV42" i="1513"/>
  <c r="CF57" i="1513"/>
  <c r="CG13" i="1513"/>
  <c r="BT41" i="1513"/>
  <c r="BH70" i="1513"/>
  <c r="AU23" i="1513"/>
  <c r="AT23" i="1513" s="1"/>
  <c r="AS23" i="1513" s="1"/>
  <c r="AD16" i="1513"/>
  <c r="AP60" i="1513"/>
  <c r="AV17" i="1513"/>
  <c r="BT68" i="1513"/>
  <c r="AP32" i="1513"/>
  <c r="CG72" i="1513"/>
  <c r="BT52" i="1513"/>
  <c r="CS35" i="1513"/>
  <c r="CS36" i="1513"/>
  <c r="BT69" i="1513"/>
  <c r="BT45" i="1513"/>
  <c r="BC14" i="1513"/>
  <c r="W59" i="1513"/>
  <c r="V59" i="1513" s="1"/>
  <c r="U59" i="1513" s="1"/>
  <c r="CL45" i="1513"/>
  <c r="BC26" i="1513"/>
  <c r="AQ69" i="1513"/>
  <c r="AQ30" i="1513"/>
  <c r="CA47" i="1513"/>
  <c r="BY14" i="1513"/>
  <c r="BX14" i="1513" s="1"/>
  <c r="BW14" i="1513" s="1"/>
  <c r="CE20" i="1513"/>
  <c r="CD20" i="1513" s="1"/>
  <c r="CC20" i="1513" s="1"/>
  <c r="CQ29" i="1513"/>
  <c r="CP29" i="1513" s="1"/>
  <c r="CO29" i="1513" s="1"/>
  <c r="Y22" i="1"/>
  <c r="BM22" i="1"/>
  <c r="W22" i="1"/>
  <c r="V22" i="1" s="1"/>
  <c r="U22" i="1" s="1"/>
  <c r="BS22" i="1"/>
  <c r="BC22" i="1"/>
  <c r="L22" i="1"/>
  <c r="AE58" i="1513"/>
  <c r="AI15" i="1513"/>
  <c r="AH15" i="1513" s="1"/>
  <c r="AG15" i="1513" s="1"/>
  <c r="AI60" i="1513"/>
  <c r="AH60" i="1513" s="1"/>
  <c r="AG60" i="1513" s="1"/>
  <c r="BH59" i="1513"/>
  <c r="BB11" i="1513"/>
  <c r="BU69" i="1513"/>
  <c r="AO24" i="1513"/>
  <c r="AN24" i="1513" s="1"/>
  <c r="AM24" i="1513" s="1"/>
  <c r="BO35" i="1513"/>
  <c r="AV22" i="1"/>
  <c r="AC22" i="1"/>
  <c r="BG22" i="1"/>
  <c r="K11" i="1513"/>
  <c r="J11" i="1513" s="1"/>
  <c r="BN22" i="1"/>
  <c r="B66" i="1"/>
  <c r="B41" i="1"/>
  <c r="B70" i="1"/>
  <c r="B50" i="1"/>
  <c r="B33" i="1"/>
  <c r="B45" i="1"/>
  <c r="B67" i="1"/>
  <c r="B59" i="1"/>
  <c r="B72" i="1"/>
  <c r="B73" i="1"/>
  <c r="B64" i="1"/>
  <c r="B29" i="1"/>
  <c r="B34" i="1"/>
  <c r="B40" i="1"/>
  <c r="B43" i="1"/>
  <c r="B31" i="1"/>
  <c r="B69" i="1"/>
  <c r="B14" i="1"/>
  <c r="B49" i="1"/>
  <c r="B38" i="1"/>
  <c r="B46" i="1"/>
  <c r="B61" i="1"/>
  <c r="B53" i="1"/>
  <c r="B51" i="1"/>
  <c r="B30" i="1"/>
  <c r="B62" i="1"/>
  <c r="B13" i="1"/>
  <c r="B48" i="1"/>
  <c r="B39" i="1"/>
  <c r="B20" i="1"/>
  <c r="B63" i="1"/>
  <c r="B26" i="1"/>
  <c r="B56" i="1"/>
  <c r="B47" i="1"/>
  <c r="B27" i="1"/>
  <c r="B74" i="1"/>
  <c r="B55" i="1"/>
  <c r="B35" i="1"/>
  <c r="B28" i="1"/>
  <c r="B44" i="1"/>
  <c r="B54" i="1"/>
  <c r="B24" i="1"/>
  <c r="B12" i="1"/>
  <c r="B52" i="1"/>
  <c r="B21" i="1"/>
  <c r="B58" i="1"/>
  <c r="B11" i="1"/>
  <c r="B19" i="1"/>
  <c r="B60" i="1"/>
  <c r="B25" i="1"/>
  <c r="B37" i="1"/>
  <c r="B68" i="1"/>
  <c r="B57" i="1"/>
  <c r="K76" i="1"/>
  <c r="G599" i="4"/>
  <c r="G590" i="4"/>
  <c r="M589" i="4"/>
  <c r="L589" i="4"/>
  <c r="AJ588" i="4"/>
  <c r="AJ2441" i="4"/>
  <c r="AI2441" i="4"/>
  <c r="AJ601" i="4"/>
  <c r="AI601" i="4"/>
  <c r="AJ600" i="4"/>
  <c r="AI600" i="4"/>
  <c r="AJ598" i="4"/>
  <c r="AI598" i="4"/>
  <c r="AJ597" i="4"/>
  <c r="AI597" i="4"/>
  <c r="AJ596" i="4"/>
  <c r="AI596" i="4"/>
  <c r="AJ595" i="4"/>
  <c r="AI595" i="4"/>
  <c r="AJ594" i="4"/>
  <c r="AI594" i="4"/>
  <c r="AJ593" i="4"/>
  <c r="AI593" i="4"/>
  <c r="AJ592" i="4"/>
  <c r="AI592" i="4"/>
  <c r="AJ591" i="4"/>
  <c r="AI591" i="4"/>
  <c r="AJ589" i="4"/>
  <c r="AI589" i="4"/>
  <c r="AJ587" i="4"/>
  <c r="AI587" i="4"/>
  <c r="AB581" i="4"/>
  <c r="AB580" i="4"/>
  <c r="CI11" i="1513" l="1"/>
  <c r="CI76" i="1513" s="1"/>
  <c r="CJ76" i="1513"/>
  <c r="AG70" i="1513"/>
  <c r="D70" i="1513"/>
  <c r="D33" i="1513"/>
  <c r="AG33" i="1513"/>
  <c r="AG24" i="1513"/>
  <c r="D24" i="1513"/>
  <c r="O45" i="1511"/>
  <c r="D45" i="1511"/>
  <c r="BX76" i="1511"/>
  <c r="BW11" i="1511"/>
  <c r="BW76" i="1511" s="1"/>
  <c r="CD76" i="1511"/>
  <c r="CC11" i="1511"/>
  <c r="CC76" i="1511" s="1"/>
  <c r="O52" i="1511"/>
  <c r="D52" i="1511"/>
  <c r="B26" i="1511"/>
  <c r="D26" i="1511"/>
  <c r="O59" i="1511"/>
  <c r="D59" i="1511"/>
  <c r="O38" i="1511"/>
  <c r="D38" i="1511"/>
  <c r="O54" i="1511"/>
  <c r="D54" i="1511"/>
  <c r="B60" i="1511"/>
  <c r="D60" i="1511"/>
  <c r="O72" i="1511"/>
  <c r="D72" i="1511"/>
  <c r="D19" i="1511"/>
  <c r="B19" i="1511"/>
  <c r="D68" i="1511"/>
  <c r="O68" i="1511"/>
  <c r="U49" i="1513"/>
  <c r="D49" i="1513"/>
  <c r="D15" i="1513"/>
  <c r="B15" i="1513"/>
  <c r="AT76" i="1513"/>
  <c r="AS11" i="1513"/>
  <c r="AS76" i="1513" s="1"/>
  <c r="AG46" i="1513"/>
  <c r="D46" i="1513"/>
  <c r="AG37" i="1513"/>
  <c r="D37" i="1513"/>
  <c r="D73" i="1513"/>
  <c r="AG73" i="1513"/>
  <c r="D59" i="1513"/>
  <c r="B59" i="1513"/>
  <c r="AG21" i="1513"/>
  <c r="D21" i="1513"/>
  <c r="AG47" i="1513"/>
  <c r="D47" i="1513"/>
  <c r="AG40" i="1513"/>
  <c r="D40" i="1513"/>
  <c r="D38" i="1513"/>
  <c r="AG38" i="1513"/>
  <c r="D28" i="1511"/>
  <c r="B28" i="1511"/>
  <c r="BK11" i="1511"/>
  <c r="BK76" i="1511" s="1"/>
  <c r="BL76" i="1511"/>
  <c r="O66" i="1511"/>
  <c r="D66" i="1511"/>
  <c r="D53" i="1511"/>
  <c r="O53" i="1511"/>
  <c r="U11" i="1511"/>
  <c r="U76" i="1511" s="1"/>
  <c r="V76" i="1511"/>
  <c r="O41" i="1511"/>
  <c r="D41" i="1511"/>
  <c r="B15" i="1511"/>
  <c r="D15" i="1511"/>
  <c r="O62" i="1511"/>
  <c r="D62" i="1511"/>
  <c r="AG26" i="1513"/>
  <c r="D26" i="1513"/>
  <c r="AY11" i="1513"/>
  <c r="AY76" i="1513" s="1"/>
  <c r="AZ76" i="1513"/>
  <c r="BK11" i="1513"/>
  <c r="BK76" i="1513" s="1"/>
  <c r="BL76" i="1513"/>
  <c r="AG71" i="1513"/>
  <c r="D71" i="1513"/>
  <c r="AG35" i="1513"/>
  <c r="D35" i="1513"/>
  <c r="AG41" i="1513"/>
  <c r="D41" i="1513"/>
  <c r="AG62" i="1513"/>
  <c r="D62" i="1513"/>
  <c r="AG64" i="1513"/>
  <c r="D64" i="1513"/>
  <c r="AG43" i="1513"/>
  <c r="D43" i="1513"/>
  <c r="D28" i="1513"/>
  <c r="AG28" i="1513"/>
  <c r="AG23" i="1513"/>
  <c r="D23" i="1513"/>
  <c r="D24" i="1511"/>
  <c r="B24" i="1511"/>
  <c r="AS11" i="1511"/>
  <c r="AS76" i="1511" s="1"/>
  <c r="AT76" i="1511"/>
  <c r="BQ11" i="1511"/>
  <c r="BQ76" i="1511" s="1"/>
  <c r="BR76" i="1511"/>
  <c r="BE11" i="1511"/>
  <c r="BE76" i="1511" s="1"/>
  <c r="BF76" i="1511"/>
  <c r="CO11" i="1511"/>
  <c r="CO76" i="1511" s="1"/>
  <c r="CP76" i="1511"/>
  <c r="AB76" i="1511"/>
  <c r="AA11" i="1511"/>
  <c r="AA76" i="1511" s="1"/>
  <c r="AY11" i="1511"/>
  <c r="AY76" i="1511" s="1"/>
  <c r="AZ76" i="1511"/>
  <c r="AM11" i="1511"/>
  <c r="AM76" i="1511" s="1"/>
  <c r="AN76" i="1511"/>
  <c r="B12" i="1511"/>
  <c r="D12" i="1511"/>
  <c r="D55" i="1511"/>
  <c r="O55" i="1511"/>
  <c r="D36" i="1511"/>
  <c r="O36" i="1511"/>
  <c r="O73" i="1511"/>
  <c r="D73" i="1511"/>
  <c r="AG56" i="1513"/>
  <c r="D56" i="1513"/>
  <c r="D68" i="1513"/>
  <c r="B68" i="1513"/>
  <c r="AG30" i="1513"/>
  <c r="D30" i="1513"/>
  <c r="AG50" i="1513"/>
  <c r="D50" i="1513"/>
  <c r="D17" i="1513"/>
  <c r="AG17" i="1513"/>
  <c r="AM11" i="1513"/>
  <c r="AM76" i="1513" s="1"/>
  <c r="AN76" i="1513"/>
  <c r="AG58" i="1513"/>
  <c r="D58" i="1513"/>
  <c r="O40" i="1511"/>
  <c r="D40" i="1511"/>
  <c r="O63" i="1511"/>
  <c r="D63" i="1511"/>
  <c r="B14" i="1511"/>
  <c r="D14" i="1511"/>
  <c r="AG11" i="1511"/>
  <c r="AG76" i="1511" s="1"/>
  <c r="AH76" i="1511"/>
  <c r="O16" i="1511"/>
  <c r="D16" i="1511"/>
  <c r="O50" i="1511"/>
  <c r="D50" i="1511"/>
  <c r="AG20" i="1513"/>
  <c r="D20" i="1513"/>
  <c r="D19" i="1513"/>
  <c r="B19" i="1513"/>
  <c r="AG25" i="1513"/>
  <c r="D25" i="1513"/>
  <c r="BQ11" i="1513"/>
  <c r="BQ76" i="1513" s="1"/>
  <c r="BR76" i="1513"/>
  <c r="AG36" i="1513"/>
  <c r="D36" i="1513"/>
  <c r="AG55" i="1513"/>
  <c r="D55" i="1513"/>
  <c r="D61" i="1513"/>
  <c r="AG61" i="1513"/>
  <c r="AG32" i="1513"/>
  <c r="D32" i="1513"/>
  <c r="B27" i="1511"/>
  <c r="D27" i="1511"/>
  <c r="O71" i="1511"/>
  <c r="D71" i="1511"/>
  <c r="D31" i="1511"/>
  <c r="B31" i="1511"/>
  <c r="J76" i="1511"/>
  <c r="D11" i="1511"/>
  <c r="B11" i="1511"/>
  <c r="D67" i="1511"/>
  <c r="O67" i="1511"/>
  <c r="O58" i="1511"/>
  <c r="D58" i="1511"/>
  <c r="O34" i="1511"/>
  <c r="D34" i="1511"/>
  <c r="O33" i="1511"/>
  <c r="D33" i="1511"/>
  <c r="O57" i="1511"/>
  <c r="D57" i="1511"/>
  <c r="B21" i="1511"/>
  <c r="D21" i="1511"/>
  <c r="D69" i="1511"/>
  <c r="O69" i="1511"/>
  <c r="O13" i="1511"/>
  <c r="D13" i="1511"/>
  <c r="D11" i="1513"/>
  <c r="B11" i="1513"/>
  <c r="J76" i="1513"/>
  <c r="D60" i="1513"/>
  <c r="B60" i="1513"/>
  <c r="BW11" i="1513"/>
  <c r="BW76" i="1513" s="1"/>
  <c r="BX76" i="1513"/>
  <c r="D52" i="1513"/>
  <c r="AG52" i="1513"/>
  <c r="AG31" i="1513"/>
  <c r="D31" i="1513"/>
  <c r="AG67" i="1513"/>
  <c r="D67" i="1513"/>
  <c r="U11" i="1513"/>
  <c r="V76" i="1513"/>
  <c r="AG14" i="1513"/>
  <c r="D14" i="1513"/>
  <c r="D12" i="1513"/>
  <c r="B12" i="1513"/>
  <c r="D22" i="1513"/>
  <c r="AG22" i="1513"/>
  <c r="AA11" i="1513"/>
  <c r="AA76" i="1513" s="1"/>
  <c r="AB76" i="1513"/>
  <c r="AG18" i="1513"/>
  <c r="D18" i="1513"/>
  <c r="AG69" i="1513"/>
  <c r="D69" i="1513"/>
  <c r="AG65" i="1513"/>
  <c r="D65" i="1513"/>
  <c r="D48" i="1513"/>
  <c r="P76" i="1513"/>
  <c r="O48" i="1513"/>
  <c r="O76" i="1513" s="1"/>
  <c r="CO11" i="1513"/>
  <c r="CO76" i="1513" s="1"/>
  <c r="CP76" i="1513"/>
  <c r="AG72" i="1513"/>
  <c r="D72" i="1513"/>
  <c r="D29" i="1513"/>
  <c r="AG29" i="1513"/>
  <c r="O39" i="1511"/>
  <c r="D39" i="1511"/>
  <c r="O17" i="1511"/>
  <c r="D17" i="1511"/>
  <c r="D35" i="1511"/>
  <c r="O35" i="1511"/>
  <c r="O46" i="1511"/>
  <c r="D46" i="1511"/>
  <c r="D56" i="1511"/>
  <c r="O56" i="1511"/>
  <c r="O25" i="1511"/>
  <c r="D25" i="1511"/>
  <c r="D61" i="1511"/>
  <c r="O61" i="1511"/>
  <c r="D20" i="1511"/>
  <c r="B20" i="1511"/>
  <c r="O49" i="1511"/>
  <c r="D49" i="1511"/>
  <c r="BE11" i="1513"/>
  <c r="BE76" i="1513" s="1"/>
  <c r="BF76" i="1513"/>
  <c r="D42" i="1513"/>
  <c r="AG42" i="1513"/>
  <c r="AG57" i="1513"/>
  <c r="D57" i="1513"/>
  <c r="AG63" i="1513"/>
  <c r="D63" i="1513"/>
  <c r="AG34" i="1513"/>
  <c r="D34" i="1513"/>
  <c r="U16" i="1513"/>
  <c r="D16" i="1513"/>
  <c r="AG44" i="1513"/>
  <c r="D44" i="1513"/>
  <c r="AG13" i="1513"/>
  <c r="D13" i="1513"/>
  <c r="O47" i="1511"/>
  <c r="D47" i="1511"/>
  <c r="O43" i="1511"/>
  <c r="D43" i="1511"/>
  <c r="O42" i="1511"/>
  <c r="D42" i="1511"/>
  <c r="O32" i="1511"/>
  <c r="D32" i="1511"/>
  <c r="O44" i="1511"/>
  <c r="D44" i="1511"/>
  <c r="O64" i="1511"/>
  <c r="D64" i="1511"/>
  <c r="O65" i="1511"/>
  <c r="D65" i="1511"/>
  <c r="CC11" i="1513"/>
  <c r="CC76" i="1513" s="1"/>
  <c r="CD76" i="1513"/>
  <c r="AG53" i="1513"/>
  <c r="D53" i="1513"/>
  <c r="AG27" i="1513"/>
  <c r="D27" i="1513"/>
  <c r="AG45" i="1513"/>
  <c r="D45" i="1513"/>
  <c r="D66" i="1513"/>
  <c r="AG66" i="1513"/>
  <c r="AG51" i="1513"/>
  <c r="D51" i="1513"/>
  <c r="AG39" i="1513"/>
  <c r="D39" i="1513"/>
  <c r="AH76" i="1513"/>
  <c r="AG11" i="1513"/>
  <c r="AG54" i="1513"/>
  <c r="D54" i="1513"/>
  <c r="O11" i="1511"/>
  <c r="P76" i="1511"/>
  <c r="D23" i="1511"/>
  <c r="B23" i="1511"/>
  <c r="O48" i="1511"/>
  <c r="D48" i="1511"/>
  <c r="D29" i="1511"/>
  <c r="B29" i="1511"/>
  <c r="CI11" i="1511"/>
  <c r="CI76" i="1511" s="1"/>
  <c r="CJ76" i="1511"/>
  <c r="O51" i="1511"/>
  <c r="D51" i="1511"/>
  <c r="O37" i="1511"/>
  <c r="D37" i="1511"/>
  <c r="B22" i="1511"/>
  <c r="D22" i="1511"/>
  <c r="B30" i="1511"/>
  <c r="D30" i="1511"/>
  <c r="O18" i="1511"/>
  <c r="D18" i="1511"/>
  <c r="B70" i="1511"/>
  <c r="D70" i="1511"/>
  <c r="B15" i="1"/>
  <c r="AI599" i="4"/>
  <c r="AI590" i="4"/>
  <c r="AJ590" i="4"/>
  <c r="AJ599" i="4"/>
  <c r="AK589" i="4"/>
  <c r="AI588" i="4"/>
  <c r="CY30" i="1511" l="1"/>
  <c r="E30" i="1511"/>
  <c r="CX30" i="1511" s="1"/>
  <c r="CY66" i="1513"/>
  <c r="E66" i="1513"/>
  <c r="CX66" i="1513" s="1"/>
  <c r="E20" i="1511"/>
  <c r="CX20" i="1511" s="1"/>
  <c r="CY20" i="1511"/>
  <c r="E69" i="1513"/>
  <c r="CX69" i="1513" s="1"/>
  <c r="CY69" i="1513"/>
  <c r="CY31" i="1513"/>
  <c r="E31" i="1513"/>
  <c r="CX31" i="1513" s="1"/>
  <c r="CY67" i="1511"/>
  <c r="E67" i="1511"/>
  <c r="CX67" i="1511" s="1"/>
  <c r="D76" i="1511"/>
  <c r="CY11" i="1511"/>
  <c r="E11" i="1511"/>
  <c r="E36" i="1513"/>
  <c r="CX36" i="1513" s="1"/>
  <c r="CY36" i="1513"/>
  <c r="CY50" i="1511"/>
  <c r="E50" i="1511"/>
  <c r="CX50" i="1511" s="1"/>
  <c r="CY63" i="1511"/>
  <c r="E63" i="1511"/>
  <c r="CX63" i="1511" s="1"/>
  <c r="CY30" i="1513"/>
  <c r="E30" i="1513"/>
  <c r="CX30" i="1513" s="1"/>
  <c r="E38" i="1513"/>
  <c r="CX38" i="1513" s="1"/>
  <c r="CY38" i="1513"/>
  <c r="CY15" i="1513"/>
  <c r="E15" i="1513"/>
  <c r="CX15" i="1513" s="1"/>
  <c r="CY24" i="1513"/>
  <c r="E24" i="1513"/>
  <c r="CX24" i="1513" s="1"/>
  <c r="E39" i="1513"/>
  <c r="CX39" i="1513" s="1"/>
  <c r="CY39" i="1513"/>
  <c r="E45" i="1513"/>
  <c r="CX45" i="1513" s="1"/>
  <c r="CY45" i="1513"/>
  <c r="CY44" i="1511"/>
  <c r="E44" i="1511"/>
  <c r="CX44" i="1511" s="1"/>
  <c r="E47" i="1511"/>
  <c r="CX47" i="1511" s="1"/>
  <c r="CY47" i="1511"/>
  <c r="E44" i="1513"/>
  <c r="CX44" i="1513" s="1"/>
  <c r="CY44" i="1513"/>
  <c r="E57" i="1513"/>
  <c r="CX57" i="1513" s="1"/>
  <c r="CY57" i="1513"/>
  <c r="CY39" i="1511"/>
  <c r="E39" i="1511"/>
  <c r="CX39" i="1511" s="1"/>
  <c r="CY12" i="1513"/>
  <c r="E12" i="1513"/>
  <c r="CX12" i="1513" s="1"/>
  <c r="E33" i="1511"/>
  <c r="CX33" i="1511" s="1"/>
  <c r="CY33" i="1511"/>
  <c r="E61" i="1513"/>
  <c r="CX61" i="1513" s="1"/>
  <c r="CY61" i="1513"/>
  <c r="CY19" i="1513"/>
  <c r="E19" i="1513"/>
  <c r="CX19" i="1513" s="1"/>
  <c r="E17" i="1513"/>
  <c r="CX17" i="1513" s="1"/>
  <c r="CY17" i="1513"/>
  <c r="CY36" i="1511"/>
  <c r="E36" i="1511"/>
  <c r="CX36" i="1511" s="1"/>
  <c r="CY23" i="1513"/>
  <c r="E23" i="1513"/>
  <c r="CX23" i="1513" s="1"/>
  <c r="E64" i="1513"/>
  <c r="CX64" i="1513" s="1"/>
  <c r="CY64" i="1513"/>
  <c r="CY71" i="1513"/>
  <c r="E71" i="1513"/>
  <c r="CX71" i="1513" s="1"/>
  <c r="E62" i="1511"/>
  <c r="CX62" i="1511" s="1"/>
  <c r="CY62" i="1511"/>
  <c r="CY40" i="1513"/>
  <c r="E40" i="1513"/>
  <c r="CX40" i="1513" s="1"/>
  <c r="E46" i="1513"/>
  <c r="CX46" i="1513" s="1"/>
  <c r="CY46" i="1513"/>
  <c r="CY49" i="1513"/>
  <c r="E49" i="1513"/>
  <c r="CX49" i="1513" s="1"/>
  <c r="CY60" i="1511"/>
  <c r="E60" i="1511"/>
  <c r="CX60" i="1511" s="1"/>
  <c r="E59" i="1511"/>
  <c r="CX59" i="1511" s="1"/>
  <c r="CY59" i="1511"/>
  <c r="CY70" i="1511"/>
  <c r="E70" i="1511"/>
  <c r="CX70" i="1511" s="1"/>
  <c r="CY22" i="1511"/>
  <c r="E22" i="1511"/>
  <c r="CX22" i="1511" s="1"/>
  <c r="CY61" i="1511"/>
  <c r="E61" i="1511"/>
  <c r="CX61" i="1511" s="1"/>
  <c r="CY29" i="1513"/>
  <c r="E29" i="1513"/>
  <c r="CX29" i="1513" s="1"/>
  <c r="E18" i="1513"/>
  <c r="CX18" i="1513" s="1"/>
  <c r="CY18" i="1513"/>
  <c r="CY14" i="1513"/>
  <c r="E14" i="1513"/>
  <c r="CX14" i="1513" s="1"/>
  <c r="CY20" i="1513"/>
  <c r="E20" i="1513"/>
  <c r="CX20" i="1513" s="1"/>
  <c r="CY16" i="1511"/>
  <c r="E16" i="1511"/>
  <c r="CX16" i="1511" s="1"/>
  <c r="CY59" i="1513"/>
  <c r="E59" i="1513"/>
  <c r="CX59" i="1513" s="1"/>
  <c r="E29" i="1511"/>
  <c r="CX29" i="1511" s="1"/>
  <c r="CY29" i="1511"/>
  <c r="CY51" i="1513"/>
  <c r="E51" i="1513"/>
  <c r="CX51" i="1513" s="1"/>
  <c r="CY27" i="1513"/>
  <c r="E27" i="1513"/>
  <c r="CX27" i="1513" s="1"/>
  <c r="E65" i="1511"/>
  <c r="CX65" i="1511" s="1"/>
  <c r="CY65" i="1511"/>
  <c r="CY32" i="1511"/>
  <c r="E32" i="1511"/>
  <c r="CX32" i="1511" s="1"/>
  <c r="CY16" i="1513"/>
  <c r="E16" i="1513"/>
  <c r="CX16" i="1513" s="1"/>
  <c r="E34" i="1513"/>
  <c r="CX34" i="1513" s="1"/>
  <c r="CY34" i="1513"/>
  <c r="E25" i="1511"/>
  <c r="CX25" i="1511" s="1"/>
  <c r="CY25" i="1511"/>
  <c r="CY72" i="1513"/>
  <c r="E72" i="1513"/>
  <c r="CX72" i="1513" s="1"/>
  <c r="CY48" i="1513"/>
  <c r="E48" i="1513"/>
  <c r="CX48" i="1513" s="1"/>
  <c r="E52" i="1513"/>
  <c r="CX52" i="1513" s="1"/>
  <c r="CY52" i="1513"/>
  <c r="B76" i="1513"/>
  <c r="E34" i="1511"/>
  <c r="CX34" i="1511" s="1"/>
  <c r="CY34" i="1511"/>
  <c r="E31" i="1511"/>
  <c r="CX31" i="1511" s="1"/>
  <c r="CY31" i="1511"/>
  <c r="E68" i="1513"/>
  <c r="CX68" i="1513" s="1"/>
  <c r="CY68" i="1513"/>
  <c r="CY55" i="1511"/>
  <c r="E55" i="1511"/>
  <c r="CX55" i="1511" s="1"/>
  <c r="E62" i="1513"/>
  <c r="CX62" i="1513" s="1"/>
  <c r="CY62" i="1513"/>
  <c r="E26" i="1511"/>
  <c r="CX26" i="1511" s="1"/>
  <c r="CY26" i="1511"/>
  <c r="CY18" i="1511"/>
  <c r="E18" i="1511"/>
  <c r="CX18" i="1511" s="1"/>
  <c r="CY37" i="1511"/>
  <c r="E37" i="1511"/>
  <c r="CX37" i="1511" s="1"/>
  <c r="E48" i="1511"/>
  <c r="CX48" i="1511" s="1"/>
  <c r="CY48" i="1511"/>
  <c r="CY42" i="1513"/>
  <c r="E42" i="1513"/>
  <c r="CX42" i="1513" s="1"/>
  <c r="D76" i="1513"/>
  <c r="CY11" i="1513"/>
  <c r="E11" i="1513"/>
  <c r="E69" i="1511"/>
  <c r="CX69" i="1511" s="1"/>
  <c r="CY69" i="1511"/>
  <c r="CY71" i="1511"/>
  <c r="E71" i="1511"/>
  <c r="CX71" i="1511" s="1"/>
  <c r="CY58" i="1513"/>
  <c r="E58" i="1513"/>
  <c r="CX58" i="1513" s="1"/>
  <c r="CY56" i="1513"/>
  <c r="E56" i="1513"/>
  <c r="CX56" i="1513" s="1"/>
  <c r="CY24" i="1511"/>
  <c r="E24" i="1511"/>
  <c r="CX24" i="1511" s="1"/>
  <c r="CY28" i="1513"/>
  <c r="E28" i="1513"/>
  <c r="CX28" i="1513" s="1"/>
  <c r="E53" i="1511"/>
  <c r="CX53" i="1511" s="1"/>
  <c r="CY53" i="1511"/>
  <c r="CY28" i="1511"/>
  <c r="E28" i="1511"/>
  <c r="CX28" i="1511" s="1"/>
  <c r="CY73" i="1513"/>
  <c r="E73" i="1513"/>
  <c r="CX73" i="1513" s="1"/>
  <c r="CY68" i="1511"/>
  <c r="E68" i="1511"/>
  <c r="CX68" i="1511" s="1"/>
  <c r="CY70" i="1513"/>
  <c r="E70" i="1513"/>
  <c r="CX70" i="1513" s="1"/>
  <c r="CY54" i="1513"/>
  <c r="E54" i="1513"/>
  <c r="CX54" i="1513" s="1"/>
  <c r="E53" i="1513"/>
  <c r="CX53" i="1513" s="1"/>
  <c r="CY53" i="1513"/>
  <c r="E42" i="1511"/>
  <c r="CX42" i="1511" s="1"/>
  <c r="CY42" i="1511"/>
  <c r="E13" i="1513"/>
  <c r="CX13" i="1513" s="1"/>
  <c r="CY13" i="1513"/>
  <c r="CY49" i="1511"/>
  <c r="E49" i="1511"/>
  <c r="CX49" i="1511" s="1"/>
  <c r="U76" i="1513"/>
  <c r="E13" i="1511"/>
  <c r="CX13" i="1511" s="1"/>
  <c r="CY13" i="1511"/>
  <c r="E21" i="1511"/>
  <c r="CX21" i="1511" s="1"/>
  <c r="CY21" i="1511"/>
  <c r="CY58" i="1511"/>
  <c r="E58" i="1511"/>
  <c r="CX58" i="1511" s="1"/>
  <c r="CY41" i="1513"/>
  <c r="E41" i="1513"/>
  <c r="CX41" i="1513" s="1"/>
  <c r="E15" i="1511"/>
  <c r="CX15" i="1511" s="1"/>
  <c r="CY15" i="1511"/>
  <c r="E66" i="1511"/>
  <c r="CX66" i="1511" s="1"/>
  <c r="CY66" i="1511"/>
  <c r="E47" i="1513"/>
  <c r="CX47" i="1513" s="1"/>
  <c r="CY47" i="1513"/>
  <c r="E54" i="1511"/>
  <c r="CX54" i="1511" s="1"/>
  <c r="CY54" i="1511"/>
  <c r="E52" i="1511"/>
  <c r="CX52" i="1511" s="1"/>
  <c r="CY52" i="1511"/>
  <c r="CY45" i="1511"/>
  <c r="E45" i="1511"/>
  <c r="CX45" i="1511" s="1"/>
  <c r="CY51" i="1511"/>
  <c r="E51" i="1511"/>
  <c r="CX51" i="1511" s="1"/>
  <c r="CY56" i="1511"/>
  <c r="E56" i="1511"/>
  <c r="CX56" i="1511" s="1"/>
  <c r="E35" i="1511"/>
  <c r="CX35" i="1511" s="1"/>
  <c r="CY35" i="1511"/>
  <c r="E65" i="1513"/>
  <c r="CX65" i="1513" s="1"/>
  <c r="CY65" i="1513"/>
  <c r="AG76" i="1513"/>
  <c r="CY67" i="1513"/>
  <c r="E67" i="1513"/>
  <c r="CX67" i="1513" s="1"/>
  <c r="E27" i="1511"/>
  <c r="CX27" i="1511" s="1"/>
  <c r="CY27" i="1511"/>
  <c r="CY32" i="1513"/>
  <c r="E32" i="1513"/>
  <c r="CX32" i="1513" s="1"/>
  <c r="E55" i="1513"/>
  <c r="CX55" i="1513" s="1"/>
  <c r="CY55" i="1513"/>
  <c r="E25" i="1513"/>
  <c r="CX25" i="1513" s="1"/>
  <c r="CY25" i="1513"/>
  <c r="E14" i="1511"/>
  <c r="CX14" i="1511" s="1"/>
  <c r="CY14" i="1511"/>
  <c r="CY40" i="1511"/>
  <c r="E40" i="1511"/>
  <c r="CX40" i="1511" s="1"/>
  <c r="E50" i="1513"/>
  <c r="CX50" i="1513" s="1"/>
  <c r="CY50" i="1513"/>
  <c r="CY73" i="1511"/>
  <c r="E73" i="1511"/>
  <c r="CX73" i="1511" s="1"/>
  <c r="CY12" i="1511"/>
  <c r="E12" i="1511"/>
  <c r="CX12" i="1511" s="1"/>
  <c r="CY19" i="1511"/>
  <c r="E19" i="1511"/>
  <c r="CX19" i="1511" s="1"/>
  <c r="CY23" i="1511"/>
  <c r="E23" i="1511"/>
  <c r="CX23" i="1511" s="1"/>
  <c r="O76" i="1511"/>
  <c r="CY64" i="1511"/>
  <c r="E64" i="1511"/>
  <c r="CX64" i="1511" s="1"/>
  <c r="E43" i="1511"/>
  <c r="CX43" i="1511" s="1"/>
  <c r="CY43" i="1511"/>
  <c r="CY63" i="1513"/>
  <c r="E63" i="1513"/>
  <c r="CX63" i="1513" s="1"/>
  <c r="E46" i="1511"/>
  <c r="CX46" i="1511" s="1"/>
  <c r="CY46" i="1511"/>
  <c r="CY17" i="1511"/>
  <c r="E17" i="1511"/>
  <c r="CX17" i="1511" s="1"/>
  <c r="E22" i="1513"/>
  <c r="CX22" i="1513" s="1"/>
  <c r="CY22" i="1513"/>
  <c r="E60" i="1513"/>
  <c r="CX60" i="1513" s="1"/>
  <c r="CY60" i="1513"/>
  <c r="E57" i="1511"/>
  <c r="CX57" i="1511" s="1"/>
  <c r="CY57" i="1511"/>
  <c r="B76" i="1511"/>
  <c r="E43" i="1513"/>
  <c r="CX43" i="1513" s="1"/>
  <c r="CY43" i="1513"/>
  <c r="E35" i="1513"/>
  <c r="CX35" i="1513" s="1"/>
  <c r="CY35" i="1513"/>
  <c r="E26" i="1513"/>
  <c r="CX26" i="1513" s="1"/>
  <c r="CY26" i="1513"/>
  <c r="E41" i="1511"/>
  <c r="CX41" i="1511" s="1"/>
  <c r="CY41" i="1511"/>
  <c r="CY21" i="1513"/>
  <c r="E21" i="1513"/>
  <c r="CX21" i="1513" s="1"/>
  <c r="CY37" i="1513"/>
  <c r="E37" i="1513"/>
  <c r="CX37" i="1513" s="1"/>
  <c r="E72" i="1511"/>
  <c r="CX72" i="1511" s="1"/>
  <c r="CY72" i="1511"/>
  <c r="E38" i="1511"/>
  <c r="CX38" i="1511" s="1"/>
  <c r="CY38" i="1511"/>
  <c r="CY33" i="1513"/>
  <c r="E33" i="1513"/>
  <c r="CX33" i="1513" s="1"/>
  <c r="C37" i="44"/>
  <c r="C36" i="44"/>
  <c r="E76" i="1511" l="1"/>
  <c r="CX11" i="1511"/>
  <c r="CX11" i="1513"/>
  <c r="E76" i="1513"/>
  <c r="CY76" i="1511"/>
  <c r="CY76" i="1513"/>
  <c r="AK1019" i="4"/>
  <c r="R1" i="1"/>
  <c r="C77" i="1" l="1"/>
  <c r="C24" i="44"/>
  <c r="C23" i="44"/>
  <c r="C14" i="44" l="1"/>
  <c r="C8" i="44" l="1"/>
  <c r="C7" i="44"/>
  <c r="C5" i="44"/>
  <c r="C19" i="44"/>
  <c r="C18" i="44"/>
  <c r="C17" i="44"/>
  <c r="C16" i="44"/>
  <c r="C15" i="44"/>
  <c r="C11" i="44"/>
  <c r="C10" i="44"/>
  <c r="C9" i="44"/>
  <c r="C6" i="44"/>
  <c r="CO76" i="1" l="1"/>
  <c r="CI76" i="1"/>
  <c r="CC76" i="1"/>
  <c r="BW76" i="1"/>
  <c r="BQ76" i="1"/>
  <c r="BK76" i="1"/>
  <c r="BE76" i="1"/>
  <c r="AY76" i="1"/>
  <c r="AS76" i="1"/>
  <c r="AM76" i="1"/>
  <c r="AG76" i="1"/>
  <c r="AJ586" i="4" l="1"/>
  <c r="AI586" i="4"/>
  <c r="AJ585" i="4"/>
  <c r="AI585" i="4"/>
  <c r="AJ584" i="4"/>
  <c r="AI584" i="4"/>
  <c r="AJ583" i="4"/>
  <c r="AI583" i="4"/>
  <c r="AJ582" i="4"/>
  <c r="AI582" i="4"/>
  <c r="AJ581" i="4"/>
  <c r="AI581" i="4"/>
  <c r="AJ580" i="4"/>
  <c r="AI580" i="4"/>
  <c r="AK2441" i="4"/>
  <c r="G579" i="4"/>
  <c r="G577" i="4"/>
  <c r="G564" i="4"/>
  <c r="G563" i="4"/>
  <c r="B82" i="5"/>
  <c r="D79" i="5"/>
  <c r="D82" i="5"/>
  <c r="D81" i="5"/>
  <c r="B81" i="5"/>
  <c r="B79" i="5"/>
  <c r="D80" i="5"/>
  <c r="B80" i="5"/>
  <c r="CR1" i="1" l="1"/>
  <c r="CL1" i="1"/>
  <c r="CF1" i="1"/>
  <c r="BZ1" i="1"/>
  <c r="BT1" i="1"/>
  <c r="BN1" i="1"/>
  <c r="BH1" i="1"/>
  <c r="BB1" i="1"/>
  <c r="AV1" i="1"/>
  <c r="AP1" i="1"/>
  <c r="AJ1" i="1"/>
  <c r="AD1" i="1"/>
  <c r="AJ579" i="4" l="1"/>
  <c r="AI579" i="4"/>
  <c r="AJ578" i="4"/>
  <c r="AI578" i="4"/>
  <c r="AJ577" i="4"/>
  <c r="AI577" i="4"/>
  <c r="AJ576" i="4"/>
  <c r="AI576" i="4"/>
  <c r="AJ575" i="4"/>
  <c r="AI575" i="4"/>
  <c r="AJ574" i="4"/>
  <c r="AI574" i="4"/>
  <c r="AJ573" i="4"/>
  <c r="AI573" i="4"/>
  <c r="AJ572" i="4"/>
  <c r="AI572" i="4"/>
  <c r="AJ571" i="4"/>
  <c r="AI571" i="4"/>
  <c r="AB571" i="4"/>
  <c r="AJ570" i="4"/>
  <c r="AI570" i="4"/>
  <c r="AB570" i="4"/>
  <c r="AJ569" i="4"/>
  <c r="AI569" i="4"/>
  <c r="AB569" i="4"/>
  <c r="AB568" i="4"/>
  <c r="AI568" i="4"/>
  <c r="AJ568" i="4"/>
  <c r="Q7" i="1" l="1"/>
  <c r="P7" i="1"/>
  <c r="B2" i="4" l="1"/>
  <c r="AJ567" i="4"/>
  <c r="AI567" i="4"/>
  <c r="AJ566" i="4"/>
  <c r="AI566" i="4"/>
  <c r="AJ565" i="4"/>
  <c r="AI565" i="4"/>
  <c r="AJ564" i="4"/>
  <c r="AI564" i="4"/>
  <c r="AJ563" i="4"/>
  <c r="AI563" i="4"/>
  <c r="AJ562" i="4"/>
  <c r="AI562" i="4"/>
  <c r="AJ561" i="4"/>
  <c r="AI561" i="4"/>
  <c r="AJ560" i="4"/>
  <c r="AI560" i="4"/>
  <c r="AJ558" i="4"/>
  <c r="AI558" i="4"/>
  <c r="AJ557" i="4"/>
  <c r="AI557" i="4"/>
  <c r="AJ556" i="4"/>
  <c r="AI556" i="4"/>
  <c r="AJ555" i="4"/>
  <c r="AI555" i="4"/>
  <c r="AJ554" i="4"/>
  <c r="AI554" i="4"/>
  <c r="AJ553" i="4"/>
  <c r="AI553" i="4"/>
  <c r="AJ552" i="4"/>
  <c r="AI552" i="4"/>
  <c r="AJ551" i="4"/>
  <c r="AI551" i="4"/>
  <c r="AJ550" i="4"/>
  <c r="AI550" i="4"/>
  <c r="AJ549" i="4"/>
  <c r="AI549" i="4"/>
  <c r="AJ548" i="4"/>
  <c r="AI548" i="4"/>
  <c r="AJ547" i="4"/>
  <c r="AI547" i="4"/>
  <c r="AJ546" i="4"/>
  <c r="AI546" i="4"/>
  <c r="AJ545" i="4"/>
  <c r="AI545" i="4"/>
  <c r="AJ544" i="4"/>
  <c r="AI544" i="4"/>
  <c r="AJ543" i="4"/>
  <c r="AI543" i="4"/>
  <c r="AJ542" i="4"/>
  <c r="AI542" i="4"/>
  <c r="AJ541" i="4"/>
  <c r="AI541" i="4"/>
  <c r="AJ540" i="4"/>
  <c r="AI540" i="4"/>
  <c r="AJ539" i="4"/>
  <c r="AI539" i="4"/>
  <c r="AJ538" i="4"/>
  <c r="AI538" i="4"/>
  <c r="AJ537" i="4"/>
  <c r="AI537" i="4"/>
  <c r="AJ536" i="4"/>
  <c r="AI536" i="4"/>
  <c r="AJ535" i="4"/>
  <c r="AK535" i="4" s="1"/>
  <c r="AI535" i="4"/>
  <c r="AJ534" i="4"/>
  <c r="AI534" i="4"/>
  <c r="AJ533" i="4"/>
  <c r="AI533" i="4"/>
  <c r="AJ532" i="4"/>
  <c r="AI532" i="4"/>
  <c r="AJ531" i="4"/>
  <c r="AI531" i="4"/>
  <c r="AJ530" i="4"/>
  <c r="AK530" i="4" s="1"/>
  <c r="AI530" i="4"/>
  <c r="AJ529" i="4"/>
  <c r="AI529" i="4"/>
  <c r="AJ528" i="4"/>
  <c r="AI528" i="4"/>
  <c r="AJ527" i="4"/>
  <c r="AI527" i="4"/>
  <c r="AJ526" i="4"/>
  <c r="AK526" i="4" s="1"/>
  <c r="AI526" i="4"/>
  <c r="AJ525" i="4"/>
  <c r="AK525" i="4" s="1"/>
  <c r="AI525" i="4"/>
  <c r="AJ524" i="4"/>
  <c r="AK524" i="4" s="1"/>
  <c r="AI524" i="4"/>
  <c r="AJ523" i="4"/>
  <c r="AK523" i="4" s="1"/>
  <c r="AI523" i="4"/>
  <c r="AJ522" i="4"/>
  <c r="AI522" i="4"/>
  <c r="AJ521" i="4"/>
  <c r="AI521" i="4"/>
  <c r="AJ520" i="4"/>
  <c r="AI520" i="4"/>
  <c r="AJ519" i="4"/>
  <c r="AI519" i="4"/>
  <c r="AJ518" i="4"/>
  <c r="AI518" i="4"/>
  <c r="AJ517" i="4"/>
  <c r="AI517" i="4"/>
  <c r="AJ516" i="4"/>
  <c r="AK516" i="4" s="1"/>
  <c r="AI516" i="4"/>
  <c r="AJ515" i="4"/>
  <c r="AK515" i="4" s="1"/>
  <c r="AI515" i="4"/>
  <c r="AJ514" i="4"/>
  <c r="AI514" i="4"/>
  <c r="AJ513" i="4"/>
  <c r="AI513" i="4"/>
  <c r="AJ512" i="4"/>
  <c r="AI512" i="4"/>
  <c r="AJ511" i="4"/>
  <c r="AK511" i="4" s="1"/>
  <c r="AI511" i="4"/>
  <c r="AJ510" i="4"/>
  <c r="AK510" i="4" s="1"/>
  <c r="AI510" i="4"/>
  <c r="AJ509" i="4"/>
  <c r="AI509" i="4"/>
  <c r="AJ508" i="4"/>
  <c r="AK508" i="4" s="1"/>
  <c r="AI508" i="4"/>
  <c r="AJ507" i="4"/>
  <c r="AK507" i="4" s="1"/>
  <c r="AI507" i="4"/>
  <c r="AJ506" i="4"/>
  <c r="AI506" i="4"/>
  <c r="AJ505" i="4"/>
  <c r="AK505" i="4" s="1"/>
  <c r="AI505" i="4"/>
  <c r="AJ504" i="4"/>
  <c r="AI504" i="4"/>
  <c r="AJ503" i="4"/>
  <c r="AI503" i="4"/>
  <c r="AJ502" i="4"/>
  <c r="AK502" i="4" s="1"/>
  <c r="AI502" i="4"/>
  <c r="AJ501" i="4"/>
  <c r="AI501" i="4"/>
  <c r="AJ500" i="4"/>
  <c r="AK500" i="4" s="1"/>
  <c r="AI500" i="4"/>
  <c r="AJ499" i="4"/>
  <c r="AK499" i="4" s="1"/>
  <c r="AI499" i="4"/>
  <c r="AJ498" i="4"/>
  <c r="AK498" i="4" s="1"/>
  <c r="AI498" i="4"/>
  <c r="AJ497" i="4"/>
  <c r="AK497" i="4" s="1"/>
  <c r="AI497" i="4"/>
  <c r="AJ496" i="4"/>
  <c r="AI496" i="4"/>
  <c r="AJ495" i="4"/>
  <c r="AI495" i="4"/>
  <c r="AJ494" i="4"/>
  <c r="AK494" i="4" s="1"/>
  <c r="AI494" i="4"/>
  <c r="AJ493" i="4"/>
  <c r="AK493" i="4" s="1"/>
  <c r="AI493" i="4"/>
  <c r="AJ492" i="4"/>
  <c r="AI492" i="4"/>
  <c r="AJ491" i="4"/>
  <c r="AK491" i="4" s="1"/>
  <c r="AI491" i="4"/>
  <c r="AJ490" i="4"/>
  <c r="AK490" i="4" s="1"/>
  <c r="AI490" i="4"/>
  <c r="AJ489" i="4"/>
  <c r="AK489" i="4" s="1"/>
  <c r="AI489" i="4"/>
  <c r="AJ488" i="4"/>
  <c r="AI488" i="4"/>
  <c r="AJ487" i="4"/>
  <c r="AI487" i="4"/>
  <c r="AJ486" i="4"/>
  <c r="AK486" i="4" s="1"/>
  <c r="AI486" i="4"/>
  <c r="AJ485" i="4"/>
  <c r="AK485" i="4" s="1"/>
  <c r="AI485" i="4"/>
  <c r="AJ484" i="4"/>
  <c r="AK484" i="4" s="1"/>
  <c r="AI484" i="4"/>
  <c r="AJ483" i="4"/>
  <c r="AI483" i="4"/>
  <c r="AJ482" i="4"/>
  <c r="AK482" i="4" s="1"/>
  <c r="AI482" i="4"/>
  <c r="AJ481" i="4"/>
  <c r="AK481" i="4" s="1"/>
  <c r="AI481" i="4"/>
  <c r="AJ480" i="4"/>
  <c r="AI480" i="4"/>
  <c r="AJ479" i="4"/>
  <c r="AK479" i="4" s="1"/>
  <c r="AI479" i="4"/>
  <c r="AJ478" i="4"/>
  <c r="AK478" i="4" s="1"/>
  <c r="AI478" i="4"/>
  <c r="AJ477" i="4"/>
  <c r="AK477" i="4" s="1"/>
  <c r="AI477" i="4"/>
  <c r="AJ476" i="4"/>
  <c r="AK476" i="4" s="1"/>
  <c r="AI476" i="4"/>
  <c r="AJ475" i="4"/>
  <c r="AI475" i="4"/>
  <c r="AJ474" i="4"/>
  <c r="AI474" i="4"/>
  <c r="AJ473" i="4"/>
  <c r="AK473" i="4" s="1"/>
  <c r="AI473" i="4"/>
  <c r="AJ472" i="4"/>
  <c r="AI472" i="4"/>
  <c r="AJ471" i="4"/>
  <c r="AI471" i="4"/>
  <c r="AJ470" i="4"/>
  <c r="AK470" i="4" s="1"/>
  <c r="AI470" i="4"/>
  <c r="AJ469" i="4"/>
  <c r="AI469" i="4"/>
  <c r="AJ468" i="4"/>
  <c r="AI468" i="4"/>
  <c r="AJ467" i="4"/>
  <c r="AK467" i="4" s="1"/>
  <c r="AI467" i="4"/>
  <c r="AJ466" i="4"/>
  <c r="AI466" i="4"/>
  <c r="AJ465" i="4"/>
  <c r="AI465" i="4"/>
  <c r="AJ464" i="4"/>
  <c r="AI464" i="4"/>
  <c r="AJ463" i="4"/>
  <c r="AK463" i="4" s="1"/>
  <c r="AI463" i="4"/>
  <c r="AJ462" i="4"/>
  <c r="AK462" i="4" s="1"/>
  <c r="AI462" i="4"/>
  <c r="AJ461" i="4"/>
  <c r="AK461" i="4" s="1"/>
  <c r="AI461" i="4"/>
  <c r="AJ460" i="4"/>
  <c r="AK460" i="4" s="1"/>
  <c r="AI460" i="4"/>
  <c r="AJ459" i="4"/>
  <c r="AK459" i="4" s="1"/>
  <c r="AI459" i="4"/>
  <c r="AJ458" i="4"/>
  <c r="AI458" i="4"/>
  <c r="AJ457" i="4"/>
  <c r="AI457" i="4"/>
  <c r="AJ456" i="4"/>
  <c r="AI456" i="4"/>
  <c r="AJ455" i="4"/>
  <c r="AK455" i="4" s="1"/>
  <c r="AI455" i="4"/>
  <c r="AJ454" i="4"/>
  <c r="AK454" i="4" s="1"/>
  <c r="AI454" i="4"/>
  <c r="AJ453" i="4"/>
  <c r="AK453" i="4" s="1"/>
  <c r="AI453" i="4"/>
  <c r="AJ452" i="4"/>
  <c r="AK452" i="4" s="1"/>
  <c r="AI452" i="4"/>
  <c r="AJ451" i="4"/>
  <c r="AK451" i="4" s="1"/>
  <c r="AI451" i="4"/>
  <c r="AJ450" i="4"/>
  <c r="AK450" i="4" s="1"/>
  <c r="AI450" i="4"/>
  <c r="AJ449" i="4"/>
  <c r="AK449" i="4" s="1"/>
  <c r="AI449" i="4"/>
  <c r="AJ448" i="4"/>
  <c r="AK448" i="4" s="1"/>
  <c r="AI448" i="4"/>
  <c r="AJ447" i="4"/>
  <c r="AK447" i="4" s="1"/>
  <c r="AI447" i="4"/>
  <c r="AJ446" i="4"/>
  <c r="AK446" i="4" s="1"/>
  <c r="AI446" i="4"/>
  <c r="AJ445" i="4"/>
  <c r="AK445" i="4" s="1"/>
  <c r="AI445" i="4"/>
  <c r="AJ444" i="4"/>
  <c r="AK444" i="4" s="1"/>
  <c r="AI444" i="4"/>
  <c r="AJ443" i="4"/>
  <c r="AK443" i="4" s="1"/>
  <c r="AI443" i="4"/>
  <c r="AJ442" i="4"/>
  <c r="AK442" i="4" s="1"/>
  <c r="AI442" i="4"/>
  <c r="AJ441" i="4"/>
  <c r="AK441" i="4" s="1"/>
  <c r="AI441" i="4"/>
  <c r="AJ440" i="4"/>
  <c r="AK440" i="4" s="1"/>
  <c r="AI440" i="4"/>
  <c r="AJ439" i="4"/>
  <c r="AK439" i="4" s="1"/>
  <c r="AI439" i="4"/>
  <c r="AJ438" i="4"/>
  <c r="AI438" i="4"/>
  <c r="AJ437" i="4"/>
  <c r="AI437" i="4"/>
  <c r="AJ436" i="4"/>
  <c r="AK436" i="4" s="1"/>
  <c r="AI436" i="4"/>
  <c r="AJ435" i="4"/>
  <c r="AK435" i="4" s="1"/>
  <c r="AI435" i="4"/>
  <c r="AJ434" i="4"/>
  <c r="AK434" i="4" s="1"/>
  <c r="AI434" i="4"/>
  <c r="AJ433" i="4"/>
  <c r="AK433" i="4" s="1"/>
  <c r="AI433" i="4"/>
  <c r="AJ432" i="4"/>
  <c r="AK432" i="4" s="1"/>
  <c r="AI432" i="4"/>
  <c r="AJ431" i="4"/>
  <c r="AK431" i="4" s="1"/>
  <c r="AI431" i="4"/>
  <c r="AJ430" i="4"/>
  <c r="AK430" i="4" s="1"/>
  <c r="AI430" i="4"/>
  <c r="AJ429" i="4"/>
  <c r="AK429" i="4" s="1"/>
  <c r="AI429" i="4"/>
  <c r="AJ428" i="4"/>
  <c r="AK428" i="4" s="1"/>
  <c r="AI428" i="4"/>
  <c r="AJ427" i="4"/>
  <c r="AK427" i="4" s="1"/>
  <c r="AI427" i="4"/>
  <c r="AJ426" i="4"/>
  <c r="AK426" i="4" s="1"/>
  <c r="AI426" i="4"/>
  <c r="AJ425" i="4"/>
  <c r="AK425" i="4" s="1"/>
  <c r="AI425" i="4"/>
  <c r="AJ424" i="4"/>
  <c r="AK424" i="4" s="1"/>
  <c r="AI424" i="4"/>
  <c r="AJ423" i="4"/>
  <c r="AK423" i="4" s="1"/>
  <c r="AI423" i="4"/>
  <c r="AJ422" i="4"/>
  <c r="AK422" i="4" s="1"/>
  <c r="AI422" i="4"/>
  <c r="AJ421" i="4"/>
  <c r="AK421" i="4" s="1"/>
  <c r="AI421" i="4"/>
  <c r="AJ420" i="4"/>
  <c r="AK420" i="4" s="1"/>
  <c r="AI420" i="4"/>
  <c r="AJ419" i="4"/>
  <c r="AI419" i="4"/>
  <c r="AJ418" i="4"/>
  <c r="AK418" i="4" s="1"/>
  <c r="AI418" i="4"/>
  <c r="AJ417" i="4"/>
  <c r="AK417" i="4" s="1"/>
  <c r="AI417" i="4"/>
  <c r="AJ416" i="4"/>
  <c r="AK416" i="4" s="1"/>
  <c r="AI416" i="4"/>
  <c r="AJ415" i="4"/>
  <c r="AK415" i="4" s="1"/>
  <c r="AI415" i="4"/>
  <c r="AJ414" i="4"/>
  <c r="AK414" i="4" s="1"/>
  <c r="AI414" i="4"/>
  <c r="AJ413" i="4"/>
  <c r="AK413" i="4" s="1"/>
  <c r="AI413" i="4"/>
  <c r="AJ412" i="4"/>
  <c r="AI412" i="4"/>
  <c r="AJ411" i="4"/>
  <c r="AK411" i="4" s="1"/>
  <c r="AI411" i="4"/>
  <c r="AJ410" i="4"/>
  <c r="AK410" i="4" s="1"/>
  <c r="AI410" i="4"/>
  <c r="AJ409" i="4"/>
  <c r="AK409" i="4" s="1"/>
  <c r="AI409" i="4"/>
  <c r="AJ408" i="4"/>
  <c r="AK408" i="4" s="1"/>
  <c r="AI408" i="4"/>
  <c r="AJ407" i="4"/>
  <c r="AK407" i="4" s="1"/>
  <c r="AI407" i="4"/>
  <c r="AJ406" i="4"/>
  <c r="AK406" i="4" s="1"/>
  <c r="AI406" i="4"/>
  <c r="AJ405" i="4"/>
  <c r="AK405" i="4" s="1"/>
  <c r="AI405" i="4"/>
  <c r="AJ404" i="4"/>
  <c r="AI404" i="4"/>
  <c r="AJ403" i="4"/>
  <c r="AI403" i="4"/>
  <c r="AJ402" i="4"/>
  <c r="AK402" i="4" s="1"/>
  <c r="AI402" i="4"/>
  <c r="AJ401" i="4"/>
  <c r="AK401" i="4" s="1"/>
  <c r="AI401" i="4"/>
  <c r="AJ400" i="4"/>
  <c r="AK400" i="4" s="1"/>
  <c r="AI400" i="4"/>
  <c r="AJ399" i="4"/>
  <c r="AK399" i="4" s="1"/>
  <c r="AI399" i="4"/>
  <c r="AJ398" i="4"/>
  <c r="AK398" i="4" s="1"/>
  <c r="AI398" i="4"/>
  <c r="AJ397" i="4"/>
  <c r="AI397" i="4"/>
  <c r="AJ396" i="4"/>
  <c r="AI396" i="4"/>
  <c r="AJ395" i="4"/>
  <c r="AK395" i="4" s="1"/>
  <c r="AI395" i="4"/>
  <c r="AJ394" i="4"/>
  <c r="AK394" i="4" s="1"/>
  <c r="AI394" i="4"/>
  <c r="AJ393" i="4"/>
  <c r="AK393" i="4" s="1"/>
  <c r="AI393" i="4"/>
  <c r="AJ392" i="4"/>
  <c r="AK392" i="4" s="1"/>
  <c r="AI392" i="4"/>
  <c r="AJ391" i="4"/>
  <c r="AK391" i="4" s="1"/>
  <c r="AI391" i="4"/>
  <c r="AJ390" i="4"/>
  <c r="AK390" i="4" s="1"/>
  <c r="AI390" i="4"/>
  <c r="AJ389" i="4"/>
  <c r="AK389" i="4" s="1"/>
  <c r="AI389" i="4"/>
  <c r="AJ388" i="4"/>
  <c r="AK388" i="4" s="1"/>
  <c r="AI388" i="4"/>
  <c r="AJ387" i="4"/>
  <c r="AK387" i="4" s="1"/>
  <c r="AI387" i="4"/>
  <c r="AJ386" i="4"/>
  <c r="AK386" i="4" s="1"/>
  <c r="AI386" i="4"/>
  <c r="AJ385" i="4"/>
  <c r="AI385" i="4"/>
  <c r="AJ384" i="4"/>
  <c r="AI384" i="4"/>
  <c r="AJ383" i="4"/>
  <c r="AI383" i="4"/>
  <c r="AJ382" i="4"/>
  <c r="AI382" i="4"/>
  <c r="AJ381" i="4"/>
  <c r="AK381" i="4" s="1"/>
  <c r="AI381" i="4"/>
  <c r="AJ380" i="4"/>
  <c r="AK380" i="4" s="1"/>
  <c r="AI380" i="4"/>
  <c r="AJ379" i="4"/>
  <c r="AK379" i="4" s="1"/>
  <c r="AI379" i="4"/>
  <c r="AJ378" i="4"/>
  <c r="AK378" i="4" s="1"/>
  <c r="AI378" i="4"/>
  <c r="AJ377" i="4"/>
  <c r="AK377" i="4" s="1"/>
  <c r="AI377" i="4"/>
  <c r="AJ376" i="4"/>
  <c r="AI376" i="4"/>
  <c r="AJ375" i="4"/>
  <c r="AK375" i="4" s="1"/>
  <c r="AI375" i="4"/>
  <c r="AJ374" i="4"/>
  <c r="AK374" i="4" s="1"/>
  <c r="AI374" i="4"/>
  <c r="AJ373" i="4"/>
  <c r="AK373" i="4" s="1"/>
  <c r="AI373" i="4"/>
  <c r="AJ372" i="4"/>
  <c r="AK372" i="4" s="1"/>
  <c r="AI372" i="4"/>
  <c r="AJ371" i="4"/>
  <c r="AK371" i="4" s="1"/>
  <c r="AI371" i="4"/>
  <c r="AJ370" i="4"/>
  <c r="AK370" i="4" s="1"/>
  <c r="AI370" i="4"/>
  <c r="AJ369" i="4"/>
  <c r="AK369" i="4" s="1"/>
  <c r="AI369" i="4"/>
  <c r="AJ368" i="4"/>
  <c r="AI368" i="4"/>
  <c r="AJ367" i="4"/>
  <c r="AI367" i="4"/>
  <c r="AJ366" i="4"/>
  <c r="AK366" i="4" s="1"/>
  <c r="AI366" i="4"/>
  <c r="AJ365" i="4"/>
  <c r="AK365" i="4" s="1"/>
  <c r="AI365" i="4"/>
  <c r="AJ364" i="4"/>
  <c r="AK364" i="4" s="1"/>
  <c r="AI364" i="4"/>
  <c r="AJ363" i="4"/>
  <c r="AK363" i="4" s="1"/>
  <c r="AI363" i="4"/>
  <c r="AJ362" i="4"/>
  <c r="AK362" i="4" s="1"/>
  <c r="AI362" i="4"/>
  <c r="AJ361" i="4"/>
  <c r="AK361" i="4" s="1"/>
  <c r="AI361" i="4"/>
  <c r="AJ360" i="4"/>
  <c r="AK360" i="4" s="1"/>
  <c r="AI360" i="4"/>
  <c r="AJ359" i="4"/>
  <c r="AK359" i="4" s="1"/>
  <c r="AI359" i="4"/>
  <c r="AJ358" i="4"/>
  <c r="AK358" i="4" s="1"/>
  <c r="AI358" i="4"/>
  <c r="AJ357" i="4"/>
  <c r="AK357" i="4" s="1"/>
  <c r="AI357" i="4"/>
  <c r="AJ356" i="4"/>
  <c r="AK356" i="4" s="1"/>
  <c r="AI356" i="4"/>
  <c r="AJ355" i="4"/>
  <c r="AK355" i="4" s="1"/>
  <c r="AI355" i="4"/>
  <c r="AJ354" i="4"/>
  <c r="AK354" i="4" s="1"/>
  <c r="AI354" i="4"/>
  <c r="AJ353" i="4"/>
  <c r="AI353" i="4"/>
  <c r="AJ352" i="4"/>
  <c r="AK352" i="4" s="1"/>
  <c r="AI352" i="4"/>
  <c r="AJ351" i="4"/>
  <c r="AK351" i="4" s="1"/>
  <c r="AI351" i="4"/>
  <c r="AJ350" i="4"/>
  <c r="AK350" i="4" s="1"/>
  <c r="AI350" i="4"/>
  <c r="AJ349" i="4"/>
  <c r="AK349" i="4" s="1"/>
  <c r="AI349" i="4"/>
  <c r="AJ348" i="4"/>
  <c r="AI348" i="4"/>
  <c r="AJ347" i="4"/>
  <c r="AK347" i="4" s="1"/>
  <c r="AI347" i="4"/>
  <c r="AJ346" i="4"/>
  <c r="AK346" i="4" s="1"/>
  <c r="AI346" i="4"/>
  <c r="AJ345" i="4"/>
  <c r="AK345" i="4" s="1"/>
  <c r="AI345" i="4"/>
  <c r="AJ344" i="4"/>
  <c r="AK344" i="4" s="1"/>
  <c r="AI344" i="4"/>
  <c r="AJ343" i="4"/>
  <c r="AI343" i="4"/>
  <c r="AJ342" i="4"/>
  <c r="AK342" i="4" s="1"/>
  <c r="AI342" i="4"/>
  <c r="AJ341" i="4"/>
  <c r="AK341" i="4" s="1"/>
  <c r="AI341" i="4"/>
  <c r="AJ340" i="4"/>
  <c r="AI340" i="4"/>
  <c r="AJ339" i="4"/>
  <c r="AK339" i="4" s="1"/>
  <c r="AI339" i="4"/>
  <c r="AJ338" i="4"/>
  <c r="AK338" i="4" s="1"/>
  <c r="AI338" i="4"/>
  <c r="AJ337" i="4"/>
  <c r="AK337" i="4" s="1"/>
  <c r="AI337" i="4"/>
  <c r="AJ336" i="4"/>
  <c r="AK336" i="4" s="1"/>
  <c r="AI336" i="4"/>
  <c r="AJ335" i="4"/>
  <c r="AK335" i="4" s="1"/>
  <c r="AI335" i="4"/>
  <c r="AJ334" i="4"/>
  <c r="AK334" i="4" s="1"/>
  <c r="AI334" i="4"/>
  <c r="AJ333" i="4"/>
  <c r="AK333" i="4" s="1"/>
  <c r="AI333" i="4"/>
  <c r="AJ332" i="4"/>
  <c r="AK332" i="4" s="1"/>
  <c r="AI332" i="4"/>
  <c r="AJ331" i="4"/>
  <c r="AI331" i="4"/>
  <c r="AJ330" i="4"/>
  <c r="AK330" i="4" s="1"/>
  <c r="AI330" i="4"/>
  <c r="AJ329" i="4"/>
  <c r="AK329" i="4" s="1"/>
  <c r="AI329" i="4"/>
  <c r="AJ328" i="4"/>
  <c r="AK328" i="4" s="1"/>
  <c r="AI328" i="4"/>
  <c r="AJ327" i="4"/>
  <c r="AK327" i="4" s="1"/>
  <c r="AI327" i="4"/>
  <c r="AJ326" i="4"/>
  <c r="AK326" i="4" s="1"/>
  <c r="AI326" i="4"/>
  <c r="AJ325" i="4"/>
  <c r="AK325" i="4" s="1"/>
  <c r="AI325" i="4"/>
  <c r="AJ324" i="4"/>
  <c r="AK324" i="4" s="1"/>
  <c r="AI324" i="4"/>
  <c r="AJ323" i="4"/>
  <c r="AK323" i="4" s="1"/>
  <c r="AI323" i="4"/>
  <c r="AJ322" i="4"/>
  <c r="AK322" i="4" s="1"/>
  <c r="AI322" i="4"/>
  <c r="AJ321" i="4"/>
  <c r="AK321" i="4" s="1"/>
  <c r="AI321" i="4"/>
  <c r="AJ320" i="4"/>
  <c r="AK320" i="4" s="1"/>
  <c r="AI320" i="4"/>
  <c r="AJ319" i="4"/>
  <c r="AI319" i="4"/>
  <c r="AJ318" i="4"/>
  <c r="AK318" i="4" s="1"/>
  <c r="AI318" i="4"/>
  <c r="AJ317" i="4"/>
  <c r="AK317" i="4" s="1"/>
  <c r="AI317" i="4"/>
  <c r="AJ316" i="4"/>
  <c r="AK316" i="4" s="1"/>
  <c r="AI316" i="4"/>
  <c r="AJ315" i="4"/>
  <c r="AK315" i="4" s="1"/>
  <c r="AI315" i="4"/>
  <c r="AJ314" i="4"/>
  <c r="AK314" i="4" s="1"/>
  <c r="AI314" i="4"/>
  <c r="AJ313" i="4"/>
  <c r="AK313" i="4" s="1"/>
  <c r="AI313" i="4"/>
  <c r="AJ312" i="4"/>
  <c r="AI312" i="4"/>
  <c r="AJ311" i="4"/>
  <c r="AK311" i="4" s="1"/>
  <c r="AI311" i="4"/>
  <c r="AJ310" i="4"/>
  <c r="AK310" i="4" s="1"/>
  <c r="AI310" i="4"/>
  <c r="AJ309" i="4"/>
  <c r="AK309" i="4" s="1"/>
  <c r="AI309" i="4"/>
  <c r="AJ308" i="4"/>
  <c r="AK308" i="4" s="1"/>
  <c r="AI308" i="4"/>
  <c r="AJ307" i="4"/>
  <c r="AK307" i="4" s="1"/>
  <c r="AI307" i="4"/>
  <c r="AJ306" i="4"/>
  <c r="AK306" i="4" s="1"/>
  <c r="AI306" i="4"/>
  <c r="AJ305" i="4"/>
  <c r="AK305" i="4" s="1"/>
  <c r="AI305" i="4"/>
  <c r="AJ304" i="4"/>
  <c r="AK304" i="4" s="1"/>
  <c r="AI304" i="4"/>
  <c r="AJ303" i="4"/>
  <c r="AK303" i="4" s="1"/>
  <c r="AI303" i="4"/>
  <c r="AJ302" i="4"/>
  <c r="AK302" i="4" s="1"/>
  <c r="AI302" i="4"/>
  <c r="AJ301" i="4"/>
  <c r="AK301" i="4" s="1"/>
  <c r="AI301" i="4"/>
  <c r="AJ300" i="4"/>
  <c r="AK300" i="4" s="1"/>
  <c r="AI300" i="4"/>
  <c r="AJ299" i="4"/>
  <c r="AK299" i="4" s="1"/>
  <c r="AI299" i="4"/>
  <c r="AJ298" i="4"/>
  <c r="AK298" i="4" s="1"/>
  <c r="AI298" i="4"/>
  <c r="AJ297" i="4"/>
  <c r="AK297" i="4" s="1"/>
  <c r="AI297" i="4"/>
  <c r="AJ296" i="4"/>
  <c r="AI296" i="4"/>
  <c r="AJ295" i="4"/>
  <c r="AK295" i="4" s="1"/>
  <c r="AI295" i="4"/>
  <c r="AJ294" i="4"/>
  <c r="AK294" i="4" s="1"/>
  <c r="AI294" i="4"/>
  <c r="AJ293" i="4"/>
  <c r="AK293" i="4" s="1"/>
  <c r="AI293" i="4"/>
  <c r="AJ292" i="4"/>
  <c r="AK292" i="4" s="1"/>
  <c r="AI292" i="4"/>
  <c r="AJ291" i="4"/>
  <c r="AK291" i="4" s="1"/>
  <c r="AI291" i="4"/>
  <c r="AJ290" i="4"/>
  <c r="AK290" i="4" s="1"/>
  <c r="AI290" i="4"/>
  <c r="AJ289" i="4"/>
  <c r="AK289" i="4" s="1"/>
  <c r="AI289" i="4"/>
  <c r="AJ288" i="4"/>
  <c r="AK288" i="4" s="1"/>
  <c r="AI288" i="4"/>
  <c r="AJ287" i="4"/>
  <c r="AK287" i="4" s="1"/>
  <c r="AI287" i="4"/>
  <c r="AJ286" i="4"/>
  <c r="AK286" i="4" s="1"/>
  <c r="AI286" i="4"/>
  <c r="AJ285" i="4"/>
  <c r="AK285" i="4" s="1"/>
  <c r="AI285" i="4"/>
  <c r="AJ284" i="4"/>
  <c r="AK284" i="4" s="1"/>
  <c r="AI284" i="4"/>
  <c r="AJ283" i="4"/>
  <c r="AK283" i="4" s="1"/>
  <c r="AI283" i="4"/>
  <c r="AJ282" i="4"/>
  <c r="AK282" i="4" s="1"/>
  <c r="AI282" i="4"/>
  <c r="AJ281" i="4"/>
  <c r="AK281" i="4" s="1"/>
  <c r="AI281" i="4"/>
  <c r="AJ280" i="4"/>
  <c r="AK280" i="4" s="1"/>
  <c r="AI280" i="4"/>
  <c r="AJ279" i="4"/>
  <c r="AK279" i="4" s="1"/>
  <c r="AI279" i="4"/>
  <c r="AJ278" i="4"/>
  <c r="AK278" i="4" s="1"/>
  <c r="AI278" i="4"/>
  <c r="AJ277" i="4"/>
  <c r="AK277" i="4" s="1"/>
  <c r="AI277" i="4"/>
  <c r="AJ276" i="4"/>
  <c r="AK276" i="4" s="1"/>
  <c r="AI276" i="4"/>
  <c r="AJ275" i="4"/>
  <c r="AI275" i="4"/>
  <c r="AJ274" i="4"/>
  <c r="AK274" i="4" s="1"/>
  <c r="AI274" i="4"/>
  <c r="AJ273" i="4"/>
  <c r="AK273" i="4" s="1"/>
  <c r="AI273" i="4"/>
  <c r="AJ272" i="4"/>
  <c r="AK272" i="4" s="1"/>
  <c r="AI272" i="4"/>
  <c r="AJ271" i="4"/>
  <c r="AK271" i="4" s="1"/>
  <c r="AI271" i="4"/>
  <c r="AJ270" i="4"/>
  <c r="AK270" i="4" s="1"/>
  <c r="AI270" i="4"/>
  <c r="AJ269" i="4"/>
  <c r="AK269" i="4" s="1"/>
  <c r="AI269" i="4"/>
  <c r="AJ268" i="4"/>
  <c r="AK268" i="4" s="1"/>
  <c r="AI268" i="4"/>
  <c r="AJ267" i="4"/>
  <c r="AK267" i="4" s="1"/>
  <c r="AI267" i="4"/>
  <c r="AJ266" i="4"/>
  <c r="AK266" i="4" s="1"/>
  <c r="AI266" i="4"/>
  <c r="AJ265" i="4"/>
  <c r="AK265" i="4" s="1"/>
  <c r="AI265" i="4"/>
  <c r="AJ264" i="4"/>
  <c r="AK264" i="4" s="1"/>
  <c r="AI264" i="4"/>
  <c r="AJ263" i="4"/>
  <c r="AK263" i="4" s="1"/>
  <c r="AI263" i="4"/>
  <c r="AJ262" i="4"/>
  <c r="AK262" i="4" s="1"/>
  <c r="AI262" i="4"/>
  <c r="AJ261" i="4"/>
  <c r="AK261" i="4" s="1"/>
  <c r="AI261" i="4"/>
  <c r="AJ260" i="4"/>
  <c r="AK260" i="4" s="1"/>
  <c r="AI260" i="4"/>
  <c r="AJ259" i="4"/>
  <c r="AK259" i="4" s="1"/>
  <c r="AI259" i="4"/>
  <c r="AJ258" i="4"/>
  <c r="AK258" i="4" s="1"/>
  <c r="AI258" i="4"/>
  <c r="AJ257" i="4"/>
  <c r="AK257" i="4" s="1"/>
  <c r="AI257" i="4"/>
  <c r="AJ256" i="4"/>
  <c r="AK256" i="4" s="1"/>
  <c r="AI256" i="4"/>
  <c r="AJ255" i="4"/>
  <c r="AK255" i="4" s="1"/>
  <c r="AI255" i="4"/>
  <c r="AJ254" i="4"/>
  <c r="AK254" i="4" s="1"/>
  <c r="AI254" i="4"/>
  <c r="AJ253" i="4"/>
  <c r="AK253" i="4" s="1"/>
  <c r="AI253" i="4"/>
  <c r="AJ252" i="4"/>
  <c r="AK252" i="4" s="1"/>
  <c r="AI252" i="4"/>
  <c r="AJ251" i="4"/>
  <c r="AK251" i="4" s="1"/>
  <c r="AI251" i="4"/>
  <c r="AJ250" i="4"/>
  <c r="AK250" i="4" s="1"/>
  <c r="AI250" i="4"/>
  <c r="AJ249" i="4"/>
  <c r="AK249" i="4" s="1"/>
  <c r="AI249" i="4"/>
  <c r="AJ248" i="4"/>
  <c r="AK248" i="4" s="1"/>
  <c r="AI248" i="4"/>
  <c r="AJ247" i="4"/>
  <c r="AK247" i="4" s="1"/>
  <c r="AI247" i="4"/>
  <c r="AJ246" i="4"/>
  <c r="AK246" i="4" s="1"/>
  <c r="AI246" i="4"/>
  <c r="AJ245" i="4"/>
  <c r="AK245" i="4" s="1"/>
  <c r="AI245" i="4"/>
  <c r="AJ244" i="4"/>
  <c r="AK244" i="4" s="1"/>
  <c r="AI244" i="4"/>
  <c r="AJ243" i="4"/>
  <c r="AK243" i="4" s="1"/>
  <c r="AI243" i="4"/>
  <c r="AJ242" i="4"/>
  <c r="AK242" i="4" s="1"/>
  <c r="AI242" i="4"/>
  <c r="AJ241" i="4"/>
  <c r="AK241" i="4" s="1"/>
  <c r="AI241" i="4"/>
  <c r="AJ240" i="4"/>
  <c r="AK240" i="4" s="1"/>
  <c r="AI240" i="4"/>
  <c r="AJ239" i="4"/>
  <c r="AK239" i="4" s="1"/>
  <c r="AI239" i="4"/>
  <c r="AJ238" i="4"/>
  <c r="AI238" i="4"/>
  <c r="AJ237" i="4"/>
  <c r="AK237" i="4" s="1"/>
  <c r="AI237" i="4"/>
  <c r="AJ236" i="4"/>
  <c r="AK236" i="4" s="1"/>
  <c r="AI236" i="4"/>
  <c r="AJ235" i="4"/>
  <c r="AK235" i="4" s="1"/>
  <c r="AI235" i="4"/>
  <c r="AJ234" i="4"/>
  <c r="AK234" i="4" s="1"/>
  <c r="AI234" i="4"/>
  <c r="AJ233" i="4"/>
  <c r="AK233" i="4" s="1"/>
  <c r="AI233" i="4"/>
  <c r="AJ232" i="4"/>
  <c r="AK232" i="4" s="1"/>
  <c r="AI232" i="4"/>
  <c r="AJ231" i="4"/>
  <c r="AK231" i="4" s="1"/>
  <c r="AI231" i="4"/>
  <c r="AJ230" i="4"/>
  <c r="AK230" i="4" s="1"/>
  <c r="AI230" i="4"/>
  <c r="AJ229" i="4"/>
  <c r="AK229" i="4" s="1"/>
  <c r="AI229" i="4"/>
  <c r="AJ228" i="4"/>
  <c r="AK228" i="4" s="1"/>
  <c r="AI228" i="4"/>
  <c r="AJ227" i="4"/>
  <c r="AK227" i="4" s="1"/>
  <c r="AI227" i="4"/>
  <c r="AJ226" i="4"/>
  <c r="AK226" i="4" s="1"/>
  <c r="AI226" i="4"/>
  <c r="AJ225" i="4"/>
  <c r="AK225" i="4" s="1"/>
  <c r="AI225" i="4"/>
  <c r="AJ224" i="4"/>
  <c r="AK224" i="4" s="1"/>
  <c r="AI224" i="4"/>
  <c r="AJ223" i="4"/>
  <c r="AK223" i="4" s="1"/>
  <c r="AI223" i="4"/>
  <c r="AJ222" i="4"/>
  <c r="AK222" i="4" s="1"/>
  <c r="AI222" i="4"/>
  <c r="AJ221" i="4"/>
  <c r="AK221" i="4" s="1"/>
  <c r="AI221" i="4"/>
  <c r="AJ220" i="4"/>
  <c r="AI220" i="4"/>
  <c r="AJ219" i="4"/>
  <c r="AK219" i="4" s="1"/>
  <c r="AI219" i="4"/>
  <c r="AJ218" i="4"/>
  <c r="AK218" i="4" s="1"/>
  <c r="AI218" i="4"/>
  <c r="AJ217" i="4"/>
  <c r="AK217" i="4" s="1"/>
  <c r="AI217" i="4"/>
  <c r="AJ216" i="4"/>
  <c r="AK216" i="4" s="1"/>
  <c r="AI216" i="4"/>
  <c r="AJ215" i="4"/>
  <c r="AK215" i="4" s="1"/>
  <c r="AI215" i="4"/>
  <c r="AJ214" i="4"/>
  <c r="AK214" i="4" s="1"/>
  <c r="AI214" i="4"/>
  <c r="AJ213" i="4"/>
  <c r="AK213" i="4" s="1"/>
  <c r="AI213" i="4"/>
  <c r="AJ212" i="4"/>
  <c r="AK212" i="4" s="1"/>
  <c r="AI212" i="4"/>
  <c r="AJ211" i="4"/>
  <c r="AK211" i="4" s="1"/>
  <c r="AI211" i="4"/>
  <c r="AJ210" i="4"/>
  <c r="AK210" i="4" s="1"/>
  <c r="AI210" i="4"/>
  <c r="AJ209" i="4"/>
  <c r="AK209" i="4" s="1"/>
  <c r="AI209" i="4"/>
  <c r="AJ208" i="4"/>
  <c r="AK208" i="4" s="1"/>
  <c r="AI208" i="4"/>
  <c r="AJ207" i="4"/>
  <c r="AK207" i="4" s="1"/>
  <c r="AI207" i="4"/>
  <c r="AJ206" i="4"/>
  <c r="AK206" i="4" s="1"/>
  <c r="AI206" i="4"/>
  <c r="AJ205" i="4"/>
  <c r="AK205" i="4" s="1"/>
  <c r="AI205" i="4"/>
  <c r="AJ204" i="4"/>
  <c r="AK204" i="4" s="1"/>
  <c r="AI204" i="4"/>
  <c r="AJ203" i="4"/>
  <c r="AK203" i="4" s="1"/>
  <c r="AI203" i="4"/>
  <c r="AJ202" i="4"/>
  <c r="AK202" i="4" s="1"/>
  <c r="AI202" i="4"/>
  <c r="AJ201" i="4"/>
  <c r="AK201" i="4" s="1"/>
  <c r="AI201" i="4"/>
  <c r="AJ200" i="4"/>
  <c r="AK200" i="4" s="1"/>
  <c r="AI200" i="4"/>
  <c r="AJ199" i="4"/>
  <c r="AK199" i="4" s="1"/>
  <c r="AI199" i="4"/>
  <c r="AJ198" i="4"/>
  <c r="AK198" i="4" s="1"/>
  <c r="AI198" i="4"/>
  <c r="AJ197" i="4"/>
  <c r="AK197" i="4" s="1"/>
  <c r="AI197" i="4"/>
  <c r="AJ196" i="4"/>
  <c r="AK196" i="4" s="1"/>
  <c r="AI196" i="4"/>
  <c r="AJ195" i="4"/>
  <c r="AK195" i="4" s="1"/>
  <c r="AI195" i="4"/>
  <c r="AJ194" i="4"/>
  <c r="AK194" i="4" s="1"/>
  <c r="AI194" i="4"/>
  <c r="AJ193" i="4"/>
  <c r="AK193" i="4" s="1"/>
  <c r="AI193" i="4"/>
  <c r="AJ192" i="4"/>
  <c r="AK192" i="4" s="1"/>
  <c r="AI192" i="4"/>
  <c r="AJ191" i="4"/>
  <c r="AK191" i="4" s="1"/>
  <c r="AI191" i="4"/>
  <c r="AJ190" i="4"/>
  <c r="AK190" i="4" s="1"/>
  <c r="AI190" i="4"/>
  <c r="AJ189" i="4"/>
  <c r="AK189" i="4" s="1"/>
  <c r="AI189" i="4"/>
  <c r="AJ188" i="4"/>
  <c r="AK188" i="4" s="1"/>
  <c r="AI188" i="4"/>
  <c r="AJ187" i="4"/>
  <c r="AK187" i="4" s="1"/>
  <c r="AI187" i="4"/>
  <c r="AJ186" i="4"/>
  <c r="AK186" i="4" s="1"/>
  <c r="AI186" i="4"/>
  <c r="AJ185" i="4"/>
  <c r="AK185" i="4" s="1"/>
  <c r="AI185" i="4"/>
  <c r="AJ184" i="4"/>
  <c r="AK184" i="4" s="1"/>
  <c r="AI184" i="4"/>
  <c r="AJ183" i="4"/>
  <c r="AK183" i="4" s="1"/>
  <c r="AI183" i="4"/>
  <c r="AJ182" i="4"/>
  <c r="AK182" i="4" s="1"/>
  <c r="AI182" i="4"/>
  <c r="AJ181" i="4"/>
  <c r="AK181" i="4" s="1"/>
  <c r="AI181" i="4"/>
  <c r="AJ180" i="4"/>
  <c r="AK180" i="4" s="1"/>
  <c r="AI180" i="4"/>
  <c r="AJ179" i="4"/>
  <c r="AK179" i="4" s="1"/>
  <c r="AI179" i="4"/>
  <c r="AJ178" i="4"/>
  <c r="AK178" i="4" s="1"/>
  <c r="AI178" i="4"/>
  <c r="AJ177" i="4"/>
  <c r="AK177" i="4" s="1"/>
  <c r="AI177" i="4"/>
  <c r="AJ176" i="4"/>
  <c r="AK176" i="4" s="1"/>
  <c r="AI176" i="4"/>
  <c r="AJ175" i="4"/>
  <c r="AK175" i="4" s="1"/>
  <c r="AI175" i="4"/>
  <c r="AJ174" i="4"/>
  <c r="AK174" i="4" s="1"/>
  <c r="AI174" i="4"/>
  <c r="AJ173" i="4"/>
  <c r="AK173" i="4" s="1"/>
  <c r="AI173" i="4"/>
  <c r="AJ172" i="4"/>
  <c r="AK172" i="4" s="1"/>
  <c r="AI172" i="4"/>
  <c r="AJ171" i="4"/>
  <c r="AK171" i="4" s="1"/>
  <c r="AI171" i="4"/>
  <c r="AJ170" i="4"/>
  <c r="AK170" i="4" s="1"/>
  <c r="AI170" i="4"/>
  <c r="AJ169" i="4"/>
  <c r="AK169" i="4" s="1"/>
  <c r="AI169" i="4"/>
  <c r="AJ168" i="4"/>
  <c r="AK168" i="4" s="1"/>
  <c r="AI168" i="4"/>
  <c r="AJ167" i="4"/>
  <c r="AK167" i="4" s="1"/>
  <c r="AI167" i="4"/>
  <c r="AJ166" i="4"/>
  <c r="AK166" i="4" s="1"/>
  <c r="AI166" i="4"/>
  <c r="AJ165" i="4"/>
  <c r="AK165" i="4" s="1"/>
  <c r="AI165" i="4"/>
  <c r="AJ164" i="4"/>
  <c r="AK164" i="4" s="1"/>
  <c r="AI164" i="4"/>
  <c r="AJ163" i="4"/>
  <c r="AK163" i="4" s="1"/>
  <c r="AI163" i="4"/>
  <c r="AJ162" i="4"/>
  <c r="AK162" i="4" s="1"/>
  <c r="AI162" i="4"/>
  <c r="AJ161" i="4"/>
  <c r="AK161" i="4" s="1"/>
  <c r="AI161" i="4"/>
  <c r="AJ160" i="4"/>
  <c r="AK160" i="4" s="1"/>
  <c r="AI160" i="4"/>
  <c r="AJ159" i="4"/>
  <c r="AK159" i="4" s="1"/>
  <c r="AI159" i="4"/>
  <c r="AJ158" i="4"/>
  <c r="AK158" i="4" s="1"/>
  <c r="AI158" i="4"/>
  <c r="AJ157" i="4"/>
  <c r="AK157" i="4" s="1"/>
  <c r="AI157" i="4"/>
  <c r="AJ156" i="4"/>
  <c r="AK156" i="4" s="1"/>
  <c r="AI156" i="4"/>
  <c r="AJ155" i="4"/>
  <c r="AK155" i="4" s="1"/>
  <c r="AI155" i="4"/>
  <c r="AJ154" i="4"/>
  <c r="AK154" i="4" s="1"/>
  <c r="AI154" i="4"/>
  <c r="AJ153" i="4"/>
  <c r="AK153" i="4" s="1"/>
  <c r="AI153" i="4"/>
  <c r="AJ152" i="4"/>
  <c r="AK152" i="4" s="1"/>
  <c r="AI152" i="4"/>
  <c r="AJ151" i="4"/>
  <c r="AK151" i="4" s="1"/>
  <c r="AI151" i="4"/>
  <c r="AJ150" i="4"/>
  <c r="AK150" i="4" s="1"/>
  <c r="AI150" i="4"/>
  <c r="AJ149" i="4"/>
  <c r="AK149" i="4" s="1"/>
  <c r="AI149" i="4"/>
  <c r="AJ148" i="4"/>
  <c r="AK148" i="4" s="1"/>
  <c r="AI148" i="4"/>
  <c r="AJ147" i="4"/>
  <c r="AK147" i="4" s="1"/>
  <c r="AI147" i="4"/>
  <c r="AJ146" i="4"/>
  <c r="AK146" i="4" s="1"/>
  <c r="AI146" i="4"/>
  <c r="AJ145" i="4"/>
  <c r="AK145" i="4" s="1"/>
  <c r="AI145" i="4"/>
  <c r="AJ144" i="4"/>
  <c r="AK144" i="4" s="1"/>
  <c r="AI144" i="4"/>
  <c r="AJ143" i="4"/>
  <c r="AK143" i="4" s="1"/>
  <c r="AI143" i="4"/>
  <c r="AJ142" i="4"/>
  <c r="AK142" i="4" s="1"/>
  <c r="AI142" i="4"/>
  <c r="AJ141" i="4"/>
  <c r="AK141" i="4" s="1"/>
  <c r="AI141" i="4"/>
  <c r="AJ140" i="4"/>
  <c r="AK140" i="4" s="1"/>
  <c r="AI140" i="4"/>
  <c r="AJ139" i="4"/>
  <c r="AK139" i="4" s="1"/>
  <c r="AI139" i="4"/>
  <c r="AJ138" i="4"/>
  <c r="AK138" i="4" s="1"/>
  <c r="AI138" i="4"/>
  <c r="AJ137" i="4"/>
  <c r="AK137" i="4" s="1"/>
  <c r="AI137" i="4"/>
  <c r="AJ136" i="4"/>
  <c r="AK136" i="4" s="1"/>
  <c r="AI136" i="4"/>
  <c r="AJ135" i="4"/>
  <c r="AK135" i="4" s="1"/>
  <c r="AI135" i="4"/>
  <c r="AJ134" i="4"/>
  <c r="AK134" i="4" s="1"/>
  <c r="AI134" i="4"/>
  <c r="AJ133" i="4"/>
  <c r="AK133" i="4" s="1"/>
  <c r="AI133" i="4"/>
  <c r="AJ132" i="4"/>
  <c r="AK132" i="4" s="1"/>
  <c r="AI132" i="4"/>
  <c r="AJ131" i="4"/>
  <c r="AK131" i="4" s="1"/>
  <c r="AI131" i="4"/>
  <c r="AJ130" i="4"/>
  <c r="AK130" i="4" s="1"/>
  <c r="AI130" i="4"/>
  <c r="AJ129" i="4"/>
  <c r="AK129" i="4" s="1"/>
  <c r="AI129" i="4"/>
  <c r="AJ128" i="4"/>
  <c r="AK128" i="4" s="1"/>
  <c r="AI128" i="4"/>
  <c r="AJ127" i="4"/>
  <c r="AK127" i="4" s="1"/>
  <c r="AI127" i="4"/>
  <c r="AJ126" i="4"/>
  <c r="AK126" i="4" s="1"/>
  <c r="AI126" i="4"/>
  <c r="AJ125" i="4"/>
  <c r="AK125" i="4" s="1"/>
  <c r="AI125" i="4"/>
  <c r="AJ124" i="4"/>
  <c r="AK124" i="4" s="1"/>
  <c r="AI124" i="4"/>
  <c r="AJ123" i="4"/>
  <c r="AK123" i="4" s="1"/>
  <c r="AI123" i="4"/>
  <c r="AJ122" i="4"/>
  <c r="AK122" i="4" s="1"/>
  <c r="AI122" i="4"/>
  <c r="AJ121" i="4"/>
  <c r="AK121" i="4" s="1"/>
  <c r="AI121" i="4"/>
  <c r="AJ120" i="4"/>
  <c r="AK120" i="4" s="1"/>
  <c r="AI120" i="4"/>
  <c r="AJ119" i="4"/>
  <c r="AK119" i="4" s="1"/>
  <c r="AI119" i="4"/>
  <c r="AJ118" i="4"/>
  <c r="AK118" i="4" s="1"/>
  <c r="AI118" i="4"/>
  <c r="AJ117" i="4"/>
  <c r="AK117" i="4" s="1"/>
  <c r="AI117" i="4"/>
  <c r="AJ116" i="4"/>
  <c r="AK116" i="4" s="1"/>
  <c r="AI116" i="4"/>
  <c r="AJ115" i="4"/>
  <c r="AK115" i="4" s="1"/>
  <c r="AI115" i="4"/>
  <c r="AJ114" i="4"/>
  <c r="AK114" i="4" s="1"/>
  <c r="AI114" i="4"/>
  <c r="AJ113" i="4"/>
  <c r="AK113" i="4" s="1"/>
  <c r="AI113" i="4"/>
  <c r="AJ112" i="4"/>
  <c r="AK112" i="4" s="1"/>
  <c r="AI112" i="4"/>
  <c r="AJ111" i="4"/>
  <c r="AK111" i="4" s="1"/>
  <c r="AI111" i="4"/>
  <c r="AJ110" i="4"/>
  <c r="AK110" i="4" s="1"/>
  <c r="AI110" i="4"/>
  <c r="AJ109" i="4"/>
  <c r="AK109" i="4" s="1"/>
  <c r="AI109" i="4"/>
  <c r="AJ108" i="4"/>
  <c r="AK108" i="4" s="1"/>
  <c r="AI108" i="4"/>
  <c r="AJ107" i="4"/>
  <c r="AK107" i="4" s="1"/>
  <c r="AI107" i="4"/>
  <c r="AJ106" i="4"/>
  <c r="AK106" i="4" s="1"/>
  <c r="AI106" i="4"/>
  <c r="AJ105" i="4"/>
  <c r="AK105" i="4" s="1"/>
  <c r="AI105" i="4"/>
  <c r="AJ104" i="4"/>
  <c r="AK104" i="4" s="1"/>
  <c r="AI104" i="4"/>
  <c r="AJ103" i="4"/>
  <c r="AK103" i="4" s="1"/>
  <c r="AI103" i="4"/>
  <c r="AJ102" i="4"/>
  <c r="AK102" i="4" s="1"/>
  <c r="AI102" i="4"/>
  <c r="AJ101" i="4"/>
  <c r="AK101" i="4" s="1"/>
  <c r="AI101" i="4"/>
  <c r="AJ100" i="4"/>
  <c r="AK100" i="4" s="1"/>
  <c r="AI100" i="4"/>
  <c r="AJ99" i="4"/>
  <c r="AK99" i="4" s="1"/>
  <c r="AI99" i="4"/>
  <c r="AJ98" i="4"/>
  <c r="AK98" i="4" s="1"/>
  <c r="AI98" i="4"/>
  <c r="AJ97" i="4"/>
  <c r="AK97" i="4" s="1"/>
  <c r="AI97" i="4"/>
  <c r="AJ96" i="4"/>
  <c r="AK96" i="4" s="1"/>
  <c r="AI96" i="4"/>
  <c r="AJ95" i="4"/>
  <c r="AK95" i="4" s="1"/>
  <c r="AI95" i="4"/>
  <c r="AJ94" i="4"/>
  <c r="AK94" i="4" s="1"/>
  <c r="AI94" i="4"/>
  <c r="AJ93" i="4"/>
  <c r="AK93" i="4" s="1"/>
  <c r="AI93" i="4"/>
  <c r="AJ92" i="4"/>
  <c r="AK92" i="4" s="1"/>
  <c r="AI92" i="4"/>
  <c r="AJ91" i="4"/>
  <c r="AK91" i="4" s="1"/>
  <c r="AI91" i="4"/>
  <c r="AJ90" i="4"/>
  <c r="AK90" i="4" s="1"/>
  <c r="AI90" i="4"/>
  <c r="AJ89" i="4"/>
  <c r="AK89" i="4" s="1"/>
  <c r="AI89" i="4"/>
  <c r="AJ88" i="4"/>
  <c r="AK88" i="4" s="1"/>
  <c r="AI88" i="4"/>
  <c r="AJ87" i="4"/>
  <c r="AK87" i="4" s="1"/>
  <c r="AI87" i="4"/>
  <c r="AJ86" i="4"/>
  <c r="AK86" i="4" s="1"/>
  <c r="AI86" i="4"/>
  <c r="AJ85" i="4"/>
  <c r="AK85" i="4" s="1"/>
  <c r="AI85" i="4"/>
  <c r="AJ84" i="4"/>
  <c r="AK84" i="4" s="1"/>
  <c r="AI84" i="4"/>
  <c r="AJ83" i="4"/>
  <c r="AK83" i="4" s="1"/>
  <c r="AI83" i="4"/>
  <c r="AJ82" i="4"/>
  <c r="AK82" i="4" s="1"/>
  <c r="AI82" i="4"/>
  <c r="AJ81" i="4"/>
  <c r="AK81" i="4" s="1"/>
  <c r="AI81" i="4"/>
  <c r="AJ80" i="4"/>
  <c r="AK80" i="4" s="1"/>
  <c r="AI80" i="4"/>
  <c r="AJ79" i="4"/>
  <c r="AK79" i="4" s="1"/>
  <c r="AI79" i="4"/>
  <c r="AJ78" i="4"/>
  <c r="AK78" i="4" s="1"/>
  <c r="AI78" i="4"/>
  <c r="AJ77" i="4"/>
  <c r="AK77" i="4" s="1"/>
  <c r="AI77" i="4"/>
  <c r="AJ76" i="4"/>
  <c r="AK76" i="4" s="1"/>
  <c r="AI76" i="4"/>
  <c r="AJ75" i="4"/>
  <c r="AK75" i="4" s="1"/>
  <c r="AI75" i="4"/>
  <c r="AJ74" i="4"/>
  <c r="AK74" i="4" s="1"/>
  <c r="AI74" i="4"/>
  <c r="AJ73" i="4"/>
  <c r="AK73" i="4" s="1"/>
  <c r="AI73" i="4"/>
  <c r="AJ72" i="4"/>
  <c r="AK72" i="4" s="1"/>
  <c r="AI72" i="4"/>
  <c r="AJ71" i="4"/>
  <c r="AK71" i="4" s="1"/>
  <c r="AI71" i="4"/>
  <c r="AJ70" i="4"/>
  <c r="AK70" i="4" s="1"/>
  <c r="AI70" i="4"/>
  <c r="AJ69" i="4"/>
  <c r="AK69" i="4" s="1"/>
  <c r="AI69" i="4"/>
  <c r="AJ68" i="4"/>
  <c r="AK68" i="4" s="1"/>
  <c r="AI68" i="4"/>
  <c r="AJ67" i="4"/>
  <c r="AK67" i="4" s="1"/>
  <c r="AI67" i="4"/>
  <c r="AJ66" i="4"/>
  <c r="AK66" i="4" s="1"/>
  <c r="AI66" i="4"/>
  <c r="AJ65" i="4"/>
  <c r="AK65" i="4" s="1"/>
  <c r="AI65" i="4"/>
  <c r="AJ64" i="4"/>
  <c r="AK64" i="4" s="1"/>
  <c r="AI64" i="4"/>
  <c r="AJ63" i="4"/>
  <c r="AK63" i="4" s="1"/>
  <c r="AI63" i="4"/>
  <c r="AJ62" i="4"/>
  <c r="AK62" i="4" s="1"/>
  <c r="AI62" i="4"/>
  <c r="AJ61" i="4"/>
  <c r="AK61" i="4" s="1"/>
  <c r="AI61" i="4"/>
  <c r="AJ60" i="4"/>
  <c r="AK60" i="4" s="1"/>
  <c r="AI60" i="4"/>
  <c r="AJ59" i="4"/>
  <c r="AK59" i="4" s="1"/>
  <c r="AI59" i="4"/>
  <c r="AJ58" i="4"/>
  <c r="AK58" i="4" s="1"/>
  <c r="AI58" i="4"/>
  <c r="AJ57" i="4"/>
  <c r="AK57" i="4" s="1"/>
  <c r="AI57" i="4"/>
  <c r="AJ56" i="4"/>
  <c r="AK56" i="4" s="1"/>
  <c r="AI56" i="4"/>
  <c r="AJ55" i="4"/>
  <c r="AK55" i="4" s="1"/>
  <c r="AI55" i="4"/>
  <c r="AJ54" i="4"/>
  <c r="AK54" i="4" s="1"/>
  <c r="AI54" i="4"/>
  <c r="AJ53" i="4"/>
  <c r="AK53" i="4" s="1"/>
  <c r="AI53" i="4"/>
  <c r="AJ52" i="4"/>
  <c r="AK52" i="4" s="1"/>
  <c r="AI52" i="4"/>
  <c r="AJ51" i="4"/>
  <c r="AK51" i="4" s="1"/>
  <c r="AI51" i="4"/>
  <c r="AJ50" i="4"/>
  <c r="AK50" i="4" s="1"/>
  <c r="AI50" i="4"/>
  <c r="AJ49" i="4"/>
  <c r="AK49" i="4" s="1"/>
  <c r="AI49" i="4"/>
  <c r="AJ48" i="4"/>
  <c r="AK48" i="4" s="1"/>
  <c r="AI48" i="4"/>
  <c r="AJ47" i="4"/>
  <c r="AK47" i="4" s="1"/>
  <c r="AI47" i="4"/>
  <c r="AJ46" i="4"/>
  <c r="AK46" i="4" s="1"/>
  <c r="AI46" i="4"/>
  <c r="AJ45" i="4"/>
  <c r="AK45" i="4" s="1"/>
  <c r="AI45" i="4"/>
  <c r="AJ44" i="4"/>
  <c r="AK44" i="4" s="1"/>
  <c r="AI44" i="4"/>
  <c r="AJ43" i="4"/>
  <c r="AK43" i="4" s="1"/>
  <c r="AI43" i="4"/>
  <c r="AJ42" i="4"/>
  <c r="AK42" i="4" s="1"/>
  <c r="AI42" i="4"/>
  <c r="AJ41" i="4"/>
  <c r="AK41" i="4" s="1"/>
  <c r="AI41" i="4"/>
  <c r="AJ40" i="4"/>
  <c r="AK40" i="4" s="1"/>
  <c r="AI40" i="4"/>
  <c r="AJ39" i="4"/>
  <c r="AK39" i="4" s="1"/>
  <c r="AI39" i="4"/>
  <c r="AJ38" i="4"/>
  <c r="AK38" i="4" s="1"/>
  <c r="AI38" i="4"/>
  <c r="AJ37" i="4"/>
  <c r="AK37" i="4" s="1"/>
  <c r="AI37" i="4"/>
  <c r="AJ36" i="4"/>
  <c r="AK36" i="4" s="1"/>
  <c r="AI36" i="4"/>
  <c r="AJ35" i="4"/>
  <c r="AK35" i="4" s="1"/>
  <c r="AI35" i="4"/>
  <c r="AJ34" i="4"/>
  <c r="AK34" i="4" s="1"/>
  <c r="AI34" i="4"/>
  <c r="AJ33" i="4"/>
  <c r="AI33" i="4"/>
  <c r="AJ32" i="4"/>
  <c r="AK32" i="4" s="1"/>
  <c r="AI32" i="4"/>
  <c r="AJ31" i="4"/>
  <c r="AK31" i="4" s="1"/>
  <c r="AI31" i="4"/>
  <c r="AJ30" i="4"/>
  <c r="AK30" i="4" s="1"/>
  <c r="AI30" i="4"/>
  <c r="AJ29" i="4"/>
  <c r="AK29" i="4" s="1"/>
  <c r="AI29" i="4"/>
  <c r="AJ28" i="4"/>
  <c r="AK28" i="4" s="1"/>
  <c r="AI28" i="4"/>
  <c r="AJ27" i="4"/>
  <c r="AK27" i="4" s="1"/>
  <c r="AI27" i="4"/>
  <c r="AJ26" i="4"/>
  <c r="AK26" i="4" s="1"/>
  <c r="AI26" i="4"/>
  <c r="AJ25" i="4"/>
  <c r="AK25" i="4" s="1"/>
  <c r="AI25" i="4"/>
  <c r="AJ24" i="4"/>
  <c r="AK24" i="4" s="1"/>
  <c r="AI24" i="4"/>
  <c r="AJ23" i="4"/>
  <c r="AK23" i="4" s="1"/>
  <c r="AI23" i="4"/>
  <c r="AJ22" i="4"/>
  <c r="AK22" i="4" s="1"/>
  <c r="AI22" i="4"/>
  <c r="AJ21" i="4"/>
  <c r="AK21" i="4" s="1"/>
  <c r="AI21" i="4"/>
  <c r="AJ20" i="4"/>
  <c r="AK20" i="4" s="1"/>
  <c r="AI20" i="4"/>
  <c r="AJ19" i="4"/>
  <c r="AK19" i="4" s="1"/>
  <c r="AI19" i="4"/>
  <c r="AJ18" i="4"/>
  <c r="AK18" i="4" s="1"/>
  <c r="AI18" i="4"/>
  <c r="AJ17" i="4"/>
  <c r="AK17" i="4" s="1"/>
  <c r="AI17" i="4"/>
  <c r="AJ16" i="4"/>
  <c r="AK16" i="4" s="1"/>
  <c r="AI16" i="4"/>
  <c r="AJ15" i="4"/>
  <c r="AK15" i="4" s="1"/>
  <c r="AI15" i="4"/>
  <c r="AJ14" i="4"/>
  <c r="AK14" i="4" s="1"/>
  <c r="AI14" i="4"/>
  <c r="AJ13" i="4"/>
  <c r="AK13" i="4" s="1"/>
  <c r="AI13" i="4"/>
  <c r="AJ12" i="4"/>
  <c r="AK12" i="4" s="1"/>
  <c r="AI12" i="4"/>
  <c r="AJ11" i="4"/>
  <c r="AK11" i="4" s="1"/>
  <c r="AI11" i="4"/>
  <c r="AJ10" i="4"/>
  <c r="AK10" i="4" s="1"/>
  <c r="AI10" i="4"/>
  <c r="AJ9" i="4"/>
  <c r="AK9" i="4" s="1"/>
  <c r="AI9" i="4"/>
  <c r="AJ8" i="4"/>
  <c r="AK8" i="4" s="1"/>
  <c r="AI8" i="4"/>
  <c r="AJ7" i="4"/>
  <c r="AK7" i="4" s="1"/>
  <c r="AI7" i="4"/>
  <c r="AJ6" i="4"/>
  <c r="AK6" i="4" s="1"/>
  <c r="AI6" i="4"/>
  <c r="AJ5" i="4"/>
  <c r="AK5" i="4" s="1"/>
  <c r="AI5" i="4"/>
  <c r="AJ4" i="4"/>
  <c r="AK4" i="4" s="1"/>
  <c r="AI4" i="4"/>
  <c r="AB567" i="4"/>
  <c r="AB566" i="4"/>
  <c r="AB565" i="4"/>
  <c r="AB564" i="4"/>
  <c r="AB563" i="4"/>
  <c r="AB562" i="4"/>
  <c r="AB561" i="4"/>
  <c r="AB560" i="4"/>
  <c r="AB558" i="4"/>
  <c r="AB557" i="4"/>
  <c r="AB556" i="4"/>
  <c r="AB555" i="4"/>
  <c r="AB554" i="4"/>
  <c r="AB553" i="4"/>
  <c r="AB552" i="4"/>
  <c r="AB551" i="4"/>
  <c r="AB550" i="4"/>
  <c r="AB549" i="4"/>
  <c r="AB548" i="4"/>
  <c r="AB547" i="4"/>
  <c r="AB546" i="4"/>
  <c r="AB545" i="4"/>
  <c r="AB544" i="4"/>
  <c r="AB543" i="4"/>
  <c r="AB542" i="4"/>
  <c r="AB541" i="4"/>
  <c r="AB540" i="4"/>
  <c r="AB539" i="4"/>
  <c r="AB538" i="4"/>
  <c r="AB537" i="4"/>
  <c r="AB536" i="4"/>
  <c r="AB534" i="4"/>
  <c r="AB533" i="4"/>
  <c r="AB532" i="4"/>
  <c r="AB531" i="4"/>
  <c r="AB530" i="4"/>
  <c r="AB529" i="4"/>
  <c r="AB528" i="4"/>
  <c r="AB527" i="4"/>
  <c r="AB526" i="4"/>
  <c r="AB525" i="4"/>
  <c r="AB524" i="4"/>
  <c r="AB523" i="4"/>
  <c r="AB522" i="4"/>
  <c r="AB521" i="4"/>
  <c r="AB520" i="4"/>
  <c r="AB519" i="4"/>
  <c r="AB518" i="4"/>
  <c r="AB517" i="4"/>
  <c r="AB516" i="4"/>
  <c r="AB515" i="4"/>
  <c r="AB514" i="4"/>
  <c r="AB513" i="4"/>
  <c r="AB512" i="4"/>
  <c r="AB511" i="4"/>
  <c r="AB510" i="4"/>
  <c r="AB509" i="4"/>
  <c r="AB508" i="4"/>
  <c r="AB507" i="4"/>
  <c r="AB506" i="4"/>
  <c r="AB505" i="4"/>
  <c r="AB504" i="4"/>
  <c r="AB503" i="4"/>
  <c r="AB502" i="4"/>
  <c r="AB501" i="4"/>
  <c r="AB500" i="4"/>
  <c r="AB499" i="4"/>
  <c r="AB498" i="4"/>
  <c r="AB497" i="4"/>
  <c r="AB496" i="4"/>
  <c r="AB495" i="4"/>
  <c r="AB494" i="4"/>
  <c r="AB493" i="4"/>
  <c r="AB492" i="4"/>
  <c r="AB491" i="4"/>
  <c r="AB490" i="4"/>
  <c r="AB489" i="4"/>
  <c r="AB488" i="4"/>
  <c r="AB487" i="4"/>
  <c r="AB486" i="4"/>
  <c r="AB485" i="4"/>
  <c r="AB484" i="4"/>
  <c r="AB483" i="4"/>
  <c r="AB482" i="4"/>
  <c r="AB481" i="4"/>
  <c r="AB480" i="4"/>
  <c r="AB479" i="4"/>
  <c r="AB478" i="4"/>
  <c r="AB477" i="4"/>
  <c r="AB476" i="4"/>
  <c r="AB475" i="4"/>
  <c r="AB474" i="4"/>
  <c r="AB473" i="4"/>
  <c r="AB472" i="4"/>
  <c r="AB471" i="4"/>
  <c r="AB470" i="4"/>
  <c r="AB469" i="4"/>
  <c r="AB468" i="4"/>
  <c r="AB467" i="4"/>
  <c r="AB466" i="4"/>
  <c r="AB465" i="4"/>
  <c r="AB464" i="4"/>
  <c r="AB463" i="4"/>
  <c r="AB462" i="4"/>
  <c r="AB461" i="4"/>
  <c r="AB460" i="4"/>
  <c r="AB459" i="4"/>
  <c r="AB458" i="4"/>
  <c r="AB457" i="4"/>
  <c r="AB456" i="4"/>
  <c r="AB455" i="4"/>
  <c r="AB454" i="4"/>
  <c r="AB453" i="4"/>
  <c r="AB452" i="4"/>
  <c r="AB451" i="4"/>
  <c r="AB450" i="4"/>
  <c r="AB449" i="4"/>
  <c r="AB448" i="4"/>
  <c r="AB447" i="4"/>
  <c r="AB446" i="4"/>
  <c r="AB445" i="4"/>
  <c r="AB444" i="4"/>
  <c r="AB443" i="4"/>
  <c r="AB442" i="4"/>
  <c r="AB441" i="4"/>
  <c r="AB440" i="4"/>
  <c r="AB439" i="4"/>
  <c r="AB438" i="4"/>
  <c r="AB437" i="4"/>
  <c r="AB436" i="4"/>
  <c r="AB435" i="4"/>
  <c r="AB434" i="4"/>
  <c r="AB433" i="4"/>
  <c r="AB432" i="4"/>
  <c r="AB431" i="4"/>
  <c r="AB430" i="4"/>
  <c r="AB429" i="4"/>
  <c r="AB428" i="4"/>
  <c r="AB427" i="4"/>
  <c r="AB426" i="4"/>
  <c r="AB425" i="4"/>
  <c r="AB424" i="4"/>
  <c r="AB423" i="4"/>
  <c r="AB422" i="4"/>
  <c r="AB421" i="4"/>
  <c r="AB420" i="4"/>
  <c r="AB419" i="4"/>
  <c r="AB418" i="4"/>
  <c r="AB417" i="4"/>
  <c r="AB416" i="4"/>
  <c r="AB415" i="4"/>
  <c r="AB414" i="4"/>
  <c r="AB413" i="4"/>
  <c r="AB412" i="4"/>
  <c r="AB411" i="4"/>
  <c r="AB410" i="4"/>
  <c r="AB409" i="4"/>
  <c r="AB408" i="4"/>
  <c r="AB407" i="4"/>
  <c r="AB406" i="4"/>
  <c r="AB405" i="4"/>
  <c r="AB404" i="4"/>
  <c r="AB403" i="4"/>
  <c r="AB402" i="4"/>
  <c r="AB401" i="4"/>
  <c r="AB400" i="4"/>
  <c r="AB399" i="4"/>
  <c r="AB398" i="4"/>
  <c r="AB397" i="4"/>
  <c r="AB396" i="4"/>
  <c r="AB395" i="4"/>
  <c r="AB394" i="4"/>
  <c r="AB393" i="4"/>
  <c r="AB392" i="4"/>
  <c r="AB391" i="4"/>
  <c r="AB390" i="4"/>
  <c r="AB389" i="4"/>
  <c r="AB388" i="4"/>
  <c r="AB387" i="4"/>
  <c r="AB386" i="4"/>
  <c r="AB385" i="4"/>
  <c r="AB384" i="4"/>
  <c r="AB383" i="4"/>
  <c r="AB382" i="4"/>
  <c r="AB381" i="4"/>
  <c r="AB380" i="4"/>
  <c r="AB379" i="4"/>
  <c r="AB378" i="4"/>
  <c r="AB377" i="4"/>
  <c r="AB376" i="4"/>
  <c r="AB375" i="4"/>
  <c r="AB374" i="4"/>
  <c r="AB373" i="4"/>
  <c r="AB372" i="4"/>
  <c r="AB371" i="4"/>
  <c r="AB370" i="4"/>
  <c r="AB369" i="4"/>
  <c r="AB368" i="4"/>
  <c r="AB367" i="4"/>
  <c r="AB366" i="4"/>
  <c r="AB365" i="4"/>
  <c r="AB364" i="4"/>
  <c r="AB363" i="4"/>
  <c r="AB362" i="4"/>
  <c r="AB361" i="4"/>
  <c r="AB360" i="4"/>
  <c r="AB359" i="4"/>
  <c r="AB358" i="4"/>
  <c r="AB357" i="4"/>
  <c r="AB356" i="4"/>
  <c r="AB355" i="4"/>
  <c r="AB354" i="4"/>
  <c r="AB353" i="4"/>
  <c r="AB352" i="4"/>
  <c r="AB351" i="4"/>
  <c r="AB350" i="4"/>
  <c r="AB349" i="4"/>
  <c r="AB348" i="4"/>
  <c r="AB347" i="4"/>
  <c r="AB346" i="4"/>
  <c r="AB345" i="4"/>
  <c r="AB344" i="4"/>
  <c r="AB343" i="4"/>
  <c r="AB342" i="4"/>
  <c r="AB341" i="4"/>
  <c r="AB340" i="4"/>
  <c r="AB339" i="4"/>
  <c r="AB338" i="4"/>
  <c r="AB337" i="4"/>
  <c r="AB336" i="4"/>
  <c r="AB335" i="4"/>
  <c r="AB334" i="4"/>
  <c r="AB333" i="4"/>
  <c r="AB332" i="4"/>
  <c r="AB331" i="4"/>
  <c r="AB330" i="4"/>
  <c r="AB329" i="4"/>
  <c r="AB328" i="4"/>
  <c r="AB327" i="4"/>
  <c r="AB326" i="4"/>
  <c r="AB325" i="4"/>
  <c r="AB324" i="4"/>
  <c r="AB323" i="4"/>
  <c r="AB322" i="4"/>
  <c r="AB321" i="4"/>
  <c r="AB320" i="4"/>
  <c r="AB319" i="4"/>
  <c r="AB318" i="4"/>
  <c r="AB317" i="4"/>
  <c r="AB316" i="4"/>
  <c r="AB315" i="4"/>
  <c r="AB314" i="4"/>
  <c r="AB313" i="4"/>
  <c r="AB312" i="4"/>
  <c r="AB311" i="4"/>
  <c r="AB310" i="4"/>
  <c r="AB309" i="4"/>
  <c r="AB308" i="4"/>
  <c r="AB307" i="4"/>
  <c r="AB306" i="4"/>
  <c r="AB305" i="4"/>
  <c r="AB304" i="4"/>
  <c r="AB303" i="4"/>
  <c r="AB302" i="4"/>
  <c r="AB301" i="4"/>
  <c r="AB300" i="4"/>
  <c r="AB299" i="4"/>
  <c r="AB298" i="4"/>
  <c r="AB297" i="4"/>
  <c r="AB296" i="4"/>
  <c r="AB295" i="4"/>
  <c r="AB294" i="4"/>
  <c r="AB293" i="4"/>
  <c r="AB292" i="4"/>
  <c r="AB291" i="4"/>
  <c r="AB290" i="4"/>
  <c r="AB289" i="4"/>
  <c r="AB288" i="4"/>
  <c r="AB287" i="4"/>
  <c r="AB286" i="4"/>
  <c r="AB285" i="4"/>
  <c r="AB284" i="4"/>
  <c r="AB283" i="4"/>
  <c r="AB282" i="4"/>
  <c r="AB281" i="4"/>
  <c r="AB280" i="4"/>
  <c r="AB279" i="4"/>
  <c r="AB278" i="4"/>
  <c r="AB277" i="4"/>
  <c r="AB276" i="4"/>
  <c r="AB275" i="4"/>
  <c r="AB274" i="4"/>
  <c r="AB273" i="4"/>
  <c r="AB272" i="4"/>
  <c r="AB271" i="4"/>
  <c r="AB270" i="4"/>
  <c r="AB269" i="4"/>
  <c r="AB268" i="4"/>
  <c r="AB267" i="4"/>
  <c r="AB266" i="4"/>
  <c r="AB265" i="4"/>
  <c r="AB264" i="4"/>
  <c r="AB263" i="4"/>
  <c r="AB262" i="4"/>
  <c r="AB261" i="4"/>
  <c r="AB260" i="4"/>
  <c r="AB259" i="4"/>
  <c r="AB258" i="4"/>
  <c r="AB257" i="4"/>
  <c r="AB256" i="4"/>
  <c r="AB255" i="4"/>
  <c r="AB254" i="4"/>
  <c r="AB253" i="4"/>
  <c r="AB252" i="4"/>
  <c r="AB251" i="4"/>
  <c r="AB250" i="4"/>
  <c r="AB249" i="4"/>
  <c r="AB248" i="4"/>
  <c r="AB247" i="4"/>
  <c r="AB246" i="4"/>
  <c r="AB245" i="4"/>
  <c r="AB244" i="4"/>
  <c r="AB243" i="4"/>
  <c r="AB242" i="4"/>
  <c r="AB241" i="4"/>
  <c r="AB240" i="4"/>
  <c r="AB239" i="4"/>
  <c r="AB238" i="4"/>
  <c r="AB237" i="4"/>
  <c r="AB236" i="4"/>
  <c r="AB235" i="4"/>
  <c r="AB234" i="4"/>
  <c r="AB233" i="4"/>
  <c r="AB232" i="4"/>
  <c r="AB231" i="4"/>
  <c r="AB230" i="4"/>
  <c r="AB229" i="4"/>
  <c r="AB228" i="4"/>
  <c r="AB227" i="4"/>
  <c r="AB226" i="4"/>
  <c r="AB225" i="4"/>
  <c r="AB224" i="4"/>
  <c r="AB223" i="4"/>
  <c r="AB222" i="4"/>
  <c r="AB221" i="4"/>
  <c r="AB220" i="4"/>
  <c r="AB219" i="4"/>
  <c r="AB218" i="4"/>
  <c r="AB217" i="4"/>
  <c r="AB216" i="4"/>
  <c r="AB215" i="4"/>
  <c r="AB214" i="4"/>
  <c r="AB213" i="4"/>
  <c r="AB212" i="4"/>
  <c r="AB211" i="4"/>
  <c r="AB210" i="4"/>
  <c r="AB209" i="4"/>
  <c r="AB208" i="4"/>
  <c r="AB207" i="4"/>
  <c r="AB206" i="4"/>
  <c r="AB205" i="4"/>
  <c r="AB204" i="4"/>
  <c r="AB203" i="4"/>
  <c r="AB202" i="4"/>
  <c r="AB201" i="4"/>
  <c r="AB200" i="4"/>
  <c r="AB199" i="4"/>
  <c r="AB198" i="4"/>
  <c r="AB197" i="4"/>
  <c r="AB196" i="4"/>
  <c r="AB195" i="4"/>
  <c r="AB194" i="4"/>
  <c r="AB193" i="4"/>
  <c r="AB192" i="4"/>
  <c r="AB191" i="4"/>
  <c r="AB190" i="4"/>
  <c r="AB189" i="4"/>
  <c r="AB188" i="4"/>
  <c r="AB187" i="4"/>
  <c r="AB186" i="4"/>
  <c r="AB185" i="4"/>
  <c r="AB184" i="4"/>
  <c r="AB183" i="4"/>
  <c r="AB182" i="4"/>
  <c r="AB181" i="4"/>
  <c r="AB180" i="4"/>
  <c r="AB179" i="4"/>
  <c r="AB178" i="4"/>
  <c r="AB177" i="4"/>
  <c r="AB176" i="4"/>
  <c r="AB175" i="4"/>
  <c r="AB174" i="4"/>
  <c r="AB173" i="4"/>
  <c r="AB172" i="4"/>
  <c r="AB171" i="4"/>
  <c r="AB170" i="4"/>
  <c r="AB169" i="4"/>
  <c r="AB168" i="4"/>
  <c r="AB167" i="4"/>
  <c r="AB166" i="4"/>
  <c r="AB165" i="4"/>
  <c r="AB164" i="4"/>
  <c r="AB163" i="4"/>
  <c r="AB162" i="4"/>
  <c r="AB161" i="4"/>
  <c r="AB160" i="4"/>
  <c r="AB159" i="4"/>
  <c r="AB158" i="4"/>
  <c r="AB157" i="4"/>
  <c r="AB156" i="4"/>
  <c r="AB155" i="4"/>
  <c r="AB154" i="4"/>
  <c r="AB153" i="4"/>
  <c r="AB152" i="4"/>
  <c r="AB151" i="4"/>
  <c r="AB150" i="4"/>
  <c r="AB149" i="4"/>
  <c r="AB148" i="4"/>
  <c r="AB147" i="4"/>
  <c r="AB146" i="4"/>
  <c r="AB145" i="4"/>
  <c r="AB144" i="4"/>
  <c r="AB143" i="4"/>
  <c r="AB142" i="4"/>
  <c r="AB141" i="4"/>
  <c r="AB140" i="4"/>
  <c r="AB139" i="4"/>
  <c r="AB138" i="4"/>
  <c r="AB137" i="4"/>
  <c r="AB136" i="4"/>
  <c r="AB135" i="4"/>
  <c r="AB134" i="4"/>
  <c r="AB133" i="4"/>
  <c r="AB132" i="4"/>
  <c r="AB131" i="4"/>
  <c r="AB130" i="4"/>
  <c r="AB129" i="4"/>
  <c r="AB128" i="4"/>
  <c r="AB127" i="4"/>
  <c r="AB126" i="4"/>
  <c r="AB125" i="4"/>
  <c r="AB124" i="4"/>
  <c r="AB123" i="4"/>
  <c r="AB122" i="4"/>
  <c r="AB121" i="4"/>
  <c r="AB120" i="4"/>
  <c r="AB119" i="4"/>
  <c r="AB118" i="4"/>
  <c r="AB117" i="4"/>
  <c r="AB116" i="4"/>
  <c r="AB115" i="4"/>
  <c r="AB114" i="4"/>
  <c r="AB113" i="4"/>
  <c r="AB112" i="4"/>
  <c r="AB111" i="4"/>
  <c r="AB110" i="4"/>
  <c r="AB109" i="4"/>
  <c r="AB108" i="4"/>
  <c r="AB107" i="4"/>
  <c r="AB106" i="4"/>
  <c r="AB105" i="4"/>
  <c r="AB104" i="4"/>
  <c r="AB103" i="4"/>
  <c r="AB102" i="4"/>
  <c r="AB101" i="4"/>
  <c r="AB100" i="4"/>
  <c r="AB99" i="4"/>
  <c r="AB98" i="4"/>
  <c r="AB97" i="4"/>
  <c r="AB96" i="4"/>
  <c r="AB95" i="4"/>
  <c r="AB94" i="4"/>
  <c r="AB93" i="4"/>
  <c r="AB92" i="4"/>
  <c r="AB91" i="4"/>
  <c r="AB90" i="4"/>
  <c r="AB89" i="4"/>
  <c r="AB88" i="4"/>
  <c r="AB87" i="4"/>
  <c r="AB86" i="4"/>
  <c r="AB85" i="4"/>
  <c r="AB84" i="4"/>
  <c r="AB83" i="4"/>
  <c r="AB82" i="4"/>
  <c r="AB81" i="4"/>
  <c r="AB80" i="4"/>
  <c r="AB79" i="4"/>
  <c r="AB78" i="4"/>
  <c r="AB77" i="4"/>
  <c r="AB76" i="4"/>
  <c r="AB75" i="4"/>
  <c r="AB74" i="4"/>
  <c r="AB73" i="4"/>
  <c r="AB72" i="4"/>
  <c r="AB71" i="4"/>
  <c r="AB70" i="4"/>
  <c r="AB69" i="4"/>
  <c r="AB68" i="4"/>
  <c r="AB67" i="4"/>
  <c r="AB66" i="4"/>
  <c r="AB65" i="4"/>
  <c r="AB64" i="4"/>
  <c r="AB63" i="4"/>
  <c r="AB62" i="4"/>
  <c r="AB61" i="4"/>
  <c r="AB60" i="4"/>
  <c r="AB59" i="4"/>
  <c r="AB58" i="4"/>
  <c r="AB57" i="4"/>
  <c r="AB56" i="4"/>
  <c r="AB55" i="4"/>
  <c r="AB54" i="4"/>
  <c r="AB53" i="4"/>
  <c r="AB52" i="4"/>
  <c r="AB51" i="4"/>
  <c r="AB50" i="4"/>
  <c r="AB49" i="4"/>
  <c r="AB48" i="4"/>
  <c r="AB47" i="4"/>
  <c r="AB46" i="4"/>
  <c r="AB45" i="4"/>
  <c r="AB44" i="4"/>
  <c r="AB43" i="4"/>
  <c r="AB42" i="4"/>
  <c r="AB41" i="4"/>
  <c r="AB40" i="4"/>
  <c r="AB39" i="4"/>
  <c r="AB38" i="4"/>
  <c r="AB37" i="4"/>
  <c r="AB36" i="4"/>
  <c r="AB35" i="4"/>
  <c r="AB34" i="4"/>
  <c r="AB33" i="4"/>
  <c r="AB32" i="4"/>
  <c r="AB31" i="4"/>
  <c r="AB30" i="4"/>
  <c r="AB29" i="4"/>
  <c r="AB28" i="4"/>
  <c r="AB27" i="4"/>
  <c r="AB26" i="4"/>
  <c r="AB25" i="4"/>
  <c r="AB24" i="4"/>
  <c r="AB23" i="4"/>
  <c r="AB22" i="4"/>
  <c r="AB21" i="4"/>
  <c r="AB20" i="4"/>
  <c r="AB19" i="4"/>
  <c r="AB18" i="4"/>
  <c r="AB17" i="4"/>
  <c r="AB16" i="4"/>
  <c r="AB15" i="4"/>
  <c r="AB14" i="4"/>
  <c r="AB13" i="4"/>
  <c r="AB12" i="4"/>
  <c r="AB11" i="4"/>
  <c r="AB10" i="4"/>
  <c r="AB9" i="4"/>
  <c r="AB8" i="4"/>
  <c r="AB7" i="4"/>
  <c r="AB6" i="4"/>
  <c r="AB5" i="4"/>
  <c r="AB4" i="4"/>
  <c r="P1" i="5"/>
  <c r="O1" i="5"/>
  <c r="N1" i="5"/>
  <c r="M1" i="5"/>
  <c r="L1" i="5"/>
  <c r="K1" i="5"/>
  <c r="J1" i="5"/>
  <c r="I1" i="5"/>
  <c r="H1" i="5"/>
  <c r="G1" i="5"/>
  <c r="F1" i="5"/>
  <c r="E1" i="5"/>
  <c r="D1" i="5"/>
  <c r="C1" i="5"/>
  <c r="B1" i="5"/>
  <c r="AK544" i="4" l="1"/>
  <c r="AK552" i="4"/>
  <c r="AK553" i="4"/>
  <c r="AK542" i="4"/>
  <c r="AK550" i="4"/>
  <c r="AK551" i="4"/>
  <c r="AK382" i="4"/>
  <c r="AK474" i="4"/>
  <c r="AK522" i="4"/>
  <c r="AK534" i="4"/>
  <c r="AK419" i="4"/>
  <c r="AK471" i="4"/>
  <c r="AK475" i="4"/>
  <c r="AK483" i="4"/>
  <c r="AK527" i="4"/>
  <c r="AK531" i="4"/>
  <c r="AK539" i="4"/>
  <c r="AK312" i="4"/>
  <c r="AK376" i="4"/>
  <c r="AK468" i="4"/>
  <c r="AK480" i="4"/>
  <c r="AK492" i="4"/>
  <c r="AK512" i="4"/>
  <c r="AK520" i="4"/>
  <c r="AK528" i="4"/>
  <c r="AK536" i="4"/>
  <c r="AK540" i="4"/>
  <c r="AK33" i="4"/>
  <c r="AK385" i="4"/>
  <c r="AK457" i="4"/>
  <c r="AK501" i="4"/>
  <c r="AK513" i="4"/>
  <c r="AK529" i="4"/>
  <c r="AK533" i="4"/>
  <c r="AK537" i="4"/>
  <c r="AK541" i="4"/>
  <c r="AK547" i="4"/>
  <c r="AK519" i="4"/>
  <c r="CQ7" i="1" l="1"/>
  <c r="CP7" i="1"/>
  <c r="CK7" i="1"/>
  <c r="CJ7" i="1"/>
  <c r="CE7" i="1"/>
  <c r="CD7" i="1"/>
  <c r="BY7" i="1"/>
  <c r="BX7" i="1"/>
  <c r="BS7" i="1"/>
  <c r="BR7" i="1"/>
  <c r="BM7" i="1"/>
  <c r="BL7" i="1"/>
  <c r="BG7" i="1"/>
  <c r="BF7" i="1"/>
  <c r="BA7" i="1"/>
  <c r="AZ7" i="1"/>
  <c r="AU7" i="1"/>
  <c r="AT7" i="1"/>
  <c r="AO7" i="1"/>
  <c r="AN7" i="1"/>
  <c r="AI7" i="1"/>
  <c r="AH7" i="1"/>
  <c r="K7" i="1"/>
  <c r="W7" i="1"/>
  <c r="V7" i="1"/>
  <c r="AB7" i="1" l="1"/>
  <c r="AC7" i="1"/>
  <c r="CP6" i="1"/>
  <c r="CP5" i="1" s="1"/>
  <c r="CP22" i="1" s="1"/>
  <c r="CO22" i="1" s="1"/>
  <c r="CJ6" i="1"/>
  <c r="CJ5" i="1" s="1"/>
  <c r="CJ22" i="1" s="1"/>
  <c r="CI22" i="1" s="1"/>
  <c r="CD6" i="1"/>
  <c r="CD5" i="1" s="1"/>
  <c r="CD22" i="1" s="1"/>
  <c r="CC22" i="1" s="1"/>
  <c r="BX6" i="1"/>
  <c r="BX5" i="1" s="1"/>
  <c r="BX22" i="1" s="1"/>
  <c r="BW22" i="1" s="1"/>
  <c r="BR6" i="1"/>
  <c r="BR5" i="1" s="1"/>
  <c r="BR22" i="1" s="1"/>
  <c r="BQ22" i="1" s="1"/>
  <c r="BL6" i="1"/>
  <c r="BL5" i="1" s="1"/>
  <c r="BL22" i="1" s="1"/>
  <c r="BK22" i="1" s="1"/>
  <c r="BF6" i="1"/>
  <c r="BF5" i="1" s="1"/>
  <c r="BF22" i="1" s="1"/>
  <c r="BE22" i="1" s="1"/>
  <c r="AZ6" i="1"/>
  <c r="AZ5" i="1" s="1"/>
  <c r="AZ22" i="1" s="1"/>
  <c r="AY22" i="1" s="1"/>
  <c r="AT6" i="1"/>
  <c r="AN6" i="1"/>
  <c r="AN5" i="1" s="1"/>
  <c r="AN22" i="1" s="1"/>
  <c r="AM22" i="1" s="1"/>
  <c r="AH6" i="1"/>
  <c r="AH5" i="1" s="1"/>
  <c r="AH22" i="1" s="1"/>
  <c r="AG22" i="1" s="1"/>
  <c r="AB6" i="1"/>
  <c r="P5" i="1"/>
  <c r="P22" i="1" s="1"/>
  <c r="O22" i="1" s="1"/>
  <c r="CP3" i="1"/>
  <c r="P36" i="1" l="1"/>
  <c r="O36" i="1" s="1"/>
  <c r="P18" i="1"/>
  <c r="O18" i="1" s="1"/>
  <c r="P71" i="1"/>
  <c r="O71" i="1" s="1"/>
  <c r="P23" i="1"/>
  <c r="O23" i="1" s="1"/>
  <c r="P40" i="1"/>
  <c r="O40" i="1" s="1"/>
  <c r="P41" i="1"/>
  <c r="O41" i="1" s="1"/>
  <c r="P69" i="1"/>
  <c r="O69" i="1" s="1"/>
  <c r="P70" i="1"/>
  <c r="O70" i="1" s="1"/>
  <c r="P14" i="1"/>
  <c r="O14" i="1" s="1"/>
  <c r="P49" i="1"/>
  <c r="O49" i="1" s="1"/>
  <c r="P12" i="1"/>
  <c r="O12" i="1" s="1"/>
  <c r="P61" i="1"/>
  <c r="O61" i="1" s="1"/>
  <c r="P60" i="1"/>
  <c r="O60" i="1" s="1"/>
  <c r="P19" i="1"/>
  <c r="O19" i="1" s="1"/>
  <c r="P62" i="1"/>
  <c r="O62" i="1" s="1"/>
  <c r="P52" i="1"/>
  <c r="O52" i="1" s="1"/>
  <c r="P20" i="1"/>
  <c r="O20" i="1" s="1"/>
  <c r="P21" i="1"/>
  <c r="O21" i="1" s="1"/>
  <c r="P37" i="1"/>
  <c r="O37" i="1" s="1"/>
  <c r="P25" i="1"/>
  <c r="O25" i="1" s="1"/>
  <c r="P13" i="1"/>
  <c r="O13" i="1" s="1"/>
  <c r="P39" i="1"/>
  <c r="O39" i="1" s="1"/>
  <c r="P17" i="1"/>
  <c r="O17" i="1" s="1"/>
  <c r="P63" i="1"/>
  <c r="O63" i="1" s="1"/>
  <c r="P15" i="1"/>
  <c r="O15" i="1" s="1"/>
  <c r="P16" i="1"/>
  <c r="O16" i="1" s="1"/>
  <c r="P11" i="1"/>
  <c r="O11" i="1" s="1"/>
  <c r="P58" i="1"/>
  <c r="O58" i="1" s="1"/>
  <c r="P38" i="1"/>
  <c r="O38" i="1" s="1"/>
  <c r="P50" i="1"/>
  <c r="O50" i="1" s="1"/>
  <c r="P26" i="1"/>
  <c r="O26" i="1" s="1"/>
  <c r="P73" i="1"/>
  <c r="O73" i="1" s="1"/>
  <c r="P56" i="1"/>
  <c r="O56" i="1" s="1"/>
  <c r="P51" i="1"/>
  <c r="O51" i="1" s="1"/>
  <c r="P53" i="1"/>
  <c r="O53" i="1" s="1"/>
  <c r="P42" i="1"/>
  <c r="O42" i="1" s="1"/>
  <c r="P67" i="1"/>
  <c r="O67" i="1" s="1"/>
  <c r="P46" i="1"/>
  <c r="O46" i="1" s="1"/>
  <c r="P33" i="1"/>
  <c r="O33" i="1" s="1"/>
  <c r="P30" i="1"/>
  <c r="O30" i="1" s="1"/>
  <c r="P47" i="1"/>
  <c r="O47" i="1" s="1"/>
  <c r="P59" i="1"/>
  <c r="O59" i="1" s="1"/>
  <c r="P27" i="1"/>
  <c r="O27" i="1" s="1"/>
  <c r="P55" i="1"/>
  <c r="O55" i="1" s="1"/>
  <c r="P74" i="1"/>
  <c r="O74" i="1" s="1"/>
  <c r="P48" i="1"/>
  <c r="O48" i="1" s="1"/>
  <c r="P68" i="1"/>
  <c r="O68" i="1" s="1"/>
  <c r="P72" i="1"/>
  <c r="O72" i="1" s="1"/>
  <c r="P57" i="1"/>
  <c r="O57" i="1" s="1"/>
  <c r="P35" i="1"/>
  <c r="O35" i="1" s="1"/>
  <c r="P43" i="1"/>
  <c r="O43" i="1" s="1"/>
  <c r="P45" i="1"/>
  <c r="O45" i="1" s="1"/>
  <c r="P44" i="1"/>
  <c r="O44" i="1" s="1"/>
  <c r="P64" i="1"/>
  <c r="O64" i="1" s="1"/>
  <c r="P31" i="1"/>
  <c r="O31" i="1" s="1"/>
  <c r="P28" i="1"/>
  <c r="O28" i="1" s="1"/>
  <c r="P29" i="1"/>
  <c r="O29" i="1" s="1"/>
  <c r="P54" i="1"/>
  <c r="O54" i="1" s="1"/>
  <c r="P24" i="1"/>
  <c r="O24" i="1" s="1"/>
  <c r="P34" i="1"/>
  <c r="O34" i="1" s="1"/>
  <c r="P66" i="1"/>
  <c r="O66" i="1" s="1"/>
  <c r="AH18" i="1"/>
  <c r="AG18" i="1" s="1"/>
  <c r="AH36" i="1"/>
  <c r="AG36" i="1" s="1"/>
  <c r="AH71" i="1"/>
  <c r="AG71" i="1" s="1"/>
  <c r="AH23" i="1"/>
  <c r="AG23" i="1" s="1"/>
  <c r="AH40" i="1"/>
  <c r="AG40" i="1" s="1"/>
  <c r="AH41" i="1"/>
  <c r="AG41" i="1" s="1"/>
  <c r="AH69" i="1"/>
  <c r="AG69" i="1" s="1"/>
  <c r="AH70" i="1"/>
  <c r="AG70" i="1" s="1"/>
  <c r="AH14" i="1"/>
  <c r="AG14" i="1" s="1"/>
  <c r="AH49" i="1"/>
  <c r="AG49" i="1" s="1"/>
  <c r="AH12" i="1"/>
  <c r="AG12" i="1" s="1"/>
  <c r="AH61" i="1"/>
  <c r="AG61" i="1" s="1"/>
  <c r="AH60" i="1"/>
  <c r="AG60" i="1" s="1"/>
  <c r="AH19" i="1"/>
  <c r="AG19" i="1" s="1"/>
  <c r="AH52" i="1"/>
  <c r="AG52" i="1" s="1"/>
  <c r="AH62" i="1"/>
  <c r="AG62" i="1" s="1"/>
  <c r="AH20" i="1"/>
  <c r="AG20" i="1" s="1"/>
  <c r="AH21" i="1"/>
  <c r="AG21" i="1" s="1"/>
  <c r="AH25" i="1"/>
  <c r="AG25" i="1" s="1"/>
  <c r="AH37" i="1"/>
  <c r="AG37" i="1" s="1"/>
  <c r="AH39" i="1"/>
  <c r="AG39" i="1" s="1"/>
  <c r="AH13" i="1"/>
  <c r="AG13" i="1" s="1"/>
  <c r="AH63" i="1"/>
  <c r="AG63" i="1" s="1"/>
  <c r="AH17" i="1"/>
  <c r="AG17" i="1" s="1"/>
  <c r="AH15" i="1"/>
  <c r="AG15" i="1" s="1"/>
  <c r="AH16" i="1"/>
  <c r="AG16" i="1" s="1"/>
  <c r="AH11" i="1"/>
  <c r="AG11" i="1" s="1"/>
  <c r="AH50" i="1"/>
  <c r="AG50" i="1" s="1"/>
  <c r="AH38" i="1"/>
  <c r="AG38" i="1" s="1"/>
  <c r="AH58" i="1"/>
  <c r="AG58" i="1" s="1"/>
  <c r="AH26" i="1"/>
  <c r="AG26" i="1" s="1"/>
  <c r="AH73" i="1"/>
  <c r="AG73" i="1" s="1"/>
  <c r="AH56" i="1"/>
  <c r="AG56" i="1" s="1"/>
  <c r="AH51" i="1"/>
  <c r="AG51" i="1" s="1"/>
  <c r="AH42" i="1"/>
  <c r="AG42" i="1" s="1"/>
  <c r="AH53" i="1"/>
  <c r="AG53" i="1" s="1"/>
  <c r="AH67" i="1"/>
  <c r="AG67" i="1" s="1"/>
  <c r="AH46" i="1"/>
  <c r="AG46" i="1" s="1"/>
  <c r="AH33" i="1"/>
  <c r="AG33" i="1" s="1"/>
  <c r="AH30" i="1"/>
  <c r="AG30" i="1" s="1"/>
  <c r="AH47" i="1"/>
  <c r="AG47" i="1" s="1"/>
  <c r="AH59" i="1"/>
  <c r="AG59" i="1" s="1"/>
  <c r="AH27" i="1"/>
  <c r="AG27" i="1" s="1"/>
  <c r="AH55" i="1"/>
  <c r="AG55" i="1" s="1"/>
  <c r="AH74" i="1"/>
  <c r="AG74" i="1" s="1"/>
  <c r="AH48" i="1"/>
  <c r="AG48" i="1" s="1"/>
  <c r="AH68" i="1"/>
  <c r="AG68" i="1" s="1"/>
  <c r="AH72" i="1"/>
  <c r="AG72" i="1" s="1"/>
  <c r="AH57" i="1"/>
  <c r="AG57" i="1" s="1"/>
  <c r="AH35" i="1"/>
  <c r="AG35" i="1" s="1"/>
  <c r="AH43" i="1"/>
  <c r="AG43" i="1" s="1"/>
  <c r="AH45" i="1"/>
  <c r="AG45" i="1" s="1"/>
  <c r="AH44" i="1"/>
  <c r="AG44" i="1" s="1"/>
  <c r="AH64" i="1"/>
  <c r="AG64" i="1" s="1"/>
  <c r="AH31" i="1"/>
  <c r="AG31" i="1" s="1"/>
  <c r="AH28" i="1"/>
  <c r="AG28" i="1" s="1"/>
  <c r="AH29" i="1"/>
  <c r="AG29" i="1" s="1"/>
  <c r="AH34" i="1"/>
  <c r="AG34" i="1" s="1"/>
  <c r="AH54" i="1"/>
  <c r="AG54" i="1" s="1"/>
  <c r="AH24" i="1"/>
  <c r="AG24" i="1" s="1"/>
  <c r="AH66" i="1"/>
  <c r="AG66" i="1" s="1"/>
  <c r="AN36" i="1"/>
  <c r="AM36" i="1" s="1"/>
  <c r="AN18" i="1"/>
  <c r="AM18" i="1" s="1"/>
  <c r="AN71" i="1"/>
  <c r="AM71" i="1" s="1"/>
  <c r="AN23" i="1"/>
  <c r="AM23" i="1" s="1"/>
  <c r="AN40" i="1"/>
  <c r="AM40" i="1" s="1"/>
  <c r="AN41" i="1"/>
  <c r="AM41" i="1" s="1"/>
  <c r="AN70" i="1"/>
  <c r="AM70" i="1" s="1"/>
  <c r="AN69" i="1"/>
  <c r="AM69" i="1" s="1"/>
  <c r="AN14" i="1"/>
  <c r="AM14" i="1" s="1"/>
  <c r="AN49" i="1"/>
  <c r="AM49" i="1" s="1"/>
  <c r="AN12" i="1"/>
  <c r="AM12" i="1" s="1"/>
  <c r="AN61" i="1"/>
  <c r="AM61" i="1" s="1"/>
  <c r="AN60" i="1"/>
  <c r="AM60" i="1" s="1"/>
  <c r="AN19" i="1"/>
  <c r="AM19" i="1" s="1"/>
  <c r="AN52" i="1"/>
  <c r="AM52" i="1" s="1"/>
  <c r="AN62" i="1"/>
  <c r="AM62" i="1" s="1"/>
  <c r="AN20" i="1"/>
  <c r="AM20" i="1" s="1"/>
  <c r="AN21" i="1"/>
  <c r="AM21" i="1" s="1"/>
  <c r="AN25" i="1"/>
  <c r="AM25" i="1" s="1"/>
  <c r="AN37" i="1"/>
  <c r="AM37" i="1" s="1"/>
  <c r="AN63" i="1"/>
  <c r="AM63" i="1" s="1"/>
  <c r="AN13" i="1"/>
  <c r="AM13" i="1" s="1"/>
  <c r="AN17" i="1"/>
  <c r="AM17" i="1" s="1"/>
  <c r="AN39" i="1"/>
  <c r="AM39" i="1" s="1"/>
  <c r="AN15" i="1"/>
  <c r="AM15" i="1" s="1"/>
  <c r="AN16" i="1"/>
  <c r="AM16" i="1" s="1"/>
  <c r="AN11" i="1"/>
  <c r="AM11" i="1" s="1"/>
  <c r="AN38" i="1"/>
  <c r="AM38" i="1" s="1"/>
  <c r="AN50" i="1"/>
  <c r="AM50" i="1" s="1"/>
  <c r="AN58" i="1"/>
  <c r="AM58" i="1" s="1"/>
  <c r="AN26" i="1"/>
  <c r="AM26" i="1" s="1"/>
  <c r="AN73" i="1"/>
  <c r="AM73" i="1" s="1"/>
  <c r="AN56" i="1"/>
  <c r="AM56" i="1" s="1"/>
  <c r="AN53" i="1"/>
  <c r="AM53" i="1" s="1"/>
  <c r="AN42" i="1"/>
  <c r="AM42" i="1" s="1"/>
  <c r="AN51" i="1"/>
  <c r="AM51" i="1" s="1"/>
  <c r="AN67" i="1"/>
  <c r="AM67" i="1" s="1"/>
  <c r="AN46" i="1"/>
  <c r="AM46" i="1" s="1"/>
  <c r="AN33" i="1"/>
  <c r="AM33" i="1" s="1"/>
  <c r="AN30" i="1"/>
  <c r="AM30" i="1" s="1"/>
  <c r="AN47" i="1"/>
  <c r="AM47" i="1" s="1"/>
  <c r="AN27" i="1"/>
  <c r="AM27" i="1" s="1"/>
  <c r="AN59" i="1"/>
  <c r="AM59" i="1" s="1"/>
  <c r="AN55" i="1"/>
  <c r="AM55" i="1" s="1"/>
  <c r="AN74" i="1"/>
  <c r="AM74" i="1" s="1"/>
  <c r="AN48" i="1"/>
  <c r="AM48" i="1" s="1"/>
  <c r="AN68" i="1"/>
  <c r="AM68" i="1" s="1"/>
  <c r="AN72" i="1"/>
  <c r="AM72" i="1" s="1"/>
  <c r="AN57" i="1"/>
  <c r="AM57" i="1" s="1"/>
  <c r="AN35" i="1"/>
  <c r="AM35" i="1" s="1"/>
  <c r="AN43" i="1"/>
  <c r="AM43" i="1" s="1"/>
  <c r="AN45" i="1"/>
  <c r="AM45" i="1" s="1"/>
  <c r="AN44" i="1"/>
  <c r="AM44" i="1" s="1"/>
  <c r="AN64" i="1"/>
  <c r="AM64" i="1" s="1"/>
  <c r="AN31" i="1"/>
  <c r="AM31" i="1" s="1"/>
  <c r="AN28" i="1"/>
  <c r="AM28" i="1" s="1"/>
  <c r="AN29" i="1"/>
  <c r="AM29" i="1" s="1"/>
  <c r="AN54" i="1"/>
  <c r="AM54" i="1" s="1"/>
  <c r="AN34" i="1"/>
  <c r="AM34" i="1" s="1"/>
  <c r="AN24" i="1"/>
  <c r="AM24" i="1" s="1"/>
  <c r="AN66" i="1"/>
  <c r="AM66" i="1" s="1"/>
  <c r="AZ18" i="1"/>
  <c r="AY18" i="1" s="1"/>
  <c r="AZ36" i="1"/>
  <c r="AY36" i="1" s="1"/>
  <c r="AZ40" i="1"/>
  <c r="AY40" i="1" s="1"/>
  <c r="AZ71" i="1"/>
  <c r="AY71" i="1" s="1"/>
  <c r="AZ23" i="1"/>
  <c r="AY23" i="1" s="1"/>
  <c r="AZ41" i="1"/>
  <c r="AY41" i="1" s="1"/>
  <c r="AZ70" i="1"/>
  <c r="AY70" i="1" s="1"/>
  <c r="AZ69" i="1"/>
  <c r="AY69" i="1" s="1"/>
  <c r="AZ14" i="1"/>
  <c r="AY14" i="1" s="1"/>
  <c r="AZ49" i="1"/>
  <c r="AY49" i="1" s="1"/>
  <c r="AZ12" i="1"/>
  <c r="AY12" i="1" s="1"/>
  <c r="AZ61" i="1"/>
  <c r="AY61" i="1" s="1"/>
  <c r="AZ60" i="1"/>
  <c r="AY60" i="1" s="1"/>
  <c r="AZ19" i="1"/>
  <c r="AY19" i="1" s="1"/>
  <c r="AZ62" i="1"/>
  <c r="AY62" i="1" s="1"/>
  <c r="AZ52" i="1"/>
  <c r="AY52" i="1" s="1"/>
  <c r="AZ20" i="1"/>
  <c r="AY20" i="1" s="1"/>
  <c r="AZ21" i="1"/>
  <c r="AY21" i="1" s="1"/>
  <c r="AZ37" i="1"/>
  <c r="AY37" i="1" s="1"/>
  <c r="AZ25" i="1"/>
  <c r="AY25" i="1" s="1"/>
  <c r="AZ13" i="1"/>
  <c r="AY13" i="1" s="1"/>
  <c r="AZ39" i="1"/>
  <c r="AY39" i="1" s="1"/>
  <c r="AZ17" i="1"/>
  <c r="AY17" i="1" s="1"/>
  <c r="AZ63" i="1"/>
  <c r="AY63" i="1" s="1"/>
  <c r="AZ15" i="1"/>
  <c r="AY15" i="1" s="1"/>
  <c r="AZ16" i="1"/>
  <c r="AY16" i="1" s="1"/>
  <c r="AZ11" i="1"/>
  <c r="AY11" i="1" s="1"/>
  <c r="AZ38" i="1"/>
  <c r="AY38" i="1" s="1"/>
  <c r="AZ50" i="1"/>
  <c r="AY50" i="1" s="1"/>
  <c r="AZ58" i="1"/>
  <c r="AY58" i="1" s="1"/>
  <c r="AZ26" i="1"/>
  <c r="AY26" i="1" s="1"/>
  <c r="AZ73" i="1"/>
  <c r="AY73" i="1" s="1"/>
  <c r="AZ56" i="1"/>
  <c r="AY56" i="1" s="1"/>
  <c r="AZ42" i="1"/>
  <c r="AY42" i="1" s="1"/>
  <c r="AZ53" i="1"/>
  <c r="AY53" i="1" s="1"/>
  <c r="AZ51" i="1"/>
  <c r="AY51" i="1" s="1"/>
  <c r="AZ67" i="1"/>
  <c r="AY67" i="1" s="1"/>
  <c r="AZ46" i="1"/>
  <c r="AY46" i="1" s="1"/>
  <c r="AZ33" i="1"/>
  <c r="AY33" i="1" s="1"/>
  <c r="AZ30" i="1"/>
  <c r="AY30" i="1" s="1"/>
  <c r="AZ47" i="1"/>
  <c r="AY47" i="1" s="1"/>
  <c r="AZ59" i="1"/>
  <c r="AY59" i="1" s="1"/>
  <c r="AZ27" i="1"/>
  <c r="AY27" i="1" s="1"/>
  <c r="AZ55" i="1"/>
  <c r="AY55" i="1" s="1"/>
  <c r="AZ74" i="1"/>
  <c r="AY74" i="1" s="1"/>
  <c r="AZ48" i="1"/>
  <c r="AY48" i="1" s="1"/>
  <c r="AZ68" i="1"/>
  <c r="AY68" i="1" s="1"/>
  <c r="AZ72" i="1"/>
  <c r="AY72" i="1" s="1"/>
  <c r="AZ57" i="1"/>
  <c r="AY57" i="1" s="1"/>
  <c r="AZ35" i="1"/>
  <c r="AY35" i="1" s="1"/>
  <c r="AZ43" i="1"/>
  <c r="AY43" i="1" s="1"/>
  <c r="AZ45" i="1"/>
  <c r="AY45" i="1" s="1"/>
  <c r="AZ44" i="1"/>
  <c r="AY44" i="1" s="1"/>
  <c r="AZ64" i="1"/>
  <c r="AY64" i="1" s="1"/>
  <c r="AZ31" i="1"/>
  <c r="AY31" i="1" s="1"/>
  <c r="AZ28" i="1"/>
  <c r="AY28" i="1" s="1"/>
  <c r="AZ29" i="1"/>
  <c r="AY29" i="1" s="1"/>
  <c r="AZ24" i="1"/>
  <c r="AY24" i="1" s="1"/>
  <c r="AZ54" i="1"/>
  <c r="AY54" i="1" s="1"/>
  <c r="AZ34" i="1"/>
  <c r="AY34" i="1" s="1"/>
  <c r="AZ66" i="1"/>
  <c r="AY66" i="1" s="1"/>
  <c r="BF36" i="1"/>
  <c r="BE36" i="1" s="1"/>
  <c r="BF18" i="1"/>
  <c r="BE18" i="1" s="1"/>
  <c r="BF23" i="1"/>
  <c r="BE23" i="1" s="1"/>
  <c r="BF40" i="1"/>
  <c r="BE40" i="1" s="1"/>
  <c r="BF71" i="1"/>
  <c r="BE71" i="1" s="1"/>
  <c r="BF41" i="1"/>
  <c r="BE41" i="1" s="1"/>
  <c r="BF69" i="1"/>
  <c r="BE69" i="1" s="1"/>
  <c r="BF70" i="1"/>
  <c r="BE70" i="1" s="1"/>
  <c r="BF14" i="1"/>
  <c r="BE14" i="1" s="1"/>
  <c r="BF49" i="1"/>
  <c r="BE49" i="1" s="1"/>
  <c r="BF12" i="1"/>
  <c r="BE12" i="1" s="1"/>
  <c r="BF61" i="1"/>
  <c r="BE61" i="1" s="1"/>
  <c r="BF60" i="1"/>
  <c r="BE60" i="1" s="1"/>
  <c r="BF19" i="1"/>
  <c r="BE19" i="1" s="1"/>
  <c r="BF62" i="1"/>
  <c r="BE62" i="1" s="1"/>
  <c r="BF52" i="1"/>
  <c r="BE52" i="1" s="1"/>
  <c r="BF20" i="1"/>
  <c r="BE20" i="1" s="1"/>
  <c r="BF21" i="1"/>
  <c r="BE21" i="1" s="1"/>
  <c r="BF37" i="1"/>
  <c r="BE37" i="1" s="1"/>
  <c r="BF25" i="1"/>
  <c r="BE25" i="1" s="1"/>
  <c r="BF17" i="1"/>
  <c r="BE17" i="1" s="1"/>
  <c r="BF39" i="1"/>
  <c r="BE39" i="1" s="1"/>
  <c r="BF13" i="1"/>
  <c r="BE13" i="1" s="1"/>
  <c r="BF63" i="1"/>
  <c r="BE63" i="1" s="1"/>
  <c r="BF15" i="1"/>
  <c r="BE15" i="1" s="1"/>
  <c r="BF11" i="1"/>
  <c r="BE11" i="1" s="1"/>
  <c r="BF16" i="1"/>
  <c r="BE16" i="1" s="1"/>
  <c r="BF58" i="1"/>
  <c r="BE58" i="1" s="1"/>
  <c r="BF50" i="1"/>
  <c r="BE50" i="1" s="1"/>
  <c r="BF38" i="1"/>
  <c r="BE38" i="1" s="1"/>
  <c r="BF26" i="1"/>
  <c r="BE26" i="1" s="1"/>
  <c r="BF73" i="1"/>
  <c r="BE73" i="1" s="1"/>
  <c r="BF56" i="1"/>
  <c r="BE56" i="1" s="1"/>
  <c r="BF53" i="1"/>
  <c r="BE53" i="1" s="1"/>
  <c r="BF42" i="1"/>
  <c r="BE42" i="1" s="1"/>
  <c r="BF51" i="1"/>
  <c r="BE51" i="1" s="1"/>
  <c r="BF67" i="1"/>
  <c r="BE67" i="1" s="1"/>
  <c r="BF46" i="1"/>
  <c r="BE46" i="1" s="1"/>
  <c r="BF33" i="1"/>
  <c r="BE33" i="1" s="1"/>
  <c r="BF30" i="1"/>
  <c r="BE30" i="1" s="1"/>
  <c r="BF47" i="1"/>
  <c r="BE47" i="1" s="1"/>
  <c r="BF27" i="1"/>
  <c r="BE27" i="1" s="1"/>
  <c r="BF59" i="1"/>
  <c r="BE59" i="1" s="1"/>
  <c r="BF55" i="1"/>
  <c r="BE55" i="1" s="1"/>
  <c r="BF74" i="1"/>
  <c r="BE74" i="1" s="1"/>
  <c r="BF48" i="1"/>
  <c r="BE48" i="1" s="1"/>
  <c r="BF68" i="1"/>
  <c r="BE68" i="1" s="1"/>
  <c r="BF72" i="1"/>
  <c r="BE72" i="1" s="1"/>
  <c r="BF57" i="1"/>
  <c r="BE57" i="1" s="1"/>
  <c r="BF35" i="1"/>
  <c r="BE35" i="1" s="1"/>
  <c r="BF43" i="1"/>
  <c r="BE43" i="1" s="1"/>
  <c r="BF45" i="1"/>
  <c r="BE45" i="1" s="1"/>
  <c r="BF44" i="1"/>
  <c r="BE44" i="1" s="1"/>
  <c r="BF64" i="1"/>
  <c r="BE64" i="1" s="1"/>
  <c r="BF31" i="1"/>
  <c r="BE31" i="1" s="1"/>
  <c r="BF28" i="1"/>
  <c r="BE28" i="1" s="1"/>
  <c r="BF29" i="1"/>
  <c r="BE29" i="1" s="1"/>
  <c r="BF54" i="1"/>
  <c r="BE54" i="1" s="1"/>
  <c r="BF34" i="1"/>
  <c r="BE34" i="1" s="1"/>
  <c r="BF24" i="1"/>
  <c r="BE24" i="1" s="1"/>
  <c r="BF66" i="1"/>
  <c r="BE66" i="1" s="1"/>
  <c r="BL18" i="1"/>
  <c r="BK18" i="1" s="1"/>
  <c r="BL36" i="1"/>
  <c r="BK36" i="1" s="1"/>
  <c r="BL23" i="1"/>
  <c r="BK23" i="1" s="1"/>
  <c r="BL40" i="1"/>
  <c r="BK40" i="1" s="1"/>
  <c r="BL71" i="1"/>
  <c r="BK71" i="1" s="1"/>
  <c r="BL41" i="1"/>
  <c r="BK41" i="1" s="1"/>
  <c r="BL70" i="1"/>
  <c r="BK70" i="1" s="1"/>
  <c r="BL69" i="1"/>
  <c r="BK69" i="1" s="1"/>
  <c r="BL14" i="1"/>
  <c r="BK14" i="1" s="1"/>
  <c r="BL49" i="1"/>
  <c r="BK49" i="1" s="1"/>
  <c r="BL12" i="1"/>
  <c r="BK12" i="1" s="1"/>
  <c r="BL61" i="1"/>
  <c r="BK61" i="1" s="1"/>
  <c r="BL60" i="1"/>
  <c r="BK60" i="1" s="1"/>
  <c r="BL19" i="1"/>
  <c r="BK19" i="1" s="1"/>
  <c r="BL52" i="1"/>
  <c r="BK52" i="1" s="1"/>
  <c r="BL62" i="1"/>
  <c r="BK62" i="1" s="1"/>
  <c r="BL20" i="1"/>
  <c r="BK20" i="1" s="1"/>
  <c r="BL21" i="1"/>
  <c r="BK21" i="1" s="1"/>
  <c r="BL25" i="1"/>
  <c r="BK25" i="1" s="1"/>
  <c r="BL37" i="1"/>
  <c r="BK37" i="1" s="1"/>
  <c r="BL17" i="1"/>
  <c r="BK17" i="1" s="1"/>
  <c r="BL63" i="1"/>
  <c r="BK63" i="1" s="1"/>
  <c r="BL39" i="1"/>
  <c r="BK39" i="1" s="1"/>
  <c r="BL13" i="1"/>
  <c r="BK13" i="1" s="1"/>
  <c r="BL15" i="1"/>
  <c r="BK15" i="1" s="1"/>
  <c r="BL11" i="1"/>
  <c r="BK11" i="1" s="1"/>
  <c r="BL16" i="1"/>
  <c r="BK16" i="1" s="1"/>
  <c r="BL38" i="1"/>
  <c r="BK38" i="1" s="1"/>
  <c r="BL50" i="1"/>
  <c r="BK50" i="1" s="1"/>
  <c r="BL58" i="1"/>
  <c r="BK58" i="1" s="1"/>
  <c r="BL26" i="1"/>
  <c r="BK26" i="1" s="1"/>
  <c r="BL73" i="1"/>
  <c r="BK73" i="1" s="1"/>
  <c r="BL56" i="1"/>
  <c r="BK56" i="1" s="1"/>
  <c r="BL51" i="1"/>
  <c r="BK51" i="1" s="1"/>
  <c r="BL53" i="1"/>
  <c r="BK53" i="1" s="1"/>
  <c r="BL42" i="1"/>
  <c r="BK42" i="1" s="1"/>
  <c r="BL67" i="1"/>
  <c r="BK67" i="1" s="1"/>
  <c r="BL46" i="1"/>
  <c r="BK46" i="1" s="1"/>
  <c r="BL33" i="1"/>
  <c r="BK33" i="1" s="1"/>
  <c r="BL30" i="1"/>
  <c r="BK30" i="1" s="1"/>
  <c r="BL47" i="1"/>
  <c r="BK47" i="1" s="1"/>
  <c r="BL59" i="1"/>
  <c r="BK59" i="1" s="1"/>
  <c r="BL27" i="1"/>
  <c r="BK27" i="1" s="1"/>
  <c r="BL55" i="1"/>
  <c r="BK55" i="1" s="1"/>
  <c r="BL74" i="1"/>
  <c r="BK74" i="1" s="1"/>
  <c r="BL48" i="1"/>
  <c r="BK48" i="1" s="1"/>
  <c r="BL68" i="1"/>
  <c r="BK68" i="1" s="1"/>
  <c r="BL72" i="1"/>
  <c r="BK72" i="1" s="1"/>
  <c r="BL57" i="1"/>
  <c r="BK57" i="1" s="1"/>
  <c r="BL35" i="1"/>
  <c r="BK35" i="1" s="1"/>
  <c r="BL43" i="1"/>
  <c r="BK43" i="1" s="1"/>
  <c r="BL45" i="1"/>
  <c r="BK45" i="1" s="1"/>
  <c r="BL44" i="1"/>
  <c r="BK44" i="1" s="1"/>
  <c r="BL64" i="1"/>
  <c r="BK64" i="1" s="1"/>
  <c r="BL31" i="1"/>
  <c r="BK31" i="1" s="1"/>
  <c r="BL28" i="1"/>
  <c r="BK28" i="1" s="1"/>
  <c r="BL29" i="1"/>
  <c r="BK29" i="1" s="1"/>
  <c r="BL54" i="1"/>
  <c r="BK54" i="1" s="1"/>
  <c r="BL24" i="1"/>
  <c r="BK24" i="1" s="1"/>
  <c r="BL34" i="1"/>
  <c r="BK34" i="1" s="1"/>
  <c r="BL66" i="1"/>
  <c r="BK66" i="1" s="1"/>
  <c r="BR36" i="1"/>
  <c r="BQ36" i="1" s="1"/>
  <c r="BR18" i="1"/>
  <c r="BQ18" i="1" s="1"/>
  <c r="BR40" i="1"/>
  <c r="BQ40" i="1" s="1"/>
  <c r="BR71" i="1"/>
  <c r="BQ71" i="1" s="1"/>
  <c r="BR23" i="1"/>
  <c r="BQ23" i="1" s="1"/>
  <c r="BR41" i="1"/>
  <c r="BQ41" i="1" s="1"/>
  <c r="BR69" i="1"/>
  <c r="BQ69" i="1" s="1"/>
  <c r="BR70" i="1"/>
  <c r="BQ70" i="1" s="1"/>
  <c r="BR14" i="1"/>
  <c r="BQ14" i="1" s="1"/>
  <c r="BR49" i="1"/>
  <c r="BQ49" i="1" s="1"/>
  <c r="BR12" i="1"/>
  <c r="BQ12" i="1" s="1"/>
  <c r="BR61" i="1"/>
  <c r="BQ61" i="1" s="1"/>
  <c r="BR60" i="1"/>
  <c r="BQ60" i="1" s="1"/>
  <c r="BR19" i="1"/>
  <c r="BQ19" i="1" s="1"/>
  <c r="BR62" i="1"/>
  <c r="BQ62" i="1" s="1"/>
  <c r="BR52" i="1"/>
  <c r="BQ52" i="1" s="1"/>
  <c r="BR20" i="1"/>
  <c r="BQ20" i="1" s="1"/>
  <c r="BR21" i="1"/>
  <c r="BQ21" i="1" s="1"/>
  <c r="BR25" i="1"/>
  <c r="BQ25" i="1" s="1"/>
  <c r="BR37" i="1"/>
  <c r="BQ37" i="1" s="1"/>
  <c r="BR17" i="1"/>
  <c r="BQ17" i="1" s="1"/>
  <c r="BR63" i="1"/>
  <c r="BQ63" i="1" s="1"/>
  <c r="BR39" i="1"/>
  <c r="BQ39" i="1" s="1"/>
  <c r="BR13" i="1"/>
  <c r="BQ13" i="1" s="1"/>
  <c r="BR15" i="1"/>
  <c r="BQ15" i="1" s="1"/>
  <c r="BR16" i="1"/>
  <c r="BQ16" i="1" s="1"/>
  <c r="BR11" i="1"/>
  <c r="BQ11" i="1" s="1"/>
  <c r="BR38" i="1"/>
  <c r="BQ38" i="1" s="1"/>
  <c r="BR58" i="1"/>
  <c r="BQ58" i="1" s="1"/>
  <c r="BR50" i="1"/>
  <c r="BQ50" i="1" s="1"/>
  <c r="BR26" i="1"/>
  <c r="BQ26" i="1" s="1"/>
  <c r="BR73" i="1"/>
  <c r="BQ73" i="1" s="1"/>
  <c r="BR56" i="1"/>
  <c r="BQ56" i="1" s="1"/>
  <c r="BR53" i="1"/>
  <c r="BQ53" i="1" s="1"/>
  <c r="BR42" i="1"/>
  <c r="BQ42" i="1" s="1"/>
  <c r="BR51" i="1"/>
  <c r="BQ51" i="1" s="1"/>
  <c r="BR67" i="1"/>
  <c r="BQ67" i="1" s="1"/>
  <c r="BR46" i="1"/>
  <c r="BQ46" i="1" s="1"/>
  <c r="BR33" i="1"/>
  <c r="BQ33" i="1" s="1"/>
  <c r="BR30" i="1"/>
  <c r="BQ30" i="1" s="1"/>
  <c r="BR47" i="1"/>
  <c r="BQ47" i="1" s="1"/>
  <c r="BR27" i="1"/>
  <c r="BQ27" i="1" s="1"/>
  <c r="BR59" i="1"/>
  <c r="BQ59" i="1" s="1"/>
  <c r="BR55" i="1"/>
  <c r="BQ55" i="1" s="1"/>
  <c r="BR74" i="1"/>
  <c r="BQ74" i="1" s="1"/>
  <c r="BR48" i="1"/>
  <c r="BQ48" i="1" s="1"/>
  <c r="BR68" i="1"/>
  <c r="BQ68" i="1" s="1"/>
  <c r="BR72" i="1"/>
  <c r="BQ72" i="1" s="1"/>
  <c r="BR57" i="1"/>
  <c r="BQ57" i="1" s="1"/>
  <c r="BR35" i="1"/>
  <c r="BQ35" i="1" s="1"/>
  <c r="BR43" i="1"/>
  <c r="BQ43" i="1" s="1"/>
  <c r="BR45" i="1"/>
  <c r="BQ45" i="1" s="1"/>
  <c r="BR44" i="1"/>
  <c r="BQ44" i="1" s="1"/>
  <c r="BR64" i="1"/>
  <c r="BQ64" i="1" s="1"/>
  <c r="BR31" i="1"/>
  <c r="BQ31" i="1" s="1"/>
  <c r="BR28" i="1"/>
  <c r="BQ28" i="1" s="1"/>
  <c r="BR29" i="1"/>
  <c r="BQ29" i="1" s="1"/>
  <c r="BR24" i="1"/>
  <c r="BQ24" i="1" s="1"/>
  <c r="BR54" i="1"/>
  <c r="BQ54" i="1" s="1"/>
  <c r="BR34" i="1"/>
  <c r="BQ34" i="1" s="1"/>
  <c r="BR66" i="1"/>
  <c r="BQ66" i="1" s="1"/>
  <c r="BX36" i="1"/>
  <c r="BW36" i="1" s="1"/>
  <c r="BX18" i="1"/>
  <c r="BW18" i="1" s="1"/>
  <c r="BX71" i="1"/>
  <c r="BW71" i="1" s="1"/>
  <c r="BX23" i="1"/>
  <c r="BW23" i="1" s="1"/>
  <c r="BX40" i="1"/>
  <c r="BW40" i="1" s="1"/>
  <c r="BX41" i="1"/>
  <c r="BW41" i="1" s="1"/>
  <c r="BX69" i="1"/>
  <c r="BW69" i="1" s="1"/>
  <c r="BX70" i="1"/>
  <c r="BW70" i="1" s="1"/>
  <c r="BX14" i="1"/>
  <c r="BW14" i="1" s="1"/>
  <c r="BX49" i="1"/>
  <c r="BW49" i="1" s="1"/>
  <c r="BX12" i="1"/>
  <c r="BW12" i="1" s="1"/>
  <c r="BX61" i="1"/>
  <c r="BW61" i="1" s="1"/>
  <c r="BX60" i="1"/>
  <c r="BW60" i="1" s="1"/>
  <c r="BX19" i="1"/>
  <c r="BW19" i="1" s="1"/>
  <c r="BX52" i="1"/>
  <c r="BW52" i="1" s="1"/>
  <c r="BX62" i="1"/>
  <c r="BW62" i="1" s="1"/>
  <c r="BX20" i="1"/>
  <c r="BW20" i="1" s="1"/>
  <c r="BX21" i="1"/>
  <c r="BW21" i="1" s="1"/>
  <c r="BX25" i="1"/>
  <c r="BW25" i="1" s="1"/>
  <c r="BX37" i="1"/>
  <c r="BW37" i="1" s="1"/>
  <c r="BX13" i="1"/>
  <c r="BW13" i="1" s="1"/>
  <c r="BX39" i="1"/>
  <c r="BW39" i="1" s="1"/>
  <c r="BX17" i="1"/>
  <c r="BW17" i="1" s="1"/>
  <c r="BX63" i="1"/>
  <c r="BW63" i="1" s="1"/>
  <c r="BX15" i="1"/>
  <c r="BW15" i="1" s="1"/>
  <c r="BX11" i="1"/>
  <c r="BW11" i="1" s="1"/>
  <c r="BX16" i="1"/>
  <c r="BW16" i="1" s="1"/>
  <c r="BX38" i="1"/>
  <c r="BW38" i="1" s="1"/>
  <c r="BX58" i="1"/>
  <c r="BW58" i="1" s="1"/>
  <c r="BX50" i="1"/>
  <c r="BW50" i="1" s="1"/>
  <c r="BX26" i="1"/>
  <c r="BW26" i="1" s="1"/>
  <c r="BX73" i="1"/>
  <c r="BW73" i="1" s="1"/>
  <c r="BX56" i="1"/>
  <c r="BW56" i="1" s="1"/>
  <c r="BX53" i="1"/>
  <c r="BW53" i="1" s="1"/>
  <c r="BX42" i="1"/>
  <c r="BW42" i="1" s="1"/>
  <c r="BX51" i="1"/>
  <c r="BW51" i="1" s="1"/>
  <c r="BX67" i="1"/>
  <c r="BW67" i="1" s="1"/>
  <c r="BX46" i="1"/>
  <c r="BW46" i="1" s="1"/>
  <c r="BX33" i="1"/>
  <c r="BW33" i="1" s="1"/>
  <c r="BX30" i="1"/>
  <c r="BW30" i="1" s="1"/>
  <c r="BX47" i="1"/>
  <c r="BW47" i="1" s="1"/>
  <c r="BX59" i="1"/>
  <c r="BW59" i="1" s="1"/>
  <c r="BX27" i="1"/>
  <c r="BW27" i="1" s="1"/>
  <c r="BX55" i="1"/>
  <c r="BW55" i="1" s="1"/>
  <c r="BX74" i="1"/>
  <c r="BW74" i="1" s="1"/>
  <c r="BX48" i="1"/>
  <c r="BW48" i="1" s="1"/>
  <c r="BX68" i="1"/>
  <c r="BW68" i="1" s="1"/>
  <c r="BX72" i="1"/>
  <c r="BW72" i="1" s="1"/>
  <c r="BX57" i="1"/>
  <c r="BW57" i="1" s="1"/>
  <c r="BX35" i="1"/>
  <c r="BW35" i="1" s="1"/>
  <c r="BX43" i="1"/>
  <c r="BW43" i="1" s="1"/>
  <c r="BX45" i="1"/>
  <c r="BW45" i="1" s="1"/>
  <c r="BX44" i="1"/>
  <c r="BW44" i="1" s="1"/>
  <c r="BX64" i="1"/>
  <c r="BW64" i="1" s="1"/>
  <c r="BX31" i="1"/>
  <c r="BW31" i="1" s="1"/>
  <c r="BX28" i="1"/>
  <c r="BW28" i="1" s="1"/>
  <c r="BX29" i="1"/>
  <c r="BW29" i="1" s="1"/>
  <c r="BX34" i="1"/>
  <c r="BW34" i="1" s="1"/>
  <c r="BX24" i="1"/>
  <c r="BW24" i="1" s="1"/>
  <c r="BX54" i="1"/>
  <c r="BW54" i="1" s="1"/>
  <c r="BX66" i="1"/>
  <c r="BW66" i="1" s="1"/>
  <c r="CD36" i="1"/>
  <c r="CC36" i="1" s="1"/>
  <c r="CD18" i="1"/>
  <c r="CC18" i="1" s="1"/>
  <c r="CD40" i="1"/>
  <c r="CC40" i="1" s="1"/>
  <c r="CD71" i="1"/>
  <c r="CC71" i="1" s="1"/>
  <c r="CD23" i="1"/>
  <c r="CC23" i="1" s="1"/>
  <c r="CD41" i="1"/>
  <c r="CC41" i="1" s="1"/>
  <c r="CD70" i="1"/>
  <c r="CC70" i="1" s="1"/>
  <c r="CD69" i="1"/>
  <c r="CC69" i="1" s="1"/>
  <c r="CD14" i="1"/>
  <c r="CC14" i="1" s="1"/>
  <c r="CD49" i="1"/>
  <c r="CC49" i="1" s="1"/>
  <c r="CD12" i="1"/>
  <c r="CC12" i="1" s="1"/>
  <c r="CD61" i="1"/>
  <c r="CC61" i="1" s="1"/>
  <c r="CD60" i="1"/>
  <c r="CC60" i="1" s="1"/>
  <c r="CD19" i="1"/>
  <c r="CC19" i="1" s="1"/>
  <c r="CD52" i="1"/>
  <c r="CC52" i="1" s="1"/>
  <c r="CD62" i="1"/>
  <c r="CC62" i="1" s="1"/>
  <c r="CD20" i="1"/>
  <c r="CC20" i="1" s="1"/>
  <c r="CD21" i="1"/>
  <c r="CC21" i="1" s="1"/>
  <c r="CD25" i="1"/>
  <c r="CC25" i="1" s="1"/>
  <c r="CD37" i="1"/>
  <c r="CC37" i="1" s="1"/>
  <c r="CD17" i="1"/>
  <c r="CC17" i="1" s="1"/>
  <c r="CD39" i="1"/>
  <c r="CC39" i="1" s="1"/>
  <c r="CD13" i="1"/>
  <c r="CC13" i="1" s="1"/>
  <c r="CD63" i="1"/>
  <c r="CC63" i="1" s="1"/>
  <c r="CD15" i="1"/>
  <c r="CC15" i="1" s="1"/>
  <c r="CD11" i="1"/>
  <c r="CC11" i="1" s="1"/>
  <c r="CD16" i="1"/>
  <c r="CC16" i="1" s="1"/>
  <c r="CD58" i="1"/>
  <c r="CC58" i="1" s="1"/>
  <c r="CD38" i="1"/>
  <c r="CC38" i="1" s="1"/>
  <c r="CD50" i="1"/>
  <c r="CC50" i="1" s="1"/>
  <c r="CD26" i="1"/>
  <c r="CC26" i="1" s="1"/>
  <c r="CD73" i="1"/>
  <c r="CC73" i="1" s="1"/>
  <c r="CD56" i="1"/>
  <c r="CC56" i="1" s="1"/>
  <c r="CD42" i="1"/>
  <c r="CC42" i="1" s="1"/>
  <c r="CD51" i="1"/>
  <c r="CC51" i="1" s="1"/>
  <c r="CD53" i="1"/>
  <c r="CC53" i="1" s="1"/>
  <c r="CD67" i="1"/>
  <c r="CC67" i="1" s="1"/>
  <c r="CD46" i="1"/>
  <c r="CC46" i="1" s="1"/>
  <c r="CD33" i="1"/>
  <c r="CC33" i="1" s="1"/>
  <c r="CD30" i="1"/>
  <c r="CC30" i="1" s="1"/>
  <c r="CD47" i="1"/>
  <c r="CC47" i="1" s="1"/>
  <c r="CD27" i="1"/>
  <c r="CC27" i="1" s="1"/>
  <c r="CD59" i="1"/>
  <c r="CC59" i="1" s="1"/>
  <c r="CD55" i="1"/>
  <c r="CC55" i="1" s="1"/>
  <c r="CD74" i="1"/>
  <c r="CC74" i="1" s="1"/>
  <c r="CD48" i="1"/>
  <c r="CC48" i="1" s="1"/>
  <c r="CD68" i="1"/>
  <c r="CC68" i="1" s="1"/>
  <c r="CD72" i="1"/>
  <c r="CC72" i="1" s="1"/>
  <c r="CD57" i="1"/>
  <c r="CC57" i="1" s="1"/>
  <c r="CD35" i="1"/>
  <c r="CC35" i="1" s="1"/>
  <c r="CD43" i="1"/>
  <c r="CC43" i="1" s="1"/>
  <c r="CD45" i="1"/>
  <c r="CC45" i="1" s="1"/>
  <c r="CD44" i="1"/>
  <c r="CC44" i="1" s="1"/>
  <c r="CD64" i="1"/>
  <c r="CC64" i="1" s="1"/>
  <c r="CD31" i="1"/>
  <c r="CC31" i="1" s="1"/>
  <c r="CD28" i="1"/>
  <c r="CC28" i="1" s="1"/>
  <c r="CD29" i="1"/>
  <c r="CC29" i="1" s="1"/>
  <c r="CD34" i="1"/>
  <c r="CC34" i="1" s="1"/>
  <c r="CD24" i="1"/>
  <c r="CC24" i="1" s="1"/>
  <c r="CD54" i="1"/>
  <c r="CC54" i="1" s="1"/>
  <c r="CD66" i="1"/>
  <c r="CC66" i="1" s="1"/>
  <c r="CJ18" i="1"/>
  <c r="CI18" i="1" s="1"/>
  <c r="CJ36" i="1"/>
  <c r="CI36" i="1" s="1"/>
  <c r="CJ40" i="1"/>
  <c r="CI40" i="1" s="1"/>
  <c r="CJ23" i="1"/>
  <c r="CI23" i="1" s="1"/>
  <c r="CJ71" i="1"/>
  <c r="CI71" i="1" s="1"/>
  <c r="CJ41" i="1"/>
  <c r="CI41" i="1" s="1"/>
  <c r="CJ70" i="1"/>
  <c r="CI70" i="1" s="1"/>
  <c r="CJ69" i="1"/>
  <c r="CI69" i="1" s="1"/>
  <c r="CJ14" i="1"/>
  <c r="CI14" i="1" s="1"/>
  <c r="CJ49" i="1"/>
  <c r="CI49" i="1" s="1"/>
  <c r="CJ12" i="1"/>
  <c r="CI12" i="1" s="1"/>
  <c r="CJ61" i="1"/>
  <c r="CI61" i="1" s="1"/>
  <c r="CJ60" i="1"/>
  <c r="CI60" i="1" s="1"/>
  <c r="CJ19" i="1"/>
  <c r="CI19" i="1" s="1"/>
  <c r="CJ62" i="1"/>
  <c r="CI62" i="1" s="1"/>
  <c r="CJ52" i="1"/>
  <c r="CI52" i="1" s="1"/>
  <c r="CJ20" i="1"/>
  <c r="CI20" i="1" s="1"/>
  <c r="CJ21" i="1"/>
  <c r="CI21" i="1" s="1"/>
  <c r="CJ25" i="1"/>
  <c r="CI25" i="1" s="1"/>
  <c r="CJ37" i="1"/>
  <c r="CI37" i="1" s="1"/>
  <c r="CJ13" i="1"/>
  <c r="CI13" i="1" s="1"/>
  <c r="CJ63" i="1"/>
  <c r="CI63" i="1" s="1"/>
  <c r="CJ39" i="1"/>
  <c r="CI39" i="1" s="1"/>
  <c r="CJ17" i="1"/>
  <c r="CI17" i="1" s="1"/>
  <c r="CJ15" i="1"/>
  <c r="CI15" i="1" s="1"/>
  <c r="CJ11" i="1"/>
  <c r="CI11" i="1" s="1"/>
  <c r="CJ16" i="1"/>
  <c r="CI16" i="1" s="1"/>
  <c r="CJ50" i="1"/>
  <c r="CI50" i="1" s="1"/>
  <c r="CJ58" i="1"/>
  <c r="CI58" i="1" s="1"/>
  <c r="CJ38" i="1"/>
  <c r="CI38" i="1" s="1"/>
  <c r="CJ26" i="1"/>
  <c r="CI26" i="1" s="1"/>
  <c r="CJ73" i="1"/>
  <c r="CI73" i="1" s="1"/>
  <c r="CJ56" i="1"/>
  <c r="CI56" i="1" s="1"/>
  <c r="CJ53" i="1"/>
  <c r="CI53" i="1" s="1"/>
  <c r="CJ51" i="1"/>
  <c r="CI51" i="1" s="1"/>
  <c r="CJ42" i="1"/>
  <c r="CI42" i="1" s="1"/>
  <c r="CJ67" i="1"/>
  <c r="CI67" i="1" s="1"/>
  <c r="CJ46" i="1"/>
  <c r="CI46" i="1" s="1"/>
  <c r="CJ33" i="1"/>
  <c r="CI33" i="1" s="1"/>
  <c r="CJ30" i="1"/>
  <c r="CI30" i="1" s="1"/>
  <c r="CJ47" i="1"/>
  <c r="CI47" i="1" s="1"/>
  <c r="CJ59" i="1"/>
  <c r="CI59" i="1" s="1"/>
  <c r="CJ27" i="1"/>
  <c r="CI27" i="1" s="1"/>
  <c r="CJ55" i="1"/>
  <c r="CI55" i="1" s="1"/>
  <c r="CJ74" i="1"/>
  <c r="CI74" i="1" s="1"/>
  <c r="CJ48" i="1"/>
  <c r="CI48" i="1" s="1"/>
  <c r="CJ68" i="1"/>
  <c r="CI68" i="1" s="1"/>
  <c r="CJ72" i="1"/>
  <c r="CI72" i="1" s="1"/>
  <c r="CJ57" i="1"/>
  <c r="CI57" i="1" s="1"/>
  <c r="CJ35" i="1"/>
  <c r="CI35" i="1" s="1"/>
  <c r="CJ43" i="1"/>
  <c r="CI43" i="1" s="1"/>
  <c r="CJ45" i="1"/>
  <c r="CI45" i="1" s="1"/>
  <c r="CJ44" i="1"/>
  <c r="CI44" i="1" s="1"/>
  <c r="CJ64" i="1"/>
  <c r="CI64" i="1" s="1"/>
  <c r="CJ31" i="1"/>
  <c r="CI31" i="1" s="1"/>
  <c r="CJ28" i="1"/>
  <c r="CI28" i="1" s="1"/>
  <c r="CJ29" i="1"/>
  <c r="CI29" i="1" s="1"/>
  <c r="CJ54" i="1"/>
  <c r="CI54" i="1" s="1"/>
  <c r="CJ34" i="1"/>
  <c r="CI34" i="1" s="1"/>
  <c r="CJ24" i="1"/>
  <c r="CI24" i="1" s="1"/>
  <c r="CJ66" i="1"/>
  <c r="CI66" i="1" s="1"/>
  <c r="CP36" i="1"/>
  <c r="CO36" i="1" s="1"/>
  <c r="CP18" i="1"/>
  <c r="CO18" i="1" s="1"/>
  <c r="CP40" i="1"/>
  <c r="CO40" i="1" s="1"/>
  <c r="CP23" i="1"/>
  <c r="CO23" i="1" s="1"/>
  <c r="CP71" i="1"/>
  <c r="CO71" i="1" s="1"/>
  <c r="CP41" i="1"/>
  <c r="CO41" i="1" s="1"/>
  <c r="CP70" i="1"/>
  <c r="CO70" i="1" s="1"/>
  <c r="CP69" i="1"/>
  <c r="CO69" i="1" s="1"/>
  <c r="CP14" i="1"/>
  <c r="CO14" i="1" s="1"/>
  <c r="CP49" i="1"/>
  <c r="CO49" i="1" s="1"/>
  <c r="CP12" i="1"/>
  <c r="CO12" i="1" s="1"/>
  <c r="CP61" i="1"/>
  <c r="CO61" i="1" s="1"/>
  <c r="CP60" i="1"/>
  <c r="CO60" i="1" s="1"/>
  <c r="CP19" i="1"/>
  <c r="CO19" i="1" s="1"/>
  <c r="CP62" i="1"/>
  <c r="CO62" i="1" s="1"/>
  <c r="CP52" i="1"/>
  <c r="CO52" i="1" s="1"/>
  <c r="CP20" i="1"/>
  <c r="CO20" i="1" s="1"/>
  <c r="CP21" i="1"/>
  <c r="CO21" i="1" s="1"/>
  <c r="CP25" i="1"/>
  <c r="CO25" i="1" s="1"/>
  <c r="CP37" i="1"/>
  <c r="CO37" i="1" s="1"/>
  <c r="CP17" i="1"/>
  <c r="CO17" i="1" s="1"/>
  <c r="CP13" i="1"/>
  <c r="CO13" i="1" s="1"/>
  <c r="CP63" i="1"/>
  <c r="CO63" i="1" s="1"/>
  <c r="CP39" i="1"/>
  <c r="CO39" i="1" s="1"/>
  <c r="CP15" i="1"/>
  <c r="CO15" i="1" s="1"/>
  <c r="CP16" i="1"/>
  <c r="CO16" i="1" s="1"/>
  <c r="CP11" i="1"/>
  <c r="CO11" i="1" s="1"/>
  <c r="CP38" i="1"/>
  <c r="CO38" i="1" s="1"/>
  <c r="CP50" i="1"/>
  <c r="CO50" i="1" s="1"/>
  <c r="CP58" i="1"/>
  <c r="CO58" i="1" s="1"/>
  <c r="CP26" i="1"/>
  <c r="CO26" i="1" s="1"/>
  <c r="CP73" i="1"/>
  <c r="CO73" i="1" s="1"/>
  <c r="CP56" i="1"/>
  <c r="CO56" i="1" s="1"/>
  <c r="CP53" i="1"/>
  <c r="CO53" i="1" s="1"/>
  <c r="CP51" i="1"/>
  <c r="CO51" i="1" s="1"/>
  <c r="CP42" i="1"/>
  <c r="CO42" i="1" s="1"/>
  <c r="CP67" i="1"/>
  <c r="CO67" i="1" s="1"/>
  <c r="CP46" i="1"/>
  <c r="CO46" i="1" s="1"/>
  <c r="CP33" i="1"/>
  <c r="CO33" i="1" s="1"/>
  <c r="CP30" i="1"/>
  <c r="CO30" i="1" s="1"/>
  <c r="CP47" i="1"/>
  <c r="CO47" i="1" s="1"/>
  <c r="CP27" i="1"/>
  <c r="CO27" i="1" s="1"/>
  <c r="CP59" i="1"/>
  <c r="CO59" i="1" s="1"/>
  <c r="CP55" i="1"/>
  <c r="CO55" i="1" s="1"/>
  <c r="CP74" i="1"/>
  <c r="CO74" i="1" s="1"/>
  <c r="CP48" i="1"/>
  <c r="CO48" i="1" s="1"/>
  <c r="CP68" i="1"/>
  <c r="CO68" i="1" s="1"/>
  <c r="CP72" i="1"/>
  <c r="CO72" i="1" s="1"/>
  <c r="CP57" i="1"/>
  <c r="CO57" i="1" s="1"/>
  <c r="CP35" i="1"/>
  <c r="CO35" i="1" s="1"/>
  <c r="CP43" i="1"/>
  <c r="CO43" i="1" s="1"/>
  <c r="CP45" i="1"/>
  <c r="CO45" i="1" s="1"/>
  <c r="CP44" i="1"/>
  <c r="CO44" i="1" s="1"/>
  <c r="CP64" i="1"/>
  <c r="CO64" i="1" s="1"/>
  <c r="CP31" i="1"/>
  <c r="CO31" i="1" s="1"/>
  <c r="CP28" i="1"/>
  <c r="CO28" i="1" s="1"/>
  <c r="CP29" i="1"/>
  <c r="CO29" i="1" s="1"/>
  <c r="CP54" i="1"/>
  <c r="CO54" i="1" s="1"/>
  <c r="CP24" i="1"/>
  <c r="CO24" i="1" s="1"/>
  <c r="CP34" i="1"/>
  <c r="CO34" i="1" s="1"/>
  <c r="CP66" i="1"/>
  <c r="CO66" i="1" s="1"/>
  <c r="P10" i="1"/>
  <c r="BF10" i="1"/>
  <c r="BE10" i="1" s="1"/>
  <c r="BL10" i="1"/>
  <c r="BK10" i="1" s="1"/>
  <c r="BR10" i="1"/>
  <c r="BQ10" i="1" s="1"/>
  <c r="BX10" i="1"/>
  <c r="BW10" i="1" s="1"/>
  <c r="CD10" i="1"/>
  <c r="CC10" i="1" s="1"/>
  <c r="AH10" i="1"/>
  <c r="AG10" i="1" s="1"/>
  <c r="AN10" i="1"/>
  <c r="AM10" i="1" s="1"/>
  <c r="CJ10" i="1"/>
  <c r="CI10" i="1" s="1"/>
  <c r="CP10" i="1"/>
  <c r="CO10" i="1" s="1"/>
  <c r="AZ10" i="1"/>
  <c r="AY10" i="1" s="1"/>
  <c r="AT5" i="1"/>
  <c r="AT22" i="1" s="1"/>
  <c r="AS22" i="1" s="1"/>
  <c r="AT18" i="1" l="1"/>
  <c r="AS18" i="1" s="1"/>
  <c r="AT36" i="1"/>
  <c r="AS36" i="1" s="1"/>
  <c r="AT23" i="1"/>
  <c r="AS23" i="1" s="1"/>
  <c r="AT71" i="1"/>
  <c r="AS71" i="1" s="1"/>
  <c r="AT40" i="1"/>
  <c r="AS40" i="1" s="1"/>
  <c r="AT41" i="1"/>
  <c r="AS41" i="1" s="1"/>
  <c r="AT70" i="1"/>
  <c r="AS70" i="1" s="1"/>
  <c r="AT69" i="1"/>
  <c r="AS69" i="1" s="1"/>
  <c r="AT14" i="1"/>
  <c r="AS14" i="1" s="1"/>
  <c r="AT49" i="1"/>
  <c r="AS49" i="1" s="1"/>
  <c r="AT12" i="1"/>
  <c r="AS12" i="1" s="1"/>
  <c r="AT61" i="1"/>
  <c r="AS61" i="1" s="1"/>
  <c r="AT60" i="1"/>
  <c r="AS60" i="1" s="1"/>
  <c r="AT19" i="1"/>
  <c r="AS19" i="1" s="1"/>
  <c r="AT52" i="1"/>
  <c r="AS52" i="1" s="1"/>
  <c r="AT62" i="1"/>
  <c r="AS62" i="1" s="1"/>
  <c r="AT20" i="1"/>
  <c r="AS20" i="1" s="1"/>
  <c r="AT21" i="1"/>
  <c r="AS21" i="1" s="1"/>
  <c r="AT25" i="1"/>
  <c r="AS25" i="1" s="1"/>
  <c r="AT37" i="1"/>
  <c r="AS37" i="1" s="1"/>
  <c r="AT13" i="1"/>
  <c r="AS13" i="1" s="1"/>
  <c r="AT63" i="1"/>
  <c r="AS63" i="1" s="1"/>
  <c r="AT39" i="1"/>
  <c r="AS39" i="1" s="1"/>
  <c r="AT17" i="1"/>
  <c r="AS17" i="1" s="1"/>
  <c r="AT15" i="1"/>
  <c r="AS15" i="1" s="1"/>
  <c r="AT11" i="1"/>
  <c r="AS11" i="1" s="1"/>
  <c r="AT16" i="1"/>
  <c r="AS16" i="1" s="1"/>
  <c r="AT58" i="1"/>
  <c r="AS58" i="1" s="1"/>
  <c r="AT50" i="1"/>
  <c r="AS50" i="1" s="1"/>
  <c r="AT38" i="1"/>
  <c r="AS38" i="1" s="1"/>
  <c r="AT26" i="1"/>
  <c r="AS26" i="1" s="1"/>
  <c r="AT73" i="1"/>
  <c r="AS73" i="1" s="1"/>
  <c r="AT56" i="1"/>
  <c r="AS56" i="1" s="1"/>
  <c r="AT42" i="1"/>
  <c r="AS42" i="1" s="1"/>
  <c r="AT51" i="1"/>
  <c r="AS51" i="1" s="1"/>
  <c r="AT53" i="1"/>
  <c r="AS53" i="1" s="1"/>
  <c r="AT67" i="1"/>
  <c r="AS67" i="1" s="1"/>
  <c r="AT46" i="1"/>
  <c r="AS46" i="1" s="1"/>
  <c r="AT33" i="1"/>
  <c r="AS33" i="1" s="1"/>
  <c r="AT30" i="1"/>
  <c r="AS30" i="1" s="1"/>
  <c r="AT47" i="1"/>
  <c r="AS47" i="1" s="1"/>
  <c r="AT27" i="1"/>
  <c r="AS27" i="1" s="1"/>
  <c r="AT59" i="1"/>
  <c r="AS59" i="1" s="1"/>
  <c r="AT55" i="1"/>
  <c r="AS55" i="1" s="1"/>
  <c r="AT74" i="1"/>
  <c r="AS74" i="1" s="1"/>
  <c r="AT48" i="1"/>
  <c r="AS48" i="1" s="1"/>
  <c r="AT68" i="1"/>
  <c r="AS68" i="1" s="1"/>
  <c r="AT72" i="1"/>
  <c r="AS72" i="1" s="1"/>
  <c r="AT57" i="1"/>
  <c r="AS57" i="1" s="1"/>
  <c r="AT35" i="1"/>
  <c r="AS35" i="1" s="1"/>
  <c r="AT43" i="1"/>
  <c r="AS43" i="1" s="1"/>
  <c r="AT45" i="1"/>
  <c r="AS45" i="1" s="1"/>
  <c r="AT44" i="1"/>
  <c r="AS44" i="1" s="1"/>
  <c r="AT64" i="1"/>
  <c r="AS64" i="1" s="1"/>
  <c r="AT31" i="1"/>
  <c r="AS31" i="1" s="1"/>
  <c r="AT28" i="1"/>
  <c r="AS28" i="1" s="1"/>
  <c r="AT29" i="1"/>
  <c r="AS29" i="1" s="1"/>
  <c r="AT24" i="1"/>
  <c r="AS24" i="1" s="1"/>
  <c r="AT34" i="1"/>
  <c r="AS34" i="1" s="1"/>
  <c r="AT54" i="1"/>
  <c r="AS54" i="1" s="1"/>
  <c r="AT66" i="1"/>
  <c r="AS66" i="1" s="1"/>
  <c r="O10" i="1"/>
  <c r="AT10" i="1"/>
  <c r="AS10" i="1" s="1"/>
  <c r="AK1797" i="4" l="1"/>
  <c r="AK368" i="4"/>
  <c r="AK504" i="4"/>
  <c r="AK238" i="4"/>
  <c r="AK564" i="4"/>
  <c r="AK532" i="4"/>
  <c r="AK1757" i="4" l="1"/>
  <c r="AK1476" i="4"/>
  <c r="AK1799" i="4"/>
  <c r="AK1782" i="4"/>
  <c r="AK1595" i="4"/>
  <c r="AK1583" i="4"/>
  <c r="AK1638" i="4"/>
  <c r="AK1522" i="4"/>
  <c r="AK1512" i="4"/>
  <c r="AK1518" i="4"/>
  <c r="AK606" i="4"/>
  <c r="AK1391" i="4"/>
  <c r="AK456" i="4"/>
  <c r="AK654" i="4"/>
  <c r="AK1408" i="4"/>
  <c r="AK1005" i="4"/>
  <c r="AK1427" i="4"/>
  <c r="AK1422" i="4"/>
  <c r="AK296" i="4"/>
  <c r="AK1381" i="4"/>
  <c r="AK620" i="4"/>
  <c r="AK275" i="4"/>
  <c r="AK1372" i="4"/>
  <c r="AK1364" i="4"/>
  <c r="AK1359" i="4"/>
  <c r="AK509" i="4"/>
  <c r="AK1358" i="4"/>
  <c r="AK1355" i="4"/>
  <c r="AK464" i="4"/>
  <c r="AK1348" i="4"/>
  <c r="AK1342" i="4"/>
  <c r="AK588" i="4"/>
  <c r="AK220" i="4"/>
  <c r="AK984" i="4"/>
  <c r="AK996" i="4"/>
  <c r="AK595" i="4"/>
  <c r="AK575" i="4"/>
  <c r="AK576" i="4"/>
  <c r="AK566" i="4"/>
  <c r="AK555" i="4"/>
  <c r="AK579" i="4"/>
  <c r="AK569" i="4"/>
  <c r="AK1442" i="4" l="1"/>
  <c r="AK1732" i="4"/>
  <c r="AK701" i="4"/>
  <c r="AK1790" i="4"/>
  <c r="AK1727" i="4"/>
  <c r="AK1480" i="4"/>
  <c r="AK1755" i="4"/>
  <c r="AK1754" i="4"/>
  <c r="AK1440" i="4"/>
  <c r="AK1726" i="4"/>
  <c r="AK1753" i="4"/>
  <c r="AK1702" i="4"/>
  <c r="AK1432" i="4"/>
  <c r="AK1820" i="4"/>
  <c r="AK1839" i="4"/>
  <c r="AK712" i="4"/>
  <c r="AK1035" i="4"/>
  <c r="AK1684" i="4"/>
  <c r="AK1430" i="4"/>
  <c r="AK1701" i="4"/>
  <c r="AK1798" i="4"/>
  <c r="AK1794" i="4"/>
  <c r="AK1447" i="4"/>
  <c r="AK1456" i="4"/>
  <c r="AK1079" i="4"/>
  <c r="AK1080" i="4"/>
  <c r="AK1687" i="4"/>
  <c r="AK1076" i="4"/>
  <c r="AK1700" i="4"/>
  <c r="AK1795" i="4"/>
  <c r="AK1441" i="4"/>
  <c r="AK1446" i="4"/>
  <c r="AK1686" i="4"/>
  <c r="AK1699" i="4"/>
  <c r="AK1793" i="4"/>
  <c r="AK1808" i="4"/>
  <c r="AK1443" i="4"/>
  <c r="AK1614" i="4"/>
  <c r="AK1081" i="4"/>
  <c r="AK1434" i="4"/>
  <c r="AK1780" i="4"/>
  <c r="AK1685" i="4"/>
  <c r="AK1698" i="4"/>
  <c r="AK703" i="4"/>
  <c r="AK1069" i="4"/>
  <c r="AK1662" i="4"/>
  <c r="AK1026" i="4"/>
  <c r="AK1781" i="4"/>
  <c r="AK1436" i="4"/>
  <c r="AK1025" i="4"/>
  <c r="AK404" i="4"/>
  <c r="AK396" i="4"/>
  <c r="AK1694" i="4"/>
  <c r="AK1695" i="4"/>
  <c r="AK1667" i="4"/>
  <c r="AK1759" i="4"/>
  <c r="AK1763" i="4"/>
  <c r="AK1044" i="4"/>
  <c r="L1028" i="4"/>
  <c r="AK1028" i="4" s="1"/>
  <c r="AK1674" i="4"/>
  <c r="AK1431" i="4"/>
  <c r="AK1650" i="4"/>
  <c r="AK1438" i="4"/>
  <c r="AK1673" i="4"/>
  <c r="AK1716" i="4"/>
  <c r="AK1666" i="4"/>
  <c r="AK1683" i="4"/>
  <c r="AK1045" i="4"/>
  <c r="AK1451" i="4"/>
  <c r="AK1649" i="4"/>
  <c r="AK1460" i="4"/>
  <c r="AK1648" i="4"/>
  <c r="AK1445" i="4"/>
  <c r="AK1647" i="4"/>
  <c r="AK1661" i="4"/>
  <c r="AK1479" i="4"/>
  <c r="AK1714" i="4"/>
  <c r="AK1596" i="4"/>
  <c r="AK1459" i="4"/>
  <c r="AK1659" i="4"/>
  <c r="AK1729" i="4"/>
  <c r="AK1458" i="4"/>
  <c r="AK1657" i="4"/>
  <c r="AK1062" i="4"/>
  <c r="AK1646" i="4"/>
  <c r="AK1457" i="4"/>
  <c r="AK1444" i="4"/>
  <c r="AK1645" i="4"/>
  <c r="AK1660" i="4"/>
  <c r="AK1644" i="4"/>
  <c r="AK1450" i="4"/>
  <c r="AK1731" i="4"/>
  <c r="AK1725" i="4"/>
  <c r="AK1609" i="4"/>
  <c r="AK1015" i="4"/>
  <c r="AK1063" i="4"/>
  <c r="AK1007" i="4"/>
  <c r="AK685" i="4"/>
  <c r="AK686" i="4"/>
  <c r="AK1607" i="4"/>
  <c r="AK1730" i="4"/>
  <c r="AK1478" i="4"/>
  <c r="AK1058" i="4"/>
  <c r="AK1606" i="4"/>
  <c r="AK1604" i="4"/>
  <c r="AK1455" i="4"/>
  <c r="AK1643" i="4"/>
  <c r="AK1605" i="4"/>
  <c r="AK1608" i="4"/>
  <c r="AK1722" i="4"/>
  <c r="AK1467" i="4"/>
  <c r="AK694" i="4"/>
  <c r="AK1760" i="4"/>
  <c r="AK1658" i="4"/>
  <c r="AK1581" i="4"/>
  <c r="AK1584" i="4"/>
  <c r="AK1582" i="4"/>
  <c r="AK1642" i="4"/>
  <c r="AK1461" i="4"/>
  <c r="AK1641" i="4"/>
  <c r="AK1713" i="4"/>
  <c r="AK1433" i="4"/>
  <c r="AK1640" i="4"/>
  <c r="AK1639" i="4"/>
  <c r="AK1435" i="4"/>
  <c r="AK1587" i="4"/>
  <c r="AK1400" i="4"/>
  <c r="AK1588" i="4"/>
  <c r="AK1600" i="4"/>
  <c r="AK1589" i="4"/>
  <c r="AK1412" i="4"/>
  <c r="AK1637" i="4"/>
  <c r="AK1718" i="4"/>
  <c r="AK1610" i="4"/>
  <c r="AK1586" i="4"/>
  <c r="AK1719" i="4"/>
  <c r="AK1612" i="4"/>
  <c r="AK1602" i="4"/>
  <c r="AK1403" i="4"/>
  <c r="AK1723" i="4"/>
  <c r="AK1724" i="4"/>
  <c r="AK1721" i="4"/>
  <c r="AK1669" i="4"/>
  <c r="AK658" i="4"/>
  <c r="AK674" i="4"/>
  <c r="AK1621" i="4"/>
  <c r="AK655" i="4"/>
  <c r="AK1585" i="4"/>
  <c r="AK1591" i="4"/>
  <c r="AK696" i="4"/>
  <c r="AK1516" i="4"/>
  <c r="AK1399" i="4"/>
  <c r="AK1500" i="4"/>
  <c r="AK1498" i="4"/>
  <c r="AK1499" i="4"/>
  <c r="AK1615" i="4"/>
  <c r="AK1501" i="4"/>
  <c r="AK1672" i="4"/>
  <c r="AK1688" i="4"/>
  <c r="AK687" i="4"/>
  <c r="AK1592" i="4"/>
  <c r="AK1619" i="4"/>
  <c r="AK1618" i="4"/>
  <c r="AK1675" i="4"/>
  <c r="AK1676" i="4"/>
  <c r="AK1670" i="4"/>
  <c r="AK1671" i="4"/>
  <c r="AK1519" i="4"/>
  <c r="AK1514" i="4"/>
  <c r="AK1579" i="4"/>
  <c r="AK1487" i="4"/>
  <c r="AK1578" i="4"/>
  <c r="AK1006" i="4"/>
  <c r="AK1653" i="4"/>
  <c r="AK1654" i="4"/>
  <c r="AK1577" i="4"/>
  <c r="AK1475" i="4"/>
  <c r="AK1513" i="4"/>
  <c r="AK1474" i="4"/>
  <c r="AK1603" i="4"/>
  <c r="AK1402" i="4"/>
  <c r="AK1576" i="4"/>
  <c r="AK1510" i="4"/>
  <c r="AK1521" i="4"/>
  <c r="AK1601" i="4"/>
  <c r="AK1523" i="4"/>
  <c r="AK1520" i="4"/>
  <c r="AK1401" i="4"/>
  <c r="AK1575" i="4"/>
  <c r="AK615" i="4"/>
  <c r="AK684" i="4"/>
  <c r="AK661" i="4"/>
  <c r="AK660" i="4"/>
  <c r="AK1034" i="4"/>
  <c r="AK1509" i="4"/>
  <c r="AK1031" i="4"/>
  <c r="AK1511" i="4"/>
  <c r="AK1517" i="4"/>
  <c r="AK1574" i="4"/>
  <c r="AK1398" i="4"/>
  <c r="AK1508" i="4"/>
  <c r="AK1507" i="4"/>
  <c r="AK1027" i="4"/>
  <c r="AK650" i="4"/>
  <c r="AK638" i="4"/>
  <c r="AK1492" i="4"/>
  <c r="AK1502" i="4"/>
  <c r="AK1471" i="4"/>
  <c r="AK673" i="4"/>
  <c r="AK1506" i="4"/>
  <c r="AK1493" i="4"/>
  <c r="AK1466" i="4"/>
  <c r="AK1489" i="4"/>
  <c r="AK1494" i="4"/>
  <c r="AK1496" i="4"/>
  <c r="AK1495" i="4"/>
  <c r="AK1505" i="4"/>
  <c r="AK1503" i="4"/>
  <c r="AK1488" i="4"/>
  <c r="AK574" i="4"/>
  <c r="AK1497" i="4"/>
  <c r="AK649" i="4"/>
  <c r="AK636" i="4"/>
  <c r="AK1504" i="4"/>
  <c r="AK1491" i="4"/>
  <c r="AK1490" i="4"/>
  <c r="AK1465" i="4"/>
  <c r="AK1464" i="4"/>
  <c r="AK1463" i="4"/>
  <c r="AK1462" i="4"/>
  <c r="AK1470" i="4"/>
  <c r="AK667" i="4"/>
  <c r="AK1377" i="4"/>
  <c r="AK1417" i="4"/>
  <c r="AK1367" i="4"/>
  <c r="AK562" i="4"/>
  <c r="AK1396" i="4"/>
  <c r="AK1416" i="4"/>
  <c r="AK652" i="4"/>
  <c r="AK1389" i="4"/>
  <c r="AK628" i="4"/>
  <c r="AK1411" i="4"/>
  <c r="AK629" i="4"/>
  <c r="AK1360" i="4"/>
  <c r="AK657" i="4"/>
  <c r="AK617" i="4"/>
  <c r="AK1017" i="4"/>
  <c r="AK626" i="4"/>
  <c r="AK1011" i="4"/>
  <c r="AK1370" i="4"/>
  <c r="L1013" i="4"/>
  <c r="AK1013" i="4" s="1"/>
  <c r="AK1366" i="4"/>
  <c r="AK1410" i="4"/>
  <c r="AK1365" i="4"/>
  <c r="AK644" i="4"/>
  <c r="AK1428" i="4"/>
  <c r="L1010" i="4"/>
  <c r="AK1010" i="4" s="1"/>
  <c r="AK1393" i="4"/>
  <c r="AK1424" i="4"/>
  <c r="AK1008" i="4"/>
  <c r="AK1414" i="4"/>
  <c r="AK1413" i="4"/>
  <c r="AK1009" i="4"/>
  <c r="AK1004" i="4"/>
  <c r="AK648" i="4"/>
  <c r="AK1002" i="4"/>
  <c r="AK641" i="4"/>
  <c r="AK998" i="4"/>
  <c r="AK1423" i="4"/>
  <c r="AK1426" i="4"/>
  <c r="AK1421" i="4"/>
  <c r="AK1425" i="4"/>
  <c r="AK1419" i="4"/>
  <c r="AK1001" i="4"/>
  <c r="AK488" i="4"/>
  <c r="AK633" i="4"/>
  <c r="AK1369" i="4"/>
  <c r="AK659" i="4"/>
  <c r="AK1388" i="4"/>
  <c r="AK1397" i="4"/>
  <c r="AK625" i="4"/>
  <c r="AK1018" i="4"/>
  <c r="AK597" i="4"/>
  <c r="AK642" i="4"/>
  <c r="AK634" i="4"/>
  <c r="AK643" i="4"/>
  <c r="AK1000" i="4"/>
  <c r="AK647" i="4"/>
  <c r="AK353" i="4"/>
  <c r="AK635" i="4"/>
  <c r="AK1387" i="4"/>
  <c r="AK619" i="4"/>
  <c r="AK1357" i="4"/>
  <c r="AK1386" i="4"/>
  <c r="AK1356" i="4"/>
  <c r="AK639" i="4"/>
  <c r="AK618" i="4"/>
  <c r="AK1368" i="4"/>
  <c r="AK1383" i="4"/>
  <c r="AK1384" i="4"/>
  <c r="AK1362" i="4"/>
  <c r="AK1375" i="4"/>
  <c r="AK1390" i="4"/>
  <c r="AK613" i="4"/>
  <c r="AK1376" i="4"/>
  <c r="AK1378" i="4"/>
  <c r="AK1363" i="4"/>
  <c r="AK1371" i="4"/>
  <c r="AK1374" i="4"/>
  <c r="AK611" i="4"/>
  <c r="AK1352" i="4"/>
  <c r="AK621" i="4"/>
  <c r="AK1373" i="4"/>
  <c r="AK1353" i="4"/>
  <c r="AK580" i="4"/>
  <c r="AK988" i="4"/>
  <c r="AK573" i="4"/>
  <c r="AK1351" i="4"/>
  <c r="AK1354" i="4"/>
  <c r="AK1350" i="4"/>
  <c r="AK1349" i="4"/>
  <c r="AK599" i="4"/>
  <c r="AK601" i="4"/>
  <c r="AK609" i="4"/>
  <c r="AK1347" i="4"/>
  <c r="AK612" i="4"/>
  <c r="AK604" i="4"/>
  <c r="AK585" i="4"/>
  <c r="AK594" i="4"/>
  <c r="AK587" i="4"/>
  <c r="AK496" i="4"/>
  <c r="AK1339" i="4"/>
  <c r="AK1336" i="4"/>
  <c r="AK1341" i="4"/>
  <c r="AK1335" i="4"/>
  <c r="AK607" i="4"/>
  <c r="AK331" i="4"/>
  <c r="AK610" i="4"/>
  <c r="AK995" i="4"/>
  <c r="AK591" i="4"/>
  <c r="AK577" i="4"/>
  <c r="AK991" i="4"/>
  <c r="AK602" i="4"/>
  <c r="AK583" i="4"/>
  <c r="AK605" i="4"/>
  <c r="AK990" i="4"/>
  <c r="AK992" i="4"/>
  <c r="AK986" i="4"/>
  <c r="AK987" i="4"/>
  <c r="AK985" i="4"/>
  <c r="AK982" i="4"/>
  <c r="AK557" i="4"/>
  <c r="AK584" i="4"/>
  <c r="AK571" i="4"/>
  <c r="AK592" i="4"/>
  <c r="AK582" i="4"/>
  <c r="AK586" i="4"/>
  <c r="AK578" i="4"/>
  <c r="AK561" i="4"/>
  <c r="AK581" i="4"/>
  <c r="AK590" i="4"/>
  <c r="AK556" i="4"/>
  <c r="AK572" i="4"/>
  <c r="O75" i="5"/>
  <c r="C79" i="5"/>
  <c r="O78" i="5"/>
  <c r="C13" i="1200"/>
  <c r="I81" i="5"/>
  <c r="C82" i="5"/>
  <c r="L75" i="5"/>
  <c r="B78" i="5"/>
  <c r="D76" i="5"/>
  <c r="M83" i="5"/>
  <c r="D78" i="5"/>
  <c r="J82" i="5"/>
  <c r="F80" i="5"/>
  <c r="O79" i="5"/>
  <c r="N80" i="5"/>
  <c r="M78" i="5"/>
  <c r="J76" i="5"/>
  <c r="K83" i="5"/>
  <c r="N81" i="5"/>
  <c r="L79" i="5"/>
  <c r="G80" i="5"/>
  <c r="I77" i="5"/>
  <c r="G78" i="5"/>
  <c r="K81" i="5"/>
  <c r="I83" i="5"/>
  <c r="L82" i="5"/>
  <c r="P77" i="5"/>
  <c r="L83" i="5"/>
  <c r="H81" i="5"/>
  <c r="N76" i="5"/>
  <c r="G76" i="5"/>
  <c r="H80" i="5"/>
  <c r="P83" i="5"/>
  <c r="G83" i="5"/>
  <c r="K80" i="5"/>
  <c r="K82" i="5"/>
  <c r="I75" i="5"/>
  <c r="J81" i="5"/>
  <c r="J79" i="5"/>
  <c r="H77" i="5"/>
  <c r="L76" i="5"/>
  <c r="K75" i="5"/>
  <c r="J80" i="5"/>
  <c r="G75" i="5"/>
  <c r="K79" i="5"/>
  <c r="L77" i="5"/>
  <c r="J78" i="5"/>
  <c r="L78" i="5"/>
  <c r="C77" i="5"/>
  <c r="N83" i="5"/>
  <c r="O77" i="5"/>
  <c r="C83" i="5"/>
  <c r="C80" i="5"/>
  <c r="F82" i="5"/>
  <c r="G77" i="5"/>
  <c r="F78" i="5"/>
  <c r="K77" i="5"/>
  <c r="M76" i="5"/>
  <c r="I80" i="5"/>
  <c r="J77" i="5"/>
  <c r="N79" i="5"/>
  <c r="F75" i="5"/>
  <c r="F77" i="5"/>
  <c r="O80" i="5"/>
  <c r="P75" i="5"/>
  <c r="N82" i="5"/>
  <c r="N77" i="5"/>
  <c r="G81" i="5"/>
  <c r="M82" i="5"/>
  <c r="G82" i="5"/>
  <c r="O82" i="5"/>
  <c r="O76" i="5"/>
  <c r="M79" i="5"/>
  <c r="O83" i="5"/>
  <c r="I82" i="5"/>
  <c r="B75" i="5"/>
  <c r="H82" i="5"/>
  <c r="I76" i="5"/>
  <c r="K76" i="5"/>
  <c r="H78" i="5"/>
  <c r="H83" i="5"/>
  <c r="H75" i="5"/>
  <c r="J83" i="5"/>
  <c r="P80" i="5"/>
  <c r="C81" i="5"/>
  <c r="F83" i="5"/>
  <c r="H79" i="5"/>
  <c r="M77" i="5"/>
  <c r="F81" i="5"/>
  <c r="P79" i="5"/>
  <c r="N78" i="5"/>
  <c r="L81" i="5"/>
  <c r="B77" i="5"/>
  <c r="I78" i="5"/>
  <c r="P82" i="5"/>
  <c r="L80" i="5"/>
  <c r="O81" i="5"/>
  <c r="P78" i="5"/>
  <c r="C70" i="1200"/>
  <c r="C71" i="1200"/>
  <c r="K78" i="5"/>
  <c r="I79" i="5"/>
  <c r="F79" i="5"/>
  <c r="H76" i="5"/>
  <c r="M75" i="5"/>
  <c r="B30" i="1200"/>
  <c r="E72" i="1200"/>
  <c r="D84" i="1200"/>
  <c r="B86" i="1200"/>
  <c r="D71" i="1200"/>
  <c r="B74" i="1200"/>
  <c r="B72" i="1200"/>
  <c r="D86" i="1200"/>
  <c r="B16" i="1200"/>
  <c r="D77" i="5"/>
  <c r="H72" i="1200"/>
  <c r="M81" i="5"/>
  <c r="E290" i="1200"/>
  <c r="B76" i="5"/>
  <c r="B82" i="1200"/>
  <c r="B87" i="1200"/>
  <c r="C72" i="1200"/>
  <c r="F84" i="1200"/>
  <c r="H70" i="1200"/>
  <c r="B75" i="1200"/>
  <c r="B14" i="1200"/>
  <c r="B13" i="1200"/>
  <c r="C75" i="5"/>
  <c r="J75" i="5"/>
  <c r="P76" i="5"/>
  <c r="F76" i="5"/>
  <c r="B11" i="1200"/>
  <c r="E86" i="1200"/>
  <c r="B20" i="1200"/>
  <c r="B71" i="1200"/>
  <c r="E70" i="1200"/>
  <c r="C84" i="1200"/>
  <c r="C86" i="1200"/>
  <c r="H71" i="1200"/>
  <c r="B84" i="1200"/>
  <c r="E84" i="1200"/>
  <c r="C76" i="5"/>
  <c r="M80" i="5"/>
  <c r="C78" i="5"/>
  <c r="D75" i="5"/>
  <c r="H84" i="1200"/>
  <c r="G79" i="5"/>
  <c r="N75" i="5"/>
  <c r="E71" i="1200"/>
  <c r="D72" i="1200"/>
  <c r="B70" i="1200"/>
  <c r="H86" i="1200"/>
  <c r="D70" i="1200"/>
  <c r="P81" i="5"/>
  <c r="G84" i="1200"/>
  <c r="B57" i="1200"/>
  <c r="J70" i="1200" l="1"/>
  <c r="I70" i="1200"/>
  <c r="J72" i="1200"/>
  <c r="I84" i="1200"/>
  <c r="I71" i="1200"/>
  <c r="D290" i="1200"/>
  <c r="J290" i="1200" s="1"/>
  <c r="G290" i="1200"/>
  <c r="H290" i="1200"/>
  <c r="B290" i="1200"/>
  <c r="F290" i="1200"/>
  <c r="C290" i="1200"/>
  <c r="J86" i="1200"/>
  <c r="I72" i="1200"/>
  <c r="J71" i="1200"/>
  <c r="I86" i="1200"/>
  <c r="J84" i="1200"/>
  <c r="AJ1037" i="4"/>
  <c r="AI1037" i="4"/>
  <c r="AJ1038" i="4"/>
  <c r="AK1038" i="4" s="1"/>
  <c r="AI1038" i="4"/>
  <c r="AK671" i="4"/>
  <c r="AK664" i="4"/>
  <c r="AK678" i="4"/>
  <c r="AK623" i="4"/>
  <c r="AK653" i="4"/>
  <c r="AK677" i="4"/>
  <c r="AK651" i="4"/>
  <c r="AK676" i="4"/>
  <c r="AK683" i="4"/>
  <c r="I290" i="1200" l="1"/>
  <c r="AK1037" i="4"/>
  <c r="AK568" i="4"/>
  <c r="AK538" i="4"/>
  <c r="AK465" i="4"/>
  <c r="AK348" i="4"/>
  <c r="AK469" i="4"/>
  <c r="AK567" i="4"/>
  <c r="AK518" i="4"/>
  <c r="AK521" i="4"/>
  <c r="AK319" i="4"/>
  <c r="AK397" i="4"/>
  <c r="AK563" i="4" l="1"/>
  <c r="AK545" i="4"/>
  <c r="AK549" i="4"/>
  <c r="AK506" i="4"/>
  <c r="AK548" i="4" l="1"/>
  <c r="AK560" i="4" l="1"/>
  <c r="AK598" i="4" l="1"/>
  <c r="AK614" i="4" l="1"/>
  <c r="AK384" i="4"/>
  <c r="AK989" i="4"/>
  <c r="AK1361" i="4"/>
  <c r="AK1382" i="4"/>
  <c r="AK1409" i="4" l="1"/>
  <c r="AK627" i="4"/>
  <c r="AK983" i="4"/>
  <c r="AK608" i="4"/>
  <c r="AK630" i="4"/>
  <c r="AK558" i="4"/>
  <c r="L993" i="4"/>
  <c r="AK403" i="4"/>
  <c r="AK570" i="4"/>
  <c r="AK593" i="4"/>
  <c r="AK340" i="4"/>
  <c r="AK640" i="4"/>
  <c r="AK543" i="4"/>
  <c r="AK1385" i="4"/>
  <c r="AK616" i="4"/>
  <c r="AK603" i="4"/>
  <c r="AK517" i="4"/>
  <c r="AK383" i="4"/>
  <c r="AK631" i="4"/>
  <c r="AK1380" i="4"/>
  <c r="AK624" i="4"/>
  <c r="AK596" i="4"/>
  <c r="AK993" i="4" l="1"/>
  <c r="AK1418" i="4"/>
  <c r="AK1415" i="4"/>
  <c r="J105" i="1" l="1"/>
  <c r="J104" i="1"/>
  <c r="I32" i="1"/>
  <c r="H32" i="1"/>
  <c r="H65" i="1"/>
  <c r="B126" i="5"/>
  <c r="B122" i="5"/>
  <c r="B131" i="5"/>
  <c r="B125" i="5"/>
  <c r="B129" i="5"/>
  <c r="B128" i="5"/>
  <c r="B123" i="5"/>
  <c r="B121" i="5"/>
  <c r="B127" i="5"/>
  <c r="B117" i="5"/>
  <c r="B120" i="5"/>
  <c r="B119" i="5"/>
  <c r="B130" i="5"/>
  <c r="B124" i="5"/>
  <c r="B118" i="5"/>
  <c r="CW65" i="1" l="1"/>
  <c r="CH65" i="1"/>
  <c r="BJ65" i="1"/>
  <c r="BP65" i="1"/>
  <c r="AL65" i="1"/>
  <c r="CT65" i="1"/>
  <c r="CB65" i="1"/>
  <c r="BD65" i="1"/>
  <c r="BV65" i="1"/>
  <c r="AF65" i="1"/>
  <c r="AX65" i="1"/>
  <c r="N65" i="1"/>
  <c r="CN65" i="1"/>
  <c r="Z65" i="1"/>
  <c r="AR65" i="1"/>
  <c r="T65" i="1"/>
  <c r="CW32" i="1"/>
  <c r="BJ32" i="1"/>
  <c r="AL32" i="1"/>
  <c r="T32" i="1"/>
  <c r="CN32" i="1"/>
  <c r="CT32" i="1"/>
  <c r="N32" i="1"/>
  <c r="BV32" i="1"/>
  <c r="CH32" i="1"/>
  <c r="AX32" i="1"/>
  <c r="AR32" i="1"/>
  <c r="BP32" i="1"/>
  <c r="BD32" i="1"/>
  <c r="Z32" i="1"/>
  <c r="CB32" i="1"/>
  <c r="AF32" i="1"/>
  <c r="K153" i="1"/>
  <c r="K192" i="1"/>
  <c r="K561" i="1"/>
  <c r="K155" i="1"/>
  <c r="K152" i="1"/>
  <c r="K147" i="1"/>
  <c r="K237" i="1"/>
  <c r="K777" i="1"/>
  <c r="K772" i="1"/>
  <c r="K700" i="1"/>
  <c r="K715" i="1"/>
  <c r="K730" i="1"/>
  <c r="K745" i="1"/>
  <c r="K768" i="1"/>
  <c r="K704" i="1"/>
  <c r="K727" i="1"/>
  <c r="K726" i="1"/>
  <c r="K764" i="1"/>
  <c r="K771" i="1"/>
  <c r="K707" i="1"/>
  <c r="K722" i="1"/>
  <c r="K737" i="1"/>
  <c r="K760" i="1"/>
  <c r="K696" i="1"/>
  <c r="K719" i="1"/>
  <c r="K710" i="1"/>
  <c r="K733" i="1"/>
  <c r="K712" i="1"/>
  <c r="K756" i="1"/>
  <c r="K763" i="1"/>
  <c r="K699" i="1"/>
  <c r="K714" i="1"/>
  <c r="K729" i="1"/>
  <c r="K752" i="1"/>
  <c r="K775" i="1"/>
  <c r="K695" i="1"/>
  <c r="K702" i="1"/>
  <c r="K725" i="1"/>
  <c r="K567" i="1"/>
  <c r="K749" i="1"/>
  <c r="K748" i="1"/>
  <c r="K755" i="1"/>
  <c r="K691" i="1"/>
  <c r="K706" i="1"/>
  <c r="K721" i="1"/>
  <c r="K744" i="1"/>
  <c r="K767" i="1"/>
  <c r="K774" i="1"/>
  <c r="K694" i="1"/>
  <c r="K717" i="1"/>
  <c r="K256" i="1"/>
  <c r="K740" i="1"/>
  <c r="K747" i="1"/>
  <c r="K762" i="1"/>
  <c r="K698" i="1"/>
  <c r="K713" i="1"/>
  <c r="K736" i="1"/>
  <c r="K759" i="1"/>
  <c r="K766" i="1"/>
  <c r="K773" i="1"/>
  <c r="K701" i="1"/>
  <c r="K154" i="1"/>
  <c r="K734" i="1"/>
  <c r="K741" i="1"/>
  <c r="K732" i="1"/>
  <c r="K739" i="1"/>
  <c r="K754" i="1"/>
  <c r="K690" i="1"/>
  <c r="K705" i="1"/>
  <c r="K728" i="1"/>
  <c r="K751" i="1"/>
  <c r="K758" i="1"/>
  <c r="K765" i="1"/>
  <c r="K693" i="1"/>
  <c r="K776" i="1"/>
  <c r="K566" i="1"/>
  <c r="K589" i="1"/>
  <c r="K724" i="1"/>
  <c r="K731" i="1"/>
  <c r="K746" i="1"/>
  <c r="K769" i="1"/>
  <c r="K697" i="1"/>
  <c r="K720" i="1"/>
  <c r="K743" i="1"/>
  <c r="K750" i="1"/>
  <c r="K757" i="1"/>
  <c r="K716" i="1"/>
  <c r="K723" i="1"/>
  <c r="K738" i="1"/>
  <c r="K753" i="1"/>
  <c r="K735" i="1"/>
  <c r="K251" i="1"/>
  <c r="K182" i="1"/>
  <c r="K169" i="1"/>
  <c r="K562" i="1"/>
  <c r="K565" i="1"/>
  <c r="K564" i="1"/>
  <c r="K570" i="1"/>
  <c r="K569" i="1"/>
  <c r="K568" i="1"/>
  <c r="K572" i="1"/>
  <c r="K571" i="1"/>
  <c r="K575" i="1"/>
  <c r="K574" i="1"/>
  <c r="K573" i="1"/>
  <c r="K576" i="1"/>
  <c r="K260" i="1"/>
  <c r="K579" i="1"/>
  <c r="K577" i="1"/>
  <c r="K584" i="1"/>
  <c r="K583" i="1"/>
  <c r="K582" i="1"/>
  <c r="K239" i="1"/>
  <c r="K588" i="1"/>
  <c r="K586" i="1"/>
  <c r="K209" i="1"/>
  <c r="K587" i="1"/>
  <c r="K585" i="1"/>
  <c r="K590" i="1"/>
  <c r="K593" i="1"/>
  <c r="K592" i="1"/>
  <c r="K603" i="1"/>
  <c r="K595" i="1"/>
  <c r="K598" i="1"/>
  <c r="K601" i="1"/>
  <c r="K599" i="1"/>
  <c r="K602" i="1"/>
  <c r="K238" i="1"/>
  <c r="K606" i="1"/>
  <c r="K604" i="1"/>
  <c r="K607" i="1"/>
  <c r="K610" i="1"/>
  <c r="K616" i="1"/>
  <c r="K608" i="1"/>
  <c r="K609" i="1"/>
  <c r="K613" i="1"/>
  <c r="K617" i="1"/>
  <c r="K611" i="1"/>
  <c r="K612" i="1"/>
  <c r="K615" i="1"/>
  <c r="K614" i="1"/>
  <c r="K134" i="1"/>
  <c r="K135" i="1"/>
  <c r="K136" i="1"/>
  <c r="K132" i="1"/>
  <c r="K139" i="1"/>
  <c r="K626" i="1"/>
  <c r="K190" i="1"/>
  <c r="K272" i="1"/>
  <c r="K273" i="1"/>
  <c r="K191" i="1"/>
  <c r="K143" i="1"/>
  <c r="K269" i="1"/>
  <c r="K274" i="1"/>
  <c r="K270" i="1"/>
  <c r="K279" i="1"/>
  <c r="K622" i="1"/>
  <c r="K258" i="1"/>
  <c r="K624" i="1"/>
  <c r="K618" i="1"/>
  <c r="K625" i="1"/>
  <c r="K281" i="1"/>
  <c r="K627" i="1"/>
  <c r="K623" i="1"/>
  <c r="K629" i="1"/>
  <c r="K619" i="1"/>
  <c r="K630" i="1"/>
  <c r="K621" i="1"/>
  <c r="K634" i="1"/>
  <c r="K632" i="1"/>
  <c r="K635" i="1"/>
  <c r="K633" i="1"/>
  <c r="K264" i="1"/>
  <c r="K171" i="1"/>
  <c r="K184" i="1"/>
  <c r="K175" i="1"/>
  <c r="K637" i="1"/>
  <c r="K638" i="1"/>
  <c r="K636" i="1"/>
  <c r="K539" i="1"/>
  <c r="K199" i="1"/>
  <c r="K200" i="1"/>
  <c r="K538" i="1"/>
  <c r="K788" i="1"/>
  <c r="K711" i="1"/>
  <c r="K789" i="1"/>
  <c r="K150" i="1"/>
  <c r="K597" i="1"/>
  <c r="K149" i="1"/>
  <c r="K596" i="1"/>
  <c r="K180" i="1"/>
  <c r="K267" i="1"/>
  <c r="K578" i="1"/>
  <c r="K170" i="1"/>
  <c r="K225" i="1"/>
  <c r="K780" i="1"/>
  <c r="K781" i="1"/>
  <c r="K142" i="1"/>
  <c r="K156" i="1"/>
  <c r="K708" i="1"/>
  <c r="K786" i="1"/>
  <c r="K689" i="1"/>
  <c r="K709" i="1"/>
  <c r="K262" i="1"/>
  <c r="K133" i="1"/>
  <c r="K580" i="1"/>
  <c r="K148" i="1"/>
  <c r="K187" i="1"/>
  <c r="K138" i="1"/>
  <c r="K631" i="1"/>
  <c r="K778" i="1"/>
  <c r="K784" i="1"/>
  <c r="K790" i="1"/>
  <c r="K140" i="1"/>
  <c r="K179" i="1"/>
  <c r="K201" i="1"/>
  <c r="K183" i="1"/>
  <c r="K620" i="1"/>
  <c r="K163" i="1"/>
  <c r="K692" i="1"/>
  <c r="K770" i="1"/>
  <c r="K782" i="1"/>
  <c r="K718" i="1"/>
  <c r="K198" i="1"/>
  <c r="K628" i="1"/>
  <c r="K266" i="1"/>
  <c r="K600" i="1"/>
  <c r="K224" i="1"/>
  <c r="K791" i="1"/>
  <c r="K268" i="1"/>
  <c r="K151" i="1"/>
  <c r="K787" i="1"/>
  <c r="K779" i="1"/>
  <c r="K181" i="1"/>
  <c r="K563" i="1"/>
  <c r="K594" i="1"/>
  <c r="K186" i="1"/>
  <c r="K145" i="1"/>
  <c r="K703" i="1"/>
  <c r="K217" i="1"/>
  <c r="K785" i="1"/>
  <c r="K783" i="1"/>
  <c r="K158" i="1"/>
  <c r="K605" i="1"/>
  <c r="K157" i="1"/>
  <c r="K244" i="1"/>
  <c r="K178" i="1"/>
  <c r="K265" i="1"/>
  <c r="K137" i="1"/>
  <c r="K591" i="1"/>
  <c r="K761" i="1"/>
  <c r="K742" i="1"/>
  <c r="K141" i="1"/>
  <c r="K165" i="1"/>
  <c r="K298" i="1"/>
  <c r="K144" i="1"/>
  <c r="K283" i="1"/>
  <c r="K290" i="1"/>
  <c r="K285" i="1"/>
  <c r="K263" i="1"/>
  <c r="K174" i="1"/>
  <c r="K286" i="1"/>
  <c r="K196" i="1"/>
  <c r="K235" i="1"/>
  <c r="K197" i="1"/>
  <c r="K188" i="1"/>
  <c r="K195" i="1"/>
  <c r="K218" i="1"/>
  <c r="K159" i="1"/>
  <c r="K297" i="1"/>
  <c r="K288" i="1"/>
  <c r="K160" i="1"/>
  <c r="K173" i="1"/>
  <c r="K537" i="1"/>
  <c r="K275" i="1"/>
  <c r="K683" i="1"/>
  <c r="K226" i="1"/>
  <c r="K551" i="1"/>
  <c r="K276" i="1"/>
  <c r="K253" i="1"/>
  <c r="K210" i="1"/>
  <c r="K202" i="1"/>
  <c r="K240" i="1"/>
  <c r="K549" i="1"/>
  <c r="K529" i="1"/>
  <c r="K550" i="1"/>
  <c r="K540" i="1"/>
  <c r="K219" i="1"/>
  <c r="K193" i="1"/>
  <c r="K513" i="1"/>
  <c r="K688" i="1"/>
  <c r="K687" i="1"/>
  <c r="K686" i="1"/>
  <c r="K558" i="1"/>
  <c r="K557" i="1"/>
  <c r="K685" i="1"/>
  <c r="K684" i="1"/>
  <c r="K555" i="1"/>
  <c r="K556" i="1"/>
  <c r="K548" i="1"/>
  <c r="K560" i="1"/>
  <c r="K559" i="1"/>
  <c r="K528" i="1"/>
  <c r="K639" i="1"/>
  <c r="K227" i="1"/>
  <c r="K211" i="1"/>
  <c r="K241" i="1"/>
  <c r="K246" i="1"/>
  <c r="K203" i="1"/>
  <c r="K220" i="1"/>
  <c r="K643" i="1"/>
  <c r="K642" i="1"/>
  <c r="K640" i="1"/>
  <c r="K230" i="1"/>
  <c r="K277" i="1"/>
  <c r="K527" i="1"/>
  <c r="K641" i="1"/>
  <c r="K645" i="1"/>
  <c r="K505" i="1"/>
  <c r="K521" i="1"/>
  <c r="K646" i="1"/>
  <c r="K644" i="1"/>
  <c r="K512" i="1"/>
  <c r="K228" i="1"/>
  <c r="K278" i="1"/>
  <c r="K212" i="1"/>
  <c r="K535" i="1"/>
  <c r="K221" i="1"/>
  <c r="K204" i="1"/>
  <c r="K536" i="1"/>
  <c r="K242" i="1"/>
  <c r="K311" i="1"/>
  <c r="K249" i="1"/>
  <c r="K255" i="1"/>
  <c r="K542" i="1"/>
  <c r="K522" i="1"/>
  <c r="K213" i="1"/>
  <c r="K514" i="1"/>
  <c r="K280" i="1"/>
  <c r="K222" i="1"/>
  <c r="K205" i="1"/>
  <c r="K506" i="1"/>
  <c r="K215" i="1"/>
  <c r="K314" i="1"/>
  <c r="K257" i="1"/>
  <c r="K543" i="1"/>
  <c r="K248" i="1"/>
  <c r="K243" i="1"/>
  <c r="K229" i="1"/>
  <c r="K232" i="1"/>
  <c r="K516" i="1"/>
  <c r="K496" i="1"/>
  <c r="K508" i="1"/>
  <c r="K500" i="1"/>
  <c r="K544" i="1"/>
  <c r="K533" i="1"/>
  <c r="K668" i="1"/>
  <c r="K664" i="1"/>
  <c r="K333" i="1"/>
  <c r="K667" i="1"/>
  <c r="K234" i="1"/>
  <c r="K661" i="1"/>
  <c r="K546" i="1"/>
  <c r="K282" i="1"/>
  <c r="K665" i="1"/>
  <c r="K492" i="1"/>
  <c r="K547" i="1"/>
  <c r="K663" i="1"/>
  <c r="K511" i="1"/>
  <c r="K534" i="1"/>
  <c r="K316" i="1"/>
  <c r="K259" i="1"/>
  <c r="K666" i="1"/>
  <c r="K231" i="1"/>
  <c r="K662" i="1"/>
  <c r="K518" i="1"/>
  <c r="K245" i="1"/>
  <c r="K250" i="1"/>
  <c r="K545" i="1"/>
  <c r="K520" i="1"/>
  <c r="K427" i="1"/>
  <c r="K653" i="1"/>
  <c r="K397" i="1"/>
  <c r="K519" i="1"/>
  <c r="K355" i="1"/>
  <c r="K530" i="1"/>
  <c r="K656" i="1"/>
  <c r="K655" i="1"/>
  <c r="K495" i="1"/>
  <c r="K654" i="1"/>
  <c r="K658" i="1"/>
  <c r="K657" i="1"/>
  <c r="K648" i="1"/>
  <c r="K647" i="1"/>
  <c r="K502" i="1"/>
  <c r="K660" i="1"/>
  <c r="K532" i="1"/>
  <c r="K659" i="1"/>
  <c r="K650" i="1"/>
  <c r="K649" i="1"/>
  <c r="K504" i="1"/>
  <c r="K435" i="1"/>
  <c r="K652" i="1"/>
  <c r="K651" i="1"/>
  <c r="K433" i="1"/>
  <c r="K501" i="1"/>
  <c r="K678" i="1"/>
  <c r="K486" i="1"/>
  <c r="K422" i="1"/>
  <c r="K358" i="1"/>
  <c r="K166" i="1"/>
  <c r="K517" i="1"/>
  <c r="K453" i="1"/>
  <c r="K524" i="1"/>
  <c r="K452" i="1"/>
  <c r="K388" i="1"/>
  <c r="K252" i="1"/>
  <c r="K675" i="1"/>
  <c r="K475" i="1"/>
  <c r="K395" i="1"/>
  <c r="K682" i="1"/>
  <c r="K554" i="1"/>
  <c r="K490" i="1"/>
  <c r="K426" i="1"/>
  <c r="K362" i="1"/>
  <c r="K465" i="1"/>
  <c r="K329" i="1"/>
  <c r="K432" i="1"/>
  <c r="K368" i="1"/>
  <c r="K176" i="1"/>
  <c r="K207" i="1"/>
  <c r="K439" i="1"/>
  <c r="K670" i="1"/>
  <c r="K478" i="1"/>
  <c r="K414" i="1"/>
  <c r="K350" i="1"/>
  <c r="K509" i="1"/>
  <c r="K373" i="1"/>
  <c r="K444" i="1"/>
  <c r="K380" i="1"/>
  <c r="K531" i="1"/>
  <c r="K467" i="1"/>
  <c r="K387" i="1"/>
  <c r="K674" i="1"/>
  <c r="K482" i="1"/>
  <c r="K162" i="1"/>
  <c r="K457" i="1"/>
  <c r="K385" i="1"/>
  <c r="K680" i="1"/>
  <c r="K552" i="1"/>
  <c r="K488" i="1"/>
  <c r="K424" i="1"/>
  <c r="K168" i="1"/>
  <c r="K343" i="1"/>
  <c r="K399" i="1"/>
  <c r="K470" i="1"/>
  <c r="K406" i="1"/>
  <c r="K342" i="1"/>
  <c r="K437" i="1"/>
  <c r="K365" i="1"/>
  <c r="K436" i="1"/>
  <c r="K364" i="1"/>
  <c r="K236" i="1"/>
  <c r="K172" i="1"/>
  <c r="K523" i="1"/>
  <c r="K459" i="1"/>
  <c r="K379" i="1"/>
  <c r="K474" i="1"/>
  <c r="K410" i="1"/>
  <c r="K346" i="1"/>
  <c r="K449" i="1"/>
  <c r="K377" i="1"/>
  <c r="K185" i="1"/>
  <c r="K672" i="1"/>
  <c r="K480" i="1"/>
  <c r="K416" i="1"/>
  <c r="K352" i="1"/>
  <c r="K526" i="1"/>
  <c r="K462" i="1"/>
  <c r="K398" i="1"/>
  <c r="K206" i="1"/>
  <c r="K493" i="1"/>
  <c r="K429" i="1"/>
  <c r="K428" i="1"/>
  <c r="K164" i="1"/>
  <c r="K515" i="1"/>
  <c r="K451" i="1"/>
  <c r="K466" i="1"/>
  <c r="K402" i="1"/>
  <c r="K146" i="1"/>
  <c r="K441" i="1"/>
  <c r="K369" i="1"/>
  <c r="K177" i="1"/>
  <c r="K472" i="1"/>
  <c r="K408" i="1"/>
  <c r="K344" i="1"/>
  <c r="K216" i="1"/>
  <c r="K223" i="1"/>
  <c r="K247" i="1"/>
  <c r="K454" i="1"/>
  <c r="K485" i="1"/>
  <c r="K421" i="1"/>
  <c r="K349" i="1"/>
  <c r="K484" i="1"/>
  <c r="K420" i="1"/>
  <c r="K348" i="1"/>
  <c r="K284" i="1"/>
  <c r="K507" i="1"/>
  <c r="K443" i="1"/>
  <c r="K363" i="1"/>
  <c r="K458" i="1"/>
  <c r="K497" i="1"/>
  <c r="K425" i="1"/>
  <c r="K361" i="1"/>
  <c r="K233" i="1"/>
  <c r="K464" i="1"/>
  <c r="K400" i="1"/>
  <c r="K208" i="1"/>
  <c r="K167" i="1"/>
  <c r="K463" i="1"/>
  <c r="K415" i="1"/>
  <c r="K510" i="1"/>
  <c r="K446" i="1"/>
  <c r="K254" i="1"/>
  <c r="K677" i="1"/>
  <c r="K541" i="1"/>
  <c r="K477" i="1"/>
  <c r="K413" i="1"/>
  <c r="K341" i="1"/>
  <c r="K261" i="1"/>
  <c r="K476" i="1"/>
  <c r="K412" i="1"/>
  <c r="K340" i="1"/>
  <c r="K499" i="1"/>
  <c r="K419" i="1"/>
  <c r="K347" i="1"/>
  <c r="K450" i="1"/>
  <c r="K386" i="1"/>
  <c r="K194" i="1"/>
  <c r="K681" i="1"/>
  <c r="K553" i="1"/>
  <c r="K489" i="1"/>
  <c r="K417" i="1"/>
  <c r="K353" i="1"/>
  <c r="K161" i="1"/>
  <c r="K456" i="1"/>
  <c r="K423" i="1"/>
  <c r="K367" i="1"/>
  <c r="K359" i="1"/>
  <c r="K351" i="1"/>
  <c r="K447" i="1"/>
  <c r="K438" i="1"/>
  <c r="K374" i="1"/>
  <c r="K669" i="1"/>
  <c r="K469" i="1"/>
  <c r="K405" i="1"/>
  <c r="K189" i="1"/>
  <c r="K676" i="1"/>
  <c r="K468" i="1"/>
  <c r="K404" i="1"/>
  <c r="K332" i="1"/>
  <c r="K491" i="1"/>
  <c r="K411" i="1"/>
  <c r="K339" i="1"/>
  <c r="K442" i="1"/>
  <c r="K378" i="1"/>
  <c r="K673" i="1"/>
  <c r="K481" i="1"/>
  <c r="K345" i="1"/>
  <c r="K448" i="1"/>
  <c r="K320" i="1"/>
  <c r="K679" i="1"/>
  <c r="K479" i="1"/>
  <c r="K471" i="1"/>
  <c r="K319" i="1"/>
  <c r="K494" i="1"/>
  <c r="K430" i="1"/>
  <c r="K366" i="1"/>
  <c r="K525" i="1"/>
  <c r="K461" i="1"/>
  <c r="K389" i="1"/>
  <c r="K460" i="1"/>
  <c r="K324" i="1"/>
  <c r="K483" i="1"/>
  <c r="K403" i="1"/>
  <c r="K331" i="1"/>
  <c r="K498" i="1"/>
  <c r="K434" i="1"/>
  <c r="K473" i="1"/>
  <c r="K401" i="1"/>
  <c r="K440" i="1"/>
  <c r="K671" i="1"/>
  <c r="K487" i="1"/>
  <c r="K431" i="1"/>
  <c r="K503" i="1"/>
  <c r="K126" i="1"/>
  <c r="K115" i="1"/>
  <c r="K113" i="1"/>
  <c r="K118" i="1"/>
  <c r="K127" i="1"/>
  <c r="K119" i="1"/>
  <c r="K128" i="1"/>
  <c r="K124" i="1"/>
  <c r="K122" i="1"/>
  <c r="K112" i="1"/>
  <c r="K117" i="1"/>
  <c r="K116" i="1"/>
  <c r="K114" i="1"/>
  <c r="K125" i="1"/>
  <c r="K131" i="1"/>
  <c r="K129" i="1"/>
  <c r="K120" i="1"/>
  <c r="K123" i="1"/>
  <c r="K121" i="1"/>
  <c r="K130" i="1"/>
  <c r="AE32" i="1" l="1"/>
  <c r="AD32" i="1"/>
  <c r="AC32" i="1"/>
  <c r="BU32" i="1"/>
  <c r="BT32" i="1"/>
  <c r="BS32" i="1"/>
  <c r="BR32" i="1" s="1"/>
  <c r="BQ32" i="1" s="1"/>
  <c r="R65" i="1"/>
  <c r="S65" i="1"/>
  <c r="Q65" i="1"/>
  <c r="P65" i="1" s="1"/>
  <c r="O65" i="1" s="1"/>
  <c r="BC65" i="1"/>
  <c r="BB65" i="1"/>
  <c r="BA65" i="1"/>
  <c r="AZ65" i="1" s="1"/>
  <c r="AY65" i="1" s="1"/>
  <c r="CA32" i="1"/>
  <c r="BZ32" i="1"/>
  <c r="BY32" i="1"/>
  <c r="BX32" i="1" s="1"/>
  <c r="BW32" i="1" s="1"/>
  <c r="K32" i="1"/>
  <c r="J32" i="1" s="1"/>
  <c r="B32" i="1" s="1"/>
  <c r="M32" i="1"/>
  <c r="L32" i="1"/>
  <c r="AP65" i="1"/>
  <c r="AQ65" i="1"/>
  <c r="AO65" i="1"/>
  <c r="AN65" i="1" s="1"/>
  <c r="AM65" i="1" s="1"/>
  <c r="CA65" i="1"/>
  <c r="BY65" i="1"/>
  <c r="BX65" i="1" s="1"/>
  <c r="BW65" i="1" s="1"/>
  <c r="BZ65" i="1"/>
  <c r="Y32" i="1"/>
  <c r="X32" i="1"/>
  <c r="W32" i="1"/>
  <c r="V32" i="1" s="1"/>
  <c r="U32" i="1" s="1"/>
  <c r="CS32" i="1"/>
  <c r="CQ32" i="1"/>
  <c r="CP32" i="1" s="1"/>
  <c r="CO32" i="1" s="1"/>
  <c r="CR32" i="1"/>
  <c r="X65" i="1"/>
  <c r="Y65" i="1"/>
  <c r="W65" i="1"/>
  <c r="V65" i="1" s="1"/>
  <c r="U65" i="1" s="1"/>
  <c r="CS65" i="1"/>
  <c r="CQ65" i="1"/>
  <c r="CP65" i="1" s="1"/>
  <c r="CO65" i="1" s="1"/>
  <c r="CR65" i="1"/>
  <c r="BA32" i="1"/>
  <c r="AZ32" i="1" s="1"/>
  <c r="AY32" i="1" s="1"/>
  <c r="BC32" i="1"/>
  <c r="BB32" i="1"/>
  <c r="CL32" i="1"/>
  <c r="CK32" i="1"/>
  <c r="CJ32" i="1" s="1"/>
  <c r="CI32" i="1" s="1"/>
  <c r="CM32" i="1"/>
  <c r="CL65" i="1"/>
  <c r="CM65" i="1"/>
  <c r="CK65" i="1"/>
  <c r="CJ65" i="1" s="1"/>
  <c r="CI65" i="1" s="1"/>
  <c r="AK65" i="1"/>
  <c r="AJ65" i="1"/>
  <c r="AI65" i="1"/>
  <c r="AH65" i="1" s="1"/>
  <c r="AG65" i="1" s="1"/>
  <c r="BN32" i="1"/>
  <c r="BM32" i="1"/>
  <c r="BL32" i="1" s="1"/>
  <c r="BK32" i="1" s="1"/>
  <c r="BO32" i="1"/>
  <c r="R32" i="1"/>
  <c r="Q32" i="1"/>
  <c r="P32" i="1" s="1"/>
  <c r="O32" i="1" s="1"/>
  <c r="S32" i="1"/>
  <c r="M65" i="1"/>
  <c r="L65" i="1"/>
  <c r="K65" i="1"/>
  <c r="J65" i="1" s="1"/>
  <c r="B65" i="1" s="1"/>
  <c r="BN65" i="1"/>
  <c r="BO65" i="1"/>
  <c r="BM65" i="1"/>
  <c r="BL65" i="1" s="1"/>
  <c r="BK65" i="1" s="1"/>
  <c r="AP32" i="1"/>
  <c r="AO32" i="1"/>
  <c r="AN32" i="1" s="1"/>
  <c r="AM32" i="1" s="1"/>
  <c r="AQ32" i="1"/>
  <c r="AK32" i="1"/>
  <c r="AJ32" i="1"/>
  <c r="AI32" i="1"/>
  <c r="AH32" i="1" s="1"/>
  <c r="AG32" i="1" s="1"/>
  <c r="AW65" i="1"/>
  <c r="AV65" i="1"/>
  <c r="AU65" i="1"/>
  <c r="AT65" i="1" s="1"/>
  <c r="AS65" i="1" s="1"/>
  <c r="BI65" i="1"/>
  <c r="BG65" i="1"/>
  <c r="BF65" i="1" s="1"/>
  <c r="BE65" i="1" s="1"/>
  <c r="BH65" i="1"/>
  <c r="AW32" i="1"/>
  <c r="AU32" i="1"/>
  <c r="AT32" i="1" s="1"/>
  <c r="AS32" i="1" s="1"/>
  <c r="AV32" i="1"/>
  <c r="BG32" i="1"/>
  <c r="BF32" i="1" s="1"/>
  <c r="BE32" i="1" s="1"/>
  <c r="BI32" i="1"/>
  <c r="BH32" i="1"/>
  <c r="AE65" i="1"/>
  <c r="AD65" i="1"/>
  <c r="AC65" i="1"/>
  <c r="CG65" i="1"/>
  <c r="CF65" i="1"/>
  <c r="CE65" i="1"/>
  <c r="CD65" i="1" s="1"/>
  <c r="CC65" i="1" s="1"/>
  <c r="CG32" i="1"/>
  <c r="CF32" i="1"/>
  <c r="CE32" i="1"/>
  <c r="CD32" i="1" s="1"/>
  <c r="CC32" i="1" s="1"/>
  <c r="BU65" i="1"/>
  <c r="BT65" i="1"/>
  <c r="BS65" i="1"/>
  <c r="BR65" i="1" s="1"/>
  <c r="BQ65" i="1" s="1"/>
  <c r="AQ76" i="1"/>
  <c r="CM76" i="1"/>
  <c r="CS76" i="1"/>
  <c r="CQ76" i="1"/>
  <c r="BS76" i="1"/>
  <c r="L76" i="1"/>
  <c r="AW76" i="1"/>
  <c r="AI76" i="1"/>
  <c r="CA76" i="1"/>
  <c r="BB76" i="1"/>
  <c r="AO76" i="1"/>
  <c r="BU76" i="1"/>
  <c r="BZ76" i="1"/>
  <c r="AJ76" i="1"/>
  <c r="BO76" i="1"/>
  <c r="BG76" i="1"/>
  <c r="BN76" i="1"/>
  <c r="CE76" i="1"/>
  <c r="AD76" i="1"/>
  <c r="BM76" i="1"/>
  <c r="BI76" i="1"/>
  <c r="AE76" i="1"/>
  <c r="X76" i="1"/>
  <c r="BY76" i="1"/>
  <c r="W76" i="1"/>
  <c r="AK76" i="1"/>
  <c r="R76" i="1"/>
  <c r="Y76" i="1"/>
  <c r="AV76" i="1"/>
  <c r="AP76" i="1"/>
  <c r="CG76" i="1"/>
  <c r="M76" i="1"/>
  <c r="S76" i="1"/>
  <c r="CL76" i="1"/>
  <c r="BA76" i="1"/>
  <c r="AU76" i="1"/>
  <c r="BT76" i="1"/>
  <c r="CK76" i="1"/>
  <c r="BH76" i="1"/>
  <c r="CR76" i="1"/>
  <c r="BC76" i="1"/>
  <c r="AC76" i="1"/>
  <c r="CF76" i="1"/>
  <c r="B61" i="1200"/>
  <c r="AK1616" i="4" l="1"/>
  <c r="AK343" i="4"/>
  <c r="AK666" i="4"/>
  <c r="AK367" i="4"/>
  <c r="AK1590" i="4"/>
  <c r="AK1580" i="4"/>
  <c r="AK670" i="4"/>
  <c r="AK1611" i="4"/>
  <c r="AK672" i="4"/>
  <c r="AK1047" i="4"/>
  <c r="AK438" i="4"/>
  <c r="AK1039" i="4"/>
  <c r="AK1483" i="4"/>
  <c r="AK656" i="4"/>
  <c r="AK1020" i="4"/>
  <c r="AK665" i="4"/>
  <c r="AK1032" i="4"/>
  <c r="AK1620" i="4"/>
  <c r="AK680" i="4"/>
  <c r="AK412" i="4"/>
  <c r="AK1404" i="4"/>
  <c r="AK675" i="4" l="1"/>
  <c r="AK1515" i="4"/>
  <c r="AK1682" i="4" l="1"/>
  <c r="AK1681" i="4"/>
  <c r="AK1679" i="4"/>
  <c r="AK1680" i="4"/>
  <c r="AB5" i="1"/>
  <c r="AB22" i="1" s="1"/>
  <c r="AA22" i="1" l="1"/>
  <c r="D22" i="1"/>
  <c r="AB65" i="1"/>
  <c r="AA65" i="1" s="1"/>
  <c r="AB32" i="1"/>
  <c r="AA32" i="1" s="1"/>
  <c r="AB36" i="1"/>
  <c r="AA36" i="1" s="1"/>
  <c r="AB18" i="1"/>
  <c r="AA18" i="1" s="1"/>
  <c r="AB23" i="1"/>
  <c r="AA23" i="1" s="1"/>
  <c r="AB71" i="1"/>
  <c r="AA71" i="1" s="1"/>
  <c r="AB40" i="1"/>
  <c r="AA40" i="1" s="1"/>
  <c r="AB41" i="1"/>
  <c r="AA41" i="1" s="1"/>
  <c r="AB69" i="1"/>
  <c r="AA69" i="1" s="1"/>
  <c r="AB70" i="1"/>
  <c r="AA70" i="1" s="1"/>
  <c r="AB14" i="1"/>
  <c r="AA14" i="1" s="1"/>
  <c r="AB49" i="1"/>
  <c r="AA49" i="1" s="1"/>
  <c r="AB12" i="1"/>
  <c r="AA12" i="1" s="1"/>
  <c r="AB61" i="1"/>
  <c r="AA61" i="1" s="1"/>
  <c r="AB60" i="1"/>
  <c r="AA60" i="1" s="1"/>
  <c r="AB19" i="1"/>
  <c r="AA19" i="1" s="1"/>
  <c r="AB52" i="1"/>
  <c r="AA52" i="1" s="1"/>
  <c r="AB62" i="1"/>
  <c r="AA62" i="1" s="1"/>
  <c r="AB20" i="1"/>
  <c r="AA20" i="1" s="1"/>
  <c r="AB21" i="1"/>
  <c r="AA21" i="1" s="1"/>
  <c r="AB37" i="1"/>
  <c r="AA37" i="1" s="1"/>
  <c r="AB25" i="1"/>
  <c r="AA25" i="1" s="1"/>
  <c r="AB17" i="1"/>
  <c r="AA17" i="1" s="1"/>
  <c r="AB63" i="1"/>
  <c r="AA63" i="1" s="1"/>
  <c r="AB13" i="1"/>
  <c r="AA13" i="1" s="1"/>
  <c r="AB39" i="1"/>
  <c r="AA39" i="1" s="1"/>
  <c r="AB15" i="1"/>
  <c r="AA15" i="1" s="1"/>
  <c r="AB16" i="1"/>
  <c r="AA16" i="1" s="1"/>
  <c r="AB11" i="1"/>
  <c r="AA11" i="1" s="1"/>
  <c r="AB38" i="1"/>
  <c r="AA38" i="1" s="1"/>
  <c r="AB58" i="1"/>
  <c r="AA58" i="1" s="1"/>
  <c r="AB50" i="1"/>
  <c r="AA50" i="1" s="1"/>
  <c r="AB26" i="1"/>
  <c r="AA26" i="1" s="1"/>
  <c r="AB73" i="1"/>
  <c r="AA73" i="1" s="1"/>
  <c r="AB56" i="1"/>
  <c r="AA56" i="1" s="1"/>
  <c r="AB53" i="1"/>
  <c r="AA53" i="1" s="1"/>
  <c r="AB42" i="1"/>
  <c r="AA42" i="1" s="1"/>
  <c r="AB51" i="1"/>
  <c r="AA51" i="1" s="1"/>
  <c r="AB67" i="1"/>
  <c r="AA67" i="1" s="1"/>
  <c r="AB46" i="1"/>
  <c r="AA46" i="1" s="1"/>
  <c r="AB33" i="1"/>
  <c r="AA33" i="1" s="1"/>
  <c r="AB30" i="1"/>
  <c r="AA30" i="1" s="1"/>
  <c r="AB47" i="1"/>
  <c r="AA47" i="1" s="1"/>
  <c r="AB27" i="1"/>
  <c r="AA27" i="1" s="1"/>
  <c r="AB59" i="1"/>
  <c r="AA59" i="1" s="1"/>
  <c r="AB55" i="1"/>
  <c r="AA55" i="1" s="1"/>
  <c r="AB74" i="1"/>
  <c r="AA74" i="1" s="1"/>
  <c r="AB48" i="1"/>
  <c r="AA48" i="1" s="1"/>
  <c r="AB68" i="1"/>
  <c r="AA68" i="1" s="1"/>
  <c r="AB72" i="1"/>
  <c r="AA72" i="1" s="1"/>
  <c r="AB57" i="1"/>
  <c r="AA57" i="1" s="1"/>
  <c r="AB35" i="1"/>
  <c r="AA35" i="1" s="1"/>
  <c r="AB43" i="1"/>
  <c r="AA43" i="1" s="1"/>
  <c r="AB45" i="1"/>
  <c r="AA45" i="1" s="1"/>
  <c r="AB44" i="1"/>
  <c r="AA44" i="1" s="1"/>
  <c r="AB64" i="1"/>
  <c r="AA64" i="1" s="1"/>
  <c r="AB31" i="1"/>
  <c r="AA31" i="1" s="1"/>
  <c r="AB28" i="1"/>
  <c r="AA28" i="1" s="1"/>
  <c r="AB29" i="1"/>
  <c r="AA29" i="1" s="1"/>
  <c r="AB34" i="1"/>
  <c r="AA34" i="1" s="1"/>
  <c r="AB24" i="1"/>
  <c r="AA24" i="1" s="1"/>
  <c r="AB54" i="1"/>
  <c r="AA54" i="1" s="1"/>
  <c r="AB66" i="1"/>
  <c r="AA66" i="1" s="1"/>
  <c r="D18" i="1"/>
  <c r="CY18" i="1" s="1"/>
  <c r="AB10" i="1"/>
  <c r="D10" i="1" s="1"/>
  <c r="E10" i="1" s="1"/>
  <c r="E75" i="5"/>
  <c r="E81" i="5"/>
  <c r="E76" i="5"/>
  <c r="E82" i="5"/>
  <c r="E80" i="5"/>
  <c r="E77" i="5"/>
  <c r="E83" i="5"/>
  <c r="E79" i="5"/>
  <c r="E78" i="5"/>
  <c r="E22" i="1" l="1"/>
  <c r="CX22" i="1" s="1"/>
  <c r="CY22" i="1"/>
  <c r="D36" i="1"/>
  <c r="CY36" i="1" s="1"/>
  <c r="E18" i="1"/>
  <c r="CX18" i="1" s="1"/>
  <c r="D71" i="1"/>
  <c r="CY71" i="1" s="1"/>
  <c r="D23" i="1"/>
  <c r="CY23" i="1" s="1"/>
  <c r="D40" i="1"/>
  <c r="CY40" i="1" s="1"/>
  <c r="D41" i="1"/>
  <c r="CY41" i="1" s="1"/>
  <c r="D70" i="1"/>
  <c r="CY70" i="1" s="1"/>
  <c r="D69" i="1"/>
  <c r="CY69" i="1" s="1"/>
  <c r="D14" i="1"/>
  <c r="CY14" i="1" s="1"/>
  <c r="D49" i="1"/>
  <c r="CY49" i="1" s="1"/>
  <c r="D12" i="1"/>
  <c r="CY12" i="1" s="1"/>
  <c r="D61" i="1"/>
  <c r="CY61" i="1" s="1"/>
  <c r="D60" i="1"/>
  <c r="CY60" i="1" s="1"/>
  <c r="D19" i="1"/>
  <c r="CY19" i="1" s="1"/>
  <c r="D52" i="1"/>
  <c r="CY52" i="1" s="1"/>
  <c r="D62" i="1"/>
  <c r="CY62" i="1" s="1"/>
  <c r="D20" i="1"/>
  <c r="CY20" i="1" s="1"/>
  <c r="D21" i="1"/>
  <c r="CY21" i="1" s="1"/>
  <c r="D25" i="1"/>
  <c r="CY25" i="1" s="1"/>
  <c r="D37" i="1"/>
  <c r="CY37" i="1" s="1"/>
  <c r="D17" i="1"/>
  <c r="CY17" i="1" s="1"/>
  <c r="D39" i="1"/>
  <c r="CY39" i="1" s="1"/>
  <c r="D13" i="1"/>
  <c r="CY13" i="1" s="1"/>
  <c r="D63" i="1"/>
  <c r="CY63" i="1" s="1"/>
  <c r="D15" i="1"/>
  <c r="CY15" i="1" s="1"/>
  <c r="D16" i="1"/>
  <c r="CY16" i="1" s="1"/>
  <c r="D58" i="1"/>
  <c r="CY58" i="1" s="1"/>
  <c r="D38" i="1"/>
  <c r="CY38" i="1" s="1"/>
  <c r="D11" i="1"/>
  <c r="CY11" i="1" s="1"/>
  <c r="D50" i="1"/>
  <c r="CY50" i="1" s="1"/>
  <c r="D26" i="1"/>
  <c r="CY26" i="1" s="1"/>
  <c r="D73" i="1"/>
  <c r="CY73" i="1" s="1"/>
  <c r="D56" i="1"/>
  <c r="CY56" i="1" s="1"/>
  <c r="D53" i="1"/>
  <c r="CY53" i="1" s="1"/>
  <c r="D46" i="1"/>
  <c r="CY46" i="1" s="1"/>
  <c r="D33" i="1"/>
  <c r="CY33" i="1" s="1"/>
  <c r="D30" i="1"/>
  <c r="CY30" i="1" s="1"/>
  <c r="D67" i="1"/>
  <c r="CY67" i="1" s="1"/>
  <c r="D47" i="1"/>
  <c r="CY47" i="1" s="1"/>
  <c r="D59" i="1"/>
  <c r="CY59" i="1" s="1"/>
  <c r="D27" i="1"/>
  <c r="CY27" i="1" s="1"/>
  <c r="D48" i="1"/>
  <c r="CY48" i="1" s="1"/>
  <c r="D68" i="1"/>
  <c r="CY68" i="1" s="1"/>
  <c r="D72" i="1"/>
  <c r="CY72" i="1" s="1"/>
  <c r="D57" i="1"/>
  <c r="CY57" i="1" s="1"/>
  <c r="D35" i="1"/>
  <c r="CY35" i="1" s="1"/>
  <c r="D43" i="1"/>
  <c r="CY43" i="1" s="1"/>
  <c r="D45" i="1"/>
  <c r="CY45" i="1" s="1"/>
  <c r="D55" i="1"/>
  <c r="CY55" i="1" s="1"/>
  <c r="D44" i="1"/>
  <c r="CY44" i="1" s="1"/>
  <c r="D31" i="1"/>
  <c r="CY31" i="1" s="1"/>
  <c r="D66" i="1"/>
  <c r="CY66" i="1" s="1"/>
  <c r="D28" i="1"/>
  <c r="CY28" i="1" s="1"/>
  <c r="D42" i="1"/>
  <c r="CY42" i="1" s="1"/>
  <c r="D29" i="1"/>
  <c r="CY29" i="1" s="1"/>
  <c r="D54" i="1"/>
  <c r="CY54" i="1" s="1"/>
  <c r="D34" i="1"/>
  <c r="CY34" i="1" s="1"/>
  <c r="D24" i="1"/>
  <c r="CY24" i="1" s="1"/>
  <c r="D51" i="1"/>
  <c r="CY51" i="1" s="1"/>
  <c r="D64" i="1"/>
  <c r="CY64" i="1" s="1"/>
  <c r="AA10" i="1"/>
  <c r="CY10" i="1"/>
  <c r="D32" i="1"/>
  <c r="CY32" i="1" s="1"/>
  <c r="D65" i="1"/>
  <c r="CY65" i="1" s="1"/>
  <c r="E36" i="1" l="1"/>
  <c r="CX36" i="1" s="1"/>
  <c r="L837" i="4"/>
  <c r="AK837" i="4" s="1"/>
  <c r="E71" i="1"/>
  <c r="CX71" i="1" s="1"/>
  <c r="E23" i="1"/>
  <c r="CX23" i="1" s="1"/>
  <c r="E40" i="1"/>
  <c r="CX40" i="1" s="1"/>
  <c r="E41" i="1"/>
  <c r="CX41" i="1" s="1"/>
  <c r="E70" i="1"/>
  <c r="CX70" i="1" s="1"/>
  <c r="E69" i="1"/>
  <c r="CX69" i="1" s="1"/>
  <c r="E14" i="1"/>
  <c r="CX14" i="1" s="1"/>
  <c r="E49" i="1"/>
  <c r="CX49" i="1" s="1"/>
  <c r="E19" i="1"/>
  <c r="CX19" i="1" s="1"/>
  <c r="E12" i="1"/>
  <c r="CX12" i="1" s="1"/>
  <c r="E61" i="1"/>
  <c r="CX61" i="1" s="1"/>
  <c r="E60" i="1"/>
  <c r="CX60" i="1" s="1"/>
  <c r="E52" i="1"/>
  <c r="CX52" i="1" s="1"/>
  <c r="E62" i="1"/>
  <c r="CX62" i="1" s="1"/>
  <c r="E20" i="1"/>
  <c r="CX20" i="1" s="1"/>
  <c r="E21" i="1"/>
  <c r="CX21" i="1" s="1"/>
  <c r="AK863" i="4"/>
  <c r="E25" i="1"/>
  <c r="CX25" i="1" s="1"/>
  <c r="E37" i="1"/>
  <c r="CX37" i="1" s="1"/>
  <c r="E48" i="1"/>
  <c r="CX48" i="1" s="1"/>
  <c r="E31" i="1"/>
  <c r="CX31" i="1" s="1"/>
  <c r="E68" i="1"/>
  <c r="CX68" i="1" s="1"/>
  <c r="E39" i="1"/>
  <c r="CX39" i="1" s="1"/>
  <c r="E54" i="1"/>
  <c r="CX54" i="1" s="1"/>
  <c r="E42" i="1"/>
  <c r="CX42" i="1" s="1"/>
  <c r="E24" i="1"/>
  <c r="CX24" i="1" s="1"/>
  <c r="E34" i="1"/>
  <c r="CX34" i="1" s="1"/>
  <c r="E44" i="1"/>
  <c r="CX44" i="1" s="1"/>
  <c r="E47" i="1"/>
  <c r="CX47" i="1" s="1"/>
  <c r="E53" i="1"/>
  <c r="CX53" i="1" s="1"/>
  <c r="E11" i="1"/>
  <c r="CX11" i="1" s="1"/>
  <c r="E17" i="1"/>
  <c r="CX17" i="1" s="1"/>
  <c r="E65" i="1"/>
  <c r="CX65" i="1" s="1"/>
  <c r="E38" i="1"/>
  <c r="CX38" i="1" s="1"/>
  <c r="E32" i="1"/>
  <c r="CX32" i="1" s="1"/>
  <c r="E29" i="1"/>
  <c r="CX29" i="1" s="1"/>
  <c r="E45" i="1"/>
  <c r="CX45" i="1" s="1"/>
  <c r="E58" i="1"/>
  <c r="CX58" i="1" s="1"/>
  <c r="E67" i="1"/>
  <c r="CX67" i="1" s="1"/>
  <c r="E30" i="1"/>
  <c r="CX30" i="1" s="1"/>
  <c r="E28" i="1"/>
  <c r="CX28" i="1" s="1"/>
  <c r="E35" i="1"/>
  <c r="CX35" i="1" s="1"/>
  <c r="E33" i="1"/>
  <c r="CX33" i="1" s="1"/>
  <c r="E73" i="1"/>
  <c r="CX73" i="1" s="1"/>
  <c r="E15" i="1"/>
  <c r="CX15" i="1" s="1"/>
  <c r="E55" i="1"/>
  <c r="CX55" i="1" s="1"/>
  <c r="E16" i="1"/>
  <c r="CX16" i="1" s="1"/>
  <c r="E64" i="1"/>
  <c r="CX64" i="1" s="1"/>
  <c r="E57" i="1"/>
  <c r="CX57" i="1" s="1"/>
  <c r="E27" i="1"/>
  <c r="CX27" i="1" s="1"/>
  <c r="E46" i="1"/>
  <c r="CX46" i="1" s="1"/>
  <c r="E26" i="1"/>
  <c r="CX26" i="1" s="1"/>
  <c r="E63" i="1"/>
  <c r="CX63" i="1" s="1"/>
  <c r="E43" i="1"/>
  <c r="CX43" i="1" s="1"/>
  <c r="E56" i="1"/>
  <c r="CX56" i="1" s="1"/>
  <c r="E51" i="1"/>
  <c r="CX51" i="1" s="1"/>
  <c r="E66" i="1"/>
  <c r="CX66" i="1" s="1"/>
  <c r="E72" i="1"/>
  <c r="CX72" i="1" s="1"/>
  <c r="E59" i="1"/>
  <c r="CX59" i="1" s="1"/>
  <c r="E50" i="1"/>
  <c r="CX50" i="1" s="1"/>
  <c r="E13" i="1"/>
  <c r="CX13" i="1" s="1"/>
  <c r="AK2404" i="4"/>
  <c r="AK2402" i="4"/>
  <c r="AK2078" i="4"/>
  <c r="AK2343" i="4"/>
  <c r="AK1985" i="4"/>
  <c r="AK2432" i="4"/>
  <c r="AK1962" i="4"/>
  <c r="AK1960" i="4"/>
  <c r="AK1272" i="4"/>
  <c r="AK1935" i="4"/>
  <c r="AK2324" i="4"/>
  <c r="AK1262" i="4"/>
  <c r="AK1931" i="4"/>
  <c r="AK2427" i="4"/>
  <c r="AK2395" i="4"/>
  <c r="AK2353" i="4"/>
  <c r="AK1484" i="4"/>
  <c r="AK2230" i="4"/>
  <c r="AK1555" i="4"/>
  <c r="AK2029" i="4"/>
  <c r="AK1155" i="4"/>
  <c r="AK773" i="4"/>
  <c r="CX10" i="1"/>
  <c r="AK706" i="4"/>
  <c r="AK1086" i="4"/>
  <c r="AK1429" i="4"/>
  <c r="L2098" i="4" l="1"/>
  <c r="AK2098" i="4" s="1"/>
  <c r="AK2099" i="4"/>
  <c r="L922" i="4"/>
  <c r="AK922" i="4" s="1"/>
  <c r="L2090" i="4"/>
  <c r="AK2090" i="4" s="1"/>
  <c r="L2152" i="4"/>
  <c r="AK2152" i="4" s="1"/>
  <c r="L930" i="4"/>
  <c r="AK930" i="4" s="1"/>
  <c r="L948" i="4"/>
  <c r="AK948" i="4" s="1"/>
  <c r="L2149" i="4"/>
  <c r="AK2149" i="4" s="1"/>
  <c r="L2089" i="4"/>
  <c r="AK2089" i="4" s="1"/>
  <c r="L1292" i="4"/>
  <c r="AK1292" i="4" s="1"/>
  <c r="AK2088" i="4"/>
  <c r="L804" i="4"/>
  <c r="AK804" i="4" s="1"/>
  <c r="AK2087" i="4"/>
  <c r="L1806" i="4"/>
  <c r="AK1806" i="4" s="1"/>
  <c r="L836" i="4"/>
  <c r="AK836" i="4" s="1"/>
  <c r="AK2086" i="4"/>
  <c r="L705" i="4"/>
  <c r="AK705" i="4" s="1"/>
  <c r="AK949" i="4"/>
  <c r="L894" i="4"/>
  <c r="AK894" i="4" s="1"/>
  <c r="AK925" i="4"/>
  <c r="AK818" i="4"/>
  <c r="L892" i="4"/>
  <c r="AK892" i="4" s="1"/>
  <c r="L897" i="4"/>
  <c r="AK897" i="4" s="1"/>
  <c r="AK1291" i="4"/>
  <c r="L1971" i="4"/>
  <c r="AK1971" i="4" s="1"/>
  <c r="AK2085" i="4"/>
  <c r="AK890" i="4"/>
  <c r="L1750" i="4"/>
  <c r="AK1750" i="4" s="1"/>
  <c r="AK2084" i="4"/>
  <c r="AK879" i="4"/>
  <c r="AK2083" i="4"/>
  <c r="AK2082" i="4"/>
  <c r="L2410" i="4"/>
  <c r="AK2410" i="4" s="1"/>
  <c r="AK2408" i="4"/>
  <c r="AK2412" i="4"/>
  <c r="AK2405" i="4"/>
  <c r="AK2411" i="4"/>
  <c r="AK2401" i="4"/>
  <c r="L1078" i="4"/>
  <c r="AK1078" i="4" s="1"/>
  <c r="L2388" i="4"/>
  <c r="AK2388" i="4" s="1"/>
  <c r="AK2403" i="4"/>
  <c r="AK2433" i="4"/>
  <c r="AK2080" i="4"/>
  <c r="AK2081" i="4"/>
  <c r="L928" i="4"/>
  <c r="AK928" i="4" s="1"/>
  <c r="AK2361" i="4"/>
  <c r="AK896" i="4"/>
  <c r="AK2079" i="4"/>
  <c r="AK2376" i="4"/>
  <c r="L1077" i="4"/>
  <c r="AK1077" i="4" s="1"/>
  <c r="AK1749" i="4"/>
  <c r="AK2375" i="4"/>
  <c r="AK2377" i="4"/>
  <c r="L2186" i="4"/>
  <c r="AK2186" i="4" s="1"/>
  <c r="L2327" i="4"/>
  <c r="AK2327" i="4" s="1"/>
  <c r="AK2077" i="4"/>
  <c r="L2056" i="4"/>
  <c r="AK2056" i="4" s="1"/>
  <c r="L1137" i="4"/>
  <c r="AK1137" i="4" s="1"/>
  <c r="L1244" i="4"/>
  <c r="AK1244" i="4" s="1"/>
  <c r="L828" i="4"/>
  <c r="AK828" i="4" s="1"/>
  <c r="AK1135" i="4"/>
  <c r="AK1136" i="4"/>
  <c r="AK1276" i="4"/>
  <c r="L702" i="4"/>
  <c r="AK702" i="4" s="1"/>
  <c r="AK2075" i="4"/>
  <c r="AK1743" i="4"/>
  <c r="AK2355" i="4"/>
  <c r="AK2076" i="4"/>
  <c r="AK1275" i="4"/>
  <c r="L2374" i="4"/>
  <c r="AK2374" i="4" s="1"/>
  <c r="AK2022" i="4"/>
  <c r="L2036" i="4"/>
  <c r="AK2036" i="4" s="1"/>
  <c r="AK1789" i="4"/>
  <c r="AK2363" i="4"/>
  <c r="AK2356" i="4"/>
  <c r="AK1805" i="4"/>
  <c r="L1742" i="4"/>
  <c r="AK1742" i="4" s="1"/>
  <c r="AK2074" i="4"/>
  <c r="AK1130" i="4"/>
  <c r="AK2409" i="4"/>
  <c r="AK2333" i="4"/>
  <c r="AK2364" i="4"/>
  <c r="AK1976" i="4"/>
  <c r="AK2423" i="4"/>
  <c r="AK2357" i="4"/>
  <c r="AK1274" i="4"/>
  <c r="AK2362" i="4"/>
  <c r="AK2368" i="4"/>
  <c r="AK1975" i="4"/>
  <c r="AK1974" i="4"/>
  <c r="AK2359" i="4"/>
  <c r="AK1973" i="4"/>
  <c r="AK1990" i="4"/>
  <c r="AK2400" i="4"/>
  <c r="L1122" i="4"/>
  <c r="AK1122" i="4" s="1"/>
  <c r="AK1233" i="4"/>
  <c r="AK2342" i="4"/>
  <c r="AK2398" i="4"/>
  <c r="AK1989" i="4"/>
  <c r="AK856" i="4"/>
  <c r="AK1748" i="4"/>
  <c r="AK1988" i="4"/>
  <c r="AK1987" i="4"/>
  <c r="L2289" i="4"/>
  <c r="AK2289" i="4" s="1"/>
  <c r="L2290" i="4"/>
  <c r="AK2290" i="4" s="1"/>
  <c r="AK2338" i="4"/>
  <c r="AK1232" i="4"/>
  <c r="AK810" i="4"/>
  <c r="AK1747" i="4"/>
  <c r="AK2407" i="4"/>
  <c r="AK1986" i="4"/>
  <c r="AK855" i="4"/>
  <c r="AK848" i="4"/>
  <c r="L1064" i="4"/>
  <c r="AK1064" i="4" s="1"/>
  <c r="AK1961" i="4"/>
  <c r="AK2337" i="4"/>
  <c r="AK1752" i="4"/>
  <c r="AK1751" i="4"/>
  <c r="AK1746" i="4"/>
  <c r="AK2397" i="4"/>
  <c r="L1256" i="4"/>
  <c r="AK1256" i="4" s="1"/>
  <c r="AK1241" i="4"/>
  <c r="AK1204" i="4"/>
  <c r="AK1205" i="4"/>
  <c r="AK1984" i="4"/>
  <c r="AK2307" i="4"/>
  <c r="AK1983" i="4"/>
  <c r="AK2406" i="4"/>
  <c r="AK1991" i="4"/>
  <c r="AK1745" i="4"/>
  <c r="AK1981" i="4"/>
  <c r="AK1982" i="4"/>
  <c r="AK1234" i="4"/>
  <c r="AK1774" i="4"/>
  <c r="AK1222" i="4"/>
  <c r="AK2147" i="4"/>
  <c r="AK1963" i="4"/>
  <c r="AK2150" i="4"/>
  <c r="AK2151" i="4"/>
  <c r="AK864" i="4"/>
  <c r="AK1697" i="4"/>
  <c r="AK1420" i="4"/>
  <c r="AK1740" i="4"/>
  <c r="AK1271" i="4"/>
  <c r="AK1269" i="4"/>
  <c r="AK2367" i="4"/>
  <c r="AK1273" i="4"/>
  <c r="AK2148" i="4"/>
  <c r="AK1980" i="4"/>
  <c r="AK2145" i="4"/>
  <c r="AK1979" i="4"/>
  <c r="AK1134" i="4"/>
  <c r="AK2072" i="4"/>
  <c r="AK1978" i="4"/>
  <c r="AK2322" i="4"/>
  <c r="AK2366" i="4"/>
  <c r="AK1223" i="4"/>
  <c r="L1264" i="4"/>
  <c r="AK1264" i="4" s="1"/>
  <c r="AK1268" i="4"/>
  <c r="AK2373" i="4"/>
  <c r="L1231" i="4"/>
  <c r="AK1231" i="4" s="1"/>
  <c r="AK1270" i="4"/>
  <c r="AK1739" i="4"/>
  <c r="AK2326" i="4"/>
  <c r="AK1977" i="4"/>
  <c r="AK1738" i="4"/>
  <c r="AK2298" i="4"/>
  <c r="AK865" i="4"/>
  <c r="AK2365" i="4"/>
  <c r="AK857" i="4"/>
  <c r="L1100" i="4"/>
  <c r="AK1100" i="4" s="1"/>
  <c r="AK1263" i="4"/>
  <c r="AK1267" i="4"/>
  <c r="AK1266" i="4"/>
  <c r="AK1238" i="4"/>
  <c r="AK1239" i="4"/>
  <c r="AK1252" i="4"/>
  <c r="AK1253" i="4"/>
  <c r="L1258" i="4"/>
  <c r="AK1258" i="4" s="1"/>
  <c r="AK2325" i="4"/>
  <c r="AK1133" i="4"/>
  <c r="AK1934" i="4"/>
  <c r="AK2378" i="4"/>
  <c r="AK2318" i="4"/>
  <c r="AK2396" i="4"/>
  <c r="AK849" i="4"/>
  <c r="L742" i="4"/>
  <c r="AK742" i="4" s="1"/>
  <c r="AK2306" i="4"/>
  <c r="AK1736" i="4"/>
  <c r="AK2314" i="4"/>
  <c r="AK1208" i="4"/>
  <c r="AK1933" i="4"/>
  <c r="AK2304" i="4"/>
  <c r="AK1932" i="4"/>
  <c r="AK2305" i="4"/>
  <c r="AK799" i="4"/>
  <c r="L2440" i="4"/>
  <c r="AK2440" i="4" s="1"/>
  <c r="AK2394" i="4"/>
  <c r="AK1734" i="4"/>
  <c r="AK1930" i="4"/>
  <c r="AK2393" i="4"/>
  <c r="AK2399" i="4"/>
  <c r="AK2389" i="4"/>
  <c r="AK2360" i="4"/>
  <c r="AK1929" i="4"/>
  <c r="AK1197" i="4"/>
  <c r="AK2352" i="4"/>
  <c r="AK2206" i="4"/>
  <c r="AK2372" i="4"/>
  <c r="AK2205" i="4"/>
  <c r="AK1928" i="4"/>
  <c r="L822" i="4"/>
  <c r="AK822" i="4" s="1"/>
  <c r="L1225" i="4"/>
  <c r="AK1225" i="4" s="1"/>
  <c r="AK1927" i="4"/>
  <c r="AK2313" i="4"/>
  <c r="AK1733" i="4"/>
  <c r="AK2274" i="4"/>
  <c r="AK1924" i="4"/>
  <c r="AK1247" i="4"/>
  <c r="AK1926" i="4"/>
  <c r="AK877" i="4"/>
  <c r="AK2204" i="4"/>
  <c r="AK1193" i="4"/>
  <c r="AK876" i="4"/>
  <c r="AK2371" i="4"/>
  <c r="AK1692" i="4"/>
  <c r="AK1773" i="4"/>
  <c r="AK832" i="4"/>
  <c r="AK1925" i="4"/>
  <c r="AK806" i="4"/>
  <c r="AK1260" i="4"/>
  <c r="L646" i="4"/>
  <c r="AK646" i="4" s="1"/>
  <c r="L1249" i="4"/>
  <c r="AK1249" i="4" s="1"/>
  <c r="AK1248" i="4"/>
  <c r="AK1486" i="4"/>
  <c r="AK2439" i="4"/>
  <c r="AK2348" i="4"/>
  <c r="AK2349" i="4"/>
  <c r="AK2350" i="4"/>
  <c r="AK2436" i="4"/>
  <c r="AK2426" i="4"/>
  <c r="L2323" i="4"/>
  <c r="AK2323" i="4" s="1"/>
  <c r="AK2250" i="4"/>
  <c r="AK2249" i="4"/>
  <c r="AK2434" i="4"/>
  <c r="AK2294" i="4"/>
  <c r="AK2295" i="4"/>
  <c r="AK1237" i="4"/>
  <c r="AK1242" i="4"/>
  <c r="AK1227" i="4"/>
  <c r="AK2370" i="4"/>
  <c r="AK1923" i="4"/>
  <c r="AK1922" i="4"/>
  <c r="AK1691" i="4"/>
  <c r="L2101" i="4"/>
  <c r="AK2101" i="4" s="1"/>
  <c r="AK2102" i="4"/>
  <c r="AK1920" i="4"/>
  <c r="AK1689" i="4"/>
  <c r="AK1921" i="4"/>
  <c r="AK1859" i="4"/>
  <c r="AK1228" i="4"/>
  <c r="AK2100" i="4"/>
  <c r="AK2413" i="4"/>
  <c r="AK2422" i="4"/>
  <c r="AK2275" i="4"/>
  <c r="AK1065" i="4"/>
  <c r="AK1194" i="4"/>
  <c r="AK1956" i="4"/>
  <c r="AK1958" i="4"/>
  <c r="AK1957" i="4"/>
  <c r="AK2203" i="4"/>
  <c r="AK826" i="4"/>
  <c r="AK2416" i="4"/>
  <c r="AK2414" i="4"/>
  <c r="AK2430" i="4"/>
  <c r="AK1182" i="4"/>
  <c r="AK2202" i="4"/>
  <c r="AK821" i="4"/>
  <c r="AK2428" i="4"/>
  <c r="AK2429" i="4"/>
  <c r="AK2369" i="4"/>
  <c r="AK2435" i="4"/>
  <c r="AK1735" i="4"/>
  <c r="AK1195" i="4"/>
  <c r="AK1224" i="4"/>
  <c r="AK2302" i="4"/>
  <c r="AK1858" i="4"/>
  <c r="AK2415" i="4"/>
  <c r="AK2358" i="4"/>
  <c r="AK2345" i="4"/>
  <c r="AK1857" i="4"/>
  <c r="AK811" i="4"/>
  <c r="AK2417" i="4"/>
  <c r="AK2157" i="4"/>
  <c r="AK2301" i="4"/>
  <c r="AK2201" i="4"/>
  <c r="AK1633" i="4"/>
  <c r="L2351" i="4"/>
  <c r="AK2351" i="4" s="1"/>
  <c r="AK2420" i="4"/>
  <c r="AK1856" i="4"/>
  <c r="AK1181" i="4"/>
  <c r="AK1772" i="4"/>
  <c r="AK1099" i="4"/>
  <c r="AK1970" i="4"/>
  <c r="AK1468" i="4"/>
  <c r="AK2238" i="4"/>
  <c r="AK2239" i="4"/>
  <c r="AK1919" i="4"/>
  <c r="AK1968" i="4"/>
  <c r="AK1967" i="4"/>
  <c r="AK1969" i="4"/>
  <c r="AK2299" i="4"/>
  <c r="L1166" i="4"/>
  <c r="AK1166" i="4" s="1"/>
  <c r="AK1635" i="4"/>
  <c r="AK2234" i="4"/>
  <c r="AK2233" i="4"/>
  <c r="AK2232" i="4"/>
  <c r="AK1207" i="4"/>
  <c r="AK1211" i="4"/>
  <c r="AK2421" i="4"/>
  <c r="AK2280" i="4"/>
  <c r="AK2303" i="4"/>
  <c r="AK2245" i="4"/>
  <c r="L2437" i="4"/>
  <c r="AK2437" i="4" s="1"/>
  <c r="AK1219" i="4"/>
  <c r="AK1226" i="4"/>
  <c r="AK2431" i="4"/>
  <c r="AK1768" i="4"/>
  <c r="AK1761" i="4"/>
  <c r="AK803" i="4"/>
  <c r="AK1918" i="4"/>
  <c r="AK1965" i="4"/>
  <c r="AK2309" i="4"/>
  <c r="AK2391" i="4"/>
  <c r="AK1765" i="4"/>
  <c r="AK1764" i="4"/>
  <c r="AK1628" i="4"/>
  <c r="AK1629" i="4"/>
  <c r="AK824" i="4"/>
  <c r="L761" i="4"/>
  <c r="AK761" i="4" s="1"/>
  <c r="AK1626" i="4"/>
  <c r="AK1627" i="4"/>
  <c r="AK819" i="4"/>
  <c r="AK2346" i="4"/>
  <c r="AK2347" i="4"/>
  <c r="AK2354" i="4"/>
  <c r="AK2392" i="4"/>
  <c r="AK2424" i="4"/>
  <c r="AK2419" i="4"/>
  <c r="AK2344" i="4"/>
  <c r="AK2291" i="4"/>
  <c r="AK2418" i="4"/>
  <c r="AK1632" i="4"/>
  <c r="AK2260" i="4"/>
  <c r="AK2320" i="4"/>
  <c r="AK2319" i="4"/>
  <c r="AK1636" i="4"/>
  <c r="AK1220" i="4"/>
  <c r="AK2228" i="4"/>
  <c r="AK2438" i="4"/>
  <c r="AK2334" i="4"/>
  <c r="AK2335" i="4"/>
  <c r="AK1855" i="4"/>
  <c r="AK1206" i="4"/>
  <c r="AK831" i="4"/>
  <c r="AK830" i="4"/>
  <c r="AK1625" i="4"/>
  <c r="AK1917" i="4"/>
  <c r="AK1199" i="4"/>
  <c r="AK1634" i="4"/>
  <c r="AK1854" i="4"/>
  <c r="AK2259" i="4"/>
  <c r="AK1190" i="4"/>
  <c r="AK1230" i="4"/>
  <c r="AK1203" i="4"/>
  <c r="AK1631" i="4"/>
  <c r="AK2341" i="4"/>
  <c r="AK820" i="4"/>
  <c r="AK1853" i="4"/>
  <c r="L2331" i="4"/>
  <c r="AK2331" i="4" s="1"/>
  <c r="AK1569" i="4"/>
  <c r="AK2340" i="4"/>
  <c r="AK2281" i="4"/>
  <c r="AK1201" i="4"/>
  <c r="AK2339" i="4"/>
  <c r="AK2317" i="4"/>
  <c r="AK2316" i="4"/>
  <c r="AK2315" i="4"/>
  <c r="AK1229" i="4"/>
  <c r="AK2300" i="4"/>
  <c r="AK2308" i="4"/>
  <c r="AK2292" i="4"/>
  <c r="AK2293" i="4"/>
  <c r="AK2297" i="4"/>
  <c r="AK2258" i="4"/>
  <c r="AK700" i="4"/>
  <c r="AK2311" i="4"/>
  <c r="AK2229" i="4"/>
  <c r="AK1916" i="4"/>
  <c r="AK1568" i="4"/>
  <c r="AK2257" i="4"/>
  <c r="AK1770" i="4"/>
  <c r="AK1706" i="4"/>
  <c r="AK2255" i="4"/>
  <c r="AK1741" i="4"/>
  <c r="AK1744" i="4"/>
  <c r="AK1705" i="4"/>
  <c r="AK1690" i="4"/>
  <c r="AK1200" i="4"/>
  <c r="AK1704" i="4"/>
  <c r="AK2254" i="4"/>
  <c r="AK2310" i="4"/>
  <c r="AK2296" i="4"/>
  <c r="AK2321" i="4"/>
  <c r="AK1703" i="4"/>
  <c r="AK2336" i="4"/>
  <c r="AK1851" i="4"/>
  <c r="AK1552" i="4"/>
  <c r="AK2172" i="4"/>
  <c r="AK2026" i="4"/>
  <c r="AK2127" i="4"/>
  <c r="AK2170" i="4"/>
  <c r="AK1737" i="4"/>
  <c r="AK1850" i="4"/>
  <c r="AK1561" i="4"/>
  <c r="AK1852" i="4"/>
  <c r="AK2256" i="4"/>
  <c r="AK2241" i="4"/>
  <c r="AK1564" i="4"/>
  <c r="AK1849" i="4"/>
  <c r="AK1553" i="4"/>
  <c r="AK2253" i="4"/>
  <c r="AK2252" i="4"/>
  <c r="AK2288" i="4"/>
  <c r="AK1567" i="4"/>
  <c r="AK1210" i="4"/>
  <c r="AK2286" i="4"/>
  <c r="AK2287" i="4"/>
  <c r="AK1651" i="4"/>
  <c r="AK1566" i="4"/>
  <c r="AK1217" i="4"/>
  <c r="AK1571" i="4"/>
  <c r="AK2244" i="4"/>
  <c r="AK1198" i="4"/>
  <c r="AK2175" i="4"/>
  <c r="AK1215" i="4"/>
  <c r="AK1055" i="4"/>
  <c r="L1068" i="4"/>
  <c r="AK1068" i="4" s="1"/>
  <c r="AK1573" i="4"/>
  <c r="AK1572" i="4"/>
  <c r="AK2251" i="4"/>
  <c r="AK1218" i="4"/>
  <c r="AK1216" i="4"/>
  <c r="AK807" i="4"/>
  <c r="AK1212" i="4"/>
  <c r="AK1209" i="4"/>
  <c r="L809" i="4"/>
  <c r="AK809" i="4" s="1"/>
  <c r="AK2231" i="4"/>
  <c r="AK2173" i="4"/>
  <c r="AK1565" i="4"/>
  <c r="AK2176" i="4"/>
  <c r="AK2047" i="4"/>
  <c r="AK2053" i="4"/>
  <c r="AK1712" i="4"/>
  <c r="AK2160" i="4"/>
  <c r="AK2277" i="4"/>
  <c r="AK2188" i="4"/>
  <c r="AK2187" i="4"/>
  <c r="AK1559" i="4"/>
  <c r="AK1560" i="4"/>
  <c r="AK2183" i="4"/>
  <c r="AK2182" i="4"/>
  <c r="AK1558" i="4"/>
  <c r="AK2181" i="4"/>
  <c r="AK1557" i="4"/>
  <c r="AK1556" i="4"/>
  <c r="AK2180" i="4"/>
  <c r="AK2106" i="4"/>
  <c r="AK1554" i="4"/>
  <c r="AK2128" i="4"/>
  <c r="AK1066" i="4"/>
  <c r="AK1185" i="4"/>
  <c r="AK1769" i="4"/>
  <c r="AK1179" i="4"/>
  <c r="AK1187" i="4"/>
  <c r="AK1183" i="4"/>
  <c r="AK2246" i="4"/>
  <c r="AK2247" i="4"/>
  <c r="AK2248" i="4"/>
  <c r="AK1570" i="4"/>
  <c r="AK2227" i="4"/>
  <c r="AK1832" i="4"/>
  <c r="AK2033" i="4"/>
  <c r="AK1951" i="4"/>
  <c r="AK1406" i="4"/>
  <c r="AK1550" i="4"/>
  <c r="AK2122" i="4"/>
  <c r="AK1551" i="4"/>
  <c r="AK2174" i="4"/>
  <c r="AK1549" i="4"/>
  <c r="AK1405" i="4"/>
  <c r="AK1630" i="4"/>
  <c r="AK2226" i="4"/>
  <c r="AK1407" i="4"/>
  <c r="AK1186" i="4"/>
  <c r="AK1184" i="4"/>
  <c r="AK754" i="4"/>
  <c r="AK2171" i="4"/>
  <c r="AK1395" i="4"/>
  <c r="AK1051" i="4"/>
  <c r="AK738" i="4"/>
  <c r="AK1548" i="4"/>
  <c r="AK2119" i="4"/>
  <c r="AK1160" i="4"/>
  <c r="AK2124" i="4"/>
  <c r="L1180" i="4"/>
  <c r="AK1180" i="4" s="1"/>
  <c r="AK802" i="4"/>
  <c r="AK2169" i="4"/>
  <c r="AK699" i="4"/>
  <c r="AK1547" i="4"/>
  <c r="AK2235" i="4"/>
  <c r="AK2237" i="4"/>
  <c r="AK2236" i="4"/>
  <c r="AK1056" i="4"/>
  <c r="AK2134" i="4"/>
  <c r="AK2243" i="4"/>
  <c r="AK2242" i="4"/>
  <c r="AK1042" i="4"/>
  <c r="AK2240" i="4"/>
  <c r="AK2196" i="4"/>
  <c r="AK2193" i="4"/>
  <c r="AK1546" i="4"/>
  <c r="AK1771" i="4"/>
  <c r="AK1394" i="4"/>
  <c r="AK2189" i="4"/>
  <c r="AK2133" i="4"/>
  <c r="AK2116" i="4"/>
  <c r="AK2179" i="4"/>
  <c r="AK2178" i="4"/>
  <c r="L1072" i="4"/>
  <c r="AK1072" i="4" s="1"/>
  <c r="AK1848" i="4"/>
  <c r="AK2107" i="4"/>
  <c r="AK2131" i="4"/>
  <c r="AK1138" i="4"/>
  <c r="AK1346" i="4"/>
  <c r="AK1545" i="4"/>
  <c r="AK1847" i="4"/>
  <c r="L2200" i="4"/>
  <c r="AK2200" i="4" s="1"/>
  <c r="AK2198" i="4"/>
  <c r="AK2199" i="4"/>
  <c r="AK2132" i="4"/>
  <c r="AK1779" i="4"/>
  <c r="AK1897" i="4"/>
  <c r="AK1846" i="4"/>
  <c r="AK2032" i="4"/>
  <c r="AK1562" i="4"/>
  <c r="AK2057" i="4"/>
  <c r="AK2050" i="4"/>
  <c r="AK2034" i="4"/>
  <c r="AK1544" i="4"/>
  <c r="AK1959" i="4"/>
  <c r="AK2197" i="4"/>
  <c r="AK794" i="4"/>
  <c r="AK2024" i="4"/>
  <c r="AK2025" i="4"/>
  <c r="AK2023" i="4"/>
  <c r="AK2158" i="4"/>
  <c r="AK2028" i="4"/>
  <c r="AK2027" i="4"/>
  <c r="AK2159" i="4"/>
  <c r="AK2276" i="4"/>
  <c r="AK2184" i="4"/>
  <c r="AK2185" i="4"/>
  <c r="AK1392" i="4"/>
  <c r="AK1942" i="4"/>
  <c r="AK1893" i="4"/>
  <c r="AK1543" i="4"/>
  <c r="AK747" i="4"/>
  <c r="L1345" i="4"/>
  <c r="AK1345" i="4" s="1"/>
  <c r="AK1542" i="4"/>
  <c r="AK2167" i="4"/>
  <c r="AK2168" i="4"/>
  <c r="L1344" i="4"/>
  <c r="AK1344" i="4" s="1"/>
  <c r="AK2105" i="4"/>
  <c r="AK795" i="4"/>
  <c r="AK2016" i="4"/>
  <c r="AK2017" i="4"/>
  <c r="AK2073" i="4"/>
  <c r="AK1098" i="4"/>
  <c r="AK1052" i="4"/>
  <c r="AK1156" i="4"/>
  <c r="AK1153" i="4"/>
  <c r="AK1036" i="4"/>
  <c r="AK1059" i="4"/>
  <c r="AK1040" i="4"/>
  <c r="AK1074" i="4"/>
  <c r="AK1896" i="4"/>
  <c r="AK2051" i="4"/>
  <c r="AK1343" i="4"/>
  <c r="L796" i="4"/>
  <c r="AK796" i="4" s="1"/>
  <c r="AK2108" i="4"/>
  <c r="AK2110" i="4"/>
  <c r="AK2109" i="4"/>
  <c r="AK2067" i="4"/>
  <c r="AK2114" i="4"/>
  <c r="AK2113" i="4"/>
  <c r="AK2112" i="4"/>
  <c r="AK2111" i="4"/>
  <c r="AK746" i="4"/>
  <c r="AK2039" i="4"/>
  <c r="AK2055" i="4"/>
  <c r="AK1912" i="4"/>
  <c r="AK1911" i="4"/>
  <c r="AK1157" i="4"/>
  <c r="L1379" i="4"/>
  <c r="AK1379" i="4" s="1"/>
  <c r="AK2071" i="4"/>
  <c r="AK2069" i="4"/>
  <c r="L1024" i="4"/>
  <c r="AK1024" i="4" s="1"/>
  <c r="AK1053" i="4"/>
  <c r="L645" i="4"/>
  <c r="AK645" i="4" s="1"/>
  <c r="AK2052" i="4"/>
  <c r="AK1563" i="4"/>
  <c r="AK2054" i="4"/>
  <c r="AK764" i="4"/>
  <c r="AK2061" i="4"/>
  <c r="AK2018" i="4"/>
  <c r="AK622" i="4"/>
  <c r="AK1147" i="4"/>
  <c r="AK1715" i="4"/>
  <c r="AK2010" i="4"/>
  <c r="AK2008" i="4"/>
  <c r="AK2011" i="4"/>
  <c r="AK2009" i="4"/>
  <c r="AK2048" i="4"/>
  <c r="AK2049" i="4"/>
  <c r="AK2156" i="4"/>
  <c r="AK2153" i="4"/>
  <c r="AK2154" i="4"/>
  <c r="AK2155" i="4"/>
  <c r="AK2046" i="4"/>
  <c r="AK2118" i="4"/>
  <c r="AK2117" i="4"/>
  <c r="AK2031" i="4"/>
  <c r="AK2030" i="4"/>
  <c r="AK1161" i="4"/>
  <c r="AK2058" i="4"/>
  <c r="AK774" i="4"/>
  <c r="AK1117" i="4"/>
  <c r="AK1165" i="4"/>
  <c r="AK2045" i="4"/>
  <c r="L1090" i="4"/>
  <c r="AK1090" i="4" s="1"/>
  <c r="AK1110" i="4"/>
  <c r="L778" i="4"/>
  <c r="AK778" i="4" s="1"/>
  <c r="AK1936" i="4"/>
  <c r="AK1540" i="4"/>
  <c r="AK2063" i="4"/>
  <c r="AK1950" i="4"/>
  <c r="AK1176" i="4"/>
  <c r="AK1170" i="4"/>
  <c r="AK1883" i="4"/>
  <c r="AK1882" i="4"/>
  <c r="AK1171" i="4"/>
  <c r="L2015" i="4"/>
  <c r="AK2015" i="4" s="1"/>
  <c r="AK2014" i="4"/>
  <c r="L2044" i="4"/>
  <c r="AK2044" i="4" s="1"/>
  <c r="AK1539" i="4"/>
  <c r="AK1149" i="4"/>
  <c r="AK1884" i="4"/>
  <c r="AK763" i="4"/>
  <c r="AK1538" i="4"/>
  <c r="L1129" i="4"/>
  <c r="AK1129" i="4" s="1"/>
  <c r="AK1678" i="4"/>
  <c r="AK2043" i="4"/>
  <c r="AK1952" i="4"/>
  <c r="L2042" i="4"/>
  <c r="AK2042" i="4" s="1"/>
  <c r="AK1537" i="4"/>
  <c r="AK1164" i="4"/>
  <c r="AK1146" i="4"/>
  <c r="AK637" i="4"/>
  <c r="AK600" i="4"/>
  <c r="AK734" i="4"/>
  <c r="L2041" i="4"/>
  <c r="AK2041" i="4" s="1"/>
  <c r="AK1536" i="4"/>
  <c r="AK1717" i="4"/>
  <c r="AK1535" i="4"/>
  <c r="AK768" i="4"/>
  <c r="AK1534" i="4"/>
  <c r="AK1128" i="4"/>
  <c r="AK1158" i="4"/>
  <c r="L1084" i="4"/>
  <c r="AK1084" i="4" s="1"/>
  <c r="AK1114" i="4"/>
  <c r="AK559" i="4"/>
  <c r="AK554" i="4"/>
  <c r="AK466" i="4"/>
  <c r="AK565" i="4"/>
  <c r="AK487" i="4"/>
  <c r="AK503" i="4"/>
  <c r="AK514" i="4"/>
  <c r="AK1845" i="4"/>
  <c r="AK1113" i="4"/>
  <c r="AK2068" i="4"/>
  <c r="AK2126" i="4"/>
  <c r="AK2013" i="4"/>
  <c r="AK2012" i="4"/>
  <c r="AK1139" i="4"/>
  <c r="AK458" i="4"/>
  <c r="AK472" i="4"/>
  <c r="AK1124" i="4"/>
  <c r="AK1533" i="4"/>
  <c r="AK2123" i="4"/>
  <c r="AK2040" i="4"/>
  <c r="AK1532" i="4"/>
  <c r="AK2121" i="4"/>
  <c r="AK2120" i="4"/>
  <c r="AK2103" i="4"/>
  <c r="AK495" i="4"/>
  <c r="AK437" i="4"/>
  <c r="AK2038" i="4"/>
  <c r="AK1711" i="4"/>
  <c r="AK1531" i="4"/>
  <c r="AK1530" i="4"/>
  <c r="AK1526" i="4"/>
  <c r="AK1843" i="4"/>
  <c r="AK2125" i="4"/>
  <c r="AK2062" i="4"/>
  <c r="AK1949" i="4"/>
  <c r="AK1908" i="4"/>
  <c r="AK1910" i="4"/>
  <c r="AK1909" i="4"/>
  <c r="AK1891" i="4"/>
  <c r="AK1955" i="4"/>
  <c r="AK2104" i="4"/>
  <c r="AK1899" i="4"/>
  <c r="AK1898" i="4"/>
  <c r="AK1528" i="4"/>
  <c r="AK1132" i="4"/>
  <c r="AK1123" i="4"/>
  <c r="AK1889" i="4"/>
  <c r="AK2070" i="4"/>
  <c r="AK1888" i="4"/>
  <c r="AK1809" i="4"/>
  <c r="AK766" i="4"/>
  <c r="AK693" i="4"/>
  <c r="AK723" i="4"/>
  <c r="AK2037" i="4"/>
  <c r="AK1043" i="4"/>
  <c r="AK1057" i="4"/>
  <c r="AK1525" i="4"/>
  <c r="AK2060" i="4"/>
  <c r="AK2006" i="4"/>
  <c r="AK2007" i="4"/>
  <c r="AK2019" i="4"/>
  <c r="AK2021" i="4"/>
  <c r="AK2020" i="4"/>
  <c r="AK1954" i="4"/>
  <c r="AK1892" i="4"/>
  <c r="AK1906" i="4"/>
  <c r="AK1842" i="4"/>
  <c r="AK1524" i="4"/>
  <c r="AK2035" i="4"/>
  <c r="AK762" i="4"/>
  <c r="AK1895" i="4"/>
  <c r="AK1127" i="4"/>
  <c r="AK1116" i="4"/>
  <c r="AK1131" i="4"/>
  <c r="AK1097" i="4"/>
  <c r="AK1841" i="4"/>
  <c r="AK1953" i="4"/>
  <c r="AK2059" i="4"/>
  <c r="AK1541" i="4"/>
  <c r="AK1840" i="4"/>
  <c r="AK1945" i="4"/>
  <c r="AK1946" i="4"/>
  <c r="AK1529" i="4"/>
  <c r="AK1818" i="4"/>
  <c r="AK1125" i="4"/>
  <c r="AK1710" i="4"/>
  <c r="AK1915" i="4"/>
  <c r="AK1070" i="4"/>
  <c r="AK1810" i="4"/>
  <c r="AK770" i="4"/>
  <c r="AK1126" i="4"/>
  <c r="AK765" i="4"/>
  <c r="AK1876" i="4"/>
  <c r="AK1875" i="4"/>
  <c r="AK1874" i="4"/>
  <c r="AK755" i="4"/>
  <c r="AK1966" i="4"/>
  <c r="AK1964" i="4"/>
  <c r="AK1140" i="4"/>
  <c r="AK1141" i="4"/>
  <c r="AK1914" i="4"/>
  <c r="AK716" i="4"/>
  <c r="AK1527" i="4"/>
  <c r="AK1449" i="4"/>
  <c r="AK1092" i="4"/>
  <c r="AK744" i="4"/>
  <c r="AK756" i="4"/>
  <c r="AK748" i="4"/>
  <c r="AK1913" i="4"/>
  <c r="AK1481" i="4"/>
  <c r="AK753" i="4"/>
  <c r="AK1448" i="4"/>
  <c r="AK1050" i="4"/>
  <c r="AK1944" i="4"/>
  <c r="AK1816" i="4"/>
  <c r="AK1817" i="4"/>
  <c r="AK1815" i="4"/>
  <c r="AK1907" i="4"/>
  <c r="AK1813" i="4"/>
  <c r="AK1881" i="4"/>
  <c r="AK1452" i="4"/>
  <c r="AK1437" i="4"/>
  <c r="AK1887" i="4"/>
  <c r="AK1890" i="4"/>
  <c r="AK1905" i="4"/>
  <c r="AK720" i="4"/>
  <c r="AK1823" i="4"/>
  <c r="AK1814" i="4"/>
  <c r="AK727" i="4"/>
  <c r="AK724" i="4"/>
  <c r="AK1022" i="4"/>
  <c r="AK1623" i="4"/>
  <c r="AK1880" i="4"/>
  <c r="AK1873" i="4"/>
  <c r="AK1872" i="4"/>
  <c r="AK1871" i="4"/>
  <c r="AK1833" i="4"/>
  <c r="AK1943" i="4"/>
  <c r="AK1948" i="4"/>
  <c r="AK1821" i="4"/>
  <c r="AK1822" i="4"/>
  <c r="AK1665" i="4"/>
  <c r="AK689" i="4"/>
  <c r="AK1093" i="4"/>
  <c r="AK1802" i="4"/>
  <c r="AK745" i="4"/>
  <c r="AK1800" i="4"/>
  <c r="AK1439" i="4"/>
  <c r="AK719" i="4"/>
  <c r="AK1812" i="4"/>
  <c r="AK1118" i="4"/>
  <c r="AK1836" i="4"/>
  <c r="AK1885" i="4"/>
  <c r="AK1837" i="4"/>
  <c r="AK1947" i="4"/>
  <c r="AK1835" i="4"/>
  <c r="AK1803" i="4"/>
  <c r="AK1454" i="4"/>
  <c r="AK1886" i="4"/>
  <c r="AK1108" i="4"/>
  <c r="AK1834" i="4"/>
  <c r="AK1801" i="4"/>
  <c r="AK1111" i="4"/>
  <c r="L1033" i="4"/>
  <c r="AK1033" i="4" s="1"/>
  <c r="AK1804" i="4"/>
  <c r="AK1453" i="4"/>
  <c r="AK1664" i="4"/>
  <c r="AK1707" i="4"/>
  <c r="AK1085" i="4"/>
  <c r="AK1091" i="4"/>
  <c r="AK741" i="4"/>
  <c r="AK1811" i="4"/>
  <c r="AK1777" i="4"/>
  <c r="AK1095" i="4"/>
  <c r="AK1728" i="4"/>
  <c r="AK1655" i="4"/>
  <c r="AK1663" i="4"/>
  <c r="AK1720" i="4"/>
  <c r="AK1668" i="4"/>
  <c r="AK1622" i="4"/>
  <c r="AK1693" i="4"/>
  <c r="AK1613" i="4"/>
  <c r="AK1477" i="4"/>
  <c r="AK1879" i="4"/>
  <c r="AK1878" i="4"/>
  <c r="AK1877" i="4"/>
  <c r="AK1838" i="4"/>
  <c r="AK682" i="4"/>
  <c r="AK1071" i="4"/>
  <c r="AK1088" i="4"/>
  <c r="AK707" i="4"/>
  <c r="AK1708" i="4"/>
  <c r="AK546" i="4"/>
  <c r="AK1792" i="4"/>
  <c r="AK1791" i="4"/>
  <c r="AK1652" i="4"/>
  <c r="AK1594" i="4"/>
  <c r="AK1593" i="4"/>
  <c r="AK736" i="4"/>
  <c r="AK1048" i="4"/>
  <c r="AK1778" i="4"/>
  <c r="AK722" i="4"/>
  <c r="AK1784" i="4"/>
  <c r="AK1785" i="4"/>
  <c r="AK1786" i="4"/>
  <c r="AK1709" i="4"/>
  <c r="AK1831" i="4"/>
  <c r="AK1677" i="4"/>
  <c r="AK1473" i="4"/>
  <c r="AK1029" i="4"/>
  <c r="AK1003" i="4"/>
  <c r="AK733" i="4"/>
  <c r="AK1783" i="4"/>
  <c r="AK1041" i="4"/>
  <c r="AK714" i="4"/>
  <c r="AK1758" i="4"/>
  <c r="AK1075" i="4"/>
  <c r="AK1756" i="4"/>
  <c r="AK1597" i="4"/>
  <c r="AK698" i="4"/>
  <c r="AK709" i="4"/>
  <c r="AK1087" i="4"/>
  <c r="AK663" i="4"/>
  <c r="AK1830" i="4"/>
  <c r="AK1819" i="4"/>
  <c r="AK1485" i="4"/>
  <c r="AK1775" i="4"/>
  <c r="AK1776" i="4"/>
  <c r="L695" i="4"/>
  <c r="AK737" i="4"/>
  <c r="L740" i="4"/>
  <c r="AK740" i="4" s="1"/>
  <c r="L1046" i="4"/>
  <c r="AK1046" i="4" s="1"/>
  <c r="AK1012" i="4"/>
  <c r="AK1107" i="4"/>
  <c r="AK1112" i="4"/>
  <c r="AK1796" i="4"/>
  <c r="AK1617" i="4"/>
  <c r="AK1656" i="4"/>
  <c r="AK1060" i="4"/>
  <c r="AK1788" i="4"/>
  <c r="AK1787" i="4"/>
  <c r="AK1844" i="4" l="1"/>
  <c r="AK801" i="4"/>
  <c r="AK697" i="4"/>
  <c r="AK1049" i="4"/>
  <c r="AK1150" i="4"/>
  <c r="AK681" i="4"/>
  <c r="AK751" i="4"/>
  <c r="AK695" i="4"/>
  <c r="AK692" i="4"/>
  <c r="AK632" i="4"/>
  <c r="AK1624" i="4"/>
  <c r="AK1023" i="4"/>
  <c r="AK1169" i="4"/>
  <c r="AK788" i="4"/>
  <c r="K111" i="1" l="1"/>
  <c r="K392" i="1"/>
  <c r="K334" i="1"/>
  <c r="K354" i="1"/>
  <c r="K455" i="1"/>
  <c r="K323" i="1"/>
  <c r="K381" i="1"/>
  <c r="K306" i="1"/>
  <c r="K312" i="1"/>
  <c r="K303" i="1"/>
  <c r="K289" i="1"/>
  <c r="K304" i="1"/>
  <c r="K376" i="1"/>
  <c r="K322" i="1"/>
  <c r="K318" i="1"/>
  <c r="K330" i="1"/>
  <c r="K418" i="1"/>
  <c r="K393" i="1"/>
  <c r="K372" i="1"/>
  <c r="K313" i="1"/>
  <c r="K299" i="1"/>
  <c r="K296" i="1"/>
  <c r="K271" i="1"/>
  <c r="K382" i="1"/>
  <c r="K336" i="1"/>
  <c r="K394" i="1"/>
  <c r="K356" i="1"/>
  <c r="K445" i="1"/>
  <c r="K302" i="1"/>
  <c r="K300" i="1"/>
  <c r="K305" i="1"/>
  <c r="K293" i="1"/>
  <c r="K337" i="1"/>
  <c r="K384" i="1"/>
  <c r="K325" i="1"/>
  <c r="K338" i="1"/>
  <c r="K383" i="1"/>
  <c r="K357" i="1"/>
  <c r="K335" i="1"/>
  <c r="K321" i="1"/>
  <c r="K391" i="1"/>
  <c r="K375" i="1"/>
  <c r="K396" i="1"/>
  <c r="K407" i="1"/>
  <c r="K301" i="1"/>
  <c r="K294" i="1"/>
  <c r="K291" i="1"/>
  <c r="K295" i="1"/>
  <c r="K370" i="1"/>
  <c r="K327" i="1"/>
  <c r="K409" i="1"/>
  <c r="K326" i="1"/>
  <c r="K371" i="1"/>
  <c r="K308" i="1"/>
  <c r="K315" i="1"/>
  <c r="K309" i="1"/>
  <c r="K292" i="1"/>
  <c r="K310" i="1"/>
  <c r="K328" i="1"/>
  <c r="K390" i="1"/>
  <c r="K214" i="1"/>
  <c r="K360" i="1"/>
  <c r="K317" i="1"/>
  <c r="K307" i="1"/>
  <c r="K287" i="1"/>
  <c r="D74" i="1" l="1"/>
  <c r="CY74" i="1" s="1"/>
  <c r="B77" i="1"/>
  <c r="J77" i="1"/>
  <c r="BF77" i="1"/>
  <c r="BE77" i="1"/>
  <c r="V77" i="1"/>
  <c r="U77" i="1"/>
  <c r="BX77" i="1"/>
  <c r="BW77" i="1"/>
  <c r="CJ77" i="1"/>
  <c r="CI77" i="1"/>
  <c r="AT77" i="1"/>
  <c r="AS77" i="1"/>
  <c r="CD77" i="1"/>
  <c r="CC77" i="1"/>
  <c r="CP77" i="1"/>
  <c r="CO77" i="1"/>
  <c r="AA77" i="1"/>
  <c r="AB77" i="1"/>
  <c r="AN77" i="1"/>
  <c r="AM77" i="1"/>
  <c r="BR77" i="1"/>
  <c r="BQ77" i="1"/>
  <c r="P77" i="1"/>
  <c r="O77" i="1"/>
  <c r="AH77" i="1"/>
  <c r="AG77" i="1"/>
  <c r="AZ77" i="1"/>
  <c r="AY77" i="1"/>
  <c r="BL77" i="1"/>
  <c r="BK77" i="1"/>
  <c r="E74" i="1" l="1"/>
  <c r="CX74" i="1" s="1"/>
  <c r="CY77" i="1"/>
  <c r="D77" i="1"/>
  <c r="L1261" i="4" l="1"/>
  <c r="AK1261" i="4" s="1"/>
  <c r="E77" i="1"/>
  <c r="C60" i="5"/>
  <c r="F71" i="1200"/>
  <c r="B58" i="1200"/>
  <c r="E51" i="5"/>
  <c r="K100" i="5"/>
  <c r="E239" i="1200"/>
  <c r="E28" i="5"/>
  <c r="L27" i="5"/>
  <c r="F52" i="5"/>
  <c r="O29" i="5"/>
  <c r="I106" i="5"/>
  <c r="F18" i="5"/>
  <c r="L30" i="5"/>
  <c r="C14" i="1200"/>
  <c r="E385" i="1200"/>
  <c r="H36" i="1200"/>
  <c r="E263" i="1200"/>
  <c r="E457" i="1200"/>
  <c r="E562" i="1200"/>
  <c r="F64" i="5"/>
  <c r="E24" i="1200"/>
  <c r="O4" i="5"/>
  <c r="I23" i="5"/>
  <c r="H54" i="1200"/>
  <c r="H14" i="1200"/>
  <c r="L74" i="5"/>
  <c r="E14" i="1200"/>
  <c r="G67" i="1200"/>
  <c r="K39" i="5"/>
  <c r="E606" i="1200"/>
  <c r="K30" i="5"/>
  <c r="E194" i="1200"/>
  <c r="I39" i="5"/>
  <c r="H69" i="1200"/>
  <c r="H24" i="1200"/>
  <c r="L90" i="5"/>
  <c r="G42" i="1200"/>
  <c r="B73" i="5"/>
  <c r="G38" i="1200"/>
  <c r="F56" i="1200"/>
  <c r="O53" i="5"/>
  <c r="N95" i="5"/>
  <c r="G61" i="1200"/>
  <c r="I112" i="5"/>
  <c r="G36" i="1200"/>
  <c r="G22" i="5"/>
  <c r="C41" i="5"/>
  <c r="E602" i="1200"/>
  <c r="P51" i="5"/>
  <c r="C66" i="1200"/>
  <c r="E536" i="1200"/>
  <c r="I107" i="5"/>
  <c r="C24" i="5"/>
  <c r="O44" i="5"/>
  <c r="M64" i="5"/>
  <c r="E189" i="1200"/>
  <c r="D69" i="5"/>
  <c r="D16" i="1200"/>
  <c r="B29" i="1200"/>
  <c r="F54" i="1200"/>
  <c r="C24" i="1200"/>
  <c r="G21" i="1200"/>
  <c r="F113" i="5"/>
  <c r="F55" i="5"/>
  <c r="F47" i="5"/>
  <c r="K112" i="5"/>
  <c r="C26" i="1200"/>
  <c r="E212" i="1200"/>
  <c r="H59" i="5"/>
  <c r="F98" i="5"/>
  <c r="D24" i="1200"/>
  <c r="E539" i="1200"/>
  <c r="C61" i="5"/>
  <c r="E108" i="5"/>
  <c r="B55" i="1200"/>
  <c r="E55" i="5"/>
  <c r="H23" i="1200"/>
  <c r="C53" i="5"/>
  <c r="O48" i="5"/>
  <c r="D55" i="1200"/>
  <c r="E35" i="5"/>
  <c r="D47" i="1200"/>
  <c r="CF75" i="1"/>
  <c r="J64" i="5"/>
  <c r="F38" i="5"/>
  <c r="O52" i="5"/>
  <c r="E261" i="1200"/>
  <c r="I38" i="5"/>
  <c r="I48" i="5"/>
  <c r="L20" i="5"/>
  <c r="I116" i="5"/>
  <c r="D28" i="1200"/>
  <c r="C91" i="5"/>
  <c r="O13" i="5"/>
  <c r="G45" i="5"/>
  <c r="H53" i="1200"/>
  <c r="O32" i="5"/>
  <c r="H107" i="5"/>
  <c r="E99" i="5"/>
  <c r="E204" i="1200"/>
  <c r="E88" i="5"/>
  <c r="J44" i="5"/>
  <c r="G64" i="5"/>
  <c r="F49" i="5"/>
  <c r="K60" i="5"/>
  <c r="E582" i="1200"/>
  <c r="H21" i="5"/>
  <c r="M25" i="5"/>
  <c r="E485" i="1200"/>
  <c r="P45" i="5"/>
  <c r="E144" i="1200"/>
  <c r="D11" i="5"/>
  <c r="D76" i="1200"/>
  <c r="F96" i="5"/>
  <c r="G32" i="5"/>
  <c r="M95" i="5"/>
  <c r="E111" i="5"/>
  <c r="L50" i="5"/>
  <c r="P74" i="5"/>
  <c r="G67" i="5"/>
  <c r="B44" i="5"/>
  <c r="E571" i="1200"/>
  <c r="H18" i="1200"/>
  <c r="F101" i="5"/>
  <c r="H94" i="5"/>
  <c r="C51" i="1200"/>
  <c r="B93" i="5"/>
  <c r="D73" i="5"/>
  <c r="P107" i="5"/>
  <c r="B63" i="5"/>
  <c r="G109" i="5"/>
  <c r="F65" i="1200"/>
  <c r="E502" i="1200"/>
  <c r="G25" i="5"/>
  <c r="O96" i="5"/>
  <c r="E138" i="1200"/>
  <c r="C73" i="5"/>
  <c r="D88" i="5"/>
  <c r="J41" i="5"/>
  <c r="G54" i="5"/>
  <c r="E566" i="1200"/>
  <c r="H72" i="5"/>
  <c r="E35" i="1200"/>
  <c r="B53" i="5"/>
  <c r="F13" i="1200"/>
  <c r="E64" i="5"/>
  <c r="J111" i="5"/>
  <c r="E65" i="1200"/>
  <c r="I25" i="5"/>
  <c r="I64" i="5"/>
  <c r="E143" i="1200"/>
  <c r="P64" i="5"/>
  <c r="F56" i="5"/>
  <c r="E68" i="1200"/>
  <c r="N20" i="5"/>
  <c r="J33" i="5"/>
  <c r="O106" i="5"/>
  <c r="E114" i="5"/>
  <c r="C49" i="1200"/>
  <c r="E235" i="1200"/>
  <c r="E185" i="1200"/>
  <c r="H44" i="1200"/>
  <c r="H25" i="1200"/>
  <c r="E589" i="1200"/>
  <c r="L28" i="5"/>
  <c r="J116" i="5"/>
  <c r="G50" i="1200"/>
  <c r="F34" i="1200"/>
  <c r="I41" i="5"/>
  <c r="E11" i="5"/>
  <c r="G31" i="5"/>
  <c r="D22" i="1200"/>
  <c r="E195" i="1200"/>
  <c r="D31" i="5"/>
  <c r="K64" i="5"/>
  <c r="K65" i="5"/>
  <c r="E526" i="1200"/>
  <c r="D69" i="1200"/>
  <c r="B30" i="5"/>
  <c r="N89" i="5"/>
  <c r="E207" i="1200"/>
  <c r="H40" i="1200"/>
  <c r="H76" i="1200"/>
  <c r="K107" i="5"/>
  <c r="I109" i="5"/>
  <c r="K70" i="5"/>
  <c r="CM75" i="1"/>
  <c r="K111" i="5"/>
  <c r="H20" i="1200"/>
  <c r="K63" i="5"/>
  <c r="B23" i="1200"/>
  <c r="G76" i="1200"/>
  <c r="O113" i="5"/>
  <c r="C111" i="5"/>
  <c r="C48" i="5"/>
  <c r="J105" i="5"/>
  <c r="E154" i="1200"/>
  <c r="O51" i="5"/>
  <c r="E335" i="1200"/>
  <c r="E370" i="1200"/>
  <c r="D58" i="5"/>
  <c r="D23" i="1200"/>
  <c r="L59" i="5"/>
  <c r="M93" i="5"/>
  <c r="N73" i="5"/>
  <c r="B18" i="1200"/>
  <c r="B46" i="1200"/>
  <c r="E85" i="1200"/>
  <c r="I91" i="5"/>
  <c r="F26" i="1200"/>
  <c r="E197" i="1200"/>
  <c r="B91" i="5"/>
  <c r="E387" i="1200"/>
  <c r="C15" i="5"/>
  <c r="I103" i="5"/>
  <c r="E493" i="1200"/>
  <c r="O112" i="5"/>
  <c r="M22" i="5"/>
  <c r="C87" i="1200"/>
  <c r="J38" i="5"/>
  <c r="K11" i="5"/>
  <c r="E170" i="1200"/>
  <c r="CR75" i="1"/>
  <c r="J95" i="5"/>
  <c r="C31" i="1200"/>
  <c r="C25" i="5"/>
  <c r="G110" i="5"/>
  <c r="H43" i="5"/>
  <c r="B35" i="5"/>
  <c r="D54" i="5"/>
  <c r="M114" i="5"/>
  <c r="J58" i="5"/>
  <c r="P96" i="5"/>
  <c r="O26" i="5"/>
  <c r="H48" i="1200"/>
  <c r="N110" i="5"/>
  <c r="N63" i="5"/>
  <c r="H41" i="5"/>
  <c r="P67" i="5"/>
  <c r="G102" i="5"/>
  <c r="E531" i="1200"/>
  <c r="C34" i="5"/>
  <c r="D102" i="5"/>
  <c r="B68" i="5"/>
  <c r="H68" i="5"/>
  <c r="J114" i="5"/>
  <c r="K99" i="5"/>
  <c r="F109" i="5"/>
  <c r="C27" i="1200"/>
  <c r="H52" i="5"/>
  <c r="G68" i="1200"/>
  <c r="J27" i="5"/>
  <c r="E598" i="1200"/>
  <c r="D37" i="1200"/>
  <c r="E469" i="1200"/>
  <c r="D74" i="5"/>
  <c r="F46" i="1200"/>
  <c r="C107" i="5"/>
  <c r="M42" i="5"/>
  <c r="K105" i="5"/>
  <c r="E331" i="1200"/>
  <c r="E360" i="1200"/>
  <c r="D104" i="5"/>
  <c r="F67" i="1200"/>
  <c r="M67" i="5"/>
  <c r="G107" i="5"/>
  <c r="H56" i="1200"/>
  <c r="I70" i="5"/>
  <c r="E351" i="1200"/>
  <c r="E27" i="5"/>
  <c r="E57" i="5"/>
  <c r="N38" i="5"/>
  <c r="E65" i="5"/>
  <c r="B24" i="5"/>
  <c r="O93" i="5"/>
  <c r="B92" i="5"/>
  <c r="H27" i="5"/>
  <c r="N43" i="5"/>
  <c r="P104" i="5"/>
  <c r="E54" i="5"/>
  <c r="P89" i="5"/>
  <c r="I74" i="5"/>
  <c r="J12" i="5"/>
  <c r="O23" i="5"/>
  <c r="G101" i="5"/>
  <c r="F32" i="1200"/>
  <c r="L45" i="5"/>
  <c r="M89" i="5"/>
  <c r="D64" i="1200"/>
  <c r="I45" i="5"/>
  <c r="H26" i="5"/>
  <c r="E546" i="1200"/>
  <c r="O99" i="5"/>
  <c r="C82" i="1200"/>
  <c r="I65" i="5"/>
  <c r="H57" i="1200"/>
  <c r="E206" i="1200"/>
  <c r="F94" i="5"/>
  <c r="K43" i="5"/>
  <c r="N30" i="5"/>
  <c r="E34" i="1200"/>
  <c r="E215" i="1200"/>
  <c r="I115" i="5"/>
  <c r="B21" i="1200"/>
  <c r="B37" i="1200"/>
  <c r="H50" i="5"/>
  <c r="E501" i="1200"/>
  <c r="E66" i="1200"/>
  <c r="E188" i="1200"/>
  <c r="P19" i="5"/>
  <c r="M30" i="5"/>
  <c r="F60" i="1200"/>
  <c r="G111" i="5"/>
  <c r="E372" i="1200"/>
  <c r="H32" i="5"/>
  <c r="E604" i="1200"/>
  <c r="G18" i="1200"/>
  <c r="K87" i="5"/>
  <c r="H60" i="1200"/>
  <c r="E73" i="5"/>
  <c r="E368" i="1200"/>
  <c r="E30" i="5"/>
  <c r="E31" i="1200"/>
  <c r="D44" i="1200"/>
  <c r="K92" i="5"/>
  <c r="E507" i="1200"/>
  <c r="E591" i="1200"/>
  <c r="F95" i="5"/>
  <c r="H16" i="1200"/>
  <c r="H74" i="1200"/>
  <c r="C17" i="1200"/>
  <c r="L10" i="5"/>
  <c r="F5" i="5"/>
  <c r="E462" i="1200"/>
  <c r="E39" i="5"/>
  <c r="E522" i="1200"/>
  <c r="D58" i="1200"/>
  <c r="L97" i="5"/>
  <c r="BU75" i="1"/>
  <c r="O102" i="5"/>
  <c r="O45" i="5"/>
  <c r="C36" i="1200"/>
  <c r="C33" i="1200"/>
  <c r="D34" i="1200"/>
  <c r="I67" i="5"/>
  <c r="F50" i="5"/>
  <c r="J29" i="5"/>
  <c r="H18" i="5"/>
  <c r="H40" i="5"/>
  <c r="H20" i="5"/>
  <c r="G81" i="1200"/>
  <c r="E494" i="1200"/>
  <c r="E282" i="1200"/>
  <c r="E162" i="1200"/>
  <c r="C83" i="1200"/>
  <c r="C56" i="5"/>
  <c r="B42" i="1200"/>
  <c r="E486" i="1200"/>
  <c r="J109" i="5"/>
  <c r="H45" i="5"/>
  <c r="H61" i="5"/>
  <c r="P59" i="5"/>
  <c r="F105" i="5"/>
  <c r="E570" i="1200"/>
  <c r="C35" i="1200"/>
  <c r="E599" i="1200"/>
  <c r="E512" i="1200"/>
  <c r="L42" i="5"/>
  <c r="K33" i="5"/>
  <c r="K12" i="5"/>
  <c r="E224" i="1200"/>
  <c r="C47" i="1200"/>
  <c r="H68" i="1200"/>
  <c r="D54" i="1200"/>
  <c r="E18" i="1200"/>
  <c r="N18" i="5"/>
  <c r="F36" i="1200"/>
  <c r="O57" i="5"/>
  <c r="J59" i="5"/>
  <c r="N22" i="5"/>
  <c r="P94" i="5"/>
  <c r="M57" i="5"/>
  <c r="P56" i="5"/>
  <c r="E159" i="1200"/>
  <c r="B45" i="1200"/>
  <c r="I43" i="5"/>
  <c r="E549" i="1200"/>
  <c r="M5" i="5"/>
  <c r="D27" i="1200"/>
  <c r="E113" i="5"/>
  <c r="C40" i="1200"/>
  <c r="H64" i="1200"/>
  <c r="E29" i="1200"/>
  <c r="E22" i="1200"/>
  <c r="E477" i="1200"/>
  <c r="E458" i="1200"/>
  <c r="K95" i="5"/>
  <c r="H88" i="5"/>
  <c r="M54" i="5"/>
  <c r="E23" i="1200"/>
  <c r="AU75" i="1"/>
  <c r="C62" i="5"/>
  <c r="C16" i="1200"/>
  <c r="G72" i="1200"/>
  <c r="M56" i="5"/>
  <c r="N41" i="5"/>
  <c r="B50" i="5"/>
  <c r="E11" i="1200"/>
  <c r="E60" i="1200"/>
  <c r="E271" i="1200"/>
  <c r="H87" i="1200"/>
  <c r="K71" i="5"/>
  <c r="H55" i="5"/>
  <c r="B66" i="1200"/>
  <c r="B52" i="5"/>
  <c r="B89" i="5"/>
  <c r="F107" i="5"/>
  <c r="O59" i="5"/>
  <c r="E187" i="1200"/>
  <c r="L19" i="5"/>
  <c r="L95" i="5"/>
  <c r="M34" i="5"/>
  <c r="M31" i="5"/>
  <c r="G11" i="1200"/>
  <c r="E592" i="1200"/>
  <c r="BA75" i="1"/>
  <c r="C57" i="1200"/>
  <c r="D19" i="1200"/>
  <c r="K57" i="5"/>
  <c r="E49" i="5"/>
  <c r="E28" i="1200"/>
  <c r="F82" i="1200"/>
  <c r="P5" i="5"/>
  <c r="B51" i="1200"/>
  <c r="E146" i="1200"/>
  <c r="L41" i="5"/>
  <c r="E278" i="1200"/>
  <c r="B25" i="5"/>
  <c r="O5" i="5"/>
  <c r="N36" i="5"/>
  <c r="L18" i="5"/>
  <c r="E42" i="1200"/>
  <c r="D39" i="5"/>
  <c r="B81" i="1200"/>
  <c r="E91" i="5"/>
  <c r="E357" i="1200"/>
  <c r="F97" i="5"/>
  <c r="M18" i="5"/>
  <c r="E251" i="1200"/>
  <c r="C25" i="1200"/>
  <c r="K20" i="5"/>
  <c r="E555" i="1200"/>
  <c r="L22" i="5"/>
  <c r="N47" i="5"/>
  <c r="E155" i="1200"/>
  <c r="BM75" i="1"/>
  <c r="K108" i="5"/>
  <c r="K68" i="5"/>
  <c r="E203" i="1200"/>
  <c r="B17" i="5"/>
  <c r="P4" i="5"/>
  <c r="E226" i="1200"/>
  <c r="E475" i="1200"/>
  <c r="E221" i="1200"/>
  <c r="E275" i="1200"/>
  <c r="J55" i="5"/>
  <c r="G52" i="5"/>
  <c r="D68" i="5"/>
  <c r="E137" i="1200"/>
  <c r="G73" i="1200"/>
  <c r="D32" i="1200"/>
  <c r="G72" i="5"/>
  <c r="E607" i="1200"/>
  <c r="O91" i="5"/>
  <c r="E279" i="1200"/>
  <c r="P41" i="5"/>
  <c r="F24" i="1200"/>
  <c r="B21" i="5"/>
  <c r="C70" i="5"/>
  <c r="H90" i="5"/>
  <c r="E538" i="1200"/>
  <c r="P29" i="5"/>
  <c r="J88" i="5"/>
  <c r="P34" i="5"/>
  <c r="E559" i="1200"/>
  <c r="N59" i="5"/>
  <c r="J108" i="5"/>
  <c r="B28" i="1200"/>
  <c r="L32" i="5"/>
  <c r="E74" i="5"/>
  <c r="CA75" i="1"/>
  <c r="G43" i="1200"/>
  <c r="G60" i="1200"/>
  <c r="E83" i="1200"/>
  <c r="O107" i="5"/>
  <c r="E42" i="5"/>
  <c r="L113" i="5"/>
  <c r="E380" i="1200"/>
  <c r="B111" i="5"/>
  <c r="I52" i="5"/>
  <c r="E101" i="5"/>
  <c r="D77" i="1200"/>
  <c r="I50" i="5"/>
  <c r="E284" i="1200"/>
  <c r="M104" i="5"/>
  <c r="E340" i="1200"/>
  <c r="F21" i="1200"/>
  <c r="I40" i="5"/>
  <c r="E202" i="1200"/>
  <c r="G43" i="5"/>
  <c r="E496" i="1200"/>
  <c r="L56" i="5"/>
  <c r="L114" i="5"/>
  <c r="N94" i="5"/>
  <c r="E87" i="5"/>
  <c r="O68" i="5"/>
  <c r="F29" i="5"/>
  <c r="M72" i="5"/>
  <c r="F4" i="5"/>
  <c r="N31" i="5"/>
  <c r="I60" i="5"/>
  <c r="B16" i="5"/>
  <c r="D81" i="1200"/>
  <c r="M45" i="5"/>
  <c r="P100" i="5"/>
  <c r="E276" i="1200"/>
  <c r="H19" i="1200"/>
  <c r="M53" i="5"/>
  <c r="M44" i="5"/>
  <c r="P53" i="5"/>
  <c r="N68" i="5"/>
  <c r="C4" i="5" a="1"/>
  <c r="H54" i="5"/>
  <c r="N52" i="5"/>
  <c r="E46" i="5"/>
  <c r="C23" i="1200"/>
  <c r="E285" i="1200"/>
  <c r="E454" i="1200"/>
  <c r="M21" i="5"/>
  <c r="L5" i="5"/>
  <c r="E171" i="1200"/>
  <c r="K24" i="5"/>
  <c r="I36" i="5"/>
  <c r="H36" i="5"/>
  <c r="N103" i="5"/>
  <c r="K54" i="5"/>
  <c r="C18" i="5"/>
  <c r="E588" i="1200"/>
  <c r="E148" i="1200"/>
  <c r="G32" i="1200"/>
  <c r="E484" i="1200"/>
  <c r="E344" i="1200"/>
  <c r="E233" i="1200"/>
  <c r="B83" i="1200"/>
  <c r="C74" i="5"/>
  <c r="E264" i="1200"/>
  <c r="L61" i="5"/>
  <c r="J34" i="5"/>
  <c r="E15" i="1200"/>
  <c r="G93" i="5"/>
  <c r="B76" i="1200"/>
  <c r="AE75" i="1"/>
  <c r="E534" i="1200"/>
  <c r="D35" i="5"/>
  <c r="M47" i="5"/>
  <c r="E361" i="1200"/>
  <c r="AQ75" i="1"/>
  <c r="E288" i="1200"/>
  <c r="B41" i="1200"/>
  <c r="C54" i="1200"/>
  <c r="F63" i="1200"/>
  <c r="E243" i="1200"/>
  <c r="E179" i="1200"/>
  <c r="F24" i="5"/>
  <c r="G45" i="1200"/>
  <c r="F57" i="5"/>
  <c r="M113" i="5"/>
  <c r="G40" i="5"/>
  <c r="F37" i="5"/>
  <c r="J28" i="5"/>
  <c r="E376" i="1200"/>
  <c r="E468" i="1200"/>
  <c r="E610" i="1200"/>
  <c r="E287" i="1200"/>
  <c r="D33" i="1200"/>
  <c r="C105" i="5"/>
  <c r="N62" i="5"/>
  <c r="G59" i="1200"/>
  <c r="P65" i="5"/>
  <c r="B20" i="5"/>
  <c r="E53" i="1200"/>
  <c r="O31" i="5"/>
  <c r="P43" i="5"/>
  <c r="E220" i="1200"/>
  <c r="D103" i="5"/>
  <c r="E238" i="1200"/>
  <c r="D47" i="5"/>
  <c r="F85" i="1200"/>
  <c r="O71" i="5"/>
  <c r="F103" i="5"/>
  <c r="D109" i="5"/>
  <c r="J13" i="5"/>
  <c r="G103" i="5"/>
  <c r="O90" i="5"/>
  <c r="I101" i="5"/>
  <c r="I95" i="5"/>
  <c r="P105" i="5"/>
  <c r="E47" i="5"/>
  <c r="E250" i="1200"/>
  <c r="E213" i="1200"/>
  <c r="N60" i="5"/>
  <c r="C41" i="1200"/>
  <c r="G70" i="5"/>
  <c r="H62" i="5"/>
  <c r="K62" i="5"/>
  <c r="H109" i="5"/>
  <c r="D17" i="1200"/>
  <c r="B38" i="5"/>
  <c r="E398" i="1200"/>
  <c r="M48" i="5"/>
  <c r="N19" i="5"/>
  <c r="C48" i="1200"/>
  <c r="F53" i="1200"/>
  <c r="L106" i="5"/>
  <c r="D25" i="1200"/>
  <c r="J89" i="5"/>
  <c r="O58" i="5"/>
  <c r="J37" i="5"/>
  <c r="I72" i="5"/>
  <c r="D24" i="5"/>
  <c r="E544" i="1200"/>
  <c r="D50" i="5"/>
  <c r="K38" i="5"/>
  <c r="N111" i="5"/>
  <c r="D51" i="1200"/>
  <c r="G34" i="5"/>
  <c r="D14" i="1200"/>
  <c r="C29" i="5"/>
  <c r="C42" i="5"/>
  <c r="F12" i="1200"/>
  <c r="N12" i="5"/>
  <c r="E257" i="1200"/>
  <c r="M111" i="5"/>
  <c r="E511" i="1200"/>
  <c r="J18" i="5"/>
  <c r="H17" i="1200"/>
  <c r="N46" i="5"/>
  <c r="J99" i="5"/>
  <c r="D17" i="5"/>
  <c r="B88" i="5"/>
  <c r="I98" i="5"/>
  <c r="E55" i="1200"/>
  <c r="D75" i="1200"/>
  <c r="H105" i="5"/>
  <c r="B41" i="5"/>
  <c r="H106" i="5"/>
  <c r="H24" i="5"/>
  <c r="E160" i="1200"/>
  <c r="M92" i="5"/>
  <c r="J53" i="5"/>
  <c r="C20" i="5"/>
  <c r="F102" i="5"/>
  <c r="B68" i="1200"/>
  <c r="B104" i="5"/>
  <c r="C20" i="1200"/>
  <c r="E274" i="1200"/>
  <c r="K91" i="5"/>
  <c r="F65" i="5"/>
  <c r="C85" i="1200"/>
  <c r="E180" i="1200"/>
  <c r="G19" i="5"/>
  <c r="M16" i="5"/>
  <c r="F61" i="5"/>
  <c r="F46" i="5"/>
  <c r="C18" i="1200"/>
  <c r="G44" i="5"/>
  <c r="O30" i="5"/>
  <c r="O114" i="5"/>
  <c r="C115" i="5"/>
  <c r="M88" i="5"/>
  <c r="F52" i="1200"/>
  <c r="L33" i="5"/>
  <c r="L37" i="5"/>
  <c r="D78" i="1200"/>
  <c r="G23" i="5"/>
  <c r="H78" i="1200"/>
  <c r="G87" i="5"/>
  <c r="D57" i="5"/>
  <c r="C21" i="1200"/>
  <c r="M75" i="1"/>
  <c r="O40" i="5"/>
  <c r="F25" i="5"/>
  <c r="N44" i="5"/>
  <c r="N114" i="5"/>
  <c r="G28" i="1200"/>
  <c r="F20" i="1200"/>
  <c r="E461" i="1200"/>
  <c r="P33" i="5"/>
  <c r="E141" i="1200"/>
  <c r="F87" i="5"/>
  <c r="E73" i="1200"/>
  <c r="C116" i="5"/>
  <c r="G114" i="5"/>
  <c r="E563" i="1200"/>
  <c r="B14" i="5"/>
  <c r="B13" i="5"/>
  <c r="O47" i="5"/>
  <c r="E161" i="1200"/>
  <c r="O66" i="5"/>
  <c r="K23" i="5"/>
  <c r="L26" i="5"/>
  <c r="E107" i="5"/>
  <c r="M65" i="5"/>
  <c r="F48" i="1200"/>
  <c r="I12" i="5"/>
  <c r="J11" i="5"/>
  <c r="L11" i="5"/>
  <c r="L48" i="5"/>
  <c r="M99" i="5"/>
  <c r="N11" i="5"/>
  <c r="P54" i="5"/>
  <c r="E520" i="1200"/>
  <c r="E37" i="5"/>
  <c r="G115" i="5"/>
  <c r="N88" i="5"/>
  <c r="E38" i="5"/>
  <c r="E474" i="1200"/>
  <c r="F32" i="5"/>
  <c r="E222" i="1200"/>
  <c r="N17" i="5"/>
  <c r="E466" i="1200"/>
  <c r="F16" i="1200"/>
  <c r="C32" i="1200"/>
  <c r="F15" i="5"/>
  <c r="B36" i="1200"/>
  <c r="G57" i="1200"/>
  <c r="O88" i="5"/>
  <c r="E98" i="5"/>
  <c r="P58" i="5"/>
  <c r="J32" i="5"/>
  <c r="H44" i="5"/>
  <c r="D108" i="5"/>
  <c r="E565" i="1200"/>
  <c r="N97" i="5"/>
  <c r="G28" i="5"/>
  <c r="F62" i="1200"/>
  <c r="G41" i="1200"/>
  <c r="K73" i="5"/>
  <c r="C64" i="5"/>
  <c r="H97" i="5"/>
  <c r="P26" i="5"/>
  <c r="E176" i="1200"/>
  <c r="B106" i="5"/>
  <c r="E508" i="1200"/>
  <c r="B108" i="5"/>
  <c r="H81" i="1200"/>
  <c r="C76" i="1200"/>
  <c r="E608" i="1200"/>
  <c r="E41" i="5"/>
  <c r="E365" i="1200"/>
  <c r="G14" i="5"/>
  <c r="I15" i="5"/>
  <c r="E382" i="1200"/>
  <c r="E503" i="1200"/>
  <c r="E530" i="1200"/>
  <c r="M94" i="5"/>
  <c r="M4" i="5"/>
  <c r="N57" i="5"/>
  <c r="E43" i="5"/>
  <c r="G91" i="5"/>
  <c r="E381" i="1200"/>
  <c r="E497" i="1200"/>
  <c r="H114" i="5"/>
  <c r="E584" i="1200"/>
  <c r="B101" i="5"/>
  <c r="D98" i="5"/>
  <c r="H71" i="5"/>
  <c r="L49" i="5"/>
  <c r="E41" i="1200"/>
  <c r="B109" i="5"/>
  <c r="D59" i="5"/>
  <c r="J63" i="5"/>
  <c r="E142" i="1200"/>
  <c r="F58" i="5"/>
  <c r="M51" i="5"/>
  <c r="D61" i="1200"/>
  <c r="G63" i="1200"/>
  <c r="I19" i="5"/>
  <c r="B34" i="1200"/>
  <c r="B27" i="5"/>
  <c r="BO75" i="1"/>
  <c r="D37" i="5"/>
  <c r="C68" i="5"/>
  <c r="G90" i="5"/>
  <c r="E403" i="1200"/>
  <c r="G48" i="1200"/>
  <c r="P106" i="5"/>
  <c r="E594" i="1200"/>
  <c r="G48" i="5"/>
  <c r="H103" i="5"/>
  <c r="K21" i="5"/>
  <c r="I37" i="5"/>
  <c r="L34" i="5"/>
  <c r="I108" i="5"/>
  <c r="G70" i="1200"/>
  <c r="I92" i="5"/>
  <c r="G69" i="5"/>
  <c r="G83" i="1200"/>
  <c r="J39" i="5"/>
  <c r="E366" i="1200"/>
  <c r="P97" i="5"/>
  <c r="I27" i="5"/>
  <c r="E267" i="1200"/>
  <c r="H38" i="1200"/>
  <c r="D19" i="5"/>
  <c r="D97" i="5"/>
  <c r="E464" i="1200"/>
  <c r="G55" i="5"/>
  <c r="I55" i="5"/>
  <c r="E240" i="1200"/>
  <c r="G60" i="5"/>
  <c r="C94" i="5"/>
  <c r="K47" i="5"/>
  <c r="H60" i="5"/>
  <c r="E533" i="1200"/>
  <c r="B61" i="5"/>
  <c r="E20" i="1200"/>
  <c r="D82" i="1200"/>
  <c r="J42" i="5"/>
  <c r="E183" i="1200"/>
  <c r="E135" i="1200"/>
  <c r="J91" i="5"/>
  <c r="E78" i="1200"/>
  <c r="E223" i="1200"/>
  <c r="M13" i="5"/>
  <c r="E590" i="1200"/>
  <c r="E22" i="5"/>
  <c r="G39" i="1200"/>
  <c r="H21" i="1200"/>
  <c r="E61" i="1200"/>
  <c r="E490" i="1200"/>
  <c r="E164" i="1200"/>
  <c r="B17" i="1200"/>
  <c r="C22" i="5"/>
  <c r="H57" i="5"/>
  <c r="E40" i="1200"/>
  <c r="E38" i="1200"/>
  <c r="K67" i="5"/>
  <c r="K4" i="5"/>
  <c r="E532" i="1200"/>
  <c r="D116" i="5"/>
  <c r="N55" i="5"/>
  <c r="B31" i="5"/>
  <c r="E605" i="1200"/>
  <c r="J96" i="5"/>
  <c r="D100" i="5"/>
  <c r="E96" i="5"/>
  <c r="E491" i="1200"/>
  <c r="C53" i="1200"/>
  <c r="N65" i="5"/>
  <c r="N87" i="5"/>
  <c r="K41" i="5"/>
  <c r="B40" i="1200"/>
  <c r="D49" i="5"/>
  <c r="G37" i="1200"/>
  <c r="J31" i="5"/>
  <c r="C58" i="5"/>
  <c r="D87" i="1200"/>
  <c r="C47" i="5"/>
  <c r="L103" i="5"/>
  <c r="E32" i="5"/>
  <c r="O36" i="5"/>
  <c r="K58" i="5"/>
  <c r="B27" i="1200"/>
  <c r="F51" i="5"/>
  <c r="D67" i="1200"/>
  <c r="G53" i="1200"/>
  <c r="H73" i="1200"/>
  <c r="E537" i="1200"/>
  <c r="D72" i="5"/>
  <c r="I73" i="5"/>
  <c r="F44" i="5"/>
  <c r="E383" i="1200"/>
  <c r="D32" i="5"/>
  <c r="P57" i="5"/>
  <c r="J60" i="5"/>
  <c r="N51" i="5"/>
  <c r="J51" i="5"/>
  <c r="M11" i="5"/>
  <c r="L69" i="5"/>
  <c r="N42" i="5"/>
  <c r="P40" i="5"/>
  <c r="E527" i="1200"/>
  <c r="H82" i="1200"/>
  <c r="F54" i="5"/>
  <c r="B78" i="1200"/>
  <c r="B52" i="1200"/>
  <c r="E10" i="5"/>
  <c r="E389" i="1200"/>
  <c r="B25" i="1200"/>
  <c r="D61" i="5"/>
  <c r="N16" i="5"/>
  <c r="L93" i="5"/>
  <c r="I105" i="5"/>
  <c r="F28" i="5"/>
  <c r="P21" i="5"/>
  <c r="E157" i="1200"/>
  <c r="O115" i="5"/>
  <c r="J65" i="5"/>
  <c r="O20" i="5"/>
  <c r="P50" i="5"/>
  <c r="C38" i="1200"/>
  <c r="P44" i="5"/>
  <c r="N74" i="5"/>
  <c r="B70" i="5"/>
  <c r="G54" i="1200"/>
  <c r="F27" i="5"/>
  <c r="G46" i="1200"/>
  <c r="E156" i="1200"/>
  <c r="H33" i="5"/>
  <c r="J57" i="5"/>
  <c r="E280" i="1200"/>
  <c r="I90" i="5"/>
  <c r="O46" i="5"/>
  <c r="H73" i="5"/>
  <c r="F60" i="5"/>
  <c r="F25" i="1200"/>
  <c r="C28" i="5"/>
  <c r="E576" i="1200"/>
  <c r="C88" i="5"/>
  <c r="G86" i="1200"/>
  <c r="H5" i="5"/>
  <c r="J46" i="5"/>
  <c r="G62" i="1200"/>
  <c r="O22" i="5"/>
  <c r="C87" i="5"/>
  <c r="F112" i="5"/>
  <c r="E336" i="1200"/>
  <c r="G74" i="5"/>
  <c r="D44" i="5"/>
  <c r="E283" i="1200"/>
  <c r="J61" i="5"/>
  <c r="H96" i="5"/>
  <c r="D26" i="5"/>
  <c r="N25" i="5"/>
  <c r="F72" i="5"/>
  <c r="B48" i="1200"/>
  <c r="E269" i="1200"/>
  <c r="M91" i="5"/>
  <c r="F43" i="1200"/>
  <c r="L94" i="5"/>
  <c r="E151" i="1200"/>
  <c r="G17" i="5"/>
  <c r="B59" i="1200"/>
  <c r="N24" i="5"/>
  <c r="G27" i="1200"/>
  <c r="D53" i="5"/>
  <c r="E45" i="1200"/>
  <c r="G46" i="5"/>
  <c r="E254" i="1200"/>
  <c r="B66" i="5"/>
  <c r="L65" i="5"/>
  <c r="C29" i="1200"/>
  <c r="E459" i="1200"/>
  <c r="N23" i="5"/>
  <c r="D22" i="5"/>
  <c r="O55" i="5"/>
  <c r="C23" i="5"/>
  <c r="E26" i="1200"/>
  <c r="J54" i="5"/>
  <c r="L15" i="5"/>
  <c r="F68" i="1200"/>
  <c r="N112" i="5"/>
  <c r="E245" i="1200"/>
  <c r="H83" i="1200"/>
  <c r="G82" i="1200"/>
  <c r="E349" i="1200"/>
  <c r="P102" i="5"/>
  <c r="E211" i="1200"/>
  <c r="E199" i="1200"/>
  <c r="H113" i="5"/>
  <c r="L38" i="5"/>
  <c r="BS75" i="1"/>
  <c r="E50" i="1200"/>
  <c r="B19" i="1200"/>
  <c r="K89" i="5"/>
  <c r="P93" i="5"/>
  <c r="K13" i="5"/>
  <c r="B44" i="1200"/>
  <c r="E29" i="5"/>
  <c r="P73" i="5"/>
  <c r="O73" i="5"/>
  <c r="B39" i="5"/>
  <c r="B38" i="1200"/>
  <c r="E521" i="1200"/>
  <c r="G35" i="5"/>
  <c r="K34" i="5"/>
  <c r="H92" i="5"/>
  <c r="D43" i="5"/>
  <c r="H28" i="1200"/>
  <c r="G62" i="5"/>
  <c r="H14" i="5"/>
  <c r="D29" i="5"/>
  <c r="G30" i="5"/>
  <c r="P16" i="5"/>
  <c r="E82" i="1200"/>
  <c r="L64" i="5"/>
  <c r="E408" i="1200"/>
  <c r="E460" i="1200"/>
  <c r="H58" i="1200"/>
  <c r="F16" i="5"/>
  <c r="E260" i="1200"/>
  <c r="I59" i="5"/>
  <c r="L13" i="5"/>
  <c r="O64" i="5"/>
  <c r="E216" i="1200"/>
  <c r="F110" i="5"/>
  <c r="E523" i="1200"/>
  <c r="J100" i="5"/>
  <c r="H12" i="5"/>
  <c r="K32" i="5"/>
  <c r="E186" i="1200"/>
  <c r="E367" i="1200"/>
  <c r="C106" i="5"/>
  <c r="E345" i="1200"/>
  <c r="E67" i="1200"/>
  <c r="N33" i="5"/>
  <c r="G100" i="5"/>
  <c r="D42" i="1200"/>
  <c r="C15" i="1200"/>
  <c r="N66" i="5"/>
  <c r="H65" i="5"/>
  <c r="L52" i="5"/>
  <c r="G20" i="5"/>
  <c r="C43" i="5"/>
  <c r="E140" i="1200"/>
  <c r="D11" i="1200"/>
  <c r="H31" i="5"/>
  <c r="C71" i="5"/>
  <c r="J62" i="5"/>
  <c r="K72" i="5"/>
  <c r="E338" i="1200"/>
  <c r="D12" i="5"/>
  <c r="M63" i="5"/>
  <c r="D57" i="1200"/>
  <c r="F44" i="1200"/>
  <c r="D93" i="5"/>
  <c r="O67" i="5"/>
  <c r="B79" i="1200"/>
  <c r="M98" i="5"/>
  <c r="I44" i="5"/>
  <c r="P10" i="5"/>
  <c r="E172" i="1200"/>
  <c r="D23" i="5"/>
  <c r="C22" i="1200"/>
  <c r="E80" i="1200"/>
  <c r="E70" i="5"/>
  <c r="E15" i="5"/>
  <c r="G5" i="5"/>
  <c r="P14" i="5"/>
  <c r="E93" i="5"/>
  <c r="E371" i="1200"/>
  <c r="L17" i="5"/>
  <c r="F76" i="1200"/>
  <c r="D99" i="5"/>
  <c r="F64" i="1200"/>
  <c r="K15" i="5"/>
  <c r="AO75" i="1"/>
  <c r="E402" i="1200"/>
  <c r="G34" i="1200"/>
  <c r="F72" i="1200"/>
  <c r="O104" i="5"/>
  <c r="H104" i="5"/>
  <c r="H100" i="5"/>
  <c r="D48" i="5"/>
  <c r="E579" i="1200"/>
  <c r="I93" i="5"/>
  <c r="N29" i="5"/>
  <c r="B115" i="5"/>
  <c r="C73" i="1200"/>
  <c r="K25" i="5"/>
  <c r="L57" i="5"/>
  <c r="N28" i="5"/>
  <c r="E567" i="1200"/>
  <c r="M46" i="5"/>
  <c r="E23" i="5"/>
  <c r="C14" i="5"/>
  <c r="P90" i="5"/>
  <c r="E558" i="1200"/>
  <c r="J16" i="5"/>
  <c r="F31" i="1200"/>
  <c r="P116" i="5"/>
  <c r="G51" i="5"/>
  <c r="C31" i="5"/>
  <c r="I61" i="5"/>
  <c r="E339" i="1200"/>
  <c r="J110" i="5"/>
  <c r="E234" i="1200"/>
  <c r="L66" i="5"/>
  <c r="M59" i="5"/>
  <c r="E39" i="1200"/>
  <c r="K37" i="5"/>
  <c r="E196" i="1200"/>
  <c r="M12" i="5"/>
  <c r="C45" i="5"/>
  <c r="D27" i="5"/>
  <c r="J103" i="5"/>
  <c r="E74" i="1200"/>
  <c r="N69" i="5"/>
  <c r="J17" i="5"/>
  <c r="F78" i="1200"/>
  <c r="F70" i="5"/>
  <c r="F14" i="1200"/>
  <c r="L72" i="5"/>
  <c r="H64" i="5"/>
  <c r="B69" i="1200"/>
  <c r="C75" i="1200"/>
  <c r="K110" i="5"/>
  <c r="I68" i="5"/>
  <c r="E67" i="5"/>
  <c r="D70" i="5"/>
  <c r="D106" i="5"/>
  <c r="H66" i="5"/>
  <c r="K56" i="5"/>
  <c r="C5" i="5"/>
  <c r="H15" i="1200"/>
  <c r="E59" i="5"/>
  <c r="E482" i="1200"/>
  <c r="E270" i="1200"/>
  <c r="D63" i="5"/>
  <c r="C12" i="1200"/>
  <c r="B22" i="1200"/>
  <c r="K88" i="5"/>
  <c r="G18" i="5"/>
  <c r="C102" i="5"/>
  <c r="H87" i="5"/>
  <c r="F88" i="5"/>
  <c r="J26" i="5"/>
  <c r="F26" i="5"/>
  <c r="G51" i="1200"/>
  <c r="L23" i="5"/>
  <c r="G47" i="5"/>
  <c r="F90" i="5"/>
  <c r="E277" i="1200"/>
  <c r="E524" i="1200"/>
  <c r="E13" i="5"/>
  <c r="O54" i="5"/>
  <c r="I104" i="5"/>
  <c r="G85" i="1200"/>
  <c r="F34" i="5"/>
  <c r="H23" i="5"/>
  <c r="CQ75" i="1"/>
  <c r="B54" i="5"/>
  <c r="M14" i="5"/>
  <c r="M36" i="5"/>
  <c r="C108" i="5"/>
  <c r="K98" i="5"/>
  <c r="H13" i="5"/>
  <c r="D111" i="5"/>
  <c r="J97" i="5"/>
  <c r="D21" i="1200"/>
  <c r="E551" i="1200"/>
  <c r="I62" i="5"/>
  <c r="C19" i="5"/>
  <c r="L99" i="5"/>
  <c r="L70" i="5"/>
  <c r="B47" i="1200"/>
  <c r="F91" i="5"/>
  <c r="E548" i="1200"/>
  <c r="D28" i="5"/>
  <c r="E332" i="1200"/>
  <c r="O62" i="5"/>
  <c r="L36" i="5"/>
  <c r="E237" i="1200"/>
  <c r="E72" i="5"/>
  <c r="E552" i="1200"/>
  <c r="I34" i="5"/>
  <c r="H116" i="5"/>
  <c r="I54" i="5"/>
  <c r="P95" i="5"/>
  <c r="G19" i="1200"/>
  <c r="H63" i="1200"/>
  <c r="E79" i="1200"/>
  <c r="H17" i="5"/>
  <c r="E509" i="1200"/>
  <c r="F19" i="5"/>
  <c r="P15" i="5"/>
  <c r="P112" i="5"/>
  <c r="N35" i="5"/>
  <c r="E33" i="5"/>
  <c r="G49" i="5"/>
  <c r="F23" i="1200"/>
  <c r="N115" i="5"/>
  <c r="C59" i="1200"/>
  <c r="H27" i="1200"/>
  <c r="M66" i="5"/>
  <c r="H47" i="1200"/>
  <c r="N64" i="5"/>
  <c r="E556" i="1200"/>
  <c r="H55" i="1200"/>
  <c r="K97" i="5"/>
  <c r="D21" i="5"/>
  <c r="B40" i="5"/>
  <c r="H77" i="1200"/>
  <c r="O108" i="5"/>
  <c r="K27" i="5"/>
  <c r="J5" i="5"/>
  <c r="N104" i="5"/>
  <c r="J74" i="5"/>
  <c r="J94" i="5"/>
  <c r="F31" i="5"/>
  <c r="M97" i="5"/>
  <c r="E46" i="1200"/>
  <c r="C37" i="1200"/>
  <c r="E346" i="1200"/>
  <c r="F57" i="1200"/>
  <c r="H51" i="5"/>
  <c r="C58" i="1200"/>
  <c r="P108" i="5"/>
  <c r="E214" i="1200"/>
  <c r="L63" i="5"/>
  <c r="E248" i="1200"/>
  <c r="P70" i="5"/>
  <c r="E193" i="1200"/>
  <c r="E50" i="5"/>
  <c r="D12" i="1200"/>
  <c r="B31" i="1200"/>
  <c r="H42" i="1200"/>
  <c r="E561" i="1200"/>
  <c r="H51" i="1200"/>
  <c r="E149" i="1200"/>
  <c r="O21" i="5"/>
  <c r="P111" i="5"/>
  <c r="E115" i="5"/>
  <c r="D20" i="1200"/>
  <c r="D13" i="1200"/>
  <c r="D53" i="1200"/>
  <c r="E14" i="5"/>
  <c r="K109" i="5"/>
  <c r="E52" i="1200"/>
  <c r="E334" i="1200"/>
  <c r="O70" i="5"/>
  <c r="E580" i="1200"/>
  <c r="I35" i="5"/>
  <c r="E200" i="1200"/>
  <c r="E471" i="1200"/>
  <c r="F38" i="1200"/>
  <c r="N93" i="5"/>
  <c r="E495" i="1200"/>
  <c r="B23" i="5"/>
  <c r="D79" i="1200"/>
  <c r="P30" i="5"/>
  <c r="E168" i="1200"/>
  <c r="I46" i="5"/>
  <c r="P18" i="5"/>
  <c r="I22" i="5"/>
  <c r="N32" i="5"/>
  <c r="F39" i="5"/>
  <c r="G21" i="5"/>
  <c r="E64" i="1200"/>
  <c r="C77" i="1200"/>
  <c r="D15" i="1200"/>
  <c r="E483" i="1200"/>
  <c r="F40" i="1200"/>
  <c r="D26" i="1200"/>
  <c r="B50" i="1200"/>
  <c r="L62" i="5"/>
  <c r="AI75" i="1"/>
  <c r="F69" i="5"/>
  <c r="F92" i="5"/>
  <c r="C17" i="5"/>
  <c r="E47" i="1200"/>
  <c r="B56" i="1200"/>
  <c r="C12" i="5"/>
  <c r="G78" i="1200"/>
  <c r="E145" i="1200"/>
  <c r="G14" i="1200"/>
  <c r="O95" i="5"/>
  <c r="O16" i="5"/>
  <c r="O17" i="5"/>
  <c r="K51" i="5"/>
  <c r="D48" i="1200"/>
  <c r="G35" i="1200"/>
  <c r="P13" i="5"/>
  <c r="F99" i="5"/>
  <c r="H47" i="5"/>
  <c r="E97" i="5"/>
  <c r="C36" i="5"/>
  <c r="P20" i="5"/>
  <c r="H10" i="5"/>
  <c r="E453" i="1200"/>
  <c r="E597" i="1200"/>
  <c r="P99" i="5"/>
  <c r="D55" i="5"/>
  <c r="F93" i="5"/>
  <c r="I11" i="5"/>
  <c r="B42" i="5"/>
  <c r="D40" i="1200"/>
  <c r="L89" i="5"/>
  <c r="E515" i="1200"/>
  <c r="I87" i="5"/>
  <c r="N61" i="5"/>
  <c r="O15" i="5"/>
  <c r="E574" i="1200"/>
  <c r="F33" i="5"/>
  <c r="H53" i="5"/>
  <c r="G31" i="1200"/>
  <c r="D71" i="5"/>
  <c r="R75" i="1"/>
  <c r="J101" i="5"/>
  <c r="J66" i="5"/>
  <c r="P91" i="5"/>
  <c r="AW75" i="1"/>
  <c r="B113" i="5"/>
  <c r="D114" i="5"/>
  <c r="C67" i="5"/>
  <c r="H45" i="1200"/>
  <c r="I42" i="5"/>
  <c r="H29" i="1200"/>
  <c r="E354" i="1200"/>
  <c r="N13" i="5"/>
  <c r="D49" i="1200"/>
  <c r="D38" i="1200"/>
  <c r="M38" i="5"/>
  <c r="B62" i="1200"/>
  <c r="H39" i="1200"/>
  <c r="G25" i="1200"/>
  <c r="K29" i="5"/>
  <c r="F59" i="1200"/>
  <c r="D83" i="1200"/>
  <c r="D73" i="1200"/>
  <c r="D63" i="1200"/>
  <c r="O34" i="5"/>
  <c r="L21" i="5"/>
  <c r="E173" i="1200"/>
  <c r="K5" i="5"/>
  <c r="L14" i="5"/>
  <c r="AP75" i="1"/>
  <c r="H99" i="5"/>
  <c r="E369" i="1200"/>
  <c r="N39" i="5"/>
  <c r="M17" i="5"/>
  <c r="E19" i="5"/>
  <c r="L104" i="5"/>
  <c r="D101" i="5"/>
  <c r="C80" i="1200"/>
  <c r="G39" i="5"/>
  <c r="P27" i="5"/>
  <c r="G56" i="1200"/>
  <c r="E174" i="1200"/>
  <c r="H28" i="5"/>
  <c r="D107" i="5"/>
  <c r="L60" i="5"/>
  <c r="E227" i="1200"/>
  <c r="E569" i="1200"/>
  <c r="E62" i="5"/>
  <c r="G37" i="5"/>
  <c r="C69" i="5"/>
  <c r="L51" i="5"/>
  <c r="E390" i="1200"/>
  <c r="P23" i="5"/>
  <c r="H15" i="5"/>
  <c r="D38" i="5"/>
  <c r="K50" i="5"/>
  <c r="E410" i="1200"/>
  <c r="I71" i="5"/>
  <c r="F66" i="1200"/>
  <c r="G58" i="1200"/>
  <c r="C52" i="5"/>
  <c r="B87" i="5"/>
  <c r="F58" i="1200"/>
  <c r="H29" i="5"/>
  <c r="M49" i="5"/>
  <c r="E586" i="1200"/>
  <c r="N108" i="5"/>
  <c r="BY75" i="1"/>
  <c r="D31" i="1200"/>
  <c r="G79" i="1200"/>
  <c r="D40" i="5"/>
  <c r="G11" i="5"/>
  <c r="L87" i="5"/>
  <c r="D39" i="1200"/>
  <c r="E147" i="1200"/>
  <c r="B67" i="1200"/>
  <c r="F100" i="5"/>
  <c r="P103" i="5"/>
  <c r="E557" i="1200"/>
  <c r="F73" i="1200"/>
  <c r="G74" i="1200"/>
  <c r="H112" i="5"/>
  <c r="O28" i="5"/>
  <c r="E489" i="1200"/>
  <c r="D95" i="5"/>
  <c r="F77" i="1200"/>
  <c r="B73" i="1200"/>
  <c r="E24" i="5"/>
  <c r="E54" i="1200"/>
  <c r="C114" i="5"/>
  <c r="P114" i="5"/>
  <c r="F19" i="1200"/>
  <c r="D5" i="5"/>
  <c r="F79" i="1200"/>
  <c r="N27" i="5"/>
  <c r="H33" i="1200"/>
  <c r="E37" i="1200"/>
  <c r="D66" i="1200"/>
  <c r="G26" i="5"/>
  <c r="E510" i="1200"/>
  <c r="D112" i="5"/>
  <c r="E465" i="1200"/>
  <c r="L109" i="5"/>
  <c r="E470" i="1200"/>
  <c r="F111" i="5"/>
  <c r="E136" i="1200"/>
  <c r="E472" i="1200"/>
  <c r="G49" i="1200"/>
  <c r="CK75" i="1"/>
  <c r="J68" i="5"/>
  <c r="H12" i="1200"/>
  <c r="K74" i="5"/>
  <c r="M40" i="5"/>
  <c r="O94" i="5"/>
  <c r="E259" i="1200"/>
  <c r="E102" i="5"/>
  <c r="G104" i="5"/>
  <c r="C16" i="5"/>
  <c r="O14" i="5"/>
  <c r="C99" i="5"/>
  <c r="K115" i="5"/>
  <c r="E541" i="1200"/>
  <c r="E388" i="1200"/>
  <c r="H56" i="5"/>
  <c r="P71" i="5"/>
  <c r="O56" i="5"/>
  <c r="E262" i="1200"/>
  <c r="C95" i="5"/>
  <c r="K49" i="5"/>
  <c r="E395" i="1200"/>
  <c r="N91" i="5"/>
  <c r="H4" i="5"/>
  <c r="E110" i="5"/>
  <c r="H48" i="5"/>
  <c r="C39" i="5"/>
  <c r="G57" i="5"/>
  <c r="E165" i="1200"/>
  <c r="E19" i="1200"/>
  <c r="I58" i="5"/>
  <c r="K66" i="5"/>
  <c r="G88" i="1200"/>
  <c r="P32" i="5"/>
  <c r="G58" i="5"/>
  <c r="E397" i="1200"/>
  <c r="B36" i="5"/>
  <c r="C65" i="5"/>
  <c r="L88" i="5"/>
  <c r="E92" i="5"/>
  <c r="J35" i="5"/>
  <c r="J36" i="5"/>
  <c r="C90" i="5"/>
  <c r="G36" i="5"/>
  <c r="B33" i="1200"/>
  <c r="F20" i="5"/>
  <c r="C40" i="5"/>
  <c r="E405" i="1200"/>
  <c r="J43" i="5"/>
  <c r="E182" i="1200"/>
  <c r="E190" i="1200"/>
  <c r="P60" i="5"/>
  <c r="D89" i="5"/>
  <c r="N105" i="5"/>
  <c r="E363" i="1200"/>
  <c r="I53" i="5"/>
  <c r="E550" i="1200"/>
  <c r="E386" i="1200"/>
  <c r="C56" i="1200"/>
  <c r="B71" i="5"/>
  <c r="L25" i="5"/>
  <c r="E56" i="5"/>
  <c r="P62" i="5"/>
  <c r="O43" i="5"/>
  <c r="H37" i="5"/>
  <c r="E593" i="1200"/>
  <c r="M107" i="5"/>
  <c r="L108" i="5"/>
  <c r="G44" i="1200"/>
  <c r="M87" i="5"/>
  <c r="I97" i="5"/>
  <c r="E399" i="1200"/>
  <c r="L46" i="5"/>
  <c r="E166" i="1200"/>
  <c r="P66" i="5"/>
  <c r="E59" i="1200"/>
  <c r="E103" i="5"/>
  <c r="C37" i="5"/>
  <c r="F21" i="5"/>
  <c r="D91" i="5"/>
  <c r="E191" i="1200"/>
  <c r="E58" i="5"/>
  <c r="E505" i="1200"/>
  <c r="D74" i="1200"/>
  <c r="C89" i="5"/>
  <c r="O10" i="5"/>
  <c r="D66" i="5"/>
  <c r="D30" i="1200"/>
  <c r="P25" i="5"/>
  <c r="H91" i="5"/>
  <c r="L12" i="5"/>
  <c r="C21" i="5"/>
  <c r="P88" i="5"/>
  <c r="D36" i="5"/>
  <c r="P37" i="5"/>
  <c r="G13" i="1200"/>
  <c r="M15" i="5"/>
  <c r="G75" i="1200"/>
  <c r="K22" i="5"/>
  <c r="M19" i="5"/>
  <c r="D15" i="5"/>
  <c r="E564" i="1200"/>
  <c r="G88" i="5"/>
  <c r="E609" i="1200"/>
  <c r="H16" i="5"/>
  <c r="H62" i="1200"/>
  <c r="C54" i="5"/>
  <c r="C50" i="1200"/>
  <c r="E353" i="1200"/>
  <c r="E218" i="1200"/>
  <c r="E499" i="1200"/>
  <c r="M68" i="5"/>
  <c r="B80" i="1200"/>
  <c r="O116" i="5"/>
  <c r="B48" i="5"/>
  <c r="I88" i="5"/>
  <c r="C65" i="1200"/>
  <c r="B37" i="5"/>
  <c r="M110" i="5"/>
  <c r="G113" i="5"/>
  <c r="C49" i="5"/>
  <c r="L105" i="5"/>
  <c r="L24" i="5"/>
  <c r="B110" i="5"/>
  <c r="H49" i="5"/>
  <c r="E253" i="1200"/>
  <c r="E153" i="1200"/>
  <c r="M105" i="5"/>
  <c r="P39" i="5"/>
  <c r="E242" i="1200"/>
  <c r="E554" i="1200"/>
  <c r="E48" i="1200"/>
  <c r="I21" i="5"/>
  <c r="J73" i="5"/>
  <c r="F40" i="5"/>
  <c r="M39" i="5"/>
  <c r="F49" i="1200"/>
  <c r="E407" i="1200"/>
  <c r="E89" i="5"/>
  <c r="E375" i="1200"/>
  <c r="E201" i="1200"/>
  <c r="D62" i="5"/>
  <c r="L96" i="5"/>
  <c r="F17" i="5"/>
  <c r="E266" i="1200"/>
  <c r="F68" i="5"/>
  <c r="E246" i="1200"/>
  <c r="G65" i="5"/>
  <c r="J52" i="5"/>
  <c r="C97" i="5"/>
  <c r="E603" i="1200"/>
  <c r="M96" i="5"/>
  <c r="B112" i="5"/>
  <c r="CL75" i="1"/>
  <c r="N58" i="5"/>
  <c r="F74" i="1200"/>
  <c r="F27" i="1200"/>
  <c r="E163" i="1200"/>
  <c r="E116" i="5"/>
  <c r="E57" i="1200"/>
  <c r="M28" i="5"/>
  <c r="G68" i="5"/>
  <c r="BZ75" i="1"/>
  <c r="G29" i="5"/>
  <c r="I99" i="5"/>
  <c r="N56" i="5"/>
  <c r="O74" i="5"/>
  <c r="H25" i="5"/>
  <c r="B35" i="1200"/>
  <c r="M20" i="5"/>
  <c r="C79" i="1200"/>
  <c r="I26" i="5"/>
  <c r="C44" i="1200"/>
  <c r="E343" i="1200"/>
  <c r="B64" i="1200"/>
  <c r="J113" i="5"/>
  <c r="F116" i="5"/>
  <c r="E81" i="1200"/>
  <c r="M102" i="5"/>
  <c r="N21" i="5"/>
  <c r="E51" i="1200"/>
  <c r="B65" i="1200"/>
  <c r="E26" i="5"/>
  <c r="B95" i="5"/>
  <c r="AV75" i="1"/>
  <c r="E244" i="1200"/>
  <c r="F29" i="1200"/>
  <c r="P113" i="5"/>
  <c r="E43" i="1200"/>
  <c r="O27" i="5"/>
  <c r="E392" i="1200"/>
  <c r="E232" i="1200"/>
  <c r="E384" i="1200"/>
  <c r="E479" i="1200"/>
  <c r="H61" i="1200"/>
  <c r="D65" i="5"/>
  <c r="E268" i="1200"/>
  <c r="E69" i="1200"/>
  <c r="K42" i="5"/>
  <c r="E109" i="5"/>
  <c r="E181" i="1200"/>
  <c r="E133" i="1200"/>
  <c r="D16" i="5"/>
  <c r="E20" i="5"/>
  <c r="I57" i="5"/>
  <c r="N107" i="5"/>
  <c r="H30" i="5"/>
  <c r="F70" i="1200"/>
  <c r="C110" i="5"/>
  <c r="G92" i="5"/>
  <c r="D94" i="5"/>
  <c r="C104" i="5"/>
  <c r="BT75" i="1"/>
  <c r="B53" i="1200"/>
  <c r="O19" i="5"/>
  <c r="G15" i="5"/>
  <c r="O50" i="5"/>
  <c r="M74" i="5"/>
  <c r="M52" i="5"/>
  <c r="M23" i="5"/>
  <c r="J98" i="5"/>
  <c r="E498" i="1200"/>
  <c r="E358" i="1200"/>
  <c r="G59" i="5"/>
  <c r="E175" i="1200"/>
  <c r="E21" i="1200"/>
  <c r="BG75" i="1"/>
  <c r="C43" i="1200"/>
  <c r="E33" i="1200"/>
  <c r="E611" i="1200"/>
  <c r="E177" i="1200"/>
  <c r="O105" i="5"/>
  <c r="M73" i="5"/>
  <c r="E478" i="1200"/>
  <c r="D18" i="5"/>
  <c r="M109" i="5"/>
  <c r="E192" i="1200"/>
  <c r="D113" i="5"/>
  <c r="E77" i="1200"/>
  <c r="E178" i="1200"/>
  <c r="B39" i="1200"/>
  <c r="E13" i="1200"/>
  <c r="B65" i="5"/>
  <c r="E258" i="1200"/>
  <c r="N5" i="5"/>
  <c r="E61" i="5"/>
  <c r="C60" i="1200"/>
  <c r="I24" i="5"/>
  <c r="B24" i="1200"/>
  <c r="D50" i="1200"/>
  <c r="D56" i="1200"/>
  <c r="B100" i="5"/>
  <c r="H49" i="1200"/>
  <c r="M70" i="5"/>
  <c r="K113" i="5"/>
  <c r="E17" i="5"/>
  <c r="O41" i="5"/>
  <c r="H19" i="5"/>
  <c r="H42" i="5"/>
  <c r="G41" i="5"/>
  <c r="B43" i="5"/>
  <c r="AK75" i="1"/>
  <c r="O18" i="5"/>
  <c r="E286" i="1200"/>
  <c r="C44" i="5"/>
  <c r="E409" i="1200"/>
  <c r="D60" i="1200"/>
  <c r="E34" i="5"/>
  <c r="D10" i="5"/>
  <c r="B72" i="5"/>
  <c r="I28" i="5"/>
  <c r="L29" i="5"/>
  <c r="G63" i="5"/>
  <c r="AJ75" i="1"/>
  <c r="G24" i="5"/>
  <c r="H79" i="1200"/>
  <c r="D36" i="1200"/>
  <c r="D85" i="1200"/>
  <c r="O98" i="5"/>
  <c r="E374" i="1200"/>
  <c r="B11" i="5"/>
  <c r="E347" i="1200"/>
  <c r="K106" i="5"/>
  <c r="J104" i="5"/>
  <c r="D92" i="5"/>
  <c r="K101" i="5"/>
  <c r="K90" i="5"/>
  <c r="J90" i="5"/>
  <c r="N4" i="5"/>
  <c r="L98" i="5"/>
  <c r="B49" i="5"/>
  <c r="E601" i="1200"/>
  <c r="E169" i="1200"/>
  <c r="E525" i="1200"/>
  <c r="G40" i="1200"/>
  <c r="M100" i="5"/>
  <c r="L101" i="5"/>
  <c r="D110" i="5"/>
  <c r="F48" i="5"/>
  <c r="K16" i="5"/>
  <c r="E396" i="1200"/>
  <c r="I111" i="5"/>
  <c r="M101" i="5"/>
  <c r="G33" i="5"/>
  <c r="I13" i="5"/>
  <c r="K61" i="5"/>
  <c r="E56" i="1200"/>
  <c r="G12" i="1200"/>
  <c r="G10" i="5"/>
  <c r="J45" i="5"/>
  <c r="J49" i="5"/>
  <c r="E16" i="1200"/>
  <c r="F75" i="1200"/>
  <c r="C63" i="1200"/>
  <c r="E545" i="1200"/>
  <c r="E596" i="1200"/>
  <c r="C59" i="5"/>
  <c r="E53" i="5"/>
  <c r="E578" i="1200"/>
  <c r="D46" i="5"/>
  <c r="E36" i="1200"/>
  <c r="G77" i="1200"/>
  <c r="G52" i="1200"/>
  <c r="L115" i="5"/>
  <c r="E575" i="1200"/>
  <c r="F41" i="1200"/>
  <c r="E62" i="1200"/>
  <c r="B99" i="5"/>
  <c r="C45" i="1200"/>
  <c r="E139" i="1200"/>
  <c r="N45" i="5"/>
  <c r="B74" i="5"/>
  <c r="B51" i="5"/>
  <c r="E18" i="5"/>
  <c r="O25" i="5"/>
  <c r="J10" i="5"/>
  <c r="F53" i="5"/>
  <c r="D60" i="5"/>
  <c r="F15" i="1200"/>
  <c r="E106" i="5"/>
  <c r="G15" i="1200"/>
  <c r="E132" i="1200"/>
  <c r="G30" i="1200"/>
  <c r="E150" i="1200"/>
  <c r="B60" i="5"/>
  <c r="B105" i="5"/>
  <c r="D20" i="5"/>
  <c r="E500" i="1200"/>
  <c r="E463" i="1200"/>
  <c r="C39" i="1200"/>
  <c r="G94" i="5"/>
  <c r="B34" i="5"/>
  <c r="C100" i="5"/>
  <c r="L39" i="5"/>
  <c r="K18" i="5"/>
  <c r="B85" i="1200"/>
  <c r="E543" i="1200"/>
  <c r="C42" i="1200"/>
  <c r="M115" i="5"/>
  <c r="F30" i="5"/>
  <c r="E158" i="1200"/>
  <c r="G33" i="1200"/>
  <c r="F83" i="1200"/>
  <c r="M58" i="5"/>
  <c r="E517" i="1200"/>
  <c r="F42" i="5"/>
  <c r="F86" i="1200"/>
  <c r="M35" i="5"/>
  <c r="O24" i="5"/>
  <c r="B69" i="5"/>
  <c r="BH75" i="1"/>
  <c r="B26" i="1200"/>
  <c r="H58" i="5"/>
  <c r="E535" i="1200"/>
  <c r="M10" i="5"/>
  <c r="E167" i="1200"/>
  <c r="M41" i="5"/>
  <c r="K93" i="5"/>
  <c r="D18" i="1200"/>
  <c r="B57" i="5"/>
  <c r="N72" i="5"/>
  <c r="E400" i="1200"/>
  <c r="B114" i="5"/>
  <c r="C81" i="1200"/>
  <c r="G95" i="5"/>
  <c r="E513" i="1200"/>
  <c r="BN75" i="1"/>
  <c r="K103" i="5"/>
  <c r="D56" i="5"/>
  <c r="F50" i="1200"/>
  <c r="C27" i="5"/>
  <c r="X75" i="1"/>
  <c r="M33" i="5"/>
  <c r="C55" i="5"/>
  <c r="C68" i="1200"/>
  <c r="E12" i="1200"/>
  <c r="P55" i="5"/>
  <c r="O60" i="5"/>
  <c r="E529" i="1200"/>
  <c r="D45" i="5"/>
  <c r="I17" i="5"/>
  <c r="O39" i="5"/>
  <c r="K102" i="5"/>
  <c r="I94" i="5"/>
  <c r="L31" i="5"/>
  <c r="P31" i="5"/>
  <c r="H110" i="5"/>
  <c r="C109" i="5"/>
  <c r="E17" i="1200"/>
  <c r="P48" i="5"/>
  <c r="D25" i="5"/>
  <c r="B94" i="5"/>
  <c r="B58" i="5"/>
  <c r="J115" i="5"/>
  <c r="I51" i="5"/>
  <c r="C11" i="5"/>
  <c r="O89" i="5"/>
  <c r="P46" i="5"/>
  <c r="D14" i="5"/>
  <c r="B98" i="5"/>
  <c r="C103" i="5"/>
  <c r="B32" i="1200"/>
  <c r="E373" i="1200"/>
  <c r="N70" i="5"/>
  <c r="J47" i="5"/>
  <c r="G97" i="5"/>
  <c r="M43" i="5"/>
  <c r="B49" i="1200"/>
  <c r="I63" i="5"/>
  <c r="D87" i="5"/>
  <c r="H69" i="5"/>
  <c r="I100" i="5"/>
  <c r="H34" i="5"/>
  <c r="I102" i="5"/>
  <c r="G71" i="5"/>
  <c r="E71" i="5"/>
  <c r="F63" i="5"/>
  <c r="D46" i="1200"/>
  <c r="B55" i="5"/>
  <c r="O72" i="5"/>
  <c r="H38" i="5"/>
  <c r="B62" i="5"/>
  <c r="O63" i="5"/>
  <c r="B26" i="5"/>
  <c r="G16" i="1200"/>
  <c r="P42" i="5"/>
  <c r="G38" i="5"/>
  <c r="L67" i="5"/>
  <c r="E272" i="1200"/>
  <c r="G42" i="5"/>
  <c r="P61" i="5"/>
  <c r="J93" i="5"/>
  <c r="B15" i="1200"/>
  <c r="B12" i="5"/>
  <c r="E63" i="1200"/>
  <c r="C74" i="1200"/>
  <c r="C113" i="5"/>
  <c r="P115" i="5"/>
  <c r="K31" i="5"/>
  <c r="C32" i="5"/>
  <c r="D4" i="5"/>
  <c r="F23" i="5"/>
  <c r="E492" i="1200"/>
  <c r="O42" i="5"/>
  <c r="E506" i="1200"/>
  <c r="C46" i="5"/>
  <c r="L44" i="5"/>
  <c r="E378" i="1200"/>
  <c r="O103" i="5"/>
  <c r="E49" i="1200"/>
  <c r="F42" i="1200"/>
  <c r="F88" i="1200"/>
  <c r="E333" i="1200"/>
  <c r="P47" i="5"/>
  <c r="F87" i="1200"/>
  <c r="O12" i="5"/>
  <c r="E516" i="1200"/>
  <c r="L35" i="5"/>
  <c r="C61" i="1200"/>
  <c r="P49" i="5"/>
  <c r="F114" i="5"/>
  <c r="G24" i="1200"/>
  <c r="K48" i="5"/>
  <c r="K36" i="5"/>
  <c r="D64" i="5"/>
  <c r="N10" i="5"/>
  <c r="H13" i="1200"/>
  <c r="C93" i="5"/>
  <c r="E31" i="5"/>
  <c r="E95" i="5"/>
  <c r="H101" i="5"/>
  <c r="O49" i="5"/>
  <c r="E198" i="1200"/>
  <c r="L58" i="5"/>
  <c r="O109" i="5"/>
  <c r="E90" i="5"/>
  <c r="E583" i="1200"/>
  <c r="E152" i="1200"/>
  <c r="E5" i="5"/>
  <c r="C101" i="5"/>
  <c r="P110" i="5"/>
  <c r="N26" i="5"/>
  <c r="M55" i="5"/>
  <c r="E252" i="1200"/>
  <c r="N109" i="5"/>
  <c r="M26" i="5"/>
  <c r="L54" i="5"/>
  <c r="N98" i="5"/>
  <c r="M61" i="5"/>
  <c r="F22" i="1200"/>
  <c r="C72" i="5"/>
  <c r="E341" i="1200"/>
  <c r="E94" i="5"/>
  <c r="E476" i="1200"/>
  <c r="H43" i="1200"/>
  <c r="E236" i="1200"/>
  <c r="K40" i="5"/>
  <c r="P28" i="5"/>
  <c r="E40" i="5"/>
  <c r="I4" i="5"/>
  <c r="D41" i="5"/>
  <c r="C67" i="1200"/>
  <c r="F45" i="1200"/>
  <c r="B32" i="5"/>
  <c r="E25" i="5"/>
  <c r="L47" i="5"/>
  <c r="O37" i="5"/>
  <c r="C51" i="5"/>
  <c r="G12" i="5"/>
  <c r="C50" i="5"/>
  <c r="M116" i="5"/>
  <c r="E225" i="1200"/>
  <c r="L73" i="5"/>
  <c r="CE75" i="1"/>
  <c r="F59" i="5"/>
  <c r="G61" i="5"/>
  <c r="M37" i="5"/>
  <c r="P38" i="5"/>
  <c r="N100" i="5"/>
  <c r="E364" i="1200"/>
  <c r="H32" i="1200"/>
  <c r="J71" i="5"/>
  <c r="I47" i="5"/>
  <c r="B54" i="1200"/>
  <c r="B67" i="5"/>
  <c r="E337" i="1200"/>
  <c r="H75" i="1200"/>
  <c r="E131" i="1200"/>
  <c r="C98" i="5"/>
  <c r="F14" i="5"/>
  <c r="F10" i="5"/>
  <c r="F11" i="5"/>
  <c r="H31" i="1200"/>
  <c r="H34" i="1200"/>
  <c r="F66" i="5"/>
  <c r="J70" i="5"/>
  <c r="K104" i="5"/>
  <c r="I10" i="5"/>
  <c r="E540" i="1200"/>
  <c r="B47" i="5"/>
  <c r="E581" i="1200"/>
  <c r="I18" i="5"/>
  <c r="G69" i="1200"/>
  <c r="F106" i="5"/>
  <c r="C34" i="1200"/>
  <c r="Y75" i="1"/>
  <c r="E230" i="1200"/>
  <c r="E45" i="5"/>
  <c r="N37" i="5"/>
  <c r="E348" i="1200"/>
  <c r="I69" i="5"/>
  <c r="E231" i="1200"/>
  <c r="E210" i="1200"/>
  <c r="G53" i="5"/>
  <c r="D30" i="5"/>
  <c r="E560" i="1200"/>
  <c r="M32" i="5"/>
  <c r="B18" i="5"/>
  <c r="K59" i="5"/>
  <c r="E394" i="1200"/>
  <c r="P72" i="5"/>
  <c r="C66" i="5"/>
  <c r="I14" i="5"/>
  <c r="O110" i="5"/>
  <c r="H67" i="5"/>
  <c r="E519" i="1200"/>
  <c r="H89" i="5"/>
  <c r="I16" i="5"/>
  <c r="J20" i="5"/>
  <c r="E487" i="1200"/>
  <c r="J69" i="5"/>
  <c r="P98" i="5"/>
  <c r="BI75" i="1"/>
  <c r="B56" i="5"/>
  <c r="F104" i="5"/>
  <c r="H22" i="1200"/>
  <c r="G66" i="1200"/>
  <c r="L75" i="1"/>
  <c r="G106" i="5"/>
  <c r="N106" i="5"/>
  <c r="K53" i="5"/>
  <c r="N99" i="5"/>
  <c r="P24" i="5"/>
  <c r="K19" i="5"/>
  <c r="E249" i="1200"/>
  <c r="J92" i="5"/>
  <c r="F17" i="1200"/>
  <c r="C112" i="5"/>
  <c r="B116" i="5"/>
  <c r="N15" i="5"/>
  <c r="H35" i="1200"/>
  <c r="E229" i="1200"/>
  <c r="CG75" i="1"/>
  <c r="J50" i="5"/>
  <c r="F89" i="5"/>
  <c r="J72" i="5"/>
  <c r="G4" i="5"/>
  <c r="K52" i="5"/>
  <c r="E68" i="5"/>
  <c r="G65" i="1200"/>
  <c r="M90" i="5"/>
  <c r="I29" i="5"/>
  <c r="B19" i="5"/>
  <c r="H50" i="1200"/>
  <c r="G105" i="5"/>
  <c r="N67" i="5"/>
  <c r="D52" i="5"/>
  <c r="I89" i="5"/>
  <c r="E391" i="1200"/>
  <c r="O61" i="5"/>
  <c r="I33" i="5"/>
  <c r="N90" i="5"/>
  <c r="J106" i="5"/>
  <c r="H66" i="1200"/>
  <c r="B15" i="5"/>
  <c r="F37" i="1200"/>
  <c r="E228" i="1200"/>
  <c r="L92" i="5"/>
  <c r="D33" i="5"/>
  <c r="O33" i="5"/>
  <c r="F55" i="1200"/>
  <c r="E455" i="1200"/>
  <c r="E481" i="1200"/>
  <c r="F81" i="1200"/>
  <c r="E219" i="1200"/>
  <c r="B29" i="5"/>
  <c r="I31" i="5"/>
  <c r="H22" i="5"/>
  <c r="E265" i="1200"/>
  <c r="F11" i="1200"/>
  <c r="K69" i="5"/>
  <c r="P17" i="5"/>
  <c r="K96" i="5"/>
  <c r="C19" i="1200"/>
  <c r="K114" i="5"/>
  <c r="H37" i="1200"/>
  <c r="E393" i="1200"/>
  <c r="K28" i="5"/>
  <c r="E255" i="1200"/>
  <c r="N92" i="5"/>
  <c r="K94" i="5"/>
  <c r="D59" i="1200"/>
  <c r="O92" i="5"/>
  <c r="G17" i="1200"/>
  <c r="F35" i="1200"/>
  <c r="C69" i="1200"/>
  <c r="N116" i="5"/>
  <c r="J21" i="5"/>
  <c r="C52" i="1200"/>
  <c r="C96" i="5"/>
  <c r="C63" i="5"/>
  <c r="N49" i="5"/>
  <c r="G73" i="5"/>
  <c r="AC75" i="1"/>
  <c r="J67" i="5"/>
  <c r="E572" i="1200"/>
  <c r="E76" i="1200"/>
  <c r="F69" i="1200"/>
  <c r="E401" i="1200"/>
  <c r="F47" i="1200"/>
  <c r="G22" i="1200"/>
  <c r="G96" i="5"/>
  <c r="G80" i="1200"/>
  <c r="C13" i="5"/>
  <c r="L110" i="5"/>
  <c r="G56" i="5"/>
  <c r="B107" i="5"/>
  <c r="H41" i="1200"/>
  <c r="J14" i="5"/>
  <c r="L16" i="5"/>
  <c r="D90" i="5"/>
  <c r="D65" i="1200"/>
  <c r="E12" i="5"/>
  <c r="H111" i="5"/>
  <c r="K10" i="5"/>
  <c r="E514" i="1200"/>
  <c r="AD75" i="1"/>
  <c r="E25" i="1200"/>
  <c r="E21" i="5"/>
  <c r="G112" i="5"/>
  <c r="G66" i="5"/>
  <c r="D68" i="1200"/>
  <c r="K116" i="5"/>
  <c r="K45" i="5"/>
  <c r="L111" i="5"/>
  <c r="E281" i="1200"/>
  <c r="H30" i="1200"/>
  <c r="BB75" i="1"/>
  <c r="N14" i="5"/>
  <c r="P63" i="5"/>
  <c r="K17" i="5"/>
  <c r="J107" i="5"/>
  <c r="J22" i="5"/>
  <c r="E44" i="5"/>
  <c r="F51" i="1200"/>
  <c r="E352" i="1200"/>
  <c r="I96" i="5"/>
  <c r="E208" i="1200"/>
  <c r="B60" i="1200"/>
  <c r="L112" i="5"/>
  <c r="E504" i="1200"/>
  <c r="D45" i="1200"/>
  <c r="C26" i="5"/>
  <c r="D51" i="5"/>
  <c r="L91" i="5"/>
  <c r="H102" i="5"/>
  <c r="N113" i="5"/>
  <c r="K14" i="5"/>
  <c r="C62" i="1200"/>
  <c r="B59" i="5"/>
  <c r="D43" i="1200"/>
  <c r="C38" i="5"/>
  <c r="G89" i="5"/>
  <c r="E452" i="1200"/>
  <c r="N101" i="5"/>
  <c r="E289" i="1200"/>
  <c r="H46" i="1200"/>
  <c r="J87" i="5"/>
  <c r="M24" i="5"/>
  <c r="H85" i="1200"/>
  <c r="C11" i="1200"/>
  <c r="D80" i="1200"/>
  <c r="E105" i="5"/>
  <c r="G50" i="5"/>
  <c r="E404" i="1200"/>
  <c r="B5" i="5"/>
  <c r="D29" i="1200"/>
  <c r="E273" i="1200"/>
  <c r="B3" i="5"/>
  <c r="J24" i="5"/>
  <c r="O101" i="5"/>
  <c r="L102" i="5"/>
  <c r="H65" i="1200"/>
  <c r="B12" i="1200"/>
  <c r="O11" i="5"/>
  <c r="E350" i="1200"/>
  <c r="I5" i="5"/>
  <c r="P87" i="5"/>
  <c r="B77" i="1200"/>
  <c r="P22" i="5"/>
  <c r="I30" i="5"/>
  <c r="L116" i="5"/>
  <c r="C33" i="5"/>
  <c r="P69" i="5"/>
  <c r="F13" i="5"/>
  <c r="N71" i="5"/>
  <c r="M50" i="5"/>
  <c r="E342" i="1200"/>
  <c r="E32" i="1200"/>
  <c r="F67" i="5"/>
  <c r="L55" i="5"/>
  <c r="E112" i="5"/>
  <c r="F62" i="5"/>
  <c r="E577" i="1200"/>
  <c r="H80" i="1200"/>
  <c r="W75" i="1"/>
  <c r="M29" i="5"/>
  <c r="N34" i="5"/>
  <c r="J19" i="5"/>
  <c r="H11" i="5"/>
  <c r="B4" i="5"/>
  <c r="F115" i="5"/>
  <c r="L53" i="5"/>
  <c r="E27" i="1200"/>
  <c r="I49" i="5"/>
  <c r="I66" i="5"/>
  <c r="E542" i="1200"/>
  <c r="M60" i="5"/>
  <c r="G116" i="5"/>
  <c r="E473" i="1200"/>
  <c r="E100" i="5"/>
  <c r="H63" i="5"/>
  <c r="P12" i="5"/>
  <c r="E587" i="1200"/>
  <c r="O69" i="5"/>
  <c r="E355" i="1200"/>
  <c r="H35" i="5"/>
  <c r="F71" i="5"/>
  <c r="E359" i="1200"/>
  <c r="E69" i="5"/>
  <c r="E528" i="1200"/>
  <c r="E48" i="5"/>
  <c r="G98" i="5"/>
  <c r="E104" i="5"/>
  <c r="E456" i="1200"/>
  <c r="D115" i="5"/>
  <c r="B64" i="5"/>
  <c r="N102" i="5"/>
  <c r="H11" i="1200"/>
  <c r="N50" i="5"/>
  <c r="H52" i="1200"/>
  <c r="C28" i="1200"/>
  <c r="E217" i="1200"/>
  <c r="E406" i="1200"/>
  <c r="H59" i="1200"/>
  <c r="E75" i="1200"/>
  <c r="J25" i="5"/>
  <c r="E377" i="1200"/>
  <c r="I56" i="5"/>
  <c r="F12" i="5"/>
  <c r="CS75" i="1"/>
  <c r="O97" i="5"/>
  <c r="C92" i="5"/>
  <c r="F108" i="5"/>
  <c r="E595" i="1200"/>
  <c r="F18" i="1200"/>
  <c r="D62" i="1200"/>
  <c r="J48" i="5"/>
  <c r="E568" i="1200"/>
  <c r="H93" i="5"/>
  <c r="E488" i="1200"/>
  <c r="D67" i="5"/>
  <c r="M103" i="5"/>
  <c r="P68" i="5"/>
  <c r="N53" i="5"/>
  <c r="O87" i="5"/>
  <c r="E87" i="1200"/>
  <c r="C46" i="1200"/>
  <c r="L71" i="5"/>
  <c r="L107" i="5"/>
  <c r="H46" i="5"/>
  <c r="F41" i="5"/>
  <c r="F43" i="5"/>
  <c r="B103" i="5"/>
  <c r="E356" i="1200"/>
  <c r="I114" i="5"/>
  <c r="F35" i="5"/>
  <c r="H98" i="5"/>
  <c r="D34" i="5"/>
  <c r="P109" i="5"/>
  <c r="D42" i="5"/>
  <c r="N54" i="5"/>
  <c r="H95" i="5"/>
  <c r="E205" i="1200"/>
  <c r="B97" i="5"/>
  <c r="E36" i="5"/>
  <c r="I113" i="5"/>
  <c r="S75" i="1"/>
  <c r="J30" i="5"/>
  <c r="F80" i="1200"/>
  <c r="P92" i="5"/>
  <c r="D35" i="1200"/>
  <c r="O111" i="5"/>
  <c r="B43" i="1200"/>
  <c r="M112" i="5"/>
  <c r="E58" i="1200"/>
  <c r="E379" i="1200"/>
  <c r="E585" i="1200"/>
  <c r="E573" i="1200"/>
  <c r="G99" i="5"/>
  <c r="C30" i="5"/>
  <c r="J23" i="5"/>
  <c r="F74" i="5"/>
  <c r="F22" i="5"/>
  <c r="L40" i="5"/>
  <c r="C64" i="1200"/>
  <c r="G64" i="1200"/>
  <c r="F39" i="1200"/>
  <c r="F30" i="1200"/>
  <c r="E553" i="1200"/>
  <c r="J56" i="5"/>
  <c r="H115" i="5"/>
  <c r="E256" i="1200"/>
  <c r="N40" i="5"/>
  <c r="F45" i="5"/>
  <c r="I32" i="5"/>
  <c r="J102" i="5"/>
  <c r="E362" i="1200"/>
  <c r="M71" i="5"/>
  <c r="B102" i="5"/>
  <c r="D41" i="1200"/>
  <c r="I110" i="5"/>
  <c r="C57" i="5"/>
  <c r="H67" i="1200"/>
  <c r="D96" i="5"/>
  <c r="G47" i="1200"/>
  <c r="H39" i="5"/>
  <c r="C35" i="5"/>
  <c r="K35" i="5"/>
  <c r="K75" i="1"/>
  <c r="K44" i="5"/>
  <c r="G16" i="5"/>
  <c r="B45" i="5"/>
  <c r="B28" i="5"/>
  <c r="K55" i="5"/>
  <c r="G29" i="1200"/>
  <c r="G26" i="1200"/>
  <c r="E209" i="1200"/>
  <c r="M62" i="5"/>
  <c r="F73" i="5"/>
  <c r="F28" i="1200"/>
  <c r="M69" i="5"/>
  <c r="F36" i="5"/>
  <c r="J112" i="5"/>
  <c r="P35" i="5"/>
  <c r="O100" i="5"/>
  <c r="B96" i="5"/>
  <c r="H74" i="5"/>
  <c r="E30" i="1200"/>
  <c r="E467" i="1200"/>
  <c r="B46" i="5"/>
  <c r="E134" i="1200"/>
  <c r="L68" i="5"/>
  <c r="C55" i="1200"/>
  <c r="J15" i="5"/>
  <c r="B22" i="5"/>
  <c r="E52" i="5"/>
  <c r="N96" i="5"/>
  <c r="H108" i="5"/>
  <c r="M108" i="5"/>
  <c r="E547" i="1200"/>
  <c r="N48" i="5"/>
  <c r="E66" i="5"/>
  <c r="E241" i="1200"/>
  <c r="E480" i="1200"/>
  <c r="E184" i="1200"/>
  <c r="B33" i="5"/>
  <c r="F33" i="1200"/>
  <c r="O65" i="5"/>
  <c r="F61" i="1200"/>
  <c r="E4" i="5"/>
  <c r="M106" i="5"/>
  <c r="J40" i="5"/>
  <c r="I20" i="5"/>
  <c r="B90" i="5"/>
  <c r="E44" i="1200"/>
  <c r="G13" i="5"/>
  <c r="BC75" i="1"/>
  <c r="G108" i="5"/>
  <c r="G23" i="1200"/>
  <c r="H70" i="5"/>
  <c r="D52" i="1200"/>
  <c r="K26" i="5"/>
  <c r="P36" i="5"/>
  <c r="M27" i="5"/>
  <c r="O38" i="5"/>
  <c r="E63" i="5"/>
  <c r="L4" i="5"/>
  <c r="H26" i="1200"/>
  <c r="D105" i="5"/>
  <c r="C78" i="1200"/>
  <c r="E16" i="5"/>
  <c r="P52" i="5"/>
  <c r="E60" i="5"/>
  <c r="G20" i="1200"/>
  <c r="L43" i="5"/>
  <c r="K46" i="5"/>
  <c r="P11" i="5"/>
  <c r="G27" i="5"/>
  <c r="O35" i="5"/>
  <c r="E600" i="1200"/>
  <c r="G71" i="1200"/>
  <c r="G55" i="1200"/>
  <c r="P101" i="5"/>
  <c r="E247" i="1200"/>
  <c r="B63" i="1200"/>
  <c r="C30" i="1200"/>
  <c r="E518" i="1200"/>
  <c r="D13" i="5"/>
  <c r="L100" i="5"/>
  <c r="H518" i="1200" l="1"/>
  <c r="D518" i="1200"/>
  <c r="J518" i="1200" s="1"/>
  <c r="G518" i="1200"/>
  <c r="C518" i="1200"/>
  <c r="F518" i="1200"/>
  <c r="B518" i="1200"/>
  <c r="I63" i="1200"/>
  <c r="G247" i="1200"/>
  <c r="H247" i="1200"/>
  <c r="F247" i="1200"/>
  <c r="C247" i="1200"/>
  <c r="D247" i="1200"/>
  <c r="J247" i="1200" s="1"/>
  <c r="B247" i="1200"/>
  <c r="I247" i="1200" s="1"/>
  <c r="C600" i="1200"/>
  <c r="D600" i="1200"/>
  <c r="J600" i="1200" s="1"/>
  <c r="H600" i="1200"/>
  <c r="G600" i="1200"/>
  <c r="B600" i="1200"/>
  <c r="F600" i="1200"/>
  <c r="J52" i="1200"/>
  <c r="B184" i="1200"/>
  <c r="I184" i="1200" s="1"/>
  <c r="F184" i="1200"/>
  <c r="G184" i="1200"/>
  <c r="D184" i="1200"/>
  <c r="J184" i="1200" s="1"/>
  <c r="C184" i="1200"/>
  <c r="H184" i="1200"/>
  <c r="B480" i="1200"/>
  <c r="C480" i="1200"/>
  <c r="F480" i="1200"/>
  <c r="H480" i="1200"/>
  <c r="D480" i="1200"/>
  <c r="J480" i="1200" s="1"/>
  <c r="G480" i="1200"/>
  <c r="G241" i="1200"/>
  <c r="H241" i="1200"/>
  <c r="F241" i="1200"/>
  <c r="D241" i="1200"/>
  <c r="J241" i="1200" s="1"/>
  <c r="B241" i="1200"/>
  <c r="I241" i="1200" s="1"/>
  <c r="C241" i="1200"/>
  <c r="H547" i="1200"/>
  <c r="F547" i="1200"/>
  <c r="G547" i="1200"/>
  <c r="C547" i="1200"/>
  <c r="D547" i="1200"/>
  <c r="J547" i="1200" s="1"/>
  <c r="B547" i="1200"/>
  <c r="F134" i="1200"/>
  <c r="G134" i="1200"/>
  <c r="H134" i="1200"/>
  <c r="B134" i="1200"/>
  <c r="D134" i="1200"/>
  <c r="J134" i="1200" s="1"/>
  <c r="C134" i="1200"/>
  <c r="B467" i="1200"/>
  <c r="I467" i="1200" s="1"/>
  <c r="D467" i="1200"/>
  <c r="J467" i="1200" s="1"/>
  <c r="H467" i="1200"/>
  <c r="G467" i="1200"/>
  <c r="C467" i="1200"/>
  <c r="F467" i="1200"/>
  <c r="D209" i="1200"/>
  <c r="J209" i="1200" s="1"/>
  <c r="C209" i="1200"/>
  <c r="F209" i="1200"/>
  <c r="G209" i="1200"/>
  <c r="H209" i="1200"/>
  <c r="B209" i="1200"/>
  <c r="J41" i="1200"/>
  <c r="H362" i="1200"/>
  <c r="F362" i="1200"/>
  <c r="B362" i="1200"/>
  <c r="I362" i="1200" s="1"/>
  <c r="G362" i="1200"/>
  <c r="D362" i="1200"/>
  <c r="J362" i="1200" s="1"/>
  <c r="C362" i="1200"/>
  <c r="D256" i="1200"/>
  <c r="J256" i="1200" s="1"/>
  <c r="C256" i="1200"/>
  <c r="F256" i="1200"/>
  <c r="B256" i="1200"/>
  <c r="G256" i="1200"/>
  <c r="H256" i="1200"/>
  <c r="D553" i="1200"/>
  <c r="J553" i="1200" s="1"/>
  <c r="C553" i="1200"/>
  <c r="H553" i="1200"/>
  <c r="B553" i="1200"/>
  <c r="I553" i="1200" s="1"/>
  <c r="F553" i="1200"/>
  <c r="G553" i="1200"/>
  <c r="G573" i="1200"/>
  <c r="C573" i="1200"/>
  <c r="B573" i="1200"/>
  <c r="F573" i="1200"/>
  <c r="D573" i="1200"/>
  <c r="J573" i="1200" s="1"/>
  <c r="H573" i="1200"/>
  <c r="G585" i="1200"/>
  <c r="B585" i="1200"/>
  <c r="F585" i="1200"/>
  <c r="H585" i="1200"/>
  <c r="C585" i="1200"/>
  <c r="D585" i="1200"/>
  <c r="J585" i="1200" s="1"/>
  <c r="F379" i="1200"/>
  <c r="H379" i="1200"/>
  <c r="C379" i="1200"/>
  <c r="D379" i="1200"/>
  <c r="J379" i="1200" s="1"/>
  <c r="B379" i="1200"/>
  <c r="G379" i="1200"/>
  <c r="I43" i="1200"/>
  <c r="J35" i="1200"/>
  <c r="C205" i="1200"/>
  <c r="D205" i="1200"/>
  <c r="J205" i="1200" s="1"/>
  <c r="F205" i="1200"/>
  <c r="B205" i="1200"/>
  <c r="H205" i="1200"/>
  <c r="G205" i="1200"/>
  <c r="C356" i="1200"/>
  <c r="H356" i="1200"/>
  <c r="F356" i="1200"/>
  <c r="G356" i="1200"/>
  <c r="B356" i="1200"/>
  <c r="D356" i="1200"/>
  <c r="J356" i="1200" s="1"/>
  <c r="B488" i="1200"/>
  <c r="H488" i="1200"/>
  <c r="C488" i="1200"/>
  <c r="D488" i="1200"/>
  <c r="J488" i="1200" s="1"/>
  <c r="F488" i="1200"/>
  <c r="G488" i="1200"/>
  <c r="C568" i="1200"/>
  <c r="D568" i="1200"/>
  <c r="J568" i="1200" s="1"/>
  <c r="H568" i="1200"/>
  <c r="B568" i="1200"/>
  <c r="F568" i="1200"/>
  <c r="G568" i="1200"/>
  <c r="J62" i="1200"/>
  <c r="H595" i="1200"/>
  <c r="F595" i="1200"/>
  <c r="G595" i="1200"/>
  <c r="B595" i="1200"/>
  <c r="I595" i="1200" s="1"/>
  <c r="C595" i="1200"/>
  <c r="D595" i="1200"/>
  <c r="J595" i="1200" s="1"/>
  <c r="F377" i="1200"/>
  <c r="D377" i="1200"/>
  <c r="J377" i="1200" s="1"/>
  <c r="C377" i="1200"/>
  <c r="G377" i="1200"/>
  <c r="B377" i="1200"/>
  <c r="H377" i="1200"/>
  <c r="F406" i="1200"/>
  <c r="G406" i="1200"/>
  <c r="C406" i="1200"/>
  <c r="D406" i="1200"/>
  <c r="J406" i="1200" s="1"/>
  <c r="B406" i="1200"/>
  <c r="H406" i="1200"/>
  <c r="G217" i="1200"/>
  <c r="F217" i="1200"/>
  <c r="B217" i="1200"/>
  <c r="C217" i="1200"/>
  <c r="D217" i="1200"/>
  <c r="J217" i="1200" s="1"/>
  <c r="H217" i="1200"/>
  <c r="B456" i="1200"/>
  <c r="I456" i="1200" s="1"/>
  <c r="D456" i="1200"/>
  <c r="J456" i="1200" s="1"/>
  <c r="G456" i="1200"/>
  <c r="F456" i="1200"/>
  <c r="C456" i="1200"/>
  <c r="H456" i="1200"/>
  <c r="D528" i="1200"/>
  <c r="J528" i="1200" s="1"/>
  <c r="H528" i="1200"/>
  <c r="B528" i="1200"/>
  <c r="G528" i="1200"/>
  <c r="F528" i="1200"/>
  <c r="C528" i="1200"/>
  <c r="H359" i="1200"/>
  <c r="D359" i="1200"/>
  <c r="J359" i="1200" s="1"/>
  <c r="C359" i="1200"/>
  <c r="F359" i="1200"/>
  <c r="B359" i="1200"/>
  <c r="I359" i="1200" s="1"/>
  <c r="G359" i="1200"/>
  <c r="G355" i="1200"/>
  <c r="F355" i="1200"/>
  <c r="H355" i="1200"/>
  <c r="D355" i="1200"/>
  <c r="J355" i="1200" s="1"/>
  <c r="B355" i="1200"/>
  <c r="I355" i="1200" s="1"/>
  <c r="C355" i="1200"/>
  <c r="H587" i="1200"/>
  <c r="B587" i="1200"/>
  <c r="C587" i="1200"/>
  <c r="D587" i="1200"/>
  <c r="J587" i="1200" s="1"/>
  <c r="F587" i="1200"/>
  <c r="G587" i="1200"/>
  <c r="H473" i="1200"/>
  <c r="G473" i="1200"/>
  <c r="D473" i="1200"/>
  <c r="J473" i="1200" s="1"/>
  <c r="B473" i="1200"/>
  <c r="F473" i="1200"/>
  <c r="C473" i="1200"/>
  <c r="D542" i="1200"/>
  <c r="J542" i="1200" s="1"/>
  <c r="H542" i="1200"/>
  <c r="F542" i="1200"/>
  <c r="B542" i="1200"/>
  <c r="G542" i="1200"/>
  <c r="C542" i="1200"/>
  <c r="F577" i="1200"/>
  <c r="H577" i="1200"/>
  <c r="D577" i="1200"/>
  <c r="J577" i="1200" s="1"/>
  <c r="G577" i="1200"/>
  <c r="C577" i="1200"/>
  <c r="B577" i="1200"/>
  <c r="H342" i="1200"/>
  <c r="G342" i="1200"/>
  <c r="C342" i="1200"/>
  <c r="B342" i="1200"/>
  <c r="I342" i="1200" s="1"/>
  <c r="F342" i="1200"/>
  <c r="D342" i="1200"/>
  <c r="J342" i="1200" s="1"/>
  <c r="I77" i="1200"/>
  <c r="C350" i="1200"/>
  <c r="H350" i="1200"/>
  <c r="F350" i="1200"/>
  <c r="G350" i="1200"/>
  <c r="B350" i="1200"/>
  <c r="D350" i="1200"/>
  <c r="J350" i="1200" s="1"/>
  <c r="I12" i="1200"/>
  <c r="G273" i="1200"/>
  <c r="F273" i="1200"/>
  <c r="D273" i="1200"/>
  <c r="J273" i="1200" s="1"/>
  <c r="H273" i="1200"/>
  <c r="C273" i="1200"/>
  <c r="B273" i="1200"/>
  <c r="J29" i="1200"/>
  <c r="B404" i="1200"/>
  <c r="C404" i="1200"/>
  <c r="H404" i="1200"/>
  <c r="D404" i="1200"/>
  <c r="J404" i="1200" s="1"/>
  <c r="F404" i="1200"/>
  <c r="G404" i="1200"/>
  <c r="J80" i="1200"/>
  <c r="H289" i="1200"/>
  <c r="C289" i="1200"/>
  <c r="D289" i="1200"/>
  <c r="J289" i="1200" s="1"/>
  <c r="F289" i="1200"/>
  <c r="B289" i="1200"/>
  <c r="I289" i="1200" s="1"/>
  <c r="G289" i="1200"/>
  <c r="D452" i="1200"/>
  <c r="J452" i="1200" s="1"/>
  <c r="B452" i="1200"/>
  <c r="G452" i="1200"/>
  <c r="C452" i="1200"/>
  <c r="F452" i="1200"/>
  <c r="H452" i="1200"/>
  <c r="J43" i="1200"/>
  <c r="J45" i="1200"/>
  <c r="B504" i="1200"/>
  <c r="H504" i="1200"/>
  <c r="D504" i="1200"/>
  <c r="J504" i="1200" s="1"/>
  <c r="G504" i="1200"/>
  <c r="C504" i="1200"/>
  <c r="F504" i="1200"/>
  <c r="I60" i="1200"/>
  <c r="C208" i="1200"/>
  <c r="B208" i="1200"/>
  <c r="G208" i="1200"/>
  <c r="H208" i="1200"/>
  <c r="F208" i="1200"/>
  <c r="D208" i="1200"/>
  <c r="J208" i="1200" s="1"/>
  <c r="G352" i="1200"/>
  <c r="H352" i="1200"/>
  <c r="F352" i="1200"/>
  <c r="C352" i="1200"/>
  <c r="D352" i="1200"/>
  <c r="J352" i="1200" s="1"/>
  <c r="B352" i="1200"/>
  <c r="F281" i="1200"/>
  <c r="G281" i="1200"/>
  <c r="D281" i="1200"/>
  <c r="J281" i="1200" s="1"/>
  <c r="C281" i="1200"/>
  <c r="B281" i="1200"/>
  <c r="H281" i="1200"/>
  <c r="J68" i="1200"/>
  <c r="F514" i="1200"/>
  <c r="D514" i="1200"/>
  <c r="J514" i="1200" s="1"/>
  <c r="B514" i="1200"/>
  <c r="H514" i="1200"/>
  <c r="G514" i="1200"/>
  <c r="C514" i="1200"/>
  <c r="J65" i="1200"/>
  <c r="G401" i="1200"/>
  <c r="C401" i="1200"/>
  <c r="H401" i="1200"/>
  <c r="B401" i="1200"/>
  <c r="F401" i="1200"/>
  <c r="D401" i="1200"/>
  <c r="J401" i="1200" s="1"/>
  <c r="F572" i="1200"/>
  <c r="D572" i="1200"/>
  <c r="J572" i="1200" s="1"/>
  <c r="H572" i="1200"/>
  <c r="C572" i="1200"/>
  <c r="B572" i="1200"/>
  <c r="G572" i="1200"/>
  <c r="J59" i="1200"/>
  <c r="G255" i="1200"/>
  <c r="H255" i="1200"/>
  <c r="C255" i="1200"/>
  <c r="F255" i="1200"/>
  <c r="B255" i="1200"/>
  <c r="I255" i="1200" s="1"/>
  <c r="D255" i="1200"/>
  <c r="J255" i="1200" s="1"/>
  <c r="D393" i="1200"/>
  <c r="J393" i="1200" s="1"/>
  <c r="G393" i="1200"/>
  <c r="C393" i="1200"/>
  <c r="H393" i="1200"/>
  <c r="B393" i="1200"/>
  <c r="F393" i="1200"/>
  <c r="D265" i="1200"/>
  <c r="J265" i="1200" s="1"/>
  <c r="F265" i="1200"/>
  <c r="H265" i="1200"/>
  <c r="G265" i="1200"/>
  <c r="B265" i="1200"/>
  <c r="C265" i="1200"/>
  <c r="G219" i="1200"/>
  <c r="H219" i="1200"/>
  <c r="D219" i="1200"/>
  <c r="J219" i="1200" s="1"/>
  <c r="F219" i="1200"/>
  <c r="C219" i="1200"/>
  <c r="B219" i="1200"/>
  <c r="D481" i="1200"/>
  <c r="J481" i="1200" s="1"/>
  <c r="B481" i="1200"/>
  <c r="F481" i="1200"/>
  <c r="H481" i="1200"/>
  <c r="C481" i="1200"/>
  <c r="G481" i="1200"/>
  <c r="G455" i="1200"/>
  <c r="H455" i="1200"/>
  <c r="F455" i="1200"/>
  <c r="B455" i="1200"/>
  <c r="C455" i="1200"/>
  <c r="D455" i="1200"/>
  <c r="J455" i="1200" s="1"/>
  <c r="H228" i="1200"/>
  <c r="F228" i="1200"/>
  <c r="D228" i="1200"/>
  <c r="J228" i="1200" s="1"/>
  <c r="G228" i="1200"/>
  <c r="C228" i="1200"/>
  <c r="B228" i="1200"/>
  <c r="H391" i="1200"/>
  <c r="B391" i="1200"/>
  <c r="D391" i="1200"/>
  <c r="J391" i="1200" s="1"/>
  <c r="F391" i="1200"/>
  <c r="G391" i="1200"/>
  <c r="C391" i="1200"/>
  <c r="C229" i="1200"/>
  <c r="G229" i="1200"/>
  <c r="F229" i="1200"/>
  <c r="D229" i="1200"/>
  <c r="J229" i="1200" s="1"/>
  <c r="H229" i="1200"/>
  <c r="B229" i="1200"/>
  <c r="B249" i="1200"/>
  <c r="F249" i="1200"/>
  <c r="C249" i="1200"/>
  <c r="G249" i="1200"/>
  <c r="H249" i="1200"/>
  <c r="D249" i="1200"/>
  <c r="J249" i="1200" s="1"/>
  <c r="C487" i="1200"/>
  <c r="H487" i="1200"/>
  <c r="G487" i="1200"/>
  <c r="B487" i="1200"/>
  <c r="D487" i="1200"/>
  <c r="J487" i="1200" s="1"/>
  <c r="F487" i="1200"/>
  <c r="G394" i="1200"/>
  <c r="H394" i="1200"/>
  <c r="D394" i="1200"/>
  <c r="J394" i="1200" s="1"/>
  <c r="C394" i="1200"/>
  <c r="F394" i="1200"/>
  <c r="B394" i="1200"/>
  <c r="G560" i="1200"/>
  <c r="B560" i="1200"/>
  <c r="C560" i="1200"/>
  <c r="F560" i="1200"/>
  <c r="H560" i="1200"/>
  <c r="D560" i="1200"/>
  <c r="J560" i="1200" s="1"/>
  <c r="F210" i="1200"/>
  <c r="D210" i="1200"/>
  <c r="J210" i="1200" s="1"/>
  <c r="H210" i="1200"/>
  <c r="C210" i="1200"/>
  <c r="G210" i="1200"/>
  <c r="B210" i="1200"/>
  <c r="G231" i="1200"/>
  <c r="D231" i="1200"/>
  <c r="J231" i="1200" s="1"/>
  <c r="C231" i="1200"/>
  <c r="B231" i="1200"/>
  <c r="H231" i="1200"/>
  <c r="F231" i="1200"/>
  <c r="H348" i="1200"/>
  <c r="F348" i="1200"/>
  <c r="D348" i="1200"/>
  <c r="J348" i="1200" s="1"/>
  <c r="G348" i="1200"/>
  <c r="B348" i="1200"/>
  <c r="C348" i="1200"/>
  <c r="D230" i="1200"/>
  <c r="J230" i="1200" s="1"/>
  <c r="G230" i="1200"/>
  <c r="B230" i="1200"/>
  <c r="H230" i="1200"/>
  <c r="F230" i="1200"/>
  <c r="C230" i="1200"/>
  <c r="F581" i="1200"/>
  <c r="B581" i="1200"/>
  <c r="C581" i="1200"/>
  <c r="H581" i="1200"/>
  <c r="G581" i="1200"/>
  <c r="D581" i="1200"/>
  <c r="J581" i="1200" s="1"/>
  <c r="B540" i="1200"/>
  <c r="I540" i="1200" s="1"/>
  <c r="F540" i="1200"/>
  <c r="G540" i="1200"/>
  <c r="H540" i="1200"/>
  <c r="C540" i="1200"/>
  <c r="D540" i="1200"/>
  <c r="J540" i="1200" s="1"/>
  <c r="C337" i="1200"/>
  <c r="G337" i="1200"/>
  <c r="F337" i="1200"/>
  <c r="H337" i="1200"/>
  <c r="D337" i="1200"/>
  <c r="J337" i="1200" s="1"/>
  <c r="B337" i="1200"/>
  <c r="I54" i="1200"/>
  <c r="D364" i="1200"/>
  <c r="J364" i="1200" s="1"/>
  <c r="F364" i="1200"/>
  <c r="B364" i="1200"/>
  <c r="I364" i="1200" s="1"/>
  <c r="G364" i="1200"/>
  <c r="C364" i="1200"/>
  <c r="H364" i="1200"/>
  <c r="G225" i="1200"/>
  <c r="H225" i="1200"/>
  <c r="D225" i="1200"/>
  <c r="J225" i="1200" s="1"/>
  <c r="B225" i="1200"/>
  <c r="C225" i="1200"/>
  <c r="F225" i="1200"/>
  <c r="G236" i="1200"/>
  <c r="F236" i="1200"/>
  <c r="C236" i="1200"/>
  <c r="B236" i="1200"/>
  <c r="H236" i="1200"/>
  <c r="D236" i="1200"/>
  <c r="J236" i="1200" s="1"/>
  <c r="G476" i="1200"/>
  <c r="H476" i="1200"/>
  <c r="D476" i="1200"/>
  <c r="J476" i="1200" s="1"/>
  <c r="C476" i="1200"/>
  <c r="B476" i="1200"/>
  <c r="I476" i="1200" s="1"/>
  <c r="F476" i="1200"/>
  <c r="F341" i="1200"/>
  <c r="H341" i="1200"/>
  <c r="B341" i="1200"/>
  <c r="D341" i="1200"/>
  <c r="J341" i="1200" s="1"/>
  <c r="G341" i="1200"/>
  <c r="C341" i="1200"/>
  <c r="G252" i="1200"/>
  <c r="C252" i="1200"/>
  <c r="H252" i="1200"/>
  <c r="B252" i="1200"/>
  <c r="D252" i="1200"/>
  <c r="J252" i="1200" s="1"/>
  <c r="F252" i="1200"/>
  <c r="G152" i="1200"/>
  <c r="D152" i="1200"/>
  <c r="J152" i="1200" s="1"/>
  <c r="B152" i="1200"/>
  <c r="H152" i="1200"/>
  <c r="F152" i="1200"/>
  <c r="C152" i="1200"/>
  <c r="F583" i="1200"/>
  <c r="C583" i="1200"/>
  <c r="H583" i="1200"/>
  <c r="B583" i="1200"/>
  <c r="G583" i="1200"/>
  <c r="D583" i="1200"/>
  <c r="J583" i="1200" s="1"/>
  <c r="F516" i="1200"/>
  <c r="C516" i="1200"/>
  <c r="H516" i="1200"/>
  <c r="D516" i="1200"/>
  <c r="J516" i="1200" s="1"/>
  <c r="B516" i="1200"/>
  <c r="G516" i="1200"/>
  <c r="H333" i="1200"/>
  <c r="F333" i="1200"/>
  <c r="B333" i="1200"/>
  <c r="D333" i="1200"/>
  <c r="J333" i="1200" s="1"/>
  <c r="C333" i="1200"/>
  <c r="G333" i="1200"/>
  <c r="C378" i="1200"/>
  <c r="H378" i="1200"/>
  <c r="B378" i="1200"/>
  <c r="D378" i="1200"/>
  <c r="J378" i="1200" s="1"/>
  <c r="F378" i="1200"/>
  <c r="G378" i="1200"/>
  <c r="C506" i="1200"/>
  <c r="B506" i="1200"/>
  <c r="H506" i="1200"/>
  <c r="F506" i="1200"/>
  <c r="G506" i="1200"/>
  <c r="D506" i="1200"/>
  <c r="J506" i="1200" s="1"/>
  <c r="B492" i="1200"/>
  <c r="C492" i="1200"/>
  <c r="D492" i="1200"/>
  <c r="J492" i="1200" s="1"/>
  <c r="G492" i="1200"/>
  <c r="H492" i="1200"/>
  <c r="F492" i="1200"/>
  <c r="I15" i="1200"/>
  <c r="D272" i="1200"/>
  <c r="J272" i="1200" s="1"/>
  <c r="F272" i="1200"/>
  <c r="C272" i="1200"/>
  <c r="G272" i="1200"/>
  <c r="B272" i="1200"/>
  <c r="H272" i="1200"/>
  <c r="J46" i="1200"/>
  <c r="I49" i="1200"/>
  <c r="D373" i="1200"/>
  <c r="J373" i="1200" s="1"/>
  <c r="C373" i="1200"/>
  <c r="B373" i="1200"/>
  <c r="G373" i="1200"/>
  <c r="F373" i="1200"/>
  <c r="H373" i="1200"/>
  <c r="I32" i="1200"/>
  <c r="D529" i="1200"/>
  <c r="J529" i="1200" s="1"/>
  <c r="B529" i="1200"/>
  <c r="I529" i="1200" s="1"/>
  <c r="G529" i="1200"/>
  <c r="C529" i="1200"/>
  <c r="H529" i="1200"/>
  <c r="F529" i="1200"/>
  <c r="H513" i="1200"/>
  <c r="G513" i="1200"/>
  <c r="C513" i="1200"/>
  <c r="F513" i="1200"/>
  <c r="B513" i="1200"/>
  <c r="D513" i="1200"/>
  <c r="J513" i="1200" s="1"/>
  <c r="G400" i="1200"/>
  <c r="F400" i="1200"/>
  <c r="D400" i="1200"/>
  <c r="J400" i="1200" s="1"/>
  <c r="B400" i="1200"/>
  <c r="H400" i="1200"/>
  <c r="C400" i="1200"/>
  <c r="J18" i="1200"/>
  <c r="C535" i="1200"/>
  <c r="D535" i="1200"/>
  <c r="J535" i="1200" s="1"/>
  <c r="G535" i="1200"/>
  <c r="H535" i="1200"/>
  <c r="B535" i="1200"/>
  <c r="F535" i="1200"/>
  <c r="I26" i="1200"/>
  <c r="D517" i="1200"/>
  <c r="J517" i="1200" s="1"/>
  <c r="H517" i="1200"/>
  <c r="F517" i="1200"/>
  <c r="C517" i="1200"/>
  <c r="G517" i="1200"/>
  <c r="B517" i="1200"/>
  <c r="F158" i="1200"/>
  <c r="D158" i="1200"/>
  <c r="J158" i="1200" s="1"/>
  <c r="C158" i="1200"/>
  <c r="B158" i="1200"/>
  <c r="G158" i="1200"/>
  <c r="H158" i="1200"/>
  <c r="F543" i="1200"/>
  <c r="B543" i="1200"/>
  <c r="C543" i="1200"/>
  <c r="G543" i="1200"/>
  <c r="H543" i="1200"/>
  <c r="D543" i="1200"/>
  <c r="J543" i="1200" s="1"/>
  <c r="I85" i="1200"/>
  <c r="B463" i="1200"/>
  <c r="F463" i="1200"/>
  <c r="D463" i="1200"/>
  <c r="J463" i="1200" s="1"/>
  <c r="G463" i="1200"/>
  <c r="C463" i="1200"/>
  <c r="H463" i="1200"/>
  <c r="D500" i="1200"/>
  <c r="J500" i="1200" s="1"/>
  <c r="G500" i="1200"/>
  <c r="F500" i="1200"/>
  <c r="B500" i="1200"/>
  <c r="H500" i="1200"/>
  <c r="C500" i="1200"/>
  <c r="H150" i="1200"/>
  <c r="G150" i="1200"/>
  <c r="C150" i="1200"/>
  <c r="F150" i="1200"/>
  <c r="B150" i="1200"/>
  <c r="I150" i="1200" s="1"/>
  <c r="D150" i="1200"/>
  <c r="J150" i="1200" s="1"/>
  <c r="H139" i="1200"/>
  <c r="G139" i="1200"/>
  <c r="C139" i="1200"/>
  <c r="B139" i="1200"/>
  <c r="D139" i="1200"/>
  <c r="J139" i="1200" s="1"/>
  <c r="F139" i="1200"/>
  <c r="G575" i="1200"/>
  <c r="D575" i="1200"/>
  <c r="J575" i="1200" s="1"/>
  <c r="F575" i="1200"/>
  <c r="C575" i="1200"/>
  <c r="H575" i="1200"/>
  <c r="B575" i="1200"/>
  <c r="I575" i="1200" s="1"/>
  <c r="D578" i="1200"/>
  <c r="J578" i="1200" s="1"/>
  <c r="F578" i="1200"/>
  <c r="C578" i="1200"/>
  <c r="G578" i="1200"/>
  <c r="B578" i="1200"/>
  <c r="H578" i="1200"/>
  <c r="H596" i="1200"/>
  <c r="D596" i="1200"/>
  <c r="J596" i="1200" s="1"/>
  <c r="F596" i="1200"/>
  <c r="B596" i="1200"/>
  <c r="G596" i="1200"/>
  <c r="C596" i="1200"/>
  <c r="G545" i="1200"/>
  <c r="C545" i="1200"/>
  <c r="D545" i="1200"/>
  <c r="J545" i="1200" s="1"/>
  <c r="H545" i="1200"/>
  <c r="F545" i="1200"/>
  <c r="B545" i="1200"/>
  <c r="C396" i="1200"/>
  <c r="F396" i="1200"/>
  <c r="H396" i="1200"/>
  <c r="G396" i="1200"/>
  <c r="D396" i="1200"/>
  <c r="J396" i="1200" s="1"/>
  <c r="B396" i="1200"/>
  <c r="D525" i="1200"/>
  <c r="J525" i="1200" s="1"/>
  <c r="G525" i="1200"/>
  <c r="F525" i="1200"/>
  <c r="B525" i="1200"/>
  <c r="H525" i="1200"/>
  <c r="C525" i="1200"/>
  <c r="B169" i="1200"/>
  <c r="I169" i="1200" s="1"/>
  <c r="D169" i="1200"/>
  <c r="J169" i="1200" s="1"/>
  <c r="H169" i="1200"/>
  <c r="G169" i="1200"/>
  <c r="F169" i="1200"/>
  <c r="C169" i="1200"/>
  <c r="C601" i="1200"/>
  <c r="B601" i="1200"/>
  <c r="H601" i="1200"/>
  <c r="F601" i="1200"/>
  <c r="G601" i="1200"/>
  <c r="D601" i="1200"/>
  <c r="J601" i="1200" s="1"/>
  <c r="C347" i="1200"/>
  <c r="F347" i="1200"/>
  <c r="D347" i="1200"/>
  <c r="J347" i="1200" s="1"/>
  <c r="H347" i="1200"/>
  <c r="B347" i="1200"/>
  <c r="G347" i="1200"/>
  <c r="H374" i="1200"/>
  <c r="C374" i="1200"/>
  <c r="F374" i="1200"/>
  <c r="G374" i="1200"/>
  <c r="B374" i="1200"/>
  <c r="D374" i="1200"/>
  <c r="J374" i="1200" s="1"/>
  <c r="J85" i="1200"/>
  <c r="J36" i="1200"/>
  <c r="J60" i="1200"/>
  <c r="C409" i="1200"/>
  <c r="F409" i="1200"/>
  <c r="B409" i="1200"/>
  <c r="D409" i="1200"/>
  <c r="J409" i="1200" s="1"/>
  <c r="H409" i="1200"/>
  <c r="G409" i="1200"/>
  <c r="D286" i="1200"/>
  <c r="J286" i="1200" s="1"/>
  <c r="G286" i="1200"/>
  <c r="F286" i="1200"/>
  <c r="C286" i="1200"/>
  <c r="H286" i="1200"/>
  <c r="B286" i="1200"/>
  <c r="J56" i="1200"/>
  <c r="J50" i="1200"/>
  <c r="I24" i="1200"/>
  <c r="H258" i="1200"/>
  <c r="G258" i="1200"/>
  <c r="C258" i="1200"/>
  <c r="F258" i="1200"/>
  <c r="B258" i="1200"/>
  <c r="D258" i="1200"/>
  <c r="J258" i="1200" s="1"/>
  <c r="I39" i="1200"/>
  <c r="F178" i="1200"/>
  <c r="C178" i="1200"/>
  <c r="B178" i="1200"/>
  <c r="D178" i="1200"/>
  <c r="J178" i="1200" s="1"/>
  <c r="G178" i="1200"/>
  <c r="H178" i="1200"/>
  <c r="H192" i="1200"/>
  <c r="D192" i="1200"/>
  <c r="J192" i="1200" s="1"/>
  <c r="G192" i="1200"/>
  <c r="F192" i="1200"/>
  <c r="C192" i="1200"/>
  <c r="B192" i="1200"/>
  <c r="C478" i="1200"/>
  <c r="D478" i="1200"/>
  <c r="J478" i="1200" s="1"/>
  <c r="H478" i="1200"/>
  <c r="F478" i="1200"/>
  <c r="B478" i="1200"/>
  <c r="G478" i="1200"/>
  <c r="B177" i="1200"/>
  <c r="F177" i="1200"/>
  <c r="H177" i="1200"/>
  <c r="D177" i="1200"/>
  <c r="J177" i="1200" s="1"/>
  <c r="C177" i="1200"/>
  <c r="G177" i="1200"/>
  <c r="D611" i="1200"/>
  <c r="J611" i="1200" s="1"/>
  <c r="B611" i="1200"/>
  <c r="G611" i="1200"/>
  <c r="H611" i="1200"/>
  <c r="C611" i="1200"/>
  <c r="F611" i="1200"/>
  <c r="D175" i="1200"/>
  <c r="J175" i="1200" s="1"/>
  <c r="G175" i="1200"/>
  <c r="C175" i="1200"/>
  <c r="F175" i="1200"/>
  <c r="B175" i="1200"/>
  <c r="H175" i="1200"/>
  <c r="H358" i="1200"/>
  <c r="F358" i="1200"/>
  <c r="G358" i="1200"/>
  <c r="C358" i="1200"/>
  <c r="B358" i="1200"/>
  <c r="D358" i="1200"/>
  <c r="J358" i="1200" s="1"/>
  <c r="D498" i="1200"/>
  <c r="J498" i="1200" s="1"/>
  <c r="C498" i="1200"/>
  <c r="B498" i="1200"/>
  <c r="G498" i="1200"/>
  <c r="H498" i="1200"/>
  <c r="F498" i="1200"/>
  <c r="I53" i="1200"/>
  <c r="D133" i="1200"/>
  <c r="J133" i="1200" s="1"/>
  <c r="B133" i="1200"/>
  <c r="G133" i="1200"/>
  <c r="F133" i="1200"/>
  <c r="C133" i="1200"/>
  <c r="H133" i="1200"/>
  <c r="D268" i="1200"/>
  <c r="J268" i="1200" s="1"/>
  <c r="C268" i="1200"/>
  <c r="F268" i="1200"/>
  <c r="B268" i="1200"/>
  <c r="G268" i="1200"/>
  <c r="H268" i="1200"/>
  <c r="C479" i="1200"/>
  <c r="G479" i="1200"/>
  <c r="H479" i="1200"/>
  <c r="B479" i="1200"/>
  <c r="D479" i="1200"/>
  <c r="J479" i="1200" s="1"/>
  <c r="F479" i="1200"/>
  <c r="F384" i="1200"/>
  <c r="G384" i="1200"/>
  <c r="C384" i="1200"/>
  <c r="D384" i="1200"/>
  <c r="J384" i="1200" s="1"/>
  <c r="B384" i="1200"/>
  <c r="H384" i="1200"/>
  <c r="B232" i="1200"/>
  <c r="H232" i="1200"/>
  <c r="C232" i="1200"/>
  <c r="F232" i="1200"/>
  <c r="G232" i="1200"/>
  <c r="D232" i="1200"/>
  <c r="J232" i="1200" s="1"/>
  <c r="H392" i="1200"/>
  <c r="D392" i="1200"/>
  <c r="J392" i="1200" s="1"/>
  <c r="F392" i="1200"/>
  <c r="G392" i="1200"/>
  <c r="B392" i="1200"/>
  <c r="I392" i="1200" s="1"/>
  <c r="C392" i="1200"/>
  <c r="D244" i="1200"/>
  <c r="J244" i="1200" s="1"/>
  <c r="H244" i="1200"/>
  <c r="C244" i="1200"/>
  <c r="G244" i="1200"/>
  <c r="B244" i="1200"/>
  <c r="F244" i="1200"/>
  <c r="I65" i="1200"/>
  <c r="I64" i="1200"/>
  <c r="C343" i="1200"/>
  <c r="D343" i="1200"/>
  <c r="J343" i="1200" s="1"/>
  <c r="H343" i="1200"/>
  <c r="F343" i="1200"/>
  <c r="G343" i="1200"/>
  <c r="B343" i="1200"/>
  <c r="I35" i="1200"/>
  <c r="D163" i="1200"/>
  <c r="J163" i="1200" s="1"/>
  <c r="B163" i="1200"/>
  <c r="I163" i="1200" s="1"/>
  <c r="H163" i="1200"/>
  <c r="G163" i="1200"/>
  <c r="C163" i="1200"/>
  <c r="F163" i="1200"/>
  <c r="C603" i="1200"/>
  <c r="B603" i="1200"/>
  <c r="F603" i="1200"/>
  <c r="H603" i="1200"/>
  <c r="D603" i="1200"/>
  <c r="J603" i="1200" s="1"/>
  <c r="G603" i="1200"/>
  <c r="C246" i="1200"/>
  <c r="G246" i="1200"/>
  <c r="B246" i="1200"/>
  <c r="F246" i="1200"/>
  <c r="D246" i="1200"/>
  <c r="J246" i="1200" s="1"/>
  <c r="H246" i="1200"/>
  <c r="D266" i="1200"/>
  <c r="J266" i="1200" s="1"/>
  <c r="G266" i="1200"/>
  <c r="C266" i="1200"/>
  <c r="F266" i="1200"/>
  <c r="B266" i="1200"/>
  <c r="H266" i="1200"/>
  <c r="G201" i="1200"/>
  <c r="B201" i="1200"/>
  <c r="H201" i="1200"/>
  <c r="C201" i="1200"/>
  <c r="D201" i="1200"/>
  <c r="J201" i="1200" s="1"/>
  <c r="F201" i="1200"/>
  <c r="C375" i="1200"/>
  <c r="B375" i="1200"/>
  <c r="G375" i="1200"/>
  <c r="D375" i="1200"/>
  <c r="J375" i="1200" s="1"/>
  <c r="F375" i="1200"/>
  <c r="H375" i="1200"/>
  <c r="D407" i="1200"/>
  <c r="J407" i="1200" s="1"/>
  <c r="C407" i="1200"/>
  <c r="G407" i="1200"/>
  <c r="F407" i="1200"/>
  <c r="H407" i="1200"/>
  <c r="B407" i="1200"/>
  <c r="H554" i="1200"/>
  <c r="C554" i="1200"/>
  <c r="D554" i="1200"/>
  <c r="J554" i="1200" s="1"/>
  <c r="B554" i="1200"/>
  <c r="G554" i="1200"/>
  <c r="F554" i="1200"/>
  <c r="B242" i="1200"/>
  <c r="C242" i="1200"/>
  <c r="H242" i="1200"/>
  <c r="D242" i="1200"/>
  <c r="J242" i="1200" s="1"/>
  <c r="F242" i="1200"/>
  <c r="G242" i="1200"/>
  <c r="B153" i="1200"/>
  <c r="I153" i="1200" s="1"/>
  <c r="F153" i="1200"/>
  <c r="D153" i="1200"/>
  <c r="J153" i="1200" s="1"/>
  <c r="G153" i="1200"/>
  <c r="C153" i="1200"/>
  <c r="H153" i="1200"/>
  <c r="C253" i="1200"/>
  <c r="D253" i="1200"/>
  <c r="J253" i="1200" s="1"/>
  <c r="G253" i="1200"/>
  <c r="H253" i="1200"/>
  <c r="F253" i="1200"/>
  <c r="B253" i="1200"/>
  <c r="I253" i="1200" s="1"/>
  <c r="I80" i="1200"/>
  <c r="D499" i="1200"/>
  <c r="J499" i="1200" s="1"/>
  <c r="F499" i="1200"/>
  <c r="G499" i="1200"/>
  <c r="C499" i="1200"/>
  <c r="B499" i="1200"/>
  <c r="H499" i="1200"/>
  <c r="C218" i="1200"/>
  <c r="H218" i="1200"/>
  <c r="G218" i="1200"/>
  <c r="B218" i="1200"/>
  <c r="F218" i="1200"/>
  <c r="D218" i="1200"/>
  <c r="J218" i="1200" s="1"/>
  <c r="C353" i="1200"/>
  <c r="B353" i="1200"/>
  <c r="G353" i="1200"/>
  <c r="F353" i="1200"/>
  <c r="H353" i="1200"/>
  <c r="D353" i="1200"/>
  <c r="J353" i="1200" s="1"/>
  <c r="B609" i="1200"/>
  <c r="G609" i="1200"/>
  <c r="H609" i="1200"/>
  <c r="F609" i="1200"/>
  <c r="C609" i="1200"/>
  <c r="D609" i="1200"/>
  <c r="J609" i="1200" s="1"/>
  <c r="B564" i="1200"/>
  <c r="I564" i="1200" s="1"/>
  <c r="D564" i="1200"/>
  <c r="J564" i="1200" s="1"/>
  <c r="C564" i="1200"/>
  <c r="F564" i="1200"/>
  <c r="H564" i="1200"/>
  <c r="G564" i="1200"/>
  <c r="J30" i="1200"/>
  <c r="I30" i="1200"/>
  <c r="J74" i="1200"/>
  <c r="I74" i="1200"/>
  <c r="H505" i="1200"/>
  <c r="G505" i="1200"/>
  <c r="C505" i="1200"/>
  <c r="B505" i="1200"/>
  <c r="F505" i="1200"/>
  <c r="D505" i="1200"/>
  <c r="J505" i="1200" s="1"/>
  <c r="G191" i="1200"/>
  <c r="D191" i="1200"/>
  <c r="J191" i="1200" s="1"/>
  <c r="H191" i="1200"/>
  <c r="C191" i="1200"/>
  <c r="B191" i="1200"/>
  <c r="F191" i="1200"/>
  <c r="C166" i="1200"/>
  <c r="G166" i="1200"/>
  <c r="B166" i="1200"/>
  <c r="I166" i="1200" s="1"/>
  <c r="D166" i="1200"/>
  <c r="J166" i="1200" s="1"/>
  <c r="F166" i="1200"/>
  <c r="H166" i="1200"/>
  <c r="H399" i="1200"/>
  <c r="B399" i="1200"/>
  <c r="D399" i="1200"/>
  <c r="J399" i="1200" s="1"/>
  <c r="F399" i="1200"/>
  <c r="C399" i="1200"/>
  <c r="G399" i="1200"/>
  <c r="G593" i="1200"/>
  <c r="D593" i="1200"/>
  <c r="J593" i="1200" s="1"/>
  <c r="C593" i="1200"/>
  <c r="F593" i="1200"/>
  <c r="H593" i="1200"/>
  <c r="B593" i="1200"/>
  <c r="G386" i="1200"/>
  <c r="D386" i="1200"/>
  <c r="J386" i="1200" s="1"/>
  <c r="B386" i="1200"/>
  <c r="C386" i="1200"/>
  <c r="H386" i="1200"/>
  <c r="F386" i="1200"/>
  <c r="F550" i="1200"/>
  <c r="C550" i="1200"/>
  <c r="G550" i="1200"/>
  <c r="D550" i="1200"/>
  <c r="J550" i="1200" s="1"/>
  <c r="B550" i="1200"/>
  <c r="H550" i="1200"/>
  <c r="C363" i="1200"/>
  <c r="H363" i="1200"/>
  <c r="D363" i="1200"/>
  <c r="J363" i="1200" s="1"/>
  <c r="G363" i="1200"/>
  <c r="F363" i="1200"/>
  <c r="B363" i="1200"/>
  <c r="B182" i="1200"/>
  <c r="F182" i="1200"/>
  <c r="D182" i="1200"/>
  <c r="J182" i="1200" s="1"/>
  <c r="H182" i="1200"/>
  <c r="G182" i="1200"/>
  <c r="C182" i="1200"/>
  <c r="D405" i="1200"/>
  <c r="J405" i="1200" s="1"/>
  <c r="B405" i="1200"/>
  <c r="C405" i="1200"/>
  <c r="G405" i="1200"/>
  <c r="F405" i="1200"/>
  <c r="H405" i="1200"/>
  <c r="I33" i="1200"/>
  <c r="D397" i="1200"/>
  <c r="J397" i="1200" s="1"/>
  <c r="G397" i="1200"/>
  <c r="H397" i="1200"/>
  <c r="F397" i="1200"/>
  <c r="B397" i="1200"/>
  <c r="C397" i="1200"/>
  <c r="F165" i="1200"/>
  <c r="H165" i="1200"/>
  <c r="G165" i="1200"/>
  <c r="B165" i="1200"/>
  <c r="D165" i="1200"/>
  <c r="J165" i="1200" s="1"/>
  <c r="C165" i="1200"/>
  <c r="B395" i="1200"/>
  <c r="C395" i="1200"/>
  <c r="F395" i="1200"/>
  <c r="D395" i="1200"/>
  <c r="J395" i="1200" s="1"/>
  <c r="G395" i="1200"/>
  <c r="H395" i="1200"/>
  <c r="H262" i="1200"/>
  <c r="F262" i="1200"/>
  <c r="B262" i="1200"/>
  <c r="D262" i="1200"/>
  <c r="J262" i="1200" s="1"/>
  <c r="G262" i="1200"/>
  <c r="C262" i="1200"/>
  <c r="F388" i="1200"/>
  <c r="G388" i="1200"/>
  <c r="B388" i="1200"/>
  <c r="H388" i="1200"/>
  <c r="D388" i="1200"/>
  <c r="J388" i="1200" s="1"/>
  <c r="C388" i="1200"/>
  <c r="C541" i="1200"/>
  <c r="H541" i="1200"/>
  <c r="G541" i="1200"/>
  <c r="D541" i="1200"/>
  <c r="J541" i="1200" s="1"/>
  <c r="F541" i="1200"/>
  <c r="B541" i="1200"/>
  <c r="F259" i="1200"/>
  <c r="C259" i="1200"/>
  <c r="G259" i="1200"/>
  <c r="B259" i="1200"/>
  <c r="D259" i="1200"/>
  <c r="J259" i="1200" s="1"/>
  <c r="H259" i="1200"/>
  <c r="F472" i="1200"/>
  <c r="H472" i="1200"/>
  <c r="C472" i="1200"/>
  <c r="D472" i="1200"/>
  <c r="J472" i="1200" s="1"/>
  <c r="B472" i="1200"/>
  <c r="G472" i="1200"/>
  <c r="H136" i="1200"/>
  <c r="G136" i="1200"/>
  <c r="F136" i="1200"/>
  <c r="B136" i="1200"/>
  <c r="D136" i="1200"/>
  <c r="J136" i="1200" s="1"/>
  <c r="C136" i="1200"/>
  <c r="D470" i="1200"/>
  <c r="J470" i="1200" s="1"/>
  <c r="C470" i="1200"/>
  <c r="H470" i="1200"/>
  <c r="B470" i="1200"/>
  <c r="I470" i="1200" s="1"/>
  <c r="G470" i="1200"/>
  <c r="F470" i="1200"/>
  <c r="H465" i="1200"/>
  <c r="C465" i="1200"/>
  <c r="G465" i="1200"/>
  <c r="D465" i="1200"/>
  <c r="J465" i="1200" s="1"/>
  <c r="B465" i="1200"/>
  <c r="F465" i="1200"/>
  <c r="F510" i="1200"/>
  <c r="H510" i="1200"/>
  <c r="G510" i="1200"/>
  <c r="B510" i="1200"/>
  <c r="C510" i="1200"/>
  <c r="D510" i="1200"/>
  <c r="J510" i="1200" s="1"/>
  <c r="J66" i="1200"/>
  <c r="I73" i="1200"/>
  <c r="G489" i="1200"/>
  <c r="B489" i="1200"/>
  <c r="C489" i="1200"/>
  <c r="H489" i="1200"/>
  <c r="D489" i="1200"/>
  <c r="J489" i="1200" s="1"/>
  <c r="F489" i="1200"/>
  <c r="F557" i="1200"/>
  <c r="G557" i="1200"/>
  <c r="H557" i="1200"/>
  <c r="C557" i="1200"/>
  <c r="D557" i="1200"/>
  <c r="J557" i="1200" s="1"/>
  <c r="B557" i="1200"/>
  <c r="I67" i="1200"/>
  <c r="G147" i="1200"/>
  <c r="D147" i="1200"/>
  <c r="J147" i="1200" s="1"/>
  <c r="C147" i="1200"/>
  <c r="H147" i="1200"/>
  <c r="F147" i="1200"/>
  <c r="B147" i="1200"/>
  <c r="J39" i="1200"/>
  <c r="J31" i="1200"/>
  <c r="C586" i="1200"/>
  <c r="G586" i="1200"/>
  <c r="H586" i="1200"/>
  <c r="F586" i="1200"/>
  <c r="D586" i="1200"/>
  <c r="J586" i="1200" s="1"/>
  <c r="B586" i="1200"/>
  <c r="F410" i="1200"/>
  <c r="C410" i="1200"/>
  <c r="H410" i="1200"/>
  <c r="D410" i="1200"/>
  <c r="J410" i="1200" s="1"/>
  <c r="B410" i="1200"/>
  <c r="G410" i="1200"/>
  <c r="F390" i="1200"/>
  <c r="G390" i="1200"/>
  <c r="B390" i="1200"/>
  <c r="I390" i="1200" s="1"/>
  <c r="D390" i="1200"/>
  <c r="J390" i="1200" s="1"/>
  <c r="H390" i="1200"/>
  <c r="C390" i="1200"/>
  <c r="G569" i="1200"/>
  <c r="C569" i="1200"/>
  <c r="B569" i="1200"/>
  <c r="F569" i="1200"/>
  <c r="H569" i="1200"/>
  <c r="D569" i="1200"/>
  <c r="J569" i="1200" s="1"/>
  <c r="F227" i="1200"/>
  <c r="H227" i="1200"/>
  <c r="D227" i="1200"/>
  <c r="J227" i="1200" s="1"/>
  <c r="C227" i="1200"/>
  <c r="B227" i="1200"/>
  <c r="G227" i="1200"/>
  <c r="D174" i="1200"/>
  <c r="J174" i="1200" s="1"/>
  <c r="C174" i="1200"/>
  <c r="B174" i="1200"/>
  <c r="F174" i="1200"/>
  <c r="H174" i="1200"/>
  <c r="G174" i="1200"/>
  <c r="B369" i="1200"/>
  <c r="H369" i="1200"/>
  <c r="G369" i="1200"/>
  <c r="C369" i="1200"/>
  <c r="D369" i="1200"/>
  <c r="J369" i="1200" s="1"/>
  <c r="F369" i="1200"/>
  <c r="D173" i="1200"/>
  <c r="J173" i="1200" s="1"/>
  <c r="B173" i="1200"/>
  <c r="H173" i="1200"/>
  <c r="F173" i="1200"/>
  <c r="C173" i="1200"/>
  <c r="G173" i="1200"/>
  <c r="J63" i="1200"/>
  <c r="J73" i="1200"/>
  <c r="J83" i="1200"/>
  <c r="I62" i="1200"/>
  <c r="J38" i="1200"/>
  <c r="J49" i="1200"/>
  <c r="B354" i="1200"/>
  <c r="C354" i="1200"/>
  <c r="F354" i="1200"/>
  <c r="D354" i="1200"/>
  <c r="J354" i="1200" s="1"/>
  <c r="H354" i="1200"/>
  <c r="G354" i="1200"/>
  <c r="H574" i="1200"/>
  <c r="F574" i="1200"/>
  <c r="C574" i="1200"/>
  <c r="B574" i="1200"/>
  <c r="D574" i="1200"/>
  <c r="J574" i="1200" s="1"/>
  <c r="G574" i="1200"/>
  <c r="B515" i="1200"/>
  <c r="G515" i="1200"/>
  <c r="F515" i="1200"/>
  <c r="H515" i="1200"/>
  <c r="D515" i="1200"/>
  <c r="J515" i="1200" s="1"/>
  <c r="C515" i="1200"/>
  <c r="J40" i="1200"/>
  <c r="F597" i="1200"/>
  <c r="H597" i="1200"/>
  <c r="G597" i="1200"/>
  <c r="D597" i="1200"/>
  <c r="J597" i="1200" s="1"/>
  <c r="C597" i="1200"/>
  <c r="B597" i="1200"/>
  <c r="I597" i="1200" s="1"/>
  <c r="H453" i="1200"/>
  <c r="F453" i="1200"/>
  <c r="C453" i="1200"/>
  <c r="D453" i="1200"/>
  <c r="J453" i="1200" s="1"/>
  <c r="B453" i="1200"/>
  <c r="G453" i="1200"/>
  <c r="J48" i="1200"/>
  <c r="F145" i="1200"/>
  <c r="G145" i="1200"/>
  <c r="C145" i="1200"/>
  <c r="B145" i="1200"/>
  <c r="D145" i="1200"/>
  <c r="J145" i="1200" s="1"/>
  <c r="H145" i="1200"/>
  <c r="I56" i="1200"/>
  <c r="I50" i="1200"/>
  <c r="J26" i="1200"/>
  <c r="B483" i="1200"/>
  <c r="H483" i="1200"/>
  <c r="F483" i="1200"/>
  <c r="C483" i="1200"/>
  <c r="D483" i="1200"/>
  <c r="J483" i="1200" s="1"/>
  <c r="G483" i="1200"/>
  <c r="J15" i="1200"/>
  <c r="G168" i="1200"/>
  <c r="B168" i="1200"/>
  <c r="F168" i="1200"/>
  <c r="H168" i="1200"/>
  <c r="C168" i="1200"/>
  <c r="D168" i="1200"/>
  <c r="J168" i="1200" s="1"/>
  <c r="J79" i="1200"/>
  <c r="C495" i="1200"/>
  <c r="B495" i="1200"/>
  <c r="G495" i="1200"/>
  <c r="H495" i="1200"/>
  <c r="F495" i="1200"/>
  <c r="D495" i="1200"/>
  <c r="J495" i="1200" s="1"/>
  <c r="H471" i="1200"/>
  <c r="B471" i="1200"/>
  <c r="D471" i="1200"/>
  <c r="J471" i="1200" s="1"/>
  <c r="F471" i="1200"/>
  <c r="G471" i="1200"/>
  <c r="C471" i="1200"/>
  <c r="D200" i="1200"/>
  <c r="J200" i="1200" s="1"/>
  <c r="G200" i="1200"/>
  <c r="B200" i="1200"/>
  <c r="H200" i="1200"/>
  <c r="C200" i="1200"/>
  <c r="F200" i="1200"/>
  <c r="D580" i="1200"/>
  <c r="J580" i="1200" s="1"/>
  <c r="G580" i="1200"/>
  <c r="C580" i="1200"/>
  <c r="F580" i="1200"/>
  <c r="B580" i="1200"/>
  <c r="H580" i="1200"/>
  <c r="C334" i="1200"/>
  <c r="B334" i="1200"/>
  <c r="F334" i="1200"/>
  <c r="D334" i="1200"/>
  <c r="J334" i="1200" s="1"/>
  <c r="H334" i="1200"/>
  <c r="G334" i="1200"/>
  <c r="J53" i="1200"/>
  <c r="J13" i="1200"/>
  <c r="I13" i="1200"/>
  <c r="I20" i="1200"/>
  <c r="J20" i="1200"/>
  <c r="H149" i="1200"/>
  <c r="D149" i="1200"/>
  <c r="J149" i="1200" s="1"/>
  <c r="G149" i="1200"/>
  <c r="B149" i="1200"/>
  <c r="F149" i="1200"/>
  <c r="C149" i="1200"/>
  <c r="G561" i="1200"/>
  <c r="F561" i="1200"/>
  <c r="B561" i="1200"/>
  <c r="H561" i="1200"/>
  <c r="C561" i="1200"/>
  <c r="D561" i="1200"/>
  <c r="J561" i="1200" s="1"/>
  <c r="I31" i="1200"/>
  <c r="J12" i="1200"/>
  <c r="B193" i="1200"/>
  <c r="C193" i="1200"/>
  <c r="F193" i="1200"/>
  <c r="D193" i="1200"/>
  <c r="J193" i="1200" s="1"/>
  <c r="H193" i="1200"/>
  <c r="G193" i="1200"/>
  <c r="F248" i="1200"/>
  <c r="G248" i="1200"/>
  <c r="C248" i="1200"/>
  <c r="D248" i="1200"/>
  <c r="J248" i="1200" s="1"/>
  <c r="B248" i="1200"/>
  <c r="H248" i="1200"/>
  <c r="G214" i="1200"/>
  <c r="C214" i="1200"/>
  <c r="H214" i="1200"/>
  <c r="F214" i="1200"/>
  <c r="D214" i="1200"/>
  <c r="J214" i="1200" s="1"/>
  <c r="B214" i="1200"/>
  <c r="D346" i="1200"/>
  <c r="J346" i="1200" s="1"/>
  <c r="H346" i="1200"/>
  <c r="G346" i="1200"/>
  <c r="B346" i="1200"/>
  <c r="C346" i="1200"/>
  <c r="F346" i="1200"/>
  <c r="C556" i="1200"/>
  <c r="G556" i="1200"/>
  <c r="D556" i="1200"/>
  <c r="J556" i="1200" s="1"/>
  <c r="B556" i="1200"/>
  <c r="H556" i="1200"/>
  <c r="F556" i="1200"/>
  <c r="F509" i="1200"/>
  <c r="C509" i="1200"/>
  <c r="B509" i="1200"/>
  <c r="G509" i="1200"/>
  <c r="D509" i="1200"/>
  <c r="J509" i="1200" s="1"/>
  <c r="H509" i="1200"/>
  <c r="B552" i="1200"/>
  <c r="C552" i="1200"/>
  <c r="H552" i="1200"/>
  <c r="D552" i="1200"/>
  <c r="J552" i="1200" s="1"/>
  <c r="G552" i="1200"/>
  <c r="F552" i="1200"/>
  <c r="H237" i="1200"/>
  <c r="G237" i="1200"/>
  <c r="C237" i="1200"/>
  <c r="D237" i="1200"/>
  <c r="J237" i="1200" s="1"/>
  <c r="B237" i="1200"/>
  <c r="F237" i="1200"/>
  <c r="G332" i="1200"/>
  <c r="F332" i="1200"/>
  <c r="D332" i="1200"/>
  <c r="J332" i="1200" s="1"/>
  <c r="H332" i="1200"/>
  <c r="C332" i="1200"/>
  <c r="B332" i="1200"/>
  <c r="B548" i="1200"/>
  <c r="D548" i="1200"/>
  <c r="J548" i="1200" s="1"/>
  <c r="F548" i="1200"/>
  <c r="G548" i="1200"/>
  <c r="C548" i="1200"/>
  <c r="H548" i="1200"/>
  <c r="I47" i="1200"/>
  <c r="D551" i="1200"/>
  <c r="J551" i="1200" s="1"/>
  <c r="F551" i="1200"/>
  <c r="C551" i="1200"/>
  <c r="G551" i="1200"/>
  <c r="B551" i="1200"/>
  <c r="H551" i="1200"/>
  <c r="J21" i="1200"/>
  <c r="H524" i="1200"/>
  <c r="C524" i="1200"/>
  <c r="B524" i="1200"/>
  <c r="D524" i="1200"/>
  <c r="J524" i="1200" s="1"/>
  <c r="G524" i="1200"/>
  <c r="F524" i="1200"/>
  <c r="H277" i="1200"/>
  <c r="C277" i="1200"/>
  <c r="B277" i="1200"/>
  <c r="G277" i="1200"/>
  <c r="F277" i="1200"/>
  <c r="D277" i="1200"/>
  <c r="J277" i="1200" s="1"/>
  <c r="I22" i="1200"/>
  <c r="C270" i="1200"/>
  <c r="B270" i="1200"/>
  <c r="F270" i="1200"/>
  <c r="G270" i="1200"/>
  <c r="H270" i="1200"/>
  <c r="D270" i="1200"/>
  <c r="J270" i="1200" s="1"/>
  <c r="H482" i="1200"/>
  <c r="F482" i="1200"/>
  <c r="B482" i="1200"/>
  <c r="C482" i="1200"/>
  <c r="D482" i="1200"/>
  <c r="J482" i="1200" s="1"/>
  <c r="G482" i="1200"/>
  <c r="I69" i="1200"/>
  <c r="D196" i="1200"/>
  <c r="J196" i="1200" s="1"/>
  <c r="B196" i="1200"/>
  <c r="F196" i="1200"/>
  <c r="C196" i="1200"/>
  <c r="G196" i="1200"/>
  <c r="H196" i="1200"/>
  <c r="G234" i="1200"/>
  <c r="B234" i="1200"/>
  <c r="F234" i="1200"/>
  <c r="H234" i="1200"/>
  <c r="C234" i="1200"/>
  <c r="D234" i="1200"/>
  <c r="J234" i="1200" s="1"/>
  <c r="D339" i="1200"/>
  <c r="J339" i="1200" s="1"/>
  <c r="G339" i="1200"/>
  <c r="C339" i="1200"/>
  <c r="B339" i="1200"/>
  <c r="F339" i="1200"/>
  <c r="H339" i="1200"/>
  <c r="C558" i="1200"/>
  <c r="D558" i="1200"/>
  <c r="J558" i="1200" s="1"/>
  <c r="F558" i="1200"/>
  <c r="B558" i="1200"/>
  <c r="G558" i="1200"/>
  <c r="H558" i="1200"/>
  <c r="D567" i="1200"/>
  <c r="J567" i="1200" s="1"/>
  <c r="G567" i="1200"/>
  <c r="C567" i="1200"/>
  <c r="B567" i="1200"/>
  <c r="H567" i="1200"/>
  <c r="F567" i="1200"/>
  <c r="F579" i="1200"/>
  <c r="D579" i="1200"/>
  <c r="J579" i="1200" s="1"/>
  <c r="H579" i="1200"/>
  <c r="G579" i="1200"/>
  <c r="C579" i="1200"/>
  <c r="B579" i="1200"/>
  <c r="H402" i="1200"/>
  <c r="C402" i="1200"/>
  <c r="F402" i="1200"/>
  <c r="D402" i="1200"/>
  <c r="J402" i="1200" s="1"/>
  <c r="B402" i="1200"/>
  <c r="G402" i="1200"/>
  <c r="G371" i="1200"/>
  <c r="B371" i="1200"/>
  <c r="H371" i="1200"/>
  <c r="D371" i="1200"/>
  <c r="J371" i="1200" s="1"/>
  <c r="C371" i="1200"/>
  <c r="F371" i="1200"/>
  <c r="C172" i="1200"/>
  <c r="D172" i="1200"/>
  <c r="J172" i="1200" s="1"/>
  <c r="G172" i="1200"/>
  <c r="H172" i="1200"/>
  <c r="F172" i="1200"/>
  <c r="B172" i="1200"/>
  <c r="I79" i="1200"/>
  <c r="I57" i="1200"/>
  <c r="J57" i="1200"/>
  <c r="C338" i="1200"/>
  <c r="F338" i="1200"/>
  <c r="G338" i="1200"/>
  <c r="D338" i="1200"/>
  <c r="J338" i="1200" s="1"/>
  <c r="B338" i="1200"/>
  <c r="H338" i="1200"/>
  <c r="J11" i="1200"/>
  <c r="I11" i="1200"/>
  <c r="C140" i="1200"/>
  <c r="D140" i="1200"/>
  <c r="J140" i="1200" s="1"/>
  <c r="B140" i="1200"/>
  <c r="F140" i="1200"/>
  <c r="H140" i="1200"/>
  <c r="G140" i="1200"/>
  <c r="J42" i="1200"/>
  <c r="G345" i="1200"/>
  <c r="C345" i="1200"/>
  <c r="H345" i="1200"/>
  <c r="F345" i="1200"/>
  <c r="B345" i="1200"/>
  <c r="D345" i="1200"/>
  <c r="J345" i="1200" s="1"/>
  <c r="F367" i="1200"/>
  <c r="C367" i="1200"/>
  <c r="B367" i="1200"/>
  <c r="H367" i="1200"/>
  <c r="D367" i="1200"/>
  <c r="J367" i="1200" s="1"/>
  <c r="G367" i="1200"/>
  <c r="G186" i="1200"/>
  <c r="H186" i="1200"/>
  <c r="C186" i="1200"/>
  <c r="F186" i="1200"/>
  <c r="D186" i="1200"/>
  <c r="J186" i="1200" s="1"/>
  <c r="B186" i="1200"/>
  <c r="B523" i="1200"/>
  <c r="G523" i="1200"/>
  <c r="H523" i="1200"/>
  <c r="D523" i="1200"/>
  <c r="J523" i="1200" s="1"/>
  <c r="F523" i="1200"/>
  <c r="C523" i="1200"/>
  <c r="F216" i="1200"/>
  <c r="D216" i="1200"/>
  <c r="J216" i="1200" s="1"/>
  <c r="C216" i="1200"/>
  <c r="B216" i="1200"/>
  <c r="H216" i="1200"/>
  <c r="G216" i="1200"/>
  <c r="D260" i="1200"/>
  <c r="J260" i="1200" s="1"/>
  <c r="B260" i="1200"/>
  <c r="H260" i="1200"/>
  <c r="C260" i="1200"/>
  <c r="G260" i="1200"/>
  <c r="F260" i="1200"/>
  <c r="B460" i="1200"/>
  <c r="C460" i="1200"/>
  <c r="F460" i="1200"/>
  <c r="H460" i="1200"/>
  <c r="D460" i="1200"/>
  <c r="J460" i="1200" s="1"/>
  <c r="G460" i="1200"/>
  <c r="H408" i="1200"/>
  <c r="C408" i="1200"/>
  <c r="B408" i="1200"/>
  <c r="G408" i="1200"/>
  <c r="F408" i="1200"/>
  <c r="D408" i="1200"/>
  <c r="J408" i="1200" s="1"/>
  <c r="D521" i="1200"/>
  <c r="J521" i="1200" s="1"/>
  <c r="B521" i="1200"/>
  <c r="H521" i="1200"/>
  <c r="G521" i="1200"/>
  <c r="F521" i="1200"/>
  <c r="C521" i="1200"/>
  <c r="I38" i="1200"/>
  <c r="I44" i="1200"/>
  <c r="I19" i="1200"/>
  <c r="B199" i="1200"/>
  <c r="F199" i="1200"/>
  <c r="G199" i="1200"/>
  <c r="D199" i="1200"/>
  <c r="J199" i="1200" s="1"/>
  <c r="H199" i="1200"/>
  <c r="C199" i="1200"/>
  <c r="D211" i="1200"/>
  <c r="J211" i="1200" s="1"/>
  <c r="H211" i="1200"/>
  <c r="F211" i="1200"/>
  <c r="C211" i="1200"/>
  <c r="G211" i="1200"/>
  <c r="B211" i="1200"/>
  <c r="G349" i="1200"/>
  <c r="D349" i="1200"/>
  <c r="J349" i="1200" s="1"/>
  <c r="F349" i="1200"/>
  <c r="B349" i="1200"/>
  <c r="H349" i="1200"/>
  <c r="C349" i="1200"/>
  <c r="H245" i="1200"/>
  <c r="B245" i="1200"/>
  <c r="D245" i="1200"/>
  <c r="J245" i="1200" s="1"/>
  <c r="C245" i="1200"/>
  <c r="F245" i="1200"/>
  <c r="G245" i="1200"/>
  <c r="G459" i="1200"/>
  <c r="D459" i="1200"/>
  <c r="J459" i="1200" s="1"/>
  <c r="H459" i="1200"/>
  <c r="B459" i="1200"/>
  <c r="F459" i="1200"/>
  <c r="C459" i="1200"/>
  <c r="F254" i="1200"/>
  <c r="G254" i="1200"/>
  <c r="C254" i="1200"/>
  <c r="H254" i="1200"/>
  <c r="D254" i="1200"/>
  <c r="J254" i="1200" s="1"/>
  <c r="B254" i="1200"/>
  <c r="I59" i="1200"/>
  <c r="D151" i="1200"/>
  <c r="J151" i="1200" s="1"/>
  <c r="C151" i="1200"/>
  <c r="G151" i="1200"/>
  <c r="B151" i="1200"/>
  <c r="F151" i="1200"/>
  <c r="H151" i="1200"/>
  <c r="C269" i="1200"/>
  <c r="F269" i="1200"/>
  <c r="G269" i="1200"/>
  <c r="B269" i="1200"/>
  <c r="D269" i="1200"/>
  <c r="J269" i="1200" s="1"/>
  <c r="H269" i="1200"/>
  <c r="I48" i="1200"/>
  <c r="D283" i="1200"/>
  <c r="J283" i="1200" s="1"/>
  <c r="F283" i="1200"/>
  <c r="G283" i="1200"/>
  <c r="B283" i="1200"/>
  <c r="H283" i="1200"/>
  <c r="C283" i="1200"/>
  <c r="F336" i="1200"/>
  <c r="B336" i="1200"/>
  <c r="H336" i="1200"/>
  <c r="C336" i="1200"/>
  <c r="G336" i="1200"/>
  <c r="D336" i="1200"/>
  <c r="J336" i="1200" s="1"/>
  <c r="B576" i="1200"/>
  <c r="H576" i="1200"/>
  <c r="F576" i="1200"/>
  <c r="G576" i="1200"/>
  <c r="C576" i="1200"/>
  <c r="D576" i="1200"/>
  <c r="J576" i="1200" s="1"/>
  <c r="H280" i="1200"/>
  <c r="G280" i="1200"/>
  <c r="B280" i="1200"/>
  <c r="C280" i="1200"/>
  <c r="F280" i="1200"/>
  <c r="D280" i="1200"/>
  <c r="J280" i="1200" s="1"/>
  <c r="D156" i="1200"/>
  <c r="J156" i="1200" s="1"/>
  <c r="G156" i="1200"/>
  <c r="C156" i="1200"/>
  <c r="F156" i="1200"/>
  <c r="H156" i="1200"/>
  <c r="B156" i="1200"/>
  <c r="F157" i="1200"/>
  <c r="C157" i="1200"/>
  <c r="B157" i="1200"/>
  <c r="G157" i="1200"/>
  <c r="H157" i="1200"/>
  <c r="D157" i="1200"/>
  <c r="J157" i="1200" s="1"/>
  <c r="I25" i="1200"/>
  <c r="C389" i="1200"/>
  <c r="G389" i="1200"/>
  <c r="B389" i="1200"/>
  <c r="F389" i="1200"/>
  <c r="H389" i="1200"/>
  <c r="D389" i="1200"/>
  <c r="J389" i="1200" s="1"/>
  <c r="I52" i="1200"/>
  <c r="I78" i="1200"/>
  <c r="H527" i="1200"/>
  <c r="D527" i="1200"/>
  <c r="J527" i="1200" s="1"/>
  <c r="C527" i="1200"/>
  <c r="B527" i="1200"/>
  <c r="G527" i="1200"/>
  <c r="F527" i="1200"/>
  <c r="G383" i="1200"/>
  <c r="H383" i="1200"/>
  <c r="C383" i="1200"/>
  <c r="B383" i="1200"/>
  <c r="F383" i="1200"/>
  <c r="D383" i="1200"/>
  <c r="J383" i="1200" s="1"/>
  <c r="F537" i="1200"/>
  <c r="H537" i="1200"/>
  <c r="G537" i="1200"/>
  <c r="D537" i="1200"/>
  <c r="J537" i="1200" s="1"/>
  <c r="C537" i="1200"/>
  <c r="B537" i="1200"/>
  <c r="J67" i="1200"/>
  <c r="I27" i="1200"/>
  <c r="I87" i="1200"/>
  <c r="J87" i="1200"/>
  <c r="I40" i="1200"/>
  <c r="B491" i="1200"/>
  <c r="C491" i="1200"/>
  <c r="H491" i="1200"/>
  <c r="G491" i="1200"/>
  <c r="F491" i="1200"/>
  <c r="D491" i="1200"/>
  <c r="J491" i="1200" s="1"/>
  <c r="C605" i="1200"/>
  <c r="H605" i="1200"/>
  <c r="F605" i="1200"/>
  <c r="B605" i="1200"/>
  <c r="D605" i="1200"/>
  <c r="J605" i="1200" s="1"/>
  <c r="G605" i="1200"/>
  <c r="F532" i="1200"/>
  <c r="B532" i="1200"/>
  <c r="H532" i="1200"/>
  <c r="D532" i="1200"/>
  <c r="J532" i="1200" s="1"/>
  <c r="C532" i="1200"/>
  <c r="G532" i="1200"/>
  <c r="I17" i="1200"/>
  <c r="B164" i="1200"/>
  <c r="C164" i="1200"/>
  <c r="D164" i="1200"/>
  <c r="J164" i="1200" s="1"/>
  <c r="H164" i="1200"/>
  <c r="G164" i="1200"/>
  <c r="F164" i="1200"/>
  <c r="C490" i="1200"/>
  <c r="D490" i="1200"/>
  <c r="J490" i="1200" s="1"/>
  <c r="F490" i="1200"/>
  <c r="H490" i="1200"/>
  <c r="G490" i="1200"/>
  <c r="B490" i="1200"/>
  <c r="C590" i="1200"/>
  <c r="G590" i="1200"/>
  <c r="D590" i="1200"/>
  <c r="J590" i="1200" s="1"/>
  <c r="H590" i="1200"/>
  <c r="B590" i="1200"/>
  <c r="F590" i="1200"/>
  <c r="C223" i="1200"/>
  <c r="B223" i="1200"/>
  <c r="D223" i="1200"/>
  <c r="J223" i="1200" s="1"/>
  <c r="H223" i="1200"/>
  <c r="F223" i="1200"/>
  <c r="G223" i="1200"/>
  <c r="G183" i="1200"/>
  <c r="D183" i="1200"/>
  <c r="J183" i="1200" s="1"/>
  <c r="B183" i="1200"/>
  <c r="I183" i="1200" s="1"/>
  <c r="F183" i="1200"/>
  <c r="H183" i="1200"/>
  <c r="C183" i="1200"/>
  <c r="I82" i="1200"/>
  <c r="J82" i="1200"/>
  <c r="G533" i="1200"/>
  <c r="C533" i="1200"/>
  <c r="F533" i="1200"/>
  <c r="B533" i="1200"/>
  <c r="H533" i="1200"/>
  <c r="D533" i="1200"/>
  <c r="J533" i="1200" s="1"/>
  <c r="F240" i="1200"/>
  <c r="C240" i="1200"/>
  <c r="G240" i="1200"/>
  <c r="B240" i="1200"/>
  <c r="D240" i="1200"/>
  <c r="J240" i="1200" s="1"/>
  <c r="H240" i="1200"/>
  <c r="G464" i="1200"/>
  <c r="C464" i="1200"/>
  <c r="D464" i="1200"/>
  <c r="J464" i="1200" s="1"/>
  <c r="B464" i="1200"/>
  <c r="F464" i="1200"/>
  <c r="H464" i="1200"/>
  <c r="H267" i="1200"/>
  <c r="B267" i="1200"/>
  <c r="C267" i="1200"/>
  <c r="D267" i="1200"/>
  <c r="J267" i="1200" s="1"/>
  <c r="G267" i="1200"/>
  <c r="F267" i="1200"/>
  <c r="H366" i="1200"/>
  <c r="D366" i="1200"/>
  <c r="J366" i="1200" s="1"/>
  <c r="B366" i="1200"/>
  <c r="I366" i="1200" s="1"/>
  <c r="F366" i="1200"/>
  <c r="C366" i="1200"/>
  <c r="G366" i="1200"/>
  <c r="C594" i="1200"/>
  <c r="D594" i="1200"/>
  <c r="J594" i="1200" s="1"/>
  <c r="B594" i="1200"/>
  <c r="F594" i="1200"/>
  <c r="H594" i="1200"/>
  <c r="G594" i="1200"/>
  <c r="H403" i="1200"/>
  <c r="D403" i="1200"/>
  <c r="J403" i="1200" s="1"/>
  <c r="G403" i="1200"/>
  <c r="F403" i="1200"/>
  <c r="B403" i="1200"/>
  <c r="I403" i="1200" s="1"/>
  <c r="C403" i="1200"/>
  <c r="I34" i="1200"/>
  <c r="I61" i="1200"/>
  <c r="J61" i="1200"/>
  <c r="H584" i="1200"/>
  <c r="C584" i="1200"/>
  <c r="B584" i="1200"/>
  <c r="G584" i="1200"/>
  <c r="D584" i="1200"/>
  <c r="J584" i="1200" s="1"/>
  <c r="F584" i="1200"/>
  <c r="C497" i="1200"/>
  <c r="D497" i="1200"/>
  <c r="J497" i="1200" s="1"/>
  <c r="H497" i="1200"/>
  <c r="F497" i="1200"/>
  <c r="B497" i="1200"/>
  <c r="G497" i="1200"/>
  <c r="F381" i="1200"/>
  <c r="H381" i="1200"/>
  <c r="G381" i="1200"/>
  <c r="C381" i="1200"/>
  <c r="B381" i="1200"/>
  <c r="D381" i="1200"/>
  <c r="J381" i="1200" s="1"/>
  <c r="D530" i="1200"/>
  <c r="J530" i="1200" s="1"/>
  <c r="C530" i="1200"/>
  <c r="H530" i="1200"/>
  <c r="B530" i="1200"/>
  <c r="G530" i="1200"/>
  <c r="F530" i="1200"/>
  <c r="G503" i="1200"/>
  <c r="D503" i="1200"/>
  <c r="J503" i="1200" s="1"/>
  <c r="H503" i="1200"/>
  <c r="B503" i="1200"/>
  <c r="C503" i="1200"/>
  <c r="F503" i="1200"/>
  <c r="F382" i="1200"/>
  <c r="G382" i="1200"/>
  <c r="H382" i="1200"/>
  <c r="D382" i="1200"/>
  <c r="J382" i="1200" s="1"/>
  <c r="C382" i="1200"/>
  <c r="B382" i="1200"/>
  <c r="F365" i="1200"/>
  <c r="B365" i="1200"/>
  <c r="D365" i="1200"/>
  <c r="J365" i="1200" s="1"/>
  <c r="C365" i="1200"/>
  <c r="H365" i="1200"/>
  <c r="G365" i="1200"/>
  <c r="D608" i="1200"/>
  <c r="J608" i="1200" s="1"/>
  <c r="B608" i="1200"/>
  <c r="C608" i="1200"/>
  <c r="H608" i="1200"/>
  <c r="F608" i="1200"/>
  <c r="G608" i="1200"/>
  <c r="G508" i="1200"/>
  <c r="B508" i="1200"/>
  <c r="F508" i="1200"/>
  <c r="H508" i="1200"/>
  <c r="D508" i="1200"/>
  <c r="J508" i="1200" s="1"/>
  <c r="C508" i="1200"/>
  <c r="C176" i="1200"/>
  <c r="F176" i="1200"/>
  <c r="D176" i="1200"/>
  <c r="J176" i="1200" s="1"/>
  <c r="G176" i="1200"/>
  <c r="B176" i="1200"/>
  <c r="H176" i="1200"/>
  <c r="G565" i="1200"/>
  <c r="C565" i="1200"/>
  <c r="H565" i="1200"/>
  <c r="D565" i="1200"/>
  <c r="J565" i="1200" s="1"/>
  <c r="B565" i="1200"/>
  <c r="F565" i="1200"/>
  <c r="I36" i="1200"/>
  <c r="C466" i="1200"/>
  <c r="H466" i="1200"/>
  <c r="F466" i="1200"/>
  <c r="D466" i="1200"/>
  <c r="J466" i="1200" s="1"/>
  <c r="G466" i="1200"/>
  <c r="B466" i="1200"/>
  <c r="H222" i="1200"/>
  <c r="F222" i="1200"/>
  <c r="D222" i="1200"/>
  <c r="J222" i="1200" s="1"/>
  <c r="G222" i="1200"/>
  <c r="C222" i="1200"/>
  <c r="B222" i="1200"/>
  <c r="B474" i="1200"/>
  <c r="F474" i="1200"/>
  <c r="C474" i="1200"/>
  <c r="H474" i="1200"/>
  <c r="D474" i="1200"/>
  <c r="J474" i="1200" s="1"/>
  <c r="G474" i="1200"/>
  <c r="H520" i="1200"/>
  <c r="D520" i="1200"/>
  <c r="J520" i="1200" s="1"/>
  <c r="C520" i="1200"/>
  <c r="G520" i="1200"/>
  <c r="B520" i="1200"/>
  <c r="F520" i="1200"/>
  <c r="F161" i="1200"/>
  <c r="H161" i="1200"/>
  <c r="C161" i="1200"/>
  <c r="D161" i="1200"/>
  <c r="J161" i="1200" s="1"/>
  <c r="G161" i="1200"/>
  <c r="B161" i="1200"/>
  <c r="G563" i="1200"/>
  <c r="H563" i="1200"/>
  <c r="F563" i="1200"/>
  <c r="C563" i="1200"/>
  <c r="B563" i="1200"/>
  <c r="D563" i="1200"/>
  <c r="J563" i="1200" s="1"/>
  <c r="C141" i="1200"/>
  <c r="F141" i="1200"/>
  <c r="H141" i="1200"/>
  <c r="G141" i="1200"/>
  <c r="B141" i="1200"/>
  <c r="D141" i="1200"/>
  <c r="J141" i="1200" s="1"/>
  <c r="C461" i="1200"/>
  <c r="G461" i="1200"/>
  <c r="B461" i="1200"/>
  <c r="D461" i="1200"/>
  <c r="J461" i="1200" s="1"/>
  <c r="F461" i="1200"/>
  <c r="H461" i="1200"/>
  <c r="J78" i="1200"/>
  <c r="F274" i="1200"/>
  <c r="C274" i="1200"/>
  <c r="B274" i="1200"/>
  <c r="H274" i="1200"/>
  <c r="G274" i="1200"/>
  <c r="D274" i="1200"/>
  <c r="J274" i="1200" s="1"/>
  <c r="I68" i="1200"/>
  <c r="G160" i="1200"/>
  <c r="H160" i="1200"/>
  <c r="F160" i="1200"/>
  <c r="B160" i="1200"/>
  <c r="D160" i="1200"/>
  <c r="J160" i="1200" s="1"/>
  <c r="C160" i="1200"/>
  <c r="I75" i="1200"/>
  <c r="J75" i="1200"/>
  <c r="G511" i="1200"/>
  <c r="F511" i="1200"/>
  <c r="D511" i="1200"/>
  <c r="J511" i="1200" s="1"/>
  <c r="C511" i="1200"/>
  <c r="H511" i="1200"/>
  <c r="B511" i="1200"/>
  <c r="H257" i="1200"/>
  <c r="G257" i="1200"/>
  <c r="C257" i="1200"/>
  <c r="B257" i="1200"/>
  <c r="D257" i="1200"/>
  <c r="J257" i="1200" s="1"/>
  <c r="F257" i="1200"/>
  <c r="I14" i="1200"/>
  <c r="J14" i="1200"/>
  <c r="J51" i="1200"/>
  <c r="H544" i="1200"/>
  <c r="G544" i="1200"/>
  <c r="B544" i="1200"/>
  <c r="F544" i="1200"/>
  <c r="C544" i="1200"/>
  <c r="D544" i="1200"/>
  <c r="J544" i="1200" s="1"/>
  <c r="J25" i="1200"/>
  <c r="J17" i="1200"/>
  <c r="F213" i="1200"/>
  <c r="D213" i="1200"/>
  <c r="J213" i="1200" s="1"/>
  <c r="C213" i="1200"/>
  <c r="H213" i="1200"/>
  <c r="B213" i="1200"/>
  <c r="G213" i="1200"/>
  <c r="C250" i="1200"/>
  <c r="H250" i="1200"/>
  <c r="G250" i="1200"/>
  <c r="B250" i="1200"/>
  <c r="I250" i="1200" s="1"/>
  <c r="D250" i="1200"/>
  <c r="J250" i="1200" s="1"/>
  <c r="F250" i="1200"/>
  <c r="G238" i="1200"/>
  <c r="H238" i="1200"/>
  <c r="C238" i="1200"/>
  <c r="D238" i="1200"/>
  <c r="J238" i="1200" s="1"/>
  <c r="B238" i="1200"/>
  <c r="F238" i="1200"/>
  <c r="B220" i="1200"/>
  <c r="C220" i="1200"/>
  <c r="F220" i="1200"/>
  <c r="D220" i="1200"/>
  <c r="J220" i="1200" s="1"/>
  <c r="H220" i="1200"/>
  <c r="G220" i="1200"/>
  <c r="J33" i="1200"/>
  <c r="H287" i="1200"/>
  <c r="D287" i="1200"/>
  <c r="J287" i="1200" s="1"/>
  <c r="C287" i="1200"/>
  <c r="B287" i="1200"/>
  <c r="F287" i="1200"/>
  <c r="G287" i="1200"/>
  <c r="B610" i="1200"/>
  <c r="D610" i="1200"/>
  <c r="J610" i="1200" s="1"/>
  <c r="C610" i="1200"/>
  <c r="F610" i="1200"/>
  <c r="G610" i="1200"/>
  <c r="H610" i="1200"/>
  <c r="H468" i="1200"/>
  <c r="F468" i="1200"/>
  <c r="G468" i="1200"/>
  <c r="C468" i="1200"/>
  <c r="B468" i="1200"/>
  <c r="I468" i="1200" s="1"/>
  <c r="D468" i="1200"/>
  <c r="J468" i="1200" s="1"/>
  <c r="H376" i="1200"/>
  <c r="C376" i="1200"/>
  <c r="D376" i="1200"/>
  <c r="J376" i="1200" s="1"/>
  <c r="B376" i="1200"/>
  <c r="G376" i="1200"/>
  <c r="F376" i="1200"/>
  <c r="B179" i="1200"/>
  <c r="C179" i="1200"/>
  <c r="H179" i="1200"/>
  <c r="F179" i="1200"/>
  <c r="D179" i="1200"/>
  <c r="J179" i="1200" s="1"/>
  <c r="G179" i="1200"/>
  <c r="F243" i="1200"/>
  <c r="H243" i="1200"/>
  <c r="B243" i="1200"/>
  <c r="I243" i="1200" s="1"/>
  <c r="D243" i="1200"/>
  <c r="J243" i="1200" s="1"/>
  <c r="G243" i="1200"/>
  <c r="C243" i="1200"/>
  <c r="I41" i="1200"/>
  <c r="B288" i="1200"/>
  <c r="F288" i="1200"/>
  <c r="C288" i="1200"/>
  <c r="G288" i="1200"/>
  <c r="H288" i="1200"/>
  <c r="D288" i="1200"/>
  <c r="J288" i="1200" s="1"/>
  <c r="H361" i="1200"/>
  <c r="F361" i="1200"/>
  <c r="D361" i="1200"/>
  <c r="J361" i="1200" s="1"/>
  <c r="B361" i="1200"/>
  <c r="G361" i="1200"/>
  <c r="C361" i="1200"/>
  <c r="D534" i="1200"/>
  <c r="J534" i="1200" s="1"/>
  <c r="G534" i="1200"/>
  <c r="C534" i="1200"/>
  <c r="F534" i="1200"/>
  <c r="B534" i="1200"/>
  <c r="H534" i="1200"/>
  <c r="I76" i="1200"/>
  <c r="F264" i="1200"/>
  <c r="B264" i="1200"/>
  <c r="C264" i="1200"/>
  <c r="D264" i="1200"/>
  <c r="J264" i="1200" s="1"/>
  <c r="G264" i="1200"/>
  <c r="H264" i="1200"/>
  <c r="I83" i="1200"/>
  <c r="F233" i="1200"/>
  <c r="C233" i="1200"/>
  <c r="H233" i="1200"/>
  <c r="D233" i="1200"/>
  <c r="J233" i="1200" s="1"/>
  <c r="G233" i="1200"/>
  <c r="B233" i="1200"/>
  <c r="F344" i="1200"/>
  <c r="C344" i="1200"/>
  <c r="B344" i="1200"/>
  <c r="D344" i="1200"/>
  <c r="J344" i="1200" s="1"/>
  <c r="H344" i="1200"/>
  <c r="G344" i="1200"/>
  <c r="H484" i="1200"/>
  <c r="F484" i="1200"/>
  <c r="G484" i="1200"/>
  <c r="B484" i="1200"/>
  <c r="C484" i="1200"/>
  <c r="D484" i="1200"/>
  <c r="J484" i="1200" s="1"/>
  <c r="B148" i="1200"/>
  <c r="F148" i="1200"/>
  <c r="D148" i="1200"/>
  <c r="J148" i="1200" s="1"/>
  <c r="G148" i="1200"/>
  <c r="H148" i="1200"/>
  <c r="C148" i="1200"/>
  <c r="F588" i="1200"/>
  <c r="B588" i="1200"/>
  <c r="I588" i="1200" s="1"/>
  <c r="D588" i="1200"/>
  <c r="J588" i="1200" s="1"/>
  <c r="H588" i="1200"/>
  <c r="G588" i="1200"/>
  <c r="C588" i="1200"/>
  <c r="D171" i="1200"/>
  <c r="J171" i="1200" s="1"/>
  <c r="F171" i="1200"/>
  <c r="H171" i="1200"/>
  <c r="C171" i="1200"/>
  <c r="B171" i="1200"/>
  <c r="G171" i="1200"/>
  <c r="B454" i="1200"/>
  <c r="D454" i="1200"/>
  <c r="J454" i="1200" s="1"/>
  <c r="C454" i="1200"/>
  <c r="G454" i="1200"/>
  <c r="H454" i="1200"/>
  <c r="F454" i="1200"/>
  <c r="H285" i="1200"/>
  <c r="F285" i="1200"/>
  <c r="C285" i="1200"/>
  <c r="G285" i="1200"/>
  <c r="B285" i="1200"/>
  <c r="D285" i="1200"/>
  <c r="J285" i="1200" s="1"/>
  <c r="C4" i="5"/>
  <c r="C276" i="1200"/>
  <c r="G276" i="1200"/>
  <c r="B276" i="1200"/>
  <c r="F276" i="1200"/>
  <c r="H276" i="1200"/>
  <c r="D276" i="1200"/>
  <c r="J276" i="1200" s="1"/>
  <c r="J81" i="1200"/>
  <c r="D496" i="1200"/>
  <c r="J496" i="1200" s="1"/>
  <c r="C496" i="1200"/>
  <c r="B496" i="1200"/>
  <c r="F496" i="1200"/>
  <c r="H496" i="1200"/>
  <c r="G496" i="1200"/>
  <c r="G202" i="1200"/>
  <c r="C202" i="1200"/>
  <c r="H202" i="1200"/>
  <c r="F202" i="1200"/>
  <c r="D202" i="1200"/>
  <c r="J202" i="1200" s="1"/>
  <c r="B202" i="1200"/>
  <c r="C340" i="1200"/>
  <c r="H340" i="1200"/>
  <c r="B340" i="1200"/>
  <c r="G340" i="1200"/>
  <c r="F340" i="1200"/>
  <c r="D340" i="1200"/>
  <c r="J340" i="1200" s="1"/>
  <c r="C284" i="1200"/>
  <c r="F284" i="1200"/>
  <c r="B284" i="1200"/>
  <c r="H284" i="1200"/>
  <c r="G284" i="1200"/>
  <c r="D284" i="1200"/>
  <c r="J284" i="1200" s="1"/>
  <c r="J77" i="1200"/>
  <c r="F380" i="1200"/>
  <c r="C380" i="1200"/>
  <c r="H380" i="1200"/>
  <c r="G380" i="1200"/>
  <c r="B380" i="1200"/>
  <c r="D380" i="1200"/>
  <c r="J380" i="1200" s="1"/>
  <c r="I28" i="1200"/>
  <c r="H559" i="1200"/>
  <c r="D559" i="1200"/>
  <c r="J559" i="1200" s="1"/>
  <c r="F559" i="1200"/>
  <c r="G559" i="1200"/>
  <c r="B559" i="1200"/>
  <c r="C559" i="1200"/>
  <c r="F538" i="1200"/>
  <c r="B538" i="1200"/>
  <c r="G538" i="1200"/>
  <c r="D538" i="1200"/>
  <c r="J538" i="1200" s="1"/>
  <c r="H538" i="1200"/>
  <c r="C538" i="1200"/>
  <c r="F279" i="1200"/>
  <c r="C279" i="1200"/>
  <c r="B279" i="1200"/>
  <c r="H279" i="1200"/>
  <c r="G279" i="1200"/>
  <c r="D279" i="1200"/>
  <c r="J279" i="1200" s="1"/>
  <c r="F607" i="1200"/>
  <c r="B607" i="1200"/>
  <c r="D607" i="1200"/>
  <c r="J607" i="1200" s="1"/>
  <c r="G607" i="1200"/>
  <c r="H607" i="1200"/>
  <c r="C607" i="1200"/>
  <c r="J32" i="1200"/>
  <c r="D137" i="1200"/>
  <c r="J137" i="1200" s="1"/>
  <c r="H137" i="1200"/>
  <c r="F137" i="1200"/>
  <c r="G137" i="1200"/>
  <c r="C137" i="1200"/>
  <c r="B137" i="1200"/>
  <c r="G275" i="1200"/>
  <c r="B275" i="1200"/>
  <c r="F275" i="1200"/>
  <c r="D275" i="1200"/>
  <c r="J275" i="1200" s="1"/>
  <c r="C275" i="1200"/>
  <c r="H275" i="1200"/>
  <c r="G221" i="1200"/>
  <c r="H221" i="1200"/>
  <c r="B221" i="1200"/>
  <c r="F221" i="1200"/>
  <c r="C221" i="1200"/>
  <c r="D221" i="1200"/>
  <c r="J221" i="1200" s="1"/>
  <c r="F475" i="1200"/>
  <c r="G475" i="1200"/>
  <c r="B475" i="1200"/>
  <c r="D475" i="1200"/>
  <c r="J475" i="1200" s="1"/>
  <c r="C475" i="1200"/>
  <c r="H475" i="1200"/>
  <c r="C226" i="1200"/>
  <c r="D226" i="1200"/>
  <c r="J226" i="1200" s="1"/>
  <c r="H226" i="1200"/>
  <c r="G226" i="1200"/>
  <c r="B226" i="1200"/>
  <c r="F226" i="1200"/>
  <c r="D203" i="1200"/>
  <c r="J203" i="1200" s="1"/>
  <c r="F203" i="1200"/>
  <c r="G203" i="1200"/>
  <c r="H203" i="1200"/>
  <c r="B203" i="1200"/>
  <c r="C203" i="1200"/>
  <c r="B155" i="1200"/>
  <c r="C155" i="1200"/>
  <c r="G155" i="1200"/>
  <c r="D155" i="1200"/>
  <c r="J155" i="1200" s="1"/>
  <c r="H155" i="1200"/>
  <c r="F155" i="1200"/>
  <c r="G555" i="1200"/>
  <c r="F555" i="1200"/>
  <c r="C555" i="1200"/>
  <c r="H555" i="1200"/>
  <c r="B555" i="1200"/>
  <c r="D555" i="1200"/>
  <c r="J555" i="1200" s="1"/>
  <c r="D251" i="1200"/>
  <c r="J251" i="1200" s="1"/>
  <c r="F251" i="1200"/>
  <c r="H251" i="1200"/>
  <c r="B251" i="1200"/>
  <c r="G251" i="1200"/>
  <c r="C251" i="1200"/>
  <c r="D357" i="1200"/>
  <c r="J357" i="1200" s="1"/>
  <c r="H357" i="1200"/>
  <c r="B357" i="1200"/>
  <c r="I357" i="1200" s="1"/>
  <c r="F357" i="1200"/>
  <c r="C357" i="1200"/>
  <c r="G357" i="1200"/>
  <c r="I81" i="1200"/>
  <c r="B146" i="1200"/>
  <c r="G146" i="1200"/>
  <c r="D146" i="1200"/>
  <c r="J146" i="1200" s="1"/>
  <c r="H146" i="1200"/>
  <c r="F146" i="1200"/>
  <c r="C146" i="1200"/>
  <c r="I51" i="1200"/>
  <c r="J19" i="1200"/>
  <c r="B592" i="1200"/>
  <c r="G592" i="1200"/>
  <c r="H592" i="1200"/>
  <c r="F592" i="1200"/>
  <c r="D592" i="1200"/>
  <c r="J592" i="1200" s="1"/>
  <c r="C592" i="1200"/>
  <c r="F187" i="1200"/>
  <c r="D187" i="1200"/>
  <c r="J187" i="1200" s="1"/>
  <c r="G187" i="1200"/>
  <c r="B187" i="1200"/>
  <c r="C187" i="1200"/>
  <c r="H187" i="1200"/>
  <c r="I66" i="1200"/>
  <c r="G271" i="1200"/>
  <c r="B271" i="1200"/>
  <c r="F271" i="1200"/>
  <c r="D271" i="1200"/>
  <c r="J271" i="1200" s="1"/>
  <c r="C271" i="1200"/>
  <c r="H271" i="1200"/>
  <c r="E1" i="1200"/>
  <c r="F458" i="1200"/>
  <c r="B458" i="1200"/>
  <c r="H458" i="1200"/>
  <c r="C458" i="1200"/>
  <c r="D458" i="1200"/>
  <c r="J458" i="1200" s="1"/>
  <c r="G458" i="1200"/>
  <c r="C477" i="1200"/>
  <c r="F477" i="1200"/>
  <c r="H477" i="1200"/>
  <c r="D477" i="1200"/>
  <c r="J477" i="1200" s="1"/>
  <c r="G477" i="1200"/>
  <c r="B477" i="1200"/>
  <c r="J27" i="1200"/>
  <c r="D549" i="1200"/>
  <c r="J549" i="1200" s="1"/>
  <c r="H549" i="1200"/>
  <c r="C549" i="1200"/>
  <c r="B549" i="1200"/>
  <c r="G549" i="1200"/>
  <c r="F549" i="1200"/>
  <c r="I45" i="1200"/>
  <c r="G159" i="1200"/>
  <c r="B159" i="1200"/>
  <c r="F159" i="1200"/>
  <c r="C159" i="1200"/>
  <c r="D159" i="1200"/>
  <c r="J159" i="1200" s="1"/>
  <c r="H159" i="1200"/>
  <c r="J54" i="1200"/>
  <c r="G224" i="1200"/>
  <c r="F224" i="1200"/>
  <c r="B224" i="1200"/>
  <c r="C224" i="1200"/>
  <c r="H224" i="1200"/>
  <c r="D224" i="1200"/>
  <c r="J224" i="1200" s="1"/>
  <c r="H512" i="1200"/>
  <c r="F512" i="1200"/>
  <c r="C512" i="1200"/>
  <c r="D512" i="1200"/>
  <c r="J512" i="1200" s="1"/>
  <c r="G512" i="1200"/>
  <c r="B512" i="1200"/>
  <c r="F570" i="1200"/>
  <c r="D570" i="1200"/>
  <c r="J570" i="1200" s="1"/>
  <c r="G570" i="1200"/>
  <c r="H570" i="1200"/>
  <c r="B570" i="1200"/>
  <c r="C570" i="1200"/>
  <c r="F486" i="1200"/>
  <c r="C486" i="1200"/>
  <c r="H486" i="1200"/>
  <c r="B486" i="1200"/>
  <c r="G486" i="1200"/>
  <c r="D486" i="1200"/>
  <c r="J486" i="1200" s="1"/>
  <c r="I42" i="1200"/>
  <c r="H162" i="1200"/>
  <c r="F162" i="1200"/>
  <c r="D162" i="1200"/>
  <c r="J162" i="1200" s="1"/>
  <c r="B162" i="1200"/>
  <c r="G162" i="1200"/>
  <c r="C162" i="1200"/>
  <c r="C282" i="1200"/>
  <c r="G282" i="1200"/>
  <c r="H282" i="1200"/>
  <c r="B282" i="1200"/>
  <c r="F282" i="1200"/>
  <c r="D282" i="1200"/>
  <c r="J282" i="1200" s="1"/>
  <c r="G494" i="1200"/>
  <c r="C494" i="1200"/>
  <c r="F494" i="1200"/>
  <c r="B494" i="1200"/>
  <c r="D494" i="1200"/>
  <c r="J494" i="1200" s="1"/>
  <c r="H494" i="1200"/>
  <c r="J34" i="1200"/>
  <c r="J58" i="1200"/>
  <c r="D522" i="1200"/>
  <c r="J522" i="1200" s="1"/>
  <c r="B522" i="1200"/>
  <c r="G522" i="1200"/>
  <c r="H522" i="1200"/>
  <c r="F522" i="1200"/>
  <c r="C522" i="1200"/>
  <c r="B462" i="1200"/>
  <c r="C462" i="1200"/>
  <c r="G462" i="1200"/>
  <c r="F462" i="1200"/>
  <c r="H462" i="1200"/>
  <c r="D462" i="1200"/>
  <c r="J462" i="1200" s="1"/>
  <c r="C591" i="1200"/>
  <c r="B591" i="1200"/>
  <c r="D591" i="1200"/>
  <c r="J591" i="1200" s="1"/>
  <c r="F591" i="1200"/>
  <c r="H591" i="1200"/>
  <c r="G591" i="1200"/>
  <c r="F507" i="1200"/>
  <c r="C507" i="1200"/>
  <c r="D507" i="1200"/>
  <c r="J507" i="1200" s="1"/>
  <c r="G507" i="1200"/>
  <c r="B507" i="1200"/>
  <c r="H507" i="1200"/>
  <c r="J44" i="1200"/>
  <c r="D368" i="1200"/>
  <c r="J368" i="1200" s="1"/>
  <c r="F368" i="1200"/>
  <c r="H368" i="1200"/>
  <c r="G368" i="1200"/>
  <c r="C368" i="1200"/>
  <c r="B368" i="1200"/>
  <c r="F604" i="1200"/>
  <c r="G604" i="1200"/>
  <c r="D604" i="1200"/>
  <c r="J604" i="1200" s="1"/>
  <c r="H604" i="1200"/>
  <c r="C604" i="1200"/>
  <c r="B604" i="1200"/>
  <c r="B372" i="1200"/>
  <c r="D372" i="1200"/>
  <c r="J372" i="1200" s="1"/>
  <c r="F372" i="1200"/>
  <c r="C372" i="1200"/>
  <c r="H372" i="1200"/>
  <c r="G372" i="1200"/>
  <c r="G188" i="1200"/>
  <c r="C188" i="1200"/>
  <c r="H188" i="1200"/>
  <c r="D188" i="1200"/>
  <c r="J188" i="1200" s="1"/>
  <c r="B188" i="1200"/>
  <c r="F188" i="1200"/>
  <c r="C501" i="1200"/>
  <c r="B501" i="1200"/>
  <c r="G501" i="1200"/>
  <c r="D501" i="1200"/>
  <c r="J501" i="1200" s="1"/>
  <c r="F501" i="1200"/>
  <c r="H501" i="1200"/>
  <c r="I37" i="1200"/>
  <c r="I21" i="1200"/>
  <c r="C215" i="1200"/>
  <c r="H215" i="1200"/>
  <c r="B215" i="1200"/>
  <c r="D215" i="1200"/>
  <c r="J215" i="1200" s="1"/>
  <c r="F215" i="1200"/>
  <c r="G215" i="1200"/>
  <c r="C206" i="1200"/>
  <c r="G206" i="1200"/>
  <c r="B206" i="1200"/>
  <c r="D206" i="1200"/>
  <c r="J206" i="1200" s="1"/>
  <c r="H206" i="1200"/>
  <c r="F206" i="1200"/>
  <c r="F546" i="1200"/>
  <c r="C546" i="1200"/>
  <c r="G546" i="1200"/>
  <c r="D546" i="1200"/>
  <c r="J546" i="1200" s="1"/>
  <c r="H546" i="1200"/>
  <c r="B546" i="1200"/>
  <c r="J64" i="1200"/>
  <c r="F351" i="1200"/>
  <c r="H351" i="1200"/>
  <c r="D351" i="1200"/>
  <c r="J351" i="1200" s="1"/>
  <c r="C351" i="1200"/>
  <c r="B351" i="1200"/>
  <c r="G351" i="1200"/>
  <c r="G360" i="1200"/>
  <c r="F360" i="1200"/>
  <c r="B360" i="1200"/>
  <c r="C360" i="1200"/>
  <c r="D360" i="1200"/>
  <c r="J360" i="1200" s="1"/>
  <c r="H360" i="1200"/>
  <c r="F331" i="1200"/>
  <c r="C331" i="1200"/>
  <c r="B331" i="1200"/>
  <c r="D331" i="1200"/>
  <c r="J331" i="1200" s="1"/>
  <c r="G331" i="1200"/>
  <c r="H331" i="1200"/>
  <c r="F469" i="1200"/>
  <c r="D469" i="1200"/>
  <c r="J469" i="1200" s="1"/>
  <c r="C469" i="1200"/>
  <c r="G469" i="1200"/>
  <c r="H469" i="1200"/>
  <c r="B469" i="1200"/>
  <c r="J37" i="1200"/>
  <c r="F598" i="1200"/>
  <c r="B598" i="1200"/>
  <c r="D598" i="1200"/>
  <c r="J598" i="1200" s="1"/>
  <c r="H598" i="1200"/>
  <c r="G598" i="1200"/>
  <c r="C598" i="1200"/>
  <c r="G531" i="1200"/>
  <c r="F531" i="1200"/>
  <c r="B531" i="1200"/>
  <c r="C531" i="1200"/>
  <c r="D531" i="1200"/>
  <c r="J531" i="1200" s="1"/>
  <c r="H531" i="1200"/>
  <c r="C170" i="1200"/>
  <c r="H170" i="1200"/>
  <c r="B170" i="1200"/>
  <c r="G170" i="1200"/>
  <c r="D170" i="1200"/>
  <c r="J170" i="1200" s="1"/>
  <c r="F170" i="1200"/>
  <c r="D493" i="1200"/>
  <c r="J493" i="1200" s="1"/>
  <c r="B493" i="1200"/>
  <c r="F493" i="1200"/>
  <c r="C493" i="1200"/>
  <c r="H493" i="1200"/>
  <c r="G493" i="1200"/>
  <c r="D387" i="1200"/>
  <c r="J387" i="1200" s="1"/>
  <c r="H387" i="1200"/>
  <c r="C387" i="1200"/>
  <c r="G387" i="1200"/>
  <c r="B387" i="1200"/>
  <c r="F387" i="1200"/>
  <c r="C197" i="1200"/>
  <c r="B197" i="1200"/>
  <c r="F197" i="1200"/>
  <c r="D197" i="1200"/>
  <c r="J197" i="1200" s="1"/>
  <c r="H197" i="1200"/>
  <c r="G197" i="1200"/>
  <c r="I46" i="1200"/>
  <c r="I18" i="1200"/>
  <c r="J23" i="1200"/>
  <c r="H370" i="1200"/>
  <c r="G370" i="1200"/>
  <c r="B370" i="1200"/>
  <c r="C370" i="1200"/>
  <c r="D370" i="1200"/>
  <c r="J370" i="1200" s="1"/>
  <c r="F370" i="1200"/>
  <c r="B335" i="1200"/>
  <c r="C335" i="1200"/>
  <c r="H335" i="1200"/>
  <c r="F335" i="1200"/>
  <c r="G335" i="1200"/>
  <c r="D335" i="1200"/>
  <c r="J335" i="1200" s="1"/>
  <c r="D154" i="1200"/>
  <c r="J154" i="1200" s="1"/>
  <c r="C154" i="1200"/>
  <c r="H154" i="1200"/>
  <c r="B154" i="1200"/>
  <c r="G154" i="1200"/>
  <c r="F154" i="1200"/>
  <c r="I23" i="1200"/>
  <c r="D207" i="1200"/>
  <c r="J207" i="1200" s="1"/>
  <c r="F207" i="1200"/>
  <c r="C207" i="1200"/>
  <c r="B207" i="1200"/>
  <c r="H207" i="1200"/>
  <c r="G207" i="1200"/>
  <c r="J69" i="1200"/>
  <c r="B526" i="1200"/>
  <c r="C526" i="1200"/>
  <c r="F526" i="1200"/>
  <c r="D526" i="1200"/>
  <c r="J526" i="1200" s="1"/>
  <c r="H526" i="1200"/>
  <c r="G526" i="1200"/>
  <c r="C195" i="1200"/>
  <c r="G195" i="1200"/>
  <c r="D195" i="1200"/>
  <c r="J195" i="1200" s="1"/>
  <c r="F195" i="1200"/>
  <c r="B195" i="1200"/>
  <c r="H195" i="1200"/>
  <c r="J22" i="1200"/>
  <c r="C589" i="1200"/>
  <c r="H589" i="1200"/>
  <c r="B589" i="1200"/>
  <c r="F589" i="1200"/>
  <c r="G589" i="1200"/>
  <c r="D589" i="1200"/>
  <c r="J589" i="1200" s="1"/>
  <c r="D185" i="1200"/>
  <c r="J185" i="1200" s="1"/>
  <c r="B185" i="1200"/>
  <c r="F185" i="1200"/>
  <c r="G185" i="1200"/>
  <c r="H185" i="1200"/>
  <c r="C185" i="1200"/>
  <c r="F235" i="1200"/>
  <c r="C235" i="1200"/>
  <c r="B235" i="1200"/>
  <c r="H235" i="1200"/>
  <c r="D235" i="1200"/>
  <c r="J235" i="1200" s="1"/>
  <c r="G235" i="1200"/>
  <c r="G143" i="1200"/>
  <c r="F143" i="1200"/>
  <c r="C143" i="1200"/>
  <c r="B143" i="1200"/>
  <c r="D143" i="1200"/>
  <c r="J143" i="1200" s="1"/>
  <c r="H143" i="1200"/>
  <c r="F566" i="1200"/>
  <c r="B566" i="1200"/>
  <c r="D566" i="1200"/>
  <c r="J566" i="1200" s="1"/>
  <c r="H566" i="1200"/>
  <c r="G566" i="1200"/>
  <c r="C566" i="1200"/>
  <c r="F138" i="1200"/>
  <c r="B138" i="1200"/>
  <c r="D138" i="1200"/>
  <c r="J138" i="1200" s="1"/>
  <c r="H138" i="1200"/>
  <c r="G138" i="1200"/>
  <c r="C138" i="1200"/>
  <c r="H502" i="1200"/>
  <c r="D502" i="1200"/>
  <c r="J502" i="1200" s="1"/>
  <c r="B502" i="1200"/>
  <c r="C502" i="1200"/>
  <c r="G502" i="1200"/>
  <c r="F502" i="1200"/>
  <c r="C571" i="1200"/>
  <c r="B571" i="1200"/>
  <c r="G571" i="1200"/>
  <c r="D571" i="1200"/>
  <c r="J571" i="1200" s="1"/>
  <c r="F571" i="1200"/>
  <c r="H571" i="1200"/>
  <c r="J76" i="1200"/>
  <c r="F144" i="1200"/>
  <c r="C144" i="1200"/>
  <c r="B144" i="1200"/>
  <c r="H144" i="1200"/>
  <c r="D144" i="1200"/>
  <c r="J144" i="1200" s="1"/>
  <c r="G144" i="1200"/>
  <c r="G485" i="1200"/>
  <c r="B485" i="1200"/>
  <c r="H485" i="1200"/>
  <c r="D485" i="1200"/>
  <c r="J485" i="1200" s="1"/>
  <c r="C485" i="1200"/>
  <c r="F485" i="1200"/>
  <c r="G582" i="1200"/>
  <c r="C582" i="1200"/>
  <c r="F582" i="1200"/>
  <c r="B582" i="1200"/>
  <c r="H582" i="1200"/>
  <c r="D582" i="1200"/>
  <c r="J582" i="1200" s="1"/>
  <c r="B204" i="1200"/>
  <c r="D204" i="1200"/>
  <c r="J204" i="1200" s="1"/>
  <c r="H204" i="1200"/>
  <c r="G204" i="1200"/>
  <c r="C204" i="1200"/>
  <c r="F204" i="1200"/>
  <c r="J28" i="1200"/>
  <c r="H261" i="1200"/>
  <c r="F261" i="1200"/>
  <c r="C261" i="1200"/>
  <c r="D261" i="1200"/>
  <c r="J261" i="1200" s="1"/>
  <c r="B261" i="1200"/>
  <c r="G261" i="1200"/>
  <c r="J47" i="1200"/>
  <c r="J55" i="1200"/>
  <c r="I55" i="1200"/>
  <c r="D539" i="1200"/>
  <c r="J539" i="1200" s="1"/>
  <c r="H539" i="1200"/>
  <c r="B539" i="1200"/>
  <c r="C539" i="1200"/>
  <c r="G539" i="1200"/>
  <c r="F539" i="1200"/>
  <c r="J24" i="1200"/>
  <c r="C212" i="1200"/>
  <c r="H212" i="1200"/>
  <c r="F212" i="1200"/>
  <c r="D212" i="1200"/>
  <c r="J212" i="1200" s="1"/>
  <c r="B212" i="1200"/>
  <c r="G212" i="1200"/>
  <c r="I29" i="1200"/>
  <c r="J16" i="1200"/>
  <c r="I16" i="1200"/>
  <c r="G536" i="1200"/>
  <c r="H536" i="1200"/>
  <c r="F536" i="1200"/>
  <c r="C536" i="1200"/>
  <c r="B536" i="1200"/>
  <c r="D536" i="1200"/>
  <c r="J536" i="1200" s="1"/>
  <c r="G602" i="1200"/>
  <c r="H602" i="1200"/>
  <c r="C602" i="1200"/>
  <c r="F602" i="1200"/>
  <c r="D602" i="1200"/>
  <c r="J602" i="1200" s="1"/>
  <c r="B602" i="1200"/>
  <c r="B194" i="1200"/>
  <c r="C194" i="1200"/>
  <c r="D194" i="1200"/>
  <c r="J194" i="1200" s="1"/>
  <c r="G194" i="1200"/>
  <c r="H194" i="1200"/>
  <c r="F194" i="1200"/>
  <c r="G606" i="1200"/>
  <c r="B606" i="1200"/>
  <c r="C606" i="1200"/>
  <c r="H606" i="1200"/>
  <c r="D606" i="1200"/>
  <c r="J606" i="1200" s="1"/>
  <c r="F606" i="1200"/>
  <c r="H562" i="1200"/>
  <c r="C562" i="1200"/>
  <c r="F562" i="1200"/>
  <c r="B562" i="1200"/>
  <c r="D562" i="1200"/>
  <c r="J562" i="1200" s="1"/>
  <c r="G562" i="1200"/>
  <c r="G457" i="1200"/>
  <c r="B457" i="1200"/>
  <c r="H457" i="1200"/>
  <c r="F457" i="1200"/>
  <c r="C457" i="1200"/>
  <c r="D457" i="1200"/>
  <c r="J457" i="1200" s="1"/>
  <c r="D263" i="1200"/>
  <c r="J263" i="1200" s="1"/>
  <c r="B263" i="1200"/>
  <c r="H263" i="1200"/>
  <c r="C263" i="1200"/>
  <c r="G263" i="1200"/>
  <c r="F263" i="1200"/>
  <c r="G385" i="1200"/>
  <c r="B385" i="1200"/>
  <c r="H385" i="1200"/>
  <c r="C385" i="1200"/>
  <c r="F385" i="1200"/>
  <c r="D385" i="1200"/>
  <c r="J385" i="1200" s="1"/>
  <c r="D239" i="1200"/>
  <c r="J239" i="1200" s="1"/>
  <c r="F239" i="1200"/>
  <c r="H239" i="1200"/>
  <c r="B239" i="1200"/>
  <c r="G239" i="1200"/>
  <c r="C239" i="1200"/>
  <c r="I58" i="1200"/>
  <c r="B519" i="1200"/>
  <c r="D131" i="1200"/>
  <c r="D198" i="1200"/>
  <c r="G132" i="1200"/>
  <c r="H181" i="1200"/>
  <c r="D190" i="1200"/>
  <c r="F135" i="1200"/>
  <c r="B142" i="1200"/>
  <c r="F398" i="1200"/>
  <c r="G519" i="1200"/>
  <c r="B131" i="1200"/>
  <c r="D132" i="1200"/>
  <c r="B181" i="1200"/>
  <c r="F190" i="1200"/>
  <c r="G135" i="1200"/>
  <c r="D142" i="1200"/>
  <c r="C180" i="1200"/>
  <c r="D398" i="1200"/>
  <c r="D278" i="1200"/>
  <c r="D189" i="1200"/>
  <c r="C519" i="1200"/>
  <c r="F131" i="1200"/>
  <c r="F167" i="1200"/>
  <c r="H142" i="1200"/>
  <c r="G180" i="1200"/>
  <c r="F278" i="1200"/>
  <c r="F599" i="1200"/>
  <c r="G278" i="1200"/>
  <c r="H519" i="1200"/>
  <c r="H131" i="1200"/>
  <c r="F198" i="1200"/>
  <c r="D167" i="1200"/>
  <c r="G142" i="1200"/>
  <c r="F180" i="1200"/>
  <c r="B278" i="1200"/>
  <c r="B599" i="1200"/>
  <c r="G189" i="1200"/>
  <c r="D135" i="1200"/>
  <c r="C142" i="1200"/>
  <c r="H180" i="1200"/>
  <c r="G398" i="1200"/>
  <c r="D519" i="1200"/>
  <c r="B198" i="1200"/>
  <c r="G167" i="1200"/>
  <c r="H132" i="1200"/>
  <c r="D181" i="1200"/>
  <c r="B190" i="1200"/>
  <c r="F519" i="1200"/>
  <c r="G198" i="1200"/>
  <c r="C167" i="1200"/>
  <c r="C132" i="1200"/>
  <c r="F181" i="1200"/>
  <c r="C190" i="1200"/>
  <c r="B135" i="1200"/>
  <c r="D180" i="1200"/>
  <c r="C398" i="1200"/>
  <c r="C278" i="1200"/>
  <c r="H599" i="1200"/>
  <c r="G599" i="1200"/>
  <c r="C189" i="1200"/>
  <c r="G131" i="1200"/>
  <c r="H198" i="1200"/>
  <c r="B167" i="1200"/>
  <c r="B132" i="1200"/>
  <c r="G181" i="1200"/>
  <c r="G190" i="1200"/>
  <c r="C135" i="1200"/>
  <c r="B180" i="1200"/>
  <c r="H398" i="1200"/>
  <c r="H278" i="1200"/>
  <c r="D599" i="1200"/>
  <c r="C131" i="1200"/>
  <c r="C198" i="1200"/>
  <c r="H167" i="1200"/>
  <c r="F132" i="1200"/>
  <c r="C181" i="1200"/>
  <c r="H190" i="1200"/>
  <c r="H135" i="1200"/>
  <c r="F142" i="1200"/>
  <c r="B398" i="1200"/>
  <c r="C599" i="1200"/>
  <c r="B189" i="1200"/>
  <c r="F189" i="1200"/>
  <c r="H189" i="1200"/>
  <c r="I179" i="1200" l="1"/>
  <c r="I336" i="1200"/>
  <c r="I502" i="1200"/>
  <c r="I141" i="1200"/>
  <c r="I246" i="1200"/>
  <c r="I224" i="1200"/>
  <c r="I159" i="1200"/>
  <c r="I602" i="1200"/>
  <c r="I212" i="1200"/>
  <c r="I261" i="1200"/>
  <c r="I522" i="1200"/>
  <c r="I221" i="1200"/>
  <c r="I271" i="1200"/>
  <c r="I267" i="1200"/>
  <c r="I533" i="1200"/>
  <c r="I606" i="1200"/>
  <c r="I458" i="1200"/>
  <c r="I407" i="1200"/>
  <c r="I201" i="1200"/>
  <c r="I517" i="1200"/>
  <c r="I194" i="1200"/>
  <c r="I171" i="1200"/>
  <c r="I579" i="1200"/>
  <c r="I512" i="1200"/>
  <c r="I361" i="1200"/>
  <c r="I263" i="1200"/>
  <c r="I582" i="1200"/>
  <c r="I485" i="1200"/>
  <c r="I154" i="1200"/>
  <c r="I170" i="1200"/>
  <c r="I215" i="1200"/>
  <c r="I494" i="1200"/>
  <c r="I570" i="1200"/>
  <c r="I155" i="1200"/>
  <c r="I226" i="1200"/>
  <c r="I475" i="1200"/>
  <c r="I380" i="1200"/>
  <c r="I461" i="1200"/>
  <c r="I165" i="1200"/>
  <c r="I172" i="1200"/>
  <c r="I593" i="1200"/>
  <c r="I601" i="1200"/>
  <c r="I518" i="1200"/>
  <c r="I387" i="1200"/>
  <c r="I514" i="1200"/>
  <c r="I188" i="1200"/>
  <c r="I162" i="1200"/>
  <c r="I608" i="1200"/>
  <c r="I382" i="1200"/>
  <c r="I503" i="1200"/>
  <c r="I594" i="1200"/>
  <c r="I590" i="1200"/>
  <c r="I557" i="1200"/>
  <c r="I191" i="1200"/>
  <c r="I225" i="1200"/>
  <c r="I410" i="1200"/>
  <c r="I206" i="1200"/>
  <c r="I607" i="1200"/>
  <c r="I365" i="1200"/>
  <c r="I530" i="1200"/>
  <c r="I389" i="1200"/>
  <c r="I523" i="1200"/>
  <c r="I193" i="1200"/>
  <c r="I354" i="1200"/>
  <c r="I352" i="1200"/>
  <c r="I563" i="1200"/>
  <c r="I245" i="1200"/>
  <c r="I345" i="1200"/>
  <c r="I259" i="1200"/>
  <c r="I258" i="1200"/>
  <c r="I374" i="1200"/>
  <c r="I535" i="1200"/>
  <c r="I464" i="1200"/>
  <c r="I550" i="1200"/>
  <c r="I386" i="1200"/>
  <c r="I554" i="1200"/>
  <c r="I585" i="1200"/>
  <c r="I277" i="1200"/>
  <c r="I552" i="1200"/>
  <c r="I528" i="1200"/>
  <c r="I583" i="1200"/>
  <c r="I495" i="1200"/>
  <c r="I499" i="1200"/>
  <c r="I217" i="1200"/>
  <c r="I480" i="1200"/>
  <c r="I488" i="1200"/>
  <c r="I566" i="1200"/>
  <c r="I197" i="1200"/>
  <c r="I360" i="1200"/>
  <c r="I288" i="1200"/>
  <c r="I161" i="1200"/>
  <c r="I466" i="1200"/>
  <c r="I381" i="1200"/>
  <c r="I491" i="1200"/>
  <c r="I280" i="1200"/>
  <c r="I576" i="1200"/>
  <c r="I269" i="1200"/>
  <c r="I260" i="1200"/>
  <c r="I339" i="1200"/>
  <c r="I332" i="1200"/>
  <c r="I346" i="1200"/>
  <c r="I149" i="1200"/>
  <c r="I200" i="1200"/>
  <c r="I388" i="1200"/>
  <c r="I358" i="1200"/>
  <c r="I478" i="1200"/>
  <c r="I139" i="1200"/>
  <c r="I513" i="1200"/>
  <c r="I492" i="1200"/>
  <c r="I333" i="1200"/>
  <c r="I469" i="1200"/>
  <c r="I233" i="1200"/>
  <c r="I474" i="1200"/>
  <c r="I347" i="1200"/>
  <c r="I265" i="1200"/>
  <c r="I581" i="1200"/>
  <c r="I577" i="1200"/>
  <c r="I542" i="1200"/>
  <c r="I249" i="1200"/>
  <c r="I539" i="1200"/>
  <c r="I195" i="1200"/>
  <c r="I351" i="1200"/>
  <c r="I486" i="1200"/>
  <c r="I496" i="1200"/>
  <c r="I148" i="1200"/>
  <c r="I264" i="1200"/>
  <c r="I527" i="1200"/>
  <c r="I157" i="1200"/>
  <c r="I216" i="1200"/>
  <c r="I140" i="1200"/>
  <c r="I371" i="1200"/>
  <c r="I567" i="1200"/>
  <c r="I482" i="1200"/>
  <c r="I168" i="1200"/>
  <c r="I483" i="1200"/>
  <c r="I574" i="1200"/>
  <c r="I498" i="1200"/>
  <c r="I409" i="1200"/>
  <c r="I525" i="1200"/>
  <c r="I164" i="1200"/>
  <c r="I509" i="1200"/>
  <c r="I334" i="1200"/>
  <c r="I510" i="1200"/>
  <c r="I147" i="1200"/>
  <c r="I397" i="1200"/>
  <c r="I266" i="1200"/>
  <c r="I343" i="1200"/>
  <c r="I268" i="1200"/>
  <c r="I341" i="1200"/>
  <c r="I600" i="1200"/>
  <c r="I457" i="1200"/>
  <c r="I372" i="1200"/>
  <c r="I591" i="1200"/>
  <c r="I187" i="1200"/>
  <c r="I555" i="1200"/>
  <c r="I610" i="1200"/>
  <c r="I520" i="1200"/>
  <c r="I605" i="1200"/>
  <c r="I524" i="1200"/>
  <c r="I548" i="1200"/>
  <c r="I471" i="1200"/>
  <c r="I136" i="1200"/>
  <c r="I244" i="1200"/>
  <c r="I232" i="1200"/>
  <c r="I158" i="1200"/>
  <c r="I252" i="1200"/>
  <c r="I393" i="1200"/>
  <c r="I208" i="1200"/>
  <c r="I504" i="1200"/>
  <c r="I377" i="1200"/>
  <c r="I205" i="1200"/>
  <c r="I256" i="1200"/>
  <c r="I189" i="1200"/>
  <c r="I398" i="1200"/>
  <c r="J599" i="1200"/>
  <c r="I180" i="1200"/>
  <c r="I132" i="1200"/>
  <c r="I167" i="1200"/>
  <c r="J180" i="1200"/>
  <c r="I135" i="1200"/>
  <c r="I190" i="1200"/>
  <c r="J181" i="1200"/>
  <c r="I198" i="1200"/>
  <c r="J519" i="1200"/>
  <c r="J135" i="1200"/>
  <c r="I599" i="1200"/>
  <c r="I278" i="1200"/>
  <c r="J167" i="1200"/>
  <c r="J189" i="1200"/>
  <c r="J278" i="1200"/>
  <c r="J398" i="1200"/>
  <c r="J142" i="1200"/>
  <c r="I181" i="1200"/>
  <c r="J132" i="1200"/>
  <c r="I131" i="1200"/>
  <c r="I142" i="1200"/>
  <c r="J190" i="1200"/>
  <c r="J198" i="1200"/>
  <c r="J131" i="1200"/>
  <c r="I519" i="1200"/>
  <c r="I239" i="1200"/>
  <c r="I562" i="1200"/>
  <c r="I204" i="1200"/>
  <c r="I144" i="1200"/>
  <c r="I571" i="1200"/>
  <c r="I526" i="1200"/>
  <c r="I370" i="1200"/>
  <c r="I598" i="1200"/>
  <c r="I368" i="1200"/>
  <c r="I507" i="1200"/>
  <c r="I462" i="1200"/>
  <c r="I592" i="1200"/>
  <c r="I146" i="1200"/>
  <c r="I251" i="1200"/>
  <c r="I559" i="1200"/>
  <c r="I284" i="1200"/>
  <c r="I454" i="1200"/>
  <c r="I287" i="1200"/>
  <c r="I213" i="1200"/>
  <c r="I544" i="1200"/>
  <c r="I257" i="1200"/>
  <c r="I176" i="1200"/>
  <c r="I497" i="1200"/>
  <c r="I584" i="1200"/>
  <c r="I223" i="1200"/>
  <c r="I490" i="1200"/>
  <c r="I338" i="1200"/>
  <c r="I558" i="1200"/>
  <c r="I556" i="1200"/>
  <c r="I145" i="1200"/>
  <c r="I465" i="1200"/>
  <c r="I399" i="1200"/>
  <c r="I505" i="1200"/>
  <c r="I353" i="1200"/>
  <c r="I242" i="1200"/>
  <c r="I133" i="1200"/>
  <c r="I175" i="1200"/>
  <c r="I177" i="1200"/>
  <c r="I178" i="1200"/>
  <c r="I545" i="1200"/>
  <c r="I596" i="1200"/>
  <c r="I378" i="1200"/>
  <c r="I210" i="1200"/>
  <c r="I228" i="1200"/>
  <c r="I455" i="1200"/>
  <c r="I481" i="1200"/>
  <c r="I281" i="1200"/>
  <c r="I473" i="1200"/>
  <c r="I587" i="1200"/>
  <c r="I356" i="1200"/>
  <c r="I134" i="1200"/>
  <c r="I589" i="1200"/>
  <c r="I531" i="1200"/>
  <c r="I282" i="1200"/>
  <c r="I477" i="1200"/>
  <c r="I203" i="1200"/>
  <c r="I202" i="1200"/>
  <c r="I276" i="1200"/>
  <c r="I508" i="1200"/>
  <c r="I532" i="1200"/>
  <c r="I254" i="1200"/>
  <c r="I459" i="1200"/>
  <c r="I211" i="1200"/>
  <c r="I408" i="1200"/>
  <c r="I460" i="1200"/>
  <c r="I270" i="1200"/>
  <c r="I248" i="1200"/>
  <c r="I561" i="1200"/>
  <c r="I174" i="1200"/>
  <c r="I375" i="1200"/>
  <c r="I603" i="1200"/>
  <c r="I611" i="1200"/>
  <c r="I400" i="1200"/>
  <c r="I230" i="1200"/>
  <c r="I406" i="1200"/>
  <c r="I604" i="1200"/>
  <c r="I220" i="1200"/>
  <c r="I565" i="1200"/>
  <c r="I551" i="1200"/>
  <c r="I214" i="1200"/>
  <c r="I472" i="1200"/>
  <c r="I396" i="1200"/>
  <c r="I516" i="1200"/>
  <c r="I560" i="1200"/>
  <c r="I487" i="1200"/>
  <c r="I219" i="1200"/>
  <c r="I209" i="1200"/>
  <c r="I609" i="1200"/>
  <c r="I543" i="1200"/>
  <c r="I272" i="1200"/>
  <c r="I506" i="1200"/>
  <c r="I401" i="1200"/>
  <c r="I138" i="1200"/>
  <c r="I185" i="1200"/>
  <c r="I207" i="1200"/>
  <c r="I335" i="1200"/>
  <c r="I331" i="1200"/>
  <c r="I546" i="1200"/>
  <c r="I501" i="1200"/>
  <c r="I549" i="1200"/>
  <c r="I275" i="1200"/>
  <c r="I344" i="1200"/>
  <c r="I238" i="1200"/>
  <c r="I511" i="1200"/>
  <c r="I222" i="1200"/>
  <c r="I240" i="1200"/>
  <c r="I537" i="1200"/>
  <c r="I383" i="1200"/>
  <c r="I151" i="1200"/>
  <c r="I199" i="1200"/>
  <c r="I521" i="1200"/>
  <c r="I186" i="1200"/>
  <c r="I196" i="1200"/>
  <c r="I586" i="1200"/>
  <c r="I262" i="1200"/>
  <c r="I395" i="1200"/>
  <c r="I363" i="1200"/>
  <c r="I218" i="1200"/>
  <c r="I479" i="1200"/>
  <c r="I500" i="1200"/>
  <c r="I231" i="1200"/>
  <c r="I394" i="1200"/>
  <c r="I229" i="1200"/>
  <c r="I572" i="1200"/>
  <c r="I404" i="1200"/>
  <c r="I573" i="1200"/>
  <c r="I547" i="1200"/>
  <c r="I538" i="1200"/>
  <c r="I484" i="1200"/>
  <c r="I156" i="1200"/>
  <c r="I349" i="1200"/>
  <c r="I367" i="1200"/>
  <c r="I402" i="1200"/>
  <c r="I237" i="1200"/>
  <c r="I369" i="1200"/>
  <c r="I227" i="1200"/>
  <c r="I569" i="1200"/>
  <c r="I489" i="1200"/>
  <c r="I541" i="1200"/>
  <c r="I182" i="1200"/>
  <c r="I384" i="1200"/>
  <c r="I286" i="1200"/>
  <c r="I578" i="1200"/>
  <c r="I463" i="1200"/>
  <c r="I373" i="1200"/>
  <c r="I236" i="1200"/>
  <c r="I348" i="1200"/>
  <c r="I568" i="1200"/>
  <c r="I536" i="1200"/>
  <c r="I143" i="1200"/>
  <c r="I493" i="1200"/>
  <c r="I137" i="1200"/>
  <c r="I279" i="1200"/>
  <c r="I340" i="1200"/>
  <c r="I285" i="1200"/>
  <c r="I534" i="1200"/>
  <c r="I376" i="1200"/>
  <c r="I160" i="1200"/>
  <c r="I274" i="1200"/>
  <c r="I234" i="1200"/>
  <c r="I580" i="1200"/>
  <c r="I453" i="1200"/>
  <c r="I173" i="1200"/>
  <c r="I405" i="1200"/>
  <c r="I152" i="1200"/>
  <c r="I337" i="1200"/>
  <c r="I391" i="1200"/>
  <c r="I452" i="1200"/>
  <c r="I273" i="1200"/>
  <c r="I350" i="1200"/>
  <c r="I379" i="1200"/>
  <c r="I235" i="1200"/>
  <c r="I385" i="1200"/>
  <c r="I283" i="1200"/>
  <c r="I515" i="1200"/>
  <c r="I192" i="1200"/>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<sst xmlns="http://schemas.openxmlformats.org/spreadsheetml/2006/main" count="35499" uniqueCount="4610">
  <si>
    <t>- SRO 492(I)2009 DATED 13.06.2009</t>
  </si>
  <si>
    <t>1</t>
  </si>
  <si>
    <t>Mps_Ctn</t>
  </si>
  <si>
    <t>1888 MILLS</t>
  </si>
  <si>
    <t>Inv. Net Weight</t>
  </si>
  <si>
    <t>Net Weight:</t>
  </si>
  <si>
    <t>Weight / Pc:</t>
  </si>
  <si>
    <t>F</t>
  </si>
  <si>
    <t>P</t>
  </si>
  <si>
    <t>Opening</t>
  </si>
  <si>
    <t>Utilized</t>
  </si>
  <si>
    <t>Closing</t>
  </si>
  <si>
    <t>B.E. No. &amp; Date</t>
  </si>
  <si>
    <t>Import Description</t>
  </si>
  <si>
    <t>HS.Code</t>
  </si>
  <si>
    <t>@</t>
  </si>
  <si>
    <t>PQIB-IB-9547-06-12-2022</t>
  </si>
  <si>
    <t>KAPW-IB-78434-19-12-2022</t>
  </si>
  <si>
    <t>KAPE-IB-17136-02-08-2022</t>
  </si>
  <si>
    <t>KAPW-IB-164566-10-05-2022</t>
  </si>
  <si>
    <t>KAPE-IB-175809-25-03-2022</t>
  </si>
  <si>
    <t>KPPI-IB-298-04-07-2023</t>
  </si>
  <si>
    <t>KAPE-IB-193652-26-04-2022</t>
  </si>
  <si>
    <t>KAPE-IB-138782-27-03-2023</t>
  </si>
  <si>
    <t>KAPW-IB-128480-28-04-2023</t>
  </si>
  <si>
    <t>KAPS-IB-29015-01-06-2023</t>
  </si>
  <si>
    <t>KAPE-IB-155829-20-06-2023</t>
  </si>
  <si>
    <t>KAPE-IB-196703-29-04-2022</t>
  </si>
  <si>
    <t>KAPE-IB-143556-26-04-2023</t>
  </si>
  <si>
    <t>KAPS-IB-25629-22-05-2023</t>
  </si>
  <si>
    <t>KAPS-IB-27445-26-05-2023</t>
  </si>
  <si>
    <t>KAPW-IB-146777-12-06-2023</t>
  </si>
  <si>
    <t>ZIPPER</t>
  </si>
  <si>
    <t>2</t>
  </si>
  <si>
    <t>3</t>
  </si>
  <si>
    <t>4</t>
  </si>
  <si>
    <t>5</t>
  </si>
  <si>
    <t>6</t>
  </si>
  <si>
    <t>7</t>
  </si>
  <si>
    <t>8</t>
  </si>
  <si>
    <t>9</t>
  </si>
  <si>
    <t>10</t>
  </si>
  <si>
    <t>11</t>
  </si>
  <si>
    <t>12</t>
  </si>
  <si>
    <t>13</t>
  </si>
  <si>
    <t>14</t>
  </si>
  <si>
    <t>15</t>
  </si>
  <si>
    <t>AC1</t>
  </si>
  <si>
    <t>AC2</t>
  </si>
  <si>
    <t>Key</t>
  </si>
  <si>
    <t>Running</t>
  </si>
  <si>
    <t xml:space="preserve"> </t>
  </si>
  <si>
    <t>Desc1</t>
  </si>
  <si>
    <t>Key1</t>
  </si>
  <si>
    <t>Exp.Hscode1</t>
  </si>
  <si>
    <t>Exp.Hscode2</t>
  </si>
  <si>
    <t>Ratio</t>
  </si>
  <si>
    <t>AC</t>
  </si>
  <si>
    <t>100% Cotton Made-ups Dyed / Printed / Bleached</t>
  </si>
  <si>
    <t>PC52:48</t>
  </si>
  <si>
    <t>Mps_Pol</t>
  </si>
  <si>
    <t>100% Polyester Made-ups Dyed / Printed / Bleached</t>
  </si>
  <si>
    <t>PC65:35</t>
  </si>
  <si>
    <t>Mps_Bld</t>
  </si>
  <si>
    <t>Blended Made-ups Dyed / Printed / Bleached</t>
  </si>
  <si>
    <t>PC50:50</t>
  </si>
  <si>
    <t>Oth_Ctn</t>
  </si>
  <si>
    <t>CVC60:40</t>
  </si>
  <si>
    <t>Oth_Bld</t>
  </si>
  <si>
    <t>CVC55:45</t>
  </si>
  <si>
    <t>Tbl_Ctn</t>
  </si>
  <si>
    <t>100% Cotton Table Cover Dyed / Printed / Bleached</t>
  </si>
  <si>
    <t>CVC52:48</t>
  </si>
  <si>
    <t>Tbl_Bld</t>
  </si>
  <si>
    <t>Blended Table Cover Dyed / Printed / Bleached</t>
  </si>
  <si>
    <t>CVC75:25</t>
  </si>
  <si>
    <t>Tbl_Pol</t>
  </si>
  <si>
    <t>100% Polyester Table Cover Dyed / Printed / Bleached</t>
  </si>
  <si>
    <t>CVC76:24</t>
  </si>
  <si>
    <t>Cur_Ctn</t>
  </si>
  <si>
    <t xml:space="preserve">100% Cotton Curtain Dyed / Printed / Bleached </t>
  </si>
  <si>
    <t>CVC81:19</t>
  </si>
  <si>
    <t>Cur_Bld</t>
  </si>
  <si>
    <t xml:space="preserve">Blended Curtain Dyed / Printed / Bleached </t>
  </si>
  <si>
    <t>CVC80:20</t>
  </si>
  <si>
    <t>Cur_Pol</t>
  </si>
  <si>
    <t xml:space="preserve">100% Polyester Curtain Dyed / Printed / Bleached </t>
  </si>
  <si>
    <t>98% Cotton</t>
  </si>
  <si>
    <t>Fab_CtnDyd</t>
  </si>
  <si>
    <t>100% Cotton Dyed Fabric</t>
  </si>
  <si>
    <t>99% Cotton</t>
  </si>
  <si>
    <t>Fab_CtnPrn</t>
  </si>
  <si>
    <t>100% Cotton Printed Fabric</t>
  </si>
  <si>
    <t>Fab_CtnBlc</t>
  </si>
  <si>
    <t>100% Cotton Bleached Fabric</t>
  </si>
  <si>
    <t>Fab_BldDyd</t>
  </si>
  <si>
    <t>Blended Dyed Fabric</t>
  </si>
  <si>
    <t>Fab_BldPrn</t>
  </si>
  <si>
    <t>Blended Printed Fabric</t>
  </si>
  <si>
    <t>Fab_BldBlc</t>
  </si>
  <si>
    <t>Blended Bleached Fabric</t>
  </si>
  <si>
    <t>DGmt</t>
  </si>
  <si>
    <t>Denim Garments Dyed / Printed / Bleached</t>
  </si>
  <si>
    <t>DGmt_Bld</t>
  </si>
  <si>
    <t>Blended Denim Garments Dyed / Printed / Bleached</t>
  </si>
  <si>
    <t>PolGtm</t>
  </si>
  <si>
    <t>100% Polyester Garments  Dyed / Printed / Bleached</t>
  </si>
  <si>
    <t>PolGtm1</t>
  </si>
  <si>
    <t>CtnGmt_Mbot</t>
  </si>
  <si>
    <t>Cotton Garments Men Bottom Dyed / Printed / Bleached</t>
  </si>
  <si>
    <t>CtnGmt_Mbot1</t>
  </si>
  <si>
    <t>CtnGmt_Wbot</t>
  </si>
  <si>
    <t>Cotton Garments Women Bottom Dyed / Printed / Bleached</t>
  </si>
  <si>
    <t>CtnGmt_Wbot1</t>
  </si>
  <si>
    <t>CtnGmt_Mtop</t>
  </si>
  <si>
    <t>Cotton Garments Men Top Dyed / Printed / Bleached</t>
  </si>
  <si>
    <t>CtnGmt_Mtop1</t>
  </si>
  <si>
    <t>CtnGmt_Wtop</t>
  </si>
  <si>
    <t>Cotton Garments Women Top Dyed / Printed / Bleached</t>
  </si>
  <si>
    <t>CtnGmt_Wtop1</t>
  </si>
  <si>
    <t>CtnGmt_top</t>
  </si>
  <si>
    <t>Cotton Garments Top Dyed / Printed / Bleached</t>
  </si>
  <si>
    <t>CtnGmt_top1</t>
  </si>
  <si>
    <t>BldGtm_Mbot</t>
  </si>
  <si>
    <t>Blended Garments Men Bottom Dyed / Printed / Bleached</t>
  </si>
  <si>
    <t>BldGtm_Mbot1</t>
  </si>
  <si>
    <t>BldGtm_Wbot</t>
  </si>
  <si>
    <t>Blended Garments Women Bottom Dyed / Printed / Bleached</t>
  </si>
  <si>
    <t>BldGtm_Wbot1</t>
  </si>
  <si>
    <t>BldGtm_Mtop</t>
  </si>
  <si>
    <t>Blended Garments Men Top Dyed / Printed / Bleached</t>
  </si>
  <si>
    <t>BldGtm_Mtop1</t>
  </si>
  <si>
    <t>BldGtm_Wtop</t>
  </si>
  <si>
    <t>Blended Garments Women Top Dyed / Printed / Bleached</t>
  </si>
  <si>
    <t>BldGtm_Wtop1</t>
  </si>
  <si>
    <t>BldGtm_top</t>
  </si>
  <si>
    <t>Blended Garments Top Dyed / Printed / Bleached</t>
  </si>
  <si>
    <t>BldGtm_top1</t>
  </si>
  <si>
    <t>No</t>
  </si>
  <si>
    <t>Analysis Cert Complete No</t>
  </si>
  <si>
    <t>KEXP-0669961-1-27-06-2018</t>
  </si>
  <si>
    <t>KEXP-0669961-2-27-06-2018</t>
  </si>
  <si>
    <t>KEXP-0669961-3-27-06-2018</t>
  </si>
  <si>
    <t>KEXP-0669961-4-27-06-2018</t>
  </si>
  <si>
    <t>KEXP-0669961-5-27-06-2018</t>
  </si>
  <si>
    <t>KEXP-0669961-6-27-06-2018</t>
  </si>
  <si>
    <t>KEXP-0669961-8-30-07-2018</t>
  </si>
  <si>
    <t>KEXP-0669961-9-30-07-2018</t>
  </si>
  <si>
    <t>KEXP-0669961-11-01-08-2018</t>
  </si>
  <si>
    <t>KEXP-0669961-12-01-08-2018</t>
  </si>
  <si>
    <t>KEXP-0669961-13-01-08-2018</t>
  </si>
  <si>
    <t>KEXP-0669961-14-01-08-2018</t>
  </si>
  <si>
    <t>KEXP-0669961-15-01-08-2018</t>
  </si>
  <si>
    <t>KEXP-0669961-17-02-08-2018</t>
  </si>
  <si>
    <t>KEXP-0669961-18-02-08-2018</t>
  </si>
  <si>
    <t>KEXP-0669961-19-02-08-2018</t>
  </si>
  <si>
    <t>KEXP-0669961-20-02-08-2018</t>
  </si>
  <si>
    <t>KEXP-0669961-21-10-08-2018</t>
  </si>
  <si>
    <t>KEXP-0669961-22-10-08-2018</t>
  </si>
  <si>
    <t>KEXP-0669961-23-13-08-2018</t>
  </si>
  <si>
    <t>KEXP-0669961-24-13-08-2018</t>
  </si>
  <si>
    <t>KEXP-0669961-25-13-09-2018</t>
  </si>
  <si>
    <t>KEXP-0669961-26-06-12-2018</t>
  </si>
  <si>
    <t>KEXP-0669961-27-06-12-2018</t>
  </si>
  <si>
    <t>KEXP-0669961-28-06-12-2018</t>
  </si>
  <si>
    <t>KEXP-0669961-29-06-12-2018</t>
  </si>
  <si>
    <t>KEXP-0669961-30-31-12-2018</t>
  </si>
  <si>
    <t>KEXP-0669961-31-31-12-2018</t>
  </si>
  <si>
    <t>KEXP-0669961-32-31-12-2018</t>
  </si>
  <si>
    <t>KEXP-0669961-33-31-12-2018</t>
  </si>
  <si>
    <t>KEXP-0669961-34-31-12-2018</t>
  </si>
  <si>
    <t>KEXP-0669961-35-11-01-2019</t>
  </si>
  <si>
    <t>KEXP-0669961-36-10-04-2019</t>
  </si>
  <si>
    <t>KEXP-0669961-37-03-05-2019</t>
  </si>
  <si>
    <t>KEXP-0669961-38-25-07-2019</t>
  </si>
  <si>
    <t>KEXP-0669961-39-25-07-2019</t>
  </si>
  <si>
    <t>KEXP-0669961-40-25-07-2019</t>
  </si>
  <si>
    <t>KEXP-0669961-41-25-07-2019</t>
  </si>
  <si>
    <t>KEXP-0669961-42-25-07-2019</t>
  </si>
  <si>
    <t>KEXP-0669961-43-25-07-2019</t>
  </si>
  <si>
    <t>KEXP-0669961-44-06-12-2019</t>
  </si>
  <si>
    <t>KEXP-0669961-45-11-12-2019</t>
  </si>
  <si>
    <t>KEXP-0669961-46-20-07-2020</t>
  </si>
  <si>
    <t>KEXP-0669961-47-20-07-2020</t>
  </si>
  <si>
    <t>KEXP-0669961-48-20-07-2020</t>
  </si>
  <si>
    <t>KEXP-0669961-49-20-07-2020</t>
  </si>
  <si>
    <t>KEXP-0669961-50-03-02-2021</t>
  </si>
  <si>
    <t>KEXP-0669961-51-03-02-2021</t>
  </si>
  <si>
    <t>KEXP-0669961-52-03-02-2021</t>
  </si>
  <si>
    <t>KEXP-0669961-53-03-02-2021</t>
  </si>
  <si>
    <t>KEXP-0669961-54-03-02-2021</t>
  </si>
  <si>
    <t>KEXP-0669961-55-03-02-2021</t>
  </si>
  <si>
    <t>KEXP-0669961-56-03-02-2021</t>
  </si>
  <si>
    <t>KEXP-0669961-57-26-03-2021</t>
  </si>
  <si>
    <t>KEXP-0669961-58-26-03-2021</t>
  </si>
  <si>
    <t>KEXP-0669961-59-26-03-2021</t>
  </si>
  <si>
    <t>KEXP-0669961-60-26-03-2021</t>
  </si>
  <si>
    <t>KEXP-0669961-61-26-03-2021</t>
  </si>
  <si>
    <t>KEXP-0669961-62-26-03-2021</t>
  </si>
  <si>
    <t>KEXP-0669961-63-26-03-2021</t>
  </si>
  <si>
    <t>KEXP-0669961-64-26-03-2021</t>
  </si>
  <si>
    <t>KEXP-0669961-65-26-03-2021</t>
  </si>
  <si>
    <t>KEXP-0669961-66-26-03-2021</t>
  </si>
  <si>
    <t>KEXP-0669961-67-03-04-2021</t>
  </si>
  <si>
    <t>KEXP-0669961-68-03-04-2021</t>
  </si>
  <si>
    <t>KEXP-0669961-69-03-04-2021</t>
  </si>
  <si>
    <t>KEXP-0669961-70-03-04-2021</t>
  </si>
  <si>
    <t>KEXP-0669961-71-03-04-2021</t>
  </si>
  <si>
    <t>KEXP-0669961-72-03-04-2021</t>
  </si>
  <si>
    <t>KEXP-0669961-73-28-06-2021</t>
  </si>
  <si>
    <t>KEXP-0669961-74-02-07-2021</t>
  </si>
  <si>
    <t>KEXP-0669961-75-24-09-2021</t>
  </si>
  <si>
    <t>KEXP-0669961-76-24-09-2021</t>
  </si>
  <si>
    <t>KEXP-0669961-77-24-09-2021</t>
  </si>
  <si>
    <t>KEXP-0669961-78-24-09-2021</t>
  </si>
  <si>
    <t>KEXP-0669961-79-24-09-2021</t>
  </si>
  <si>
    <t>KEXP-0669961-80-24-09-2021</t>
  </si>
  <si>
    <t>KEXP-0669961-81-24-09-2021</t>
  </si>
  <si>
    <t>KEXP-0669961-82-27-09-2021</t>
  </si>
  <si>
    <t>KEXP-0669961-83-27-09-2021</t>
  </si>
  <si>
    <t>KEXP-0669961-84-27-09-2021</t>
  </si>
  <si>
    <t>KEXP-0669961-85-27-09-2021</t>
  </si>
  <si>
    <t>KEXP-0669961-86-27-09-2021</t>
  </si>
  <si>
    <t>KEXP-0669961-88-11-12-2021</t>
  </si>
  <si>
    <t>KEXP-0669961-89-11-12-2021</t>
  </si>
  <si>
    <t>KEXP-0669961-90-03-01-2022</t>
  </si>
  <si>
    <t>KEXP-0669961-91-17-03-2022</t>
  </si>
  <si>
    <t>KEXP-0669961-92-17-03-2022</t>
  </si>
  <si>
    <t>KEXP-0669961-93-17-03-2022</t>
  </si>
  <si>
    <t>KEXP-0669961-96-06-10-2022</t>
  </si>
  <si>
    <t>KEXP-0669961-97-06-10-2022</t>
  </si>
  <si>
    <t>KEXP-0669961-98-06-10-2022</t>
  </si>
  <si>
    <t>KEXP-0669961-99-06-10-2022</t>
  </si>
  <si>
    <t>KEXP-0669961-100-06-10-2022</t>
  </si>
  <si>
    <t>KEXP-0669961-101-06-10-2022</t>
  </si>
  <si>
    <t>KEXP-0669961-102-06-10-2022</t>
  </si>
  <si>
    <t>KEXP-0669961-103-06-10-2022</t>
  </si>
  <si>
    <t>KEXP-0669961-104-06-10-2022</t>
  </si>
  <si>
    <t>KEXP-0669961-105-06-10-2022</t>
  </si>
  <si>
    <t>KEXP-0669961-106-06-10-2022</t>
  </si>
  <si>
    <t>KEXP-0669961-107-06-10-2022</t>
  </si>
  <si>
    <t>KEXP-0669961-108-06-10-2022</t>
  </si>
  <si>
    <t>KEXP-0669961-109-06-10-2022</t>
  </si>
  <si>
    <t>KEXP-0669961-110-06-10-2022</t>
  </si>
  <si>
    <t>KEXP-0669961-111-06-10-2022</t>
  </si>
  <si>
    <t>KEXP-0669961-112-06-10-2022</t>
  </si>
  <si>
    <t>KEXP-0669961-113-06-10-2022</t>
  </si>
  <si>
    <t>KEXP-0669961-114-06-10-2022</t>
  </si>
  <si>
    <t>KEXP-0669961-115-20-02-2023</t>
  </si>
  <si>
    <t>KEXP-0669961-116-20-02-2023</t>
  </si>
  <si>
    <t>KEXP-0669961-117-20-02-2023</t>
  </si>
  <si>
    <t>KEXP-0669961-118-20-02-2023</t>
  </si>
  <si>
    <t>KEXP-0669961-119-20-02-2023</t>
  </si>
  <si>
    <t>KEXP-0669961-120-20-02-2023</t>
  </si>
  <si>
    <t>KEXP-0669961-121-20-02-2023</t>
  </si>
  <si>
    <t>KEXP-0669961-122-20-02-2023</t>
  </si>
  <si>
    <t>KEXP-0669961-123-20-02-2023</t>
  </si>
  <si>
    <t>KEXP-0669961-124-20-02-2023</t>
  </si>
  <si>
    <t>KEXP-0669961-125-20-02-2023</t>
  </si>
  <si>
    <t>KEXP-0669961-126-20-02-2023</t>
  </si>
  <si>
    <t>KEXP-0669961-127-20-02-2023</t>
  </si>
  <si>
    <t>KEXP-0669961-128-20-02-2023</t>
  </si>
  <si>
    <t>KEXP-0669961-129-20-02-2023</t>
  </si>
  <si>
    <t>KEXP-0669961-131-09-03-2023</t>
  </si>
  <si>
    <t>KEXP-0669961-132-09-03-2023</t>
  </si>
  <si>
    <t>KEXP-0669961-133-09-03-2023</t>
  </si>
  <si>
    <t>KEXP-0669961-134-09-03-2023</t>
  </si>
  <si>
    <t>KEXP-0669961-135-09-03-2023</t>
  </si>
  <si>
    <t>KEXP-0669961-136-09-03-2023</t>
  </si>
  <si>
    <t>KEXP-0669961-137-09-03-2023</t>
  </si>
  <si>
    <t>KEXP-0669961-138-09-03-2023</t>
  </si>
  <si>
    <t>KEXP-0669961-139-09-03-2023</t>
  </si>
  <si>
    <t>KEXP-0669961-140-09-03-2023</t>
  </si>
  <si>
    <t>KEXP-0669961-141-09-03-2023</t>
  </si>
  <si>
    <t>KEXP-0669961-142-09-03-2023</t>
  </si>
  <si>
    <t>KEXP-0669961-143-09-03-2023</t>
  </si>
  <si>
    <t>KEXP-0669961-144-09-03-2023</t>
  </si>
  <si>
    <t>KEXP-0669961-145-09-03-2023</t>
  </si>
  <si>
    <t>KEXP-0669961-146-09-03-2023</t>
  </si>
  <si>
    <t>KEXP-0669961-147-09-03-2023</t>
  </si>
  <si>
    <t>KEXP-0669961-148-09-03-2023</t>
  </si>
  <si>
    <t>KEXP-0669961-149-09-03-2023</t>
  </si>
  <si>
    <t>KEXP-0669961-150-09-03-2023</t>
  </si>
  <si>
    <t>KEXP-0669961-151-09-03-2023</t>
  </si>
  <si>
    <t>KEXP-0669961-152-09-03-2023</t>
  </si>
  <si>
    <t>KEXP-0669961-153-09-03-2023</t>
  </si>
  <si>
    <t>KEXP-0669961-154-09-03-2023</t>
  </si>
  <si>
    <t>KEXP-0669961-155-09-03-2023</t>
  </si>
  <si>
    <t>KEXP-0669961-156-09-03-2023</t>
  </si>
  <si>
    <t>KEXP-0669961-157-09-03-2023</t>
  </si>
  <si>
    <t>KEXP-0669961-158-09-03-2023</t>
  </si>
  <si>
    <t>KEXP-0669961-159-09-03-2023</t>
  </si>
  <si>
    <t>KEXP-0669961-160-09-03-2023</t>
  </si>
  <si>
    <t>KEXP-0669961-161-09-03-2023</t>
  </si>
  <si>
    <t>KEXP-0669961-162-09-03-2023</t>
  </si>
  <si>
    <t>KEXP-0669961-163-09-03-2023</t>
  </si>
  <si>
    <t>KEXP-0669961-164-09-03-2023</t>
  </si>
  <si>
    <t>KEXP-0669961-165-09-03-2023</t>
  </si>
  <si>
    <t>KEXP-0669961-166-09-03-2023</t>
  </si>
  <si>
    <t>KEXP-0669961-167-09-03-2023</t>
  </si>
  <si>
    <t>KEXP-0669961-168-09-03-2023</t>
  </si>
  <si>
    <t>KEXP-0669961-169-09-03-2023</t>
  </si>
  <si>
    <t>KEXP-0669961-170-23-06-2023</t>
  </si>
  <si>
    <t>KEXP-0669961-171-23-06-2023</t>
  </si>
  <si>
    <t>KEXP-0669961-172-23-06-2023</t>
  </si>
  <si>
    <t>KEXP-0669961-173-23-06-2023</t>
  </si>
  <si>
    <t>KEXP-0669961-174-23-06-2023</t>
  </si>
  <si>
    <t>KEXP-0669961-175-24-06-2023</t>
  </si>
  <si>
    <t>KEXP-0669961-176-24-06-2023</t>
  </si>
  <si>
    <t>KEXP-0669961-177-24-06-2023</t>
  </si>
  <si>
    <t>KEXP-0669961-178-24-06-2023</t>
  </si>
  <si>
    <t>KEXP-0669961-179-24-06-2023</t>
  </si>
  <si>
    <t>KEXP-0669961-180-24-06-2023</t>
  </si>
  <si>
    <t>KEXP-0669961-181-24-06-2023</t>
  </si>
  <si>
    <t>KEXP-0669961-182-24-06-2023</t>
  </si>
  <si>
    <t>KEXP-0669961-183-24-06-2023</t>
  </si>
  <si>
    <t>KEXP-0669961-184-24-06-2023</t>
  </si>
  <si>
    <t>KEXP-0669961-185-24-06-2023</t>
  </si>
  <si>
    <t>KEXP-0669961-186-24-06-2023</t>
  </si>
  <si>
    <t>KEXP-0669961-187-24-06-2023</t>
  </si>
  <si>
    <t>KEXP-0669961-188-24-06-2023</t>
  </si>
  <si>
    <t>KEXP-0669961-189-24-06-2023</t>
  </si>
  <si>
    <t>KEXP-0669961-190-24-06-2023</t>
  </si>
  <si>
    <t>KEXP-0669961-191-24-06-2023</t>
  </si>
  <si>
    <t>KEXP-0669961-192-24-06-2023</t>
  </si>
  <si>
    <t>KEXP-0669961-194-24-06-2023</t>
  </si>
  <si>
    <t>KEXP-0669961-195-24-06-2023</t>
  </si>
  <si>
    <t>KEXP-0669961-196-24-06-2023</t>
  </si>
  <si>
    <t>KEXP-0669961-197-24-06-2023</t>
  </si>
  <si>
    <t>KEXP-0669961-198-24-06-2023</t>
  </si>
  <si>
    <t>KEXP-0669961-199-25-06-2023</t>
  </si>
  <si>
    <t>Cons</t>
  </si>
  <si>
    <t>Hs.code</t>
  </si>
  <si>
    <t>Description</t>
  </si>
  <si>
    <t>ExpHScode1</t>
  </si>
  <si>
    <t>ExpHScode2</t>
  </si>
  <si>
    <t>Remarks</t>
  </si>
  <si>
    <t>DENIM FABRIC</t>
  </si>
  <si>
    <t>POLY BAGS</t>
  </si>
  <si>
    <t>HANGERS</t>
  </si>
  <si>
    <t>PRINTED FABRIC</t>
  </si>
  <si>
    <t>BUTTONS</t>
  </si>
  <si>
    <t>100% POLYESTER MICRO FIBER FABRICS</t>
  </si>
  <si>
    <t>POLYESTER MICRO FIBER FABRIC PRINTED</t>
  </si>
  <si>
    <t>100% POLYESTER HOLLOW CONJUGATED FIBER OTHER FABRIC</t>
  </si>
  <si>
    <t>POLY VISCOSE</t>
  </si>
  <si>
    <t>100% POLYESTER YARN SYNTHETIC STAPLE FIBER FABRIC</t>
  </si>
  <si>
    <t>100% POLYESTER AEROCOOL FABRICS</t>
  </si>
  <si>
    <t>TEXTILE CHEMICAL SILVER CLEAR DG 300 SOLUTION CHEMICAL</t>
  </si>
  <si>
    <t>Sewing Thread</t>
  </si>
  <si>
    <t>DGmt98% Cotton</t>
  </si>
  <si>
    <t>COTTON YARN</t>
  </si>
  <si>
    <t>RAW COTTON</t>
  </si>
  <si>
    <t>SEQUIN FABRIC (MESH BASE)</t>
  </si>
  <si>
    <t>HYDROGEN PEROXIDE</t>
  </si>
  <si>
    <t>PUMICE STONE</t>
  </si>
  <si>
    <t>PVA CHEMICAL</t>
  </si>
  <si>
    <t>TEXTILE CHEMICAL SIZING STARCHES CHEMICALS</t>
  </si>
  <si>
    <t>TEXTILE CHEMICAL (JINSOFT ECO TWM-2 / ALKAFIX LF-95 / ROSFIX MF / ANTICHUMA / MONOELAST NT / NEOPAT ANTISCHUMA NT / PRINTEX RE 5 / POLY CROSS / PERIGEN DLS / SUPERSIZE / ASAHI RETERGEN / ASAHI THIOSET / ROSPERS TMS PLUS (RAW) / ROYACREASE LFR / ROYACREASE NFR PLUS / ROYAFINISH T / ROYACTIVEX RC / ROLUX CSR CONC / ANTIDEPOSITUM ECO BASE(CONCENTRATED) / REAFIXUM ZF CAT / FILMY MAR &amp; SC)</t>
  </si>
  <si>
    <t>TEXTILE CHEMICAL (EMULSION AQUASOL SHARP, ETC.)</t>
  </si>
  <si>
    <t>TEXTILE CHEMICAL</t>
  </si>
  <si>
    <t>TEXTILE CHEMICAL ROYACLEAN SWP / ALFALINA EQT(RAW) / LAVA SOFT EPS NEW</t>
  </si>
  <si>
    <t>TEXTILE CHEMICAL (TILASOL / MONOTIL DP / PADICOLL DYE / KOLLASOL CDA / PADICOLL DYE)</t>
  </si>
  <si>
    <t>TEXTILE CHEMICAL (IDROSOL FI/E)</t>
  </si>
  <si>
    <t>TEXTILE SILVER CLEAR</t>
  </si>
  <si>
    <t>TEXTILE DYES</t>
  </si>
  <si>
    <t>Woven Label</t>
  </si>
  <si>
    <t>DGmt_BldPC50:50</t>
  </si>
  <si>
    <t>BLENDED FABRIC</t>
  </si>
  <si>
    <t>BLENDED YARN</t>
  </si>
  <si>
    <t>POLYESTER / ELASTOLEFIN / Spandex / Lycra</t>
  </si>
  <si>
    <t>COAL</t>
  </si>
  <si>
    <t>TEXTILE CHEMICAL FORMIC ACID</t>
  </si>
  <si>
    <t>TEXTILE CHEMICAL (IDROSOL FI/E), ETC.</t>
  </si>
  <si>
    <t>TEXTILE SILVER CLEAR, ETC.</t>
  </si>
  <si>
    <t>WOVEN RIBBONS FOR TEXTILE MATERIALS</t>
  </si>
  <si>
    <t>BldGtm_MbotPC50:50</t>
  </si>
  <si>
    <t>POLYESTER STAPLE FIBER</t>
  </si>
  <si>
    <t>100% POLYESTER YARN</t>
  </si>
  <si>
    <t>BldGtm_WbotPC50:50</t>
  </si>
  <si>
    <t>BldGtm_MtopPC50:50</t>
  </si>
  <si>
    <t>BldGtm_WtopPC50:50</t>
  </si>
  <si>
    <t>BldGtm_topPC50:50</t>
  </si>
  <si>
    <t>100% POLYESTER / ELASTOLEFIN / FILAMENT YARN</t>
  </si>
  <si>
    <t>100% MICROFIBER FABRIC</t>
  </si>
  <si>
    <t>TEXTILE CHEMICALS</t>
  </si>
  <si>
    <t>100% COTTON YARN</t>
  </si>
  <si>
    <t>100% COTTON GREY CLOTH</t>
  </si>
  <si>
    <t>ROW COTTON</t>
  </si>
  <si>
    <t>Cur_BldCVC60:40</t>
  </si>
  <si>
    <t>100% POLYESTER / ELASTOLEFIN / FILAMENT YARN / Curpon</t>
  </si>
  <si>
    <t>100% COTTON GREY CLOTH / Fabric</t>
  </si>
  <si>
    <t>TEXTILE CHEMICAL (Silicones in primary forms)</t>
  </si>
  <si>
    <t>Fab_BldDydCVC60:40</t>
  </si>
  <si>
    <t>Fab_BldPrnCVC60:40</t>
  </si>
  <si>
    <t>Fab_BldBlcCVC60:40</t>
  </si>
  <si>
    <t>Fab_BldDydPC52:48</t>
  </si>
  <si>
    <t>Fab_BldPrnPC52:48</t>
  </si>
  <si>
    <t>Fab_BldBlcPC52:48</t>
  </si>
  <si>
    <t>Fab_BldDydPC65:35</t>
  </si>
  <si>
    <t>Fab_BldPrnPC65:35</t>
  </si>
  <si>
    <t>Fab_BldBlcPC65:35</t>
  </si>
  <si>
    <t>TEXTILE CHEMICAL SIZING STARCHES</t>
  </si>
  <si>
    <t>HYDROSULPHITE E</t>
  </si>
  <si>
    <t>TEXTILE CHEMICAL NEOPAT BINDER, COMPUND</t>
  </si>
  <si>
    <t>TEXTILE CHEMICAL ANTIMICROBIAL DISINFECTANTS CHEMICAL SILVER CLEAR DG-300</t>
  </si>
  <si>
    <t>FLOWPRINT / FLOPRINT / ARGOPRINT</t>
  </si>
  <si>
    <t>FORMIC ACID</t>
  </si>
  <si>
    <t>TEXTILE CHEMICAL ACRAFIX FF / ETC</t>
  </si>
  <si>
    <t>TEXTILE CHEMICAL (MICROS 50 HS / TRANSOFT TF 4988 / ETC)</t>
  </si>
  <si>
    <t>TEXTILE CHEMICAL (ALBAFIX R, ETC)</t>
  </si>
  <si>
    <t>TEXTILE DYES (NOVACRON BROWN NC / NOVACRON BROWN P6R / NOVACRON DARK BLUE SGL / NOVACRON DARK BLUE SGL / NAOVACRON BLUE CF / NOVACRON DEEP RED CD / NOVACRON GOLDEN YELLOW FBR / BR / NOVACRON GOLDEN YELLOW P2RN / NOVACRON GREY NC / NOVACRON GREY PTGE / NOVACRON LEMON S3G / NOVACRON OLIVE NC / NOVACRON ORANGE C3R / NOVACRON ORANGE FBR / BR / NOVACRON ORANGE P2R / NOVACRON ORANGE W3R/C3R / NOVACRON RED C2BL / NOVACRON RED P4B / NOVACRON RED PBN / NOVACRON YELLOW NC / NOVACRON YELLOW P6GS / NOVACRON RED P6B / SUNZOL RED RB 133% / SYNOLON YELLOW P-6G / SYNOLON BLUE AK / TERASIL BLACK WNS / TERASIL BLUE BG 02 / TERASIL BLUE BGE 01 / TERASIL BLUE WBLS / TERASIL GOLDEN YELLOW W3R / TERASIL NAVY GRLC / TERASIL RED W4BS / TERASIL YELLOW W6GS / BEZEKTIVE BLUE V2B-133 / BEZEKTIVE YELLOW HP-NP / JAKAZOL BLACK CECL N / JAKOFIX RED ME4BL 150% / JAKOFIX GOLDEN YELLOW MERL 150% / JAKOFIX BLUE 93R HIGH CONC / JAKAZOL BLUE DS / JAKAZOL BLUE BB / SUNZOL G. YELLOW 2RN 150%, REMAZOL BLACK B 133%, REMAZOLTURQUOISE BLUE G 133%, REMAZOL RED 133%, REMAZOL YELLOW RNL, REMAZOL RED RB, REMAZOL BRILLIANT RED 3BS 150%, REMAZOL NAVY BLUE GG, REMAZOL NAVY RGB, REMAZOL BLUE RGB, REMAZOL RED RGB, REMAZOL ULTRA ORANGE RGB, NOVACRON RED P 4B, LEVAFIX BRILLIANT YELLOW CA, SUNCION GERY PT-GE, SUNCION ORANGE P-2R, SUNZOL BLUE GRB GERY PT GF, SUNICON REB P-4B, SUNZOLE GREEN 6B, SUNZOLE TRAQUOISE BLUE G 266%, BEZAKTIV YELLOW SLF, NOVACRON ORANGE FBR/BR, RIFAZOLE BLUE R SPECIAL 150%</t>
  </si>
  <si>
    <t>Textile Dyes</t>
  </si>
  <si>
    <t>TEXTILE DYES (BEZAKTIVE BROWN HP-5R / INDANTHREN VIOLET B COLL / FARBANTHREN DARK BLUE 1155 / FARBANTHREN OLIVE T 01 / FARBANTHREN YELLOW 3R / FARBANTHREN RED F3B / FARBANTHREN GREY 1287 / FARBANTHREN YELLOW 3GLS / FARBANTHREN GREEN FFB / FARBANTHREN BLUE / BEZATHREN RED FBB EPS / BEZATHREN YELLOW GC EPS / BEZATHREN BLUE CLF EPS / BEZATHREN RUBINE R 150% EPS / FARBANTHERN GREEN FFB, FARBANTHERN BRILLIANT BLUE</t>
  </si>
  <si>
    <t>PRINTING INK</t>
  </si>
  <si>
    <t>Polyester / Sewing Thread</t>
  </si>
  <si>
    <t>TEXTILE CHEMICAL KG PLYSTRAN KP / EMSIZE V</t>
  </si>
  <si>
    <t>TEXTILE CHEMICAL (FLOWPRINT / FLOPRINT / ARGOPRINT)</t>
  </si>
  <si>
    <t>TEXTILE CHEMICAL (ACRAFIX FF / ETC)</t>
  </si>
  <si>
    <t>TEXTILE CHEMICAL (SODIUM HYDROGEN SULPHITE, ETC.)</t>
  </si>
  <si>
    <t>TEXTILE CHEMICAL (HYDROSULPHITE E, ETC.)</t>
  </si>
  <si>
    <t>TEXTILE CHEMICAL (TILASOL / MONOTIL DP / PADICOLL DYE / KOLLASOL CDA / PADICOLL DYE / IDROSOL FIE / ETC</t>
  </si>
  <si>
    <t>TEXTILE CHEMICAL TILASOL, ETC</t>
  </si>
  <si>
    <t>TEXTILE DYES BEMAPRINT NAVY RRM, BEZAKTIV RED HP-3B0</t>
  </si>
  <si>
    <t>PRINTING INK CLEANER</t>
  </si>
  <si>
    <t>SUBLIMATION PAPER / INLAY CARD</t>
  </si>
  <si>
    <t>TEXTILE FABRIC (100% COTTON COMBED SATEEN / WOVEN GREY FABRIC UNBLEACHED</t>
  </si>
  <si>
    <t>TEXTILE WAX / LAVA WASH PDT / LAVA WASH MTK / ROSOFT NYI CONC / POLYTEX AL / ASTROPRINT COMBI DN / ARTIFICIAL WAXES AND PREPARED WAXES</t>
  </si>
  <si>
    <t>TEXTILE CHEMICAL (UTEXLOSE 90 MAIZE STARCH)</t>
  </si>
  <si>
    <t>TEXTILE CHEMICAL (BINDER V-80)</t>
  </si>
  <si>
    <t>TEXTILE CHEMICAL ROCOZYME SC 750 CONC / ROCELL NTE CONC / ROYALITE LK II SPECIAL / ENZIMA NG LOW-T(CONCENTRATED) / ENZIMA NB PLUS / LAVA CELL NSM 01 / LAVA CELL NBP 01 / LAVA ZYME LITE NEU 50</t>
  </si>
  <si>
    <t>TEXTILE CHEMICAL (IDROSOL FI/E, ETC.)</t>
  </si>
  <si>
    <t>TEXTILE CHEMICAL (MICROS 50HS / POLY SOFT ESQ / JINSOFT ECO TWM-2 / ALKAFIX LF-95 / ROSFIX MF / ROCHFIX MM / ANTICHUMA / MONOELAST NT / NEOPAT ANTISCHUMA NT / PRINTEX RE 5 / POLY CROSS / PERIGEN DLS / SUPERSIZE / ASAHI RETERGEN / ASAHI THIOSET K / TEXPER / ROSPERS TMS PLUS (RAW) / ROYACREASE LFR / ROYACREASE NFR PLUS / ROYAFINISH T / ROYACTIVEX RC / ROLUX CSR CONC / ANTIDEPOSITUM ECO BASE(CONCENTRATED) / REAFIXUM ZF CAT / FILMY MAR &amp; SCL FF / CATAL CHL / AUXILIA BLUE CAST / ALFASOFT ELASTIC PLUS(CONCENTRATED) / LAVA JEANS PRO 50 / LAVA PRET RCI / LAVA PRET RFL PLUS 03 / LAVA PRET RFF PLUS 03 / LAVA PRET CAT KBC / Lava Fix NFA / Lava CON ZIP / ROYACTIVEX PA / ROYACTIVEX HB / TUBISOFT / TUBIFAST / TUBIVIS / INDEX COLOUR</t>
  </si>
  <si>
    <t>TEXTILE CHEMICAL (NEOPAT COMPOND 96/ M CONC / NEOPAT BINDER PM/S CONC ROLFLEX BK/8N / FICORON FF / PERIPRINT MIP CONC)</t>
  </si>
  <si>
    <t>DYES</t>
  </si>
  <si>
    <t>ART PAPER / INLAY CARD</t>
  </si>
  <si>
    <t>ZIPPER / SLIDER / CHAIN / CORD PULLER / PARTS</t>
  </si>
  <si>
    <t>OTHER COAL</t>
  </si>
  <si>
    <t>100% POLYESTER YARN / ELASTOLEFIN / FILAMENT / CURPON / POLY COTTON BLENDED YARN (TEXTURED YARN OF POLYESTER</t>
  </si>
  <si>
    <t>100% MICROFIBER / NYLON FABRIC /  GREY FABRIC</t>
  </si>
  <si>
    <t>100% POLYESTER HOLLOW CONJUGATED FIBER FABRIC OF POLYESTER</t>
  </si>
  <si>
    <t>TEXTILE CHEMICAL ANTIMICROBIAL DISINFECTANTS / SILVER CLEAR DG-300</t>
  </si>
  <si>
    <t>100 % SPUN POLYESTER YARN</t>
  </si>
  <si>
    <t>100% POLYESTER YARN (SYNTHETIC STAPLE FIBER FABRIC)</t>
  </si>
  <si>
    <t>100% POLYESTER FRESH/ MESH / MICROFIBER / NYLON FABRICS</t>
  </si>
  <si>
    <t>Mps_BldPC50:50</t>
  </si>
  <si>
    <t>POLY VISCOSE BLENDED YARN</t>
  </si>
  <si>
    <t>Mps_BldPC52:48</t>
  </si>
  <si>
    <t>OTHER BLENDED FABRIC</t>
  </si>
  <si>
    <t>Mps_BldPC65:35</t>
  </si>
  <si>
    <t>- - - OTHER</t>
  </si>
  <si>
    <t>- - - OF POLYESTERS NOT EXCEEDING 2.22 DECITEX</t>
  </si>
  <si>
    <t>- - OF POLYESTERS</t>
  </si>
  <si>
    <t>- - OTHER FABRICS</t>
  </si>
  <si>
    <t>SILICONES IN PRIMARY FORMS.</t>
  </si>
  <si>
    <t>-OTHER</t>
  </si>
  <si>
    <t>-SYNTHETIC ORGANIC PRODUCTS OF A KIND USED AS FLUORESCENT BRIGHTENING AGENTS</t>
  </si>
  <si>
    <t>- - - ROLLING COATING PRINTING INK</t>
  </si>
  <si>
    <t>- - - RIBBONS</t>
  </si>
  <si>
    <t>- - BITUMINOUS COAL</t>
  </si>
  <si>
    <t>Mps_BldCVC52:48</t>
  </si>
  <si>
    <t>Mps_BldCVC55:45</t>
  </si>
  <si>
    <t>POLY BLENDED YARN</t>
  </si>
  <si>
    <t>Mps_BldCVC60:40</t>
  </si>
  <si>
    <t>Mps_BldCVC75:25</t>
  </si>
  <si>
    <t>Mps_BldCVC76:24</t>
  </si>
  <si>
    <t>Mps_BldCVC81:19</t>
  </si>
  <si>
    <t xml:space="preserve">POLYESTER YARN </t>
  </si>
  <si>
    <t>OTHERS FABRICS</t>
  </si>
  <si>
    <t>Mps_BldCVC80:20</t>
  </si>
  <si>
    <t>BEKINOX YARN (80% COTTON 20% BEKINOX)</t>
  </si>
  <si>
    <t>BLENDED FABRIC / DENIM FABRIC</t>
  </si>
  <si>
    <t>EXPANSIBLE /INNER / EPS (POLYSTYROL) MICRO BEADS</t>
  </si>
  <si>
    <t>Oth_BldPC52:48</t>
  </si>
  <si>
    <t>Oth_BldCVC60:40</t>
  </si>
  <si>
    <t>Tbl_BldCVC55:45</t>
  </si>
  <si>
    <t>DGmt99% Cotton</t>
  </si>
  <si>
    <t>Fab_BldDydCVC55:45</t>
  </si>
  <si>
    <t>Fab_BldPrnCVC55:45</t>
  </si>
  <si>
    <t>Fab_BldBlcCVC55:45</t>
  </si>
  <si>
    <t>Other Polyester Yarn</t>
  </si>
  <si>
    <t xml:space="preserve">BUTTONS / STUD &amp; SOCKET / CAP / BUTTON FASTENER / METAL SNAP BUTTONS / HOOK / EYE-BUTTON </t>
  </si>
  <si>
    <t>LABEL / BARCODE STICKER / PAPER INSERT / POLYESTER TAP &amp; TAG / RFID JOKER / STICKER / HANG TAG / HANG TICKET / SUPER TAG / STRING LOCK / WIST TAG / SWING TICKET</t>
  </si>
  <si>
    <t xml:space="preserve">RIBBON </t>
  </si>
  <si>
    <t xml:space="preserve">Woven Elastic </t>
  </si>
  <si>
    <t>TUBULAR CORD</t>
  </si>
  <si>
    <t xml:space="preserve">VELCRO TAPE / REFLECTIVE TAPE / WOVEN TAPE / ELASTIC BAND TAPE / NYLON VELCRO TAPE </t>
  </si>
  <si>
    <t xml:space="preserve">LABEL / WOVEN LABEL / PVC BADGE </t>
  </si>
  <si>
    <t xml:space="preserve">SUPER TACK </t>
  </si>
  <si>
    <t xml:space="preserve">RIVET / NIPPLE RIVETS </t>
  </si>
  <si>
    <t xml:space="preserve">PVC REFLECTIVE TAPE </t>
  </si>
  <si>
    <t xml:space="preserve">VINYL / PACKING BAG / PVC BADGE </t>
  </si>
  <si>
    <t xml:space="preserve">PLASTIC SIZE TAB / BOTTOM HANGER  / PLASTIC BUCKLE </t>
  </si>
  <si>
    <t>Extruded Rubber Thread (Elastic)</t>
  </si>
  <si>
    <t>LEATHER PATCHES</t>
  </si>
  <si>
    <t>PAPER &amp; PAPERBOARD CARTONS</t>
  </si>
  <si>
    <t>BUTTON / RIVET / WASHER-RIVETS / ALLOY</t>
  </si>
  <si>
    <t xml:space="preserve">HOOK / BAR </t>
  </si>
  <si>
    <t xml:space="preserve">RFID CHIPS </t>
  </si>
  <si>
    <t xml:space="preserve">BUTTONS / CAP / SOCKET &amp; STUD / TAPE RIBBON </t>
  </si>
  <si>
    <t>ZIPPER / SLIDER / CHAIN</t>
  </si>
  <si>
    <t>ZIPPER / CHAIN / SLIDER / PARTS</t>
  </si>
  <si>
    <t>ZIPPER / SLIDER</t>
  </si>
  <si>
    <t>100% FABRIC</t>
  </si>
  <si>
    <t>CHEMICAL SILICONE</t>
  </si>
  <si>
    <t>HYDROBLUE 90 E (THE GOOD</t>
  </si>
  <si>
    <t>MODIFIED MAIZE STARCH</t>
  </si>
  <si>
    <t xml:space="preserve">EMSIZE CMS 60 </t>
  </si>
  <si>
    <t xml:space="preserve">LABEL / HANG TAG-STRING LOCK / RFID LABELS / RFID STICKER  </t>
  </si>
  <si>
    <t xml:space="preserve">BOTTOM HANGER / HANGER / PLASTIC D-RING  / D RING / SIZER / SUPER TAG </t>
  </si>
  <si>
    <t xml:space="preserve">POLYESTER WOVEN TAPE / DRAW CORD / DRAWCORD / VELCRO TAPE  </t>
  </si>
  <si>
    <t xml:space="preserve">BUTTONS / EYELET/ WASHER / HOOK / BAR / BUTTON &amp; RIVET / METAL SNAP BUTTONS / PRESS FASTENER / SNAP REVERT / SHANK BUTTONS </t>
  </si>
  <si>
    <t xml:space="preserve">Woven label / Tax Tab </t>
  </si>
  <si>
    <t>POLYSTER GROSGRAIN RIBBON</t>
  </si>
  <si>
    <t xml:space="preserve">REFLECTIVE TAPE / WOVEN LABEL / LABEL / NYLON VELCRO TAPE / CARE LABELS </t>
  </si>
  <si>
    <t xml:space="preserve">BUTTONS  / SHANK BUTTON </t>
  </si>
  <si>
    <t>WOVEING INTERLINING</t>
  </si>
  <si>
    <t xml:space="preserve">RIVET </t>
  </si>
  <si>
    <t>CAP/ SOCKET / STUD</t>
  </si>
  <si>
    <t xml:space="preserve">BUTTONS </t>
  </si>
  <si>
    <t xml:space="preserve">RIBBER Badge </t>
  </si>
  <si>
    <t>EYELET WITH METAL &amp; PLASTIC WASHER</t>
  </si>
  <si>
    <t xml:space="preserve">BUCKLE </t>
  </si>
  <si>
    <t xml:space="preserve">RFID LABEL / RFID CHIPS / RFID TAGS / SUPER TAG / TAG / SMART TAG </t>
  </si>
  <si>
    <t xml:space="preserve">HOOK </t>
  </si>
  <si>
    <t>100% POLYESTER / FILAMENT / ELASTOLEFIN YARN</t>
  </si>
  <si>
    <t xml:space="preserve">100% POLYESTER MESH / MICRO FIBER / POLYMIDE FABRIC </t>
  </si>
  <si>
    <t>100% SPUN POLYESTER YARN</t>
  </si>
  <si>
    <t xml:space="preserve">DENIM FABRIC </t>
  </si>
  <si>
    <t>ZIPPER  / SLIDER / CHAIN</t>
  </si>
  <si>
    <t>ZIPPER  / CHAIN / SLIDER / PARTS</t>
  </si>
  <si>
    <t>ZIPPER  / SLIDER</t>
  </si>
  <si>
    <t>Blended Fabric</t>
  </si>
  <si>
    <t xml:space="preserve">RAW COTTON </t>
  </si>
  <si>
    <t xml:space="preserve">COTTON YARN </t>
  </si>
  <si>
    <t xml:space="preserve">100% COTTON YARN </t>
  </si>
  <si>
    <t xml:space="preserve">HYDROSULPHITE E </t>
  </si>
  <si>
    <t xml:space="preserve">TEXTILE CHEMICAL COMPOUNDS </t>
  </si>
  <si>
    <t xml:space="preserve">TEXTILE WAX </t>
  </si>
  <si>
    <t>DYES (BEZEKTIVE NAVY S-2GL / SYNOLON YELLOW P-6G / SYNOLON YELLOW / NOVACRON OLIVE / BEMACRON NAVY S-2GL / BEMACRON RED HP-2BL / BEZATHREN BLACK RI EPS / SYNOLON VIOLET AK / TERASIL RED / BEMACRON SMART RED EE / BEMACRON SMART NAVY EE / BEMACRON SMART ORANGE EE)</t>
  </si>
  <si>
    <t>TEXTILE DYES (ASATHIOSOL YELLOW S-GG 50% / ASATHIOSOL YELLOW S-RR 50% / ASATHIOSOL ORANGE S-2R 50% / ASATHIOSOL BROWN S-RF / ASATHIOSOL BORDEAUX S-3B / ASATHIOSOL RED BROWN S-RT / ASATHIOSOL BLACK BROWN S-RD / ASATHIOSOL OLIVE S-KD / ASATHIOSOL OLIVE S-BB / ASATHIOSOL BRILL. GREEN S-GO / ASATHIOSOL INDIGO GREEN S-BG / ASATHIOSOL PURE BLUE S-GL / ASATHIOSOL PURE BLUE S-6R / ASATHIOSOL DIRECT BLUE S-2R / ASATHIOSOL BLUE S-RC / ASATHIOSOL BLUE S-BC / ASATHIOSOL BLACK S-H)</t>
  </si>
  <si>
    <t xml:space="preserve">BEMAPRINT NAVY RRM, BEZAKTIV RED HP-3B0 </t>
  </si>
  <si>
    <t>Blended Yarn</t>
  </si>
  <si>
    <t>Bal %</t>
  </si>
  <si>
    <t>KAPS-IB-26207-24-05-2023</t>
  </si>
  <si>
    <t>CHEMICAL (FLOPRINT)</t>
  </si>
  <si>
    <t>KPPI-IB-63605-19-06-2023</t>
  </si>
  <si>
    <t>Raw Cotton</t>
  </si>
  <si>
    <t>KPPI-IB-63604-19-06-2023</t>
  </si>
  <si>
    <t>KAPS-IB-17617-27-04-2023</t>
  </si>
  <si>
    <t>100% POLYESTER TEXTURED YARN DTY 300D/96F HIM RW SD GRADE AA</t>
  </si>
  <si>
    <t>KAPW-IB-143970-06-06-2023</t>
  </si>
  <si>
    <t>Prod</t>
  </si>
  <si>
    <t>Date</t>
  </si>
  <si>
    <t>Textile Coal</t>
  </si>
  <si>
    <t>PQIB-IB-16708-28-03-2023</t>
  </si>
  <si>
    <t>BITUMINOUS COAL</t>
  </si>
  <si>
    <t>Textile Chemical</t>
  </si>
  <si>
    <t>KAPE-IB-156608-23-06-2023</t>
  </si>
  <si>
    <t>HYDROGEN PEROXIDE 50%</t>
  </si>
  <si>
    <t>KAPS-IB-34263-20-06-2023</t>
  </si>
  <si>
    <t>CHEMICAL ACRYLIC POLYMER EMULSION PRINT RT</t>
  </si>
  <si>
    <t>KAPW-IB-143982-06-06-2023</t>
  </si>
  <si>
    <t>Packing Material</t>
  </si>
  <si>
    <t>KPAF-IB-30892-13-12-2021</t>
  </si>
  <si>
    <t>BLENDED POLYESTER MESH FABRIC 88% POLYESTER 12%</t>
  </si>
  <si>
    <t>KPAF-IB-34697-31-12-2021</t>
  </si>
  <si>
    <t>88% POLYESTER 12%SPANDE MICRO FIBER FABRIC 254CM 90GSM DYED 1361/MTRS</t>
  </si>
  <si>
    <t>KPAF-IB-52645-11-04-2022</t>
  </si>
  <si>
    <t>88% POLYESTER 12%SPANDEX BLENDED MESH FABRIC 150CM 190GSM BLACK 1565/MTRS</t>
  </si>
  <si>
    <t>KAPW-IB-115923-02-02-2022</t>
  </si>
  <si>
    <t>78% POLYESTER 17% VISCOSE 05% SPANDEX FABRIC,190GSM WIDTH:148CM, (10518/MTRS)</t>
  </si>
  <si>
    <t>KPAF-IB-45390-03-03-2022</t>
  </si>
  <si>
    <t xml:space="preserve">70% POLYESTER 30% COTTON PLAIN 76X58/35X150D RECYCLED 30% REPREVE 40% POLYESTER FABRIC </t>
  </si>
  <si>
    <t>KAPW-IB-182586-14-06-2022</t>
  </si>
  <si>
    <t>WOVEN FABRIC 63%COTTON 34% POLYESTER 3% STR WIDTH:147.149 CM (4675/MTRS</t>
  </si>
  <si>
    <t>KAPE-IB-6713-15-07-2022</t>
  </si>
  <si>
    <t>BLENDEN FABRIC 73%CTN / 25% POLY / 2%SP 110+/- GSM (40S*75D+40D/133*72 48/50") (1590/M)</t>
  </si>
  <si>
    <t>KAPW-IB-67708-26-11-2022</t>
  </si>
  <si>
    <t>70% POLYESTER 27% COTTON 3% ELASTAN BLENDED FABRIC WIDTH 150CM WEIGHT 190GSM (10510/MTRS)</t>
  </si>
  <si>
    <t>KAPE-IB-90928-12-12-2022</t>
  </si>
  <si>
    <t>EFFEN WEEFSEL 58% BIO KAT / 39%REC.PES / 3%STR BLENDED FABRIC (135X75-45X45+40D 142-145CM)(10257.60/MTRS)</t>
  </si>
  <si>
    <t>KAPW-IB-79770-21-12-2022</t>
  </si>
  <si>
    <t>KAPE-IB-132648-21-02-2023</t>
  </si>
  <si>
    <t>KPAF-IB-38071-22-03-2023</t>
  </si>
  <si>
    <t>100% BLENDED FABRIC 1486.9/MTRS</t>
  </si>
  <si>
    <t>KAPW-IB-119999-31-03-2023</t>
  </si>
  <si>
    <t>BLENDED FABRIC (1545/MTRS) WIDTH 210</t>
  </si>
  <si>
    <t>KAPW-IB-182158-13-06-2022</t>
  </si>
  <si>
    <t>100% NYLON WOVEN DYED FABRIC WIDTH: 58"(10670/MTRS)</t>
  </si>
  <si>
    <t>KAPE-IB-17173-02-08-2022</t>
  </si>
  <si>
    <t xml:space="preserve">100% POLYESTER NYLON FABRIC 215GSM WIDTH:59'' 150CM (33040/MTRS) </t>
  </si>
  <si>
    <t>KAPE-IB-20059-06-08-2022</t>
  </si>
  <si>
    <t xml:space="preserve">100% POLYESTER MICROFIBER FABRIC 82GSM WIDTH:95",106"(21690/MTRS) </t>
  </si>
  <si>
    <t>KAPE-IB-20052-06-08-2022</t>
  </si>
  <si>
    <t xml:space="preserve">POLYESTER NYLON FABRIC 215GSM WIDTH:150CM,59" (9889/MTRS) </t>
  </si>
  <si>
    <t>KAPE-IB-65375-27-10-2022</t>
  </si>
  <si>
    <t>100% POLYESTER MESH FABRIC 160GSM WIDTH:150CM</t>
  </si>
  <si>
    <t>KAPE-IB-65330-27-10-2022</t>
  </si>
  <si>
    <t>100% POLYESTER MICROFIBER FABRIC 82GSM WIDTH:242,270CM (42077/MTRS)</t>
  </si>
  <si>
    <t>KAPE-IB-82182-28-11-2022</t>
  </si>
  <si>
    <t xml:space="preserve">100% POLYESTER MICROFIBER FABRIC, 82GSM WIDTH:95",106" , (29348/MTRS) </t>
  </si>
  <si>
    <t>KAPE-IB-113131-20-01-2023</t>
  </si>
  <si>
    <t>100% POLYESTER MICROFIBER FABRIC 82GSM WIDTH :242,269CM (24651/MTRS)</t>
  </si>
  <si>
    <t>KAPW-IB-102354-09-02-2023</t>
  </si>
  <si>
    <t xml:space="preserve">100% POLYESTER MICROFIBER FABRIC 215GSM WIDTH:150CM (2200/MTRS) </t>
  </si>
  <si>
    <t>KAPS-IB-4531-02-03-2023</t>
  </si>
  <si>
    <t>100% POLYESTER MICROFIBER FABRIC 82GSM WIDTH :242,269CM (48611/MTRS)</t>
  </si>
  <si>
    <t>KPAF-IB-37027-15-03-2023</t>
  </si>
  <si>
    <t>100% POLYESTER MICROFIBER FABRIC 170CM 82GSM 3900/MTRS</t>
  </si>
  <si>
    <t>KAPW-IB-123024-10-04-2023</t>
  </si>
  <si>
    <t>100% POLYMIDE FABRIC 500X500 44X38 1/1 58" CUTTABLE WIDTH, 210GSM (12051/MTRS) &amp; 100% POLYESTER FABRIC 190T WITH WR AND PU COATING ,57" CUTTABLE WIDTH , WEIGHT :50GSM (16419/MTRS)</t>
  </si>
  <si>
    <t>8.5451 / 9.9395</t>
  </si>
  <si>
    <t>KAPW-IB-149837-21-06-2023</t>
  </si>
  <si>
    <t>100% POLYMIDE FABRIC CORDURA 500X500 1/1 57 CUTTABLE WIDTH:210 GSM ECO BIONIC FINISH (5702/MTRS)</t>
  </si>
  <si>
    <t>KAPS-IB-22072-11-05-2023</t>
  </si>
  <si>
    <t>KAPE-IB-153269-07-06-2023</t>
  </si>
  <si>
    <t>LENZING LYOCELL RB BRIGHT RAW WHITE</t>
  </si>
  <si>
    <t>KAPS-IB-36381-26-06-2023</t>
  </si>
  <si>
    <t>100% POLYESTER YARN DTY 300D/96F HIM RW SD GRADE AA + 00% POLYESTER YARN DTY 100D/48F</t>
  </si>
  <si>
    <t>1.30 / 1.43</t>
  </si>
  <si>
    <t>Elastolefin Yarn</t>
  </si>
  <si>
    <t>KAPW-IB-4709-14-07-2022</t>
  </si>
  <si>
    <t>100% POLYESTER SPUN YARN N/M 50S/3 BRIGHT</t>
  </si>
  <si>
    <t>KAPW-IB-27141-27-08-2022</t>
  </si>
  <si>
    <t>Cotton Yarn</t>
  </si>
  <si>
    <t>KAPW-IB-165902-11-05-2022</t>
  </si>
  <si>
    <t xml:space="preserve">8/1 cotton yarn </t>
  </si>
  <si>
    <t>KPAF-IB-34893-28-02-2023</t>
  </si>
  <si>
    <t>60% COTTON 40% POLYESTER</t>
  </si>
  <si>
    <t>(EXPORT FROM EFS LICENCE NO. EFS-KEXP-0669961-230-03-07-2023 AGAINST SRO 957(I)/2021 DATED 30.07.2021)</t>
  </si>
  <si>
    <t>Imported Raw Material</t>
  </si>
  <si>
    <t>End</t>
  </si>
  <si>
    <t>Document Reference No</t>
  </si>
  <si>
    <t>Item</t>
  </si>
  <si>
    <t>Status</t>
  </si>
  <si>
    <t>Qty Recd (Kg)</t>
  </si>
  <si>
    <t>Unt</t>
  </si>
  <si>
    <t>RATE</t>
  </si>
  <si>
    <t>Bal. Actual</t>
  </si>
  <si>
    <t>Balance</t>
  </si>
  <si>
    <t>Product</t>
  </si>
  <si>
    <t>Item Description</t>
  </si>
  <si>
    <t>Import Value (Rs.)</t>
  </si>
  <si>
    <t>Rate of Duty</t>
  </si>
  <si>
    <t>Total duties.taxes</t>
  </si>
  <si>
    <t>Country of origion</t>
  </si>
  <si>
    <t>Chq #</t>
  </si>
  <si>
    <t>Chq Date</t>
  </si>
  <si>
    <t>Amount</t>
  </si>
  <si>
    <t>Full Consumed</t>
  </si>
  <si>
    <t>IB&amp;Ch.recd</t>
  </si>
  <si>
    <t>noc.recd</t>
  </si>
  <si>
    <t>Recon. 
Submit dt.</t>
  </si>
  <si>
    <t>Exp.Check</t>
  </si>
  <si>
    <t>WH.DT</t>
  </si>
  <si>
    <t>Analysis</t>
  </si>
  <si>
    <t>Col.</t>
  </si>
  <si>
    <t>Type</t>
  </si>
  <si>
    <t>Consumed</t>
  </si>
  <si>
    <t>Rate.PKR</t>
  </si>
  <si>
    <t>Rate.Duty</t>
  </si>
  <si>
    <t>Remaining PDC</t>
  </si>
  <si>
    <t>KAPE-IB-118078-01-01-2021</t>
  </si>
  <si>
    <t>KAPW-IB-95509-01-01-2021</t>
  </si>
  <si>
    <t>KAPW-IB-99995-08-01-2021</t>
  </si>
  <si>
    <t>KAPW-IB-101390-11-01-2021</t>
  </si>
  <si>
    <t>KAPW-IB-103720-14-01-2021</t>
  </si>
  <si>
    <t>KAPW-IB-104398-15-01-2021</t>
  </si>
  <si>
    <t>KAPE-IB-135439-25-01-2021</t>
  </si>
  <si>
    <t>KAPE-IB-135431-25-01-2021</t>
  </si>
  <si>
    <t>KAPW-IB-110623-27-01-2021</t>
  </si>
  <si>
    <t>KAPW-IB-110628-27-01-2021</t>
  </si>
  <si>
    <t>KAPE-IB-137723-27-01-2021</t>
  </si>
  <si>
    <t>KAPW-IB-111125-28-01-2021</t>
  </si>
  <si>
    <t>KAPE-IB-140227-01-02-2021</t>
  </si>
  <si>
    <t>KAPE-IB-140293-01-02-2021</t>
  </si>
  <si>
    <t>KAPE-IB-145700-09-02-2021</t>
  </si>
  <si>
    <t>KAPW-IB-119465-15-02-2021</t>
  </si>
  <si>
    <t>KAPE-IB-149518-15-02-2021</t>
  </si>
  <si>
    <t>KAPE-IB-155031-23-02-2021</t>
  </si>
  <si>
    <t>KAPE-IB-156689-25-02-2021</t>
  </si>
  <si>
    <t>KPPI-IB-65622-26-02-2021</t>
  </si>
  <si>
    <t>KAPE-IB-160101-02-03-2021</t>
  </si>
  <si>
    <t>KAPE-IB-170657-16-03-2021</t>
  </si>
  <si>
    <t>KAPE-IB-170650-16-03-2021</t>
  </si>
  <si>
    <t>KAPE-IB-174237-20-03-2021</t>
  </si>
  <si>
    <t>KPAF-IB-46150-25-03-2021</t>
  </si>
  <si>
    <t>KAPE-IB-177669-26-03-2021</t>
  </si>
  <si>
    <t>KAPE-IB-178558-29-03-2021</t>
  </si>
  <si>
    <t>KAPW-IB-143645-30-03-2021</t>
  </si>
  <si>
    <t>KAPW-IB-143635-30-03-2021</t>
  </si>
  <si>
    <t>KAPE-IB-180346-31-03-2021</t>
  </si>
  <si>
    <t>KAPE-IB-180339-31-03-2021</t>
  </si>
  <si>
    <t>KAPW-IB-151007-12-04-2021</t>
  </si>
  <si>
    <t>KAPW-IB-159579-28-04-2021</t>
  </si>
  <si>
    <t>KAPW-IB-160992-30-04-2021</t>
  </si>
  <si>
    <t>KAPE-IB-199413-30-04-2021</t>
  </si>
  <si>
    <t>KAPW-IB-161000-30-04-2021</t>
  </si>
  <si>
    <t>KAPE-IB-202859-05-05-2021</t>
  </si>
  <si>
    <t>KAPE-IB-202929-05-05-2021</t>
  </si>
  <si>
    <t>KAPW-IB-165977-10-05-2021</t>
  </si>
  <si>
    <t>KAPE-IB-206931-11-05-2021</t>
  </si>
  <si>
    <t>KAPW-IB-167110-17-05-2021</t>
  </si>
  <si>
    <t>KAPE-IB-212309-20-05-2021</t>
  </si>
  <si>
    <t>KAPE-IB-214158-21-05-2021</t>
  </si>
  <si>
    <t>KAPE-IB-215171-24-05-2021</t>
  </si>
  <si>
    <t>KAPW-IB-172242-24-05-2021</t>
  </si>
  <si>
    <t>KAPW-IB-172685-25-05-2021</t>
  </si>
  <si>
    <t>KAPE-IB-216515-25-05-2021</t>
  </si>
  <si>
    <t>KAPE-IB-220173-31-05-2021</t>
  </si>
  <si>
    <t>KPAF-IB-60011-09-06-2021</t>
  </si>
  <si>
    <t>KAPE-IB-228125-10-06-2021</t>
  </si>
  <si>
    <t>KAPE-IB-230508-12-06-2021</t>
  </si>
  <si>
    <t>KAPE-IB-230502-12-06-2021</t>
  </si>
  <si>
    <t>KAPW-IB-182848-12-06-2021</t>
  </si>
  <si>
    <t>KAPW-IB-182851-12-06-2021</t>
  </si>
  <si>
    <t>KAPW-IB-184796-15-06-2021</t>
  </si>
  <si>
    <t>KAPE-IB-2327-03-07-2021</t>
  </si>
  <si>
    <t>KAPW-IB-1552-03-07-2021</t>
  </si>
  <si>
    <t>KAPE-IB-2322-03-07-2021</t>
  </si>
  <si>
    <t>KAPE-IB-2320-03-07-2021</t>
  </si>
  <si>
    <t>KAPE-IB-4418-06-07-2021</t>
  </si>
  <si>
    <t>KAPW-IB-3760-07-07-2021</t>
  </si>
  <si>
    <t>KAPE-IB-5173-07-07-2021</t>
  </si>
  <si>
    <t>KAPE-IB-6601-08-07-2021</t>
  </si>
  <si>
    <t>KAPW-IB-4810-08-07-2021</t>
  </si>
  <si>
    <t>KAPE-IB-10807-14-07-2021</t>
  </si>
  <si>
    <t>KAPE-IB-10781-14-07-2021</t>
  </si>
  <si>
    <t>KAPE-IB-10804-14-07-2021</t>
  </si>
  <si>
    <t>KAPE-IB-10794-14-07-2021</t>
  </si>
  <si>
    <t>KAPE-IB-13459-19-07-2021</t>
  </si>
  <si>
    <t>KAPE-IB-13513-19-07-2021</t>
  </si>
  <si>
    <t>KAPE-IB-13458-19-07-2021</t>
  </si>
  <si>
    <t>KAPE-IB-16022-26-07-2021</t>
  </si>
  <si>
    <t>KAPE-IB-17393-28-07-2021</t>
  </si>
  <si>
    <t>KAPW-IB-13707-28-07-2021</t>
  </si>
  <si>
    <t>KAPE-IB-17385-28-07-2021</t>
  </si>
  <si>
    <t>KAPW-IB-15072-29-07-2021</t>
  </si>
  <si>
    <t>KAPE-IB-22661-03-08-2021</t>
  </si>
  <si>
    <t>KAPE-IB-25662-06-08-2021</t>
  </si>
  <si>
    <t>KPAF-IB-6908-09-08-2021</t>
  </si>
  <si>
    <t>KAPW-IB-20108-10-08-2021</t>
  </si>
  <si>
    <t>KAPE-IB-31434-16-08-2021</t>
  </si>
  <si>
    <t>KAPE-IB-31451-16-08-2021</t>
  </si>
  <si>
    <t>KAPE-IB-32245-17-08-2021</t>
  </si>
  <si>
    <t>KAPE-IB-31705-17-08-2021</t>
  </si>
  <si>
    <t>KPAF-IB-8499-17-08-2021</t>
  </si>
  <si>
    <t>KAPE-IB-32254-17-08-2021</t>
  </si>
  <si>
    <t>KAPW-IB-25071-20-08-2021</t>
  </si>
  <si>
    <t>KAPW-IB-25345-20-08-2021</t>
  </si>
  <si>
    <t>KAPW-IB-25811-20-08-2021</t>
  </si>
  <si>
    <t>KAPE-IB-34373-23-08-2021</t>
  </si>
  <si>
    <t>KAPE-IB-34438-23-08-2021</t>
  </si>
  <si>
    <t>KAPE-IB-34508-23-08-2021</t>
  </si>
  <si>
    <t>KAPE-IB-34491-23-08-2021</t>
  </si>
  <si>
    <t>KAPE-IB-36684-25-08-2021</t>
  </si>
  <si>
    <t>KAPE-IB-37413-26-08-2021</t>
  </si>
  <si>
    <t>KAPE-IB-36738-26-08-2021</t>
  </si>
  <si>
    <t>KAPE-IB-38477-30-08-2021</t>
  </si>
  <si>
    <t>KAPE-IB-39973-31-08-2021</t>
  </si>
  <si>
    <t>KAPE-IB-40050-31-08-2021</t>
  </si>
  <si>
    <t>KAPE-IB-40890-01-09-2021</t>
  </si>
  <si>
    <t>KAPE-IB-40838-01-09-2021</t>
  </si>
  <si>
    <t>KAPE-IB-40853-01-09-2021</t>
  </si>
  <si>
    <t>KAPE-IB-40849-01-09-2021</t>
  </si>
  <si>
    <t>KAPW-IB-33080-02-09-2021</t>
  </si>
  <si>
    <t>KAPE-IB-42713-03-09-2021</t>
  </si>
  <si>
    <t>KAPE-IB-45428-07-09-2021</t>
  </si>
  <si>
    <t>KAPE-IB-45075-07-09-2021</t>
  </si>
  <si>
    <t>KAPW-IB-35959-07-09-2021</t>
  </si>
  <si>
    <t>KAPE-IB-45056-07-09-2021</t>
  </si>
  <si>
    <t>KAPE-IB-46022-08-09-2021</t>
  </si>
  <si>
    <t>KAPE-IB-47607-10-09-2021</t>
  </si>
  <si>
    <t>KAPW-IB-38720-10-09-2021</t>
  </si>
  <si>
    <t>KAPW-IB-38705-10-09-2021</t>
  </si>
  <si>
    <t>KAPE-IB-49040-13-09-2021</t>
  </si>
  <si>
    <t>KAPE-IB-49033-13-09-2021</t>
  </si>
  <si>
    <t>KAPE-IB-50788-16-09-2021</t>
  </si>
  <si>
    <t>KAPE-IB-50825-16-09-2021</t>
  </si>
  <si>
    <t>KAPE-IB-51468-17-09-2021</t>
  </si>
  <si>
    <t>KAPE-IB-51455-17-09-2021</t>
  </si>
  <si>
    <t>KAPE-IB-51765-17-09-2021</t>
  </si>
  <si>
    <t>KAPE-IB-54907-22-09-2021</t>
  </si>
  <si>
    <t>KAPW-IB-46867-28-09-2021</t>
  </si>
  <si>
    <t>KAPE-IB-59396-28-09-2021</t>
  </si>
  <si>
    <t>KAPW-IB-46876-28-09-2021</t>
  </si>
  <si>
    <t>KAPW-IB-46926-29-09-2021</t>
  </si>
  <si>
    <t>KAPE-IB-59437-29-09-2021</t>
  </si>
  <si>
    <t>KAPE-IB-59497-29-09-2021</t>
  </si>
  <si>
    <t>KAPW-IB-48085-30-09-2021</t>
  </si>
  <si>
    <t>KAPE-IB-61368-02-10-2021</t>
  </si>
  <si>
    <t>KAPW-IB-50950-05-10-2021</t>
  </si>
  <si>
    <t>KAPE-IB-62523-05-10-2021</t>
  </si>
  <si>
    <t>KAPE-IB-62762-06-10-2021</t>
  </si>
  <si>
    <t>KAPW-IB-51492-06-10-2021</t>
  </si>
  <si>
    <t>KAPW-IB-53792-11-10-2021</t>
  </si>
  <si>
    <t>KAPE-IB-65347-11-10-2021</t>
  </si>
  <si>
    <t>KAPE-IB-65341-11-10-2021</t>
  </si>
  <si>
    <t>KAPE-IB-65345-11-10-2021</t>
  </si>
  <si>
    <t>KAPE-IB-66723-12-10-2021</t>
  </si>
  <si>
    <t>KAPE-IB-66716-12-10-2021</t>
  </si>
  <si>
    <t>KAPE-IB-66730-12-10-2021</t>
  </si>
  <si>
    <t>KAPW-IB-54903-12-10-2021</t>
  </si>
  <si>
    <t>KAPW-IB-55540-13-10-2021</t>
  </si>
  <si>
    <t>KAPE-IB-67667-13-10-2021</t>
  </si>
  <si>
    <t>KAPE-IB-67666-13-10-2021</t>
  </si>
  <si>
    <t>KAPW-IB-56155-14-10-2021</t>
  </si>
  <si>
    <t>KAPW-IB-57410-15-10-2021</t>
  </si>
  <si>
    <t>KAPW-IB-57553-16-10-2021</t>
  </si>
  <si>
    <t>KAPE-IB-71477-20-10-2021</t>
  </si>
  <si>
    <t>KAPE-IB-73834-25-10-2021</t>
  </si>
  <si>
    <t>KAPE-IB-73827-25-10-2021</t>
  </si>
  <si>
    <t>KAPW-IB-63108-29-10-2021</t>
  </si>
  <si>
    <t>KAPW-IB-63381-30-10-2021</t>
  </si>
  <si>
    <t>KAPW-IB-65024-04-11-2021</t>
  </si>
  <si>
    <t>KAPE-IB-81636-06-11-2021</t>
  </si>
  <si>
    <t>KAPE-IB-83341-08-11-2021</t>
  </si>
  <si>
    <t>KAPE-IB-83971-09-11-2021</t>
  </si>
  <si>
    <t>KAPE-IB-84000-09-11-2021</t>
  </si>
  <si>
    <t>KAPW-IB-67471-10-11-2021</t>
  </si>
  <si>
    <t>KAPE-IB-86333-11-11-2021</t>
  </si>
  <si>
    <t>KAPE-IB-86329-11-11-2021</t>
  </si>
  <si>
    <t>KAPW-IB-70911-15-11-2021</t>
  </si>
  <si>
    <t>KAPE-IB-89256-15-11-2021</t>
  </si>
  <si>
    <t>KAPE-IB-89518-16-11-2021</t>
  </si>
  <si>
    <t>KAPE-IB-89565-16-11-2021</t>
  </si>
  <si>
    <t>KAPE-IB-91732-18-11-2021</t>
  </si>
  <si>
    <t>KAPE-IB-94325-23-11-2021</t>
  </si>
  <si>
    <t>KAPE-IB-94334-23-11-2021</t>
  </si>
  <si>
    <t>KAPE-IB-95153-24-11-2021</t>
  </si>
  <si>
    <t>KAPW-IB-77483-26-11-2021</t>
  </si>
  <si>
    <t>KAPW-IB-79954-30-11-2021</t>
  </si>
  <si>
    <t>KAPE-IB-99339-30-11-2021</t>
  </si>
  <si>
    <t>KAPE-IB-99346-30-11-2021</t>
  </si>
  <si>
    <t>KAPE-IB-99360-30-11-2021</t>
  </si>
  <si>
    <t>KAPE-IB-99354-30-11-2021</t>
  </si>
  <si>
    <t>KAPW-IB-80150-01-12-2021</t>
  </si>
  <si>
    <t>KAPW-IB-81108-02-12-2021</t>
  </si>
  <si>
    <t>KAPW-IB-81771-03-12-2021</t>
  </si>
  <si>
    <t>KAPE-IB-101874-03-12-2021</t>
  </si>
  <si>
    <t>KAPW-IB-83496-06-12-2021</t>
  </si>
  <si>
    <t>KAPE-IB-103482-06-12-2021</t>
  </si>
  <si>
    <t>KAPE-IB-103549-06-12-2021</t>
  </si>
  <si>
    <t>KAPE-IB-108499-14-12-2021</t>
  </si>
  <si>
    <t>KAPW-IB-88577-14-12-2021</t>
  </si>
  <si>
    <t>KPPI-IB-42167-15-12-2021</t>
  </si>
  <si>
    <t>KPPI-IB-42182-16-12-2021</t>
  </si>
  <si>
    <t>KAPE-IB-111446-16-12-2021</t>
  </si>
  <si>
    <t>KAPE-IB-111629-17-12-2021</t>
  </si>
  <si>
    <t>KAPE-IB-112508-18-12-2021</t>
  </si>
  <si>
    <t>KAPE-IB-112505-18-12-2021</t>
  </si>
  <si>
    <t>KAPE-IB-115712-23-12-2021</t>
  </si>
  <si>
    <t>KAPE-IB-116715-24-12-2021</t>
  </si>
  <si>
    <t>KAPE-IB-116727-24-12-2021</t>
  </si>
  <si>
    <t>KAPW-IB-96455-28-12-2021</t>
  </si>
  <si>
    <t>KPAF-IB-33775-28-12-2021</t>
  </si>
  <si>
    <t>KAPW-IB-97856-30-12-2021</t>
  </si>
  <si>
    <t>KAPE-IB-120641-31-12-2021</t>
  </si>
  <si>
    <t>KAPE-IB-120597-31-12-2021</t>
  </si>
  <si>
    <t>KAPE-IB-120523-31-12-2021</t>
  </si>
  <si>
    <t>KAPE-IB-121219-03-01-2022</t>
  </si>
  <si>
    <t>KAPE-IB-121234-03-01-2022</t>
  </si>
  <si>
    <t>KAPE-IB-121250-03-01-2022</t>
  </si>
  <si>
    <t>KAPE-IB-121223-03-01-2022</t>
  </si>
  <si>
    <t>KAPE-IB-121585-04-01-2022</t>
  </si>
  <si>
    <t>KAPE-IB-123067-05-01-2022</t>
  </si>
  <si>
    <t>KAPE-IB-123078-05-01-2022</t>
  </si>
  <si>
    <t>KAPW-IB-104471-11-01-2022</t>
  </si>
  <si>
    <t>KAPE-IB-126926-11-01-2022</t>
  </si>
  <si>
    <t>KAPW-IB-105006-11-01-2022</t>
  </si>
  <si>
    <t>KAPE-IB-127747-12-01-2022</t>
  </si>
  <si>
    <t>KAPE-IB-127793-12-01-2022</t>
  </si>
  <si>
    <t>KAPW-IB-106492-13-01-2022</t>
  </si>
  <si>
    <t>KAPE-IB-128667-13-01-2022</t>
  </si>
  <si>
    <t>KAPE-IB-128635-13-01-2022</t>
  </si>
  <si>
    <t>KAPE-IB-128644-13-01-2022</t>
  </si>
  <si>
    <t>KAPE-IB-130078-14-01-2022</t>
  </si>
  <si>
    <t>KAPW-IB-106716-14-01-2022</t>
  </si>
  <si>
    <t>KAPW-IB-106693-14-01-2022</t>
  </si>
  <si>
    <t>KAPE-IB-129594-14-01-2022</t>
  </si>
  <si>
    <t>KAPE-IB-129589-14-01-2022</t>
  </si>
  <si>
    <t>KAPE-IB-129656-14-01-2022</t>
  </si>
  <si>
    <t>KAPE-IB-129603-14-01-2022</t>
  </si>
  <si>
    <t>KAPW-IB-108998-18-01-2022</t>
  </si>
  <si>
    <t>KAPW-IB-109021-18-01-2022</t>
  </si>
  <si>
    <t>KAPE-IB-132411-19-01-2022</t>
  </si>
  <si>
    <t>KAPE-IB-133444-20-01-2022</t>
  </si>
  <si>
    <t>KAPE-IB-135162-25-01-2022</t>
  </si>
  <si>
    <t>KAPE-IB-135157-25-01-2022</t>
  </si>
  <si>
    <t>KAPE-IB-135164-25-01-2022</t>
  </si>
  <si>
    <t>KAPE-IB-136944-27-01-2022</t>
  </si>
  <si>
    <t>KAPE-IB-137929-28-01-2022</t>
  </si>
  <si>
    <t>KAPW-IB-113511-28-01-2022</t>
  </si>
  <si>
    <t>KAPW-IB-114076-31-01-2022</t>
  </si>
  <si>
    <t>KAPW-IB-114600-31-01-2022</t>
  </si>
  <si>
    <t>KAPE-IB-141471-02-02-2022</t>
  </si>
  <si>
    <t>KAPE-IB-142689-03-02-2022</t>
  </si>
  <si>
    <t>KAPW-IB-118811-07-02-2022</t>
  </si>
  <si>
    <t>KAPE-IB-145470-07-02-2022</t>
  </si>
  <si>
    <t>KAPW-IB-119605-08-02-2022</t>
  </si>
  <si>
    <t>KAPW-IB-122139-11-02-2022</t>
  </si>
  <si>
    <t>KAPW-IB-122238-11-02-2022</t>
  </si>
  <si>
    <t>KAPE-IB-148901-12-02-2022</t>
  </si>
  <si>
    <t>KAPE-IB-151471-16-02-2022</t>
  </si>
  <si>
    <t>KAPE-IB-151452-16-02-2022</t>
  </si>
  <si>
    <t>KAPW-IB-125939-17-02-2022</t>
  </si>
  <si>
    <t>KAPE-IB-152435-17-02-2022</t>
  </si>
  <si>
    <t>KAPE-IB-152427-17-02-2022</t>
  </si>
  <si>
    <t>KAPW-IB-127797-21-02-2022</t>
  </si>
  <si>
    <t>KPAF-IB-43364-21-02-2022</t>
  </si>
  <si>
    <t>KAPE-IB-152440-17-02-2022</t>
  </si>
  <si>
    <t>KAPE-IB-156182-22-02-2022</t>
  </si>
  <si>
    <t>KPAF-IB-44114-24-02-2022</t>
  </si>
  <si>
    <t>KAPE-IB-158262-24-02-2022</t>
  </si>
  <si>
    <t>KAPW-IB-130911-25-02-2022</t>
  </si>
  <si>
    <t>KAPE-IB-159014-25-02-2022</t>
  </si>
  <si>
    <t>KAPW-IB-132406-01-03-2022</t>
  </si>
  <si>
    <t>KAPE-IB-162555-02-03-2022</t>
  </si>
  <si>
    <t>KAPW-IB-132268-01-03-2022</t>
  </si>
  <si>
    <t>KAPW-IB-132362-01-03-2022</t>
  </si>
  <si>
    <t>KAPW-IB-133587-03-03-2022</t>
  </si>
  <si>
    <t>KAPE-IB-164920-07-03-2022</t>
  </si>
  <si>
    <t>KAPE-IB-168611-14-03-2022</t>
  </si>
  <si>
    <t>KAPE-IB-168698-14-03-2022</t>
  </si>
  <si>
    <t>KPAF-IB-44674-28-02-2022</t>
  </si>
  <si>
    <t>KAPW-IB-136039-09-03-2022</t>
  </si>
  <si>
    <t>KAPW-IB-137115-11-03-2022</t>
  </si>
  <si>
    <t>KAPE-IB-168621-14-03-2022</t>
  </si>
  <si>
    <t>KAPE-IB-170365-15-03-2022</t>
  </si>
  <si>
    <t>KAPE-IB-170407-15-03-2022</t>
  </si>
  <si>
    <t>KAPE-IB-172975-19-03-2022</t>
  </si>
  <si>
    <t>KAPE-IB-173183-21-03-2022</t>
  </si>
  <si>
    <t>KAPW-IB-139123-15-03-2022</t>
  </si>
  <si>
    <t>KAPW-IB-141429-19-03-2022</t>
  </si>
  <si>
    <t>KAPE-IB-175040-24-03-2022</t>
  </si>
  <si>
    <t>KAPE-IB-175214-24-03-2022</t>
  </si>
  <si>
    <t>KAPE-IB-172195-18-03-2022</t>
  </si>
  <si>
    <t>KAPE-IB-175199-24-03-2022</t>
  </si>
  <si>
    <t>KAPW-IB-143787-25-03-2022</t>
  </si>
  <si>
    <t>KPAF-IB-50262-29-03-2022</t>
  </si>
  <si>
    <t>KAPE-IB-178010-29-03-2022</t>
  </si>
  <si>
    <t>KAPE-IB-177711-29-03-2022</t>
  </si>
  <si>
    <t>KAPE-IB-177816-29-03-2022</t>
  </si>
  <si>
    <t>KAPE-IB-178580-30-03-2022</t>
  </si>
  <si>
    <t>KAPW-IB-147499-31-03-2022</t>
  </si>
  <si>
    <t>KAPE-IB-176878-28-03-2022</t>
  </si>
  <si>
    <t>KAPE-IB-181191-04-04-2022</t>
  </si>
  <si>
    <t>KAPE-IB-182040-05-04-2022</t>
  </si>
  <si>
    <t>KAPE-IB-182264-06-04-2022</t>
  </si>
  <si>
    <t>KAPE-IB-187220-15-04-2022</t>
  </si>
  <si>
    <t>KAPE-IB-188953-18-04-2022</t>
  </si>
  <si>
    <t>KAPE-IB-188943-18-04-2022</t>
  </si>
  <si>
    <t>KAPW-IB-154711-18-04-2022</t>
  </si>
  <si>
    <t>KAPW-IB-157282-21-04-2022</t>
  </si>
  <si>
    <t>KAPE-IB-193166-25-04-2022</t>
  </si>
  <si>
    <t>KAPW-IB-156911-21-04-2022</t>
  </si>
  <si>
    <t>KAPW-IB-157408-22-04-2022</t>
  </si>
  <si>
    <t>KAPE-IB-191342-21-04-2022</t>
  </si>
  <si>
    <t>KAPE-IB-193852-26-04-2022</t>
  </si>
  <si>
    <t>KAPE-IB-196874-29-04-2022</t>
  </si>
  <si>
    <t>KPAF-IB-56483-06-05-2022</t>
  </si>
  <si>
    <t>KAPE-IB-199558-09-05-2022</t>
  </si>
  <si>
    <t>KAPE-IB-199160-09-05-2022</t>
  </si>
  <si>
    <t>KAPE-IB-203232-12-05-2022</t>
  </si>
  <si>
    <t>KAPE-IB-202132-11-05-2022</t>
  </si>
  <si>
    <t>KAPE-IB-195567-28-04-2022</t>
  </si>
  <si>
    <t>KAPW-IB-165948-11-05-2022</t>
  </si>
  <si>
    <t>KAPW-IB-170426-18-05-2022</t>
  </si>
  <si>
    <t>KAPE-IB-207742-18-05-2022</t>
  </si>
  <si>
    <t>KAPE-IB-209585-23-05-2022</t>
  </si>
  <si>
    <t>KAPE-IB-209572-23-05-2022</t>
  </si>
  <si>
    <t>KAPE-IB-212426-26-05-2022</t>
  </si>
  <si>
    <t>KAPW-IB-174152-26-05-2022</t>
  </si>
  <si>
    <t>KAPE-IB-213507-30-05-2022</t>
  </si>
  <si>
    <t>KAPW-IB-176924-02-06-2022</t>
  </si>
  <si>
    <t>KAPE-IB-219641-07-06-2022</t>
  </si>
  <si>
    <t>KAPE-IB-219669-07-06-2022</t>
  </si>
  <si>
    <t>KAPE-IB-219687-07-06-2022</t>
  </si>
  <si>
    <t>KAPW-IB-178347-06-06-2022</t>
  </si>
  <si>
    <t>KAPE-IB-218987-07-06-2022</t>
  </si>
  <si>
    <t>KAPE-IB-226952-21-06-2022</t>
  </si>
  <si>
    <t>KAPE-IB-228399-22-06-2022</t>
  </si>
  <si>
    <t>KAPW-IB-182881-14-06-2022</t>
  </si>
  <si>
    <t>KAPE-IB-226928-21-06-2022</t>
  </si>
  <si>
    <t>KAPW-IB-187599-27-06-2022</t>
  </si>
  <si>
    <t>KAPW-IB-188078-27-06-2022</t>
  </si>
  <si>
    <t>KAPW-IB-190015-30-06-2022</t>
  </si>
  <si>
    <t>KAPE-IB-2006-04-07-2022</t>
  </si>
  <si>
    <t>KAPE-IB-1995-04-07-2022</t>
  </si>
  <si>
    <t>KAPE-IB-3802-06-07-2022</t>
  </si>
  <si>
    <t>KAPE-IB-3878-06-07-2022</t>
  </si>
  <si>
    <t>KAPE-IB-4498-07-07-2022</t>
  </si>
  <si>
    <t>KPAF-IB-1330-13-07-2022</t>
  </si>
  <si>
    <t>KAPE-IB-2011-04-07-2022</t>
  </si>
  <si>
    <t>KAPE-IB-8569-19-07-2022</t>
  </si>
  <si>
    <t>KPFI-IB-1486-15-07-2022</t>
  </si>
  <si>
    <t>KPFI-IB-1754-18-07-2022</t>
  </si>
  <si>
    <t>KPFI-IB-1749-18-07-2022</t>
  </si>
  <si>
    <t>KAPE-IB-9650-20-07-2022</t>
  </si>
  <si>
    <t>KAPW-IB-8287-20-07-2022</t>
  </si>
  <si>
    <t>KAPE-IB-12583-26-07-2022</t>
  </si>
  <si>
    <t>KAPE-IB-10867-21-07-2022</t>
  </si>
  <si>
    <t>KAPE-IB-12604-26-07-2022</t>
  </si>
  <si>
    <t>KAPE-IB-15088-29-07-2022</t>
  </si>
  <si>
    <t>KAPW-IB-10863-26-07-2022</t>
  </si>
  <si>
    <t>KAPW-IB-14373-02-08-2022</t>
  </si>
  <si>
    <t>KAPW-IB-14182-02-08-2022</t>
  </si>
  <si>
    <t>KAPE-IB-18161-03-08-2022</t>
  </si>
  <si>
    <t>KAPW-IB-14172-02-08-2022</t>
  </si>
  <si>
    <t>KAPW-IB-17639-11-08-2022</t>
  </si>
  <si>
    <t>KAPE-IB-20806-10-08-2022</t>
  </si>
  <si>
    <t>KAPE-IB-22786-12-08-2022</t>
  </si>
  <si>
    <t>KAPE-IB-20079-06-08-2022</t>
  </si>
  <si>
    <t>KAPE-IB-24256-16-08-2022</t>
  </si>
  <si>
    <t>KAPW-IB-25951-25-08-2022</t>
  </si>
  <si>
    <t>KAPW-IB-24417-23-08-2022</t>
  </si>
  <si>
    <t>KAPE-IB-35021-01-09-2022</t>
  </si>
  <si>
    <t>KAPE-IB-40552-12-09-2022</t>
  </si>
  <si>
    <t>KAPW-IB-34999-14-09-2022</t>
  </si>
  <si>
    <t>KAPE-IB-44112-19-09-2022</t>
  </si>
  <si>
    <t>KAPW-IB-36748-19-09-2022</t>
  </si>
  <si>
    <t>KAPE-IB-45663-21-09-2022</t>
  </si>
  <si>
    <t>KAPW-IB-36765-19-09-2022</t>
  </si>
  <si>
    <t>KAPW-IB-40776-28-09-2022</t>
  </si>
  <si>
    <t>KAPE-IB-44820-20-09-2022</t>
  </si>
  <si>
    <t>KAPW-IB-40583-27-09-2022</t>
  </si>
  <si>
    <t>KAPW-IB-40528-27-09-2022</t>
  </si>
  <si>
    <t>KAPW-IB-40843-28-09-2022</t>
  </si>
  <si>
    <t>KAPE-IB-52786-05-10-2022</t>
  </si>
  <si>
    <t>KAPE-IB-54863-10-10-2022</t>
  </si>
  <si>
    <t>KAPE-IB-56267-12-10-2022</t>
  </si>
  <si>
    <t>KAPE-IB-55926-11-10-2022</t>
  </si>
  <si>
    <t>KAPE-IB-58949-17-10-2022</t>
  </si>
  <si>
    <t>KAPE-IB-58962-17-10-2022</t>
  </si>
  <si>
    <t>KAPE-IB-53385-06-10-2022</t>
  </si>
  <si>
    <t>KPPI-IB-20546-17-10-2022</t>
  </si>
  <si>
    <t>KPPI-IB-20535-17-10-2022</t>
  </si>
  <si>
    <t>KAPE-IB-63343-24-10-2022</t>
  </si>
  <si>
    <t>KAPE-IB-65524-27-10-2022</t>
  </si>
  <si>
    <t>KAPW-IB-53419-26-10-2022</t>
  </si>
  <si>
    <t>KAPW-IB-54840-28-10-2022</t>
  </si>
  <si>
    <t>KAPE-IB-68152-02-11-2022</t>
  </si>
  <si>
    <t>KAPE-IB-69395-04-11-2022</t>
  </si>
  <si>
    <t>KAPE-IB-70589-07-11-2022</t>
  </si>
  <si>
    <t>KAPE-IB-70582-07-11-2022</t>
  </si>
  <si>
    <t>KAPE-IB-68147-02-11-2022</t>
  </si>
  <si>
    <t>KAPE-IB-69401-04-11-2022</t>
  </si>
  <si>
    <t>KAPW-IB-57245-04-11-2022</t>
  </si>
  <si>
    <t>KAPE-IB-71811-10-11-2022</t>
  </si>
  <si>
    <t>KPPI-IB-24375-07-11-2022</t>
  </si>
  <si>
    <t>KPAF-IB-19849-14-11-2022</t>
  </si>
  <si>
    <t>KAPE-IB-73625-14-11-2022</t>
  </si>
  <si>
    <t>KPPI-IB-25585-14-11-2022</t>
  </si>
  <si>
    <t>KAPW-IB-65578-22-11-2022</t>
  </si>
  <si>
    <t>KPPI-IB-27083-21-11-2022</t>
  </si>
  <si>
    <t>KPPI-IB-27637-23-11-2022</t>
  </si>
  <si>
    <t>KAPW-IB-67755-26-11-2022</t>
  </si>
  <si>
    <t>KAPW-IB-73558-08-12-2022</t>
  </si>
  <si>
    <t>KAPE-IB-81883-28-11-2022</t>
  </si>
  <si>
    <t>KPAF-IB-22405-30-11-2022</t>
  </si>
  <si>
    <t>KAPW-IB-75086-12-12-2022</t>
  </si>
  <si>
    <t>KAPE-IB-93423-15-12-2022</t>
  </si>
  <si>
    <t>KAPE-IB-90728-12-12-2022</t>
  </si>
  <si>
    <t>KAPE-IB-103699-03-01-2023</t>
  </si>
  <si>
    <t>KAPE-IB-108364-11-01-2023</t>
  </si>
  <si>
    <t>KAPE-IB-107391-09-01-2023</t>
  </si>
  <si>
    <t>KPAF-IB-29515-16-01-2023</t>
  </si>
  <si>
    <t>KAPW-IB-90120-16-01-2023</t>
  </si>
  <si>
    <t>KPAF-IB-30221-20-01-2023</t>
  </si>
  <si>
    <t>KAPE-IB-113930-21-01-2023</t>
  </si>
  <si>
    <t>KPPI-IB-38567-19-01-2023</t>
  </si>
  <si>
    <t>KAPW-IB-93598-24-01-2023</t>
  </si>
  <si>
    <t>KAPE-IB-116635-26-01-2023</t>
  </si>
  <si>
    <t>KAPE-IB-116620-26-01-2023</t>
  </si>
  <si>
    <t>KAPE-IB-120077-30-01-2023</t>
  </si>
  <si>
    <t>KAPE-IB-120271-30-01-2023</t>
  </si>
  <si>
    <t>KPFI-IB-25327-02-02-2023</t>
  </si>
  <si>
    <t>KAPE-IB-124652-06-02-2023</t>
  </si>
  <si>
    <t>KAPW-IB-100096-06-02-2023</t>
  </si>
  <si>
    <t>KAPW-IB-101716-08-02-2023</t>
  </si>
  <si>
    <t>KAPE-IB-127848-09-02-2023</t>
  </si>
  <si>
    <t>KAPW-IB-108664-24-02-2023</t>
  </si>
  <si>
    <t>KAPW-IB-108660-24-02-2023</t>
  </si>
  <si>
    <t>KAPW-IB-108654-24-02-2023</t>
  </si>
  <si>
    <t>KAPE-IB-133908-27-02-2023</t>
  </si>
  <si>
    <t>KAPE-IB-134719-02-03-2023</t>
  </si>
  <si>
    <t>KAPW-IB-111548-03-03-2023</t>
  </si>
  <si>
    <t>KAPS-IB-6074-08-03-2023</t>
  </si>
  <si>
    <t>KAPS-IB-5460-06-03-2023</t>
  </si>
  <si>
    <t>KAPS-IB-6595-10-03-2023</t>
  </si>
  <si>
    <t>KAPS-IB-9008-20-03-2023</t>
  </si>
  <si>
    <t>KAPE-IB-136853-15-03-2023</t>
  </si>
  <si>
    <t>KAPS-IB-3675-28-02-2023</t>
  </si>
  <si>
    <t>KAPE-IB-138483-25-03-2023</t>
  </si>
  <si>
    <t>KPPI-IB-50645-30-03-2023</t>
  </si>
  <si>
    <t>KAPS-IB-11803-03-04-2023</t>
  </si>
  <si>
    <t>KAPW-IB-119882-31-03-2023</t>
  </si>
  <si>
    <t>KAPW-IB-120896-04-04-2023</t>
  </si>
  <si>
    <t>KAPS-IB-14376-12-04-2023</t>
  </si>
  <si>
    <t>KAPS-IB-11991-03-04-2023</t>
  </si>
  <si>
    <t>KAPW-IB-123040-10-04-2023</t>
  </si>
  <si>
    <t>KAPS-IB-15484-16-04-2023</t>
  </si>
  <si>
    <t>KAPS-IB-17584-27-04-2023</t>
  </si>
  <si>
    <t>KPPI-IB-54759-27-04-2023</t>
  </si>
  <si>
    <t>KAPW-IB-130351-03-05-2023</t>
  </si>
  <si>
    <t>KAPW-IB-128979-28-04-2023</t>
  </si>
  <si>
    <t>KPFI-IB-34367-03-05-2023</t>
  </si>
  <si>
    <t>KAPW-IB-129446-02-05-2023</t>
  </si>
  <si>
    <t>KAPW-IB-132481-08-05-2023</t>
  </si>
  <si>
    <t>KAPE-IB-145570-05-05-2023</t>
  </si>
  <si>
    <t>KAPW-IB-132473-08-05-2023</t>
  </si>
  <si>
    <t>KAPW-IB-131668-05-05-2023</t>
  </si>
  <si>
    <t>KPFI-IB-35047-08-05-2023</t>
  </si>
  <si>
    <t>KAPS-IB-21933-10-05-2023</t>
  </si>
  <si>
    <t>KAPW-IB-133211-09-05-2023</t>
  </si>
  <si>
    <t>KPAF-IB-45892-16-05-2023</t>
  </si>
  <si>
    <t>KAPW-IB-135626-15-05-2023</t>
  </si>
  <si>
    <t>KAPW-IB-136592-17-05-2023</t>
  </si>
  <si>
    <t>KAPE-IB-149372-22-05-2023</t>
  </si>
  <si>
    <t>KAPS-IB-26200-24-05-2023</t>
  </si>
  <si>
    <t>KAPW-IB-140973-29-05-2023</t>
  </si>
  <si>
    <t>KAPW-IB-142009-31-05-2023</t>
  </si>
  <si>
    <t>KPPI-IB-63606-19-06-2023</t>
  </si>
  <si>
    <t>KPPI-IB-63603-19-06-2023</t>
  </si>
  <si>
    <t>KAPS-IB-37294-27-06-2023</t>
  </si>
  <si>
    <t>KAPE-IB-159-04-07-2023</t>
  </si>
  <si>
    <t>KPAF-IB-670-05-07-2023</t>
  </si>
  <si>
    <t>KAPE-IB-167-04-07-2023</t>
  </si>
  <si>
    <t>KPAF-IB-115-03-07-2023</t>
  </si>
  <si>
    <t>KAPW-IB-152829-27-06-2023</t>
  </si>
  <si>
    <t>KAPS-IB-36447-26-06-2023</t>
  </si>
  <si>
    <t>Raw Material</t>
  </si>
  <si>
    <t>Closed</t>
  </si>
  <si>
    <t>-</t>
  </si>
  <si>
    <t>closed</t>
  </si>
  <si>
    <t>2.38 </t>
  </si>
  <si>
    <t>2.35 </t>
  </si>
  <si>
    <t>17.19 </t>
  </si>
  <si>
    <t xml:space="preserve">EXPORT </t>
  </si>
  <si>
    <t>EXPORT</t>
  </si>
  <si>
    <t>1.95 </t>
  </si>
  <si>
    <t xml:space="preserve">16.45680
13.76170
13.76770
</t>
  </si>
  <si>
    <t>2.51 </t>
  </si>
  <si>
    <t>0.0605 / 0.0671</t>
  </si>
  <si>
    <t>0.0617 / 0.0638</t>
  </si>
  <si>
    <t>3.39 </t>
  </si>
  <si>
    <t>17.06 </t>
  </si>
  <si>
    <t>7.39 </t>
  </si>
  <si>
    <t>19.35 </t>
  </si>
  <si>
    <t>1.32 </t>
  </si>
  <si>
    <t>3.61 </t>
  </si>
  <si>
    <t>1.26 </t>
  </si>
  <si>
    <t>5.35 </t>
  </si>
  <si>
    <t>0.47 </t>
  </si>
  <si>
    <t>7.83 </t>
  </si>
  <si>
    <t>1.16 </t>
  </si>
  <si>
    <t>3.75 </t>
  </si>
  <si>
    <t>5402.3300 + 5210.1900</t>
  </si>
  <si>
    <t>1.25 </t>
  </si>
  <si>
    <t>1.56 / 1.63</t>
  </si>
  <si>
    <t>2.32440
3.7199</t>
  </si>
  <si>
    <t>4.06 
7.37</t>
  </si>
  <si>
    <t>6.72 / 4.48</t>
  </si>
  <si>
    <t>0.44 / 0.425</t>
  </si>
  <si>
    <t>3.30+3.30</t>
  </si>
  <si>
    <t>18.87+13.91+9.43+9.17+12.37+9.74</t>
  </si>
  <si>
    <t>1.85000
4.05000
3.95000</t>
  </si>
  <si>
    <t>3402.1300
3402.1990
3809.9190</t>
  </si>
  <si>
    <t>2.18
2.65
4.2</t>
  </si>
  <si>
    <t>16.40
19.24
8</t>
  </si>
  <si>
    <t>9.64 / 10.88 / 12.44 / 9.22 / 6.73 / 17.31</t>
  </si>
  <si>
    <t>12.1263 / 8.9937 / 6.5684 / 16.8758 / 9.5495</t>
  </si>
  <si>
    <t>3.12.65 / 3.3</t>
  </si>
  <si>
    <t>4.6 / 4.5 / 6 / 6.75 / 7.95</t>
  </si>
  <si>
    <t>65.8 / 54.8 / 47.1 / 47.2</t>
  </si>
  <si>
    <t>2.18 / 2.65</t>
  </si>
  <si>
    <t>6.9619 / 8.9832 / 4.4916 / 8.4217</t>
  </si>
  <si>
    <t>3204.1600 / 3204.1590</t>
  </si>
  <si>
    <t>16.8115 / 13.5901  / 18.4222 / 60.8838</t>
  </si>
  <si>
    <t>11.80 / 14.80 / 15.25 / 6.80</t>
  </si>
  <si>
    <t>10.50 / 9.00</t>
  </si>
  <si>
    <t>3.1237 / 1.7634</t>
  </si>
  <si>
    <t>3906.9090 / 3402.1300 / 3809.9190</t>
  </si>
  <si>
    <t>2.9 / 1.9 / 4.3 / 4.05</t>
  </si>
  <si>
    <t>8.6053 / 4.3027</t>
  </si>
  <si>
    <t>130.1955 / 58.0872</t>
  </si>
  <si>
    <t>10.5791 / 9.5212</t>
  </si>
  <si>
    <t>4.1 / 4.05 / 5.75</t>
  </si>
  <si>
    <t>56 / 46</t>
  </si>
  <si>
    <t>3.1 / 2.65 / 3.3</t>
  </si>
  <si>
    <t>6.3672 / 4.3132</t>
  </si>
  <si>
    <t>5.75 / 4.95</t>
  </si>
  <si>
    <t>3.10 / 2.65 / 3.30</t>
  </si>
  <si>
    <t>2.20 / 2.70</t>
  </si>
  <si>
    <t>2.75 / 3.68</t>
  </si>
  <si>
    <t>6.5575 / 4.3717</t>
  </si>
  <si>
    <t>3906.9090 / 3402.9000</t>
  </si>
  <si>
    <t>2.90 / 1.90</t>
  </si>
  <si>
    <t>4.1 / 4.05 / 5.75 / 7.25</t>
  </si>
  <si>
    <t>4.20 / 19.20</t>
  </si>
  <si>
    <t>4.3099 / 7.708</t>
  </si>
  <si>
    <t>12.1201 / 9.2416 / 8.9891</t>
  </si>
  <si>
    <t>10.60 / 5.50</t>
  </si>
  <si>
    <t>15.3727 / 15.3608</t>
  </si>
  <si>
    <t>2.80 / 4.3529</t>
  </si>
  <si>
    <t>0.1947 / 0.1958</t>
  </si>
  <si>
    <t>18.12 / 8.45</t>
  </si>
  <si>
    <t>11.80 / 34.25</t>
  </si>
  <si>
    <t>3204.1190 / 3204.1600</t>
  </si>
  <si>
    <t>8.45 / 8.51</t>
  </si>
  <si>
    <t>3906.9090 / 3809.9190</t>
  </si>
  <si>
    <t>3.20 / 1.55</t>
  </si>
  <si>
    <t>3204.1600 / 3204.1190</t>
  </si>
  <si>
    <t>15.9780 / 18.3586 / 16.8748 / 10.9950 / 8.7556 / 8.2715</t>
  </si>
  <si>
    <t>18.12 / 6.18 / 8.51</t>
  </si>
  <si>
    <t>6.45 / 4.30</t>
  </si>
  <si>
    <t>228.2725 / 63.2684</t>
  </si>
  <si>
    <t>15.00 / 11.70</t>
  </si>
  <si>
    <t>29.5 / 11.55 / 9.6 / 16.4 / 11.15 / 7.15</t>
  </si>
  <si>
    <t>3.10 / 4.30 / 6.00 / 5.10</t>
  </si>
  <si>
    <t>Polyester Staple Fiber</t>
  </si>
  <si>
    <t>Polyester Staple Fiber (Wastage 5274.64 Kgs)</t>
  </si>
  <si>
    <t>Polyester Staple Fiber (Wastage 5270.17 Kgs)</t>
  </si>
  <si>
    <t>Polyester Staple Fiber (Wastage: 5,266.66)</t>
  </si>
  <si>
    <t>Polyester Staple Fiber (Wastage: 5,256.54)</t>
  </si>
  <si>
    <t>Polyester Staple Fiber (Wastage: 3,156.04)</t>
  </si>
  <si>
    <t>Polyester Staple Fiber (Wastage: 5,256.43)</t>
  </si>
  <si>
    <t>Polyester Staple Fiber (Wastage: 5,252.87)</t>
  </si>
  <si>
    <t>50.5% COTTON 37% POLYESTER 12.5% R DENIM FABRIC WIDTH:66"</t>
  </si>
  <si>
    <t>50.5% COTTON 37% POLYESTER 12.5% R DENIM FABRIC WIDTH:66" (46562.16/MTRS)</t>
  </si>
  <si>
    <t xml:space="preserve">50.5% 37%  12.5 fabric </t>
  </si>
  <si>
    <t>50% RECYCLED PET POLYESTER 30% POSTCONSUMER CO 20% PRECONSUMER CO PO BLENDED YARN WEAVING COUNT NE 14/</t>
  </si>
  <si>
    <t>50% RECYCLED PET POLYESTER 30% POSTCONSUMER CO 20% PRECONSUMER CO PO BLENDED YARN WEAVING COUNT NE 14/1 (PART SHIPMENT)</t>
  </si>
  <si>
    <t>Sequin Fabric</t>
  </si>
  <si>
    <t>SEQUIN FABRIC SIZE:125-130CM ( 528/YARDS (THE GOODS ARE</t>
  </si>
  <si>
    <t xml:space="preserve">WILL BE SUBMITED THROUGH MANUAL </t>
  </si>
  <si>
    <t>50% RECYCLED PET POLYESTER /30% POSTCONSUMER CO / 20% PRECONSUMER CO WEAVING BLENDED YARN COUNT NE 14/1 </t>
  </si>
  <si>
    <t xml:space="preserve">78% POLYESTER 17% VISCOSE 5% SPANDE  FABRIC </t>
  </si>
  <si>
    <t>100% SPUN POLYESTER SEWING THREAD </t>
  </si>
  <si>
    <t>100% SPUN POLYESTER YARN RAW WHITE BRIGHT 50S/3</t>
  </si>
  <si>
    <t>BITUMINOUS COAL (IN BULK)</t>
  </si>
  <si>
    <t>78%PES 17%VISCOSE 5%SPANDEX FABRIC 190GSM COLOR:NAVY BLUE,LIGHT BLUE,NIMBUS GREY, BLACK WIDTH:150CM</t>
  </si>
  <si>
    <t>RIBBONS</t>
  </si>
  <si>
    <t>TESSUTO/FABRIC STANDARD CO50% PES 49.5% CF 0.5%</t>
  </si>
  <si>
    <t>100% SPUN POLYESTER SEWING THREAD POLY POLY B/ WHITE</t>
  </si>
  <si>
    <t>TESSUTO/FABRIC STANDARD CO 50% PES 49.5% CF 0.5%</t>
  </si>
  <si>
    <t>100% POLYESTER YARN DTY 110DTEX/48F (100D/48F)</t>
  </si>
  <si>
    <t>60/1 Cotton Yarn</t>
  </si>
  <si>
    <t>100% POLYESTER YARN DTY 100D/48F SD RW HIM AA GRADE</t>
  </si>
  <si>
    <t>100% POLYESTER MICRO FIBER FABRIC PRINTED WIDTH 83</t>
  </si>
  <si>
    <t>100% POLYESTER FABRIC 190T TAFEETA, W/R + PU COATING WHITE COLOR, 70GSM 57/58"</t>
  </si>
  <si>
    <t>NISKOZ COTEKS-AT 75 (MODIFIED MAIZE STARCH)</t>
  </si>
  <si>
    <t>78%  17%  5%  POLYESTER VISCOSE SPANDEX, 32S+40DSP 150D+40DSP, 119X76, 190GSM 78%PES+17%VISCOSE+5%SPANDEX WIDTH: 148CM GREY</t>
  </si>
  <si>
    <t>78%   17%  5%    POLYESTER VISCOSE SPANDEX, 32S+40DSP 150D+40DSP, 119X76, 190GSM 78%PES+17%VISCOSE+5%SPANDEX WIDTH: 148CM BLACK/ NAVY BLUE</t>
  </si>
  <si>
    <t>100% POLYESTER YARN (DTY 100D/48F) (THE GOODS ARE RELEASE UNDER EXPORT ORIENTED</t>
  </si>
  <si>
    <t>100% POLYESTER YARN DTY (100D/48F)</t>
  </si>
  <si>
    <t>100% POLYESTER YARN (DTY 100D/48F SD RW HIM AA GRADE)</t>
  </si>
  <si>
    <t>16/1 Cotton Yarn</t>
  </si>
  <si>
    <t>100% POLYESTER YARN (DTY 100D/48F SD RW HIM AA GRADE</t>
  </si>
  <si>
    <t>SUBLIMATION PAPER , </t>
  </si>
  <si>
    <t>100% POLYESTER YARN (DTY 100D/48F SD</t>
  </si>
  <si>
    <t>100% POLYESTER YARN (DTY 100D/48F)</t>
  </si>
  <si>
    <t>100% POLYESTER YARN (DTY 100D/48</t>
  </si>
  <si>
    <t>Polyester Filament Yarn</t>
  </si>
  <si>
    <t>POLYESTER FILAMENT YARN TSS DT 150D/72F</t>
  </si>
  <si>
    <t xml:space="preserve">FINISHED WOVEN FABRIC FOR CUPRON MEDIC  (YARN +FABRIC ) BUT REANING YARN </t>
  </si>
  <si>
    <t>100% COTTON GREY CLOTH ,167 GR/M2 NE 20/1X NE 8/1 40X39 PER INCH WIDTH:305CM (37782.75/MTRS) </t>
  </si>
  <si>
    <t>100% COTTON GREY CLOTH ,167 GR/M2,NE 20/1 XNE8/1, 40X39 PER INCH WIDTH:305CM (112432.82/MTRS)</t>
  </si>
  <si>
    <t>100% POLYESTER YARN (DTY 100D/48F</t>
  </si>
  <si>
    <t>100% VIRGIN POLYESTER YARN (DTY 150D/48F)</t>
  </si>
  <si>
    <t>100% VIRGIN POLYESTER YARN (DTY 150D/48F</t>
  </si>
  <si>
    <t xml:space="preserve">100% VIRGIN POLYESTER YARN (DTY 100D/48F) </t>
  </si>
  <si>
    <t xml:space="preserve">100% POLYESTER YARN (DTY 100D/48F) </t>
  </si>
  <si>
    <t>HYDROGEN PER OXIDE 50%</t>
  </si>
  <si>
    <t xml:space="preserve">100% POLYESTER 190T TAFFETA FABRIC W/R + PU COATING, </t>
  </si>
  <si>
    <t xml:space="preserve"> 100% POLYESTER MICROFIBER FABRIC 90,82GSM</t>
  </si>
  <si>
    <t xml:space="preserve">2/S COATED ART BOARD </t>
  </si>
  <si>
    <t>RIBBONS WD206, WOVEN EDGE </t>
  </si>
  <si>
    <t>POLYESTER ELASTOLEFIN YARN</t>
  </si>
  <si>
    <t>EMSIZE E30 (STARCH) </t>
  </si>
  <si>
    <t>100% VIRGIN POLYESTER YARN</t>
  </si>
  <si>
    <t>100% POLYESTER TEXTURED YARN</t>
  </si>
  <si>
    <t>PRECURSOR TANASPERSE OLG-N (THIS USE IN</t>
  </si>
  <si>
    <t>40/1 Cotton Yarn</t>
  </si>
  <si>
    <t>100% POLY MICROFIBER FABRIC </t>
  </si>
  <si>
    <t xml:space="preserve">100% SPUN POLYESTER SEWING  THREAD </t>
  </si>
  <si>
    <t>22/1 Cotton Yarn</t>
  </si>
  <si>
    <t>TEXTILE CHEMICAL (SILICONE HT-40)</t>
  </si>
  <si>
    <t>100% POLY MICRO FIBER FABRIC</t>
  </si>
  <si>
    <t>30/1 Cotton Yarn</t>
  </si>
  <si>
    <t>TEXTILE CHEMICAL (NEOPAT BINDER PM/S 45%)</t>
  </si>
  <si>
    <t>73%  25%  2%    BLENDED FABRIC FOR READYMADE GARMENTS INDUSTRY, 73%CTN / 25%POLY / 2%SP , </t>
  </si>
  <si>
    <t xml:space="preserve">60:40 - YARN </t>
  </si>
  <si>
    <t>100% POLYESTER TEXTURE SINGLE YARN CUPRON POLYESTER</t>
  </si>
  <si>
    <t>100% POLYESTER YARN (DTY 300D/96F</t>
  </si>
  <si>
    <t>100% POLYESTER FABRIC 190T TAFFETA W/R + PU COATING WHITE COLOR, 70GSM, 57/58" (16000/MTRS</t>
  </si>
  <si>
    <t>100% POLYESTER MICROFIBER FABRIC,</t>
  </si>
  <si>
    <t>100% POLYESTER TEXTURED YARN (DTY 300D/96F</t>
  </si>
  <si>
    <t>50:50 - 50% POLYESTER 50% COTTON BLENDED RING SPUN YARN COUNT NE 40/1</t>
  </si>
  <si>
    <t>100% VIRGIN POLYESTER YARN (DTY 300D/96F</t>
  </si>
  <si>
    <t>100% POLYESTER YARN (DTY 50/36 SD RW HIM AA 80 PCT + 20 PCT</t>
  </si>
  <si>
    <t>EMSIZE E30</t>
  </si>
  <si>
    <t>60:40 - 60% COTTON AND 40% 0.8D POLYESTER COMPACT</t>
  </si>
  <si>
    <t>60:40 - 60% COTTON AND 40% 0.8D POLYESTER</t>
  </si>
  <si>
    <t xml:space="preserve">100% POLYESTER GRS MICROFIBER DRY GREIGE FINISHED FABRIC </t>
  </si>
  <si>
    <t>TEXTILE CHEMICAL (DYMAFIX DM -2558)</t>
  </si>
  <si>
    <t>TEXTILE DYES (LIYUANSOL)</t>
  </si>
  <si>
    <t>100% VIRGIN POLYESTER YARN (DTY 300D/96F)</t>
  </si>
  <si>
    <t>100% POLYESTER MICRO FIBER FABRIC ,82GSM</t>
  </si>
  <si>
    <t xml:space="preserve">60:40 - 60% COTTON AND 40% 0.8D POLYESTER COMPACT   60/1 </t>
  </si>
  <si>
    <t>FORMIC ACID 85% (THE GO</t>
  </si>
  <si>
    <t>FLOPRINT TA 160 AF PIGMENT </t>
  </si>
  <si>
    <t xml:space="preserve"> 78% POLYESTER 17% VISCOSE 05% SPANDE</t>
  </si>
  <si>
    <t>TEXTILE CHEMICAL (MICROS 50 HS MICROEMULSION) (SILICON)</t>
  </si>
  <si>
    <t>POLYVINYL ALCOHOL PVA GRADE:BP-17A             for polly</t>
  </si>
  <si>
    <t>100% POLYESTER YARN (DTY150D/48F SD R</t>
  </si>
  <si>
    <t>100% POLYESTER TEXTURED YARN (DTY 100D/48F</t>
  </si>
  <si>
    <t>CHEMICAL (LIQUID COLOR NNW/PC FOR FABRIC TREATMENT) NEED A CARD  INORDER TO USE FABRIC (Old 3402.1190)</t>
  </si>
  <si>
    <t>100% VIRGIN POLYESTER YARN (DTY 150D</t>
  </si>
  <si>
    <t>100% POLYESTER TEXTURED YARN (DTY 100D/1</t>
  </si>
  <si>
    <t>100% POLYESTER YARN (DTY 300D/96F)</t>
  </si>
  <si>
    <t>100% POLYESTER YARN (DTY150D/48F</t>
  </si>
  <si>
    <t>100% POLYESTER TEXTURED YARN (DTY 100D</t>
  </si>
  <si>
    <t>Polyester Yarn</t>
  </si>
  <si>
    <t xml:space="preserve">K-LINE BLEACH THE +BIO LOGIC  AA CARD </t>
  </si>
  <si>
    <t>EMSIZE V (STARCH)</t>
  </si>
  <si>
    <t xml:space="preserve">FLOWPRINT </t>
  </si>
  <si>
    <t>NEOPAT BINDER PM/S 45</t>
  </si>
  <si>
    <t>FORMIC ACID 85%</t>
  </si>
  <si>
    <t>100% GRS MICROFIBER DRY GREIGE FINISHED FABRIC</t>
  </si>
  <si>
    <t>NEOPAT COMPOUND 96</t>
  </si>
  <si>
    <t>FLOPRINT TA 160 AF</t>
  </si>
  <si>
    <t>BLENDED FABRIC  73%CTN / 25%POLY / 2%SP ,</t>
  </si>
  <si>
    <t>NEOPAT BINDER PM/S 45%)</t>
  </si>
  <si>
    <t xml:space="preserve">100% POLYESTER YARN (DTY 100D/48F </t>
  </si>
  <si>
    <t>KOLLASOL CDA</t>
  </si>
  <si>
    <t>DYES (FASFA BLACK C-ECO</t>
  </si>
  <si>
    <t>TEXTILE DYES (VEEBRIGH EHT)</t>
  </si>
  <si>
    <t xml:space="preserve">FLOPRINT TA </t>
  </si>
  <si>
    <t>TEXTILE DYES (BEMACRON SMART ORANGE EE</t>
  </si>
  <si>
    <t>100% POLY MICROFIBER FABRIC</t>
  </si>
  <si>
    <t xml:space="preserve">WOVEN EDGE SATIN RIBBONS </t>
  </si>
  <si>
    <t>SUPER SIZE SIZING PRODUCTS FOR</t>
  </si>
  <si>
    <t xml:space="preserve">SUPER SIZE -SIZING PRODUCTS </t>
  </si>
  <si>
    <t>NEOPAT COMPOUND 96
ANTISCHIUMA NEOPAT N
TILASOL</t>
  </si>
  <si>
    <t xml:space="preserve">60/1 cotton yarn </t>
  </si>
  <si>
    <t xml:space="preserve"> TEXTILE DYES</t>
  </si>
  <si>
    <t>TEXTILE DYES (REMAZOL BLUE</t>
  </si>
  <si>
    <t>WETMATIC WTL / DYMAFIX
(total remaing 1317.96 Kgs)</t>
  </si>
  <si>
    <t xml:space="preserve">TEXTILE DYES (NOVACRON BLUE </t>
  </si>
  <si>
    <t>60:40 YARN (60% COTTON 40% POLYESTER)</t>
  </si>
  <si>
    <t>60/1 cotton yarn</t>
  </si>
  <si>
    <t>100% VIRGIN POLYESTER YARN (DTY 100D</t>
  </si>
  <si>
    <t>100% POLYESTER YARN (DTY 100D/</t>
  </si>
  <si>
    <t>ARGAZOL TURQUOISE GN</t>
  </si>
  <si>
    <t xml:space="preserve">30/1 cotton yarn </t>
  </si>
  <si>
    <t>100% POLYESTER MICROFIBER FABRIC</t>
  </si>
  <si>
    <t xml:space="preserve">BEZAKTIV 
BEMACRON </t>
  </si>
  <si>
    <t>100% POLYESTER TEXTURED YARN (DTY 100D/48F HIM SD RW AA GRADE)</t>
  </si>
  <si>
    <t>PERIPRINT MIP CONC</t>
  </si>
  <si>
    <t>HYDROBLUE 90</t>
  </si>
  <si>
    <t xml:space="preserve">POLYSOFT
POLYNOL
ENZYME </t>
  </si>
  <si>
    <t>EMSIZE E14 (STARCH</t>
  </si>
  <si>
    <t>TEXTILE CHEMICAL (J INSOFT ECO TWM)</t>
  </si>
  <si>
    <t xml:space="preserve">LIYUANSOL </t>
  </si>
  <si>
    <t xml:space="preserve">100% POLY MICROFIBER FABRIC 90,82GSM WIDTH:95'' , 100" , 103" , 106" , 112'' (91271/MTRS) </t>
  </si>
  <si>
    <t xml:space="preserve">DYES FARBANTHREN </t>
  </si>
  <si>
    <t xml:space="preserve">CHEMICAL WETMATIC + DYMAFIX </t>
  </si>
  <si>
    <t>100% POLYESTER YARN (DTY 100D/48F SD RW HIM AA GRADE S TWIST)</t>
  </si>
  <si>
    <t>DYES IMPERON</t>
  </si>
  <si>
    <t>100% POLYSTER TEXTURED YARN DTY100D/48F HIM SD RW AA GRADE</t>
  </si>
  <si>
    <t>100% POLYESTER YARN (DTY 100D/48F) HIM RW SD GRADE:AA</t>
  </si>
  <si>
    <t>CHEMICAL FLOPRINT</t>
  </si>
  <si>
    <t>HYDROBLUE 90 E (SODIUM HYDROSULPHITE)</t>
  </si>
  <si>
    <t>DYES BEZAKTIVE / BEZATHREN</t>
  </si>
  <si>
    <t>100% VIRGIN POLYESTER YARN (DTY 100D/48F SD RW HIM AA GRADE S TWIST)</t>
  </si>
  <si>
    <t>CHEMICAL (IDROSOL FIE)</t>
  </si>
  <si>
    <t>Polyester Fabric</t>
  </si>
  <si>
    <t>100% POLY MICROFIBER FABRIC 82GSM, WIDTH:95",106" (33810/MTRS)</t>
  </si>
  <si>
    <t>100% POLYESTER TEXTURED YARN (DTY 100D/48F HIM RW SD GRADE-AA</t>
  </si>
  <si>
    <t>CUPRON POLYESTER 6/1 SPUN NATURAL 2.6% WAXED LOW TWIST</t>
  </si>
  <si>
    <t xml:space="preserve">BEZATHREN </t>
  </si>
  <si>
    <t>73% CTN25%POLY 2% SP FABRIC WEIGHT :110+/-5 GSM 40S*75D+40D/133*72 48/50" (6766.5/MTRS)</t>
  </si>
  <si>
    <t xml:space="preserve">RIBBONS (4008/ROLLS) </t>
  </si>
  <si>
    <t>DYES (SYNOLON / SYNOZOL)</t>
  </si>
  <si>
    <t>REACTIVE DYE / TEXTILE PRINTING INK</t>
  </si>
  <si>
    <t>100% GRS MICRO FIBER FABRIC 75D/72* 150D/144F,DRY GREIGE FINISHED WEIGHT 80GSM 86" RAW WHITE WIDTH:220CM (10000/MTRS)</t>
  </si>
  <si>
    <t>100 PERCEMT POLYESTER 190T TAFFETA, W/R + PU COATING, WHITE COLOR, 70 GSM, 57/58" (14577/MTRS)</t>
  </si>
  <si>
    <t>COMPLEX DSP / K-LINE BLEACH</t>
  </si>
  <si>
    <t xml:space="preserve">20/1 cotton yarn </t>
  </si>
  <si>
    <t>HYDRO BLUE 90 E</t>
  </si>
  <si>
    <t>EMSIZE E35 (STARCH)</t>
  </si>
  <si>
    <t>CUPRON POLYESTER 20/1 SPUN NATURAL 3% WAXED</t>
  </si>
  <si>
    <t xml:space="preserve">100% POLYESTER TEXTURED YARN (DTY 100D/48F HIM RW SD GRADE-AA) </t>
  </si>
  <si>
    <t>NEOPAT BINDER / NEOPAT COMPOUND / TILASOL / ANTISCHIUMA NEOPAT NT</t>
  </si>
  <si>
    <t>MICROS 50 HS MICROEMULSION - SILICONE</t>
  </si>
  <si>
    <t>DYES (IMPERON BRILLIANT PINK / IMPERON BLUE)</t>
  </si>
  <si>
    <t xml:space="preserve">16/1 cotton yarn </t>
  </si>
  <si>
    <t>DYES BEZATHREN</t>
  </si>
  <si>
    <t>DYES BEMACRON</t>
  </si>
  <si>
    <t>NUVA N1811 LIQ</t>
  </si>
  <si>
    <t>SILICONE HT-40</t>
  </si>
  <si>
    <t>100% POLYESTER TEXTURED YARN (DTY 100D/48F) HIM RW SD GRADE -AA</t>
  </si>
  <si>
    <t>SILVERCLEAR DG-300</t>
  </si>
  <si>
    <t>100% POLY MICROFIBER FABRIC, 82GSM WIDTH:95'' ,106" (49400/MTRS)</t>
  </si>
  <si>
    <t>CHEMICAL LAMFINISH FIX</t>
  </si>
  <si>
    <t>100% POLYESTER TEXTURED DTY 100/48F HIM RW SD GRADE-AA</t>
  </si>
  <si>
    <t xml:space="preserve">22/1 cotton yarn </t>
  </si>
  <si>
    <t>DYMATIC (WETMATIC WTL)</t>
  </si>
  <si>
    <t>CHEMICAL (MICROS 50 HS MICROEMULSION)</t>
  </si>
  <si>
    <t xml:space="preserve">100% POLY MICROFIBER FABRIC, 82GSM WIDTH:95'' (17389/MTRS) </t>
  </si>
  <si>
    <t>100% COTTON GREY CLOTH 167 GR/M2, NE 20/1XNE8/1 40X39 PER INCH WIDTH 263,281,305CM (555054.63/MTRS)</t>
  </si>
  <si>
    <t>POLYVINYL ALCOHOL (PVA)</t>
  </si>
  <si>
    <t>DYES (LIYUANSOL)</t>
  </si>
  <si>
    <t>100% POLYESTER 190T TAFFETA W/R +PU COATING WHITE COLOR 70GSM WIDTH:57"/58" (1423/MTRS)</t>
  </si>
  <si>
    <t>DYES (FARBANTHREN)</t>
  </si>
  <si>
    <t>CHEMICAL (SILICONE HT-40)</t>
  </si>
  <si>
    <t>100% NYLON WOVEN FABRIC 4500/MTRS</t>
  </si>
  <si>
    <t xml:space="preserve">100% POLY MICROFIBER FABRIC, 82,210GSM WIDTH:95'' ,106", 59"(65602/MTRS) </t>
  </si>
  <si>
    <t>CHEMICAL (POLYSOFT / ENZYME S )</t>
  </si>
  <si>
    <t>CHEMICAL SILICONE HT-40</t>
  </si>
  <si>
    <t>DYES (IMPERON)</t>
  </si>
  <si>
    <t>CHEMICAL (FLOPRINT TA)</t>
  </si>
  <si>
    <t>DYES (BEZATHREN)</t>
  </si>
  <si>
    <t>DYES (REMAZOL)</t>
  </si>
  <si>
    <t>CHEMICAL (POLYSOFT / POLYNOL / ENZYME )</t>
  </si>
  <si>
    <t>CHEMICAL (WETMATIC / DYMAFIX) (Old 3402.1300</t>
  </si>
  <si>
    <t>CHEMICAL (MIGROSTOP CPA)</t>
  </si>
  <si>
    <t>CHEMICAL (FLOPRINT TA 160 + 250)</t>
  </si>
  <si>
    <t>CHEMICAL ( WETMATIC WTL + DYMAFIX ) (Old 3402.1300)</t>
  </si>
  <si>
    <t xml:space="preserve">SILICONE HT-40 </t>
  </si>
  <si>
    <t>CHEMICAL _LIQUID + POWDER COLOR NNW/PC FOR FABRIC TREATMENT (Old 3402.1190)</t>
  </si>
  <si>
    <t>65% POLYESTER 33% COTTON 2% ANTISTATIC BLENDED FABRIC 3/1 TWILL 20*16S,128*60 (5000/MTRS)</t>
  </si>
  <si>
    <t>CHEMICAL (FLOPRINT TA 160)</t>
  </si>
  <si>
    <t>DYES (INDANTHREN VIOLET B COLLOISOL)</t>
  </si>
  <si>
    <t>CHEMICAL (LAMFINISH FIX)</t>
  </si>
  <si>
    <t>CHEMICAL (NEOPAT BINDER / COMPUND)</t>
  </si>
  <si>
    <t>CHEMICAL PIGMENT GREEN</t>
  </si>
  <si>
    <t>Polyester Spun Yarn</t>
  </si>
  <si>
    <t>WOVEN LABEL QTY 24,000 Pcs</t>
  </si>
  <si>
    <t>Sewing Thread 800,000 Mtr</t>
  </si>
  <si>
    <t>Cotton Fabric</t>
  </si>
  <si>
    <t>RIBBONS (WHITE DOUBLE SIDE WOVEN EDGE 35MM)(1000800/MTRS)</t>
  </si>
  <si>
    <t>DYES (FASFA)</t>
  </si>
  <si>
    <t>50% RECYCLED PET POLYESTER / 25% POST CONSUMER CO / 25% PRE CONSUMER CO WEAVING BLENDED YARN COUNT NE 14/1 (</t>
  </si>
  <si>
    <t>CHEMICAL MIGROSTOP CPA)</t>
  </si>
  <si>
    <t>CHEMICAL (WETMATIC WTL)</t>
  </si>
  <si>
    <t>100% POLY MICROFIBER FABRIC 90,82GSM WIDTH:95'' ,100" , 103" , 106" , 112'' (92574/MTRS)</t>
  </si>
  <si>
    <t xml:space="preserve">100% NYLON WOVEN DYED FABRIC (14125/MTRS) </t>
  </si>
  <si>
    <t>CHEMICAL FLOPRINT TA 160 AF PIGMENT THICKENER</t>
  </si>
  <si>
    <t>CHEMICAL (DROPCEL 300)</t>
  </si>
  <si>
    <t xml:space="preserve">100% SPUN POLYESTER SEWING </t>
  </si>
  <si>
    <t>TEXTILE DYES (NEMOTOS)</t>
  </si>
  <si>
    <t>DYES (TERASIL RED W-4BS</t>
  </si>
  <si>
    <t>DYES (TERASIL NAVY GRL-C 200%)</t>
  </si>
  <si>
    <t>REACTIVE DYE AQUA PREMIUM / CLEANING REGGIANI AQUA</t>
  </si>
  <si>
    <t>DYES (BEZAKTIV)</t>
  </si>
  <si>
    <t>100% POLYESTER YARN (DTY 100D/48F HIM RW SD GRADE-AA)</t>
  </si>
  <si>
    <t>CHEMICAL (EMULSION AQUASOL SHARP BHV)</t>
  </si>
  <si>
    <t>CHEMICAL (PERIPRINT)</t>
  </si>
  <si>
    <t>CHEMICAL (DYMAFIX)</t>
  </si>
  <si>
    <t>DYES (FARBANTHREN BRILLIANT)</t>
  </si>
  <si>
    <t>CHEMICAL (NUVA N1811 LIQ)</t>
  </si>
  <si>
    <t>DYES (SYNOLON)</t>
  </si>
  <si>
    <t>DYES (INDENTHREN BLUE)</t>
  </si>
  <si>
    <t>100% POLYESTER TEXTURED YARN (DTY 100D/48F HIM RW SD GRADE-AA)</t>
  </si>
  <si>
    <t>POLYESTER ELASTOLEFIN YARN 40 DENIER</t>
  </si>
  <si>
    <t>CHEMICAL (HEIQ ADAPTIVE AC -06)</t>
  </si>
  <si>
    <t>100% COTTON LINEN FABRIC GEIGE</t>
  </si>
  <si>
    <t>Dyes (BEZATHREN BLUE)</t>
  </si>
  <si>
    <t>WOVEN 50% POST CONS POLY-25% POST CONS REC COTTON -25%PRE CONS REC COTTON BLENDED YARN RAW WHITE 30/1</t>
  </si>
  <si>
    <t>HYDROGEN PEROXIDE 50% TECHNICAL GRADE</t>
  </si>
  <si>
    <t>CHEMICAL ( J-SC WAX / J-CANDLES )</t>
  </si>
  <si>
    <t>100%LINEN FABRIC 14*14/42*42 65" QTY 8596.1/MTRS</t>
  </si>
  <si>
    <t>100%LINEN FABRIC 14*14/42*42 65" QTY 3975.7/MTRS</t>
  </si>
  <si>
    <t>100% POLYESTER YARN (DTY 100D/48F )</t>
  </si>
  <si>
    <t>DYESTUFF SAMPLE</t>
  </si>
  <si>
    <t>100% POLYESTER YARN (DTY 150D/48F )</t>
  </si>
  <si>
    <t>POLYESTER FILAMENT YARN (RTSS DT 150D/72F SD RW AA</t>
  </si>
  <si>
    <t>JINSOFECO TWN -2</t>
  </si>
  <si>
    <t>FABRICS FOR READYMADE GARMENTS INDUSTRY 73%CTN/25%POLY/2%SP FABRIC WEIGHT : 110+/-5GSM 40S*75D+40D/133*72 48/50"(5149/M</t>
  </si>
  <si>
    <t>DYES (TERASIL)</t>
  </si>
  <si>
    <t>DYES (SUNCRON)</t>
  </si>
  <si>
    <t>100% POLYESTER YARN (ACY 300D/96F+70D)</t>
  </si>
  <si>
    <t>DYES (INDENTHREN)</t>
  </si>
  <si>
    <t>DYES FARBANTHREN)</t>
  </si>
  <si>
    <t>WETMATIC WTL</t>
  </si>
  <si>
    <t>DYES (TERASIL +  NOVACRON)</t>
  </si>
  <si>
    <t>CHEMICAL (PERIPRINT + PERIGEN)</t>
  </si>
  <si>
    <t xml:space="preserve">POLYVINYL ALCOHOL (PVA) </t>
  </si>
  <si>
    <t>DYES (INDANTHREN BLUE)</t>
  </si>
  <si>
    <t>100% POLYESTER TEXTURED YARN (DTY 150D/48F HIM RW SD AA GRADE)</t>
  </si>
  <si>
    <t>100% POLYESTER TEXTURED YARN DTY 150D/48F HIM RW SD GRADE-AA</t>
  </si>
  <si>
    <t>DYES (SETAZOL / PIGMASET / SETAPERS)</t>
  </si>
  <si>
    <t>HYDRO BLUE 90</t>
  </si>
  <si>
    <t>100% POLYESTER TEXTURED YARN DTY 150D/48F HIM SD GRADE AA</t>
  </si>
  <si>
    <t>DYES (SYNOLON BLUE AK)</t>
  </si>
  <si>
    <t>BLANDED FABRIC CVC 60/40 - 300/MTRS</t>
  </si>
  <si>
    <t>DYES (NOVACRON)</t>
  </si>
  <si>
    <t>DYES (TERASIL / NOVACRON)</t>
  </si>
  <si>
    <t>POLYESTER FILMAMENT YARN RTSS DT 150D/72F SD RW AA</t>
  </si>
  <si>
    <t>DYES (VEEBRIGHT EHT)</t>
  </si>
  <si>
    <t>CHEMICAL (RAROPRINT PH)</t>
  </si>
  <si>
    <t>REPRINT LRW (PRINTING PASTE)</t>
  </si>
  <si>
    <t>Chemical (PERIPRINT / PERIGEN DLS)</t>
  </si>
  <si>
    <t>Chemical LIQUID / POWDER (FABRIC TREATMENT)</t>
  </si>
  <si>
    <t>Chemical (EMULSION AQUASOL)</t>
  </si>
  <si>
    <t>DYES (SETAZOL BLACK SDN)</t>
  </si>
  <si>
    <t>CHEMICAL (ADHESIVE AGENT FOR PRINTING)</t>
  </si>
  <si>
    <t>CHEMICAL (SILICONE HT)</t>
  </si>
  <si>
    <t>100% POLYESTER NON WOVEN INTERLINING 52 GSM WIDTH:32" COLOR WHITE (180000/MTRS)</t>
  </si>
  <si>
    <t>CHEMICAL (DYMAFIX / WETMATIC)</t>
  </si>
  <si>
    <t>YARN</t>
  </si>
  <si>
    <t>Chemical Glue Epox</t>
  </si>
  <si>
    <t>OK</t>
  </si>
  <si>
    <t>FABRIC</t>
  </si>
  <si>
    <t>Chemical</t>
  </si>
  <si>
    <t>Total</t>
  </si>
  <si>
    <t>Not Used in Bleached</t>
  </si>
  <si>
    <t>Used In Bleached</t>
  </si>
  <si>
    <t>PVA</t>
  </si>
  <si>
    <t>Super Size</t>
  </si>
  <si>
    <t>Flowpint</t>
  </si>
  <si>
    <t>Hydro Blue 2832.1090</t>
  </si>
  <si>
    <t>Dymfix</t>
  </si>
  <si>
    <t>Formic Acid</t>
  </si>
  <si>
    <t>Neopad</t>
  </si>
  <si>
    <t>Hydrogen Peroxide</t>
  </si>
  <si>
    <t>LAMFINISH FIX 3909.5000</t>
  </si>
  <si>
    <t>Silicon 3910.0000</t>
  </si>
  <si>
    <t>MIZE STACH 3505.1090</t>
  </si>
  <si>
    <t>EMSIZE E30 1108.1900</t>
  </si>
  <si>
    <t>Silver Clear 3808.9400 / 3402.1990</t>
  </si>
  <si>
    <t>Pumic Stone - used only Denim Items</t>
  </si>
  <si>
    <t>Ext</t>
  </si>
  <si>
    <t>Buyer</t>
  </si>
  <si>
    <t>Mrkt Person</t>
  </si>
  <si>
    <t>2264 / 2220</t>
  </si>
  <si>
    <t>LDIL</t>
  </si>
  <si>
    <t>Zohaib / Urooj</t>
  </si>
  <si>
    <t>2224 / 2056</t>
  </si>
  <si>
    <t>Umairsaleem 0320-1210433 / Ayesha / shoaib-0300-3531468</t>
  </si>
  <si>
    <t>(Truoser/Tunic - Zipper + Button), (Short - Zipper)</t>
  </si>
  <si>
    <t>SIPLEC</t>
  </si>
  <si>
    <t>Abbas / Yasir</t>
  </si>
  <si>
    <t>RED TAG</t>
  </si>
  <si>
    <t>Ubaid</t>
  </si>
  <si>
    <t>DIBELLA / ELIS (Gown -butt X)</t>
  </si>
  <si>
    <t>Hassan Khatri 0321-2596167</t>
  </si>
  <si>
    <t>Gwon / (Duvet Ziper XX / BUTTON) + RFID</t>
  </si>
  <si>
    <t>Dimension / KAUFLAND / HACOT / LUMAS</t>
  </si>
  <si>
    <t>Wahaj-0322-2001207 / Imran / Danish-Hacot</t>
  </si>
  <si>
    <t>USMAN / Yahya</t>
  </si>
  <si>
    <t>MISTRAL</t>
  </si>
  <si>
    <t>Arsalan Gul 2220 - 03222-001511/ saad jahangir</t>
  </si>
  <si>
    <t>GOLDEN APPAREAL</t>
  </si>
  <si>
    <t>Muqtadir</t>
  </si>
  <si>
    <t>BERSHKA / PULL&amp;BEAR</t>
  </si>
  <si>
    <t>ALARM + ZIPPER</t>
  </si>
  <si>
    <t>Waqas Altaf / Mujahid / Mehmood</t>
  </si>
  <si>
    <t>DUVET - RFID / BED SPREAD - RIBBON</t>
  </si>
  <si>
    <t>2278 / 2181</t>
  </si>
  <si>
    <t>ENCOMPASS</t>
  </si>
  <si>
    <t>OWAIS</t>
  </si>
  <si>
    <t>Scrub - 6 Button /LABEL</t>
  </si>
  <si>
    <t>SCHIJVENS</t>
  </si>
  <si>
    <t>Imran</t>
  </si>
  <si>
    <t>SHIRT  -NO MATERIAL USE</t>
  </si>
  <si>
    <t>MINOTI</t>
  </si>
  <si>
    <t>MAAZ</t>
  </si>
  <si>
    <t>ZIPPER / BIUTTON / LABEL</t>
  </si>
  <si>
    <t>CONFORAMA</t>
  </si>
  <si>
    <t>Pervez Kapadia</t>
  </si>
  <si>
    <t>DUVET - no import</t>
  </si>
  <si>
    <t>MEDLINE</t>
  </si>
  <si>
    <t>Kashif Usman 0321-2595046 / Owais-Encompass</t>
  </si>
  <si>
    <t>Scrub - no item / Lab Coat - Button+Zipper</t>
  </si>
  <si>
    <t>LPP / BBK</t>
  </si>
  <si>
    <t>DUEVET (ZIPPER &amp; BUTTON)</t>
  </si>
  <si>
    <t>TIERMOUNT / LIDL / WELSPUN</t>
  </si>
  <si>
    <t xml:space="preserve">NO IMPORT </t>
  </si>
  <si>
    <t>COSTCO</t>
  </si>
  <si>
    <t>Maaz - 0324-3422366 / Arsalan</t>
  </si>
  <si>
    <t>Denim PANT</t>
  </si>
  <si>
    <t>MAMIYE Bros / Circle Clothing</t>
  </si>
  <si>
    <t>Uzair 0321-2595238/ Anas</t>
  </si>
  <si>
    <t>Pant - Zipper</t>
  </si>
  <si>
    <t>2247/2286</t>
  </si>
  <si>
    <t>WUENSCHE ALDI</t>
  </si>
  <si>
    <t>Arsalan</t>
  </si>
  <si>
    <t>OVERALL/DUNGAREE/TROUSER</t>
  </si>
  <si>
    <t>INDITEX(ZARA)</t>
  </si>
  <si>
    <t>TAHSEEN(0310-2935695) / AAMIR</t>
  </si>
  <si>
    <t>Label+Button</t>
  </si>
  <si>
    <t>DUEVET (BUTTON)</t>
  </si>
  <si>
    <t>EUROFIRANY</t>
  </si>
  <si>
    <t>Ubaid &amp; Muzzamil</t>
  </si>
  <si>
    <t>DUEVET (ZIPPER)</t>
  </si>
  <si>
    <t>PROMECO / IBENA</t>
  </si>
  <si>
    <t>COMFORTER / DUVET</t>
  </si>
  <si>
    <t>MORISSON</t>
  </si>
  <si>
    <t>WAQAS ALTAF (0322-2001194)</t>
  </si>
  <si>
    <t>DUVET</t>
  </si>
  <si>
    <t>OWN RANGE</t>
  </si>
  <si>
    <t>DUVET -BUTTON</t>
  </si>
  <si>
    <t>MATHEIS</t>
  </si>
  <si>
    <t>Arsalan Shahid 0322-2001260</t>
  </si>
  <si>
    <t>DUVET - Zipper</t>
  </si>
  <si>
    <t>EL-CORTE</t>
  </si>
  <si>
    <t>AHSAN MOIZ</t>
  </si>
  <si>
    <t>1_Used Qty</t>
  </si>
  <si>
    <t>1_Per Kg</t>
  </si>
  <si>
    <t>1_Key</t>
  </si>
  <si>
    <t>2_Used Qty</t>
  </si>
  <si>
    <t>2_Per Kg</t>
  </si>
  <si>
    <t>2_Key</t>
  </si>
  <si>
    <t>3_Used Qty</t>
  </si>
  <si>
    <t>3_Per Kg</t>
  </si>
  <si>
    <t>3_AC1</t>
  </si>
  <si>
    <t>3_AC2</t>
  </si>
  <si>
    <t>3_Key</t>
  </si>
  <si>
    <t>4_Used Qty</t>
  </si>
  <si>
    <t>4_Per Kg</t>
  </si>
  <si>
    <t>4_AC1</t>
  </si>
  <si>
    <t>4_AC2</t>
  </si>
  <si>
    <t>4_Key</t>
  </si>
  <si>
    <t>5_Used Qty</t>
  </si>
  <si>
    <t>5_Per Kg</t>
  </si>
  <si>
    <t>5_AC1</t>
  </si>
  <si>
    <t>5_AC2</t>
  </si>
  <si>
    <t>5_Key</t>
  </si>
  <si>
    <t>6_Used Qty</t>
  </si>
  <si>
    <t>6_Per Kg</t>
  </si>
  <si>
    <t>6_AC1</t>
  </si>
  <si>
    <t>6_AC2</t>
  </si>
  <si>
    <t>6_Key</t>
  </si>
  <si>
    <t>7_Used Qty</t>
  </si>
  <si>
    <t>7_Per Kg</t>
  </si>
  <si>
    <t>7_AC1</t>
  </si>
  <si>
    <t>7_AC2</t>
  </si>
  <si>
    <t>7_Key</t>
  </si>
  <si>
    <t>8_Used Qty</t>
  </si>
  <si>
    <t>8_Per Kg</t>
  </si>
  <si>
    <t>8_AC1</t>
  </si>
  <si>
    <t>8_AC2</t>
  </si>
  <si>
    <t>8_Key</t>
  </si>
  <si>
    <t>9_Used Qty</t>
  </si>
  <si>
    <t>9_Per Kg</t>
  </si>
  <si>
    <t>9_AC1</t>
  </si>
  <si>
    <t>9_AC2</t>
  </si>
  <si>
    <t>9_Key</t>
  </si>
  <si>
    <t>10_Used Qty</t>
  </si>
  <si>
    <t>10_Per Kg</t>
  </si>
  <si>
    <t>10_AC1</t>
  </si>
  <si>
    <t>10_AC2</t>
  </si>
  <si>
    <t>10_Key</t>
  </si>
  <si>
    <t>11_Used Qty</t>
  </si>
  <si>
    <t>11_Per Kg</t>
  </si>
  <si>
    <t>11_AC1</t>
  </si>
  <si>
    <t>11_AC2</t>
  </si>
  <si>
    <t>11_Key</t>
  </si>
  <si>
    <t>12_Used Qty</t>
  </si>
  <si>
    <t>12_Per Kg</t>
  </si>
  <si>
    <t>12_AC1</t>
  </si>
  <si>
    <t>12_AC2</t>
  </si>
  <si>
    <t>12_Key</t>
  </si>
  <si>
    <t>13_Used Qty</t>
  </si>
  <si>
    <t>13_Per Kg</t>
  </si>
  <si>
    <t>13_AC1</t>
  </si>
  <si>
    <t>13_AC2</t>
  </si>
  <si>
    <t>13_Key</t>
  </si>
  <si>
    <t>14_Used Qty</t>
  </si>
  <si>
    <t>14_Per Kg</t>
  </si>
  <si>
    <t>14_AC1</t>
  </si>
  <si>
    <t>14_AC2</t>
  </si>
  <si>
    <t>14_Key</t>
  </si>
  <si>
    <t>15_Used Qty</t>
  </si>
  <si>
    <t>15_Per Kg</t>
  </si>
  <si>
    <t>15_AC1</t>
  </si>
  <si>
    <t>15_AC2</t>
  </si>
  <si>
    <t>15_Key</t>
  </si>
  <si>
    <t>DUNNES</t>
  </si>
  <si>
    <t>Umer - 0331-2568018</t>
  </si>
  <si>
    <t>KPPI-IB-321-04-07-2023</t>
  </si>
  <si>
    <t>KAPW-IB-648-04-07-2023</t>
  </si>
  <si>
    <t>KAPW-IB-191-03-07-2023</t>
  </si>
  <si>
    <t>KAPS-IB-1409-06-07-2023</t>
  </si>
  <si>
    <t>KAPE-FS-1496-08-07-2023</t>
  </si>
  <si>
    <t>KAPW-FS-4230-10-07-2023</t>
  </si>
  <si>
    <t>KAPE-FS-1994-11-07-2023</t>
  </si>
  <si>
    <t>KPPI-FS-2370-12-07-2023</t>
  </si>
  <si>
    <t>KPPI-FS-2374-12-07-2023</t>
  </si>
  <si>
    <t>KAPS-FS-5256-12-07-2023</t>
  </si>
  <si>
    <t>KAPW-FS-7620-15-07-2023</t>
  </si>
  <si>
    <t>KPAF-FS-2302-15-07-2023</t>
  </si>
  <si>
    <t>3.10 / 4.20 / 6.0 / 4.80</t>
  </si>
  <si>
    <t>DYES LIYUANSOL</t>
  </si>
  <si>
    <t>100% LINEN YARN WET SPIN NM20/1 BLEACHED LONG FIBRE HARD CONE</t>
  </si>
  <si>
    <t>3402.9000 / 3809.9190</t>
  </si>
  <si>
    <t>4.85 / 3.85</t>
  </si>
  <si>
    <t>Chemical (TILASOL / ANTISCHIUMA NEOPAT NT)</t>
  </si>
  <si>
    <t>100% POLYESTER MICROFIBER FABRIC WIDTH 256CM,90GSM (19243/MTRS) (THE GOODS ARE RELEASE UNDER EXPORT ORIENTED UNIT,SRO:326,327)</t>
  </si>
  <si>
    <t>100% POLYESTER YARN DTY 100D/48F HIM SD RW AA GRADE</t>
  </si>
  <si>
    <t>100% POLYESTER NON WOVEN INTERLINING 52GSM WIDTH:32" COLOR WHITE (30000/MTRS)</t>
  </si>
  <si>
    <t>POLYESTER YARN ACY 300/96 WHITE + 70D INVISTALYCRA</t>
  </si>
  <si>
    <t>58% BIO KAT / 39% REC.PES / 3% STR EFFEN WEEFSEL FABRIC (5148.50/MTRS)</t>
  </si>
  <si>
    <t>100% POLYMIDE CORDURA FABRIC 500X500 1/1 CUTTABLE WIDTH:210GSM ECO BIONIC FINISH (4697/MTRS)</t>
  </si>
  <si>
    <t>Chemical (SILICONE HT-40)</t>
  </si>
  <si>
    <t>15.0 / 11.70</t>
  </si>
  <si>
    <t>Chemical (WETMATIC / BEZATHREN)</t>
  </si>
  <si>
    <t>Dyed (BEZATHREN)</t>
  </si>
  <si>
    <t>41.8012 / 48.2322 / 41.8012 / 5.2032</t>
  </si>
  <si>
    <t>BAYSCENT LAVENDER / EUCALYPTUS / JASMIN / TANAPUR ONE</t>
  </si>
  <si>
    <t>LIDL</t>
  </si>
  <si>
    <t>SAJID-0322-2001259/2220 / ZOHAIB-0317-2012995/2064</t>
  </si>
  <si>
    <t>Dibella</t>
  </si>
  <si>
    <t>Hassan Khatri</t>
  </si>
  <si>
    <t>Mps -Inlay card - Yes</t>
  </si>
  <si>
    <t>Mps -Inlay card - No</t>
  </si>
  <si>
    <t>PULLER CORD</t>
  </si>
  <si>
    <t>1 PC</t>
  </si>
  <si>
    <t>REF TAPE</t>
  </si>
  <si>
    <t>VELCRO TAPE</t>
  </si>
  <si>
    <t>0.35 mtr</t>
  </si>
  <si>
    <t>0.32 mtr</t>
  </si>
  <si>
    <t>0.125-0.145 mtr (12.5 cm-14.5 cm)
0.145-0.165 mtr (14.5 cm-16.5 cm)</t>
  </si>
  <si>
    <t>Cordura Fabric</t>
  </si>
  <si>
    <t>0.14 mtr</t>
  </si>
  <si>
    <t>0.15 mtr</t>
  </si>
  <si>
    <t>0.40 mtr</t>
  </si>
  <si>
    <t>0.42 mtr</t>
  </si>
  <si>
    <t>4 PC</t>
  </si>
  <si>
    <t>ZIPPER (YKK) Fly
                       Thigh</t>
  </si>
  <si>
    <t>WUNSCHE ALDI - DUNGAREE</t>
  </si>
  <si>
    <t>WUNSCHE ALDI - TROUSER</t>
  </si>
  <si>
    <t>BUCKLE</t>
  </si>
  <si>
    <t>2 PC</t>
  </si>
  <si>
    <t>2286 - Arsalan Sultan</t>
  </si>
  <si>
    <t>IBENA</t>
  </si>
  <si>
    <t>MOIZ 2220</t>
  </si>
  <si>
    <t>DUVET+ZIPPER+INAY</t>
  </si>
  <si>
    <t>MEDLINE - LABCOAT</t>
  </si>
  <si>
    <t>ZIPPER (YKK)</t>
  </si>
  <si>
    <t>0.49-0.53 mtr (49 cm-53 cm)</t>
  </si>
  <si>
    <t>8 PC</t>
  </si>
  <si>
    <t>Buttons (Morito)</t>
  </si>
  <si>
    <t>Idress</t>
  </si>
  <si>
    <t>MEDLINE - Scrub Top</t>
  </si>
  <si>
    <t>MEDLINE - Scrub Bottom</t>
  </si>
  <si>
    <t>CENTRIC FASHION - PANT</t>
  </si>
  <si>
    <t xml:space="preserve">0.23 mtr </t>
  </si>
  <si>
    <t>DUVET-Button / all-Inlay</t>
  </si>
  <si>
    <t>DUNELM</t>
  </si>
  <si>
    <t>2041 MUJAHID</t>
  </si>
  <si>
    <t>Duvet-Button / Inlay / RFID Chip-Checkpoint</t>
  </si>
  <si>
    <t>KAPW-IB-2468-06-07-2023</t>
  </si>
  <si>
    <t>KAPW-IB-2040-06-07-2023</t>
  </si>
  <si>
    <t>WATER REPELLENT AGENT</t>
  </si>
  <si>
    <t>3.30 / 16.20 / 4.95</t>
  </si>
  <si>
    <t>KPPI-FS-2379-12-07-2023</t>
  </si>
  <si>
    <t>KAPW-FS-6474-13-07-2023</t>
  </si>
  <si>
    <t>KAPS-FS-6492-14-07-2023</t>
  </si>
  <si>
    <t>100% POLYESTER TEXTURED YARN DTY 150D/48F HIM RW SD GRADE AA</t>
  </si>
  <si>
    <t>KAPW-FS-7622-15-07-2023</t>
  </si>
  <si>
    <t>KAPW-FS-7623-15-07-2023</t>
  </si>
  <si>
    <t>KAPW-FS-10367-20-07-2023</t>
  </si>
  <si>
    <t>GREY POLYESTER REFLECTIVE PIPING SIZE 1CM (139318/MTRS)</t>
  </si>
  <si>
    <t>KAPW-FS-10366-20-07-2023</t>
  </si>
  <si>
    <t>GREY POLYESTER REFLECTIVE PIPING SIZE 1CM (5682/MTRS)</t>
  </si>
  <si>
    <t>KAPW-FS-10509-20-07-2023</t>
  </si>
  <si>
    <t>100% POLYMIDE CORDURA FABRIC 500X500 1/1 57 CUTTABLE WIDTH:210GSM ECO BIONIC FINISH (15351/MTRS)</t>
  </si>
  <si>
    <t>KAPW-FS-11807-22-07-2023</t>
  </si>
  <si>
    <t>11.15 / 24.98 / 8.25</t>
  </si>
  <si>
    <t>DYES (NOVACRON / TERASIL)</t>
  </si>
  <si>
    <t>KAPS-FS-9486-22-07-2023</t>
  </si>
  <si>
    <t>KAPW-FS-11808-22-07-2023</t>
  </si>
  <si>
    <t>KAPE-FS-5500-22-07-2023</t>
  </si>
  <si>
    <t>KAPW-FS-11805-22-07-2023</t>
  </si>
  <si>
    <t>KAPW-FS-12038-24-07-2023</t>
  </si>
  <si>
    <t>KAPW-FS-12037-24-07-2023</t>
  </si>
  <si>
    <t>KAPW-FS-12729-25-07-2023</t>
  </si>
  <si>
    <t>KAPW-FS-13483-26-07-2023</t>
  </si>
  <si>
    <t>KAPS-FS-10920-26-07-2023</t>
  </si>
  <si>
    <t>CHEMICAL (SILICONE)</t>
  </si>
  <si>
    <t>ACY YARN 300/96 WHITE +70D INVISTALYCRA</t>
  </si>
  <si>
    <t xml:space="preserve">PRINTING PIGMENT DYES) NEMOTO'S </t>
  </si>
  <si>
    <t>WOVEN -50% POST CONS POLY -25% POST CONS REC COTTON- 25% PRE CONS REC COTTON YARN RAW WHITE 14/1</t>
  </si>
  <si>
    <t>CHEMICAL (PERIPRINT / PERIGEN)</t>
  </si>
  <si>
    <t>DUVET-Button / all-Inlay + Security Tag</t>
  </si>
  <si>
    <t>I</t>
  </si>
  <si>
    <t xml:space="preserve">PYRAZOL </t>
  </si>
  <si>
    <t xml:space="preserve">LEUCOPHOR </t>
  </si>
  <si>
    <t xml:space="preserve">PRINTOFIX </t>
  </si>
  <si>
    <t xml:space="preserve">APPRETAN EMJ </t>
  </si>
  <si>
    <t xml:space="preserve">ARKOFIL CMC </t>
  </si>
  <si>
    <t>KEXP-0669961-200-19-07-2023</t>
  </si>
  <si>
    <t>KEXP-0669961-201-19-07-2023</t>
  </si>
  <si>
    <t>KEXP-0669961-202-19-07-2023</t>
  </si>
  <si>
    <t>KEXP-0669961-203-19-07-2023</t>
  </si>
  <si>
    <t>KEXP-0669961-206-19-07-2023</t>
  </si>
  <si>
    <t>KEXP-0669961-207-19-07-2023</t>
  </si>
  <si>
    <t>KEXP-0669961-208-19-07-2023</t>
  </si>
  <si>
    <t>KEXP-0669961-209-19-07-2023</t>
  </si>
  <si>
    <t>KEXP-0669961-210-19-07-2023</t>
  </si>
  <si>
    <t>KEXP-0669961-211-19-07-2023</t>
  </si>
  <si>
    <t>KEXP-0669961-212-19-07-2023</t>
  </si>
  <si>
    <t>KEXP-0669961-213-19-07-2023</t>
  </si>
  <si>
    <t>KEXP-0669961-214-19-07-2023</t>
  </si>
  <si>
    <t>KEXP-0669961-215-19-07-2023</t>
  </si>
  <si>
    <t>KEXP-0669961-216-19-07-2023</t>
  </si>
  <si>
    <t>KEXP-0669961-217-19-07-2023</t>
  </si>
  <si>
    <t>KEXP-0669961-218-19-07-2023</t>
  </si>
  <si>
    <t>KEXP-0669961-219-19-07-2023</t>
  </si>
  <si>
    <t>KEXP-0669961-220-19-07-2023</t>
  </si>
  <si>
    <t>KEXP-0669961-221-19-07-2023</t>
  </si>
  <si>
    <t>EFS</t>
  </si>
  <si>
    <t>L</t>
  </si>
  <si>
    <t xml:space="preserve">DRIMAREN </t>
  </si>
  <si>
    <t xml:space="preserve">INDOSOL / PYRAZOL </t>
  </si>
  <si>
    <t xml:space="preserve">KIERALON </t>
  </si>
  <si>
    <t xml:space="preserve">BACTASOL </t>
  </si>
  <si>
    <t xml:space="preserve">SOLUSOFT </t>
  </si>
  <si>
    <t xml:space="preserve">FORON BRILLIANT </t>
  </si>
  <si>
    <t xml:space="preserve">LYOGEN WD </t>
  </si>
  <si>
    <t xml:space="preserve">KIERALON / MERCEROL </t>
  </si>
  <si>
    <t xml:space="preserve">CERALUBE / FIXAPRET / IMACOL C / LEUCOPHOR / LUPRINTOL ADDITIVE / SIRRIX NE </t>
  </si>
  <si>
    <t xml:space="preserve">CATALYST / PRESTOGEN / SANITIZED / SOLIDOKOLL </t>
  </si>
  <si>
    <t xml:space="preserve">HELIZARIN / PRESTOGEN </t>
  </si>
  <si>
    <t>S.no</t>
  </si>
  <si>
    <t>Scrub Top - Button / Bottom - (RFID - all)</t>
  </si>
  <si>
    <t>LPP</t>
  </si>
  <si>
    <t>SABOOR</t>
  </si>
  <si>
    <t>DUVET - BUTTON+INLAY</t>
  </si>
  <si>
    <t>PCSE-PF-14-25-07-2023</t>
  </si>
  <si>
    <t xml:space="preserve">OWAIS / YAHYA </t>
  </si>
  <si>
    <t>WELSPUN</t>
  </si>
  <si>
    <t>PCSE-PF-12-25-07-2023</t>
  </si>
  <si>
    <t>ARSALAN GUL</t>
  </si>
  <si>
    <t>PCSE-PF-15-25-07-2023</t>
  </si>
  <si>
    <t>PCSE-PF-10-25-07-2023</t>
  </si>
  <si>
    <t>PCSE-PF-11-25-07-2023</t>
  </si>
  <si>
    <t>PCSE-PF-13-25-07-2023</t>
  </si>
  <si>
    <t>PCSE-PF-9-25-07-2023</t>
  </si>
  <si>
    <t>KAPS-FS-13465-02-08-2023</t>
  </si>
  <si>
    <t>KAPS-FS-14443-04-08-2023</t>
  </si>
  <si>
    <t>KAPS-FS-14441-04-08-2023</t>
  </si>
  <si>
    <t>KAPE-FS-9023-07-08-2023</t>
  </si>
  <si>
    <t>KAPS-FS-15439-07-08-2023</t>
  </si>
  <si>
    <t>KAPS-FS-15113-07-08-2023</t>
  </si>
  <si>
    <t xml:space="preserve">100% POLYESTER FABRIC ASSORTIS 2401+2402 82GSM,WIDTH:242,269CM (38813/MTRS) </t>
  </si>
  <si>
    <t>Chemical ACRYLIC POLYMER EMULSION M-PRINT RT</t>
  </si>
  <si>
    <t>Chemical (DYMAFIX / WETMATIC)</t>
  </si>
  <si>
    <t>3402.4190 / 3402.4200</t>
  </si>
  <si>
    <t>3204.1190 /3204.1600 / 3204.1590</t>
  </si>
  <si>
    <t>DYES (BEMCARON / BEZAKTIV / BEZATHREN)</t>
  </si>
  <si>
    <t>28.1332 / 9.7964 / 17.5832 / 11.8561 / 8.7414 / 8.9926 / 19.0904 / 226.5724 / 62.7972</t>
  </si>
  <si>
    <t>MAIN STREAM</t>
  </si>
  <si>
    <t>SAAD JAHANGIR</t>
  </si>
  <si>
    <t>Table Runner - Fusing (16x76 inch)</t>
  </si>
  <si>
    <t>09082023-A-004755</t>
  </si>
  <si>
    <t>EOU</t>
  </si>
  <si>
    <t>IND</t>
  </si>
  <si>
    <t>PCSE-PF-21-04-08-2023</t>
  </si>
  <si>
    <t>PCSE-PF-16-04-08-2023</t>
  </si>
  <si>
    <t>PCSE-PF-22-04-08-2023</t>
  </si>
  <si>
    <t>PCSE-PF-19-04-08-2023</t>
  </si>
  <si>
    <t>PCSE-PF-17-04-08-2023</t>
  </si>
  <si>
    <t>PCSE-PF-18-04-08-2023</t>
  </si>
  <si>
    <t>PCSE-PF-20-04-08-2023</t>
  </si>
  <si>
    <t>PCSE-PF-23-04-08-2023</t>
  </si>
  <si>
    <t>PC65:35 Carded RING - 18/1</t>
  </si>
  <si>
    <t>PC52:48 - 40/1</t>
  </si>
  <si>
    <t>CVC60:40 - 30/1</t>
  </si>
  <si>
    <t>15082023-A-005318</t>
  </si>
  <si>
    <t>15082023-A-004760</t>
  </si>
  <si>
    <t>15082023-A-004762</t>
  </si>
  <si>
    <t>15082023-A-004766</t>
  </si>
  <si>
    <t>Comber Noil</t>
  </si>
  <si>
    <t>15082023-A-005332</t>
  </si>
  <si>
    <t>15082023-A-005336</t>
  </si>
  <si>
    <t>15082023-A-005339</t>
  </si>
  <si>
    <t>15082023-A-005340</t>
  </si>
  <si>
    <t>15082023-A-005342</t>
  </si>
  <si>
    <t>COMBER NOIL</t>
  </si>
  <si>
    <t>INTERLINING</t>
  </si>
  <si>
    <t>Tencel (Lyocell)</t>
  </si>
  <si>
    <t>Polyester Spun</t>
  </si>
  <si>
    <t>KEXP-0669961-222-09-08-2023</t>
  </si>
  <si>
    <t>KEXP-0669961-223-09-08-2023</t>
  </si>
  <si>
    <t>KEXP-0669961-224-09-08-2023</t>
  </si>
  <si>
    <t>KEXP-0669961-225-09-08-2023</t>
  </si>
  <si>
    <t>KEXP-0669961-226-09-08-2023</t>
  </si>
  <si>
    <t>KEXP-0669961-227-09-08-2023</t>
  </si>
  <si>
    <t>KEXP-0669961-228-09-08-2023</t>
  </si>
  <si>
    <t>KEXP-0669961-229-09-08-2023</t>
  </si>
  <si>
    <t>KEXP-0669961-230-09-08-2023</t>
  </si>
  <si>
    <t>KEXP-0669961-231-09-08-2023</t>
  </si>
  <si>
    <t>KEXP-0669961-232-09-08-2023</t>
  </si>
  <si>
    <t>KEXP-0669961-233-09-08-2023</t>
  </si>
  <si>
    <t>KEXP-0669961-234-09-08-2023</t>
  </si>
  <si>
    <t>KEXP-0669961-235-09-08-2023</t>
  </si>
  <si>
    <t>KEXP-0669961-236-09-08-2023</t>
  </si>
  <si>
    <t>KEXP-0669961-237-09-08-2023</t>
  </si>
  <si>
    <t>KEXP-0669961-238-09-08-2023</t>
  </si>
  <si>
    <t>KEXP-0669961-239-09-08-2023</t>
  </si>
  <si>
    <t>KEXP-0669961-240-09-08-2023</t>
  </si>
  <si>
    <t>KEXP-0669961-241-09-08-2023</t>
  </si>
  <si>
    <t xml:space="preserve">Junaid </t>
  </si>
  <si>
    <t>XXX Lutz</t>
  </si>
  <si>
    <t>KAPE-FS-9119-08-08-2023</t>
  </si>
  <si>
    <t>KAPW-FS-20224-10-08-2023</t>
  </si>
  <si>
    <t>KAPE-FS-9741-10-08-2023</t>
  </si>
  <si>
    <t>KPPI-FS-8359-10-08-2023</t>
  </si>
  <si>
    <t>KPPI-FS-8357-10-08-2023</t>
  </si>
  <si>
    <t>KAPS-FS-17123-11-08-2023</t>
  </si>
  <si>
    <t>DYES (INDANTHREN)</t>
  </si>
  <si>
    <t>2147/2114</t>
  </si>
  <si>
    <t>MEHMOOD/DANISH</t>
  </si>
  <si>
    <t>T300 - 60/1</t>
  </si>
  <si>
    <t>T200 - 40/1</t>
  </si>
  <si>
    <t>16082023-A-005553</t>
  </si>
  <si>
    <t>16082023-A-005560</t>
  </si>
  <si>
    <t>16082023-A-005562</t>
  </si>
  <si>
    <t>16082023-A-005565</t>
  </si>
  <si>
    <t>16082023-A-005570</t>
  </si>
  <si>
    <t>16082023-A-005575</t>
  </si>
  <si>
    <t>16082023-A-005579</t>
  </si>
  <si>
    <t>16082023-A-005582</t>
  </si>
  <si>
    <t>16082023-A-005609</t>
  </si>
  <si>
    <t>16082023-A-005616</t>
  </si>
  <si>
    <t>16082023-A-005623</t>
  </si>
  <si>
    <t>17082023-A-005930</t>
  </si>
  <si>
    <t>17082023-A-005934</t>
  </si>
  <si>
    <t>17082023-A-005942</t>
  </si>
  <si>
    <t>17082023-A-005943</t>
  </si>
  <si>
    <t>17082023-A-005944</t>
  </si>
  <si>
    <t>17082023-A-005945</t>
  </si>
  <si>
    <t>17082023-A-005946</t>
  </si>
  <si>
    <t>Raw cotton</t>
  </si>
  <si>
    <t>KAPW-FS-23513-17-08-2023</t>
  </si>
  <si>
    <t>KPPI-FS-10403-22-08-2023</t>
  </si>
  <si>
    <t>KAPE-FS-12872-22-08-2023</t>
  </si>
  <si>
    <t>100% POLYESTER YARN DTY 300D/96F SD RW HIM AA GRADE</t>
  </si>
  <si>
    <t>DYES (EVERZOL)</t>
  </si>
  <si>
    <t>24082023-A-006501</t>
  </si>
  <si>
    <t>24082023-A-006503</t>
  </si>
  <si>
    <t>24082023-A-006504</t>
  </si>
  <si>
    <t>24082023-A-006505</t>
  </si>
  <si>
    <t>24082023-A-006506</t>
  </si>
  <si>
    <t>Grand Total</t>
  </si>
  <si>
    <t>Woven / Nylon Fabric</t>
  </si>
  <si>
    <t xml:space="preserve">ZA&amp;BEL </t>
  </si>
  <si>
    <t>78% POLYESTER 17% VISCOSE ,5% ELSTANE FABRIC 57 CUTTABLE WIDTH WEIGTH :200GSM (6108.2/MTRS</t>
  </si>
  <si>
    <t>KAPS-FS-22034-24-08-2023</t>
  </si>
  <si>
    <t>KPPI-FS-11015-24-08-2023</t>
  </si>
  <si>
    <t>KAPE-FS-13569-24-08-2023</t>
  </si>
  <si>
    <t>KPPI-FS-11649-28-08-2023</t>
  </si>
  <si>
    <t>KPPI-FS-11650-28-08-2023</t>
  </si>
  <si>
    <t>100% POLYESTER TEXTRED YARN (DTY 300D/96F)</t>
  </si>
  <si>
    <t>KAPS-FS-23283-28-08-2023</t>
  </si>
  <si>
    <t>CHEMICAL (NUVA)</t>
  </si>
  <si>
    <t>KAPS-FS-23743-29-08-2023</t>
  </si>
  <si>
    <t xml:space="preserve">100% POLYESTER MESH FABRIC WHITE AND BLACK 170GSM,WIDTH:150CM, (18719.8/MTRS) </t>
  </si>
  <si>
    <t>KAPW-FS-29391-29-08-2023</t>
  </si>
  <si>
    <t>Arsalan Gul 0322-2001511 / Sajid-0322-2001259 / Moiz-0322-2001016 / Zohaib-2064</t>
  </si>
  <si>
    <t>BILAL MIRZA / SAJID /2220 MOIZ 0322-2001016-IBENA+PROMECO / SHAHZAIB(0318-3908803)-BDSK</t>
  </si>
  <si>
    <t>30082023-A-007762</t>
  </si>
  <si>
    <t>30082023-A-007764</t>
  </si>
  <si>
    <t>30082023-A-007767</t>
  </si>
  <si>
    <t>30082023-A-007772</t>
  </si>
  <si>
    <t>30082023-A-007773</t>
  </si>
  <si>
    <t>30082023-A-007775</t>
  </si>
  <si>
    <t>30082023-A-007776</t>
  </si>
  <si>
    <t>30082023-A-007777</t>
  </si>
  <si>
    <t>30082023-A-007779</t>
  </si>
  <si>
    <t>30082023-A-007780</t>
  </si>
  <si>
    <t>Sum of Qty Recd (Kg)</t>
  </si>
  <si>
    <t>Tag Card / Inlay Card</t>
  </si>
  <si>
    <t>Mathar / Abbas Bawany 0333-3415789 , YASIR 0320-1210357</t>
  </si>
  <si>
    <t>KAPE-FS-15673-01-09-2023</t>
  </si>
  <si>
    <t>KPPI-FS-12579-01-09-2023</t>
  </si>
  <si>
    <t>KAPW-FS-31229-01-09-2023</t>
  </si>
  <si>
    <t>KPPI-FS-12580-01-09-2023</t>
  </si>
  <si>
    <t>KAPS-FS-24917-01-09-2023</t>
  </si>
  <si>
    <t>LANDI SCHWEIZ</t>
  </si>
  <si>
    <t>DUVET - YKK Zipper + Inlay</t>
  </si>
  <si>
    <t>MUZZAMIL</t>
  </si>
  <si>
    <t>Recd.Dt</t>
  </si>
  <si>
    <t>KPAF-IB-650-05-07-2023</t>
  </si>
  <si>
    <t>3.6332 / 3.4501</t>
  </si>
  <si>
    <t xml:space="preserve">100% POLYESTER FABRIC </t>
  </si>
  <si>
    <t>KPPI-FS-13437-05-09-2023</t>
  </si>
  <si>
    <t>KPPI-FS-13434-05-09-2023</t>
  </si>
  <si>
    <t>KAPE-FS-16848-06-09-2023</t>
  </si>
  <si>
    <t>KAPS-FS-26675-06-09-2023</t>
  </si>
  <si>
    <t>PCSE-PF-34-16-08-2023</t>
  </si>
  <si>
    <t>PCSE-PF-35-16-08-2023</t>
  </si>
  <si>
    <t>100% Polyester</t>
  </si>
  <si>
    <t>05092023-A-009011</t>
  </si>
  <si>
    <t>05092023-A-009015</t>
  </si>
  <si>
    <t>05092023-A-009017</t>
  </si>
  <si>
    <t>05092023-A-009019</t>
  </si>
  <si>
    <t>11092023-A-010002</t>
  </si>
  <si>
    <t>11092023-A-010003</t>
  </si>
  <si>
    <t>11092023-A-010005</t>
  </si>
  <si>
    <t>11092023-A-010007</t>
  </si>
  <si>
    <t>11092023-A-010013</t>
  </si>
  <si>
    <t>11092023-A-010036</t>
  </si>
  <si>
    <t>11092023-A-010040</t>
  </si>
  <si>
    <t>11092023-A-010048</t>
  </si>
  <si>
    <t>KAPW-FS-35299-08-09-2023</t>
  </si>
  <si>
    <t>KAPW-FS-35066-08-09-2023</t>
  </si>
  <si>
    <t>KAPW-FS-35064-08-09-2023</t>
  </si>
  <si>
    <t>KPPI-FS-13968-08-09-2023</t>
  </si>
  <si>
    <t>KAPW-FS-36581-12-09-2023</t>
  </si>
  <si>
    <t>100% POLYESTER TEXTRED YARN (DTY 150D/48F) HIM RW SD AA GRADE</t>
  </si>
  <si>
    <t>Chemical (Formic Acid)</t>
  </si>
  <si>
    <t>Chemical (DYMAFIX / WETMATIC )</t>
  </si>
  <si>
    <t>100% POLYMIDE CORDURA FABRIC 500X500 1/1 57" CUTTABLE WIDTH 210GSM COLOR: BLACK, (23171/MTRS) DETAILS AS PER INVOICE NO.HT033B23 DATED:16-AUG-2023 AND PACKING LIST</t>
  </si>
  <si>
    <t>ACY YARN 300/96 WHITE +70D SPANDEX</t>
  </si>
  <si>
    <t>100% POLYESTER YARN (DTY 150D/48F SD RW HIM AA GRADE)</t>
  </si>
  <si>
    <t>100% POLYESTER MICROFIBER DYED FABRIC WIDTH:242,269CM, 82GSM (19169/MTRS) DETAILS AS PER INVOICE NO.SF23124 DATED:09-AUG-2023 AND PACKING LIST</t>
  </si>
  <si>
    <t>StartDt</t>
  </si>
  <si>
    <t>Exp-120</t>
  </si>
  <si>
    <t>13092023-A-010742</t>
  </si>
  <si>
    <t>13092023-A-010744</t>
  </si>
  <si>
    <t>13092023-A-010746</t>
  </si>
  <si>
    <t>13092023-A-010750</t>
  </si>
  <si>
    <t>13092023-A-010753</t>
  </si>
  <si>
    <t>13092023-A-010755</t>
  </si>
  <si>
    <t>13092023-A-010756</t>
  </si>
  <si>
    <t>CVC60:40 - 40/1 8600 ( LBS</t>
  </si>
  <si>
    <t>PC52:48 - 24/1 ( 10600 LBS</t>
  </si>
  <si>
    <t>PC52:48 - 24/1 ( 40000 LBS</t>
  </si>
  <si>
    <t>PCSE-PF-92-12-09-2023</t>
  </si>
  <si>
    <t>PCSE-PF-93-12-09-2023</t>
  </si>
  <si>
    <t>18092023-A-011662</t>
  </si>
  <si>
    <t>18092023-A-011664</t>
  </si>
  <si>
    <t>18092023-A-011668</t>
  </si>
  <si>
    <t>18092023-A-011670</t>
  </si>
  <si>
    <t>18092023-A-011674</t>
  </si>
  <si>
    <t>18092023-A-011675</t>
  </si>
  <si>
    <t>19092023-A-011695</t>
  </si>
  <si>
    <t>19092023-A-011697</t>
  </si>
  <si>
    <t>19092023-A-011703</t>
  </si>
  <si>
    <t>19092023-A-011706</t>
  </si>
  <si>
    <t>19092023-A-011707</t>
  </si>
  <si>
    <t>19092023-A-011710</t>
  </si>
  <si>
    <t>19092023-A-011713</t>
  </si>
  <si>
    <t>KAPW-FS-37554-13-09-2023</t>
  </si>
  <si>
    <t>KPPI-FS-15582-16-09-2023</t>
  </si>
  <si>
    <t>KAPW-FS-39892-18-09-2023</t>
  </si>
  <si>
    <t>KAPW-FS-39893-18-09-2023</t>
  </si>
  <si>
    <t>KAPE-FS-19649-18-09-2023</t>
  </si>
  <si>
    <t>KAPW-FS-40378-19-09-2023</t>
  </si>
  <si>
    <t>KAPS-FS-31014-19-09-2023</t>
  </si>
  <si>
    <t>KAPS-FS-32026-22-09-2023</t>
  </si>
  <si>
    <t>KAPW-FS-43777-26-09-2023</t>
  </si>
  <si>
    <t>100% POLYESTER TEXTRED YARN (DTY 100D/48F) HIM RW SD AA GRADE</t>
  </si>
  <si>
    <t>DYES  (SETAZOL)</t>
  </si>
  <si>
    <t>DYES  (LIYUANSOL)</t>
  </si>
  <si>
    <t>3.10 / 4.80</t>
  </si>
  <si>
    <t xml:space="preserve">MICROFIBER GREIGE FABRIC 90GSM(+/-2G) 112" (19239/MTRS) / MICROFIBER DYED FABRIC 100GSM(+/-2G) 105" (12734/MTRS) </t>
  </si>
  <si>
    <t>3204.1110 / 3204.1590</t>
  </si>
  <si>
    <t>11.3906 / 32.50</t>
  </si>
  <si>
    <t>DYES  (BEMACRON / BEZATHREN)</t>
  </si>
  <si>
    <t>100% POLYESTER TEXTURED YARN DTY 100D/48F HIM RW SD GRADE-AA</t>
  </si>
  <si>
    <t>T230-40/1</t>
  </si>
  <si>
    <t>T140 - 30/1</t>
  </si>
  <si>
    <t>Gown - Metal/snap BUTTON 8Pcs (YKK / Morito)</t>
  </si>
  <si>
    <t>KAPW-FS-35531-08-09-2023</t>
  </si>
  <si>
    <t>KPPI-FS-13969-08-09-2023</t>
  </si>
  <si>
    <t>KAPE-FS-17348-08-09-2023</t>
  </si>
  <si>
    <t>KAPW-FS-37553-13-09-2023</t>
  </si>
  <si>
    <t>02102023-A-014157</t>
  </si>
  <si>
    <t>02102023-A-014163</t>
  </si>
  <si>
    <t>02102023-A-014165</t>
  </si>
  <si>
    <t>RFID</t>
  </si>
  <si>
    <t>Mps -Inlay card - Yes / Duvet - YKK Zipper</t>
  </si>
  <si>
    <t>OGLAS</t>
  </si>
  <si>
    <t>SOHAIL SOORIYA</t>
  </si>
  <si>
    <t>Dunlem - Duvet-Button + (RFID CHIP all)</t>
  </si>
  <si>
    <t>Mujahid / Dabeer</t>
  </si>
  <si>
    <t>TURNER/DUNELM</t>
  </si>
  <si>
    <t>BED &amp; BATH</t>
  </si>
  <si>
    <t xml:space="preserve">Waqas Altaf </t>
  </si>
  <si>
    <t>TURNER/DUNNES / KARTEX</t>
  </si>
  <si>
    <t>FAIZAN KHAN 0321-2231220 / SABOOR</t>
  </si>
  <si>
    <t>KAPS-FS-34666-02-10-2023</t>
  </si>
  <si>
    <t>GWDE-PF-11-18-08-2023</t>
  </si>
  <si>
    <t>PCSE-PF-113-02-10-2023</t>
  </si>
  <si>
    <t>PCSE-PF-114-02-10-2023</t>
  </si>
  <si>
    <t>PCSE-PF-115-02-10-2023</t>
  </si>
  <si>
    <t>PCSE-PF-116-02-10-2023</t>
  </si>
  <si>
    <t>PCSE-PF-117-02-10-2023</t>
  </si>
  <si>
    <t>PCSE-PF-119-02-10-2023</t>
  </si>
  <si>
    <t>PCSE-PF-121-02-10-2023</t>
  </si>
  <si>
    <t>PCSE-PF-123-02-10-2023</t>
  </si>
  <si>
    <t>PCSE-PF-125-02-10-2023</t>
  </si>
  <si>
    <t>PCSE-PF-145-12-10-2023</t>
  </si>
  <si>
    <t>PCSE-PF-146-12-10-2023</t>
  </si>
  <si>
    <t>PCSE-PF-147-12-10-2023</t>
  </si>
  <si>
    <t>PCSE-PF-148-12-10-2023</t>
  </si>
  <si>
    <t>PCSE-PF-152-17-10-2023</t>
  </si>
  <si>
    <t>PCSE-PF-153-17-10-2023</t>
  </si>
  <si>
    <t>PCSE-PF-154-17-10-2023</t>
  </si>
  <si>
    <t>PC52:48 - 31/1</t>
  </si>
  <si>
    <t>PC52:48 - 30/1</t>
  </si>
  <si>
    <t>KAPW-FS-46787-03-10-2023</t>
  </si>
  <si>
    <t>KPPI-FS-19300-05-10-2023</t>
  </si>
  <si>
    <t>KAPW-FS-49134-06-10-2023</t>
  </si>
  <si>
    <t>KAPW-FS-49133-06-10-2023</t>
  </si>
  <si>
    <t>KAPS-FS-36818-06-10-2023</t>
  </si>
  <si>
    <t>KAPE-FS-26063-13-10-2023</t>
  </si>
  <si>
    <t>11.8 / 32.75</t>
  </si>
  <si>
    <t>Chemical (Emulsion Aquasol)</t>
  </si>
  <si>
    <t>1.14 / 1.07</t>
  </si>
  <si>
    <t>16102023-A-017219</t>
  </si>
  <si>
    <t>16102023-A-017223</t>
  </si>
  <si>
    <t>16102023-A-017228</t>
  </si>
  <si>
    <t>16102023-A-017233</t>
  </si>
  <si>
    <t>16102023-A-017236</t>
  </si>
  <si>
    <t>16102023-A-017239</t>
  </si>
  <si>
    <t>16102023-A-017243</t>
  </si>
  <si>
    <t>16102023-A-017246</t>
  </si>
  <si>
    <t>16102023-A-017250</t>
  </si>
  <si>
    <t>16102023-A-017254</t>
  </si>
  <si>
    <t>18102023-A-018016</t>
  </si>
  <si>
    <t>18102023-A-018020</t>
  </si>
  <si>
    <t>18102023-A-018022</t>
  </si>
  <si>
    <t>Maize Starch (Coratex S)</t>
  </si>
  <si>
    <t>Idrees 0302-8690581 / Haris</t>
  </si>
  <si>
    <t>KAPW-FS-55507-18-10-2023</t>
  </si>
  <si>
    <t>60%COTTON 40%POLYESTER FABRIC 110X70 - 45X45 +/- 148/150 CM (3037/MTRS)</t>
  </si>
  <si>
    <t>24102023-A-019228</t>
  </si>
  <si>
    <t>24102023-A-019233</t>
  </si>
  <si>
    <t>26102023-A-019917</t>
  </si>
  <si>
    <t>26102023-A-019921</t>
  </si>
  <si>
    <t>26102023-A-019923</t>
  </si>
  <si>
    <t>26102023-A-019927</t>
  </si>
  <si>
    <t>26102023-A-019930</t>
  </si>
  <si>
    <t>PCSE-PF-172-21-10-2023</t>
  </si>
  <si>
    <t>PCSE-PF-173-21-10-2023</t>
  </si>
  <si>
    <t>PCSE-PF-174-23-10-2023</t>
  </si>
  <si>
    <t>PCSE-PF-177-25-10-2023</t>
  </si>
  <si>
    <t>Denim Fabric 99% 1% (33140 Mtr)</t>
  </si>
  <si>
    <t>Denim Fabric 99% 1% (25000 Mtr)</t>
  </si>
  <si>
    <t>Denim Fabric</t>
  </si>
  <si>
    <t>KAPE-FS-27472-18-10-2023</t>
  </si>
  <si>
    <t>KAPS-FS-41324-18-10-2023</t>
  </si>
  <si>
    <t>KAPS-FS-44579-26-10-2023</t>
  </si>
  <si>
    <t>KAPE-FS-30144-27-10-2023</t>
  </si>
  <si>
    <t>KAPW-FS-57519-20-10-2023</t>
  </si>
  <si>
    <t>KAPE-FS-28369-20-10-2023</t>
  </si>
  <si>
    <t>NYLON FILAMENT TYPE 440 560 DTEX 140 FIL
500 DEN TU MERGE 5KBA3 DETAILS AS PE INVOICE AND PACKING LIST</t>
  </si>
  <si>
    <t>TEXTILE CHEMICAL (DROPCEL 300)</t>
  </si>
  <si>
    <t>40/1 Cotton Yarn Combed</t>
  </si>
  <si>
    <t>CVC60:40 - 24/1</t>
  </si>
  <si>
    <t>CVC60:40 - 40/1</t>
  </si>
  <si>
    <t>PC52:48 - 24/1</t>
  </si>
  <si>
    <t>PC65:35 - 8/1</t>
  </si>
  <si>
    <t>24/1 Cotton Yarn Combed</t>
  </si>
  <si>
    <t>30/1 Cotton Yarn Combed</t>
  </si>
  <si>
    <t>60/1 Cotton Yarn Combed</t>
  </si>
  <si>
    <t xml:space="preserve">12/1 Cotton Yarn </t>
  </si>
  <si>
    <t>14/1 Cotton Yarn Carded</t>
  </si>
  <si>
    <t>20/1 Cotton Yarn Carded</t>
  </si>
  <si>
    <t>26/1 Cotton Yarn Carded</t>
  </si>
  <si>
    <t>30/1 Cotton Yarn Carded</t>
  </si>
  <si>
    <t>10/1 Cotton Yarn (600 LBS</t>
  </si>
  <si>
    <t>30/1 Cotton Yarn ( 24500 LBS)</t>
  </si>
  <si>
    <t>30102023-A-020733</t>
  </si>
  <si>
    <t>30102023-A-020740</t>
  </si>
  <si>
    <t>30102023-A-020742</t>
  </si>
  <si>
    <t>30102023-A-020745</t>
  </si>
  <si>
    <t>30102023-A-020748</t>
  </si>
  <si>
    <t>30102023-A-020760</t>
  </si>
  <si>
    <t>30102023-A-020762</t>
  </si>
  <si>
    <t>30102023-A-020769</t>
  </si>
  <si>
    <t>30102023-A-020770</t>
  </si>
  <si>
    <t>30102023-A-020773</t>
  </si>
  <si>
    <t>CVC60:40 - 40/1 (5600 LBS)</t>
  </si>
  <si>
    <t>24/1 Cotton Yarn (1000 LBS)</t>
  </si>
  <si>
    <t>PC52:48 - 30/1 (18000 LBS)</t>
  </si>
  <si>
    <t>22/1 Cotton Yarn ( 3200 LBS)</t>
  </si>
  <si>
    <t>PC52:48 - 30/1 (14000 LBS)</t>
  </si>
  <si>
    <t>30/1 Cotton Yarn ( 9100 LBS)</t>
  </si>
  <si>
    <t>PC52:48 - 24/1 ( 25000 LBS</t>
  </si>
  <si>
    <t>PC52:48 - 24/1 ( 5000 LBS</t>
  </si>
  <si>
    <t>CVC60:40 - 24/1 20000 ( LBS</t>
  </si>
  <si>
    <t>PC52:48 - 24/1 7000 LBS)</t>
  </si>
  <si>
    <t>KPAF-FS-18179-17-10-2023</t>
  </si>
  <si>
    <t>9.2713 / 8.6392</t>
  </si>
  <si>
    <t>POLYESER FILAMENT YARN RTSS FDY 150D/72F &amp; 300D/144F</t>
  </si>
  <si>
    <t>KPEX-PF-66592-21-10-2023</t>
  </si>
  <si>
    <t>KPEX-PF-66597-21-10-2023</t>
  </si>
  <si>
    <t>KPPI-FS-23796-28-10-2023</t>
  </si>
  <si>
    <t>KAPS-FS-47366-01-11-2023</t>
  </si>
  <si>
    <t>KAPS-FS-47364-01-11-2023</t>
  </si>
  <si>
    <t>KAPE-FS-31916-03-11-2023</t>
  </si>
  <si>
    <t>KAPW-FS-65055-03-11-2023</t>
  </si>
  <si>
    <t>FLOPRINT 160 AF</t>
  </si>
  <si>
    <t xml:space="preserve">FABRICS FOR READYMADEGARMENTS INDUSTRY) 73% CTN/25%POLY/2% SP, CVC PRINT AND SD FABRIC WEIGHT :110+/-5 GSM 40S*75D+40D/133*72 48"/50" (9293/MTRS) </t>
  </si>
  <si>
    <t>70% POLYESTER 27% COTTON 3% ELASTAN FABRIC WIDTH:150CM WEIGHT 190GSM (13220.10/MTRS)</t>
  </si>
  <si>
    <t>PCSE-PF-195-03-11-2023</t>
  </si>
  <si>
    <t>KAPE-FS-32181-04-11-2023</t>
  </si>
  <si>
    <t>KAPS-FS-48907-06-11-2023</t>
  </si>
  <si>
    <t>KAPS-FS-50062-10-11-2023</t>
  </si>
  <si>
    <t>KAPS-FS-51186-14-11-2023</t>
  </si>
  <si>
    <t>Chemical (WETMATIC WTL)</t>
  </si>
  <si>
    <t>Chemical (MICROEMULSION)</t>
  </si>
  <si>
    <t>VELVET TAPE</t>
  </si>
  <si>
    <t>HEC PADDING</t>
  </si>
  <si>
    <t>RECYCLE DANA</t>
  </si>
  <si>
    <t>POLYTHENE BAGS</t>
  </si>
  <si>
    <t>TINCTUM CB-6</t>
  </si>
  <si>
    <t>IDROSOL FI/E</t>
  </si>
  <si>
    <t>Modified Starch</t>
  </si>
  <si>
    <t>Acetic Acid</t>
  </si>
  <si>
    <t>SODIUM BI CARBONATE</t>
  </si>
  <si>
    <t>SODA ASH</t>
  </si>
  <si>
    <t>ASUFIX MF ECO</t>
  </si>
  <si>
    <t>CAUSTIC SODA</t>
  </si>
  <si>
    <t>Maize Starch</t>
  </si>
  <si>
    <t>LINEN YARN</t>
  </si>
  <si>
    <t>CORDURA FABRIC</t>
  </si>
  <si>
    <t>DGmt0.67</t>
  </si>
  <si>
    <t>DGmt0.51</t>
  </si>
  <si>
    <t>BUTTONS / CAP / SOCKET &amp; STUD / TAPE RIBBON</t>
  </si>
  <si>
    <t>BUTTONS / STUD &amp; SOCKET / CAP / BUTTON FASTENER / METAL SNAP BUTTONS / HOOK / EYE-BUTTON</t>
  </si>
  <si>
    <t>RFID CHIPS</t>
  </si>
  <si>
    <t>HOOK / BAR</t>
  </si>
  <si>
    <t>RIVET / NIPPLE RIVETS</t>
  </si>
  <si>
    <t>SUPER TACK</t>
  </si>
  <si>
    <t>LABEL / WOVEN LABEL / PVC BADGE</t>
  </si>
  <si>
    <t>VELCRO TAPE / REFLECTIVE TAPE / WOVEN TAPE / ELASTIC BAND TAPE / NYLON VELCRO TAPE</t>
  </si>
  <si>
    <t>Woven Elastic</t>
  </si>
  <si>
    <t>RIBBON</t>
  </si>
  <si>
    <t>PLASTIC SIZE TAB / BOTTOM HANGER / PLASTIC BUCKLE</t>
  </si>
  <si>
    <t>VINYL / PACKING BAG / PVC BADGE</t>
  </si>
  <si>
    <t>PVC REFLECTIVE TAPE</t>
  </si>
  <si>
    <t>MAIZE STARCH</t>
  </si>
  <si>
    <t>BUTTONS / SHANK BUTTON</t>
  </si>
  <si>
    <t>BUTTONS / EYELET/ WASHER / HOOK / BAR / BUTTON &amp; RIVET / METAL SNAP BUTTONS / PRESS FASTENER / SNAP REVERT / SHANK BUTTONS</t>
  </si>
  <si>
    <t>RFID LABEL / RFID CHIPS / RFID TAGS / SUPER TAG / TAG / SMART TAG</t>
  </si>
  <si>
    <t>HOOK</t>
  </si>
  <si>
    <t>RIVET</t>
  </si>
  <si>
    <t>REFLECTIVE TAPE / WOVEN LABEL / LABEL / NYLON VELCRO TAPE / CARE LABELS</t>
  </si>
  <si>
    <t>Woven label / Tax Tab</t>
  </si>
  <si>
    <t>POLYESTER WOVEN TAPE / DRAW CORD / DRAWCORD / VELCRO TAPE</t>
  </si>
  <si>
    <t>LABEL / HANG TAG-STRING LOCK / RFID LABELS / RFID STICKER</t>
  </si>
  <si>
    <t>RIBBER Badge</t>
  </si>
  <si>
    <t>BOTTOM HANGER / HANGER / PLASTIC D-RING / D RING / SIZER / SUPER TAG</t>
  </si>
  <si>
    <t>PACKING TAPE</t>
  </si>
  <si>
    <t>l</t>
  </si>
  <si>
    <t>Approved</t>
  </si>
  <si>
    <t>KEXP-0669961-243-01-11-2023</t>
  </si>
  <si>
    <t>KEXP-0669961-244-01-11-2023</t>
  </si>
  <si>
    <t>KEXP-0669961-245-01-11-2023</t>
  </si>
  <si>
    <t>KEXP-0669961-246-01-11-2023</t>
  </si>
  <si>
    <t>KEXP-0669961-249-01-11-2023</t>
  </si>
  <si>
    <t>KEXP-0669961-250-01-11-2023</t>
  </si>
  <si>
    <t>KEXP-0669961-251-01-11-2023</t>
  </si>
  <si>
    <t>KEXP-0669961-252-01-11-2023</t>
  </si>
  <si>
    <t>KEXP-0669961-253-01-11-2023</t>
  </si>
  <si>
    <t>KEXP-0669961-254-01-11-2023</t>
  </si>
  <si>
    <t>Cancelled</t>
  </si>
  <si>
    <t>17112023-A-026220</t>
  </si>
  <si>
    <t>17112023-A-026235</t>
  </si>
  <si>
    <t>17112023-A-026240</t>
  </si>
  <si>
    <t>17112023-A-026245</t>
  </si>
  <si>
    <t>17112023-A-026250</t>
  </si>
  <si>
    <t>17112023-A-026276</t>
  </si>
  <si>
    <t>17112023-A-026280</t>
  </si>
  <si>
    <t>17112023-A-026284</t>
  </si>
  <si>
    <t>17112023-A-026287</t>
  </si>
  <si>
    <t>17112023-A-026301</t>
  </si>
  <si>
    <t>17112023-A-026305</t>
  </si>
  <si>
    <t>17112023-A-026313</t>
  </si>
  <si>
    <t>17112023-A-026316</t>
  </si>
  <si>
    <t>17112023-A-026321</t>
  </si>
  <si>
    <t>17112023-A-026326</t>
  </si>
  <si>
    <t>17112023-A-026330</t>
  </si>
  <si>
    <t>17112023-A-026335</t>
  </si>
  <si>
    <t>17112023-A-026440</t>
  </si>
  <si>
    <t>17112023-A-026456</t>
  </si>
  <si>
    <t>17112023-A-026464</t>
  </si>
  <si>
    <t>17112023-A-026471</t>
  </si>
  <si>
    <t>17112023-A-026474</t>
  </si>
  <si>
    <t>17112023-A-026484</t>
  </si>
  <si>
    <t>17112023-A-026488</t>
  </si>
  <si>
    <t>17112023-A-026491</t>
  </si>
  <si>
    <t>17112023-A-026498</t>
  </si>
  <si>
    <t>17112023-A-026507</t>
  </si>
  <si>
    <t>17112023-A-026513</t>
  </si>
  <si>
    <t>17112023-A-026529</t>
  </si>
  <si>
    <t>17112023-A-026518</t>
  </si>
  <si>
    <t>17112023-A-026523</t>
  </si>
  <si>
    <t>18112023-A-026769</t>
  </si>
  <si>
    <t>18112023-A-026772</t>
  </si>
  <si>
    <t>18112023-A-026779</t>
  </si>
  <si>
    <t>20112023-A-026954</t>
  </si>
  <si>
    <t>20112023-A-026961</t>
  </si>
  <si>
    <t>20112023-A-026973</t>
  </si>
  <si>
    <t>20112023-A-026978</t>
  </si>
  <si>
    <t>20112023-A-026994</t>
  </si>
  <si>
    <t>20112023-A-026999</t>
  </si>
  <si>
    <t>20112023-A-027007</t>
  </si>
  <si>
    <t>20112023-A-027037</t>
  </si>
  <si>
    <t>20112023-A-027050</t>
  </si>
  <si>
    <t>20112023-A-027059</t>
  </si>
  <si>
    <t>20112023-A-027064</t>
  </si>
  <si>
    <t>17112023-A-026533</t>
  </si>
  <si>
    <t>17112023-A-026448</t>
  </si>
  <si>
    <t>17112023-A-026461</t>
  </si>
  <si>
    <t>17112023-A-026537</t>
  </si>
  <si>
    <t>17112023-A-026542</t>
  </si>
  <si>
    <t>LPEX-PF-721-16-10-2023</t>
  </si>
  <si>
    <t>PCSE-PF-182-30-10-2023</t>
  </si>
  <si>
    <t>PCSE-PF-184-01-11-2023</t>
  </si>
  <si>
    <t>PCSE-PF-185-01-11-2023</t>
  </si>
  <si>
    <t>PCSE-PF-205-07-11-2023</t>
  </si>
  <si>
    <t>KPEX-PF-76735-07-11-2023</t>
  </si>
  <si>
    <t>PCSE-PF-211-13-11-2023</t>
  </si>
  <si>
    <t>PCSE-PF-210-13-11-2023</t>
  </si>
  <si>
    <t>PCSE-PF-209-13-11-2023</t>
  </si>
  <si>
    <t>PCSE-PF-208-13-11-2023</t>
  </si>
  <si>
    <t xml:space="preserve">80/1 Cotton Combed </t>
  </si>
  <si>
    <t>100% POLYESTER</t>
  </si>
  <si>
    <t>CVC60:40 - 60/1</t>
  </si>
  <si>
    <t>KAPW-FS-68911-13-11-2023</t>
  </si>
  <si>
    <t>KAPS-FS-51188-14-11-2023</t>
  </si>
  <si>
    <t>KAPS-FS-51016-14-11-2023</t>
  </si>
  <si>
    <t>KAPS-FS-52107-16-11-2023</t>
  </si>
  <si>
    <t xml:space="preserve">HYDROGEN PEROXIDE 50% </t>
  </si>
  <si>
    <t>DYES (REACTIVE DYE AQUA PREMIUM)</t>
  </si>
  <si>
    <t>POLYVINYL ALCOHOL</t>
  </si>
  <si>
    <t>KAPS-FS-55283-23-11-2023</t>
  </si>
  <si>
    <t>KAPS-FS-57526-28-11-2023</t>
  </si>
  <si>
    <t>KAPW-FS-75828-24-11-2023</t>
  </si>
  <si>
    <t>100% POLYSTER VISCOSE SPANDEX FABRIC 78%PES+17%VISCOSE+5%SPANDEX NAVY (WIDTH 148CM ) (8500/MTRS )</t>
  </si>
  <si>
    <t>30/1 Cotton Yarn( 40000 LBS)</t>
  </si>
  <si>
    <t>20/1 Cotton Yarn( 21700 LBS)</t>
  </si>
  <si>
    <t>24/1 Cotton Yarn( 31000 LBS)</t>
  </si>
  <si>
    <t>60/1 Cotton Yarn( 5000 LBS)</t>
  </si>
  <si>
    <t>30/1 Cotton Yarn( 18600 LBS)</t>
  </si>
  <si>
    <t>20/1 Cotton Yarn( 10000 LBS)</t>
  </si>
  <si>
    <t>24/1 Cotton Yarn( 20746  LBS)</t>
  </si>
  <si>
    <t>20/1 Cotton Yarn( 6600 LBS)</t>
  </si>
  <si>
    <t>20/1 Cotton Yarn( 9800 LBS)</t>
  </si>
  <si>
    <t>27112023-A-030664</t>
  </si>
  <si>
    <t>27112023-A-030670</t>
  </si>
  <si>
    <t>27112023-A-030675</t>
  </si>
  <si>
    <t>27112023-A-030683</t>
  </si>
  <si>
    <t>27112023-A-030688</t>
  </si>
  <si>
    <t>27112023-A-030698</t>
  </si>
  <si>
    <t>04122023-A-034274</t>
  </si>
  <si>
    <t>04122023-A-034304</t>
  </si>
  <si>
    <t>04122023-A-034309</t>
  </si>
  <si>
    <t>04122023-A-034314</t>
  </si>
  <si>
    <t>04122023-A-034318</t>
  </si>
  <si>
    <t>04122023-A-034323</t>
  </si>
  <si>
    <t>04122023-A-034350</t>
  </si>
  <si>
    <t>04122023-A-034357</t>
  </si>
  <si>
    <t>04122023-A-034374</t>
  </si>
  <si>
    <t>04122023-A-034385</t>
  </si>
  <si>
    <t>04122023-A-034403</t>
  </si>
  <si>
    <t>04122023-A-034409</t>
  </si>
  <si>
    <t>04122023-A-034417</t>
  </si>
  <si>
    <t>04122023-A-034423</t>
  </si>
  <si>
    <t>04122023-A-034429</t>
  </si>
  <si>
    <t>60/1 Cotton Yarn( 10200 LBS)</t>
  </si>
  <si>
    <t>20/1 Cotton Yarn( 10700 LBS)</t>
  </si>
  <si>
    <t>16/1 Cotton Yarn 3900 LBS)</t>
  </si>
  <si>
    <t>10/1 Cotton Yarn (15000 LBS)</t>
  </si>
  <si>
    <t>10/1 Cotton Yarn ( 1600 LBS)</t>
  </si>
  <si>
    <t>PROFIX ICY</t>
  </si>
  <si>
    <t>AQUAZYM AD</t>
  </si>
  <si>
    <t>ALKASOFT PEN</t>
  </si>
  <si>
    <t>DRIMAREN</t>
  </si>
  <si>
    <t>LEUCOPHOR BMF LIQUID</t>
  </si>
  <si>
    <t>LUFIBROL ANTOX LIQ</t>
  </si>
  <si>
    <t>SOLUSOFT MW PK LIQ</t>
  </si>
  <si>
    <t>KIERALON UH LIQ</t>
  </si>
  <si>
    <t>REVATOL S LIQUID</t>
  </si>
  <si>
    <t>TERESIL RED GFF</t>
  </si>
  <si>
    <t>IMACOL C LIQ</t>
  </si>
  <si>
    <t>PRINTOFIX BLACK FF-RT</t>
  </si>
  <si>
    <t>CONTAVAN ICE</t>
  </si>
  <si>
    <t>TUBIFAST ACL</t>
  </si>
  <si>
    <t>PC52:48 - 30/2 - Gadoon return</t>
  </si>
  <si>
    <t>PC52:48 - 31/1 - Gadoon return</t>
  </si>
  <si>
    <t>CVC60:40 - 30/1 - Gadoon return</t>
  </si>
  <si>
    <t>PC65:35 - 24/1 - Gadoon return</t>
  </si>
  <si>
    <t>PC52:48 - 40/1 - Gadoon return</t>
  </si>
  <si>
    <t>07122023-A-035810</t>
  </si>
  <si>
    <t>https://www.facebook.com/daniyalnagoriofficial</t>
  </si>
  <si>
    <t>KAPS-FS-57525-28-11-2023</t>
  </si>
  <si>
    <t>KAPW-FS-80230-30-11-2023</t>
  </si>
  <si>
    <t>KAPW-FS-80233-30-11-2023</t>
  </si>
  <si>
    <t>KAPW-FS-80231-30-11-2023</t>
  </si>
  <si>
    <t>KAPW-FS-81819-04-12-2023</t>
  </si>
  <si>
    <t>KAPW-FS-82713-05-12-2023</t>
  </si>
  <si>
    <t>KAPW-FS-84073-07-12-2023</t>
  </si>
  <si>
    <t>VLOOKUP(C2,'SRO 492 MASTER.xlsb'!alldata[[#All],[GD No]:[Tot.Duty]],13,0)</t>
  </si>
  <si>
    <t>VLOOKUP(C2,'SRO 492 MASTER.xlsb'!alldata[[#All],[GD No]:[Tot.Duty]],25,0)</t>
  </si>
  <si>
    <t>VLOOKUP(C2,'SRO 492 MASTER.xlsb'!alldata[[#All],[GD No]:[Tot.Duty]],14,0)</t>
  </si>
  <si>
    <t>EFFEN WEEFSEL 58% BIO KAT 39% REC.PES3% STR</t>
  </si>
  <si>
    <t>CHEMICAL (FLORPRINT)</t>
  </si>
  <si>
    <t>3.20 / 1.50</t>
  </si>
  <si>
    <t>CHEMICALS (PERIPRINT / PERIGEN)</t>
  </si>
  <si>
    <t>HYDROGEN PEROXIDE 50%)</t>
  </si>
  <si>
    <t>DYES (SYNOZOL / SYNOLON)</t>
  </si>
  <si>
    <t>CHEMICALS (PERFIX)</t>
  </si>
  <si>
    <t>CHEMICALS (PERSOFT)</t>
  </si>
  <si>
    <t>PHOTO EMULSION</t>
  </si>
  <si>
    <t>100% POLYESTER FABRIC TAFFETA,190T  W/R + PU COATING,</t>
  </si>
  <si>
    <t>KPEX-PF-61133-13-10-2023</t>
  </si>
  <si>
    <t>PCSE-PF-227-23-11-2023</t>
  </si>
  <si>
    <t>PCSE-PF-228-23-11-2023</t>
  </si>
  <si>
    <t>KPEX-PF-87079-24-11-2023</t>
  </si>
  <si>
    <t>KPPE-PF-113533-30-11-2023</t>
  </si>
  <si>
    <t>PCSE-PF-241-04-12-2023</t>
  </si>
  <si>
    <t>PCSE-PF-242-05-12-2023</t>
  </si>
  <si>
    <t>PCSE-PF-240-04-12-2023</t>
  </si>
  <si>
    <t>PCSE-PF-243-05-12-2023</t>
  </si>
  <si>
    <t>PCSE-PF-247-07-12-2023</t>
  </si>
  <si>
    <t>PCSE-PF-248-07-12-2023</t>
  </si>
  <si>
    <t>PCSE-PF-249-07-12-2023</t>
  </si>
  <si>
    <t>PACKING/ CARTON TAPE</t>
  </si>
  <si>
    <t>36/1 Cotton Yarn Combed</t>
  </si>
  <si>
    <t>52/1 Cotton Yarn Combed</t>
  </si>
  <si>
    <t>Gadoon Cancelled</t>
  </si>
  <si>
    <t>PC65:35  - 24/1</t>
  </si>
  <si>
    <t>PC52:48 - 30/2</t>
  </si>
  <si>
    <t>OEN</t>
  </si>
  <si>
    <t>14122023-A-038556</t>
  </si>
  <si>
    <t>21122023-A-041859</t>
  </si>
  <si>
    <t>TUBIFAST ACE</t>
  </si>
  <si>
    <t>23122023-A-042856</t>
  </si>
  <si>
    <t>KAPS-FS-62965-12-12-2023</t>
  </si>
  <si>
    <t>KAPE-FS-41875-13-12-2023</t>
  </si>
  <si>
    <t>KPAF-FS-28587-15-12-2023</t>
  </si>
  <si>
    <t>KAPS-FS-64757-16-12-2023</t>
  </si>
  <si>
    <t>KAPE-FS-43019-18-12-2023</t>
  </si>
  <si>
    <t>KAPS-FS-65794-19-12-2023</t>
  </si>
  <si>
    <t>KAPS-FS-67466-21-12-2023</t>
  </si>
  <si>
    <t>KAPS-FS-67818-22-12-2023</t>
  </si>
  <si>
    <t>CHEMICAL (SOLUTION CLEANER REGGIANI</t>
  </si>
  <si>
    <t>73%CTN 25% POLY 2%SP POPLIN, WEIGHT: 110+/-5GSM 40S*75D+40D/133*72 48/50" Y/D CVC POPLIN 940/MTRS</t>
  </si>
  <si>
    <t>58%ORGANIC COTTON 39%RECYCLE POLY 3%SPDX EFFEN WEEFSEL 58% BIO KAT 39% REC.PES3% STR 135X75 45X45+40D +/142 FABRIC 145CM DETAILS AS PER INVOICE AND PACKING LIST</t>
  </si>
  <si>
    <t xml:space="preserve">CHEMICAL FLORPRINT TA160 </t>
  </si>
  <si>
    <t>100% POLYESTER NON WOVEN INTERLINING 52GSM WIDTH:32" COLOR WHITE (90000/MTRS)</t>
  </si>
  <si>
    <t>26122023-A-043738</t>
  </si>
  <si>
    <t>26122023-A-043742</t>
  </si>
  <si>
    <t>26122023-A-043755</t>
  </si>
  <si>
    <t>26122023-A-043760</t>
  </si>
  <si>
    <t>26122023-A-043781</t>
  </si>
  <si>
    <t>26122023-A-043804</t>
  </si>
  <si>
    <t>26122023-A-043812</t>
  </si>
  <si>
    <t>26122023-A-043819</t>
  </si>
  <si>
    <t>26122023-A-043963</t>
  </si>
  <si>
    <t>26122023-A-043965</t>
  </si>
  <si>
    <t>26122023-A-043973</t>
  </si>
  <si>
    <t>26122023-A-043999</t>
  </si>
  <si>
    <t>26122023-A-044008</t>
  </si>
  <si>
    <t>26122023-A-044021</t>
  </si>
  <si>
    <t>26122023-A-044027</t>
  </si>
  <si>
    <t>26122023-A-044101</t>
  </si>
  <si>
    <t>26122023-A-044107</t>
  </si>
  <si>
    <t>26122023-A-044113</t>
  </si>
  <si>
    <t>26122023-A-044120</t>
  </si>
  <si>
    <t>26122023-A-044124</t>
  </si>
  <si>
    <t>26122023-A-044127</t>
  </si>
  <si>
    <t>26122023-A-044133</t>
  </si>
  <si>
    <t>26122023-A-044140</t>
  </si>
  <si>
    <t>26122023-A-044147</t>
  </si>
  <si>
    <t>26122023-A-044152</t>
  </si>
  <si>
    <t>26122023-A-044206</t>
  </si>
  <si>
    <t>26122023-A-044210</t>
  </si>
  <si>
    <t>26122023-A-044216</t>
  </si>
  <si>
    <t>26122023-A-044222</t>
  </si>
  <si>
    <t>26122023-A-044226</t>
  </si>
  <si>
    <t>26122023-A-044234</t>
  </si>
  <si>
    <t>26122023-A-044237</t>
  </si>
  <si>
    <t>26122023-A-044247</t>
  </si>
  <si>
    <t>26122023-A-044278</t>
  </si>
  <si>
    <t>26122023-A-044286</t>
  </si>
  <si>
    <t>26122023-A-044292</t>
  </si>
  <si>
    <t>26122023-A-044300</t>
  </si>
  <si>
    <t>27122023-A-044558</t>
  </si>
  <si>
    <t>27122023-A-044561</t>
  </si>
  <si>
    <t>27122023-A-044566</t>
  </si>
  <si>
    <t>27122023-A-044568</t>
  </si>
  <si>
    <t>27122023-A-044575</t>
  </si>
  <si>
    <t>27122023-A-044577</t>
  </si>
  <si>
    <t>27122023-A-044581</t>
  </si>
  <si>
    <t>27122023-A-044586</t>
  </si>
  <si>
    <t>27122023-A-044589</t>
  </si>
  <si>
    <t>27122023-A-044604</t>
  </si>
  <si>
    <t>27122023-A-044606</t>
  </si>
  <si>
    <t>27122023-A-044607</t>
  </si>
  <si>
    <t>27122023-A-044610</t>
  </si>
  <si>
    <t>27122023-A-044612</t>
  </si>
  <si>
    <t>27122023-A-044618</t>
  </si>
  <si>
    <t>27122023-A-044625</t>
  </si>
  <si>
    <t>27122023-A-044626</t>
  </si>
  <si>
    <t>27122023-A-044634</t>
  </si>
  <si>
    <t>27122023-A-044639</t>
  </si>
  <si>
    <t>27122023-A-044645</t>
  </si>
  <si>
    <t>27122023-A-044647</t>
  </si>
  <si>
    <t>27122023-A-044650</t>
  </si>
  <si>
    <t>27122023-A-044657</t>
  </si>
  <si>
    <t>27122023-A-044663</t>
  </si>
  <si>
    <t>27122023-A-044668</t>
  </si>
  <si>
    <t>27122023-A-044673</t>
  </si>
  <si>
    <t>27122023-A-044676</t>
  </si>
  <si>
    <t>27122023-A-044680</t>
  </si>
  <si>
    <t>27122023-A-044687</t>
  </si>
  <si>
    <t>27122023-A-044691</t>
  </si>
  <si>
    <t>27122023-A-044707</t>
  </si>
  <si>
    <t>27122023-A-044711</t>
  </si>
  <si>
    <t>27122023-A-044715</t>
  </si>
  <si>
    <t>27122023-A-044717</t>
  </si>
  <si>
    <t>27122023-A-044722</t>
  </si>
  <si>
    <t>27122023-A-044737</t>
  </si>
  <si>
    <t>27122023-A-044747</t>
  </si>
  <si>
    <t>27122023-A-044749</t>
  </si>
  <si>
    <t>TUBIFAST ACL / ACE</t>
  </si>
  <si>
    <t>SUNZOL NAVY BLUE GRB</t>
  </si>
  <si>
    <t>REPRINT SWE</t>
  </si>
  <si>
    <t>CVC60:40 - 14/1  (12500  LBS</t>
  </si>
  <si>
    <t>CVC60:40 - 40/1 ( 16900 LBS)</t>
  </si>
  <si>
    <t>CVC60:40 - 24/1 ( 12200 LBS)</t>
  </si>
  <si>
    <t>17112023-A-026264</t>
  </si>
  <si>
    <t>17112023-A-026268</t>
  </si>
  <si>
    <t>Denim Fabric 99% 1% (84861 Mtr)</t>
  </si>
  <si>
    <t>Denim Fabric 99% 1% (34686 Mtr)</t>
  </si>
  <si>
    <t>Denim Fabric 99% 1% (116586 Mtr)</t>
  </si>
  <si>
    <t>ALSICO / LIDL</t>
  </si>
  <si>
    <t>KAPS-FS-68864-26-12-2023</t>
  </si>
  <si>
    <t>100% POLYESTER TEXTURED YARD DTY 100D/48F HIM RW SD GRADE -AA</t>
  </si>
  <si>
    <t>LPEX-PF-2286-23-11-2023</t>
  </si>
  <si>
    <t>LPEX-PF-2815-04-12-2023</t>
  </si>
  <si>
    <t>PCSE-PF-265-14-12-2023</t>
  </si>
  <si>
    <t>LPEX-PF-3489-14-12-2023</t>
  </si>
  <si>
    <t>PCSE-PF-267-18-12-2023</t>
  </si>
  <si>
    <t>PCSE-PF-268-18-12-2023</t>
  </si>
  <si>
    <t>PCSE-PF-269-18-12-2023</t>
  </si>
  <si>
    <t>PCSE-PF-270-18-12-2023</t>
  </si>
  <si>
    <t>LPEX-PF-3200-08-12-2023</t>
  </si>
  <si>
    <t>KPPE-PF-92855-04-11-2023</t>
  </si>
  <si>
    <t>KPEX-PF-109996-28-12-2023</t>
  </si>
  <si>
    <t>PC 65:35</t>
  </si>
  <si>
    <t xml:space="preserve">Denim Fabric 99% 1% </t>
  </si>
  <si>
    <t>27122023-A-044753</t>
  </si>
  <si>
    <t>02012024-A-047155</t>
  </si>
  <si>
    <t>02012024-A-047159</t>
  </si>
  <si>
    <t>02012024-A-047163</t>
  </si>
  <si>
    <t>02012024-A-047167</t>
  </si>
  <si>
    <t>02012024-A-047177</t>
  </si>
  <si>
    <t>02012024-A-047184</t>
  </si>
  <si>
    <t>02012024-A-047189</t>
  </si>
  <si>
    <t>02012024-A-047195</t>
  </si>
  <si>
    <t>02012024-A-047200</t>
  </si>
  <si>
    <t>02012024-A-047210</t>
  </si>
  <si>
    <t>02012024-A-047215</t>
  </si>
  <si>
    <t>02012024-A-047222</t>
  </si>
  <si>
    <t>02012024-A-047229</t>
  </si>
  <si>
    <t>02012024-A-047233</t>
  </si>
  <si>
    <t>02012024-A-047234</t>
  </si>
  <si>
    <t>02012024-A-047246</t>
  </si>
  <si>
    <t>02012024-A-047249</t>
  </si>
  <si>
    <t>02012024-A-047254</t>
  </si>
  <si>
    <t>02012024-A-047258</t>
  </si>
  <si>
    <t>02012024-A-047267</t>
  </si>
  <si>
    <t>02012024-A-047270</t>
  </si>
  <si>
    <t>02012024-A-047281</t>
  </si>
  <si>
    <t>02012024-A-047287</t>
  </si>
  <si>
    <t>02012024-A-047308</t>
  </si>
  <si>
    <t>02012024-A-047312</t>
  </si>
  <si>
    <t>02012024-A-047316</t>
  </si>
  <si>
    <t>02012024-A-047319</t>
  </si>
  <si>
    <t>02012024-A-047320</t>
  </si>
  <si>
    <t>02012024-A-047324</t>
  </si>
  <si>
    <t>02012024-A-047326</t>
  </si>
  <si>
    <t>02012024-A-047329</t>
  </si>
  <si>
    <t>03012024-A-047436</t>
  </si>
  <si>
    <t>03012024-A-047464</t>
  </si>
  <si>
    <t>03012024-A-047470</t>
  </si>
  <si>
    <t>03012024-A-047474</t>
  </si>
  <si>
    <t>03012024-A-047480</t>
  </si>
  <si>
    <t>03012024-A-047490</t>
  </si>
  <si>
    <t>03012024-A-047502</t>
  </si>
  <si>
    <t>03012024-A-047507</t>
  </si>
  <si>
    <t>03012024-A-047528</t>
  </si>
  <si>
    <t>03012024-A-047532</t>
  </si>
  <si>
    <t>03012024-A-047536</t>
  </si>
  <si>
    <t>03012024-A-047556</t>
  </si>
  <si>
    <t>03012024-A-047567</t>
  </si>
  <si>
    <t>03012024-A-047570</t>
  </si>
  <si>
    <t>03012024-A-047578</t>
  </si>
  <si>
    <t>03012024-A-047586</t>
  </si>
  <si>
    <t>03012024-A-047589</t>
  </si>
  <si>
    <t>03012024-A-047594</t>
  </si>
  <si>
    <t>03012024-A-047599</t>
  </si>
  <si>
    <t>03012024-A-047644</t>
  </si>
  <si>
    <t>03012024-A-047645</t>
  </si>
  <si>
    <t>03012024-A-047646</t>
  </si>
  <si>
    <t>03012024-A-047647</t>
  </si>
  <si>
    <t>03012024-A-047648</t>
  </si>
  <si>
    <t>03012024-A-047649</t>
  </si>
  <si>
    <t>03012024-A-047652</t>
  </si>
  <si>
    <t>03012024-A-047653</t>
  </si>
  <si>
    <t>03012024-A-047662</t>
  </si>
  <si>
    <t>03012024-A-047672</t>
  </si>
  <si>
    <t>03012024-A-047684</t>
  </si>
  <si>
    <t>03012024-A-047690</t>
  </si>
  <si>
    <t>03012024-A-047716</t>
  </si>
  <si>
    <t>03012024-A-047722</t>
  </si>
  <si>
    <t>03012024-A-047725</t>
  </si>
  <si>
    <t>03012024-A-047727</t>
  </si>
  <si>
    <t>03012024-A-047728</t>
  </si>
  <si>
    <t>03012024-A-047741</t>
  </si>
  <si>
    <t>03012024-A-047747</t>
  </si>
  <si>
    <t>03012024-A-047754</t>
  </si>
  <si>
    <t>03012024-A-047759</t>
  </si>
  <si>
    <t>03012024-A-047762</t>
  </si>
  <si>
    <t>03012024-A-047774</t>
  </si>
  <si>
    <t>03012024-A-047784</t>
  </si>
  <si>
    <t>03012024-A-047788</t>
  </si>
  <si>
    <t>03012024-A-047791</t>
  </si>
  <si>
    <t>03012024-A-047797</t>
  </si>
  <si>
    <t>03012024-A-047801</t>
  </si>
  <si>
    <t>03012024-A-047806</t>
  </si>
  <si>
    <t>03012024-A-047812</t>
  </si>
  <si>
    <t>03012024-A-047820</t>
  </si>
  <si>
    <t>03012024-A-047830</t>
  </si>
  <si>
    <t>03012024-A-047860</t>
  </si>
  <si>
    <t>03012024-A-047872</t>
  </si>
  <si>
    <t>03012024-A-047882</t>
  </si>
  <si>
    <t>03012024-A-047892</t>
  </si>
  <si>
    <t>03012024-A-047895</t>
  </si>
  <si>
    <t>03012024-A-047897</t>
  </si>
  <si>
    <t>03012024-A-047901</t>
  </si>
  <si>
    <t>03012024-A-047905</t>
  </si>
  <si>
    <t>03012024-A-047910</t>
  </si>
  <si>
    <t>03012024-A-047912</t>
  </si>
  <si>
    <t>03012024-A-047916</t>
  </si>
  <si>
    <t>03012024-A-047917</t>
  </si>
  <si>
    <t>03012024-A-047919</t>
  </si>
  <si>
    <t>03012024-A-047920</t>
  </si>
  <si>
    <t>03012024-A-047921</t>
  </si>
  <si>
    <t>03012024-A-047922</t>
  </si>
  <si>
    <t>CVC60:40 - 40/1 ( 10700 LBS)</t>
  </si>
  <si>
    <t>PC52:48 - 24/1 ( 26000 LBS</t>
  </si>
  <si>
    <t>PC65:35 - 24/1 (14500 LBS)</t>
  </si>
  <si>
    <t>PC52:48 - 24/1 (20000 LBS)</t>
  </si>
  <si>
    <t>PC52:48 - 24/1 (14000 LBS)</t>
  </si>
  <si>
    <t>PC52:48 - 30/1 (17900 LBS)</t>
  </si>
  <si>
    <t>PC52:48 - 40/1 (12400 LBS)</t>
  </si>
  <si>
    <t>PC65:35 18/1 (15000 LBS)</t>
  </si>
  <si>
    <t>PC65:35 18/1 19000 LBS)</t>
  </si>
  <si>
    <t>PC65:35 24/1 (6000 LBS)</t>
  </si>
  <si>
    <t>PC65:35 24/1 (20000 LBS)</t>
  </si>
  <si>
    <t>PC65:35 18/1 (20000 LBS)</t>
  </si>
  <si>
    <t>PRESTOGEN F-PL LIQ</t>
  </si>
  <si>
    <t>CAUSTIC SODA LIQUID</t>
  </si>
  <si>
    <t>ASUDEL RED MGR / YELLOW GL / OLIVE GWL</t>
  </si>
  <si>
    <t>OPTISIZE SP 100</t>
  </si>
  <si>
    <t>40/1 Cotton Fabric Grey ( 60000 Mtr)</t>
  </si>
  <si>
    <t>CVC60:40 - 40/1 Fabric (29805 Mtr)</t>
  </si>
  <si>
    <t>CVC60:40 - 40/1 Fabric (30126 Mtr)</t>
  </si>
  <si>
    <t>CVC60:40 - 40/1 Fabric (76576 Mtr)</t>
  </si>
  <si>
    <t>CVC60:40 - 40/1 Fabric (26658 Mtr)</t>
  </si>
  <si>
    <t>40/1 Cotton Fabric Grey ( 48556 Mtr)</t>
  </si>
  <si>
    <t>40/1 Cotton Fabric Grey ( 60210 Mtr)</t>
  </si>
  <si>
    <t>40/1 Cotton Fabric Grey ( 35000 Mtr)</t>
  </si>
  <si>
    <t>40/1 Cotton Fabric Grey ( 25121 Mtr)</t>
  </si>
  <si>
    <t>40/1 Cotton Fabric Grey ( 21984 Mtr)</t>
  </si>
  <si>
    <t>40/1 Cotton Fabric Grey ( 31234 Mtr)</t>
  </si>
  <si>
    <t>40/1 Cotton Fabric Grey ( 4511 Mtr)</t>
  </si>
  <si>
    <t>40/1 Cotton Fabric Grey ( 3015 Mtr)</t>
  </si>
  <si>
    <t>OLIMPRINT BINDER PD 30</t>
  </si>
  <si>
    <t>PERLAVIN SRD</t>
  </si>
  <si>
    <t>CHEMITOL WS GRANULES</t>
  </si>
  <si>
    <t>DRIMAGEN</t>
  </si>
  <si>
    <t xml:space="preserve">NOVACRON </t>
  </si>
  <si>
    <t>PRINTOFIX BLUE HG</t>
  </si>
  <si>
    <t>PRODER M.A.C NUEVO</t>
  </si>
  <si>
    <t>ECOZYME BT -88</t>
  </si>
  <si>
    <t>1.92 / 0.41</t>
  </si>
  <si>
    <t>2931.9090 / 3809.9190</t>
  </si>
  <si>
    <t>20/1 &amp; 30/1 COTTON YARN 5700 LBS</t>
  </si>
  <si>
    <t>2.95 / 3.20</t>
  </si>
  <si>
    <t>3402.4200 / 3809.9110</t>
  </si>
  <si>
    <t>2.41 / 0.82</t>
  </si>
  <si>
    <t>KIERALON 2010 LIQ / IMACOL C LIQ</t>
  </si>
  <si>
    <t>FUSING (NON WOVEN INTERLINING )</t>
  </si>
  <si>
    <t>Oth_Ctn1</t>
  </si>
  <si>
    <t>Oth_Bld1</t>
  </si>
  <si>
    <t>KEXP-0669961-284-28-12-2023</t>
  </si>
  <si>
    <t>KEXP-0669961-258-23-12-2023</t>
  </si>
  <si>
    <t>KEXP-0669961-259-23-12-2023</t>
  </si>
  <si>
    <t>KEXP-0669961-260-23-12-2023</t>
  </si>
  <si>
    <t>KEXP-0669961-261-23-12-2023</t>
  </si>
  <si>
    <t>KEXP-0669961-262-23-12-2023</t>
  </si>
  <si>
    <t>KEXP-0669961-263-23-12-2023</t>
  </si>
  <si>
    <t>KEXP-0669961-264-23-12-2023</t>
  </si>
  <si>
    <t>KEXP-0669961-265-23-12-2023</t>
  </si>
  <si>
    <t>KEXP-0669961-266-23-12-2023</t>
  </si>
  <si>
    <t>KEXP-0669961-267-23-12-2023</t>
  </si>
  <si>
    <t>KEXP-0669961-268-23-12-2023</t>
  </si>
  <si>
    <t>KEXP-0669961-269-23-12-2023</t>
  </si>
  <si>
    <t>KEXP-0669961-270-23-12-2023</t>
  </si>
  <si>
    <t>KEXP-0669961-271-23-12-2023</t>
  </si>
  <si>
    <t>KEXP-0669961-272-23-12-2023</t>
  </si>
  <si>
    <t>KEXP-0669961-273-23-12-2023</t>
  </si>
  <si>
    <t>KEXP-0669961-274-23-12-2023</t>
  </si>
  <si>
    <t>KEXP-0669961-275-23-12-2023</t>
  </si>
  <si>
    <t>KEXP-0669961-276-23-12-2023</t>
  </si>
  <si>
    <t>KEXP-0669961-277-23-12-2023</t>
  </si>
  <si>
    <t>KEXP-0669961-278-23-12-2023</t>
  </si>
  <si>
    <t>KEXP-0669961-280-27-12-2023</t>
  </si>
  <si>
    <t>KEXP-0669961-281-27-12-2023</t>
  </si>
  <si>
    <t>KEXP-0669961-282-27-12-2023</t>
  </si>
  <si>
    <t>KEXP-0669961-285-01-01-2024</t>
  </si>
  <si>
    <t>PCSE-PF-292-30-12-2023</t>
  </si>
  <si>
    <t>PCSE-PF-293-30-12-2023</t>
  </si>
  <si>
    <t>PCSE-PF-294-30-12-2023</t>
  </si>
  <si>
    <t>PCSE-PF-295-30-12-2023</t>
  </si>
  <si>
    <t>KPPE-PF-138364-30-12-2023</t>
  </si>
  <si>
    <t>PCSE-PF-302-03-01-2024</t>
  </si>
  <si>
    <t>LPEX-PF-4732-03-01-2024</t>
  </si>
  <si>
    <t>LPEX-PF-2828-04-12-2023</t>
  </si>
  <si>
    <t>KPPE-PF-147335-10-01-2024</t>
  </si>
  <si>
    <t>PCSE-PF-320-12-01-2024</t>
  </si>
  <si>
    <t>KPEX-PF-119701-12-01-2024</t>
  </si>
  <si>
    <t>FPEX-PF-2106-13-01-2024</t>
  </si>
  <si>
    <t>FPEX-PF-2105-13-01-2024</t>
  </si>
  <si>
    <t>FPEX-PF-2104-13-01-2024</t>
  </si>
  <si>
    <t>PCSE-PF-331-16-01-2024</t>
  </si>
  <si>
    <t>PCSE-PF-330-16-01-2024</t>
  </si>
  <si>
    <t>PCSE-PF-329-16-01-2024</t>
  </si>
  <si>
    <t>LPEX-PF-5727-16-01-2024</t>
  </si>
  <si>
    <t>LPEX-PF-5733-16-01-2024</t>
  </si>
  <si>
    <t>LPEX-PF-5740-16-01-2024</t>
  </si>
  <si>
    <t>LPEX-PF-5659-16-01-2024</t>
  </si>
  <si>
    <t>LPEX-PF-5661-16-01-2024</t>
  </si>
  <si>
    <t xml:space="preserve">SOFTEX </t>
  </si>
  <si>
    <t>60/2 Cotton Yarn Combed</t>
  </si>
  <si>
    <t xml:space="preserve">CVC 60:40 fabric </t>
  </si>
  <si>
    <t>PC 65:35- 24/1</t>
  </si>
  <si>
    <t>16012024-A-052582</t>
  </si>
  <si>
    <t>16012024-A-052606</t>
  </si>
  <si>
    <t>16012024-A-052616</t>
  </si>
  <si>
    <t>16012024-A-052621</t>
  </si>
  <si>
    <t>16012024-A-052629</t>
  </si>
  <si>
    <t>16012024-A-052669</t>
  </si>
  <si>
    <t>16012024-A-052681</t>
  </si>
  <si>
    <t>16012024-A-052687</t>
  </si>
  <si>
    <t>16012024-A-052690</t>
  </si>
  <si>
    <t>16012024-A-052693</t>
  </si>
  <si>
    <t>16012024-A-052695</t>
  </si>
  <si>
    <t>16012024-A-052697</t>
  </si>
  <si>
    <t>17012024-A-052765</t>
  </si>
  <si>
    <t>17012024-A-052779</t>
  </si>
  <si>
    <t>17012024-A-052787</t>
  </si>
  <si>
    <t>17012024-A-052798</t>
  </si>
  <si>
    <t>17012024-A-052805</t>
  </si>
  <si>
    <t>18012024-A-053414</t>
  </si>
  <si>
    <t>18012024-A-053419</t>
  </si>
  <si>
    <t>18012024-A-053430</t>
  </si>
  <si>
    <t>18012024-A-053438</t>
  </si>
  <si>
    <t>18012024-A-053445</t>
  </si>
  <si>
    <t>18012024-A-053455</t>
  </si>
  <si>
    <t>18012024-A-053463</t>
  </si>
  <si>
    <t>18012024-A-053467</t>
  </si>
  <si>
    <t>18012024-A-053472</t>
  </si>
  <si>
    <t>18012024-A-053481</t>
  </si>
  <si>
    <t>18012024-A-053487</t>
  </si>
  <si>
    <t>18012024-A-053494</t>
  </si>
  <si>
    <t>18012024-A-053499</t>
  </si>
  <si>
    <t>18012024-A-053506</t>
  </si>
  <si>
    <t>18012024-A-053512</t>
  </si>
  <si>
    <t>18012024-A-053526</t>
  </si>
  <si>
    <t>18012024-A-053531</t>
  </si>
  <si>
    <t>18012024-A-053535</t>
  </si>
  <si>
    <t>18012024-A-053540</t>
  </si>
  <si>
    <t>18012024-A-053547</t>
  </si>
  <si>
    <t>18012024-A-053553</t>
  </si>
  <si>
    <t>18012024-A-053558</t>
  </si>
  <si>
    <t>18012024-A-053561</t>
  </si>
  <si>
    <t>18012024-A-053565</t>
  </si>
  <si>
    <t>18012024-A-053574</t>
  </si>
  <si>
    <t>18012024-A-053584</t>
  </si>
  <si>
    <t>30/1 Cotton Yarn ( 40000 LBS)</t>
  </si>
  <si>
    <t>30/1 Cotton Yarn ( 15375 LBS)</t>
  </si>
  <si>
    <t>24/1 Cotton Yarn (1300 LBS)</t>
  </si>
  <si>
    <t>20/1 Cotton Yarn 900 LBS)</t>
  </si>
  <si>
    <t>PC52:48 - 40/1 (10800 LBS)</t>
  </si>
  <si>
    <t>LIGHT ASH</t>
  </si>
  <si>
    <t>FAVOPRINT YELLOW AF-3GN / VIOLET AF-HS</t>
  </si>
  <si>
    <t>FAVOPRINT BLUE AFFR</t>
  </si>
  <si>
    <t>PIGMASOL YELLOW MRP</t>
  </si>
  <si>
    <t>IMPERON BRILLIANT PINK K3BL</t>
  </si>
  <si>
    <t>7.89 / 8.68</t>
  </si>
  <si>
    <t>16/1 Cotton Yarn 371 LBS / 20/1 Cotton Yarn 338 LBS)</t>
  </si>
  <si>
    <t>KAPS-FS-69884-28-12-2023</t>
  </si>
  <si>
    <t>KAPE-FS-45579-01-01-2024</t>
  </si>
  <si>
    <t>KPAF-FS-31625-02-01-2024</t>
  </si>
  <si>
    <t>KAPS-FS-72689-04-01-2024</t>
  </si>
  <si>
    <t>KAPS-FS-72691-04-01-2024</t>
  </si>
  <si>
    <t>KAPE-FS-46606-04-01-2024</t>
  </si>
  <si>
    <t>KAPW-FS-100035-05-01-2024</t>
  </si>
  <si>
    <t>KAPS-FS-75024-10-01-2024</t>
  </si>
  <si>
    <t>VLOOKUP(C2,'SRO 492 MASTER.xlsb'!alldata[[#All],[GD No]:[Tot.Duty]],12,0)</t>
  </si>
  <si>
    <t>100% POLYESTER TEXTURED YARN DTY 100D/48F HIM RW SD GRADE -AA</t>
  </si>
  <si>
    <t>CHEMICAL (PERIPRINT / PRIGEN)</t>
  </si>
  <si>
    <t>POLYESTER FILAMENT YARN RTSS DT 150D/72F</t>
  </si>
  <si>
    <t xml:space="preserve">100% Cotton Made-ups Printed </t>
  </si>
  <si>
    <t>Inv#</t>
  </si>
  <si>
    <t>KPPI-MB-40627-13-12-2019</t>
  </si>
  <si>
    <t>KAPE-MB-125952-11-02-2020</t>
  </si>
  <si>
    <t>KAPE-MB-146511-17-03-2020</t>
  </si>
  <si>
    <t>KAPE-MB-37204-04-09-2020</t>
  </si>
  <si>
    <t>KAPE-MB-160501-02-03-2021</t>
  </si>
  <si>
    <t>KAPE-MB-171427-17-03-2021</t>
  </si>
  <si>
    <t>KAPE-MB-172535-18-03-2021</t>
  </si>
  <si>
    <t>KAPE-MB-174350-22-03-2021</t>
  </si>
  <si>
    <t>KAPW-MB-175767-29-05-2021</t>
  </si>
  <si>
    <t>KAPE-MB-227266-09-06-2021</t>
  </si>
  <si>
    <t>KAPE-MB-227394-09-06-2021</t>
  </si>
  <si>
    <t>KAPE-MB-228620-10-06-2021</t>
  </si>
  <si>
    <t>KAPE-IB-66769-08-11-2019</t>
  </si>
  <si>
    <t>KAPE-IB-66727-08-11-2019</t>
  </si>
  <si>
    <t>KAPE-IB-66746-08-11-2019</t>
  </si>
  <si>
    <t>KAPE-IB-75900-22-11-2019</t>
  </si>
  <si>
    <t>KPAF-IB-36423-20-01-2020</t>
  </si>
  <si>
    <t>KPAF-IB-37047-22-01-2020</t>
  </si>
  <si>
    <t>KAPE-IB-126077-11-02-2020</t>
  </si>
  <si>
    <t>KAPW-IB-118562-20-04-2020</t>
  </si>
  <si>
    <t>KAPE-IB-174963-11-05-2020</t>
  </si>
  <si>
    <t>KPAF-IB-55271-03-06-2020</t>
  </si>
  <si>
    <t>KAPE-IB-186360-04-06-2020</t>
  </si>
  <si>
    <t>KPAF-IB-56238-10-06-2020</t>
  </si>
  <si>
    <t>KAPE-IB-190862-12-06-2020</t>
  </si>
  <si>
    <t>KAPE-IB-198991-29-06-2020</t>
  </si>
  <si>
    <t>PQIB-IB-226-04-07-2020</t>
  </si>
  <si>
    <t>PQIB-IB-2406-11-08-2020</t>
  </si>
  <si>
    <t>KAPW-IB-19763-13-08-2020</t>
  </si>
  <si>
    <t>PQIB-IB-3057-24-08-2020</t>
  </si>
  <si>
    <t>KAPW-IB-29340-03-09-2020</t>
  </si>
  <si>
    <t>KPAF-IB-13677-28-09-2020</t>
  </si>
  <si>
    <t>KAPW-IB-62743-05-11-2020</t>
  </si>
  <si>
    <t>KPFI-IB-18528-20-11-2020</t>
  </si>
  <si>
    <t>KAPE-IB-115370-29-12-2020</t>
  </si>
  <si>
    <t>KPEX-PF-95472-07-12-2023</t>
  </si>
  <si>
    <t>check</t>
  </si>
  <si>
    <t>KAPW-FS-104588-12-01-2024</t>
  </si>
  <si>
    <t>KAPW-FS-104587-12-01-2024</t>
  </si>
  <si>
    <t>KAPS-FS-76290-12-01-2024</t>
  </si>
  <si>
    <t>KAPW-FS-104585-12-01-2024</t>
  </si>
  <si>
    <t>KAPS-FS-76288-12-01-2024</t>
  </si>
  <si>
    <t>KAPW-FS-107064-16-01-2024</t>
  </si>
  <si>
    <t>KAPS-FS-77946-16-01-2024</t>
  </si>
  <si>
    <t>KAPW-FS-107833-18-01-2024</t>
  </si>
  <si>
    <t>(PERSOFT NSA 10)</t>
  </si>
  <si>
    <t>(WETMATIC WTL)</t>
  </si>
  <si>
    <t>FABRIC (70% POLYESTER 27% COTTON 3%ELASTAN) WIDTH: 150CM WEIGHT: 190GSM CONSTRUCTION: PLAIN (QTY: 3105/MTRS)</t>
  </si>
  <si>
    <t>100% POLYESTER TEXTURED YARN (DTY 300D/96F HIM SD RW AA GRADE)</t>
  </si>
  <si>
    <t>HYDROBLUE R 90</t>
  </si>
  <si>
    <t>100% POLYSTER TEXTURED YARN DTY 300D/96F HIM SD RW AA GRADE</t>
  </si>
  <si>
    <t>100% POLYESTER YARN DTY 150D/48F SD RW HIM AA GRADE</t>
  </si>
  <si>
    <t>HS Code Check</t>
  </si>
  <si>
    <t>23012024-A-055051</t>
  </si>
  <si>
    <t>23012024-A-055058</t>
  </si>
  <si>
    <t>23012024-A-055063</t>
  </si>
  <si>
    <t>23012024-A-055067</t>
  </si>
  <si>
    <t>23012024-A-055071</t>
  </si>
  <si>
    <t>23012024-A-055073</t>
  </si>
  <si>
    <t>23012024-A-055078</t>
  </si>
  <si>
    <t>23012024-A-055083</t>
  </si>
  <si>
    <t>23012024-A-055087</t>
  </si>
  <si>
    <t>23012024-A-055089</t>
  </si>
  <si>
    <t>23012024-A-055094</t>
  </si>
  <si>
    <t>23012024-A-055098</t>
  </si>
  <si>
    <t>23012024-A-055101</t>
  </si>
  <si>
    <t>23012024-A-055107</t>
  </si>
  <si>
    <t>23012024-A-055109</t>
  </si>
  <si>
    <t>23012024-A-055112</t>
  </si>
  <si>
    <t>23012024-A-055115</t>
  </si>
  <si>
    <t>23012024-A-055118</t>
  </si>
  <si>
    <t>23012024-A-055121</t>
  </si>
  <si>
    <t>23012024-A-055125</t>
  </si>
  <si>
    <t>23012024-A-055132</t>
  </si>
  <si>
    <t>23012024-A-055134</t>
  </si>
  <si>
    <t>23012024-A-055138</t>
  </si>
  <si>
    <t>23012024-A-055143</t>
  </si>
  <si>
    <t>23012024-A-055145</t>
  </si>
  <si>
    <t>23012024-A-055147</t>
  </si>
  <si>
    <t>23012024-A-055149</t>
  </si>
  <si>
    <t>23012024-A-055150</t>
  </si>
  <si>
    <t>23012024-A-055152</t>
  </si>
  <si>
    <t>23012024-A-055154</t>
  </si>
  <si>
    <t>23012024-A-055167</t>
  </si>
  <si>
    <t>23012024-A-055169</t>
  </si>
  <si>
    <t>23012024-A-055170</t>
  </si>
  <si>
    <t>23012024-A-055171</t>
  </si>
  <si>
    <t>23012024-A-055173</t>
  </si>
  <si>
    <t>23012024-A-055177</t>
  </si>
  <si>
    <t>23012024-A-055178</t>
  </si>
  <si>
    <t>23012024-A-055188</t>
  </si>
  <si>
    <t>23012024-A-055193</t>
  </si>
  <si>
    <t>23012024-A-055194</t>
  </si>
  <si>
    <t>23012024-A-055197</t>
  </si>
  <si>
    <t>23012024-A-055199</t>
  </si>
  <si>
    <t>23012024-A-055203</t>
  </si>
  <si>
    <t>23012024-A-055204</t>
  </si>
  <si>
    <t>23012024-A-055209</t>
  </si>
  <si>
    <t>23012024-A-055212</t>
  </si>
  <si>
    <t>23012024-A-055217</t>
  </si>
  <si>
    <t>23012024-A-055222</t>
  </si>
  <si>
    <t>23012024-A-055227</t>
  </si>
  <si>
    <t>23012024-A-055231</t>
  </si>
  <si>
    <t>150/48 DTY POLYESTER YARN</t>
  </si>
  <si>
    <t>30/1 Cotton Yarn ( 12300 LBS)</t>
  </si>
  <si>
    <t>30/1 Cotton Yarn ( 45000 LBS)</t>
  </si>
  <si>
    <t>CVC60:40 - 58661 (MTR)</t>
  </si>
  <si>
    <t>80/1 COTTON FABRIC</t>
  </si>
  <si>
    <t>CVC60:40 - (9088 MTR)</t>
  </si>
  <si>
    <t>40/1 Cotton Fabric Grey ( 25822 Mtr)</t>
  </si>
  <si>
    <t>40/1 Cotton Fabric Grey ( 12968 Mtr)</t>
  </si>
  <si>
    <t>60/1 Cotton Fabric Grey ( 3020 Mtr)</t>
  </si>
  <si>
    <t>60/1 Cotton Fabric Grey ( 1084 Mtr)</t>
  </si>
  <si>
    <t>40/1 Cotton Fabric Grey ( 28281 Mtr)</t>
  </si>
  <si>
    <t>KIERALON 2010 LIQ</t>
  </si>
  <si>
    <t>AVPOLYSOFT-PE-H</t>
  </si>
  <si>
    <t>BASE MORDIENTE M.NEW</t>
  </si>
  <si>
    <t>Plastic Buttons</t>
  </si>
  <si>
    <t>Sewing thread Yarn</t>
  </si>
  <si>
    <t>100% Cotton Fabric</t>
  </si>
  <si>
    <t>100% Cotton Yarn</t>
  </si>
  <si>
    <t>Stiffener/cartons</t>
  </si>
  <si>
    <t>Elastic</t>
  </si>
  <si>
    <t>Carton/Packing Tape</t>
  </si>
  <si>
    <t>Olimprint Binder PD 30</t>
  </si>
  <si>
    <t>Coracon liquid BL1</t>
  </si>
  <si>
    <t>Sigmatex-1117</t>
  </si>
  <si>
    <t>Leaf-Wax / Eco-Wax</t>
  </si>
  <si>
    <t>Sizobond 11</t>
  </si>
  <si>
    <t>PIGMASOL (Other)</t>
  </si>
  <si>
    <t>PIGMASOL (Powdered)</t>
  </si>
  <si>
    <t>FARBATHREN GOLDEN YELLOW RK</t>
  </si>
  <si>
    <t>CHEMITOL WS</t>
  </si>
  <si>
    <t>COMMON SALT</t>
  </si>
  <si>
    <t>TUBIFAST ACL / ACE / Acrabase MHV / Radiant - 3100 / 91</t>
  </si>
  <si>
    <t>PROFIX ICY / CONTAVAN ICE / REPRINT SWE / ALKASOFT PEN / Raroprint PHJ / CTZ IS (CROSS LINKING SGENT) / Croscolor DRT / Croscolor NLD / Oligard CSP New / Olimprint Compound PDN / Rarofix LF 40 / RAR</t>
  </si>
  <si>
    <t>AQUAZYM AD / ECOZYME BT -88</t>
  </si>
  <si>
    <t>SUNZOL NAVY BLUE GRB / DRIMAREN</t>
  </si>
  <si>
    <t>INDOSOL BLACK GP</t>
  </si>
  <si>
    <t>FORON VIOLET S3RL</t>
  </si>
  <si>
    <t>POLYESTER SPUN YARN</t>
  </si>
  <si>
    <t>Prodmat Wash</t>
  </si>
  <si>
    <t>LYOGEN WD LIQ</t>
  </si>
  <si>
    <t>CAUSTIC SODA LIQUID CSL</t>
  </si>
  <si>
    <t>IMPERON PINK K-3BL</t>
  </si>
  <si>
    <t>PIGMASOL (Liquid)</t>
  </si>
  <si>
    <t>WOVEING INTERLINING / FUSING</t>
  </si>
  <si>
    <t>Polyfill</t>
  </si>
  <si>
    <t>KPPI-FS-40049-16-01-2024</t>
  </si>
  <si>
    <t>KAPS-FS-78581-18-01-2024</t>
  </si>
  <si>
    <t>KAPS-FS-78582-18-01-2024</t>
  </si>
  <si>
    <t>KAPS-FS-78557-18-01-2024</t>
  </si>
  <si>
    <t>KAPW-FS-107801-18-01-2024</t>
  </si>
  <si>
    <t>KAPS-FS-80270-23-01-2024</t>
  </si>
  <si>
    <t>KAPW-FS-110799-23-01-2024</t>
  </si>
  <si>
    <t>KAPS-FS-80327-23-01-2024</t>
  </si>
  <si>
    <t>KAPW-FS-110804-23-01-2024</t>
  </si>
  <si>
    <t>KAPW-FS-112745-25-01-2024</t>
  </si>
  <si>
    <t>HYDROBLUE®90</t>
  </si>
  <si>
    <t>100% POLYESTER YARN DTY 150D48F SD RW HIM AA GRADE</t>
  </si>
  <si>
    <t>Chemical (SILYOUWET DS-618C)</t>
  </si>
  <si>
    <t>EMSIZE E30 (STARCH)</t>
  </si>
  <si>
    <t>SUPER SIZE SIZING</t>
  </si>
  <si>
    <t>EMSIZE CMS</t>
  </si>
  <si>
    <t>Yrn_CtnCrd</t>
  </si>
  <si>
    <t>Yrn_CtnComd</t>
  </si>
  <si>
    <t>100% Cotton Yarn Carded</t>
  </si>
  <si>
    <t>100% Cotton Yarn Combed</t>
  </si>
  <si>
    <t>5205.2200 / 5205.2300</t>
  </si>
  <si>
    <t>SUMIF('GDS CONS SHEET.xlsx'!Table2[[#All],[BE]],F67,'GDS CONS SHEET.xlsx'!Table2[[#All],[Cons]])</t>
  </si>
  <si>
    <t>KPEX-PF-127903-24-01-2024</t>
  </si>
  <si>
    <t>PCSE-PF-378-23-01-2024</t>
  </si>
  <si>
    <t>PCSE-PF-379-25-01-2024</t>
  </si>
  <si>
    <t>KPEX-PF-128435-24-01-2024</t>
  </si>
  <si>
    <t>KPEX-PF-128446-24-01-2024</t>
  </si>
  <si>
    <t>KPPE-PF-164011-30-01-2024</t>
  </si>
  <si>
    <t>KPPE-PF-164013-30-01-2024</t>
  </si>
  <si>
    <t>LPEX-PF-7269-02-02-2024</t>
  </si>
  <si>
    <t xml:space="preserve">16/1 Carded 70D Spandex 3.9 </t>
  </si>
  <si>
    <t>30/1 Carded 40D Spandex 3.25</t>
  </si>
  <si>
    <t>KAPW-FS-117024-01-02-2024</t>
  </si>
  <si>
    <t>KPAF-FS-36895-02-02-2024</t>
  </si>
  <si>
    <t>KAPW-FS-118330-02-02-2024</t>
  </si>
  <si>
    <t>KAPW-FS-118328-02-02-2024</t>
  </si>
  <si>
    <t>KAPS-FS-86837-06-02-2024</t>
  </si>
  <si>
    <t>KAPW-FS-119331-06-02-2024</t>
  </si>
  <si>
    <t>KAPW-FS-119521-06-02-2024</t>
  </si>
  <si>
    <t>KPFI-FS-26918-07-02-2024</t>
  </si>
  <si>
    <t>KPFI-FS-26919-07-02-2024</t>
  </si>
  <si>
    <t>KPFI-FS-26920-07-02-2024</t>
  </si>
  <si>
    <t>4821.1090  / 5806.3200</t>
  </si>
  <si>
    <t>16/1 95% Cotton 05% Lycra Carded yarn</t>
  </si>
  <si>
    <t>30/1 95% Cotton 05% Lycra Carded yarn</t>
  </si>
  <si>
    <t>PCSE-PF-424-09-02-2024</t>
  </si>
  <si>
    <t>KPEX-PF-139851-09-02-2024</t>
  </si>
  <si>
    <t>KPEX-PF-139864-09-02-2024</t>
  </si>
  <si>
    <t>LPEX-PF-7853-13-02-2024</t>
  </si>
  <si>
    <t>LPEX-PF-7864-13-02-2024</t>
  </si>
  <si>
    <t>LPEX-PF-7865-13-02-2024</t>
  </si>
  <si>
    <t>LPEX-PF-7866-13-02-2024</t>
  </si>
  <si>
    <t>LPEX-PF-7867-13-02-2024</t>
  </si>
  <si>
    <t>31012024-A-058217</t>
  </si>
  <si>
    <t>31012024-A-058228</t>
  </si>
  <si>
    <t>31012024-A-058261</t>
  </si>
  <si>
    <t>31012024-A-058276</t>
  </si>
  <si>
    <t>31012024-A-058280</t>
  </si>
  <si>
    <t>31012024-A-058297</t>
  </si>
  <si>
    <t>31012024-A-058430</t>
  </si>
  <si>
    <t>31012024-A-058440</t>
  </si>
  <si>
    <t>31012024-A-058443</t>
  </si>
  <si>
    <t>31012024-A-058448</t>
  </si>
  <si>
    <t>31012024-A-058454</t>
  </si>
  <si>
    <t>31012024-A-058466</t>
  </si>
  <si>
    <t>31012024-A-058474</t>
  </si>
  <si>
    <t>31012024-A-058482</t>
  </si>
  <si>
    <t>31012024-A-058490</t>
  </si>
  <si>
    <t>31012024-A-058494</t>
  </si>
  <si>
    <t>31012024-A-058499</t>
  </si>
  <si>
    <t>31012024-A-058504</t>
  </si>
  <si>
    <t>31012024-A-058508</t>
  </si>
  <si>
    <t>31012024-A-058516</t>
  </si>
  <si>
    <t>31012024-A-058519</t>
  </si>
  <si>
    <t>31012024-A-058522</t>
  </si>
  <si>
    <t>31012024-A-058527</t>
  </si>
  <si>
    <t>31012024-A-058532</t>
  </si>
  <si>
    <t>31012024-A-058535</t>
  </si>
  <si>
    <t>31012024-A-058538</t>
  </si>
  <si>
    <t>31012024-A-058554</t>
  </si>
  <si>
    <t>31012024-A-058555</t>
  </si>
  <si>
    <t>31012024-A-058556</t>
  </si>
  <si>
    <t>31012024-A-058557</t>
  </si>
  <si>
    <t>31012024-A-058558</t>
  </si>
  <si>
    <t>31012024-A-058559</t>
  </si>
  <si>
    <t>31012024-A-058560</t>
  </si>
  <si>
    <t>31012024-A-058561</t>
  </si>
  <si>
    <t xml:space="preserve">SIRRIX NE LIQ NEW 0120 </t>
  </si>
  <si>
    <t>PRINTOFIX BRILLIANT ORANGE  FF-RT</t>
  </si>
  <si>
    <t>DRYBAG</t>
  </si>
  <si>
    <t>SARABID VAT</t>
  </si>
  <si>
    <t>30/1 Cotton Yarn ( 25000 LBS)</t>
  </si>
  <si>
    <t>20112023-A-026984</t>
  </si>
  <si>
    <t>KAPW-FS-122316-10-02-2024</t>
  </si>
  <si>
    <t>KAPS-FS-89059-12-02-2024</t>
  </si>
  <si>
    <t>KAPW-FS-124277-14-02-2024</t>
  </si>
  <si>
    <t>KAPW-FS-124476-14-02-2024</t>
  </si>
  <si>
    <t>KAPW-FS-125038-15-02-2024</t>
  </si>
  <si>
    <t>KAPS-FS-91865-16-02-2024</t>
  </si>
  <si>
    <t>NAVY BARBARA LIGHT STRETCH KNIT 250G 73.00% VISCOSE 22.00% POLIAMIDE 5.00% ELASTANE</t>
  </si>
  <si>
    <t>32/ 36.50 / 222.85 / 116 / 61.20</t>
  </si>
  <si>
    <t>100% POLYESTER MESH FABRIC WHITE AND BLACK 170GSM, WIDTH:150CM, (18719.8/MTRS) DETAILS AS PER INVOICE AND PACKING LIST</t>
  </si>
  <si>
    <t>FABRIC SBANDMASTER 65%OES 35% CO (IRIDE, KELLY GREEN, NS ORANGE, ROYAL BOX, SUPLHOR) 3058.7/MTRS</t>
  </si>
  <si>
    <t>10.3334 / 10.3332</t>
  </si>
  <si>
    <t>TAGS 68000/PCS  /  ELASTIC 14213/PCS</t>
  </si>
  <si>
    <t>WHITE BUTTON 243000/PCS</t>
  </si>
  <si>
    <t>TEXTILE CHEMICAL ( WETMATIC WTL )</t>
  </si>
  <si>
    <t>TEXTILE DYES (SYNOLON</t>
  </si>
  <si>
    <t>16.55 / 11 / 4 / 7.15 / 26.60 / 29.90 / 8.90</t>
  </si>
  <si>
    <t>KPPI-FS-46101-21-02-2024</t>
  </si>
  <si>
    <t>20022024-A-063898</t>
  </si>
  <si>
    <t>20022024-A-063927</t>
  </si>
  <si>
    <t>20022024-A-063934</t>
  </si>
  <si>
    <t>20022024-A-063940</t>
  </si>
  <si>
    <t>20022024-A-063948</t>
  </si>
  <si>
    <t>20022024-A-063955</t>
  </si>
  <si>
    <t>20022024-A-063958</t>
  </si>
  <si>
    <t>20022024-A-063959</t>
  </si>
  <si>
    <t>20022024-A-063961</t>
  </si>
  <si>
    <t>20022024-A-063971</t>
  </si>
  <si>
    <t>20022024-A-063977</t>
  </si>
  <si>
    <t>20022024-A-063982</t>
  </si>
  <si>
    <t>20022024-A-063987</t>
  </si>
  <si>
    <t>20022024-A-063992</t>
  </si>
  <si>
    <t>20022024-A-063996</t>
  </si>
  <si>
    <t>20022024-A-064002</t>
  </si>
  <si>
    <t>20022024-A-064011</t>
  </si>
  <si>
    <t>20022024-A-064016</t>
  </si>
  <si>
    <t>20022024-A-064021</t>
  </si>
  <si>
    <t>26022024-A-065247</t>
  </si>
  <si>
    <t>26022024-A-065263</t>
  </si>
  <si>
    <t>26022024-A-065269</t>
  </si>
  <si>
    <t>26022024-A-065308</t>
  </si>
  <si>
    <t>26022024-A-065311</t>
  </si>
  <si>
    <t>26022024-A-065315</t>
  </si>
  <si>
    <t>26022024-A-065321</t>
  </si>
  <si>
    <t>26022024-A-065323</t>
  </si>
  <si>
    <t>26022024-A-065330</t>
  </si>
  <si>
    <t>26022024-A-065440</t>
  </si>
  <si>
    <t>26022024-A-065447</t>
  </si>
  <si>
    <t>26022024-A-065453</t>
  </si>
  <si>
    <t>26022024-A-065488</t>
  </si>
  <si>
    <t>26022024-A-065493</t>
  </si>
  <si>
    <t>26022024-A-065500</t>
  </si>
  <si>
    <t>26022024-A-065503</t>
  </si>
  <si>
    <t>26022024-A-065504</t>
  </si>
  <si>
    <t>26022024-A-065509</t>
  </si>
  <si>
    <t>26022024-A-065514</t>
  </si>
  <si>
    <t>26022024-A-065520</t>
  </si>
  <si>
    <t>RAROPRINT AL</t>
  </si>
  <si>
    <t>LPEX-PF-7995-14-02-2024</t>
  </si>
  <si>
    <t>LPEX-PF-6657-26-01-2024</t>
  </si>
  <si>
    <t>GWDE-PF-143-14-02-2024</t>
  </si>
  <si>
    <t>GWDE-PF-142-14-02-2024</t>
  </si>
  <si>
    <t>GWDE-PF-141-14-02-2024</t>
  </si>
  <si>
    <t>PCSE-PF-439-15-02-2024</t>
  </si>
  <si>
    <t>GWDE-PF-145-15-02-2024</t>
  </si>
  <si>
    <t>PCSE-PF-452-16-02-2024</t>
  </si>
  <si>
    <t>PCSE-PF-458-19-02-2024</t>
  </si>
  <si>
    <t>KPPE-PF-180676-20-02-2024</t>
  </si>
  <si>
    <t>KPEX-PF-147892-21-02-2024</t>
  </si>
  <si>
    <t>PCSE-PF-469-22-02-2024</t>
  </si>
  <si>
    <t>PCSE-PF-470-22-02-2024</t>
  </si>
  <si>
    <t>KPEX-PF-151682-26-02-2024</t>
  </si>
  <si>
    <t>KPEX-PF-151687-26-02-2024</t>
  </si>
  <si>
    <t>24/1 Cotton Yarn Carded</t>
  </si>
  <si>
    <t xml:space="preserve">16/1 Cotton Yarn </t>
  </si>
  <si>
    <t xml:space="preserve">10/1 Cotton Yarn </t>
  </si>
  <si>
    <t>PQEB-PF-466-22-02-2024</t>
  </si>
  <si>
    <t>Inlay Card</t>
  </si>
  <si>
    <t>ratio 1</t>
  </si>
  <si>
    <t>KAPS-FS-95844-23-02-2024</t>
  </si>
  <si>
    <t>KAPW-FS-131726-27-02-2024</t>
  </si>
  <si>
    <t>27022024-A-065952</t>
  </si>
  <si>
    <t>27022024-A-065967</t>
  </si>
  <si>
    <t>27022024-A-065976</t>
  </si>
  <si>
    <t>27022024-A-065985</t>
  </si>
  <si>
    <t>27022024-A-065993</t>
  </si>
  <si>
    <t>27022024-A-066000</t>
  </si>
  <si>
    <t>27022024-A-066011</t>
  </si>
  <si>
    <t>27022024-A-066025</t>
  </si>
  <si>
    <t>27022024-A-066039</t>
  </si>
  <si>
    <t>27022024-A-066064</t>
  </si>
  <si>
    <t>27022024-A-066079</t>
  </si>
  <si>
    <t>27022024-A-066094</t>
  </si>
  <si>
    <t>27022024-A-066109</t>
  </si>
  <si>
    <t>27022024-A-066116</t>
  </si>
  <si>
    <t>27022024-A-066222</t>
  </si>
  <si>
    <t>27022024-A-066141</t>
  </si>
  <si>
    <t>27022024-A-066145</t>
  </si>
  <si>
    <t>27022024-A-066156</t>
  </si>
  <si>
    <t>27022024-A-066163</t>
  </si>
  <si>
    <t>27022024-A-066169</t>
  </si>
  <si>
    <t>27022024-A-066220</t>
  </si>
  <si>
    <t>27022024-A-066227</t>
  </si>
  <si>
    <t>27022024-A-066228</t>
  </si>
  <si>
    <t>28022024-A-066299</t>
  </si>
  <si>
    <t>28022024-A-066302</t>
  </si>
  <si>
    <t>28022024-A-066313</t>
  </si>
  <si>
    <t>28022024-A-066318</t>
  </si>
  <si>
    <t xml:space="preserve">SUBLICORE ARC PLUS </t>
  </si>
  <si>
    <t>ENZIMA NB PLUS</t>
  </si>
  <si>
    <t>REFINED SODIUM BICARBONATE</t>
  </si>
  <si>
    <t>CROSCOLOR NLD 30802</t>
  </si>
  <si>
    <t>PQEB-PF-476-28-02-2024</t>
  </si>
  <si>
    <t>PQEB-PF-477-28-02-2024</t>
  </si>
  <si>
    <t>Inlay-Card</t>
  </si>
  <si>
    <t>Chemical (SODIUM CARBOXYMETHYL CELLULOSE FINNFIX 700)</t>
  </si>
  <si>
    <t>Item List</t>
  </si>
  <si>
    <t>Home</t>
  </si>
  <si>
    <t>KAPW-FS-132705-28-02-2024</t>
  </si>
  <si>
    <t>KAPW-FS-137643-07-03-2024</t>
  </si>
  <si>
    <t>KAPW-FS-137770-07-03-2024</t>
  </si>
  <si>
    <t>KAPW-FS-137771-07-03-2024</t>
  </si>
  <si>
    <t>KAPS-FS-84174-31-01-2024</t>
  </si>
  <si>
    <t>KAPW-FS-116119-31-01-2024</t>
  </si>
  <si>
    <t>KAPW-FS-116120-31-01-2024</t>
  </si>
  <si>
    <t>KAPS-FS-84173-31-01-2024</t>
  </si>
  <si>
    <t>3402.4200  / 3809.9190  / 3906.9090</t>
  </si>
  <si>
    <t>3809.9190  / 3906.9090</t>
  </si>
  <si>
    <t>2.10 / 3.85 / 4.85</t>
  </si>
  <si>
    <t>CHEMICALS (NEOPAT BINDER / NEOPAT / TILASOL)</t>
  </si>
  <si>
    <t>23.10 / 3.85</t>
  </si>
  <si>
    <t>CHEMICALS (NEOPAT BINDER / NEOPAT)</t>
  </si>
  <si>
    <t>27022024-A-066016</t>
  </si>
  <si>
    <t>27022024-A-066033</t>
  </si>
  <si>
    <t>04032024-A-068165</t>
  </si>
  <si>
    <t>04032024-A-068168</t>
  </si>
  <si>
    <t>08032024-A-070139</t>
  </si>
  <si>
    <t>08032024-A-070148</t>
  </si>
  <si>
    <t>08032024-A-070152</t>
  </si>
  <si>
    <t>08032024-A-070159</t>
  </si>
  <si>
    <t>08032024-A-070166</t>
  </si>
  <si>
    <t>08032024-A-070172</t>
  </si>
  <si>
    <t>08032024-A-070178</t>
  </si>
  <si>
    <t>08032024-A-070186</t>
  </si>
  <si>
    <t>08032024-A-070192</t>
  </si>
  <si>
    <t>08032024-A-070198</t>
  </si>
  <si>
    <t>08032024-A-070202</t>
  </si>
  <si>
    <t>CVC60:40 - 40/1 Fabric</t>
  </si>
  <si>
    <t>PROMOLAZE HT CONC</t>
  </si>
  <si>
    <t xml:space="preserve">HYDROGEN PEROXIDE </t>
  </si>
  <si>
    <t>BLENDED FABRIC 78%POLYESTER,17%VISCOSE, 5%ELASTANE, 57” CUTTABLE WIDTH,WEIGHT:200 GSM(+/-5%)</t>
  </si>
  <si>
    <t xml:space="preserve">BLENDED FABRIC 78%POLYESTER,17%VISCOSE, 5%ELASTANE, 57” CUTTABLE WIDTH,WEIGHT:200 GSM(+/-5%) </t>
  </si>
  <si>
    <t>KAPW-FS-139283-09-03-2024</t>
  </si>
  <si>
    <t>KAPS-FS-102925-09-03-2024</t>
  </si>
  <si>
    <t>KPAF-FS-43681-11-03-2024</t>
  </si>
  <si>
    <t>KAPS-FS-104215-12-03-2024</t>
  </si>
  <si>
    <t>KAPS-FS-104803-13-03-2024</t>
  </si>
  <si>
    <t>KAPE-FS-60621-13-03-2024</t>
  </si>
  <si>
    <t>KAPW-FS-142293-15-03-2024</t>
  </si>
  <si>
    <t>KAPW-FS-142294-15-03-2024</t>
  </si>
  <si>
    <t>PCSE-PF-508-04-03-2024</t>
  </si>
  <si>
    <t>LPEX-PF-9440-01-03-2024</t>
  </si>
  <si>
    <t>KPEX-PF-156873-05-03-2024</t>
  </si>
  <si>
    <t>KPEX-PF-152493-27-02-2024</t>
  </si>
  <si>
    <t>PCSE-PF-512-11-03-2024</t>
  </si>
  <si>
    <t>KPEX-PF-161676-12-03-2024</t>
  </si>
  <si>
    <t>KPEX-PF-165497-18-03-2024</t>
  </si>
  <si>
    <t>KPEX-PF-165506-18-03-2024</t>
  </si>
  <si>
    <t>LPEX-PF-11369-19-03-2024</t>
  </si>
  <si>
    <t>LPEX-PF-11402-20-03-2024</t>
  </si>
  <si>
    <t>PCSE-PF-529-21-03-2024</t>
  </si>
  <si>
    <t>KPPE-PF-202915-20-03-2024</t>
  </si>
  <si>
    <t>PQEB-PF-553-20-03-2024</t>
  </si>
  <si>
    <t>PQEB-PF-554-20-03-2024</t>
  </si>
  <si>
    <t>PQEB-PF-555-20-03-2024</t>
  </si>
  <si>
    <t>KPEX-PF-167450-21-03-2024</t>
  </si>
  <si>
    <t>LPEX-PF-10311-08-03-2024</t>
  </si>
  <si>
    <t>LPEX-PF-11267-19-03-2024</t>
  </si>
  <si>
    <t>CVC60:40 - 10/1</t>
  </si>
  <si>
    <t xml:space="preserve">CVC60:40 </t>
  </si>
  <si>
    <t>KPAF-FS-44664-15-03-2024</t>
  </si>
  <si>
    <t>KAPS-FS-106915-18-03-2024</t>
  </si>
  <si>
    <t>KAPS-FS-106914-18-03-2024</t>
  </si>
  <si>
    <t>KAPS-FS-106916-18-03-2024</t>
  </si>
  <si>
    <t>KAPS-FS-106917-18-03-2024</t>
  </si>
  <si>
    <t>KAPS-FS-106918-18-03-2024</t>
  </si>
  <si>
    <t>KAPS-FS-107200-19-03-2024</t>
  </si>
  <si>
    <t>KAPS-FS-108088-21-03-2024</t>
  </si>
  <si>
    <t>08032024-A-070214</t>
  </si>
  <si>
    <t>08032024-A-070219</t>
  </si>
  <si>
    <t>08032024-A-070223</t>
  </si>
  <si>
    <t>08032024-A-070227</t>
  </si>
  <si>
    <t>08032024-A-070232</t>
  </si>
  <si>
    <t>13032024-A-072273</t>
  </si>
  <si>
    <t>13032024-A-072296</t>
  </si>
  <si>
    <t>13032024-A-072314</t>
  </si>
  <si>
    <t>13032024-A-072326</t>
  </si>
  <si>
    <t>11032024-A-071139</t>
  </si>
  <si>
    <t>11032024-A-071149</t>
  </si>
  <si>
    <t>11032024-A-071156</t>
  </si>
  <si>
    <t>11032024-A-071164</t>
  </si>
  <si>
    <t>11032024-A-071172</t>
  </si>
  <si>
    <t>11032024-A-071177</t>
  </si>
  <si>
    <t>11032024-A-071192</t>
  </si>
  <si>
    <t>11032024-A-071205</t>
  </si>
  <si>
    <t>11032024-A-071215</t>
  </si>
  <si>
    <t>11032024-A-071224</t>
  </si>
  <si>
    <t>13032024-A-072205</t>
  </si>
  <si>
    <t>13032024-A-072225</t>
  </si>
  <si>
    <t>13032024-A-072233</t>
  </si>
  <si>
    <t>13032024-A-072241</t>
  </si>
  <si>
    <t>13032024-A-072247</t>
  </si>
  <si>
    <t>13032024-A-072261</t>
  </si>
  <si>
    <t>16032024-A-073979</t>
  </si>
  <si>
    <t>16032024-A-073985</t>
  </si>
  <si>
    <t>16032024-A-073990</t>
  </si>
  <si>
    <t>16032024-A-073993</t>
  </si>
  <si>
    <t>16032024-A-073995</t>
  </si>
  <si>
    <t>16032024-A-073997</t>
  </si>
  <si>
    <t>16032024-A-074002</t>
  </si>
  <si>
    <t>16032024-A-074005</t>
  </si>
  <si>
    <t>16032024-A-074009</t>
  </si>
  <si>
    <t>16032024-A-074012</t>
  </si>
  <si>
    <t>16032024-A-074015</t>
  </si>
  <si>
    <t>16032024-A-074017</t>
  </si>
  <si>
    <t>16032024-A-074019</t>
  </si>
  <si>
    <t>16032024-A-074022</t>
  </si>
  <si>
    <t>16032024-A-074024</t>
  </si>
  <si>
    <t>16032024-A-074026</t>
  </si>
  <si>
    <t>16032024-A-074029</t>
  </si>
  <si>
    <t>16032024-A-074031</t>
  </si>
  <si>
    <t>16032024-A-074032</t>
  </si>
  <si>
    <t>16032024-A-074033</t>
  </si>
  <si>
    <t>BEZATHREN GOLDEN ORANGE 3G EPS</t>
  </si>
  <si>
    <t>RUCOFIN SIQ</t>
  </si>
  <si>
    <t>PRINTOFIX PINK H-5BL</t>
  </si>
  <si>
    <t>REFINED LAKE SALT</t>
  </si>
  <si>
    <t>REACTIVE DYE AQAUA PREMIUM BLACK LP ( 78070163)</t>
  </si>
  <si>
    <t>CHEMICAL FLORPRINT TA160 AF PIGMENT THICKENER</t>
  </si>
  <si>
    <t>40.6467 / 41.4022 / 51.7276 / 43.4169</t>
  </si>
  <si>
    <t>63.8051 / 54.8483 / 6.9944 / 9.8123</t>
  </si>
  <si>
    <t>DYES (BEZATHREN /  BEZAKTIV / BEMACRON)</t>
  </si>
  <si>
    <t>100% POLYESTER TEXTURED YARN DTY 150D/48F SD RW HIM AA GRADE</t>
  </si>
  <si>
    <t>NAVY BARBARA LIGHT STRETCH KNIT 73% VISCOSE 22% POLIAMIDE 5% ELASTANE</t>
  </si>
  <si>
    <t>16.40 / 10.50 / 8.20 / 16.0 / 5.50</t>
  </si>
  <si>
    <t>DYES (INDANTHREN / IMPERON / REMAZOL)</t>
  </si>
  <si>
    <t>2.1 / 4.85</t>
  </si>
  <si>
    <t>CHEMICALS (NEOPAT BINDER / TILASOL)</t>
  </si>
  <si>
    <t>29032024-A-078648</t>
  </si>
  <si>
    <t>29032024-A-078661</t>
  </si>
  <si>
    <t>29032024-A-078662</t>
  </si>
  <si>
    <t>29032024-A-078667</t>
  </si>
  <si>
    <t>29032024-A-078677</t>
  </si>
  <si>
    <t>29032024-A-078686</t>
  </si>
  <si>
    <t>29032024-A-078696</t>
  </si>
  <si>
    <t>29032024-A-078700</t>
  </si>
  <si>
    <t>29032024-A-078704</t>
  </si>
  <si>
    <t>29032024-A-078713</t>
  </si>
  <si>
    <t>29032024-A-078722</t>
  </si>
  <si>
    <t>29032024-A-078730</t>
  </si>
  <si>
    <t>29032024-A-078735</t>
  </si>
  <si>
    <t>29032024-A-078740</t>
  </si>
  <si>
    <t>29032024-A-078744</t>
  </si>
  <si>
    <t>29032024-A-078748</t>
  </si>
  <si>
    <t>29032024-A-078759</t>
  </si>
  <si>
    <t>29032024-A-078773</t>
  </si>
  <si>
    <t>29032024-A-078783</t>
  </si>
  <si>
    <t>29032024-A-078796</t>
  </si>
  <si>
    <t>29032024-A-078800</t>
  </si>
  <si>
    <t>29032024-A-078803</t>
  </si>
  <si>
    <t>29032024-A-078807</t>
  </si>
  <si>
    <t>29032024-A-078809</t>
  </si>
  <si>
    <t>29032024-A-078810</t>
  </si>
  <si>
    <t>29032024-A-078812</t>
  </si>
  <si>
    <t>29032024-A-078813</t>
  </si>
  <si>
    <t>29032024-A-078814</t>
  </si>
  <si>
    <t>29032024-A-078815</t>
  </si>
  <si>
    <t>29032024-A-078816</t>
  </si>
  <si>
    <t>29032024-A-078817</t>
  </si>
  <si>
    <t>29032024-A-078818</t>
  </si>
  <si>
    <t>29032024-A-078819</t>
  </si>
  <si>
    <t>29032024-A-078820</t>
  </si>
  <si>
    <t>29032024-A-078821</t>
  </si>
  <si>
    <t>29032024-A-078822</t>
  </si>
  <si>
    <t>Blended YARN</t>
  </si>
  <si>
    <t>40/1 Cotton Fabric Grey</t>
  </si>
  <si>
    <t>20/1 Cotton Yarn 3900LBS)</t>
  </si>
  <si>
    <t>200/48 DTY POLYESTER YARN</t>
  </si>
  <si>
    <t>PC65:35 16/1 (8800 LBS)</t>
  </si>
  <si>
    <t>PC65:35 20/1 (1900 LBS)</t>
  </si>
  <si>
    <t>PC65:35 16/1 (5000 LBS)</t>
  </si>
  <si>
    <t>PC65:35 20/1 (10000 LBS)</t>
  </si>
  <si>
    <t>PC65:35 20/1 (7100 LBS)</t>
  </si>
  <si>
    <t>PC65:35 20/1 (2900 LBS)</t>
  </si>
  <si>
    <t>LPEX-PF-11080-15-03-2024</t>
  </si>
  <si>
    <t>LPEX-PF-11081-15-03-2024</t>
  </si>
  <si>
    <t>LPEX-PF-11084-15-03-2024</t>
  </si>
  <si>
    <t>LPEX-PF-11091-15-03-2024</t>
  </si>
  <si>
    <t>MCSE-PF-2911-18-03-2024</t>
  </si>
  <si>
    <t>KPEX-PF-170454-26-03-2024</t>
  </si>
  <si>
    <t>LPEX-PF-11426-20-03-2024</t>
  </si>
  <si>
    <t>KPPE-PF-209601-28-03-2024</t>
  </si>
  <si>
    <t>KPPE-PF-209612-28-03-2024</t>
  </si>
  <si>
    <t>40/1 cotton fabric</t>
  </si>
  <si>
    <t>16/1 cotton fabric</t>
  </si>
  <si>
    <t>Denim Fabric 99% 1%</t>
  </si>
  <si>
    <t>Stitching Thread PPCA 16/2, 21/2, 40/2</t>
  </si>
  <si>
    <t>Stitching Thread SSPA 21/2, 21/3, 50/3</t>
  </si>
  <si>
    <t>KAPE-EB-60624-13-03-2024</t>
  </si>
  <si>
    <t>KAPW-EB-148150-26-03-2024</t>
  </si>
  <si>
    <t>(Dyes Novacron)</t>
  </si>
  <si>
    <t>KAPW-FS-148199-27-03-2024</t>
  </si>
  <si>
    <t>KAPW-FS-150133-30-03-2024</t>
  </si>
  <si>
    <t>KAPW-FS-150846-01-04-2024</t>
  </si>
  <si>
    <t>CHEMICAL (PERSOFT PE 25)</t>
  </si>
  <si>
    <t>POLYESTER DRAWN TEXURED YARN (DTY),2) DTY 150D/48F, SD RW HIM AA GRADE</t>
  </si>
  <si>
    <t>T118-  20/1</t>
  </si>
  <si>
    <t>KAPS-FS-110169-27-03-2024</t>
  </si>
  <si>
    <t>KAPW-FS-150842-01-04-2024</t>
  </si>
  <si>
    <t>KAPW-FS-150848-01-04-2024</t>
  </si>
  <si>
    <t>KAPE-FS-64665-03-04-2024</t>
  </si>
  <si>
    <t>KAPS-FS-114599-05-04-2024</t>
  </si>
  <si>
    <t>PCSE-PF-563-03-04-2024</t>
  </si>
  <si>
    <t>LPEX-PF-12823-03-04-2024</t>
  </si>
  <si>
    <t>LPEX-PF-12827-03-04-2024</t>
  </si>
  <si>
    <t>LPEX-PF-12829-03-04-2024</t>
  </si>
  <si>
    <t>LPEX-PF-12204-28-03-2024</t>
  </si>
  <si>
    <t>LPEX-PF-11487-20-03-2024</t>
  </si>
  <si>
    <t>PCSE-PF-575-04-04-2024</t>
  </si>
  <si>
    <t>PQEB-PF-634-05-04-2024</t>
  </si>
  <si>
    <t>KPEX-PF-178431-06-04-2024</t>
  </si>
  <si>
    <t>KPEX-PF-180715-15-04-2024</t>
  </si>
  <si>
    <t>KPEX-PF-180718-15-04-2024</t>
  </si>
  <si>
    <t>KPEX-PF-180742-15-04-2024</t>
  </si>
  <si>
    <t>KPEX-PF-181007-16-04-2024</t>
  </si>
  <si>
    <t>PCSE-PF-597-18-04-2024</t>
  </si>
  <si>
    <t>20/1 95% Cotton 05% Lycra Carded yarn</t>
  </si>
  <si>
    <t>16042024-A-083595</t>
  </si>
  <si>
    <t>16042024-A-083609</t>
  </si>
  <si>
    <t>16042024-A-083611</t>
  </si>
  <si>
    <t>16042024-A-083622</t>
  </si>
  <si>
    <t>16042024-A-083625</t>
  </si>
  <si>
    <t>16042024-A-083635</t>
  </si>
  <si>
    <t>16042024-A-083639</t>
  </si>
  <si>
    <t>16042024-A-083643</t>
  </si>
  <si>
    <t>16042024-A-083647</t>
  </si>
  <si>
    <t>16042024-A-083648</t>
  </si>
  <si>
    <t>16042024-A-083651</t>
  </si>
  <si>
    <t>16042024-A-083653</t>
  </si>
  <si>
    <t>16042024-A-083655</t>
  </si>
  <si>
    <t>16042024-A-083657</t>
  </si>
  <si>
    <t>16042024-A-083663</t>
  </si>
  <si>
    <t>16042024-A-083667</t>
  </si>
  <si>
    <t>16042024-A-083669</t>
  </si>
  <si>
    <t>16042024-A-083671</t>
  </si>
  <si>
    <t>17042024-A-083905</t>
  </si>
  <si>
    <t>17042024-A-083917</t>
  </si>
  <si>
    <t>17042024-A-083920</t>
  </si>
  <si>
    <t>17042024-A-083930</t>
  </si>
  <si>
    <t>17042024-A-083938</t>
  </si>
  <si>
    <t>17042024-A-083953</t>
  </si>
  <si>
    <t>17042024-A-083966</t>
  </si>
  <si>
    <t>17042024-A-083977</t>
  </si>
  <si>
    <t>17042024-A-083984</t>
  </si>
  <si>
    <t>17042024-A-083991</t>
  </si>
  <si>
    <t>17042024-A-084000</t>
  </si>
  <si>
    <t>17042024-A-084004</t>
  </si>
  <si>
    <t>17042024-A-084006</t>
  </si>
  <si>
    <t>17042024-A-084030</t>
  </si>
  <si>
    <t>17042024-A-084033</t>
  </si>
  <si>
    <t>17042024-A-084037</t>
  </si>
  <si>
    <t>17042024-A-084058</t>
  </si>
  <si>
    <t>17042024-A-084067</t>
  </si>
  <si>
    <t>17042024-A-084073</t>
  </si>
  <si>
    <t>17042024-A-084078</t>
  </si>
  <si>
    <t>17042024-A-084083</t>
  </si>
  <si>
    <t>17042024-A-084088</t>
  </si>
  <si>
    <t>17042024-A-084091</t>
  </si>
  <si>
    <t>17042024-A-084096</t>
  </si>
  <si>
    <t>17042024-A-084100</t>
  </si>
  <si>
    <t>17042024-A-084103</t>
  </si>
  <si>
    <t>17042024-A-084110</t>
  </si>
  <si>
    <t>17042024-A-084120</t>
  </si>
  <si>
    <t>17042024-A-084132</t>
  </si>
  <si>
    <t>17042024-A-084139</t>
  </si>
  <si>
    <t>17042024-A-084145</t>
  </si>
  <si>
    <t>17042024-A-084151</t>
  </si>
  <si>
    <t>17042024-A-084157</t>
  </si>
  <si>
    <t>17042024-A-084165</t>
  </si>
  <si>
    <t>17042024-A-084170</t>
  </si>
  <si>
    <t>17042024-A-084202</t>
  </si>
  <si>
    <t>17042024-A-084212</t>
  </si>
  <si>
    <t>17042024-A-084217</t>
  </si>
  <si>
    <t>17042024-A-084220</t>
  </si>
  <si>
    <t>17042024-A-084226</t>
  </si>
  <si>
    <t>17042024-A-084242</t>
  </si>
  <si>
    <t>17042024-A-084248</t>
  </si>
  <si>
    <t>FORNAX W</t>
  </si>
  <si>
    <t>NOVACRON BROWN EC -NC</t>
  </si>
  <si>
    <t xml:space="preserve">SOLIDOKOLL DPR LIQ </t>
  </si>
  <si>
    <t>PESOFIX WM</t>
  </si>
  <si>
    <t>RUCOWET VL</t>
  </si>
  <si>
    <t>FARBANTHREN BROWN BR</t>
  </si>
  <si>
    <t>FAVOPRINT YELLOW AF-3GN</t>
  </si>
  <si>
    <t>POLYESTER DRAWN TEXURED YARN (DTY 150D/48F, SD RW HIM AA GRADE)</t>
  </si>
  <si>
    <t>POLYESTER DRAWN TEXURED YARN (DTY 150D/48F, SD RW HIM AA GRADE</t>
  </si>
  <si>
    <t>17.2724 / 5.2524  / 5.2019</t>
  </si>
  <si>
    <t>DYES (SYNOZOL)</t>
  </si>
  <si>
    <t xml:space="preserve">SUPER SIZE SIZING </t>
  </si>
  <si>
    <t xml:space="preserve">EMSIZE CMS </t>
  </si>
  <si>
    <t xml:space="preserve">Carton/Packing  Tape </t>
  </si>
  <si>
    <t>KEXP-0669961-288-25-04-2024</t>
  </si>
  <si>
    <t>KEXP-0669961-289-25-04-2024</t>
  </si>
  <si>
    <t>KEXP-0669961-290-25-04-2024</t>
  </si>
  <si>
    <t>KEXP-0669961-291-25-04-2024</t>
  </si>
  <si>
    <t>KEXP-0669961-292-25-04-2024</t>
  </si>
  <si>
    <t>KEXP-0669961-293-25-04-2024</t>
  </si>
  <si>
    <t>KEXP-0669961-294-25-04-2024</t>
  </si>
  <si>
    <t>KEXP-0669961-295-25-04-2024</t>
  </si>
  <si>
    <t>KEXP-0669961-286-01-02-2024</t>
  </si>
  <si>
    <t>KEXP-0669961-287-01-02-2024</t>
  </si>
  <si>
    <t>Fab_Gry1</t>
  </si>
  <si>
    <t>Recycled Yarn</t>
  </si>
  <si>
    <t>Fab_Gry2</t>
  </si>
  <si>
    <t>Fab_Gry3</t>
  </si>
  <si>
    <t>Grey Fabric</t>
  </si>
  <si>
    <t xml:space="preserve">Denimcol Boost PPH </t>
  </si>
  <si>
    <t xml:space="preserve">Sewing thread Yarn </t>
  </si>
  <si>
    <t>100% POLYESTER FABRIC</t>
  </si>
  <si>
    <t>OTHER POLYESTER YARN</t>
  </si>
  <si>
    <t>Cotton Greige Fabric</t>
  </si>
  <si>
    <t>100% Cotton Greige Fabric</t>
  </si>
  <si>
    <t>KPEX-PF-182817-18-04-2024</t>
  </si>
  <si>
    <t>LPEX-PF-13736-19-04-2024</t>
  </si>
  <si>
    <t>PCSE-PF-601-22-04-2024</t>
  </si>
  <si>
    <t>FPEX-PF-3657-23-04-2024</t>
  </si>
  <si>
    <t>LPEX-PF-13687-18-04-2024</t>
  </si>
  <si>
    <t>KPPE-PF-214884-03-04-2024</t>
  </si>
  <si>
    <t>PCSE-PF-615-29-04-2024</t>
  </si>
  <si>
    <t>PCSE-PF-617-29-04-2024</t>
  </si>
  <si>
    <t>26042024-A-089508</t>
  </si>
  <si>
    <t>22042024-A-087190</t>
  </si>
  <si>
    <t>22042024-A-087193</t>
  </si>
  <si>
    <t>22042024-A-087195</t>
  </si>
  <si>
    <t>22042024-A-087196</t>
  </si>
  <si>
    <t>02052024-A-091930</t>
  </si>
  <si>
    <t>23042024-A-087325</t>
  </si>
  <si>
    <t>23042024-A-087336</t>
  </si>
  <si>
    <t>23042024-A-087351</t>
  </si>
  <si>
    <t>23042024-A-087358</t>
  </si>
  <si>
    <t>25042024-A-088911</t>
  </si>
  <si>
    <t>25042024-A-088917</t>
  </si>
  <si>
    <t>25042024-A-088923</t>
  </si>
  <si>
    <t>25042024-A-088957</t>
  </si>
  <si>
    <t>25042024-A-088964</t>
  </si>
  <si>
    <t>25042024-A-088969</t>
  </si>
  <si>
    <t>25042024-A-088978</t>
  </si>
  <si>
    <t>25042024-A-088985</t>
  </si>
  <si>
    <t>25042024-A-088993</t>
  </si>
  <si>
    <t>25042024-A-089007</t>
  </si>
  <si>
    <t>25042024-A-089022</t>
  </si>
  <si>
    <t>25042024-A-089030</t>
  </si>
  <si>
    <t>25042024-A-089040</t>
  </si>
  <si>
    <t>25042024-A-089053</t>
  </si>
  <si>
    <t>25042024-A-089059</t>
  </si>
  <si>
    <t>25042024-A-089068</t>
  </si>
  <si>
    <t>25042024-A-089080</t>
  </si>
  <si>
    <t>25042024-A-089085</t>
  </si>
  <si>
    <t>25042024-A-089093</t>
  </si>
  <si>
    <t>25042024-A-089099</t>
  </si>
  <si>
    <t>27042024-A-089895</t>
  </si>
  <si>
    <t>27042024-A-089922</t>
  </si>
  <si>
    <t>27042024-A-089928</t>
  </si>
  <si>
    <t>27042024-A-089938</t>
  </si>
  <si>
    <t>27042024-A-089945</t>
  </si>
  <si>
    <t>27042024-A-089947</t>
  </si>
  <si>
    <t>27042024-A-089950</t>
  </si>
  <si>
    <t>27042024-A-089955</t>
  </si>
  <si>
    <t>27042024-A-089960</t>
  </si>
  <si>
    <t>03052024-A-093090</t>
  </si>
  <si>
    <t>03052024-A-093103</t>
  </si>
  <si>
    <t>03052024-A-093118</t>
  </si>
  <si>
    <t>03052024-A-093202</t>
  </si>
  <si>
    <t>03052024-A-093212</t>
  </si>
  <si>
    <t>03052024-A-093218</t>
  </si>
  <si>
    <t>03052024-A-093225</t>
  </si>
  <si>
    <t>03052024-A-093229</t>
  </si>
  <si>
    <t>03052024-A-093231</t>
  </si>
  <si>
    <t>03052024-A-093232</t>
  </si>
  <si>
    <t>03052024-A-093240</t>
  </si>
  <si>
    <t>03052024-A-093241</t>
  </si>
  <si>
    <t>03052024-A-093243</t>
  </si>
  <si>
    <t>03052024-A-093244</t>
  </si>
  <si>
    <t>03052024-A-093246</t>
  </si>
  <si>
    <t>03052024-A-093247</t>
  </si>
  <si>
    <t>03052024-A-093248</t>
  </si>
  <si>
    <t>03052024-A-093249</t>
  </si>
  <si>
    <t>03052024-A-093250</t>
  </si>
  <si>
    <t>03052024-A-093251</t>
  </si>
  <si>
    <t>03052024-A-093252</t>
  </si>
  <si>
    <t>03052024-A-093253</t>
  </si>
  <si>
    <t>03052024-A-093254</t>
  </si>
  <si>
    <t>04052024-A-093294</t>
  </si>
  <si>
    <t>04052024-A-093296</t>
  </si>
  <si>
    <t>04052024-A-093299</t>
  </si>
  <si>
    <t>04052024-A-093302</t>
  </si>
  <si>
    <t>04052024-A-093303</t>
  </si>
  <si>
    <t>04052024-A-093306</t>
  </si>
  <si>
    <t>80/1 Cotton Fabric Grey</t>
  </si>
  <si>
    <t>REMAZOL BLUE RGB 01</t>
  </si>
  <si>
    <t>HI TOUCH GT</t>
  </si>
  <si>
    <t>KIERALON AB-OL LIQUID</t>
  </si>
  <si>
    <t>80/1 Cotton Fabric Grey ( 2500 Mtr)</t>
  </si>
  <si>
    <t>80/1 Cotton Fabric Grey ( 1728 Mtr)</t>
  </si>
  <si>
    <t>80/1 Cotton Fabric (  1353Mtr)</t>
  </si>
  <si>
    <t>80/1, 60/1 Cotton Fabric  ( 1975 / 31854 Mtr)</t>
  </si>
  <si>
    <t>40/1 Cotton Fabric ( 20000 Mtr)</t>
  </si>
  <si>
    <t>40/1 Cotton Fabric ( 40000 Mtr)</t>
  </si>
  <si>
    <t>40/1 Cotton Fabric Grey ( 30273 Mtr)</t>
  </si>
  <si>
    <t>16/1 Cotton Fabric Grey ( 20062 Mtr)</t>
  </si>
  <si>
    <t>40/1 Cotton Fabric  ( 28556 Mtr)</t>
  </si>
  <si>
    <t>VERAPRO AD LIQ</t>
  </si>
  <si>
    <t>ROSOFT ESQ RAW</t>
  </si>
  <si>
    <t>KIERALON MRN PK LIQ C</t>
  </si>
  <si>
    <t>KAPE-FS-65450-08-04-2024</t>
  </si>
  <si>
    <t>KPAF-FS-50053-15-04-2024</t>
  </si>
  <si>
    <t>KAPS-FS-119046-18-04-2024</t>
  </si>
  <si>
    <t>KAPW-FS-158790-18-04-2024</t>
  </si>
  <si>
    <t>KAPW-FS-158798-18-04-2024</t>
  </si>
  <si>
    <t>KAPW-FS-158859-18-04-2024</t>
  </si>
  <si>
    <t>KAPW-FS-158867-18-04-2024</t>
  </si>
  <si>
    <t>KAPW-FS-158784-18-04-2024</t>
  </si>
  <si>
    <t>KAPS-FS-119025-18-04-2024</t>
  </si>
  <si>
    <t>KAPS-FS-119014-18-04-2024</t>
  </si>
  <si>
    <t>KAPS-FS-120629-22-04-2024</t>
  </si>
  <si>
    <t>KAPW-FS-161911-24-04-2024</t>
  </si>
  <si>
    <t>KAPS-FS-122706-25-04-2024</t>
  </si>
  <si>
    <t>KPPI-FS-59812-25-04-2024</t>
  </si>
  <si>
    <t>KAPW-FS-163540-25-04-2024</t>
  </si>
  <si>
    <t>KAPS-FS-122708-25-04-2024</t>
  </si>
  <si>
    <t>KAPW-FS-164826-27-04-2024</t>
  </si>
  <si>
    <t>KAPS-FS-123714-27-04-2024</t>
  </si>
  <si>
    <t>CIRCULAR KNITCUFFING 9013.50 METRES</t>
  </si>
  <si>
    <t>RUBBER THREAD</t>
  </si>
  <si>
    <t>BLENDED FABRIC 78%POLYESTER,17%VISCOSE, 5%ELASTANE, 57” CUTTABLE</t>
  </si>
  <si>
    <t>POLYESTER DRAWN TEXURED YARN</t>
  </si>
  <si>
    <t>POLYESTER DRAWN TEXURED YARN (DTY 150D/48F</t>
  </si>
  <si>
    <t>100% POLYESTER NON WOVEN INTERLINING</t>
  </si>
  <si>
    <t>TEXTILE CHEMICAL (FLOPRINT</t>
  </si>
  <si>
    <t>100% POLYESTER TEXURED YARN</t>
  </si>
  <si>
    <t xml:space="preserve">POLYESTER DRAWN TEXURED YARN (DTY 150D/48F, </t>
  </si>
  <si>
    <t>100% POLYESTER YARN DTY 300D/96F</t>
  </si>
  <si>
    <t>POLYESTER DRAWN TEXTURED YARN DTY 150D/48F</t>
  </si>
  <si>
    <t>100% POLYESTER TEXTURED YARN DTY 100D/48F</t>
  </si>
  <si>
    <t>100% POLYESTER TEXURED YARN (DTY 100D/48F</t>
  </si>
  <si>
    <t>3906.9090 / 3402.4200</t>
  </si>
  <si>
    <t>KPEX-PF-181236-16-04-2024</t>
  </si>
  <si>
    <t>KPEX-PF-181238-16-04-2024</t>
  </si>
  <si>
    <t>KPPE-PF-222368-16-04-2024</t>
  </si>
  <si>
    <t>KPEX-PF-181243-16-04-2024</t>
  </si>
  <si>
    <t>KPPE-PF-232315-27-04-2024</t>
  </si>
  <si>
    <t>KPPE-PF-236962-03-05-2024</t>
  </si>
  <si>
    <t>KPPE-PF-237059-03-05-2024</t>
  </si>
  <si>
    <t>Sewing Thread PPCA 16/2, 20/2</t>
  </si>
  <si>
    <t>Sewing Thread SSPA21/2, 21/3, 50/3</t>
  </si>
  <si>
    <t>KPPE-PF-239595-07-05-2024</t>
  </si>
  <si>
    <t>LPEX-PF-15035-02-05-2024</t>
  </si>
  <si>
    <t>KPEX-PF-192418-03-05-2024</t>
  </si>
  <si>
    <t>KPEX-PF-192429-03-05-2024</t>
  </si>
  <si>
    <t>KPEX-PF-193818-06-05-2024</t>
  </si>
  <si>
    <t>KPEX-PF-193820-06-05-2024</t>
  </si>
  <si>
    <t>PCSE-PF-628-08-05-2024</t>
  </si>
  <si>
    <t>PCSE-PF-643-14-05-2024</t>
  </si>
  <si>
    <t>KPEX-PF-198947-14-05-2024</t>
  </si>
  <si>
    <t>LPEX-PF-16461-14-05-2024</t>
  </si>
  <si>
    <t>KPPE-PF-249139-17-05-2024</t>
  </si>
  <si>
    <t>KPPE-PF-249168-17-05-2024</t>
  </si>
  <si>
    <t>LPEX-PF-17174-18-05-2024</t>
  </si>
  <si>
    <t>LPEX-PF-17178-18-05-2024</t>
  </si>
  <si>
    <t>KPEX-PF-203176-20-05-2024</t>
  </si>
  <si>
    <t>KPEX-PF-197897-13-05-2024</t>
  </si>
  <si>
    <t>KPEX-PF-197895-13-05-2024</t>
  </si>
  <si>
    <t>KPEX-PF-203809-21-05-2024</t>
  </si>
  <si>
    <t>100% Polyester yarn</t>
  </si>
  <si>
    <t>07052024-A-094605</t>
  </si>
  <si>
    <t>07052024-A-094631</t>
  </si>
  <si>
    <t>07052024-A-094659</t>
  </si>
  <si>
    <t>07052024-A-094668</t>
  </si>
  <si>
    <t>07052024-A-094678</t>
  </si>
  <si>
    <t>07052024-A-094693</t>
  </si>
  <si>
    <t>07052024-A-094704</t>
  </si>
  <si>
    <t>07052024-A-094719</t>
  </si>
  <si>
    <t>07052024-A-094854</t>
  </si>
  <si>
    <t>07052024-A-094898</t>
  </si>
  <si>
    <t>07052024-A-094913</t>
  </si>
  <si>
    <t>07052024-A-094927</t>
  </si>
  <si>
    <t>07052024-A-094942</t>
  </si>
  <si>
    <t>07052024-A-094954</t>
  </si>
  <si>
    <t>07052024-A-094968</t>
  </si>
  <si>
    <t>07052024-A-094983</t>
  </si>
  <si>
    <t>07052024-A-095004</t>
  </si>
  <si>
    <t>07052024-A-095015</t>
  </si>
  <si>
    <t>07052024-A-095032</t>
  </si>
  <si>
    <t>07052024-A-095047</t>
  </si>
  <si>
    <t>PC65:35 20/1 (9600 LBS)</t>
  </si>
  <si>
    <t>30/1 Cotton Yarn (9000 LBS)</t>
  </si>
  <si>
    <t>30/1 Cotton Yarn (4000 LBS)</t>
  </si>
  <si>
    <t>30/1 Cotton Yarn (6900 LBS)</t>
  </si>
  <si>
    <t>30/1 Cotton Yarn (5800 LBS)</t>
  </si>
  <si>
    <t>24/1 Cotton Yarn (6168.96 LBS)</t>
  </si>
  <si>
    <t>KAPS-FS-125753-02-05-2024</t>
  </si>
  <si>
    <t>KPPI-FS-61552-04-05-2024</t>
  </si>
  <si>
    <t>KAPS-FS-127354-06-05-2024</t>
  </si>
  <si>
    <t>KAPS-FS-127356-06-05-2024</t>
  </si>
  <si>
    <t>KPAF-FS-55270-07-05-2024</t>
  </si>
  <si>
    <t>KAPW-FS-171598-09-05-2024</t>
  </si>
  <si>
    <t>KAPS-FS-130888-11-05-2024</t>
  </si>
  <si>
    <t>KAPS-FS-131674-14-05-2024</t>
  </si>
  <si>
    <t>KAPS-FS-131938-14-05-2024</t>
  </si>
  <si>
    <t>KAPW-FS-174553-15-05-2024</t>
  </si>
  <si>
    <t>KAPW-FS-174554-15-05-2024</t>
  </si>
  <si>
    <t>KAPS-FS-133478-17-05-2024</t>
  </si>
  <si>
    <t>KPFI-FS-35857-18-05-2024</t>
  </si>
  <si>
    <t>KPPI-FS-65099-21-05-2024</t>
  </si>
  <si>
    <t xml:space="preserve">CHEMICAL (FLOPRINT TA 160) </t>
  </si>
  <si>
    <t>8.19 / 7.10</t>
  </si>
  <si>
    <t>REACTIVE DYE AQUA PREMIUM</t>
  </si>
  <si>
    <t>FABRIC PC65:35</t>
  </si>
  <si>
    <t>CVC65:35</t>
  </si>
  <si>
    <t>Mps_BldCVC65:35</t>
  </si>
  <si>
    <t xml:space="preserve">EFFEN WEEFSEL 55% KATCEN 45% POLYESTER FABRIC (136X72-45X45 +/- 148/150 CM) </t>
  </si>
  <si>
    <t>CHEMICAL ( LAMFINISH FIX )</t>
  </si>
  <si>
    <t>100% NYLON WOVEN FABRIC 1000/MTRS</t>
  </si>
  <si>
    <t>CHEMICAL (RAROPRINT AL)</t>
  </si>
  <si>
    <t xml:space="preserve">MICROFIBER DYED FABRIC 100GSM(+/-2G) 105" (12734/MTRS) </t>
  </si>
  <si>
    <t>MICROFIBER GREIGE FABRIC 90GSM(+/-2G) 112" (19239/MTRS)</t>
  </si>
  <si>
    <t>24052024-A-103130</t>
  </si>
  <si>
    <t>24052024-A-103146</t>
  </si>
  <si>
    <t>24052024-A-103156</t>
  </si>
  <si>
    <t>24052024-A-103170</t>
  </si>
  <si>
    <t>24052024-A-103193</t>
  </si>
  <si>
    <t>24052024-A-103197</t>
  </si>
  <si>
    <t>24052024-A-103211</t>
  </si>
  <si>
    <t>24052024-A-103219</t>
  </si>
  <si>
    <t>24052024-A-103228</t>
  </si>
  <si>
    <t>24052024-A-103235</t>
  </si>
  <si>
    <t>24052024-A-103243</t>
  </si>
  <si>
    <t>24052024-A-103248</t>
  </si>
  <si>
    <t>24052024-A-103255</t>
  </si>
  <si>
    <t>24052024-A-103261</t>
  </si>
  <si>
    <t>24052024-A-103269</t>
  </si>
  <si>
    <t>24052024-A-103276</t>
  </si>
  <si>
    <t>24052024-A-103279</t>
  </si>
  <si>
    <t>24052024-A-103317</t>
  </si>
  <si>
    <t>24052024-A-103325</t>
  </si>
  <si>
    <t>24052024-A-103409</t>
  </si>
  <si>
    <t>24052024-A-103444</t>
  </si>
  <si>
    <t>24052024-A-103447</t>
  </si>
  <si>
    <t>24052024-A-103454</t>
  </si>
  <si>
    <t>24052024-A-103465</t>
  </si>
  <si>
    <t>24052024-A-103475</t>
  </si>
  <si>
    <t>24052024-A-103482</t>
  </si>
  <si>
    <t>24052024-A-103491</t>
  </si>
  <si>
    <t>24052024-A-103500</t>
  </si>
  <si>
    <t>24052024-A-103525</t>
  </si>
  <si>
    <t>24052024-A-103531</t>
  </si>
  <si>
    <t>24052024-A-103544</t>
  </si>
  <si>
    <t>24052024-A-103590</t>
  </si>
  <si>
    <t>24052024-A-103591</t>
  </si>
  <si>
    <t>24052024-A-103594</t>
  </si>
  <si>
    <t>24052024-A-103597</t>
  </si>
  <si>
    <t>24052024-A-103600</t>
  </si>
  <si>
    <t>24052024-A-103605</t>
  </si>
  <si>
    <t>24052024-A-103608</t>
  </si>
  <si>
    <t>24052024-A-103609</t>
  </si>
  <si>
    <t>29052024-A-105977</t>
  </si>
  <si>
    <t>29052024-A-105995</t>
  </si>
  <si>
    <t>29052024-A-105997</t>
  </si>
  <si>
    <t>30052024-A-106238</t>
  </si>
  <si>
    <t>30052024-A-106371</t>
  </si>
  <si>
    <t>30052024-A-106387</t>
  </si>
  <si>
    <t>30052024-A-106398</t>
  </si>
  <si>
    <t>30052024-A-106404</t>
  </si>
  <si>
    <t>30052024-A-106409</t>
  </si>
  <si>
    <t>30052024-A-106415</t>
  </si>
  <si>
    <t>30052024-A-106422</t>
  </si>
  <si>
    <t>30052024-A-106431</t>
  </si>
  <si>
    <t>30052024-A-106434</t>
  </si>
  <si>
    <t>30052024-A-106438</t>
  </si>
  <si>
    <t>30052024-A-106515</t>
  </si>
  <si>
    <t>30052024-A-106523</t>
  </si>
  <si>
    <t>30052024-A-106527</t>
  </si>
  <si>
    <t>30052024-A-106533</t>
  </si>
  <si>
    <t>30052024-A-106540</t>
  </si>
  <si>
    <t>30052024-A-106543</t>
  </si>
  <si>
    <t>30052024-A-106549</t>
  </si>
  <si>
    <t>30052024-A-106554</t>
  </si>
  <si>
    <t>30052024-A-106567</t>
  </si>
  <si>
    <t>30052024-A-106576</t>
  </si>
  <si>
    <t>30052024-A-106583</t>
  </si>
  <si>
    <t>30052024-A-106590</t>
  </si>
  <si>
    <t>30052024-A-106595</t>
  </si>
  <si>
    <t>30052024-A-106602</t>
  </si>
  <si>
    <t>PIGMASOL RED MKB-R</t>
  </si>
  <si>
    <t xml:space="preserve">PROMOLAZE HT CONC  </t>
  </si>
  <si>
    <t>INDANTHREN BRILLIANT BLUE RCL GRAN</t>
  </si>
  <si>
    <t xml:space="preserve">DIANIX RUBINE S-3B </t>
  </si>
  <si>
    <t xml:space="preserve">INKPRESSO RK CYNINE , DEEP BLACK </t>
  </si>
  <si>
    <t>INKPRESSO RK BRILLIANT YELLOW,MAGENTA,ORANGE</t>
  </si>
  <si>
    <t>Solusoft MW.PK liq c</t>
  </si>
  <si>
    <t>60/1 COTTON FABRIC (19144/MTRS)</t>
  </si>
  <si>
    <t>60/1COTTON FABRIC (9893/MTRS)</t>
  </si>
  <si>
    <t>60/1 COTTON FABRIC (9842/MTRS)</t>
  </si>
  <si>
    <t>CVC 60:40 40/1 FABRIC (9286/MTRS)</t>
  </si>
  <si>
    <t>60/1 COTTON FABRIC (5874/MTRS)</t>
  </si>
  <si>
    <t>40/1 COTTON FABRIC (50000/MTRS)</t>
  </si>
  <si>
    <t>PC 65:35  24/1 FABRIC (21001/MTRS)</t>
  </si>
  <si>
    <t>CVC 60:40 40/1 FABRIC (29436/MTRS)</t>
  </si>
  <si>
    <t>30/1 Cotton Yarn ( 1033LBS)</t>
  </si>
  <si>
    <t>30/1 Cotton Yarn ( 433LBS)</t>
  </si>
  <si>
    <t>30/1 Cotton Yarn ( 6796LBS)</t>
  </si>
  <si>
    <t>KPEX-PF-205236-23-05-2024</t>
  </si>
  <si>
    <t>KPEX-PF-206700-25-05-2024</t>
  </si>
  <si>
    <t>KPEX-PF-206725-25-05-2024</t>
  </si>
  <si>
    <t>KPPE-PF-259491-29-05-2024</t>
  </si>
  <si>
    <t>HCSE-PF-2369-29-05-2024</t>
  </si>
  <si>
    <t>HCSE-PF-2370-29-05-2024</t>
  </si>
  <si>
    <t>16/1 Carded yarn</t>
  </si>
  <si>
    <t>Kieralon 2010 liq 0200</t>
  </si>
  <si>
    <t>KAPE-EB-75231-27-05-2024</t>
  </si>
  <si>
    <t>KAPS-FS-136023-22-05-2024</t>
  </si>
  <si>
    <t>KAPW-FS-179692-23-05-2024</t>
  </si>
  <si>
    <t>KAPS-FS-136823-23-05-2024</t>
  </si>
  <si>
    <t>KAPS-FS-136827-23-05-2024</t>
  </si>
  <si>
    <t>3.6  / 2.85</t>
  </si>
  <si>
    <t>3.45 / 3.35 / 2.20 / 1.95 / 2.5</t>
  </si>
  <si>
    <t>( FLUID MS 1000 / MICROS 50 HS )</t>
  </si>
  <si>
    <t xml:space="preserve">POLYSOFT / ENZYME / POLYWAX / POLYPAN / WINZYME </t>
  </si>
  <si>
    <t>03062024-A-108361</t>
  </si>
  <si>
    <t>03062024-A-108373</t>
  </si>
  <si>
    <t>03062024-A-108393</t>
  </si>
  <si>
    <t>03062024-A-108403</t>
  </si>
  <si>
    <t>03062024-A-108417</t>
  </si>
  <si>
    <t>03062024-A-108446</t>
  </si>
  <si>
    <t>03062024-A-108450</t>
  </si>
  <si>
    <t>03062024-A-108468</t>
  </si>
  <si>
    <t>03062024-A-108477</t>
  </si>
  <si>
    <t>03062024-A-108479</t>
  </si>
  <si>
    <t>03062024-A-108481</t>
  </si>
  <si>
    <t>03062024-A-108482</t>
  </si>
  <si>
    <t>03062024-A-108483</t>
  </si>
  <si>
    <t>03062024-A-108485</t>
  </si>
  <si>
    <t>03062024-A-108486</t>
  </si>
  <si>
    <t>03062024-A-108487</t>
  </si>
  <si>
    <t>03062024-A-108489</t>
  </si>
  <si>
    <t>03062024-A-108490</t>
  </si>
  <si>
    <t>03062024-A-108491</t>
  </si>
  <si>
    <t>03062024-A-108492</t>
  </si>
  <si>
    <t>04062024-A-108590</t>
  </si>
  <si>
    <t>04062024-A-108596</t>
  </si>
  <si>
    <t>04062024-A-108600</t>
  </si>
  <si>
    <t>04062024-A-108604</t>
  </si>
  <si>
    <t>04062024-A-108606</t>
  </si>
  <si>
    <t>04062024-A-108609</t>
  </si>
  <si>
    <t>04062024-A-108615</t>
  </si>
  <si>
    <t>04062024-A-108622</t>
  </si>
  <si>
    <t>04062024-A-108631</t>
  </si>
  <si>
    <t>04062024-A-108635</t>
  </si>
  <si>
    <t>04062024-A-108638</t>
  </si>
  <si>
    <t>04062024-A-108644</t>
  </si>
  <si>
    <t>04062024-A-108650</t>
  </si>
  <si>
    <t>04062024-A-108654</t>
  </si>
  <si>
    <t>04062024-A-108664</t>
  </si>
  <si>
    <t>04062024-A-108671</t>
  </si>
  <si>
    <t>04062024-A-108676</t>
  </si>
  <si>
    <t>04062024-A-108681</t>
  </si>
  <si>
    <t>04062024-A-108688</t>
  </si>
  <si>
    <t>04062024-A-108709</t>
  </si>
  <si>
    <t>04062024-A-108736</t>
  </si>
  <si>
    <t>04062024-A-108741</t>
  </si>
  <si>
    <t>04062024-A-108748</t>
  </si>
  <si>
    <t>SOLUSOFT FE PK LIQUID</t>
  </si>
  <si>
    <t xml:space="preserve">PHOBOL CP -C /PHOBOL EXTENDERXAN </t>
  </si>
  <si>
    <t>MERCEROL QW -LF</t>
  </si>
  <si>
    <t>LUPRINTOL ADDITIVE RM LIQ</t>
  </si>
  <si>
    <t>CERALUBE PHD LIQ C</t>
  </si>
  <si>
    <t xml:space="preserve">INVADINE PBN </t>
  </si>
  <si>
    <t>PHOBOL EXTENDERXAN /PHOBOL CP -C</t>
  </si>
  <si>
    <t>KPEX-PF-206724-25-05-2024</t>
  </si>
  <si>
    <t>PQEB-PF-835-11-06-2024</t>
  </si>
  <si>
    <t>PQEB-PF-855-20-06-2024</t>
  </si>
  <si>
    <t>KAPW-FS-184827-01-06-2024</t>
  </si>
  <si>
    <t>KAPS-FS-140861-03-06-2024</t>
  </si>
  <si>
    <t>KAPS-FS-141691-04-06-2024</t>
  </si>
  <si>
    <t>KAPS-FS-144067-08-06-2024</t>
  </si>
  <si>
    <t>KAPW-FS-190514-08-06-2024</t>
  </si>
  <si>
    <t>KAPW-FS-192860-11-06-2024</t>
  </si>
  <si>
    <t>KAPW-FS-192862-11-06-2024</t>
  </si>
  <si>
    <t>KAPW-FS-192859-11-06-2024</t>
  </si>
  <si>
    <t>KAPW-FS-192762-11-06-2024</t>
  </si>
  <si>
    <t>KAPS-FS-146211-12-06-2024</t>
  </si>
  <si>
    <t>KAPS-FS-146216-12-06-2024</t>
  </si>
  <si>
    <t>KAPS-FS-146212-12-06-2024</t>
  </si>
  <si>
    <t>KAPW-FS-192984-12-06-2024</t>
  </si>
  <si>
    <t>KAPE-FS-79606-13-06-2024</t>
  </si>
  <si>
    <t>KAPS-FS-147645-17-06-2024</t>
  </si>
  <si>
    <t>KAPW-FS-195627-20-06-2024</t>
  </si>
  <si>
    <t>100% POLYESTER TEXTURED YARN DTY 158 DTEX /48F HIM RW SD GRADE AA</t>
  </si>
  <si>
    <t>100%POLYESTER TEXTURED YARN DTY 158/48F, SD RW HIM AA GRADE</t>
  </si>
  <si>
    <t>100% POLYESTER MICRO FIBER FABRIC PLAIN 90GSM WIDTH: 101''  (QTY: 15851/MTRS)</t>
  </si>
  <si>
    <t>100% POLYESTER MESH FABRIC WHITE 170GSM,WIDTH:150CM, (7424.8/MTRS) DETAILS AS PER INVOICE AND PACKING LIST</t>
  </si>
  <si>
    <t>SOFTENER FLAKE</t>
  </si>
  <si>
    <t>Dyes (NOVAVRON BLUE)</t>
  </si>
  <si>
    <t>POLYESTER FILAMENT YARN TRSS DT 150D/72F SD RW AA</t>
  </si>
  <si>
    <t>DYES (BEZAKTIV BLUE)</t>
  </si>
  <si>
    <t>100% POLYESTER MVS UNWAXED FOR AIRJET WEAVING YARN 24/1</t>
  </si>
  <si>
    <t>CHEMICAL</t>
  </si>
  <si>
    <t>07062024-A-111142</t>
  </si>
  <si>
    <t>07062024-A-111148</t>
  </si>
  <si>
    <t>07062024-A-111158</t>
  </si>
  <si>
    <t>07062024-A-111163</t>
  </si>
  <si>
    <t>13062024-A-115010</t>
  </si>
  <si>
    <t>13062024-A-115058</t>
  </si>
  <si>
    <t>13062024-A-115074</t>
  </si>
  <si>
    <t>13062024-A-115082</t>
  </si>
  <si>
    <t>13062024-A-115091</t>
  </si>
  <si>
    <t>13062024-A-115099</t>
  </si>
  <si>
    <t>13062024-A-115106</t>
  </si>
  <si>
    <t>13062024-A-115110</t>
  </si>
  <si>
    <t>13062024-A-115125</t>
  </si>
  <si>
    <t>13062024-A-115133</t>
  </si>
  <si>
    <t>13062024-A-115144</t>
  </si>
  <si>
    <t>13062024-A-115152</t>
  </si>
  <si>
    <t>13062024-A-115164</t>
  </si>
  <si>
    <t>13062024-A-115200</t>
  </si>
  <si>
    <t>13062024-A-115204</t>
  </si>
  <si>
    <t>13062024-A-115207</t>
  </si>
  <si>
    <t>13062024-A-115208</t>
  </si>
  <si>
    <t>13062024-A-115210</t>
  </si>
  <si>
    <t>13062024-A-115212</t>
  </si>
  <si>
    <t>13062024-A-115216</t>
  </si>
  <si>
    <t>13062024-A-115219</t>
  </si>
  <si>
    <t>13062024-A-115222</t>
  </si>
  <si>
    <t>13062024-A-115226</t>
  </si>
  <si>
    <t>13062024-A-115229</t>
  </si>
  <si>
    <t>13062024-A-115231</t>
  </si>
  <si>
    <t>13062024-A-115234</t>
  </si>
  <si>
    <t>13062024-A-115237</t>
  </si>
  <si>
    <t>13062024-A-115241</t>
  </si>
  <si>
    <t>13062024-A-115244</t>
  </si>
  <si>
    <t>13062024-A-115248</t>
  </si>
  <si>
    <t>14062024-A-115442</t>
  </si>
  <si>
    <t>14062024-A-115448</t>
  </si>
  <si>
    <t>14062024-A-115459</t>
  </si>
  <si>
    <t>14062024-A-115471</t>
  </si>
  <si>
    <t>14062024-A-115480</t>
  </si>
  <si>
    <t>14062024-A-115491</t>
  </si>
  <si>
    <t>14062024-A-115502</t>
  </si>
  <si>
    <t>14062024-A-115517</t>
  </si>
  <si>
    <t>14062024-A-115530</t>
  </si>
  <si>
    <t>14062024-A-115536</t>
  </si>
  <si>
    <t>14062024-A-115541</t>
  </si>
  <si>
    <t>14062024-A-115549</t>
  </si>
  <si>
    <t>14062024-A-115558</t>
  </si>
  <si>
    <t>25062024-A-118686</t>
  </si>
  <si>
    <t>25062024-A-118710</t>
  </si>
  <si>
    <t>25062024-A-118717</t>
  </si>
  <si>
    <t>25062024-A-118726</t>
  </si>
  <si>
    <t>25062024-A-118728</t>
  </si>
  <si>
    <t>26062024-A-119544</t>
  </si>
  <si>
    <t>26062024-A-119546</t>
  </si>
  <si>
    <t>26062024-A-119549</t>
  </si>
  <si>
    <t>PC52:48 - ( 28800 LBS)</t>
  </si>
  <si>
    <t>20/1 Cotton Yarn( 18800LBS)</t>
  </si>
  <si>
    <t>FIXAPRET NEC PLUS LIQ C</t>
  </si>
  <si>
    <t>HF PIOL B 95</t>
  </si>
  <si>
    <t>RUCO-DRY ECO PLUS  / RUCO-LINK RCX</t>
  </si>
  <si>
    <t>RUCO-LINK RCX</t>
  </si>
  <si>
    <t xml:space="preserve">RUCO-DRY ECO PLUS </t>
  </si>
  <si>
    <t>ASULUBE PES,PROGAL DFT</t>
  </si>
  <si>
    <t>CROSQUEST HRO</t>
  </si>
  <si>
    <t>SEQUIN FE 75</t>
  </si>
  <si>
    <t>40/1 Cotton Fabric Grey ( 16273 Mtr)</t>
  </si>
  <si>
    <t>40/1 Cotton Fabric Grey ( 19982 Mtr)</t>
  </si>
  <si>
    <t>PC 65:35  24/1 FABRIC (18720/MTRS)</t>
  </si>
  <si>
    <t>CVC60:40 - 40/1 (34630 MTRS)</t>
  </si>
  <si>
    <t>40/1 COTTON FABRIC (40005/MTRS)</t>
  </si>
  <si>
    <t xml:space="preserve">CVC 60:40 60S YARN </t>
  </si>
  <si>
    <t>0.57 / 2.21</t>
  </si>
  <si>
    <t>CATALYST NKS LIQ / ARKOFIX NZW LIQ</t>
  </si>
  <si>
    <t>FPEX-PF-4287-16-05-2024</t>
  </si>
  <si>
    <t>HCSE-PF-2471-03-06-2024</t>
  </si>
  <si>
    <t>LPEX-PF-19066-03-06-2024</t>
  </si>
  <si>
    <t>KPEX-PF-213367-04-06-2024</t>
  </si>
  <si>
    <t>KPEX-PF-213370-04-06-2024</t>
  </si>
  <si>
    <t>KPEX-PF-213372-04-06-2024</t>
  </si>
  <si>
    <t>PCSE-PF-710-06-06-2024</t>
  </si>
  <si>
    <t>KPEX-PF-214738-06-06-2024</t>
  </si>
  <si>
    <t>KPEX-PF-217704-11-06-2024</t>
  </si>
  <si>
    <t>KPEX-PF-217707-11-06-2024</t>
  </si>
  <si>
    <t>KPPE-PF-272567-11-06-2024</t>
  </si>
  <si>
    <t>KPPE-PF-272620-11-06-2024</t>
  </si>
  <si>
    <t>KPPE-PF-273411-12-06-2024</t>
  </si>
  <si>
    <t>KPEX-PF-219975-13-06-2024</t>
  </si>
  <si>
    <t>KPPE-PF-276187-14-06-2024</t>
  </si>
  <si>
    <t>GWDE-PF-170-20-06-2024</t>
  </si>
  <si>
    <t>GWDE-PF-171-20-06-2024</t>
  </si>
  <si>
    <t>PQEB-PF-859-20-06-2024</t>
  </si>
  <si>
    <t>LPEX-PF-17738-22-05-2024</t>
  </si>
  <si>
    <t>LPEX-PF-17745-22-05-2024</t>
  </si>
  <si>
    <t>LPEX-PF-15809-09-05-2024</t>
  </si>
  <si>
    <t>LPEX-PF-19922-11-06-2024</t>
  </si>
  <si>
    <t>LPEX-PF-19923-11-06-2024</t>
  </si>
  <si>
    <t>KPEX-PF-218629-12-06-2024</t>
  </si>
  <si>
    <t>HCSE-PF-2661-12-06-2024</t>
  </si>
  <si>
    <t>HCSE-PF-2660-12-06-2024</t>
  </si>
  <si>
    <t>KPPE-PF-282531-26-06-2024</t>
  </si>
  <si>
    <t>KPPE-PF-282570-26-06-2024</t>
  </si>
  <si>
    <t>LPEX-PF-21049-25-06-2024</t>
  </si>
  <si>
    <t>LPEX-PF-21051-25-06-2024</t>
  </si>
  <si>
    <t>KPPE-PF-284294-28-06-2024</t>
  </si>
  <si>
    <t>KPEX-PF-227108-28-06-2024</t>
  </si>
  <si>
    <t>KPEX-PF-227079-28-06-2024</t>
  </si>
  <si>
    <t>Sewing Thread PPCA 16/2,21/2</t>
  </si>
  <si>
    <t>Sewing Thread SSPA 21/2, 21/3, 50/3</t>
  </si>
  <si>
    <t>Softex HC 25 Paste (240506)</t>
  </si>
  <si>
    <t>Button / Rivert ( for Aldi )</t>
  </si>
  <si>
    <t>Kieralon AB-OL liq 0120</t>
  </si>
  <si>
    <t>KAPW-EB-194894-14-06-2024</t>
  </si>
  <si>
    <t>100% Polyester Yarn</t>
  </si>
  <si>
    <t>KAPW-FS-199126-26-06-2024</t>
  </si>
  <si>
    <t>Piping Cord</t>
  </si>
  <si>
    <t>GD+HSCODE</t>
  </si>
  <si>
    <t>03072024-A-123382</t>
  </si>
  <si>
    <t>03072024-A-123394</t>
  </si>
  <si>
    <t>03072024-A-123403</t>
  </si>
  <si>
    <t>03072024-A-123409</t>
  </si>
  <si>
    <t>03072024-A-123416</t>
  </si>
  <si>
    <t>03072024-A-123422</t>
  </si>
  <si>
    <t>03072024-A-123429</t>
  </si>
  <si>
    <t>03072024-A-123437</t>
  </si>
  <si>
    <t>03072024-A-123445</t>
  </si>
  <si>
    <t>03072024-A-123456</t>
  </si>
  <si>
    <t>03072024-A-123470</t>
  </si>
  <si>
    <t>03072024-A-123487</t>
  </si>
  <si>
    <t>03072024-A-123501</t>
  </si>
  <si>
    <t>03072024-A-123511</t>
  </si>
  <si>
    <t>03072024-A-123519</t>
  </si>
  <si>
    <t>03072024-A-123569</t>
  </si>
  <si>
    <t>03072024-A-123586</t>
  </si>
  <si>
    <t>03072024-A-123590</t>
  </si>
  <si>
    <t>03072024-A-123604</t>
  </si>
  <si>
    <t>03072024-A-123615</t>
  </si>
  <si>
    <t>03072024-A-123620</t>
  </si>
  <si>
    <t>03072024-A-123631</t>
  </si>
  <si>
    <t>03072024-A-123637</t>
  </si>
  <si>
    <t>03072024-A-123643</t>
  </si>
  <si>
    <t>03072024-A-123649</t>
  </si>
  <si>
    <t>03072024-A-123654</t>
  </si>
  <si>
    <t>03072024-A-123656</t>
  </si>
  <si>
    <t>03072024-A-123659</t>
  </si>
  <si>
    <t>03072024-A-123660</t>
  </si>
  <si>
    <t>03072024-A-123662</t>
  </si>
  <si>
    <t>03072024-A-123689</t>
  </si>
  <si>
    <t>03072024-A-123695</t>
  </si>
  <si>
    <t>03072024-A-123703</t>
  </si>
  <si>
    <t>03072024-A-123708</t>
  </si>
  <si>
    <t>03072024-A-123712</t>
  </si>
  <si>
    <t>03072024-A-123718</t>
  </si>
  <si>
    <t>03072024-A-123724</t>
  </si>
  <si>
    <t>03072024-A-123743</t>
  </si>
  <si>
    <t>03072024-A-123749</t>
  </si>
  <si>
    <t>03072024-A-123754</t>
  </si>
  <si>
    <t>03072024-A-123759</t>
  </si>
  <si>
    <t>03072024-A-123765</t>
  </si>
  <si>
    <t>03072024-A-123778</t>
  </si>
  <si>
    <t>03072024-A-123787</t>
  </si>
  <si>
    <t>03072024-A-123798</t>
  </si>
  <si>
    <t>03072024-A-123825</t>
  </si>
  <si>
    <t>03072024-A-123834</t>
  </si>
  <si>
    <t>03072024-A-123851</t>
  </si>
  <si>
    <t>03072024-A-123861</t>
  </si>
  <si>
    <t>03072024-A-123876</t>
  </si>
  <si>
    <t>03072024-A-123888</t>
  </si>
  <si>
    <t>03072024-A-123911</t>
  </si>
  <si>
    <t>03072024-A-123917</t>
  </si>
  <si>
    <t>DRIMAREN YELLOW PS-2R GR</t>
  </si>
  <si>
    <t xml:space="preserve">OPTICID PSD LIQ CONC </t>
  </si>
  <si>
    <t>DRIMAREN NAVY CL-R GRAIN,DRIMAREN YELLOW CL-2R GR</t>
  </si>
  <si>
    <t xml:space="preserve">DEKOL 2005 LIQ C </t>
  </si>
  <si>
    <t>DRIMAGEN E3R</t>
  </si>
  <si>
    <t>LYOGEN NH</t>
  </si>
  <si>
    <t>PRINTOFIX BLACK FF-RT,PRINTOFIX BLUE H-G</t>
  </si>
  <si>
    <t xml:space="preserve">SOLIDOKOLL V LIQ </t>
  </si>
  <si>
    <t>DRIMAREN YELLOW CL-2R GR</t>
  </si>
  <si>
    <t>OPTIFIX EC LIQUID</t>
  </si>
  <si>
    <t>APPRETAN EMJ</t>
  </si>
  <si>
    <t>HEPTOL B 95</t>
  </si>
  <si>
    <t>CONTAVAN BA,HEPTOL B 95</t>
  </si>
  <si>
    <t>HEPTOL B 95,CONTAVAN BA</t>
  </si>
  <si>
    <t>HEPTOL B 95 , CONTAVAN BA</t>
  </si>
  <si>
    <t>CONTAVAN BA</t>
  </si>
  <si>
    <t>04072024-A-124583</t>
  </si>
  <si>
    <t>04072024-A-124590</t>
  </si>
  <si>
    <t>04072024-A-124593</t>
  </si>
  <si>
    <t>04072024-A-124594</t>
  </si>
  <si>
    <t>04072024-A-124595</t>
  </si>
  <si>
    <t>20/1 Cotton Yarn 7200 LBS)</t>
  </si>
  <si>
    <t>20/1 Cotton Yarn 17100 LBS)</t>
  </si>
  <si>
    <t>LPEX-PF-21646-29-06-2024</t>
  </si>
  <si>
    <t>HCSE-PF-2865-26-06-2024</t>
  </si>
  <si>
    <t>HCSE-PF-2866-26-06-2024</t>
  </si>
  <si>
    <t>HCSE-PF-2773-24-06-2024</t>
  </si>
  <si>
    <t>KPEX-PF-224799-25-06-2024</t>
  </si>
  <si>
    <t>KPEX-PF-224811-25-06-2024</t>
  </si>
  <si>
    <t>12/1 95% Cotton 05% Lycra Carded yarn</t>
  </si>
  <si>
    <t>06072024-A-125012</t>
  </si>
  <si>
    <t>06072024-A-125019</t>
  </si>
  <si>
    <t>06072024-A-125021</t>
  </si>
  <si>
    <t>06072024-A-125028</t>
  </si>
  <si>
    <t>06072024-A-125030</t>
  </si>
  <si>
    <t>06072024-A-125032</t>
  </si>
  <si>
    <t>06072024-A-125034</t>
  </si>
  <si>
    <t>06072024-A-125039</t>
  </si>
  <si>
    <t>06072024-A-125044</t>
  </si>
  <si>
    <t>06072024-A-125055</t>
  </si>
  <si>
    <t>06072024-A-125057</t>
  </si>
  <si>
    <t>06072024-A-125061</t>
  </si>
  <si>
    <t>06072024-A-125065</t>
  </si>
  <si>
    <t>06072024-A-125070</t>
  </si>
  <si>
    <t>06072024-A-125073</t>
  </si>
  <si>
    <t>06072024-A-125077</t>
  </si>
  <si>
    <t>06072024-A-125086</t>
  </si>
  <si>
    <t>06072024-A-125091</t>
  </si>
  <si>
    <t>06072024-A-125093</t>
  </si>
  <si>
    <t>06072024-A-125095</t>
  </si>
  <si>
    <t>06072024-A-125099</t>
  </si>
  <si>
    <t>06072024-A-125108</t>
  </si>
  <si>
    <t>06072024-A-125115</t>
  </si>
  <si>
    <t>06072024-A-125119</t>
  </si>
  <si>
    <t>06072024-A-125124</t>
  </si>
  <si>
    <t>06072024-A-125130</t>
  </si>
  <si>
    <t>06072024-A-125137</t>
  </si>
  <si>
    <t>06072024-A-125143</t>
  </si>
  <si>
    <t>06072024-A-125149</t>
  </si>
  <si>
    <t>06072024-A-125153</t>
  </si>
  <si>
    <t>06072024-A-125155</t>
  </si>
  <si>
    <t>06072024-A-125196</t>
  </si>
  <si>
    <t>06072024-A-125209</t>
  </si>
  <si>
    <t>06072024-A-125210</t>
  </si>
  <si>
    <t>06072024-A-125212</t>
  </si>
  <si>
    <t>06072024-A-125215</t>
  </si>
  <si>
    <t>06072024-A-125219</t>
  </si>
  <si>
    <t>06072024-A-125222</t>
  </si>
  <si>
    <t>06072024-A-125224</t>
  </si>
  <si>
    <t>DYMAFIX DM -2558</t>
  </si>
  <si>
    <t xml:space="preserve">ALKA PP BOOSTER </t>
  </si>
  <si>
    <t>ALKAFIX FK-400</t>
  </si>
  <si>
    <t xml:space="preserve">HEPTOL B 95 </t>
  </si>
  <si>
    <t xml:space="preserve">HEPTOL B95 </t>
  </si>
  <si>
    <t>FAVOPRINT GREEN AFG2B,YELLOW AF-3GN</t>
  </si>
  <si>
    <t>PIGMASOL YELLOW MRP,RED MKB-R</t>
  </si>
  <si>
    <t>20/1 Cotton Yarn 10000 LBS)</t>
  </si>
  <si>
    <t>KIERALON MRN PK LIQ</t>
  </si>
  <si>
    <t>OPTIFIX RSL LIQ</t>
  </si>
  <si>
    <t>KAPW-FS-199895-27-06-2024</t>
  </si>
  <si>
    <t>KAPS-FS-153945-29-06-2024</t>
  </si>
  <si>
    <t>KPFI-FS-49-01-07-2024</t>
  </si>
  <si>
    <t>KPAF-FS-119-01-07-2024</t>
  </si>
  <si>
    <t>KAPS-FS-1283-03-07-2024</t>
  </si>
  <si>
    <t>KAPS-FS-2067-04-07-2024</t>
  </si>
  <si>
    <t>KAPW-FS-2055-04-07-2024</t>
  </si>
  <si>
    <t>KAPS-FS-1801-04-07-2024</t>
  </si>
  <si>
    <t>KAPS-FS-2075-04-07-2024</t>
  </si>
  <si>
    <t>KAPS-FS-2068-04-07-2024</t>
  </si>
  <si>
    <t>KAPW-FS-2045-04-07-2024</t>
  </si>
  <si>
    <t>KAPS-FS-3081-05-07-2024</t>
  </si>
  <si>
    <t>SOFTENER FLAKE V17</t>
  </si>
  <si>
    <t>100% NYLON CORDURA 500D*500D BRANDED CORDURA FULL WIDTH :150CM</t>
  </si>
  <si>
    <t>70% COTTON 20% RECYCLED PET 100% PCR YARN NM34</t>
  </si>
  <si>
    <t>HANG TAG (QTY: 61425 PCS)</t>
  </si>
  <si>
    <t>LABELS (QTY: 36759 PCS)</t>
  </si>
  <si>
    <t>CHEMICALS PRIGEN DLS</t>
  </si>
  <si>
    <t>DROPSIZE PS150</t>
  </si>
  <si>
    <t>CVC60:40 60/1 (40100 LBS)</t>
  </si>
  <si>
    <t>CVC60:40 60/1 (19000 LBS)</t>
  </si>
  <si>
    <t>12072024-A-128155</t>
  </si>
  <si>
    <t>12072024-A-128159</t>
  </si>
  <si>
    <t>CHK</t>
  </si>
  <si>
    <t>Closed GDs</t>
  </si>
  <si>
    <t>2024-2025 Invoices</t>
  </si>
  <si>
    <t>LTM/0015/24-25</t>
  </si>
  <si>
    <t>LTM/0024/24-25</t>
  </si>
  <si>
    <t>LTM/0029/24-25</t>
  </si>
  <si>
    <t>LTM/0030/24-25</t>
  </si>
  <si>
    <t>LTM/0035/24-25</t>
  </si>
  <si>
    <t>LTM/0035A/24-25</t>
  </si>
  <si>
    <t>LTM/0036/24-25</t>
  </si>
  <si>
    <t>LTM/0039/24-25</t>
  </si>
  <si>
    <t>LTM/0040/24-25</t>
  </si>
  <si>
    <t>LTM/0048/24-25</t>
  </si>
  <si>
    <t>LTM/0049/24-25</t>
  </si>
  <si>
    <t>LTM/0050/24-25</t>
  </si>
  <si>
    <t>LTM/0052/24-25</t>
  </si>
  <si>
    <t>LTM/0053/24-25</t>
  </si>
  <si>
    <t>LTM/0054/24-25</t>
  </si>
  <si>
    <t>LTM/0055/24-25</t>
  </si>
  <si>
    <t>LTM/0056/24-25</t>
  </si>
  <si>
    <t>LTM/0057/24-25</t>
  </si>
  <si>
    <t>LTM/0058/24-25</t>
  </si>
  <si>
    <t>LTM/0060/24-25</t>
  </si>
  <si>
    <t>LTM/0060A/24-25</t>
  </si>
  <si>
    <t>LTM/0061/24-25</t>
  </si>
  <si>
    <t>LTM/0062/24-25</t>
  </si>
  <si>
    <t>LTM/0063/24-25</t>
  </si>
  <si>
    <t>LTM/0067/24-25</t>
  </si>
  <si>
    <t>LTM/0068/24-25</t>
  </si>
  <si>
    <t>ItemNo</t>
  </si>
  <si>
    <t>GD No</t>
  </si>
  <si>
    <t>Desctiption</t>
  </si>
  <si>
    <t>HS Code</t>
  </si>
  <si>
    <t>key</t>
  </si>
  <si>
    <t>Key.Gd</t>
  </si>
  <si>
    <t>Consump</t>
  </si>
  <si>
    <t>VINYL / PACKING BAG / PVC BADGE / ETC</t>
  </si>
  <si>
    <t>VELVET TAPE / ETC</t>
  </si>
  <si>
    <t>JUTE CORD</t>
  </si>
  <si>
    <t>TEXTILE FABRIC SAMPLES</t>
  </si>
  <si>
    <t>STOPPER</t>
  </si>
  <si>
    <t xml:space="preserve">VELVET TAPE </t>
  </si>
  <si>
    <t>SILICON PATCH / PVC BAGE</t>
  </si>
  <si>
    <t>KAPW-FS-3540-06-07-2024</t>
  </si>
  <si>
    <t>KPAF-FS-1624-08-07-2024</t>
  </si>
  <si>
    <t>KPAF-FS-1625-08-07-2024</t>
  </si>
  <si>
    <t>KAPW-FS-5672-10-07-2024</t>
  </si>
  <si>
    <t>KAPE-FS-1698-10-07-2024</t>
  </si>
  <si>
    <t>KAPW-FS-5673-10-07-2024</t>
  </si>
  <si>
    <t>KPPI-FS-2177-10-07-2024</t>
  </si>
  <si>
    <t>KAPS-FS-5048-10-07-2024</t>
  </si>
  <si>
    <t>KPAF-FS-2405-11-07-2024</t>
  </si>
  <si>
    <t>KPAF-FS-2766-12-07-2024</t>
  </si>
  <si>
    <t>KPAF-FS-2629-12-07-2024</t>
  </si>
  <si>
    <t>KAPS-FS-6940-13-07-2024</t>
  </si>
  <si>
    <t>1.95 / 3.45</t>
  </si>
  <si>
    <t>KPAF-FS-3174-15-07-2024</t>
  </si>
  <si>
    <t>KPPI-FS-2930-15-07-2024</t>
  </si>
  <si>
    <t>KPPI-FS-2931-15-07-2024</t>
  </si>
  <si>
    <t>KPAF-FS-3882-20-07-2024</t>
  </si>
  <si>
    <t>KPAF-FS-4060-22-07-2024</t>
  </si>
  <si>
    <t>PQZI-EI-2074-23-07-2024</t>
  </si>
  <si>
    <t>PQZI-EI-2075-23-07-2024</t>
  </si>
  <si>
    <t>PQZI-EI-2076-23-07-2024</t>
  </si>
  <si>
    <t>KAPS-FS-11539-23-07-2024</t>
  </si>
  <si>
    <t>KAPW-FS-11659-23-07-2024</t>
  </si>
  <si>
    <t>KAPS-FS-11538-23-07-2024</t>
  </si>
  <si>
    <t>1.64 / 2.25</t>
  </si>
  <si>
    <t>PQZI-EI-2207-24-07-2024</t>
  </si>
  <si>
    <t>PQZI-EI-2208-24-07-2024</t>
  </si>
  <si>
    <t>KPAF-FS-4893-24-07-2024</t>
  </si>
  <si>
    <t>PLAIN LABEL RF 4X4 (QTY: 300000/PCS)</t>
  </si>
  <si>
    <t>SECURITY LABEL QTY = 105000 PCS  BRAND/ORIGIN: NOT SHOWN (SHIPPED FROM CHINA).</t>
  </si>
  <si>
    <t>SECURITY LABEL (QTY: 21000 PCS) DETAIL AS PER INVOICE (UNDER: EXPORT FACILITATION SCHEMES)</t>
  </si>
  <si>
    <t>TEXTILE CHEMICALS ( POLYPAN CONS ), TEXTILE CHEMICAL ( POLY SOFT ESQ CONS )</t>
  </si>
  <si>
    <t>Blended Fabric (58%ORGANIC COTTON 39%RECYCLE POLY 3%SPDX EFFEN WEEFSEL 58% BIO KAT 39% REC.PES3%)</t>
  </si>
  <si>
    <t>RFID LABELS (QTY: 15000 PCS)</t>
  </si>
  <si>
    <t>PAPER HANG TAG (QTY: 478224 PCS)</t>
  </si>
  <si>
    <t>SMART TAG (QTY: 150 000 PCS)</t>
  </si>
  <si>
    <t>CIRCULAR KNIT CUFFING/POLYESTER FABRIC  ETC (QTY: 2120 MTR)</t>
  </si>
  <si>
    <t>Dyes (NEMOTO`S)</t>
  </si>
  <si>
    <t>YKK ZIPPERS</t>
  </si>
  <si>
    <t>PACKING BAGS</t>
  </si>
  <si>
    <t>DYES ( SCHECOTON)</t>
  </si>
  <si>
    <t>CHEMICALS (VERACARE  / VERAPRO ZF-D LIQ)</t>
  </si>
  <si>
    <t>NYLON ZIPPER</t>
  </si>
  <si>
    <t>Zipper</t>
  </si>
  <si>
    <t>METAL SNAP BUTTON</t>
  </si>
  <si>
    <t>Supplier</t>
  </si>
  <si>
    <t>TOOTAL FABRICS HOLLAND BV</t>
  </si>
  <si>
    <t>DATAMARS SLOVAKIA S.R.O.</t>
  </si>
  <si>
    <t>CHECKPOINT SYSTEMS LIMITED</t>
  </si>
  <si>
    <t>S A SECURE LTD</t>
  </si>
  <si>
    <t>HONYIP METAL PRODUCTS CO., LTD.</t>
  </si>
  <si>
    <t>FUZHOU FOSMAKER RIGGING CO LTD</t>
  </si>
  <si>
    <t>SLC AGRICOLA S.A. FAZENDA PLANORTE
I CNPJ: 89.096</t>
  </si>
  <si>
    <t>BASF HONG KONG LTD.</t>
  </si>
  <si>
    <t>SHANGHAI HUAYUAN ELECTRONIC CO.</t>
  </si>
  <si>
    <t>NEWSPRINT PRODUCTION GROUP LTD</t>
  </si>
  <si>
    <t>NTC KIMYA SANAYI A.S.</t>
  </si>
  <si>
    <t>ALSICO LAUCUBA LTD</t>
  </si>
  <si>
    <t>SLC AGRICOLA S.A. FAZENDA
PLANORTE I
CNPJ: 89.09</t>
  </si>
  <si>
    <t>SLC AGRICOLA S.A. FAZENDA PARNAIBA
I CNPJ: 89.096</t>
  </si>
  <si>
    <t>DYNASTY CHEMICALS NINGBO CO LT</t>
  </si>
  <si>
    <t>UNIFI TEXTILES SUZHOU CO LTD</t>
  </si>
  <si>
    <t>YKK PAKISTAN (PVT) LTD</t>
  </si>
  <si>
    <t>Ghia Industries (Pvt.) Ltd.</t>
  </si>
  <si>
    <t>EDPA KIMYA SAN VE TIC AS</t>
  </si>
  <si>
    <t>PHISIT INTERGROUP CO. LTD</t>
  </si>
  <si>
    <t>IF ZIPPERS PAKISTAN (PVT.) LTD</t>
  </si>
  <si>
    <t>MORITO APPAREL CO LTD</t>
  </si>
  <si>
    <t>SIRRIX NE LIQ NEW</t>
  </si>
  <si>
    <t>KEXP-0669961-297-24-07-2024</t>
  </si>
  <si>
    <t>KEXP-0669961-298-24-07-2024</t>
  </si>
  <si>
    <t>KEXP-0669961-299-24-07-2024</t>
  </si>
  <si>
    <t>KEXP-0669961-300-24-07-2024</t>
  </si>
  <si>
    <t>KEXP-0669961-301-24-07-2024</t>
  </si>
  <si>
    <t>KEXP-0669961-302-24-07-2024</t>
  </si>
  <si>
    <t>KEXP-0669961-303-24-07-2024</t>
  </si>
  <si>
    <t>KEXP-0669961-304-24-07-2024</t>
  </si>
  <si>
    <t>KEXP-0669961-305-24-07-2024</t>
  </si>
  <si>
    <t>KEXP-0669961-306-24-07-2024</t>
  </si>
  <si>
    <t>KEXP-0669961-307-24-07-2024</t>
  </si>
  <si>
    <t>KEXP-0669961-308-24-07-2024</t>
  </si>
  <si>
    <t>KEXP-0669961-309-24-07-2024</t>
  </si>
  <si>
    <t>KEXP-0669961-310-24-07-2024</t>
  </si>
  <si>
    <t>KEXP-0669961-311-24-07-2024</t>
  </si>
  <si>
    <t>KEXP-0669961-312-24-07-2024</t>
  </si>
  <si>
    <t>KEXP-0669961-313-24-07-2024</t>
  </si>
  <si>
    <t>KEXP-0669961-314-24-07-2024</t>
  </si>
  <si>
    <t>KEXP-0669961-315-24-07-2024</t>
  </si>
  <si>
    <t>KEXP-0669961-316-24-07-2024</t>
  </si>
  <si>
    <t>KEXP-0669961-317-24-07-2024</t>
  </si>
  <si>
    <t>KEXP-0669961-318-24-07-2024</t>
  </si>
  <si>
    <t>KEXP-0669961-319-24-07-2024</t>
  </si>
  <si>
    <t>KEXP-0669961-320-24-07-2024</t>
  </si>
  <si>
    <t>KEXP-0669961-321-24-07-2024</t>
  </si>
  <si>
    <t>KEXP-0669961-322-24-07-2024</t>
  </si>
  <si>
    <t>KEXP-0669961-323-24-07-2024</t>
  </si>
  <si>
    <t>KEXP-0669961-324-24-07-2024</t>
  </si>
  <si>
    <t>KEXP-0669961-325-24-07-2024</t>
  </si>
  <si>
    <t>KEXP-0669961-326-24-07-2024</t>
  </si>
  <si>
    <t>KEXP-0669961-327-24-07-2024</t>
  </si>
  <si>
    <t>100% Cotton Made-ups Bleached</t>
  </si>
  <si>
    <t>KPAF-FS-4618-23-07-2024</t>
  </si>
  <si>
    <t>KAPS-FS-11548-23-07-2024</t>
  </si>
  <si>
    <t>KPPI-FS-4684-24-07-2024</t>
  </si>
  <si>
    <t>PQZI-EI-2225-24-07-2024</t>
  </si>
  <si>
    <t>KAPW-FS-12332-24-07-2024</t>
  </si>
  <si>
    <t>KAPE-FS-4281-25-07-2024</t>
  </si>
  <si>
    <t>KAPW-FS-14136-26-07-2024</t>
  </si>
  <si>
    <t>YKK ZIPPERS ( QTY 1855 PCS)</t>
  </si>
  <si>
    <t>HYDROGEN PEROXIDE (50% EXPORT STD)</t>
  </si>
  <si>
    <t>RFID TAGS (QTY: 13000 PCS)</t>
  </si>
  <si>
    <t>NYLON ZIPPER LONG CHAIN WITH PLASTIC SLIDER (QTY:5000/ROLLS AND 300000/PCS)</t>
  </si>
  <si>
    <t>DIBELLA BV</t>
  </si>
  <si>
    <t>NINGBO MH INDUSTRY CO., LTD.</t>
  </si>
  <si>
    <t>FAIRCOT SA
ROUTE DE CITE-OUEST 2, 1196 GLAND -</t>
  </si>
  <si>
    <t>SAMUDA CHEMICAL COMPLEX LIMITED</t>
  </si>
  <si>
    <t>19072024-A-129717</t>
  </si>
  <si>
    <t>19072024-A-129723</t>
  </si>
  <si>
    <t>Additional</t>
  </si>
  <si>
    <t>20/1 Cotton Yarn( 20000 LBS)</t>
  </si>
  <si>
    <t>20/1 Cotton Yarn( 11800 LBS)</t>
  </si>
  <si>
    <t>KPEX-PF-228386-29-06-2024</t>
  </si>
  <si>
    <t>KPEX-PF-5405-09-07-2024</t>
  </si>
  <si>
    <t>KPEX-PF-5373-09-07-2024</t>
  </si>
  <si>
    <t>KPEX-PF-4596-08-07-2024</t>
  </si>
  <si>
    <t>MCSE-PF-116-03-07-2024</t>
  </si>
  <si>
    <t>LPEX-PF-756-08-07-2024</t>
  </si>
  <si>
    <t>LPEX-PF-758-08-07-2024</t>
  </si>
  <si>
    <t>LPEX-PF-762-08-07-2024</t>
  </si>
  <si>
    <t>LPEX-PF-767-08-07-2024</t>
  </si>
  <si>
    <t>LPEX-PF-771-08-07-2024</t>
  </si>
  <si>
    <t>KPEX-PF-7177-11-07-2024</t>
  </si>
  <si>
    <t>KPEX-PF-7210-11-07-2024</t>
  </si>
  <si>
    <t>KPEX-PF-7211-11-07-2024</t>
  </si>
  <si>
    <t>KPEX-PF-6260-10-07-2024</t>
  </si>
  <si>
    <t>KPEX-PF-6272-10-07-2024</t>
  </si>
  <si>
    <t>LPEX-PF-1389-11-07-2024</t>
  </si>
  <si>
    <t>LPEX-PF-1392-11-07-2024</t>
  </si>
  <si>
    <t>LPEX-PF-20009-11-06-2024</t>
  </si>
  <si>
    <t>LPEX-PF-924-09-07-2024</t>
  </si>
  <si>
    <t>KPEX-PF-9832-15-07-2024</t>
  </si>
  <si>
    <t>KPEX-PF-9840-15-07-2024</t>
  </si>
  <si>
    <t>LPEX-PF-1628-15-07-2024</t>
  </si>
  <si>
    <t>LPEX-PF-1446-12-07-2024</t>
  </si>
  <si>
    <t>LPEX-PF-1506-12-07-2024</t>
  </si>
  <si>
    <t>LPEX-PF-1507-12-07-2024</t>
  </si>
  <si>
    <t>KPEX-PF-10162-15-07-2024</t>
  </si>
  <si>
    <t>LPEX-PF-1643-15-07-2024</t>
  </si>
  <si>
    <t>KPPE-PF-16017-20-07-2024</t>
  </si>
  <si>
    <t>FPEX-PF-5104-21-06-2024</t>
  </si>
  <si>
    <t>Yarn30/1 Carded Compact CF</t>
  </si>
  <si>
    <t>40/40 Coton fabric</t>
  </si>
  <si>
    <t>CVC 60:40 YARN</t>
  </si>
  <si>
    <t>36/1 Carded Viscose 1.2D 100% Unwaxed Weaving MVS</t>
  </si>
  <si>
    <t xml:space="preserve">60 Cotton Yarn </t>
  </si>
  <si>
    <t>KPAF-FS-6380-30-07-2024</t>
  </si>
  <si>
    <t>PQZI-EI-3010-30-07-2024</t>
  </si>
  <si>
    <t>DYES ( BEZAKTIV GREY HP-N)</t>
  </si>
  <si>
    <t xml:space="preserve">DYES ( SYNOLON BLACK EXWS HI CONC ) </t>
  </si>
  <si>
    <t>RFID TAGS (QTY: 22698 PCS)</t>
  </si>
  <si>
    <t xml:space="preserve">PACKING BAGS VINYL </t>
  </si>
  <si>
    <t xml:space="preserve">CHT SWITZERLAND AG, </t>
  </si>
  <si>
    <t xml:space="preserve">KYUNG-IN SYNTHETIC CORPORATION </t>
  </si>
  <si>
    <t xml:space="preserve">AVERY DENNISON HONG KONG B.V. </t>
  </si>
  <si>
    <t xml:space="preserve">Ghia Industries (Pvt.) Ltd. </t>
  </si>
  <si>
    <t xml:space="preserve">12.55 / 13.62 </t>
  </si>
  <si>
    <t>21.45 / 22.29</t>
  </si>
  <si>
    <t>Button</t>
  </si>
  <si>
    <t>RIVETS/Cap</t>
  </si>
  <si>
    <t>PATCH SILICONE</t>
  </si>
  <si>
    <t>KEXP-0669961-255-03-11-2023</t>
  </si>
  <si>
    <t>KEXP-0669961-256-03-11-2023</t>
  </si>
  <si>
    <t>LPEX-PF-16333-13-05-2024</t>
  </si>
  <si>
    <t>LPEX-PF-16336-13-05-2024</t>
  </si>
  <si>
    <t>LPEX-PF-16350-13-05-2024</t>
  </si>
  <si>
    <t>LPEX-PF-17864-23-05-2024</t>
  </si>
  <si>
    <t>LPEX-PF-17866-23-05-2024</t>
  </si>
  <si>
    <t>LPEX-PF-17868-23-05-2024</t>
  </si>
  <si>
    <t>LPEX-PF-18515-30-05-2024</t>
  </si>
  <si>
    <t>LPEX-PF-18518-30-05-2024</t>
  </si>
  <si>
    <t>HCSE-PF-74-09-07-2024</t>
  </si>
  <si>
    <t>HCSE-PF-150-13-07-2024</t>
  </si>
  <si>
    <t>HCSE-PF-151-13-07-2024</t>
  </si>
  <si>
    <t>KIERALON 2010 LIQ 0200</t>
  </si>
  <si>
    <t>KAPE-EB-6087-02-08-2024</t>
  </si>
  <si>
    <t>KAPE-EB-6086-02-08-2024</t>
  </si>
  <si>
    <t>Novacron BLUE CD</t>
  </si>
  <si>
    <t>KEXP-0669961-296-24-07-2024</t>
  </si>
  <si>
    <t>QW</t>
  </si>
  <si>
    <t>100% Cotton Made-ups Dyed</t>
  </si>
  <si>
    <t>VLOOKUP(F67,'[Pending Invoices.xlsm]Report'!$C$3:$T$200,7,0)</t>
  </si>
  <si>
    <t>HACOT</t>
  </si>
  <si>
    <t>KPAF-FS-6152-30-07-2024</t>
  </si>
  <si>
    <t>KPAF-FS-6483-31-07-2024</t>
  </si>
  <si>
    <t>KAPS-FS-16818-31-07-2024</t>
  </si>
  <si>
    <t>KAPS-FS-18211-03-08-2024</t>
  </si>
  <si>
    <t>KAPW-FS-18088-03-08-2024</t>
  </si>
  <si>
    <t>PQZI-EI-3647-05-08-2024</t>
  </si>
  <si>
    <t>PQZI-EI-3893-06-08-2024</t>
  </si>
  <si>
    <t>PQZI-EI-3887-06-08-2024</t>
  </si>
  <si>
    <t>PQZI-EI-3871-06-08-2024</t>
  </si>
  <si>
    <t>KAPW-FS-19999-07-08-2024</t>
  </si>
  <si>
    <t>KAPS-FS-19691-07-08-2024</t>
  </si>
  <si>
    <t>KPFI-FS-3849-08-08-2024</t>
  </si>
  <si>
    <t>KPPI-FS-7424-08-08-2024</t>
  </si>
  <si>
    <t>KPPI-FS-7423-08-08-2024</t>
  </si>
  <si>
    <t>KAPW-FS-20695-08-08-2024</t>
  </si>
  <si>
    <t>KAPE-FS-7207-09-08-2024</t>
  </si>
  <si>
    <t>KAPS-FS-22010-10-08-2024</t>
  </si>
  <si>
    <t>PQZI-EI-4453-10-08-2024</t>
  </si>
  <si>
    <t>PQZI-EI-4454-10-08-2024</t>
  </si>
  <si>
    <t>KPAF-FS-8892-12-08-2024</t>
  </si>
  <si>
    <t>KPAF-FS-8894-12-08-2024</t>
  </si>
  <si>
    <t>KPAF-FS-9057-12-08-2024</t>
  </si>
  <si>
    <t>KPFI-FS-4334-13-08-2024</t>
  </si>
  <si>
    <t>KAPW-FS-23706-13-08-2024</t>
  </si>
  <si>
    <t>PQZI-EI-4789-13-08-2024</t>
  </si>
  <si>
    <t>KAPW-FS-24925-15-08-2024</t>
  </si>
  <si>
    <t>PQZI-EI-5074-16-08-2024</t>
  </si>
  <si>
    <t>PQZI-EI-5069-16-08-2024</t>
  </si>
  <si>
    <t>KAPW-FS-25994-17-08-2024</t>
  </si>
  <si>
    <t>KAPW-FS-25993-17-08-2024</t>
  </si>
  <si>
    <t>KAPW-FS-25992-17-08-2024</t>
  </si>
  <si>
    <t>KPAF-FS-10104-17-08-2024</t>
  </si>
  <si>
    <t>KAPW-FS-26955-20-08-2024</t>
  </si>
  <si>
    <t>PQZI-EI-5500-20-08-2024</t>
  </si>
  <si>
    <t>KPPI-FS-10311-21-08-2024</t>
  </si>
  <si>
    <t>KAPW-FS-29063-22-08-2024</t>
  </si>
  <si>
    <t>KAPS-FS-27864-22-08-2024</t>
  </si>
  <si>
    <t>KAPW-FS-29065-22-08-2024</t>
  </si>
  <si>
    <t>KAPW-FS-29550-23-08-2024</t>
  </si>
  <si>
    <t>PQZI-EI-6103-23-08-2024</t>
  </si>
  <si>
    <t>PQZI-EI-6283-24-08-2024</t>
  </si>
  <si>
    <t>KPAF-FS-11887-27-08-2024</t>
  </si>
  <si>
    <t>KPAF-FS-11794-27-08-2024</t>
  </si>
  <si>
    <t>KAPW-FS-31082-27-08-2024</t>
  </si>
  <si>
    <t>KPAF-FS-12346-28-08-2024</t>
  </si>
  <si>
    <t>PQZI-EI-6670-28-08-2024</t>
  </si>
  <si>
    <t>KPAF-FS-12702-30-08-2024</t>
  </si>
  <si>
    <t>KAPW-FS-33323-30-08-2024</t>
  </si>
  <si>
    <t>KAPW-FS-33321-30-08-2024</t>
  </si>
  <si>
    <t>KPPI-FS-12207-30-08-2024</t>
  </si>
  <si>
    <t>KAPW-FS-32816-30-08-2024</t>
  </si>
  <si>
    <t xml:space="preserve">1.67 / 3.49 </t>
  </si>
  <si>
    <t xml:space="preserve">2.95 / 3.05 </t>
  </si>
  <si>
    <t xml:space="preserve">3.75 / 5.85 / 7.3 / 7.5 / 32.25 </t>
  </si>
  <si>
    <t xml:space="preserve">IDROSOL FIE </t>
  </si>
  <si>
    <t>packing Material</t>
  </si>
  <si>
    <t xml:space="preserve">PLASTIC BUTTONS </t>
  </si>
  <si>
    <t xml:space="preserve">100% POLYESTER MICROFIBER FABRIC 82GSM 242/269CM (QTY: 50177/MTRS) </t>
  </si>
  <si>
    <t xml:space="preserve">XIAMEN VOLARE TRAINING CORPORATION </t>
  </si>
  <si>
    <t xml:space="preserve">UNIFI TEXTILES SUZHOU CO LTD </t>
  </si>
  <si>
    <t xml:space="preserve">ZHEJIANG HENGYI PETROCHEMICALS CO., LTD </t>
  </si>
  <si>
    <t xml:space="preserve">HRB ENDUSTRIYEL URUNLER SAN.VE.TIC. A.S. </t>
  </si>
  <si>
    <t xml:space="preserve">ERCA TEXTILE  CHEMICAL SOLUTIONS  SRL </t>
  </si>
  <si>
    <t xml:space="preserve">YKK PAKISTAN (PVT) LTD </t>
  </si>
  <si>
    <t xml:space="preserve">SAMUDA CHEMICAL COMPLEX </t>
  </si>
  <si>
    <t xml:space="preserve">CHANG CHUN CHEMICAL (JIANGSU) </t>
  </si>
  <si>
    <t xml:space="preserve">BUTONIA AB </t>
  </si>
  <si>
    <t xml:space="preserve">SLC AGRICOLA S.A. FAZENDA PLANORTE
I CNPJ: 89.096 </t>
  </si>
  <si>
    <t xml:space="preserve">FAZENDA PERDIZES EMPREENDIMENTOS
AGRICOLAS LTDA </t>
  </si>
  <si>
    <t xml:space="preserve">DYSTAR SINGAPORE PTE LTD </t>
  </si>
  <si>
    <t xml:space="preserve">MURAKAMI SCREEN (SINGAPORE) PTE LTD </t>
  </si>
  <si>
    <t xml:space="preserve">GUANGZHOU SHENGHONG INTERLINING CO., LTD </t>
  </si>
  <si>
    <t xml:space="preserve">NEWSPRINT PRODUCTION GROUP LTD </t>
  </si>
  <si>
    <t xml:space="preserve">DIBELLA B.V </t>
  </si>
  <si>
    <t xml:space="preserve">ULITEK CO.,LTD. </t>
  </si>
  <si>
    <t xml:space="preserve">JINTEX CORPORATION LTD </t>
  </si>
  <si>
    <t xml:space="preserve">ZHEJIANG HENGYI PETROCHEMICALS CO., LTD. </t>
  </si>
  <si>
    <t xml:space="preserve">LUCKY TEXTILE MILLS LIMITED </t>
  </si>
  <si>
    <t xml:space="preserve">BOFENG GROUP HOLDINGS (HK) LTD, </t>
  </si>
  <si>
    <t xml:space="preserve">HONYIP METAL PRODUCTS CO LTD </t>
  </si>
  <si>
    <t xml:space="preserve">FAIRCOT SA
ROUTE DE CITE-OUEST 2, 1196 GLAND - </t>
  </si>
  <si>
    <t xml:space="preserve">SHENZHEN JITAT CHEMICALS CO.,LTD </t>
  </si>
  <si>
    <t xml:space="preserve">ZHEJIANG SHENGFA TEXTILES PRINTING AND DYEING CO. </t>
  </si>
  <si>
    <t xml:space="preserve">TAM HANGERS TK ASKI SANAYI VE TICARET LTD </t>
  </si>
  <si>
    <t xml:space="preserve">HICONC COLORS CO., LIMITED </t>
  </si>
  <si>
    <t xml:space="preserve">AVERY DENNISON HONG KONG B.V </t>
  </si>
  <si>
    <t xml:space="preserve">HUBEI COLOR ROOT TECHNOLOGY CO., LTD </t>
  </si>
  <si>
    <t xml:space="preserve">MORITO SCOVILL AMERICAS LLC </t>
  </si>
  <si>
    <t xml:space="preserve">MORITO APPAREL CO. LTD. </t>
  </si>
  <si>
    <t xml:space="preserve">VIOLAR S.A.
25TH KM ONR LARISA VOLOS
ACHILLIO 41 </t>
  </si>
  <si>
    <t>REPREVE STAPLE 1.2DX x 38MM WW</t>
  </si>
  <si>
    <t>50%PES 50% PRECONSUMER COTTON</t>
  </si>
  <si>
    <t>YKK ZIPPER</t>
  </si>
  <si>
    <t>POLYVINYL ALCOHOL PVA</t>
  </si>
  <si>
    <t>DYES REMAZOL</t>
  </si>
  <si>
    <t>EMULSION AQUASOL SHARP</t>
  </si>
  <si>
    <t>EMBROIDERY FUSING / NON WOVEN INTERLINING</t>
  </si>
  <si>
    <t>RFID STICKER</t>
  </si>
  <si>
    <t>REFLECTIVE TAPE</t>
  </si>
  <si>
    <t>CHEMICALS JINSOFECO</t>
  </si>
  <si>
    <t>Brass Cap</t>
  </si>
  <si>
    <t xml:space="preserve">DYES VEEBRIGHT EHT </t>
  </si>
  <si>
    <t>PLASTIC HANGERS &amp; SIZERS</t>
  </si>
  <si>
    <t>DYES ( FASFA TURQ. BLUE CGL )</t>
  </si>
  <si>
    <t>SECURITY LABELS (QTY: 67000 PCS)</t>
  </si>
  <si>
    <t xml:space="preserve">RFID TAG/LABELS "CENTRIC" </t>
  </si>
  <si>
    <t xml:space="preserve">DYES ( LIYANSOL  ) </t>
  </si>
  <si>
    <t xml:space="preserve">Plastic Cap / Socket / Stud </t>
  </si>
  <si>
    <t xml:space="preserve">METAL SNAP BUTTONS </t>
  </si>
  <si>
    <t xml:space="preserve">DYES (SYNOZOL ) </t>
  </si>
  <si>
    <t xml:space="preserve">6.53 / 11.18 / 11.54 </t>
  </si>
  <si>
    <t xml:space="preserve">4.87 / 5.55 / 7.27 / 8.34 / 11.92 </t>
  </si>
  <si>
    <t xml:space="preserve">TAFEETA FABRIC ( 145 METERS) / FABRIC 100% POLY , MICRO FIBER (385/METERS ) / FABRIC 92% POLYESTER 8% ELASTANE 4 WAY STRECH (165 METERS) </t>
  </si>
  <si>
    <t xml:space="preserve">FABRIC MESH ( 200/METERS ) / FABRIC BURSHED TRICOT (220 GSM /285 METERS ) / FABRIC BURSHED TRICOT( 240 GSM /105 METERS ) / RIB 1X2 520 GSM (80/METERS) / RIB 1X1 520 GSM (10/METERS ) </t>
  </si>
  <si>
    <t>PCSE-PF-51-24-08-2024</t>
  </si>
  <si>
    <t>PCSE-PF-52-24-08-2024</t>
  </si>
  <si>
    <t>PCSE-PF-53-24-08-2024</t>
  </si>
  <si>
    <t>PCSE-PF-54-24-08-2024</t>
  </si>
  <si>
    <t>PCSE-PF-55-24-08-2024</t>
  </si>
  <si>
    <t>PCSE-PF-56-24-08-2024</t>
  </si>
  <si>
    <t>PCSE-PF-57-24-08-2024</t>
  </si>
  <si>
    <t>PCSE-PF-58-24-08-2024</t>
  </si>
  <si>
    <t>PCSE-PF-59-24-08-2024</t>
  </si>
  <si>
    <t>PCSE-PF-60-24-08-2024</t>
  </si>
  <si>
    <t>PCSE-PF-61-24-08-2024</t>
  </si>
  <si>
    <t>PCSE-PF-62-24-08-2024</t>
  </si>
  <si>
    <t>PCSE-PF-63-24-08-2024</t>
  </si>
  <si>
    <t>PCSE-PF-64-24-08-2024</t>
  </si>
  <si>
    <t>HCSE-PF-383-16-08-2024</t>
  </si>
  <si>
    <t>HCSE-PF-392-21-08-2024</t>
  </si>
  <si>
    <t>PC65:35 - 24/1</t>
  </si>
  <si>
    <t>PC65:35 - 18/1</t>
  </si>
  <si>
    <t>DETEXPOL</t>
  </si>
  <si>
    <t>ARSLAN &amp; OTHER</t>
  </si>
  <si>
    <t>ZIPPER DUVET</t>
  </si>
  <si>
    <t>KAPW-FS-33327-30-08-2024</t>
  </si>
  <si>
    <t>KAPW-FS-33333-30-08-2024</t>
  </si>
  <si>
    <t>KAPS-FS-33128-02-09-2024</t>
  </si>
  <si>
    <t>KAPS-FS-33127-02-09-2024</t>
  </si>
  <si>
    <t>KAPS-FS-33645-03-09-2024</t>
  </si>
  <si>
    <t>KAPS-FS-33650-03-09-2024</t>
  </si>
  <si>
    <t>KAPS-FS-34142-03-09-2024</t>
  </si>
  <si>
    <t>KAPS-FS-34143-03-09-2024</t>
  </si>
  <si>
    <t>KAPS-FS-34138-03-09-2024</t>
  </si>
  <si>
    <t>KAPS-FS-34139-03-09-2024</t>
  </si>
  <si>
    <t>KAPS-FS-34140-03-09-2024</t>
  </si>
  <si>
    <t>KAPS-FS-34141-03-09-2024</t>
  </si>
  <si>
    <t>PQZI-EI-7599-03-09-2024</t>
  </si>
  <si>
    <t>PQZI-EI-7567-03-09-2024</t>
  </si>
  <si>
    <t>KPAF-FS-13842-04-09-2024</t>
  </si>
  <si>
    <t>KPAF-FS-14178-05-09-2024</t>
  </si>
  <si>
    <t>KPAF-FS-14110-05-09-2024</t>
  </si>
  <si>
    <t>KPAF-FS-14111-05-09-2024</t>
  </si>
  <si>
    <t>KAPS-FS-35693-05-09-2024</t>
  </si>
  <si>
    <t>KAPW-FS-37123-05-09-2024</t>
  </si>
  <si>
    <t>KPPI-FS-13682-06-09-2024</t>
  </si>
  <si>
    <t>KPAF-FS-14754-09-09-2024</t>
  </si>
  <si>
    <t>KAPW-FS-38326-09-09-2024</t>
  </si>
  <si>
    <t>PQZI-EI-8431-09-09-2024</t>
  </si>
  <si>
    <t>PQZI-EI-8432-09-09-2024</t>
  </si>
  <si>
    <t>KPAF-FS-15152-10-09-2024</t>
  </si>
  <si>
    <t>KPFI-FS-7387-10-09-2024</t>
  </si>
  <si>
    <t>KPAF-FS-15701-12-09-2024</t>
  </si>
  <si>
    <t>KAPS-FS-38790-12-09-2024</t>
  </si>
  <si>
    <t>PQZI-EI-9102-13-09-2024</t>
  </si>
  <si>
    <t>KPFI-FS-7848-14-09-2024</t>
  </si>
  <si>
    <t>PQZI-EI-9297-14-09-2024</t>
  </si>
  <si>
    <t>KAPW-FS-43857-18-09-2024</t>
  </si>
  <si>
    <t xml:space="preserve">1.55 / 3.2 </t>
  </si>
  <si>
    <t>11.53 / 21.19</t>
  </si>
  <si>
    <t xml:space="preserve">HYDROGEN PEROXIDE (50% EXPORT STD) </t>
  </si>
  <si>
    <t xml:space="preserve">PERIGEN DLS / PERIPRINT MIP CONC </t>
  </si>
  <si>
    <t xml:space="preserve">TEXTILE CHEMICAL (FLOPRINT TA 160 AF PIGMENT THICKENER ) </t>
  </si>
  <si>
    <t xml:space="preserve">100% POLYESTER TEXTURED YARN DTY 100D/48F HIM SD RW GRADE-AA </t>
  </si>
  <si>
    <t xml:space="preserve">100% POLYESTER TEXTURED YARN DTY 100D/48F HIM SD RW  GRADE -AA </t>
  </si>
  <si>
    <t xml:space="preserve">100% POLYESTER NON WOVEN INTERLINING 52GSM WIDTH:32" COLOR WHITE (116000/MTRS) </t>
  </si>
  <si>
    <t xml:space="preserve">EXTRUNED RUBBER THREAD NO. 34X40 ENDS, SW. TALCUM </t>
  </si>
  <si>
    <t xml:space="preserve">2/S COATED ART BOARD SHEET BOHUI (300GSM 585MM* 915MM / 635MM* 915MM / 788MM* 1093MM) DETAILS AS PER INVOICE AND PACKING LIST </t>
  </si>
  <si>
    <t xml:space="preserve">JEANS BUTTON BB-C15A TROJAN DP1727 DAB BB-RS01-B "COMPASS" DAB  BB-RS01-C "COMPASS" DAB    BB-RS01-D "COMPASS" DAB  BP-025R17 TROJAN DN2596 &amp; AL-03BA05 ”COMPASS” </t>
  </si>
  <si>
    <t xml:space="preserve">RFID TAGS (QTY: 23500 PCS) DETAIL AS PER INVOICE (UNDER: EXPORT FACILITATION SCHEMES) </t>
  </si>
  <si>
    <t xml:space="preserve">PAPER HANG TAG (QTY: 194172 PCS) DETAIL AS PER INVOICE (UNDER: EXPORT FACILITATION SCHEMES) </t>
  </si>
  <si>
    <t xml:space="preserve">TEXTILE DYES ( TERASIL NAVY GRL-C 200%) </t>
  </si>
  <si>
    <t xml:space="preserve">SILVER TC REFLECTIVE TAPE SIZE:-50MM COLOR:- SILVER </t>
  </si>
  <si>
    <t>SLIDER SBS 3# (NON LOCK - METAL) OVERSEAS QTY: 37472/PCS</t>
  </si>
  <si>
    <t>NYLON ZIPPER SBS 3# DYED [ROLL FORM - 200 MTR OVERSEAS QTY: 53600/MTRS</t>
  </si>
  <si>
    <t>YKK METAL / PLASTIC ZIPPERS</t>
  </si>
  <si>
    <t>YKK PLASTIC ZIPPERS (QTY 1500 PCS)</t>
  </si>
  <si>
    <t xml:space="preserve">YKK PLASTIC ZIPPERS (QTY 20089 PCS) </t>
  </si>
  <si>
    <t xml:space="preserve">YKK ZIPPERS CHAIN (QTY 7000 MTS) / YKK ZIPPERS PARTS (QTY 27163 PCS) </t>
  </si>
  <si>
    <t xml:space="preserve">RFID TAGS QTY = 200000 PCS. BRAND/ORIGIN: DATAMARS / SLOVAKIA. </t>
  </si>
  <si>
    <t xml:space="preserve">PAPER CORD COLOR: WHITE </t>
  </si>
  <si>
    <t xml:space="preserve">PAPER RFID TAGS (QTY: 5000 PCS) DETAIL AS PER INVOICE (UNDER: EXPORT FACILITATION SCHEMES) </t>
  </si>
  <si>
    <t xml:space="preserve">100% POLYESTER TEXURED YARN (DTY 100D/48F, HIM SD RW GRADE-AA) </t>
  </si>
  <si>
    <t xml:space="preserve">EXAMINED THE SHIPMENT, FOUND DESCRIPTION: YKK BRAND ZIPPER MADE BY PLASTIC LOADED ON .ONE VEHICLES , VEHICLE NO: KE-6366 TOTAL FOUND GROSS WEIGHT 500 . KGS VIDE KEPZ WEIGHT SLIP NO: 931943 .DATED: 13.09.2024 </t>
  </si>
  <si>
    <t xml:space="preserve">PLASTIC BUTTONS (QTY: 7350 PCS) DETAIL AS PER INVOICE (UNDER: EXPORT FACILITATION SCHEMES) </t>
  </si>
  <si>
    <t xml:space="preserve">FOUND DESCRIPTION ; NON-TOXIC VINYL PACKING BAGS. LOADED ON ONE VEHICLE, VEHICLE NO: KC-5683.FOUND TOTAL GROSS WEIGHT IS 290 KGS .VIDE KEPZ WEIGHT SLIP, 932483.DATED.14.09.2024. </t>
  </si>
  <si>
    <t xml:space="preserve">METAL BUTTON WITH RIVET (QTY TOTAL: 1507999/PCS DETAILS AS PER INVOICE AND PACKING LIST </t>
  </si>
  <si>
    <t xml:space="preserve">SAMUDA CHEMICAL COMPLEX LTD </t>
  </si>
  <si>
    <t xml:space="preserve">TEXTILCHEMIE DR. PETRY GMBH </t>
  </si>
  <si>
    <t xml:space="preserve">WORLDCHEM FZE </t>
  </si>
  <si>
    <t xml:space="preserve">HANGZHOU QINGYUN HOLDING GROUP CO LTD. </t>
  </si>
  <si>
    <t xml:space="preserve">APPAREAL FASTENER HK LTD </t>
  </si>
  <si>
    <t xml:space="preserve">LONGTEX RUBBER INDUSTRY CO.,LTD </t>
  </si>
  <si>
    <t xml:space="preserve">Farhan Industries </t>
  </si>
  <si>
    <t xml:space="preserve">MORITO APPAREL CO LTD </t>
  </si>
  <si>
    <t xml:space="preserve">DATAMARS SLOVAKIA S.R.O. </t>
  </si>
  <si>
    <t xml:space="preserve">DIBELLA B.V. </t>
  </si>
  <si>
    <t xml:space="preserve">CHECKPOINT SYSTEMS LIMITED </t>
  </si>
  <si>
    <t xml:space="preserve">ARCHROMA SINGAPORE PTE. LTD </t>
  </si>
  <si>
    <t xml:space="preserve">COIC SA ON BEHALF OF COFCO INTERNATIONAL </t>
  </si>
  <si>
    <t xml:space="preserve">ZHEJIANG CHINASTARS NEW MATERIALS GROUP CO LTD </t>
  </si>
  <si>
    <t xml:space="preserve">SHANGHAI SBS ZIPPER MANUFACTURING CO LTD </t>
  </si>
  <si>
    <t xml:space="preserve">DATAMARS SA </t>
  </si>
  <si>
    <t xml:space="preserve">SHANGHAI RUNBON TEXTILE CO., LTD </t>
  </si>
  <si>
    <t xml:space="preserve">HANGZHOU QINGYUN HOLDING GROUP CO.,LTD. </t>
  </si>
  <si>
    <t xml:space="preserve">IF ZIPPERS PAKISTAN (PVT.) LTD </t>
  </si>
  <si>
    <t xml:space="preserve">HONYIP METAL PRODUCTS CO.LTD </t>
  </si>
  <si>
    <t>0427/24-25</t>
  </si>
  <si>
    <t>PEP AND CO</t>
  </si>
  <si>
    <t>Cotton Garments Pant Dyed</t>
  </si>
  <si>
    <t>0426/24-25</t>
  </si>
  <si>
    <t xml:space="preserve">100% Polyester Made-ups Dyed </t>
  </si>
  <si>
    <t>0418</t>
  </si>
  <si>
    <t>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</si>
</sst>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_(* \(#,##0\);_(* &quot;-&quot;_);_(@_)"/>
    <numFmt numFmtId="43" formatCode="_(* #,##0.00_);_(* \(#,##0.00\);_(* &quot;-&quot;??_);_(@_)"/>
    <numFmt numFmtId="164" formatCode="_(* #,##0.00_);_(* \(#,##0.00\);_(* \-??_);_(@_)"/>
    <numFmt numFmtId="165" formatCode="&quot;Item # &quot;@"/>
    <numFmt numFmtId="166" formatCode="0000.0000"/>
    <numFmt numFmtId="167" formatCode="_(* #,##0.000_);_(* \(#,##0.000\);_(* \-??_);_(@_)"/>
    <numFmt numFmtId="168" formatCode="_(* #,##0_);_(* \(#,##0\);_(* &quot;-&quot;??_);_(@_)"/>
    <numFmt numFmtId="169" formatCode="\I\-&quot;000&quot;@"/>
    <numFmt numFmtId="170" formatCode="\L\-&quot;000&quot;@"/>
    <numFmt numFmtId="171" formatCode="0.0000"/>
    <numFmt numFmtId="172" formatCode="0.000"/>
  </numFmts>
  <fonts count="2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9"/>
      <color theme="0"/>
      <name val="Times New Roman"/>
      <family val="1"/>
    </font>
    <font>
      <b/>
      <sz val="10"/>
      <color theme="1"/>
      <name val="Calibri"/>
      <family val="2"/>
      <scheme val="minor"/>
    </font>
    <font>
      <sz val="10"/>
      <color theme="1"/>
      <name val="Calibri"/>
      <family val="2"/>
      <scheme val="minor"/>
    </font>
    <font>
      <sz val="9"/>
      <color theme="1"/>
      <name val="Times New Roman"/>
      <family val="1"/>
    </font>
    <font>
      <b/>
      <sz val="9"/>
      <name val="Times New Roman"/>
      <family val="1"/>
    </font>
    <font>
      <sz val="9"/>
      <name val="Times New Roman"/>
      <family val="1"/>
    </font>
    <font>
      <sz val="9"/>
      <color indexed="12"/>
      <name val="Times New Roman"/>
      <family val="1"/>
    </font>
    <font>
      <sz val="11"/>
      <color theme="1"/>
      <name val="Times New Roman"/>
      <family val="1"/>
    </font>
    <font>
      <b/>
      <sz val="11"/>
      <name val="Times New Roman"/>
      <family val="1"/>
    </font>
    <font>
      <sz val="11"/>
      <name val="Times New Roman"/>
      <family val="1"/>
    </font>
    <font>
      <b/>
      <u/>
      <sz val="11"/>
      <name val="Times New Roman"/>
      <family val="1"/>
    </font>
    <font>
      <b/>
      <sz val="11"/>
      <color theme="1"/>
      <name val="Times New Roman"/>
      <family val="1"/>
    </font>
    <font>
      <sz val="7"/>
      <color theme="1"/>
      <name val="Times New Roman"/>
      <family val="1"/>
    </font>
    <font>
      <sz val="7"/>
      <name val="Times New Roman"/>
      <family val="1"/>
    </font>
    <font>
      <sz val="3"/>
      <name val="Times New Roman"/>
      <family val="1"/>
    </font>
    <font>
      <sz val="8"/>
      <name val="Calibri"/>
      <family val="2"/>
      <scheme val="minor"/>
    </font>
    <font>
      <sz val="9"/>
      <color rgb="FF000000"/>
      <name val="Arial"/>
      <family val="2"/>
    </font>
    <font>
      <sz val="9"/>
      <color theme="1"/>
      <name val="Calibri"/>
      <family val="2"/>
      <scheme val="minor"/>
    </font>
    <font>
      <b/>
      <sz val="9"/>
      <color theme="1"/>
      <name val="Calibri"/>
      <family val="2"/>
      <scheme val="minor"/>
    </font>
    <font>
      <b/>
      <sz val="9"/>
      <color theme="1"/>
      <name val="Times New Roman"/>
      <family val="1"/>
    </font>
    <font>
      <b/>
      <sz val="11"/>
      <color rgb="FF0000FF"/>
      <name val="Calibri"/>
      <family val="2"/>
    </font>
    <font>
      <u/>
      <sz val="11"/>
      <color theme="10"/>
      <name val="Calibri"/>
      <family val="2"/>
      <scheme val="minor"/>
    </font>
    <font>
      <b/>
      <u/>
      <sz val="11"/>
      <color theme="10"/>
      <name val="Calibri"/>
      <family val="2"/>
      <scheme val="minor"/>
    </font>
    <font>
      <sz val="5"/>
      <color theme="1"/>
      <name val="Calibri"/>
      <family val="2"/>
      <scheme val="minor"/>
    </font>
  </fonts>
  <fills count="18">
    <fill>
      <patternFill patternType="none"/>
    </fill>
    <fill>
      <patternFill patternType="gray125"/>
    </fill>
    <fill>
      <patternFill patternType="solid">
        <fgColor theme="0" tint="-4.9989318521683403E-2"/>
        <bgColor indexed="64"/>
      </patternFill>
    </fill>
    <fill>
      <patternFill patternType="solid">
        <fgColor theme="4" tint="0.39997558519241921"/>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FF00"/>
        <bgColor indexed="26"/>
      </patternFill>
    </fill>
    <fill>
      <patternFill patternType="solid">
        <fgColor indexed="43"/>
        <bgColor indexed="26"/>
      </patternFill>
    </fill>
    <fill>
      <patternFill patternType="solid">
        <fgColor theme="0" tint="-0.14999847407452621"/>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8"/>
        <bgColor indexed="64"/>
      </patternFill>
    </fill>
  </fills>
  <borders count="36">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hair">
        <color auto="1"/>
      </left>
      <right style="hair">
        <color auto="1"/>
      </right>
      <top/>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theme="4" tint="0.39997558519241921"/>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ill="0" applyBorder="0" applyAlignment="0" applyProtection="0"/>
    <xf numFmtId="0" fontId="25" fillId="0" borderId="0" applyNumberFormat="0" applyFill="0" applyBorder="0" applyAlignment="0" applyProtection="0"/>
  </cellStyleXfs>
  <cellXfs count="264">
    <xf numFmtId="0" fontId="0" fillId="0" borderId="0" xfId="0"/>
    <xf numFmtId="166" fontId="0" fillId="0" borderId="0" xfId="0" applyNumberFormat="1" applyAlignment="1">
      <alignment horizontal="center"/>
    </xf>
    <xf numFmtId="0" fontId="0" fillId="0" borderId="0" xfId="0" applyAlignment="1">
      <alignment horizontal="center"/>
    </xf>
    <xf numFmtId="166" fontId="2" fillId="0" borderId="0" xfId="0" applyNumberFormat="1" applyFont="1" applyAlignment="1">
      <alignment horizontal="center"/>
    </xf>
    <xf numFmtId="0" fontId="2" fillId="0" borderId="0" xfId="0" applyFont="1" applyAlignment="1">
      <alignment horizontal="center"/>
    </xf>
    <xf numFmtId="0" fontId="2" fillId="0" borderId="0" xfId="0" applyFont="1"/>
    <xf numFmtId="0" fontId="0" fillId="0" borderId="12" xfId="0" applyBorder="1"/>
    <xf numFmtId="0" fontId="6" fillId="2" borderId="25" xfId="0" applyFont="1" applyFill="1" applyBorder="1"/>
    <xf numFmtId="0" fontId="6" fillId="0" borderId="0" xfId="0" applyFont="1"/>
    <xf numFmtId="0" fontId="6" fillId="0" borderId="25" xfId="0" applyFont="1" applyBorder="1"/>
    <xf numFmtId="0" fontId="6" fillId="9" borderId="0" xfId="0" applyFont="1" applyFill="1"/>
    <xf numFmtId="0" fontId="6" fillId="9" borderId="25" xfId="0" applyFont="1" applyFill="1" applyBorder="1"/>
    <xf numFmtId="0" fontId="5" fillId="2" borderId="25" xfId="0" applyFont="1" applyFill="1" applyBorder="1" applyAlignment="1">
      <alignment wrapText="1"/>
    </xf>
    <xf numFmtId="0" fontId="5" fillId="2" borderId="25" xfId="0" applyFont="1" applyFill="1" applyBorder="1" applyAlignment="1">
      <alignment horizontal="center"/>
    </xf>
    <xf numFmtId="0" fontId="0" fillId="0" borderId="12" xfId="0" applyBorder="1" applyAlignment="1">
      <alignment horizontal="center"/>
    </xf>
    <xf numFmtId="15" fontId="0" fillId="0" borderId="12" xfId="0" applyNumberFormat="1" applyBorder="1" applyAlignment="1">
      <alignment horizontal="center"/>
    </xf>
    <xf numFmtId="166" fontId="0" fillId="0" borderId="12" xfId="0" applyNumberFormat="1" applyBorder="1" applyAlignment="1">
      <alignment horizontal="center"/>
    </xf>
    <xf numFmtId="15" fontId="0" fillId="0" borderId="0" xfId="0" applyNumberFormat="1" applyAlignment="1">
      <alignment horizontal="center"/>
    </xf>
    <xf numFmtId="43" fontId="0" fillId="0" borderId="0" xfId="1" applyFont="1"/>
    <xf numFmtId="43" fontId="0" fillId="0" borderId="12" xfId="1" applyFont="1" applyBorder="1"/>
    <xf numFmtId="14" fontId="0" fillId="0" borderId="0" xfId="0" applyNumberFormat="1" applyAlignment="1">
      <alignment horizontal="center"/>
    </xf>
    <xf numFmtId="14" fontId="0" fillId="0" borderId="12" xfId="0" applyNumberFormat="1" applyBorder="1" applyAlignment="1">
      <alignment horizontal="center"/>
    </xf>
    <xf numFmtId="0" fontId="0" fillId="0" borderId="13" xfId="0" applyBorder="1" applyAlignment="1">
      <alignment horizontal="center"/>
    </xf>
    <xf numFmtId="0" fontId="0" fillId="0" borderId="13" xfId="0" applyBorder="1"/>
    <xf numFmtId="15" fontId="0" fillId="0" borderId="13" xfId="0" applyNumberFormat="1" applyBorder="1" applyAlignment="1">
      <alignment horizontal="center"/>
    </xf>
    <xf numFmtId="166" fontId="0" fillId="0" borderId="13" xfId="0" applyNumberFormat="1" applyBorder="1" applyAlignment="1">
      <alignment horizontal="center"/>
    </xf>
    <xf numFmtId="43" fontId="0" fillId="0" borderId="13" xfId="1" applyFont="1" applyBorder="1"/>
    <xf numFmtId="14" fontId="0" fillId="0" borderId="13" xfId="0" applyNumberFormat="1" applyBorder="1" applyAlignment="1">
      <alignment horizontal="center"/>
    </xf>
    <xf numFmtId="0" fontId="2" fillId="0" borderId="26" xfId="0" applyFont="1" applyBorder="1" applyAlignment="1">
      <alignment horizontal="center" vertical="center"/>
    </xf>
    <xf numFmtId="15" fontId="2" fillId="0" borderId="26" xfId="0" applyNumberFormat="1" applyFont="1" applyBorder="1" applyAlignment="1">
      <alignment horizontal="center" vertical="center"/>
    </xf>
    <xf numFmtId="166" fontId="2" fillId="0" borderId="26" xfId="0" applyNumberFormat="1" applyFont="1" applyBorder="1" applyAlignment="1">
      <alignment horizontal="center" vertical="center"/>
    </xf>
    <xf numFmtId="43" fontId="2" fillId="0" borderId="26" xfId="1" applyFont="1" applyBorder="1" applyAlignment="1">
      <alignment horizontal="center" vertical="center"/>
    </xf>
    <xf numFmtId="14" fontId="2" fillId="0" borderId="26" xfId="0" applyNumberFormat="1" applyFont="1" applyBorder="1" applyAlignment="1">
      <alignment horizontal="center" vertical="center"/>
    </xf>
    <xf numFmtId="17" fontId="2" fillId="0" borderId="26" xfId="0" applyNumberFormat="1" applyFont="1" applyBorder="1" applyAlignment="1">
      <alignment horizontal="center" vertical="center"/>
    </xf>
    <xf numFmtId="17" fontId="0" fillId="0" borderId="13" xfId="0" applyNumberFormat="1" applyBorder="1" applyAlignment="1">
      <alignment horizontal="center"/>
    </xf>
    <xf numFmtId="17" fontId="0" fillId="0" borderId="12" xfId="0" applyNumberFormat="1" applyBorder="1" applyAlignment="1">
      <alignment horizontal="center"/>
    </xf>
    <xf numFmtId="17" fontId="0" fillId="0" borderId="0" xfId="0" applyNumberFormat="1" applyAlignment="1">
      <alignment horizontal="center"/>
    </xf>
    <xf numFmtId="0" fontId="0" fillId="4" borderId="12" xfId="0" applyFill="1" applyBorder="1" applyAlignment="1">
      <alignment horizontal="center"/>
    </xf>
    <xf numFmtId="0" fontId="0" fillId="0" borderId="0" xfId="0" applyAlignment="1">
      <alignment horizontal="center" vertical="center"/>
    </xf>
    <xf numFmtId="0" fontId="0" fillId="0" borderId="0" xfId="1" applyNumberFormat="1" applyFont="1" applyAlignment="1">
      <alignment horizontal="center" vertical="center"/>
    </xf>
    <xf numFmtId="0" fontId="0" fillId="0" borderId="0" xfId="0"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0" borderId="14" xfId="0" applyBorder="1" applyAlignment="1">
      <alignment horizontal="center" wrapText="1"/>
    </xf>
    <xf numFmtId="0" fontId="0" fillId="0" borderId="31" xfId="0" applyBorder="1" applyAlignment="1">
      <alignment horizontal="center" wrapText="1"/>
    </xf>
    <xf numFmtId="0" fontId="2" fillId="0" borderId="12" xfId="0" applyFont="1" applyBorder="1" applyAlignment="1">
      <alignment horizontal="center"/>
    </xf>
    <xf numFmtId="0" fontId="2" fillId="0" borderId="12" xfId="0" applyFont="1" applyBorder="1"/>
    <xf numFmtId="0" fontId="2" fillId="0" borderId="27" xfId="0" applyFont="1" applyBorder="1" applyAlignment="1">
      <alignment horizontal="center" wrapText="1"/>
    </xf>
    <xf numFmtId="0" fontId="2" fillId="0" borderId="28" xfId="0" applyFont="1" applyBorder="1" applyAlignment="1">
      <alignment horizontal="center" wrapText="1"/>
    </xf>
    <xf numFmtId="0" fontId="5" fillId="0" borderId="25" xfId="0" applyFont="1" applyBorder="1"/>
    <xf numFmtId="0" fontId="5" fillId="0" borderId="25" xfId="0" quotePrefix="1" applyFont="1" applyBorder="1"/>
    <xf numFmtId="0" fontId="7" fillId="0" borderId="0" xfId="0" applyFont="1"/>
    <xf numFmtId="0" fontId="9" fillId="0" borderId="0" xfId="3" applyFont="1"/>
    <xf numFmtId="0" fontId="9" fillId="0" borderId="0" xfId="3" applyFont="1" applyProtection="1">
      <protection locked="0"/>
    </xf>
    <xf numFmtId="0" fontId="4" fillId="3" borderId="7" xfId="3" applyFont="1" applyFill="1" applyBorder="1" applyAlignment="1">
      <alignment horizontal="center" vertical="center"/>
    </xf>
    <xf numFmtId="0" fontId="4" fillId="3" borderId="8" xfId="3" applyFont="1" applyFill="1" applyBorder="1" applyAlignment="1">
      <alignment horizontal="center" vertical="center"/>
    </xf>
    <xf numFmtId="0" fontId="4" fillId="3" borderId="8" xfId="3" applyFont="1" applyFill="1" applyBorder="1" applyAlignment="1">
      <alignment horizontal="center" vertical="center" wrapText="1"/>
    </xf>
    <xf numFmtId="164" fontId="4" fillId="3" borderId="9" xfId="4" quotePrefix="1" applyFont="1" applyFill="1" applyBorder="1" applyAlignment="1" applyProtection="1">
      <alignment horizontal="center" vertical="center" wrapText="1"/>
    </xf>
    <xf numFmtId="0" fontId="4" fillId="3" borderId="7" xfId="3" applyFont="1" applyFill="1" applyBorder="1" applyAlignment="1">
      <alignment horizontal="center" vertical="center" wrapText="1"/>
    </xf>
    <xf numFmtId="0" fontId="4" fillId="3" borderId="10" xfId="3" applyFont="1" applyFill="1" applyBorder="1" applyAlignment="1">
      <alignment horizontal="center" vertical="center"/>
    </xf>
    <xf numFmtId="0" fontId="4" fillId="3" borderId="22" xfId="3" applyFont="1" applyFill="1" applyBorder="1" applyAlignment="1">
      <alignment horizontal="center" vertical="center"/>
    </xf>
    <xf numFmtId="0" fontId="4" fillId="3" borderId="22" xfId="3" applyFont="1" applyFill="1" applyBorder="1" applyAlignment="1">
      <alignment horizontal="center" vertical="center" wrapText="1"/>
    </xf>
    <xf numFmtId="0" fontId="7" fillId="0" borderId="0" xfId="0" applyFont="1" applyProtection="1">
      <protection locked="0"/>
    </xf>
    <xf numFmtId="2" fontId="9" fillId="2" borderId="12" xfId="3" applyNumberFormat="1" applyFont="1" applyFill="1" applyBorder="1" applyAlignment="1">
      <alignment horizontal="center" vertical="center"/>
    </xf>
    <xf numFmtId="2" fontId="9" fillId="2" borderId="13" xfId="3" applyNumberFormat="1" applyFont="1" applyFill="1" applyBorder="1" applyAlignment="1">
      <alignment horizontal="center" vertical="center"/>
    </xf>
    <xf numFmtId="0" fontId="9" fillId="0" borderId="13" xfId="3" applyFont="1" applyBorder="1" applyAlignment="1" applyProtection="1">
      <alignment vertical="center"/>
      <protection locked="0"/>
    </xf>
    <xf numFmtId="0" fontId="9" fillId="2" borderId="13" xfId="3" applyFont="1" applyFill="1" applyBorder="1" applyAlignment="1">
      <alignment vertical="center"/>
    </xf>
    <xf numFmtId="166" fontId="9" fillId="2" borderId="13" xfId="3" applyNumberFormat="1" applyFont="1" applyFill="1" applyBorder="1" applyAlignment="1">
      <alignment horizontal="center" vertical="center"/>
    </xf>
    <xf numFmtId="167" fontId="9" fillId="2" borderId="14" xfId="4" applyNumberFormat="1" applyFont="1" applyFill="1" applyBorder="1" applyProtection="1"/>
    <xf numFmtId="2" fontId="10" fillId="2" borderId="15" xfId="3" applyNumberFormat="1" applyFont="1" applyFill="1" applyBorder="1" applyAlignment="1">
      <alignment horizontal="center" vertical="center"/>
    </xf>
    <xf numFmtId="0" fontId="10" fillId="2" borderId="13" xfId="1" applyNumberFormat="1" applyFont="1" applyFill="1" applyBorder="1" applyAlignment="1" applyProtection="1">
      <alignment horizontal="center" vertical="center"/>
    </xf>
    <xf numFmtId="0" fontId="9" fillId="2" borderId="12" xfId="3" applyFont="1" applyFill="1" applyBorder="1" applyAlignment="1">
      <alignment horizontal="center" vertical="center"/>
    </xf>
    <xf numFmtId="0" fontId="10" fillId="2" borderId="16" xfId="1" applyNumberFormat="1" applyFont="1" applyFill="1" applyBorder="1" applyAlignment="1" applyProtection="1">
      <alignment horizontal="center" vertical="center"/>
    </xf>
    <xf numFmtId="9" fontId="7" fillId="0" borderId="0" xfId="2" applyFont="1" applyAlignment="1" applyProtection="1">
      <alignment horizontal="center"/>
      <protection locked="0"/>
    </xf>
    <xf numFmtId="0" fontId="10" fillId="2" borderId="23" xfId="1" applyNumberFormat="1" applyFont="1" applyFill="1" applyBorder="1" applyAlignment="1" applyProtection="1">
      <alignment horizontal="center" vertical="center"/>
    </xf>
    <xf numFmtId="0" fontId="9" fillId="0" borderId="15" xfId="3" applyFont="1" applyBorder="1" applyAlignment="1">
      <alignment horizontal="center" vertical="center"/>
    </xf>
    <xf numFmtId="0" fontId="9" fillId="0" borderId="13" xfId="3" applyFont="1" applyBorder="1" applyAlignment="1">
      <alignment horizontal="center" vertical="center"/>
    </xf>
    <xf numFmtId="0" fontId="9" fillId="5" borderId="13" xfId="3" applyFont="1" applyFill="1" applyBorder="1" applyAlignment="1" applyProtection="1">
      <alignment vertical="center"/>
      <protection locked="0"/>
    </xf>
    <xf numFmtId="0" fontId="9" fillId="0" borderId="13" xfId="3" applyFont="1" applyBorder="1" applyAlignment="1">
      <alignment vertical="center"/>
    </xf>
    <xf numFmtId="164" fontId="9" fillId="0" borderId="14" xfId="4" applyFont="1" applyBorder="1" applyProtection="1"/>
    <xf numFmtId="2" fontId="10" fillId="0" borderId="15" xfId="3" applyNumberFormat="1" applyFont="1" applyBorder="1" applyAlignment="1">
      <alignment horizontal="center" vertical="center"/>
    </xf>
    <xf numFmtId="0" fontId="10" fillId="6" borderId="13" xfId="1" applyNumberFormat="1" applyFont="1" applyFill="1" applyBorder="1" applyAlignment="1" applyProtection="1">
      <alignment horizontal="center" vertical="center"/>
    </xf>
    <xf numFmtId="0" fontId="9" fillId="6" borderId="12" xfId="3" applyFont="1" applyFill="1" applyBorder="1" applyAlignment="1">
      <alignment horizontal="center" vertical="center"/>
    </xf>
    <xf numFmtId="0" fontId="8" fillId="7" borderId="17" xfId="3" applyFont="1" applyFill="1" applyBorder="1" applyAlignment="1">
      <alignment vertical="center"/>
    </xf>
    <xf numFmtId="2" fontId="8" fillId="7" borderId="18" xfId="3" applyNumberFormat="1" applyFont="1" applyFill="1" applyBorder="1" applyAlignment="1">
      <alignment horizontal="center" vertical="center"/>
    </xf>
    <xf numFmtId="0" fontId="8" fillId="8" borderId="18" xfId="3" applyFont="1" applyFill="1" applyBorder="1" applyAlignment="1">
      <alignment vertical="center"/>
    </xf>
    <xf numFmtId="0" fontId="8" fillId="8" borderId="19" xfId="3" applyFont="1" applyFill="1" applyBorder="1" applyAlignment="1">
      <alignment vertical="center"/>
    </xf>
    <xf numFmtId="166" fontId="8" fillId="8" borderId="19" xfId="3" applyNumberFormat="1" applyFont="1" applyFill="1" applyBorder="1" applyAlignment="1">
      <alignment horizontal="center" vertical="center"/>
    </xf>
    <xf numFmtId="2" fontId="8" fillId="8" borderId="17" xfId="3" applyNumberFormat="1" applyFont="1" applyFill="1" applyBorder="1" applyAlignment="1">
      <alignment horizontal="center" vertical="center"/>
    </xf>
    <xf numFmtId="2" fontId="8" fillId="8" borderId="19" xfId="3" applyNumberFormat="1" applyFont="1" applyFill="1" applyBorder="1" applyAlignment="1">
      <alignment horizontal="center" vertical="center"/>
    </xf>
    <xf numFmtId="0" fontId="8" fillId="8" borderId="20" xfId="3" applyFont="1" applyFill="1" applyBorder="1" applyAlignment="1">
      <alignment vertical="center"/>
    </xf>
    <xf numFmtId="0" fontId="7" fillId="0" borderId="21" xfId="0" applyFont="1" applyBorder="1"/>
    <xf numFmtId="0" fontId="7" fillId="0" borderId="24" xfId="0" applyFont="1" applyBorder="1" applyAlignment="1">
      <alignment horizontal="center"/>
    </xf>
    <xf numFmtId="0" fontId="7" fillId="0" borderId="0" xfId="0" quotePrefix="1" applyFont="1"/>
    <xf numFmtId="166" fontId="7" fillId="0" borderId="0" xfId="0" applyNumberFormat="1" applyFont="1" applyAlignment="1">
      <alignment horizontal="center"/>
    </xf>
    <xf numFmtId="0" fontId="11" fillId="0" borderId="0" xfId="0" applyFont="1"/>
    <xf numFmtId="0" fontId="13" fillId="0" borderId="0" xfId="3" applyFont="1"/>
    <xf numFmtId="0" fontId="12" fillId="0" borderId="0" xfId="3" quotePrefix="1" applyFont="1"/>
    <xf numFmtId="166" fontId="13" fillId="0" borderId="0" xfId="3" applyNumberFormat="1" applyFont="1" applyAlignment="1">
      <alignment horizontal="center"/>
    </xf>
    <xf numFmtId="164" fontId="13" fillId="0" borderId="0" xfId="4" applyFont="1"/>
    <xf numFmtId="165" fontId="12" fillId="2" borderId="1" xfId="3" applyNumberFormat="1" applyFont="1" applyFill="1" applyBorder="1"/>
    <xf numFmtId="0" fontId="11" fillId="2" borderId="0" xfId="0" applyFont="1" applyFill="1"/>
    <xf numFmtId="0" fontId="14" fillId="0" borderId="0" xfId="3" applyFont="1" applyProtection="1">
      <protection locked="0"/>
    </xf>
    <xf numFmtId="0" fontId="12" fillId="0" borderId="0" xfId="3" applyFont="1" applyAlignment="1" applyProtection="1">
      <alignment horizontal="left"/>
      <protection locked="0"/>
    </xf>
    <xf numFmtId="0" fontId="12" fillId="0" borderId="0" xfId="3" quotePrefix="1" applyFont="1" applyAlignment="1" applyProtection="1">
      <alignment horizontal="left"/>
      <protection locked="0"/>
    </xf>
    <xf numFmtId="164" fontId="13" fillId="0" borderId="0" xfId="4" applyFont="1" applyBorder="1" applyAlignment="1">
      <alignment vertical="center"/>
    </xf>
    <xf numFmtId="0" fontId="13" fillId="0" borderId="0" xfId="3" applyFont="1" applyProtection="1">
      <protection locked="0"/>
    </xf>
    <xf numFmtId="14" fontId="12" fillId="0" borderId="0" xfId="3" applyNumberFormat="1" applyFont="1" applyAlignment="1" applyProtection="1">
      <alignment horizontal="center"/>
      <protection locked="0"/>
    </xf>
    <xf numFmtId="0" fontId="12" fillId="2" borderId="5" xfId="3" applyFont="1" applyFill="1" applyBorder="1" applyAlignment="1">
      <alignment horizontal="center" vertical="center"/>
    </xf>
    <xf numFmtId="0" fontId="15" fillId="2" borderId="0" xfId="0" applyFont="1" applyFill="1" applyAlignment="1">
      <alignment vertical="center" wrapText="1"/>
    </xf>
    <xf numFmtId="0" fontId="12" fillId="2" borderId="6" xfId="3" applyFont="1" applyFill="1" applyBorder="1" applyAlignment="1">
      <alignment horizontal="center"/>
    </xf>
    <xf numFmtId="166" fontId="12" fillId="0" borderId="0" xfId="3" applyNumberFormat="1" applyFont="1" applyAlignment="1">
      <alignment horizontal="center"/>
    </xf>
    <xf numFmtId="0" fontId="12" fillId="0" borderId="0" xfId="3" applyFont="1" applyAlignment="1">
      <alignment horizontal="right"/>
    </xf>
    <xf numFmtId="0" fontId="13" fillId="0" borderId="0" xfId="0" applyFont="1"/>
    <xf numFmtId="165" fontId="12" fillId="0" borderId="0" xfId="3" applyNumberFormat="1" applyFont="1" applyProtection="1">
      <protection locked="0"/>
    </xf>
    <xf numFmtId="0" fontId="12" fillId="0" borderId="0" xfId="3" applyFont="1" applyProtection="1">
      <protection locked="0"/>
    </xf>
    <xf numFmtId="0" fontId="12" fillId="2" borderId="0" xfId="0" applyFont="1" applyFill="1" applyAlignment="1" applyProtection="1">
      <alignment horizontal="center"/>
      <protection hidden="1"/>
    </xf>
    <xf numFmtId="0" fontId="12" fillId="2" borderId="0" xfId="0" quotePrefix="1" applyFont="1" applyFill="1" applyAlignment="1" applyProtection="1">
      <alignment horizontal="center"/>
      <protection hidden="1"/>
    </xf>
    <xf numFmtId="0" fontId="12" fillId="0" borderId="0" xfId="0" applyFont="1" applyAlignment="1">
      <alignment horizontal="center"/>
    </xf>
    <xf numFmtId="0" fontId="13" fillId="0" borderId="0" xfId="3" applyFont="1" applyAlignment="1">
      <alignment horizontal="center"/>
    </xf>
    <xf numFmtId="0" fontId="13" fillId="0" borderId="0" xfId="3" applyFont="1" applyAlignment="1" applyProtection="1">
      <alignment horizontal="center" vertical="center"/>
      <protection locked="0"/>
    </xf>
    <xf numFmtId="166" fontId="13" fillId="0" borderId="0" xfId="0" applyNumberFormat="1" applyFont="1" applyAlignment="1">
      <alignment horizontal="center"/>
    </xf>
    <xf numFmtId="0" fontId="12" fillId="0" borderId="1" xfId="0" quotePrefix="1" applyFont="1" applyBorder="1" applyAlignment="1">
      <alignment horizontal="center"/>
    </xf>
    <xf numFmtId="0" fontId="12" fillId="0" borderId="1" xfId="0" applyFont="1" applyBorder="1" applyAlignment="1">
      <alignment horizontal="center"/>
    </xf>
    <xf numFmtId="0" fontId="6" fillId="0" borderId="0" xfId="0" applyFont="1" applyAlignment="1">
      <alignment horizontal="center"/>
    </xf>
    <xf numFmtId="0" fontId="0" fillId="2" borderId="12" xfId="0" applyFill="1" applyBorder="1" applyAlignment="1">
      <alignment horizontal="center"/>
    </xf>
    <xf numFmtId="0" fontId="0" fillId="2" borderId="13" xfId="0" applyFill="1" applyBorder="1" applyAlignment="1">
      <alignment horizontal="center"/>
    </xf>
    <xf numFmtId="43" fontId="0" fillId="0" borderId="13" xfId="0" applyNumberFormat="1" applyBorder="1"/>
    <xf numFmtId="0" fontId="7" fillId="0" borderId="12" xfId="0" applyFont="1" applyBorder="1"/>
    <xf numFmtId="166" fontId="7" fillId="0" borderId="12" xfId="0" applyNumberFormat="1" applyFont="1" applyBorder="1" applyAlignment="1">
      <alignment horizontal="center"/>
    </xf>
    <xf numFmtId="0" fontId="12" fillId="0" borderId="0" xfId="3" quotePrefix="1" applyFont="1" applyAlignment="1" applyProtection="1">
      <alignment horizontal="center"/>
      <protection locked="0"/>
    </xf>
    <xf numFmtId="0" fontId="7" fillId="0" borderId="12" xfId="0" applyFont="1" applyBorder="1" applyAlignment="1">
      <alignment horizontal="center"/>
    </xf>
    <xf numFmtId="0" fontId="7" fillId="0" borderId="0" xfId="0" applyFont="1" applyAlignment="1">
      <alignment horizontal="center"/>
    </xf>
    <xf numFmtId="2" fontId="7" fillId="0" borderId="0" xfId="0" applyNumberFormat="1" applyFont="1"/>
    <xf numFmtId="168" fontId="7" fillId="0" borderId="0" xfId="1" applyNumberFormat="1" applyFont="1" applyProtection="1">
      <protection locked="0"/>
    </xf>
    <xf numFmtId="3" fontId="8" fillId="7" borderId="18" xfId="3" applyNumberFormat="1" applyFont="1" applyFill="1" applyBorder="1" applyAlignment="1">
      <alignment vertical="center" textRotation="90"/>
    </xf>
    <xf numFmtId="43" fontId="18" fillId="10" borderId="11" xfId="3" applyNumberFormat="1" applyFont="1" applyFill="1" applyBorder="1" applyAlignment="1">
      <alignment horizontal="center" vertical="center" wrapText="1"/>
    </xf>
    <xf numFmtId="0" fontId="5" fillId="4" borderId="0" xfId="0" quotePrefix="1" applyFont="1" applyFill="1" applyAlignment="1">
      <alignment horizontal="center"/>
    </xf>
    <xf numFmtId="0" fontId="0" fillId="0" borderId="0" xfId="0" applyAlignment="1">
      <alignment wrapText="1"/>
    </xf>
    <xf numFmtId="0" fontId="0" fillId="2" borderId="0" xfId="0" applyFill="1"/>
    <xf numFmtId="0" fontId="2" fillId="0" borderId="4" xfId="0" applyFont="1" applyBorder="1" applyAlignment="1">
      <alignment horizontal="center"/>
    </xf>
    <xf numFmtId="0" fontId="0" fillId="4" borderId="0" xfId="0" applyFill="1"/>
    <xf numFmtId="0" fontId="9" fillId="0" borderId="11" xfId="3" applyFont="1" applyBorder="1" applyAlignment="1">
      <alignment horizontal="center" vertical="center" wrapText="1"/>
    </xf>
    <xf numFmtId="43" fontId="0" fillId="0" borderId="12" xfId="0" applyNumberFormat="1" applyBorder="1"/>
    <xf numFmtId="43" fontId="0" fillId="0" borderId="12" xfId="0" applyNumberFormat="1" applyBorder="1" applyAlignment="1">
      <alignment horizontal="center"/>
    </xf>
    <xf numFmtId="14" fontId="0" fillId="0" borderId="12" xfId="0" applyNumberFormat="1" applyBorder="1" applyAlignment="1">
      <alignment horizontal="left"/>
    </xf>
    <xf numFmtId="0" fontId="0" fillId="0" borderId="12" xfId="0" quotePrefix="1" applyBorder="1"/>
    <xf numFmtId="0" fontId="9" fillId="0" borderId="12" xfId="3" applyFont="1" applyBorder="1" applyAlignment="1" applyProtection="1">
      <alignment vertical="center"/>
      <protection locked="0"/>
    </xf>
    <xf numFmtId="0" fontId="7" fillId="0" borderId="13" xfId="0" applyFont="1" applyBorder="1"/>
    <xf numFmtId="0" fontId="0" fillId="4" borderId="12" xfId="0" applyFill="1" applyBorder="1"/>
    <xf numFmtId="0" fontId="0" fillId="0" borderId="32" xfId="0" applyBorder="1" applyAlignment="1">
      <alignment horizontal="center"/>
    </xf>
    <xf numFmtId="0" fontId="0" fillId="0" borderId="32" xfId="0" applyBorder="1"/>
    <xf numFmtId="15" fontId="0" fillId="0" borderId="32" xfId="0" applyNumberFormat="1" applyBorder="1" applyAlignment="1">
      <alignment horizontal="center"/>
    </xf>
    <xf numFmtId="166" fontId="0" fillId="0" borderId="32" xfId="0" applyNumberFormat="1" applyBorder="1" applyAlignment="1">
      <alignment horizontal="center"/>
    </xf>
    <xf numFmtId="0" fontId="0" fillId="2" borderId="32" xfId="0" applyFill="1" applyBorder="1" applyAlignment="1">
      <alignment horizontal="center"/>
    </xf>
    <xf numFmtId="43" fontId="0" fillId="0" borderId="32" xfId="1" applyFont="1" applyBorder="1"/>
    <xf numFmtId="14" fontId="0" fillId="0" borderId="32" xfId="0" applyNumberFormat="1" applyBorder="1" applyAlignment="1">
      <alignment horizontal="center"/>
    </xf>
    <xf numFmtId="0" fontId="0" fillId="4" borderId="32" xfId="0" applyFill="1" applyBorder="1" applyAlignment="1">
      <alignment horizontal="center"/>
    </xf>
    <xf numFmtId="43" fontId="0" fillId="0" borderId="32" xfId="0" applyNumberFormat="1" applyBorder="1"/>
    <xf numFmtId="43" fontId="0" fillId="0" borderId="13" xfId="0" applyNumberFormat="1" applyBorder="1" applyAlignment="1">
      <alignment horizontal="center"/>
    </xf>
    <xf numFmtId="14" fontId="0" fillId="0" borderId="13" xfId="0" applyNumberFormat="1" applyBorder="1" applyAlignment="1">
      <alignment horizontal="left"/>
    </xf>
    <xf numFmtId="0" fontId="0" fillId="11" borderId="12" xfId="0" applyFill="1" applyBorder="1" applyAlignment="1">
      <alignment horizontal="center"/>
    </xf>
    <xf numFmtId="14" fontId="0" fillId="4" borderId="12" xfId="0" applyNumberFormat="1" applyFill="1" applyBorder="1" applyAlignment="1">
      <alignment horizontal="center"/>
    </xf>
    <xf numFmtId="14" fontId="0" fillId="0" borderId="13" xfId="0" quotePrefix="1" applyNumberFormat="1" applyBorder="1" applyAlignment="1">
      <alignment horizontal="center"/>
    </xf>
    <xf numFmtId="0" fontId="0" fillId="0" borderId="12" xfId="0" quotePrefix="1" applyBorder="1" applyAlignment="1">
      <alignment horizontal="center"/>
    </xf>
    <xf numFmtId="3" fontId="2" fillId="12" borderId="35" xfId="0" applyNumberFormat="1" applyFont="1" applyFill="1" applyBorder="1" applyAlignment="1">
      <alignment horizontal="center" vertical="center"/>
    </xf>
    <xf numFmtId="0" fontId="20" fillId="0" borderId="0" xfId="0" applyFont="1"/>
    <xf numFmtId="14" fontId="2" fillId="0" borderId="34" xfId="0" applyNumberFormat="1" applyFont="1" applyBorder="1" applyAlignment="1">
      <alignment horizontal="center" vertical="center"/>
    </xf>
    <xf numFmtId="0" fontId="21" fillId="0" borderId="0" xfId="0" pivotButton="1" applyFont="1"/>
    <xf numFmtId="0" fontId="21" fillId="0" borderId="0" xfId="0" applyFont="1"/>
    <xf numFmtId="169" fontId="0" fillId="0" borderId="32" xfId="0" applyNumberFormat="1" applyBorder="1" applyAlignment="1">
      <alignment horizontal="center"/>
    </xf>
    <xf numFmtId="166" fontId="7" fillId="4" borderId="0" xfId="0" applyNumberFormat="1" applyFont="1" applyFill="1" applyAlignment="1">
      <alignment horizontal="center"/>
    </xf>
    <xf numFmtId="0" fontId="23" fillId="0" borderId="0" xfId="0" applyFont="1" applyAlignment="1">
      <alignment horizontal="center"/>
    </xf>
    <xf numFmtId="0" fontId="10" fillId="0" borderId="23" xfId="1" applyNumberFormat="1" applyFont="1" applyFill="1" applyBorder="1" applyAlignment="1" applyProtection="1">
      <alignment horizontal="center" vertical="center"/>
    </xf>
    <xf numFmtId="14" fontId="21" fillId="0" borderId="0" xfId="0" applyNumberFormat="1" applyFont="1" applyAlignment="1">
      <alignment horizontal="center"/>
    </xf>
    <xf numFmtId="166" fontId="21" fillId="0" borderId="0" xfId="0" applyNumberFormat="1" applyFont="1" applyAlignment="1">
      <alignment horizontal="center"/>
    </xf>
    <xf numFmtId="168" fontId="9" fillId="0" borderId="0" xfId="3" applyNumberFormat="1" applyFont="1" applyProtection="1">
      <protection locked="0"/>
    </xf>
    <xf numFmtId="43" fontId="0" fillId="0" borderId="12" xfId="1" applyFont="1" applyBorder="1" applyAlignment="1">
      <alignment horizontal="center"/>
    </xf>
    <xf numFmtId="0" fontId="0" fillId="0" borderId="33" xfId="0" quotePrefix="1" applyBorder="1"/>
    <xf numFmtId="0" fontId="5" fillId="0" borderId="0" xfId="0" applyFont="1"/>
    <xf numFmtId="0" fontId="9" fillId="4" borderId="13" xfId="3" applyFont="1" applyFill="1" applyBorder="1" applyAlignment="1">
      <alignment vertical="center"/>
    </xf>
    <xf numFmtId="43" fontId="21" fillId="0" borderId="0" xfId="0" applyNumberFormat="1" applyFont="1"/>
    <xf numFmtId="43" fontId="0" fillId="0" borderId="12" xfId="1" applyFont="1" applyFill="1" applyBorder="1"/>
    <xf numFmtId="166" fontId="7" fillId="15" borderId="12" xfId="0" applyNumberFormat="1" applyFont="1" applyFill="1" applyBorder="1" applyAlignment="1">
      <alignment horizontal="center"/>
    </xf>
    <xf numFmtId="14" fontId="0" fillId="0" borderId="0" xfId="0" applyNumberFormat="1"/>
    <xf numFmtId="166" fontId="0" fillId="4" borderId="0" xfId="0" applyNumberFormat="1" applyFill="1" applyAlignment="1">
      <alignment horizontal="center"/>
    </xf>
    <xf numFmtId="0" fontId="0" fillId="0" borderId="0" xfId="0" quotePrefix="1"/>
    <xf numFmtId="166" fontId="0" fillId="0" borderId="33" xfId="0" quotePrefix="1" applyNumberFormat="1" applyBorder="1"/>
    <xf numFmtId="43" fontId="0" fillId="0" borderId="33" xfId="1" quotePrefix="1" applyFont="1" applyFill="1" applyBorder="1"/>
    <xf numFmtId="0" fontId="23" fillId="0" borderId="0" xfId="0" applyFont="1"/>
    <xf numFmtId="0" fontId="7" fillId="15" borderId="0" xfId="0" applyFont="1" applyFill="1"/>
    <xf numFmtId="166" fontId="0" fillId="0" borderId="12" xfId="0" applyNumberFormat="1" applyBorder="1" applyAlignment="1">
      <alignment horizontal="center" wrapText="1"/>
    </xf>
    <xf numFmtId="0" fontId="9" fillId="4" borderId="11" xfId="3" applyFont="1" applyFill="1" applyBorder="1" applyAlignment="1">
      <alignment horizontal="center" vertical="center" wrapText="1"/>
    </xf>
    <xf numFmtId="41" fontId="21" fillId="0" borderId="0" xfId="0" applyNumberFormat="1" applyFont="1"/>
    <xf numFmtId="0" fontId="10" fillId="16" borderId="13" xfId="1" applyNumberFormat="1" applyFont="1" applyFill="1" applyBorder="1" applyAlignment="1" applyProtection="1">
      <alignment horizontal="center" vertical="center"/>
    </xf>
    <xf numFmtId="0" fontId="9" fillId="16" borderId="12" xfId="3" applyFont="1" applyFill="1" applyBorder="1" applyAlignment="1">
      <alignment horizontal="center" vertical="center"/>
    </xf>
    <xf numFmtId="167" fontId="9" fillId="4" borderId="14" xfId="4" applyNumberFormat="1" applyFont="1" applyFill="1" applyBorder="1" applyProtection="1"/>
    <xf numFmtId="0" fontId="6" fillId="0" borderId="25" xfId="0" quotePrefix="1" applyFont="1" applyBorder="1"/>
    <xf numFmtId="0" fontId="2" fillId="0" borderId="34" xfId="0" applyFont="1" applyBorder="1" applyAlignment="1">
      <alignment horizontal="center" vertical="center"/>
    </xf>
    <xf numFmtId="16" fontId="13" fillId="0" borderId="0" xfId="3" quotePrefix="1" applyNumberFormat="1" applyFont="1"/>
    <xf numFmtId="0" fontId="7" fillId="4" borderId="0" xfId="0" applyFont="1" applyFill="1"/>
    <xf numFmtId="0" fontId="7" fillId="4" borderId="0" xfId="0" quotePrefix="1" applyFont="1" applyFill="1"/>
    <xf numFmtId="14" fontId="0" fillId="14" borderId="12" xfId="0" applyNumberFormat="1" applyFill="1" applyBorder="1" applyAlignment="1">
      <alignment horizontal="center"/>
    </xf>
    <xf numFmtId="43" fontId="0" fillId="4" borderId="12" xfId="1" applyFont="1" applyFill="1" applyBorder="1"/>
    <xf numFmtId="43" fontId="0" fillId="0" borderId="12" xfId="1" quotePrefix="1" applyFont="1" applyFill="1" applyBorder="1"/>
    <xf numFmtId="43" fontId="0" fillId="4" borderId="12" xfId="1" quotePrefix="1" applyFont="1" applyFill="1" applyBorder="1"/>
    <xf numFmtId="170" fontId="0" fillId="0" borderId="12" xfId="0" applyNumberFormat="1" applyBorder="1" applyAlignment="1">
      <alignment horizontal="center"/>
    </xf>
    <xf numFmtId="14" fontId="0" fillId="0" borderId="12" xfId="0" quotePrefix="1" applyNumberFormat="1" applyBorder="1" applyAlignment="1">
      <alignment horizontal="center"/>
    </xf>
    <xf numFmtId="0" fontId="26" fillId="0" borderId="0" xfId="5" applyFont="1"/>
    <xf numFmtId="14" fontId="0" fillId="14" borderId="13" xfId="0" applyNumberFormat="1" applyFill="1" applyBorder="1" applyAlignment="1">
      <alignment horizontal="center"/>
    </xf>
    <xf numFmtId="16" fontId="0" fillId="0" borderId="12" xfId="0" applyNumberFormat="1" applyBorder="1"/>
    <xf numFmtId="14" fontId="0" fillId="0" borderId="12" xfId="0" applyNumberFormat="1" applyBorder="1"/>
    <xf numFmtId="14" fontId="0" fillId="0" borderId="13" xfId="0" applyNumberFormat="1" applyBorder="1"/>
    <xf numFmtId="0" fontId="22" fillId="0" borderId="0" xfId="0" applyFont="1"/>
    <xf numFmtId="16" fontId="12" fillId="0" borderId="0" xfId="3" quotePrefix="1" applyNumberFormat="1" applyFont="1" applyAlignment="1" applyProtection="1">
      <alignment horizontal="left"/>
      <protection locked="0"/>
    </xf>
    <xf numFmtId="171" fontId="9" fillId="4" borderId="13" xfId="3" applyNumberFormat="1" applyFont="1" applyFill="1" applyBorder="1" applyAlignment="1">
      <alignment horizontal="center" vertical="center"/>
    </xf>
    <xf numFmtId="43" fontId="7" fillId="0" borderId="0" xfId="0" applyNumberFormat="1" applyFont="1"/>
    <xf numFmtId="0" fontId="7" fillId="4" borderId="12" xfId="0" applyFont="1" applyFill="1" applyBorder="1" applyAlignment="1">
      <alignment horizontal="center"/>
    </xf>
    <xf numFmtId="0" fontId="7" fillId="17" borderId="12" xfId="0" applyFont="1" applyFill="1" applyBorder="1"/>
    <xf numFmtId="41" fontId="27" fillId="0" borderId="0" xfId="0" applyNumberFormat="1" applyFont="1"/>
    <xf numFmtId="166" fontId="22" fillId="0" borderId="0" xfId="0" applyNumberFormat="1" applyFont="1" applyAlignment="1">
      <alignment horizontal="center"/>
    </xf>
    <xf numFmtId="172" fontId="9" fillId="4" borderId="13" xfId="3" applyNumberFormat="1" applyFont="1" applyFill="1" applyBorder="1" applyAlignment="1">
      <alignment horizontal="center" vertical="center"/>
    </xf>
    <xf numFmtId="0" fontId="0" fillId="4" borderId="0" xfId="0" applyFill="1" applyAlignment="1">
      <alignment horizontal="center"/>
    </xf>
    <xf numFmtId="0" fontId="2" fillId="2" borderId="0" xfId="0" applyFont="1" applyFill="1"/>
    <xf numFmtId="0" fontId="0" fillId="0" borderId="33" xfId="0" applyBorder="1" applyAlignment="1">
      <alignment horizontal="center"/>
    </xf>
    <xf numFmtId="14" fontId="0" fillId="0" borderId="33" xfId="0" applyNumberFormat="1" applyBorder="1" applyAlignment="1">
      <alignment horizontal="center"/>
    </xf>
    <xf numFmtId="0" fontId="0" fillId="0" borderId="33" xfId="0" applyBorder="1"/>
    <xf numFmtId="15" fontId="0" fillId="0" borderId="33" xfId="0" applyNumberFormat="1" applyBorder="1" applyAlignment="1">
      <alignment horizontal="center"/>
    </xf>
    <xf numFmtId="166" fontId="0" fillId="0" borderId="33" xfId="0" applyNumberFormat="1" applyBorder="1" applyAlignment="1">
      <alignment horizontal="center"/>
    </xf>
    <xf numFmtId="43" fontId="0" fillId="0" borderId="33" xfId="0" applyNumberFormat="1" applyBorder="1" applyAlignment="1">
      <alignment horizontal="center"/>
    </xf>
    <xf numFmtId="43" fontId="0" fillId="0" borderId="33" xfId="1" applyFont="1" applyBorder="1"/>
    <xf numFmtId="14" fontId="0" fillId="0" borderId="33" xfId="0" applyNumberFormat="1" applyBorder="1" applyAlignment="1">
      <alignment horizontal="left"/>
    </xf>
    <xf numFmtId="2" fontId="9" fillId="4" borderId="13" xfId="3" applyNumberFormat="1" applyFont="1" applyFill="1" applyBorder="1" applyAlignment="1">
      <alignment horizontal="center" vertical="center"/>
    </xf>
    <xf numFmtId="2" fontId="9" fillId="14" borderId="13" xfId="3" applyNumberFormat="1" applyFont="1" applyFill="1" applyBorder="1" applyAlignment="1">
      <alignment horizontal="center" vertical="center"/>
    </xf>
    <xf numFmtId="171" fontId="9" fillId="14" borderId="13" xfId="3" applyNumberFormat="1" applyFont="1" applyFill="1" applyBorder="1" applyAlignment="1">
      <alignment horizontal="center" vertical="center"/>
    </xf>
    <xf numFmtId="0" fontId="0" fillId="14" borderId="12" xfId="0" applyFill="1" applyBorder="1" applyAlignment="1">
      <alignment horizontal="center"/>
    </xf>
    <xf numFmtId="0" fontId="21" fillId="4" borderId="0" xfId="0" applyFont="1" applyFill="1"/>
    <xf numFmtId="41" fontId="21" fillId="15" borderId="0" xfId="0" applyNumberFormat="1" applyFont="1" applyFill="1"/>
    <xf numFmtId="0" fontId="21" fillId="15" borderId="0" xfId="0" applyFont="1" applyFill="1"/>
    <xf numFmtId="166" fontId="21" fillId="15" borderId="0" xfId="0" applyNumberFormat="1" applyFont="1" applyFill="1" applyAlignment="1">
      <alignment horizontal="center"/>
    </xf>
    <xf numFmtId="0" fontId="21" fillId="0" borderId="0" xfId="0" applyFont="1" applyAlignment="1"/>
    <xf numFmtId="0" fontId="21" fillId="0" borderId="0" xfId="0" applyNumberFormat="1" applyFont="1" applyAlignment="1">
      <alignment horizontal="center"/>
    </xf>
    <xf numFmtId="166" fontId="16" fillId="2" borderId="1" xfId="3" applyNumberFormat="1" applyFont="1" applyFill="1" applyBorder="1" applyAlignment="1">
      <alignment horizontal="center"/>
    </xf>
    <xf numFmtId="166" fontId="17" fillId="2" borderId="1" xfId="3" applyNumberFormat="1" applyFont="1" applyFill="1" applyBorder="1" applyAlignment="1">
      <alignment horizontal="center"/>
    </xf>
    <xf numFmtId="0" fontId="12" fillId="0" borderId="3" xfId="3" applyFont="1" applyBorder="1" applyAlignment="1">
      <alignment horizontal="center"/>
    </xf>
    <xf numFmtId="0" fontId="12" fillId="0" borderId="4" xfId="3" applyFont="1" applyBorder="1" applyAlignment="1">
      <alignment horizontal="center"/>
    </xf>
    <xf numFmtId="0" fontId="12" fillId="0" borderId="2" xfId="3" applyFont="1" applyBorder="1" applyAlignment="1">
      <alignment horizontal="center"/>
    </xf>
    <xf numFmtId="0" fontId="15" fillId="2" borderId="3" xfId="3" applyFont="1" applyFill="1" applyBorder="1" applyAlignment="1">
      <alignment horizontal="center" vertical="center" wrapText="1"/>
    </xf>
    <xf numFmtId="0" fontId="12" fillId="0" borderId="2" xfId="0" applyFont="1" applyBorder="1" applyAlignment="1">
      <alignment horizontal="center"/>
    </xf>
    <xf numFmtId="0" fontId="12" fillId="0" borderId="3" xfId="0" applyFont="1" applyBorder="1" applyAlignment="1">
      <alignment horizontal="center"/>
    </xf>
    <xf numFmtId="0" fontId="12" fillId="0" borderId="4" xfId="0" applyFont="1" applyBorder="1" applyAlignment="1">
      <alignment horizontal="center"/>
    </xf>
    <xf numFmtId="0" fontId="12" fillId="0" borderId="2" xfId="0" quotePrefix="1" applyFont="1" applyBorder="1" applyAlignment="1">
      <alignment horizontal="center"/>
    </xf>
    <xf numFmtId="0" fontId="12" fillId="2" borderId="2" xfId="0" applyFont="1" applyFill="1" applyBorder="1" applyAlignment="1">
      <alignment horizontal="center"/>
    </xf>
    <xf numFmtId="0" fontId="12" fillId="2" borderId="3" xfId="0" applyFont="1" applyFill="1" applyBorder="1" applyAlignment="1">
      <alignment horizontal="center"/>
    </xf>
    <xf numFmtId="0" fontId="12" fillId="2" borderId="4" xfId="0" applyFont="1" applyFill="1" applyBorder="1" applyAlignment="1">
      <alignment horizontal="center"/>
    </xf>
    <xf numFmtId="0" fontId="15" fillId="2" borderId="3" xfId="0" applyFont="1" applyFill="1" applyBorder="1" applyAlignment="1">
      <alignment horizontal="center"/>
    </xf>
    <xf numFmtId="14" fontId="7" fillId="0" borderId="0" xfId="0" applyNumberFormat="1" applyFont="1" applyAlignment="1">
      <alignment horizontal="center"/>
    </xf>
    <xf numFmtId="14" fontId="7" fillId="4" borderId="0" xfId="0" applyNumberFormat="1" applyFont="1" applyFill="1" applyAlignment="1">
      <alignment horizontal="center"/>
    </xf>
    <xf numFmtId="0" fontId="22" fillId="13" borderId="0" xfId="0" applyFont="1" applyFill="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0" xfId="0" applyFont="1" applyAlignment="1">
      <alignment horizontal="left"/>
    </xf>
    <xf numFmtId="0" fontId="2" fillId="4" borderId="2" xfId="0" applyFont="1" applyFill="1" applyBorder="1" applyAlignment="1">
      <alignment horizontal="center"/>
    </xf>
    <xf numFmtId="0" fontId="2" fillId="4" borderId="3" xfId="0" applyFont="1" applyFill="1" applyBorder="1" applyAlignment="1">
      <alignment horizontal="center"/>
    </xf>
  </cellXfs>
  <cellStyles count="6">
    <cellStyle name="Comma" xfId="1" builtinId="3"/>
    <cellStyle name="Comma 2" xfId="4" xr:uid="{00000000-0005-0000-0000-000001000000}"/>
    <cellStyle name="Hyperlink" xfId="5" builtinId="8"/>
    <cellStyle name="Normal" xfId="0" builtinId="0"/>
    <cellStyle name="Normal 2" xfId="3" xr:uid="{00000000-0005-0000-0000-000004000000}"/>
    <cellStyle name="Percent" xfId="2" builtinId="5"/>
  </cellStyles>
  <dxfs count="8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0000"/>
        </patternFill>
      </fill>
    </dxf>
    <dxf>
      <numFmt numFmtId="0" formatCode="Genera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sz val="5"/>
      </font>
    </dxf>
    <dxf>
      <fill>
        <patternFill patternType="solid">
          <fgColor indexed="64"/>
          <bgColor theme="5" tint="0.79998168889431442"/>
        </patternFill>
      </fill>
    </dxf>
    <dxf>
      <fill>
        <patternFill patternType="solid">
          <fgColor indexed="64"/>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33" formatCode="_(* #,##0_);_(* \(#,##0\);_(* &quot;-&quot;_);_(@_)"/>
    </dxf>
    <dxf>
      <fill>
        <patternFill>
          <bgColor rgb="FFFFFF00"/>
        </patternFill>
      </fill>
    </dxf>
    <dxf>
      <fill>
        <patternFill patternType="solid"/>
      </fill>
    </dxf>
    <dxf>
      <fill>
        <patternFill>
          <bgColor rgb="FFFFFF00"/>
        </patternFill>
      </fill>
    </dxf>
    <dxf>
      <fill>
        <patternFill patternType="solid"/>
      </fill>
    </dxf>
    <dxf>
      <alignment horizontal="general"/>
    </dxf>
    <dxf>
      <numFmt numFmtId="35" formatCode="_(* #,##0.00_);_(* \(#,##0.00\);_(* &quot;-&quot;??_);_(@_)"/>
    </dxf>
    <dxf>
      <fill>
        <patternFill>
          <bgColor rgb="FFFFFF00"/>
        </patternFill>
      </fill>
    </dxf>
    <dxf>
      <fill>
        <patternFill patternType="solid"/>
      </fill>
    </dxf>
    <dxf>
      <fill>
        <patternFill>
          <bgColor rgb="FFFFFF00"/>
        </patternFill>
      </fill>
    </dxf>
    <dxf>
      <fill>
        <patternFill patternType="solid"/>
      </fill>
    </dxf>
    <dxf>
      <fill>
        <patternFill>
          <bgColor rgb="FFFFFF00"/>
        </patternFill>
      </fill>
    </dxf>
    <dxf>
      <fill>
        <patternFill patternType="solid"/>
      </fill>
    </dxf>
    <dxf>
      <fill>
        <patternFill>
          <bgColor rgb="FFFFFF00"/>
        </patternFill>
      </fill>
    </dxf>
    <dxf>
      <fill>
        <patternFill patternType="solid"/>
      </fill>
    </dxf>
    <dxf>
      <fill>
        <patternFill>
          <bgColor rgb="FFFFFF00"/>
        </patternFill>
      </fill>
    </dxf>
    <dxf>
      <fill>
        <patternFill patternType="solid"/>
      </fill>
    </dxf>
    <dxf>
      <fill>
        <patternFill>
          <bgColor rgb="FFFFFF00"/>
        </patternFill>
      </fill>
    </dxf>
    <dxf>
      <fill>
        <patternFill patternType="solid"/>
      </fill>
    </dxf>
    <dxf>
      <font>
        <sz val="9"/>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alignment horizontal="center"/>
    </dxf>
    <dxf>
      <numFmt numFmtId="166" formatCode="0000.0000"/>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dxf>
    <dxf>
      <alignment horizontal="center"/>
    </dxf>
    <dxf>
      <numFmt numFmtId="168" formatCode="_(* #,##0_);_(* \(#,##0\);_(* &quot;-&quot;??_);_(@_)"/>
    </dxf>
    <dxf>
      <alignment horizontal="center"/>
    </dxf>
    <dxf>
      <numFmt numFmtId="35" formatCode="_(* #,##0.00_);_(* \(#,##0.00\);_(*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ont>
        <color theme="0"/>
      </font>
    </dxf>
    <dxf>
      <fill>
        <patternFill>
          <bgColor rgb="FFFFFF00"/>
        </patternFill>
      </fill>
    </dxf>
    <dxf>
      <fill>
        <patternFill>
          <bgColor rgb="FFFFFF00"/>
        </patternFill>
      </fill>
    </dxf>
    <dxf>
      <fill>
        <patternFill>
          <bgColor rgb="FFFFFF00"/>
        </patternFill>
      </fill>
    </dxf>
    <dxf>
      <fill>
        <patternFill>
          <bgColor rgb="FFFFFF00"/>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0000.0000"/>
      <alignment horizontal="center" vertical="bottom" textRotation="0" wrapText="0" indent="0" justifyLastLine="0" shrinkToFit="0" readingOrder="0"/>
    </dxf>
    <dxf>
      <numFmt numFmtId="166" formatCode="0000.000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xdr:colOff>
          <xdr:row>0</xdr:row>
          <xdr:rowOff>0</xdr:rowOff>
        </xdr:from>
        <xdr:to>
          <xdr:col>1</xdr:col>
          <xdr:colOff>295275</xdr:colOff>
          <xdr:row>0</xdr:row>
          <xdr:rowOff>180975</xdr:rowOff>
        </xdr:to>
        <xdr:sp macro="" textlink="">
          <xdr:nvSpPr>
            <xdr:cNvPr id="5961729" name="Button 1" hidden="1">
              <a:extLst>
                <a:ext uri="{63B3BB69-23CF-44E3-9099-C40C66FF867C}">
                  <a14:compatExt spid="_x0000_s5961729"/>
                </a:ext>
                <a:ext uri="{FF2B5EF4-FFF2-40B4-BE49-F238E27FC236}">
                  <a16:creationId xmlns:a16="http://schemas.microsoft.com/office/drawing/2014/main" id="{00000000-0008-0000-4400-000001F85A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1" i="0" u="none" strike="noStrike" baseline="0">
                  <a:solidFill>
                    <a:srgbClr val="0000FF"/>
                  </a:solidFill>
                  <a:latin typeface="Calibri"/>
                  <a:cs typeface="Calibri"/>
                </a:rPr>
                <a:t>New</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xdr:colOff>
          <xdr:row>0</xdr:row>
          <xdr:rowOff>0</xdr:rowOff>
        </xdr:from>
        <xdr:to>
          <xdr:col>1</xdr:col>
          <xdr:colOff>295275</xdr:colOff>
          <xdr:row>0</xdr:row>
          <xdr:rowOff>180975</xdr:rowOff>
        </xdr:to>
        <xdr:sp macro="" textlink="">
          <xdr:nvSpPr>
            <xdr:cNvPr id="5963777" name="Button 1" hidden="1">
              <a:extLst>
                <a:ext uri="{63B3BB69-23CF-44E3-9099-C40C66FF867C}">
                  <a14:compatExt spid="_x0000_s5963777"/>
                </a:ext>
                <a:ext uri="{FF2B5EF4-FFF2-40B4-BE49-F238E27FC236}">
                  <a16:creationId xmlns:a16="http://schemas.microsoft.com/office/drawing/2014/main" id="{00000000-0008-0000-4500-000001005B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1" i="0" u="none" strike="noStrike" baseline="0">
                  <a:solidFill>
                    <a:srgbClr val="0000FF"/>
                  </a:solidFill>
                  <a:latin typeface="Calibri"/>
                  <a:cs typeface="Calibri"/>
                </a:rPr>
                <a:t>New</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xdr:colOff>
          <xdr:row>0</xdr:row>
          <xdr:rowOff>0</xdr:rowOff>
        </xdr:from>
        <xdr:to>
          <xdr:col>1</xdr:col>
          <xdr:colOff>295275</xdr:colOff>
          <xdr:row>0</xdr:row>
          <xdr:rowOff>180975</xdr:rowOff>
        </xdr:to>
        <xdr:sp macro="" textlink="">
          <xdr:nvSpPr>
            <xdr:cNvPr id="6145" name="Button 1" hidden="1">
              <a:extLst>
                <a:ext uri="{63B3BB69-23CF-44E3-9099-C40C66FF867C}">
                  <a14:compatExt spid="_x0000_s6145"/>
                </a:ext>
                <a:ext uri="{FF2B5EF4-FFF2-40B4-BE49-F238E27FC236}">
                  <a16:creationId xmlns:a16="http://schemas.microsoft.com/office/drawing/2014/main" id="{00000000-0008-0000-4700-0000011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1" i="0" u="none" strike="noStrike" baseline="0">
                  <a:solidFill>
                    <a:srgbClr val="0000FF"/>
                  </a:solidFill>
                  <a:latin typeface="Calibri"/>
                  <a:cs typeface="Calibri"/>
                </a:rPr>
                <a:t>New</a:t>
              </a:r>
            </a:p>
          </xdr:txBody>
        </xdr:sp>
        <xdr:clientData fPrintsWithSheet="0"/>
      </xdr:twoCellAnchor>
    </mc:Choice>
    <mc:Fallback/>
  </mc:AlternateContent>
  <xdr:twoCellAnchor>
    <xdr:from>
      <xdr:col>12</xdr:col>
      <xdr:colOff>19050</xdr:colOff>
      <xdr:row>106</xdr:row>
      <xdr:rowOff>180975</xdr:rowOff>
    </xdr:from>
    <xdr:to>
      <xdr:col>18</xdr:col>
      <xdr:colOff>19050</xdr:colOff>
      <xdr:row>157</xdr:row>
      <xdr:rowOff>66676</xdr:rowOff>
    </xdr:to>
    <xdr:grpSp>
      <xdr:nvGrpSpPr>
        <xdr:cNvPr id="5" name="Group 4">
          <a:extLst>
            <a:ext uri="{FF2B5EF4-FFF2-40B4-BE49-F238E27FC236}">
              <a16:creationId xmlns:a16="http://schemas.microsoft.com/office/drawing/2014/main" id="{00000000-0008-0000-4700-000005000000}"/>
            </a:ext>
          </a:extLst>
        </xdr:cNvPr>
        <xdr:cNvGrpSpPr/>
      </xdr:nvGrpSpPr>
      <xdr:grpSpPr>
        <a:xfrm>
          <a:off x="9039225" y="19964400"/>
          <a:ext cx="2647950" cy="7391401"/>
          <a:chOff x="9039225" y="24574500"/>
          <a:chExt cx="2647950" cy="7391401"/>
        </a:xfrm>
      </xdr:grpSpPr>
      <mc:AlternateContent xmlns:mc="http://schemas.openxmlformats.org/markup-compatibility/2006" xmlns:a14="http://schemas.microsoft.com/office/drawing/2010/main">
        <mc:Choice Requires="a14">
          <xdr:graphicFrame macro="">
            <xdr:nvGraphicFramePr>
              <xdr:cNvPr id="2" name="Status">
                <a:extLst>
                  <a:ext uri="{FF2B5EF4-FFF2-40B4-BE49-F238E27FC236}">
                    <a16:creationId xmlns:a16="http://schemas.microsoft.com/office/drawing/2014/main" id="{00000000-0008-0000-4700-000002000000}"/>
                  </a:ext>
                </a:extLst>
              </xdr:cNvPr>
              <xdr:cNvGraphicFramePr/>
            </xdr:nvGraphicFramePr>
            <xdr:xfrm>
              <a:off x="9039225" y="24574648"/>
              <a:ext cx="819150" cy="7391253"/>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9039225" y="24574648"/>
                <a:ext cx="819150" cy="7391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00000000-0008-0000-4700-000003000000}"/>
                  </a:ext>
                </a:extLst>
              </xdr:cNvPr>
              <xdr:cNvGraphicFramePr/>
            </xdr:nvGraphicFramePr>
            <xdr:xfrm>
              <a:off x="9858375" y="24574500"/>
              <a:ext cx="1828800" cy="7391253"/>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858375" y="24574500"/>
                <a:ext cx="1828800" cy="7391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mc:AlternateContent xmlns:mc="http://schemas.openxmlformats.org/markup-compatibility/2006">
    <mc:Choice xmlns:a14="http://schemas.microsoft.com/office/drawing/2010/main" Requires="a14">
      <xdr:twoCellAnchor>
        <xdr:from>
          <xdr:col>2</xdr:col>
          <xdr:colOff>0</xdr:colOff>
          <xdr:row>77</xdr:row>
          <xdr:rowOff>0</xdr:rowOff>
        </xdr:from>
        <xdr:to>
          <xdr:col>3</xdr:col>
          <xdr:colOff>0</xdr:colOff>
          <xdr:row>78</xdr:row>
          <xdr:rowOff>0</xdr:rowOff>
        </xdr:to>
        <xdr:sp macro="" textlink="">
          <xdr:nvSpPr>
            <xdr:cNvPr id="6146" name="Button 2" hidden="1">
              <a:extLst>
                <a:ext uri="{63B3BB69-23CF-44E3-9099-C40C66FF867C}">
                  <a14:compatExt spid="_x0000_s6146"/>
                </a:ext>
                <a:ext uri="{FF2B5EF4-FFF2-40B4-BE49-F238E27FC236}">
                  <a16:creationId xmlns:a16="http://schemas.microsoft.com/office/drawing/2014/main" id="{00000000-0008-0000-4700-0000021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1" i="0" u="none" strike="noStrike" baseline="0">
                  <a:solidFill>
                    <a:srgbClr val="0000FF"/>
                  </a:solidFill>
                  <a:latin typeface="Calibri"/>
                  <a:cs typeface="Calibri"/>
                </a:rPr>
                <a:t>Del Rows</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Vlookup.xla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Startup" Target="PERSONAL.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DS%20CONS%20SHEE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nding%20Invo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DVLookup"/>
    </defined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DeleteRowsFromActiveCell"/>
      <definedName name="NewImport"/>
    </defined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up"/>
      <sheetName val="Data"/>
      <sheetName val="Check"/>
      <sheetName val="Entries"/>
      <sheetName val="Final Data"/>
      <sheetName val="Report"/>
      <sheetName val="Entries - for EC"/>
      <sheetName val="WebocBal"/>
      <sheetName val="GDS CONS SHEET"/>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WebocBalance"/>
      <sheetName val="Report"/>
      <sheetName val="inv-Check"/>
      <sheetName val="Report2"/>
      <sheetName val="Sheet2"/>
    </sheetNames>
    <sheetDataSet>
      <sheetData sheetId="0"/>
      <sheetData sheetId="1"/>
      <sheetData sheetId="2">
        <row r="3">
          <cell r="C3" t="str">
            <v>GD No.</v>
          </cell>
          <cell r="D3" t="str">
            <v>New</v>
          </cell>
          <cell r="E3">
            <v>426</v>
          </cell>
          <cell r="F3">
            <v>427</v>
          </cell>
          <cell r="G3" t="str">
            <v>Grand Total</v>
          </cell>
        </row>
        <row r="4">
          <cell r="C4" t="str">
            <v>03072024-A-123501</v>
          </cell>
          <cell r="D4">
            <v>58</v>
          </cell>
          <cell r="G4">
            <v>58</v>
          </cell>
        </row>
        <row r="5">
          <cell r="C5" t="str">
            <v>03072024-A-123876</v>
          </cell>
          <cell r="D5">
            <v>97</v>
          </cell>
          <cell r="G5">
            <v>97</v>
          </cell>
        </row>
        <row r="6">
          <cell r="C6" t="str">
            <v>06072024-A-125070</v>
          </cell>
          <cell r="D6">
            <v>56</v>
          </cell>
          <cell r="G6">
            <v>56</v>
          </cell>
        </row>
        <row r="7">
          <cell r="C7" t="str">
            <v>07052024-A-094927</v>
          </cell>
          <cell r="D7">
            <v>11</v>
          </cell>
          <cell r="G7">
            <v>11</v>
          </cell>
        </row>
        <row r="8">
          <cell r="C8" t="str">
            <v>07052024-A-094968</v>
          </cell>
          <cell r="D8">
            <v>3988</v>
          </cell>
          <cell r="G8">
            <v>3988</v>
          </cell>
        </row>
        <row r="9">
          <cell r="C9" t="str">
            <v>12072024-A-128155</v>
          </cell>
          <cell r="D9">
            <v>309</v>
          </cell>
          <cell r="G9">
            <v>309</v>
          </cell>
        </row>
        <row r="10">
          <cell r="C10" t="str">
            <v>13062024-A-115110</v>
          </cell>
          <cell r="D10">
            <v>28</v>
          </cell>
          <cell r="G10">
            <v>28</v>
          </cell>
        </row>
        <row r="11">
          <cell r="C11" t="str">
            <v>13092023-A-010750</v>
          </cell>
          <cell r="D11">
            <v>272</v>
          </cell>
          <cell r="G11">
            <v>272</v>
          </cell>
        </row>
        <row r="12">
          <cell r="C12" t="str">
            <v>14062024-A-115530</v>
          </cell>
          <cell r="D12">
            <v>5</v>
          </cell>
          <cell r="G12">
            <v>5</v>
          </cell>
        </row>
        <row r="13">
          <cell r="C13" t="str">
            <v>14062024-A-115558</v>
          </cell>
          <cell r="D13">
            <v>28691</v>
          </cell>
          <cell r="G13">
            <v>28691</v>
          </cell>
        </row>
        <row r="14">
          <cell r="C14" t="str">
            <v>17042024-A-084037</v>
          </cell>
          <cell r="D14">
            <v>155</v>
          </cell>
          <cell r="G14">
            <v>155</v>
          </cell>
        </row>
        <row r="15">
          <cell r="C15" t="str">
            <v>17042024-A-084170</v>
          </cell>
          <cell r="D15">
            <v>26</v>
          </cell>
          <cell r="G15">
            <v>26</v>
          </cell>
        </row>
        <row r="16">
          <cell r="C16" t="str">
            <v>19072024-A-129723</v>
          </cell>
          <cell r="D16">
            <v>94</v>
          </cell>
          <cell r="G16">
            <v>94</v>
          </cell>
        </row>
        <row r="17">
          <cell r="C17" t="str">
            <v>23012024-A-055118</v>
          </cell>
          <cell r="D17">
            <v>2815</v>
          </cell>
          <cell r="G17">
            <v>2815</v>
          </cell>
        </row>
        <row r="18">
          <cell r="C18" t="str">
            <v>24052024-A-103500</v>
          </cell>
          <cell r="D18">
            <v>2637</v>
          </cell>
          <cell r="E18">
            <v>367</v>
          </cell>
          <cell r="F18">
            <v>332</v>
          </cell>
          <cell r="G18">
            <v>3336</v>
          </cell>
        </row>
        <row r="19">
          <cell r="C19" t="str">
            <v>25042024-A-089068</v>
          </cell>
          <cell r="D19">
            <v>14</v>
          </cell>
          <cell r="G19">
            <v>14</v>
          </cell>
        </row>
        <row r="20">
          <cell r="C20" t="str">
            <v>25042024-A-089080</v>
          </cell>
          <cell r="D20">
            <v>4496</v>
          </cell>
          <cell r="G20">
            <v>4496</v>
          </cell>
        </row>
        <row r="21">
          <cell r="C21" t="str">
            <v>25062024-A-118726</v>
          </cell>
          <cell r="D21">
            <v>329</v>
          </cell>
          <cell r="G21">
            <v>329</v>
          </cell>
        </row>
        <row r="22">
          <cell r="C22" t="str">
            <v>26062024-A-119544</v>
          </cell>
          <cell r="E22">
            <v>1</v>
          </cell>
          <cell r="G22">
            <v>1</v>
          </cell>
        </row>
        <row r="23">
          <cell r="C23" t="str">
            <v>27042024-A-089945</v>
          </cell>
          <cell r="D23">
            <v>5687</v>
          </cell>
          <cell r="G23">
            <v>5687</v>
          </cell>
        </row>
        <row r="24">
          <cell r="C24" t="str">
            <v>27042024-A-089955</v>
          </cell>
          <cell r="D24">
            <v>3670</v>
          </cell>
          <cell r="G24">
            <v>3670</v>
          </cell>
        </row>
        <row r="25">
          <cell r="C25" t="str">
            <v>29032024-A-078748</v>
          </cell>
          <cell r="D25">
            <v>39512</v>
          </cell>
          <cell r="G25">
            <v>39512</v>
          </cell>
        </row>
        <row r="26">
          <cell r="C26" t="str">
            <v>29052024-A-105997</v>
          </cell>
          <cell r="D26">
            <v>210</v>
          </cell>
          <cell r="G26">
            <v>210</v>
          </cell>
        </row>
        <row r="27">
          <cell r="C27" t="str">
            <v>31012024-A-058516</v>
          </cell>
          <cell r="D27">
            <v>19329</v>
          </cell>
          <cell r="E27">
            <v>430</v>
          </cell>
          <cell r="F27">
            <v>332</v>
          </cell>
          <cell r="G27">
            <v>20091</v>
          </cell>
        </row>
        <row r="28">
          <cell r="C28" t="str">
            <v>FPEX-PF-2104-13-01-2024</v>
          </cell>
          <cell r="D28">
            <v>416.07999999999993</v>
          </cell>
          <cell r="G28">
            <v>416.07999999999993</v>
          </cell>
        </row>
        <row r="29">
          <cell r="C29" t="str">
            <v>GWDE-PF-142-14-02-2024</v>
          </cell>
          <cell r="D29">
            <v>11668.24</v>
          </cell>
          <cell r="G29">
            <v>11668.24</v>
          </cell>
        </row>
        <row r="30">
          <cell r="C30" t="str">
            <v>HCSE-PF-392-21-08-2024</v>
          </cell>
          <cell r="D30">
            <v>444.94</v>
          </cell>
          <cell r="G30">
            <v>444.94</v>
          </cell>
        </row>
        <row r="31">
          <cell r="C31" t="str">
            <v>KAPE-FS-7207-09-08-2024</v>
          </cell>
          <cell r="D31">
            <v>561.18000000000006</v>
          </cell>
          <cell r="G31">
            <v>561.18000000000006</v>
          </cell>
        </row>
        <row r="32">
          <cell r="C32" t="str">
            <v>KAPS-FS-106914-18-03-2024</v>
          </cell>
          <cell r="D32">
            <v>116.82999999999916</v>
          </cell>
          <cell r="G32">
            <v>116.82999999999916</v>
          </cell>
        </row>
        <row r="33">
          <cell r="C33" t="str">
            <v>KAPS-FS-127356-06-05-2024</v>
          </cell>
          <cell r="D33">
            <v>1.1300000000000026</v>
          </cell>
          <cell r="G33">
            <v>1.1300000000000026</v>
          </cell>
        </row>
        <row r="34">
          <cell r="C34" t="str">
            <v>KAPS-FS-133478-17-05-2024</v>
          </cell>
          <cell r="D34">
            <v>545558.66</v>
          </cell>
          <cell r="G34">
            <v>545558.66</v>
          </cell>
        </row>
        <row r="35">
          <cell r="C35" t="str">
            <v>KAPS-FS-146212-12-06-2024</v>
          </cell>
          <cell r="D35">
            <v>2.3099999999999881</v>
          </cell>
          <cell r="G35">
            <v>2.3099999999999881</v>
          </cell>
        </row>
        <row r="36">
          <cell r="C36" t="str">
            <v>KAPS-FS-19691-07-08-2024</v>
          </cell>
          <cell r="D36">
            <v>18000</v>
          </cell>
          <cell r="G36">
            <v>18000</v>
          </cell>
        </row>
        <row r="37">
          <cell r="C37" t="str">
            <v>KAPS-FS-2068-04-07-2024</v>
          </cell>
          <cell r="D37">
            <v>21236.55</v>
          </cell>
          <cell r="G37">
            <v>21236.55</v>
          </cell>
        </row>
        <row r="38">
          <cell r="C38" t="str">
            <v>KAPS-FS-2075-04-07-2024</v>
          </cell>
          <cell r="D38">
            <v>18898.45</v>
          </cell>
          <cell r="E38">
            <v>404.76</v>
          </cell>
          <cell r="F38">
            <v>331.82</v>
          </cell>
          <cell r="G38">
            <v>19635.03</v>
          </cell>
        </row>
        <row r="39">
          <cell r="C39" t="str">
            <v>KAPS-FS-67466-21-12-2023</v>
          </cell>
          <cell r="D39">
            <v>366.19000000000005</v>
          </cell>
          <cell r="G39">
            <v>366.19000000000005</v>
          </cell>
        </row>
        <row r="40">
          <cell r="C40" t="str">
            <v>KAPS-FS-72691-04-01-2024</v>
          </cell>
          <cell r="D40">
            <v>6627.9400000000005</v>
          </cell>
          <cell r="E40">
            <v>3158.58</v>
          </cell>
          <cell r="G40">
            <v>9786.52</v>
          </cell>
        </row>
        <row r="41">
          <cell r="C41" t="str">
            <v>KAPW-FS-100035-05-01-2024</v>
          </cell>
          <cell r="D41">
            <v>14223.44</v>
          </cell>
          <cell r="E41">
            <v>404.76</v>
          </cell>
          <cell r="G41">
            <v>14628.2</v>
          </cell>
        </row>
        <row r="42">
          <cell r="C42" t="str">
            <v>KAPW-FS-124277-14-02-2024</v>
          </cell>
          <cell r="D42">
            <v>22.569999999999965</v>
          </cell>
          <cell r="G42">
            <v>22.569999999999965</v>
          </cell>
        </row>
        <row r="43">
          <cell r="C43" t="str">
            <v>KAPW-FS-125038-15-02-2024</v>
          </cell>
          <cell r="D43">
            <v>1080.79</v>
          </cell>
          <cell r="G43">
            <v>1080.79</v>
          </cell>
        </row>
        <row r="44">
          <cell r="C44" t="str">
            <v>KAPW-FS-158790-18-04-2024</v>
          </cell>
          <cell r="D44">
            <v>36.21</v>
          </cell>
          <cell r="G44">
            <v>36.21</v>
          </cell>
        </row>
        <row r="45">
          <cell r="C45" t="str">
            <v>KAPW-FS-199895-27-06-2024</v>
          </cell>
          <cell r="D45">
            <v>55513.19</v>
          </cell>
          <cell r="E45">
            <v>368.97</v>
          </cell>
          <cell r="F45">
            <v>248.87</v>
          </cell>
          <cell r="G45">
            <v>56131.030000000006</v>
          </cell>
        </row>
        <row r="46">
          <cell r="C46" t="str">
            <v>KAPW-FS-29065-22-08-2024</v>
          </cell>
          <cell r="D46">
            <v>8324.4</v>
          </cell>
          <cell r="F46">
            <v>8295.6</v>
          </cell>
          <cell r="G46">
            <v>16620</v>
          </cell>
        </row>
        <row r="47">
          <cell r="C47" t="str">
            <v>KAPW-FS-31082-27-08-2024</v>
          </cell>
          <cell r="D47">
            <v>2400.19</v>
          </cell>
          <cell r="G47">
            <v>2400.19</v>
          </cell>
        </row>
        <row r="48">
          <cell r="C48" t="str">
            <v>KAPW-FS-39893-18-09-2023</v>
          </cell>
          <cell r="D48">
            <v>8080</v>
          </cell>
          <cell r="G48">
            <v>8080</v>
          </cell>
        </row>
        <row r="49">
          <cell r="C49" t="str">
            <v>KPEX-PF-7211-11-07-2024</v>
          </cell>
          <cell r="D49">
            <v>23.089000000000009</v>
          </cell>
          <cell r="G49">
            <v>23.089000000000009</v>
          </cell>
        </row>
        <row r="50">
          <cell r="C50" t="str">
            <v>KPEX-PF-9832-15-07-2024</v>
          </cell>
          <cell r="D50">
            <v>1891.038</v>
          </cell>
          <cell r="G50">
            <v>1891.038</v>
          </cell>
        </row>
        <row r="51">
          <cell r="C51" t="str">
            <v>KPPE-PF-16017-20-07-2024</v>
          </cell>
          <cell r="D51">
            <v>5.36</v>
          </cell>
          <cell r="G51">
            <v>5.36</v>
          </cell>
        </row>
        <row r="52">
          <cell r="C52" t="str">
            <v>KPPE-PF-282570-26-06-2024</v>
          </cell>
          <cell r="D52">
            <v>19.501899999999999</v>
          </cell>
          <cell r="G52">
            <v>19.501899999999999</v>
          </cell>
        </row>
        <row r="53">
          <cell r="C53" t="str">
            <v>KPPI-FS-7424-08-08-2024</v>
          </cell>
          <cell r="D53">
            <v>191010.39</v>
          </cell>
          <cell r="E53">
            <v>9264.64</v>
          </cell>
          <cell r="F53">
            <v>3351.75</v>
          </cell>
          <cell r="G53">
            <v>203626.78000000003</v>
          </cell>
        </row>
        <row r="54">
          <cell r="C54" t="str">
            <v>LPEX-PF-1507-12-07-2024</v>
          </cell>
          <cell r="D54">
            <v>52.879999999999981</v>
          </cell>
          <cell r="G54">
            <v>52.879999999999981</v>
          </cell>
        </row>
        <row r="55">
          <cell r="C55" t="str">
            <v>LPEX-PF-1628-15-07-2024</v>
          </cell>
          <cell r="D55">
            <v>461.48000000000047</v>
          </cell>
          <cell r="G55">
            <v>461.48000000000047</v>
          </cell>
        </row>
        <row r="56">
          <cell r="C56" t="str">
            <v>LPEX-PF-16461-14-05-2024</v>
          </cell>
          <cell r="D56">
            <v>358.44999999999982</v>
          </cell>
          <cell r="G56">
            <v>358.44999999999982</v>
          </cell>
        </row>
        <row r="57">
          <cell r="C57" t="str">
            <v>LPEX-PF-21646-29-06-2024</v>
          </cell>
          <cell r="D57">
            <v>1523.64</v>
          </cell>
          <cell r="G57">
            <v>1523.64</v>
          </cell>
        </row>
        <row r="58">
          <cell r="C58" t="str">
            <v>LPEX-PF-5733-16-01-2024</v>
          </cell>
          <cell r="D58">
            <v>179.59559999999965</v>
          </cell>
          <cell r="G58">
            <v>179.59559999999965</v>
          </cell>
        </row>
        <row r="59">
          <cell r="C59" t="str">
            <v>LPEX-PF-5740-16-01-2024</v>
          </cell>
          <cell r="D59">
            <v>671.39819999999997</v>
          </cell>
          <cell r="G59">
            <v>671.39819999999997</v>
          </cell>
        </row>
        <row r="60">
          <cell r="C60" t="str">
            <v>LPEX-PF-721-16-10-2023</v>
          </cell>
          <cell r="D60">
            <v>3084.4596999999999</v>
          </cell>
          <cell r="G60">
            <v>3084.4596999999999</v>
          </cell>
        </row>
        <row r="61">
          <cell r="C61" t="str">
            <v>LPEX-PF-762-08-07-2024</v>
          </cell>
          <cell r="D61">
            <v>6106</v>
          </cell>
          <cell r="G61">
            <v>6106</v>
          </cell>
        </row>
        <row r="62">
          <cell r="C62" t="str">
            <v>MCSE-PF-2911-18-03-2024</v>
          </cell>
          <cell r="D62">
            <v>1245.3799999999992</v>
          </cell>
          <cell r="G62">
            <v>1245.3799999999992</v>
          </cell>
        </row>
        <row r="63">
          <cell r="C63" t="str">
            <v>PCSE-PF-249-07-12-2023</v>
          </cell>
          <cell r="D63">
            <v>7871.3100000000013</v>
          </cell>
          <cell r="G63">
            <v>7871.3100000000013</v>
          </cell>
        </row>
        <row r="64">
          <cell r="C64" t="str">
            <v>PCSE-PF-302-03-01-2024</v>
          </cell>
          <cell r="D64">
            <v>2463.3900000000003</v>
          </cell>
          <cell r="G64">
            <v>2463.3900000000003</v>
          </cell>
        </row>
        <row r="65">
          <cell r="C65" t="str">
            <v>PCSE-PF-320-12-01-2024</v>
          </cell>
          <cell r="D65">
            <v>49029.9493</v>
          </cell>
          <cell r="G65">
            <v>49029.9493</v>
          </cell>
        </row>
        <row r="66">
          <cell r="C66" t="str">
            <v>PCSE-PF-615-29-04-2024</v>
          </cell>
          <cell r="D66">
            <v>486.53050000000007</v>
          </cell>
          <cell r="G66">
            <v>486.53050000000007</v>
          </cell>
        </row>
        <row r="67">
          <cell r="C67" t="str">
            <v>PQZI-EI-6670-28-08-2024</v>
          </cell>
          <cell r="D67">
            <v>411.67</v>
          </cell>
          <cell r="G67">
            <v>411.67</v>
          </cell>
        </row>
        <row r="68">
          <cell r="C68" t="str">
            <v>PQZI-EI-7599-03-09-2024</v>
          </cell>
          <cell r="D68">
            <v>4319.01</v>
          </cell>
          <cell r="E68">
            <v>279.68</v>
          </cell>
          <cell r="G68">
            <v>4598.6900000000005</v>
          </cell>
        </row>
        <row r="69">
          <cell r="C69" t="str">
            <v>Grand Total</v>
          </cell>
          <cell r="D69">
            <v>1097282.8122</v>
          </cell>
          <cell r="E69">
            <v>14679.39</v>
          </cell>
          <cell r="F69">
            <v>12892.04</v>
          </cell>
          <cell r="G69">
            <v>1124854.2421999995</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ELKHAN" refreshedDate="45560.701683912041" createdVersion="8" refreshedVersion="8" minRefreshableVersion="3" recordCount="2438" xr:uid="{00000000-000A-0000-FFFF-FFFF00000000}">
  <cacheSource type="worksheet">
    <worksheetSource ref="A3:AL2441" sheet="GD.List"/>
  </cacheSource>
  <cacheFields count="38">
    <cacheField name="Inv#" numFmtId="0">
      <sharedItems containsBlank="1" containsMixedTypes="1" containsNumber="1" containsInteger="1" minValue="1" maxValue="1061"/>
    </cacheField>
    <cacheField name="Recd.Dt" numFmtId="0">
      <sharedItems containsNonDate="0" containsDate="1" containsString="0" containsBlank="1" minDate="2022-02-01T00:00:00" maxDate="2024-09-20T00:00:00"/>
    </cacheField>
    <cacheField name="Document Reference No" numFmtId="0">
      <sharedItems containsBlank="1" containsMixedTypes="1" containsNumber="1" containsInteger="1" minValue="1" maxValue="128" count="2449">
        <s v="KPPI-MB-40627-13-12-2019"/>
        <s v="KAPE-MB-125952-11-02-2020"/>
        <s v="KAPE-MB-146511-17-03-2020"/>
        <s v="KAPE-MB-37204-04-09-2020"/>
        <s v="KAPE-MB-160501-02-03-2021"/>
        <s v="KAPE-MB-171427-17-03-2021"/>
        <s v="KAPE-MB-172535-18-03-2021"/>
        <s v="KAPE-MB-174350-22-03-2021"/>
        <s v="KAPW-MB-175767-29-05-2021"/>
        <s v="KAPE-MB-227266-09-06-2021"/>
        <s v="KAPE-MB-227394-09-06-2021"/>
        <s v="KAPE-MB-228620-10-06-2021"/>
        <s v="KAPE-IB-66769-08-11-2019"/>
        <s v="KAPE-IB-66727-08-11-2019"/>
        <s v="KAPE-IB-66746-08-11-2019"/>
        <s v="KAPE-IB-75900-22-11-2019"/>
        <s v="KPAF-IB-36423-20-01-2020"/>
        <s v="KPAF-IB-37047-22-01-2020"/>
        <s v="KAPE-IB-126077-11-02-2020"/>
        <s v="KAPW-IB-118562-20-04-2020"/>
        <s v="KAPE-IB-174963-11-05-2020"/>
        <s v="KPAF-IB-55271-03-06-2020"/>
        <s v="KAPE-IB-186360-04-06-2020"/>
        <s v="KPAF-IB-56238-10-06-2020"/>
        <s v="KAPE-IB-190862-12-06-2020"/>
        <s v="KAPE-IB-198991-29-06-2020"/>
        <s v="PQIB-IB-226-04-07-2020"/>
        <s v="PQIB-IB-2406-11-08-2020"/>
        <s v="KAPW-IB-19763-13-08-2020"/>
        <s v="PQIB-IB-3057-24-08-2020"/>
        <s v="KAPW-IB-29340-03-09-2020"/>
        <s v="KPAF-IB-13677-28-09-2020"/>
        <s v="KAPW-IB-62743-05-11-2020"/>
        <s v="KPFI-IB-18528-20-11-2020"/>
        <s v="KAPE-IB-115370-29-12-2020"/>
        <s v="KAPE-IB-118078-01-01-2021"/>
        <s v="KAPW-IB-95509-01-01-2021"/>
        <s v="KAPW-IB-99995-08-01-2021"/>
        <s v="KAPW-IB-101390-11-01-2021"/>
        <s v="KAPW-IB-103720-14-01-2021"/>
        <s v="KAPW-IB-104398-15-01-2021"/>
        <s v="KAPE-IB-135439-25-01-2021"/>
        <s v="KAPE-IB-135431-25-01-2021"/>
        <s v="KAPW-IB-110623-27-01-2021"/>
        <s v="KAPW-IB-110628-27-01-2021"/>
        <s v="KAPE-IB-137723-27-01-2021"/>
        <s v="KAPW-IB-111125-28-01-2021"/>
        <s v="KAPE-IB-140227-01-02-2021"/>
        <s v="KAPE-IB-140293-01-02-2021"/>
        <s v="KAPE-IB-145700-09-02-2021"/>
        <s v="KAPW-IB-119465-15-02-2021"/>
        <s v="KAPE-IB-149518-15-02-2021"/>
        <s v="KAPE-IB-155031-23-02-2021"/>
        <s v="KAPE-IB-156689-25-02-2021"/>
        <s v="KPPI-IB-65622-26-02-2021"/>
        <s v="KAPE-IB-160101-02-03-2021"/>
        <s v="KAPE-IB-170657-16-03-2021"/>
        <s v="KAPE-IB-170650-16-03-2021"/>
        <s v="KAPE-IB-174237-20-03-2021"/>
        <s v="KPAF-IB-46150-25-03-2021"/>
        <s v="KAPE-IB-177669-26-03-2021"/>
        <s v="KAPE-IB-178558-29-03-2021"/>
        <s v="KAPW-IB-143645-30-03-2021"/>
        <s v="KAPW-IB-143635-30-03-2021"/>
        <s v="KAPE-IB-180346-31-03-2021"/>
        <s v="KAPE-IB-180339-31-03-2021"/>
        <s v="KAPW-IB-151007-12-04-2021"/>
        <s v="KAPW-IB-159579-28-04-2021"/>
        <s v="KAPW-IB-160992-30-04-2021"/>
        <s v="KAPE-IB-199413-30-04-2021"/>
        <s v="KAPW-IB-161000-30-04-2021"/>
        <s v="KAPE-IB-202859-05-05-2021"/>
        <s v="KAPE-IB-202929-05-05-2021"/>
        <s v="KAPW-IB-165977-10-05-2021"/>
        <s v="KAPE-IB-206931-11-05-2021"/>
        <s v="KAPW-IB-167110-17-05-2021"/>
        <s v="KAPE-IB-212309-20-05-2021"/>
        <s v="KAPE-IB-214158-21-05-2021"/>
        <s v="KAPE-IB-215171-24-05-2021"/>
        <s v="KAPW-IB-172242-24-05-2021"/>
        <s v="KAPW-IB-172685-25-05-2021"/>
        <s v="KAPE-IB-216515-25-05-2021"/>
        <s v="KAPE-IB-220173-31-05-2021"/>
        <s v="KPAF-IB-60011-09-06-2021"/>
        <s v="KAPE-IB-228125-10-06-2021"/>
        <s v="KAPE-IB-230508-12-06-2021"/>
        <s v="KAPE-IB-230502-12-06-2021"/>
        <s v="KAPW-IB-182848-12-06-2021"/>
        <s v="KAPW-IB-182851-12-06-2021"/>
        <s v="KAPW-IB-184796-15-06-2021"/>
        <s v="KAPE-IB-2327-03-07-2021"/>
        <s v="KAPW-IB-1552-03-07-2021"/>
        <s v="KAPE-IB-2322-03-07-2021"/>
        <s v="KAPE-IB-2320-03-07-2021"/>
        <s v="KAPE-IB-4418-06-07-2021"/>
        <s v="KAPW-IB-3760-07-07-2021"/>
        <s v="KAPE-IB-5173-07-07-2021"/>
        <s v="KAPE-IB-6601-08-07-2021"/>
        <s v="KAPW-IB-4810-08-07-2021"/>
        <s v="KAPE-IB-10807-14-07-2021"/>
        <s v="KAPE-IB-10781-14-07-2021"/>
        <s v="KAPE-IB-10804-14-07-2021"/>
        <s v="KAPE-IB-10794-14-07-2021"/>
        <s v="KAPE-IB-13459-19-07-2021"/>
        <s v="KAPE-IB-13513-19-07-2021"/>
        <s v="KAPE-IB-13458-19-07-2021"/>
        <s v="KAPE-IB-16022-26-07-2021"/>
        <s v="KAPE-IB-17393-28-07-2021"/>
        <s v="KAPW-IB-13707-28-07-2021"/>
        <s v="KAPE-IB-17385-28-07-2021"/>
        <s v="KAPW-IB-15072-29-07-2021"/>
        <s v="KAPE-IB-22661-03-08-2021"/>
        <s v="KAPE-IB-25662-06-08-2021"/>
        <s v="KPAF-IB-6908-09-08-2021"/>
        <s v="KAPW-IB-20108-10-08-2021"/>
        <s v="KAPE-IB-31434-16-08-2021"/>
        <s v="KAPE-IB-31451-16-08-2021"/>
        <s v="KAPE-IB-32245-17-08-2021"/>
        <s v="KAPE-IB-31705-17-08-2021"/>
        <s v="KPAF-IB-8499-17-08-2021"/>
        <s v="KAPE-IB-32254-17-08-2021"/>
        <s v="KAPW-IB-25071-20-08-2021"/>
        <s v="KAPW-IB-25345-20-08-2021"/>
        <s v="KAPW-IB-25811-20-08-2021"/>
        <s v="KAPE-IB-34373-23-08-2021"/>
        <s v="KAPE-IB-34438-23-08-2021"/>
        <s v="KAPE-IB-34508-23-08-2021"/>
        <s v="KAPE-IB-34491-23-08-2021"/>
        <s v="KAPE-IB-36684-25-08-2021"/>
        <s v="KAPE-IB-37413-26-08-2021"/>
        <s v="KAPE-IB-36738-26-08-2021"/>
        <s v="KAPE-IB-38477-30-08-2021"/>
        <s v="KAPE-IB-39973-31-08-2021"/>
        <s v="KAPE-IB-40050-31-08-2021"/>
        <s v="KAPE-IB-40890-01-09-2021"/>
        <s v="KAPE-IB-40838-01-09-2021"/>
        <s v="KAPE-IB-40853-01-09-2021"/>
        <s v="KAPE-IB-40849-01-09-2021"/>
        <s v="KAPW-IB-33080-02-09-2021"/>
        <s v="KAPE-IB-42713-03-09-2021"/>
        <s v="KAPE-IB-45428-07-09-2021"/>
        <s v="KAPE-IB-45075-07-09-2021"/>
        <s v="KAPW-IB-35959-07-09-2021"/>
        <s v="KAPE-IB-45056-07-09-2021"/>
        <s v="KAPE-IB-46022-08-09-2021"/>
        <s v="KAPE-IB-47607-10-09-2021"/>
        <s v="KAPW-IB-38720-10-09-2021"/>
        <s v="KAPW-IB-38705-10-09-2021"/>
        <s v="KAPE-IB-49040-13-09-2021"/>
        <s v="KAPE-IB-49033-13-09-2021"/>
        <s v="KAPE-IB-50788-16-09-2021"/>
        <s v="KAPE-IB-50825-16-09-2021"/>
        <s v="KAPE-IB-51468-17-09-2021"/>
        <s v="KAPE-IB-51455-17-09-2021"/>
        <s v="KAPE-IB-51765-17-09-2021"/>
        <s v="KAPE-IB-54907-22-09-2021"/>
        <s v="KAPW-IB-46867-28-09-2021"/>
        <s v="KAPE-IB-59396-28-09-2021"/>
        <s v="KAPW-IB-46876-28-09-2021"/>
        <s v="KAPW-IB-46926-29-09-2021"/>
        <s v="KAPE-IB-59437-29-09-2021"/>
        <s v="KAPE-IB-59497-29-09-2021"/>
        <s v="KAPW-IB-48085-30-09-2021"/>
        <s v="KAPE-IB-61368-02-10-2021"/>
        <s v="KAPW-IB-50950-05-10-2021"/>
        <s v="KAPE-IB-62523-05-10-2021"/>
        <s v="KAPE-IB-62762-06-10-2021"/>
        <s v="KAPW-IB-51492-06-10-2021"/>
        <s v="KAPW-IB-53792-11-10-2021"/>
        <s v="KAPE-IB-65347-11-10-2021"/>
        <s v="KAPE-IB-65341-11-10-2021"/>
        <s v="KAPE-IB-65345-11-10-2021"/>
        <s v="KAPE-IB-66723-12-10-2021"/>
        <s v="KAPE-IB-66716-12-10-2021"/>
        <s v="KAPE-IB-66730-12-10-2021"/>
        <s v="KAPW-IB-54903-12-10-2021"/>
        <s v="KAPW-IB-55540-13-10-2021"/>
        <s v="KAPE-IB-67667-13-10-2021"/>
        <s v="KAPE-IB-67666-13-10-2021"/>
        <s v="KAPW-IB-56155-14-10-2021"/>
        <s v="KAPW-IB-57410-15-10-2021"/>
        <s v="KAPW-IB-57553-16-10-2021"/>
        <s v="KAPE-IB-71477-20-10-2021"/>
        <s v="KAPE-IB-73834-25-10-2021"/>
        <s v="KAPE-IB-73827-25-10-2021"/>
        <s v="KAPW-IB-63108-29-10-2021"/>
        <s v="KAPW-IB-63381-30-10-2021"/>
        <s v="KAPW-IB-65024-04-11-2021"/>
        <s v="KAPE-IB-81636-06-11-2021"/>
        <s v="KAPE-IB-83341-08-11-2021"/>
        <s v="KAPE-IB-83971-09-11-2021"/>
        <s v="KAPE-IB-84000-09-11-2021"/>
        <s v="KAPW-IB-67471-10-11-2021"/>
        <s v="KAPE-IB-86333-11-11-2021"/>
        <s v="KAPE-IB-86329-11-11-2021"/>
        <s v="KAPW-IB-70911-15-11-2021"/>
        <s v="KAPE-IB-89256-15-11-2021"/>
        <s v="KAPE-IB-89518-16-11-2021"/>
        <s v="KAPE-IB-89565-16-11-2021"/>
        <s v="KAPE-IB-91732-18-11-2021"/>
        <s v="KAPE-IB-94325-23-11-2021"/>
        <s v="KAPE-IB-94334-23-11-2021"/>
        <s v="KAPE-IB-95153-24-11-2021"/>
        <s v="KAPW-IB-77483-26-11-2021"/>
        <s v="KAPW-IB-79954-30-11-2021"/>
        <s v="KAPE-IB-99339-30-11-2021"/>
        <s v="KAPE-IB-99346-30-11-2021"/>
        <s v="KAPE-IB-99360-30-11-2021"/>
        <s v="KAPE-IB-99354-30-11-2021"/>
        <s v="KAPW-IB-80150-01-12-2021"/>
        <s v="KAPW-IB-81108-02-12-2021"/>
        <s v="KAPW-IB-81771-03-12-2021"/>
        <s v="KAPE-IB-101874-03-12-2021"/>
        <s v="KAPW-IB-83496-06-12-2021"/>
        <s v="KAPE-IB-103482-06-12-2021"/>
        <s v="KAPE-IB-103549-06-12-2021"/>
        <s v="KPAF-IB-30892-13-12-2021"/>
        <s v="KAPE-IB-108499-14-12-2021"/>
        <s v="KAPW-IB-88577-14-12-2021"/>
        <s v="KPPI-IB-42167-15-12-2021"/>
        <s v="KPPI-IB-42182-16-12-2021"/>
        <s v="KAPE-IB-111446-16-12-2021"/>
        <s v="KAPE-IB-111629-17-12-2021"/>
        <s v="KAPE-IB-112508-18-12-2021"/>
        <s v="KAPE-IB-112505-18-12-2021"/>
        <s v="KAPE-IB-115712-23-12-2021"/>
        <s v="KAPE-IB-116715-24-12-2021"/>
        <s v="KAPE-IB-116727-24-12-2021"/>
        <s v="KAPW-IB-96455-28-12-2021"/>
        <s v="KPAF-IB-33775-28-12-2021"/>
        <s v="KAPW-IB-97856-30-12-2021"/>
        <s v="KAPE-IB-120641-31-12-2021"/>
        <s v="KAPE-IB-120597-31-12-2021"/>
        <s v="KAPE-IB-120523-31-12-2021"/>
        <s v="KPAF-IB-34697-31-12-2021"/>
        <s v="KAPE-IB-121219-03-01-2022"/>
        <s v="KAPE-IB-121234-03-01-2022"/>
        <s v="KAPE-IB-121250-03-01-2022"/>
        <s v="KAPE-IB-121223-03-01-2022"/>
        <s v="KAPE-IB-121585-04-01-2022"/>
        <s v="KAPE-IB-123067-05-01-2022"/>
        <s v="KAPE-IB-123078-05-01-2022"/>
        <s v="KAPW-IB-104471-11-01-2022"/>
        <s v="KAPE-IB-126926-11-01-2022"/>
        <s v="KAPW-IB-105006-11-01-2022"/>
        <s v="KAPE-IB-127747-12-01-2022"/>
        <s v="KAPE-IB-127793-12-01-2022"/>
        <s v="KAPW-IB-106492-13-01-2022"/>
        <s v="KAPE-IB-128667-13-01-2022"/>
        <s v="KAPE-IB-128635-13-01-2022"/>
        <s v="KAPE-IB-128644-13-01-2022"/>
        <s v="KAPE-IB-130078-14-01-2022"/>
        <s v="KAPW-IB-106716-14-01-2022"/>
        <s v="KAPW-IB-106693-14-01-2022"/>
        <s v="KAPE-IB-129594-14-01-2022"/>
        <s v="KAPE-IB-129589-14-01-2022"/>
        <s v="KAPE-IB-129656-14-01-2022"/>
        <s v="KAPE-IB-129603-14-01-2022"/>
        <s v="KAPW-IB-108998-18-01-2022"/>
        <s v="KAPW-IB-109021-18-01-2022"/>
        <s v="KAPE-IB-132411-19-01-2022"/>
        <s v="KAPE-IB-133444-20-01-2022"/>
        <s v="KAPE-IB-135162-25-01-2022"/>
        <s v="KAPE-IB-135157-25-01-2022"/>
        <s v="KAPE-IB-135164-25-01-2022"/>
        <s v="KAPE-IB-136944-27-01-2022"/>
        <s v="KAPE-IB-137929-28-01-2022"/>
        <s v="KAPW-IB-113511-28-01-2022"/>
        <s v="KAPW-IB-114076-31-01-2022"/>
        <s v="KAPW-IB-114600-31-01-2022"/>
        <s v="KAPE-IB-141471-02-02-2022"/>
        <s v="KAPW-IB-115923-02-02-2022"/>
        <s v="KAPE-IB-142689-03-02-2022"/>
        <s v="KAPW-IB-118811-07-02-2022"/>
        <s v="KAPE-IB-145470-07-02-2022"/>
        <s v="KAPW-IB-119605-08-02-2022"/>
        <s v="KAPW-IB-122139-11-02-2022"/>
        <s v="KAPW-IB-122238-11-02-2022"/>
        <s v="KAPE-IB-148901-12-02-2022"/>
        <s v="KAPE-IB-151471-16-02-2022"/>
        <s v="KAPE-IB-151452-16-02-2022"/>
        <s v="KAPW-IB-125939-17-02-2022"/>
        <s v="KAPE-IB-152435-17-02-2022"/>
        <s v="KAPE-IB-152427-17-02-2022"/>
        <s v="KAPW-IB-127797-21-02-2022"/>
        <s v="KPAF-IB-43364-21-02-2022"/>
        <s v="KAPE-IB-152440-17-02-2022"/>
        <s v="KAPE-IB-156182-22-02-2022"/>
        <s v="KPAF-IB-44114-24-02-2022"/>
        <s v="KAPE-IB-158262-24-02-2022"/>
        <s v="KAPW-IB-130911-25-02-2022"/>
        <s v="KAPE-IB-159014-25-02-2022"/>
        <s v="KPAF-IB-45390-03-03-2022"/>
        <s v="KAPW-IB-132406-01-03-2022"/>
        <s v="KAPE-IB-162555-02-03-2022"/>
        <s v="KAPW-IB-132268-01-03-2022"/>
        <s v="KAPW-IB-132362-01-03-2022"/>
        <s v="KAPW-IB-133587-03-03-2022"/>
        <s v="KAPE-IB-164920-07-03-2022"/>
        <s v="KAPE-IB-168611-14-03-2022"/>
        <s v="KAPE-IB-168698-14-03-2022"/>
        <s v="KPAF-IB-44674-28-02-2022"/>
        <s v="KAPW-IB-136039-09-03-2022"/>
        <s v="KAPW-IB-137115-11-03-2022"/>
        <s v="KAPE-IB-168621-14-03-2022"/>
        <s v="KAPE-IB-170365-15-03-2022"/>
        <s v="KAPE-IB-170407-15-03-2022"/>
        <s v="KAPE-IB-172975-19-03-2022"/>
        <s v="KAPE-IB-173183-21-03-2022"/>
        <s v="KAPW-IB-139123-15-03-2022"/>
        <s v="KAPW-IB-141429-19-03-2022"/>
        <s v="KAPE-IB-175040-24-03-2022"/>
        <s v="KAPE-IB-175214-24-03-2022"/>
        <s v="KAPE-IB-172195-18-03-2022"/>
        <s v="KAPE-IB-175199-24-03-2022"/>
        <s v="KAPE-IB-175809-25-03-2022"/>
        <s v="KAPW-IB-143787-25-03-2022"/>
        <s v="KPAF-IB-50262-29-03-2022"/>
        <s v="KAPE-IB-178010-29-03-2022"/>
        <s v="KAPE-IB-177711-29-03-2022"/>
        <s v="KAPE-IB-177816-29-03-2022"/>
        <s v="KAPE-IB-178580-30-03-2022"/>
        <s v="KAPW-IB-147499-31-03-2022"/>
        <s v="KAPE-IB-176878-28-03-2022"/>
        <s v="KAPE-IB-181191-04-04-2022"/>
        <s v="KAPE-IB-182040-05-04-2022"/>
        <s v="KAPE-IB-182264-06-04-2022"/>
        <s v="KPAF-IB-52645-11-04-2022"/>
        <s v="KAPE-IB-187220-15-04-2022"/>
        <s v="KAPE-IB-188953-18-04-2022"/>
        <s v="KAPE-IB-188943-18-04-2022"/>
        <s v="KAPW-IB-154711-18-04-2022"/>
        <s v="KAPW-IB-157282-21-04-2022"/>
        <s v="KAPE-IB-193166-25-04-2022"/>
        <s v="KAPW-IB-156911-21-04-2022"/>
        <s v="KAPW-IB-157408-22-04-2022"/>
        <s v="KAPE-IB-193652-26-04-2022"/>
        <s v="KAPE-IB-191342-21-04-2022"/>
        <s v="KAPE-IB-193852-26-04-2022"/>
        <s v="KAPE-IB-196703-29-04-2022"/>
        <s v="KAPE-IB-196874-29-04-2022"/>
        <s v="KPAF-IB-56483-06-05-2022"/>
        <s v="KAPE-IB-199558-09-05-2022"/>
        <s v="KAPE-IB-199160-09-05-2022"/>
        <s v="KAPW-IB-164566-10-05-2022"/>
        <s v="KAPE-IB-203232-12-05-2022"/>
        <s v="KAPE-IB-202132-11-05-2022"/>
        <s v="KAPE-IB-195567-28-04-2022"/>
        <s v="KAPW-IB-165948-11-05-2022"/>
        <s v="KAPW-IB-165902-11-05-2022"/>
        <s v="KAPW-IB-170426-18-05-2022"/>
        <s v="KAPE-IB-207742-18-05-2022"/>
        <s v="KAPE-IB-209585-23-05-2022"/>
        <s v="KAPE-IB-209572-23-05-2022"/>
        <s v="KAPE-IB-212426-26-05-2022"/>
        <s v="KAPW-IB-174152-26-05-2022"/>
        <s v="KAPE-IB-213507-30-05-2022"/>
        <s v="KAPW-IB-176924-02-06-2022"/>
        <s v="KAPE-IB-219641-07-06-2022"/>
        <s v="KAPE-IB-219669-07-06-2022"/>
        <s v="KAPE-IB-219687-07-06-2022"/>
        <s v="KAPW-IB-178347-06-06-2022"/>
        <s v="KAPE-IB-218987-07-06-2022"/>
        <s v="KAPW-IB-182158-13-06-2022"/>
        <s v="KAPW-IB-182586-14-06-2022"/>
        <s v="KAPE-IB-226952-21-06-2022"/>
        <s v="KAPE-IB-228399-22-06-2022"/>
        <s v="KAPW-IB-182881-14-06-2022"/>
        <s v="KAPE-IB-226928-21-06-2022"/>
        <s v="KAPW-IB-187599-27-06-2022"/>
        <s v="KAPW-IB-188078-27-06-2022"/>
        <s v="KAPW-IB-190015-30-06-2022"/>
        <s v="KAPE-IB-2006-04-07-2022"/>
        <s v="KAPE-IB-1995-04-07-2022"/>
        <s v="KAPE-IB-3802-06-07-2022"/>
        <s v="KAPE-IB-3878-06-07-2022"/>
        <s v="KAPE-IB-4498-07-07-2022"/>
        <s v="KPAF-IB-1330-13-07-2022"/>
        <s v="KAPE-IB-2011-04-07-2022"/>
        <s v="KAPW-IB-4709-14-07-2022"/>
        <s v="KAPE-IB-6713-15-07-2022"/>
        <s v="KAPE-IB-8569-19-07-2022"/>
        <s v="KPFI-IB-1486-15-07-2022"/>
        <s v="KPFI-IB-1754-18-07-2022"/>
        <s v="KPFI-IB-1749-18-07-2022"/>
        <s v="KAPE-IB-9650-20-07-2022"/>
        <s v="KAPW-IB-8287-20-07-2022"/>
        <s v="KAPE-IB-12583-26-07-2022"/>
        <s v="KAPE-IB-10867-21-07-2022"/>
        <s v="KAPE-IB-12604-26-07-2022"/>
        <s v="KAPE-IB-15088-29-07-2022"/>
        <s v="KAPE-IB-17173-02-08-2022"/>
        <s v="KAPE-IB-17136-02-08-2022"/>
        <s v="KAPW-IB-10863-26-07-2022"/>
        <s v="KAPW-IB-14373-02-08-2022"/>
        <s v="KAPW-IB-14182-02-08-2022"/>
        <s v="KAPE-IB-18161-03-08-2022"/>
        <s v="KAPW-IB-14172-02-08-2022"/>
        <s v="KAPE-IB-20059-06-08-2022"/>
        <s v="KAPE-IB-20052-06-08-2022"/>
        <s v="KAPW-IB-17639-11-08-2022"/>
        <s v="KAPE-IB-20806-10-08-2022"/>
        <s v="KAPE-IB-22786-12-08-2022"/>
        <s v="KAPE-IB-20079-06-08-2022"/>
        <s v="KAPE-IB-24256-16-08-2022"/>
        <s v="KAPW-IB-25951-25-08-2022"/>
        <s v="KAPW-IB-24417-23-08-2022"/>
        <s v="KAPW-IB-27141-27-08-2022"/>
        <s v="KAPE-IB-35021-01-09-2022"/>
        <s v="KAPE-IB-40552-12-09-2022"/>
        <s v="KAPW-IB-34999-14-09-2022"/>
        <s v="KAPE-IB-44112-19-09-2022"/>
        <s v="KAPW-IB-36748-19-09-2022"/>
        <s v="KAPE-IB-45663-21-09-2022"/>
        <s v="KAPW-IB-36765-19-09-2022"/>
        <s v="KAPW-IB-40776-28-09-2022"/>
        <s v="KAPE-IB-44820-20-09-2022"/>
        <s v="KAPW-IB-40583-27-09-2022"/>
        <s v="KAPW-IB-40528-27-09-2022"/>
        <s v="KAPW-IB-40843-28-09-2022"/>
        <s v="KAPE-IB-52786-05-10-2022"/>
        <s v="KAPE-IB-54863-10-10-2022"/>
        <s v="KAPE-IB-56267-12-10-2022"/>
        <s v="KAPE-IB-55926-11-10-2022"/>
        <s v="KAPE-IB-58949-17-10-2022"/>
        <s v="KAPE-IB-58962-17-10-2022"/>
        <s v="KAPE-IB-53385-06-10-2022"/>
        <s v="KPPI-IB-20546-17-10-2022"/>
        <s v="KPPI-IB-20535-17-10-2022"/>
        <s v="KAPE-IB-63343-24-10-2022"/>
        <s v="KAPE-IB-65524-27-10-2022"/>
        <s v="KAPW-IB-53419-26-10-2022"/>
        <s v="KAPE-IB-65375-27-10-2022"/>
        <s v="KAPE-IB-65330-27-10-2022"/>
        <s v="KAPW-IB-54840-28-10-2022"/>
        <s v="KAPE-IB-68152-02-11-2022"/>
        <s v="KAPE-IB-69395-04-11-2022"/>
        <s v="KAPE-IB-70589-07-11-2022"/>
        <s v="KAPE-IB-70582-07-11-2022"/>
        <s v="KAPE-IB-68147-02-11-2022"/>
        <s v="KAPE-IB-69401-04-11-2022"/>
        <s v="KAPW-IB-57245-04-11-2022"/>
        <s v="KAPE-IB-71811-10-11-2022"/>
        <s v="KPPI-IB-24375-07-11-2022"/>
        <s v="KPAF-IB-19849-14-11-2022"/>
        <s v="KAPE-IB-73625-14-11-2022"/>
        <s v="KPPI-IB-25585-14-11-2022"/>
        <s v="KAPW-IB-65578-22-11-2022"/>
        <s v="KPPI-IB-27083-21-11-2022"/>
        <s v="KPPI-IB-27637-23-11-2022"/>
        <s v="KAPW-IB-67755-26-11-2022"/>
        <s v="KAPW-IB-67708-26-11-2022"/>
        <s v="KAPW-IB-73558-08-12-2022"/>
        <s v="KAPE-IB-82182-28-11-2022"/>
        <s v="KAPE-IB-81883-28-11-2022"/>
        <s v="KPAF-IB-22405-30-11-2022"/>
        <s v="KAPW-IB-75086-12-12-2022"/>
        <s v="KAPE-IB-93423-15-12-2022"/>
        <s v="KAPE-IB-90728-12-12-2022"/>
        <s v="KAPE-IB-90928-12-12-2022"/>
        <s v="KAPW-IB-78434-19-12-2022"/>
        <s v="KAPW-IB-79770-21-12-2022"/>
        <s v="KAPE-IB-103699-03-01-2023"/>
        <s v="KAPE-IB-108364-11-01-2023"/>
        <s v="PQIB-IB-9547-06-12-2022"/>
        <s v="KAPE-IB-107391-09-01-2023"/>
        <s v="KPAF-IB-29515-16-01-2023"/>
        <s v="KAPE-IB-113131-20-01-2023"/>
        <s v="KAPW-IB-90120-16-01-2023"/>
        <s v="KPAF-IB-30221-20-01-2023"/>
        <s v="KAPE-IB-113930-21-01-2023"/>
        <s v="KPPI-IB-38567-19-01-2023"/>
        <s v="KAPW-IB-93598-24-01-2023"/>
        <s v="KAPE-IB-116635-26-01-2023"/>
        <s v="KAPE-IB-116620-26-01-2023"/>
        <s v="KAPE-IB-120077-30-01-2023"/>
        <s v="KAPE-IB-120271-30-01-2023"/>
        <s v="KPFI-IB-25327-02-02-2023"/>
        <s v="KAPE-IB-124652-06-02-2023"/>
        <s v="KAPW-IB-100096-06-02-2023"/>
        <s v="KAPW-IB-101716-08-02-2023"/>
        <s v="KAPE-IB-127848-09-02-2023"/>
        <s v="KAPW-IB-102354-09-02-2023"/>
        <s v="KAPE-IB-132648-21-02-2023"/>
        <s v="KAPW-IB-108664-24-02-2023"/>
        <s v="KAPW-IB-108660-24-02-2023"/>
        <s v="KAPW-IB-108654-24-02-2023"/>
        <s v="KAPE-IB-133908-27-02-2023"/>
        <s v="KAPE-IB-134719-02-03-2023"/>
        <s v="KAPW-IB-111548-03-03-2023"/>
        <s v="KAPS-IB-4531-02-03-2023"/>
        <s v="KPAF-IB-34893-28-02-2023"/>
        <s v="KAPS-IB-6074-08-03-2023"/>
        <s v="KAPS-IB-5460-06-03-2023"/>
        <s v="KAPS-IB-6595-10-03-2023"/>
        <s v="KAPS-IB-9008-20-03-2023"/>
        <s v="KAPE-IB-136853-15-03-2023"/>
        <s v="KAPS-IB-3675-28-02-2023"/>
        <s v="KPAF-IB-37027-15-03-2023"/>
        <s v="KPAF-IB-38071-22-03-2023"/>
        <s v="KAPE-IB-138483-25-03-2023"/>
        <s v="KAPE-IB-138782-27-03-2023"/>
        <s v="KPPI-IB-50645-30-03-2023"/>
        <s v="KAPS-IB-11803-03-04-2023"/>
        <s v="KAPW-IB-119999-31-03-2023"/>
        <s v="KAPW-IB-119882-31-03-2023"/>
        <s v="KAPW-IB-120896-04-04-2023"/>
        <s v="KAPS-IB-14376-12-04-2023"/>
        <s v="KAPS-IB-11991-03-04-2023"/>
        <s v="KAPW-IB-123024-10-04-2023"/>
        <s v="KAPW-IB-123040-10-04-2023"/>
        <s v="KAPS-IB-15484-16-04-2023"/>
        <s v="PQIB-IB-16708-28-03-2023"/>
        <s v="KAPE-IB-143556-26-04-2023"/>
        <s v="KAPS-IB-17617-27-04-2023"/>
        <s v="KAPS-IB-17584-27-04-2023"/>
        <s v="KAPW-IB-128480-28-04-2023"/>
        <s v="KPPI-IB-54759-27-04-2023"/>
        <s v="KAPW-IB-130351-03-05-2023"/>
        <s v="KAPW-IB-128979-28-04-2023"/>
        <s v="KPFI-IB-34367-03-05-2023"/>
        <s v="KAPW-IB-129446-02-05-2023"/>
        <s v="KAPW-IB-132481-08-05-2023"/>
        <s v="KAPE-IB-145570-05-05-2023"/>
        <s v="KAPW-IB-132473-08-05-2023"/>
        <s v="KAPW-IB-131668-05-05-2023"/>
        <s v="KPFI-IB-35047-08-05-2023"/>
        <s v="KAPS-IB-22072-11-05-2023"/>
        <s v="KAPS-IB-21933-10-05-2023"/>
        <s v="KAPW-IB-133211-09-05-2023"/>
        <s v="KPAF-IB-45892-16-05-2023"/>
        <s v="KAPW-IB-135626-15-05-2023"/>
        <s v="KAPW-IB-136592-17-05-2023"/>
        <s v="KAPS-IB-25629-22-05-2023"/>
        <s v="KAPE-IB-149372-22-05-2023"/>
        <s v="KAPS-IB-26207-24-05-2023"/>
        <s v="KAPS-IB-26200-24-05-2023"/>
        <s v="KAPW-IB-140973-29-05-2023"/>
        <s v="KAPS-IB-27445-26-05-2023"/>
        <s v="KAPW-IB-142009-31-05-2023"/>
        <s v="KAPS-IB-29015-01-06-2023"/>
        <s v="KAPE-IB-153269-07-06-2023"/>
        <s v="KAPW-IB-143970-06-06-2023"/>
        <s v="KAPW-IB-146777-12-06-2023"/>
        <s v="KAPE-IB-155829-20-06-2023"/>
        <s v="KPPI-IB-63606-19-06-2023"/>
        <s v="KPPI-IB-63605-19-06-2023"/>
        <s v="KPPI-IB-63603-19-06-2023"/>
        <s v="KPPI-IB-63604-19-06-2023"/>
        <s v="KAPW-IB-149837-21-06-2023"/>
        <s v="KAPS-IB-36381-26-06-2023"/>
        <s v="KAPE-IB-156608-23-06-2023"/>
        <s v="KAPS-IB-34263-20-06-2023"/>
        <s v="KAPW-IB-143982-06-06-2023"/>
        <s v="KPAF-IB-650-05-07-2023"/>
        <s v="KAPS-IB-37294-27-06-2023"/>
        <s v="KAPE-IB-159-04-07-2023"/>
        <s v="KPAF-IB-670-05-07-2023"/>
        <s v="KAPE-IB-167-04-07-2023"/>
        <s v="KPAF-IB-115-03-07-2023"/>
        <s v="KAPW-IB-152829-27-06-2023"/>
        <s v="KAPS-IB-36447-26-06-2023"/>
        <s v="KPPI-IB-298-04-07-2023"/>
        <s v="KPPI-IB-321-04-07-2023"/>
        <s v="KAPW-IB-648-04-07-2023"/>
        <s v="KAPW-IB-191-03-07-2023"/>
        <s v="KAPS-IB-1409-06-07-2023"/>
        <s v="KAPE-FS-1496-08-07-2023"/>
        <s v="KAPW-FS-4230-10-07-2023"/>
        <s v="KAPE-FS-1994-11-07-2023"/>
        <s v="KPPI-FS-2370-12-07-2023"/>
        <s v="KPPI-FS-2374-12-07-2023"/>
        <s v="KAPS-FS-5256-12-07-2023"/>
        <s v="KAPW-FS-7620-15-07-2023"/>
        <s v="KPAF-FS-2302-15-07-2023"/>
        <s v="KAPW-IB-2468-06-07-2023"/>
        <s v="KAPW-IB-2040-06-07-2023"/>
        <s v="KPPI-FS-2379-12-07-2023"/>
        <s v="KAPW-FS-6474-13-07-2023"/>
        <s v="KAPS-FS-6492-14-07-2023"/>
        <s v="KAPW-FS-7622-15-07-2023"/>
        <s v="KAPW-FS-7623-15-07-2023"/>
        <s v="KAPW-FS-10367-20-07-2023"/>
        <s v="KAPW-FS-10366-20-07-2023"/>
        <s v="KAPW-FS-10509-20-07-2023"/>
        <s v="KAPW-FS-11807-22-07-2023"/>
        <s v="KAPS-FS-9486-22-07-2023"/>
        <s v="KAPW-FS-11808-22-07-2023"/>
        <s v="KAPE-FS-5500-22-07-2023"/>
        <s v="KAPW-FS-11805-22-07-2023"/>
        <s v="KAPW-FS-12038-24-07-2023"/>
        <s v="KAPW-FS-12037-24-07-2023"/>
        <s v="KAPW-FS-12729-25-07-2023"/>
        <s v="KAPW-FS-13483-26-07-2023"/>
        <s v="KAPS-FS-10920-26-07-2023"/>
        <s v="KAPS-FS-13465-02-08-2023"/>
        <s v="KAPS-FS-14443-04-08-2023"/>
        <s v="KAPS-FS-14441-04-08-2023"/>
        <s v="KAPE-FS-9023-07-08-2023"/>
        <s v="KAPS-FS-15439-07-08-2023"/>
        <s v="KAPS-FS-15113-07-08-2023"/>
        <s v="KAPE-FS-9119-08-08-2023"/>
        <s v="KAPW-FS-20224-10-08-2023"/>
        <s v="KAPE-FS-9741-10-08-2023"/>
        <s v="KPPI-FS-8359-10-08-2023"/>
        <s v="KPPI-FS-8357-10-08-2023"/>
        <s v="KAPS-FS-17123-11-08-2023"/>
        <s v="KAPW-FS-23513-17-08-2023"/>
        <s v="KPPI-FS-10403-22-08-2023"/>
        <s v="KAPE-FS-12872-22-08-2023"/>
        <s v="KAPS-FS-22034-24-08-2023"/>
        <s v="KPPI-FS-11015-24-08-2023"/>
        <s v="KAPE-FS-13569-24-08-2023"/>
        <s v="KPPI-FS-11649-28-08-2023"/>
        <s v="KPPI-FS-11650-28-08-2023"/>
        <s v="KAPS-FS-23283-28-08-2023"/>
        <s v="KAPS-FS-23743-29-08-2023"/>
        <s v="KAPW-FS-29391-29-08-2023"/>
        <s v="KAPE-FS-15673-01-09-2023"/>
        <s v="KPPI-FS-12579-01-09-2023"/>
        <s v="KAPW-FS-31229-01-09-2023"/>
        <s v="KPPI-FS-12580-01-09-2023"/>
        <s v="KAPS-FS-24917-01-09-2023"/>
        <s v="KPPI-FS-13437-05-09-2023"/>
        <s v="KPPI-FS-13434-05-09-2023"/>
        <s v="KAPE-FS-16848-06-09-2023"/>
        <s v="KAPS-FS-26675-06-09-2023"/>
        <s v="KAPW-FS-35299-08-09-2023"/>
        <s v="KAPW-FS-35066-08-09-2023"/>
        <s v="KAPW-FS-35064-08-09-2023"/>
        <s v="KAPW-FS-35531-08-09-2023"/>
        <s v="KPPI-FS-13968-08-09-2023"/>
        <s v="KAPW-FS-36581-12-09-2023"/>
        <s v="KPPI-FS-13969-08-09-2023"/>
        <s v="KAPW-FS-37553-13-09-2023"/>
        <s v="KAPE-FS-17348-08-09-2023"/>
        <s v="KAPE-FS-19649-18-09-2023"/>
        <s v="KAPW-FS-37554-13-09-2023"/>
        <s v="KAPS-FS-31014-19-09-2023"/>
        <s v="KAPW-FS-39892-18-09-2023"/>
        <s v="KAPW-FS-39893-18-09-2023"/>
        <s v="KPPI-FS-15582-16-09-2023"/>
        <s v="KAPW-FS-40378-19-09-2023"/>
        <s v="KAPS-FS-32026-22-09-2023"/>
        <s v="KAPW-FS-43777-26-09-2023"/>
        <s v="KAPS-FS-34666-02-10-2023"/>
        <s v="KAPW-FS-46787-03-10-2023"/>
        <s v="KPPI-FS-19300-05-10-2023"/>
        <s v="KAPW-FS-49134-06-10-2023"/>
        <s v="KAPW-FS-49133-06-10-2023"/>
        <s v="KAPS-FS-36818-06-10-2023"/>
        <s v="KAPE-FS-26063-13-10-2023"/>
        <s v="KPAF-FS-18179-17-10-2023"/>
        <s v="KAPW-FS-55507-18-10-2023"/>
        <s v="KAPS-FS-41324-18-10-2023"/>
        <s v="KAPW-FS-57519-20-10-2023"/>
        <s v="KAPE-FS-27472-18-10-2023"/>
        <s v="KAPE-FS-28369-20-10-2023"/>
        <s v="KAPS-FS-44579-26-10-2023"/>
        <s v="KAPE-FS-30144-27-10-2023"/>
        <s v="KPPI-FS-23796-28-10-2023"/>
        <s v="KAPS-FS-47366-01-11-2023"/>
        <s v="KAPE-FS-31916-03-11-2023"/>
        <s v="KAPW-FS-65055-03-11-2023"/>
        <s v="KAPS-FS-47364-01-11-2023"/>
        <s v="KAPE-FS-32181-04-11-2023"/>
        <s v="KAPS-FS-48907-06-11-2023"/>
        <s v="KAPS-FS-50062-10-11-2023"/>
        <s v="KAPS-FS-51186-14-11-2023"/>
        <s v="KAPW-FS-68911-13-11-2023"/>
        <s v="KAPS-FS-52107-16-11-2023"/>
        <s v="KAPS-FS-51016-14-11-2023"/>
        <s v="KAPS-FS-51188-14-11-2023"/>
        <s v="KAPW-FS-75828-24-11-2023"/>
        <s v="KAPS-FS-55283-23-11-2023"/>
        <s v="KAPS-FS-57526-28-11-2023"/>
        <s v="KAPS-FS-57525-28-11-2023"/>
        <s v="KAPW-FS-80230-30-11-2023"/>
        <s v="KAPW-FS-81819-04-12-2023"/>
        <s v="KAPW-FS-80233-30-11-2023"/>
        <s v="KAPW-FS-80231-30-11-2023"/>
        <s v="KAPW-FS-82713-05-12-2023"/>
        <s v="KAPW-FS-84073-07-12-2023"/>
        <s v="KAPS-FS-62965-12-12-2023"/>
        <s v="KAPE-FS-41875-13-12-2023"/>
        <s v="KPAF-FS-28587-15-12-2023"/>
        <s v="KAPE-FS-43019-18-12-2023"/>
        <s v="KAPS-FS-64757-16-12-2023"/>
        <s v="KAPS-FS-65794-19-12-2023"/>
        <s v="KAPS-FS-67466-21-12-2023"/>
        <s v="KAPS-FS-67818-22-12-2023"/>
        <s v="KAPS-FS-68864-26-12-2023"/>
        <s v="KAPS-FS-69884-28-12-2023"/>
        <s v="KAPS-FS-72689-04-01-2024"/>
        <s v="KAPE-FS-46606-04-01-2024"/>
        <s v="KPAF-FS-31625-02-01-2024"/>
        <s v="KAPS-FS-72691-04-01-2024"/>
        <s v="KAPE-FS-45579-01-01-2024"/>
        <s v="KAPS-FS-75024-10-01-2024"/>
        <s v="KAPW-FS-100035-05-01-2024"/>
        <s v="KAPS-FS-76288-12-01-2024"/>
        <s v="KAPS-FS-76290-12-01-2024"/>
        <s v="KAPW-FS-104585-12-01-2024"/>
        <s v="KAPS-FS-77946-16-01-2024"/>
        <s v="KAPW-FS-104588-12-01-2024"/>
        <s v="KAPW-FS-104587-12-01-2024"/>
        <s v="KAPW-FS-107833-18-01-2024"/>
        <s v="KAPW-FS-107064-16-01-2024"/>
        <s v="KPPI-FS-40049-16-01-2024"/>
        <s v="KAPS-FS-78557-18-01-2024"/>
        <s v="KAPW-FS-107801-18-01-2024"/>
        <s v="KAPW-FS-110804-23-01-2024"/>
        <s v="KAPS-FS-80327-23-01-2024"/>
        <s v="KAPS-FS-78581-18-01-2024"/>
        <s v="KAPS-FS-78582-18-01-2024"/>
        <s v="KAPS-FS-80270-23-01-2024"/>
        <s v="KAPW-FS-110799-23-01-2024"/>
        <s v="KAPW-FS-112745-25-01-2024"/>
        <s v="KAPS-FS-84174-31-01-2024"/>
        <s v="KAPW-FS-116119-31-01-2024"/>
        <s v="KAPW-FS-116120-31-01-2024"/>
        <s v="KAPS-FS-84173-31-01-2024"/>
        <s v="KAPW-FS-117024-01-02-2024"/>
        <s v="KPAF-FS-36895-02-02-2024"/>
        <s v="KAPW-FS-118330-02-02-2024"/>
        <s v="KAPW-FS-118328-02-02-2024"/>
        <s v="KAPS-FS-86837-06-02-2024"/>
        <s v="KAPW-FS-119331-06-02-2024"/>
        <s v="KAPW-FS-119521-06-02-2024"/>
        <s v="KPFI-FS-26918-07-02-2024"/>
        <s v="KPFI-FS-26919-07-02-2024"/>
        <s v="KPFI-FS-26920-07-02-2024"/>
        <s v="KAPW-FS-122316-10-02-2024"/>
        <s v="KAPS-FS-89059-12-02-2024"/>
        <s v="KAPW-FS-124277-14-02-2024"/>
        <s v="KAPW-FS-124476-14-02-2024"/>
        <s v="KAPW-FS-125038-15-02-2024"/>
        <s v="KAPS-FS-91865-16-02-2024"/>
        <s v="KPPI-FS-46101-21-02-2024"/>
        <s v="KAPS-FS-95844-23-02-2024"/>
        <s v="KAPW-FS-131726-27-02-2024"/>
        <s v="KAPW-FS-132705-28-02-2024"/>
        <s v="KAPW-FS-137643-07-03-2024"/>
        <s v="KAPW-FS-137770-07-03-2024"/>
        <s v="KAPW-FS-137771-07-03-2024"/>
        <s v="KAPW-FS-139283-09-03-2024"/>
        <s v="KAPS-FS-102925-09-03-2024"/>
        <s v="KPAF-FS-43681-11-03-2024"/>
        <s v="KAPS-FS-104215-12-03-2024"/>
        <s v="KAPS-FS-104803-13-03-2024"/>
        <s v="KAPE-FS-60621-13-03-2024"/>
        <s v="KAPW-FS-142293-15-03-2024"/>
        <s v="KAPW-FS-142294-15-03-2024"/>
        <s v="KPAF-FS-44664-15-03-2024"/>
        <s v="KAPS-FS-106915-18-03-2024"/>
        <s v="KAPS-FS-106914-18-03-2024"/>
        <s v="KAPS-FS-106916-18-03-2024"/>
        <s v="KAPS-FS-106917-18-03-2024"/>
        <s v="KAPS-FS-106918-18-03-2024"/>
        <s v="KAPS-FS-107200-19-03-2024"/>
        <s v="KAPS-FS-108088-21-03-2024"/>
        <s v="KAPW-FS-148199-27-03-2024"/>
        <s v="KAPW-FS-150133-30-03-2024"/>
        <s v="KAPW-FS-150846-01-04-2024"/>
        <s v="KAPS-FS-110169-27-03-2024"/>
        <s v="KAPW-FS-150842-01-04-2024"/>
        <s v="KAPW-FS-150848-01-04-2024"/>
        <s v="KAPE-FS-64665-03-04-2024"/>
        <s v="KAPS-FS-114599-05-04-2024"/>
        <s v="KAPE-FS-65450-08-04-2024"/>
        <s v="KPAF-FS-50053-15-04-2024"/>
        <s v="KAPS-FS-119046-18-04-2024"/>
        <s v="KAPW-FS-158790-18-04-2024"/>
        <s v="KAPW-FS-158798-18-04-2024"/>
        <s v="KAPW-FS-158859-18-04-2024"/>
        <s v="KAPW-FS-158867-18-04-2024"/>
        <s v="KAPW-FS-158784-18-04-2024"/>
        <s v="KAPS-FS-119025-18-04-2024"/>
        <s v="KAPS-FS-119014-18-04-2024"/>
        <s v="KAPS-FS-120629-22-04-2024"/>
        <s v="KAPW-FS-161911-24-04-2024"/>
        <s v="KAPS-FS-122706-25-04-2024"/>
        <s v="KPPI-FS-59812-25-04-2024"/>
        <s v="KAPW-FS-163540-25-04-2024"/>
        <s v="KAPS-FS-122708-25-04-2024"/>
        <s v="KAPW-FS-164826-27-04-2024"/>
        <s v="KAPS-FS-123714-27-04-2024"/>
        <s v="KAPS-FS-125753-02-05-2024"/>
        <s v="KPPI-FS-61552-04-05-2024"/>
        <s v="KAPS-FS-127354-06-05-2024"/>
        <s v="KAPS-FS-127356-06-05-2024"/>
        <s v="KPAF-FS-55270-07-05-2024"/>
        <s v="KAPW-FS-171598-09-05-2024"/>
        <s v="KAPS-FS-130888-11-05-2024"/>
        <s v="KAPS-FS-131674-14-05-2024"/>
        <s v="KAPS-FS-131938-14-05-2024"/>
        <s v="KAPW-FS-174553-15-05-2024"/>
        <s v="KAPW-FS-174554-15-05-2024"/>
        <s v="KAPS-FS-133478-17-05-2024"/>
        <s v="KPFI-FS-35857-18-05-2024"/>
        <s v="KPPI-FS-65099-21-05-2024"/>
        <s v="KAPS-FS-136023-22-05-2024"/>
        <s v="KAPW-FS-179692-23-05-2024"/>
        <s v="KAPS-FS-136823-23-05-2024"/>
        <s v="KAPS-FS-136827-23-05-2024"/>
        <s v="KAPW-FS-184827-01-06-2024"/>
        <s v="KAPS-FS-140861-03-06-2024"/>
        <s v="KAPS-FS-141691-04-06-2024"/>
        <s v="KAPS-FS-144067-08-06-2024"/>
        <s v="KAPW-FS-190514-08-06-2024"/>
        <s v="KAPW-FS-192860-11-06-2024"/>
        <s v="KAPW-FS-192862-11-06-2024"/>
        <s v="KAPW-FS-192859-11-06-2024"/>
        <s v="KAPW-FS-192762-11-06-2024"/>
        <s v="KAPS-FS-146211-12-06-2024"/>
        <s v="KAPS-FS-146216-12-06-2024"/>
        <s v="KAPS-FS-146212-12-06-2024"/>
        <s v="KAPW-FS-192984-12-06-2024"/>
        <s v="KAPE-FS-79606-13-06-2024"/>
        <s v="KAPS-FS-147645-17-06-2024"/>
        <s v="KAPW-FS-195627-20-06-2024"/>
        <s v="KAPW-FS-199126-26-06-2024"/>
        <s v="KAPW-FS-199895-27-06-2024"/>
        <s v="KAPS-FS-153945-29-06-2024"/>
        <s v="KPFI-FS-49-01-07-2024"/>
        <s v="KPAF-FS-119-01-07-2024"/>
        <s v="KAPS-FS-1283-03-07-2024"/>
        <s v="KAPS-FS-2067-04-07-2024"/>
        <s v="KAPW-FS-2055-04-07-2024"/>
        <s v="KAPS-FS-1801-04-07-2024"/>
        <s v="KAPS-FS-2075-04-07-2024"/>
        <s v="KAPS-FS-2068-04-07-2024"/>
        <s v="KAPW-FS-2045-04-07-2024"/>
        <s v="KAPS-FS-3081-05-07-2024"/>
        <s v="KAPW-FS-3540-06-07-2024"/>
        <s v="KPAF-FS-1624-08-07-2024"/>
        <s v="KPAF-FS-1625-08-07-2024"/>
        <s v="KAPW-FS-5672-10-07-2024"/>
        <s v="KAPE-FS-1698-10-07-2024"/>
        <s v="KAPW-FS-5673-10-07-2024"/>
        <s v="KPPI-FS-2177-10-07-2024"/>
        <s v="KAPS-FS-5048-10-07-2024"/>
        <s v="KPAF-FS-2405-11-07-2024"/>
        <s v="KPAF-FS-2766-12-07-2024"/>
        <s v="KPAF-FS-2629-12-07-2024"/>
        <s v="KAPS-FS-6940-13-07-2024"/>
        <s v="KPAF-FS-3174-15-07-2024"/>
        <s v="KPPI-FS-2930-15-07-2024"/>
        <s v="KPPI-FS-2931-15-07-2024"/>
        <s v="KPAF-FS-3882-20-07-2024"/>
        <s v="KPAF-FS-4060-22-07-2024"/>
        <s v="PQZI-EI-2074-23-07-2024"/>
        <s v="PQZI-EI-2075-23-07-2024"/>
        <s v="PQZI-EI-2076-23-07-2024"/>
        <s v="KAPS-FS-11539-23-07-2024"/>
        <s v="KAPW-FS-11659-23-07-2024"/>
        <s v="KAPS-FS-11538-23-07-2024"/>
        <s v="PQZI-EI-2207-24-07-2024"/>
        <s v="PQZI-EI-2208-24-07-2024"/>
        <s v="KPAF-FS-4893-24-07-2024"/>
        <s v="KPAF-FS-4618-23-07-2024"/>
        <s v="KAPS-FS-11548-23-07-2024"/>
        <s v="KPPI-FS-4684-24-07-2024"/>
        <s v="PQZI-EI-2225-24-07-2024"/>
        <s v="KAPW-FS-12332-24-07-2024"/>
        <s v="KAPE-FS-4281-25-07-2024"/>
        <s v="KAPW-FS-14136-26-07-2024"/>
        <s v="KPAF-FS-6380-30-07-2024"/>
        <s v="PQZI-EI-3010-30-07-2024"/>
        <s v="KPAF-FS-6152-30-07-2024"/>
        <s v="KPAF-FS-6483-31-07-2024"/>
        <s v="KAPS-FS-16818-31-07-2024"/>
        <s v="KAPS-FS-18211-03-08-2024"/>
        <s v="KAPW-FS-18088-03-08-2024"/>
        <s v="PQZI-EI-3647-05-08-2024"/>
        <s v="PQZI-EI-3893-06-08-2024"/>
        <s v="PQZI-EI-3887-06-08-2024"/>
        <s v="PQZI-EI-3871-06-08-2024"/>
        <s v="KAPW-FS-19999-07-08-2024"/>
        <s v="KAPS-FS-19691-07-08-2024"/>
        <s v="KPFI-FS-3849-08-08-2024"/>
        <s v="KPPI-FS-7424-08-08-2024"/>
        <s v="KPPI-FS-7423-08-08-2024"/>
        <s v="KAPW-FS-20695-08-08-2024"/>
        <s v="KAPE-FS-7207-09-08-2024"/>
        <s v="KAPS-FS-22010-10-08-2024"/>
        <s v="PQZI-EI-4453-10-08-2024"/>
        <s v="PQZI-EI-4454-10-08-2024"/>
        <s v="KPAF-FS-8892-12-08-2024"/>
        <s v="KPAF-FS-8894-12-08-2024"/>
        <s v="KPAF-FS-9057-12-08-2024"/>
        <s v="KPFI-FS-4334-13-08-2024"/>
        <s v="KAPW-FS-23706-13-08-2024"/>
        <s v="PQZI-EI-4789-13-08-2024"/>
        <s v="KAPW-FS-24925-15-08-2024"/>
        <s v="PQZI-EI-5074-16-08-2024"/>
        <s v="PQZI-EI-5069-16-08-2024"/>
        <s v="KAPW-FS-25994-17-08-2024"/>
        <s v="KAPW-FS-25993-17-08-2024"/>
        <s v="KAPW-FS-25992-17-08-2024"/>
        <s v="KPAF-FS-10104-17-08-2024"/>
        <s v="KAPW-FS-26955-20-08-2024"/>
        <s v="PQZI-EI-5500-20-08-2024"/>
        <s v="KPPI-FS-10311-21-08-2024"/>
        <s v="KAPW-FS-29063-22-08-2024"/>
        <s v="KAPS-FS-27864-22-08-2024"/>
        <s v="KAPW-FS-29065-22-08-2024"/>
        <s v="KAPW-FS-29550-23-08-2024"/>
        <s v="PQZI-EI-6103-23-08-2024"/>
        <s v="PQZI-EI-6283-24-08-2024"/>
        <s v="KPAF-FS-11887-27-08-2024"/>
        <s v="KPAF-FS-11794-27-08-2024"/>
        <s v="KAPW-FS-31082-27-08-2024"/>
        <s v="KPAF-FS-12346-28-08-2024"/>
        <s v="PQZI-EI-6670-28-08-2024"/>
        <s v="KPAF-FS-12702-30-08-2024"/>
        <s v="KAPW-FS-33323-30-08-2024"/>
        <s v="KAPW-FS-33321-30-08-2024"/>
        <s v="KPPI-FS-12207-30-08-2024"/>
        <s v="KAPW-FS-32816-30-08-2024"/>
        <s v="KAPW-FS-33327-30-08-2024"/>
        <s v="KAPW-FS-33333-30-08-2024"/>
        <s v="KAPS-FS-33128-02-09-2024"/>
        <s v="KAPS-FS-33127-02-09-2024"/>
        <s v="KAPS-FS-33645-03-09-2024"/>
        <s v="KAPS-FS-33650-03-09-2024"/>
        <s v="KAPS-FS-34142-03-09-2024"/>
        <s v="KAPS-FS-34143-03-09-2024"/>
        <s v="KAPS-FS-34138-03-09-2024"/>
        <s v="KAPS-FS-34139-03-09-2024"/>
        <s v="KAPS-FS-34140-03-09-2024"/>
        <s v="KAPS-FS-34141-03-09-2024"/>
        <s v="PQZI-EI-7599-03-09-2024"/>
        <s v="PQZI-EI-7567-03-09-2024"/>
        <s v="KPAF-FS-13842-04-09-2024"/>
        <s v="KPAF-FS-14178-05-09-2024"/>
        <s v="KPAF-FS-14110-05-09-2024"/>
        <s v="KPAF-FS-14111-05-09-2024"/>
        <s v="KAPS-FS-35693-05-09-2024"/>
        <s v="KAPW-FS-37123-05-09-2024"/>
        <s v="KPPI-FS-13682-06-09-2024"/>
        <s v="KPAF-FS-14754-09-09-2024"/>
        <s v="KAPW-FS-38326-09-09-2024"/>
        <s v="PQZI-EI-8431-09-09-2024"/>
        <s v="PQZI-EI-8432-09-09-2024"/>
        <s v="KPAF-FS-15152-10-09-2024"/>
        <s v="KPFI-FS-7387-10-09-2024"/>
        <s v="KPAF-FS-15701-12-09-2024"/>
        <s v="KAPS-FS-38790-12-09-2024"/>
        <s v="PQZI-EI-9102-13-09-2024"/>
        <s v="KPFI-FS-7848-14-09-2024"/>
        <s v="PQZI-EI-9297-14-09-2024"/>
        <s v="KAPW-FS-43857-18-09-2024"/>
        <m/>
        <s v="PCSE-PF-12-25-07-2023"/>
        <s v="PCSE-PF-15-25-07-2023"/>
        <s v="PCSE-PF-10-25-07-2023"/>
        <s v="PCSE-PF-14-25-07-2023"/>
        <s v="PCSE-PF-11-25-07-2023"/>
        <s v="PCSE-PF-13-25-07-2023"/>
        <s v="PCSE-PF-9-25-07-2023"/>
        <s v="PCSE-PF-16-04-08-2023"/>
        <s v="PCSE-PF-22-04-08-2023"/>
        <s v="PCSE-PF-19-04-08-2023"/>
        <s v="PCSE-PF-21-04-08-2023"/>
        <s v="PCSE-PF-17-04-08-2023"/>
        <s v="PCSE-PF-18-04-08-2023"/>
        <s v="PCSE-PF-20-04-08-2023"/>
        <s v="PCSE-PF-23-04-08-2023"/>
        <s v="PCSE-PF-34-16-08-2023"/>
        <s v="PCSE-PF-35-16-08-2023"/>
        <s v="PCSE-PF-92-12-09-2023"/>
        <s v="PCSE-PF-93-12-09-2023"/>
        <s v="GWDE-PF-11-18-08-2023"/>
        <s v="PCSE-PF-113-02-10-2023"/>
        <s v="PCSE-PF-114-02-10-2023"/>
        <s v="PCSE-PF-115-02-10-2023"/>
        <s v="PCSE-PF-116-02-10-2023"/>
        <s v="PCSE-PF-117-02-10-2023"/>
        <s v="PCSE-PF-119-02-10-2023"/>
        <s v="PCSE-PF-121-02-10-2023"/>
        <s v="PCSE-PF-123-02-10-2023"/>
        <s v="PCSE-PF-125-02-10-2023"/>
        <s v="PCSE-PF-145-12-10-2023"/>
        <s v="PCSE-PF-146-12-10-2023"/>
        <s v="PCSE-PF-147-12-10-2023"/>
        <s v="PCSE-PF-148-12-10-2023"/>
        <s v="PCSE-PF-152-17-10-2023"/>
        <s v="PCSE-PF-153-17-10-2023"/>
        <s v="PCSE-PF-154-17-10-2023"/>
        <s v="KPEX-PF-66592-21-10-2023"/>
        <s v="KPEX-PF-66597-21-10-2023"/>
        <s v="PCSE-PF-172-21-10-2023"/>
        <s v="PCSE-PF-173-21-10-2023"/>
        <s v="PCSE-PF-174-23-10-2023"/>
        <s v="PCSE-PF-177-25-10-2023"/>
        <s v="LPEX-PF-721-16-10-2023"/>
        <s v="PCSE-PF-182-30-10-2023"/>
        <s v="PCSE-PF-184-01-11-2023"/>
        <s v="PCSE-PF-185-01-11-2023"/>
        <s v="PCSE-PF-195-03-11-2023"/>
        <s v="KPEX-PF-61133-13-10-2023"/>
        <s v="PCSE-PF-205-07-11-2023"/>
        <s v="KPEX-PF-76735-07-11-2023"/>
        <s v="PCSE-PF-211-13-11-2023"/>
        <s v="PCSE-PF-210-13-11-2023"/>
        <s v="PCSE-PF-209-13-11-2023"/>
        <s v="PCSE-PF-208-13-11-2023"/>
        <s v="PCSE-PF-227-23-11-2023"/>
        <s v="PCSE-PF-228-23-11-2023"/>
        <s v="KPEX-PF-87079-24-11-2023"/>
        <s v="KPPE-PF-113533-30-11-2023"/>
        <s v="PCSE-PF-241-04-12-2023"/>
        <s v="PCSE-PF-242-05-12-2023"/>
        <s v="PCSE-PF-240-04-12-2023"/>
        <s v="PCSE-PF-243-05-12-2023"/>
        <s v="PCSE-PF-247-07-12-2023"/>
        <s v="PCSE-PF-248-07-12-2023"/>
        <s v="PCSE-PF-249-07-12-2023"/>
        <s v="KPEX-PF-95472-07-12-2023"/>
        <s v="LPEX-PF-2286-23-11-2023"/>
        <s v="LPEX-PF-2815-04-12-2023"/>
        <s v="PCSE-PF-265-14-12-2023"/>
        <s v="LPEX-PF-3489-14-12-2023"/>
        <s v="PCSE-PF-267-18-12-2023"/>
        <s v="PCSE-PF-268-18-12-2023"/>
        <s v="PCSE-PF-269-18-12-2023"/>
        <s v="PCSE-PF-270-18-12-2023"/>
        <s v="LPEX-PF-3200-08-12-2023"/>
        <s v="KPPE-PF-92855-04-11-2023"/>
        <s v="KPEX-PF-109996-28-12-2023"/>
        <s v="PCSE-PF-292-30-12-2023"/>
        <s v="PCSE-PF-293-30-12-2023"/>
        <s v="PCSE-PF-294-30-12-2023"/>
        <s v="PCSE-PF-295-30-12-2023"/>
        <s v="KPPE-PF-138364-30-12-2023"/>
        <s v="PCSE-PF-302-03-01-2024"/>
        <s v="LPEX-PF-4732-03-01-2024"/>
        <s v="LPEX-PF-2828-04-12-2023"/>
        <s v="KPPE-PF-147335-10-01-2024"/>
        <s v="PCSE-PF-320-12-01-2024"/>
        <s v="KPEX-PF-119701-12-01-2024"/>
        <s v="FPEX-PF-2106-13-01-2024"/>
        <s v="FPEX-PF-2105-13-01-2024"/>
        <s v="FPEX-PF-2104-13-01-2024"/>
        <s v="PCSE-PF-331-16-01-2024"/>
        <s v="PCSE-PF-330-16-01-2024"/>
        <s v="PCSE-PF-329-16-01-2024"/>
        <s v="LPEX-PF-5727-16-01-2024"/>
        <s v="LPEX-PF-5733-16-01-2024"/>
        <s v="LPEX-PF-5740-16-01-2024"/>
        <s v="LPEX-PF-5659-16-01-2024"/>
        <s v="LPEX-PF-5661-16-01-2024"/>
        <s v="KPEX-PF-127903-24-01-2024"/>
        <s v="PCSE-PF-378-23-01-2024"/>
        <s v="PCSE-PF-379-25-01-2024"/>
        <s v="KPEX-PF-128435-24-01-2024"/>
        <s v="KPEX-PF-128446-24-01-2024"/>
        <s v="KPPE-PF-164011-30-01-2024"/>
        <s v="KPPE-PF-164013-30-01-2024"/>
        <s v="LPEX-PF-7269-02-02-2024"/>
        <s v="PCSE-PF-424-09-02-2024"/>
        <s v="KPEX-PF-139851-09-02-2024"/>
        <s v="KPEX-PF-139864-09-02-2024"/>
        <s v="LPEX-PF-7853-13-02-2024"/>
        <s v="LPEX-PF-7864-13-02-2024"/>
        <s v="LPEX-PF-7865-13-02-2024"/>
        <s v="LPEX-PF-7866-13-02-2024"/>
        <s v="LPEX-PF-7867-13-02-2024"/>
        <s v="LPEX-PF-7995-14-02-2024"/>
        <s v="LPEX-PF-6657-26-01-2024"/>
        <s v="GWDE-PF-143-14-02-2024"/>
        <s v="GWDE-PF-142-14-02-2024"/>
        <s v="GWDE-PF-141-14-02-2024"/>
        <s v="PCSE-PF-439-15-02-2024"/>
        <s v="GWDE-PF-145-15-02-2024"/>
        <s v="PCSE-PF-452-16-02-2024"/>
        <s v="PCSE-PF-458-19-02-2024"/>
        <s v="KPPE-PF-180676-20-02-2024"/>
        <s v="KPEX-PF-147892-21-02-2024"/>
        <s v="PCSE-PF-469-22-02-2024"/>
        <s v="PCSE-PF-470-22-02-2024"/>
        <s v="KPEX-PF-151682-26-02-2024"/>
        <s v="KPEX-PF-151687-26-02-2024"/>
        <s v="PQEB-PF-466-22-02-2024"/>
        <s v="PQEB-PF-476-28-02-2024"/>
        <s v="PQEB-PF-477-28-02-2024"/>
        <s v="PCSE-PF-508-04-03-2024"/>
        <s v="LPEX-PF-9440-01-03-2024"/>
        <s v="KPEX-PF-156873-05-03-2024"/>
        <s v="KPEX-PF-152493-27-02-2024"/>
        <s v="PCSE-PF-512-11-03-2024"/>
        <s v="KPEX-PF-161676-12-03-2024"/>
        <s v="KPEX-PF-165497-18-03-2024"/>
        <s v="KPEX-PF-165506-18-03-2024"/>
        <s v="LPEX-PF-11369-19-03-2024"/>
        <s v="LPEX-PF-11402-20-03-2024"/>
        <s v="PCSE-PF-529-21-03-2024"/>
        <s v="KPPE-PF-202915-20-03-2024"/>
        <s v="PQEB-PF-553-20-03-2024"/>
        <s v="PQEB-PF-554-20-03-2024"/>
        <s v="PQEB-PF-555-20-03-2024"/>
        <s v="KPEX-PF-167450-21-03-2024"/>
        <s v="LPEX-PF-10311-08-03-2024"/>
        <s v="LPEX-PF-11267-19-03-2024"/>
        <s v="LPEX-PF-11080-15-03-2024"/>
        <s v="LPEX-PF-11081-15-03-2024"/>
        <s v="LPEX-PF-11084-15-03-2024"/>
        <s v="LPEX-PF-11091-15-03-2024"/>
        <s v="MCSE-PF-2911-18-03-2024"/>
        <s v="KPEX-PF-170454-26-03-2024"/>
        <s v="LPEX-PF-11426-20-03-2024"/>
        <s v="KPPE-PF-209601-28-03-2024"/>
        <s v="KPPE-PF-209612-28-03-2024"/>
        <s v="PCSE-PF-563-03-04-2024"/>
        <s v="LPEX-PF-12823-03-04-2024"/>
        <s v="LPEX-PF-12827-03-04-2024"/>
        <s v="LPEX-PF-12829-03-04-2024"/>
        <s v="LPEX-PF-12204-28-03-2024"/>
        <s v="LPEX-PF-11487-20-03-2024"/>
        <s v="PCSE-PF-575-04-04-2024"/>
        <s v="PQEB-PF-634-05-04-2024"/>
        <s v="KPEX-PF-178431-06-04-2024"/>
        <s v="KPEX-PF-180715-15-04-2024"/>
        <s v="KPEX-PF-180718-15-04-2024"/>
        <s v="KPEX-PF-180742-15-04-2024"/>
        <s v="KPEX-PF-181007-16-04-2024"/>
        <s v="KPEX-PF-181236-16-04-2024"/>
        <s v="KPEX-PF-181243-16-04-2024"/>
        <s v="KPEX-PF-181238-16-04-2024"/>
        <s v="KPPE-PF-222368-16-04-2024"/>
        <s v="PCSE-PF-597-18-04-2024"/>
        <s v="KPEX-PF-182817-18-04-2024"/>
        <s v="LPEX-PF-13736-19-04-2024"/>
        <s v="PCSE-PF-601-22-04-2024"/>
        <s v="FPEX-PF-3657-23-04-2024"/>
        <s v="LPEX-PF-13687-18-04-2024"/>
        <s v="KPPE-PF-214884-03-04-2024"/>
        <s v="PCSE-PF-615-29-04-2024"/>
        <s v="PCSE-PF-617-29-04-2024"/>
        <s v="KPPE-PF-232315-27-04-2024"/>
        <s v="KPPE-PF-236962-03-05-2024"/>
        <s v="KPPE-PF-237059-03-05-2024"/>
        <s v="LPEX-PF-15035-02-05-2024"/>
        <s v="KPEX-PF-192418-03-05-2024"/>
        <s v="KPEX-PF-192429-03-05-2024"/>
        <s v="KPEX-PF-193818-06-05-2024"/>
        <s v="KPEX-PF-193820-06-05-2024"/>
        <s v="KPPE-PF-239595-07-05-2024"/>
        <s v="PCSE-PF-628-08-05-2024"/>
        <s v="PCSE-PF-643-14-05-2024"/>
        <s v="KPEX-PF-198947-14-05-2024"/>
        <s v="LPEX-PF-16461-14-05-2024"/>
        <s v="KPPE-PF-249139-17-05-2024"/>
        <s v="KPPE-PF-249168-17-05-2024"/>
        <s v="LPEX-PF-17174-18-05-2024"/>
        <s v="LPEX-PF-17178-18-05-2024"/>
        <s v="KPEX-PF-203176-20-05-2024"/>
        <s v="KPEX-PF-197897-13-05-2024"/>
        <s v="KPEX-PF-197895-13-05-2024"/>
        <s v="KPEX-PF-203809-21-05-2024"/>
        <s v="KPEX-PF-205236-23-05-2024"/>
        <s v="KPEX-PF-206700-25-05-2024"/>
        <s v="KPEX-PF-206724-25-05-2024"/>
        <s v="KPEX-PF-206725-25-05-2024"/>
        <s v="KPPE-PF-259491-29-05-2024"/>
        <s v="HCSE-PF-2369-29-05-2024"/>
        <s v="HCSE-PF-2370-29-05-2024"/>
        <s v="FPEX-PF-4287-16-05-2024"/>
        <s v="HCSE-PF-2471-03-06-2024"/>
        <s v="LPEX-PF-19066-03-06-2024"/>
        <s v="KPEX-PF-213367-04-06-2024"/>
        <s v="KPEX-PF-213370-04-06-2024"/>
        <s v="KPEX-PF-213372-04-06-2024"/>
        <s v="PCSE-PF-710-06-06-2024"/>
        <s v="KPEX-PF-214738-06-06-2024"/>
        <s v="KPEX-PF-217704-11-06-2024"/>
        <s v="KPEX-PF-217707-11-06-2024"/>
        <s v="KPPE-PF-272567-11-06-2024"/>
        <s v="KPPE-PF-272620-11-06-2024"/>
        <s v="KPPE-PF-273411-12-06-2024"/>
        <s v="PQEB-PF-835-11-06-2024"/>
        <s v="KPEX-PF-219975-13-06-2024"/>
        <s v="KPPE-PF-276187-14-06-2024"/>
        <s v="PQEB-PF-855-20-06-2024"/>
        <s v="GWDE-PF-170-20-06-2024"/>
        <s v="GWDE-PF-171-20-06-2024"/>
        <s v="PQEB-PF-859-20-06-2024"/>
        <s v="LPEX-PF-17738-22-05-2024"/>
        <s v="LPEX-PF-17745-22-05-2024"/>
        <s v="LPEX-PF-15809-09-05-2024"/>
        <s v="LPEX-PF-19922-11-06-2024"/>
        <s v="LPEX-PF-19923-11-06-2024"/>
        <s v="KPEX-PF-218629-12-06-2024"/>
        <s v="HCSE-PF-2661-12-06-2024"/>
        <s v="HCSE-PF-2660-12-06-2024"/>
        <s v="KPPE-PF-282531-26-06-2024"/>
        <s v="KPPE-PF-282570-26-06-2024"/>
        <s v="LPEX-PF-21049-25-06-2024"/>
        <s v="LPEX-PF-21051-25-06-2024"/>
        <s v="KPPE-PF-284294-28-06-2024"/>
        <s v="KPEX-PF-227108-28-06-2024"/>
        <s v="KPEX-PF-227079-28-06-2024"/>
        <s v="LPEX-PF-21646-29-06-2024"/>
        <s v="HCSE-PF-2865-26-06-2024"/>
        <s v="HCSE-PF-2866-26-06-2024"/>
        <s v="HCSE-PF-2773-24-06-2024"/>
        <s v="KPEX-PF-224799-25-06-2024"/>
        <s v="KPEX-PF-224811-25-06-2024"/>
        <s v="KPEX-PF-228386-29-06-2024"/>
        <s v="KPEX-PF-5405-09-07-2024"/>
        <s v="KPEX-PF-5373-09-07-2024"/>
        <s v="KPEX-PF-4596-08-07-2024"/>
        <s v="MCSE-PF-116-03-07-2024"/>
        <s v="LPEX-PF-756-08-07-2024"/>
        <s v="LPEX-PF-758-08-07-2024"/>
        <s v="LPEX-PF-762-08-07-2024"/>
        <s v="LPEX-PF-767-08-07-2024"/>
        <s v="LPEX-PF-771-08-07-2024"/>
        <s v="KPEX-PF-7177-11-07-2024"/>
        <s v="KPEX-PF-7210-11-07-2024"/>
        <s v="KPEX-PF-7211-11-07-2024"/>
        <s v="KPEX-PF-6260-10-07-2024"/>
        <s v="KPEX-PF-6272-10-07-2024"/>
        <s v="LPEX-PF-1389-11-07-2024"/>
        <s v="LPEX-PF-1392-11-07-2024"/>
        <s v="LPEX-PF-20009-11-06-2024"/>
        <s v="LPEX-PF-924-09-07-2024"/>
        <s v="KPEX-PF-9832-15-07-2024"/>
        <s v="KPEX-PF-9840-15-07-2024"/>
        <s v="LPEX-PF-1628-15-07-2024"/>
        <s v="LPEX-PF-1446-12-07-2024"/>
        <s v="LPEX-PF-1506-12-07-2024"/>
        <s v="LPEX-PF-1507-12-07-2024"/>
        <s v="KPEX-PF-10162-15-07-2024"/>
        <s v="LPEX-PF-1643-15-07-2024"/>
        <s v="KPPE-PF-16017-20-07-2024"/>
        <s v="FPEX-PF-5104-21-06-2024"/>
        <s v="LPEX-PF-16333-13-05-2024"/>
        <s v="LPEX-PF-16336-13-05-2024"/>
        <s v="LPEX-PF-16350-13-05-2024"/>
        <s v="LPEX-PF-17864-23-05-2024"/>
        <s v="LPEX-PF-17866-23-05-2024"/>
        <s v="LPEX-PF-17868-23-05-2024"/>
        <s v="LPEX-PF-18515-30-05-2024"/>
        <s v="LPEX-PF-18518-30-05-2024"/>
        <s v="HCSE-PF-74-09-07-2024"/>
        <s v="HCSE-PF-150-13-07-2024"/>
        <s v="HCSE-PF-151-13-07-2024"/>
        <s v="PCSE-PF-51-24-08-2024"/>
        <s v="PCSE-PF-52-24-08-2024"/>
        <s v="PCSE-PF-53-24-08-2024"/>
        <s v="PCSE-PF-54-24-08-2024"/>
        <s v="PCSE-PF-55-24-08-2024"/>
        <s v="PCSE-PF-56-24-08-2024"/>
        <s v="PCSE-PF-57-24-08-2024"/>
        <s v="PCSE-PF-58-24-08-2024"/>
        <s v="PCSE-PF-59-24-08-2024"/>
        <s v="PCSE-PF-60-24-08-2024"/>
        <s v="PCSE-PF-61-24-08-2024"/>
        <s v="PCSE-PF-62-24-08-2024"/>
        <s v="PCSE-PF-63-24-08-2024"/>
        <s v="PCSE-PF-64-24-08-2024"/>
        <s v="HCSE-PF-383-16-08-2024"/>
        <s v="HCSE-PF-392-21-08-2024"/>
        <s v="KAPE-EB-60624-13-03-2024"/>
        <s v="KAPW-EB-148150-26-03-2024"/>
        <s v="KAPE-EB-75231-27-05-2024"/>
        <s v="KAPW-EB-194894-14-06-2024"/>
        <s v="KAPE-EB-6087-02-08-2024"/>
        <s v="KAPE-EB-6086-02-08-2024"/>
        <s v="09082023-A-004755"/>
        <s v="15082023-A-004760"/>
        <s v="15082023-A-004762"/>
        <s v="15082023-A-004766"/>
        <s v="15082023-A-005318"/>
        <s v="15082023-A-005332"/>
        <s v="15082023-A-005336"/>
        <s v="15082023-A-005339"/>
        <s v="15082023-A-005340"/>
        <s v="15082023-A-005342"/>
        <s v="16082023-A-005553"/>
        <s v="16082023-A-005560"/>
        <s v="16082023-A-005562"/>
        <s v="16082023-A-005565"/>
        <s v="16082023-A-005570"/>
        <s v="16082023-A-005575"/>
        <s v="16082023-A-005579"/>
        <s v="16082023-A-005582"/>
        <s v="16082023-A-005609"/>
        <s v="16082023-A-005616"/>
        <s v="16082023-A-005623"/>
        <s v="17082023-A-005930"/>
        <s v="17082023-A-005934"/>
        <s v="17082023-A-005942"/>
        <s v="17082023-A-005943"/>
        <s v="17082023-A-005944"/>
        <s v="17082023-A-005945"/>
        <s v="17082023-A-005946"/>
        <s v="24082023-A-006501"/>
        <s v="24082023-A-006503"/>
        <s v="24082023-A-006504"/>
        <s v="24082023-A-006505"/>
        <s v="24082023-A-006506"/>
        <s v="30082023-A-007762"/>
        <s v="30082023-A-007764"/>
        <s v="30082023-A-007767"/>
        <s v="30082023-A-007772"/>
        <s v="30082023-A-007773"/>
        <s v="30082023-A-007775"/>
        <s v="30082023-A-007776"/>
        <s v="30082023-A-007777"/>
        <s v="30082023-A-007779"/>
        <s v="30082023-A-007780"/>
        <s v="05092023-A-009011"/>
        <s v="05092023-A-009015"/>
        <s v="05092023-A-009017"/>
        <s v="05092023-A-009019"/>
        <s v="11092023-A-010002"/>
        <s v="11092023-A-010003"/>
        <s v="11092023-A-010005"/>
        <s v="11092023-A-010007"/>
        <s v="11092023-A-010013"/>
        <s v="11092023-A-010036"/>
        <s v="11092023-A-010040"/>
        <s v="11092023-A-010048"/>
        <s v="13092023-A-010742"/>
        <s v="13092023-A-010744"/>
        <s v="13092023-A-010746"/>
        <s v="13092023-A-010750"/>
        <s v="13092023-A-010753"/>
        <s v="13092023-A-010755"/>
        <s v="13092023-A-010756"/>
        <s v="18092023-A-011662"/>
        <s v="18092023-A-011664"/>
        <s v="18092023-A-011668"/>
        <s v="18092023-A-011670"/>
        <s v="18092023-A-011674"/>
        <s v="18092023-A-011675"/>
        <s v="19092023-A-011695"/>
        <s v="19092023-A-011697"/>
        <s v="19092023-A-011703"/>
        <s v="19092023-A-011706"/>
        <s v="19092023-A-011707"/>
        <s v="19092023-A-011710"/>
        <s v="19092023-A-011713"/>
        <s v="02102023-A-014157"/>
        <s v="02102023-A-014163"/>
        <s v="02102023-A-014165"/>
        <s v="16102023-A-017219"/>
        <s v="16102023-A-017223"/>
        <s v="16102023-A-017228"/>
        <s v="16102023-A-017233"/>
        <s v="16102023-A-017236"/>
        <s v="16102023-A-017239"/>
        <s v="16102023-A-017243"/>
        <s v="16102023-A-017246"/>
        <s v="16102023-A-017250"/>
        <s v="16102023-A-017254"/>
        <s v="18102023-A-018016"/>
        <s v="18102023-A-018020"/>
        <s v="18102023-A-018022"/>
        <s v="24102023-A-019228"/>
        <s v="24102023-A-019233"/>
        <s v="26102023-A-019917"/>
        <s v="26102023-A-019921"/>
        <s v="26102023-A-019923"/>
        <s v="26102023-A-019927"/>
        <s v="26102023-A-019930"/>
        <s v="30102023-A-020733"/>
        <s v="30102023-A-020740"/>
        <s v="30102023-A-020742"/>
        <s v="30102023-A-020745"/>
        <s v="30102023-A-020748"/>
        <s v="30102023-A-020760"/>
        <s v="30102023-A-020762"/>
        <s v="30102023-A-020769"/>
        <s v="30102023-A-020770"/>
        <s v="30102023-A-020773"/>
        <s v="17112023-A-026220"/>
        <s v="17112023-A-026235"/>
        <s v="17112023-A-026240"/>
        <s v="17112023-A-026245"/>
        <s v="17112023-A-026250"/>
        <s v="17112023-A-026264"/>
        <s v="17112023-A-026268"/>
        <s v="17112023-A-026276"/>
        <s v="17112023-A-026280"/>
        <s v="17112023-A-026284"/>
        <s v="17112023-A-026287"/>
        <s v="17112023-A-026301"/>
        <s v="17112023-A-026305"/>
        <s v="17112023-A-026313"/>
        <s v="17112023-A-026316"/>
        <s v="17112023-A-026321"/>
        <s v="17112023-A-026326"/>
        <s v="17112023-A-026330"/>
        <s v="17112023-A-026335"/>
        <s v="17112023-A-026440"/>
        <s v="17112023-A-026456"/>
        <s v="17112023-A-026464"/>
        <s v="17112023-A-026471"/>
        <s v="17112023-A-026474"/>
        <s v="17112023-A-026484"/>
        <s v="17112023-A-026488"/>
        <s v="17112023-A-026491"/>
        <s v="17112023-A-026498"/>
        <s v="17112023-A-026507"/>
        <s v="17112023-A-026513"/>
        <s v="17112023-A-026529"/>
        <s v="17112023-A-026518"/>
        <s v="17112023-A-026523"/>
        <s v="18112023-A-026769"/>
        <s v="18112023-A-026772"/>
        <s v="18112023-A-026779"/>
        <s v="20112023-A-026954"/>
        <s v="20112023-A-026961"/>
        <s v="20112023-A-026973"/>
        <s v="20112023-A-026978"/>
        <s v="20112023-A-026984"/>
        <s v="20112023-A-026994"/>
        <s v="20112023-A-026999"/>
        <s v="20112023-A-027007"/>
        <s v="20112023-A-027037"/>
        <s v="20112023-A-027050"/>
        <s v="20112023-A-027059"/>
        <s v="20112023-A-027064"/>
        <s v="17112023-A-026533"/>
        <s v="17112023-A-026448"/>
        <s v="17112023-A-026461"/>
        <s v="17112023-A-026537"/>
        <s v="17112023-A-026542"/>
        <s v="27112023-A-030664"/>
        <s v="27112023-A-030670"/>
        <s v="27112023-A-030675"/>
        <s v="27112023-A-030683"/>
        <s v="27112023-A-030688"/>
        <s v="27112023-A-030698"/>
        <s v="04122023-A-034274"/>
        <s v="04122023-A-034304"/>
        <s v="04122023-A-034309"/>
        <s v="04122023-A-034314"/>
        <s v="04122023-A-034318"/>
        <s v="04122023-A-034323"/>
        <s v="04122023-A-034350"/>
        <s v="04122023-A-034357"/>
        <s v="04122023-A-034374"/>
        <s v="04122023-A-034385"/>
        <s v="04122023-A-034403"/>
        <s v="04122023-A-034409"/>
        <s v="04122023-A-034417"/>
        <s v="04122023-A-034423"/>
        <s v="04122023-A-034429"/>
        <s v="07122023-A-035810"/>
        <s v="14122023-A-038556"/>
        <s v="21122023-A-041859"/>
        <s v="23122023-A-042856"/>
        <s v="26122023-A-043738"/>
        <s v="26122023-A-043742"/>
        <s v="26122023-A-043755"/>
        <s v="26122023-A-043760"/>
        <s v="26122023-A-043781"/>
        <s v="26122023-A-043804"/>
        <s v="26122023-A-043812"/>
        <s v="26122023-A-043819"/>
        <s v="26122023-A-043963"/>
        <s v="26122023-A-043965"/>
        <s v="26122023-A-043973"/>
        <s v="26122023-A-043999"/>
        <s v="26122023-A-044008"/>
        <s v="26122023-A-044021"/>
        <s v="26122023-A-044027"/>
        <s v="26122023-A-044101"/>
        <s v="26122023-A-044107"/>
        <s v="26122023-A-044113"/>
        <s v="26122023-A-044120"/>
        <s v="26122023-A-044124"/>
        <s v="26122023-A-044127"/>
        <s v="26122023-A-044133"/>
        <s v="26122023-A-044140"/>
        <s v="26122023-A-044147"/>
        <s v="26122023-A-044152"/>
        <s v="26122023-A-044206"/>
        <s v="26122023-A-044210"/>
        <s v="26122023-A-044216"/>
        <s v="26122023-A-044222"/>
        <s v="26122023-A-044226"/>
        <s v="26122023-A-044234"/>
        <s v="26122023-A-044237"/>
        <s v="26122023-A-044247"/>
        <s v="26122023-A-044278"/>
        <s v="26122023-A-044286"/>
        <s v="26122023-A-044292"/>
        <s v="26122023-A-044300"/>
        <s v="27122023-A-044558"/>
        <s v="27122023-A-044561"/>
        <s v="27122023-A-044566"/>
        <s v="27122023-A-044568"/>
        <s v="27122023-A-044575"/>
        <s v="27122023-A-044577"/>
        <s v="27122023-A-044581"/>
        <s v="27122023-A-044586"/>
        <s v="27122023-A-044589"/>
        <s v="27122023-A-044604"/>
        <s v="27122023-A-044606"/>
        <s v="27122023-A-044607"/>
        <s v="27122023-A-044610"/>
        <s v="27122023-A-044612"/>
        <s v="27122023-A-044618"/>
        <s v="27122023-A-044625"/>
        <s v="27122023-A-044626"/>
        <s v="27122023-A-044634"/>
        <s v="27122023-A-044639"/>
        <s v="27122023-A-044645"/>
        <s v="27122023-A-044647"/>
        <s v="27122023-A-044650"/>
        <s v="27122023-A-044657"/>
        <s v="27122023-A-044663"/>
        <s v="27122023-A-044668"/>
        <s v="27122023-A-044673"/>
        <s v="27122023-A-044676"/>
        <s v="27122023-A-044680"/>
        <s v="27122023-A-044687"/>
        <s v="27122023-A-044691"/>
        <s v="27122023-A-044707"/>
        <s v="27122023-A-044711"/>
        <s v="27122023-A-044715"/>
        <s v="27122023-A-044717"/>
        <s v="27122023-A-044722"/>
        <s v="27122023-A-044737"/>
        <s v="27122023-A-044747"/>
        <s v="27122023-A-044749"/>
        <s v="27122023-A-044753"/>
        <s v="02012024-A-047155"/>
        <s v="02012024-A-047159"/>
        <s v="02012024-A-047163"/>
        <s v="02012024-A-047167"/>
        <s v="02012024-A-047177"/>
        <s v="02012024-A-047184"/>
        <s v="02012024-A-047189"/>
        <s v="02012024-A-047195"/>
        <s v="02012024-A-047200"/>
        <s v="02012024-A-047210"/>
        <s v="02012024-A-047215"/>
        <s v="02012024-A-047222"/>
        <s v="02012024-A-047229"/>
        <s v="02012024-A-047233"/>
        <s v="02012024-A-047234"/>
        <s v="02012024-A-047246"/>
        <s v="02012024-A-047249"/>
        <s v="02012024-A-047254"/>
        <s v="02012024-A-047258"/>
        <s v="02012024-A-047267"/>
        <s v="02012024-A-047270"/>
        <s v="02012024-A-047281"/>
        <s v="02012024-A-047287"/>
        <s v="02012024-A-047308"/>
        <s v="02012024-A-047312"/>
        <s v="02012024-A-047316"/>
        <s v="02012024-A-047319"/>
        <s v="02012024-A-047320"/>
        <s v="02012024-A-047324"/>
        <s v="02012024-A-047326"/>
        <s v="02012024-A-047329"/>
        <s v="03012024-A-047436"/>
        <s v="03012024-A-047464"/>
        <s v="03012024-A-047470"/>
        <s v="03012024-A-047474"/>
        <s v="03012024-A-047480"/>
        <s v="03012024-A-047490"/>
        <s v="03012024-A-047502"/>
        <s v="03012024-A-047507"/>
        <s v="03012024-A-047528"/>
        <s v="03012024-A-047532"/>
        <s v="03012024-A-047536"/>
        <s v="03012024-A-047556"/>
        <s v="03012024-A-047567"/>
        <s v="03012024-A-047570"/>
        <s v="03012024-A-047578"/>
        <s v="03012024-A-047586"/>
        <s v="03012024-A-047589"/>
        <s v="03012024-A-047594"/>
        <s v="03012024-A-047599"/>
        <s v="03012024-A-047644"/>
        <s v="03012024-A-047645"/>
        <s v="03012024-A-047646"/>
        <s v="03012024-A-047647"/>
        <s v="03012024-A-047648"/>
        <s v="03012024-A-047649"/>
        <s v="03012024-A-047652"/>
        <s v="03012024-A-047653"/>
        <s v="03012024-A-047662"/>
        <s v="03012024-A-047672"/>
        <s v="03012024-A-047684"/>
        <s v="03012024-A-047690"/>
        <s v="03012024-A-047716"/>
        <s v="03012024-A-047722"/>
        <s v="03012024-A-047725"/>
        <s v="03012024-A-047727"/>
        <s v="03012024-A-047728"/>
        <s v="03012024-A-047741"/>
        <s v="03012024-A-047747"/>
        <s v="03012024-A-047754"/>
        <s v="03012024-A-047759"/>
        <s v="03012024-A-047762"/>
        <s v="03012024-A-047774"/>
        <s v="03012024-A-047784"/>
        <s v="03012024-A-047788"/>
        <s v="03012024-A-047791"/>
        <s v="03012024-A-047797"/>
        <s v="03012024-A-047801"/>
        <s v="03012024-A-047806"/>
        <s v="03012024-A-047812"/>
        <s v="03012024-A-047820"/>
        <s v="03012024-A-047830"/>
        <s v="03012024-A-047860"/>
        <s v="03012024-A-047872"/>
        <s v="03012024-A-047882"/>
        <s v="03012024-A-047892"/>
        <s v="03012024-A-047895"/>
        <s v="03012024-A-047897"/>
        <s v="03012024-A-047901"/>
        <s v="03012024-A-047905"/>
        <s v="03012024-A-047910"/>
        <s v="03012024-A-047912"/>
        <s v="03012024-A-047916"/>
        <s v="03012024-A-047917"/>
        <s v="03012024-A-047919"/>
        <s v="03012024-A-047920"/>
        <s v="03012024-A-047921"/>
        <s v="03012024-A-047922"/>
        <s v="16012024-A-052582"/>
        <s v="16012024-A-052606"/>
        <s v="16012024-A-052616"/>
        <s v="16012024-A-052621"/>
        <s v="16012024-A-052629"/>
        <s v="16012024-A-052669"/>
        <s v="16012024-A-052681"/>
        <s v="16012024-A-052687"/>
        <s v="16012024-A-052690"/>
        <s v="16012024-A-052693"/>
        <s v="16012024-A-052695"/>
        <s v="16012024-A-052697"/>
        <s v="17012024-A-052765"/>
        <s v="17012024-A-052779"/>
        <s v="17012024-A-052787"/>
        <s v="17012024-A-052798"/>
        <s v="17012024-A-052805"/>
        <s v="18012024-A-053414"/>
        <s v="18012024-A-053419"/>
        <s v="18012024-A-053430"/>
        <s v="18012024-A-053438"/>
        <s v="18012024-A-053445"/>
        <s v="18012024-A-053455"/>
        <s v="18012024-A-053463"/>
        <s v="18012024-A-053467"/>
        <s v="18012024-A-053472"/>
        <s v="18012024-A-053481"/>
        <s v="18012024-A-053487"/>
        <s v="18012024-A-053494"/>
        <s v="18012024-A-053499"/>
        <s v="18012024-A-053506"/>
        <s v="18012024-A-053512"/>
        <s v="18012024-A-053526"/>
        <s v="18012024-A-053531"/>
        <s v="18012024-A-053535"/>
        <s v="18012024-A-053540"/>
        <s v="18012024-A-053547"/>
        <s v="18012024-A-053553"/>
        <s v="18012024-A-053558"/>
        <s v="18012024-A-053561"/>
        <s v="18012024-A-053565"/>
        <s v="18012024-A-053574"/>
        <s v="18012024-A-053584"/>
        <s v="23012024-A-055051"/>
        <s v="23012024-A-055058"/>
        <s v="23012024-A-055063"/>
        <s v="23012024-A-055067"/>
        <s v="23012024-A-055071"/>
        <s v="23012024-A-055073"/>
        <s v="23012024-A-055078"/>
        <s v="23012024-A-055083"/>
        <s v="23012024-A-055087"/>
        <s v="23012024-A-055089"/>
        <s v="23012024-A-055094"/>
        <s v="23012024-A-055098"/>
        <s v="23012024-A-055101"/>
        <s v="23012024-A-055107"/>
        <s v="23012024-A-055109"/>
        <s v="23012024-A-055112"/>
        <s v="23012024-A-055115"/>
        <s v="23012024-A-055118"/>
        <s v="23012024-A-055121"/>
        <s v="23012024-A-055125"/>
        <s v="23012024-A-055132"/>
        <s v="23012024-A-055134"/>
        <s v="23012024-A-055138"/>
        <s v="23012024-A-055143"/>
        <s v="23012024-A-055145"/>
        <s v="23012024-A-055147"/>
        <s v="23012024-A-055149"/>
        <s v="23012024-A-055150"/>
        <s v="23012024-A-055152"/>
        <s v="23012024-A-055154"/>
        <s v="23012024-A-055167"/>
        <s v="23012024-A-055169"/>
        <s v="23012024-A-055170"/>
        <s v="23012024-A-055171"/>
        <s v="23012024-A-055173"/>
        <s v="23012024-A-055177"/>
        <s v="23012024-A-055178"/>
        <s v="23012024-A-055188"/>
        <s v="23012024-A-055193"/>
        <s v="23012024-A-055194"/>
        <s v="23012024-A-055197"/>
        <s v="23012024-A-055199"/>
        <s v="23012024-A-055203"/>
        <s v="23012024-A-055204"/>
        <s v="23012024-A-055209"/>
        <s v="23012024-A-055212"/>
        <s v="23012024-A-055217"/>
        <s v="23012024-A-055222"/>
        <s v="23012024-A-055227"/>
        <s v="23012024-A-055231"/>
        <s v="31012024-A-058217"/>
        <s v="31012024-A-058228"/>
        <s v="31012024-A-058261"/>
        <s v="31012024-A-058276"/>
        <s v="31012024-A-058280"/>
        <s v="31012024-A-058297"/>
        <s v="31012024-A-058430"/>
        <s v="31012024-A-058440"/>
        <s v="31012024-A-058443"/>
        <s v="31012024-A-058448"/>
        <s v="31012024-A-058454"/>
        <s v="31012024-A-058466"/>
        <s v="31012024-A-058474"/>
        <s v="31012024-A-058482"/>
        <s v="31012024-A-058490"/>
        <s v="31012024-A-058494"/>
        <s v="31012024-A-058499"/>
        <s v="31012024-A-058504"/>
        <s v="31012024-A-058508"/>
        <s v="31012024-A-058516"/>
        <s v="31012024-A-058519"/>
        <s v="31012024-A-058522"/>
        <s v="31012024-A-058527"/>
        <s v="31012024-A-058532"/>
        <s v="31012024-A-058535"/>
        <s v="31012024-A-058538"/>
        <s v="31012024-A-058554"/>
        <s v="31012024-A-058555"/>
        <s v="31012024-A-058556"/>
        <s v="31012024-A-058557"/>
        <s v="31012024-A-058558"/>
        <s v="31012024-A-058559"/>
        <s v="31012024-A-058560"/>
        <s v="31012024-A-058561"/>
        <s v="20022024-A-063898"/>
        <s v="20022024-A-063927"/>
        <s v="20022024-A-063934"/>
        <s v="20022024-A-063940"/>
        <s v="20022024-A-063948"/>
        <s v="20022024-A-063955"/>
        <s v="20022024-A-063958"/>
        <s v="20022024-A-063959"/>
        <s v="20022024-A-063961"/>
        <s v="20022024-A-063971"/>
        <s v="20022024-A-063977"/>
        <s v="20022024-A-063982"/>
        <s v="20022024-A-063987"/>
        <s v="20022024-A-063992"/>
        <s v="20022024-A-063996"/>
        <s v="20022024-A-064002"/>
        <s v="20022024-A-064011"/>
        <s v="20022024-A-064016"/>
        <s v="20022024-A-064021"/>
        <s v="26022024-A-065247"/>
        <s v="26022024-A-065263"/>
        <s v="26022024-A-065269"/>
        <s v="26022024-A-065308"/>
        <s v="26022024-A-065311"/>
        <s v="26022024-A-065315"/>
        <s v="26022024-A-065321"/>
        <s v="26022024-A-065323"/>
        <s v="26022024-A-065330"/>
        <s v="26022024-A-065440"/>
        <s v="26022024-A-065447"/>
        <s v="26022024-A-065453"/>
        <s v="26022024-A-065488"/>
        <s v="26022024-A-065493"/>
        <s v="26022024-A-065500"/>
        <s v="26022024-A-065503"/>
        <s v="26022024-A-065504"/>
        <s v="26022024-A-065509"/>
        <s v="26022024-A-065514"/>
        <s v="26022024-A-065520"/>
        <s v="27022024-A-065952"/>
        <s v="27022024-A-065967"/>
        <s v="27022024-A-065976"/>
        <s v="27022024-A-065985"/>
        <s v="27022024-A-065993"/>
        <s v="27022024-A-066000"/>
        <s v="27022024-A-066011"/>
        <s v="27022024-A-066016"/>
        <s v="27022024-A-066025"/>
        <s v="27022024-A-066033"/>
        <s v="27022024-A-066039"/>
        <s v="27022024-A-066064"/>
        <s v="27022024-A-066079"/>
        <s v="27022024-A-066094"/>
        <s v="27022024-A-066109"/>
        <s v="27022024-A-066116"/>
        <s v="27022024-A-066222"/>
        <s v="27022024-A-066141"/>
        <s v="27022024-A-066145"/>
        <s v="27022024-A-066156"/>
        <s v="27022024-A-066163"/>
        <s v="27022024-A-066169"/>
        <s v="27022024-A-066220"/>
        <s v="27022024-A-066227"/>
        <s v="27022024-A-066228"/>
        <s v="28022024-A-066299"/>
        <s v="28022024-A-066302"/>
        <s v="28022024-A-066313"/>
        <s v="28022024-A-066318"/>
        <s v="04032024-A-068165"/>
        <s v="04032024-A-068168"/>
        <s v="08032024-A-070139"/>
        <s v="08032024-A-070148"/>
        <s v="08032024-A-070152"/>
        <s v="08032024-A-070159"/>
        <s v="08032024-A-070166"/>
        <s v="08032024-A-070172"/>
        <s v="08032024-A-070178"/>
        <s v="08032024-A-070186"/>
        <s v="08032024-A-070192"/>
        <s v="08032024-A-070198"/>
        <s v="08032024-A-070202"/>
        <s v="08032024-A-070214"/>
        <s v="08032024-A-070219"/>
        <s v="08032024-A-070223"/>
        <s v="08032024-A-070227"/>
        <s v="08032024-A-070232"/>
        <s v="13032024-A-072273"/>
        <s v="13032024-A-072296"/>
        <s v="13032024-A-072314"/>
        <s v="13032024-A-072326"/>
        <s v="11032024-A-071139"/>
        <s v="11032024-A-071149"/>
        <s v="11032024-A-071156"/>
        <s v="11032024-A-071164"/>
        <s v="11032024-A-071172"/>
        <s v="11032024-A-071177"/>
        <s v="11032024-A-071192"/>
        <s v="11032024-A-071205"/>
        <s v="11032024-A-071215"/>
        <s v="11032024-A-071224"/>
        <s v="13032024-A-072205"/>
        <s v="13032024-A-072225"/>
        <s v="13032024-A-072233"/>
        <s v="13032024-A-072241"/>
        <s v="13032024-A-072247"/>
        <s v="13032024-A-072261"/>
        <s v="16032024-A-073979"/>
        <s v="16032024-A-073985"/>
        <s v="16032024-A-073990"/>
        <s v="16032024-A-073993"/>
        <s v="16032024-A-073995"/>
        <s v="16032024-A-073997"/>
        <s v="16032024-A-074002"/>
        <s v="16032024-A-074005"/>
        <s v="16032024-A-074009"/>
        <s v="16032024-A-074012"/>
        <s v="16032024-A-074015"/>
        <s v="16032024-A-074017"/>
        <s v="16032024-A-074019"/>
        <s v="16032024-A-074022"/>
        <s v="16032024-A-074024"/>
        <s v="16032024-A-074026"/>
        <s v="16032024-A-074029"/>
        <s v="16032024-A-074031"/>
        <s v="16032024-A-074032"/>
        <s v="16032024-A-074033"/>
        <s v="29032024-A-078648"/>
        <s v="29032024-A-078661"/>
        <s v="29032024-A-078662"/>
        <s v="29032024-A-078667"/>
        <s v="29032024-A-078677"/>
        <s v="29032024-A-078686"/>
        <s v="29032024-A-078696"/>
        <s v="29032024-A-078700"/>
        <s v="29032024-A-078704"/>
        <s v="29032024-A-078713"/>
        <s v="29032024-A-078722"/>
        <s v="29032024-A-078730"/>
        <s v="29032024-A-078735"/>
        <s v="29032024-A-078740"/>
        <s v="29032024-A-078744"/>
        <s v="29032024-A-078748"/>
        <s v="29032024-A-078759"/>
        <s v="29032024-A-078773"/>
        <s v="29032024-A-078783"/>
        <s v="29032024-A-078796"/>
        <s v="29032024-A-078800"/>
        <s v="29032024-A-078803"/>
        <s v="29032024-A-078807"/>
        <s v="29032024-A-078809"/>
        <s v="29032024-A-078810"/>
        <s v="29032024-A-078812"/>
        <s v="29032024-A-078813"/>
        <s v="29032024-A-078814"/>
        <s v="29032024-A-078815"/>
        <s v="29032024-A-078816"/>
        <s v="29032024-A-078817"/>
        <s v="29032024-A-078818"/>
        <s v="29032024-A-078819"/>
        <s v="29032024-A-078820"/>
        <s v="29032024-A-078821"/>
        <s v="29032024-A-078822"/>
        <s v="16042024-A-083595"/>
        <s v="16042024-A-083609"/>
        <s v="16042024-A-083611"/>
        <s v="16042024-A-083622"/>
        <s v="16042024-A-083625"/>
        <s v="16042024-A-083635"/>
        <s v="16042024-A-083639"/>
        <s v="16042024-A-083643"/>
        <s v="16042024-A-083647"/>
        <s v="16042024-A-083648"/>
        <s v="16042024-A-083651"/>
        <s v="16042024-A-083653"/>
        <s v="16042024-A-083655"/>
        <s v="16042024-A-083657"/>
        <s v="16042024-A-083663"/>
        <s v="16042024-A-083667"/>
        <s v="16042024-A-083669"/>
        <s v="16042024-A-083671"/>
        <s v="17042024-A-083905"/>
        <s v="17042024-A-083917"/>
        <s v="17042024-A-083920"/>
        <s v="17042024-A-083930"/>
        <s v="17042024-A-083938"/>
        <s v="17042024-A-083953"/>
        <s v="17042024-A-083966"/>
        <s v="17042024-A-083977"/>
        <s v="17042024-A-083984"/>
        <s v="17042024-A-083991"/>
        <s v="17042024-A-084000"/>
        <s v="17042024-A-084004"/>
        <s v="17042024-A-084006"/>
        <s v="17042024-A-084030"/>
        <s v="17042024-A-084033"/>
        <s v="17042024-A-084037"/>
        <s v="17042024-A-084058"/>
        <s v="17042024-A-084067"/>
        <s v="17042024-A-084073"/>
        <s v="17042024-A-084078"/>
        <s v="17042024-A-084083"/>
        <s v="17042024-A-084088"/>
        <s v="17042024-A-084091"/>
        <s v="17042024-A-084096"/>
        <s v="17042024-A-084100"/>
        <s v="17042024-A-084103"/>
        <s v="17042024-A-084110"/>
        <s v="17042024-A-084120"/>
        <s v="17042024-A-084132"/>
        <s v="17042024-A-084139"/>
        <s v="17042024-A-084145"/>
        <s v="17042024-A-084151"/>
        <s v="17042024-A-084157"/>
        <s v="17042024-A-084165"/>
        <s v="17042024-A-084170"/>
        <s v="17042024-A-084202"/>
        <s v="17042024-A-084212"/>
        <s v="17042024-A-084217"/>
        <s v="17042024-A-084220"/>
        <s v="17042024-A-084226"/>
        <s v="17042024-A-084242"/>
        <s v="17042024-A-084248"/>
        <s v="26042024-A-089508"/>
        <s v="22042024-A-087190"/>
        <s v="22042024-A-087193"/>
        <s v="22042024-A-087195"/>
        <s v="22042024-A-087196"/>
        <s v="02052024-A-091930"/>
        <s v="23042024-A-087325"/>
        <s v="23042024-A-087336"/>
        <s v="23042024-A-087351"/>
        <s v="23042024-A-087358"/>
        <s v="25042024-A-088911"/>
        <s v="25042024-A-088917"/>
        <s v="25042024-A-088923"/>
        <s v="25042024-A-088957"/>
        <s v="25042024-A-088964"/>
        <s v="25042024-A-088969"/>
        <s v="25042024-A-088978"/>
        <s v="25042024-A-088985"/>
        <s v="25042024-A-088993"/>
        <s v="25042024-A-089007"/>
        <s v="25042024-A-089022"/>
        <s v="25042024-A-089030"/>
        <s v="25042024-A-089040"/>
        <s v="25042024-A-089053"/>
        <s v="25042024-A-089059"/>
        <s v="25042024-A-089068"/>
        <s v="25042024-A-089080"/>
        <s v="25042024-A-089085"/>
        <s v="25042024-A-089093"/>
        <s v="25042024-A-089099"/>
        <s v="27042024-A-089895"/>
        <s v="27042024-A-089922"/>
        <s v="27042024-A-089928"/>
        <s v="27042024-A-089938"/>
        <s v="27042024-A-089945"/>
        <s v="27042024-A-089947"/>
        <s v="27042024-A-089950"/>
        <s v="27042024-A-089955"/>
        <s v="27042024-A-089960"/>
        <s v="03052024-A-093090"/>
        <s v="03052024-A-093103"/>
        <s v="03052024-A-093118"/>
        <s v="03052024-A-093202"/>
        <s v="03052024-A-093212"/>
        <s v="03052024-A-093218"/>
        <s v="03052024-A-093225"/>
        <s v="03052024-A-093229"/>
        <s v="03052024-A-093231"/>
        <s v="03052024-A-093232"/>
        <s v="03052024-A-093240"/>
        <s v="03052024-A-093241"/>
        <s v="03052024-A-093243"/>
        <s v="03052024-A-093244"/>
        <s v="03052024-A-093246"/>
        <s v="03052024-A-093247"/>
        <s v="03052024-A-093248"/>
        <s v="03052024-A-093249"/>
        <s v="03052024-A-093250"/>
        <s v="03052024-A-093251"/>
        <s v="03052024-A-093252"/>
        <s v="03052024-A-093253"/>
        <s v="03052024-A-093254"/>
        <s v="04052024-A-093294"/>
        <s v="04052024-A-093296"/>
        <s v="04052024-A-093299"/>
        <s v="04052024-A-093302"/>
        <s v="04052024-A-093303"/>
        <s v="04052024-A-093306"/>
        <s v="07052024-A-094605"/>
        <s v="07052024-A-094631"/>
        <s v="07052024-A-094659"/>
        <s v="07052024-A-094668"/>
        <s v="07052024-A-094678"/>
        <s v="07052024-A-094693"/>
        <s v="07052024-A-094704"/>
        <s v="07052024-A-094719"/>
        <s v="07052024-A-094854"/>
        <s v="07052024-A-094898"/>
        <s v="07052024-A-094913"/>
        <s v="07052024-A-094927"/>
        <s v="07052024-A-094942"/>
        <s v="07052024-A-094954"/>
        <s v="07052024-A-094968"/>
        <s v="07052024-A-094983"/>
        <s v="07052024-A-095004"/>
        <s v="07052024-A-095015"/>
        <s v="07052024-A-095032"/>
        <s v="07052024-A-095047"/>
        <s v="24052024-A-103130"/>
        <s v="24052024-A-103146"/>
        <s v="24052024-A-103156"/>
        <s v="24052024-A-103170"/>
        <s v="24052024-A-103193"/>
        <s v="24052024-A-103197"/>
        <s v="24052024-A-103211"/>
        <s v="24052024-A-103219"/>
        <s v="24052024-A-103228"/>
        <s v="24052024-A-103235"/>
        <s v="24052024-A-103243"/>
        <s v="24052024-A-103248"/>
        <s v="24052024-A-103255"/>
        <s v="24052024-A-103261"/>
        <s v="24052024-A-103269"/>
        <s v="24052024-A-103276"/>
        <s v="24052024-A-103279"/>
        <s v="24052024-A-103317"/>
        <s v="24052024-A-103325"/>
        <s v="24052024-A-103409"/>
        <s v="24052024-A-103444"/>
        <s v="24052024-A-103447"/>
        <s v="24052024-A-103454"/>
        <s v="24052024-A-103465"/>
        <s v="24052024-A-103475"/>
        <s v="24052024-A-103482"/>
        <s v="24052024-A-103491"/>
        <s v="24052024-A-103500"/>
        <s v="24052024-A-103525"/>
        <s v="24052024-A-103531"/>
        <s v="24052024-A-103544"/>
        <s v="24052024-A-103590"/>
        <s v="24052024-A-103591"/>
        <s v="24052024-A-103594"/>
        <s v="24052024-A-103597"/>
        <s v="24052024-A-103600"/>
        <s v="24052024-A-103605"/>
        <s v="24052024-A-103608"/>
        <s v="24052024-A-103609"/>
        <s v="29052024-A-105977"/>
        <s v="29052024-A-105995"/>
        <s v="29052024-A-105997"/>
        <s v="30052024-A-106238"/>
        <s v="30052024-A-106371"/>
        <s v="30052024-A-106387"/>
        <s v="30052024-A-106398"/>
        <s v="30052024-A-106404"/>
        <s v="30052024-A-106409"/>
        <s v="30052024-A-106415"/>
        <s v="30052024-A-106422"/>
        <s v="30052024-A-106431"/>
        <s v="30052024-A-106434"/>
        <s v="30052024-A-106438"/>
        <s v="30052024-A-106515"/>
        <s v="30052024-A-106523"/>
        <s v="30052024-A-106527"/>
        <s v="30052024-A-106533"/>
        <s v="30052024-A-106540"/>
        <s v="30052024-A-106543"/>
        <s v="30052024-A-106549"/>
        <s v="30052024-A-106554"/>
        <s v="30052024-A-106567"/>
        <s v="30052024-A-106576"/>
        <s v="30052024-A-106583"/>
        <s v="30052024-A-106590"/>
        <s v="30052024-A-106595"/>
        <s v="30052024-A-106602"/>
        <s v="03062024-A-108361"/>
        <s v="03062024-A-108373"/>
        <s v="03062024-A-108393"/>
        <s v="03062024-A-108403"/>
        <s v="03062024-A-108417"/>
        <s v="03062024-A-108446"/>
        <s v="03062024-A-108450"/>
        <s v="03062024-A-108468"/>
        <s v="03062024-A-108477"/>
        <s v="03062024-A-108479"/>
        <s v="03062024-A-108481"/>
        <s v="03062024-A-108482"/>
        <s v="03062024-A-108483"/>
        <s v="03062024-A-108485"/>
        <s v="03062024-A-108486"/>
        <s v="03062024-A-108487"/>
        <s v="03062024-A-108489"/>
        <s v="03062024-A-108490"/>
        <s v="03062024-A-108491"/>
        <s v="03062024-A-108492"/>
        <s v="04062024-A-108590"/>
        <s v="04062024-A-108596"/>
        <s v="04062024-A-108600"/>
        <s v="04062024-A-108604"/>
        <s v="04062024-A-108606"/>
        <s v="04062024-A-108609"/>
        <s v="04062024-A-108615"/>
        <s v="04062024-A-108622"/>
        <s v="04062024-A-108631"/>
        <s v="04062024-A-108635"/>
        <s v="04062024-A-108638"/>
        <s v="04062024-A-108644"/>
        <s v="04062024-A-108650"/>
        <s v="04062024-A-108654"/>
        <s v="04062024-A-108664"/>
        <s v="04062024-A-108671"/>
        <s v="04062024-A-108676"/>
        <s v="04062024-A-108681"/>
        <s v="04062024-A-108688"/>
        <s v="04062024-A-108709"/>
        <s v="04062024-A-108736"/>
        <s v="04062024-A-108741"/>
        <s v="04062024-A-108748"/>
        <s v="07062024-A-111142"/>
        <s v="07062024-A-111148"/>
        <s v="07062024-A-111158"/>
        <s v="07062024-A-111163"/>
        <s v="13062024-A-115010"/>
        <s v="13062024-A-115058"/>
        <s v="13062024-A-115074"/>
        <s v="13062024-A-115082"/>
        <s v="13062024-A-115091"/>
        <s v="13062024-A-115099"/>
        <s v="13062024-A-115106"/>
        <s v="13062024-A-115110"/>
        <s v="13062024-A-115125"/>
        <s v="13062024-A-115133"/>
        <s v="13062024-A-115144"/>
        <s v="13062024-A-115152"/>
        <s v="13062024-A-115164"/>
        <s v="13062024-A-115200"/>
        <s v="13062024-A-115204"/>
        <s v="13062024-A-115207"/>
        <s v="13062024-A-115208"/>
        <s v="13062024-A-115210"/>
        <s v="13062024-A-115212"/>
        <s v="13062024-A-115216"/>
        <s v="13062024-A-115219"/>
        <s v="13062024-A-115222"/>
        <s v="13062024-A-115226"/>
        <s v="13062024-A-115229"/>
        <s v="13062024-A-115231"/>
        <s v="13062024-A-115234"/>
        <s v="13062024-A-115237"/>
        <s v="13062024-A-115241"/>
        <s v="13062024-A-115244"/>
        <s v="13062024-A-115248"/>
        <s v="14062024-A-115442"/>
        <s v="14062024-A-115448"/>
        <s v="14062024-A-115459"/>
        <s v="14062024-A-115471"/>
        <s v="14062024-A-115480"/>
        <s v="14062024-A-115491"/>
        <s v="14062024-A-115502"/>
        <s v="14062024-A-115517"/>
        <s v="14062024-A-115530"/>
        <s v="14062024-A-115536"/>
        <s v="14062024-A-115541"/>
        <s v="14062024-A-115549"/>
        <s v="14062024-A-115558"/>
        <s v="25062024-A-118686"/>
        <s v="25062024-A-118710"/>
        <s v="25062024-A-118717"/>
        <s v="25062024-A-118726"/>
        <s v="25062024-A-118728"/>
        <s v="26062024-A-119544"/>
        <s v="26062024-A-119546"/>
        <s v="26062024-A-119549"/>
        <s v="03072024-A-123382"/>
        <s v="03072024-A-123394"/>
        <s v="03072024-A-123403"/>
        <s v="03072024-A-123409"/>
        <s v="03072024-A-123416"/>
        <s v="03072024-A-123422"/>
        <s v="03072024-A-123429"/>
        <s v="03072024-A-123437"/>
        <s v="03072024-A-123445"/>
        <s v="03072024-A-123456"/>
        <s v="03072024-A-123470"/>
        <s v="03072024-A-123487"/>
        <s v="03072024-A-123501"/>
        <s v="03072024-A-123511"/>
        <s v="03072024-A-123519"/>
        <s v="03072024-A-123569"/>
        <s v="03072024-A-123586"/>
        <s v="03072024-A-123590"/>
        <s v="03072024-A-123604"/>
        <s v="03072024-A-123615"/>
        <s v="03072024-A-123620"/>
        <s v="03072024-A-123631"/>
        <s v="03072024-A-123637"/>
        <s v="03072024-A-123643"/>
        <s v="03072024-A-123649"/>
        <s v="03072024-A-123654"/>
        <s v="03072024-A-123656"/>
        <s v="03072024-A-123659"/>
        <s v="03072024-A-123660"/>
        <s v="03072024-A-123662"/>
        <s v="03072024-A-123689"/>
        <s v="03072024-A-123695"/>
        <s v="03072024-A-123703"/>
        <s v="03072024-A-123708"/>
        <s v="03072024-A-123712"/>
        <s v="03072024-A-123718"/>
        <s v="03072024-A-123724"/>
        <s v="03072024-A-123743"/>
        <s v="03072024-A-123749"/>
        <s v="03072024-A-123754"/>
        <s v="03072024-A-123759"/>
        <s v="03072024-A-123765"/>
        <s v="03072024-A-123778"/>
        <s v="03072024-A-123787"/>
        <s v="03072024-A-123798"/>
        <s v="03072024-A-123825"/>
        <s v="03072024-A-123834"/>
        <s v="03072024-A-123851"/>
        <s v="03072024-A-123861"/>
        <s v="03072024-A-123876"/>
        <s v="03072024-A-123888"/>
        <s v="03072024-A-123911"/>
        <s v="03072024-A-123917"/>
        <s v="04072024-A-124583"/>
        <s v="04072024-A-124590"/>
        <s v="04072024-A-124593"/>
        <s v="04072024-A-124594"/>
        <s v="04072024-A-124595"/>
        <s v="06072024-A-125012"/>
        <s v="06072024-A-125019"/>
        <s v="06072024-A-125021"/>
        <s v="06072024-A-125028"/>
        <s v="06072024-A-125030"/>
        <s v="06072024-A-125032"/>
        <s v="06072024-A-125034"/>
        <s v="06072024-A-125039"/>
        <s v="06072024-A-125044"/>
        <s v="06072024-A-125055"/>
        <s v="06072024-A-125057"/>
        <s v="06072024-A-125061"/>
        <s v="06072024-A-125065"/>
        <s v="06072024-A-125070"/>
        <s v="06072024-A-125073"/>
        <s v="06072024-A-125077"/>
        <s v="06072024-A-125086"/>
        <s v="06072024-A-125091"/>
        <s v="06072024-A-125093"/>
        <s v="06072024-A-125095"/>
        <s v="06072024-A-125099"/>
        <s v="06072024-A-125108"/>
        <s v="06072024-A-125115"/>
        <s v="06072024-A-125119"/>
        <s v="06072024-A-125124"/>
        <s v="06072024-A-125130"/>
        <s v="06072024-A-125137"/>
        <s v="06072024-A-125143"/>
        <s v="06072024-A-125149"/>
        <s v="06072024-A-125153"/>
        <s v="06072024-A-125155"/>
        <s v="06072024-A-125196"/>
        <s v="06072024-A-125209"/>
        <s v="06072024-A-125210"/>
        <s v="06072024-A-125212"/>
        <s v="06072024-A-125215"/>
        <s v="06072024-A-125219"/>
        <s v="06072024-A-125222"/>
        <s v="06072024-A-125224"/>
        <s v="12072024-A-128155"/>
        <s v="12072024-A-128159"/>
        <s v="19072024-A-129717"/>
        <s v="19072024-A-129723"/>
        <n v="89" u="1"/>
        <n v="20" u="1"/>
        <n v="87" u="1"/>
        <n v="85" u="1"/>
        <n v="19" u="1"/>
        <n v="7" u="1"/>
        <n v="83" u="1"/>
        <n v="128" u="1"/>
        <n v="81" u="1"/>
        <n v="18" u="1"/>
        <n v="126" u="1"/>
        <n v="79" u="1"/>
        <n v="124" u="1"/>
        <n v="77" u="1"/>
        <n v="17" u="1"/>
        <n v="122" u="1"/>
        <n v="75" u="1"/>
        <n v="120" u="1"/>
        <n v="73" u="1"/>
        <n v="16" u="1"/>
        <n v="118" u="1"/>
        <n v="45" u="1"/>
        <n v="71" u="1"/>
        <n v="116" u="1"/>
        <n v="44" u="1"/>
        <n v="69" u="1"/>
        <n v="114" u="1"/>
        <n v="6" u="1"/>
        <n v="43" u="1"/>
        <n v="67" u="1"/>
        <n v="112" u="1"/>
        <n v="42" u="1"/>
        <n v="65" u="1"/>
        <n v="15" u="1"/>
        <n v="110" u="1"/>
        <n v="41" u="1"/>
        <n v="2" u="1"/>
        <n v="108" u="1"/>
        <n v="40" u="1"/>
        <n v="106" u="1"/>
        <n v="39" u="1"/>
        <n v="104" u="1"/>
        <n v="38" u="1"/>
        <n v="14" u="1"/>
        <n v="102" u="1"/>
        <n v="37" u="1"/>
        <n v="100" u="1"/>
        <n v="36" u="1"/>
        <n v="98" u="1"/>
        <n v="5" u="1"/>
        <n v="35" u="1"/>
        <n v="96" u="1"/>
        <n v="34" u="1"/>
        <n v="13" u="1"/>
        <n v="94" u="1"/>
        <n v="33" u="1"/>
        <n v="92" u="1"/>
        <n v="32" u="1"/>
        <n v="90" u="1"/>
        <n v="88" u="1"/>
        <n v="31" u="1"/>
        <n v="12" u="1"/>
        <n v="86" u="1"/>
        <n v="84" u="1"/>
        <n v="30" u="1"/>
        <n v="82" u="1"/>
        <n v="4" u="1"/>
        <n v="127" u="1"/>
        <n v="80" u="1"/>
        <n v="125" u="1"/>
        <n v="29" u="1"/>
        <n v="11" u="1"/>
        <n v="78" u="1"/>
        <n v="123" u="1"/>
        <n v="76" u="1"/>
        <n v="121" u="1"/>
        <n v="28" u="1"/>
        <n v="74" u="1"/>
        <n v="119" u="1"/>
        <n v="72" u="1"/>
        <n v="117" u="1"/>
        <n v="27" u="1"/>
        <n v="10" u="1"/>
        <n v="70" u="1"/>
        <n v="115" u="1"/>
        <n v="68" u="1"/>
        <n v="113" u="1"/>
        <n v="26" u="1"/>
        <n v="66" u="1"/>
        <n v="111" u="1"/>
        <n v="64" u="1"/>
        <n v="109" u="1"/>
        <n v="25" u="1"/>
        <n v="9" u="1"/>
        <n v="63" u="1"/>
        <n v="107" u="1"/>
        <n v="62" u="1"/>
        <n v="105" u="1"/>
        <n v="24" u="1"/>
        <n v="61" u="1"/>
        <n v="103" u="1"/>
        <n v="60" u="1"/>
        <n v="101" u="1"/>
        <n v="23" u="1"/>
        <n v="8" u="1"/>
        <n v="59" u="1"/>
        <n v="99" u="1"/>
        <n v="97" u="1"/>
        <n v="22" u="1"/>
        <n v="3" u="1"/>
        <n v="95" u="1"/>
        <n v="93" u="1"/>
        <n v="21" u="1"/>
        <n v="91" u="1"/>
        <n v="1" u="1"/>
      </sharedItems>
    </cacheField>
    <cacheField name="Date" numFmtId="0">
      <sharedItems containsNonDate="0" containsDate="1" containsString="0" containsBlank="1" minDate="2019-11-08T00:00:00" maxDate="6202-06-27T00:00:00"/>
    </cacheField>
    <cacheField name="Item" numFmtId="0">
      <sharedItems containsBlank="1"/>
    </cacheField>
    <cacheField name="Status" numFmtId="0">
      <sharedItems containsBlank="1" containsMixedTypes="1" containsNumber="1" containsInteger="1" minValue="0" maxValue="0" count="5">
        <s v="Closed"/>
        <s v="-"/>
        <s v="Running"/>
        <m/>
        <n v="0" u="1"/>
      </sharedItems>
    </cacheField>
    <cacheField name="Qty Recd (Kg)" numFmtId="0">
      <sharedItems containsString="0" containsBlank="1" containsNumber="1" minValue="1" maxValue="8250000" count="1444">
        <n v="212690"/>
        <n v="323035.7"/>
        <n v="255538.8"/>
        <n v="314640"/>
        <n v="262200"/>
        <n v="157320"/>
        <n v="24640"/>
        <n v="26010"/>
        <n v="25840"/>
        <n v="14260"/>
        <n v="2296.52"/>
        <n v="3988.39"/>
        <n v="185"/>
        <n v="2500"/>
        <n v="9583.83"/>
        <n v="500"/>
        <n v="5025.59"/>
        <n v="1272"/>
        <n v="18018"/>
        <n v="26000"/>
        <n v="1800000"/>
        <n v="3300000"/>
        <n v="5004"/>
        <n v="8250000"/>
        <n v="7531"/>
        <n v="472.7"/>
        <n v="3070"/>
        <n v="27.95"/>
        <n v="113400"/>
        <n v="17917.2"/>
        <n v="24360"/>
        <n v="19991"/>
        <n v="836"/>
        <n v="36288"/>
        <n v="96000"/>
        <n v="1221"/>
        <n v="24480"/>
        <n v="18144"/>
        <n v="19980.599999999999"/>
        <n v="6780"/>
        <n v="22320"/>
        <n v="384"/>
        <n v="13567.09"/>
        <n v="36235"/>
        <n v="19192.43"/>
        <n v="58097.33"/>
        <n v="3072"/>
        <n v="24120"/>
        <n v="24320"/>
        <n v="48300"/>
        <n v="857"/>
        <n v="11000"/>
        <n v="36778.980000000003"/>
        <n v="3766"/>
        <n v="48440"/>
        <n v="21536"/>
        <n v="115.2"/>
        <n v="97950"/>
        <n v="46710"/>
        <n v="23220"/>
        <n v="23100"/>
        <n v="600"/>
        <n v="71668.800000000003"/>
        <n v="89586"/>
        <n v="11050"/>
        <n v="17998"/>
        <n v="3295"/>
        <n v="53751.6"/>
        <n v="54432"/>
        <n v="18266.900000000001"/>
        <n v="51200"/>
        <n v="7720"/>
        <n v="54414.99"/>
        <n v="480"/>
        <n v="19950.8"/>
        <n v="16000"/>
        <n v="1368"/>
        <n v="6975.48"/>
        <n v="97920"/>
        <n v="1714"/>
        <n v="3671"/>
        <n v="53519.72"/>
        <n v="21741.7"/>
        <n v="40148.699999999997"/>
        <n v="25200"/>
        <n v="9160.59"/>
        <n v="98000"/>
        <n v="40503"/>
        <n v="1760"/>
        <n v="80640.399999999994"/>
        <n v="20625.2"/>
        <n v="14750"/>
        <n v="19729.599999999999"/>
        <n v="12000"/>
        <n v="1720"/>
        <n v="43778"/>
        <n v="40497.699999999997"/>
        <n v="20363.8"/>
        <n v="48808.9"/>
        <n v="35851.1"/>
        <n v="20675"/>
        <n v="19040"/>
        <n v="18000"/>
        <n v="18200"/>
        <n v="3161"/>
        <n v="36000"/>
        <n v="46200"/>
        <n v="48960"/>
        <n v="60807"/>
        <n v="20027.2"/>
        <n v="200"/>
        <n v="23400"/>
        <n v="20227.900000000001"/>
        <n v="19880.099999999999"/>
        <n v="39756.800000000003"/>
        <n v="69300"/>
        <n v="20750"/>
        <n v="81956.100000000006"/>
        <n v="4610"/>
        <n v="59588.9"/>
        <n v="1075"/>
        <n v="50075"/>
        <n v="21000"/>
        <n v="20160"/>
        <n v="7500"/>
        <n v="40822.9"/>
        <n v="39976.400000000001"/>
        <n v="61257"/>
        <n v="1275"/>
        <n v="5280"/>
        <n v="5000"/>
        <n v="60509.9"/>
        <n v="39741"/>
        <n v="40518.400000000001"/>
        <n v="40085.1"/>
        <n v="1500"/>
        <n v="12145"/>
        <n v="19874.400000000001"/>
        <n v="19847.7"/>
        <n v="2002.9"/>
        <n v="7532"/>
        <n v="19600"/>
        <n v="6300"/>
        <n v="8000"/>
        <n v="12960"/>
        <n v="230.4"/>
        <n v="3000"/>
        <n v="20173.400000000001"/>
        <n v="59805.1"/>
        <n v="19836.400000000001"/>
        <n v="300"/>
        <n v="90720"/>
        <n v="2000"/>
        <n v="19452.599999999999"/>
        <n v="6625"/>
        <n v="8456"/>
        <n v="77526.7"/>
        <n v="18703.8"/>
        <n v="13000"/>
        <n v="20260"/>
        <n v="48000"/>
        <n v="5040"/>
        <n v="23000"/>
        <n v="1525"/>
        <n v="7035"/>
        <n v="57132.800000000003"/>
        <n v="3058"/>
        <n v="5020"/>
        <n v="19470.099999999999"/>
        <n v="38166.300000000003"/>
        <n v="7000"/>
        <n v="18957"/>
        <n v="20374.2"/>
        <n v="3921"/>
        <n v="19505.2"/>
        <n v="1537"/>
        <n v="950"/>
        <n v="5280.7"/>
        <n v="39619.199999999997"/>
        <n v="490"/>
        <n v="2400"/>
        <n v="11070"/>
        <n v="1818"/>
        <n v="1633"/>
        <n v="19980"/>
        <n v="49000"/>
        <n v="108.86199999999999"/>
        <n v="40200"/>
        <n v="23600"/>
        <n v="11025"/>
        <n v="19800"/>
        <n v="325"/>
        <n v="1250"/>
        <n v="24000"/>
        <n v="25600"/>
        <n v="40020"/>
        <n v="400"/>
        <n v="10155"/>
        <n v="64864.800000000003"/>
        <n v="20010"/>
        <n v="3450"/>
        <n v="450"/>
        <n v="91846"/>
        <n v="17977.8"/>
        <n v="35731.300000000003"/>
        <n v="40981.300000000003"/>
        <n v="18447.099999999999"/>
        <n v="154"/>
        <n v="65250"/>
        <n v="2750"/>
        <n v="56000"/>
        <n v="36131.9"/>
        <n v="1350"/>
        <n v="18566.400000000001"/>
        <n v="43908.480000000003"/>
        <n v="17808"/>
        <n v="21770"/>
        <n v="2310"/>
        <n v="62950"/>
        <n v="360"/>
        <n v="125"/>
        <n v="18528"/>
        <n v="18461.2"/>
        <n v="39009.599999999999"/>
        <n v="18462"/>
        <n v="19380"/>
        <n v="61200"/>
        <n v="14300"/>
        <n v="36400"/>
        <n v="485300"/>
        <n v="3201"/>
        <n v="897"/>
        <n v="475"/>
        <n v="38288"/>
        <n v="1805"/>
        <n v="20137"/>
        <n v="40800"/>
        <n v="20470"/>
        <n v="225"/>
        <n v="20148.8"/>
        <n v="7.2"/>
        <n v="39.36"/>
        <n v="40"/>
        <n v="75"/>
        <n v="20732.919999999998"/>
        <n v="10655"/>
        <n v="20000"/>
        <n v="4237.5"/>
        <n v="38400"/>
        <n v="15000"/>
        <n v="57600"/>
        <n v="4515"/>
        <n v="3189"/>
        <n v="18506"/>
        <n v="74141.55"/>
        <n v="650"/>
        <n v="1000"/>
        <n v="72244"/>
        <n v="44000"/>
        <n v="40320"/>
        <n v="22273"/>
        <n v="158972"/>
        <n v="4000"/>
        <n v="58800"/>
        <n v="1906"/>
        <n v="8756"/>
        <n v="150"/>
        <n v="6795"/>
        <n v="209760"/>
        <n v="100239"/>
        <n v="111307"/>
        <n v="220013"/>
        <n v="304025"/>
        <n v="155339"/>
        <n v="3262"/>
        <n v="7631.3"/>
        <n v="6106"/>
        <n v="183540"/>
        <n v="4093.13"/>
        <n v="296153"/>
        <n v="1715.3"/>
        <n v="102000"/>
        <n v="2475"/>
        <n v="24168"/>
        <n v="5500000"/>
        <n v="300370"/>
        <n v="1977.5"/>
        <n v="5127"/>
        <n v="700"/>
        <n v="924.8"/>
        <n v="38080"/>
        <n v="202291"/>
        <n v="74540"/>
        <n v="176247"/>
        <n v="225188"/>
        <n v="140"/>
        <n v="7200"/>
        <n v="203500"/>
        <n v="758"/>
        <n v="720"/>
        <n v="1600"/>
        <n v="8557.4"/>
        <n v="10400"/>
        <n v="577"/>
        <n v="301510"/>
        <n v="40000"/>
        <n v="3850"/>
        <n v="19300"/>
        <n v="414"/>
        <n v="242640"/>
        <n v="497"/>
        <n v="3500"/>
        <n v="4960"/>
        <n v="205"/>
        <n v="250200"/>
        <n v="14500"/>
        <n v="198653.3"/>
        <n v="3650"/>
        <n v="7536"/>
        <n v="1800"/>
        <n v="50"/>
        <n v="1200"/>
        <n v="250"/>
        <n v="100036"/>
        <n v="1008"/>
        <n v="18720"/>
        <n v="8100"/>
        <n v="3053.4"/>
        <n v="3950"/>
        <n v="7525"/>
        <n v="19911"/>
        <n v="49360"/>
        <n v="23993"/>
        <n v="287180.09999999998"/>
        <n v="1770"/>
        <n v="47580"/>
        <n v="19720"/>
        <n v="37440"/>
        <n v="90"/>
        <n v="4200"/>
        <n v="3"/>
        <n v="4433"/>
        <n v="183708"/>
        <n v="120518"/>
        <n v="8044.6"/>
        <n v="388422"/>
        <n v="869"/>
        <n v="1453"/>
        <n v="79249"/>
        <n v="40625"/>
        <n v="26"/>
        <n v="6240"/>
        <n v="5600"/>
        <n v="282495"/>
        <n v="17893.824000000001"/>
        <n v="794.7"/>
        <n v="31.6"/>
        <n v="4750"/>
        <n v="3600"/>
        <n v="299311.59999999998"/>
        <n v="19155.400000000001"/>
        <n v="300336"/>
        <n v="12729.93"/>
        <n v="8070"/>
        <n v="17893.82"/>
        <n v="11800"/>
        <n v="1780"/>
        <n v="4800"/>
        <n v="3050"/>
        <n v="25890"/>
        <n v="241865"/>
        <n v="274493"/>
        <n v="102083"/>
        <n v="237435.2"/>
        <n v="299746.59999999998"/>
        <n v="198962"/>
        <n v="24648"/>
        <n v="1471.5"/>
        <n v="298629.40000000002"/>
        <n v="225570"/>
        <n v="80982"/>
        <n v="231329.8"/>
        <n v="20139"/>
        <n v="7170"/>
        <n v="19483.900000000001"/>
        <n v="235727"/>
        <n v="321933"/>
        <n v="3992"/>
        <n v="80601"/>
        <n v="4450"/>
        <n v="1950"/>
        <n v="6500"/>
        <n v="8080"/>
        <n v="3300"/>
        <n v="6100"/>
        <n v="198509"/>
        <n v="1150"/>
        <n v="298757.2"/>
        <n v="25867.5"/>
        <n v="164"/>
        <n v="416"/>
        <n v="19915"/>
        <n v="288"/>
        <n v="300267.28000000003"/>
        <n v="200045"/>
        <n v="1300"/>
        <n v="4132"/>
        <n v="25017"/>
        <n v="7560"/>
        <n v="914"/>
        <n v="240"/>
        <n v="1871"/>
        <n v="132"/>
        <n v="1711"/>
        <n v="4050"/>
        <n v="73440"/>
        <n v="800"/>
        <n v="22000"/>
        <n v="956"/>
        <n v="273814"/>
        <n v="2760"/>
        <n v="17460"/>
        <n v="17900"/>
        <n v="184.78"/>
        <n v="7250"/>
        <n v="2048.1999999999998"/>
        <n v="889"/>
        <n v="591"/>
        <n v="283.5"/>
        <n v="7555"/>
        <n v="1699.2"/>
        <n v="24634"/>
        <n v="300822.59999999998"/>
        <n v="24908"/>
        <n v="1920"/>
        <n v="302023.8"/>
        <n v="2520"/>
        <n v="187.56"/>
        <n v="4100"/>
        <n v="17440"/>
        <n v="5400"/>
        <n v="197206"/>
        <n v="125550"/>
        <n v="384.88"/>
        <n v="24300"/>
        <n v="2263"/>
        <n v="198416"/>
        <n v="5087"/>
        <n v="175604"/>
        <n v="6000"/>
        <n v="302371.5"/>
        <n v="5100"/>
        <n v="241549"/>
        <n v="255813.1"/>
        <n v="596305.5"/>
        <n v="180"/>
        <n v="299905.71999999997"/>
        <n v="302527.5"/>
        <n v="10080"/>
        <n v="15330"/>
        <n v="81600"/>
        <n v="19562.62"/>
        <n v="51680"/>
        <n v="3609"/>
        <n v="1959.1"/>
        <n v="8500"/>
        <n v="18912"/>
        <n v="888"/>
        <n v="51"/>
        <n v="55"/>
        <n v="16500"/>
        <n v="21800"/>
        <n v="8099"/>
        <n v="2214.8000000000002"/>
        <n v="2077"/>
        <n v="4.5"/>
        <n v="396"/>
        <n v="135"/>
        <n v="114.25999999999999"/>
        <n v="184.05"/>
        <n v="9125"/>
        <n v="229.5"/>
        <n v="25596"/>
        <n v="68"/>
        <n v="105000"/>
        <n v="15080"/>
        <n v="133"/>
        <n v="25175"/>
        <n v="461512"/>
        <n v="1665.5"/>
        <n v="388.28"/>
        <n v="125.5"/>
        <n v="12"/>
        <n v="461.73"/>
        <n v="1156"/>
        <n v="540"/>
        <n v="260"/>
        <n v="324"/>
        <n v="1"/>
        <n v="376"/>
        <n v="11042"/>
        <n v="74176"/>
        <n v="27.42"/>
        <n v="163200"/>
        <n v="29"/>
        <n v="1092"/>
        <n v="149.20000000000002"/>
        <n v="247.89999999999998"/>
        <n v="1415"/>
        <n v="310080"/>
        <n v="16826.11"/>
        <n v="1302.57"/>
        <n v="5.98"/>
        <n v="1.92"/>
        <n v="8.1"/>
        <n v="398648"/>
        <n v="100384"/>
        <n v="14714"/>
        <n v="288.66000000000003"/>
        <n v="114.52"/>
        <n v="350.46"/>
        <n v="25"/>
        <n v="44"/>
        <n v="41000"/>
        <n v="18"/>
        <n v="1271.5999999999999"/>
        <n v="22.65"/>
        <n v="329.74"/>
        <n v="94.28"/>
        <n v="594"/>
        <n v="56.67"/>
        <n v="453.4"/>
        <n v="124220"/>
        <n v="10418"/>
        <n v="16620"/>
        <n v="1080.9000000000001"/>
        <n v="948"/>
        <n v="74"/>
        <n v="94.8"/>
        <n v="79.5"/>
        <n v="620"/>
        <n v="80"/>
        <n v="647"/>
        <n v="1312"/>
        <n v="500600"/>
        <n v="1550"/>
        <n v="5220"/>
        <n v="5724"/>
        <n v="560"/>
        <n v="53.5"/>
        <n v="25000"/>
        <n v="23500"/>
        <n v="101"/>
        <n v="2850"/>
        <n v="273882"/>
        <n v="170"/>
        <n v="36"/>
        <n v="589.5"/>
        <n v="211.09"/>
        <n v="20.7"/>
        <n v="480.44"/>
        <n v="73.680000000000007"/>
        <n v="90.58"/>
        <n v="200000"/>
        <n v="1.5"/>
        <n v="4"/>
        <n v="1090"/>
        <m/>
        <n v="17010"/>
        <n v="226800"/>
        <n v="99.792000000000002"/>
        <n v="10704.96"/>
        <n v="13789.44"/>
        <n v="18416.16"/>
        <n v="26399.52"/>
        <n v="25129.439999999999"/>
        <n v="21682.080000000002"/>
        <n v="18280.080000000002"/>
        <n v="75660.479999999996"/>
        <n v="55702.080000000002"/>
        <n v="7665.84"/>
        <n v="1432.922"/>
        <n v="68040"/>
        <n v="6305.04"/>
        <n v="14106.96"/>
        <n v="2223"/>
        <n v="6894.72"/>
        <n v="8618.4"/>
        <n v="13970.88"/>
        <n v="5171.04"/>
        <n v="8346.24"/>
        <n v="15739.92"/>
        <n v="73982.16"/>
        <n v="9616.2999999999993"/>
        <n v="8573.0400000000009"/>
        <n v="6259.68"/>
        <n v="9480.24"/>
        <n v="5760.72"/>
        <n v="58514.400000000001"/>
        <n v="19408"/>
        <n v="14715"/>
        <n v="21546"/>
        <n v="26127.360000000001"/>
        <n v="48126.96"/>
        <n v="3084.4596999999999"/>
        <n v="10024.56"/>
        <n v="42683.76"/>
        <n v="28440.720000000001"/>
        <n v="4762.8"/>
        <n v="11067.77"/>
        <n v="7393.68"/>
        <n v="49702"/>
        <n v="31661.279999999999"/>
        <n v="19958.400000000001"/>
        <n v="5896.8"/>
        <n v="4898.88"/>
        <n v="8890.56"/>
        <n v="20780"/>
        <n v="4808.2"/>
        <n v="12882.24"/>
        <n v="4581.3599999999997"/>
        <n v="4490.6400000000003"/>
        <n v="17645.04"/>
        <n v="68315"/>
        <n v="4762.7700000000004"/>
        <n v="16284.13"/>
        <n v="18143.881000000001"/>
        <n v="7711.2"/>
        <n v="9072"/>
        <n v="8482.32"/>
        <n v="5942.16"/>
        <n v="18143.88"/>
        <n v="13608"/>
        <n v="32933"/>
        <n v="11748.24"/>
        <n v="7620.48"/>
        <n v="16870.03"/>
        <n v="16783.09"/>
        <n v="4536"/>
        <n v="226798.5123"/>
        <n v="31661"/>
        <n v="18224"/>
        <n v="12725"/>
        <n v="18165"/>
        <n v="5443.1643000000004"/>
        <n v="7529.7106999999996"/>
        <n v="36242.402199999997"/>
        <n v="9071.9403999999995"/>
        <n v="6758.5955999999996"/>
        <n v="3311.2582000000002"/>
        <n v="12176"/>
        <n v="10160.64"/>
        <n v="11067.84"/>
        <n v="28803.409999999996"/>
        <n v="2267.9900000000002"/>
        <n v="2011.2"/>
        <n v="1396.67"/>
        <n v="4490.6104999999998"/>
        <n v="15286.22"/>
        <n v="3764.86"/>
        <n v="2857.6612"/>
        <n v="15286.2197"/>
        <n v="15875.8958"/>
        <n v="6168.96"/>
        <n v="18325.439999999999"/>
        <n v="13335.84"/>
        <n v="11884.32"/>
        <n v="1451.52"/>
        <n v="12020.4"/>
        <n v="226798.5122"/>
        <n v="16420.212299999999"/>
        <n v="39987"/>
        <n v="34564.0933"/>
        <n v="6304.9985999999999"/>
        <n v="41549.49"/>
        <n v="6032.84"/>
        <n v="3455"/>
        <n v="3961"/>
        <n v="148"/>
        <n v="33974.417099999999"/>
        <n v="13256"/>
        <n v="24"/>
        <n v="994"/>
        <n v="28758.05"/>
        <n v="22362.33"/>
        <n v="9071.94"/>
        <n v="6032.8404"/>
        <n v="16680"/>
        <n v="20369"/>
        <n v="17465"/>
        <n v="11554"/>
        <n v="3356.5880000000002"/>
        <n v="18143.8809"/>
        <n v="14376"/>
        <n v="8970"/>
        <n v="9459"/>
        <n v="7047"/>
        <n v="9967"/>
        <n v="42497"/>
        <n v="7121.4732000000004"/>
        <n v="902"/>
        <n v="882"/>
        <n v="5715.3225000000002"/>
        <n v="8204"/>
        <n v="4507"/>
        <n v="8130"/>
        <n v="13880.07"/>
        <n v="7937.95"/>
        <n v="370"/>
        <n v="59830"/>
        <n v="11566.72"/>
        <n v="12247.12"/>
        <n v="5080.29"/>
        <n v="6259.6390000000001"/>
        <n v="10478.091"/>
        <n v="4082.373"/>
        <n v="6078.2"/>
        <n v="2880"/>
        <n v="28395.173699999999"/>
        <n v="39096"/>
        <n v="1047.81"/>
        <n v="7438.9912000000004"/>
        <n v="15876"/>
        <n v="391.11"/>
        <n v="27215.821499999998"/>
        <n v="2085"/>
        <n v="71.459999999999994"/>
        <n v="1542.23"/>
        <n v="4535.97"/>
        <n v="42320.6"/>
        <n v="2585.5"/>
        <n v="698.33"/>
        <n v="42758"/>
        <n v="7801.8688000000002"/>
        <n v="11400"/>
        <n v="11520"/>
        <n v="6.57"/>
        <n v="1925.32"/>
        <n v="114.425"/>
        <n v="3748.1759999999999"/>
        <n v="706.173"/>
        <n v="7.56"/>
        <n v="7484.35"/>
        <n v="1503"/>
        <n v="3764.855"/>
        <n v="5624.6030000000001"/>
        <n v="11760"/>
        <n v="21400"/>
        <n v="7423.65"/>
        <n v="938.37199999999996"/>
        <n v="2374.9830000000002"/>
        <n v="428.24799999999999"/>
        <n v="45359.702400000002"/>
        <n v="563"/>
        <n v="1587.59"/>
        <n v="148.35679999999999"/>
        <n v="189.10810000000001"/>
        <n v="11936"/>
        <n v="11459"/>
        <n v="527"/>
        <n v="1591"/>
        <n v="13471.92"/>
        <n v="12997"/>
        <n v="22648"/>
        <n v="5959"/>
        <n v="28346"/>
        <n v="48.79"/>
        <n v="1067.98"/>
        <n v="3584"/>
        <n v="4621"/>
        <n v="181.99"/>
        <n v="1597.26"/>
        <n v="8606"/>
        <n v="5197"/>
        <n v="1080"/>
        <n v="90.72"/>
        <n v="7983.31"/>
        <n v="32.799999999999997"/>
        <n v="3346"/>
        <n v="169"/>
        <n v="3447.34"/>
        <n v="7530"/>
        <n v="20103"/>
        <n v="3686"/>
        <n v="22129"/>
        <n v="11163"/>
        <n v="996.35199999999998"/>
        <n v="135.91800000000001"/>
        <n v="129.54900000000001"/>
        <n v="3628.78"/>
        <n v="2220.73"/>
        <n v="18779"/>
        <n v="11028"/>
        <n v="2086.5463"/>
        <n v="15067.1324"/>
        <n v="6441.0780000000004"/>
        <n v="3265.8989999999999"/>
        <n v="15694.46"/>
        <n v="2313.3447999999999"/>
        <n v="2.59"/>
        <n v="923.36"/>
        <n v="188.18"/>
        <n v="449"/>
        <n v="90.96"/>
        <n v="5615.06"/>
        <n v="15721.94"/>
        <n v="15802"/>
        <n v="20275"/>
        <n v="977.21"/>
        <n v="19621.79"/>
        <n v="832"/>
        <n v="5282"/>
        <n v="317.5179"/>
        <n v="18148.4169"/>
        <n v="13562.550999999999"/>
        <n v="408.2373"/>
        <n v="1496.8702000000001"/>
        <n v="24811.7572"/>
        <n v="7575.0703000000003"/>
        <n v="3991.6538"/>
        <n v="907.19399999999996"/>
        <n v="34019.7768"/>
        <n v="5987.4807000000001"/>
        <n v="22725.210899999998"/>
        <n v="104327.3156"/>
        <n v="4263.8119999999999"/>
        <n v="10000"/>
        <n v="100"/>
        <n v="31000"/>
        <n v="30043"/>
        <n v="28976"/>
        <n v="29089"/>
        <n v="29491"/>
        <n v="12934"/>
        <n v="13014"/>
        <n v="12655"/>
        <n v="9191"/>
        <n v="12684"/>
        <n v="12724"/>
        <n v="12784"/>
        <n v="11830"/>
        <n v="12764"/>
        <n v="12554"/>
        <n v="12705"/>
        <n v="12170"/>
        <n v="9736"/>
        <n v="30090"/>
        <n v="29823"/>
        <n v="9925"/>
        <n v="39973"/>
        <n v="24103.1"/>
        <n v="24485.4"/>
        <n v="21398.7"/>
        <n v="31414"/>
        <n v="31553"/>
        <n v="12497"/>
        <n v="13124"/>
        <n v="12927"/>
        <n v="8754"/>
        <n v="31221"/>
        <n v="30913"/>
        <n v="30332"/>
        <n v="30162"/>
        <n v="27969"/>
        <n v="27923"/>
        <n v="31086"/>
        <n v="28560"/>
        <n v="31461"/>
        <n v="31010"/>
        <n v="30497"/>
        <n v="30643"/>
        <n v="30270"/>
        <n v="30456"/>
        <n v="30665"/>
        <n v="29150"/>
        <n v="29012"/>
        <n v="12804"/>
        <n v="12894"/>
        <n v="12120"/>
        <n v="12190"/>
        <n v="9966"/>
        <n v="31025"/>
        <n v="30702"/>
        <n v="3901"/>
        <n v="272"/>
        <n v="29492"/>
        <n v="4808"/>
        <n v="9676"/>
        <n v="12935"/>
        <n v="12220"/>
        <n v="12240"/>
        <n v="12260"/>
        <n v="10412"/>
        <n v="31459"/>
        <n v="30038"/>
        <n v="27518"/>
        <n v="47124"/>
        <n v="28445"/>
        <n v="40394"/>
        <n v="35441"/>
        <n v="29970"/>
        <n v="30696"/>
        <n v="29815"/>
        <n v="30610"/>
        <n v="31332"/>
        <n v="91836"/>
        <n v="90565"/>
        <n v="30939"/>
        <n v="31096"/>
        <n v="34955"/>
        <n v="35003"/>
        <n v="34843"/>
        <n v="9600"/>
        <n v="30000"/>
        <n v="30366"/>
        <n v="11113"/>
        <n v="12130"/>
        <n v="11750"/>
        <n v="11426"/>
        <n v="11870"/>
        <n v="2540"/>
        <n v="454"/>
        <n v="8165"/>
        <n v="1452"/>
        <n v="6350"/>
        <n v="4128"/>
        <n v="11340"/>
        <n v="2268"/>
        <n v="3175"/>
        <n v="64115"/>
        <n v="33332"/>
        <n v="31353"/>
        <n v="33500"/>
        <n v="29076"/>
        <n v="31681"/>
        <n v="27672"/>
        <n v="31471"/>
        <n v="153145"/>
        <n v="31070"/>
        <n v="152492"/>
        <n v="60620"/>
        <n v="32442"/>
        <n v="61947"/>
        <n v="31486"/>
        <n v="30307"/>
        <n v="30869"/>
        <n v="32050"/>
        <n v="33107"/>
        <n v="31034"/>
        <n v="31430"/>
        <n v="30035"/>
        <n v="31067"/>
        <n v="183838"/>
        <n v="92651"/>
        <n v="123873"/>
        <n v="29798"/>
        <n v="32759"/>
        <n v="30368"/>
        <n v="30480"/>
        <n v="30645"/>
        <n v="31050"/>
        <n v="29698"/>
        <n v="9843"/>
        <n v="14062"/>
        <n v="8437"/>
        <n v="9410"/>
        <n v="2994"/>
        <n v="4445"/>
        <n v="89659"/>
        <n v="29930"/>
        <n v="30775"/>
        <n v="60860"/>
        <n v="30816"/>
        <n v="4627"/>
        <n v="4854"/>
        <n v="1769"/>
        <n v="6804"/>
        <n v="726"/>
        <n v="62395"/>
        <n v="3080"/>
        <n v="2200"/>
        <n v="1980"/>
        <n v="33710"/>
        <n v="34304"/>
        <n v="30663"/>
        <n v="61842"/>
        <n v="61260"/>
        <n v="32365"/>
        <n v="31510"/>
        <n v="30961"/>
        <n v="31020"/>
        <n v="31390"/>
        <n v="31566"/>
        <n v="31315"/>
        <n v="30994"/>
        <n v="32380"/>
        <n v="92297"/>
        <n v="92763"/>
        <n v="30729"/>
        <n v="30314"/>
        <n v="30965"/>
        <n v="31340"/>
        <n v="31280"/>
        <n v="32020"/>
        <n v="31120"/>
        <n v="31895"/>
        <n v="31962"/>
        <n v="31305"/>
        <n v="31700"/>
        <n v="31615"/>
        <n v="31208"/>
        <n v="32381"/>
        <n v="32030"/>
        <n v="31229"/>
        <n v="31896"/>
        <n v="30954"/>
        <n v="29890"/>
        <n v="29860"/>
        <n v="89032"/>
        <n v="184463"/>
        <n v="32370"/>
        <n v="30708"/>
        <n v="31348"/>
        <n v="31355"/>
        <n v="91452"/>
        <n v="29681"/>
        <n v="59309"/>
        <n v="22219"/>
        <n v="12811"/>
        <n v="1364"/>
        <n v="12864"/>
        <n v="11920"/>
        <n v="12884"/>
        <n v="12050"/>
        <n v="10282"/>
        <n v="12357"/>
        <n v="11970"/>
        <n v="5670"/>
        <n v="7666"/>
        <n v="5534"/>
        <n v="12734"/>
        <n v="12654"/>
        <n v="11794"/>
        <n v="6577"/>
        <n v="8119"/>
        <n v="5625"/>
        <n v="8618"/>
        <n v="2722"/>
        <n v="4510"/>
        <n v="1540"/>
        <n v="19810"/>
        <n v="29760"/>
        <n v="19410"/>
        <n v="17070"/>
        <n v="22434"/>
        <n v="9964"/>
        <n v="10460"/>
        <n v="25563"/>
        <n v="9224"/>
        <n v="18130"/>
        <n v="22417"/>
        <n v="12879"/>
        <n v="8996"/>
        <n v="6850"/>
        <n v="11532"/>
        <n v="1652"/>
        <n v="1249"/>
        <n v="93010"/>
        <n v="31144"/>
        <n v="32139"/>
        <n v="30817"/>
        <n v="31363"/>
        <n v="31337"/>
        <n v="31705"/>
        <n v="10879"/>
        <n v="12247"/>
        <n v="12280"/>
        <n v="10779"/>
        <n v="12057"/>
        <n v="11950"/>
        <n v="11990"/>
        <n v="11314"/>
        <n v="12354"/>
        <n v="11710"/>
        <n v="12107"/>
        <n v="12904"/>
        <n v="11087"/>
        <n v="29983"/>
        <n v="2904"/>
        <n v="900"/>
        <n v="960"/>
        <n v="29400"/>
        <n v="2600"/>
        <n v="660"/>
        <n v="440"/>
        <n v="1100"/>
        <n v="840"/>
        <n v="420"/>
        <n v="30814"/>
        <n v="61149"/>
        <n v="31330"/>
        <n v="30884"/>
        <n v="321"/>
        <n v="6974"/>
        <n v="590"/>
        <n v="408"/>
        <n v="12180"/>
        <n v="13034"/>
        <n v="12060"/>
        <n v="13234"/>
        <n v="9551"/>
        <n v="26785"/>
        <n v="25772"/>
        <n v="26944"/>
        <n v="37983"/>
        <n v="4899"/>
        <n v="29480"/>
        <n v="29380"/>
        <n v="29530"/>
        <n v="29490"/>
        <n v="1020"/>
        <n v="1424"/>
        <n v="1050"/>
        <n v="70"/>
        <n v="31714"/>
        <n v="31435"/>
        <n v="30784"/>
        <n v="31540"/>
        <n v="31545"/>
        <n v="32379"/>
        <n v="32175"/>
        <n v="61430"/>
        <n v="32257"/>
        <n v="30934"/>
        <n v="63000"/>
        <n v="90625"/>
        <n v="30640"/>
        <n v="30807"/>
        <n v="30438"/>
        <n v="30488"/>
        <n v="30835"/>
        <n v="5115"/>
        <n v="13174"/>
        <n v="12714"/>
        <n v="9192"/>
        <n v="12547"/>
        <n v="5579"/>
        <n v="20412"/>
        <n v="19340"/>
        <n v="2060"/>
        <n v="2706"/>
        <n v="2884"/>
        <n v="9199"/>
        <n v="4741"/>
        <n v="1253"/>
        <n v="390"/>
        <n v="8774"/>
        <n v="29620"/>
        <n v="29520"/>
        <n v="29410"/>
        <n v="29580"/>
        <n v="29600"/>
        <n v="2800"/>
        <n v="1900"/>
        <n v="60"/>
        <n v="6380"/>
        <n v="5500"/>
        <n v="467"/>
        <n v="120"/>
        <n v="28580"/>
        <n v="29630"/>
        <n v="29610"/>
        <n v="10125"/>
        <n v="13044"/>
        <n v="12644"/>
        <n v="9816"/>
        <n v="10425"/>
        <n v="10115"/>
        <n v="9955"/>
        <n v="19290"/>
        <n v="19500"/>
        <n v="29570"/>
        <n v="29670"/>
        <n v="2"/>
        <n v="8"/>
        <n v="510"/>
        <n v="2010"/>
        <n v="780"/>
        <n v="10275"/>
        <n v="9221"/>
        <n v="12160"/>
        <n v="13054"/>
        <n v="9688"/>
        <n v="7970"/>
        <n v="7017"/>
        <n v="7630"/>
        <n v="10543"/>
        <n v="10035"/>
        <n v="9788"/>
        <n v="7783"/>
        <n v="7404"/>
        <n v="7683"/>
        <n v="7156"/>
        <n v="7086"/>
        <n v="7553"/>
        <n v="29770"/>
        <n v="19930"/>
        <n v="19880"/>
        <n v="9730"/>
        <n v="19530"/>
        <n v="19470"/>
        <n v="29370"/>
        <n v="29210"/>
        <n v="29440"/>
        <n v="990"/>
        <n v="2640"/>
        <n v="1320"/>
        <n v="1210"/>
        <n v="3520"/>
        <n v="750"/>
        <n v="10183"/>
        <n v="9885"/>
        <n v="19920"/>
        <n v="29940"/>
        <n v="4920"/>
        <n v="35046"/>
        <n v="35052"/>
        <n v="28785"/>
        <n v="27542"/>
        <n v="7463"/>
        <n v="7423"/>
        <n v="7473"/>
        <n v="7653"/>
        <n v="7431"/>
        <n v="7690"/>
        <n v="7126"/>
        <n v="7503"/>
        <n v="7643"/>
        <n v="7730"/>
        <n v="7096"/>
        <n v="7216"/>
        <n v="7294"/>
        <n v="19910"/>
        <n v="29900"/>
        <n v="12500"/>
        <n v="14010"/>
        <n v="10973"/>
        <n v="12558"/>
        <n v="10931"/>
        <n v="862"/>
        <n v="3221"/>
        <n v="1315"/>
        <n v="47262"/>
        <n v="46801"/>
        <n v="7333"/>
        <n v="7850"/>
        <n v="8010"/>
        <n v="6679"/>
        <n v="7890"/>
        <n v="7613"/>
        <n v="7196"/>
        <n v="7363"/>
        <n v="7453"/>
        <n v="7840"/>
        <n v="8030"/>
        <n v="6946"/>
        <n v="7740"/>
        <n v="7006"/>
        <n v="7900"/>
        <n v="7670"/>
        <n v="7533"/>
        <n v="7186"/>
        <n v="9650"/>
        <n v="29478"/>
        <n v="29448"/>
        <n v="29458"/>
        <n v="29270"/>
        <n v="29290"/>
        <n v="29310"/>
        <n v="29330"/>
        <n v="29500"/>
        <n v="29740"/>
        <n v="30"/>
        <n v="880"/>
        <n v="1400"/>
        <n v="1870"/>
        <n v="2860"/>
        <n v="130"/>
        <n v="2420"/>
        <n v="210"/>
        <n v="570"/>
        <n v="29250"/>
        <n v="105"/>
        <n v="12664"/>
        <n v="12437"/>
        <n v="12467"/>
        <n v="12360"/>
        <n v="12457"/>
        <n v="12505"/>
        <n v="13074"/>
        <n v="12577"/>
        <n v="12030"/>
        <n v="12924"/>
        <n v="12200"/>
        <n v="12974"/>
        <n v="12270"/>
        <n v="12474"/>
        <n v="12395"/>
        <n v="12624"/>
        <n v="12188"/>
        <n v="12574"/>
        <n v="939"/>
        <n v="654"/>
        <n v="612"/>
        <n v="14630"/>
        <n v="7136"/>
        <n v="14271"/>
        <n v="8553"/>
        <n v="7634"/>
        <n v="6889"/>
        <n v="280"/>
        <n v="375"/>
        <n v="5940"/>
        <n v="175"/>
        <n v="29420"/>
        <n v="12128"/>
        <n v="12070"/>
        <n v="12814"/>
        <n v="12447"/>
        <n v="12108"/>
        <n v="4354"/>
        <n v="4082"/>
        <n v="1814"/>
        <n v="3130"/>
        <n v="2631"/>
        <n v="2798"/>
        <n v="29302"/>
        <n v="29460"/>
        <n v="29080"/>
        <n v="1440"/>
        <n v="1680"/>
        <n v="35000"/>
        <n v="8126"/>
        <n v="3485"/>
        <n v="3857"/>
        <n v="2125"/>
        <n v="2490"/>
        <n v="17700"/>
        <n v="11135"/>
        <n v="11804"/>
        <n v="469"/>
        <n v="196"/>
        <n v="3083"/>
        <n v="30069"/>
        <n v="29879"/>
        <n v="30073"/>
        <n v="29921"/>
        <n v="820"/>
        <n v="5096"/>
        <n v="12397"/>
        <n v="12147"/>
        <n v="12244"/>
        <n v="12442"/>
        <n v="12584"/>
        <n v="12851"/>
        <n v="13122"/>
        <n v="12028"/>
        <n v="12582"/>
        <n v="12805"/>
        <n v="12077"/>
        <n v="12335"/>
        <n v="12224"/>
        <n v="12095"/>
        <n v="13081"/>
        <n v="4840"/>
        <n v="5060"/>
        <n v="220"/>
        <n v="760"/>
        <n v="16"/>
        <n v="9690"/>
        <n v="29030"/>
        <n v="29110"/>
        <n v="29060"/>
        <n v="29260"/>
        <n v="29020"/>
        <n v="29320"/>
        <n v="29352"/>
        <n v="29690"/>
        <n v="12821"/>
        <n v="12594"/>
        <n v="13064"/>
        <n v="8528"/>
        <n v="29000"/>
        <n v="29312"/>
        <n v="2070"/>
        <n v="4590"/>
        <n v="270"/>
        <n v="1560"/>
        <n v="5870"/>
        <n v="7671"/>
        <n v="9823"/>
        <n v="13822"/>
        <n v="14057"/>
        <n v="2233"/>
        <n v="5988"/>
        <n v="2900"/>
        <n v="7"/>
        <n v="10"/>
        <n v="9"/>
        <n v="670"/>
        <n v="1660"/>
        <n v="1360"/>
        <n v="29450"/>
        <n v="29360"/>
        <n v="29332"/>
        <n v="29350"/>
        <n v="29430"/>
        <n v="6660"/>
        <n v="3266"/>
        <n v="7757"/>
        <n v="23665"/>
        <n v="558"/>
        <n v="23969"/>
        <n v="1040"/>
        <n v="930"/>
        <n v="1110"/>
        <n v="18189"/>
        <n v="5352"/>
        <n v="1182" u="1"/>
        <n v="7.9" u="1"/>
        <n v="9354.5" u="1"/>
        <n v="2232" u="1"/>
        <n v="510.07" u="1"/>
        <n v="403.18" u="1"/>
        <n v="10100" u="1"/>
        <n v="5987" u="1"/>
        <n v="352.39" u="1"/>
        <n v="11380" u="1"/>
        <n v="4723.6499999999996" u="1"/>
        <n v="13880.068950000001" u="1"/>
        <n v="525.78" u="1"/>
        <n v="298.31" u="1"/>
        <n v="397.1" u="1"/>
        <n v="29983.200000000001" u="1"/>
      </sharedItems>
    </cacheField>
    <cacheField name="Type" numFmtId="0">
      <sharedItems containsBlank="1"/>
    </cacheField>
    <cacheField name="Unt" numFmtId="0">
      <sharedItems containsNonDate="0" containsString="0" containsBlank="1"/>
    </cacheField>
    <cacheField name="HS.Code" numFmtId="0">
      <sharedItems containsBlank="1" containsMixedTypes="1" containsNumber="1" minValue="1108.1199999999999" maxValue="9607.2000000000007" count="138">
        <n v="5201.009"/>
        <n v="5503.201"/>
        <n v="5210.49"/>
        <n v="5509.21"/>
        <n v="6006.32"/>
        <s v="EXPORT "/>
        <n v="3204.11"/>
        <n v="5407.52"/>
        <n v="5401.2089999999998"/>
        <n v="5509.22"/>
        <n v="2701.12"/>
        <n v="5807.1019999999999"/>
        <n v="5210.1099999999997"/>
        <n v="5211.49"/>
        <n v="5402.33"/>
        <n v="5205.2700000000004"/>
        <n v="5407.74"/>
        <n v="5407.51"/>
        <n v="3505.1089999999999"/>
        <n v="5205.12"/>
        <n v="4809.8999999999996"/>
        <s v="5402.3300 + 5210.1900"/>
        <n v="5208.1899999999996"/>
        <n v="2847"/>
        <n v="4810.29"/>
        <n v="1108.19"/>
        <n v="3402.1190000000001"/>
        <n v="5205.24"/>
        <n v="3402.13"/>
        <n v="5205.13"/>
        <n v="3906.9090000000001"/>
        <n v="5206.24"/>
        <n v="5206.25"/>
        <n v="3809.9189999999999"/>
        <n v="3204.16"/>
        <n v="2915.11"/>
        <n v="2832.1089999999999"/>
        <n v="3906.9029999999998"/>
        <n v="3910"/>
        <n v="3905.3"/>
        <n v="3402.39"/>
        <n v="3204.1590000000001"/>
        <n v="3507.9"/>
        <n v="3204.2"/>
        <s v="3402.1300_x000a_3402.1990_x000a_3809.9190"/>
        <m/>
        <s v="3204.1600 / 3204.1590"/>
        <n v="3215.1990000000001"/>
        <s v="3906.9090 / 3402.1300 / 3809.9190"/>
        <n v="3809.9110000000001"/>
        <n v="3808.94"/>
        <n v="3909.5"/>
        <n v="5205.1099999999997"/>
        <n v="2513.1"/>
        <n v="3204.1509999999998"/>
        <n v="3402.42"/>
        <n v="5210.3900000000003"/>
        <s v="3906.9090 / 3402.9000"/>
        <n v="5807.9"/>
        <n v="3204.1109999999999"/>
        <n v="3402.9"/>
        <n v="3707.1"/>
        <n v="5509.99"/>
        <n v="3404.9090000000001"/>
        <n v="3204.1190000000001"/>
        <n v="5210.41"/>
        <n v="3402.4189999999999"/>
        <s v="3204.1190 / 3204.1600"/>
        <s v="3906.9090 / 3809.9190"/>
        <n v="5210.29"/>
        <s v="3204.1600 / 3204.1190"/>
        <n v="4007.009"/>
        <n v="5901.9089999999997"/>
        <n v="5503.2089999999998"/>
        <n v="3906.904"/>
        <s v="3402.9000 / 3809.9190"/>
        <n v="3506.9189999999999"/>
        <n v="3204.172"/>
        <s v="3402.4190 / 3402.4200"/>
        <s v="3204.1190 /3204.1600 / 3204.1590"/>
        <s v="3204.1110 / 3204.1590"/>
        <n v="5402.39"/>
        <n v="5407.69"/>
        <s v="3402.4200  / 3809.9190  / 3906.9090"/>
        <s v="3809.9190  / 3906.9090"/>
        <s v="4821.1090  / 5806.3200"/>
        <n v="9606.2909999999993"/>
        <n v="5807.1009999999997"/>
        <n v="3912.31"/>
        <s v="3906.9090 / 3402.4200"/>
        <n v="4821.8999999999996"/>
        <n v="4821.1090000000004"/>
        <n v="9606.2919999999995"/>
        <n v="7318.23"/>
        <n v="3926.9099000000001"/>
        <n v="9606.2099999999991"/>
        <n v="8523.5990000000002"/>
        <n v="9607.11"/>
        <n v="9607.19"/>
        <n v="9607.2000000000007"/>
        <n v="3923.29"/>
        <n v="9606.2199999999993"/>
        <n v="5205.26"/>
        <n v="5807.1030000000001"/>
        <n v="9606.1"/>
        <n v="3919.9090000000001"/>
        <n v="5205.22"/>
        <n v="5205.2299999999996"/>
        <n v="5209.42"/>
        <n v="5205.28"/>
        <n v="5206.12"/>
        <n v="5206.1400000000003"/>
        <n v="5509.53"/>
        <n v="5401.1"/>
        <n v="5508.1"/>
        <n v="9606.2990000000009"/>
        <n v="5505.1"/>
        <n v="1108.1199999999999"/>
        <n v="2931.9090000000001"/>
        <n v="3204.9"/>
        <n v="2904.2089999999998"/>
        <n v="5206.2299999999996"/>
        <s v="2931.9090 / 3809.9190"/>
        <n v="2815.12"/>
        <n v="3204.12"/>
        <s v="5205.2200 / 5205.2300"/>
        <n v="3906.902"/>
        <s v="3402.4200 / 3809.9110"/>
        <n v="2836.2"/>
        <n v="3215.1190000000001"/>
        <n v="2836.3"/>
        <n v="2501.009"/>
        <n v="5208.12"/>
        <n v="5208.1099999999997"/>
        <n v="3905.12"/>
        <n v="2809.201"/>
        <n v="5205.21" u="1"/>
        <n v="3402.31" u="1"/>
      </sharedItems>
    </cacheField>
    <cacheField name="RATE" numFmtId="0">
      <sharedItems containsBlank="1" containsMixedTypes="1" containsNumber="1" minValue="0.03" maxValue="3455" count="837">
        <n v="1.6698999999999999"/>
        <n v="0.88649999999999995"/>
        <n v="0.92"/>
        <n v="0.72"/>
        <n v="0.97499999999999998"/>
        <n v="0.94499999999999995"/>
        <n v="1.2"/>
        <s v="2.38 "/>
        <m/>
        <s v="2.35 "/>
        <n v="3.92"/>
        <n v="3.95"/>
        <s v="17.19 "/>
        <s v="EXPORT"/>
        <s v="1.95 "/>
        <s v="16.45680_x000a_13.76170_x000a_13.76770_x000a_"/>
        <s v="2.51 "/>
        <n v="5.6599999999999998E-2"/>
        <s v="0.0605 / 0.0671"/>
        <n v="7.9417999999999997"/>
        <s v="0.0617 / 0.0638"/>
        <s v="3.39 "/>
        <s v="17.06 "/>
        <s v="7.39 "/>
        <s v="19.35 "/>
        <s v="1.32 "/>
        <s v="3.61 "/>
        <s v="1.26 "/>
        <s v="5.35 "/>
        <n v="1.26"/>
        <s v="0.47 "/>
        <n v="7.83"/>
        <s v="7.83 "/>
        <s v="1.16 "/>
        <s v="3.75 "/>
        <n v="3.75"/>
        <n v="1.9"/>
        <n v="1.25"/>
        <n v="7.98"/>
        <n v="5.15"/>
        <n v="2.0114000000000001"/>
        <n v="1.98"/>
        <s v="1.25 "/>
        <n v="3.76"/>
        <n v="1.56"/>
        <n v="1.5"/>
        <n v="1.63"/>
        <n v="0.46"/>
        <n v="8.4700000000000006"/>
        <n v="5.38"/>
        <n v="3.58"/>
        <n v="1.47"/>
        <n v="33.28"/>
        <n v="0.42499999999999999"/>
        <s v="1.56 / 1.63"/>
        <s v="2.32440_x000a_3.7199"/>
        <n v="4.45"/>
        <n v="5.7"/>
        <s v="4.06 _x000a_7.37"/>
        <n v="7.49"/>
        <n v="4.5"/>
        <n v="2.0499999999999998"/>
        <n v="5.5"/>
        <n v="4.5999999999999996"/>
        <n v="11.8"/>
        <n v="2.77"/>
        <n v="2.15"/>
        <n v="17.07"/>
        <n v="5.13"/>
        <n v="1.4"/>
        <n v="8.41"/>
        <n v="1.45"/>
        <n v="4.9000000000000004"/>
        <n v="3.35"/>
        <n v="5.0999999999999996"/>
        <n v="2.25"/>
        <n v="0.43"/>
        <n v="3.22"/>
        <n v="5.46"/>
        <n v="5.55"/>
        <n v="5.4"/>
        <n v="5.2"/>
        <n v="1.23"/>
        <n v="0.67"/>
        <n v="1.65"/>
        <n v="9.3526000000000007"/>
        <n v="2.65"/>
        <n v="2.75"/>
        <n v="1.52"/>
        <n v="1.62"/>
        <n v="4.7699999999999996"/>
        <s v="6.72 / 4.48"/>
        <n v="1.51"/>
        <n v="1.5149999999999999"/>
        <n v="1.1140000000000001"/>
        <s v="0.44 / 0.425"/>
        <s v="3.30+3.30"/>
        <n v="2.5499999999999998"/>
        <n v="0.72499999999999998"/>
        <n v="4.0625"/>
        <n v="1.85"/>
        <s v="18.87+13.91+9.43+9.17+12.37+9.74"/>
        <n v="17.515000000000001"/>
        <n v="1.64"/>
        <n v="3.8"/>
        <n v="4.0039999999999996"/>
        <n v="3.3"/>
        <n v="7.6719999999999997"/>
        <n v="9.4742999999999995"/>
        <n v="5.8258000000000001"/>
        <n v="10.8268"/>
        <n v="3.6644999999999999"/>
        <n v="2.5"/>
        <s v="1.85000_x000a_4.05000_x000a_3.95000"/>
        <n v="6.52"/>
        <n v="7.4508000000000001"/>
        <n v="5.9569999999999999"/>
        <s v="2.18_x000a_2.65_x000a_4.2"/>
        <n v="30.83"/>
        <s v="16.40_x000a_19.24_x000a_8"/>
        <n v="7.0339999999999998"/>
        <n v="5.48"/>
        <n v="6.3"/>
        <n v="1.79"/>
        <n v="7.9"/>
        <s v="9.64 / 10.88 / 12.44 / 9.22 / 6.73 / 17.31"/>
        <n v="5.5808"/>
        <s v="12.1263 / 8.9937 / 6.5684 / 16.8758 / 9.5495"/>
        <n v="1.78"/>
        <s v="3.12.65 / 3.3"/>
        <n v="1.75"/>
        <n v="1.96"/>
        <s v="4.6 / 4.5 / 6 / 6.75 / 7.95"/>
        <n v="5.5109000000000004"/>
        <s v="65.8 / 54.8 / 47.1 / 47.2"/>
        <s v="2.18 / 2.65"/>
        <n v="1.7"/>
        <s v="6.9619 / 8.9832 / 4.4916 / 8.4217"/>
        <n v="1.71"/>
        <n v="2.95"/>
        <n v="9.4930000000000003"/>
        <n v="2.0099999999999998"/>
        <s v="16.8115 / 13.5901  / 18.4222 / 60.8838"/>
        <n v="5.9856999999999996"/>
        <n v="5.3"/>
        <n v="3.7793000000000001"/>
        <n v="130.11420000000001"/>
        <n v="3.7345999999999999"/>
        <n v="3.4921000000000002"/>
        <n v="14.490399999999999"/>
        <s v="11.80 / 14.80 / 15.25 / 6.80"/>
        <s v="10.50 / 9.00"/>
        <n v="8.9041999999999994"/>
        <s v="3.1237 / 1.7634"/>
        <n v="3.23"/>
        <n v="1.95"/>
        <n v="0.71"/>
        <n v="2.2046000000000001"/>
        <n v="3.2"/>
        <s v="2.9 / 1.9 / 4.3 / 4.05"/>
        <n v="2.9"/>
        <s v="8.6053 / 4.3027"/>
        <n v="3.13"/>
        <s v="130.1955 / 58.0872"/>
        <s v="10.5791 / 9.5212"/>
        <n v="1.1000000000000001"/>
        <n v="12.6"/>
        <n v="2"/>
        <n v="3.12"/>
        <n v="31.887499999999999"/>
        <n v="5.5890000000000004"/>
        <n v="3.98"/>
        <n v="2.1800000000000002"/>
        <n v="3.25"/>
        <n v="5.5579999999999998"/>
        <n v="11.027799999999999"/>
        <n v="3.0215999999999998"/>
        <n v="3.6"/>
        <s v="4.1 / 4.05 / 5.75"/>
        <n v="9.4451000000000001"/>
        <n v="2.74"/>
        <s v="56 / 46"/>
        <n v="0.14899999999999999"/>
        <n v="20.1037"/>
        <n v="7.3487999999999998"/>
        <s v="3.1 / 2.65 / 3.3"/>
        <s v="6.3672 / 4.3132"/>
        <n v="72.138900000000007"/>
        <n v="58.2"/>
        <s v="5.75 / 4.95"/>
        <n v="3.1"/>
        <s v="3.10 / 2.65 / 3.30"/>
        <s v="2.20 / 2.70"/>
        <s v="2.75 / 3.68"/>
        <n v="3.6816"/>
        <n v="14.966699999999999"/>
        <n v="17.8642"/>
        <s v="6.5575 / 4.3717"/>
        <n v="6.8032000000000004"/>
        <n v="49"/>
        <s v="2.90 / 1.90"/>
        <n v="30.69"/>
        <n v="23.947500000000002"/>
        <n v="115.1403"/>
        <n v="11.1279"/>
        <n v="13.3781"/>
        <s v="4.1 / 4.05 / 5.75 / 7.25"/>
        <n v="4.0298999999999996"/>
        <s v="4.20 / 19.20"/>
        <n v="2.1187999999999998"/>
        <n v="2.2000000000000002"/>
        <n v="8.8375000000000004"/>
        <n v="5.4749999999999996"/>
        <n v="15.033300000000001"/>
        <n v="0.65"/>
        <n v="5.5987"/>
        <n v="9.4022000000000006"/>
        <s v="4.3099 / 7.708"/>
        <n v="1.2430000000000001"/>
        <n v="26.039899999999999"/>
        <n v="18.739999999999998"/>
        <n v="8.4499999999999993"/>
        <s v="12.1201 / 9.2416 / 8.9891"/>
        <n v="0.65500000000000003"/>
        <n v="1.0909"/>
        <n v="2.99"/>
        <s v="10.60 / 5.50"/>
        <n v="9.0656999999999996"/>
        <n v="3.7"/>
        <n v="1.3"/>
        <n v="2.7"/>
        <n v="2.35"/>
        <n v="52.5"/>
        <n v="2.6675"/>
        <n v="2.85"/>
        <n v="25.85"/>
        <n v="5.5410000000000004"/>
        <n v="5.2742000000000004"/>
        <n v="21.241499999999998"/>
        <n v="196"/>
        <n v="4.1100000000000003"/>
        <n v="1.05"/>
        <n v="2.9872000000000001"/>
        <n v="32.834200000000003"/>
        <n v="15.5"/>
        <n v="2.4249999999999998"/>
        <n v="2.7557"/>
        <n v="7.3673000000000002"/>
        <s v="15.3727 / 15.3608"/>
        <n v="5.4169999999999998"/>
        <n v="46"/>
        <n v="2.8"/>
        <n v="2.4140000000000001"/>
        <n v="27.0672"/>
        <n v="0.54500000000000004"/>
        <n v="8.5534999999999997"/>
        <s v="2.80 / 4.3529"/>
        <s v="0.1947 / 0.1958"/>
        <n v="2.3037999999999998"/>
        <n v="20.061"/>
        <n v="5.4242999999999997"/>
        <n v="46.15"/>
        <n v="20.1951"/>
        <n v="0.75"/>
        <n v="2.4542999999999999"/>
        <n v="1.9824999999999999"/>
        <n v="1.9825999999999999"/>
        <n v="5.5643000000000002"/>
        <n v="1.55"/>
        <n v="4.8"/>
        <n v="1.9556"/>
        <n v="2.6896"/>
        <n v="8.7202999999999999"/>
        <n v="24.785299999999999"/>
        <s v="18.12 / 8.45"/>
        <s v="11.80 / 34.25"/>
        <n v="46.037500000000001"/>
        <n v="45"/>
        <n v="49.4"/>
        <n v="5.3337000000000003"/>
        <n v="22.795000000000002"/>
        <n v="1"/>
        <n v="1.8"/>
        <s v="8.45 / 8.51"/>
        <s v="3.20 / 1.55"/>
        <n v="6.7976999999999999"/>
        <n v="12.0305"/>
        <n v="0.7"/>
        <n v="2.6455000000000002"/>
        <n v="7.0640000000000001"/>
        <n v="33"/>
        <s v="8.5451 / 9.9395"/>
        <s v="15.9780 / 18.3586 / 16.8748 / 10.9950 / 8.7556 / 8.2715"/>
        <n v="0.1305"/>
        <n v="2.6472000000000002"/>
        <n v="2.0083000000000002"/>
        <n v="1.1553072625698324"/>
        <n v="35.15"/>
        <n v="4.2766999999999999"/>
        <n v="11.25"/>
        <s v="18.12 / 6.18 / 8.51"/>
        <n v="4.6500000000000004"/>
        <n v="7.694"/>
        <n v="23.5504"/>
        <n v="48.8"/>
        <s v="6.45 / 4.30"/>
        <s v="228.2725 / 63.2684"/>
        <n v="9.0749999999999993"/>
        <n v="4.04"/>
        <n v="0.86499999999999999"/>
        <n v="6.35"/>
        <n v="2.1"/>
        <n v="2.8060999999999998"/>
        <s v="15.00 / 11.70"/>
        <n v="3.2456"/>
        <s v="29.5 / 11.55 / 9.6 / 16.4 / 11.15 / 7.15"/>
        <n v="3.887"/>
        <s v="3.10 / 4.30 / 6.00 / 5.10"/>
        <n v="2.0062000000000002"/>
        <n v="2.0061"/>
        <n v="14.8188"/>
        <s v="1.30 / 1.43"/>
        <n v="0.49"/>
        <n v="2.4"/>
        <s v="3.6332 / 3.4501"/>
        <s v="3.10 / 4.20 / 6.0 / 4.80"/>
        <n v="17.6889"/>
        <s v="4.85 / 3.85"/>
        <n v="247.97"/>
        <n v="5.2202999999999999"/>
        <n v="1.43"/>
        <n v="2.0777999999999999"/>
        <n v="2.0943999999999998"/>
        <n v="2.7778"/>
        <n v="24.905000000000001"/>
        <n v="14.870100000000001"/>
        <n v="2.0282"/>
        <s v="15.0 / 11.70"/>
        <n v="120.02290000000001"/>
        <s v="41.8012 / 48.2322 / 41.8012 / 5.2032"/>
        <n v="10.5"/>
        <s v="3.30 / 16.20 / 4.95"/>
        <n v="0.86"/>
        <n v="1.35"/>
        <n v="15.127800000000001"/>
        <n v="16.549700000000001"/>
        <n v="14.866199999999999"/>
        <s v="11.15 / 24.98 / 8.25"/>
        <n v="0.96499999999999997"/>
        <n v="28.08"/>
        <s v="28.1332 / 9.7964 / 17.5832 / 11.8561 / 8.7414 / 8.9926 / 19.0904 / 226.5724 / 62.7972"/>
        <n v="7.6867000000000001"/>
        <n v="47.046799999999998"/>
        <n v="32.131100000000004"/>
        <n v="1.962"/>
        <n v="24.36"/>
        <n v="1.9466000000000001"/>
        <n v="0.96"/>
        <n v="5.3358999999999996"/>
        <n v="0.77"/>
        <n v="1.8926000000000001"/>
        <n v="2.2265999999999999"/>
        <n v="0.89"/>
        <n v="14.380800000000001"/>
        <n v="5.2751999999999999"/>
        <n v="45.301600000000001"/>
        <n v="40"/>
        <n v="5.4142000000000001"/>
        <n v="11.142300000000001"/>
        <s v="3.10 / 4.80"/>
        <s v="11.3906 / 32.50"/>
        <n v="9.1999999999999993"/>
        <n v="2.1351"/>
        <s v="11.8 / 32.75"/>
        <n v="0.97"/>
        <s v="1.14 / 1.07"/>
        <n v="36.659999999999997"/>
        <s v="9.2713 / 8.6392"/>
        <n v="16.226299999999998"/>
        <n v="2.23"/>
        <n v="8.8800000000000008"/>
        <n v="2.62"/>
        <n v="24.731000000000002"/>
        <n v="7.5561999999999996"/>
        <n v="35"/>
        <n v="11.7"/>
        <n v="3"/>
        <n v="10.458299999999999"/>
        <n v="23.8644"/>
        <s v="3.20 / 1.50"/>
        <n v="13.127000000000001"/>
        <n v="2.0832999999999999"/>
        <n v="2.2999999999999998"/>
        <n v="15.76"/>
        <n v="6.3274999999999997"/>
        <n v="24.25"/>
        <n v="27.692399999999999"/>
        <n v="24.180399999999999"/>
        <n v="2.9110999999999998"/>
        <n v="0.9"/>
        <n v="29.9"/>
        <n v="6.92"/>
        <n v="4.55"/>
        <n v="1.32"/>
        <n v="2.6166999999999998"/>
        <n v="7.7263999999999999"/>
        <n v="2.0337000000000001"/>
        <s v="2.10 / 3.85 / 4.85"/>
        <n v="1.18"/>
        <s v="23.10 / 3.85"/>
        <n v="184.78"/>
        <s v="32/ 36.50 / 222.85 / 116 / 61.20"/>
        <n v="2.8441000000000001"/>
        <n v="10.967499999999999"/>
        <s v="10.3334 / 10.3332"/>
        <n v="5.8658999999999999"/>
        <n v="3.5413000000000001"/>
        <s v="16.55 / 11 / 4 / 7.15 / 26.60 / 29.90 / 8.90"/>
        <n v="23.6312"/>
        <n v="0.93"/>
        <n v="5.9276999999999997"/>
        <n v="7.6779999999999999"/>
        <n v="13.367100000000001"/>
        <s v="40.6467 / 41.4022 / 51.7276 / 43.4169"/>
        <s v="63.8051 / 54.8483 / 6.9944 / 9.8123"/>
        <n v="13.0358"/>
        <n v="0.78"/>
        <s v="16.40 / 10.50 / 8.20 / 16.0 / 5.50"/>
        <s v="2.1 / 4.85"/>
        <n v="1.637"/>
        <n v="1.8683000000000001"/>
        <s v="17.2724 / 5.2524  / 5.2019"/>
        <n v="23.847899999999999"/>
        <n v="2.7761999999999998"/>
        <n v="7.6708999999999996"/>
        <n v="2.9727999999999999"/>
        <n v="1.8958999999999999"/>
        <n v="9.7925000000000004"/>
        <n v="8.19"/>
        <n v="3.05"/>
        <n v="19.799900000000001"/>
        <n v="6.8666999999999998"/>
        <s v="8.19 / 7.10"/>
        <n v="1.929"/>
        <n v="0.95499999999999996"/>
        <n v="9.0832999999999995"/>
        <n v="0.6"/>
        <s v="3.6  / 2.85"/>
        <s v="3.45 / 3.35 / 2.20 / 1.95 / 2.5"/>
        <n v="0.95"/>
        <n v="5.36"/>
        <n v="10.9"/>
        <n v="4.3499999999999996"/>
        <n v="7.04"/>
        <n v="7.15"/>
        <n v="8.1295000000000002"/>
        <n v="20.631699999999999"/>
        <n v="28.124700000000001"/>
        <n v="1.66"/>
        <n v="12.988099999999999"/>
        <n v="0.98040000000000005"/>
        <n v="22.76"/>
        <n v="878.44"/>
        <n v="13.81"/>
        <n v="21.74"/>
        <s v="12.55 / 13.62 "/>
        <s v="21.45 / 22.29"/>
        <n v="7.0000000000000007E-2"/>
        <n v="7.38"/>
        <n v="495.62"/>
        <n v="0.06"/>
        <s v="1.95 / 3.45"/>
        <n v="19.03"/>
        <n v="32.590000000000003"/>
        <n v="20.21"/>
        <n v="9.5500000000000007"/>
        <n v="21.19"/>
        <n v="16.38"/>
        <n v="3.02"/>
        <n v="6.79"/>
        <s v="1.64 / 2.25"/>
        <n v="7.74"/>
        <n v="7.77"/>
        <n v="19.079999999999998"/>
        <n v="42.8"/>
        <n v="0.5"/>
        <n v="2.64"/>
        <n v="1.88"/>
        <n v="24.14"/>
        <n v="17.62"/>
        <n v="7.5"/>
        <n v="58.79"/>
        <n v="3.08"/>
        <s v="6.53 / 11.18 / 11.54 "/>
        <s v="4.87 / 5.55 / 7.27 / 8.34 / 11.92 "/>
        <n v="5.32"/>
        <n v="1.06"/>
        <n v="3.45"/>
        <n v="15.91"/>
        <n v="10.51"/>
        <n v="23.37"/>
        <n v="2.42"/>
        <n v="77.86"/>
        <n v="9.25"/>
        <s v="1.67 / 3.49 "/>
        <n v="9.9600000000000009"/>
        <n v="21.22"/>
        <n v="17.68"/>
        <n v="157.87"/>
        <n v="120.61"/>
        <n v="0.35"/>
        <n v="38.06"/>
        <n v="16.3"/>
        <n v="19.510000000000002"/>
        <n v="19.55"/>
        <n v="20.57"/>
        <n v="19.32"/>
        <n v="20.52"/>
        <n v="21.63"/>
        <n v="6.95"/>
        <n v="0.12"/>
        <n v="16.39"/>
        <n v="2.92"/>
        <n v="50.55"/>
        <n v="67.349999999999994"/>
        <s v="2.95 / 3.05 "/>
        <n v="27.71"/>
        <n v="2.82"/>
        <n v="154.97999999999999"/>
        <n v="30.3"/>
        <n v="32.1"/>
        <n v="1.87"/>
        <s v="3.75 / 5.85 / 7.3 / 7.5 / 32.25 "/>
        <s v="1.55 / 3.2 "/>
        <n v="3.32"/>
        <n v="2.93"/>
        <n v="2.4500000000000002"/>
        <n v="2.61"/>
        <n v="41.81"/>
        <n v="0.26"/>
        <n v="0.3"/>
        <n v="24.54"/>
        <n v="8.35"/>
        <n v="1.72"/>
        <n v="16.7"/>
        <n v="4.6399999999999997"/>
        <n v="16.54"/>
        <n v="23.12"/>
        <n v="20.51"/>
        <n v="28.92"/>
        <s v="11.53 / 21.19"/>
        <n v="0.22"/>
        <n v="13.39"/>
        <n v="833.33"/>
        <n v="7.43"/>
        <n v="90.67"/>
        <n v="3.94"/>
        <n v="16.28"/>
        <n v="3.36"/>
        <n v="2.4700000000000002"/>
        <n v="2.66"/>
        <n v="2.27"/>
        <n v="2.5099999999999998"/>
        <n v="2.11"/>
        <n v="4.42"/>
        <n v="2.04"/>
        <n v="2.71"/>
        <n v="2.83"/>
        <n v="2.78"/>
        <n v="2.58"/>
        <n v="3.52"/>
        <n v="3.06"/>
        <n v="3.27"/>
        <n v="1.94"/>
        <n v="1.92"/>
        <n v="2.39"/>
        <n v="3.53"/>
        <n v="2.84"/>
        <n v="1.82"/>
        <n v="3.47"/>
        <n v="3.46"/>
        <n v="4.68"/>
        <n v="2.2400000000000002"/>
        <n v="3.34"/>
        <n v="7.75"/>
        <n v="3.18"/>
        <n v="3.15"/>
        <n v="3.38"/>
        <n v="2.63"/>
        <n v="4.5599999999999996"/>
        <n v="1.84"/>
        <n v="3.4"/>
        <n v="4.33"/>
        <n v="5.59"/>
        <n v="4.37"/>
        <n v="1.91"/>
        <n v="3.33"/>
        <n v="3.17"/>
        <n v="29.76"/>
        <n v="3.62"/>
        <n v="4.72"/>
        <n v="4.53"/>
        <n v="0.54"/>
        <n v="8.82"/>
        <n v="3.55"/>
        <n v="3.44"/>
        <n v="4.87"/>
        <n v="2.0699999999999998"/>
        <n v="2.19"/>
        <n v="4.91"/>
        <n v="2.2200000000000002"/>
        <n v="2.86"/>
        <n v="2.72"/>
        <n v="2.59"/>
        <n v="2.67"/>
        <n v="42.18"/>
        <n v="7.81"/>
        <n v="3.66"/>
        <n v="22.12"/>
        <n v="1.1100000000000001"/>
        <n v="3.71"/>
        <n v="3.69"/>
        <n v="0.53"/>
        <n v="0.64"/>
        <n v="0.61"/>
        <n v="2.36"/>
        <n v="3.99"/>
        <n v="8.33"/>
        <n v="3.09"/>
        <n v="5.07"/>
        <n v="4.0999999999999996"/>
        <n v="4.07"/>
        <n v="3.67"/>
        <n v="3.19"/>
        <n v="3.48"/>
        <n v="2.98"/>
        <n v="3.56"/>
        <n v="3.61"/>
        <n v="6.53"/>
        <n v="1.58"/>
        <n v="3.64"/>
        <n v="8.16"/>
        <n v="4.96"/>
        <n v="7.61"/>
        <n v="2.17"/>
        <n v="12.32"/>
        <n v="7.95"/>
        <n v="8.1999999999999993"/>
        <n v="11.45"/>
        <n v="17.53"/>
        <n v="1.93"/>
        <n v="6.99"/>
        <n v="16.13"/>
        <n v="11.64"/>
        <n v="7.96"/>
        <n v="5.21"/>
        <n v="3.49"/>
        <n v="21.3"/>
        <n v="2.4900000000000002"/>
        <n v="2.57"/>
        <n v="2.34"/>
        <n v="3.39"/>
        <n v="3.41"/>
        <n v="11.49"/>
        <n v="8.17"/>
        <n v="5.04"/>
        <n v="12.26"/>
        <n v="7.05"/>
        <n v="3.54"/>
        <n v="3.21"/>
        <n v="2.96"/>
        <n v="3.59"/>
        <n v="3.29"/>
        <n v="4.38"/>
        <n v="4.3600000000000003"/>
        <n v="11.31"/>
        <n v="18.100000000000001"/>
        <n v="8.51"/>
        <n v="6.96"/>
        <n v="2.09"/>
        <n v="12.43"/>
        <n v="7.42"/>
        <n v="4.49"/>
        <n v="3.96"/>
        <n v="28.97"/>
        <n v="3.9"/>
        <n v="3.91"/>
        <n v="3.97"/>
        <n v="4.0599999999999996"/>
        <n v="4.0199999999999996"/>
        <n v="3.14"/>
        <n v="19.633299999999998"/>
        <n v="10.43"/>
        <n v="1.57"/>
        <n v="1.68"/>
        <n v="1.59"/>
        <n v="1.29"/>
        <n v="1.67"/>
        <n v="1.24"/>
        <n v="1.54"/>
        <n v="1.76"/>
        <n v="3.11"/>
        <n v="2.6"/>
        <n v="1.48"/>
        <n v="1.61"/>
        <n v="1.6"/>
        <n v="1.39"/>
        <n v="2.88"/>
        <n v="4.83"/>
        <n v="5"/>
        <n v="2.97"/>
        <n v="2.48"/>
        <n v="1.81"/>
        <n v="12.5"/>
        <n v="0.94"/>
        <n v="21.07"/>
        <n v="0.82"/>
        <n v="0.57999999999999996"/>
        <n v="0.68"/>
        <n v="0.73"/>
        <n v="0.62"/>
        <n v="8.39"/>
        <n v="3.57"/>
        <n v="0.16"/>
        <n v="1.89"/>
        <n v="1.86"/>
        <n v="1.49"/>
        <n v="1.37"/>
        <n v="2.44"/>
        <n v="2.69"/>
        <s v="1.92 / 0.41"/>
        <n v="0.41"/>
        <n v="0.27"/>
        <n v="33.06"/>
        <n v="4.17"/>
        <n v="3.51"/>
        <n v="4.4000000000000004"/>
        <n v="4.18"/>
        <n v="4.1900000000000004"/>
        <n v="4.26"/>
        <n v="4.24"/>
        <n v="4.2300000000000004"/>
        <n v="6"/>
        <n v="5.78"/>
        <n v="1.77"/>
        <n v="1.28"/>
        <n v="1.41"/>
        <s v="2.95 / 3.20"/>
        <n v="1.34"/>
        <n v="2.41"/>
        <s v="2.41 / 0.82"/>
        <n v="22.68"/>
        <n v="5.14"/>
        <n v="1.53"/>
        <s v="7.89 / 8.68"/>
        <n v="3.03"/>
        <n v="0.34"/>
        <n v="9.6999999999999993"/>
        <n v="4.34"/>
        <n v="5.34"/>
        <n v="15.36"/>
        <n v="1.69"/>
        <n v="4.01"/>
        <n v="12.38"/>
        <n v="4.29"/>
        <n v="5.77"/>
        <n v="6.1"/>
        <n v="0.28000000000000003"/>
        <n v="7.14"/>
        <n v="0.8"/>
        <n v="4.2699999999999996"/>
        <n v="1.44"/>
        <n v="13.21"/>
        <n v="78.040000000000006"/>
        <n v="0.69"/>
        <n v="10.18"/>
        <n v="0.03"/>
        <n v="4.4400000000000004"/>
        <n v="4.51"/>
        <n v="1.97"/>
        <n v="25.89"/>
        <n v="2.68"/>
        <n v="0.66"/>
        <n v="68.989999999999995"/>
        <n v="8.31"/>
        <n v="12.14"/>
        <n v="6.43"/>
        <n v="8.32"/>
        <n v="13.19"/>
        <n v="4.41"/>
        <n v="4.46"/>
        <n v="2.91"/>
        <n v="1.1399999999999999"/>
        <n v="4.25"/>
        <n v="6.42"/>
        <n v="5.98"/>
        <n v="44.64"/>
        <n v="39.520000000000003"/>
        <n v="6.67"/>
        <n v="6.65"/>
        <n v="6.11"/>
        <n v="2.94"/>
        <n v="1.38"/>
        <n v="1.36"/>
        <n v="23.76"/>
        <n v="1.0900000000000001"/>
        <s v="0.57 / 2.21"/>
        <n v="22.99"/>
        <n v="1.73"/>
        <n v="10"/>
        <n v="0.38"/>
        <n v="11.88"/>
        <n v="15.89"/>
        <n v="10.54"/>
        <n v="3.93"/>
        <n v="4.75"/>
        <n v="4.08"/>
        <n v="4.4800000000000004"/>
        <n v="2.13"/>
        <n v="4.63"/>
        <n v="1.1599999999999999"/>
        <n v="2.16"/>
        <n v="6.23"/>
        <n v="1.03"/>
        <n v="5.62"/>
        <n v="4.88"/>
        <n v="0.91"/>
        <n v="1.04"/>
        <n v="1.1499999999999999"/>
        <n v="1.02"/>
        <n v="1.31"/>
        <n v="2.3199999999999998"/>
        <n v="5.64"/>
        <n v="0.56999999999999995" u="1"/>
        <n v="3455" u="1"/>
        <n v="2.21" u="1"/>
        <n v="753.25" u="1"/>
      </sharedItems>
    </cacheField>
    <cacheField name="Bal. Actual" numFmtId="0">
      <sharedItems containsString="0" containsBlank="1" containsNumber="1" minValue="0" maxValue="545543.42000000004"/>
    </cacheField>
    <cacheField name="Balance" numFmtId="0">
      <sharedItems containsString="0" containsBlank="1" containsNumber="1" minValue="0" maxValue="596305.5"/>
    </cacheField>
    <cacheField name="Product" numFmtId="0">
      <sharedItems containsBlank="1" count="26">
        <s v="Raw Cotton"/>
        <s v="Polyester Staple Fiber"/>
        <s v="Blended Fabric"/>
        <s v="Blended Yarn"/>
        <s v="Sequin Fabric"/>
        <s v="Textile Dyes"/>
        <s v="Polyester Yarn"/>
        <s v="Polyester Spun Yarn"/>
        <s v="Textile Coal"/>
        <s v="Packing Material"/>
        <s v="Cotton Yarn"/>
        <s v="Polyester Fabric"/>
        <s v="Textile Chemical"/>
        <s v="Polyester Filament Yarn"/>
        <s v="Cotton Fabric"/>
        <s v="Elastolefin Yarn"/>
        <s v="Woven / Nylon Fabric"/>
        <s v="Sewing Thread"/>
        <m/>
        <s v="Denim Fabric"/>
        <s v="Comber Noil"/>
        <s v="YARN" u="1"/>
        <s v="Packing Material/RIBBONS" u="1"/>
        <s v="CHEMICAL" u="1"/>
        <s v="FABRIC" u="1"/>
        <s v="DYES" u="1"/>
      </sharedItems>
    </cacheField>
    <cacheField name="Item Description" numFmtId="0">
      <sharedItems containsBlank="1" count="948" longText="1">
        <s v="Raw Cotton"/>
        <s v="Polyester Staple Fiber"/>
        <s v="Polyester Staple Fiber (Wastage 5274.64 Kgs)"/>
        <s v="Polyester Staple Fiber (Wastage 5270.17 Kgs)"/>
        <s v="Polyester Staple Fiber (Wastage: 5,266.66)"/>
        <s v="Polyester Staple Fiber (Wastage: 5,256.54)"/>
        <s v="Polyester Staple Fiber (Wastage: 3,156.04)"/>
        <s v="Polyester Staple Fiber (Wastage: 5,256.43)"/>
        <s v="Polyester Staple Fiber (Wastage: 5,252.87)"/>
        <s v="50.5% COTTON 37% POLYESTER 12.5% R DENIM FABRIC WIDTH:66&quot;"/>
        <s v="50.5% COTTON 37% POLYESTER 12.5% R DENIM FABRIC WIDTH:66&quot; (46562.16/MTRS)"/>
        <s v="50.5% 37%  12.5 fabric "/>
        <s v="50% RECYCLED PET POLYESTER 30% POSTCONSUMER CO 20% PRECONSUMER CO PO BLENDED YARN WEAVING COUNT NE 14/"/>
        <s v="50% RECYCLED PET POLYESTER 30% POSTCONSUMER CO 20% PRECONSUMER CO PO BLENDED YARN WEAVING COUNT NE 14/1 (PART SHIPMENT)"/>
        <s v="SEQUIN FABRIC SIZE:125-130CM ( 528/YARDS (THE GOODS ARE"/>
        <s v="WILL BE SUBMITED THROUGH MANUAL "/>
        <s v="50% RECYCLED PET POLYESTER /30% POSTCONSUMER CO / 20% PRECONSUMER CO WEAVING BLENDED YARN COUNT NE 14/1 "/>
        <s v="78% POLYESTER 17% VISCOSE 5% SPANDE  FABRIC "/>
        <s v="100% SPUN POLYESTER SEWING THREAD "/>
        <s v="100% SPUN POLYESTER YARN RAW WHITE BRIGHT 50S/3"/>
        <s v="COAL"/>
        <s v="BITUMINOUS COAL (IN BULK)"/>
        <s v="78%PES 17%VISCOSE 5%SPANDEX FABRIC 190GSM COLOR:NAVY BLUE,LIGHT BLUE,NIMBUS GREY, BLACK WIDTH:150CM"/>
        <s v="BITUMINOUS COAL"/>
        <s v="RIBBONS"/>
        <s v="TESSUTO/FABRIC STANDARD CO50% PES 49.5% CF 0.5%"/>
        <s v="100% SPUN POLYESTER SEWING THREAD POLY POLY B/ WHITE"/>
        <s v="TESSUTO/FABRIC STANDARD CO 50% PES 49.5% CF 0.5%"/>
        <s v="100% POLYESTER YARN DTY 110DTEX/48F (100D/48F)"/>
        <s v="60/1 Cotton Yarn"/>
        <s v="100% POLYESTER YARN DTY 100D/48F SD RW HIM AA GRADE"/>
        <s v="100% POLYESTER MICRO FIBER FABRIC PRINTED WIDTH 83"/>
        <s v="100% POLYESTER FABRIC 190T TAFEETA, W/R + PU COATING WHITE COLOR, 70GSM 57/58&quot;"/>
        <s v="NISKOZ COTEKS-AT 75 (MODIFIED MAIZE STARCH)"/>
        <s v="78%  17%  5%  POLYESTER VISCOSE SPANDEX, 32S+40DSP 150D+40DSP, 119X76, 190GSM 78%PES+17%VISCOSE+5%SPANDEX WIDTH: 148CM GREY"/>
        <s v="78%   17%  5%    POLYESTER VISCOSE SPANDEX, 32S+40DSP 150D+40DSP, 119X76, 190GSM 78%PES+17%VISCOSE+5%SPANDEX WIDTH: 148CM BLACK/ NAVY BLUE"/>
        <s v="100% POLYESTER YARN (DTY 100D/48F) (THE GOODS ARE RELEASE UNDER EXPORT ORIENTED"/>
        <s v="100% POLYESTER YARN DTY (100D/48F)"/>
        <s v="100% POLYESTER YARN (DTY 100D/48F SD RW HIM AA GRADE)"/>
        <s v="16/1 Cotton Yarn"/>
        <s v="100% POLYESTER YARN (DTY 100D/48F SD RW HIM AA GRADE"/>
        <s v="SUBLIMATION PAPER , "/>
        <s v="100% POLYESTER YARN (DTY 100D/48F SD"/>
        <s v="100% POLYESTER YARN (DTY 100D/48F)"/>
        <s v="100% POLYESTER YARN (DTY 100D/48"/>
        <s v="POLYESTER FILAMENT YARN TSS DT 150D/72F"/>
        <s v="FINISHED WOVEN FABRIC FOR CUPRON MEDIC  (YARN +FABRIC ) BUT REANING YARN "/>
        <s v="100% COTTON GREY CLOTH ,167 GR/M2 NE 20/1X NE 8/1 40X39 PER INCH WIDTH:305CM (37782.75/MTRS) "/>
        <s v="100% COTTON GREY CLOTH ,167 GR/M2,NE 20/1 XNE8/1, 40X39 PER INCH WIDTH:305CM (112432.82/MTRS)"/>
        <s v="100% POLYESTER YARN (DTY 100D/48F"/>
        <s v="100% VIRGIN POLYESTER YARN (DTY 150D/48F)"/>
        <s v="100% VIRGIN POLYESTER YARN (DTY 150D/48F"/>
        <s v="100% VIRGIN POLYESTER YARN (DTY 100D/48F) "/>
        <s v="100% POLYESTER YARN (DTY 100D/48F) "/>
        <s v="HYDROGEN PER OXIDE 50%"/>
        <s v="100% POLYESTER 190T TAFFETA FABRIC W/R + PU COATING, "/>
        <s v=" 100% POLYESTER MICROFIBER FABRIC 90,82GSM"/>
        <s v="2/S COATED ART BOARD "/>
        <s v="RIBBONS WD206, WOVEN EDGE "/>
        <s v="POLYESTER ELASTOLEFIN YARN"/>
        <s v="EMSIZE E30 (STARCH) "/>
        <s v="100% VIRGIN POLYESTER YARN"/>
        <s v="100% POLYESTER TEXTURED YARN"/>
        <s v="PRECURSOR TANASPERSE OLG-N (THIS USE IN"/>
        <s v="40/1 Cotton Yarn"/>
        <s v="100% POLY MICROFIBER FABRIC "/>
        <s v="100% SPUN POLYESTER SEWING  THREAD "/>
        <s v="22/1 Cotton Yarn"/>
        <s v="TEXTILE CHEMICAL (SILICONE HT-40)"/>
        <s v="100% POLY MICRO FIBER FABRIC"/>
        <s v="30/1 Cotton Yarn"/>
        <s v="TEXTILE CHEMICAL (NEOPAT BINDER PM/S 45%)"/>
        <s v="73%  25%  2%    BLENDED FABRIC FOR READYMADE GARMENTS INDUSTRY, 73%CTN / 25%POLY / 2%SP , "/>
        <s v="60:40 - YARN "/>
        <s v="100% POLYESTER TEXTURE SINGLE YARN CUPRON POLYESTER"/>
        <s v="100% POLYESTER YARN (DTY 300D/96F"/>
        <s v="100% POLYESTER FABRIC 190T TAFFETA W/R + PU COATING WHITE COLOR, 70GSM, 57/58&quot; (16000/MTRS"/>
        <s v="100% POLYESTER MICROFIBER FABRIC,"/>
        <s v="100% POLYESTER TEXTURED YARN (DTY 300D/96F"/>
        <s v="50:50 - 50% POLYESTER 50% COTTON BLENDED RING SPUN YARN COUNT NE 40/1"/>
        <s v="100% VIRGIN POLYESTER YARN (DTY 300D/96F"/>
        <s v="100% POLYESTER YARN (DTY 50/36 SD RW HIM AA 80 PCT + 20 PCT"/>
        <s v="EMSIZE E30"/>
        <s v="60:40 - 60% COTTON AND 40% 0.8D POLYESTER COMPACT"/>
        <s v="60:40 - 60% COTTON AND 40% 0.8D POLYESTER"/>
        <s v="100% POLYESTER GRS MICROFIBER DRY GREIGE FINISHED FABRIC "/>
        <s v="TEXTILE CHEMICAL (DYMAFIX DM -2558)"/>
        <s v="TEXTILE DYES (LIYUANSOL)"/>
        <s v="100% VIRGIN POLYESTER YARN (DTY 300D/96F)"/>
        <s v="100% POLYESTER MICRO FIBER FABRIC ,82GSM"/>
        <s v="60:40 - 60% COTTON AND 40% 0.8D POLYESTER COMPACT   60/1 "/>
        <s v="FORMIC ACID 85% (THE GO"/>
        <s v="HYDROBLUE 90 E (THE GOOD"/>
        <s v="FLOPRINT TA 160 AF PIGMENT "/>
        <s v=" 78% POLYESTER 17% VISCOSE 05% SPANDE"/>
        <s v="TEXTILE CHEMICAL (MICROS 50 HS MICROEMULSION) (SILICON)"/>
        <s v="POLYVINYL ALCOHOL PVA GRADE:BP-17A             for polly"/>
        <s v="100% POLYESTER YARN (DTY150D/48F SD R"/>
        <s v="100% POLYESTER TEXTURED YARN (DTY 100D/48F"/>
        <s v="CHEMICAL (LIQUID COLOR NNW/PC FOR FABRIC TREATMENT) NEED A CARD  INORDER TO USE FABRIC (Old 3402.1190)"/>
        <s v="100% VIRGIN POLYESTER YARN (DTY 150D"/>
        <s v="100% POLYESTER TEXTURED YARN (DTY 100D/1"/>
        <s v="100% POLYESTER YARN (DTY 300D/96F)"/>
        <s v="100% POLYESTER YARN (DTY150D/48F"/>
        <s v="TEXTILE DYES"/>
        <s v="100% POLYESTER TEXTURED YARN (DTY 100D"/>
        <s v="K-LINE BLEACH THE +BIO LOGIC  AA CARD "/>
        <s v="EMSIZE V (STARCH)"/>
        <s v="FLOWPRINT "/>
        <s v="NEOPAT BINDER PM/S 45"/>
        <s v="FORMIC ACID 85%"/>
        <s v="100% GRS MICROFIBER DRY GREIGE FINISHED FABRIC"/>
        <s v="NEOPAT COMPOUND 96"/>
        <s v="FLOPRINT TA 160 AF"/>
        <s v="BLENDED FABRIC  73%CTN / 25%POLY / 2%SP ,"/>
        <s v="NEOPAT BINDER PM/S 45%)"/>
        <s v="100% POLYESTER YARN (DTY 100D/48F "/>
        <s v="KOLLASOL CDA"/>
        <s v="DYES (FASFA BLACK C-ECO"/>
        <s v="TEXTILE DYES (VEEBRIGH EHT)"/>
        <s v="FLOPRINT TA "/>
        <s v="TEXTILE DYES (BEMACRON SMART ORANGE EE"/>
        <s v="100% POLY MICROFIBER FABRIC"/>
        <s v="BLENDED POLYESTER MESH FABRIC 88% POLYESTER 12%"/>
        <s v="WOVEN EDGE SATIN RIBBONS "/>
        <s v="SUPER SIZE SIZING PRODUCTS FOR"/>
        <s v="SUPER SIZE -SIZING PRODUCTS "/>
        <s v="NEOPAT COMPOUND 96_x000a_ANTISCHIUMA NEOPAT N_x000a_TILASOL"/>
        <s v="60/1 cotton yarn "/>
        <s v=" TEXTILE DYES"/>
        <s v="TEXTILE DYES (REMAZOL BLUE"/>
        <s v="WETMATIC WTL / DYMAFIX_x000a_(total remaing 1317.96 Kgs)"/>
        <s v="TEXTILE DYES (NOVACRON BLUE "/>
        <s v="88% POLYESTER 12%SPANDE MICRO FIBER FABRIC 254CM 90GSM DYED 1361/MTRS"/>
        <s v="60:40 YARN (60% COTTON 40% POLYESTER)"/>
        <s v="100% VIRGIN POLYESTER YARN (DTY 100D"/>
        <s v="100% POLYESTER YARN (DTY 100D/"/>
        <s v="ARGAZOL TURQUOISE GN"/>
        <s v="30/1 cotton yarn "/>
        <s v="100% POLYESTER MICROFIBER FABRIC"/>
        <s v="FORMIC ACID"/>
        <s v="BEZAKTIV _x000a_BEMACRON "/>
        <s v="100% POLYESTER TEXTURED YARN (DTY 100D/48F HIM SD RW AA GRADE)"/>
        <s v="PERIPRINT MIP CONC"/>
        <s v="HYDROBLUE 90"/>
        <s v="POLYSOFT_x000a_POLYNOL_x000a_ENZYME "/>
        <s v="EMSIZE E14 (STARCH"/>
        <s v="TEXTILE CHEMICAL (J INSOFT ECO TWM)"/>
        <s v="LIYUANSOL "/>
        <s v="100% POLY MICROFIBER FABRIC 90,82GSM WIDTH:95'' , 100&quot; , 103&quot; , 106&quot; , 112'' (91271/MTRS) "/>
        <s v="DYES FARBANTHREN "/>
        <s v="CHEMICAL WETMATIC + DYMAFIX "/>
        <s v="100% POLYESTER YARN (DTY 100D/48F SD RW HIM AA GRADE S TWIST)"/>
        <s v="DYES IMPERON"/>
        <s v="100% POLYSTER TEXTURED YARN DTY100D/48F HIM SD RW AA GRADE"/>
        <s v="100% POLYESTER YARN (DTY 100D/48F) HIM RW SD GRADE:AA"/>
        <s v="CHEMICAL FLOPRINT"/>
        <s v="78% POLYESTER 17% VISCOSE 05% SPANDEX FABRIC,190GSM WIDTH:148CM, (10518/MTRS)"/>
        <s v="HYDROBLUE 90 E (SODIUM HYDROSULPHITE)"/>
        <s v="DYES BEZAKTIVE / BEZATHREN"/>
        <s v="100% VIRGIN POLYESTER YARN (DTY 100D/48F SD RW HIM AA GRADE S TWIST)"/>
        <s v="CHEMICAL (IDROSOL FIE)"/>
        <s v="100% POLY MICROFIBER FABRIC 82GSM, WIDTH:95&quot;,106&quot; (33810/MTRS)"/>
        <s v="100% POLYESTER TEXTURED YARN (DTY 100D/48F HIM RW SD GRADE-AA"/>
        <s v="CUPRON POLYESTER 6/1 SPUN NATURAL 2.6% WAXED LOW TWIST"/>
        <s v="BEZATHREN "/>
        <s v="73% CTN25%POLY 2% SP FABRIC WEIGHT :110+/-5 GSM 40S*75D+40D/133*72 48/50&quot; (6766.5/MTRS)"/>
        <s v="RIBBONS (4008/ROLLS) "/>
        <s v="70% POLYESTER 30% COTTON PLAIN 76X58/35X150D RECYCLED 30% REPREVE 40% POLYESTER FABRIC "/>
        <s v="DYES (SYNOLON / SYNOZOL)"/>
        <s v="REACTIVE DYE / TEXTILE PRINTING INK"/>
        <s v="100% GRS MICRO FIBER FABRIC 75D/72* 150D/144F,DRY GREIGE FINISHED WEIGHT 80GSM 86&quot; RAW WHITE WIDTH:220CM (10000/MTRS)"/>
        <s v="100 PERCEMT POLYESTER 190T TAFFETA, W/R + PU COATING, WHITE COLOR, 70 GSM, 57/58&quot; (14577/MTRS)"/>
        <s v="COMPLEX DSP / K-LINE BLEACH"/>
        <s v="20/1 cotton yarn "/>
        <s v="HYDRO BLUE 90 E"/>
        <s v="EMSIZE E35 (STARCH)"/>
        <s v="CUPRON POLYESTER 20/1 SPUN NATURAL 3% WAXED"/>
        <s v="100% POLYESTER TEXTURED YARN (DTY 100D/48F HIM RW SD GRADE-AA) "/>
        <s v="NEOPAT BINDER / NEOPAT COMPOUND / TILASOL / ANTISCHIUMA NEOPAT NT"/>
        <s v="MICROS 50 HS MICROEMULSION - SILICONE"/>
        <s v="DYES (IMPERON BRILLIANT PINK / IMPERON BLUE)"/>
        <s v="16/1 cotton yarn "/>
        <s v="DYES BEZATHREN"/>
        <s v="DYES BEMACRON"/>
        <s v="EMSIZE CMS 60 "/>
        <s v="NUVA N1811 LIQ"/>
        <s v="SILICONE HT-40"/>
        <s v="100% POLYESTER TEXTURED YARN (DTY 100D/48F) HIM RW SD GRADE -AA"/>
        <s v="SILVERCLEAR DG-300"/>
        <s v="100% POLY MICROFIBER FABRIC, 82GSM WIDTH:95'' ,106&quot; (49400/MTRS)"/>
        <s v="CHEMICAL LAMFINISH FIX"/>
        <s v="100% POLYESTER TEXTURED DTY 100/48F HIM RW SD GRADE-AA"/>
        <s v="22/1 cotton yarn "/>
        <s v="DYMATIC (WETMATIC WTL)"/>
        <s v="CHEMICAL (MICROS 50 HS MICROEMULSION)"/>
        <s v="100% POLY MICROFIBER FABRIC, 82GSM WIDTH:95'' (17389/MTRS) "/>
        <s v="88% POLYESTER 12%SPANDEX BLENDED MESH FABRIC 150CM 190GSM BLACK 1565/MTRS"/>
        <s v="100% COTTON GREY CLOTH 167 GR/M2, NE 20/1XNE8/1 40X39 PER INCH WIDTH 263,281,305CM (555054.63/MTRS)"/>
        <s v="POLYVINYL ALCOHOL (PVA)"/>
        <s v="DYES (LIYUANSOL)"/>
        <s v="100% POLYESTER 190T TAFFETA W/R +PU COATING WHITE COLOR 70GSM WIDTH:57&quot;/58&quot; (1423/MTRS)"/>
        <s v="8/1 cotton yarn "/>
        <s v="DYES (FARBANTHREN)"/>
        <s v="CHEMICAL (SILICONE HT-40)"/>
        <s v="PUMICE STONE"/>
        <s v="100% NYLON WOVEN FABRIC 4500/MTRS"/>
        <s v="100% POLY MICROFIBER FABRIC, 82,210GSM WIDTH:95'' ,106&quot;, 59&quot;(65602/MTRS) "/>
        <s v="CHEMICAL (POLYSOFT / ENZYME S )"/>
        <s v="CHEMICAL SILICONE HT-40"/>
        <s v="DYES (IMPERON)"/>
        <s v="CHEMICAL (FLOPRINT TA)"/>
        <s v="DYES (BEZATHREN)"/>
        <s v="DYES (REMAZOL)"/>
        <s v="CHEMICAL (POLYSOFT / POLYNOL / ENZYME )"/>
        <s v="HYDROGEN PEROXIDE 50%"/>
        <s v="CHEMICAL (WETMATIC / DYMAFIX) (Old 3402.1300"/>
        <s v="CHEMICAL (MIGROSTOP CPA)"/>
        <s v="CHEMICAL (FLOPRINT TA 160 + 250)"/>
        <s v="100% NYLON WOVEN DYED FABRIC WIDTH: 58&quot;(10670/MTRS)"/>
        <s v="WOVEN FABRIC 63%COTTON 34% POLYESTER 3% STR WIDTH:147.149 CM (4675/MTRS"/>
        <s v="CHEMICAL ( WETMATIC WTL + DYMAFIX ) (Old 3402.1300)"/>
        <s v="SILICONE HT-40 "/>
        <s v="CHEMICAL _LIQUID + POWDER COLOR NNW/PC FOR FABRIC TREATMENT (Old 3402.1190)"/>
        <s v="65% POLYESTER 33% COTTON 2% ANTISTATIC BLENDED FABRIC 3/1 TWILL 20*16S,128*60 (5000/MTRS)"/>
        <s v="CHEMICAL (FLOPRINT TA 160)"/>
        <s v="DYES (INDANTHREN VIOLET B COLLOISOL)"/>
        <s v="CHEMICAL (LAMFINISH FIX)"/>
        <s v="CHEMICAL (NEOPAT BINDER / COMPUND)"/>
        <s v="CHEMICAL PIGMENT GREEN"/>
        <s v="100% POLYESTER SPUN YARN N/M 50S/3 BRIGHT"/>
        <s v="BLENDEN FABRIC 73%CTN / 25% POLY / 2%SP 110+/- GSM (40S*75D+40D/133*72 48/50&quot;) (1590/M)"/>
        <s v="WOVEN LABEL QTY 24,000 Pcs"/>
        <s v="Sewing Thread 800,000 Mtr"/>
        <s v="Cotton Fabric"/>
        <s v="RIBBONS (WHITE DOUBLE SIDE WOVEN EDGE 35MM)(1000800/MTRS)"/>
        <s v="DYES (FASFA)"/>
        <s v="50% RECYCLED PET POLYESTER / 25% POST CONSUMER CO / 25% PRE CONSUMER CO WEAVING BLENDED YARN COUNT NE 14/1 ("/>
        <s v="CHEMICAL MIGROSTOP CPA)"/>
        <s v="CHEMICAL (WETMATIC WTL)"/>
        <s v="100% POLYESTER NYLON FABRIC 215GSM WIDTH:59'' 150CM (33040/MTRS) "/>
        <s v="100% POLY MICROFIBER FABRIC 90,82GSM WIDTH:95'' ,100&quot; , 103&quot; , 106&quot; , 112'' (92574/MTRS)"/>
        <s v="100% NYLON WOVEN DYED FABRIC (14125/MTRS) "/>
        <s v="CHEMICAL FLOPRINT TA 160 AF PIGMENT THICKENER"/>
        <s v="CHEMICAL (DROPCEL 300)"/>
        <s v="100% POLYESTER MICROFIBER FABRIC 82GSM WIDTH:95&quot;,106&quot;(21690/MTRS) "/>
        <s v="POLYESTER NYLON FABRIC 215GSM WIDTH:150CM,59&quot; (9889/MTRS) "/>
        <s v="100% SPUN POLYESTER SEWING "/>
        <s v="TEXTILE DYES (NEMOTOS)"/>
        <s v="DYES (TERASIL RED W-4BS"/>
        <s v="DYES (TERASIL NAVY GRL-C 200%)"/>
        <s v="REACTIVE DYE AQUA PREMIUM / CLEANING REGGIANI AQUA"/>
        <s v="DYES (BEZAKTIV)"/>
        <s v="100% POLYESTER YARN (DTY 100D/48F HIM RW SD GRADE-AA)"/>
        <s v="CHEMICAL (EMULSION AQUASOL SHARP BHV)"/>
        <s v="CHEMICAL (PERIPRINT)"/>
        <s v="CHEMICAL (DYMAFIX)"/>
        <s v="DYES (FARBANTHREN BRILLIANT)"/>
        <s v="CHEMICAL (NUVA N1811 LIQ)"/>
        <s v="DYES (SYNOLON)"/>
        <s v="100% POLYESTER MESH FABRIC 160GSM WIDTH:150CM"/>
        <s v="100% POLYESTER MICROFIBER FABRIC 82GSM WIDTH:242,270CM (42077/MTRS)"/>
        <s v="DYES (INDENTHREN BLUE)"/>
        <s v="100% POLYESTER TEXTURED YARN (DTY 100D/48F HIM RW SD GRADE-AA)"/>
        <s v="POLYESTER ELASTOLEFIN YARN 40 DENIER"/>
        <s v="CHEMICAL (HEIQ ADAPTIVE AC -06)"/>
        <s v="70% POLYESTER 27% COTTON 3% ELASTAN BLENDED FABRIC WIDTH 150CM WEIGHT 190GSM (10510/MTRS)"/>
        <s v="100% COTTON LINEN FABRIC GEIGE"/>
        <s v="100% POLYESTER MICROFIBER FABRIC, 82GSM WIDTH:95&quot;,106&quot; , (29348/MTRS) "/>
        <s v="Dyes (BEZATHREN BLUE)"/>
        <s v="WOVEN 50% POST CONS POLY-25% POST CONS REC COTTON -25%PRE CONS REC COTTON BLENDED YARN RAW WHITE 30/1"/>
        <s v="EFFEN WEEFSEL 58% BIO KAT / 39%REC.PES / 3%STR BLENDED FABRIC (135X75-45X45+40D 142-145CM)(10257.60/MTRS)"/>
        <s v="HYDROGEN PEROXIDE 50% TECHNICAL GRADE"/>
        <s v="100% POLYSTER VISCOSE SPANDEX FABRIC 78%PES+17%VISCOSE+5%SPANDEX NAVY (WIDTH 148CM ) (8500/MTRS )"/>
        <s v="CHEMICAL ( J-SC WAX / J-CANDLES )"/>
        <s v="100%LINEN FABRIC 14*14/42*42 65&quot; QTY 8596.1/MTRS"/>
        <s v="100% POLYESTER MICROFIBER FABRIC 82GSM WIDTH :242,269CM (24651/MTRS)"/>
        <s v="100%LINEN FABRIC 14*14/42*42 65&quot; QTY 3975.7/MTRS"/>
        <s v="100% POLYESTER YARN (DTY 100D/48F )"/>
        <s v="DYESTUFF SAMPLE"/>
        <s v="100% POLYESTER YARN (DTY 150D/48F )"/>
        <s v="POLYESTER FILAMENT YARN (RTSS DT 150D/72F SD RW AA"/>
        <s v="JINSOFECO TWN -2"/>
        <s v="100% POLYESTER MICROFIBER FABRIC 215GSM WIDTH:150CM (2200/MTRS) "/>
        <s v="FABRICS FOR READYMADE GARMENTS INDUSTRY 73%CTN/25%POLY/2%SP FABRIC WEIGHT : 110+/-5GSM 40S*75D+40D/133*72 48/50&quot;(5149/M"/>
        <s v="DYES (TERASIL)"/>
        <s v="DYES (SUNCRON)"/>
        <s v="100% POLYESTER YARN (ACY 300D/96F+70D)"/>
        <s v="DYES (INDENTHREN)"/>
        <s v="DYES FARBANTHREN)"/>
        <s v="100% POLYESTER MICROFIBER FABRIC 82GSM WIDTH :242,269CM (48611/MTRS)"/>
        <s v="60% COTTON 40% POLYESTER"/>
        <s v="WETMATIC WTL"/>
        <s v="DYES (TERASIL +  NOVACRON)"/>
        <s v="CHEMICAL (PERIPRINT + PERIGEN)"/>
        <s v="100% POLYESTER MICROFIBER FABRIC 170CM 82GSM 3900/MTRS"/>
        <s v="100% BLENDED FABRIC 1486.9/MTRS"/>
        <s v="POLYVINYL ALCOHOL (PVA) "/>
        <s v="BLENDED FABRIC (1545/MTRS) WIDTH 210"/>
        <s v="DYES (INDANTHREN BLUE)"/>
        <s v="100% POLYESTER TEXTURED YARN (DTY 150D/48F HIM RW SD AA GRADE)"/>
        <s v="100% POLYESTER TEXTURED YARN DTY 150D/48F HIM RW SD GRADE-AA"/>
        <s v="100% POLYMIDE FABRIC 500X500 44X38 1/1 58&quot; CUTTABLE WIDTH, 210GSM (12051/MTRS) &amp; 100% POLYESTER FABRIC 190T WITH WR AND PU COATING ,57&quot; CUTTABLE WIDTH , WEIGHT :50GSM (16419/MTRS)"/>
        <s v="DYES (SETAZOL / PIGMASET / SETAPERS)"/>
        <s v="Extruded Rubber Thread (Elastic)"/>
        <s v="100% POLYESTER TEXTURED YARN DTY 300D/96F HIM RW SD GRADE AA"/>
        <s v="HYDRO BLUE 90"/>
        <s v="100% POLYESTER TEXTURED YARN DTY 150D/48F HIM SD GRADE AA"/>
        <s v="DYES (SYNOLON BLUE AK)"/>
        <s v="BLANDED FABRIC CVC 60/40 - 300/MTRS"/>
        <s v="DYES (NOVACRON)"/>
        <s v="DYES (TERASIL / NOVACRON)"/>
        <s v="POLYESTER FILMAMENT YARN RTSS DT 150D/72F SD RW AA"/>
        <s v="DYES (VEEBRIGHT EHT)"/>
        <s v="CHEMICAL (RAROPRINT PH)"/>
        <s v="REPRINT LRW (PRINTING PASTE)"/>
        <s v="Chemical (PERIPRINT / PERIGEN DLS)"/>
        <s v="Chemical LIQUID / POWDER (FABRIC TREATMENT)"/>
        <s v="Chemical (EMULSION AQUASOL)"/>
        <s v="DYES (SETAZOL BLACK SDN)"/>
        <s v="CHEMICAL (ADHESIVE AGENT FOR PRINTING)"/>
        <s v="CHEMICAL (FLOPRINT)"/>
        <s v="CHEMICAL (SILICONE HT)"/>
        <s v="100% POLYESTER NON WOVEN INTERLINING 52 GSM WIDTH:32&quot; COLOR WHITE (180000/MTRS)"/>
        <s v="CHEMICAL (DYMAFIX / WETMATIC)"/>
        <s v="LENZING LYOCELL RB BRIGHT RAW WHITE"/>
        <s v="100% POLYMIDE FABRIC CORDURA 500X500 1/1 57 CUTTABLE WIDTH:210 GSM ECO BIONIC FINISH (5702/MTRS)"/>
        <s v="100% POLYESTER YARN DTY 300D/96F HIM RW SD GRADE AA + 00% POLYESTER YARN DTY 100D/48F"/>
        <s v="CHEMICAL ACRYLIC POLYMER EMULSION PRINT RT"/>
        <s v="100% POLYESTER FABRIC "/>
        <s v="DYES LIYUANSOL"/>
        <s v="100% LINEN YARN WET SPIN NM20/1 BLEACHED LONG FIBRE HARD CONE"/>
        <s v="Chemical (TILASOL / ANTISCHIUMA NEOPAT NT)"/>
        <s v="Chemical Glue Epox"/>
        <s v="100% POLYESTER MICROFIBER FABRIC WIDTH 256CM,90GSM (19243/MTRS) (THE GOODS ARE RELEASE UNDER EXPORT ORIENTED UNIT,SRO:326,327)"/>
        <s v="100% POLYESTER YARN DTY 100D/48F HIM SD RW AA GRADE"/>
        <s v="100% POLYESTER NON WOVEN INTERLINING 52GSM WIDTH:32&quot; COLOR WHITE (30000/MTRS)"/>
        <s v="POLYESTER YARN ACY 300/96 WHITE + 70D INVISTALYCRA"/>
        <s v="58% BIO KAT / 39% REC.PES / 3% STR EFFEN WEEFSEL FABRIC (5148.50/MTRS)"/>
        <s v="100% POLYMIDE CORDURA FABRIC 500X500 1/1 CUTTABLE WIDTH:210GSM ECO BIONIC FINISH (4697/MTRS)"/>
        <s v="Chemical (WETMATIC / BEZATHREN)"/>
        <s v="Dyed (BEZATHREN)"/>
        <s v="BAYSCENT LAVENDER / EUCALYPTUS / JASMIN / TANAPUR ONE"/>
        <s v="WATER REPELLENT AGENT"/>
        <s v="100% POLYESTER TEXTURED YARN DTY 150D/48F HIM RW SD GRADE AA"/>
        <s v="GREY POLYESTER REFLECTIVE PIPING SIZE 1CM (139318/MTRS)"/>
        <s v="GREY POLYESTER REFLECTIVE PIPING SIZE 1CM (5682/MTRS)"/>
        <s v="100% POLYMIDE CORDURA FABRIC 500X500 1/1 57 CUTTABLE WIDTH:210GSM ECO BIONIC FINISH (15351/MTRS)"/>
        <s v="DYES (NOVACRON / TERASIL)"/>
        <s v="CHEMICAL (SILICONE)"/>
        <s v="ACY YARN 300/96 WHITE +70D INVISTALYCRA"/>
        <s v="PRINTING PIGMENT DYES) NEMOTO'S "/>
        <s v="WOVEN -50% POST CONS POLY -25% POST CONS REC COTTON- 25% PRE CONS REC COTTON YARN RAW WHITE 14/1"/>
        <s v="CHEMICAL (PERIPRINT / PERIGEN)"/>
        <s v="100% POLYESTER FABRIC ASSORTIS 2401+2402 82GSM,WIDTH:242,269CM (38813/MTRS) "/>
        <s v="Chemical ACRYLIC POLYMER EMULSION M-PRINT RT"/>
        <s v="DYES (BEMCARON / BEZAKTIV / BEZATHREN)"/>
        <s v="78% POLYESTER 17% VISCOSE ,5% ELSTANE FABRIC 57 CUTTABLE WIDTH WEIGTH :200GSM (6108.2/MTRS"/>
        <s v="DYES (INDANTHREN)"/>
        <s v="100% POLYESTER YARN DTY 300D/96F SD RW HIM AA GRADE"/>
        <s v="DYES (EVERZOL)"/>
        <s v="100% POLYESTER TEXTRED YARN (DTY 300D/96F)"/>
        <s v="CHEMICAL (NUVA)"/>
        <s v="100% POLYESTER MESH FABRIC WHITE AND BLACK 170GSM,WIDTH:150CM, (18719.8/MTRS) "/>
        <s v="Chemical (Formic Acid)"/>
        <s v="100% POLYESTER TEXTRED YARN (DTY 150D/48F) HIM RW SD AA GRADE"/>
        <s v="Chemical (DYMAFIX / WETMATIC )"/>
        <s v="100% POLYMIDE CORDURA FABRIC 500X500 1/1 57&quot; CUTTABLE WIDTH 210GSM COLOR: BLACK, (23171/MTRS) DETAILS AS PER INVOICE NO.HT033B23 DATED:16-AUG-2023 AND PACKING LIST"/>
        <s v="ACY YARN 300/96 WHITE +70D SPANDEX"/>
        <s v="100% POLYESTER YARN (DTY 150D/48F SD RW HIM AA GRADE)"/>
        <s v="100% POLYESTER MICROFIBER DYED FABRIC WIDTH:242,269CM, 82GSM (19169/MTRS) DETAILS AS PER INVOICE NO.SF23124 DATED:09-AUG-2023 AND PACKING LIST"/>
        <s v="100% POLYESTER TEXTRED YARN (DTY 100D/48F) HIM RW SD AA GRADE"/>
        <s v="DYES  (SETAZOL)"/>
        <s v="DYES  (LIYUANSOL)"/>
        <s v="MICROFIBER GREIGE FABRIC 90GSM(+/-2G) 112&quot; (19239/MTRS) / MICROFIBER DYED FABRIC 100GSM(+/-2G) 105&quot; (12734/MTRS) "/>
        <s v="DYES  (BEMACRON / BEZATHREN)"/>
        <s v="100% POLYESTER TEXTURED YARN DTY 100D/48F HIM RW SD GRADE-AA"/>
        <s v="POLYESER FILAMENT YARN RTSS FDY 150D/72F &amp; 300D/144F"/>
        <s v="60%COTTON 40%POLYESTER FABRIC 110X70 - 45X45 +/- 148/150 CM (3037/MTRS)"/>
        <s v="NYLON FILAMENT TYPE 440 560 DTEX 140 FIL_x000a_500 DEN TU MERGE 5KBA3 DETAILS AS PE INVOICE AND PACKING LIST"/>
        <s v="TEXTILE CHEMICAL (DROPCEL 300)"/>
        <s v="FLOPRINT 160 AF"/>
        <s v="FABRICS FOR READYMADEGARMENTS INDUSTRY) 73% CTN/25%POLY/2% SP, CVC PRINT AND SD FABRIC WEIGHT :110+/-5 GSM 40S*75D+40D/133*72 48&quot;/50&quot; (9293/MTRS) "/>
        <s v="70% POLYESTER 27% COTTON 3% ELASTAN FABRIC WIDTH:150CM WEIGHT 190GSM (13220.10/MTRS)"/>
        <s v="Chemical (MICROEMULSION)"/>
        <s v="HYDROGEN PEROXIDE 50% "/>
        <s v="DYES (REACTIVE DYE AQUA PREMIUM)"/>
        <s v="POLYVINYL ALCOHOL"/>
        <s v="EFFEN WEEFSEL 58% BIO KAT 39% REC.PES3% STR"/>
        <s v="CHEMICAL (FLORPRINT)"/>
        <s v="CHEMICALS (PERIPRINT / PERIGEN)"/>
        <s v="HYDROGEN PEROXIDE 50%)"/>
        <s v="DYES (SYNOZOL / SYNOLON)"/>
        <s v="CHEMICALS (PERSOFT)"/>
        <s v="CHEMICALS (PERFIX)"/>
        <s v="PHOTO EMULSION"/>
        <s v="100% POLYESTER FABRIC TAFFETA,190T  W/R + PU COATING,"/>
        <s v="CHEMICAL (SOLUTION CLEANER REGGIANI"/>
        <s v="73%CTN 25% POLY 2%SP POPLIN, WEIGHT: 110+/-5GSM 40S*75D+40D/133*72 48/50&quot; Y/D CVC POPLIN 940/MTRS"/>
        <s v="58%ORGANIC COTTON 39%RECYCLE POLY 3%SPDX EFFEN WEEFSEL 58% BIO KAT 39% REC.PES3% STR 135X75 45X45+40D +/142 FABRIC 145CM DETAILS AS PER INVOICE AND PACKING LIST"/>
        <s v="CHEMICAL FLORPRINT TA160 "/>
        <s v="100% POLYESTER NON WOVEN INTERLINING 52GSM WIDTH:32&quot; COLOR WHITE (90000/MTRS)"/>
        <s v="100% POLYESTER TEXTURED YARD DTY 100D/48F HIM RW SD GRADE -AA"/>
        <s v="100% POLYESTER TEXTURED YARN DTY 100D/48F HIM RW SD GRADE -AA"/>
        <s v="POLYESTER FILAMENT YARN RTSS DT 150D/72F"/>
        <s v="CHEMICAL (PERIPRINT / PRIGEN)"/>
        <s v="HYDROBLUE R 90"/>
        <s v="100% POLYESTER TEXTURED YARN (DTY 300D/96F HIM SD RW AA GRADE)"/>
        <s v="(WETMATIC WTL)"/>
        <s v="100% POLYESTER YARN DTY 150D/48F SD RW HIM AA GRADE"/>
        <s v="100% POLYSTER TEXTURED YARN DTY 300D/96F HIM SD RW AA GRADE"/>
        <s v="(PERSOFT NSA 10)"/>
        <s v="FABRIC (70% POLYESTER 27% COTTON 3%ELASTAN) WIDTH: 150CM WEIGHT: 190GSM CONSTRUCTION: PLAIN (QTY: 3105/MTRS)"/>
        <s v="HYDROGEN PEROXIDE"/>
        <s v="HYDROBLUE®90"/>
        <s v="100% POLYESTER YARN DTY 150D48F SD RW HIM AA GRADE"/>
        <s v="Chemical (SILYOUWET DS-618C)"/>
        <s v="CHEMICALS (NEOPAT BINDER / NEOPAT / TILASOL)"/>
        <s v="CHEMICALS (NEOPAT BINDER / NEOPAT)"/>
        <s v="NAVY BARBARA LIGHT STRETCH KNIT 250G 73.00% VISCOSE 22.00% POLIAMIDE 5.00% ELASTANE"/>
        <s v="100% POLYESTER MESH FABRIC WHITE AND BLACK 170GSM, WIDTH:150CM, (18719.8/MTRS) DETAILS AS PER INVOICE AND PACKING LIST"/>
        <s v="FABRIC SBANDMASTER 65%OES 35% CO (IRIDE, KELLY GREEN, NS ORANGE, ROYAL BOX, SUPLHOR) 3058.7/MTRS"/>
        <s v="TAGS 68000/PCS  /  ELASTIC 14213/PCS"/>
        <s v="WHITE BUTTON 243000/PCS"/>
        <s v="TEXTILE CHEMICAL ( WETMATIC WTL )"/>
        <s v="TEXTILE DYES (SYNOLON"/>
        <s v="Chemical (SODIUM CARBOXYMETHYL CELLULOSE FINNFIX 700)"/>
        <s v="HYDROGEN PEROXIDE "/>
        <s v="BLENDED FABRIC 78%POLYESTER,17%VISCOSE, 5%ELASTANE, 57” CUTTABLE WIDTH,WEIGHT:200 GSM(+/-5%)"/>
        <s v="BLENDED FABRIC 78%POLYESTER,17%VISCOSE, 5%ELASTANE, 57” CUTTABLE WIDTH,WEIGHT:200 GSM(+/-5%) "/>
        <s v="REACTIVE DYE AQAUA PREMIUM BLACK LP ( 78070163)"/>
        <s v="CHEMICAL FLORPRINT TA160 AF PIGMENT THICKENER"/>
        <s v="DYES (BEZATHREN /  BEZAKTIV / BEMACRON)"/>
        <s v="100% POLYESTER TEXTURED YARN DTY 150D/48F SD RW HIM AA GRADE"/>
        <s v="NAVY BARBARA LIGHT STRETCH KNIT 73% VISCOSE 22% POLIAMIDE 5% ELASTANE"/>
        <s v="DYES (INDANTHREN / IMPERON / REMAZOL)"/>
        <s v="CHEMICALS (NEOPAT BINDER / TILASOL)"/>
        <s v="CHEMICAL (PERSOFT PE 25)"/>
        <s v="POLYESTER DRAWN TEXURED YARN (DTY),2) DTY 150D/48F, SD RW HIM AA GRADE"/>
        <s v="POLYESTER DRAWN TEXURED YARN (DTY 150D/48F, SD RW HIM AA GRADE)"/>
        <s v="POLYESTER DRAWN TEXURED YARN (DTY 150D/48F, SD RW HIM AA GRADE"/>
        <s v="DYES (SYNOZOL)"/>
        <s v="CIRCULAR KNITCUFFING 9013.50 METRES"/>
        <s v="100% POLYESTER YARN"/>
        <s v="RUBBER THREAD"/>
        <s v="BLENDED FABRIC 78%POLYESTER,17%VISCOSE, 5%ELASTANE, 57” CUTTABLE"/>
        <s v="POLYESTER DRAWN TEXURED YARN"/>
        <s v="POLYESTER DRAWN TEXURED YARN (DTY 150D/48F"/>
        <s v="100% POLYESTER NON WOVEN INTERLINING"/>
        <s v="TEXTILE CHEMICAL (FLOPRINT"/>
        <s v="100% POLYESTER TEXURED YARN"/>
        <s v="POLYESTER DRAWN TEXURED YARN (DTY 150D/48F, "/>
        <s v="100% POLYESTER YARN DTY 300D/96F"/>
        <s v="POLYESTER DRAWN TEXTURED YARN DTY 150D/48F"/>
        <s v="100% POLYESTER TEXTURED YARN DTY 100D/48F"/>
        <s v="100% POLYESTER TEXURED YARN (DTY 100D/48F"/>
        <s v="EFFEN WEEFSEL 55% KATCEN 45% POLYESTER FABRIC (136X72-45X45 +/- 148/150 CM) "/>
        <s v="REACTIVE DYE AQUA PREMIUM"/>
        <s v="CHEMICAL ( LAMFINISH FIX )"/>
        <s v="100% NYLON WOVEN FABRIC 1000/MTRS"/>
        <s v="CHEMICAL (RAROPRINT AL)"/>
        <s v="CHEMICAL (FLOPRINT TA 160) "/>
        <s v="FABRIC PC65:35"/>
        <s v="( FLUID MS 1000 / MICROS 50 HS )"/>
        <s v="POLYSOFT / ENZYME / POLYWAX / POLYPAN / WINZYME "/>
        <s v="100% POLYESTER TEXTURED YARN DTY 158 DTEX /48F HIM RW SD GRADE AA"/>
        <s v="100%POLYESTER TEXTURED YARN DTY 158/48F, SD RW HIM AA GRADE"/>
        <s v="100% POLYESTER MICRO FIBER FABRIC PLAIN 90GSM WIDTH: 101''  (QTY: 15851/MTRS)"/>
        <s v="100% POLYESTER MESH FABRIC WHITE 170GSM,WIDTH:150CM, (7424.8/MTRS) DETAILS AS PER INVOICE AND PACKING LIST"/>
        <s v="SOFTENER FLAKE"/>
        <s v="Dyes (NOVAVRON BLUE)"/>
        <s v="POLYESTER FILAMENT YARN TRSS DT 150D/72F SD RW AA"/>
        <s v="DYES (BEZAKTIV BLUE)"/>
        <s v="100% POLYESTER MVS UNWAXED FOR AIRJET WEAVING YARN 24/1"/>
        <s v="Piping Cord"/>
        <s v="HANG TAG (QTY: 61425 PCS)"/>
        <s v="LABELS (QTY: 36759 PCS)"/>
        <s v="CHEMICALS PRIGEN DLS"/>
        <s v="SOFTENER FLAKE V17"/>
        <s v="DROPSIZE PS150"/>
        <s v="100% NYLON CORDURA 500D*500D BRANDED CORDURA FULL WIDTH :150CM"/>
        <s v="70% COTTON 20% RECYCLED PET 100% PCR YARN NM34"/>
        <s v="Blended Fabric (58%ORGANIC COTTON 39%RECYCLE POLY 3%SPDX EFFEN WEEFSEL 58% BIO KAT 39% REC.PES3%)"/>
        <s v="RFID LABELS (QTY: 15000 PCS)"/>
        <s v="PAPER HANG TAG (QTY: 478224 PCS)"/>
        <s v="PLAIN LABEL RF 4X4 (QTY: 300000/PCS)"/>
        <s v="Button"/>
        <s v="RIVETS/Cap"/>
        <s v="PATCH SILICONE"/>
        <s v="SMART TAG (QTY: 150 000 PCS)"/>
        <s v="SECURITY LABEL QTY = 105000 PCS  BRAND/ORIGIN: NOT SHOWN (SHIPPED FROM CHINA)."/>
        <s v="SECURITY LABEL (QTY: 21000 PCS) DETAIL AS PER INVOICE (UNDER: EXPORT FACILITATION SCHEMES)"/>
        <s v="TEXTILE CHEMICALS ( POLYPAN CONS ), TEXTILE CHEMICAL ( POLY SOFT ESQ CONS )"/>
        <s v="CIRCULAR KNIT CUFFING/POLYESTER FABRIC  ETC (QTY: 2120 MTR)"/>
        <s v="Dyes (NEMOTO`S)"/>
        <s v="YKK ZIPPERS"/>
        <s v="PACKING BAGS"/>
        <s v="DYES ( SCHECOTON)"/>
        <s v="CHEMICALS (VERACARE  / VERAPRO ZF-D LIQ)"/>
        <s v="NYLON ZIPPER"/>
        <s v="Zipper"/>
        <s v="METAL SNAP BUTTON"/>
        <s v="RFID TAGS (QTY: 13000 PCS)"/>
        <s v="NYLON ZIPPER LONG CHAIN WITH PLASTIC SLIDER (QTY:5000/ROLLS AND 300000/PCS)"/>
        <s v="YKK ZIPPERS ( QTY 1855 PCS)"/>
        <s v="HYDROGEN PEROXIDE (50% EXPORT STD)"/>
        <s v="DYES ( BEZAKTIV GREY HP-N)"/>
        <s v="DYES ( SYNOLON BLACK EXWS HI CONC ) "/>
        <s v="RFID TAGS (QTY: 22698 PCS)"/>
        <s v="PACKING BAGS VINYL "/>
        <s v="TAFEETA FABRIC ( 145 METERS) / FABRIC 100% POLY , MICRO FIBER (385/METERS ) / FABRIC 92% POLYESTER 8% ELASTANE 4 WAY STRECH (165 METERS) "/>
        <s v="FABRIC MESH ( 200/METERS ) / FABRIC BURSHED TRICOT (220 GSM /285 METERS ) / FABRIC BURSHED TRICOT( 240 GSM /105 METERS ) / RIB 1X2 520 GSM (80/METERS) / RIB 1X1 520 GSM (10/METERS ) "/>
        <s v="REPREVE STAPLE 1.2DX x 38MM WW"/>
        <s v="50%PES 50% PRECONSUMER COTTON"/>
        <s v="IDROSOL FIE "/>
        <s v="YKK ZIPPER"/>
        <s v="POLYVINYL ALCOHOL PVA"/>
        <s v="PLASTIC BUTTONS "/>
        <s v="DYES REMAZOL"/>
        <s v="EMULSION AQUASOL SHARP"/>
        <s v="EMBROIDERY FUSING / NON WOVEN INTERLINING"/>
        <s v="RFID STICKER"/>
        <s v="REFLECTIVE TAPE"/>
        <s v="CHEMICALS JINSOFECO"/>
        <s v="Inlay-Card"/>
        <s v="Brass Cap"/>
        <s v="DYES VEEBRIGHT EHT "/>
        <s v="100% POLYESTER MICROFIBER FABRIC 82GSM 242/269CM (QTY: 50177/MTRS) "/>
        <s v="PLASTIC HANGERS &amp; SIZERS"/>
        <s v="DYES ( FASFA TURQ. BLUE CGL )"/>
        <s v="SECURITY LABELS (QTY: 67000 PCS)"/>
        <s v="RFID TAG/LABELS &quot;CENTRIC&quot; "/>
        <s v="DYES ( LIYANSOL  ) "/>
        <s v="Plastic Cap / Socket / Stud "/>
        <s v="METAL SNAP BUTTONS "/>
        <s v="DYES (SYNOZOL ) "/>
        <s v="HYDROGEN PEROXIDE (50% EXPORT STD) "/>
        <s v="PERIGEN DLS / PERIPRINT MIP CONC "/>
        <s v="TEXTILE CHEMICAL (FLOPRINT TA 160 AF PIGMENT THICKENER ) "/>
        <s v="100% POLYESTER TEXTURED YARN DTY 100D/48F HIM SD RW GRADE-AA "/>
        <s v="100% POLYESTER TEXTURED YARN DTY 100D/48F HIM SD RW  GRADE -AA "/>
        <s v="100% POLYESTER NON WOVEN INTERLINING 52GSM WIDTH:32&quot; COLOR WHITE (116000/MTRS) "/>
        <s v="EXTRUNED RUBBER THREAD NO. 34X40 ENDS, SW. TALCUM "/>
        <s v="2/S COATED ART BOARD SHEET BOHUI (300GSM 585MM* 915MM / 635MM* 915MM / 788MM* 1093MM) DETAILS AS PER INVOICE AND PACKING LIST "/>
        <s v="PACKING TAPE"/>
        <s v="JEANS BUTTON BB-C15A TROJAN DP1727 DAB BB-RS01-B &quot;COMPASS&quot; DAB  BB-RS01-C &quot;COMPASS&quot; DAB    BB-RS01-D &quot;COMPASS&quot; DAB  BP-025R17 TROJAN DN2596 &amp; AL-03BA05 ”COMPASS” "/>
        <s v="RFID TAGS (QTY: 23500 PCS) DETAIL AS PER INVOICE (UNDER: EXPORT FACILITATION SCHEMES) "/>
        <s v="PAPER HANG TAG (QTY: 194172 PCS) DETAIL AS PER INVOICE (UNDER: EXPORT FACILITATION SCHEMES) "/>
        <s v="TEXTILE DYES ( TERASIL NAVY GRL-C 200%) "/>
        <s v="SILVER TC REFLECTIVE TAPE SIZE:-50MM COLOR:- SILVER "/>
        <s v="SLIDER SBS 3# (NON LOCK - METAL) OVERSEAS QTY: 37472/PCS"/>
        <s v="NYLON ZIPPER SBS 3# DYED [ROLL FORM - 200 MTR OVERSEAS QTY: 53600/MTRS"/>
        <s v="YKK METAL / PLASTIC ZIPPERS"/>
        <s v="YKK PLASTIC ZIPPERS (QTY 1500 PCS)"/>
        <s v="YKK PLASTIC ZIPPERS (QTY 20089 PCS) "/>
        <s v="YKK ZIPPERS CHAIN (QTY 7000 MTS) / YKK ZIPPERS PARTS (QTY 27163 PCS) "/>
        <s v="RFID TAGS QTY = 200000 PCS. BRAND/ORIGIN: DATAMARS / SLOVAKIA. "/>
        <s v="PAPER CORD COLOR: WHITE "/>
        <s v="PAPER RFID TAGS (QTY: 5000 PCS) DETAIL AS PER INVOICE (UNDER: EXPORT FACILITATION SCHEMES) "/>
        <s v="100% POLYESTER TEXURED YARN (DTY 100D/48F, HIM SD RW GRADE-AA) "/>
        <s v="EXAMINED THE SHIPMENT, FOUND DESCRIPTION: YKK BRAND ZIPPER MADE BY PLASTIC LOADED ON .ONE VEHICLES , VEHICLE NO: KE-6366 TOTAL FOUND GROSS WEIGHT 500 . KGS VIDE KEPZ WEIGHT SLIP NO: 931943 .DATED: 13.09.2024 "/>
        <s v="PLASTIC BUTTONS (QTY: 7350 PCS) DETAIL AS PER INVOICE (UNDER: EXPORT FACILITATION SCHEMES) "/>
        <s v="FOUND DESCRIPTION ; NON-TOXIC VINYL PACKING BAGS. LOADED ON ONE VEHICLE, VEHICLE NO: KC-5683.FOUND TOTAL GROSS WEIGHT IS 290 KGS .VIDE KEPZ WEIGHT SLIP, 932483.DATED.14.09.2024. "/>
        <s v="METAL BUTTON WITH RIVET (QTY TOTAL: 1507999/PCS DETAILS AS PER INVOICE AND PACKING LIST "/>
        <m/>
        <s v="40/1 Cotton Yarn Combed"/>
        <s v="CVC60:40 - 24/1"/>
        <s v="CVC60:40 - 40/1"/>
        <s v="PC52:48 - 24/1"/>
        <s v="PC52:48 - 40/1"/>
        <s v="PC65:35 - 8/1"/>
        <s v="24/1 Cotton Yarn Combed"/>
        <s v="30/1 Cotton Yarn Combed"/>
        <s v="60/1 Cotton Yarn Combed"/>
        <s v="PC65:35 Carded RING - 18/1"/>
        <s v="PC65:35 - 24/1 - Gadoon return"/>
        <s v="CVC60:40 - 30/1"/>
        <s v="100% Polyester"/>
        <s v="12/1 Cotton Yarn "/>
        <s v="14/1 Cotton Yarn Carded"/>
        <s v="20/1 Cotton Yarn Carded"/>
        <s v="26/1 Cotton Yarn Carded"/>
        <s v="PC52:48 - 31/1"/>
        <s v="30/1 Cotton Yarn Carded"/>
        <s v="PC52:48 - 30/1"/>
        <s v="PC52:48 - 30/2 - Gadoon return"/>
        <s v="PC52:48 - 40/1 - Gadoon return"/>
        <s v="Denim Fabric 99% 1% (33140 Mtr)"/>
        <s v="Denim Fabric 99% 1% (25000 Mtr)"/>
        <s v="PC52:48 - 31/1 - Gadoon return"/>
        <s v="80/1 Cotton Combed "/>
        <s v="CVC60:40 - 30/1 - Gadoon return"/>
        <s v="PC52:48"/>
        <s v="Denim Fabric 99% 1% (84861 Mtr)"/>
        <s v="CVC60:40 - 60/1"/>
        <s v="Denim Fabric 99% 1% (34686 Mtr)"/>
        <s v="PACKING/ CARTON TAPE"/>
        <s v="36/1 Cotton Yarn Combed"/>
        <s v="52/1 Cotton Yarn Combed"/>
        <s v="Denim Fabric 99% 1% (116586 Mtr)"/>
        <s v="PC 65:35"/>
        <s v="PC65:35"/>
        <s v="Denim Fabric 99% 1% "/>
        <s v="SOFTEX "/>
        <s v="60/2 Cotton Yarn Combed"/>
        <s v="CVC 60:40 fabric "/>
        <s v="PC 65:35- 24/1"/>
        <s v="16/1 Carded 70D Spandex 3.9 "/>
        <s v="30/1 Carded 40D Spandex 3.25"/>
        <s v="16/1 95% Cotton 05% Lycra Carded yarn"/>
        <s v="30/1 95% Cotton 05% Lycra Carded yarn"/>
        <s v="CVC60:40"/>
        <s v="24/1 Cotton Yarn Carded"/>
        <s v="10/1 Cotton Yarn "/>
        <s v="Inlay Card"/>
        <s v="CVC60:40 - 10/1"/>
        <s v="CVC60:40 "/>
        <s v="40/1 cotton fabric"/>
        <s v="16/1 cotton fabric"/>
        <s v="Denim Fabric 99% 1%"/>
        <s v="Stitching Thread PPCA 16/2, 21/2, 40/2"/>
        <s v="Stitching Thread SSPA 21/2, 21/3, 50/3"/>
        <s v="20/1 95% Cotton 05% Lycra Carded yarn"/>
        <s v="Sewing Thread"/>
        <s v="Sewing Thread PPCA 16/2, 20/2"/>
        <s v="Sewing Thread SSPA21/2, 21/3, 50/3"/>
        <s v="16/1 Carded yarn"/>
        <s v="Kieralon 2010 liq 0200"/>
        <s v="Sewing Thread PPCA 16/2,21/2"/>
        <s v="Sewing Thread SSPA 21/2, 21/3, 50/3"/>
        <s v="Softex HC 25 Paste (240506)"/>
        <s v="Button / Rivert ( for Aldi )"/>
        <s v="Kieralon AB-OL liq 0120"/>
        <s v="12/1 95% Cotton 05% Lycra Carded yarn"/>
        <s v="Yarn30/1 Carded Compact CF"/>
        <s v="40/40 Coton fabric"/>
        <s v="CVC 60:40 YARN"/>
        <s v="36/1 Carded Viscose 1.2D 100% Unwaxed Weaving MVS"/>
        <s v="60 Cotton Yarn "/>
        <s v="PC65:35 - 24/1"/>
        <s v="PC65:35 - 18/1"/>
        <s v="(Dyes Novacron)"/>
        <s v="Novacron BLUE CD"/>
        <s v="Comber Noil"/>
        <s v="CVC60:40 - 40/1 8600 ( LBS"/>
        <s v="10/1 Cotton Yarn (600 LBS"/>
        <s v="PC52:48 - 24/1 ( 10600 LBS"/>
        <s v="PC52:48 - 24/1 ( 40000 LBS"/>
        <s v="30/1 Cotton Yarn ( 24500 LBS)"/>
        <s v="Maize Starch (Coratex S)"/>
        <s v="CVC60:40 - 40/1 (5600 LBS)"/>
        <s v="24/1 Cotton Yarn (1000 LBS)"/>
        <s v="PC52:48 - 30/1 (18000 LBS)"/>
        <s v="22/1 Cotton Yarn ( 3200 LBS)"/>
        <s v="PC52:48 - 30/1 (14000 LBS)"/>
        <s v="30/1 Cotton Yarn ( 9100 LBS)"/>
        <s v="PC52:48 - 24/1 ( 25000 LBS"/>
        <s v="PC52:48 - 24/1 ( 5000 LBS"/>
        <s v="CVC60:40 - 24/1 20000 ( LBS"/>
        <s v="PC52:48 - 24/1 7000 LBS)"/>
        <s v="30/1 Cotton Yarn( 40000 LBS)"/>
        <s v="20/1 Cotton Yarn( 21700 LBS)"/>
        <s v="24/1 Cotton Yarn( 31000 LBS)"/>
        <s v="60/1 Cotton Yarn( 5000 LBS)"/>
        <s v="30/1 Cotton Yarn( 18600 LBS)"/>
        <s v="20/1 Cotton Yarn( 10000 LBS)"/>
        <s v="24/1 Cotton Yarn( 20746  LBS)"/>
        <s v="20/1 Cotton Yarn( 6600 LBS)"/>
        <s v="20/1 Cotton Yarn( 9800 LBS)"/>
        <s v="60/1 Cotton Yarn( 10200 LBS)"/>
        <s v="20/1 Cotton Yarn( 10700 LBS)"/>
        <s v="16/1 Cotton Yarn 3900 LBS)"/>
        <s v="10/1 Cotton Yarn (15000 LBS)"/>
        <s v="10/1 Cotton Yarn ( 1600 LBS)"/>
        <s v="PROFIX ICY"/>
        <s v="AQUAZYM AD"/>
        <s v="ALKASOFT PEN"/>
        <s v="DRIMAREN"/>
        <s v="LEUCOPHOR BMF LIQUID"/>
        <s v="LUFIBROL ANTOX LIQ"/>
        <s v="SOLUSOFT MW PK LIQ"/>
        <s v="KIERALON UH LIQ"/>
        <s v="REVATOL S LIQUID"/>
        <s v="TERESIL RED GFF"/>
        <s v="IMACOL C LIQ"/>
        <s v="PRINTOFIX BLACK FF-RT"/>
        <s v="CONTAVAN ICE"/>
        <s v="TUBIFAST ACL"/>
        <s v="TUBIFAST ACE"/>
        <s v="TUBIFAST ACL / ACE"/>
        <s v="SUNZOL NAVY BLUE GRB"/>
        <s v="REPRINT SWE"/>
        <s v="CVC60:40 - 14/1  (12500  LBS"/>
        <s v="CVC60:40 - 40/1 ( 16900 LBS)"/>
        <s v="CVC60:40 - 24/1 ( 12200 LBS)"/>
        <s v="CVC60:40 - 40/1 ( 10700 LBS)"/>
        <s v="PC52:48 - 24/1 ( 26000 LBS"/>
        <s v="PC65:35 - 24/1 (14500 LBS)"/>
        <s v="PC52:48 - 24/1 (20000 LBS)"/>
        <s v="PC52:48 - 24/1 (14000 LBS)"/>
        <s v="PC52:48 - 30/1 (17900 LBS)"/>
        <s v="PC52:48 - 40/1 (12400 LBS)"/>
        <s v="PC65:35 18/1 (15000 LBS)"/>
        <s v="PC65:35 18/1 19000 LBS)"/>
        <s v="PC65:35 24/1 (6000 LBS)"/>
        <s v="PC65:35 24/1 (20000 LBS)"/>
        <s v="PC65:35 18/1 (20000 LBS)"/>
        <s v="PRESTOGEN F-PL LIQ"/>
        <s v="CAUSTIC SODA LIQUID"/>
        <s v="ASUDEL RED MGR / YELLOW GL / OLIVE GWL"/>
        <s v="OPTISIZE SP 100"/>
        <s v="40/1 Cotton Fabric Grey ( 60000 Mtr)"/>
        <s v="CVC60:40 - 40/1 Fabric (29805 Mtr)"/>
        <s v="CVC60:40 - 40/1 Fabric (30126 Mtr)"/>
        <s v="CVC60:40 - 40/1 Fabric (76576 Mtr)"/>
        <s v="CVC60:40 - 40/1 Fabric (26658 Mtr)"/>
        <s v="40/1 Cotton Fabric Grey ( 48556 Mtr)"/>
        <s v="40/1 Cotton Fabric Grey ( 60210 Mtr)"/>
        <s v="40/1 Cotton Fabric Grey ( 35000 Mtr)"/>
        <s v="40/1 Cotton Fabric Grey ( 25121 Mtr)"/>
        <s v="40/1 Cotton Fabric Grey ( 21984 Mtr)"/>
        <s v="40/1 Cotton Fabric Grey ( 31234 Mtr)"/>
        <s v="40/1 Cotton Fabric Grey ( 4511 Mtr)"/>
        <s v="40/1 Cotton Fabric Grey ( 3015 Mtr)"/>
        <s v="20/1 &amp; 30/1 COTTON YARN 5700 LBS"/>
        <s v="OLIMPRINT BINDER PD 30"/>
        <s v="PERLAVIN SRD"/>
        <s v="CHEMITOL WS GRANULES"/>
        <s v="DRIMAGEN"/>
        <s v="KIERALON 2010 LIQ / IMACOL C LIQ"/>
        <s v="NOVACRON "/>
        <s v="PRINTOFIX BLUE HG"/>
        <s v="PRODER M.A.C NUEVO"/>
        <s v="ECOZYME BT -88"/>
        <s v="30/1 Cotton Yarn ( 40000 LBS)"/>
        <s v="16/1 Cotton Yarn 371 LBS / 20/1 Cotton Yarn 338 LBS)"/>
        <s v="30/1 Cotton Yarn ( 15375 LBS)"/>
        <s v="24/1 Cotton Yarn (1300 LBS)"/>
        <s v="20/1 Cotton Yarn 900 LBS)"/>
        <s v="PC52:48 - 40/1 (10800 LBS)"/>
        <s v="LIGHT ASH"/>
        <s v="FAVOPRINT YELLOW AF-3GN / VIOLET AF-HS"/>
        <s v="FAVOPRINT BLUE AFFR"/>
        <s v="PIGMASOL YELLOW MRP"/>
        <s v="IMPERON BRILLIANT PINK K3BL"/>
        <s v="150/48 DTY POLYESTER YARN"/>
        <s v="30/1 Cotton Yarn ( 12300 LBS)"/>
        <s v="30/1 Cotton Yarn ( 45000 LBS)"/>
        <s v="CVC60:40 - 58661 (MTR)"/>
        <s v="80/1 COTTON FABRIC"/>
        <s v="CVC60:40 - (9088 MTR)"/>
        <s v="40/1 Cotton Fabric Grey ( 25822 Mtr)"/>
        <s v="40/1 Cotton Fabric Grey ( 12968 Mtr)"/>
        <s v="60/1 Cotton Fabric Grey ( 3020 Mtr)"/>
        <s v="60/1 Cotton Fabric Grey ( 1084 Mtr)"/>
        <s v="40/1 Cotton Fabric Grey ( 28281 Mtr)"/>
        <s v="KIERALON 2010 LIQ"/>
        <s v="AVPOLYSOFT-PE-H"/>
        <s v="BASE MORDIENTE M.NEW"/>
        <s v="SIRRIX NE LIQ NEW 0120 "/>
        <s v="LYOGEN WD LIQ"/>
        <s v="PRINTOFIX BRILLIANT ORANGE  FF-RT"/>
        <s v="DRYBAG"/>
        <s v="SARABID VAT"/>
        <s v="30/1 Cotton Yarn ( 25000 LBS)"/>
        <s v="RAROPRINT AL"/>
        <s v="SUBLICORE ARC PLUS "/>
        <s v="ENZIMA NB PLUS"/>
        <s v="REFINED SODIUM BICARBONATE"/>
        <s v="CROSCOLOR NLD 30802"/>
        <s v="CVC60:40 - 40/1 Fabric"/>
        <s v="PROMOLAZE HT CONC"/>
        <s v="BEZATHREN GOLDEN ORANGE 3G EPS"/>
        <s v="RUCOFIN SIQ"/>
        <s v="PRINTOFIX PINK H-5BL"/>
        <s v="REFINED LAKE SALT"/>
        <s v="40/1 Cotton Fabric Grey"/>
        <s v="20/1 Cotton Yarn 3900LBS)"/>
        <s v="200/48 DTY POLYESTER YARN"/>
        <s v="PC65:35 16/1 (8800 LBS)"/>
        <s v="PC65:35 20/1 (1900 LBS)"/>
        <s v="PC65:35 16/1 (5000 LBS)"/>
        <s v="PC65:35 20/1 (10000 LBS)"/>
        <s v="PC65:35 20/1 (7100 LBS)"/>
        <s v="PC65:35 20/1 (2900 LBS)"/>
        <s v="FORNAX W"/>
        <s v="NOVACRON BROWN EC -NC"/>
        <s v="SOLIDOKOLL DPR LIQ "/>
        <s v="PESOFIX WM"/>
        <s v="RUCOWET VL"/>
        <s v="FARBANTHREN BROWN BR"/>
        <s v="FAVOPRINT YELLOW AF-3GN"/>
        <s v="80/1 Cotton Fabric Grey"/>
        <s v="REMAZOL BLUE RGB 01"/>
        <s v="HI TOUCH GT"/>
        <s v="KIERALON AB-OL LIQUID"/>
        <s v="80/1 Cotton Fabric Grey ( 2500 Mtr)"/>
        <s v="80/1 Cotton Fabric Grey ( 1728 Mtr)"/>
        <s v="80/1 Cotton Fabric (  1353Mtr)"/>
        <s v="80/1, 60/1 Cotton Fabric  ( 1975 / 31854 Mtr)"/>
        <s v="40/1 Cotton Fabric ( 20000 Mtr)"/>
        <s v="40/1 Cotton Fabric ( 40000 Mtr)"/>
        <s v="40/1 Cotton Fabric Grey ( 30273 Mtr)"/>
        <s v="16/1 Cotton Fabric Grey ( 20062 Mtr)"/>
        <s v="40/1 Cotton Fabric  ( 28556 Mtr)"/>
        <s v="VERAPRO AD LIQ"/>
        <s v="ROSOFT ESQ RAW"/>
        <s v="KIERALON MRN PK LIQ C"/>
        <s v="PC65:35 20/1 (9600 LBS)"/>
        <s v="30/1 Cotton Yarn (9000 LBS)"/>
        <s v="30/1 Cotton Yarn (4000 LBS)"/>
        <s v="30/1 Cotton Yarn (6900 LBS)"/>
        <s v="30/1 Cotton Yarn (5800 LBS)"/>
        <s v="24/1 Cotton Yarn (6168.96 LBS)"/>
        <s v="PIGMASOL RED MKB-R"/>
        <s v="PROMOLAZE HT CONC  "/>
        <s v="INDANTHREN BRILLIANT BLUE RCL GRAN"/>
        <s v="DIANIX RUBINE S-3B "/>
        <s v="INKPRESSO RK CYNINE , DEEP BLACK "/>
        <s v="INKPRESSO RK BRILLIANT YELLOW,MAGENTA,ORANGE"/>
        <s v="Solusoft MW.PK liq c"/>
        <s v="60/1 COTTON FABRIC (19144/MTRS)"/>
        <s v="60/1COTTON FABRIC (9893/MTRS)"/>
        <s v="60/1 COTTON FABRIC (9842/MTRS)"/>
        <s v="CVC 60:40 40/1 FABRIC (9286/MTRS)"/>
        <s v="60/1 COTTON FABRIC (5874/MTRS)"/>
        <s v="40/1 COTTON FABRIC (50000/MTRS)"/>
        <s v="PC 65:35  24/1 FABRIC (21001/MTRS)"/>
        <s v="CVC 60:40 40/1 FABRIC (29436/MTRS)"/>
        <s v="30/1 Cotton Yarn ( 1033LBS)"/>
        <s v="30/1 Cotton Yarn ( 433LBS)"/>
        <s v="30/1 Cotton Yarn ( 6796LBS)"/>
        <s v="SOLUSOFT FE PK LIQUID"/>
        <s v="PHOBOL CP -C /PHOBOL EXTENDERXAN "/>
        <s v="MERCEROL QW -LF"/>
        <s v="LUPRINTOL ADDITIVE RM LIQ"/>
        <s v="CATALYST NKS LIQ / ARKOFIX NZW LIQ"/>
        <s v="CERALUBE PHD LIQ C"/>
        <s v="INVADINE PBN "/>
        <s v="PHOBOL EXTENDERXAN /PHOBOL CP -C"/>
        <s v="PC52:48 - ( 28800 LBS)"/>
        <s v="20/1 Cotton Yarn( 18800LBS)"/>
        <s v="FIXAPRET NEC PLUS LIQ C"/>
        <s v="HF PIOL B 95"/>
        <s v="RUCO-DRY ECO PLUS  / RUCO-LINK RCX"/>
        <s v="RUCO-LINK RCX"/>
        <s v="RUCO-DRY ECO PLUS "/>
        <s v="ASULUBE PES,PROGAL DFT"/>
        <s v="CROSQUEST HRO"/>
        <s v="SEQUIN FE 75"/>
        <s v="40/1 Cotton Fabric Grey ( 16273 Mtr)"/>
        <s v="40/1 Cotton Fabric Grey ( 19982 Mtr)"/>
        <s v="PC 65:35  24/1 FABRIC (18720/MTRS)"/>
        <s v="CVC60:40 - 40/1 (34630 MTRS)"/>
        <s v="40/1 COTTON FABRIC (40005/MTRS)"/>
        <s v="CVC 60:40 60S YARN "/>
        <s v="DRIMAREN YELLOW PS-2R GR"/>
        <s v="OPTICID PSD LIQ CONC "/>
        <s v="DRIMAREN NAVY CL-R GRAIN,DRIMAREN YELLOW CL-2R GR"/>
        <s v="DEKOL 2005 LIQ C "/>
        <s v="DRIMAGEN E3R"/>
        <s v="LYOGEN NH"/>
        <s v="PRINTOFIX BLACK FF-RT,PRINTOFIX BLUE H-G"/>
        <s v="SOLIDOKOLL V LIQ "/>
        <s v="DRIMAREN YELLOW CL-2R GR"/>
        <s v="OPTIFIX EC LIQUID"/>
        <s v="APPRETAN EMJ"/>
        <s v="HEPTOL B 95"/>
        <s v="CONTAVAN BA,HEPTOL B 95"/>
        <s v="HEPTOL B 95,CONTAVAN BA"/>
        <s v="HEPTOL B 95 , CONTAVAN BA"/>
        <s v="CONTAVAN BA"/>
        <s v="20/1 Cotton Yarn 7200 LBS)"/>
        <s v="20/1 Cotton Yarn 17100 LBS)"/>
        <s v="DYMAFIX DM -2558"/>
        <s v="ALKA PP BOOSTER "/>
        <s v="ALKAFIX FK-400"/>
        <s v="HEPTOL B 95 "/>
        <s v="HEPTOL B95 "/>
        <s v="FAVOPRINT GREEN AFG2B,YELLOW AF-3GN"/>
        <s v="PIGMASOL YELLOW MRP,RED MKB-R"/>
        <s v="20/1 Cotton Yarn 10000 LBS)"/>
        <s v="KIERALON MRN PK LIQ"/>
        <s v="OPTIFIX RSL LIQ"/>
        <s v="CVC60:40 60/1 (40100 LBS)"/>
        <s v="CVC60:40 60/1 (19000 LBS)"/>
        <s v="20/1 Cotton Yarn( 20000 LBS)"/>
        <s v="20/1 Cotton Yarn( 11800 LBS)"/>
        <s v="Denim Fabric 99% 1% 84861 Mtr)" u="1"/>
        <s v="Raw cotton in bales. Checked weight 100% vide QICT weight slip (attached) found weight 24850 kgs….. " u="1"/>
        <s v="PAPER HANG TAG (QTY: 478224 PCS) DETAIL AS PER INVOICE (UNDER: EXPORT FACILITATION SCHEMES)" u="1"/>
        <s v="Cotton Yarn 60/2 Combed" u="1"/>
        <s v="PC52:48 - 24/1 (Bld Yarn)" u="1"/>
        <s v="PC52:48 - 40/1 (Bld Yarn)" u="1"/>
        <s v="CAP/RIVETS/Button" u="1"/>
        <s v="ARKOFIX NZW LIQ" u="1"/>
        <s v="FOUND DESCRIPTION YKK ZIPPERS CHAIN,YKK ZIPPERS PARTS,YKK ZIPPERS . LOADED ON ONE VEHICLE, VEHICLE NO: JZ-4476 . .FOUND TOTAL GROSS WEIGHT IS 600 KGS .VIDE KEPZ WEIGHT SLIP 915157 DATED..23.07.2024." u="1"/>
        <s v="CATALYST NKS LIQ " u="1"/>
        <s v="RIVETS (RR2740/9MM BRASS CAP EMBOS RIM _x000a_ ENGRAVED LINE RIVET WITH SS BARREL+ALU NAIL (QTY: 165307/SET DETAILS AS PER INVOICE AND PACKING LIST, RIVETS (RR2736/9MM BRASS CAP ENGRAVED 2 RIM RIVET WITH SS BARREL+ALU NAIL (QTY: 162871/SET DETAILS AS PER INVOICE AND PACKING LIST, JEANS BUTTON (J2469/20M BRASS OPEN CAP EMBOSSD &quot;DENIM DIVISION&quot; WITH SS BARREL+SINGLE NAIL 20MM) (QTY: 32576/SET) DETAILS AS PER INVOICE AND PACKING LIST, JEANS BUTTON (J2468/20M BRASS OPEN CAP ENGRAVED &quot;DENIM&quot; WITH SS BARREL+SINGLE NAIL 20MM) (QTY: 33065/SET) DETAILS AS PER INVOICE AND PACKING LIST" u="1"/>
        <s v="CLEANING AGENT QTY GIVEN IN PCS 8/PCS " u="1"/>
        <s v="EXAMINED THE SHIPMENT, FOUND DESCRIPTION: YKK BRAND ZIPPER LOADED ON .ONE VEHICLES , VEHICLE NO: JZ-4476 TOTAL FOUND GROSS WEIGHT 490. KGS VIDE KEPZ WEIGHT SLIP NO: 915158 .DATED: 23.07.2024" u="1"/>
        <s v="TAFEETA FABRIC ( 145 METERS) / FABRIC 100% POLY , MICRO FIBER (385/METERS ) / FABRIC 92% POLYESTER 8% ELASTANE 4 WAY STRECH (165 METERS) / FABRIC MESH ( 200/METERS ) / FABRIC BURSHED TRICOT (220 GSM /285 METERS ) / FABRIC BURSHED TRICOT( 240 GSM /105 METERS ) / RIB 1X2 520 GSM (80/METERS) / RIB 1X1 520 GSM (10/METERS ) " u="1"/>
        <s v="Cotton Yarn 12/1 " u="1"/>
        <s v="CIRCULAR KNIT CUFFING/POLYESTER FABRIC  ETC (QTY: 2120 MTR) DETAIL AS PER INVOICE (UNDER: EXPORT FACILITATION SCHEMES)" u="1"/>
        <s v="20/1 100% Cotton Yarn( 6600 LBS)" u="1"/>
        <s v="30/1 100% Cotton Yarn( 18600 LBS)" u="1"/>
        <s v="PATCH SILICONE (EMBOSSED) (1.8X5.5 CM) DYED OEKO-TEX (QTY: 9125/PCS) DETAILS AS PER INVOICE AND PACKING LIST, PLASTIC BUCKLE (030106165HN) COLOR BLACK (QTY: 18250/PCS) (GARMENT ACCESSORIES) DETAILS AS PER INVOICE AND PACKING LIST" u="1"/>
        <s v="TEXTILE DYES ( SCHECOTON TURQUOISE BLUE G 266%)" u="1"/>
        <s v="24/1 100% Cotton Yarn( 31000 LBS)" u="1"/>
        <s v="20/1 100% Cotton Yarn( 9800 LBS)" u="1"/>
        <s v="GINNED COTTON CROP YEAR : 2023/2024 " u="1"/>
        <s v="CVC60:40 - 24/1 (Bld Yarn)" u="1"/>
        <s v="CVC60:40 - 40/1 (Bld Yarn)" u="1"/>
        <s v="20/1 100% Cotton Yarn( 21700 LBS)" u="1"/>
        <s v="30/1 100% Cotton Yarn( 40000 LBS)" u="1"/>
        <s v="60/1 100% Cotton Yarn( 5000 LBS)" u="1"/>
        <s v="PATCH SILICONE (9125+18250 PCS)" u="1"/>
        <s v="FOUND DESCRIPTION NON-TOXIC VINYL PACKING BAGS . LOADED ON ONE VEHICLE, VEHICLE NO: KF-5550 . .FOUND TOTAL GROSS WEIGHT IS 1140 KGS .VIDE KEPZ WEIGHT SLIP 915247 DATED..23.07.2024." u="1"/>
        <s v="Raw cotton in bales. Checked weight 100% vide QICT weight slip (attached) found weight 24690 kgs….. _x000a_Raw cotton in bales. Checked weight 100% vide QICT weight slip (attached) found weight 24620 kgs…." u="1"/>
        <s v="24/1 Cotton Yarn" u="1"/>
        <s v="Cotton Yarn 14/1 Carded" u="1"/>
        <s v="Cotton Yarn 20/1 Carded" u="1"/>
        <s v="Cotton Yarn 26/1 Carded" u="1"/>
        <s v="Cotton Yarn 30/1 Carded" u="1"/>
        <s v="EXAMINED THE SHIPMENT, FOUND DESCRIPTION: NYLON # 3 ZIPPER 3BS (O) NICKLE NON FERROUS SLIDER C/E (KAYA) 2 PLASTIC BODY SLIDER ZP LOADED ON .ONE VEHICLES , VEHICLE NO: KS-0299 TOTAL FOUND GROSS WEIGHT 340 . KGS VIDE KEPZ WEIGHT SLIP NO: 915582 .DATED: 24.07.2024, PLASTIC BODY SLIDER ZP (QTY: 1900 PCS ZIPPERS SLIDER) DETAIL AS PER INVOICE (UNDER: EXPORT FACILITATION_x000a_SCHEMES)" u="1"/>
        <s v="FOUND DESCRIPTION: NYLON # 3 ZIPPER 3BS(O) NICKLE NON FERROUS SLIDER C/E ( KAYA ) LOADED ON ONE VEHICLE, VEHICLE NO: KS-0299 FOUND TOTAL GROSS WEIGHT IS 270 KGS VIDE KEPZ WEIGHT SLIP NO. 915581 DATED.24.07.2024. IMAGES ATTACHED." u="1"/>
        <s v="NEMOTO`S PIGMENT GREEN GSS" u="1"/>
        <s v="REPREVE STAPLE 1.4DX38MM TEXTILE TAKEBACK OB WHITE" u="1"/>
        <s v="FOUND DESCRIPTION ; PACKING TAPE. LOADED ON ONE VEHICLE, VEHICLE NO: JZ-4669.FOUND TOTAL GROSS WEIGHT IS 6650 KGS .VIDE KEPZ WEIGHT SLIP, 928430 .DATED.03.09.2024. " u="1"/>
        <s v="2/S COATED ART BOARD GLOSS PD HI-WHITE 028 (GOLDEN COIN) IN SHEETS 300GSM DETAILS AS PER INVOICE NO.1810200115 DATED:20-06-2023 AND PACKING LIST" u="1"/>
        <s v="10/1 100% Cotton Yarn (600 LBS" u="1"/>
        <s v="PC52:48 - 30/2" u="1"/>
        <s v="24/1 100% Cotton Yarn( 20746  LBS)" u="1"/>
        <s v="Cotton Yarn 40/1 Combed" u="1"/>
        <s v="Cotton Yarn 60/1 Combed" u="1"/>
        <s v="PC65:35 - 8/1 (Bld Yarn)" u="1"/>
        <s v="100%POLYSTER VISCOSE SPANDEX FABRIC 78%PES+17%VISCOSE+5%SPANDEX NAVY (WIDTH 148CM ) (8500/MTRS )" u="1"/>
        <s v="TEXTILE CHEMICALS ( VERACARE PE LIQ ), TEXTILE CHEMICAL S ( VERAPRO ZF-D LIQ )" u="1"/>
        <s v="USA GINNED RAW COTTON CROP YEAR:2023/2024" u="1"/>
        <s v="30/1 100% Cotton Yarn ( 24500 LBS)" u="1"/>
        <s v="100% POLYSTER STAPLE FIBER SD RAW WHITE 1.2 DENIER X38MM A GRADE VIRGIN RAW MATERIAL" u="1"/>
        <s v="20/1 100% Cotton Yarn( 10000 LBS)" u="1"/>
        <s v="PC65:35 Carded RING - 24/1" u="1"/>
        <s v="DYES : BEZATHREN" u="1"/>
        <s v="FOUND DESCRIPTION ; NON-TOXIC VINYL PACKING BAGS. LOADED ON ONE VEHICLE, VEHICLE NO: JY-1186 .FOUND TOTAL GROSS WEIGHT IS 560 KGS .VIDE KEPZ WEIGHT SLIP, 928582 .DATED.03.09.2024. " u="1"/>
        <s v="FREE OF CHARGE: RFID LABELS (QTY: 15000 PCS) DETAIL AS PER INVOICE (FOC SHIPMENT VALUE FOR CUSTOM PURPOSE)" u="1"/>
        <s v="METAL SNAP BUTTON ST-3782 B POLISHED  C POLISHED D POLISHED &amp; A(316-NEW)" u="1"/>
        <s v="FREE OF CHARGE: SMART TAG (QTY: 150 000 PCS) DETAIL AS PER INVOICE   (FOC SHIPMENT VALUE FOR CUSTOM PURPOSE)" u="1"/>
      </sharedItems>
    </cacheField>
    <cacheField name="Import Value (Rs.)" numFmtId="43">
      <sharedItems containsString="0" containsBlank="1" containsNumber="1" minValue="0" maxValue="361602403"/>
    </cacheField>
    <cacheField name="Rate of Duty" numFmtId="0">
      <sharedItems containsNonDate="0" containsString="0" containsBlank="1"/>
    </cacheField>
    <cacheField name="Total duties.taxes" numFmtId="43">
      <sharedItems containsString="0" containsBlank="1" containsNumber="1" minValue="0" maxValue="80051948"/>
    </cacheField>
    <cacheField name="Country of origion" numFmtId="0">
      <sharedItems containsNonDate="0" containsString="0" containsBlank="1"/>
    </cacheField>
    <cacheField name="Chq #" numFmtId="0">
      <sharedItems containsString="0" containsBlank="1" containsNumber="1" containsInteger="1" minValue="15716662" maxValue="152721318"/>
    </cacheField>
    <cacheField name="Chq Date" numFmtId="14">
      <sharedItems containsNonDate="0" containsDate="1" containsString="0" containsBlank="1" minDate="2015-01-13T00:00:00" maxDate="2025-07-06T00:00:00"/>
    </cacheField>
    <cacheField name="Amount" numFmtId="0">
      <sharedItems containsNonDate="0" containsString="0" containsBlank="1"/>
    </cacheField>
    <cacheField name="Full Consumed" numFmtId="0">
      <sharedItems containsNonDate="0" containsString="0" containsBlank="1"/>
    </cacheField>
    <cacheField name="IB&amp;Ch.recd" numFmtId="0">
      <sharedItems containsNonDate="0" containsString="0" containsBlank="1"/>
    </cacheField>
    <cacheField name="noc.recd" numFmtId="0">
      <sharedItems containsNonDate="0" containsDate="1" containsString="0" containsBlank="1" minDate="2024-04-01T00:00:00" maxDate="2024-07-11T00:00:00"/>
    </cacheField>
    <cacheField name="Recon. _x000a_Submit dt." numFmtId="0">
      <sharedItems containsNonDate="0" containsString="0" containsBlank="1"/>
    </cacheField>
    <cacheField name="Remarks" numFmtId="0">
      <sharedItems containsNonDate="0" containsString="0" containsBlank="1"/>
    </cacheField>
    <cacheField name="Exp.Check" numFmtId="14">
      <sharedItems containsNonDate="0" containsDate="1" containsString="0" containsBlank="1" minDate="2014-11-14T00:00:00" maxDate="2025-05-07T00:00:00"/>
    </cacheField>
    <cacheField name="WH.DT" numFmtId="0">
      <sharedItems containsNonDate="0" containsString="0" containsBlank="1"/>
    </cacheField>
    <cacheField name="Analysis" numFmtId="0">
      <sharedItems containsBlank="1"/>
    </cacheField>
    <cacheField name="Col." numFmtId="0">
      <sharedItems containsNonDate="0" containsString="0" containsBlank="1"/>
    </cacheField>
    <cacheField name="Type2" numFmtId="0">
      <sharedItems containsNonDate="0" containsString="0" containsBlank="1"/>
    </cacheField>
    <cacheField name="Consumed" numFmtId="0">
      <sharedItems containsNonDate="0" containsString="0" containsBlank="1"/>
    </cacheField>
    <cacheField name="Prod" numFmtId="0">
      <sharedItems containsBlank="1"/>
    </cacheField>
    <cacheField name="Rate.PKR" numFmtId="0">
      <sharedItems containsBlank="1" containsMixedTypes="1" containsNumber="1" minValue="0" maxValue="270640.44444444444"/>
    </cacheField>
    <cacheField name="Rate.Duty" numFmtId="43">
      <sharedItems containsBlank="1" containsMixedTypes="1" containsNumber="1" minValue="0" maxValue="124494.66666666667"/>
    </cacheField>
    <cacheField name="Remaining PDC" numFmtId="0">
      <sharedItems containsBlank="1" containsMixedTypes="1" containsNumber="1" minValue="0" maxValue="80051948"/>
    </cacheField>
    <cacheField name="StartDt" numFmtId="14">
      <sharedItems containsDate="1" containsBlank="1" containsMixedTypes="1" minDate="2022-02-15T00:00:00" maxDate="2024-10-13T00:00:00" count="451">
        <s v=""/>
        <d v="2022-03-03T00:00:00"/>
        <d v="2022-03-31T00:00:00"/>
        <d v="2022-03-06T00:00:00"/>
        <d v="2022-05-01T00:00:00"/>
        <d v="2022-05-31T00:00:00"/>
        <d v="2022-07-01T00:00:00"/>
        <d v="2022-07-31T00:00:00"/>
        <d v="2022-07-06T00:00:00"/>
        <d v="2022-08-06T00:00:00"/>
        <d v="2022-08-31T00:00:00"/>
        <d v="2022-10-01T00:00:00"/>
        <d v="2022-09-06T00:00:00"/>
        <d v="2022-10-31T00:00:00"/>
        <d v="2022-12-01T00:00:00"/>
        <d v="2022-11-06T00:00:00"/>
        <d v="2022-12-31T00:00:00"/>
        <d v="2023-01-31T00:00:00"/>
        <d v="2023-03-03T00:00:00"/>
        <d v="2023-03-31T00:00:00"/>
        <d v="2023-05-01T00:00:00"/>
        <d v="2023-05-06T00:00:00"/>
        <d v="2023-05-31T00:00:00"/>
        <d v="2023-07-01T00:00:00"/>
        <d v="2023-06-06T00:00:00"/>
        <d v="2023-08-10T00:00:00"/>
        <d v="2023-08-05T00:00:00"/>
        <d v="2023-08-07T00:00:00"/>
        <d v="2023-07-31T00:00:00"/>
        <d v="2023-08-08T00:00:00"/>
        <d v="2023-08-11T00:00:00"/>
        <d v="2023-08-12T00:00:00"/>
        <d v="2023-07-20T00:00:00"/>
        <d v="2023-08-17T00:00:00"/>
        <d v="2023-08-16T00:00:00"/>
        <d v="2023-08-19T00:00:00"/>
        <d v="2023-07-27T00:00:00"/>
        <d v="2023-07-29T00:00:00"/>
        <d v="2023-07-30T00:00:00"/>
        <d v="2023-08-24T00:00:00"/>
        <d v="2023-08-26T00:00:00"/>
        <d v="2023-08-25T00:00:00"/>
        <d v="2023-08-31T00:00:00"/>
        <d v="2023-08-30T00:00:00"/>
        <d v="2023-09-06T00:00:00"/>
        <d v="2023-09-07T00:00:00"/>
        <d v="2023-08-22T00:00:00"/>
        <d v="2023-09-08T00:00:00"/>
        <d v="2023-09-10T00:00:00"/>
        <d v="2023-09-16T00:00:00"/>
        <d v="2023-09-14T00:00:00"/>
        <d v="2023-09-15T00:00:00"/>
        <d v="2023-09-21T00:00:00"/>
        <d v="2023-09-26T00:00:00"/>
        <d v="2023-09-25T00:00:00"/>
        <d v="2023-09-28T00:00:00"/>
        <d v="2023-09-29T00:00:00"/>
        <d v="2023-09-24T00:00:00"/>
        <d v="2023-10-01T00:00:00"/>
        <d v="2023-10-06T00:00:00"/>
        <d v="2023-10-05T00:00:00"/>
        <d v="2023-10-10T00:00:00"/>
        <d v="2023-10-12T00:00:00"/>
        <d v="2023-10-07T00:00:00"/>
        <d v="2023-10-13T00:00:00"/>
        <d v="2023-10-08T00:00:00"/>
        <d v="2023-10-14T00:00:00"/>
        <d v="2023-10-15T00:00:00"/>
        <d v="2023-10-16T00:00:00"/>
        <d v="2023-10-18T00:00:00"/>
        <d v="2023-10-19T00:00:00"/>
        <d v="2023-10-21T00:00:00"/>
        <d v="2023-10-22T00:00:00"/>
        <d v="2023-10-26T00:00:00"/>
        <d v="2023-10-29T00:00:00"/>
        <d v="2023-11-02T00:00:00"/>
        <d v="2023-11-10T00:00:00"/>
        <d v="2023-11-11T00:00:00"/>
        <d v="2023-11-13T00:00:00"/>
        <d v="2023-11-09T00:00:00"/>
        <d v="2023-11-16T00:00:00"/>
        <d v="2023-11-18T00:00:00"/>
        <d v="2023-11-19T00:00:00"/>
        <d v="2023-11-23T00:00:00"/>
        <d v="2023-11-24T00:00:00"/>
        <d v="2023-11-25T00:00:00"/>
        <d v="2023-11-26T00:00:00"/>
        <d v="2023-12-01T00:00:00"/>
        <d v="2023-12-03T00:00:00"/>
        <d v="2023-12-04T00:00:00"/>
        <d v="2023-12-10T00:00:00"/>
        <d v="2023-12-09T00:00:00"/>
        <d v="2023-12-16T00:00:00"/>
        <d v="2023-12-17T00:00:00"/>
        <d v="2023-12-18T00:00:00"/>
        <d v="2023-12-20T00:00:00"/>
        <d v="2023-12-24T00:00:00"/>
        <d v="2023-12-27T00:00:00"/>
        <d v="2023-12-30T00:00:00"/>
        <d v="2023-12-31T00:00:00"/>
        <d v="2024-01-04T00:00:00"/>
        <d v="2024-01-06T00:00:00"/>
        <d v="2024-01-08T00:00:00"/>
        <d v="2024-01-12T00:00:00"/>
        <d v="2024-01-13T00:00:00"/>
        <d v="2024-01-15T00:00:00"/>
        <d v="2024-01-17T00:00:00"/>
        <d v="2024-01-18T00:00:00"/>
        <d v="2024-01-20T00:00:00"/>
        <d v="2024-01-27T00:00:00"/>
        <d v="2024-01-07T00:00:00"/>
        <d v="2024-02-03T00:00:00"/>
        <d v="2024-02-04T00:00:00"/>
        <d v="2024-02-07T00:00:00"/>
        <d v="2024-02-09T00:00:00"/>
        <d v="2024-02-10T00:00:00"/>
        <d v="2024-02-11T00:00:00"/>
        <d v="2024-02-12T00:00:00"/>
        <d v="2024-02-16T00:00:00"/>
        <d v="2024-02-17T00:00:00"/>
        <d v="2024-02-18T00:00:00"/>
        <d v="2024-02-19T00:00:00"/>
        <d v="2024-02-20T00:00:00"/>
        <d v="2024-02-23T00:00:00"/>
        <d v="2024-02-24T00:00:00"/>
        <d v="2024-02-25T00:00:00"/>
        <d v="2024-02-28T00:00:00"/>
        <d v="2024-02-29T00:00:00"/>
        <d v="2024-03-02T00:00:00"/>
        <d v="2024-03-03T00:00:00"/>
        <d v="2024-03-05T00:00:00"/>
        <d v="2024-03-04T00:00:00"/>
        <d v="2024-03-10T00:00:00"/>
        <d v="2024-03-07T00:00:00"/>
        <d v="2024-03-11T00:00:00"/>
        <d v="2024-02-14T00:00:00"/>
        <d v="2024-03-14T00:00:00"/>
        <d v="2024-03-13T00:00:00"/>
        <d v="2024-02-21T00:00:00"/>
        <d v="2024-03-18T00:00:00"/>
        <d v="2024-03-17T00:00:00"/>
        <d v="2024-03-23T00:00:00"/>
        <d v="2024-03-26T00:00:00"/>
        <d v="2024-03-28T00:00:00"/>
        <d v="2024-04-04T00:00:00"/>
        <d v="2024-03-12T00:00:00"/>
        <d v="2024-04-07T00:00:00"/>
        <d v="2024-04-10T00:00:00"/>
        <d v="2024-04-12T00:00:00"/>
        <d v="2024-04-14T00:00:00"/>
        <d v="2024-04-17T00:00:00"/>
        <d v="2024-04-15T00:00:00"/>
        <d v="2024-04-20T00:00:00"/>
        <d v="2024-04-19T00:00:00"/>
        <d v="2024-04-24T00:00:00"/>
        <d v="2024-04-27T00:00:00"/>
        <d v="2024-05-02T00:00:00"/>
        <d v="2024-05-01T00:00:00"/>
        <d v="2024-05-03T00:00:00"/>
        <d v="2024-05-04T00:00:00"/>
        <d v="2024-05-07T00:00:00"/>
        <d v="2024-05-16T00:00:00"/>
        <d v="2024-05-25T00:00:00"/>
        <d v="2024-05-19T00:00:00"/>
        <d v="2024-05-20T00:00:00"/>
        <d v="2024-04-23T00:00:00"/>
        <d v="2024-05-22T00:00:00"/>
        <d v="2024-05-23T00:00:00"/>
        <d v="2024-05-26T00:00:00"/>
        <d v="2024-05-27T00:00:00"/>
        <d v="2024-05-30T00:00:00"/>
        <d v="2024-06-01T00:00:00"/>
        <d v="2024-06-06T00:00:00"/>
        <d v="2024-06-13T00:00:00"/>
        <d v="2024-06-10T00:00:00"/>
        <d v="2024-06-14T00:00:00"/>
        <d v="2024-06-15T00:00:00"/>
        <d v="2024-06-17T00:00:00"/>
        <d v="2024-06-16T00:00:00"/>
        <d v="2024-06-22T00:00:00"/>
        <d v="2024-06-30T00:00:00"/>
        <d v="2024-06-29T00:00:00"/>
        <d v="2024-06-28T00:00:00"/>
        <d v="2024-07-03T00:00:00"/>
        <d v="2024-07-10T00:00:00"/>
        <d v="2024-07-13T00:00:00"/>
        <d v="2024-07-12T00:00:00"/>
        <d v="2024-06-18T00:00:00"/>
        <d v="2024-07-14T00:00:00"/>
        <d v="2024-07-20T00:00:00"/>
        <d v="2024-07-21T00:00:00"/>
        <d v="2024-07-01T00:00:00"/>
        <d v="2024-07-31T00:00:00"/>
        <d v="2024-07-07T00:00:00"/>
        <d v="2024-08-04T00:00:00"/>
        <d v="2024-08-03T00:00:00"/>
        <d v="2024-08-07T00:00:00"/>
        <d v="2024-07-24T00:00:00"/>
        <d v="2024-07-15T00:00:00"/>
        <d v="2024-07-16T00:00:00"/>
        <d v="2024-08-11T00:00:00"/>
        <d v="2024-07-25T00:00:00"/>
        <d v="2024-08-18T00:00:00"/>
        <d v="2024-08-17T00:00:00"/>
        <d v="2024-08-21T00:00:00"/>
        <d v="2024-08-22T00:00:00"/>
        <d v="2024-07-29T00:00:00"/>
        <d v="2024-08-24T00:00:00"/>
        <d v="2024-07-30T00:00:00"/>
        <d v="2024-08-28T00:00:00"/>
        <d v="2024-08-23T00:00:00"/>
        <d v="2024-08-25T00:00:00"/>
        <d v="2024-08-26T00:00:00"/>
        <d v="2024-08-05T00:00:00"/>
        <d v="2024-08-31T00:00:00"/>
        <d v="2024-09-01T00:00:00"/>
        <d v="2024-09-05T00:00:00"/>
        <d v="2024-09-08T00:00:00"/>
        <d v="2024-08-10T00:00:00"/>
        <d v="2024-08-12T00:00:00"/>
        <d v="2024-08-14T00:00:00"/>
        <d v="2024-09-06T00:00:00"/>
        <d v="2024-09-07T00:00:00"/>
        <d v="2024-09-12T00:00:00"/>
        <d v="2024-09-14T00:00:00"/>
        <d v="2024-09-11T00:00:00"/>
        <d v="2024-08-15T00:00:00"/>
        <d v="2024-09-19T00:00:00"/>
        <d v="2024-09-22T00:00:00"/>
        <d v="2024-09-28T00:00:00"/>
        <d v="2024-09-25T00:00:00"/>
        <d v="2024-09-03T00:00:00"/>
        <d v="2024-08-29T00:00:00"/>
        <d v="2024-09-02T00:00:00"/>
        <d v="2024-09-30T00:00:00"/>
        <d v="2024-09-04T00:00:00"/>
        <d v="2024-10-05T00:00:00"/>
        <d v="2024-10-04T00:00:00"/>
        <d v="2024-10-03T00:00:00"/>
        <d v="2024-09-13T00:00:00"/>
        <d v="2024-09-16T00:00:00"/>
        <d v="2024-09-18T00:00:00"/>
        <d v="2024-09-10T00:00:00"/>
        <d v="2024-09-15T00:00:00"/>
        <d v="2024-10-09T00:00:00"/>
        <d v="2024-10-11T00:00:00"/>
        <d v="2024-09-17T00:00:00"/>
        <d v="2024-10-12T00:00:00"/>
        <d v="2024-09-21T00:00:00"/>
        <d v="2024-09-24T00:00:00"/>
        <m/>
        <d v="2023-08-28T00:00:00"/>
        <d v="2023-09-03T00:00:00"/>
        <d v="2023-09-19T00:00:00"/>
        <d v="2023-11-05T00:00:00"/>
        <d v="2023-11-15T00:00:00"/>
        <d v="2023-11-20T00:00:00"/>
        <d v="2023-11-04T00:00:00"/>
        <d v="2023-11-28T00:00:00"/>
        <d v="2023-12-05T00:00:00"/>
        <d v="2023-12-07T00:00:00"/>
        <d v="2023-12-11T00:00:00"/>
        <d v="2023-12-28T00:00:00"/>
        <d v="2024-01-10T00:00:00"/>
        <d v="2024-01-21T00:00:00"/>
        <d v="2024-01-11T00:00:00"/>
        <d v="2024-01-30T00:00:00"/>
        <d v="2024-02-02T00:00:00"/>
        <d v="2024-02-06T00:00:00"/>
        <d v="2024-01-31T00:00:00"/>
        <d v="2024-02-13T00:00:00"/>
        <d v="2024-02-15T00:00:00"/>
        <d v="2024-02-27T00:00:00"/>
        <d v="2024-02-26T00:00:00"/>
        <d v="2024-02-08T00:00:00"/>
        <d v="2024-03-19T00:00:00"/>
        <d v="2024-03-20T00:00:00"/>
        <d v="2024-03-21T00:00:00"/>
        <d v="2024-03-24T00:00:00"/>
        <d v="2024-03-25T00:00:00"/>
        <d v="2024-03-27T00:00:00"/>
        <d v="2024-03-30T00:00:00"/>
        <d v="2024-03-01T00:00:00"/>
        <d v="2024-04-01T00:00:00"/>
        <d v="2024-04-08T00:00:00"/>
        <d v="2024-04-21T00:00:00"/>
        <d v="2024-04-22T00:00:00"/>
        <d v="2024-03-29T00:00:00"/>
        <d v="2024-04-11T00:00:00"/>
        <d v="2024-04-18T00:00:00"/>
        <d v="2024-04-29T00:00:00"/>
        <d v="2024-04-30T00:00:00"/>
        <d v="2024-05-08T00:00:00"/>
        <d v="2024-05-05T00:00:00"/>
        <d v="2024-05-17T00:00:00"/>
        <d v="2024-05-18T00:00:00"/>
        <d v="2024-05-21T00:00:00"/>
        <d v="2024-05-10T00:00:00"/>
        <d v="2024-06-05T00:00:00"/>
        <d v="2024-06-04T00:00:00"/>
        <d v="2024-06-08T00:00:00"/>
        <d v="2024-05-15T00:00:00"/>
        <d v="2024-06-19T00:00:00"/>
        <d v="2024-06-20T00:00:00"/>
        <d v="2024-06-23T00:00:00"/>
        <d v="2024-06-25T00:00:00"/>
        <d v="2024-06-27T00:00:00"/>
        <d v="2024-06-07T00:00:00"/>
        <d v="2024-07-08T00:00:00"/>
        <d v="2024-07-17T00:00:00"/>
        <d v="2024-07-05T00:00:00"/>
        <d v="2024-07-28T00:00:00"/>
        <d v="2024-07-26T00:00:00"/>
        <d v="2024-07-27T00:00:00"/>
        <d v="2023-08-21T00:00:00"/>
        <d v="2023-08-27T00:00:00"/>
        <d v="2023-08-29T00:00:00"/>
        <d v="2023-09-11T00:00:00"/>
        <d v="2023-09-12T00:00:00"/>
        <d v="2023-09-04T00:00:00"/>
        <d v="2023-08-18T00:00:00"/>
        <d v="2023-09-20T00:00:00"/>
        <d v="2023-09-22T00:00:00"/>
        <d v="2023-09-13T00:00:00"/>
        <d v="2023-09-23T00:00:00"/>
        <d v="2023-10-02T00:00:00"/>
        <d v="2023-10-03T00:00:00"/>
        <d v="2023-10-04T00:00:00"/>
        <d v="2023-10-09T00:00:00"/>
        <d v="2023-09-18T00:00:00"/>
        <d v="2023-10-11T00:00:00"/>
        <d v="2023-09-09T00:00:00"/>
        <d v="2023-09-27T00:00:00"/>
        <d v="2023-10-27T00:00:00"/>
        <d v="2023-10-25T00:00:00"/>
        <d v="2023-10-31T00:00:00"/>
        <d v="2023-11-01T00:00:00"/>
        <d v="2023-11-08T00:00:00"/>
        <d v="2023-12-02T00:00:00"/>
        <d v="2023-12-08T00:00:00"/>
        <d v="2023-12-06T00:00:00"/>
        <d v="2023-12-21T00:00:00"/>
        <d v="2024-01-03T00:00:00"/>
        <d v="2024-01-05T00:00:00"/>
        <d v="2024-01-14T00:00:00"/>
        <d v="2024-01-09T00:00:00"/>
        <d v="2024-01-01T00:00:00"/>
        <d v="2024-01-19T00:00:00"/>
        <d v="2024-01-25T00:00:00"/>
        <d v="2024-01-26T00:00:00"/>
        <d v="2024-01-29T00:00:00"/>
        <d v="2024-01-22T00:00:00"/>
        <d v="2024-01-16T00:00:00"/>
        <d v="2024-01-24T00:00:00"/>
        <d v="2024-02-05T00:00:00"/>
        <d v="2024-02-01T00:00:00"/>
        <d v="2024-02-22T00:00:00"/>
        <d v="2024-03-22T00:00:00"/>
        <d v="2024-03-15T00:00:00"/>
        <d v="2024-03-08T00:00:00"/>
        <d v="2024-03-06T00:00:00"/>
        <d v="2024-03-31T00:00:00"/>
        <d v="2024-04-05T00:00:00"/>
        <d v="2024-04-03T00:00:00"/>
        <d v="2024-04-02T00:00:00"/>
        <d v="2024-04-06T00:00:00"/>
        <d v="2024-04-28T00:00:00"/>
        <d v="2024-05-09T00:00:00"/>
        <d v="2024-05-12T00:00:00"/>
        <d v="2024-05-13T00:00:00"/>
        <d v="2024-05-06T00:00:00"/>
        <d v="2024-05-31T00:00:00"/>
        <d v="2024-06-02T00:00:00"/>
        <d v="2024-06-03T00:00:00"/>
        <d v="2024-06-09T00:00:00"/>
        <d v="2024-06-11T00:00:00"/>
        <d v="2024-06-24T00:00:00"/>
        <d v="2024-06-12T00:00:00"/>
        <d v="2024-06-21T00:00:00"/>
        <d v="2024-07-02T00:00:00"/>
        <d v="2024-07-04T00:00:00"/>
        <d v="2024-07-11T00:00:00"/>
        <d v="2024-07-09T00:00:00"/>
        <d v="2024-07-19T00:00:00"/>
        <d v="2024-07-18T00:00:00"/>
        <e v="#N/A" u="1"/>
        <d v="2023-01-16T00:00:00" u="1"/>
        <d v="2022-02-16T00:00:00" u="1"/>
        <d v="2023-02-16T00:00:00" u="1"/>
        <d v="2022-03-16T00:00:00" u="1"/>
        <d v="2023-03-16T00:00:00" u="1"/>
        <d v="2022-04-16T00:00:00" u="1"/>
        <d v="2023-04-16T00:00:00" u="1"/>
        <d v="2023-06-10T00:00:00" u="1"/>
        <d v="2023-08-02T00:00:00" u="1"/>
        <d v="2022-05-16T00:00:00" u="1"/>
        <d v="2023-05-16T00:00:00" u="1"/>
        <d v="2023-08-04T00:00:00" u="1"/>
        <d v="2023-08-06T00:00:00" u="1"/>
        <d v="2022-06-16T00:00:00" u="1"/>
        <d v="2023-06-16T00:00:00" u="1"/>
        <d v="2022-07-16T00:00:00" u="1"/>
        <d v="2023-07-16T00:00:00" u="1"/>
        <d v="2023-08-14T00:00:00" u="1"/>
        <d v="2022-08-16T00:00:00" u="1"/>
        <d v="2023-07-22T00:00:00" u="1"/>
        <d v="2023-07-24T00:00:00" u="1"/>
        <d v="2023-08-20T00:00:00" u="1"/>
        <d v="2022-09-16T00:00:00" u="1"/>
        <d v="2023-07-26T00:00:00" u="1"/>
        <d v="2023-07-28T00:00:00" u="1"/>
        <d v="2022-10-16T00:00:00" u="1"/>
        <d v="2023-10-20T00:00:00" u="1"/>
        <d v="2022-11-16T00:00:00" u="1"/>
        <d v="2022-12-16T00:00:00" u="1"/>
        <d v="2023-09-30T00:00:00" u="1"/>
        <d v="2023-01-15T00:00:00" u="1"/>
        <d v="2022-02-15T00:00:00" u="1"/>
        <d v="2023-02-15T00:00:00" u="1"/>
        <d v="2022-03-15T00:00:00" u="1"/>
        <d v="2023-03-15T00:00:00" u="1"/>
        <d v="2022-04-15T00:00:00" u="1"/>
        <d v="2023-04-15T00:00:00" u="1"/>
        <d v="2023-06-09T00:00:00" u="1"/>
        <d v="2023-08-01T00:00:00" u="1"/>
        <d v="2024-08-01T00:00:00" u="1"/>
        <d v="2022-05-15T00:00:00" u="1"/>
        <d v="2023-05-15T00:00:00" u="1"/>
        <d v="2023-08-03T00:00:00" u="1"/>
        <d v="2023-09-01T00:00:00" u="1"/>
        <d v="2022-06-15T00:00:00" u="1"/>
        <d v="2023-06-15T00:00:00" u="1"/>
        <d v="2023-08-09T00:00:00" u="1"/>
        <d v="2023-09-05T00:00:00" u="1"/>
        <d v="2022-07-15T00:00:00" u="1"/>
        <d v="2023-07-15T00:00:00" u="1"/>
        <d v="2023-08-13T00:00:00" u="1"/>
        <d v="2024-09-09T00:00:00" u="1"/>
        <d v="2022-08-15T00:00:00" u="1"/>
        <d v="2023-08-15T00:00:00" u="1"/>
        <d v="2023-11-03T00:00:00" u="1"/>
        <d v="2023-07-21T00:00:00" u="1"/>
        <d v="2023-07-23T00:00:00" u="1"/>
        <d v="2022-09-15T00:00:00" u="1"/>
        <d v="2023-07-25T00:00:00" u="1"/>
        <d v="2023-09-17T00:00:00" u="1"/>
        <d v="2023-08-23T00:00:00" u="1"/>
        <d v="2022-10-15T00:00:00" u="1"/>
        <d v="2023-10-17T00:00:00" u="1"/>
        <d v="2022-11-15T00:00:00" u="1"/>
        <d v="2022-12-15T00:00:00" u="1"/>
      </sharedItems>
    </cacheField>
  </cacheFields>
  <extLst>
    <ext xmlns:x14="http://schemas.microsoft.com/office/spreadsheetml/2009/9/main" uri="{725AE2AE-9491-48be-B2B4-4EB974FC3084}">
      <x14:pivotCacheDefinition pivotCacheId="2033185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8">
  <r>
    <n v="1"/>
    <m/>
    <x v="0"/>
    <d v="2019-12-13T00:00:00"/>
    <s v="Raw Material"/>
    <x v="0"/>
    <x v="0"/>
    <s v="EOU"/>
    <m/>
    <x v="0"/>
    <x v="0"/>
    <n v="0"/>
    <n v="0"/>
    <x v="0"/>
    <x v="0"/>
    <n v="0"/>
    <m/>
    <n v="0"/>
    <m/>
    <m/>
    <d v="2021-12-12T00:00:00"/>
    <m/>
    <m/>
    <m/>
    <m/>
    <m/>
    <m/>
    <d v="2021-10-13T00:00:00"/>
    <m/>
    <m/>
    <m/>
    <m/>
    <m/>
    <s v="Raw Cotton"/>
    <n v="0"/>
    <n v="0"/>
    <n v="0"/>
    <x v="0"/>
  </r>
  <r>
    <n v="2"/>
    <m/>
    <x v="1"/>
    <d v="2020-02-11T00:00:00"/>
    <s v="Raw Material"/>
    <x v="0"/>
    <x v="1"/>
    <s v="EOU"/>
    <m/>
    <x v="1"/>
    <x v="1"/>
    <n v="0"/>
    <n v="0"/>
    <x v="1"/>
    <x v="1"/>
    <n v="44840966"/>
    <m/>
    <n v="11295440"/>
    <m/>
    <m/>
    <d v="2022-02-10T00:00:00"/>
    <m/>
    <m/>
    <m/>
    <m/>
    <m/>
    <m/>
    <d v="2021-12-12T00:00:00"/>
    <m/>
    <m/>
    <m/>
    <m/>
    <m/>
    <s v="Polyester Staple Fiber"/>
    <n v="138.81117783576241"/>
    <n v="34.966537754186298"/>
    <n v="0"/>
    <x v="0"/>
  </r>
  <r>
    <n v="3"/>
    <m/>
    <x v="2"/>
    <d v="2020-03-17T00:00:00"/>
    <s v="Raw Material"/>
    <x v="0"/>
    <x v="2"/>
    <s v="EOU"/>
    <m/>
    <x v="1"/>
    <x v="2"/>
    <n v="0"/>
    <n v="0"/>
    <x v="1"/>
    <x v="1"/>
    <n v="37429186"/>
    <m/>
    <n v="9428412"/>
    <m/>
    <m/>
    <d v="2022-03-17T00:00:00"/>
    <m/>
    <m/>
    <m/>
    <m/>
    <m/>
    <m/>
    <d v="2022-01-16T00:00:00"/>
    <m/>
    <m/>
    <m/>
    <m/>
    <m/>
    <s v="Polyester Staple Fiber"/>
    <n v="146.47163561854404"/>
    <n v="36.896205194671026"/>
    <n v="0"/>
    <x v="0"/>
  </r>
  <r>
    <n v="4"/>
    <m/>
    <x v="3"/>
    <d v="2020-09-04T00:00:00"/>
    <s v="Raw Material"/>
    <x v="0"/>
    <x v="3"/>
    <s v="EOU"/>
    <m/>
    <x v="1"/>
    <x v="3"/>
    <n v="0"/>
    <n v="0"/>
    <x v="1"/>
    <x v="1"/>
    <n v="38037760"/>
    <m/>
    <n v="13184611"/>
    <m/>
    <m/>
    <d v="2022-09-04T00:00:00"/>
    <m/>
    <m/>
    <m/>
    <m/>
    <m/>
    <m/>
    <d v="2022-07-06T00:00:00"/>
    <m/>
    <m/>
    <m/>
    <m/>
    <m/>
    <s v="Polyester Staple Fiber"/>
    <n v="120.8929570302568"/>
    <n v="41.903797991355198"/>
    <n v="0"/>
    <x v="0"/>
  </r>
  <r>
    <n v="5"/>
    <m/>
    <x v="4"/>
    <d v="2021-03-02T00:00:00"/>
    <s v="Raw Material"/>
    <x v="0"/>
    <x v="4"/>
    <s v="EOU"/>
    <m/>
    <x v="1"/>
    <x v="4"/>
    <n v="0"/>
    <n v="0"/>
    <x v="1"/>
    <x v="1"/>
    <n v="4098515"/>
    <m/>
    <n v="14207745"/>
    <m/>
    <m/>
    <d v="2023-03-02T00:00:00"/>
    <m/>
    <m/>
    <m/>
    <m/>
    <m/>
    <m/>
    <d v="2023-01-01T00:00:00"/>
    <m/>
    <m/>
    <m/>
    <m/>
    <m/>
    <s v="Polyester Staple Fiber"/>
    <n v="15.631254767353166"/>
    <n v="54.186670480549196"/>
    <n v="0"/>
    <x v="0"/>
  </r>
  <r>
    <n v="6"/>
    <m/>
    <x v="5"/>
    <d v="2021-03-17T00:00:00"/>
    <s v="Raw Material"/>
    <x v="0"/>
    <x v="4"/>
    <s v="EOU"/>
    <m/>
    <x v="1"/>
    <x v="5"/>
    <n v="0"/>
    <n v="0"/>
    <x v="1"/>
    <x v="2"/>
    <n v="39427937"/>
    <m/>
    <n v="10425496"/>
    <m/>
    <m/>
    <d v="2023-03-17T00:00:00"/>
    <m/>
    <m/>
    <m/>
    <m/>
    <m/>
    <m/>
    <d v="2023-01-16T00:00:00"/>
    <m/>
    <m/>
    <m/>
    <m/>
    <m/>
    <s v="Polyester Staple Fiber"/>
    <n v="150.37352021357742"/>
    <n v="39.761617086193745"/>
    <n v="0"/>
    <x v="0"/>
  </r>
  <r>
    <n v="7"/>
    <m/>
    <x v="6"/>
    <d v="2021-03-18T00:00:00"/>
    <s v="Raw Material"/>
    <x v="0"/>
    <x v="4"/>
    <s v="EOU"/>
    <m/>
    <x v="1"/>
    <x v="5"/>
    <n v="0"/>
    <n v="0"/>
    <x v="1"/>
    <x v="3"/>
    <n v="39377996"/>
    <m/>
    <n v="10412291"/>
    <m/>
    <m/>
    <d v="2023-03-18T00:00:00"/>
    <m/>
    <m/>
    <m/>
    <m/>
    <m/>
    <m/>
    <d v="2023-01-17T00:00:00"/>
    <m/>
    <s v="OK"/>
    <m/>
    <m/>
    <m/>
    <s v="Polyester Staple Fiber"/>
    <n v="150.18305110602594"/>
    <n v="39.711254767353168"/>
    <n v="0"/>
    <x v="0"/>
  </r>
  <r>
    <n v="8"/>
    <m/>
    <x v="7"/>
    <d v="2021-03-22T00:00:00"/>
    <s v="Raw Material"/>
    <x v="0"/>
    <x v="4"/>
    <s v="EOU"/>
    <m/>
    <x v="1"/>
    <x v="4"/>
    <n v="0"/>
    <n v="0"/>
    <x v="1"/>
    <x v="4"/>
    <n v="40317871"/>
    <m/>
    <n v="10660811"/>
    <m/>
    <m/>
    <d v="2023-03-22T00:00:00"/>
    <m/>
    <m/>
    <m/>
    <m/>
    <m/>
    <m/>
    <d v="2023-01-21T00:00:00"/>
    <m/>
    <s v="OK"/>
    <m/>
    <m/>
    <m/>
    <s v="Polyester Staple Fiber"/>
    <n v="153.76762395118232"/>
    <n v="40.659080854309686"/>
    <n v="0"/>
    <x v="0"/>
  </r>
  <r>
    <n v="9"/>
    <m/>
    <x v="8"/>
    <d v="2021-05-29T00:00:00"/>
    <s v="Raw Material"/>
    <x v="0"/>
    <x v="4"/>
    <s v="EOU"/>
    <m/>
    <x v="1"/>
    <x v="6"/>
    <n v="0"/>
    <n v="0"/>
    <x v="1"/>
    <x v="5"/>
    <n v="49414247"/>
    <m/>
    <n v="13066065"/>
    <m/>
    <m/>
    <d v="2023-05-29T00:00:00"/>
    <m/>
    <m/>
    <m/>
    <m/>
    <m/>
    <m/>
    <d v="2023-03-30T00:00:00"/>
    <m/>
    <s v="OK"/>
    <m/>
    <m/>
    <m/>
    <s v="Polyester Staple Fiber"/>
    <n v="188.46013348588863"/>
    <n v="49.832437070938212"/>
    <n v="0"/>
    <x v="0"/>
  </r>
  <r>
    <n v="10"/>
    <m/>
    <x v="9"/>
    <d v="2021-06-09T00:00:00"/>
    <s v="Raw Material"/>
    <x v="0"/>
    <x v="5"/>
    <s v="EOU"/>
    <m/>
    <x v="1"/>
    <x v="6"/>
    <n v="0"/>
    <n v="0"/>
    <x v="1"/>
    <x v="6"/>
    <n v="29734525"/>
    <m/>
    <n v="7862374"/>
    <m/>
    <m/>
    <d v="2023-06-09T00:00:00"/>
    <m/>
    <m/>
    <m/>
    <m/>
    <m/>
    <m/>
    <d v="2023-04-10T00:00:00"/>
    <m/>
    <s v="OK"/>
    <m/>
    <m/>
    <m/>
    <s v="Polyester Staple Fiber"/>
    <n v="189.00664251207729"/>
    <n v="49.976951436562423"/>
    <n v="0"/>
    <x v="0"/>
  </r>
  <r>
    <n v="11"/>
    <m/>
    <x v="10"/>
    <d v="2021-06-09T00:00:00"/>
    <s v="Raw Material"/>
    <x v="0"/>
    <x v="4"/>
    <s v="EOU"/>
    <m/>
    <x v="1"/>
    <x v="6"/>
    <n v="0"/>
    <n v="0"/>
    <x v="1"/>
    <x v="7"/>
    <n v="49557384"/>
    <m/>
    <n v="13103914"/>
    <m/>
    <m/>
    <d v="2023-06-09T00:00:00"/>
    <m/>
    <m/>
    <m/>
    <m/>
    <m/>
    <m/>
    <d v="2023-04-10T00:00:00"/>
    <m/>
    <s v="OK"/>
    <m/>
    <m/>
    <m/>
    <s v="Polyester Staple Fiber"/>
    <n v="189.00604118993135"/>
    <n v="49.976788710907705"/>
    <n v="0"/>
    <x v="0"/>
  </r>
  <r>
    <n v="12"/>
    <m/>
    <x v="11"/>
    <d v="2021-06-10T00:00:00"/>
    <s v="Raw Material"/>
    <x v="0"/>
    <x v="4"/>
    <s v="EOU"/>
    <m/>
    <x v="1"/>
    <x v="6"/>
    <n v="0"/>
    <n v="0"/>
    <x v="1"/>
    <x v="8"/>
    <n v="49700680"/>
    <m/>
    <n v="13141805"/>
    <m/>
    <m/>
    <d v="2023-06-10T00:00:00"/>
    <m/>
    <m/>
    <m/>
    <m/>
    <m/>
    <m/>
    <d v="2023-04-11T00:00:00"/>
    <m/>
    <s v="OK"/>
    <m/>
    <m/>
    <m/>
    <s v="Polyester Staple Fiber"/>
    <n v="189.55255530129671"/>
    <n v="50.121300533943554"/>
    <n v="0"/>
    <x v="0"/>
  </r>
  <r>
    <n v="13"/>
    <m/>
    <x v="12"/>
    <d v="2019-11-08T00:00:00"/>
    <s v="Raw Material"/>
    <x v="0"/>
    <x v="6"/>
    <s v="EOU"/>
    <m/>
    <x v="2"/>
    <x v="7"/>
    <n v="0"/>
    <n v="0"/>
    <x v="2"/>
    <x v="9"/>
    <n v="9327123"/>
    <m/>
    <n v="3786067"/>
    <m/>
    <n v="118902154"/>
    <d v="2021-11-07T00:00:00"/>
    <m/>
    <m/>
    <m/>
    <m/>
    <m/>
    <m/>
    <d v="2021-09-08T00:00:00"/>
    <m/>
    <m/>
    <m/>
    <m/>
    <m/>
    <s v="FABRIC"/>
    <n v="378.53583603896107"/>
    <n v="153.65531655844157"/>
    <n v="0"/>
    <x v="0"/>
  </r>
  <r>
    <n v="14"/>
    <m/>
    <x v="13"/>
    <d v="2019-11-08T00:00:00"/>
    <s v="Raw Material"/>
    <x v="0"/>
    <x v="7"/>
    <s v="EOU"/>
    <m/>
    <x v="2"/>
    <x v="8"/>
    <n v="0"/>
    <n v="0"/>
    <x v="2"/>
    <x v="10"/>
    <n v="9854824"/>
    <m/>
    <n v="4000270"/>
    <m/>
    <n v="118902157"/>
    <d v="2021-11-07T00:00:00"/>
    <m/>
    <m/>
    <m/>
    <m/>
    <m/>
    <m/>
    <d v="2021-09-08T00:00:00"/>
    <m/>
    <m/>
    <m/>
    <m/>
    <m/>
    <s v="FABRIC"/>
    <n v="378.88596693579393"/>
    <n v="153.79738562091504"/>
    <n v="0"/>
    <x v="0"/>
  </r>
  <r>
    <n v="15"/>
    <m/>
    <x v="14"/>
    <d v="2019-11-08T00:00:00"/>
    <s v="Raw Material"/>
    <x v="0"/>
    <x v="8"/>
    <s v="EOU"/>
    <m/>
    <x v="2"/>
    <x v="7"/>
    <n v="0"/>
    <n v="0"/>
    <x v="2"/>
    <x v="11"/>
    <n v="9780544"/>
    <m/>
    <n v="3970118"/>
    <m/>
    <n v="118902156"/>
    <d v="2021-11-07T00:00:00"/>
    <m/>
    <m/>
    <m/>
    <m/>
    <m/>
    <m/>
    <d v="2021-09-08T00:00:00"/>
    <m/>
    <m/>
    <m/>
    <m/>
    <m/>
    <s v="FABRIC"/>
    <n v="378.50402476780187"/>
    <n v="153.64233746130031"/>
    <n v="0"/>
    <x v="0"/>
  </r>
  <r>
    <n v="16"/>
    <m/>
    <x v="15"/>
    <d v="2019-11-22T00:00:00"/>
    <s v="Raw Material"/>
    <x v="0"/>
    <x v="9"/>
    <s v="EOU"/>
    <m/>
    <x v="2"/>
    <x v="9"/>
    <n v="0"/>
    <n v="0"/>
    <x v="2"/>
    <x v="9"/>
    <n v="5333662"/>
    <m/>
    <n v="2165040"/>
    <m/>
    <n v="118904855"/>
    <d v="2021-11-21T00:00:00"/>
    <m/>
    <m/>
    <m/>
    <m/>
    <m/>
    <m/>
    <d v="2021-09-22T00:00:00"/>
    <m/>
    <m/>
    <m/>
    <m/>
    <m/>
    <s v="FABRIC"/>
    <n v="374.02959326788221"/>
    <n v="151.82608695652175"/>
    <n v="0"/>
    <x v="0"/>
  </r>
  <r>
    <n v="17"/>
    <m/>
    <x v="16"/>
    <d v="2020-01-20T00:00:00"/>
    <s v="Raw Material"/>
    <x v="0"/>
    <x v="10"/>
    <s v="EOU"/>
    <m/>
    <x v="3"/>
    <x v="10"/>
    <n v="0"/>
    <n v="0"/>
    <x v="3"/>
    <x v="12"/>
    <n v="1425226"/>
    <m/>
    <n v="444224"/>
    <m/>
    <n v="118909097"/>
    <d v="2022-01-19T00:00:00"/>
    <m/>
    <m/>
    <m/>
    <m/>
    <m/>
    <m/>
    <d v="2021-11-20T00:00:00"/>
    <m/>
    <m/>
    <m/>
    <m/>
    <m/>
    <s v="YARN"/>
    <n v="620.60247679097074"/>
    <n v="193.43354292581819"/>
    <n v="0"/>
    <x v="0"/>
  </r>
  <r>
    <n v="18"/>
    <m/>
    <x v="17"/>
    <d v="2020-01-22T00:00:00"/>
    <s v="Raw Material"/>
    <x v="0"/>
    <x v="11"/>
    <s v="EOU"/>
    <m/>
    <x v="3"/>
    <x v="11"/>
    <n v="0"/>
    <n v="0"/>
    <x v="3"/>
    <x v="13"/>
    <n v="2490246"/>
    <m/>
    <n v="776177"/>
    <m/>
    <n v="118909108"/>
    <d v="2022-01-21T00:00:00"/>
    <m/>
    <m/>
    <m/>
    <m/>
    <m/>
    <m/>
    <d v="2021-11-22T00:00:00"/>
    <m/>
    <m/>
    <m/>
    <m/>
    <m/>
    <s v="YARN"/>
    <n v="624.37374479426535"/>
    <n v="194.60910292122887"/>
    <n v="0"/>
    <x v="0"/>
  </r>
  <r>
    <n v="19"/>
    <m/>
    <x v="18"/>
    <d v="2020-02-11T00:00:00"/>
    <s v="Raw Material"/>
    <x v="0"/>
    <x v="12"/>
    <s v="EOU"/>
    <m/>
    <x v="4"/>
    <x v="12"/>
    <n v="0"/>
    <n v="0"/>
    <x v="4"/>
    <x v="14"/>
    <n v="502647"/>
    <m/>
    <n v="204035"/>
    <m/>
    <n v="118909164"/>
    <d v="2022-02-10T00:00:00"/>
    <m/>
    <m/>
    <m/>
    <m/>
    <m/>
    <m/>
    <d v="2021-12-12T00:00:00"/>
    <m/>
    <m/>
    <m/>
    <m/>
    <m/>
    <s v="FABRIC"/>
    <n v="2717.0108108108107"/>
    <n v="1102.8918918918919"/>
    <n v="0"/>
    <x v="0"/>
  </r>
  <r>
    <n v="20"/>
    <m/>
    <x v="19"/>
    <d v="2020-04-20T00:00:00"/>
    <s v="Raw Material"/>
    <x v="0"/>
    <x v="13"/>
    <s v="EOU"/>
    <m/>
    <x v="5"/>
    <x v="13"/>
    <n v="0"/>
    <n v="0"/>
    <x v="5"/>
    <x v="15"/>
    <n v="9785921"/>
    <m/>
    <n v="3972301"/>
    <m/>
    <n v="118911799"/>
    <d v="2022-04-20T00:00:00"/>
    <m/>
    <m/>
    <m/>
    <m/>
    <m/>
    <m/>
    <d v="2022-02-19T00:00:00"/>
    <m/>
    <m/>
    <m/>
    <m/>
    <m/>
    <s v="DYES"/>
    <n v="3914.3683999999998"/>
    <n v="1588.9204"/>
    <n v="0"/>
    <x v="0"/>
  </r>
  <r>
    <n v="21"/>
    <m/>
    <x v="20"/>
    <d v="2020-05-11T00:00:00"/>
    <s v="Raw Material"/>
    <x v="0"/>
    <x v="14"/>
    <s v="EOU"/>
    <m/>
    <x v="3"/>
    <x v="14"/>
    <n v="0"/>
    <n v="0"/>
    <x v="3"/>
    <x v="16"/>
    <n v="3059789"/>
    <m/>
    <n v="953696"/>
    <m/>
    <n v="128460928"/>
    <d v="2022-05-11T00:00:00"/>
    <m/>
    <m/>
    <m/>
    <m/>
    <m/>
    <m/>
    <d v="2022-03-12T00:00:00"/>
    <m/>
    <m/>
    <m/>
    <m/>
    <m/>
    <s v="YARN"/>
    <n v="319.2657841384916"/>
    <n v="99.51094708482934"/>
    <n v="0"/>
    <x v="0"/>
  </r>
  <r>
    <n v="22"/>
    <m/>
    <x v="21"/>
    <d v="2020-06-03T00:00:00"/>
    <s v="Raw Material"/>
    <x v="0"/>
    <x v="15"/>
    <s v="EOU"/>
    <m/>
    <x v="6"/>
    <x v="13"/>
    <n v="0"/>
    <n v="0"/>
    <x v="5"/>
    <x v="15"/>
    <n v="3672444"/>
    <m/>
    <n v="1490718"/>
    <m/>
    <n v="128460952"/>
    <d v="2022-06-03T00:00:00"/>
    <m/>
    <m/>
    <m/>
    <m/>
    <m/>
    <m/>
    <d v="2022-04-04T00:00:00"/>
    <m/>
    <m/>
    <m/>
    <m/>
    <m/>
    <s v="DYES"/>
    <n v="7344.8879999999999"/>
    <n v="2981.4360000000001"/>
    <n v="0"/>
    <x v="0"/>
  </r>
  <r>
    <n v="23"/>
    <m/>
    <x v="22"/>
    <d v="2020-06-04T00:00:00"/>
    <s v="Raw Material"/>
    <x v="0"/>
    <x v="16"/>
    <s v="EOU"/>
    <m/>
    <x v="3"/>
    <x v="13"/>
    <n v="0"/>
    <n v="0"/>
    <x v="3"/>
    <x v="15"/>
    <n v="1661878"/>
    <m/>
    <n v="517986"/>
    <m/>
    <n v="128460961"/>
    <d v="2022-06-04T00:00:00"/>
    <m/>
    <m/>
    <m/>
    <m/>
    <m/>
    <m/>
    <d v="2022-04-05T00:00:00"/>
    <m/>
    <m/>
    <m/>
    <m/>
    <m/>
    <s v="YARN"/>
    <n v="330.68316356885458"/>
    <n v="103.06968933000901"/>
    <n v="0"/>
    <x v="0"/>
  </r>
  <r>
    <n v="24"/>
    <m/>
    <x v="23"/>
    <d v="2020-06-10T00:00:00"/>
    <s v="Raw Material"/>
    <x v="0"/>
    <x v="17"/>
    <s v="EOU"/>
    <m/>
    <x v="7"/>
    <x v="15"/>
    <n v="0"/>
    <n v="0"/>
    <x v="2"/>
    <x v="17"/>
    <n v="2466055"/>
    <m/>
    <n v="1001021"/>
    <m/>
    <n v="128460963"/>
    <d v="2022-06-10T00:00:00"/>
    <m/>
    <m/>
    <m/>
    <m/>
    <m/>
    <m/>
    <d v="2022-04-11T00:00:00"/>
    <m/>
    <m/>
    <m/>
    <m/>
    <m/>
    <s v="FABRIC"/>
    <n v="1938.7224842767296"/>
    <n v="786.96619496855351"/>
    <n v="0"/>
    <x v="0"/>
  </r>
  <r>
    <n v="25"/>
    <m/>
    <x v="24"/>
    <d v="2020-06-12T00:00:00"/>
    <s v="Raw Material"/>
    <x v="0"/>
    <x v="18"/>
    <s v="EOU"/>
    <m/>
    <x v="8"/>
    <x v="8"/>
    <n v="0"/>
    <n v="0"/>
    <x v="6"/>
    <x v="18"/>
    <n v="14109495"/>
    <m/>
    <n v="3063892"/>
    <m/>
    <n v="128460965"/>
    <d v="2022-06-12T00:00:00"/>
    <m/>
    <m/>
    <m/>
    <m/>
    <m/>
    <m/>
    <d v="2022-04-13T00:00:00"/>
    <m/>
    <m/>
    <m/>
    <m/>
    <m/>
    <s v="YARN"/>
    <n v="783.07775557775562"/>
    <n v="170.04617604617604"/>
    <n v="0"/>
    <x v="0"/>
  </r>
  <r>
    <n v="26"/>
    <m/>
    <x v="25"/>
    <d v="2020-06-29T00:00:00"/>
    <s v="Raw Material"/>
    <x v="0"/>
    <x v="19"/>
    <s v="EOU"/>
    <m/>
    <x v="9"/>
    <x v="16"/>
    <n v="0"/>
    <n v="0"/>
    <x v="7"/>
    <x v="19"/>
    <n v="11175612"/>
    <m/>
    <n v="3483293"/>
    <m/>
    <n v="128461007"/>
    <d v="2022-06-29T00:00:00"/>
    <m/>
    <m/>
    <m/>
    <m/>
    <m/>
    <m/>
    <d v="2022-04-30T00:00:00"/>
    <m/>
    <m/>
    <m/>
    <m/>
    <m/>
    <s v="YARN"/>
    <n v="429.83123076923079"/>
    <n v="133.9728076923077"/>
    <n v="0"/>
    <x v="0"/>
  </r>
  <r>
    <n v="27"/>
    <m/>
    <x v="26"/>
    <d v="2020-07-04T00:00:00"/>
    <s v="Raw Material"/>
    <x v="0"/>
    <x v="20"/>
    <s v="EOU"/>
    <m/>
    <x v="10"/>
    <x v="17"/>
    <n v="0"/>
    <n v="0"/>
    <x v="8"/>
    <x v="20"/>
    <n v="17229839"/>
    <m/>
    <n v="4360355"/>
    <m/>
    <n v="128461011"/>
    <d v="2022-07-04T00:00:00"/>
    <m/>
    <m/>
    <m/>
    <m/>
    <m/>
    <m/>
    <d v="2022-05-05T00:00:00"/>
    <m/>
    <m/>
    <m/>
    <m/>
    <m/>
    <s v="Chemical"/>
    <n v="9.572132777777778"/>
    <n v="2.4224194444444445"/>
    <n v="0"/>
    <x v="0"/>
  </r>
  <r>
    <n v="28"/>
    <m/>
    <x v="27"/>
    <d v="2022-09-26T00:00:00"/>
    <s v="Raw Material"/>
    <x v="0"/>
    <x v="21"/>
    <s v="EOU"/>
    <m/>
    <x v="10"/>
    <x v="18"/>
    <n v="0"/>
    <n v="0"/>
    <x v="8"/>
    <x v="21"/>
    <n v="30261000"/>
    <m/>
    <n v="7655999.9999999991"/>
    <m/>
    <m/>
    <d v="2024-09-25T00:00:00"/>
    <m/>
    <m/>
    <m/>
    <m/>
    <m/>
    <m/>
    <d v="2024-07-27T00:00:00"/>
    <m/>
    <s v="OK"/>
    <m/>
    <m/>
    <m/>
    <s v="Chemical"/>
    <n v="9.17"/>
    <n v="2.3199999999999998"/>
    <n v="0"/>
    <x v="0"/>
  </r>
  <r>
    <n v="29"/>
    <m/>
    <x v="28"/>
    <d v="2020-08-13T00:00:00"/>
    <s v="Raw Material"/>
    <x v="0"/>
    <x v="22"/>
    <s v="EOU"/>
    <m/>
    <x v="2"/>
    <x v="19"/>
    <n v="0"/>
    <n v="0"/>
    <x v="2"/>
    <x v="22"/>
    <n v="6834969"/>
    <m/>
    <n v="2534215"/>
    <m/>
    <n v="128461095"/>
    <d v="2022-08-13T00:00:00"/>
    <m/>
    <m/>
    <m/>
    <m/>
    <m/>
    <m/>
    <d v="2022-06-14T00:00:00"/>
    <m/>
    <m/>
    <m/>
    <m/>
    <m/>
    <s v="FABRIC"/>
    <n v="1365.9010791366907"/>
    <n v="506.43784972022382"/>
    <n v="0"/>
    <x v="0"/>
  </r>
  <r>
    <n v="30"/>
    <m/>
    <x v="29"/>
    <d v="2022-09-26T00:00:00"/>
    <s v="Raw Material"/>
    <x v="0"/>
    <x v="23"/>
    <s v="EOU"/>
    <m/>
    <x v="10"/>
    <x v="20"/>
    <n v="0"/>
    <n v="0"/>
    <x v="8"/>
    <x v="23"/>
    <n v="86790000"/>
    <m/>
    <n v="21945000"/>
    <m/>
    <m/>
    <d v="2024-09-25T00:00:00"/>
    <m/>
    <m/>
    <m/>
    <m/>
    <m/>
    <m/>
    <d v="2024-07-27T00:00:00"/>
    <m/>
    <s v="OK"/>
    <m/>
    <m/>
    <m/>
    <s v="Chemical"/>
    <n v="10.52"/>
    <n v="2.66"/>
    <n v="0"/>
    <x v="0"/>
  </r>
  <r>
    <n v="31"/>
    <m/>
    <x v="30"/>
    <d v="2020-09-03T00:00:00"/>
    <s v="Packing Material"/>
    <x v="0"/>
    <x v="24"/>
    <s v="EOU"/>
    <m/>
    <x v="11"/>
    <x v="21"/>
    <n v="0"/>
    <n v="0"/>
    <x v="9"/>
    <x v="24"/>
    <n v="4325298"/>
    <m/>
    <n v="2245696"/>
    <m/>
    <n v="128461137"/>
    <d v="2022-09-03T00:00:00"/>
    <m/>
    <m/>
    <m/>
    <m/>
    <m/>
    <m/>
    <d v="2022-07-05T00:00:00"/>
    <m/>
    <m/>
    <m/>
    <m/>
    <m/>
    <s v="Packing Material"/>
    <n v="574.33249236489178"/>
    <n v="298.19359978754483"/>
    <n v="0"/>
    <x v="0"/>
  </r>
  <r>
    <n v="32"/>
    <m/>
    <x v="31"/>
    <d v="2020-09-28T00:00:00"/>
    <s v="Raw Material"/>
    <x v="0"/>
    <x v="25"/>
    <s v="EOU"/>
    <m/>
    <x v="12"/>
    <x v="22"/>
    <n v="0"/>
    <n v="0"/>
    <x v="2"/>
    <x v="25"/>
    <n v="1580662"/>
    <m/>
    <n v="586066"/>
    <m/>
    <n v="128466243"/>
    <d v="2022-09-28T00:00:00"/>
    <m/>
    <m/>
    <m/>
    <m/>
    <m/>
    <m/>
    <d v="2022-07-30T00:00:00"/>
    <m/>
    <m/>
    <m/>
    <m/>
    <m/>
    <s v="FABRIC"/>
    <n v="3343.9009942881321"/>
    <n v="1239.8265284535646"/>
    <n v="0"/>
    <x v="0"/>
  </r>
  <r>
    <n v="33"/>
    <m/>
    <x v="32"/>
    <d v="2020-11-05T00:00:00"/>
    <s v="Raw Material"/>
    <x v="0"/>
    <x v="26"/>
    <s v="EOU"/>
    <m/>
    <x v="8"/>
    <x v="23"/>
    <n v="0"/>
    <n v="0"/>
    <x v="6"/>
    <x v="26"/>
    <n v="3712640"/>
    <m/>
    <n v="806203"/>
    <m/>
    <n v="128467715"/>
    <d v="2022-11-05T00:00:00"/>
    <m/>
    <m/>
    <m/>
    <m/>
    <m/>
    <m/>
    <d v="2022-09-06T00:00:00"/>
    <m/>
    <m/>
    <m/>
    <m/>
    <m/>
    <s v="YARN"/>
    <n v="1209.328990228013"/>
    <n v="262.60684039087948"/>
    <n v="0"/>
    <x v="0"/>
  </r>
  <r>
    <n v="34"/>
    <m/>
    <x v="33"/>
    <d v="2020-11-20T00:00:00"/>
    <s v="Raw Material"/>
    <x v="0"/>
    <x v="27"/>
    <s v="EOU"/>
    <m/>
    <x v="13"/>
    <x v="24"/>
    <n v="0"/>
    <n v="0"/>
    <x v="2"/>
    <x v="27"/>
    <n v="104759"/>
    <m/>
    <n v="38841"/>
    <m/>
    <n v="128468800"/>
    <d v="2022-11-20T00:00:00"/>
    <m/>
    <m/>
    <m/>
    <m/>
    <m/>
    <m/>
    <d v="2022-09-21T00:00:00"/>
    <m/>
    <m/>
    <m/>
    <m/>
    <m/>
    <s v="FABRIC"/>
    <n v="3748.0858676207513"/>
    <n v="1389.6601073345259"/>
    <n v="0"/>
    <x v="0"/>
  </r>
  <r>
    <n v="35"/>
    <m/>
    <x v="34"/>
    <d v="2020-12-29T00:00:00"/>
    <s v="Raw Material"/>
    <x v="0"/>
    <x v="28"/>
    <s v="EOU"/>
    <m/>
    <x v="14"/>
    <x v="25"/>
    <n v="0"/>
    <n v="0"/>
    <x v="6"/>
    <x v="28"/>
    <n v="24561269"/>
    <m/>
    <n v="10443133"/>
    <m/>
    <n v="128467784"/>
    <d v="2022-12-29T00:00:00"/>
    <m/>
    <m/>
    <m/>
    <m/>
    <m/>
    <m/>
    <d v="2022-10-30T00:00:00"/>
    <m/>
    <m/>
    <m/>
    <m/>
    <m/>
    <s v="YARN"/>
    <n v="216.58967372134038"/>
    <n v="92.091119929453257"/>
    <n v="0"/>
    <x v="0"/>
  </r>
  <r>
    <n v="36"/>
    <m/>
    <x v="35"/>
    <d v="2021-01-01T00:00:00"/>
    <s v="Raw Material"/>
    <x v="0"/>
    <x v="29"/>
    <s v="EOU"/>
    <m/>
    <x v="15"/>
    <x v="26"/>
    <n v="0"/>
    <n v="0"/>
    <x v="10"/>
    <x v="29"/>
    <n v="10609774"/>
    <m/>
    <n v="2554675"/>
    <m/>
    <n v="128467768"/>
    <d v="2023-01-01T00:00:00"/>
    <m/>
    <m/>
    <m/>
    <m/>
    <m/>
    <m/>
    <d v="2022-11-02T00:00:00"/>
    <m/>
    <m/>
    <m/>
    <m/>
    <m/>
    <s v="YARN"/>
    <n v="592.1558055946241"/>
    <n v="142.58226731855424"/>
    <n v="0"/>
    <x v="0"/>
  </r>
  <r>
    <n v="37"/>
    <m/>
    <x v="36"/>
    <d v="2021-01-01T00:00:00"/>
    <s v="Raw Material"/>
    <x v="0"/>
    <x v="30"/>
    <s v="EOU"/>
    <m/>
    <x v="14"/>
    <x v="27"/>
    <n v="0"/>
    <n v="0"/>
    <x v="6"/>
    <x v="30"/>
    <n v="5034735"/>
    <m/>
    <n v="1923707"/>
    <m/>
    <n v="128467807"/>
    <d v="2023-01-01T00:00:00"/>
    <m/>
    <m/>
    <m/>
    <m/>
    <m/>
    <m/>
    <d v="2022-11-02T00:00:00"/>
    <m/>
    <m/>
    <m/>
    <m/>
    <m/>
    <s v="YARN"/>
    <n v="206.68041871921181"/>
    <n v="78.969909688013132"/>
    <n v="0"/>
    <x v="0"/>
  </r>
  <r>
    <n v="38"/>
    <m/>
    <x v="37"/>
    <d v="2021-01-08T00:00:00"/>
    <s v="Raw Material"/>
    <x v="0"/>
    <x v="30"/>
    <s v="EOU"/>
    <m/>
    <x v="14"/>
    <x v="27"/>
    <n v="0"/>
    <n v="0"/>
    <x v="6"/>
    <x v="30"/>
    <n v="5034735"/>
    <m/>
    <n v="1923707"/>
    <m/>
    <n v="128467817"/>
    <d v="2023-01-08T00:00:00"/>
    <m/>
    <m/>
    <m/>
    <m/>
    <m/>
    <m/>
    <d v="2022-11-09T00:00:00"/>
    <m/>
    <m/>
    <m/>
    <m/>
    <m/>
    <s v="YARN"/>
    <n v="206.68041871921181"/>
    <n v="78.969909688013132"/>
    <n v="0"/>
    <x v="0"/>
  </r>
  <r>
    <n v="39"/>
    <m/>
    <x v="38"/>
    <d v="2021-01-11T00:00:00"/>
    <s v="Raw Material"/>
    <x v="0"/>
    <x v="31"/>
    <s v="EOU"/>
    <m/>
    <x v="16"/>
    <x v="28"/>
    <n v="0"/>
    <n v="0"/>
    <x v="11"/>
    <x v="31"/>
    <n v="17511131"/>
    <m/>
    <n v="6492637"/>
    <m/>
    <n v="128467810"/>
    <d v="2023-01-11T00:00:00"/>
    <m/>
    <m/>
    <m/>
    <m/>
    <m/>
    <m/>
    <d v="2022-11-12T00:00:00"/>
    <m/>
    <m/>
    <m/>
    <m/>
    <m/>
    <s v="FABRIC"/>
    <n v="875.95072782752243"/>
    <n v="324.77800010004501"/>
    <n v="0"/>
    <x v="0"/>
  </r>
  <r>
    <n v="40"/>
    <m/>
    <x v="39"/>
    <d v="2021-01-14T00:00:00"/>
    <s v="Raw Material"/>
    <x v="0"/>
    <x v="30"/>
    <s v="EOU"/>
    <m/>
    <x v="14"/>
    <x v="29"/>
    <n v="0"/>
    <n v="0"/>
    <x v="6"/>
    <x v="30"/>
    <n v="5036301"/>
    <m/>
    <n v="1924305"/>
    <m/>
    <n v="128467829"/>
    <d v="2023-01-14T00:00:00"/>
    <m/>
    <m/>
    <m/>
    <m/>
    <m/>
    <m/>
    <d v="2022-11-15T00:00:00"/>
    <m/>
    <m/>
    <m/>
    <m/>
    <m/>
    <s v="YARN"/>
    <n v="206.74470443349753"/>
    <n v="78.994458128078819"/>
    <n v="0"/>
    <x v="0"/>
  </r>
  <r>
    <n v="41"/>
    <m/>
    <x v="40"/>
    <d v="2021-01-15T00:00:00"/>
    <s v="Raw Material"/>
    <x v="0"/>
    <x v="32"/>
    <s v="EOU"/>
    <m/>
    <x v="17"/>
    <x v="8"/>
    <n v="0"/>
    <n v="0"/>
    <x v="11"/>
    <x v="32"/>
    <n v="1032724"/>
    <m/>
    <n v="382905"/>
    <m/>
    <n v="128467830"/>
    <d v="2023-01-15T00:00:00"/>
    <m/>
    <m/>
    <m/>
    <m/>
    <m/>
    <m/>
    <d v="2022-11-16T00:00:00"/>
    <m/>
    <m/>
    <m/>
    <m/>
    <m/>
    <s v="FABRIC"/>
    <n v="1235.3157894736842"/>
    <n v="458.02033492822966"/>
    <n v="0"/>
    <x v="0"/>
  </r>
  <r>
    <n v="42"/>
    <m/>
    <x v="41"/>
    <d v="2021-01-25T00:00:00"/>
    <s v="Raw Material"/>
    <x v="0"/>
    <x v="33"/>
    <s v="EOU"/>
    <m/>
    <x v="15"/>
    <x v="8"/>
    <n v="0"/>
    <n v="0"/>
    <x v="10"/>
    <x v="29"/>
    <n v="22342308"/>
    <m/>
    <n v="5379692"/>
    <m/>
    <n v="128467841"/>
    <d v="2023-01-25T00:00:00"/>
    <m/>
    <m/>
    <m/>
    <m/>
    <m/>
    <m/>
    <d v="2022-11-26T00:00:00"/>
    <m/>
    <m/>
    <m/>
    <m/>
    <m/>
    <s v="YARN"/>
    <n v="615.69411375661377"/>
    <n v="148.24988977072312"/>
    <n v="0"/>
    <x v="0"/>
  </r>
  <r>
    <n v="43"/>
    <m/>
    <x v="42"/>
    <d v="2021-01-25T00:00:00"/>
    <s v="Raw Material"/>
    <x v="0"/>
    <x v="34"/>
    <s v="EOU"/>
    <m/>
    <x v="18"/>
    <x v="30"/>
    <n v="0"/>
    <n v="0"/>
    <x v="12"/>
    <x v="33"/>
    <n v="7408031"/>
    <m/>
    <n v="3200862"/>
    <m/>
    <n v="128467834"/>
    <d v="2023-01-25T00:00:00"/>
    <m/>
    <m/>
    <m/>
    <m/>
    <m/>
    <m/>
    <d v="2022-11-26T00:00:00"/>
    <m/>
    <m/>
    <m/>
    <m/>
    <m/>
    <s v="Chemical"/>
    <n v="77.166989583333333"/>
    <n v="33.342312499999998"/>
    <n v="0"/>
    <x v="0"/>
  </r>
  <r>
    <n v="44"/>
    <m/>
    <x v="43"/>
    <d v="2021-01-27T00:00:00"/>
    <s v="Raw Material"/>
    <x v="0"/>
    <x v="35"/>
    <s v="EOU"/>
    <m/>
    <x v="7"/>
    <x v="31"/>
    <n v="0"/>
    <n v="0"/>
    <x v="2"/>
    <x v="34"/>
    <n v="1572204"/>
    <m/>
    <n v="582930"/>
    <m/>
    <n v="128467864"/>
    <d v="2023-01-27T00:00:00"/>
    <m/>
    <m/>
    <m/>
    <m/>
    <m/>
    <m/>
    <d v="2022-11-28T00:00:00"/>
    <m/>
    <m/>
    <m/>
    <m/>
    <m/>
    <s v="FABRIC"/>
    <n v="1287.6363636363637"/>
    <n v="477.42014742014743"/>
    <n v="0"/>
    <x v="0"/>
  </r>
  <r>
    <n v="45"/>
    <m/>
    <x v="44"/>
    <d v="2021-01-27T00:00:00"/>
    <s v="Raw Material"/>
    <x v="0"/>
    <x v="35"/>
    <s v="EOU"/>
    <m/>
    <x v="7"/>
    <x v="32"/>
    <n v="0"/>
    <n v="0"/>
    <x v="2"/>
    <x v="35"/>
    <n v="1572204"/>
    <m/>
    <n v="582930"/>
    <m/>
    <n v="128467863"/>
    <d v="2023-01-27T00:00:00"/>
    <m/>
    <m/>
    <m/>
    <m/>
    <m/>
    <m/>
    <d v="2022-11-28T00:00:00"/>
    <m/>
    <m/>
    <m/>
    <m/>
    <m/>
    <s v="FABRIC"/>
    <n v="1287.6363636363637"/>
    <n v="477.42014742014743"/>
    <n v="0"/>
    <x v="0"/>
  </r>
  <r>
    <n v="46"/>
    <m/>
    <x v="45"/>
    <d v="2021-01-27T00:00:00"/>
    <s v="Raw Material"/>
    <x v="0"/>
    <x v="36"/>
    <s v="EOU"/>
    <m/>
    <x v="14"/>
    <x v="33"/>
    <n v="0"/>
    <n v="0"/>
    <x v="6"/>
    <x v="36"/>
    <n v="4671022"/>
    <m/>
    <n v="1986058"/>
    <m/>
    <n v="128467851"/>
    <d v="2023-01-27T00:00:00"/>
    <m/>
    <m/>
    <m/>
    <m/>
    <m/>
    <m/>
    <d v="2022-11-28T00:00:00"/>
    <m/>
    <m/>
    <m/>
    <m/>
    <m/>
    <s v="YARN"/>
    <n v="190.80972222222223"/>
    <n v="81.129820261437914"/>
    <n v="0"/>
    <x v="0"/>
  </r>
  <r>
    <n v="47"/>
    <m/>
    <x v="46"/>
    <d v="2021-01-28T00:00:00"/>
    <s v="Raw Material"/>
    <x v="0"/>
    <x v="30"/>
    <s v="EOU"/>
    <m/>
    <x v="14"/>
    <x v="27"/>
    <n v="0"/>
    <n v="0"/>
    <x v="6"/>
    <x v="30"/>
    <n v="5039432"/>
    <m/>
    <n v="1925502"/>
    <m/>
    <n v="128467871"/>
    <d v="2023-01-28T00:00:00"/>
    <m/>
    <m/>
    <m/>
    <m/>
    <m/>
    <m/>
    <d v="2022-11-29T00:00:00"/>
    <m/>
    <m/>
    <m/>
    <m/>
    <m/>
    <s v="YARN"/>
    <n v="206.87323481116584"/>
    <n v="79.043596059113298"/>
    <n v="0"/>
    <x v="0"/>
  </r>
  <r>
    <n v="48"/>
    <m/>
    <x v="47"/>
    <d v="2021-02-01T00:00:00"/>
    <s v="Raw Material"/>
    <x v="0"/>
    <x v="37"/>
    <s v="EOU"/>
    <m/>
    <x v="15"/>
    <x v="34"/>
    <n v="0"/>
    <n v="0"/>
    <x v="10"/>
    <x v="29"/>
    <n v="11160743"/>
    <m/>
    <n v="2687340"/>
    <m/>
    <n v="128467842"/>
    <d v="2023-02-01T00:00:00"/>
    <m/>
    <m/>
    <m/>
    <m/>
    <m/>
    <m/>
    <d v="2022-12-03T00:00:00"/>
    <m/>
    <m/>
    <m/>
    <m/>
    <m/>
    <s v="YARN"/>
    <n v="615.12031525573195"/>
    <n v="148.11177248677248"/>
    <n v="0"/>
    <x v="0"/>
  </r>
  <r>
    <n v="49"/>
    <m/>
    <x v="48"/>
    <d v="2021-02-01T00:00:00"/>
    <s v="Raw Material"/>
    <x v="0"/>
    <x v="37"/>
    <s v="EOU"/>
    <m/>
    <x v="15"/>
    <x v="34"/>
    <n v="0"/>
    <n v="0"/>
    <x v="10"/>
    <x v="29"/>
    <n v="11160743"/>
    <m/>
    <n v="2687340"/>
    <m/>
    <n v="128467857"/>
    <d v="2023-02-01T00:00:00"/>
    <m/>
    <m/>
    <m/>
    <m/>
    <m/>
    <m/>
    <d v="2022-12-03T00:00:00"/>
    <m/>
    <m/>
    <m/>
    <m/>
    <m/>
    <s v="YARN"/>
    <n v="615.12031525573195"/>
    <n v="148.11177248677248"/>
    <n v="0"/>
    <x v="0"/>
  </r>
  <r>
    <n v="50"/>
    <m/>
    <x v="49"/>
    <d v="2021-02-09T00:00:00"/>
    <s v="Raw Material"/>
    <x v="0"/>
    <x v="36"/>
    <s v="EOU"/>
    <m/>
    <x v="14"/>
    <x v="33"/>
    <n v="0"/>
    <n v="0"/>
    <x v="6"/>
    <x v="37"/>
    <n v="4646399"/>
    <m/>
    <n v="1975589"/>
    <m/>
    <n v="128467885"/>
    <d v="2023-02-09T00:00:00"/>
    <m/>
    <m/>
    <m/>
    <m/>
    <m/>
    <m/>
    <d v="2022-12-11T00:00:00"/>
    <m/>
    <m/>
    <m/>
    <m/>
    <m/>
    <s v="YARN"/>
    <n v="189.80388071895425"/>
    <n v="80.702165032679744"/>
    <n v="0"/>
    <x v="0"/>
  </r>
  <r>
    <n v="51"/>
    <m/>
    <x v="50"/>
    <d v="2021-02-15T00:00:00"/>
    <s v="Raw Material"/>
    <x v="0"/>
    <x v="30"/>
    <s v="EOU"/>
    <m/>
    <x v="14"/>
    <x v="27"/>
    <n v="0"/>
    <n v="0"/>
    <x v="6"/>
    <x v="38"/>
    <n v="5000293"/>
    <m/>
    <n v="1910547"/>
    <m/>
    <n v="128467902"/>
    <d v="2023-02-15T00:00:00"/>
    <m/>
    <m/>
    <m/>
    <m/>
    <m/>
    <m/>
    <d v="2022-12-17T00:00:00"/>
    <m/>
    <m/>
    <m/>
    <m/>
    <m/>
    <s v="YARN"/>
    <n v="205.26654351395732"/>
    <n v="78.429679802955661"/>
    <n v="0"/>
    <x v="0"/>
  </r>
  <r>
    <n v="52"/>
    <m/>
    <x v="51"/>
    <d v="2021-02-15T00:00:00"/>
    <s v="Raw Material"/>
    <x v="0"/>
    <x v="37"/>
    <s v="EOU"/>
    <m/>
    <x v="15"/>
    <x v="35"/>
    <n v="0"/>
    <n v="0"/>
    <x v="10"/>
    <x v="29"/>
    <n v="11084394"/>
    <m/>
    <n v="2668956"/>
    <m/>
    <n v="128467888"/>
    <d v="2023-02-15T00:00:00"/>
    <m/>
    <m/>
    <m/>
    <m/>
    <m/>
    <m/>
    <d v="2022-12-17T00:00:00"/>
    <m/>
    <m/>
    <m/>
    <m/>
    <m/>
    <s v="YARN"/>
    <n v="610.91236772486775"/>
    <n v="147.09854497354496"/>
    <n v="0"/>
    <x v="0"/>
  </r>
  <r>
    <n v="53"/>
    <m/>
    <x v="52"/>
    <d v="2021-02-23T00:00:00"/>
    <s v="Raw Material"/>
    <x v="0"/>
    <x v="38"/>
    <s v="EOU"/>
    <m/>
    <x v="19"/>
    <x v="36"/>
    <n v="0"/>
    <n v="0"/>
    <x v="10"/>
    <x v="39"/>
    <n v="6182638"/>
    <m/>
    <n v="1488687"/>
    <m/>
    <m/>
    <d v="2023-02-23T00:00:00"/>
    <m/>
    <m/>
    <m/>
    <m/>
    <m/>
    <m/>
    <d v="2022-12-25T00:00:00"/>
    <m/>
    <s v="OK"/>
    <m/>
    <m/>
    <m/>
    <s v="YARN"/>
    <n v="309.43204908761498"/>
    <n v="74.5066214227801"/>
    <n v="0"/>
    <x v="0"/>
  </r>
  <r>
    <n v="54"/>
    <m/>
    <x v="53"/>
    <d v="2021-02-25T00:00:00"/>
    <s v="Raw Material"/>
    <x v="0"/>
    <x v="30"/>
    <s v="EOU"/>
    <m/>
    <x v="14"/>
    <x v="27"/>
    <n v="0"/>
    <n v="0"/>
    <x v="6"/>
    <x v="40"/>
    <n v="4990900"/>
    <m/>
    <n v="1906958"/>
    <m/>
    <n v="128467922"/>
    <d v="2023-02-25T00:00:00"/>
    <m/>
    <m/>
    <m/>
    <m/>
    <m/>
    <m/>
    <d v="2022-12-27T00:00:00"/>
    <m/>
    <m/>
    <m/>
    <m/>
    <m/>
    <s v="YARN"/>
    <n v="204.88095238095238"/>
    <n v="78.28234811165845"/>
    <n v="0"/>
    <x v="0"/>
  </r>
  <r>
    <n v="55"/>
    <m/>
    <x v="54"/>
    <d v="2021-02-26T00:00:00"/>
    <s v="Packing Material"/>
    <x v="0"/>
    <x v="39"/>
    <s v="EOU"/>
    <m/>
    <x v="20"/>
    <x v="9"/>
    <n v="0"/>
    <n v="0"/>
    <x v="9"/>
    <x v="41"/>
    <n v="3160833"/>
    <m/>
    <n v="1521057"/>
    <m/>
    <n v="128473427"/>
    <d v="2023-02-26T00:00:00"/>
    <m/>
    <m/>
    <m/>
    <m/>
    <m/>
    <m/>
    <d v="2022-12-28T00:00:00"/>
    <m/>
    <m/>
    <m/>
    <m/>
    <m/>
    <s v="Packing Material"/>
    <n v="466.19955752212388"/>
    <n v="224.34469026548672"/>
    <n v="0"/>
    <x v="0"/>
  </r>
  <r>
    <n v="56"/>
    <m/>
    <x v="55"/>
    <d v="2021-03-02T00:00:00"/>
    <s v="Raw Material"/>
    <x v="0"/>
    <x v="30"/>
    <s v="EOU"/>
    <m/>
    <x v="14"/>
    <x v="29"/>
    <n v="0"/>
    <n v="0"/>
    <x v="6"/>
    <x v="42"/>
    <n v="4965852"/>
    <m/>
    <n v="1897388"/>
    <m/>
    <n v="128473434"/>
    <d v="2023-03-02T00:00:00"/>
    <m/>
    <m/>
    <m/>
    <m/>
    <m/>
    <m/>
    <d v="2023-01-01T00:00:00"/>
    <m/>
    <m/>
    <m/>
    <m/>
    <m/>
    <s v="YARN"/>
    <n v="203.85270935960591"/>
    <n v="77.889490968801312"/>
    <n v="0"/>
    <x v="0"/>
  </r>
  <r>
    <n v="57"/>
    <m/>
    <x v="56"/>
    <d v="2021-03-16T00:00:00"/>
    <s v="Raw Material"/>
    <x v="0"/>
    <x v="40"/>
    <s v="EOU"/>
    <m/>
    <x v="14"/>
    <x v="37"/>
    <n v="0"/>
    <n v="0"/>
    <x v="6"/>
    <x v="43"/>
    <n v="4485421"/>
    <m/>
    <n v="1907142"/>
    <m/>
    <n v="128473433"/>
    <d v="2023-03-16T00:00:00"/>
    <m/>
    <m/>
    <m/>
    <m/>
    <m/>
    <m/>
    <d v="2023-01-15T00:00:00"/>
    <m/>
    <m/>
    <m/>
    <m/>
    <m/>
    <s v="YARN"/>
    <n v="200.95972222222221"/>
    <n v="85.445430107526889"/>
    <n v="0"/>
    <x v="0"/>
  </r>
  <r>
    <n v="58"/>
    <m/>
    <x v="57"/>
    <d v="2021-03-16T00:00:00"/>
    <s v="Raw Material"/>
    <x v="0"/>
    <x v="30"/>
    <s v="EOU"/>
    <m/>
    <x v="14"/>
    <x v="27"/>
    <n v="0"/>
    <n v="0"/>
    <x v="6"/>
    <x v="40"/>
    <n v="4934541"/>
    <m/>
    <n v="1885425"/>
    <m/>
    <n v="128473447"/>
    <d v="2023-03-16T00:00:00"/>
    <m/>
    <m/>
    <m/>
    <m/>
    <m/>
    <m/>
    <d v="2023-01-15T00:00:00"/>
    <m/>
    <m/>
    <m/>
    <m/>
    <m/>
    <s v="YARN"/>
    <n v="202.5673645320197"/>
    <n v="77.39839901477832"/>
    <n v="0"/>
    <x v="0"/>
  </r>
  <r>
    <n v="59"/>
    <m/>
    <x v="58"/>
    <d v="2021-03-20T00:00:00"/>
    <s v="Raw Material"/>
    <x v="0"/>
    <x v="30"/>
    <s v="EOU"/>
    <m/>
    <x v="14"/>
    <x v="29"/>
    <n v="0"/>
    <n v="0"/>
    <x v="6"/>
    <x v="44"/>
    <n v="4884444"/>
    <m/>
    <n v="1866283"/>
    <m/>
    <n v="128473459"/>
    <d v="2023-03-20T00:00:00"/>
    <m/>
    <m/>
    <m/>
    <m/>
    <m/>
    <m/>
    <d v="2023-01-19T00:00:00"/>
    <m/>
    <m/>
    <m/>
    <m/>
    <m/>
    <s v="YARN"/>
    <n v="200.51083743842364"/>
    <n v="76.6126026272578"/>
    <n v="0"/>
    <x v="0"/>
  </r>
  <r>
    <n v="60"/>
    <m/>
    <x v="59"/>
    <d v="2021-03-25T00:00:00"/>
    <s v="Raw Material"/>
    <x v="0"/>
    <x v="41"/>
    <s v="EOU"/>
    <m/>
    <x v="14"/>
    <x v="38"/>
    <n v="0"/>
    <n v="0"/>
    <x v="13"/>
    <x v="45"/>
    <n v="431398.2"/>
    <m/>
    <n v="183426.45"/>
    <m/>
    <m/>
    <d v="2023-03-25T00:00:00"/>
    <m/>
    <m/>
    <m/>
    <m/>
    <m/>
    <m/>
    <d v="2023-01-24T00:00:00"/>
    <m/>
    <s v="OK"/>
    <m/>
    <m/>
    <m/>
    <s v="YARN"/>
    <n v="1123.4328125"/>
    <n v="477.67304687500001"/>
    <n v="0"/>
    <x v="0"/>
  </r>
  <r>
    <n v="61"/>
    <m/>
    <x v="60"/>
    <d v="2021-03-26T00:00:00"/>
    <s v="Raw Material"/>
    <x v="0"/>
    <x v="42"/>
    <s v="EOU"/>
    <m/>
    <x v="21"/>
    <x v="8"/>
    <n v="0"/>
    <n v="0"/>
    <x v="6"/>
    <x v="46"/>
    <n v="7405578"/>
    <m/>
    <n v="2655979"/>
    <m/>
    <n v="128473484"/>
    <d v="2023-03-26T00:00:00"/>
    <m/>
    <m/>
    <m/>
    <m/>
    <m/>
    <m/>
    <d v="2023-01-25T00:00:00"/>
    <m/>
    <m/>
    <m/>
    <m/>
    <m/>
    <s v="YARN"/>
    <n v="545.84866762142804"/>
    <n v="195.76629918427608"/>
    <n v="0"/>
    <x v="0"/>
  </r>
  <r>
    <n v="62"/>
    <m/>
    <x v="61"/>
    <d v="2021-03-29T00:00:00"/>
    <s v="Raw Material"/>
    <x v="0"/>
    <x v="43"/>
    <s v="EOU"/>
    <m/>
    <x v="15"/>
    <x v="39"/>
    <n v="0"/>
    <n v="0"/>
    <x v="10"/>
    <x v="29"/>
    <n v="29601219"/>
    <m/>
    <n v="7127530"/>
    <m/>
    <n v="128473473"/>
    <d v="2023-03-29T00:00:00"/>
    <m/>
    <m/>
    <m/>
    <m/>
    <m/>
    <m/>
    <d v="2023-01-28T00:00:00"/>
    <m/>
    <m/>
    <m/>
    <m/>
    <m/>
    <s v="YARN"/>
    <n v="816.923388988547"/>
    <n v="196.70291154960674"/>
    <n v="0"/>
    <x v="0"/>
  </r>
  <r>
    <n v="63"/>
    <m/>
    <x v="62"/>
    <d v="2021-03-30T00:00:00"/>
    <s v="Raw Material"/>
    <x v="0"/>
    <x v="44"/>
    <s v="EOU"/>
    <m/>
    <x v="22"/>
    <x v="40"/>
    <n v="0"/>
    <n v="0"/>
    <x v="14"/>
    <x v="47"/>
    <n v="6107798.9232000001"/>
    <m/>
    <n v="2553360.8871999998"/>
    <m/>
    <m/>
    <d v="2023-03-30T00:00:00"/>
    <m/>
    <m/>
    <m/>
    <m/>
    <m/>
    <m/>
    <d v="2023-01-29T00:00:00"/>
    <m/>
    <s v="OK"/>
    <m/>
    <m/>
    <m/>
    <s v="FABRIC"/>
    <n v="318.24"/>
    <n v="133.04"/>
    <n v="0"/>
    <x v="0"/>
  </r>
  <r>
    <n v="64"/>
    <m/>
    <x v="63"/>
    <d v="2021-03-30T00:00:00"/>
    <s v="Raw Material"/>
    <x v="0"/>
    <x v="45"/>
    <s v="EOU"/>
    <m/>
    <x v="22"/>
    <x v="41"/>
    <n v="0"/>
    <n v="0"/>
    <x v="14"/>
    <x v="48"/>
    <n v="3233116.4145"/>
    <m/>
    <n v="1351343.8958000001"/>
    <m/>
    <m/>
    <d v="2023-03-30T00:00:00"/>
    <m/>
    <m/>
    <m/>
    <m/>
    <m/>
    <m/>
    <d v="2023-01-29T00:00:00"/>
    <m/>
    <s v="OK"/>
    <m/>
    <m/>
    <m/>
    <s v="FABRIC"/>
    <n v="55.65"/>
    <n v="23.26"/>
    <n v="0"/>
    <x v="0"/>
  </r>
  <r>
    <n v="65"/>
    <m/>
    <x v="64"/>
    <d v="2021-03-31T00:00:00"/>
    <s v="Raw Material"/>
    <x v="0"/>
    <x v="36"/>
    <s v="EOU"/>
    <m/>
    <x v="14"/>
    <x v="42"/>
    <n v="0"/>
    <n v="0"/>
    <x v="6"/>
    <x v="49"/>
    <n v="4841456"/>
    <m/>
    <n v="2058524"/>
    <m/>
    <n v="128473490"/>
    <d v="2023-03-31T00:00:00"/>
    <m/>
    <m/>
    <m/>
    <m/>
    <m/>
    <m/>
    <d v="2023-01-30T00:00:00"/>
    <m/>
    <m/>
    <m/>
    <m/>
    <m/>
    <s v="YARN"/>
    <n v="197.7718954248366"/>
    <n v="84.090032679738556"/>
    <n v="0"/>
    <x v="0"/>
  </r>
  <r>
    <n v="66"/>
    <m/>
    <x v="65"/>
    <d v="2021-03-31T00:00:00"/>
    <s v="Raw Material"/>
    <x v="0"/>
    <x v="30"/>
    <s v="EOU"/>
    <m/>
    <x v="14"/>
    <x v="29"/>
    <n v="0"/>
    <n v="0"/>
    <x v="6"/>
    <x v="49"/>
    <n v="4856265"/>
    <m/>
    <n v="2064820"/>
    <m/>
    <n v="128473512"/>
    <d v="2023-03-31T00:00:00"/>
    <m/>
    <m/>
    <m/>
    <m/>
    <m/>
    <m/>
    <d v="2023-01-30T00:00:00"/>
    <m/>
    <m/>
    <m/>
    <m/>
    <m/>
    <s v="YARN"/>
    <n v="199.35406403940885"/>
    <n v="84.762725779967155"/>
    <n v="0"/>
    <x v="0"/>
  </r>
  <r>
    <n v="67"/>
    <m/>
    <x v="66"/>
    <d v="2021-04-12T00:00:00"/>
    <s v="Raw Material"/>
    <x v="0"/>
    <x v="46"/>
    <s v="EOU"/>
    <m/>
    <x v="14"/>
    <x v="43"/>
    <n v="0"/>
    <n v="0"/>
    <x v="13"/>
    <x v="45"/>
    <n v="1808855.04"/>
    <m/>
    <n v="769105.92000000004"/>
    <m/>
    <m/>
    <d v="2023-04-12T00:00:00"/>
    <m/>
    <m/>
    <m/>
    <m/>
    <m/>
    <m/>
    <d v="2023-02-11T00:00:00"/>
    <m/>
    <s v="OK"/>
    <m/>
    <m/>
    <m/>
    <s v="YARN"/>
    <n v="588.82000000000005"/>
    <n v="250.36"/>
    <n v="0"/>
    <x v="0"/>
  </r>
  <r>
    <n v="68"/>
    <m/>
    <x v="67"/>
    <d v="2021-04-28T00:00:00"/>
    <s v="Raw Material"/>
    <x v="0"/>
    <x v="47"/>
    <s v="EOU"/>
    <m/>
    <x v="14"/>
    <x v="44"/>
    <n v="0"/>
    <n v="0"/>
    <x v="6"/>
    <x v="50"/>
    <n v="5936009"/>
    <m/>
    <n v="2523914"/>
    <m/>
    <n v="128473562"/>
    <d v="2023-04-28T00:00:00"/>
    <m/>
    <m/>
    <m/>
    <m/>
    <m/>
    <m/>
    <d v="2023-02-27T00:00:00"/>
    <m/>
    <m/>
    <m/>
    <m/>
    <m/>
    <s v="YARN"/>
    <n v="246.10319237147596"/>
    <n v="104.63988391376451"/>
    <n v="0"/>
    <x v="0"/>
  </r>
  <r>
    <n v="69"/>
    <m/>
    <x v="68"/>
    <d v="2021-04-30T00:00:00"/>
    <s v="Raw Material"/>
    <x v="0"/>
    <x v="47"/>
    <s v="EOU"/>
    <m/>
    <x v="14"/>
    <x v="45"/>
    <n v="0"/>
    <n v="0"/>
    <x v="6"/>
    <x v="51"/>
    <n v="5694784"/>
    <m/>
    <n v="2421348"/>
    <m/>
    <n v="128473574"/>
    <d v="2023-04-30T00:00:00"/>
    <m/>
    <m/>
    <m/>
    <m/>
    <m/>
    <m/>
    <d v="2023-03-01T00:00:00"/>
    <m/>
    <m/>
    <m/>
    <m/>
    <m/>
    <s v="YARN"/>
    <n v="236.10215588723051"/>
    <n v="100.38756218905472"/>
    <n v="0"/>
    <x v="0"/>
  </r>
  <r>
    <n v="70"/>
    <m/>
    <x v="69"/>
    <d v="2021-04-30T00:00:00"/>
    <s v="Raw Material"/>
    <x v="0"/>
    <x v="36"/>
    <s v="EOU"/>
    <m/>
    <x v="14"/>
    <x v="29"/>
    <n v="0"/>
    <n v="0"/>
    <x v="6"/>
    <x v="43"/>
    <n v="4855016"/>
    <m/>
    <n v="2064290"/>
    <m/>
    <n v="128473565"/>
    <d v="2023-04-30T00:00:00"/>
    <m/>
    <m/>
    <m/>
    <m/>
    <m/>
    <m/>
    <d v="2023-03-01T00:00:00"/>
    <m/>
    <m/>
    <m/>
    <m/>
    <m/>
    <s v="YARN"/>
    <n v="198.32581699346406"/>
    <n v="84.325571895424844"/>
    <n v="0"/>
    <x v="0"/>
  </r>
  <r>
    <n v="71"/>
    <m/>
    <x v="70"/>
    <d v="2021-04-30T00:00:00"/>
    <s v="Raw Material"/>
    <x v="0"/>
    <x v="48"/>
    <s v="EOU"/>
    <m/>
    <x v="14"/>
    <x v="45"/>
    <n v="0"/>
    <n v="0"/>
    <x v="6"/>
    <x v="50"/>
    <n v="5742004"/>
    <m/>
    <n v="2441424"/>
    <m/>
    <n v="128473575"/>
    <d v="2023-04-30T00:00:00"/>
    <m/>
    <m/>
    <m/>
    <m/>
    <m/>
    <m/>
    <d v="2023-03-01T00:00:00"/>
    <m/>
    <m/>
    <m/>
    <m/>
    <m/>
    <s v="YARN"/>
    <n v="236.10213815789473"/>
    <n v="100.3875"/>
    <n v="0"/>
    <x v="0"/>
  </r>
  <r>
    <n v="72"/>
    <m/>
    <x v="71"/>
    <d v="2021-05-05T00:00:00"/>
    <s v="Raw Material"/>
    <x v="0"/>
    <x v="48"/>
    <s v="EOU"/>
    <m/>
    <x v="14"/>
    <x v="44"/>
    <n v="0"/>
    <n v="0"/>
    <x v="6"/>
    <x v="50"/>
    <n v="5956204"/>
    <m/>
    <n v="2532500"/>
    <m/>
    <n v="128473576"/>
    <d v="2023-05-05T00:00:00"/>
    <m/>
    <m/>
    <m/>
    <m/>
    <m/>
    <m/>
    <d v="2023-03-06T00:00:00"/>
    <m/>
    <m/>
    <m/>
    <m/>
    <m/>
    <s v="YARN"/>
    <n v="244.90970394736843"/>
    <n v="104.13240131578948"/>
    <n v="0"/>
    <x v="0"/>
  </r>
  <r>
    <n v="73"/>
    <m/>
    <x v="72"/>
    <d v="2021-05-05T00:00:00"/>
    <s v="Raw Material"/>
    <x v="0"/>
    <x v="36"/>
    <s v="EOU"/>
    <m/>
    <x v="14"/>
    <x v="29"/>
    <n v="0"/>
    <n v="0"/>
    <x v="6"/>
    <x v="43"/>
    <n v="4842430"/>
    <m/>
    <n v="2058938"/>
    <m/>
    <n v="128473579"/>
    <d v="2023-05-05T00:00:00"/>
    <m/>
    <m/>
    <m/>
    <m/>
    <m/>
    <m/>
    <d v="2023-03-06T00:00:00"/>
    <m/>
    <m/>
    <m/>
    <m/>
    <m/>
    <s v="YARN"/>
    <n v="197.81168300653596"/>
    <n v="84.106944444444451"/>
    <n v="0"/>
    <x v="0"/>
  </r>
  <r>
    <n v="74"/>
    <m/>
    <x v="73"/>
    <d v="2021-05-10T00:00:00"/>
    <s v="Raw Material"/>
    <x v="0"/>
    <x v="49"/>
    <s v="EOU"/>
    <m/>
    <x v="14"/>
    <x v="46"/>
    <n v="0"/>
    <n v="0"/>
    <x v="6"/>
    <x v="52"/>
    <n v="12295683"/>
    <m/>
    <n v="5227964"/>
    <m/>
    <n v="128473600"/>
    <d v="2023-05-10T00:00:00"/>
    <m/>
    <m/>
    <m/>
    <m/>
    <m/>
    <m/>
    <d v="2023-03-11T00:00:00"/>
    <m/>
    <m/>
    <m/>
    <m/>
    <m/>
    <s v="YARN"/>
    <n v="254.56900621118012"/>
    <n v="108.23942028985508"/>
    <n v="0"/>
    <x v="0"/>
  </r>
  <r>
    <n v="75"/>
    <m/>
    <x v="74"/>
    <d v="2021-05-11T00:00:00"/>
    <s v="Raw Material"/>
    <x v="0"/>
    <x v="36"/>
    <s v="EOU"/>
    <m/>
    <x v="14"/>
    <x v="29"/>
    <n v="0"/>
    <n v="0"/>
    <x v="6"/>
    <x v="53"/>
    <n v="4817174.4000000004"/>
    <m/>
    <n v="2048241.6"/>
    <m/>
    <m/>
    <d v="2023-05-11T00:00:00"/>
    <m/>
    <m/>
    <m/>
    <m/>
    <m/>
    <m/>
    <d v="2023-03-12T00:00:00"/>
    <m/>
    <m/>
    <m/>
    <m/>
    <m/>
    <s v="YARN"/>
    <n v="196.78"/>
    <n v="83.67"/>
    <n v="0"/>
    <x v="0"/>
  </r>
  <r>
    <n v="76"/>
    <m/>
    <x v="75"/>
    <d v="2021-05-17T00:00:00"/>
    <s v="Raw Material"/>
    <x v="0"/>
    <x v="34"/>
    <s v="EOU"/>
    <m/>
    <x v="23"/>
    <x v="47"/>
    <n v="0"/>
    <n v="0"/>
    <x v="12"/>
    <x v="54"/>
    <n v="6896790"/>
    <m/>
    <n v="2149640"/>
    <m/>
    <n v="128473596"/>
    <d v="2023-05-17T00:00:00"/>
    <m/>
    <m/>
    <m/>
    <m/>
    <m/>
    <m/>
    <d v="2023-03-18T00:00:00"/>
    <m/>
    <m/>
    <m/>
    <m/>
    <m/>
    <s v="Chemical"/>
    <n v="71.841562499999995"/>
    <n v="22.392083333333332"/>
    <n v="0"/>
    <x v="0"/>
  </r>
  <r>
    <n v="77"/>
    <m/>
    <x v="76"/>
    <d v="2021-05-20T00:00:00"/>
    <s v="Raw Material"/>
    <x v="0"/>
    <x v="47"/>
    <s v="EOU"/>
    <m/>
    <x v="14"/>
    <x v="45"/>
    <n v="0"/>
    <n v="0"/>
    <x v="6"/>
    <x v="51"/>
    <n v="5659758"/>
    <m/>
    <n v="2406452.4"/>
    <m/>
    <m/>
    <d v="2023-05-20T00:00:00"/>
    <m/>
    <m/>
    <m/>
    <m/>
    <m/>
    <m/>
    <d v="2023-03-21T00:00:00"/>
    <m/>
    <m/>
    <m/>
    <m/>
    <m/>
    <s v="YARN"/>
    <n v="234.65"/>
    <n v="99.77"/>
    <n v="0"/>
    <x v="0"/>
  </r>
  <r>
    <n v="78"/>
    <m/>
    <x v="77"/>
    <d v="2021-05-21T00:00:00"/>
    <s v="Raw Material"/>
    <x v="0"/>
    <x v="50"/>
    <s v="EOU"/>
    <m/>
    <x v="7"/>
    <x v="48"/>
    <n v="0"/>
    <n v="0"/>
    <x v="11"/>
    <x v="55"/>
    <n v="1138673"/>
    <m/>
    <n v="422188"/>
    <m/>
    <n v="128473618"/>
    <d v="2023-05-21T00:00:00"/>
    <m/>
    <m/>
    <m/>
    <m/>
    <m/>
    <m/>
    <d v="2023-03-22T00:00:00"/>
    <m/>
    <m/>
    <m/>
    <m/>
    <m/>
    <s v="FABRIC"/>
    <n v="1328.6732788798133"/>
    <n v="492.63477246207702"/>
    <n v="0"/>
    <x v="0"/>
  </r>
  <r>
    <n v="79"/>
    <m/>
    <x v="78"/>
    <d v="2021-05-24T00:00:00"/>
    <s v="Raw Material"/>
    <x v="0"/>
    <x v="51"/>
    <s v="EOU"/>
    <m/>
    <x v="7"/>
    <x v="49"/>
    <n v="0"/>
    <n v="0"/>
    <x v="11"/>
    <x v="56"/>
    <n v="9296997"/>
    <m/>
    <n v="3447067"/>
    <m/>
    <n v="128473607"/>
    <d v="2023-05-24T00:00:00"/>
    <m/>
    <m/>
    <m/>
    <m/>
    <m/>
    <m/>
    <d v="2023-03-25T00:00:00"/>
    <m/>
    <m/>
    <m/>
    <m/>
    <m/>
    <s v="FABRIC"/>
    <n v="845.18154545454547"/>
    <n v="313.36972727272729"/>
    <n v="0"/>
    <x v="0"/>
  </r>
  <r>
    <n v="80"/>
    <m/>
    <x v="79"/>
    <d v="2021-05-24T00:00:00"/>
    <s v="Packing Material"/>
    <x v="0"/>
    <x v="52"/>
    <s v="EOU"/>
    <m/>
    <x v="24"/>
    <x v="2"/>
    <n v="0"/>
    <n v="0"/>
    <x v="9"/>
    <x v="57"/>
    <n v="5313857"/>
    <m/>
    <n v="2296011"/>
    <m/>
    <n v="128473620"/>
    <d v="2023-05-24T00:00:00"/>
    <m/>
    <m/>
    <m/>
    <m/>
    <m/>
    <m/>
    <d v="2023-03-25T00:00:00"/>
    <m/>
    <m/>
    <m/>
    <m/>
    <m/>
    <s v="Packing Material"/>
    <n v="144.48081485674697"/>
    <n v="62.427261441181884"/>
    <n v="0"/>
    <x v="0"/>
  </r>
  <r>
    <n v="81"/>
    <m/>
    <x v="80"/>
    <d v="2021-05-25T00:00:00"/>
    <s v="Packing Material"/>
    <x v="0"/>
    <x v="53"/>
    <s v="EOU"/>
    <m/>
    <x v="11"/>
    <x v="50"/>
    <n v="0"/>
    <n v="0"/>
    <x v="9"/>
    <x v="58"/>
    <n v="2117102"/>
    <m/>
    <n v="885033"/>
    <m/>
    <n v="128473624"/>
    <d v="2023-05-25T00:00:00"/>
    <m/>
    <m/>
    <m/>
    <m/>
    <m/>
    <m/>
    <d v="2023-03-26T00:00:00"/>
    <m/>
    <m/>
    <m/>
    <m/>
    <m/>
    <s v="Packing Material"/>
    <n v="562.16197557089754"/>
    <n v="235.006107275624"/>
    <n v="0"/>
    <x v="0"/>
  </r>
  <r>
    <n v="82"/>
    <m/>
    <x v="81"/>
    <d v="2021-05-25T00:00:00"/>
    <s v="Raw Material"/>
    <x v="0"/>
    <x v="54"/>
    <s v="EOU"/>
    <m/>
    <x v="14"/>
    <x v="45"/>
    <n v="0"/>
    <n v="0"/>
    <x v="6"/>
    <x v="51"/>
    <n v="11407135.6"/>
    <m/>
    <n v="4850297.2"/>
    <m/>
    <m/>
    <d v="2023-05-25T00:00:00"/>
    <m/>
    <m/>
    <m/>
    <m/>
    <m/>
    <m/>
    <d v="2023-03-26T00:00:00"/>
    <m/>
    <m/>
    <m/>
    <m/>
    <m/>
    <s v="YARN"/>
    <n v="235.48999999999998"/>
    <n v="100.13000000000001"/>
    <n v="0"/>
    <x v="0"/>
  </r>
  <r>
    <n v="83"/>
    <m/>
    <x v="82"/>
    <d v="2021-05-31T00:00:00"/>
    <s v="Raw Material"/>
    <x v="0"/>
    <x v="55"/>
    <s v="EOU"/>
    <m/>
    <x v="14"/>
    <x v="51"/>
    <n v="0"/>
    <n v="0"/>
    <x v="6"/>
    <x v="51"/>
    <n v="5016811.2"/>
    <m/>
    <n v="2133140.7999999998"/>
    <m/>
    <m/>
    <d v="2023-05-31T00:00:00"/>
    <m/>
    <m/>
    <m/>
    <m/>
    <m/>
    <m/>
    <d v="2023-04-01T00:00:00"/>
    <m/>
    <m/>
    <m/>
    <m/>
    <m/>
    <s v="YARN"/>
    <n v="232.95000000000002"/>
    <n v="99.05"/>
    <n v="0"/>
    <x v="0"/>
  </r>
  <r>
    <n v="84"/>
    <m/>
    <x v="83"/>
    <d v="2021-06-09T00:00:00"/>
    <s v="Raw Material"/>
    <x v="0"/>
    <x v="56"/>
    <s v="EOU"/>
    <m/>
    <x v="14"/>
    <x v="52"/>
    <n v="0"/>
    <n v="0"/>
    <x v="15"/>
    <x v="59"/>
    <n v="609367.67999999993"/>
    <m/>
    <n v="189932.54399999999"/>
    <m/>
    <m/>
    <d v="2023-06-09T00:00:00"/>
    <m/>
    <m/>
    <m/>
    <m/>
    <m/>
    <m/>
    <d v="2023-04-10T00:00:00"/>
    <m/>
    <s v="OK"/>
    <m/>
    <m/>
    <m/>
    <s v="YARN"/>
    <n v="5289.65"/>
    <n v="1648.7199999999998"/>
    <n v="0"/>
    <x v="0"/>
  </r>
  <r>
    <n v="85"/>
    <m/>
    <x v="84"/>
    <d v="2021-06-10T00:00:00"/>
    <s v="Raw Material"/>
    <x v="0"/>
    <x v="57"/>
    <s v="EOU"/>
    <m/>
    <x v="25"/>
    <x v="53"/>
    <n v="0"/>
    <n v="0"/>
    <x v="12"/>
    <x v="60"/>
    <n v="8082376"/>
    <m/>
    <n v="3106413"/>
    <m/>
    <n v="128473625"/>
    <d v="2023-06-10T00:00:00"/>
    <m/>
    <m/>
    <m/>
    <m/>
    <m/>
    <m/>
    <d v="2023-04-11T00:00:00"/>
    <m/>
    <m/>
    <m/>
    <m/>
    <m/>
    <s v="Chemical"/>
    <n v="82.515324144971927"/>
    <n v="31.714272588055131"/>
    <n v="0"/>
    <x v="0"/>
  </r>
  <r>
    <n v="86"/>
    <m/>
    <x v="85"/>
    <d v="2021-06-12T00:00:00"/>
    <s v="Raw Material"/>
    <x v="0"/>
    <x v="58"/>
    <s v="EOU"/>
    <m/>
    <x v="14"/>
    <x v="54"/>
    <n v="0"/>
    <n v="0"/>
    <x v="6"/>
    <x v="61"/>
    <n v="11885826.6"/>
    <m/>
    <n v="5053554.8999999994"/>
    <m/>
    <m/>
    <d v="2023-06-12T00:00:00"/>
    <m/>
    <m/>
    <m/>
    <m/>
    <m/>
    <m/>
    <d v="2023-04-13T00:00:00"/>
    <m/>
    <s v="OK"/>
    <m/>
    <m/>
    <m/>
    <s v="YARN"/>
    <n v="254.45999999999998"/>
    <n v="108.18999999999998"/>
    <n v="0"/>
    <x v="0"/>
  </r>
  <r>
    <n v="87"/>
    <m/>
    <x v="86"/>
    <d v="2021-06-12T00:00:00"/>
    <s v="Raw Material"/>
    <x v="0"/>
    <x v="59"/>
    <s v="EOU"/>
    <m/>
    <x v="14"/>
    <x v="45"/>
    <n v="0"/>
    <n v="0"/>
    <x v="6"/>
    <x v="61"/>
    <n v="5557010.3999999994"/>
    <m/>
    <n v="2362635"/>
    <m/>
    <m/>
    <d v="2023-06-12T00:00:00"/>
    <m/>
    <m/>
    <m/>
    <m/>
    <m/>
    <m/>
    <d v="2023-04-13T00:00:00"/>
    <m/>
    <s v="OK"/>
    <m/>
    <m/>
    <m/>
    <s v="YARN"/>
    <n v="239.31999999999996"/>
    <n v="101.75"/>
    <n v="0"/>
    <x v="0"/>
  </r>
  <r>
    <n v="88"/>
    <m/>
    <x v="87"/>
    <d v="2021-06-12T00:00:00"/>
    <s v="Raw Material"/>
    <x v="0"/>
    <x v="60"/>
    <s v="EOU"/>
    <m/>
    <x v="14"/>
    <x v="51"/>
    <n v="0"/>
    <n v="0"/>
    <x v="6"/>
    <x v="62"/>
    <n v="5417643"/>
    <m/>
    <n v="2069991"/>
    <m/>
    <m/>
    <d v="2023-06-12T00:00:00"/>
    <m/>
    <m/>
    <m/>
    <m/>
    <m/>
    <m/>
    <d v="2023-04-13T00:00:00"/>
    <m/>
    <s v="OK"/>
    <m/>
    <m/>
    <m/>
    <s v="YARN"/>
    <n v="234.53"/>
    <n v="89.61"/>
    <n v="0"/>
    <x v="0"/>
  </r>
  <r>
    <n v="89"/>
    <m/>
    <x v="88"/>
    <d v="2021-06-12T00:00:00"/>
    <s v="Raw Material"/>
    <x v="0"/>
    <x v="60"/>
    <s v="EOU"/>
    <m/>
    <x v="14"/>
    <x v="51"/>
    <n v="0"/>
    <n v="0"/>
    <x v="6"/>
    <x v="62"/>
    <n v="5417643"/>
    <m/>
    <n v="2069991"/>
    <m/>
    <m/>
    <d v="2023-06-12T00:00:00"/>
    <m/>
    <m/>
    <m/>
    <m/>
    <m/>
    <m/>
    <d v="2023-04-13T00:00:00"/>
    <m/>
    <m/>
    <m/>
    <m/>
    <m/>
    <s v="YARN"/>
    <n v="234.53"/>
    <n v="89.61"/>
    <n v="0"/>
    <x v="0"/>
  </r>
  <r>
    <n v="90"/>
    <m/>
    <x v="89"/>
    <d v="2021-06-15T00:00:00"/>
    <s v="Raw Material"/>
    <x v="0"/>
    <x v="61"/>
    <s v="EOU"/>
    <m/>
    <x v="26"/>
    <x v="55"/>
    <n v="0"/>
    <n v="0"/>
    <x v="12"/>
    <x v="63"/>
    <n v="301819"/>
    <m/>
    <n v="145243"/>
    <m/>
    <n v="128473662"/>
    <d v="2023-06-15T00:00:00"/>
    <m/>
    <m/>
    <m/>
    <m/>
    <m/>
    <m/>
    <d v="2023-04-16T00:00:00"/>
    <m/>
    <m/>
    <m/>
    <m/>
    <m/>
    <s v="Chemical"/>
    <n v="503.03166666666669"/>
    <n v="242.07166666666666"/>
    <n v="0"/>
    <x v="0"/>
  </r>
  <r>
    <n v="91"/>
    <m/>
    <x v="90"/>
    <d v="2021-07-03T00:00:00"/>
    <s v="Raw Material"/>
    <x v="0"/>
    <x v="62"/>
    <s v="EOU"/>
    <m/>
    <x v="27"/>
    <x v="56"/>
    <n v="0"/>
    <n v="0"/>
    <x v="10"/>
    <x v="64"/>
    <n v="51435713"/>
    <m/>
    <n v="12384949"/>
    <m/>
    <n v="128478981"/>
    <d v="2023-07-03T00:00:00"/>
    <m/>
    <m/>
    <m/>
    <m/>
    <m/>
    <m/>
    <d v="2023-05-04T00:00:00"/>
    <m/>
    <m/>
    <m/>
    <m/>
    <m/>
    <s v="YARN"/>
    <n v="717.68625957180802"/>
    <n v="172.80809780546068"/>
    <n v="0"/>
    <x v="0"/>
  </r>
  <r>
    <n v="92"/>
    <m/>
    <x v="91"/>
    <d v="2021-07-03T00:00:00"/>
    <s v="Raw Material"/>
    <x v="0"/>
    <x v="63"/>
    <s v="EOU"/>
    <m/>
    <x v="27"/>
    <x v="56"/>
    <n v="0"/>
    <n v="0"/>
    <x v="10"/>
    <x v="64"/>
    <n v="64294641"/>
    <m/>
    <n v="15481185"/>
    <m/>
    <n v="128478982"/>
    <d v="2023-07-03T00:00:00"/>
    <m/>
    <m/>
    <m/>
    <m/>
    <m/>
    <m/>
    <d v="2023-05-04T00:00:00"/>
    <m/>
    <m/>
    <m/>
    <m/>
    <m/>
    <s v="YARN"/>
    <n v="717.68625678119349"/>
    <n v="172.80808385238765"/>
    <n v="0"/>
    <x v="0"/>
  </r>
  <r>
    <n v="93"/>
    <m/>
    <x v="92"/>
    <d v="2021-07-03T00:00:00"/>
    <s v="Raw Material"/>
    <x v="0"/>
    <x v="37"/>
    <s v="EOU"/>
    <m/>
    <x v="15"/>
    <x v="57"/>
    <n v="0"/>
    <n v="0"/>
    <x v="10"/>
    <x v="29"/>
    <n v="16679480"/>
    <m/>
    <n v="4016168"/>
    <m/>
    <n v="128478980"/>
    <d v="2023-07-03T00:00:00"/>
    <m/>
    <m/>
    <m/>
    <m/>
    <m/>
    <m/>
    <d v="2023-05-04T00:00:00"/>
    <m/>
    <m/>
    <m/>
    <m/>
    <m/>
    <s v="YARN"/>
    <n v="919.28350970017641"/>
    <n v="221.34964726631392"/>
    <n v="0"/>
    <x v="0"/>
  </r>
  <r>
    <n v="94"/>
    <m/>
    <x v="93"/>
    <d v="2021-07-03T00:00:00"/>
    <s v="Raw Material"/>
    <x v="0"/>
    <x v="37"/>
    <s v="EOU"/>
    <m/>
    <x v="15"/>
    <x v="57"/>
    <n v="0"/>
    <n v="0"/>
    <x v="10"/>
    <x v="29"/>
    <n v="16679416.32"/>
    <m/>
    <n v="4016174.4"/>
    <m/>
    <m/>
    <d v="2023-07-03T00:00:00"/>
    <m/>
    <m/>
    <m/>
    <m/>
    <m/>
    <m/>
    <d v="2023-05-04T00:00:00"/>
    <m/>
    <m/>
    <m/>
    <m/>
    <m/>
    <s v="YARN"/>
    <n v="919.28"/>
    <n v="221.35"/>
    <n v="0"/>
    <x v="0"/>
  </r>
  <r>
    <n v="95"/>
    <m/>
    <x v="94"/>
    <d v="2021-07-06T00:00:00"/>
    <s v="Raw Material"/>
    <x v="0"/>
    <x v="64"/>
    <s v="EOU"/>
    <m/>
    <x v="7"/>
    <x v="49"/>
    <n v="0"/>
    <n v="0"/>
    <x v="11"/>
    <x v="65"/>
    <n v="9595652"/>
    <m/>
    <n v="3557799"/>
    <m/>
    <n v="128478973"/>
    <d v="2023-07-06T00:00:00"/>
    <m/>
    <m/>
    <m/>
    <m/>
    <m/>
    <m/>
    <d v="2023-05-07T00:00:00"/>
    <m/>
    <m/>
    <m/>
    <m/>
    <m/>
    <s v="FABRIC"/>
    <n v="868.38479638009051"/>
    <n v="321.97276018099546"/>
    <n v="0"/>
    <x v="0"/>
  </r>
  <r>
    <n v="96"/>
    <m/>
    <x v="95"/>
    <d v="2021-07-07T00:00:00"/>
    <s v="Raw Material"/>
    <x v="0"/>
    <x v="37"/>
    <s v="EOU"/>
    <m/>
    <x v="15"/>
    <x v="57"/>
    <n v="0"/>
    <n v="0"/>
    <x v="10"/>
    <x v="29"/>
    <n v="16732230"/>
    <m/>
    <n v="4028870"/>
    <m/>
    <n v="128478996"/>
    <d v="2023-07-07T00:00:00"/>
    <m/>
    <m/>
    <m/>
    <m/>
    <m/>
    <m/>
    <d v="2023-05-08T00:00:00"/>
    <m/>
    <m/>
    <m/>
    <m/>
    <m/>
    <s v="YARN"/>
    <n v="922.19080687830683"/>
    <n v="222.04971340388008"/>
    <n v="0"/>
    <x v="0"/>
  </r>
  <r>
    <n v="97"/>
    <m/>
    <x v="96"/>
    <d v="2021-07-07T00:00:00"/>
    <s v="Raw Material"/>
    <x v="0"/>
    <x v="37"/>
    <s v="EOU"/>
    <m/>
    <x v="15"/>
    <x v="57"/>
    <n v="0"/>
    <n v="0"/>
    <x v="10"/>
    <x v="29"/>
    <n v="16732230"/>
    <m/>
    <n v="4028870"/>
    <m/>
    <n v="128478992"/>
    <d v="2023-07-07T00:00:00"/>
    <m/>
    <m/>
    <m/>
    <m/>
    <m/>
    <m/>
    <d v="2023-05-08T00:00:00"/>
    <m/>
    <m/>
    <m/>
    <m/>
    <m/>
    <s v="YARN"/>
    <n v="922.19080687830683"/>
    <n v="222.04971340388008"/>
    <n v="0"/>
    <x v="0"/>
  </r>
  <r>
    <n v="98"/>
    <m/>
    <x v="97"/>
    <d v="2021-07-08T00:00:00"/>
    <s v="Raw Material"/>
    <x v="0"/>
    <x v="65"/>
    <s v="EOU"/>
    <m/>
    <x v="8"/>
    <x v="58"/>
    <n v="0"/>
    <n v="0"/>
    <x v="6"/>
    <x v="18"/>
    <n v="14059096"/>
    <m/>
    <n v="2554538"/>
    <m/>
    <n v="128478995"/>
    <d v="2023-07-08T00:00:00"/>
    <m/>
    <m/>
    <m/>
    <m/>
    <m/>
    <m/>
    <d v="2023-05-09T00:00:00"/>
    <m/>
    <m/>
    <m/>
    <m/>
    <m/>
    <s v="YARN"/>
    <n v="781.14768307589736"/>
    <n v="141.93454828314256"/>
    <n v="0"/>
    <x v="0"/>
  </r>
  <r>
    <n v="99"/>
    <m/>
    <x v="98"/>
    <d v="2021-07-08T00:00:00"/>
    <s v="Raw Material"/>
    <x v="0"/>
    <x v="66"/>
    <s v="EOU"/>
    <m/>
    <x v="8"/>
    <x v="59"/>
    <n v="0"/>
    <n v="0"/>
    <x v="6"/>
    <x v="66"/>
    <n v="3998718"/>
    <m/>
    <n v="726567"/>
    <m/>
    <n v="128478994"/>
    <d v="2023-07-08T00:00:00"/>
    <m/>
    <m/>
    <m/>
    <m/>
    <m/>
    <m/>
    <d v="2023-05-09T00:00:00"/>
    <m/>
    <m/>
    <m/>
    <m/>
    <m/>
    <s v="YARN"/>
    <n v="1213.5714719271623"/>
    <n v="220.50591805766314"/>
    <n v="0"/>
    <x v="0"/>
  </r>
  <r>
    <n v="100"/>
    <m/>
    <x v="99"/>
    <d v="2021-07-14T00:00:00"/>
    <s v="Raw Material"/>
    <x v="0"/>
    <x v="33"/>
    <s v="EOU"/>
    <m/>
    <x v="27"/>
    <x v="60"/>
    <n v="0"/>
    <n v="0"/>
    <x v="10"/>
    <x v="64"/>
    <n v="26627533"/>
    <m/>
    <n v="6411511"/>
    <m/>
    <n v="128479002"/>
    <d v="2023-07-14T00:00:00"/>
    <m/>
    <m/>
    <m/>
    <m/>
    <m/>
    <m/>
    <d v="2023-05-15T00:00:00"/>
    <m/>
    <m/>
    <m/>
    <m/>
    <m/>
    <s v="YARN"/>
    <n v="733.78342702821874"/>
    <n v="176.68405533509701"/>
    <n v="0"/>
    <x v="0"/>
  </r>
  <r>
    <n v="101"/>
    <m/>
    <x v="100"/>
    <d v="2021-07-14T00:00:00"/>
    <s v="Raw Material"/>
    <x v="0"/>
    <x v="67"/>
    <s v="EOU"/>
    <m/>
    <x v="27"/>
    <x v="56"/>
    <n v="0"/>
    <n v="0"/>
    <x v="10"/>
    <x v="64"/>
    <n v="39003789"/>
    <m/>
    <n v="9391527"/>
    <m/>
    <n v="128479004"/>
    <d v="2023-07-14T00:00:00"/>
    <m/>
    <m/>
    <m/>
    <m/>
    <m/>
    <m/>
    <d v="2023-05-15T00:00:00"/>
    <m/>
    <m/>
    <m/>
    <m/>
    <m/>
    <s v="YARN"/>
    <n v="725.6302882146764"/>
    <n v="174.72088272721186"/>
    <n v="0"/>
    <x v="0"/>
  </r>
  <r>
    <n v="102"/>
    <m/>
    <x v="101"/>
    <d v="2021-07-14T00:00:00"/>
    <s v="Raw Material"/>
    <x v="0"/>
    <x v="33"/>
    <s v="EOU"/>
    <m/>
    <x v="27"/>
    <x v="60"/>
    <n v="0"/>
    <n v="0"/>
    <x v="10"/>
    <x v="64"/>
    <n v="26627533"/>
    <m/>
    <n v="6411511"/>
    <m/>
    <n v="128479001"/>
    <d v="2023-07-14T00:00:00"/>
    <m/>
    <m/>
    <m/>
    <m/>
    <m/>
    <m/>
    <d v="2023-05-15T00:00:00"/>
    <m/>
    <m/>
    <m/>
    <m/>
    <m/>
    <s v="YARN"/>
    <n v="733.78342702821874"/>
    <n v="176.68405533509701"/>
    <n v="0"/>
    <x v="0"/>
  </r>
  <r>
    <n v="103"/>
    <m/>
    <x v="102"/>
    <d v="2021-07-14T00:00:00"/>
    <s v="Raw Material"/>
    <x v="0"/>
    <x v="33"/>
    <s v="EOU"/>
    <m/>
    <x v="27"/>
    <x v="60"/>
    <n v="0"/>
    <n v="0"/>
    <x v="10"/>
    <x v="64"/>
    <n v="26627533"/>
    <m/>
    <n v="6411511"/>
    <m/>
    <n v="128479003"/>
    <d v="2023-07-14T00:00:00"/>
    <m/>
    <m/>
    <m/>
    <m/>
    <m/>
    <m/>
    <d v="2023-05-15T00:00:00"/>
    <m/>
    <m/>
    <m/>
    <m/>
    <m/>
    <s v="YARN"/>
    <n v="733.78342702821874"/>
    <n v="176.68405533509701"/>
    <n v="0"/>
    <x v="0"/>
  </r>
  <r>
    <n v="104"/>
    <m/>
    <x v="103"/>
    <d v="2021-07-19T00:00:00"/>
    <s v="Raw Material"/>
    <x v="0"/>
    <x v="68"/>
    <s v="EOU"/>
    <m/>
    <x v="27"/>
    <x v="60"/>
    <n v="0"/>
    <n v="0"/>
    <x v="10"/>
    <x v="64"/>
    <n v="39928806"/>
    <m/>
    <n v="9614257"/>
    <m/>
    <n v="128479018"/>
    <d v="2023-07-19T00:00:00"/>
    <m/>
    <m/>
    <m/>
    <m/>
    <m/>
    <m/>
    <d v="2023-05-20T00:00:00"/>
    <m/>
    <m/>
    <m/>
    <m/>
    <m/>
    <s v="YARN"/>
    <n v="733.55390211640213"/>
    <n v="176.62876616696062"/>
    <n v="0"/>
    <x v="0"/>
  </r>
  <r>
    <n v="105"/>
    <m/>
    <x v="104"/>
    <d v="2021-07-19T00:00:00"/>
    <s v="Raw Material"/>
    <x v="0"/>
    <x v="69"/>
    <s v="EOU"/>
    <m/>
    <x v="19"/>
    <x v="61"/>
    <n v="0"/>
    <n v="0"/>
    <x v="10"/>
    <x v="67"/>
    <n v="6104333"/>
    <m/>
    <n v="1469833"/>
    <m/>
    <n v="128478997"/>
    <d v="2023-07-19T00:00:00"/>
    <m/>
    <m/>
    <m/>
    <m/>
    <m/>
    <m/>
    <d v="2023-05-20T00:00:00"/>
    <m/>
    <m/>
    <m/>
    <m/>
    <m/>
    <s v="YARN"/>
    <n v="334.17454521566327"/>
    <n v="80.464282390553393"/>
    <n v="0"/>
    <x v="0"/>
  </r>
  <r>
    <n v="106"/>
    <m/>
    <x v="105"/>
    <d v="2021-07-19T00:00:00"/>
    <s v="Raw Material"/>
    <x v="0"/>
    <x v="33"/>
    <s v="EOU"/>
    <m/>
    <x v="27"/>
    <x v="60"/>
    <n v="0"/>
    <n v="0"/>
    <x v="10"/>
    <x v="64"/>
    <n v="26619204"/>
    <m/>
    <n v="6409505"/>
    <m/>
    <n v="128479017"/>
    <d v="2023-07-19T00:00:00"/>
    <m/>
    <m/>
    <m/>
    <m/>
    <m/>
    <m/>
    <d v="2023-05-20T00:00:00"/>
    <m/>
    <m/>
    <m/>
    <m/>
    <m/>
    <s v="YARN"/>
    <n v="733.55390211640213"/>
    <n v="176.6287753527337"/>
    <n v="0"/>
    <x v="0"/>
  </r>
  <r>
    <n v="107"/>
    <m/>
    <x v="106"/>
    <d v="2021-07-26T00:00:00"/>
    <s v="Raw Material"/>
    <x v="0"/>
    <x v="37"/>
    <s v="EOU"/>
    <m/>
    <x v="15"/>
    <x v="57"/>
    <n v="0"/>
    <n v="0"/>
    <x v="10"/>
    <x v="29"/>
    <n v="17085660.48"/>
    <m/>
    <n v="4113970.56"/>
    <m/>
    <m/>
    <d v="2023-07-26T00:00:00"/>
    <m/>
    <m/>
    <m/>
    <m/>
    <m/>
    <m/>
    <d v="2023-05-27T00:00:00"/>
    <m/>
    <m/>
    <m/>
    <m/>
    <m/>
    <s v="YARN"/>
    <n v="941.67000000000007"/>
    <n v="226.74"/>
    <n v="0"/>
    <x v="0"/>
  </r>
  <r>
    <n v="108"/>
    <m/>
    <x v="107"/>
    <d v="2021-07-28T00:00:00"/>
    <s v="Raw Material"/>
    <x v="0"/>
    <x v="37"/>
    <s v="EOU"/>
    <m/>
    <x v="15"/>
    <x v="57"/>
    <n v="0"/>
    <n v="0"/>
    <x v="10"/>
    <x v="29"/>
    <n v="16985505.599999998"/>
    <m/>
    <n v="4089839.04"/>
    <m/>
    <m/>
    <d v="2023-07-28T00:00:00"/>
    <m/>
    <m/>
    <m/>
    <m/>
    <m/>
    <m/>
    <d v="2023-05-29T00:00:00"/>
    <m/>
    <m/>
    <m/>
    <m/>
    <m/>
    <s v="YARN"/>
    <n v="936.14999999999986"/>
    <n v="225.41"/>
    <n v="0"/>
    <x v="0"/>
  </r>
  <r>
    <n v="109"/>
    <m/>
    <x v="108"/>
    <d v="2021-07-28T00:00:00"/>
    <s v="Raw Material"/>
    <x v="0"/>
    <x v="70"/>
    <s v="EOU"/>
    <m/>
    <x v="28"/>
    <x v="36"/>
    <n v="0"/>
    <n v="0"/>
    <x v="12"/>
    <x v="68"/>
    <n v="15976888"/>
    <m/>
    <n v="6678979"/>
    <m/>
    <n v="128479068"/>
    <d v="2023-07-28T00:00:00"/>
    <m/>
    <m/>
    <m/>
    <m/>
    <m/>
    <m/>
    <d v="2023-05-29T00:00:00"/>
    <m/>
    <m/>
    <m/>
    <m/>
    <m/>
    <s v="Chemical"/>
    <n v="312.04859375000001"/>
    <n v="130.44880859374999"/>
    <n v="0"/>
    <x v="0"/>
  </r>
  <r>
    <n v="110"/>
    <m/>
    <x v="109"/>
    <d v="2021-07-28T00:00:00"/>
    <s v="Raw Material"/>
    <x v="0"/>
    <x v="37"/>
    <s v="EOU"/>
    <m/>
    <x v="27"/>
    <x v="60"/>
    <n v="0"/>
    <n v="0"/>
    <x v="10"/>
    <x v="64"/>
    <n v="13409549"/>
    <m/>
    <n v="3228817"/>
    <m/>
    <n v="128479030"/>
    <d v="2023-07-28T00:00:00"/>
    <m/>
    <m/>
    <m/>
    <m/>
    <m/>
    <m/>
    <d v="2023-05-29T00:00:00"/>
    <m/>
    <m/>
    <m/>
    <m/>
    <m/>
    <s v="YARN"/>
    <n v="739.06244488536151"/>
    <n v="177.95508156966491"/>
    <n v="0"/>
    <x v="0"/>
  </r>
  <r>
    <n v="111"/>
    <m/>
    <x v="110"/>
    <d v="2021-07-29T00:00:00"/>
    <s v="Raw Material"/>
    <x v="0"/>
    <x v="71"/>
    <s v="EOU"/>
    <m/>
    <x v="7"/>
    <x v="62"/>
    <n v="0"/>
    <n v="0"/>
    <x v="11"/>
    <x v="69"/>
    <n v="7009645"/>
    <m/>
    <n v="12689980"/>
    <m/>
    <n v="128479039"/>
    <d v="2023-07-29T00:00:00"/>
    <m/>
    <m/>
    <m/>
    <m/>
    <m/>
    <m/>
    <d v="2023-05-30T00:00:00"/>
    <m/>
    <m/>
    <m/>
    <m/>
    <m/>
    <s v="FABRIC"/>
    <n v="907.98510362694299"/>
    <n v="1643.779792746114"/>
    <n v="0"/>
    <x v="0"/>
  </r>
  <r>
    <n v="112"/>
    <m/>
    <x v="111"/>
    <d v="2021-08-03T00:00:00"/>
    <s v="Raw Material"/>
    <x v="0"/>
    <x v="68"/>
    <s v="EOU"/>
    <m/>
    <x v="27"/>
    <x v="63"/>
    <n v="0"/>
    <n v="0"/>
    <x v="10"/>
    <x v="64"/>
    <n v="14936140.799999999"/>
    <m/>
    <n v="3596322.2399999998"/>
    <m/>
    <m/>
    <d v="2023-08-03T00:00:00"/>
    <m/>
    <m/>
    <m/>
    <m/>
    <m/>
    <m/>
    <d v="2023-06-04T00:00:00"/>
    <m/>
    <s v="OK"/>
    <m/>
    <m/>
    <m/>
    <s v="YARN"/>
    <n v="274.39999999999998"/>
    <n v="66.069999999999993"/>
    <n v="0"/>
    <x v="0"/>
  </r>
  <r>
    <n v="113"/>
    <m/>
    <x v="112"/>
    <d v="2021-08-06T00:00:00"/>
    <s v="Raw Material"/>
    <x v="0"/>
    <x v="72"/>
    <s v="EOU"/>
    <m/>
    <x v="27"/>
    <x v="60"/>
    <n v="0"/>
    <n v="0"/>
    <x v="10"/>
    <x v="64"/>
    <n v="40965444"/>
    <m/>
    <n v="9863864"/>
    <m/>
    <n v="128479066"/>
    <d v="2023-08-06T00:00:00"/>
    <m/>
    <m/>
    <m/>
    <m/>
    <m/>
    <m/>
    <d v="2023-06-07T00:00:00"/>
    <m/>
    <m/>
    <m/>
    <m/>
    <m/>
    <s v="YARN"/>
    <n v="752.83380553777556"/>
    <n v="181.27107989912338"/>
    <n v="0"/>
    <x v="0"/>
  </r>
  <r>
    <n v="114"/>
    <m/>
    <x v="113"/>
    <d v="2021-08-09T00:00:00"/>
    <s v="Raw Material"/>
    <x v="0"/>
    <x v="73"/>
    <s v="EOU"/>
    <m/>
    <x v="14"/>
    <x v="64"/>
    <n v="0"/>
    <n v="0"/>
    <x v="13"/>
    <x v="45"/>
    <n v="946123.2"/>
    <m/>
    <n v="402278.40000000002"/>
    <m/>
    <m/>
    <d v="2023-08-09T00:00:00"/>
    <m/>
    <m/>
    <m/>
    <m/>
    <m/>
    <m/>
    <d v="2023-06-10T00:00:00"/>
    <m/>
    <s v="OK"/>
    <m/>
    <m/>
    <m/>
    <s v="YARN"/>
    <n v="1971.09"/>
    <n v="838.08"/>
    <n v="0"/>
    <x v="0"/>
  </r>
  <r>
    <n v="115"/>
    <m/>
    <x v="114"/>
    <d v="2021-08-10T00:00:00"/>
    <s v="Raw Material"/>
    <x v="0"/>
    <x v="74"/>
    <s v="EOU"/>
    <m/>
    <x v="29"/>
    <x v="65"/>
    <n v="0"/>
    <n v="0"/>
    <x v="10"/>
    <x v="70"/>
    <n v="9242602"/>
    <m/>
    <n v="2225479"/>
    <m/>
    <n v="128479063"/>
    <d v="2023-08-10T00:00:00"/>
    <m/>
    <m/>
    <m/>
    <m/>
    <m/>
    <m/>
    <d v="2023-06-11T00:00:00"/>
    <m/>
    <m/>
    <m/>
    <m/>
    <m/>
    <s v="YARN"/>
    <n v="463.26974356918021"/>
    <n v="111.54835896304911"/>
    <n v="0"/>
    <x v="0"/>
  </r>
  <r>
    <n v="116"/>
    <m/>
    <x v="115"/>
    <d v="2021-08-16T00:00:00"/>
    <s v="Raw Material"/>
    <x v="0"/>
    <x v="75"/>
    <s v="EOU"/>
    <m/>
    <x v="30"/>
    <x v="66"/>
    <n v="0"/>
    <n v="0"/>
    <x v="12"/>
    <x v="71"/>
    <n v="5770787"/>
    <m/>
    <n v="1798680"/>
    <m/>
    <n v="128479078"/>
    <d v="2023-08-16T00:00:00"/>
    <m/>
    <m/>
    <m/>
    <m/>
    <m/>
    <m/>
    <d v="2023-06-17T00:00:00"/>
    <m/>
    <m/>
    <m/>
    <m/>
    <m/>
    <s v="Chemical"/>
    <n v="360.67418750000002"/>
    <n v="112.4175"/>
    <n v="0"/>
    <x v="0"/>
  </r>
  <r>
    <n v="117"/>
    <m/>
    <x v="116"/>
    <d v="2021-08-16T00:00:00"/>
    <s v="Raw Material"/>
    <x v="0"/>
    <x v="33"/>
    <s v="EOU"/>
    <m/>
    <x v="27"/>
    <x v="63"/>
    <n v="0"/>
    <n v="0"/>
    <x v="10"/>
    <x v="64"/>
    <n v="28002544"/>
    <m/>
    <n v="6742592"/>
    <m/>
    <n v="128479084"/>
    <d v="2023-08-16T00:00:00"/>
    <m/>
    <m/>
    <m/>
    <m/>
    <m/>
    <m/>
    <d v="2023-06-17T00:00:00"/>
    <m/>
    <m/>
    <m/>
    <m/>
    <m/>
    <s v="YARN"/>
    <n v="771.67504409171079"/>
    <n v="185.80776014109347"/>
    <n v="0"/>
    <x v="0"/>
  </r>
  <r>
    <n v="118"/>
    <m/>
    <x v="117"/>
    <d v="2021-08-17T00:00:00"/>
    <s v="Raw Material"/>
    <x v="0"/>
    <x v="76"/>
    <s v="EOU"/>
    <m/>
    <x v="12"/>
    <x v="67"/>
    <n v="0"/>
    <n v="0"/>
    <x v="2"/>
    <x v="72"/>
    <n v="3570288.48"/>
    <m/>
    <n v="1112813.28"/>
    <m/>
    <m/>
    <d v="2023-08-17T00:00:00"/>
    <m/>
    <m/>
    <m/>
    <m/>
    <m/>
    <m/>
    <d v="2023-06-18T00:00:00"/>
    <m/>
    <s v="OK"/>
    <m/>
    <m/>
    <m/>
    <s v="FABRIC"/>
    <n v="2609.86"/>
    <n v="813.46"/>
    <n v="0"/>
    <x v="0"/>
  </r>
  <r>
    <n v="119"/>
    <m/>
    <x v="118"/>
    <d v="2021-08-17T00:00:00"/>
    <s v="Raw Material"/>
    <x v="0"/>
    <x v="37"/>
    <s v="EOU"/>
    <m/>
    <x v="31"/>
    <x v="8"/>
    <n v="0"/>
    <n v="0"/>
    <x v="3"/>
    <x v="73"/>
    <n v="15523149"/>
    <m/>
    <n v="3737741"/>
    <m/>
    <n v="128479082"/>
    <d v="2023-08-17T00:00:00"/>
    <m/>
    <m/>
    <m/>
    <m/>
    <m/>
    <m/>
    <d v="2023-06-18T00:00:00"/>
    <m/>
    <m/>
    <m/>
    <m/>
    <m/>
    <s v="YARN"/>
    <n v="855.55274470899474"/>
    <n v="206.00424382716051"/>
    <n v="0"/>
    <x v="0"/>
  </r>
  <r>
    <n v="120"/>
    <m/>
    <x v="119"/>
    <d v="2021-08-17T00:00:00"/>
    <s v="Raw Material"/>
    <x v="0"/>
    <x v="77"/>
    <s v="EOU"/>
    <m/>
    <x v="14"/>
    <x v="68"/>
    <n v="0"/>
    <n v="0"/>
    <x v="6"/>
    <x v="74"/>
    <n v="6006167.2991999993"/>
    <m/>
    <n v="1872009.5676"/>
    <m/>
    <m/>
    <d v="2023-08-17T00:00:00"/>
    <m/>
    <m/>
    <m/>
    <m/>
    <m/>
    <m/>
    <d v="2023-06-18T00:00:00"/>
    <m/>
    <s v="OK"/>
    <m/>
    <m/>
    <m/>
    <s v="YARN"/>
    <n v="861.04"/>
    <n v="268.37"/>
    <n v="0"/>
    <x v="0"/>
  </r>
  <r>
    <n v="121"/>
    <m/>
    <x v="120"/>
    <d v="2021-08-17T00:00:00"/>
    <s v="Raw Material"/>
    <x v="0"/>
    <x v="78"/>
    <s v="EOU"/>
    <m/>
    <x v="14"/>
    <x v="69"/>
    <n v="0"/>
    <n v="0"/>
    <x v="6"/>
    <x v="75"/>
    <n v="22997491.200000003"/>
    <m/>
    <n v="8787340.7999999989"/>
    <m/>
    <m/>
    <d v="2023-08-17T00:00:00"/>
    <m/>
    <m/>
    <m/>
    <m/>
    <m/>
    <m/>
    <d v="2023-06-18T00:00:00"/>
    <m/>
    <s v="OK"/>
    <m/>
    <m/>
    <m/>
    <s v="YARN"/>
    <n v="234.86000000000004"/>
    <n v="89.74"/>
    <n v="0"/>
    <x v="0"/>
  </r>
  <r>
    <n v="122"/>
    <m/>
    <x v="121"/>
    <d v="2021-08-20T00:00:00"/>
    <s v="Raw Material"/>
    <x v="0"/>
    <x v="79"/>
    <s v="EOU"/>
    <m/>
    <x v="7"/>
    <x v="70"/>
    <n v="0"/>
    <n v="0"/>
    <x v="11"/>
    <x v="76"/>
    <n v="2421050"/>
    <m/>
    <n v="897657"/>
    <m/>
    <n v="128479081"/>
    <d v="2023-08-20T00:00:00"/>
    <m/>
    <m/>
    <m/>
    <m/>
    <m/>
    <m/>
    <d v="2023-06-21T00:00:00"/>
    <m/>
    <m/>
    <m/>
    <m/>
    <m/>
    <s v="FABRIC"/>
    <n v="1412.514585764294"/>
    <n v="523.72053675612597"/>
    <n v="0"/>
    <x v="0"/>
  </r>
  <r>
    <n v="123"/>
    <m/>
    <x v="122"/>
    <d v="2021-08-20T00:00:00"/>
    <s v="Raw Material"/>
    <x v="0"/>
    <x v="80"/>
    <s v="EOU"/>
    <m/>
    <x v="7"/>
    <x v="49"/>
    <n v="0"/>
    <n v="0"/>
    <x v="11"/>
    <x v="77"/>
    <n v="3316415"/>
    <m/>
    <n v="1229633"/>
    <m/>
    <n v="128479091"/>
    <d v="2023-08-20T00:00:00"/>
    <m/>
    <m/>
    <m/>
    <m/>
    <m/>
    <m/>
    <d v="2023-06-21T00:00:00"/>
    <m/>
    <m/>
    <m/>
    <m/>
    <m/>
    <s v="FABRIC"/>
    <n v="903.40915281939522"/>
    <n v="334.95859438845002"/>
    <n v="0"/>
    <x v="0"/>
  </r>
  <r>
    <n v="124"/>
    <m/>
    <x v="123"/>
    <d v="2021-08-20T00:00:00"/>
    <s v="Raw Material"/>
    <x v="0"/>
    <x v="60"/>
    <s v="EOU"/>
    <m/>
    <x v="14"/>
    <x v="71"/>
    <n v="0"/>
    <n v="0"/>
    <x v="6"/>
    <x v="78"/>
    <n v="5608218"/>
    <m/>
    <n v="2142756"/>
    <m/>
    <m/>
    <d v="2023-08-20T00:00:00"/>
    <m/>
    <m/>
    <m/>
    <m/>
    <m/>
    <m/>
    <d v="2023-06-21T00:00:00"/>
    <m/>
    <s v="OK"/>
    <m/>
    <m/>
    <m/>
    <s v="YARN"/>
    <n v="242.78"/>
    <n v="92.76"/>
    <n v="0"/>
    <x v="0"/>
  </r>
  <r>
    <n v="125"/>
    <m/>
    <x v="124"/>
    <d v="2021-08-23T00:00:00"/>
    <s v="Raw Material"/>
    <x v="0"/>
    <x v="81"/>
    <s v="EOU"/>
    <m/>
    <x v="29"/>
    <x v="72"/>
    <n v="0"/>
    <n v="0"/>
    <x v="10"/>
    <x v="70"/>
    <n v="44046803"/>
    <m/>
    <n v="10605809"/>
    <m/>
    <n v="128479107"/>
    <d v="2023-08-23T00:00:00"/>
    <m/>
    <m/>
    <m/>
    <m/>
    <m/>
    <m/>
    <d v="2023-06-24T00:00:00"/>
    <m/>
    <m/>
    <m/>
    <m/>
    <m/>
    <s v="YARN"/>
    <n v="823.00137220448835"/>
    <n v="198.16637680466189"/>
    <n v="0"/>
    <x v="0"/>
  </r>
  <r>
    <n v="126"/>
    <m/>
    <x v="125"/>
    <d v="2021-08-23T00:00:00"/>
    <s v="Raw Material"/>
    <x v="0"/>
    <x v="37"/>
    <s v="EOU"/>
    <m/>
    <x v="27"/>
    <x v="63"/>
    <n v="0"/>
    <n v="0"/>
    <x v="10"/>
    <x v="64"/>
    <n v="14018300"/>
    <m/>
    <n v="3375397"/>
    <m/>
    <n v="128479102"/>
    <d v="2023-08-23T00:00:00"/>
    <m/>
    <m/>
    <m/>
    <m/>
    <m/>
    <m/>
    <d v="2023-06-24T00:00:00"/>
    <m/>
    <m/>
    <m/>
    <m/>
    <m/>
    <s v="YARN"/>
    <n v="772.61353615520284"/>
    <n v="186.03378527336861"/>
    <n v="0"/>
    <x v="0"/>
  </r>
  <r>
    <n v="127"/>
    <m/>
    <x v="126"/>
    <d v="2021-08-23T00:00:00"/>
    <s v="Raw Material"/>
    <x v="0"/>
    <x v="82"/>
    <s v="EOU"/>
    <m/>
    <x v="31"/>
    <x v="73"/>
    <n v="0"/>
    <n v="0"/>
    <x v="3"/>
    <x v="79"/>
    <n v="12233276"/>
    <m/>
    <n v="2945590"/>
    <m/>
    <n v="128479106"/>
    <d v="2023-08-23T00:00:00"/>
    <m/>
    <m/>
    <m/>
    <m/>
    <m/>
    <m/>
    <d v="2023-06-24T00:00:00"/>
    <m/>
    <m/>
    <m/>
    <m/>
    <m/>
    <s v="YARN"/>
    <n v="562.66418909284926"/>
    <n v="135.48112613089131"/>
    <n v="0"/>
    <x v="0"/>
  </r>
  <r>
    <n v="128"/>
    <m/>
    <x v="127"/>
    <d v="2021-08-23T00:00:00"/>
    <s v="Raw Material"/>
    <x v="0"/>
    <x v="37"/>
    <s v="EOU"/>
    <m/>
    <x v="31"/>
    <x v="74"/>
    <n v="0"/>
    <n v="0"/>
    <x v="3"/>
    <x v="73"/>
    <n v="15542028"/>
    <m/>
    <n v="3742287"/>
    <m/>
    <n v="128479111"/>
    <d v="2023-08-23T00:00:00"/>
    <m/>
    <m/>
    <m/>
    <m/>
    <m/>
    <m/>
    <d v="2023-06-24T00:00:00"/>
    <m/>
    <m/>
    <m/>
    <m/>
    <m/>
    <s v="YARN"/>
    <n v="856.59325396825398"/>
    <n v="206.25479497354496"/>
    <n v="0"/>
    <x v="0"/>
  </r>
  <r>
    <n v="129"/>
    <m/>
    <x v="128"/>
    <d v="2021-08-25T00:00:00"/>
    <s v="Raw Material"/>
    <x v="0"/>
    <x v="83"/>
    <s v="EOU"/>
    <m/>
    <x v="29"/>
    <x v="65"/>
    <n v="0"/>
    <n v="0"/>
    <x v="10"/>
    <x v="70"/>
    <n v="18713125"/>
    <m/>
    <n v="4505840"/>
    <m/>
    <n v="128479096"/>
    <d v="2023-08-25T00:00:00"/>
    <m/>
    <m/>
    <m/>
    <m/>
    <m/>
    <m/>
    <d v="2023-06-26T00:00:00"/>
    <m/>
    <m/>
    <m/>
    <m/>
    <m/>
    <s v="YARN"/>
    <n v="466.09541529364589"/>
    <n v="112.22878947512622"/>
    <n v="0"/>
    <x v="0"/>
  </r>
  <r>
    <n v="130"/>
    <m/>
    <x v="129"/>
    <d v="2021-08-26T00:00:00"/>
    <s v="Raw Material"/>
    <x v="0"/>
    <x v="84"/>
    <s v="EOU"/>
    <m/>
    <x v="14"/>
    <x v="71"/>
    <n v="0"/>
    <n v="0"/>
    <x v="6"/>
    <x v="80"/>
    <n v="6176268"/>
    <m/>
    <n v="2626092"/>
    <m/>
    <m/>
    <d v="2023-08-26T00:00:00"/>
    <m/>
    <m/>
    <m/>
    <m/>
    <m/>
    <m/>
    <d v="2023-06-27T00:00:00"/>
    <m/>
    <s v="OK"/>
    <m/>
    <m/>
    <m/>
    <s v="YARN"/>
    <n v="245.09"/>
    <n v="104.21"/>
    <n v="0"/>
    <x v="0"/>
  </r>
  <r>
    <n v="131"/>
    <m/>
    <x v="130"/>
    <d v="2021-08-26T00:00:00"/>
    <s v="Raw Material"/>
    <x v="0"/>
    <x v="85"/>
    <s v="EOU"/>
    <m/>
    <x v="14"/>
    <x v="75"/>
    <n v="0"/>
    <n v="0"/>
    <x v="6"/>
    <x v="81"/>
    <n v="3483955.5888"/>
    <m/>
    <n v="1481359.0089"/>
    <m/>
    <m/>
    <d v="2023-08-26T00:00:00"/>
    <m/>
    <m/>
    <m/>
    <m/>
    <m/>
    <m/>
    <d v="2023-06-27T00:00:00"/>
    <m/>
    <s v="OK"/>
    <m/>
    <m/>
    <m/>
    <s v="YARN"/>
    <n v="380.32"/>
    <n v="161.71"/>
    <n v="0"/>
    <x v="0"/>
  </r>
  <r>
    <n v="132"/>
    <m/>
    <x v="131"/>
    <d v="2021-08-30T00:00:00"/>
    <s v="Raw Material"/>
    <x v="0"/>
    <x v="86"/>
    <s v="EOU"/>
    <m/>
    <x v="25"/>
    <x v="76"/>
    <n v="0"/>
    <n v="0"/>
    <x v="12"/>
    <x v="82"/>
    <n v="8321247"/>
    <m/>
    <n v="3198222"/>
    <m/>
    <n v="128479114"/>
    <d v="2023-08-30T00:00:00"/>
    <m/>
    <m/>
    <m/>
    <m/>
    <m/>
    <m/>
    <d v="2023-07-01T00:00:00"/>
    <m/>
    <m/>
    <m/>
    <m/>
    <m/>
    <s v="Chemical"/>
    <n v="84.910683673469393"/>
    <n v="32.634918367346941"/>
    <n v="0"/>
    <x v="0"/>
  </r>
  <r>
    <n v="133"/>
    <m/>
    <x v="132"/>
    <d v="2021-08-31T00:00:00"/>
    <s v="Raw Material"/>
    <x v="0"/>
    <x v="68"/>
    <s v="EOU"/>
    <m/>
    <x v="27"/>
    <x v="63"/>
    <n v="0"/>
    <n v="0"/>
    <x v="10"/>
    <x v="64"/>
    <n v="3390569.28"/>
    <m/>
    <n v="816480"/>
    <m/>
    <m/>
    <d v="2023-08-31T00:00:00"/>
    <m/>
    <m/>
    <m/>
    <m/>
    <m/>
    <m/>
    <d v="2023-07-02T00:00:00"/>
    <m/>
    <m/>
    <m/>
    <m/>
    <m/>
    <s v="YARN"/>
    <n v="62.29"/>
    <n v="15"/>
    <n v="0"/>
    <x v="0"/>
  </r>
  <r>
    <n v="134"/>
    <m/>
    <x v="133"/>
    <d v="2021-08-31T00:00:00"/>
    <s v="Raw Material"/>
    <x v="0"/>
    <x v="87"/>
    <s v="EOU"/>
    <m/>
    <x v="29"/>
    <x v="77"/>
    <n v="0"/>
    <n v="0"/>
    <x v="10"/>
    <x v="70"/>
    <n v="22098126"/>
    <m/>
    <n v="5320896"/>
    <m/>
    <n v="128479126"/>
    <d v="2023-08-31T00:00:00"/>
    <m/>
    <m/>
    <m/>
    <m/>
    <m/>
    <m/>
    <d v="2023-07-02T00:00:00"/>
    <m/>
    <m/>
    <m/>
    <m/>
    <m/>
    <s v="YARN"/>
    <n v="545.59232649433375"/>
    <n v="131.3704170061477"/>
    <n v="0"/>
    <x v="0"/>
  </r>
  <r>
    <n v="135"/>
    <m/>
    <x v="134"/>
    <d v="2021-09-01T00:00:00"/>
    <s v="Raw Material"/>
    <x v="0"/>
    <x v="84"/>
    <s v="EOU"/>
    <m/>
    <x v="14"/>
    <x v="71"/>
    <n v="0"/>
    <n v="0"/>
    <x v="6"/>
    <x v="80"/>
    <n v="6204240"/>
    <m/>
    <n v="2637936"/>
    <m/>
    <m/>
    <d v="2023-09-01T00:00:00"/>
    <m/>
    <m/>
    <m/>
    <m/>
    <m/>
    <m/>
    <d v="2023-07-03T00:00:00"/>
    <m/>
    <s v="OK"/>
    <m/>
    <m/>
    <m/>
    <s v="YARN"/>
    <n v="246.2"/>
    <n v="104.68"/>
    <n v="0"/>
    <x v="0"/>
  </r>
  <r>
    <n v="136"/>
    <m/>
    <x v="135"/>
    <d v="2021-09-01T00:00:00"/>
    <s v="Raw Material"/>
    <x v="0"/>
    <x v="37"/>
    <s v="EOU"/>
    <m/>
    <x v="27"/>
    <x v="63"/>
    <n v="0"/>
    <n v="0"/>
    <x v="10"/>
    <x v="64"/>
    <n v="14171552"/>
    <m/>
    <n v="3412298"/>
    <m/>
    <n v="128479118"/>
    <d v="2023-09-01T00:00:00"/>
    <m/>
    <m/>
    <m/>
    <m/>
    <m/>
    <m/>
    <d v="2023-07-03T00:00:00"/>
    <m/>
    <m/>
    <m/>
    <m/>
    <m/>
    <s v="YARN"/>
    <n v="781.05996472663139"/>
    <n v="188.06757054673722"/>
    <n v="0"/>
    <x v="0"/>
  </r>
  <r>
    <n v="137"/>
    <m/>
    <x v="136"/>
    <d v="2021-09-01T00:00:00"/>
    <s v="Raw Material"/>
    <x v="0"/>
    <x v="33"/>
    <s v="EOU"/>
    <m/>
    <x v="31"/>
    <x v="74"/>
    <n v="0"/>
    <n v="0"/>
    <x v="3"/>
    <x v="83"/>
    <n v="31423876"/>
    <m/>
    <n v="7566398"/>
    <m/>
    <n v="128479117"/>
    <d v="2023-09-01T00:00:00"/>
    <m/>
    <m/>
    <m/>
    <m/>
    <m/>
    <m/>
    <d v="2023-07-03T00:00:00"/>
    <m/>
    <m/>
    <m/>
    <m/>
    <m/>
    <s v="YARN"/>
    <n v="865.95778218694886"/>
    <n v="208.50964506172841"/>
    <n v="0"/>
    <x v="0"/>
  </r>
  <r>
    <n v="138"/>
    <m/>
    <x v="137"/>
    <d v="2021-09-01T00:00:00"/>
    <s v="Raw Material"/>
    <x v="0"/>
    <x v="37"/>
    <s v="EOU"/>
    <m/>
    <x v="32"/>
    <x v="74"/>
    <n v="0"/>
    <n v="0"/>
    <x v="3"/>
    <x v="84"/>
    <n v="15711938"/>
    <m/>
    <n v="3783199"/>
    <m/>
    <n v="128479121"/>
    <d v="2023-09-01T00:00:00"/>
    <m/>
    <m/>
    <m/>
    <m/>
    <m/>
    <m/>
    <d v="2023-07-03T00:00:00"/>
    <m/>
    <m/>
    <m/>
    <m/>
    <m/>
    <s v="YARN"/>
    <n v="865.95778218694886"/>
    <n v="208.50964506172841"/>
    <n v="0"/>
    <x v="0"/>
  </r>
  <r>
    <n v="139"/>
    <m/>
    <x v="138"/>
    <d v="2021-09-02T00:00:00"/>
    <s v="Raw Material"/>
    <x v="0"/>
    <x v="88"/>
    <s v="EOU"/>
    <m/>
    <x v="7"/>
    <x v="78"/>
    <n v="0"/>
    <n v="0"/>
    <x v="11"/>
    <x v="85"/>
    <n v="1634791"/>
    <m/>
    <n v="606135"/>
    <m/>
    <n v="128479135"/>
    <d v="2023-09-02T00:00:00"/>
    <m/>
    <m/>
    <m/>
    <m/>
    <m/>
    <m/>
    <d v="2023-07-04T00:00:00"/>
    <m/>
    <m/>
    <m/>
    <m/>
    <m/>
    <s v="FABRIC"/>
    <n v="928.85852272727277"/>
    <n v="344.39488636363637"/>
    <n v="0"/>
    <x v="0"/>
  </r>
  <r>
    <n v="140"/>
    <m/>
    <x v="139"/>
    <d v="2021-09-03T00:00:00"/>
    <s v="Raw Material"/>
    <x v="0"/>
    <x v="60"/>
    <s v="EOU"/>
    <m/>
    <x v="14"/>
    <x v="71"/>
    <n v="0"/>
    <n v="0"/>
    <x v="6"/>
    <x v="78"/>
    <n v="5698308"/>
    <m/>
    <n v="2177175"/>
    <m/>
    <m/>
    <d v="2023-09-03T00:00:00"/>
    <m/>
    <m/>
    <m/>
    <m/>
    <m/>
    <m/>
    <d v="2023-07-05T00:00:00"/>
    <m/>
    <s v="OK"/>
    <m/>
    <m/>
    <m/>
    <s v="YARN"/>
    <n v="246.68"/>
    <n v="94.25"/>
    <n v="0"/>
    <x v="0"/>
  </r>
  <r>
    <n v="141"/>
    <m/>
    <x v="140"/>
    <d v="2021-09-07T00:00:00"/>
    <s v="Raw Material"/>
    <x v="0"/>
    <x v="89"/>
    <s v="EOU"/>
    <m/>
    <x v="29"/>
    <x v="77"/>
    <n v="0"/>
    <n v="0"/>
    <x v="10"/>
    <x v="70"/>
    <n v="44354373"/>
    <m/>
    <n v="10679868"/>
    <m/>
    <n v="128479154"/>
    <d v="2023-09-07T00:00:00"/>
    <m/>
    <m/>
    <m/>
    <m/>
    <m/>
    <m/>
    <d v="2023-07-09T00:00:00"/>
    <m/>
    <m/>
    <m/>
    <m/>
    <m/>
    <s v="YARN"/>
    <n v="550.0266987762958"/>
    <n v="132.43818235028598"/>
    <n v="0"/>
    <x v="0"/>
  </r>
  <r>
    <n v="142"/>
    <m/>
    <x v="141"/>
    <d v="2021-09-07T00:00:00"/>
    <s v="Raw Material"/>
    <x v="0"/>
    <x v="90"/>
    <s v="EOU"/>
    <m/>
    <x v="29"/>
    <x v="65"/>
    <n v="0"/>
    <n v="0"/>
    <x v="10"/>
    <x v="70"/>
    <n v="9759012"/>
    <m/>
    <n v="2349824"/>
    <m/>
    <n v="128479150"/>
    <d v="2023-09-07T00:00:00"/>
    <m/>
    <m/>
    <m/>
    <m/>
    <m/>
    <m/>
    <d v="2023-07-09T00:00:00"/>
    <m/>
    <m/>
    <m/>
    <m/>
    <m/>
    <s v="YARN"/>
    <n v="473.15962996722453"/>
    <n v="113.92975583267071"/>
    <n v="0"/>
    <x v="0"/>
  </r>
  <r>
    <n v="143"/>
    <m/>
    <x v="142"/>
    <d v="2021-09-07T00:00:00"/>
    <s v="Raw Material"/>
    <x v="0"/>
    <x v="91"/>
    <s v="EOU"/>
    <m/>
    <x v="33"/>
    <x v="61"/>
    <n v="0"/>
    <n v="0"/>
    <x v="12"/>
    <x v="86"/>
    <n v="5165041"/>
    <m/>
    <n v="1915053"/>
    <m/>
    <n v="128479153"/>
    <d v="2023-09-07T00:00:00"/>
    <m/>
    <m/>
    <m/>
    <m/>
    <m/>
    <m/>
    <d v="2023-07-09T00:00:00"/>
    <m/>
    <m/>
    <m/>
    <m/>
    <m/>
    <s v="Chemical"/>
    <n v="350.1722711864407"/>
    <n v="129.83410169491526"/>
    <n v="0"/>
    <x v="0"/>
  </r>
  <r>
    <n v="144"/>
    <m/>
    <x v="143"/>
    <d v="2021-09-07T00:00:00"/>
    <s v="Raw Material"/>
    <x v="0"/>
    <x v="92"/>
    <s v="EOU"/>
    <m/>
    <x v="29"/>
    <x v="77"/>
    <n v="0"/>
    <n v="0"/>
    <x v="10"/>
    <x v="70"/>
    <n v="10851807"/>
    <m/>
    <n v="2612951"/>
    <m/>
    <n v="128479149"/>
    <d v="2023-09-07T00:00:00"/>
    <m/>
    <m/>
    <m/>
    <m/>
    <m/>
    <m/>
    <d v="2023-07-09T00:00:00"/>
    <m/>
    <m/>
    <m/>
    <m/>
    <m/>
    <s v="YARN"/>
    <n v="550.02671113453903"/>
    <n v="132.43811329170384"/>
    <n v="0"/>
    <x v="0"/>
  </r>
  <r>
    <n v="145"/>
    <m/>
    <x v="144"/>
    <d v="2021-09-08T00:00:00"/>
    <s v="Raw Material"/>
    <x v="0"/>
    <x v="93"/>
    <s v="EOU"/>
    <m/>
    <x v="34"/>
    <x v="8"/>
    <n v="0"/>
    <n v="0"/>
    <x v="5"/>
    <x v="87"/>
    <n v="7150758"/>
    <m/>
    <n v="2651301"/>
    <m/>
    <n v="128479156"/>
    <d v="2023-09-08T00:00:00"/>
    <m/>
    <m/>
    <m/>
    <m/>
    <m/>
    <m/>
    <d v="2023-07-10T00:00:00"/>
    <m/>
    <m/>
    <m/>
    <m/>
    <m/>
    <s v="DYES"/>
    <n v="595.89649999999995"/>
    <n v="220.94175000000001"/>
    <n v="0"/>
    <x v="0"/>
  </r>
  <r>
    <n v="146"/>
    <m/>
    <x v="145"/>
    <d v="2021-09-10T00:00:00"/>
    <s v="Raw Material"/>
    <x v="0"/>
    <x v="84"/>
    <s v="EOU"/>
    <m/>
    <x v="14"/>
    <x v="71"/>
    <n v="0"/>
    <n v="0"/>
    <x v="6"/>
    <x v="88"/>
    <n v="6250860"/>
    <m/>
    <n v="2657844"/>
    <m/>
    <m/>
    <d v="2023-09-10T00:00:00"/>
    <m/>
    <m/>
    <m/>
    <m/>
    <m/>
    <m/>
    <d v="2023-07-12T00:00:00"/>
    <m/>
    <s v="OK"/>
    <m/>
    <m/>
    <m/>
    <s v="YARN"/>
    <n v="248.05"/>
    <n v="105.47"/>
    <n v="0"/>
    <x v="0"/>
  </r>
  <r>
    <n v="147"/>
    <m/>
    <x v="146"/>
    <d v="2021-09-10T00:00:00"/>
    <s v="Raw Material"/>
    <x v="0"/>
    <x v="94"/>
    <s v="EOU"/>
    <m/>
    <x v="14"/>
    <x v="79"/>
    <n v="0"/>
    <n v="0"/>
    <x v="13"/>
    <x v="45"/>
    <n v="1275345.6000000001"/>
    <m/>
    <n v="542264.4"/>
    <m/>
    <m/>
    <d v="2023-09-10T00:00:00"/>
    <m/>
    <m/>
    <m/>
    <m/>
    <m/>
    <m/>
    <d v="2023-07-12T00:00:00"/>
    <m/>
    <s v="OK"/>
    <m/>
    <m/>
    <m/>
    <s v="YARN"/>
    <n v="741.48"/>
    <n v="315.27000000000004"/>
    <n v="0"/>
    <x v="0"/>
  </r>
  <r>
    <n v="148"/>
    <m/>
    <x v="147"/>
    <d v="2021-09-10T00:00:00"/>
    <s v="Raw Material"/>
    <x v="0"/>
    <x v="95"/>
    <s v="EOU"/>
    <m/>
    <x v="7"/>
    <x v="80"/>
    <n v="0"/>
    <n v="0"/>
    <x v="11"/>
    <x v="89"/>
    <n v="1070809.8800000001"/>
    <m/>
    <n v="397066.46"/>
    <m/>
    <m/>
    <d v="2023-09-10T00:00:00"/>
    <m/>
    <m/>
    <m/>
    <m/>
    <m/>
    <m/>
    <d v="2023-07-12T00:00:00"/>
    <m/>
    <s v="OK"/>
    <m/>
    <m/>
    <m/>
    <s v="FABRIC"/>
    <n v="24.460000000000004"/>
    <n v="9.07"/>
    <n v="0"/>
    <x v="0"/>
  </r>
  <r>
    <n v="149"/>
    <m/>
    <x v="148"/>
    <d v="2021-09-13T00:00:00"/>
    <s v="Raw Material"/>
    <x v="0"/>
    <x v="96"/>
    <s v="EOU"/>
    <m/>
    <x v="29"/>
    <x v="77"/>
    <n v="0"/>
    <n v="0"/>
    <x v="10"/>
    <x v="70"/>
    <n v="22361282"/>
    <m/>
    <n v="5384261"/>
    <m/>
    <n v="128479151"/>
    <d v="2023-09-13T00:00:00"/>
    <m/>
    <m/>
    <m/>
    <m/>
    <m/>
    <m/>
    <d v="2023-07-15T00:00:00"/>
    <m/>
    <m/>
    <m/>
    <m/>
    <m/>
    <s v="YARN"/>
    <n v="552.16177708857549"/>
    <n v="132.95226642500685"/>
    <n v="0"/>
    <x v="0"/>
  </r>
  <r>
    <n v="150"/>
    <m/>
    <x v="149"/>
    <d v="2021-09-13T00:00:00"/>
    <s v="Raw Material"/>
    <x v="0"/>
    <x v="97"/>
    <s v="EOU"/>
    <m/>
    <x v="29"/>
    <x v="77"/>
    <n v="0"/>
    <n v="0"/>
    <x v="10"/>
    <x v="70"/>
    <n v="11244112"/>
    <m/>
    <n v="2707414"/>
    <m/>
    <n v="128479155"/>
    <d v="2023-09-13T00:00:00"/>
    <m/>
    <m/>
    <m/>
    <m/>
    <m/>
    <m/>
    <d v="2023-07-15T00:00:00"/>
    <m/>
    <m/>
    <m/>
    <m/>
    <m/>
    <s v="YARN"/>
    <n v="552.1617772714327"/>
    <n v="132.95229770475058"/>
    <n v="0"/>
    <x v="0"/>
  </r>
  <r>
    <n v="151"/>
    <m/>
    <x v="150"/>
    <d v="2021-09-16T00:00:00"/>
    <s v="Raw Material"/>
    <x v="0"/>
    <x v="33"/>
    <s v="EOU"/>
    <m/>
    <x v="32"/>
    <x v="81"/>
    <n v="0"/>
    <n v="0"/>
    <x v="3"/>
    <x v="83"/>
    <n v="32607877"/>
    <m/>
    <n v="7851488"/>
    <m/>
    <n v="139571795"/>
    <d v="2023-09-16T00:00:00"/>
    <m/>
    <m/>
    <m/>
    <m/>
    <m/>
    <m/>
    <d v="2023-07-18T00:00:00"/>
    <m/>
    <m/>
    <m/>
    <m/>
    <m/>
    <s v="YARN"/>
    <n v="898.58567570546734"/>
    <n v="216.36596119929453"/>
    <n v="0"/>
    <x v="0"/>
  </r>
  <r>
    <n v="152"/>
    <m/>
    <x v="151"/>
    <d v="2021-09-16T00:00:00"/>
    <s v="Packing Material"/>
    <x v="0"/>
    <x v="98"/>
    <s v="EOU"/>
    <m/>
    <x v="24"/>
    <x v="82"/>
    <n v="0"/>
    <n v="0"/>
    <x v="9"/>
    <x v="57"/>
    <n v="54665.968000000008"/>
    <m/>
    <n v="23428.272000000001"/>
    <m/>
    <m/>
    <d v="2023-09-16T00:00:00"/>
    <m/>
    <m/>
    <m/>
    <m/>
    <m/>
    <m/>
    <d v="2023-07-18T00:00:00"/>
    <m/>
    <m/>
    <m/>
    <m/>
    <m/>
    <s v="Packing Material"/>
    <n v="1.1200000000000001"/>
    <n v="0.48"/>
    <n v="0"/>
    <x v="0"/>
  </r>
  <r>
    <n v="153"/>
    <m/>
    <x v="152"/>
    <d v="2021-09-17T00:00:00"/>
    <s v="Raw Material"/>
    <x v="0"/>
    <x v="33"/>
    <s v="EOU"/>
    <m/>
    <x v="31"/>
    <x v="81"/>
    <n v="0"/>
    <n v="0"/>
    <x v="3"/>
    <x v="84"/>
    <n v="32636751"/>
    <m/>
    <n v="7858440"/>
    <m/>
    <n v="139571793"/>
    <d v="2023-09-17T00:00:00"/>
    <m/>
    <m/>
    <m/>
    <m/>
    <m/>
    <m/>
    <d v="2023-07-19T00:00:00"/>
    <m/>
    <m/>
    <m/>
    <m/>
    <m/>
    <s v="YARN"/>
    <n v="899.38136574074076"/>
    <n v="216.55753968253967"/>
    <n v="0"/>
    <x v="0"/>
  </r>
  <r>
    <n v="154"/>
    <m/>
    <x v="153"/>
    <d v="2021-09-17T00:00:00"/>
    <s v="Raw Material"/>
    <x v="0"/>
    <x v="33"/>
    <s v="EOU"/>
    <m/>
    <x v="31"/>
    <x v="81"/>
    <n v="0"/>
    <n v="0"/>
    <x v="3"/>
    <x v="90"/>
    <n v="32636751"/>
    <m/>
    <n v="7858440"/>
    <m/>
    <n v="139571794"/>
    <d v="2023-09-17T00:00:00"/>
    <m/>
    <m/>
    <m/>
    <m/>
    <m/>
    <m/>
    <d v="2023-07-19T00:00:00"/>
    <m/>
    <m/>
    <m/>
    <m/>
    <m/>
    <s v="YARN"/>
    <n v="899.38136574074076"/>
    <n v="216.55753968253967"/>
    <n v="0"/>
    <x v="0"/>
  </r>
  <r>
    <n v="155"/>
    <m/>
    <x v="154"/>
    <d v="2021-09-17T00:00:00"/>
    <s v="Raw Material"/>
    <x v="0"/>
    <x v="99"/>
    <s v="EOU"/>
    <m/>
    <x v="29"/>
    <x v="72"/>
    <n v="0"/>
    <n v="0"/>
    <x v="10"/>
    <x v="70"/>
    <n v="30383591"/>
    <m/>
    <n v="7315913"/>
    <m/>
    <n v="139571799"/>
    <d v="2023-09-17T00:00:00"/>
    <m/>
    <m/>
    <m/>
    <m/>
    <m/>
    <m/>
    <d v="2023-07-19T00:00:00"/>
    <m/>
    <m/>
    <m/>
    <m/>
    <m/>
    <s v="YARN"/>
    <n v="847.49396810697579"/>
    <n v="204.06383625607026"/>
    <n v="0"/>
    <x v="0"/>
  </r>
  <r>
    <n v="156"/>
    <m/>
    <x v="155"/>
    <d v="2021-09-22T00:00:00"/>
    <s v="Raw Material"/>
    <x v="0"/>
    <x v="100"/>
    <s v="EOU"/>
    <m/>
    <x v="29"/>
    <x v="73"/>
    <n v="0"/>
    <n v="0"/>
    <x v="10"/>
    <x v="70"/>
    <n v="11954555"/>
    <m/>
    <n v="2878478"/>
    <m/>
    <n v="139571785"/>
    <d v="2023-09-22T00:00:00"/>
    <m/>
    <m/>
    <m/>
    <m/>
    <m/>
    <m/>
    <d v="2023-07-24T00:00:00"/>
    <m/>
    <m/>
    <m/>
    <m/>
    <m/>
    <s v="YARN"/>
    <n v="578.21305925030231"/>
    <n v="139.22505441354292"/>
    <n v="0"/>
    <x v="0"/>
  </r>
  <r>
    <n v="157"/>
    <m/>
    <x v="156"/>
    <d v="2021-09-28T00:00:00"/>
    <s v="Raw Material"/>
    <x v="0"/>
    <x v="101"/>
    <s v="EOU"/>
    <m/>
    <x v="35"/>
    <x v="83"/>
    <n v="0"/>
    <n v="0"/>
    <x v="12"/>
    <x v="91"/>
    <n v="2205739"/>
    <m/>
    <n v="817826"/>
    <m/>
    <n v="139571801"/>
    <d v="2023-09-28T00:00:00"/>
    <m/>
    <m/>
    <m/>
    <m/>
    <m/>
    <m/>
    <d v="2023-07-30T00:00:00"/>
    <m/>
    <m/>
    <m/>
    <m/>
    <m/>
    <s v="Chemical"/>
    <n v="115.84763655462184"/>
    <n v="42.953046218487394"/>
    <n v="0"/>
    <x v="0"/>
  </r>
  <r>
    <n v="158"/>
    <m/>
    <x v="157"/>
    <d v="2021-09-28T00:00:00"/>
    <s v="Raw Material"/>
    <x v="0"/>
    <x v="102"/>
    <s v="EOU"/>
    <m/>
    <x v="36"/>
    <x v="84"/>
    <n v="0"/>
    <n v="0"/>
    <x v="12"/>
    <x v="92"/>
    <n v="5135336"/>
    <m/>
    <n v="933090"/>
    <m/>
    <n v="139571813"/>
    <d v="2023-09-28T00:00:00"/>
    <m/>
    <m/>
    <m/>
    <m/>
    <m/>
    <m/>
    <d v="2023-07-30T00:00:00"/>
    <m/>
    <m/>
    <m/>
    <m/>
    <m/>
    <s v="Chemical"/>
    <n v="285.29644444444443"/>
    <n v="51.838333333333331"/>
    <n v="0"/>
    <x v="0"/>
  </r>
  <r>
    <n v="159"/>
    <m/>
    <x v="158"/>
    <d v="2021-09-28T00:00:00"/>
    <s v="Raw Material"/>
    <x v="0"/>
    <x v="103"/>
    <s v="EOU"/>
    <m/>
    <x v="37"/>
    <x v="61"/>
    <n v="0"/>
    <n v="0"/>
    <x v="12"/>
    <x v="93"/>
    <n v="6451158"/>
    <m/>
    <n v="1400876"/>
    <m/>
    <n v="139571815"/>
    <d v="2023-09-28T00:00:00"/>
    <m/>
    <m/>
    <m/>
    <m/>
    <m/>
    <m/>
    <d v="2023-07-30T00:00:00"/>
    <m/>
    <m/>
    <m/>
    <m/>
    <m/>
    <s v="Chemical"/>
    <n v="354.45923076923077"/>
    <n v="76.971208791208795"/>
    <n v="0"/>
    <x v="0"/>
  </r>
  <r>
    <n v="160"/>
    <m/>
    <x v="159"/>
    <d v="2021-09-29T00:00:00"/>
    <s v="Raw Material"/>
    <x v="0"/>
    <x v="104"/>
    <s v="EOU"/>
    <m/>
    <x v="2"/>
    <x v="85"/>
    <n v="0"/>
    <n v="0"/>
    <x v="2"/>
    <x v="94"/>
    <n v="5126524"/>
    <m/>
    <n v="1597871"/>
    <m/>
    <n v="139571792"/>
    <d v="2023-09-29T00:00:00"/>
    <m/>
    <m/>
    <m/>
    <m/>
    <m/>
    <m/>
    <d v="2023-07-31T00:00:00"/>
    <m/>
    <m/>
    <m/>
    <m/>
    <m/>
    <s v="FABRIC"/>
    <n v="1621.8044922492882"/>
    <n v="505.49541284403671"/>
    <n v="0"/>
    <x v="0"/>
  </r>
  <r>
    <n v="161"/>
    <m/>
    <x v="160"/>
    <d v="2021-09-29T00:00:00"/>
    <s v="Raw Material"/>
    <x v="0"/>
    <x v="93"/>
    <s v="EOU"/>
    <m/>
    <x v="38"/>
    <x v="86"/>
    <n v="0"/>
    <n v="0"/>
    <x v="12"/>
    <x v="95"/>
    <n v="6458887"/>
    <m/>
    <n v="1173580"/>
    <m/>
    <n v="139571805"/>
    <d v="2023-09-29T00:00:00"/>
    <m/>
    <m/>
    <m/>
    <m/>
    <m/>
    <m/>
    <d v="2023-07-31T00:00:00"/>
    <m/>
    <m/>
    <m/>
    <m/>
    <m/>
    <s v="Chemical"/>
    <n v="538.24058333333335"/>
    <n v="97.798333333333332"/>
    <n v="0"/>
    <x v="0"/>
  </r>
  <r>
    <n v="162"/>
    <m/>
    <x v="161"/>
    <d v="2021-09-29T00:00:00"/>
    <s v="Raw Material"/>
    <x v="0"/>
    <x v="105"/>
    <s v="EOU"/>
    <m/>
    <x v="39"/>
    <x v="87"/>
    <n v="0"/>
    <n v="0"/>
    <x v="12"/>
    <x v="96"/>
    <n v="17167273"/>
    <m/>
    <n v="3119293"/>
    <m/>
    <n v="139571814"/>
    <d v="2023-09-29T00:00:00"/>
    <m/>
    <m/>
    <m/>
    <m/>
    <m/>
    <m/>
    <d v="2023-07-31T00:00:00"/>
    <m/>
    <m/>
    <m/>
    <m/>
    <m/>
    <s v="Chemical"/>
    <n v="476.86869444444443"/>
    <n v="86.64702777777778"/>
    <n v="0"/>
    <x v="0"/>
  </r>
  <r>
    <n v="163"/>
    <m/>
    <x v="162"/>
    <d v="2021-09-30T00:00:00"/>
    <s v="Raw Material"/>
    <x v="0"/>
    <x v="106"/>
    <s v="EOU"/>
    <m/>
    <x v="14"/>
    <x v="88"/>
    <n v="0"/>
    <n v="0"/>
    <x v="6"/>
    <x v="97"/>
    <n v="12166307.999999998"/>
    <m/>
    <n v="4648644"/>
    <m/>
    <m/>
    <d v="2023-09-30T00:00:00"/>
    <m/>
    <m/>
    <m/>
    <m/>
    <m/>
    <m/>
    <d v="2023-08-01T00:00:00"/>
    <m/>
    <s v="OK"/>
    <m/>
    <m/>
    <m/>
    <s v="YARN"/>
    <n v="263.33999999999997"/>
    <n v="100.62"/>
    <n v="0"/>
    <x v="0"/>
  </r>
  <r>
    <n v="164"/>
    <m/>
    <x v="163"/>
    <d v="2021-10-02T00:00:00"/>
    <s v="Raw Material"/>
    <x v="0"/>
    <x v="36"/>
    <s v="EOU"/>
    <m/>
    <x v="14"/>
    <x v="89"/>
    <n v="0"/>
    <n v="0"/>
    <x v="6"/>
    <x v="98"/>
    <n v="6921720"/>
    <m/>
    <n v="2942985.6"/>
    <m/>
    <m/>
    <d v="2023-10-02T00:00:00"/>
    <m/>
    <m/>
    <m/>
    <m/>
    <m/>
    <m/>
    <d v="2023-08-03T00:00:00"/>
    <m/>
    <s v="OK"/>
    <m/>
    <m/>
    <m/>
    <s v="YARN"/>
    <n v="282.75"/>
    <n v="120.22"/>
    <n v="0"/>
    <x v="0"/>
  </r>
  <r>
    <n v="165"/>
    <m/>
    <x v="164"/>
    <d v="2021-10-05T00:00:00"/>
    <s v="Raw Material"/>
    <x v="0"/>
    <x v="107"/>
    <s v="EOU"/>
    <m/>
    <x v="14"/>
    <x v="89"/>
    <n v="0"/>
    <n v="0"/>
    <x v="6"/>
    <x v="98"/>
    <n v="13831689.6"/>
    <m/>
    <n v="5881075.2000000002"/>
    <m/>
    <m/>
    <d v="2023-10-05T00:00:00"/>
    <m/>
    <m/>
    <m/>
    <m/>
    <m/>
    <m/>
    <d v="2023-08-06T00:00:00"/>
    <m/>
    <s v="OK"/>
    <m/>
    <m/>
    <m/>
    <s v="YARN"/>
    <n v="282.51"/>
    <n v="120.12"/>
    <n v="0"/>
    <x v="0"/>
  </r>
  <r>
    <n v="166"/>
    <m/>
    <x v="165"/>
    <d v="2021-10-05T00:00:00"/>
    <s v="Raw Material"/>
    <x v="0"/>
    <x v="108"/>
    <s v="EOU"/>
    <m/>
    <x v="29"/>
    <x v="90"/>
    <n v="0"/>
    <n v="0"/>
    <x v="10"/>
    <x v="70"/>
    <n v="50580580"/>
    <m/>
    <n v="12179045"/>
    <m/>
    <n v="139571842"/>
    <d v="2023-10-05T00:00:00"/>
    <m/>
    <m/>
    <m/>
    <m/>
    <m/>
    <m/>
    <d v="2023-08-06T00:00:00"/>
    <m/>
    <m/>
    <m/>
    <m/>
    <m/>
    <s v="YARN"/>
    <n v="831.82166526880133"/>
    <n v="200.29018040686105"/>
    <n v="0"/>
    <x v="0"/>
  </r>
  <r>
    <n v="167"/>
    <m/>
    <x v="166"/>
    <d v="2021-10-06T00:00:00"/>
    <s v="Raw Material"/>
    <x v="0"/>
    <x v="109"/>
    <s v="EOU"/>
    <m/>
    <x v="29"/>
    <x v="77"/>
    <n v="0"/>
    <n v="0"/>
    <x v="10"/>
    <x v="70"/>
    <n v="11268762"/>
    <m/>
    <n v="2713349"/>
    <m/>
    <n v="139571843"/>
    <d v="2023-10-06T00:00:00"/>
    <m/>
    <m/>
    <m/>
    <m/>
    <m/>
    <m/>
    <d v="2023-08-07T00:00:00"/>
    <m/>
    <m/>
    <m/>
    <m/>
    <m/>
    <s v="YARN"/>
    <n v="562.6728649037309"/>
    <n v="135.4831928577135"/>
    <n v="0"/>
    <x v="0"/>
  </r>
  <r>
    <n v="168"/>
    <m/>
    <x v="167"/>
    <d v="2021-10-06T00:00:00"/>
    <s v="Raw Material"/>
    <x v="0"/>
    <x v="110"/>
    <s v="EOU"/>
    <m/>
    <x v="40"/>
    <x v="91"/>
    <n v="0"/>
    <n v="0"/>
    <x v="12"/>
    <x v="99"/>
    <n v="195712"/>
    <m/>
    <n v="94180"/>
    <m/>
    <m/>
    <d v="2023-10-06T00:00:00"/>
    <m/>
    <m/>
    <m/>
    <m/>
    <m/>
    <m/>
    <d v="2023-08-07T00:00:00"/>
    <m/>
    <s v="OK"/>
    <m/>
    <m/>
    <m/>
    <s v="Chemical"/>
    <n v="978.56"/>
    <n v="470.9"/>
    <n v="0"/>
    <x v="0"/>
  </r>
  <r>
    <n v="169"/>
    <m/>
    <x v="168"/>
    <d v="2021-10-11T00:00:00"/>
    <s v="Raw Material"/>
    <x v="0"/>
    <x v="111"/>
    <s v="EOU"/>
    <m/>
    <x v="14"/>
    <x v="92"/>
    <n v="0"/>
    <n v="0"/>
    <x v="6"/>
    <x v="100"/>
    <n v="6176196"/>
    <m/>
    <n v="2625948"/>
    <m/>
    <m/>
    <d v="2023-10-11T00:00:00"/>
    <m/>
    <m/>
    <m/>
    <m/>
    <m/>
    <m/>
    <d v="2023-08-12T00:00:00"/>
    <m/>
    <s v="OK"/>
    <m/>
    <m/>
    <m/>
    <s v="YARN"/>
    <n v="263.94"/>
    <n v="112.22"/>
    <n v="0"/>
    <x v="0"/>
  </r>
  <r>
    <n v="170"/>
    <m/>
    <x v="169"/>
    <d v="2021-10-11T00:00:00"/>
    <s v="Raw Material"/>
    <x v="0"/>
    <x v="107"/>
    <s v="EOU"/>
    <m/>
    <x v="14"/>
    <x v="46"/>
    <n v="0"/>
    <n v="0"/>
    <x v="6"/>
    <x v="101"/>
    <n v="13949193.600000001"/>
    <m/>
    <n v="5931014.4000000004"/>
    <m/>
    <m/>
    <d v="2023-10-11T00:00:00"/>
    <m/>
    <m/>
    <m/>
    <m/>
    <m/>
    <m/>
    <d v="2023-08-12T00:00:00"/>
    <m/>
    <s v="OK"/>
    <m/>
    <m/>
    <m/>
    <s v="YARN"/>
    <n v="284.91000000000003"/>
    <n v="121.14"/>
    <n v="0"/>
    <x v="0"/>
  </r>
  <r>
    <n v="171"/>
    <m/>
    <x v="170"/>
    <d v="2021-10-11T00:00:00"/>
    <s v="Raw Material"/>
    <x v="0"/>
    <x v="37"/>
    <s v="EOU"/>
    <m/>
    <x v="31"/>
    <x v="81"/>
    <n v="0"/>
    <n v="0"/>
    <x v="3"/>
    <x v="83"/>
    <n v="423843.83999999997"/>
    <m/>
    <n v="102150.72"/>
    <m/>
    <m/>
    <d v="2023-10-11T00:00:00"/>
    <m/>
    <m/>
    <m/>
    <m/>
    <m/>
    <m/>
    <d v="2023-08-12T00:00:00"/>
    <m/>
    <s v="OK"/>
    <m/>
    <m/>
    <m/>
    <s v="YARN"/>
    <n v="23.36"/>
    <n v="5.63"/>
    <n v="0"/>
    <x v="0"/>
  </r>
  <r>
    <n v="172"/>
    <m/>
    <x v="171"/>
    <d v="2021-10-11T00:00:00"/>
    <s v="Raw Material"/>
    <x v="0"/>
    <x v="84"/>
    <s v="EOU"/>
    <m/>
    <x v="14"/>
    <x v="71"/>
    <n v="0"/>
    <n v="0"/>
    <x v="6"/>
    <x v="102"/>
    <n v="6386940"/>
    <m/>
    <n v="2715552"/>
    <m/>
    <m/>
    <d v="2023-10-11T00:00:00"/>
    <m/>
    <m/>
    <m/>
    <m/>
    <m/>
    <m/>
    <d v="2023-08-12T00:00:00"/>
    <m/>
    <s v="OK"/>
    <m/>
    <m/>
    <m/>
    <s v="YARN"/>
    <n v="253.45"/>
    <n v="107.76"/>
    <n v="0"/>
    <x v="0"/>
  </r>
  <r>
    <n v="173"/>
    <m/>
    <x v="172"/>
    <d v="2021-10-12T00:00:00"/>
    <s v="Raw Material"/>
    <x v="0"/>
    <x v="112"/>
    <s v="EOU"/>
    <m/>
    <x v="29"/>
    <x v="77"/>
    <n v="0"/>
    <n v="0"/>
    <x v="10"/>
    <x v="70"/>
    <n v="11358436"/>
    <m/>
    <n v="2734941"/>
    <m/>
    <n v="139571868"/>
    <d v="2023-10-12T00:00:00"/>
    <m/>
    <m/>
    <m/>
    <m/>
    <m/>
    <m/>
    <d v="2023-08-13T00:00:00"/>
    <m/>
    <m/>
    <m/>
    <m/>
    <m/>
    <s v="YARN"/>
    <n v="561.52324265000323"/>
    <n v="135.20637337538744"/>
    <n v="0"/>
    <x v="0"/>
  </r>
  <r>
    <n v="174"/>
    <m/>
    <x v="173"/>
    <d v="2021-10-12T00:00:00"/>
    <s v="Raw Material"/>
    <x v="0"/>
    <x v="113"/>
    <s v="EOU"/>
    <m/>
    <x v="29"/>
    <x v="77"/>
    <n v="0"/>
    <n v="0"/>
    <x v="10"/>
    <x v="70"/>
    <n v="1163138"/>
    <m/>
    <n v="2687916"/>
    <m/>
    <n v="139571867"/>
    <d v="2023-10-12T00:00:00"/>
    <m/>
    <m/>
    <m/>
    <m/>
    <m/>
    <m/>
    <d v="2023-08-13T00:00:00"/>
    <m/>
    <m/>
    <m/>
    <m/>
    <m/>
    <s v="YARN"/>
    <n v="58.507653382025246"/>
    <n v="135.20636214103553"/>
    <n v="0"/>
    <x v="0"/>
  </r>
  <r>
    <n v="175"/>
    <m/>
    <x v="174"/>
    <d v="2021-10-12T00:00:00"/>
    <s v="Raw Material"/>
    <x v="0"/>
    <x v="114"/>
    <s v="EOU"/>
    <m/>
    <x v="29"/>
    <x v="90"/>
    <n v="0"/>
    <n v="0"/>
    <x v="10"/>
    <x v="70"/>
    <n v="33070568"/>
    <m/>
    <n v="7962896"/>
    <m/>
    <n v="139571869"/>
    <d v="2023-10-12T00:00:00"/>
    <m/>
    <m/>
    <m/>
    <m/>
    <m/>
    <m/>
    <d v="2023-08-13T00:00:00"/>
    <m/>
    <m/>
    <m/>
    <m/>
    <m/>
    <s v="YARN"/>
    <n v="831.8216757887958"/>
    <n v="200.29016419832581"/>
    <n v="0"/>
    <x v="0"/>
  </r>
  <r>
    <n v="176"/>
    <m/>
    <x v="175"/>
    <d v="2021-10-12T00:00:00"/>
    <s v="Raw Material"/>
    <x v="0"/>
    <x v="115"/>
    <s v="EOU"/>
    <m/>
    <x v="14"/>
    <x v="93"/>
    <n v="0"/>
    <n v="0"/>
    <x v="6"/>
    <x v="103"/>
    <n v="18307674"/>
    <m/>
    <n v="6995835"/>
    <m/>
    <m/>
    <d v="2023-10-12T00:00:00"/>
    <m/>
    <m/>
    <m/>
    <m/>
    <m/>
    <m/>
    <d v="2023-08-13T00:00:00"/>
    <m/>
    <s v="OK"/>
    <m/>
    <m/>
    <m/>
    <s v="YARN"/>
    <n v="264.18"/>
    <n v="100.95"/>
    <n v="0"/>
    <x v="0"/>
  </r>
  <r>
    <n v="177"/>
    <m/>
    <x v="176"/>
    <d v="2021-10-13T00:00:00"/>
    <s v="Raw Material"/>
    <x v="0"/>
    <x v="60"/>
    <s v="EOU"/>
    <m/>
    <x v="14"/>
    <x v="46"/>
    <n v="0"/>
    <n v="0"/>
    <x v="6"/>
    <x v="62"/>
    <n v="6575877"/>
    <m/>
    <n v="2512587"/>
    <m/>
    <m/>
    <d v="2023-10-13T00:00:00"/>
    <m/>
    <m/>
    <m/>
    <m/>
    <m/>
    <m/>
    <d v="2023-08-14T00:00:00"/>
    <m/>
    <s v="OK"/>
    <m/>
    <m/>
    <m/>
    <s v="YARN"/>
    <n v="284.67"/>
    <n v="108.77"/>
    <n v="0"/>
    <x v="0"/>
  </r>
  <r>
    <n v="178"/>
    <m/>
    <x v="177"/>
    <d v="2021-10-13T00:00:00"/>
    <s v="Raw Material"/>
    <x v="0"/>
    <x v="116"/>
    <s v="EOU"/>
    <m/>
    <x v="29"/>
    <x v="73"/>
    <n v="0"/>
    <n v="0"/>
    <x v="10"/>
    <x v="70"/>
    <n v="12139741"/>
    <m/>
    <n v="2923068"/>
    <m/>
    <n v="139571861"/>
    <d v="2023-10-13T00:00:00"/>
    <m/>
    <m/>
    <m/>
    <m/>
    <m/>
    <m/>
    <d v="2023-08-14T00:00:00"/>
    <m/>
    <m/>
    <m/>
    <m/>
    <m/>
    <s v="YARN"/>
    <n v="585.04775903614461"/>
    <n v="140.8707469879518"/>
    <n v="0"/>
    <x v="0"/>
  </r>
  <r>
    <n v="179"/>
    <m/>
    <x v="178"/>
    <d v="2021-10-13T00:00:00"/>
    <s v="Raw Material"/>
    <x v="0"/>
    <x v="117"/>
    <s v="EOU"/>
    <m/>
    <x v="29"/>
    <x v="77"/>
    <n v="0"/>
    <n v="0"/>
    <x v="10"/>
    <x v="70"/>
    <n v="46087554"/>
    <m/>
    <n v="11097192"/>
    <m/>
    <n v="139571872"/>
    <d v="2023-10-13T00:00:00"/>
    <m/>
    <m/>
    <m/>
    <m/>
    <m/>
    <m/>
    <d v="2023-08-14T00:00:00"/>
    <m/>
    <m/>
    <m/>
    <m/>
    <m/>
    <s v="YARN"/>
    <n v="562.3444014539491"/>
    <n v="135.40410048794413"/>
    <n v="0"/>
    <x v="0"/>
  </r>
  <r>
    <n v="180"/>
    <m/>
    <x v="179"/>
    <d v="2021-10-14T00:00:00"/>
    <s v="Raw Material"/>
    <x v="0"/>
    <x v="60"/>
    <s v="EOU"/>
    <m/>
    <x v="14"/>
    <x v="46"/>
    <n v="0"/>
    <n v="0"/>
    <x v="6"/>
    <x v="62"/>
    <n v="6587196.0000000009"/>
    <m/>
    <n v="2516976"/>
    <m/>
    <m/>
    <d v="2023-10-14T00:00:00"/>
    <m/>
    <m/>
    <m/>
    <m/>
    <m/>
    <m/>
    <d v="2023-08-15T00:00:00"/>
    <m/>
    <s v="OK"/>
    <m/>
    <m/>
    <m/>
    <s v="YARN"/>
    <n v="285.16000000000003"/>
    <n v="108.96"/>
    <n v="0"/>
    <x v="0"/>
  </r>
  <r>
    <n v="181"/>
    <m/>
    <x v="180"/>
    <d v="2021-10-15T00:00:00"/>
    <s v="Raw Material"/>
    <x v="0"/>
    <x v="60"/>
    <s v="EOU"/>
    <m/>
    <x v="14"/>
    <x v="46"/>
    <n v="0"/>
    <n v="0"/>
    <x v="6"/>
    <x v="49"/>
    <n v="6591123"/>
    <m/>
    <n v="2518362"/>
    <m/>
    <m/>
    <d v="2023-10-15T00:00:00"/>
    <m/>
    <m/>
    <m/>
    <m/>
    <m/>
    <m/>
    <d v="2023-08-16T00:00:00"/>
    <m/>
    <s v="OK"/>
    <m/>
    <m/>
    <m/>
    <s v="YARN"/>
    <n v="285.33"/>
    <n v="109.02"/>
    <n v="0"/>
    <x v="0"/>
  </r>
  <r>
    <n v="182"/>
    <m/>
    <x v="181"/>
    <d v="2021-10-16T00:00:00"/>
    <s v="Raw Material"/>
    <x v="0"/>
    <x v="118"/>
    <s v="EOU"/>
    <m/>
    <x v="41"/>
    <x v="81"/>
    <n v="0"/>
    <n v="0"/>
    <x v="5"/>
    <x v="104"/>
    <n v="5055902"/>
    <m/>
    <n v="1874588"/>
    <m/>
    <n v="139571883"/>
    <d v="2023-10-16T00:00:00"/>
    <m/>
    <m/>
    <m/>
    <m/>
    <m/>
    <m/>
    <d v="2023-08-17T00:00:00"/>
    <m/>
    <m/>
    <m/>
    <m/>
    <m/>
    <s v="DYES"/>
    <n v="1096.724945770065"/>
    <n v="406.63514099783077"/>
    <n v="0"/>
    <x v="0"/>
  </r>
  <r>
    <n v="183"/>
    <m/>
    <x v="182"/>
    <d v="2021-10-20T00:00:00"/>
    <s v="Raw Material"/>
    <x v="0"/>
    <x v="119"/>
    <s v="EOU"/>
    <m/>
    <x v="29"/>
    <x v="90"/>
    <n v="0"/>
    <n v="0"/>
    <x v="10"/>
    <x v="70"/>
    <n v="49784803"/>
    <m/>
    <n v="11987433"/>
    <m/>
    <n v="139571884"/>
    <d v="2023-10-20T00:00:00"/>
    <m/>
    <m/>
    <m/>
    <m/>
    <m/>
    <m/>
    <d v="2023-08-21T00:00:00"/>
    <m/>
    <m/>
    <m/>
    <m/>
    <m/>
    <s v="YARN"/>
    <n v="835.47108605797382"/>
    <n v="201.1688921930091"/>
    <n v="0"/>
    <x v="0"/>
  </r>
  <r>
    <n v="184"/>
    <m/>
    <x v="183"/>
    <d v="2021-10-25T00:00:00"/>
    <s v="Raw Material"/>
    <x v="0"/>
    <x v="60"/>
    <s v="EOU"/>
    <m/>
    <x v="14"/>
    <x v="46"/>
    <n v="0"/>
    <n v="0"/>
    <x v="6"/>
    <x v="105"/>
    <n v="6698769"/>
    <m/>
    <n v="2559480"/>
    <m/>
    <m/>
    <d v="2023-10-25T00:00:00"/>
    <m/>
    <m/>
    <m/>
    <m/>
    <m/>
    <m/>
    <d v="2023-08-26T00:00:00"/>
    <m/>
    <s v="OK"/>
    <m/>
    <m/>
    <m/>
    <s v="YARN"/>
    <n v="289.99"/>
    <n v="110.8"/>
    <n v="0"/>
    <x v="0"/>
  </r>
  <r>
    <n v="185"/>
    <m/>
    <x v="184"/>
    <d v="2021-10-25T00:00:00"/>
    <s v="Raw Material"/>
    <x v="0"/>
    <x v="60"/>
    <s v="EOU"/>
    <m/>
    <x v="14"/>
    <x v="46"/>
    <n v="0"/>
    <n v="0"/>
    <x v="6"/>
    <x v="105"/>
    <n v="6698769"/>
    <m/>
    <n v="2559480"/>
    <m/>
    <m/>
    <d v="2023-10-25T00:00:00"/>
    <m/>
    <m/>
    <m/>
    <m/>
    <m/>
    <m/>
    <d v="2023-08-26T00:00:00"/>
    <m/>
    <s v="OK"/>
    <m/>
    <m/>
    <m/>
    <s v="YARN"/>
    <n v="289.99"/>
    <n v="110.8"/>
    <n v="0"/>
    <x v="0"/>
  </r>
  <r>
    <n v="186"/>
    <m/>
    <x v="185"/>
    <d v="2021-10-29T00:00:00"/>
    <s v="Raw Material"/>
    <x v="0"/>
    <x v="120"/>
    <s v="EOU"/>
    <m/>
    <x v="42"/>
    <x v="94"/>
    <n v="0"/>
    <n v="0"/>
    <x v="12"/>
    <x v="106"/>
    <n v="573818"/>
    <m/>
    <n v="211878"/>
    <m/>
    <n v="139571909"/>
    <d v="2023-10-29T00:00:00"/>
    <m/>
    <m/>
    <m/>
    <m/>
    <m/>
    <m/>
    <d v="2023-08-30T00:00:00"/>
    <m/>
    <m/>
    <m/>
    <m/>
    <m/>
    <s v="Chemical"/>
    <n v="533.78418604651165"/>
    <n v="197.09581395348837"/>
    <n v="0"/>
    <x v="0"/>
  </r>
  <r>
    <n v="187"/>
    <m/>
    <x v="186"/>
    <d v="2021-10-30T00:00:00"/>
    <s v="Raw Material"/>
    <x v="0"/>
    <x v="121"/>
    <s v="EOU"/>
    <m/>
    <x v="25"/>
    <x v="95"/>
    <n v="0"/>
    <n v="0"/>
    <x v="12"/>
    <x v="107"/>
    <n v="4541301.75"/>
    <m/>
    <n v="1745614.5"/>
    <m/>
    <m/>
    <d v="2023-10-30T00:00:00"/>
    <m/>
    <m/>
    <m/>
    <m/>
    <m/>
    <m/>
    <d v="2023-08-31T00:00:00"/>
    <m/>
    <s v="OK"/>
    <m/>
    <m/>
    <m/>
    <s v="Chemical"/>
    <n v="90.69"/>
    <n v="34.86"/>
    <n v="0"/>
    <x v="0"/>
  </r>
  <r>
    <n v="188"/>
    <m/>
    <x v="187"/>
    <d v="2021-11-04T00:00:00"/>
    <s v="Raw Material"/>
    <x v="0"/>
    <x v="103"/>
    <s v="EOU"/>
    <m/>
    <x v="37"/>
    <x v="87"/>
    <n v="0"/>
    <n v="0"/>
    <x v="12"/>
    <x v="108"/>
    <n v="8730577"/>
    <m/>
    <n v="1895853"/>
    <m/>
    <n v="139571922"/>
    <d v="2023-11-04T00:00:00"/>
    <m/>
    <m/>
    <m/>
    <m/>
    <m/>
    <m/>
    <d v="2023-09-05T00:00:00"/>
    <m/>
    <m/>
    <m/>
    <m/>
    <m/>
    <s v="Chemical"/>
    <n v="479.70203296703295"/>
    <n v="104.16774725274725"/>
    <n v="0"/>
    <x v="0"/>
  </r>
  <r>
    <n v="189"/>
    <m/>
    <x v="188"/>
    <d v="2021-11-06T00:00:00"/>
    <s v="Raw Material"/>
    <x v="0"/>
    <x v="122"/>
    <s v="EOU"/>
    <m/>
    <x v="34"/>
    <x v="96"/>
    <n v="0"/>
    <n v="0"/>
    <x v="5"/>
    <x v="104"/>
    <n v="11948788"/>
    <m/>
    <n v="4430276"/>
    <m/>
    <n v="139571926"/>
    <d v="2023-11-06T00:00:00"/>
    <m/>
    <m/>
    <m/>
    <m/>
    <m/>
    <m/>
    <d v="2023-09-07T00:00:00"/>
    <m/>
    <m/>
    <m/>
    <m/>
    <m/>
    <s v="DYES"/>
    <n v="568.98990476190477"/>
    <n v="210.9655238095238"/>
    <n v="0"/>
    <x v="0"/>
  </r>
  <r>
    <n v="190"/>
    <m/>
    <x v="189"/>
    <d v="2021-11-08T00:00:00"/>
    <s v="Raw Material"/>
    <x v="0"/>
    <x v="75"/>
    <s v="EOU"/>
    <m/>
    <x v="30"/>
    <x v="97"/>
    <n v="0"/>
    <n v="0"/>
    <x v="12"/>
    <x v="109"/>
    <n v="7096224"/>
    <m/>
    <n v="2211802"/>
    <m/>
    <n v="139571939"/>
    <d v="2023-11-08T00:00:00"/>
    <m/>
    <m/>
    <m/>
    <m/>
    <m/>
    <m/>
    <d v="2023-09-09T00:00:00"/>
    <m/>
    <m/>
    <m/>
    <m/>
    <m/>
    <s v="Chemical"/>
    <n v="443.51400000000001"/>
    <n v="138.23762500000001"/>
    <n v="0"/>
    <x v="0"/>
  </r>
  <r>
    <n v="191"/>
    <m/>
    <x v="190"/>
    <d v="2021-11-09T00:00:00"/>
    <s v="Raw Material"/>
    <x v="0"/>
    <x v="47"/>
    <s v="EOU"/>
    <m/>
    <x v="14"/>
    <x v="92"/>
    <n v="0"/>
    <n v="0"/>
    <x v="6"/>
    <x v="61"/>
    <n v="6334635.5999999996"/>
    <m/>
    <n v="2693480.4"/>
    <m/>
    <m/>
    <d v="2023-11-09T00:00:00"/>
    <m/>
    <m/>
    <m/>
    <m/>
    <m/>
    <m/>
    <d v="2023-09-10T00:00:00"/>
    <m/>
    <s v="OK"/>
    <m/>
    <m/>
    <m/>
    <s v="YARN"/>
    <n v="262.63"/>
    <n v="111.67"/>
    <n v="0"/>
    <x v="0"/>
  </r>
  <r>
    <n v="192"/>
    <m/>
    <x v="191"/>
    <d v="2021-11-09T00:00:00"/>
    <s v="Raw Material"/>
    <x v="0"/>
    <x v="123"/>
    <s v="EOU"/>
    <m/>
    <x v="35"/>
    <x v="98"/>
    <n v="0"/>
    <n v="0"/>
    <x v="12"/>
    <x v="110"/>
    <n v="2542118"/>
    <m/>
    <n v="942547"/>
    <m/>
    <n v="139571938"/>
    <d v="2023-11-09T00:00:00"/>
    <m/>
    <m/>
    <m/>
    <m/>
    <m/>
    <m/>
    <d v="2023-09-10T00:00:00"/>
    <m/>
    <m/>
    <m/>
    <m/>
    <m/>
    <s v="Chemical"/>
    <n v="126.09712301587301"/>
    <n v="46.753323412698414"/>
    <n v="0"/>
    <x v="0"/>
  </r>
  <r>
    <n v="193"/>
    <m/>
    <x v="192"/>
    <d v="2021-11-10T00:00:00"/>
    <s v="Raw Material"/>
    <x v="0"/>
    <x v="88"/>
    <s v="EOU"/>
    <m/>
    <x v="17"/>
    <x v="99"/>
    <n v="0"/>
    <n v="0"/>
    <x v="11"/>
    <x v="111"/>
    <n v="1247224"/>
    <m/>
    <n v="388748.79999999999"/>
    <m/>
    <m/>
    <d v="2023-11-10T00:00:00"/>
    <m/>
    <m/>
    <m/>
    <m/>
    <m/>
    <m/>
    <d v="2023-09-11T00:00:00"/>
    <m/>
    <s v="OK"/>
    <m/>
    <m/>
    <m/>
    <s v="FABRIC"/>
    <n v="708.65"/>
    <n v="220.88"/>
    <n v="0"/>
    <x v="0"/>
  </r>
  <r>
    <n v="194"/>
    <m/>
    <x v="193"/>
    <d v="2021-11-11T00:00:00"/>
    <s v="Raw Material"/>
    <x v="0"/>
    <x v="75"/>
    <s v="EOU"/>
    <m/>
    <x v="28"/>
    <x v="100"/>
    <n v="0"/>
    <n v="0"/>
    <x v="12"/>
    <x v="112"/>
    <n v="5196553"/>
    <m/>
    <n v="1926736"/>
    <m/>
    <n v="139571947"/>
    <d v="2023-11-11T00:00:00"/>
    <m/>
    <m/>
    <m/>
    <m/>
    <m/>
    <m/>
    <d v="2023-09-12T00:00:00"/>
    <m/>
    <m/>
    <m/>
    <m/>
    <m/>
    <s v="Chemical"/>
    <n v="324.78456249999999"/>
    <n v="120.42100000000001"/>
    <n v="0"/>
    <x v="0"/>
  </r>
  <r>
    <n v="195"/>
    <m/>
    <x v="194"/>
    <d v="2021-11-11T00:00:00"/>
    <s v="Raw Material"/>
    <x v="0"/>
    <x v="124"/>
    <s v="EOU"/>
    <m/>
    <x v="34"/>
    <x v="101"/>
    <n v="0"/>
    <n v="0"/>
    <x v="5"/>
    <x v="104"/>
    <n v="14259822"/>
    <m/>
    <n v="5287142"/>
    <m/>
    <n v="139571946"/>
    <d v="2023-11-11T00:00:00"/>
    <m/>
    <m/>
    <m/>
    <m/>
    <m/>
    <m/>
    <d v="2023-09-12T00:00:00"/>
    <m/>
    <m/>
    <m/>
    <m/>
    <m/>
    <s v="DYES"/>
    <n v="1901.3096"/>
    <n v="704.95226666666667"/>
    <n v="0"/>
    <x v="0"/>
  </r>
  <r>
    <n v="196"/>
    <m/>
    <x v="195"/>
    <d v="2021-11-15T00:00:00"/>
    <s v="Raw Material"/>
    <x v="0"/>
    <x v="103"/>
    <s v="EOU"/>
    <m/>
    <x v="37"/>
    <x v="61"/>
    <n v="0"/>
    <n v="0"/>
    <x v="12"/>
    <x v="113"/>
    <n v="6647167"/>
    <m/>
    <n v="1443439"/>
    <m/>
    <n v="139571970"/>
    <d v="2023-11-15T00:00:00"/>
    <m/>
    <m/>
    <m/>
    <m/>
    <m/>
    <m/>
    <d v="2023-09-16T00:00:00"/>
    <m/>
    <m/>
    <m/>
    <m/>
    <m/>
    <s v="Chemical"/>
    <n v="365.22895604395603"/>
    <n v="79.309835164835164"/>
    <n v="0"/>
    <x v="0"/>
  </r>
  <r>
    <n v="197"/>
    <m/>
    <x v="196"/>
    <d v="2021-11-15T00:00:00"/>
    <s v="Raw Material"/>
    <x v="0"/>
    <x v="125"/>
    <s v="EOU"/>
    <m/>
    <x v="29"/>
    <x v="90"/>
    <n v="0"/>
    <n v="0"/>
    <x v="10"/>
    <x v="70"/>
    <n v="34692338"/>
    <m/>
    <n v="8353394"/>
    <m/>
    <n v="139571953"/>
    <d v="2023-11-15T00:00:00"/>
    <m/>
    <m/>
    <m/>
    <m/>
    <m/>
    <m/>
    <d v="2023-09-16T00:00:00"/>
    <m/>
    <m/>
    <m/>
    <m/>
    <m/>
    <s v="YARN"/>
    <n v="849.82541661665391"/>
    <n v="204.62519811184407"/>
    <n v="0"/>
    <x v="0"/>
  </r>
  <r>
    <n v="198"/>
    <m/>
    <x v="197"/>
    <d v="2021-11-16T00:00:00"/>
    <s v="Raw Material"/>
    <x v="0"/>
    <x v="126"/>
    <s v="EOU"/>
    <m/>
    <x v="29"/>
    <x v="90"/>
    <n v="0"/>
    <n v="0"/>
    <x v="10"/>
    <x v="70"/>
    <n v="34274467"/>
    <m/>
    <n v="8252777"/>
    <m/>
    <n v="139571952"/>
    <d v="2023-11-16T00:00:00"/>
    <m/>
    <m/>
    <m/>
    <m/>
    <m/>
    <m/>
    <d v="2023-09-17T00:00:00"/>
    <m/>
    <m/>
    <m/>
    <m/>
    <m/>
    <s v="YARN"/>
    <n v="857.36752183788428"/>
    <n v="206.44122532294054"/>
    <n v="0"/>
    <x v="0"/>
  </r>
  <r>
    <n v="199"/>
    <m/>
    <x v="198"/>
    <d v="2021-11-16T00:00:00"/>
    <s v="Raw Material"/>
    <x v="0"/>
    <x v="127"/>
    <s v="EOU"/>
    <m/>
    <x v="29"/>
    <x v="77"/>
    <n v="0"/>
    <n v="0"/>
    <x v="10"/>
    <x v="70"/>
    <n v="35453592"/>
    <m/>
    <n v="8536693"/>
    <m/>
    <n v="139571954"/>
    <d v="2023-11-16T00:00:00"/>
    <m/>
    <m/>
    <m/>
    <m/>
    <m/>
    <m/>
    <d v="2023-09-17T00:00:00"/>
    <m/>
    <m/>
    <m/>
    <m/>
    <m/>
    <s v="YARN"/>
    <n v="578.76801018659091"/>
    <n v="139.35865288864946"/>
    <n v="0"/>
    <x v="0"/>
  </r>
  <r>
    <n v="200"/>
    <m/>
    <x v="199"/>
    <d v="2021-11-18T00:00:00"/>
    <s v="Raw Material"/>
    <x v="0"/>
    <x v="128"/>
    <s v="EOU"/>
    <m/>
    <x v="12"/>
    <x v="102"/>
    <n v="0"/>
    <n v="0"/>
    <x v="2"/>
    <x v="114"/>
    <n v="3995748"/>
    <m/>
    <n v="1245420"/>
    <m/>
    <m/>
    <d v="2023-11-18T00:00:00"/>
    <m/>
    <m/>
    <m/>
    <m/>
    <m/>
    <m/>
    <d v="2023-09-19T00:00:00"/>
    <m/>
    <s v="OK"/>
    <m/>
    <m/>
    <m/>
    <s v="FABRIC"/>
    <n v="3133.92"/>
    <n v="976.8"/>
    <n v="0"/>
    <x v="0"/>
  </r>
  <r>
    <n v="201"/>
    <m/>
    <x v="200"/>
    <d v="2021-11-23T00:00:00"/>
    <s v="Raw Material"/>
    <x v="0"/>
    <x v="75"/>
    <s v="EOU"/>
    <m/>
    <x v="30"/>
    <x v="97"/>
    <n v="0"/>
    <n v="0"/>
    <x v="12"/>
    <x v="115"/>
    <n v="6565440"/>
    <m/>
    <n v="2046400"/>
    <m/>
    <m/>
    <d v="2023-11-23T00:00:00"/>
    <m/>
    <m/>
    <m/>
    <m/>
    <m/>
    <m/>
    <d v="2023-09-24T00:00:00"/>
    <m/>
    <s v="OK"/>
    <m/>
    <m/>
    <m/>
    <s v="Chemical"/>
    <n v="410.34"/>
    <n v="127.9"/>
    <n v="0"/>
    <x v="0"/>
  </r>
  <r>
    <n v="202"/>
    <m/>
    <x v="201"/>
    <d v="2021-11-23T00:00:00"/>
    <s v="Raw Material"/>
    <x v="0"/>
    <x v="75"/>
    <s v="EOU"/>
    <m/>
    <x v="30"/>
    <x v="97"/>
    <n v="0"/>
    <n v="0"/>
    <x v="12"/>
    <x v="109"/>
    <n v="7312640"/>
    <m/>
    <n v="2279200"/>
    <m/>
    <m/>
    <d v="2023-11-23T00:00:00"/>
    <m/>
    <m/>
    <m/>
    <m/>
    <m/>
    <m/>
    <d v="2023-09-24T00:00:00"/>
    <m/>
    <s v="OK"/>
    <m/>
    <m/>
    <m/>
    <s v="Chemical"/>
    <n v="457.04"/>
    <n v="142.44999999999999"/>
    <n v="0"/>
    <x v="0"/>
  </r>
  <r>
    <n v="203"/>
    <m/>
    <x v="202"/>
    <d v="2021-11-24T00:00:00"/>
    <s v="Raw Material"/>
    <x v="0"/>
    <x v="36"/>
    <s v="EOU"/>
    <m/>
    <x v="14"/>
    <x v="103"/>
    <n v="0"/>
    <n v="0"/>
    <x v="6"/>
    <x v="116"/>
    <n v="7177291.2000000002"/>
    <m/>
    <n v="3051676.8"/>
    <m/>
    <m/>
    <d v="2023-11-24T00:00:00"/>
    <m/>
    <m/>
    <m/>
    <m/>
    <m/>
    <m/>
    <d v="2023-09-25T00:00:00"/>
    <m/>
    <s v="OK"/>
    <m/>
    <m/>
    <m/>
    <s v="YARN"/>
    <n v="293.19"/>
    <n v="124.66"/>
    <n v="0"/>
    <x v="0"/>
  </r>
  <r>
    <n v="204"/>
    <m/>
    <x v="203"/>
    <d v="2021-11-26T00:00:00"/>
    <s v="Raw Material"/>
    <x v="0"/>
    <x v="129"/>
    <s v="EOU"/>
    <m/>
    <x v="28"/>
    <x v="104"/>
    <n v="0"/>
    <n v="0"/>
    <x v="12"/>
    <x v="117"/>
    <n v="4036348.8000000003"/>
    <m/>
    <n v="1496563.2"/>
    <m/>
    <m/>
    <d v="2023-11-26T00:00:00"/>
    <m/>
    <m/>
    <m/>
    <m/>
    <m/>
    <m/>
    <d v="2023-09-27T00:00:00"/>
    <m/>
    <s v="OK"/>
    <m/>
    <m/>
    <m/>
    <s v="Chemical"/>
    <n v="764.46"/>
    <n v="283.44"/>
    <n v="0"/>
    <x v="0"/>
  </r>
  <r>
    <n v="205"/>
    <m/>
    <x v="204"/>
    <d v="2021-11-30T00:00:00"/>
    <s v="Raw Material"/>
    <x v="0"/>
    <x v="130"/>
    <s v="EOU"/>
    <m/>
    <x v="34"/>
    <x v="105"/>
    <n v="0"/>
    <n v="0"/>
    <x v="5"/>
    <x v="118"/>
    <n v="3592301"/>
    <m/>
    <n v="1331925"/>
    <m/>
    <n v="139572012"/>
    <d v="2023-11-30T00:00:00"/>
    <m/>
    <m/>
    <m/>
    <m/>
    <m/>
    <m/>
    <d v="2023-10-01T00:00:00"/>
    <m/>
    <m/>
    <m/>
    <m/>
    <m/>
    <s v="DYES"/>
    <n v="718.46019999999999"/>
    <n v="266.38499999999999"/>
    <n v="0"/>
    <x v="0"/>
  </r>
  <r>
    <n v="206"/>
    <m/>
    <x v="205"/>
    <d v="2021-11-30T00:00:00"/>
    <s v="Raw Material"/>
    <x v="0"/>
    <x v="131"/>
    <s v="EOU"/>
    <m/>
    <x v="29"/>
    <x v="106"/>
    <n v="0"/>
    <n v="0"/>
    <x v="10"/>
    <x v="70"/>
    <n v="1210803.0990000002"/>
    <m/>
    <n v="291657.71800000005"/>
    <m/>
    <m/>
    <d v="2023-11-30T00:00:00"/>
    <m/>
    <m/>
    <m/>
    <m/>
    <m/>
    <m/>
    <d v="2023-10-01T00:00:00"/>
    <m/>
    <m/>
    <m/>
    <m/>
    <m/>
    <s v="YARN"/>
    <n v="20.010000000000002"/>
    <n v="4.8200000000000012"/>
    <n v="0"/>
    <x v="0"/>
  </r>
  <r>
    <n v="207"/>
    <m/>
    <x v="206"/>
    <d v="2021-11-30T00:00:00"/>
    <s v="Raw Material"/>
    <x v="0"/>
    <x v="132"/>
    <s v="EOU"/>
    <m/>
    <x v="29"/>
    <x v="90"/>
    <n v="0"/>
    <n v="0"/>
    <x v="10"/>
    <x v="70"/>
    <n v="34014630"/>
    <m/>
    <n v="8190214"/>
    <m/>
    <n v="139572006"/>
    <d v="2023-11-30T00:00:00"/>
    <m/>
    <m/>
    <m/>
    <m/>
    <m/>
    <m/>
    <d v="2023-10-01T00:00:00"/>
    <m/>
    <m/>
    <m/>
    <m/>
    <m/>
    <s v="YARN"/>
    <n v="855.90775269872427"/>
    <n v="206.08978133413854"/>
    <n v="0"/>
    <x v="0"/>
  </r>
  <r>
    <n v="208"/>
    <m/>
    <x v="207"/>
    <d v="2021-11-30T00:00:00"/>
    <s v="Raw Material"/>
    <x v="0"/>
    <x v="133"/>
    <s v="EOU"/>
    <m/>
    <x v="29"/>
    <x v="106"/>
    <n v="0"/>
    <n v="0"/>
    <x v="10"/>
    <x v="70"/>
    <n v="23992462"/>
    <m/>
    <n v="5777024"/>
    <m/>
    <n v="139572007"/>
    <d v="2023-11-30T00:00:00"/>
    <m/>
    <m/>
    <m/>
    <m/>
    <m/>
    <m/>
    <d v="2023-10-01T00:00:00"/>
    <m/>
    <m/>
    <m/>
    <m/>
    <m/>
    <s v="YARN"/>
    <n v="592.13744866529771"/>
    <n v="142.57779181803821"/>
    <n v="0"/>
    <x v="0"/>
  </r>
  <r>
    <n v="209"/>
    <m/>
    <x v="208"/>
    <d v="2021-11-30T00:00:00"/>
    <s v="Raw Material"/>
    <x v="0"/>
    <x v="134"/>
    <s v="EOU"/>
    <m/>
    <x v="29"/>
    <x v="106"/>
    <n v="0"/>
    <n v="0"/>
    <x v="10"/>
    <x v="70"/>
    <n v="23735889"/>
    <m/>
    <n v="5715245"/>
    <m/>
    <n v="139572004"/>
    <d v="2023-11-30T00:00:00"/>
    <m/>
    <m/>
    <m/>
    <m/>
    <m/>
    <m/>
    <d v="2023-10-01T00:00:00"/>
    <m/>
    <m/>
    <m/>
    <m/>
    <m/>
    <s v="YARN"/>
    <n v="592.13745256965808"/>
    <n v="142.57779075017899"/>
    <n v="0"/>
    <x v="0"/>
  </r>
  <r>
    <n v="210"/>
    <m/>
    <x v="209"/>
    <d v="2021-12-01T00:00:00"/>
    <s v="Raw Material"/>
    <x v="0"/>
    <x v="130"/>
    <s v="EOU"/>
    <m/>
    <x v="43"/>
    <x v="107"/>
    <n v="0"/>
    <n v="0"/>
    <x v="5"/>
    <x v="119"/>
    <n v="6912500"/>
    <m/>
    <n v="2889700.0000000005"/>
    <m/>
    <m/>
    <d v="2023-12-01T00:00:00"/>
    <m/>
    <m/>
    <m/>
    <m/>
    <m/>
    <m/>
    <d v="2023-10-02T00:00:00"/>
    <m/>
    <s v="OK"/>
    <m/>
    <m/>
    <m/>
    <s v="DYES"/>
    <n v="1382.5"/>
    <n v="577.94000000000005"/>
    <n v="0"/>
    <x v="0"/>
  </r>
  <r>
    <n v="211"/>
    <m/>
    <x v="210"/>
    <d v="2021-12-02T00:00:00"/>
    <s v="Raw Material"/>
    <x v="0"/>
    <x v="103"/>
    <s v="EOU"/>
    <m/>
    <x v="37"/>
    <x v="61"/>
    <n v="0"/>
    <n v="0"/>
    <x v="12"/>
    <x v="120"/>
    <n v="6704334"/>
    <m/>
    <n v="1455818"/>
    <m/>
    <m/>
    <d v="2023-12-02T00:00:00"/>
    <m/>
    <m/>
    <m/>
    <m/>
    <m/>
    <m/>
    <d v="2023-10-03T00:00:00"/>
    <m/>
    <m/>
    <m/>
    <m/>
    <m/>
    <s v="Chemical"/>
    <n v="368.37"/>
    <n v="79.989999999999995"/>
    <n v="0"/>
    <x v="0"/>
  </r>
  <r>
    <n v="212"/>
    <m/>
    <x v="211"/>
    <d v="2021-12-03T00:00:00"/>
    <s v="Raw Material"/>
    <x v="0"/>
    <x v="135"/>
    <s v="EOU"/>
    <m/>
    <x v="34"/>
    <x v="108"/>
    <n v="0"/>
    <n v="0"/>
    <x v="5"/>
    <x v="121"/>
    <n v="2550040"/>
    <m/>
    <n v="945483"/>
    <m/>
    <n v="139572015"/>
    <d v="2023-12-03T00:00:00"/>
    <m/>
    <m/>
    <m/>
    <m/>
    <m/>
    <m/>
    <d v="2023-10-04T00:00:00"/>
    <m/>
    <m/>
    <m/>
    <m/>
    <m/>
    <s v="DYES"/>
    <n v="1700.0266666666666"/>
    <n v="630.322"/>
    <n v="0"/>
    <x v="0"/>
  </r>
  <r>
    <n v="213"/>
    <m/>
    <x v="212"/>
    <d v="2021-12-03T00:00:00"/>
    <s v="Raw Material"/>
    <x v="0"/>
    <x v="36"/>
    <s v="EOU"/>
    <m/>
    <x v="14"/>
    <x v="103"/>
    <n v="0"/>
    <n v="0"/>
    <x v="6"/>
    <x v="49"/>
    <n v="7203729.5999999996"/>
    <m/>
    <n v="3062937.6000000001"/>
    <m/>
    <m/>
    <d v="2023-12-03T00:00:00"/>
    <m/>
    <m/>
    <m/>
    <m/>
    <m/>
    <m/>
    <d v="2023-10-04T00:00:00"/>
    <m/>
    <s v="OK"/>
    <m/>
    <m/>
    <m/>
    <s v="YARN"/>
    <n v="294.27"/>
    <n v="125.12"/>
    <n v="0"/>
    <x v="0"/>
  </r>
  <r>
    <n v="214"/>
    <m/>
    <x v="213"/>
    <d v="2021-12-06T00:00:00"/>
    <s v="Raw Material"/>
    <x v="0"/>
    <x v="136"/>
    <s v="EOU"/>
    <m/>
    <x v="7"/>
    <x v="109"/>
    <n v="0"/>
    <n v="0"/>
    <x v="11"/>
    <x v="122"/>
    <n v="12768038.5"/>
    <m/>
    <n v="4733999.55"/>
    <m/>
    <m/>
    <d v="2023-12-06T00:00:00"/>
    <m/>
    <m/>
    <m/>
    <m/>
    <m/>
    <m/>
    <d v="2023-10-07T00:00:00"/>
    <m/>
    <s v="OK"/>
    <m/>
    <m/>
    <m/>
    <s v="FABRIC"/>
    <n v="1051.3"/>
    <n v="389.78999999999996"/>
    <n v="0"/>
    <x v="0"/>
  </r>
  <r>
    <n v="215"/>
    <m/>
    <x v="214"/>
    <d v="2021-12-06T00:00:00"/>
    <s v="Raw Material"/>
    <x v="0"/>
    <x v="137"/>
    <s v="EOU"/>
    <m/>
    <x v="29"/>
    <x v="106"/>
    <n v="0"/>
    <n v="0"/>
    <x v="10"/>
    <x v="70"/>
    <n v="11835280"/>
    <m/>
    <n v="2849757"/>
    <m/>
    <n v="139572024"/>
    <d v="2023-12-06T00:00:00"/>
    <m/>
    <m/>
    <m/>
    <m/>
    <m/>
    <m/>
    <d v="2023-10-07T00:00:00"/>
    <m/>
    <m/>
    <m/>
    <m/>
    <m/>
    <s v="YARN"/>
    <n v="595.50376363563169"/>
    <n v="143.38832870426276"/>
    <n v="0"/>
    <x v="0"/>
  </r>
  <r>
    <n v="216"/>
    <m/>
    <x v="215"/>
    <d v="2021-12-06T00:00:00"/>
    <s v="Raw Material"/>
    <x v="0"/>
    <x v="138"/>
    <s v="EOU"/>
    <m/>
    <x v="29"/>
    <x v="106"/>
    <n v="0"/>
    <n v="0"/>
    <x v="10"/>
    <x v="70"/>
    <n v="11819380"/>
    <m/>
    <n v="2845929"/>
    <m/>
    <n v="139572023"/>
    <d v="2023-12-06T00:00:00"/>
    <m/>
    <m/>
    <m/>
    <m/>
    <m/>
    <m/>
    <d v="2023-10-07T00:00:00"/>
    <m/>
    <m/>
    <m/>
    <m/>
    <m/>
    <s v="YARN"/>
    <n v="595.5037611410894"/>
    <n v="143.38835230278571"/>
    <n v="0"/>
    <x v="0"/>
  </r>
  <r>
    <n v="217"/>
    <m/>
    <x v="216"/>
    <d v="2021-12-13T00:00:00"/>
    <s v="Raw Material"/>
    <x v="0"/>
    <x v="139"/>
    <s v="EOU"/>
    <m/>
    <x v="2"/>
    <x v="110"/>
    <n v="0"/>
    <n v="0"/>
    <x v="2"/>
    <x v="123"/>
    <n v="3939724.3290000004"/>
    <m/>
    <n v="1227957.9610000001"/>
    <m/>
    <m/>
    <d v="2023-12-13T00:00:00"/>
    <m/>
    <m/>
    <m/>
    <m/>
    <m/>
    <m/>
    <d v="2023-10-14T00:00:00"/>
    <m/>
    <s v="OK"/>
    <m/>
    <m/>
    <m/>
    <s v="FABRIC"/>
    <n v="1967.01"/>
    <n v="613.09"/>
    <n v="0"/>
    <x v="0"/>
  </r>
  <r>
    <n v="218"/>
    <m/>
    <x v="217"/>
    <d v="2021-12-14T00:00:00"/>
    <s v="Raw Material"/>
    <x v="0"/>
    <x v="36"/>
    <s v="EOU"/>
    <m/>
    <x v="14"/>
    <x v="103"/>
    <n v="0"/>
    <n v="0"/>
    <x v="6"/>
    <x v="43"/>
    <n v="7296019.2000000002"/>
    <m/>
    <n v="3102105.6000000001"/>
    <m/>
    <m/>
    <d v="2023-12-14T00:00:00"/>
    <m/>
    <m/>
    <m/>
    <m/>
    <m/>
    <m/>
    <d v="2023-10-15T00:00:00"/>
    <m/>
    <s v="OK"/>
    <m/>
    <m/>
    <m/>
    <s v="YARN"/>
    <n v="298.04000000000002"/>
    <n v="126.72"/>
    <n v="0"/>
    <x v="0"/>
  </r>
  <r>
    <n v="219"/>
    <m/>
    <x v="218"/>
    <d v="2021-12-14T00:00:00"/>
    <s v="Packing Material"/>
    <x v="0"/>
    <x v="140"/>
    <s v="EOU"/>
    <m/>
    <x v="11"/>
    <x v="111"/>
    <n v="0"/>
    <n v="0"/>
    <x v="9"/>
    <x v="124"/>
    <n v="5015935.4000000004"/>
    <m/>
    <n v="2032736.16"/>
    <m/>
    <m/>
    <d v="2023-12-14T00:00:00"/>
    <m/>
    <m/>
    <m/>
    <m/>
    <m/>
    <m/>
    <d v="2023-10-15T00:00:00"/>
    <m/>
    <s v="OK"/>
    <m/>
    <m/>
    <m/>
    <s v="Packing Material"/>
    <n v="665.95"/>
    <n v="269.88"/>
    <n v="0"/>
    <x v="0"/>
  </r>
  <r>
    <n v="220"/>
    <m/>
    <x v="219"/>
    <d v="2021-12-15T00:00:00"/>
    <s v="Raw Material"/>
    <x v="0"/>
    <x v="105"/>
    <s v="EOU"/>
    <m/>
    <x v="33"/>
    <x v="112"/>
    <n v="0"/>
    <n v="0"/>
    <x v="12"/>
    <x v="125"/>
    <n v="16374135"/>
    <m/>
    <n v="6071071"/>
    <m/>
    <n v="139567796"/>
    <d v="2023-12-15T00:00:00"/>
    <m/>
    <m/>
    <m/>
    <m/>
    <m/>
    <m/>
    <d v="2023-10-16T00:00:00"/>
    <m/>
    <m/>
    <m/>
    <m/>
    <m/>
    <s v="Chemical"/>
    <n v="454.83708333333334"/>
    <n v="168.64086111111112"/>
    <n v="0"/>
    <x v="0"/>
  </r>
  <r>
    <n v="221"/>
    <m/>
    <x v="220"/>
    <d v="2021-12-16T00:00:00"/>
    <s v="Raw Material"/>
    <x v="0"/>
    <x v="102"/>
    <s v="EOU"/>
    <m/>
    <x v="33"/>
    <x v="112"/>
    <n v="0"/>
    <n v="0"/>
    <x v="12"/>
    <x v="126"/>
    <n v="8187120"/>
    <m/>
    <n v="3035519.9999999995"/>
    <m/>
    <m/>
    <d v="2023-12-16T00:00:00"/>
    <m/>
    <m/>
    <m/>
    <m/>
    <m/>
    <m/>
    <d v="2023-10-17T00:00:00"/>
    <m/>
    <m/>
    <m/>
    <m/>
    <m/>
    <s v="Chemical"/>
    <n v="454.84"/>
    <n v="168.64"/>
    <n v="0"/>
    <x v="0"/>
  </r>
  <r>
    <n v="222"/>
    <m/>
    <x v="221"/>
    <d v="2021-12-16T00:00:00"/>
    <s v="Raw Material"/>
    <x v="0"/>
    <x v="141"/>
    <s v="EOU"/>
    <m/>
    <x v="28"/>
    <x v="113"/>
    <n v="0"/>
    <n v="0"/>
    <x v="12"/>
    <x v="127"/>
    <n v="8005228"/>
    <m/>
    <n v="2968028"/>
    <m/>
    <m/>
    <d v="2023-12-16T00:00:00"/>
    <m/>
    <m/>
    <m/>
    <m/>
    <m/>
    <m/>
    <d v="2023-10-17T00:00:00"/>
    <m/>
    <s v="OK"/>
    <m/>
    <m/>
    <m/>
    <s v="Chemical"/>
    <n v="408.43"/>
    <n v="151.43"/>
    <n v="0"/>
    <x v="0"/>
  </r>
  <r>
    <n v="223"/>
    <m/>
    <x v="222"/>
    <d v="2021-12-17T00:00:00"/>
    <s v="Raw Material"/>
    <x v="0"/>
    <x v="36"/>
    <s v="EOU"/>
    <m/>
    <x v="14"/>
    <x v="103"/>
    <n v="0"/>
    <n v="0"/>
    <x v="6"/>
    <x v="49"/>
    <n v="7308259.2000000002"/>
    <m/>
    <n v="3107491.1999999997"/>
    <m/>
    <m/>
    <d v="2023-12-17T00:00:00"/>
    <m/>
    <m/>
    <m/>
    <m/>
    <m/>
    <m/>
    <d v="2023-10-18T00:00:00"/>
    <m/>
    <s v="OK"/>
    <m/>
    <m/>
    <m/>
    <s v="YARN"/>
    <n v="298.54000000000002"/>
    <n v="126.93999999999998"/>
    <n v="0"/>
    <x v="0"/>
  </r>
  <r>
    <n v="224"/>
    <m/>
    <x v="223"/>
    <d v="2021-12-18T00:00:00"/>
    <s v="Raw Material"/>
    <x v="0"/>
    <x v="37"/>
    <s v="EOU"/>
    <m/>
    <x v="15"/>
    <x v="114"/>
    <n v="0"/>
    <n v="0"/>
    <x v="10"/>
    <x v="128"/>
    <n v="21534750.720000003"/>
    <m/>
    <n v="5185192.3199999994"/>
    <m/>
    <m/>
    <d v="2023-12-18T00:00:00"/>
    <m/>
    <m/>
    <m/>
    <m/>
    <m/>
    <m/>
    <d v="2023-10-19T00:00:00"/>
    <m/>
    <m/>
    <m/>
    <m/>
    <m/>
    <s v="YARN"/>
    <n v="1186.8800000000001"/>
    <n v="285.77999999999997"/>
    <n v="0"/>
    <x v="0"/>
  </r>
  <r>
    <n v="225"/>
    <m/>
    <x v="224"/>
    <d v="2021-12-18T00:00:00"/>
    <s v="Raw Material"/>
    <x v="0"/>
    <x v="37"/>
    <s v="EOU"/>
    <m/>
    <x v="15"/>
    <x v="114"/>
    <n v="0"/>
    <n v="0"/>
    <x v="10"/>
    <x v="29"/>
    <n v="21534750.720000003"/>
    <m/>
    <n v="5186280.96"/>
    <m/>
    <m/>
    <d v="2023-12-18T00:00:00"/>
    <m/>
    <m/>
    <m/>
    <m/>
    <m/>
    <m/>
    <d v="2023-10-19T00:00:00"/>
    <m/>
    <m/>
    <m/>
    <m/>
    <m/>
    <s v="YARN"/>
    <n v="1186.8800000000001"/>
    <n v="285.83999999999997"/>
    <n v="0"/>
    <x v="0"/>
  </r>
  <r>
    <n v="226"/>
    <m/>
    <x v="225"/>
    <d v="2021-12-23T00:00:00"/>
    <s v="Raw Material"/>
    <x v="0"/>
    <x v="36"/>
    <s v="EOU"/>
    <m/>
    <x v="14"/>
    <x v="100"/>
    <n v="0"/>
    <n v="0"/>
    <x v="6"/>
    <x v="62"/>
    <n v="8246332.8000000007"/>
    <m/>
    <n v="3506270.4"/>
    <m/>
    <m/>
    <d v="2023-12-23T00:00:00"/>
    <m/>
    <m/>
    <m/>
    <m/>
    <m/>
    <m/>
    <d v="2023-10-24T00:00:00"/>
    <m/>
    <s v="OK"/>
    <m/>
    <m/>
    <m/>
    <s v="YARN"/>
    <n v="336.86"/>
    <n v="143.22999999999999"/>
    <n v="0"/>
    <x v="0"/>
  </r>
  <r>
    <n v="227"/>
    <m/>
    <x v="226"/>
    <d v="2021-12-24T00:00:00"/>
    <s v="Raw Material"/>
    <x v="0"/>
    <x v="142"/>
    <s v="EOU"/>
    <m/>
    <x v="34"/>
    <x v="115"/>
    <n v="0"/>
    <n v="0"/>
    <x v="5"/>
    <x v="129"/>
    <n v="8551999"/>
    <m/>
    <n v="3170842"/>
    <m/>
    <n v="139567810"/>
    <d v="2023-12-24T00:00:00"/>
    <m/>
    <m/>
    <m/>
    <m/>
    <m/>
    <m/>
    <d v="2023-10-25T00:00:00"/>
    <m/>
    <m/>
    <m/>
    <m/>
    <m/>
    <s v="DYES"/>
    <n v="1357.4601587301588"/>
    <n v="503.30825396825395"/>
    <n v="0"/>
    <x v="0"/>
  </r>
  <r>
    <n v="228"/>
    <m/>
    <x v="227"/>
    <d v="2021-12-24T00:00:00"/>
    <s v="Raw Material"/>
    <x v="0"/>
    <x v="143"/>
    <s v="EOU"/>
    <m/>
    <x v="34"/>
    <x v="116"/>
    <n v="0"/>
    <n v="0"/>
    <x v="5"/>
    <x v="130"/>
    <n v="7989062"/>
    <m/>
    <n v="2962121"/>
    <m/>
    <n v="139567809"/>
    <d v="2023-12-24T00:00:00"/>
    <m/>
    <m/>
    <m/>
    <m/>
    <m/>
    <m/>
    <d v="2023-10-25T00:00:00"/>
    <m/>
    <m/>
    <m/>
    <m/>
    <m/>
    <s v="DYES"/>
    <n v="998.63274999999999"/>
    <n v="370.26512500000001"/>
    <n v="0"/>
    <x v="0"/>
  </r>
  <r>
    <n v="229"/>
    <m/>
    <x v="228"/>
    <d v="2021-12-28T00:00:00"/>
    <s v="Raw Material"/>
    <x v="0"/>
    <x v="144"/>
    <s v="EOU"/>
    <m/>
    <x v="44"/>
    <x v="117"/>
    <n v="0"/>
    <n v="0"/>
    <x v="12"/>
    <x v="131"/>
    <n v="6014476.7999999998"/>
    <m/>
    <n v="2406931.2000000002"/>
    <m/>
    <m/>
    <d v="2023-12-28T00:00:00"/>
    <m/>
    <m/>
    <m/>
    <m/>
    <m/>
    <m/>
    <d v="2023-10-29T00:00:00"/>
    <m/>
    <s v="OK"/>
    <m/>
    <m/>
    <m/>
    <s v="Chemical"/>
    <n v="464.08"/>
    <n v="185.72000000000003"/>
    <n v="0"/>
    <x v="0"/>
  </r>
  <r>
    <n v="230"/>
    <m/>
    <x v="229"/>
    <d v="2021-12-28T00:00:00"/>
    <s v="Raw Material"/>
    <x v="0"/>
    <x v="145"/>
    <s v="EOU"/>
    <m/>
    <x v="14"/>
    <x v="118"/>
    <n v="0"/>
    <n v="0"/>
    <x v="15"/>
    <x v="59"/>
    <n v="1294154.496"/>
    <m/>
    <n v="403370.49599999998"/>
    <m/>
    <m/>
    <d v="2023-12-28T00:00:00"/>
    <m/>
    <m/>
    <m/>
    <m/>
    <m/>
    <m/>
    <d v="2023-10-29T00:00:00"/>
    <m/>
    <s v="OK"/>
    <m/>
    <m/>
    <m/>
    <s v="YARN"/>
    <n v="5616.99"/>
    <n v="1750.7399999999998"/>
    <n v="0"/>
    <x v="0"/>
  </r>
  <r>
    <n v="231"/>
    <m/>
    <x v="230"/>
    <d v="2021-12-30T00:00:00"/>
    <s v="Raw Material"/>
    <x v="0"/>
    <x v="146"/>
    <s v="EOU"/>
    <m/>
    <x v="34"/>
    <x v="119"/>
    <n v="0"/>
    <n v="0"/>
    <x v="5"/>
    <x v="132"/>
    <n v="8459620"/>
    <m/>
    <n v="3136590"/>
    <m/>
    <n v="139567832"/>
    <d v="2023-12-30T00:00:00"/>
    <m/>
    <m/>
    <m/>
    <m/>
    <m/>
    <m/>
    <d v="2023-10-31T00:00:00"/>
    <m/>
    <m/>
    <m/>
    <m/>
    <m/>
    <s v="DYES"/>
    <n v="2819.8733333333334"/>
    <n v="1045.53"/>
    <n v="0"/>
    <x v="0"/>
  </r>
  <r>
    <n v="232"/>
    <m/>
    <x v="231"/>
    <d v="2021-12-31T00:00:00"/>
    <s v="Raw Material"/>
    <x v="0"/>
    <x v="147"/>
    <s v="EOU"/>
    <m/>
    <x v="29"/>
    <x v="90"/>
    <n v="0"/>
    <n v="0"/>
    <x v="10"/>
    <x v="70"/>
    <n v="17541376.502"/>
    <m/>
    <n v="4223704.7580000004"/>
    <m/>
    <m/>
    <d v="2023-12-31T00:00:00"/>
    <m/>
    <m/>
    <m/>
    <m/>
    <m/>
    <m/>
    <d v="2023-11-01T00:00:00"/>
    <m/>
    <m/>
    <m/>
    <m/>
    <m/>
    <s v="YARN"/>
    <n v="869.53"/>
    <n v="209.37"/>
    <n v="0"/>
    <x v="0"/>
  </r>
  <r>
    <n v="233"/>
    <m/>
    <x v="232"/>
    <d v="2021-12-31T00:00:00"/>
    <s v="Raw Material"/>
    <x v="0"/>
    <x v="148"/>
    <s v="EOU"/>
    <m/>
    <x v="29"/>
    <x v="90"/>
    <n v="0"/>
    <n v="0"/>
    <x v="10"/>
    <x v="70"/>
    <n v="52002461"/>
    <m/>
    <n v="12521412"/>
    <m/>
    <n v="139567834"/>
    <d v="2023-12-31T00:00:00"/>
    <m/>
    <m/>
    <m/>
    <m/>
    <m/>
    <m/>
    <d v="2023-11-01T00:00:00"/>
    <m/>
    <m/>
    <m/>
    <m/>
    <m/>
    <s v="YARN"/>
    <n v="869.53221380785249"/>
    <n v="209.37030453924498"/>
    <n v="0"/>
    <x v="0"/>
  </r>
  <r>
    <n v="234"/>
    <m/>
    <x v="233"/>
    <d v="2021-12-31T00:00:00"/>
    <s v="Raw Material"/>
    <x v="0"/>
    <x v="149"/>
    <s v="EOU"/>
    <m/>
    <x v="29"/>
    <x v="106"/>
    <n v="0"/>
    <n v="0"/>
    <x v="10"/>
    <x v="70"/>
    <n v="11932784.784"/>
    <m/>
    <n v="2873302.54"/>
    <m/>
    <m/>
    <d v="2023-12-31T00:00:00"/>
    <m/>
    <m/>
    <m/>
    <m/>
    <m/>
    <m/>
    <d v="2023-11-01T00:00:00"/>
    <m/>
    <m/>
    <m/>
    <m/>
    <m/>
    <s v="YARN"/>
    <n v="601.55999999999995"/>
    <n v="144.85"/>
    <n v="0"/>
    <x v="0"/>
  </r>
  <r>
    <n v="235"/>
    <m/>
    <x v="234"/>
    <d v="2021-12-31T00:00:00"/>
    <s v="Raw Material"/>
    <x v="0"/>
    <x v="150"/>
    <s v="EOU"/>
    <m/>
    <x v="7"/>
    <x v="120"/>
    <n v="0"/>
    <n v="0"/>
    <x v="2"/>
    <x v="133"/>
    <n v="384678"/>
    <m/>
    <n v="142626"/>
    <m/>
    <m/>
    <d v="2023-12-31T00:00:00"/>
    <m/>
    <m/>
    <m/>
    <m/>
    <m/>
    <m/>
    <d v="2023-11-01T00:00:00"/>
    <m/>
    <s v="OK"/>
    <m/>
    <m/>
    <m/>
    <s v="FABRIC"/>
    <n v="1282.26"/>
    <n v="475.42"/>
    <n v="0"/>
    <x v="0"/>
  </r>
  <r>
    <n v="236"/>
    <m/>
    <x v="235"/>
    <d v="2022-01-03T00:00:00"/>
    <s v="Raw Material"/>
    <x v="0"/>
    <x v="68"/>
    <s v="EOU"/>
    <m/>
    <x v="31"/>
    <x v="121"/>
    <n v="0"/>
    <n v="0"/>
    <x v="3"/>
    <x v="134"/>
    <n v="54147320.640000001"/>
    <m/>
    <n v="13037552.640000001"/>
    <m/>
    <m/>
    <d v="2024-01-03T00:00:00"/>
    <m/>
    <m/>
    <m/>
    <m/>
    <m/>
    <m/>
    <d v="2023-11-04T00:00:00"/>
    <m/>
    <s v="OK"/>
    <m/>
    <m/>
    <m/>
    <s v="YARN"/>
    <n v="994.77"/>
    <n v="239.52"/>
    <n v="0"/>
    <x v="0"/>
  </r>
  <r>
    <n v="237"/>
    <m/>
    <x v="236"/>
    <d v="2022-01-03T00:00:00"/>
    <s v="Raw Material"/>
    <x v="0"/>
    <x v="36"/>
    <s v="EOU"/>
    <m/>
    <x v="14"/>
    <x v="100"/>
    <n v="0"/>
    <n v="0"/>
    <x v="6"/>
    <x v="62"/>
    <n v="8220873.5999999996"/>
    <m/>
    <n v="3495499.1999999997"/>
    <m/>
    <m/>
    <d v="2024-01-03T00:00:00"/>
    <m/>
    <m/>
    <m/>
    <m/>
    <m/>
    <m/>
    <d v="2023-11-04T00:00:00"/>
    <m/>
    <s v="OK"/>
    <m/>
    <m/>
    <m/>
    <s v="YARN"/>
    <n v="335.82"/>
    <n v="142.79"/>
    <n v="0"/>
    <x v="0"/>
  </r>
  <r>
    <n v="238"/>
    <m/>
    <x v="237"/>
    <d v="2022-01-03T00:00:00"/>
    <s v="Raw Material"/>
    <x v="0"/>
    <x v="33"/>
    <s v="EOU"/>
    <m/>
    <x v="15"/>
    <x v="122"/>
    <n v="0"/>
    <n v="0"/>
    <x v="10"/>
    <x v="29"/>
    <n v="41499682.559999995"/>
    <m/>
    <n v="9992626.5600000005"/>
    <m/>
    <m/>
    <d v="2024-01-03T00:00:00"/>
    <m/>
    <m/>
    <m/>
    <m/>
    <m/>
    <m/>
    <d v="2023-11-04T00:00:00"/>
    <m/>
    <m/>
    <m/>
    <m/>
    <m/>
    <s v="YARN"/>
    <n v="1143.6199999999999"/>
    <n v="275.37"/>
    <n v="0"/>
    <x v="0"/>
  </r>
  <r>
    <n v="239"/>
    <m/>
    <x v="238"/>
    <d v="2022-01-03T00:00:00"/>
    <s v="Raw Material"/>
    <x v="0"/>
    <x v="47"/>
    <s v="EOU"/>
    <m/>
    <x v="14"/>
    <x v="123"/>
    <n v="0"/>
    <n v="0"/>
    <x v="6"/>
    <x v="135"/>
    <n v="7837311.6000000006"/>
    <m/>
    <n v="3332419.1999999997"/>
    <m/>
    <m/>
    <d v="2024-01-03T00:00:00"/>
    <m/>
    <m/>
    <m/>
    <m/>
    <m/>
    <m/>
    <d v="2023-11-04T00:00:00"/>
    <m/>
    <s v="OK"/>
    <m/>
    <m/>
    <m/>
    <s v="YARN"/>
    <n v="324.93"/>
    <n v="138.16"/>
    <n v="0"/>
    <x v="0"/>
  </r>
  <r>
    <n v="240"/>
    <m/>
    <x v="239"/>
    <d v="2022-01-04T00:00:00"/>
    <s v="Raw Material"/>
    <x v="0"/>
    <x v="36"/>
    <s v="EOU"/>
    <m/>
    <x v="14"/>
    <x v="100"/>
    <n v="0"/>
    <n v="0"/>
    <x v="6"/>
    <x v="105"/>
    <n v="8220873.5999999996"/>
    <m/>
    <n v="3495499.1999999997"/>
    <m/>
    <m/>
    <d v="2024-01-04T00:00:00"/>
    <m/>
    <m/>
    <m/>
    <m/>
    <m/>
    <m/>
    <d v="2023-11-05T00:00:00"/>
    <m/>
    <s v="OK"/>
    <m/>
    <m/>
    <m/>
    <s v="YARN"/>
    <n v="335.82"/>
    <n v="142.79"/>
    <n v="0"/>
    <x v="0"/>
  </r>
  <r>
    <n v="241"/>
    <m/>
    <x v="240"/>
    <d v="2022-01-05T00:00:00"/>
    <s v="Raw Material"/>
    <x v="0"/>
    <x v="151"/>
    <s v="EOU"/>
    <m/>
    <x v="15"/>
    <x v="114"/>
    <n v="0"/>
    <n v="0"/>
    <x v="10"/>
    <x v="128"/>
    <n v="106738430.39999999"/>
    <m/>
    <n v="25708233.599999998"/>
    <m/>
    <m/>
    <d v="2024-01-05T00:00:00"/>
    <m/>
    <m/>
    <m/>
    <m/>
    <m/>
    <m/>
    <d v="2023-11-06T00:00:00"/>
    <m/>
    <s v="OK"/>
    <m/>
    <m/>
    <m/>
    <s v="YARN"/>
    <n v="1176.57"/>
    <n v="283.38"/>
    <n v="0"/>
    <x v="0"/>
  </r>
  <r>
    <n v="242"/>
    <m/>
    <x v="241"/>
    <d v="2022-01-05T00:00:00"/>
    <s v="Raw Material"/>
    <x v="0"/>
    <x v="37"/>
    <s v="EOU"/>
    <m/>
    <x v="15"/>
    <x v="114"/>
    <n v="0"/>
    <n v="0"/>
    <x v="10"/>
    <x v="128"/>
    <n v="21353673.600000001"/>
    <m/>
    <n v="5141646.72"/>
    <m/>
    <m/>
    <d v="2024-01-05T00:00:00"/>
    <m/>
    <m/>
    <m/>
    <m/>
    <m/>
    <m/>
    <d v="2023-11-06T00:00:00"/>
    <m/>
    <s v="OK"/>
    <m/>
    <m/>
    <m/>
    <s v="YARN"/>
    <n v="1176.9000000000001"/>
    <n v="283.38"/>
    <n v="0"/>
    <x v="0"/>
  </r>
  <r>
    <n v="243"/>
    <m/>
    <x v="242"/>
    <d v="2022-01-11T00:00:00"/>
    <s v="Raw Material"/>
    <x v="0"/>
    <x v="36"/>
    <s v="EOU"/>
    <m/>
    <x v="14"/>
    <x v="100"/>
    <n v="0"/>
    <n v="0"/>
    <x v="6"/>
    <x v="136"/>
    <n v="8183908.7999999998"/>
    <m/>
    <n v="3479832"/>
    <m/>
    <m/>
    <d v="2024-01-11T00:00:00"/>
    <m/>
    <m/>
    <m/>
    <m/>
    <m/>
    <m/>
    <d v="2023-11-12T00:00:00"/>
    <m/>
    <s v="OK"/>
    <m/>
    <m/>
    <m/>
    <s v="YARN"/>
    <n v="334.31"/>
    <n v="142.15"/>
    <n v="0"/>
    <x v="0"/>
  </r>
  <r>
    <n v="244"/>
    <m/>
    <x v="243"/>
    <d v="2022-01-11T00:00:00"/>
    <s v="Raw Material"/>
    <x v="0"/>
    <x v="33"/>
    <s v="EOU"/>
    <m/>
    <x v="15"/>
    <x v="114"/>
    <n v="0"/>
    <n v="0"/>
    <x v="10"/>
    <x v="128"/>
    <n v="42755610.240000002"/>
    <m/>
    <n v="10294905.6"/>
    <m/>
    <m/>
    <d v="2024-01-11T00:00:00"/>
    <m/>
    <m/>
    <m/>
    <m/>
    <m/>
    <m/>
    <d v="2023-11-12T00:00:00"/>
    <m/>
    <s v="OK"/>
    <m/>
    <m/>
    <m/>
    <s v="YARN"/>
    <n v="1178.23"/>
    <n v="283.7"/>
    <n v="0"/>
    <x v="0"/>
  </r>
  <r>
    <n v="245"/>
    <m/>
    <x v="244"/>
    <d v="2022-01-11T00:00:00"/>
    <s v="Raw Material"/>
    <x v="0"/>
    <x v="152"/>
    <s v="EOU"/>
    <m/>
    <x v="34"/>
    <x v="124"/>
    <n v="0"/>
    <n v="0"/>
    <x v="5"/>
    <x v="137"/>
    <n v="2855220"/>
    <m/>
    <n v="1058640"/>
    <m/>
    <m/>
    <d v="2024-01-11T00:00:00"/>
    <m/>
    <m/>
    <m/>
    <m/>
    <m/>
    <m/>
    <d v="2023-11-12T00:00:00"/>
    <m/>
    <s v="OK"/>
    <m/>
    <m/>
    <m/>
    <s v="DYES"/>
    <n v="1427.61"/>
    <n v="529.32000000000005"/>
    <n v="0"/>
    <x v="0"/>
  </r>
  <r>
    <n v="246"/>
    <m/>
    <x v="245"/>
    <d v="2022-01-12T00:00:00"/>
    <s v="Raw Material"/>
    <x v="0"/>
    <x v="153"/>
    <s v="EOU"/>
    <m/>
    <x v="29"/>
    <x v="90"/>
    <n v="0"/>
    <n v="0"/>
    <x v="10"/>
    <x v="138"/>
    <n v="16767949"/>
    <m/>
    <n v="4037470"/>
    <m/>
    <n v="139567858"/>
    <d v="2024-01-11T00:00:00"/>
    <m/>
    <m/>
    <m/>
    <m/>
    <m/>
    <m/>
    <d v="2023-11-12T00:00:00"/>
    <m/>
    <s v="OK"/>
    <m/>
    <m/>
    <m/>
    <s v="YARN"/>
    <n v="861.990119572705"/>
    <n v="207.55426009890709"/>
    <n v="0"/>
    <x v="0"/>
  </r>
  <r>
    <n v="247"/>
    <m/>
    <x v="246"/>
    <d v="2022-01-12T00:00:00"/>
    <s v="Raw Material"/>
    <x v="0"/>
    <x v="154"/>
    <s v="EOU"/>
    <m/>
    <x v="34"/>
    <x v="125"/>
    <n v="0"/>
    <n v="0"/>
    <x v="5"/>
    <x v="104"/>
    <n v="11983366.25"/>
    <m/>
    <n v="4443122.5"/>
    <m/>
    <m/>
    <d v="2024-01-12T00:00:00"/>
    <m/>
    <m/>
    <m/>
    <m/>
    <m/>
    <m/>
    <d v="2023-11-13T00:00:00"/>
    <m/>
    <s v="OK"/>
    <m/>
    <m/>
    <m/>
    <s v="DYES"/>
    <n v="1808.81"/>
    <n v="670.66"/>
    <n v="0"/>
    <x v="0"/>
  </r>
  <r>
    <n v="248"/>
    <m/>
    <x v="247"/>
    <d v="2022-01-13T00:00:00"/>
    <s v="Raw Material"/>
    <x v="0"/>
    <x v="155"/>
    <s v="EOU"/>
    <m/>
    <x v="7"/>
    <x v="126"/>
    <n v="0"/>
    <n v="0"/>
    <x v="11"/>
    <x v="139"/>
    <n v="8525592.8800000008"/>
    <m/>
    <n v="3161021.92"/>
    <m/>
    <m/>
    <d v="2024-01-13T00:00:00"/>
    <m/>
    <m/>
    <m/>
    <m/>
    <m/>
    <m/>
    <d v="2023-11-14T00:00:00"/>
    <m/>
    <s v="OK"/>
    <m/>
    <m/>
    <m/>
    <s v="FABRIC"/>
    <n v="1008.2300000000001"/>
    <n v="373.82"/>
    <n v="0"/>
    <x v="0"/>
  </r>
  <r>
    <n v="249"/>
    <m/>
    <x v="248"/>
    <d v="2022-01-13T00:00:00"/>
    <s v="Raw Material"/>
    <x v="0"/>
    <x v="156"/>
    <s v="EOU"/>
    <m/>
    <x v="29"/>
    <x v="80"/>
    <n v="0"/>
    <n v="0"/>
    <x v="10"/>
    <x v="70"/>
    <n v="75631947.451999992"/>
    <m/>
    <n v="18211021.829999998"/>
    <m/>
    <m/>
    <d v="2024-01-13T00:00:00"/>
    <m/>
    <m/>
    <m/>
    <m/>
    <m/>
    <m/>
    <d v="2023-11-14T00:00:00"/>
    <m/>
    <m/>
    <m/>
    <m/>
    <m/>
    <s v="YARN"/>
    <n v="975.56"/>
    <n v="234.89999999999998"/>
    <n v="0"/>
    <x v="0"/>
  </r>
  <r>
    <n v="250"/>
    <m/>
    <x v="249"/>
    <d v="2022-01-13T00:00:00"/>
    <s v="Raw Material"/>
    <x v="0"/>
    <x v="157"/>
    <s v="EOU"/>
    <m/>
    <x v="29"/>
    <x v="90"/>
    <n v="0"/>
    <n v="0"/>
    <x v="10"/>
    <x v="70"/>
    <n v="16117999.649999999"/>
    <m/>
    <n v="3881038.5"/>
    <m/>
    <m/>
    <d v="2024-01-13T00:00:00"/>
    <m/>
    <m/>
    <m/>
    <m/>
    <m/>
    <m/>
    <d v="2023-11-14T00:00:00"/>
    <m/>
    <m/>
    <m/>
    <m/>
    <m/>
    <s v="YARN"/>
    <n v="861.75"/>
    <n v="207.5"/>
    <n v="0"/>
    <x v="0"/>
  </r>
  <r>
    <n v="251"/>
    <m/>
    <x v="250"/>
    <d v="2022-01-13T00:00:00"/>
    <s v="Raw Material"/>
    <x v="0"/>
    <x v="123"/>
    <s v="EOU"/>
    <m/>
    <x v="35"/>
    <x v="84"/>
    <n v="0"/>
    <n v="0"/>
    <x v="12"/>
    <x v="140"/>
    <n v="6009494.3999999994"/>
    <m/>
    <n v="2228083.1999999997"/>
    <m/>
    <m/>
    <d v="2024-01-13T00:00:00"/>
    <m/>
    <m/>
    <m/>
    <m/>
    <m/>
    <m/>
    <d v="2023-11-14T00:00:00"/>
    <m/>
    <m/>
    <m/>
    <m/>
    <m/>
    <s v="Chemical"/>
    <n v="298.08999999999997"/>
    <n v="110.51999999999998"/>
    <n v="0"/>
    <x v="0"/>
  </r>
  <r>
    <n v="252"/>
    <m/>
    <x v="251"/>
    <d v="2022-01-14T00:00:00"/>
    <s v="Raw Material"/>
    <x v="0"/>
    <x v="146"/>
    <s v="EOU"/>
    <m/>
    <x v="34"/>
    <x v="127"/>
    <n v="0"/>
    <n v="0"/>
    <x v="5"/>
    <x v="141"/>
    <n v="5469030"/>
    <m/>
    <n v="2027759.9999999998"/>
    <m/>
    <m/>
    <d v="2024-01-14T00:00:00"/>
    <m/>
    <m/>
    <m/>
    <m/>
    <m/>
    <m/>
    <d v="2023-11-15T00:00:00"/>
    <m/>
    <s v="OK"/>
    <m/>
    <m/>
    <m/>
    <s v="DYES"/>
    <n v="1823.01"/>
    <n v="675.92"/>
    <n v="0"/>
    <x v="0"/>
  </r>
  <r>
    <n v="253"/>
    <m/>
    <x v="252"/>
    <d v="2022-01-14T00:00:00"/>
    <s v="Raw Material"/>
    <x v="0"/>
    <x v="60"/>
    <s v="EOU"/>
    <m/>
    <x v="14"/>
    <x v="128"/>
    <n v="0"/>
    <n v="0"/>
    <x v="6"/>
    <x v="142"/>
    <n v="7411635.0000000009"/>
    <m/>
    <n v="2831829"/>
    <m/>
    <m/>
    <d v="2024-01-14T00:00:00"/>
    <m/>
    <m/>
    <m/>
    <m/>
    <m/>
    <m/>
    <d v="2023-11-15T00:00:00"/>
    <m/>
    <s v="OK"/>
    <m/>
    <m/>
    <m/>
    <s v="YARN"/>
    <n v="320.85000000000002"/>
    <n v="122.59"/>
    <n v="0"/>
    <x v="0"/>
  </r>
  <r>
    <n v="254"/>
    <m/>
    <x v="253"/>
    <d v="2022-01-14T00:00:00"/>
    <s v="Raw Material"/>
    <x v="0"/>
    <x v="60"/>
    <s v="EOU"/>
    <m/>
    <x v="14"/>
    <x v="128"/>
    <n v="0"/>
    <n v="0"/>
    <x v="6"/>
    <x v="142"/>
    <n v="7411635.0000000009"/>
    <m/>
    <n v="2831829"/>
    <m/>
    <m/>
    <d v="2024-01-14T00:00:00"/>
    <m/>
    <m/>
    <m/>
    <m/>
    <m/>
    <m/>
    <d v="2023-11-15T00:00:00"/>
    <m/>
    <s v="OK"/>
    <m/>
    <m/>
    <m/>
    <s v="YARN"/>
    <n v="320.85000000000002"/>
    <n v="122.59"/>
    <n v="0"/>
    <x v="0"/>
  </r>
  <r>
    <n v="255"/>
    <m/>
    <x v="254"/>
    <d v="2022-01-14T00:00:00"/>
    <s v="Raw Material"/>
    <x v="0"/>
    <x v="158"/>
    <s v="EOU"/>
    <m/>
    <x v="33"/>
    <x v="86"/>
    <n v="0"/>
    <n v="0"/>
    <x v="12"/>
    <x v="143"/>
    <n v="7119450"/>
    <m/>
    <n v="2639650"/>
    <m/>
    <m/>
    <d v="2024-01-14T00:00:00"/>
    <m/>
    <m/>
    <m/>
    <m/>
    <m/>
    <m/>
    <d v="2023-11-15T00:00:00"/>
    <m/>
    <s v="OK"/>
    <m/>
    <m/>
    <m/>
    <s v="Chemical"/>
    <n v="547.65"/>
    <n v="203.05"/>
    <n v="0"/>
    <x v="0"/>
  </r>
  <r>
    <n v="256"/>
    <m/>
    <x v="255"/>
    <d v="2022-01-14T00:00:00"/>
    <s v="Raw Material"/>
    <x v="0"/>
    <x v="102"/>
    <s v="EOU"/>
    <m/>
    <x v="36"/>
    <x v="84"/>
    <n v="0"/>
    <n v="0"/>
    <x v="12"/>
    <x v="144"/>
    <n v="5353560"/>
    <m/>
    <n v="972720"/>
    <m/>
    <m/>
    <d v="2024-01-14T00:00:00"/>
    <m/>
    <m/>
    <m/>
    <m/>
    <m/>
    <m/>
    <d v="2023-11-15T00:00:00"/>
    <m/>
    <s v="OK"/>
    <m/>
    <m/>
    <m/>
    <s v="Chemical"/>
    <n v="297.42"/>
    <n v="54.04"/>
    <n v="0"/>
    <x v="0"/>
  </r>
  <r>
    <n v="257"/>
    <m/>
    <x v="256"/>
    <d v="2022-01-14T00:00:00"/>
    <s v="Raw Material"/>
    <x v="0"/>
    <x v="159"/>
    <s v="EOU"/>
    <m/>
    <x v="33"/>
    <x v="129"/>
    <n v="0"/>
    <n v="0"/>
    <x v="12"/>
    <x v="145"/>
    <n v="10858549.600000001"/>
    <m/>
    <n v="4026067.2"/>
    <m/>
    <m/>
    <d v="2024-01-14T00:00:00"/>
    <m/>
    <m/>
    <m/>
    <m/>
    <m/>
    <m/>
    <d v="2023-11-15T00:00:00"/>
    <m/>
    <s v="OK"/>
    <m/>
    <m/>
    <m/>
    <s v="Chemical"/>
    <n v="535.96"/>
    <n v="198.72"/>
    <n v="0"/>
    <x v="0"/>
  </r>
  <r>
    <n v="258"/>
    <m/>
    <x v="257"/>
    <d v="2022-01-14T00:00:00"/>
    <s v="Raw Material"/>
    <x v="0"/>
    <x v="160"/>
    <s v="EOU"/>
    <m/>
    <x v="25"/>
    <x v="130"/>
    <n v="0"/>
    <n v="0"/>
    <x v="12"/>
    <x v="146"/>
    <n v="1735679.9999999998"/>
    <m/>
    <n v="6672000"/>
    <m/>
    <m/>
    <d v="2024-01-14T00:00:00"/>
    <m/>
    <m/>
    <m/>
    <m/>
    <m/>
    <m/>
    <d v="2023-11-15T00:00:00"/>
    <m/>
    <s v="OK"/>
    <m/>
    <m/>
    <m/>
    <s v="Chemical"/>
    <n v="36.159999999999997"/>
    <n v="139"/>
    <n v="0"/>
    <x v="0"/>
  </r>
  <r>
    <n v="259"/>
    <m/>
    <x v="258"/>
    <d v="2022-01-18T00:00:00"/>
    <s v="Raw Material"/>
    <x v="0"/>
    <x v="161"/>
    <s v="EOU"/>
    <m/>
    <x v="37"/>
    <x v="131"/>
    <n v="0"/>
    <n v="0"/>
    <x v="12"/>
    <x v="147"/>
    <n v="1778565.5999999999"/>
    <m/>
    <n v="386215.19999999995"/>
    <m/>
    <m/>
    <d v="2024-01-18T00:00:00"/>
    <m/>
    <m/>
    <m/>
    <m/>
    <m/>
    <m/>
    <d v="2023-11-19T00:00:00"/>
    <m/>
    <s v="OK"/>
    <m/>
    <m/>
    <m/>
    <s v="Chemical"/>
    <n v="352.89"/>
    <n v="76.63"/>
    <n v="0"/>
    <x v="0"/>
  </r>
  <r>
    <n v="260"/>
    <m/>
    <x v="259"/>
    <d v="2022-01-18T00:00:00"/>
    <s v="Raw Material"/>
    <x v="0"/>
    <x v="93"/>
    <s v="EOU"/>
    <m/>
    <x v="34"/>
    <x v="132"/>
    <n v="0"/>
    <n v="0"/>
    <x v="5"/>
    <x v="148"/>
    <n v="11965080"/>
    <m/>
    <n v="4436280"/>
    <m/>
    <m/>
    <d v="2024-01-18T00:00:00"/>
    <m/>
    <m/>
    <m/>
    <m/>
    <m/>
    <m/>
    <d v="2023-11-19T00:00:00"/>
    <m/>
    <s v="OK"/>
    <m/>
    <m/>
    <m/>
    <s v="DYES"/>
    <n v="997.09"/>
    <n v="369.69"/>
    <n v="0"/>
    <x v="0"/>
  </r>
  <r>
    <n v="261"/>
    <m/>
    <x v="260"/>
    <d v="2022-01-19T00:00:00"/>
    <s v="Raw Material"/>
    <x v="0"/>
    <x v="47"/>
    <s v="EOU"/>
    <m/>
    <x v="14"/>
    <x v="123"/>
    <n v="0"/>
    <n v="0"/>
    <x v="6"/>
    <x v="40"/>
    <n v="7769052.0000000009"/>
    <m/>
    <n v="3303233.9999999995"/>
    <m/>
    <m/>
    <d v="2024-01-19T00:00:00"/>
    <m/>
    <m/>
    <m/>
    <m/>
    <m/>
    <m/>
    <d v="2023-11-20T00:00:00"/>
    <m/>
    <s v="OK"/>
    <m/>
    <m/>
    <m/>
    <s v="YARN"/>
    <n v="322.10000000000002"/>
    <n v="136.94999999999999"/>
    <n v="0"/>
    <x v="0"/>
  </r>
  <r>
    <n v="262"/>
    <m/>
    <x v="261"/>
    <d v="2022-01-20T00:00:00"/>
    <s v="Raw Material"/>
    <x v="0"/>
    <x v="162"/>
    <s v="EOU"/>
    <m/>
    <x v="7"/>
    <x v="133"/>
    <n v="0"/>
    <n v="0"/>
    <x v="11"/>
    <x v="149"/>
    <n v="22840610"/>
    <m/>
    <n v="8468600"/>
    <m/>
    <m/>
    <d v="2024-01-20T00:00:00"/>
    <m/>
    <m/>
    <m/>
    <m/>
    <m/>
    <m/>
    <d v="2023-11-21T00:00:00"/>
    <m/>
    <s v="OK"/>
    <m/>
    <m/>
    <m/>
    <s v="FABRIC"/>
    <n v="993.07"/>
    <n v="368.2"/>
    <n v="0"/>
    <x v="0"/>
  </r>
  <r>
    <n v="263"/>
    <m/>
    <x v="262"/>
    <d v="2022-01-25T00:00:00"/>
    <s v="Raw Material"/>
    <x v="0"/>
    <x v="163"/>
    <s v="EOU"/>
    <m/>
    <x v="34"/>
    <x v="134"/>
    <n v="0"/>
    <n v="0"/>
    <x v="5"/>
    <x v="150"/>
    <n v="13734272"/>
    <m/>
    <n v="5092280"/>
    <m/>
    <m/>
    <d v="2024-01-25T00:00:00"/>
    <m/>
    <m/>
    <m/>
    <m/>
    <m/>
    <m/>
    <d v="2023-11-26T00:00:00"/>
    <m/>
    <s v="OK"/>
    <m/>
    <m/>
    <m/>
    <s v="DYES"/>
    <n v="9006.08"/>
    <n v="3339.2"/>
    <n v="0"/>
    <x v="0"/>
  </r>
  <r>
    <n v="264"/>
    <m/>
    <x v="263"/>
    <d v="2022-01-25T00:00:00"/>
    <s v="Raw Material"/>
    <x v="0"/>
    <x v="105"/>
    <s v="EOU"/>
    <m/>
    <x v="28"/>
    <x v="135"/>
    <n v="0"/>
    <n v="0"/>
    <x v="12"/>
    <x v="151"/>
    <n v="14654520"/>
    <m/>
    <n v="5433480"/>
    <m/>
    <m/>
    <d v="2024-01-25T00:00:00"/>
    <m/>
    <m/>
    <m/>
    <m/>
    <m/>
    <m/>
    <d v="2023-11-26T00:00:00"/>
    <m/>
    <s v="OK"/>
    <m/>
    <m/>
    <m/>
    <s v="Chemical"/>
    <n v="407.07"/>
    <n v="150.93"/>
    <n v="0"/>
    <x v="0"/>
  </r>
  <r>
    <n v="265"/>
    <m/>
    <x v="264"/>
    <d v="2022-01-25T00:00:00"/>
    <s v="Raw Material"/>
    <x v="0"/>
    <x v="47"/>
    <s v="EOU"/>
    <m/>
    <x v="14"/>
    <x v="136"/>
    <n v="0"/>
    <n v="0"/>
    <x v="6"/>
    <x v="152"/>
    <n v="7782317.9999999991"/>
    <m/>
    <n v="3309022.8"/>
    <m/>
    <m/>
    <d v="2024-01-25T00:00:00"/>
    <m/>
    <m/>
    <m/>
    <m/>
    <m/>
    <m/>
    <d v="2023-11-26T00:00:00"/>
    <m/>
    <s v="OK"/>
    <m/>
    <m/>
    <m/>
    <s v="YARN"/>
    <n v="322.64999999999998"/>
    <n v="137.19"/>
    <n v="0"/>
    <x v="0"/>
  </r>
  <r>
    <n v="266"/>
    <d v="2022-02-01T00:00:00"/>
    <x v="265"/>
    <d v="2022-01-27T00:00:00"/>
    <s v="Raw Material"/>
    <x v="0"/>
    <x v="164"/>
    <s v="EOU"/>
    <m/>
    <x v="45"/>
    <x v="137"/>
    <n v="0"/>
    <n v="0"/>
    <x v="5"/>
    <x v="153"/>
    <n v="6771718"/>
    <m/>
    <n v="2510764"/>
    <m/>
    <n v="139567898"/>
    <d v="2024-01-27T00:00:00"/>
    <m/>
    <m/>
    <m/>
    <m/>
    <m/>
    <m/>
    <d v="2023-11-28T00:00:00"/>
    <m/>
    <s v="OK"/>
    <m/>
    <m/>
    <m/>
    <s v="DYES"/>
    <n v="962.5754086709311"/>
    <n v="356.89609097370294"/>
    <n v="0"/>
    <x v="1"/>
  </r>
  <r>
    <n v="267"/>
    <d v="2022-02-01T00:00:00"/>
    <x v="266"/>
    <d v="2022-01-28T00:00:00"/>
    <s v="Raw Material"/>
    <x v="0"/>
    <x v="60"/>
    <s v="EOU"/>
    <m/>
    <x v="14"/>
    <x v="128"/>
    <n v="0"/>
    <n v="0"/>
    <x v="6"/>
    <x v="154"/>
    <n v="7443047"/>
    <m/>
    <n v="2843892"/>
    <m/>
    <n v="139567899"/>
    <d v="2024-01-28T00:00:00"/>
    <m/>
    <m/>
    <m/>
    <m/>
    <m/>
    <m/>
    <d v="2023-11-29T00:00:00"/>
    <m/>
    <s v="OK"/>
    <m/>
    <m/>
    <m/>
    <s v="YARN"/>
    <n v="322.20982683982686"/>
    <n v="123.1122077922078"/>
    <n v="0"/>
    <x v="1"/>
  </r>
  <r>
    <n v="268"/>
    <d v="2022-02-01T00:00:00"/>
    <x v="267"/>
    <d v="2022-01-28T00:00:00"/>
    <s v="Raw Material"/>
    <x v="0"/>
    <x v="60"/>
    <s v="EOU"/>
    <m/>
    <x v="14"/>
    <x v="128"/>
    <n v="0"/>
    <n v="0"/>
    <x v="6"/>
    <x v="142"/>
    <n v="7443047"/>
    <m/>
    <n v="2843892"/>
    <m/>
    <n v="139567894"/>
    <d v="2024-01-28T00:00:00"/>
    <m/>
    <m/>
    <m/>
    <m/>
    <m/>
    <m/>
    <d v="2023-11-29T00:00:00"/>
    <m/>
    <s v="OK"/>
    <m/>
    <m/>
    <m/>
    <s v="YARN"/>
    <n v="322.20982683982686"/>
    <n v="123.1122077922078"/>
    <n v="0"/>
    <x v="1"/>
  </r>
  <r>
    <n v="269"/>
    <d v="2022-02-01T00:00:00"/>
    <x v="268"/>
    <d v="2022-01-31T00:00:00"/>
    <s v="Raw Material"/>
    <x v="0"/>
    <x v="36"/>
    <s v="EOU"/>
    <m/>
    <x v="14"/>
    <x v="138"/>
    <n v="0"/>
    <n v="0"/>
    <x v="6"/>
    <x v="155"/>
    <n v="7577506"/>
    <m/>
    <n v="2878596"/>
    <m/>
    <n v="139567901"/>
    <d v="2024-01-31T00:00:00"/>
    <m/>
    <m/>
    <m/>
    <m/>
    <m/>
    <m/>
    <d v="2023-12-02T00:00:00"/>
    <m/>
    <s v="OK"/>
    <m/>
    <m/>
    <m/>
    <s v="YARN"/>
    <n v="309.53864379084968"/>
    <n v="117.58970588235294"/>
    <n v="0"/>
    <x v="1"/>
  </r>
  <r>
    <n v="270"/>
    <d v="2022-02-01T00:00:00"/>
    <x v="269"/>
    <d v="2022-01-31T00:00:00"/>
    <s v="Raw Material"/>
    <x v="0"/>
    <x v="103"/>
    <s v="EOU"/>
    <m/>
    <x v="37"/>
    <x v="139"/>
    <n v="0"/>
    <n v="0"/>
    <x v="12"/>
    <x v="156"/>
    <n v="9718789"/>
    <m/>
    <n v="2110445"/>
    <m/>
    <n v="139567910"/>
    <d v="2024-01-31T00:00:00"/>
    <m/>
    <m/>
    <m/>
    <m/>
    <m/>
    <m/>
    <d v="2023-12-02T00:00:00"/>
    <m/>
    <s v="OK"/>
    <m/>
    <m/>
    <m/>
    <s v="Chemical"/>
    <n v="533.99939560439566"/>
    <n v="115.95851648351649"/>
    <n v="0"/>
    <x v="1"/>
  </r>
  <r>
    <n v="271"/>
    <d v="2022-02-01T00:00:00"/>
    <x v="270"/>
    <d v="2022-02-02T00:00:00"/>
    <s v="Raw Material"/>
    <x v="0"/>
    <x v="165"/>
    <s v="EOU"/>
    <m/>
    <x v="29"/>
    <x v="80"/>
    <n v="0"/>
    <n v="0"/>
    <x v="10"/>
    <x v="138"/>
    <n v="55768085"/>
    <m/>
    <n v="13428118"/>
    <m/>
    <n v="139567895"/>
    <d v="2024-02-02T00:00:00"/>
    <m/>
    <m/>
    <m/>
    <m/>
    <m/>
    <m/>
    <d v="2023-12-04T00:00:00"/>
    <m/>
    <s v="OK"/>
    <m/>
    <m/>
    <m/>
    <s v="YARN"/>
    <n v="976.113283437885"/>
    <n v="235.03343088383554"/>
    <n v="0"/>
    <x v="1"/>
  </r>
  <r>
    <n v="272"/>
    <d v="2022-02-01T00:00:00"/>
    <x v="271"/>
    <d v="2022-02-02T00:00:00"/>
    <s v="Raw Material"/>
    <x v="0"/>
    <x v="166"/>
    <s v="EOU"/>
    <m/>
    <x v="2"/>
    <x v="140"/>
    <n v="0"/>
    <n v="0"/>
    <x v="2"/>
    <x v="157"/>
    <n v="5435436"/>
    <m/>
    <n v="1694155"/>
    <m/>
    <n v="139567906"/>
    <d v="2024-02-02T00:00:00"/>
    <m/>
    <m/>
    <m/>
    <m/>
    <m/>
    <m/>
    <d v="2023-12-04T00:00:00"/>
    <m/>
    <s v="OK"/>
    <m/>
    <m/>
    <m/>
    <s v="FABRIC"/>
    <n v="1777.4480052321778"/>
    <n v="554.00752125572274"/>
    <n v="0"/>
    <x v="1"/>
  </r>
  <r>
    <n v="273"/>
    <d v="2022-02-01T00:00:00"/>
    <x v="272"/>
    <d v="2022-02-03T00:00:00"/>
    <s v="Raw Material"/>
    <x v="0"/>
    <x v="102"/>
    <s v="EOU"/>
    <m/>
    <x v="36"/>
    <x v="141"/>
    <n v="0"/>
    <n v="0"/>
    <x v="12"/>
    <x v="158"/>
    <n v="6528887"/>
    <m/>
    <n v="1186299"/>
    <m/>
    <n v="139567919"/>
    <d v="2024-02-03T00:00:00"/>
    <m/>
    <m/>
    <m/>
    <m/>
    <m/>
    <m/>
    <d v="2023-12-05T00:00:00"/>
    <m/>
    <s v="OK"/>
    <m/>
    <m/>
    <m/>
    <s v="Chemical"/>
    <n v="362.71594444444446"/>
    <n v="65.905500000000004"/>
    <n v="0"/>
    <x v="1"/>
  </r>
  <r>
    <n v="274"/>
    <d v="2022-02-01T00:00:00"/>
    <x v="273"/>
    <d v="2022-02-07T00:00:00"/>
    <s v="Raw Material"/>
    <x v="0"/>
    <x v="36"/>
    <s v="EOU"/>
    <m/>
    <x v="14"/>
    <x v="138"/>
    <n v="0"/>
    <n v="0"/>
    <x v="6"/>
    <x v="142"/>
    <n v="7513452"/>
    <m/>
    <n v="2854262"/>
    <m/>
    <n v="139567917"/>
    <d v="2024-02-07T00:00:00"/>
    <m/>
    <m/>
    <m/>
    <m/>
    <m/>
    <m/>
    <d v="2023-12-09T00:00:00"/>
    <m/>
    <s v="OK"/>
    <m/>
    <m/>
    <m/>
    <s v="YARN"/>
    <n v="306.92205882352943"/>
    <n v="116.59566993464053"/>
    <n v="0"/>
    <x v="1"/>
  </r>
  <r>
    <n v="275"/>
    <d v="2022-02-01T00:00:00"/>
    <x v="274"/>
    <d v="2022-02-07T00:00:00"/>
    <s v="Raw Material"/>
    <x v="0"/>
    <x v="167"/>
    <s v="EOU"/>
    <m/>
    <x v="46"/>
    <x v="142"/>
    <n v="0"/>
    <n v="0"/>
    <x v="5"/>
    <x v="159"/>
    <n v="14727554"/>
    <m/>
    <n v="5460565"/>
    <m/>
    <n v="139567903"/>
    <d v="2024-02-07T00:00:00"/>
    <m/>
    <m/>
    <m/>
    <m/>
    <m/>
    <m/>
    <d v="2023-12-09T00:00:00"/>
    <m/>
    <s v="OK"/>
    <m/>
    <m/>
    <m/>
    <s v="DYES"/>
    <n v="2933.7756972111556"/>
    <n v="1087.761952191235"/>
    <n v="0"/>
    <x v="1"/>
  </r>
  <r>
    <n v="276"/>
    <d v="2022-02-01T00:00:00"/>
    <x v="275"/>
    <d v="2022-02-08T00:00:00"/>
    <s v="Raw Material"/>
    <x v="0"/>
    <x v="103"/>
    <s v="EOU"/>
    <m/>
    <x v="37"/>
    <x v="61"/>
    <n v="0"/>
    <n v="0"/>
    <x v="12"/>
    <x v="156"/>
    <n v="6658585"/>
    <m/>
    <n v="1445919"/>
    <m/>
    <n v="139567925"/>
    <d v="2024-02-07T00:00:00"/>
    <m/>
    <m/>
    <m/>
    <m/>
    <m/>
    <m/>
    <d v="2023-12-09T00:00:00"/>
    <m/>
    <s v="OK"/>
    <m/>
    <m/>
    <m/>
    <s v="Chemical"/>
    <n v="365.85631868131867"/>
    <n v="79.446098901098907"/>
    <n v="0"/>
    <x v="1"/>
  </r>
  <r>
    <n v="277"/>
    <d v="2022-02-01T00:00:00"/>
    <x v="276"/>
    <d v="2022-02-11T00:00:00"/>
    <s v="Raw Material"/>
    <x v="0"/>
    <x v="47"/>
    <s v="EOU"/>
    <m/>
    <x v="14"/>
    <x v="123"/>
    <n v="0"/>
    <n v="0"/>
    <x v="6"/>
    <x v="160"/>
    <n v="7722872"/>
    <m/>
    <n v="2933819"/>
    <m/>
    <n v="139567928"/>
    <d v="2024-02-10T00:00:00"/>
    <m/>
    <m/>
    <m/>
    <m/>
    <m/>
    <m/>
    <d v="2023-12-12T00:00:00"/>
    <m/>
    <s v="OK"/>
    <m/>
    <m/>
    <m/>
    <s v="YARN"/>
    <n v="320.18540630182423"/>
    <n v="121.63428689883914"/>
    <n v="0"/>
    <x v="1"/>
  </r>
  <r>
    <n v="278"/>
    <d v="2022-02-01T00:00:00"/>
    <x v="277"/>
    <d v="2022-02-11T00:00:00"/>
    <s v="Raw Material"/>
    <x v="0"/>
    <x v="47"/>
    <s v="EOU"/>
    <m/>
    <x v="14"/>
    <x v="123"/>
    <n v="0"/>
    <n v="0"/>
    <x v="6"/>
    <x v="160"/>
    <n v="7722872"/>
    <m/>
    <n v="2933819"/>
    <m/>
    <n v="139567939"/>
    <d v="2024-02-10T00:00:00"/>
    <m/>
    <m/>
    <m/>
    <m/>
    <m/>
    <m/>
    <d v="2023-12-12T00:00:00"/>
    <m/>
    <s v="OK"/>
    <m/>
    <m/>
    <m/>
    <s v="YARN"/>
    <n v="320.18540630182423"/>
    <n v="121.63428689883914"/>
    <n v="0"/>
    <x v="1"/>
  </r>
  <r>
    <n v="279"/>
    <d v="2022-02-01T00:00:00"/>
    <x v="278"/>
    <d v="2022-02-12T00:00:00"/>
    <s v="Raw Material"/>
    <x v="0"/>
    <x v="93"/>
    <s v="EOU"/>
    <m/>
    <x v="33"/>
    <x v="35"/>
    <n v="0"/>
    <n v="0"/>
    <x v="12"/>
    <x v="161"/>
    <n v="9188245"/>
    <m/>
    <n v="3406744"/>
    <m/>
    <n v="139567932"/>
    <d v="2024-02-11T00:00:00"/>
    <m/>
    <m/>
    <m/>
    <m/>
    <m/>
    <m/>
    <d v="2023-12-13T00:00:00"/>
    <m/>
    <s v="OK"/>
    <m/>
    <m/>
    <m/>
    <s v="Chemical"/>
    <n v="765.68708333333336"/>
    <n v="283.89533333333333"/>
    <n v="0"/>
    <x v="1"/>
  </r>
  <r>
    <n v="280"/>
    <d v="2022-02-01T00:00:00"/>
    <x v="279"/>
    <d v="2022-02-16T00:00:00"/>
    <s v="Raw Material"/>
    <x v="0"/>
    <x v="168"/>
    <s v="EOU"/>
    <m/>
    <x v="29"/>
    <x v="80"/>
    <n v="0"/>
    <n v="0"/>
    <x v="10"/>
    <x v="138"/>
    <n v="18870959"/>
    <m/>
    <n v="4543844"/>
    <m/>
    <n v="139567944"/>
    <d v="2024-02-15T00:00:00"/>
    <m/>
    <m/>
    <m/>
    <m/>
    <m/>
    <m/>
    <d v="2023-12-17T00:00:00"/>
    <m/>
    <s v="OK"/>
    <m/>
    <m/>
    <m/>
    <s v="YARN"/>
    <n v="969.22763622169384"/>
    <n v="233.37548343357253"/>
    <n v="0"/>
    <x v="1"/>
  </r>
  <r>
    <n v="281"/>
    <d v="2022-02-01T00:00:00"/>
    <x v="280"/>
    <d v="2022-02-16T00:00:00"/>
    <s v="Raw Material"/>
    <x v="0"/>
    <x v="169"/>
    <s v="EOU"/>
    <m/>
    <x v="29"/>
    <x v="80"/>
    <n v="0"/>
    <n v="0"/>
    <x v="10"/>
    <x v="138"/>
    <n v="36991832"/>
    <m/>
    <n v="8907079"/>
    <m/>
    <n v="139567948"/>
    <d v="2024-02-15T00:00:00"/>
    <m/>
    <m/>
    <m/>
    <m/>
    <m/>
    <m/>
    <d v="2023-12-17T00:00:00"/>
    <m/>
    <s v="OK"/>
    <m/>
    <m/>
    <m/>
    <s v="YARN"/>
    <n v="969.22761703387539"/>
    <n v="233.3754909435811"/>
    <n v="0"/>
    <x v="1"/>
  </r>
  <r>
    <n v="282"/>
    <d v="2022-02-01T00:00:00"/>
    <x v="281"/>
    <d v="2022-02-17T00:00:00"/>
    <s v="Raw Material"/>
    <x v="0"/>
    <x v="170"/>
    <s v="EOU"/>
    <m/>
    <x v="7"/>
    <x v="143"/>
    <n v="0"/>
    <n v="0"/>
    <x v="11"/>
    <x v="162"/>
    <n v="7533293"/>
    <m/>
    <n v="2793134"/>
    <m/>
    <n v="139567946"/>
    <d v="2024-02-16T00:00:00"/>
    <m/>
    <m/>
    <m/>
    <m/>
    <m/>
    <m/>
    <d v="2023-12-18T00:00:00"/>
    <m/>
    <s v="OK"/>
    <m/>
    <m/>
    <m/>
    <s v="FABRIC"/>
    <n v="1076.1847142857143"/>
    <n v="399.01914285714287"/>
    <n v="0"/>
    <x v="1"/>
  </r>
  <r>
    <n v="283"/>
    <d v="2022-02-01T00:00:00"/>
    <x v="282"/>
    <d v="2022-02-17T00:00:00"/>
    <s v="Raw Material"/>
    <x v="0"/>
    <x v="171"/>
    <s v="EOU"/>
    <m/>
    <x v="29"/>
    <x v="144"/>
    <n v="0"/>
    <n v="0"/>
    <x v="10"/>
    <x v="138"/>
    <n v="18064143"/>
    <m/>
    <n v="4349575"/>
    <m/>
    <n v="139567952"/>
    <d v="2024-02-16T00:00:00"/>
    <m/>
    <m/>
    <m/>
    <m/>
    <m/>
    <m/>
    <d v="2023-12-18T00:00:00"/>
    <m/>
    <s v="OK"/>
    <m/>
    <m/>
    <m/>
    <s v="YARN"/>
    <n v="952.90093369203987"/>
    <n v="229.4442686079021"/>
    <n v="0"/>
    <x v="1"/>
  </r>
  <r>
    <n v="284"/>
    <d v="2022-02-01T00:00:00"/>
    <x v="283"/>
    <d v="2022-02-17T00:00:00"/>
    <s v="Raw Material"/>
    <x v="0"/>
    <x v="172"/>
    <s v="EOU"/>
    <m/>
    <x v="29"/>
    <x v="144"/>
    <n v="0"/>
    <n v="0"/>
    <x v="10"/>
    <x v="138"/>
    <n v="19414594"/>
    <m/>
    <n v="4674743"/>
    <m/>
    <n v="139567951"/>
    <d v="2024-02-16T00:00:00"/>
    <m/>
    <m/>
    <m/>
    <m/>
    <m/>
    <m/>
    <d v="2023-12-18T00:00:00"/>
    <m/>
    <s v="OK"/>
    <m/>
    <m/>
    <m/>
    <s v="YARN"/>
    <n v="952.90092371725018"/>
    <n v="229.44424811771751"/>
    <n v="0"/>
    <x v="1"/>
  </r>
  <r>
    <n v="285"/>
    <d v="2022-02-01T00:00:00"/>
    <x v="284"/>
    <d v="2022-02-21T00:00:00"/>
    <s v="Raw Material"/>
    <x v="0"/>
    <x v="36"/>
    <s v="EOU"/>
    <m/>
    <x v="14"/>
    <x v="138"/>
    <n v="0"/>
    <n v="0"/>
    <x v="6"/>
    <x v="163"/>
    <n v="7509182"/>
    <m/>
    <n v="2852641"/>
    <m/>
    <n v="139567955"/>
    <d v="2024-02-20T00:00:00"/>
    <m/>
    <m/>
    <m/>
    <m/>
    <m/>
    <m/>
    <d v="2023-12-22T00:00:00"/>
    <m/>
    <s v="OK"/>
    <m/>
    <m/>
    <m/>
    <s v="YARN"/>
    <n v="306.74763071895427"/>
    <n v="116.52945261437908"/>
    <n v="0"/>
    <x v="1"/>
  </r>
  <r>
    <n v="286"/>
    <d v="2022-02-01T00:00:00"/>
    <x v="285"/>
    <d v="2022-02-21T00:00:00"/>
    <s v="Raw Material"/>
    <x v="0"/>
    <x v="173"/>
    <s v="EOU"/>
    <m/>
    <x v="14"/>
    <x v="145"/>
    <n v="0"/>
    <n v="0"/>
    <x v="6"/>
    <x v="164"/>
    <n v="2658235"/>
    <m/>
    <n v="828538"/>
    <m/>
    <n v="139567961"/>
    <d v="2024-02-20T00:00:00"/>
    <m/>
    <m/>
    <m/>
    <m/>
    <m/>
    <m/>
    <d v="2023-12-22T00:00:00"/>
    <m/>
    <s v="OK"/>
    <m/>
    <m/>
    <m/>
    <s v="YARN"/>
    <n v="677.94822749298646"/>
    <n v="211.30782963529711"/>
    <n v="0"/>
    <x v="1"/>
  </r>
  <r>
    <n v="287"/>
    <d v="2022-02-01T00:00:00"/>
    <x v="286"/>
    <d v="2022-02-17T00:00:00"/>
    <s v="Raw Material"/>
    <x v="0"/>
    <x v="174"/>
    <s v="EOU"/>
    <m/>
    <x v="29"/>
    <x v="144"/>
    <n v="0"/>
    <n v="0"/>
    <x v="10"/>
    <x v="138"/>
    <n v="18586523"/>
    <m/>
    <n v="4475355"/>
    <m/>
    <n v="139567943"/>
    <d v="2024-02-16T00:00:00"/>
    <m/>
    <m/>
    <m/>
    <m/>
    <m/>
    <m/>
    <d v="2023-12-18T00:00:00"/>
    <m/>
    <s v="OK"/>
    <m/>
    <m/>
    <m/>
    <s v="YARN"/>
    <n v="952.90091872936443"/>
    <n v="229.44419949551914"/>
    <n v="0"/>
    <x v="1"/>
  </r>
  <r>
    <n v="288"/>
    <d v="2022-03-01T00:00:00"/>
    <x v="287"/>
    <d v="2022-02-22T00:00:00"/>
    <s v="Raw Material"/>
    <x v="0"/>
    <x v="150"/>
    <s v="EOU"/>
    <m/>
    <x v="34"/>
    <x v="146"/>
    <n v="0"/>
    <n v="0"/>
    <x v="5"/>
    <x v="165"/>
    <n v="7022054"/>
    <m/>
    <n v="2603581"/>
    <m/>
    <n v="139567949"/>
    <d v="2024-02-16T00:00:00"/>
    <m/>
    <m/>
    <m/>
    <m/>
    <m/>
    <m/>
    <d v="2023-12-18T00:00:00"/>
    <m/>
    <s v="OK"/>
    <m/>
    <m/>
    <m/>
    <s v="DYES"/>
    <n v="23406.846666666668"/>
    <n v="8678.6033333333326"/>
    <n v="0"/>
    <x v="2"/>
  </r>
  <r>
    <n v="289"/>
    <d v="2022-03-01T00:00:00"/>
    <x v="288"/>
    <d v="2022-02-24T00:00:00"/>
    <s v="Raw Material"/>
    <x v="0"/>
    <x v="175"/>
    <s v="EOU"/>
    <m/>
    <x v="14"/>
    <x v="147"/>
    <n v="0"/>
    <n v="0"/>
    <x v="6"/>
    <x v="164"/>
    <n v="1034659"/>
    <m/>
    <n v="322489"/>
    <m/>
    <n v="139567978"/>
    <d v="2024-02-23T00:00:00"/>
    <m/>
    <m/>
    <m/>
    <m/>
    <m/>
    <m/>
    <d v="2023-12-25T00:00:00"/>
    <m/>
    <s v="OK"/>
    <m/>
    <m/>
    <m/>
    <s v="YARN"/>
    <n v="673.16785946649316"/>
    <n v="209.81717631750163"/>
    <n v="0"/>
    <x v="2"/>
  </r>
  <r>
    <n v="290"/>
    <d v="2022-03-01T00:00:00"/>
    <x v="289"/>
    <d v="2022-02-24T00:00:00"/>
    <s v="Raw Material"/>
    <x v="0"/>
    <x v="176"/>
    <s v="EOU"/>
    <m/>
    <x v="2"/>
    <x v="147"/>
    <n v="0"/>
    <n v="0"/>
    <x v="2"/>
    <x v="166"/>
    <n v="2909027"/>
    <m/>
    <n v="906706"/>
    <m/>
    <n v="139567962"/>
    <d v="2024-02-21T00:00:00"/>
    <m/>
    <m/>
    <m/>
    <m/>
    <m/>
    <m/>
    <d v="2023-12-23T00:00:00"/>
    <m/>
    <s v="OK"/>
    <m/>
    <m/>
    <m/>
    <s v="FABRIC"/>
    <n v="3062.1336842105261"/>
    <n v="954.42736842105262"/>
    <n v="0"/>
    <x v="2"/>
  </r>
  <r>
    <n v="291"/>
    <d v="2022-03-01T00:00:00"/>
    <x v="290"/>
    <d v="2022-02-25T00:00:00"/>
    <s v="Packing Material"/>
    <x v="0"/>
    <x v="177"/>
    <s v="EOU"/>
    <m/>
    <x v="11"/>
    <x v="148"/>
    <n v="0"/>
    <n v="0"/>
    <x v="9"/>
    <x v="167"/>
    <n v="3323032"/>
    <m/>
    <n v="1035746"/>
    <m/>
    <n v="139567974"/>
    <d v="2024-02-24T00:00:00"/>
    <m/>
    <m/>
    <m/>
    <m/>
    <m/>
    <m/>
    <d v="2023-12-26T00:00:00"/>
    <m/>
    <s v="OK"/>
    <m/>
    <m/>
    <m/>
    <s v="Packing Material"/>
    <n v="629.278694112523"/>
    <n v="196.13801200598405"/>
    <n v="0"/>
    <x v="3"/>
  </r>
  <r>
    <n v="292"/>
    <d v="2022-03-01T00:00:00"/>
    <x v="291"/>
    <d v="2022-02-25T00:00:00"/>
    <s v="Raw Material"/>
    <x v="0"/>
    <x v="178"/>
    <s v="EOU"/>
    <m/>
    <x v="29"/>
    <x v="148"/>
    <n v="0"/>
    <n v="0"/>
    <x v="10"/>
    <x v="138"/>
    <n v="37838853"/>
    <m/>
    <n v="9111028"/>
    <m/>
    <n v="139567975"/>
    <d v="2024-02-24T00:00:00"/>
    <m/>
    <m/>
    <m/>
    <m/>
    <m/>
    <m/>
    <d v="2023-12-26T00:00:00"/>
    <m/>
    <s v="OK"/>
    <m/>
    <m/>
    <m/>
    <s v="YARN"/>
    <n v="955.06352980373163"/>
    <n v="229.96496648089817"/>
    <n v="0"/>
    <x v="2"/>
  </r>
  <r>
    <n v="293"/>
    <d v="2022-03-01T00:00:00"/>
    <x v="292"/>
    <d v="2022-03-03T00:00:00"/>
    <s v="Raw Material"/>
    <x v="0"/>
    <x v="179"/>
    <s v="EOU"/>
    <m/>
    <x v="2"/>
    <x v="149"/>
    <n v="0"/>
    <n v="0"/>
    <x v="2"/>
    <x v="168"/>
    <n v="1288532"/>
    <m/>
    <n v="401619"/>
    <m/>
    <n v="139567986"/>
    <d v="2024-03-02T00:00:00"/>
    <m/>
    <m/>
    <m/>
    <m/>
    <m/>
    <m/>
    <d v="2024-01-02T00:00:00"/>
    <m/>
    <s v="OK"/>
    <m/>
    <m/>
    <m/>
    <s v="FABRIC"/>
    <n v="2629.6571428571428"/>
    <n v="819.63061224489797"/>
    <n v="0"/>
    <x v="2"/>
  </r>
  <r>
    <n v="294"/>
    <d v="2022-03-01T00:00:00"/>
    <x v="293"/>
    <d v="2022-03-01T00:00:00"/>
    <s v="Raw Material"/>
    <x v="0"/>
    <x v="180"/>
    <s v="EOU"/>
    <m/>
    <x v="34"/>
    <x v="150"/>
    <n v="0"/>
    <n v="0"/>
    <x v="5"/>
    <x v="169"/>
    <n v="5683295"/>
    <m/>
    <n v="2107206"/>
    <m/>
    <n v="139567973"/>
    <d v="2024-02-28T00:00:00"/>
    <m/>
    <m/>
    <m/>
    <m/>
    <m/>
    <m/>
    <d v="2023-12-30T00:00:00"/>
    <m/>
    <s v="OK"/>
    <m/>
    <m/>
    <m/>
    <s v="DYES"/>
    <n v="2368.0395833333332"/>
    <n v="878.00250000000005"/>
    <n v="0"/>
    <x v="2"/>
  </r>
  <r>
    <n v="295"/>
    <d v="2022-03-01T00:00:00"/>
    <x v="294"/>
    <d v="2022-03-02T00:00:00"/>
    <s v="Raw Material"/>
    <x v="0"/>
    <x v="181"/>
    <s v="EOU"/>
    <m/>
    <x v="47"/>
    <x v="151"/>
    <n v="0"/>
    <n v="0"/>
    <x v="5"/>
    <x v="170"/>
    <n v="23646642"/>
    <m/>
    <n v="11379236"/>
    <m/>
    <n v="139567976"/>
    <d v="2024-03-01T00:00:00"/>
    <m/>
    <m/>
    <m/>
    <m/>
    <m/>
    <m/>
    <d v="2024-01-01T00:00:00"/>
    <m/>
    <s v="OK"/>
    <m/>
    <m/>
    <m/>
    <s v="DYES"/>
    <n v="2136.1013550135503"/>
    <n v="1027.9345980126468"/>
    <n v="0"/>
    <x v="2"/>
  </r>
  <r>
    <n v="296"/>
    <d v="2022-03-01T00:00:00"/>
    <x v="295"/>
    <d v="2022-03-01T00:00:00"/>
    <s v="Raw Material"/>
    <x v="0"/>
    <x v="182"/>
    <s v="EOU"/>
    <m/>
    <x v="7"/>
    <x v="81"/>
    <n v="0"/>
    <n v="0"/>
    <x v="11"/>
    <x v="171"/>
    <n v="1712706"/>
    <m/>
    <n v="635024"/>
    <m/>
    <n v="139567969"/>
    <d v="2024-02-23T00:00:00"/>
    <m/>
    <m/>
    <m/>
    <m/>
    <m/>
    <m/>
    <d v="2023-12-25T00:00:00"/>
    <m/>
    <s v="OK"/>
    <m/>
    <m/>
    <m/>
    <s v="FABRIC"/>
    <n v="942.08250825082507"/>
    <n v="349.2981298129813"/>
    <n v="0"/>
    <x v="2"/>
  </r>
  <r>
    <n v="297"/>
    <d v="2022-03-01T00:00:00"/>
    <x v="296"/>
    <d v="2022-03-01T00:00:00"/>
    <s v="Raw Material"/>
    <x v="0"/>
    <x v="183"/>
    <s v="EOU"/>
    <m/>
    <x v="7"/>
    <x v="152"/>
    <n v="0"/>
    <n v="0"/>
    <x v="11"/>
    <x v="172"/>
    <n v="2634310"/>
    <m/>
    <n v="976729"/>
    <m/>
    <n v="139567971"/>
    <d v="2024-02-28T00:00:00"/>
    <m/>
    <m/>
    <m/>
    <m/>
    <m/>
    <m/>
    <d v="2023-12-30T00:00:00"/>
    <m/>
    <s v="OK"/>
    <m/>
    <m/>
    <m/>
    <s v="FABRIC"/>
    <n v="1613.1720759338641"/>
    <n v="598.11941212492343"/>
    <n v="0"/>
    <x v="2"/>
  </r>
  <r>
    <n v="298"/>
    <d v="2022-03-01T00:00:00"/>
    <x v="297"/>
    <d v="2022-03-03T00:00:00"/>
    <s v="Raw Material"/>
    <x v="0"/>
    <x v="130"/>
    <s v="EOU"/>
    <m/>
    <x v="33"/>
    <x v="153"/>
    <n v="0"/>
    <n v="0"/>
    <x v="12"/>
    <x v="173"/>
    <n v="2607484"/>
    <m/>
    <n v="966782"/>
    <m/>
    <n v="139567970"/>
    <d v="2024-02-23T00:00:00"/>
    <m/>
    <m/>
    <m/>
    <m/>
    <m/>
    <m/>
    <d v="2023-12-25T00:00:00"/>
    <m/>
    <s v="OK"/>
    <m/>
    <m/>
    <m/>
    <s v="Chemical"/>
    <n v="521.49680000000001"/>
    <n v="193.35640000000001"/>
    <n v="0"/>
    <x v="2"/>
  </r>
  <r>
    <n v="299"/>
    <d v="2022-03-01T00:00:00"/>
    <x v="298"/>
    <d v="2022-03-07T00:00:00"/>
    <s v="Raw Material"/>
    <x v="0"/>
    <x v="184"/>
    <s v="EOU"/>
    <m/>
    <x v="19"/>
    <x v="154"/>
    <n v="0"/>
    <n v="0"/>
    <x v="10"/>
    <x v="174"/>
    <n v="11737946"/>
    <m/>
    <n v="2826321"/>
    <m/>
    <n v="139567985"/>
    <d v="2024-03-04T00:00:00"/>
    <m/>
    <m/>
    <m/>
    <m/>
    <m/>
    <m/>
    <d v="2024-01-04T00:00:00"/>
    <m/>
    <s v="OK"/>
    <m/>
    <m/>
    <m/>
    <s v="YARN"/>
    <n v="587.48478478478478"/>
    <n v="141.4575075075075"/>
    <n v="0"/>
    <x v="2"/>
  </r>
  <r>
    <n v="300"/>
    <d v="2022-03-01T00:00:00"/>
    <x v="299"/>
    <d v="2022-03-14T00:00:00"/>
    <s v="Raw Material"/>
    <x v="0"/>
    <x v="102"/>
    <s v="EOU"/>
    <m/>
    <x v="36"/>
    <x v="155"/>
    <n v="0"/>
    <n v="0"/>
    <x v="12"/>
    <x v="175"/>
    <n v="6412767"/>
    <m/>
    <n v="1165199"/>
    <m/>
    <n v="139567992"/>
    <d v="2024-03-12T00:00:00"/>
    <m/>
    <m/>
    <m/>
    <m/>
    <m/>
    <m/>
    <d v="2024-01-12T00:00:00"/>
    <m/>
    <s v="OK"/>
    <m/>
    <m/>
    <m/>
    <s v="Chemical"/>
    <n v="356.26483333333334"/>
    <n v="64.733277777777772"/>
    <n v="0"/>
    <x v="2"/>
  </r>
  <r>
    <n v="301"/>
    <d v="2022-03-01T00:00:00"/>
    <x v="300"/>
    <d v="2022-03-14T00:00:00"/>
    <s v="Raw Material"/>
    <x v="0"/>
    <x v="185"/>
    <s v="EOU"/>
    <m/>
    <x v="25"/>
    <x v="156"/>
    <n v="0"/>
    <n v="0"/>
    <x v="12"/>
    <x v="176"/>
    <n v="6356130"/>
    <m/>
    <n v="2442941"/>
    <m/>
    <n v="139568001"/>
    <d v="2024-03-10T00:00:00"/>
    <m/>
    <m/>
    <m/>
    <m/>
    <m/>
    <m/>
    <d v="2024-01-10T00:00:00"/>
    <m/>
    <s v="OK"/>
    <m/>
    <m/>
    <m/>
    <s v="Chemical"/>
    <n v="129.71693877551022"/>
    <n v="49.855938775510204"/>
    <n v="0"/>
    <x v="2"/>
  </r>
  <r>
    <n v="302"/>
    <d v="2022-03-01T00:00:00"/>
    <x v="301"/>
    <d v="2022-02-28T00:00:00"/>
    <s v="Raw Material"/>
    <x v="0"/>
    <x v="186"/>
    <s v="EOU"/>
    <m/>
    <x v="14"/>
    <x v="157"/>
    <n v="0"/>
    <n v="0"/>
    <x v="6"/>
    <x v="177"/>
    <n v="137897"/>
    <m/>
    <n v="42981"/>
    <m/>
    <n v="139567979"/>
    <d v="2024-02-27T00:00:00"/>
    <m/>
    <m/>
    <m/>
    <m/>
    <m/>
    <m/>
    <d v="2023-12-29T00:00:00"/>
    <m/>
    <s v="OK"/>
    <m/>
    <m/>
    <m/>
    <s v="YARN"/>
    <n v="1266.7138211680845"/>
    <n v="394.82096599364337"/>
    <n v="0"/>
    <x v="2"/>
  </r>
  <r>
    <n v="303"/>
    <d v="2022-03-01T00:00:00"/>
    <x v="302"/>
    <d v="2022-03-09T00:00:00"/>
    <s v="Raw Material"/>
    <x v="0"/>
    <x v="36"/>
    <s v="EOU"/>
    <m/>
    <x v="14"/>
    <x v="138"/>
    <n v="0"/>
    <n v="0"/>
    <x v="6"/>
    <x v="178"/>
    <n v="7626613"/>
    <m/>
    <n v="2897251"/>
    <m/>
    <n v="139567993"/>
    <d v="2024-03-08T00:00:00"/>
    <m/>
    <m/>
    <m/>
    <m/>
    <m/>
    <m/>
    <d v="2024-01-08T00:00:00"/>
    <m/>
    <s v="OK"/>
    <m/>
    <m/>
    <m/>
    <s v="YARN"/>
    <n v="311.54464869281048"/>
    <n v="118.35175653594771"/>
    <n v="0"/>
    <x v="2"/>
  </r>
  <r>
    <n v="304"/>
    <d v="2022-03-01T00:00:00"/>
    <x v="303"/>
    <d v="2022-03-11T00:00:00"/>
    <s v="Raw Material"/>
    <x v="0"/>
    <x v="187"/>
    <s v="EOU"/>
    <m/>
    <x v="19"/>
    <x v="158"/>
    <n v="0"/>
    <n v="0"/>
    <x v="10"/>
    <x v="174"/>
    <n v="23502516"/>
    <m/>
    <n v="5659053"/>
    <m/>
    <n v="139568000"/>
    <d v="2024-03-08T00:00:00"/>
    <m/>
    <m/>
    <m/>
    <m/>
    <m/>
    <m/>
    <d v="2024-01-08T00:00:00"/>
    <m/>
    <s v="OK"/>
    <m/>
    <m/>
    <m/>
    <s v="YARN"/>
    <n v="584.63970149253737"/>
    <n v="140.77246268656717"/>
    <n v="0"/>
    <x v="2"/>
  </r>
  <r>
    <n v="305"/>
    <d v="2022-03-01T00:00:00"/>
    <x v="304"/>
    <d v="2022-03-14T00:00:00"/>
    <s v="Raw Material"/>
    <x v="0"/>
    <x v="188"/>
    <s v="EOU"/>
    <m/>
    <x v="48"/>
    <x v="159"/>
    <n v="0"/>
    <n v="0"/>
    <x v="12"/>
    <x v="179"/>
    <n v="12063675"/>
    <m/>
    <n v="4065908"/>
    <m/>
    <n v="139568013"/>
    <d v="2024-03-13T00:00:00"/>
    <m/>
    <m/>
    <m/>
    <m/>
    <m/>
    <m/>
    <d v="2024-01-13T00:00:00"/>
    <m/>
    <s v="OK"/>
    <m/>
    <m/>
    <m/>
    <s v="Chemical"/>
    <n v="511.17266949152543"/>
    <n v="172.28423728813559"/>
    <n v="0"/>
    <x v="2"/>
  </r>
  <r>
    <n v="306"/>
    <d v="2022-03-01T00:00:00"/>
    <x v="305"/>
    <d v="2022-03-15T00:00:00"/>
    <s v="Raw Material"/>
    <x v="0"/>
    <x v="93"/>
    <s v="EOU"/>
    <m/>
    <x v="38"/>
    <x v="160"/>
    <n v="0"/>
    <n v="0"/>
    <x v="12"/>
    <x v="180"/>
    <n v="6940858"/>
    <m/>
    <n v="1261154"/>
    <m/>
    <n v="139568017"/>
    <d v="2024-03-14T00:00:00"/>
    <m/>
    <m/>
    <m/>
    <m/>
    <m/>
    <m/>
    <d v="2024-01-14T00:00:00"/>
    <m/>
    <s v="OK"/>
    <m/>
    <m/>
    <m/>
    <s v="Chemical"/>
    <n v="578.40483333333339"/>
    <n v="105.09616666666666"/>
    <n v="0"/>
    <x v="2"/>
  </r>
  <r>
    <n v="307"/>
    <d v="2022-03-01T00:00:00"/>
    <x v="306"/>
    <d v="2022-03-15T00:00:00"/>
    <s v="Raw Material"/>
    <x v="0"/>
    <x v="189"/>
    <s v="EOU"/>
    <m/>
    <x v="34"/>
    <x v="161"/>
    <n v="0"/>
    <n v="0"/>
    <x v="5"/>
    <x v="181"/>
    <n v="9731633"/>
    <m/>
    <n v="3608217"/>
    <m/>
    <n v="139568018"/>
    <d v="2024-03-11T00:00:00"/>
    <m/>
    <m/>
    <m/>
    <m/>
    <m/>
    <m/>
    <d v="2024-01-11T00:00:00"/>
    <m/>
    <s v="OK"/>
    <m/>
    <m/>
    <m/>
    <s v="DYES"/>
    <n v="882.68780045351468"/>
    <n v="327.27591836734695"/>
    <n v="0"/>
    <x v="2"/>
  </r>
  <r>
    <n v="308"/>
    <d v="2022-03-01T00:00:00"/>
    <x v="307"/>
    <d v="2022-03-19T00:00:00"/>
    <s v="Raw Material"/>
    <x v="0"/>
    <x v="190"/>
    <s v="EOU"/>
    <m/>
    <x v="19"/>
    <x v="154"/>
    <n v="0"/>
    <n v="0"/>
    <x v="10"/>
    <x v="174"/>
    <n v="11778987"/>
    <m/>
    <n v="2836203"/>
    <m/>
    <n v="139568015"/>
    <d v="2024-03-18T00:00:00"/>
    <m/>
    <m/>
    <m/>
    <m/>
    <m/>
    <m/>
    <d v="2024-01-18T00:00:00"/>
    <m/>
    <s v="OK"/>
    <m/>
    <m/>
    <m/>
    <s v="YARN"/>
    <n v="594.89833333333331"/>
    <n v="143.24257575757576"/>
    <n v="0"/>
    <x v="2"/>
  </r>
  <r>
    <n v="309"/>
    <d v="2022-03-01T00:00:00"/>
    <x v="308"/>
    <d v="2022-03-21T00:00:00"/>
    <s v="Raw Material"/>
    <x v="0"/>
    <x v="190"/>
    <s v="EOU"/>
    <m/>
    <x v="19"/>
    <x v="162"/>
    <n v="0"/>
    <n v="0"/>
    <x v="10"/>
    <x v="182"/>
    <n v="11414313"/>
    <m/>
    <n v="2748396"/>
    <m/>
    <n v="139568014"/>
    <d v="2024-03-20T00:00:00"/>
    <m/>
    <m/>
    <m/>
    <m/>
    <m/>
    <m/>
    <d v="2024-01-20T00:00:00"/>
    <m/>
    <s v="OK"/>
    <m/>
    <m/>
    <m/>
    <s v="YARN"/>
    <n v="576.48045454545456"/>
    <n v="138.80787878787879"/>
    <n v="0"/>
    <x v="2"/>
  </r>
  <r>
    <n v="310"/>
    <d v="2022-03-01T00:00:00"/>
    <x v="309"/>
    <d v="2022-03-15T00:00:00"/>
    <s v="Raw Material"/>
    <x v="0"/>
    <x v="191"/>
    <s v="EOU"/>
    <m/>
    <x v="34"/>
    <x v="163"/>
    <n v="0"/>
    <n v="0"/>
    <x v="5"/>
    <x v="183"/>
    <n v="6078812"/>
    <m/>
    <n v="2253854"/>
    <m/>
    <n v="139568016"/>
    <d v="2024-03-13T00:00:00"/>
    <m/>
    <m/>
    <m/>
    <m/>
    <m/>
    <m/>
    <d v="2024-01-13T00:00:00"/>
    <m/>
    <s v="OK"/>
    <m/>
    <m/>
    <m/>
    <s v="DYES"/>
    <n v="18704.036923076925"/>
    <n v="6934.9353846153845"/>
    <n v="0"/>
    <x v="2"/>
  </r>
  <r>
    <n v="311"/>
    <d v="2022-03-01T00:00:00"/>
    <x v="310"/>
    <d v="2022-03-19T00:00:00"/>
    <s v="Raw Material"/>
    <x v="0"/>
    <x v="192"/>
    <s v="EOU"/>
    <m/>
    <x v="34"/>
    <x v="164"/>
    <n v="0"/>
    <n v="0"/>
    <x v="5"/>
    <x v="184"/>
    <n v="2240718"/>
    <m/>
    <n v="830796"/>
    <m/>
    <n v="139568024"/>
    <d v="2024-03-15T00:00:00"/>
    <m/>
    <m/>
    <m/>
    <m/>
    <m/>
    <m/>
    <d v="2024-01-15T00:00:00"/>
    <m/>
    <s v="OK"/>
    <m/>
    <m/>
    <m/>
    <s v="DYES"/>
    <n v="1792.5744"/>
    <n v="664.63679999999999"/>
    <n v="0"/>
    <x v="2"/>
  </r>
  <r>
    <n v="312"/>
    <d v="2022-03-01T00:00:00"/>
    <x v="311"/>
    <d v="2022-03-24T00:00:00"/>
    <s v="Raw Material"/>
    <x v="0"/>
    <x v="193"/>
    <s v="EOU"/>
    <m/>
    <x v="49"/>
    <x v="165"/>
    <n v="0"/>
    <n v="0"/>
    <x v="12"/>
    <x v="185"/>
    <n v="5388013"/>
    <m/>
    <n v="979002"/>
    <m/>
    <n v="139568099"/>
    <d v="2024-03-20T00:00:00"/>
    <m/>
    <m/>
    <m/>
    <m/>
    <m/>
    <m/>
    <d v="2024-01-20T00:00:00"/>
    <m/>
    <s v="OK"/>
    <m/>
    <m/>
    <m/>
    <s v="Chemical"/>
    <n v="224.50054166666666"/>
    <n v="40.79175"/>
    <n v="0"/>
    <x v="2"/>
  </r>
  <r>
    <n v="313"/>
    <d v="2022-03-01T00:00:00"/>
    <x v="312"/>
    <d v="2022-03-24T00:00:00"/>
    <s v="Raw Material"/>
    <x v="0"/>
    <x v="130"/>
    <s v="EOU"/>
    <m/>
    <x v="30"/>
    <x v="166"/>
    <n v="0"/>
    <n v="0"/>
    <x v="12"/>
    <x v="186"/>
    <n v="11664333"/>
    <m/>
    <n v="3635622"/>
    <m/>
    <n v="139568098"/>
    <d v="2024-03-20T00:00:00"/>
    <m/>
    <m/>
    <m/>
    <m/>
    <m/>
    <m/>
    <d v="2024-01-20T00:00:00"/>
    <m/>
    <s v="OK"/>
    <m/>
    <m/>
    <m/>
    <s v="Chemical"/>
    <n v="2332.8665999999998"/>
    <n v="727.12440000000004"/>
    <n v="0"/>
    <x v="2"/>
  </r>
  <r>
    <n v="314"/>
    <d v="2022-03-01T00:00:00"/>
    <x v="313"/>
    <d v="2022-03-18T00:00:00"/>
    <s v="Raw Material"/>
    <x v="0"/>
    <x v="194"/>
    <s v="EOU"/>
    <m/>
    <x v="38"/>
    <x v="167"/>
    <n v="0"/>
    <n v="0"/>
    <x v="12"/>
    <x v="187"/>
    <n v="9396019"/>
    <m/>
    <n v="1707256"/>
    <m/>
    <n v="139568025"/>
    <d v="2024-03-16T00:00:00"/>
    <m/>
    <m/>
    <m/>
    <m/>
    <m/>
    <m/>
    <d v="2024-01-16T00:00:00"/>
    <m/>
    <s v="OK"/>
    <m/>
    <m/>
    <m/>
    <s v="Chemical"/>
    <n v="367.03199218750001"/>
    <n v="66.689687500000005"/>
    <n v="0"/>
    <x v="2"/>
  </r>
  <r>
    <n v="315"/>
    <d v="2022-03-01T00:00:00"/>
    <x v="314"/>
    <d v="2022-03-24T00:00:00"/>
    <s v="Raw Material"/>
    <x v="0"/>
    <x v="107"/>
    <s v="EOU"/>
    <m/>
    <x v="14"/>
    <x v="138"/>
    <n v="0"/>
    <n v="0"/>
    <x v="6"/>
    <x v="188"/>
    <n v="15500899"/>
    <m/>
    <n v="5888590"/>
    <m/>
    <n v="139568122"/>
    <d v="2024-03-22T00:00:00"/>
    <m/>
    <m/>
    <m/>
    <m/>
    <m/>
    <m/>
    <d v="2024-01-22T00:00:00"/>
    <m/>
    <s v="OK"/>
    <m/>
    <m/>
    <m/>
    <s v="YARN"/>
    <n v="316.60332924836604"/>
    <n v="120.2734885620915"/>
    <n v="0"/>
    <x v="2"/>
  </r>
  <r>
    <n v="316"/>
    <d v="2022-03-01T00:00:00"/>
    <x v="315"/>
    <d v="2022-03-25T00:00:00"/>
    <s v="Raw Material"/>
    <x v="0"/>
    <x v="195"/>
    <s v="EOU"/>
    <m/>
    <x v="19"/>
    <x v="168"/>
    <n v="0"/>
    <n v="0"/>
    <x v="10"/>
    <x v="182"/>
    <n v="23207203"/>
    <m/>
    <n v="5587946"/>
    <m/>
    <n v="139568030"/>
    <d v="2024-03-24T00:00:00"/>
    <m/>
    <m/>
    <m/>
    <m/>
    <m/>
    <m/>
    <d v="2024-01-24T00:00:00"/>
    <m/>
    <s v="OK"/>
    <m/>
    <m/>
    <m/>
    <s v="YARN"/>
    <n v="579.89012993503252"/>
    <n v="139.62883558220889"/>
    <n v="0"/>
    <x v="2"/>
  </r>
  <r>
    <n v="317"/>
    <d v="2022-03-01T00:00:00"/>
    <x v="316"/>
    <d v="2022-03-25T00:00:00"/>
    <s v="Raw Material"/>
    <x v="0"/>
    <x v="158"/>
    <s v="EOU"/>
    <m/>
    <x v="33"/>
    <x v="86"/>
    <n v="0"/>
    <n v="0"/>
    <x v="12"/>
    <x v="143"/>
    <n v="7047114"/>
    <m/>
    <n v="2612872"/>
    <m/>
    <n v="139568102"/>
    <d v="2024-03-21T00:00:00"/>
    <m/>
    <m/>
    <m/>
    <m/>
    <m/>
    <m/>
    <d v="2024-01-21T00:00:00"/>
    <m/>
    <s v="OK"/>
    <m/>
    <m/>
    <m/>
    <s v="Chemical"/>
    <n v="542.08569230769228"/>
    <n v="200.99015384615385"/>
    <n v="0"/>
    <x v="2"/>
  </r>
  <r>
    <n v="318"/>
    <d v="2022-03-01T00:00:00"/>
    <x v="317"/>
    <d v="2022-03-29T00:00:00"/>
    <s v="Raw Material"/>
    <x v="0"/>
    <x v="196"/>
    <s v="EOU"/>
    <m/>
    <x v="50"/>
    <x v="169"/>
    <n v="0"/>
    <n v="0"/>
    <x v="12"/>
    <x v="189"/>
    <n v="2373275"/>
    <m/>
    <n v="631291"/>
    <m/>
    <n v="139568114"/>
    <d v="2024-03-28T00:00:00"/>
    <m/>
    <m/>
    <m/>
    <m/>
    <m/>
    <m/>
    <d v="2024-01-28T00:00:00"/>
    <m/>
    <s v="OK"/>
    <m/>
    <m/>
    <m/>
    <s v="Chemical"/>
    <n v="5933.1875"/>
    <n v="1578.2275"/>
    <n v="0"/>
    <x v="2"/>
  </r>
  <r>
    <n v="319"/>
    <d v="2022-04-01T00:00:00"/>
    <x v="318"/>
    <d v="2022-03-29T00:00:00"/>
    <s v="Raw Material"/>
    <x v="0"/>
    <x v="197"/>
    <s v="EOU"/>
    <m/>
    <x v="7"/>
    <x v="170"/>
    <n v="0"/>
    <n v="0"/>
    <x v="11"/>
    <x v="190"/>
    <n v="10560430"/>
    <m/>
    <n v="3915512"/>
    <m/>
    <n v="139568132"/>
    <d v="2024-03-28T00:00:00"/>
    <m/>
    <m/>
    <m/>
    <m/>
    <m/>
    <m/>
    <d v="2024-01-28T00:00:00"/>
    <m/>
    <s v="OK"/>
    <m/>
    <m/>
    <m/>
    <s v="FABRIC"/>
    <n v="1039.9241752831117"/>
    <n v="385.57479074347611"/>
    <n v="0"/>
    <x v="4"/>
  </r>
  <r>
    <n v="320"/>
    <d v="2022-04-01T00:00:00"/>
    <x v="319"/>
    <d v="2022-03-29T00:00:00"/>
    <s v="Raw Material"/>
    <x v="0"/>
    <x v="93"/>
    <s v="EOU"/>
    <m/>
    <x v="51"/>
    <x v="171"/>
    <n v="0"/>
    <n v="0"/>
    <x v="12"/>
    <x v="191"/>
    <n v="8886524"/>
    <m/>
    <n v="1614681"/>
    <m/>
    <n v="139568131"/>
    <d v="2024-03-28T00:00:00"/>
    <m/>
    <m/>
    <m/>
    <m/>
    <m/>
    <m/>
    <d v="2024-01-28T00:00:00"/>
    <m/>
    <s v="OK"/>
    <m/>
    <m/>
    <m/>
    <s v="Chemical"/>
    <n v="740.5436666666667"/>
    <n v="134.55674999999999"/>
    <n v="0"/>
    <x v="4"/>
  </r>
  <r>
    <n v="321"/>
    <d v="2022-04-01T00:00:00"/>
    <x v="320"/>
    <d v="2022-03-29T00:00:00"/>
    <s v="Raw Material"/>
    <x v="0"/>
    <x v="36"/>
    <s v="EOU"/>
    <m/>
    <x v="14"/>
    <x v="138"/>
    <n v="0"/>
    <n v="0"/>
    <x v="6"/>
    <x v="192"/>
    <n v="7788882"/>
    <m/>
    <n v="2958895"/>
    <m/>
    <n v="139568125"/>
    <d v="2024-03-28T00:00:00"/>
    <m/>
    <m/>
    <m/>
    <m/>
    <m/>
    <m/>
    <d v="2024-01-28T00:00:00"/>
    <m/>
    <s v="OK"/>
    <m/>
    <m/>
    <m/>
    <s v="YARN"/>
    <n v="318.1732843137255"/>
    <n v="120.86989379084967"/>
    <n v="0"/>
    <x v="4"/>
  </r>
  <r>
    <n v="322"/>
    <d v="2022-04-01T00:00:00"/>
    <x v="321"/>
    <d v="2022-03-30T00:00:00"/>
    <s v="Raw Material"/>
    <x v="0"/>
    <x v="36"/>
    <s v="EOU"/>
    <m/>
    <x v="14"/>
    <x v="138"/>
    <n v="0"/>
    <n v="0"/>
    <x v="6"/>
    <x v="188"/>
    <n v="7799557"/>
    <m/>
    <n v="2962950"/>
    <m/>
    <n v="139568115"/>
    <d v="2024-03-28T00:00:00"/>
    <m/>
    <m/>
    <m/>
    <m/>
    <m/>
    <m/>
    <d v="2024-01-28T00:00:00"/>
    <m/>
    <s v="OK"/>
    <m/>
    <m/>
    <m/>
    <s v="YARN"/>
    <n v="318.60935457516342"/>
    <n v="121.03553921568627"/>
    <n v="0"/>
    <x v="4"/>
  </r>
  <r>
    <n v="323"/>
    <d v="2022-04-01T00:00:00"/>
    <x v="322"/>
    <d v="2022-03-31T00:00:00"/>
    <s v="Raw Material"/>
    <x v="0"/>
    <x v="198"/>
    <s v="EOU"/>
    <m/>
    <x v="19"/>
    <x v="73"/>
    <n v="0"/>
    <n v="0"/>
    <x v="10"/>
    <x v="193"/>
    <n v="40808481"/>
    <m/>
    <n v="9826070"/>
    <m/>
    <n v="139568117"/>
    <d v="2024-03-29T00:00:00"/>
    <m/>
    <m/>
    <m/>
    <m/>
    <m/>
    <m/>
    <d v="2024-01-29T00:00:00"/>
    <m/>
    <s v="OK"/>
    <m/>
    <m/>
    <m/>
    <s v="YARN"/>
    <n v="629.13137788137783"/>
    <n v="151.48539731873063"/>
    <n v="0"/>
    <x v="4"/>
  </r>
  <r>
    <n v="324"/>
    <d v="2022-04-01T00:00:00"/>
    <x v="323"/>
    <d v="2022-03-28T00:00:00"/>
    <s v="Raw Material"/>
    <x v="0"/>
    <x v="193"/>
    <s v="EOU"/>
    <m/>
    <x v="28"/>
    <x v="172"/>
    <n v="0"/>
    <n v="0"/>
    <x v="12"/>
    <x v="194"/>
    <n v="9724311"/>
    <m/>
    <n v="3605502"/>
    <m/>
    <n v="139568103"/>
    <d v="2024-03-24T00:00:00"/>
    <m/>
    <m/>
    <m/>
    <m/>
    <m/>
    <m/>
    <d v="2024-01-24T00:00:00"/>
    <m/>
    <s v="OK"/>
    <m/>
    <m/>
    <m/>
    <s v="Chemical"/>
    <n v="405.17962499999999"/>
    <n v="150.22925000000001"/>
    <n v="0"/>
    <x v="4"/>
  </r>
  <r>
    <n v="325"/>
    <d v="2022-04-01T00:00:00"/>
    <x v="324"/>
    <d v="2022-04-04T00:00:00"/>
    <s v="Raw Material"/>
    <x v="0"/>
    <x v="199"/>
    <s v="EOU"/>
    <m/>
    <x v="19"/>
    <x v="173"/>
    <n v="0"/>
    <n v="0"/>
    <x v="10"/>
    <x v="174"/>
    <n v="12203179"/>
    <m/>
    <n v="2938342"/>
    <m/>
    <n v="139568140"/>
    <d v="2024-04-04T00:00:00"/>
    <m/>
    <m/>
    <m/>
    <m/>
    <m/>
    <m/>
    <d v="2024-02-04T00:00:00"/>
    <m/>
    <s v="OK"/>
    <m/>
    <m/>
    <m/>
    <s v="YARN"/>
    <n v="609.85402298850579"/>
    <n v="146.84367816091955"/>
    <n v="0"/>
    <x v="4"/>
  </r>
  <r>
    <n v="326"/>
    <d v="2022-04-01T00:00:00"/>
    <x v="325"/>
    <d v="2022-04-05T00:00:00"/>
    <s v="Raw Material"/>
    <x v="0"/>
    <x v="93"/>
    <s v="EOU"/>
    <m/>
    <x v="38"/>
    <x v="160"/>
    <n v="0"/>
    <n v="0"/>
    <x v="12"/>
    <x v="195"/>
    <n v="7238699"/>
    <m/>
    <n v="1315272"/>
    <m/>
    <n v="139568141"/>
    <d v="2024-04-04T00:00:00"/>
    <m/>
    <m/>
    <m/>
    <m/>
    <m/>
    <m/>
    <d v="2024-02-04T00:00:00"/>
    <m/>
    <s v="OK"/>
    <m/>
    <m/>
    <m/>
    <s v="Chemical"/>
    <n v="603.22491666666667"/>
    <n v="109.60599999999999"/>
    <n v="0"/>
    <x v="4"/>
  </r>
  <r>
    <n v="327"/>
    <d v="2022-04-01T00:00:00"/>
    <x v="326"/>
    <d v="2022-04-06T00:00:00"/>
    <s v="Raw Material"/>
    <x v="0"/>
    <x v="200"/>
    <s v="EOU"/>
    <m/>
    <x v="7"/>
    <x v="174"/>
    <n v="0"/>
    <n v="0"/>
    <x v="11"/>
    <x v="196"/>
    <n v="3614784"/>
    <m/>
    <n v="1340260"/>
    <m/>
    <n v="139568148"/>
    <d v="2024-04-04T00:00:00"/>
    <m/>
    <m/>
    <m/>
    <m/>
    <m/>
    <m/>
    <d v="2024-02-04T00:00:00"/>
    <m/>
    <s v="OK"/>
    <m/>
    <m/>
    <m/>
    <s v="FABRIC"/>
    <n v="1047.7634782608695"/>
    <n v="388.48115942028983"/>
    <n v="0"/>
    <x v="4"/>
  </r>
  <r>
    <n v="328"/>
    <d v="2022-04-01T00:00:00"/>
    <x v="327"/>
    <d v="2022-04-11T00:00:00"/>
    <s v="Raw Material"/>
    <x v="0"/>
    <x v="201"/>
    <s v="EOU"/>
    <m/>
    <x v="7"/>
    <x v="175"/>
    <n v="0"/>
    <n v="0"/>
    <x v="2"/>
    <x v="197"/>
    <n v="954995"/>
    <m/>
    <n v="354085"/>
    <m/>
    <n v="139568156"/>
    <d v="2024-04-10T00:00:00"/>
    <m/>
    <m/>
    <m/>
    <m/>
    <m/>
    <m/>
    <d v="2024-02-10T00:00:00"/>
    <m/>
    <s v="OK"/>
    <m/>
    <m/>
    <m/>
    <s v="FABRIC"/>
    <n v="2122.2111111111112"/>
    <n v="786.85555555555561"/>
    <n v="0"/>
    <x v="4"/>
  </r>
  <r>
    <n v="329"/>
    <d v="2022-04-01T00:00:00"/>
    <x v="328"/>
    <d v="2022-04-15T00:00:00"/>
    <s v="Raw Material"/>
    <x v="0"/>
    <x v="202"/>
    <s v="EOU"/>
    <m/>
    <x v="22"/>
    <x v="176"/>
    <n v="0"/>
    <n v="0"/>
    <x v="14"/>
    <x v="198"/>
    <n v="51594987"/>
    <m/>
    <n v="16081487"/>
    <m/>
    <n v="139568155"/>
    <d v="2024-04-10T00:00:00"/>
    <m/>
    <m/>
    <m/>
    <m/>
    <m/>
    <m/>
    <d v="2024-02-10T00:00:00"/>
    <m/>
    <s v="OK"/>
    <m/>
    <m/>
    <m/>
    <s v="FABRIC"/>
    <n v="561.75540578794937"/>
    <n v="175.09186028787317"/>
    <n v="0"/>
    <x v="4"/>
  </r>
  <r>
    <n v="330"/>
    <d v="2022-04-01T00:00:00"/>
    <x v="329"/>
    <d v="2022-04-18T00:00:00"/>
    <s v="Raw Material"/>
    <x v="0"/>
    <x v="203"/>
    <s v="EOU"/>
    <m/>
    <x v="19"/>
    <x v="177"/>
    <n v="0"/>
    <n v="0"/>
    <x v="10"/>
    <x v="193"/>
    <n v="12015814"/>
    <m/>
    <n v="2893228"/>
    <m/>
    <n v="139568160"/>
    <d v="2024-04-15T00:00:00"/>
    <m/>
    <m/>
    <m/>
    <m/>
    <m/>
    <m/>
    <d v="2024-02-15T00:00:00"/>
    <m/>
    <s v="OK"/>
    <m/>
    <m/>
    <m/>
    <s v="YARN"/>
    <n v="668.36954466063708"/>
    <n v="160.93337338272758"/>
    <n v="0"/>
    <x v="4"/>
  </r>
  <r>
    <n v="331"/>
    <d v="2022-04-01T00:00:00"/>
    <x v="330"/>
    <d v="2022-04-18T00:00:00"/>
    <s v="Raw Material"/>
    <x v="0"/>
    <x v="204"/>
    <s v="EOU"/>
    <m/>
    <x v="19"/>
    <x v="177"/>
    <n v="0"/>
    <n v="0"/>
    <x v="10"/>
    <x v="193"/>
    <n v="23881712"/>
    <m/>
    <n v="5750359"/>
    <m/>
    <n v="139568166"/>
    <d v="2024-04-14T00:00:00"/>
    <m/>
    <m/>
    <m/>
    <m/>
    <m/>
    <m/>
    <d v="2024-02-14T00:00:00"/>
    <m/>
    <s v="OK"/>
    <m/>
    <m/>
    <m/>
    <s v="YARN"/>
    <n v="668.36952475840508"/>
    <n v="160.93338333617862"/>
    <n v="0"/>
    <x v="4"/>
  </r>
  <r>
    <n v="332"/>
    <d v="2022-04-01T00:00:00"/>
    <x v="331"/>
    <d v="2022-04-18T00:00:00"/>
    <s v="Raw Material"/>
    <x v="0"/>
    <x v="205"/>
    <s v="EOU"/>
    <m/>
    <x v="19"/>
    <x v="73"/>
    <n v="0"/>
    <n v="0"/>
    <x v="10"/>
    <x v="193"/>
    <n v="25488523"/>
    <m/>
    <n v="6137254"/>
    <m/>
    <n v="139568116"/>
    <d v="2024-03-29T00:00:00"/>
    <m/>
    <m/>
    <m/>
    <m/>
    <m/>
    <m/>
    <d v="2024-01-29T00:00:00"/>
    <m/>
    <s v="OK"/>
    <m/>
    <m/>
    <m/>
    <s v="YARN"/>
    <n v="621.95496482542035"/>
    <n v="149.75742594793235"/>
    <n v="0"/>
    <x v="4"/>
  </r>
  <r>
    <n v="333"/>
    <d v="2022-04-01T00:00:00"/>
    <x v="332"/>
    <d v="2022-04-21T00:00:00"/>
    <s v="Raw Material"/>
    <x v="0"/>
    <x v="102"/>
    <s v="EOU"/>
    <m/>
    <x v="39"/>
    <x v="177"/>
    <n v="0"/>
    <n v="0"/>
    <x v="12"/>
    <x v="199"/>
    <n v="12225654"/>
    <m/>
    <n v="2221401"/>
    <m/>
    <n v="139568180"/>
    <d v="2024-04-18T00:00:00"/>
    <m/>
    <m/>
    <m/>
    <m/>
    <m/>
    <m/>
    <d v="2024-02-18T00:00:00"/>
    <m/>
    <s v="OK"/>
    <m/>
    <m/>
    <m/>
    <s v="Chemical"/>
    <n v="679.20299999999997"/>
    <n v="123.41116666666667"/>
    <n v="0"/>
    <x v="4"/>
  </r>
  <r>
    <n v="334"/>
    <d v="2022-04-01T00:00:00"/>
    <x v="333"/>
    <d v="2022-04-25T00:00:00"/>
    <s v="Raw Material"/>
    <x v="0"/>
    <x v="206"/>
    <s v="EOU"/>
    <m/>
    <x v="19"/>
    <x v="177"/>
    <n v="0"/>
    <n v="0"/>
    <x v="10"/>
    <x v="193"/>
    <n v="12668201"/>
    <m/>
    <n v="3050313"/>
    <m/>
    <n v="139568161"/>
    <d v="2024-04-17T00:00:00"/>
    <m/>
    <m/>
    <m/>
    <m/>
    <m/>
    <m/>
    <d v="2024-02-17T00:00:00"/>
    <m/>
    <s v="OK"/>
    <m/>
    <m/>
    <m/>
    <s v="YARN"/>
    <n v="686.7313019390582"/>
    <n v="165.354608583463"/>
    <n v="0"/>
    <x v="4"/>
  </r>
  <r>
    <n v="335"/>
    <d v="2022-04-01T00:00:00"/>
    <x v="334"/>
    <d v="2022-04-21T00:00:00"/>
    <s v="Raw Material"/>
    <x v="0"/>
    <x v="93"/>
    <s v="EOU"/>
    <m/>
    <x v="34"/>
    <x v="178"/>
    <n v="0"/>
    <n v="0"/>
    <x v="5"/>
    <x v="200"/>
    <n v="10471045"/>
    <m/>
    <n v="3882370"/>
    <m/>
    <n v="139568191"/>
    <d v="2024-04-20T00:00:00"/>
    <m/>
    <m/>
    <m/>
    <m/>
    <m/>
    <m/>
    <d v="2024-02-20T00:00:00"/>
    <m/>
    <s v="OK"/>
    <m/>
    <m/>
    <m/>
    <s v="DYES"/>
    <n v="872.58708333333334"/>
    <n v="323.53083333333331"/>
    <n v="0"/>
    <x v="4"/>
  </r>
  <r>
    <n v="336"/>
    <d v="2022-04-01T00:00:00"/>
    <x v="335"/>
    <d v="2022-04-22T00:00:00"/>
    <s v="Raw Material"/>
    <x v="0"/>
    <x v="207"/>
    <s v="EOU"/>
    <m/>
    <x v="7"/>
    <x v="179"/>
    <n v="0"/>
    <n v="0"/>
    <x v="11"/>
    <x v="201"/>
    <n v="276577"/>
    <m/>
    <n v="102547"/>
    <m/>
    <n v="139568192"/>
    <d v="2024-04-18T00:00:00"/>
    <m/>
    <m/>
    <m/>
    <m/>
    <m/>
    <m/>
    <d v="2024-02-18T00:00:00"/>
    <m/>
    <s v="OK"/>
    <m/>
    <m/>
    <m/>
    <s v="FABRIC"/>
    <n v="1795.9545454545455"/>
    <n v="665.88961038961043"/>
    <n v="0"/>
    <x v="4"/>
  </r>
  <r>
    <n v="337"/>
    <d v="2022-04-01T00:00:00"/>
    <x v="336"/>
    <d v="2022-04-26T00:00:00"/>
    <s v="Raw Material"/>
    <x v="0"/>
    <x v="208"/>
    <s v="EOU"/>
    <m/>
    <x v="52"/>
    <x v="180"/>
    <n v="0"/>
    <n v="0"/>
    <x v="10"/>
    <x v="202"/>
    <n v="34141270"/>
    <m/>
    <n v="8220707"/>
    <m/>
    <n v="139568182"/>
    <d v="2024-04-24T00:00:00"/>
    <m/>
    <m/>
    <m/>
    <m/>
    <m/>
    <m/>
    <d v="2024-02-24T00:00:00"/>
    <m/>
    <s v="OK"/>
    <m/>
    <m/>
    <m/>
    <s v="YARN"/>
    <n v="523.23785440613028"/>
    <n v="125.98784674329502"/>
    <n v="0"/>
    <x v="4"/>
  </r>
  <r>
    <n v="338"/>
    <d v="2022-04-01T00:00:00"/>
    <x v="337"/>
    <d v="2022-04-21T00:00:00"/>
    <s v="Raw Material"/>
    <x v="0"/>
    <x v="209"/>
    <s v="EOU"/>
    <m/>
    <x v="34"/>
    <x v="181"/>
    <n v="0"/>
    <n v="0"/>
    <x v="5"/>
    <x v="203"/>
    <n v="25281445"/>
    <m/>
    <n v="9373653"/>
    <m/>
    <n v="139568190"/>
    <d v="2024-04-18T00:00:00"/>
    <m/>
    <m/>
    <m/>
    <m/>
    <m/>
    <m/>
    <d v="2024-02-18T00:00:00"/>
    <m/>
    <s v="OK"/>
    <m/>
    <m/>
    <m/>
    <s v="DYES"/>
    <n v="9193.2527272727275"/>
    <n v="3408.601090909091"/>
    <n v="0"/>
    <x v="4"/>
  </r>
  <r>
    <n v="339"/>
    <d v="2022-04-01T00:00:00"/>
    <x v="338"/>
    <d v="2022-04-26T00:00:00"/>
    <s v="Raw Material"/>
    <x v="0"/>
    <x v="194"/>
    <s v="EOU"/>
    <m/>
    <x v="38"/>
    <x v="167"/>
    <n v="0"/>
    <n v="0"/>
    <x v="12"/>
    <x v="204"/>
    <n v="9777291"/>
    <m/>
    <n v="1776533"/>
    <m/>
    <n v="139568199"/>
    <d v="2024-04-25T00:00:00"/>
    <m/>
    <m/>
    <m/>
    <m/>
    <m/>
    <m/>
    <d v="2024-02-25T00:00:00"/>
    <m/>
    <s v="OK"/>
    <m/>
    <m/>
    <m/>
    <s v="Chemical"/>
    <n v="381.92542968750001"/>
    <n v="69.395820312500007"/>
    <n v="0"/>
    <x v="4"/>
  </r>
  <r>
    <n v="340"/>
    <d v="2022-04-01T00:00:00"/>
    <x v="339"/>
    <d v="2022-04-29T00:00:00"/>
    <s v="Raw Material"/>
    <x v="0"/>
    <x v="210"/>
    <s v="EOU"/>
    <m/>
    <x v="53"/>
    <x v="182"/>
    <n v="0"/>
    <n v="0"/>
    <x v="12"/>
    <x v="205"/>
    <n v="1582753"/>
    <m/>
    <n v="306104"/>
    <m/>
    <n v="139568188"/>
    <d v="2024-04-28T00:00:00"/>
    <m/>
    <m/>
    <m/>
    <m/>
    <m/>
    <m/>
    <d v="2024-02-28T00:00:00"/>
    <m/>
    <s v="OK"/>
    <m/>
    <m/>
    <m/>
    <s v="Chemical"/>
    <n v="28.263446428571427"/>
    <n v="5.4661428571428567"/>
    <n v="0"/>
    <x v="4"/>
  </r>
  <r>
    <n v="341"/>
    <d v="2022-05-01T00:00:00"/>
    <x v="340"/>
    <d v="2022-04-29T00:00:00"/>
    <s v="Raw Material"/>
    <x v="0"/>
    <x v="211"/>
    <s v="EOU"/>
    <m/>
    <x v="19"/>
    <x v="177"/>
    <n v="0"/>
    <n v="0"/>
    <x v="10"/>
    <x v="193"/>
    <n v="24673584"/>
    <m/>
    <n v="5941029"/>
    <m/>
    <n v="139568195"/>
    <d v="2024-04-28T00:00:00"/>
    <m/>
    <m/>
    <m/>
    <m/>
    <m/>
    <m/>
    <d v="2024-02-28T00:00:00"/>
    <m/>
    <s v="OK"/>
    <m/>
    <m/>
    <m/>
    <s v="YARN"/>
    <n v="682.87535391164033"/>
    <n v="164.42614421051758"/>
    <n v="0"/>
    <x v="5"/>
  </r>
  <r>
    <n v="342"/>
    <d v="2022-05-01T00:00:00"/>
    <x v="341"/>
    <d v="2022-05-06T00:00:00"/>
    <s v="Raw Material"/>
    <x v="0"/>
    <x v="212"/>
    <s v="EOU"/>
    <m/>
    <x v="7"/>
    <x v="183"/>
    <n v="0"/>
    <n v="0"/>
    <x v="16"/>
    <x v="206"/>
    <n v="5152273"/>
    <m/>
    <n v="1910319"/>
    <m/>
    <n v="139568219"/>
    <d v="2024-05-05T00:00:00"/>
    <m/>
    <m/>
    <m/>
    <m/>
    <m/>
    <m/>
    <d v="2024-03-06T00:00:00"/>
    <m/>
    <s v="OK"/>
    <m/>
    <m/>
    <m/>
    <s v="FABRIC"/>
    <n v="3816.4985185185187"/>
    <n v="1415.0511111111111"/>
    <n v="0"/>
    <x v="5"/>
  </r>
  <r>
    <n v="343"/>
    <d v="2022-05-01T00:00:00"/>
    <x v="342"/>
    <d v="2022-05-09T00:00:00"/>
    <s v="Raw Material"/>
    <x v="0"/>
    <x v="213"/>
    <s v="EOU"/>
    <m/>
    <x v="19"/>
    <x v="177"/>
    <n v="0"/>
    <n v="0"/>
    <x v="10"/>
    <x v="193"/>
    <n v="12681946"/>
    <m/>
    <n v="3053622"/>
    <m/>
    <n v="139568226"/>
    <d v="2024-05-09T00:00:00"/>
    <m/>
    <m/>
    <m/>
    <m/>
    <m/>
    <m/>
    <d v="2024-03-10T00:00:00"/>
    <m/>
    <s v="OK"/>
    <m/>
    <m/>
    <m/>
    <s v="YARN"/>
    <n v="683.05896673560835"/>
    <n v="164.47033350568768"/>
    <n v="0"/>
    <x v="5"/>
  </r>
  <r>
    <n v="344"/>
    <d v="2022-05-01T00:00:00"/>
    <x v="343"/>
    <d v="2022-05-09T00:00:00"/>
    <s v="Raw Material"/>
    <x v="0"/>
    <x v="214"/>
    <s v="EOU"/>
    <m/>
    <x v="19"/>
    <x v="158"/>
    <n v="0"/>
    <n v="0"/>
    <x v="10"/>
    <x v="174"/>
    <n v="26659627"/>
    <m/>
    <n v="6419238"/>
    <m/>
    <n v="139568228"/>
    <d v="2024-05-07T00:00:00"/>
    <m/>
    <m/>
    <m/>
    <m/>
    <m/>
    <m/>
    <d v="2024-03-08T00:00:00"/>
    <m/>
    <s v="OK"/>
    <m/>
    <m/>
    <m/>
    <s v="YARN"/>
    <n v="607.16351374495309"/>
    <n v="146.19586011631466"/>
    <n v="0"/>
    <x v="5"/>
  </r>
  <r>
    <n v="345"/>
    <d v="2022-05-01T00:00:00"/>
    <x v="344"/>
    <d v="2022-05-10T00:00:00"/>
    <s v="Raw Material"/>
    <x v="0"/>
    <x v="215"/>
    <s v="EOU"/>
    <m/>
    <x v="7"/>
    <x v="184"/>
    <n v="0"/>
    <n v="0"/>
    <x v="11"/>
    <x v="207"/>
    <n v="24977451"/>
    <m/>
    <n v="9260939"/>
    <m/>
    <n v="139568225"/>
    <d v="2024-05-08T00:00:00"/>
    <m/>
    <m/>
    <m/>
    <m/>
    <m/>
    <m/>
    <d v="2024-03-09T00:00:00"/>
    <m/>
    <s v="OK"/>
    <m/>
    <m/>
    <m/>
    <s v="FABRIC"/>
    <n v="1402.5972035040431"/>
    <n v="520.04374438454624"/>
    <n v="0"/>
    <x v="5"/>
  </r>
  <r>
    <n v="346"/>
    <d v="2022-05-01T00:00:00"/>
    <x v="345"/>
    <d v="2022-05-12T00:00:00"/>
    <s v="Raw Material"/>
    <x v="0"/>
    <x v="216"/>
    <s v="EOU"/>
    <m/>
    <x v="33"/>
    <x v="185"/>
    <n v="0"/>
    <n v="0"/>
    <x v="12"/>
    <x v="208"/>
    <n v="12535507"/>
    <m/>
    <n v="4647816"/>
    <m/>
    <n v="139568196"/>
    <d v="2024-04-27T00:00:00"/>
    <m/>
    <m/>
    <m/>
    <m/>
    <m/>
    <m/>
    <d v="2024-02-27T00:00:00"/>
    <m/>
    <s v="OK"/>
    <m/>
    <m/>
    <m/>
    <s v="Chemical"/>
    <n v="575.81566375746445"/>
    <n v="213.49637115296278"/>
    <n v="0"/>
    <x v="5"/>
  </r>
  <r>
    <n v="347"/>
    <d v="2022-05-01T00:00:00"/>
    <x v="346"/>
    <d v="2022-05-11T00:00:00"/>
    <s v="Raw Material"/>
    <x v="0"/>
    <x v="194"/>
    <s v="EOU"/>
    <m/>
    <x v="38"/>
    <x v="167"/>
    <n v="0"/>
    <n v="0"/>
    <x v="12"/>
    <x v="209"/>
    <n v="9816463"/>
    <m/>
    <n v="1783652"/>
    <m/>
    <n v="139568240"/>
    <d v="2024-05-09T00:00:00"/>
    <m/>
    <m/>
    <m/>
    <m/>
    <m/>
    <m/>
    <d v="2024-03-10T00:00:00"/>
    <m/>
    <s v="OK"/>
    <m/>
    <m/>
    <m/>
    <s v="Chemical"/>
    <n v="383.45558593750002"/>
    <n v="69.673906250000002"/>
    <n v="0"/>
    <x v="5"/>
  </r>
  <r>
    <n v="348"/>
    <d v="2022-05-01T00:00:00"/>
    <x v="347"/>
    <d v="2022-04-28T00:00:00"/>
    <s v="Raw Material"/>
    <x v="0"/>
    <x v="217"/>
    <s v="EOU"/>
    <m/>
    <x v="34"/>
    <x v="186"/>
    <n v="0"/>
    <n v="0"/>
    <x v="5"/>
    <x v="210"/>
    <n v="2205371"/>
    <m/>
    <n v="817689"/>
    <m/>
    <n v="139568187"/>
    <d v="2024-04-23T00:00:00"/>
    <m/>
    <m/>
    <m/>
    <m/>
    <m/>
    <m/>
    <d v="2024-02-23T00:00:00"/>
    <m/>
    <s v="OK"/>
    <m/>
    <m/>
    <m/>
    <s v="DYES"/>
    <n v="954.70606060606065"/>
    <n v="353.97792207792207"/>
    <n v="0"/>
    <x v="5"/>
  </r>
  <r>
    <n v="349"/>
    <d v="2022-05-01T00:00:00"/>
    <x v="348"/>
    <d v="2022-05-11T00:00:00"/>
    <s v="Raw Material"/>
    <x v="0"/>
    <x v="103"/>
    <s v="EOU"/>
    <m/>
    <x v="37"/>
    <x v="87"/>
    <n v="0"/>
    <n v="0"/>
    <x v="12"/>
    <x v="211"/>
    <n v="9595976"/>
    <m/>
    <n v="2083775"/>
    <m/>
    <n v="139567245"/>
    <d v="2024-05-11T00:00:00"/>
    <m/>
    <m/>
    <m/>
    <m/>
    <m/>
    <m/>
    <d v="2024-03-12T00:00:00"/>
    <m/>
    <s v="OK"/>
    <m/>
    <m/>
    <m/>
    <s v="Chemical"/>
    <n v="527.25142857142862"/>
    <n v="114.49313186813187"/>
    <n v="0"/>
    <x v="5"/>
  </r>
  <r>
    <n v="350"/>
    <d v="2022-05-01T00:00:00"/>
    <x v="349"/>
    <d v="2022-05-11T00:00:00"/>
    <s v="Raw Material"/>
    <x v="0"/>
    <x v="218"/>
    <s v="EOU"/>
    <m/>
    <x v="52"/>
    <x v="180"/>
    <n v="0"/>
    <n v="0"/>
    <x v="10"/>
    <x v="202"/>
    <n v="33069785"/>
    <m/>
    <n v="7962708"/>
    <m/>
    <n v="139568246"/>
    <d v="2024-05-10T00:00:00"/>
    <m/>
    <m/>
    <m/>
    <m/>
    <m/>
    <m/>
    <d v="2024-03-11T00:00:00"/>
    <m/>
    <s v="OK"/>
    <m/>
    <m/>
    <m/>
    <s v="YARN"/>
    <n v="525.33415409054805"/>
    <n v="126.49258141382049"/>
    <n v="0"/>
    <x v="5"/>
  </r>
  <r>
    <n v="351"/>
    <d v="2022-05-01T00:00:00"/>
    <x v="350"/>
    <d v="2022-05-18T00:00:00"/>
    <s v="Raw Material"/>
    <x v="0"/>
    <x v="219"/>
    <s v="EOU"/>
    <m/>
    <x v="54"/>
    <x v="187"/>
    <n v="0"/>
    <n v="0"/>
    <x v="5"/>
    <x v="212"/>
    <n v="5155343"/>
    <m/>
    <n v="1119488"/>
    <m/>
    <n v="139568268"/>
    <d v="2024-05-17T00:00:00"/>
    <m/>
    <m/>
    <m/>
    <m/>
    <m/>
    <m/>
    <d v="2024-03-18T00:00:00"/>
    <m/>
    <s v="OK"/>
    <m/>
    <m/>
    <m/>
    <s v="DYES"/>
    <n v="14320.397222222222"/>
    <n v="3109.6888888888889"/>
    <n v="0"/>
    <x v="5"/>
  </r>
  <r>
    <n v="352"/>
    <d v="2022-05-01T00:00:00"/>
    <x v="351"/>
    <d v="2022-05-18T00:00:00"/>
    <s v="Raw Material"/>
    <x v="0"/>
    <x v="220"/>
    <s v="EOU"/>
    <m/>
    <x v="54"/>
    <x v="188"/>
    <n v="0"/>
    <n v="0"/>
    <x v="5"/>
    <x v="212"/>
    <n v="1444171"/>
    <m/>
    <n v="313603"/>
    <m/>
    <n v="139568267"/>
    <d v="2024-05-17T00:00:00"/>
    <m/>
    <m/>
    <m/>
    <m/>
    <m/>
    <m/>
    <d v="2024-03-18T00:00:00"/>
    <m/>
    <s v="OK"/>
    <m/>
    <m/>
    <m/>
    <s v="DYES"/>
    <n v="11553.368"/>
    <n v="2508.8240000000001"/>
    <n v="0"/>
    <x v="5"/>
  </r>
  <r>
    <n v="353"/>
    <d v="2022-05-01T00:00:00"/>
    <x v="352"/>
    <d v="2022-05-23T00:00:00"/>
    <s v="Raw Material"/>
    <x v="0"/>
    <x v="221"/>
    <s v="EOU"/>
    <m/>
    <x v="19"/>
    <x v="177"/>
    <n v="0"/>
    <n v="0"/>
    <x v="10"/>
    <x v="193"/>
    <n v="13638916"/>
    <m/>
    <n v="3284047"/>
    <m/>
    <n v="139575793"/>
    <d v="2024-05-21T00:00:00"/>
    <m/>
    <m/>
    <m/>
    <m/>
    <m/>
    <m/>
    <d v="2024-03-22T00:00:00"/>
    <m/>
    <s v="OK"/>
    <m/>
    <m/>
    <m/>
    <s v="YARN"/>
    <n v="736.12456822107083"/>
    <n v="177.24778713298792"/>
    <n v="0"/>
    <x v="5"/>
  </r>
  <r>
    <n v="354"/>
    <d v="2022-05-01T00:00:00"/>
    <x v="353"/>
    <d v="2022-05-23T00:00:00"/>
    <s v="Raw Material"/>
    <x v="0"/>
    <x v="222"/>
    <s v="EOU"/>
    <m/>
    <x v="19"/>
    <x v="177"/>
    <n v="0"/>
    <n v="0"/>
    <x v="10"/>
    <x v="193"/>
    <n v="13589743"/>
    <m/>
    <n v="3272206"/>
    <m/>
    <n v="139575791"/>
    <d v="2024-05-21T00:00:00"/>
    <m/>
    <m/>
    <m/>
    <m/>
    <m/>
    <m/>
    <d v="2024-03-22T00:00:00"/>
    <m/>
    <s v="OK"/>
    <m/>
    <m/>
    <m/>
    <s v="YARN"/>
    <n v="736.12457478387103"/>
    <n v="177.24774120858882"/>
    <n v="0"/>
    <x v="5"/>
  </r>
  <r>
    <n v="355"/>
    <d v="2022-06-01T00:00:00"/>
    <x v="354"/>
    <d v="2022-05-26T00:00:00"/>
    <s v="Raw Material"/>
    <x v="0"/>
    <x v="93"/>
    <s v="EOU"/>
    <m/>
    <x v="34"/>
    <x v="189"/>
    <n v="0"/>
    <n v="0"/>
    <x v="5"/>
    <x v="213"/>
    <n v="13809389"/>
    <m/>
    <n v="5120135"/>
    <m/>
    <n v="139575798"/>
    <d v="2024-05-25T00:00:00"/>
    <m/>
    <m/>
    <m/>
    <m/>
    <m/>
    <m/>
    <d v="2024-03-26T00:00:00"/>
    <m/>
    <s v="OK"/>
    <m/>
    <m/>
    <m/>
    <s v="DYES"/>
    <n v="1150.7824166666667"/>
    <n v="426.67791666666665"/>
    <n v="0"/>
    <x v="6"/>
  </r>
  <r>
    <n v="356"/>
    <d v="2022-06-01T00:00:00"/>
    <x v="355"/>
    <d v="2022-06-26T00:00:00"/>
    <s v="Raw Material"/>
    <x v="0"/>
    <x v="223"/>
    <s v="EOU"/>
    <m/>
    <x v="19"/>
    <x v="190"/>
    <n v="0"/>
    <n v="0"/>
    <x v="10"/>
    <x v="174"/>
    <n v="24776946"/>
    <m/>
    <n v="5965917"/>
    <m/>
    <n v="139568279"/>
    <d v="2024-05-25T00:00:00"/>
    <m/>
    <m/>
    <m/>
    <m/>
    <m/>
    <m/>
    <d v="2024-03-26T00:00:00"/>
    <m/>
    <s v="OK"/>
    <m/>
    <m/>
    <m/>
    <s v="YARN"/>
    <n v="635.14996308600962"/>
    <n v="152.93458533284115"/>
    <n v="0"/>
    <x v="6"/>
  </r>
  <r>
    <n v="357"/>
    <d v="2022-06-01T00:00:00"/>
    <x v="356"/>
    <d v="2022-05-30T00:00:00"/>
    <s v="Raw Material"/>
    <x v="0"/>
    <x v="224"/>
    <s v="EOU"/>
    <m/>
    <x v="19"/>
    <x v="177"/>
    <n v="0"/>
    <n v="0"/>
    <x v="10"/>
    <x v="193"/>
    <n v="13736100"/>
    <m/>
    <n v="3307447"/>
    <m/>
    <n v="139575800"/>
    <d v="2024-05-28T00:00:00"/>
    <m/>
    <m/>
    <m/>
    <m/>
    <m/>
    <m/>
    <d v="2024-03-29T00:00:00"/>
    <m/>
    <s v="OK"/>
    <m/>
    <m/>
    <m/>
    <s v="YARN"/>
    <n v="744.02014949626255"/>
    <n v="179.14890044415557"/>
    <n v="0"/>
    <x v="6"/>
  </r>
  <r>
    <n v="358"/>
    <d v="2022-06-01T00:00:00"/>
    <x v="357"/>
    <d v="2022-06-02T00:00:00"/>
    <s v="Raw Material"/>
    <x v="0"/>
    <x v="225"/>
    <s v="EOU"/>
    <m/>
    <x v="33"/>
    <x v="191"/>
    <n v="0"/>
    <n v="0"/>
    <x v="12"/>
    <x v="214"/>
    <n v="11688639"/>
    <m/>
    <n v="4333820"/>
    <m/>
    <n v="139575812"/>
    <d v="2024-06-01T00:00:00"/>
    <m/>
    <m/>
    <m/>
    <m/>
    <m/>
    <m/>
    <d v="2024-04-02T00:00:00"/>
    <m/>
    <s v="OK"/>
    <m/>
    <m/>
    <m/>
    <s v="Chemical"/>
    <n v="603.12894736842111"/>
    <n v="223.6233230134159"/>
    <n v="0"/>
    <x v="6"/>
  </r>
  <r>
    <n v="359"/>
    <d v="2022-06-01T00:00:00"/>
    <x v="358"/>
    <d v="2022-06-07T00:00:00"/>
    <s v="Raw Material"/>
    <x v="0"/>
    <x v="226"/>
    <s v="EOU"/>
    <m/>
    <x v="23"/>
    <x v="47"/>
    <n v="0"/>
    <n v="0"/>
    <x v="12"/>
    <x v="215"/>
    <n v="5697622"/>
    <m/>
    <n v="2652168"/>
    <m/>
    <n v="139575825"/>
    <d v="2024-06-04T00:00:00"/>
    <m/>
    <m/>
    <m/>
    <m/>
    <m/>
    <m/>
    <d v="2024-04-05T00:00:00"/>
    <m/>
    <s v="OK"/>
    <m/>
    <m/>
    <m/>
    <s v="Chemical"/>
    <n v="93.098398692810463"/>
    <n v="43.336078431372549"/>
    <n v="0"/>
    <x v="6"/>
  </r>
  <r>
    <n v="360"/>
    <d v="2022-06-01T00:00:00"/>
    <x v="359"/>
    <d v="2022-06-07T00:00:00"/>
    <s v="Raw Material"/>
    <x v="0"/>
    <x v="193"/>
    <s v="EOU"/>
    <m/>
    <x v="55"/>
    <x v="192"/>
    <n v="0"/>
    <n v="0"/>
    <x v="12"/>
    <x v="216"/>
    <n v="11293241"/>
    <m/>
    <n v="4187217"/>
    <m/>
    <n v="139575821"/>
    <d v="2024-06-05T00:00:00"/>
    <m/>
    <m/>
    <m/>
    <m/>
    <m/>
    <m/>
    <d v="2024-04-06T00:00:00"/>
    <m/>
    <s v="OK"/>
    <m/>
    <m/>
    <m/>
    <s v="Chemical"/>
    <n v="470.55170833333335"/>
    <n v="174.467375"/>
    <n v="0"/>
    <x v="6"/>
  </r>
  <r>
    <n v="361"/>
    <d v="2022-06-01T00:00:00"/>
    <x v="360"/>
    <d v="2022-06-07T00:00:00"/>
    <s v="Raw Material"/>
    <x v="0"/>
    <x v="227"/>
    <s v="EOU"/>
    <m/>
    <x v="30"/>
    <x v="100"/>
    <n v="0"/>
    <n v="0"/>
    <x v="12"/>
    <x v="217"/>
    <n v="5754114"/>
    <m/>
    <n v="1793483"/>
    <m/>
    <n v="139575818"/>
    <d v="2024-06-05T00:00:00"/>
    <m/>
    <m/>
    <m/>
    <m/>
    <m/>
    <m/>
    <d v="2024-04-06T00:00:00"/>
    <m/>
    <s v="OK"/>
    <m/>
    <m/>
    <m/>
    <s v="Chemical"/>
    <n v="402.38559440559442"/>
    <n v="125.4183916083916"/>
    <n v="0"/>
    <x v="6"/>
  </r>
  <r>
    <n v="362"/>
    <d v="2022-06-01T00:00:00"/>
    <x v="361"/>
    <d v="2022-06-06T00:00:00"/>
    <s v="Raw Material"/>
    <x v="0"/>
    <x v="228"/>
    <s v="EOU"/>
    <m/>
    <x v="37"/>
    <x v="193"/>
    <n v="0"/>
    <n v="0"/>
    <x v="12"/>
    <x v="218"/>
    <n v="23630919"/>
    <m/>
    <n v="5131476"/>
    <m/>
    <n v="139575828"/>
    <d v="2024-06-05T00:00:00"/>
    <m/>
    <m/>
    <m/>
    <m/>
    <m/>
    <m/>
    <d v="2024-04-06T00:00:00"/>
    <m/>
    <s v="OK"/>
    <m/>
    <m/>
    <m/>
    <s v="Chemical"/>
    <n v="649.20107142857148"/>
    <n v="140.97461538461539"/>
    <n v="0"/>
    <x v="6"/>
  </r>
  <r>
    <n v="363"/>
    <d v="2022-06-01T00:00:00"/>
    <x v="362"/>
    <d v="2022-06-07T00:00:00"/>
    <s v="Raw Material"/>
    <x v="0"/>
    <x v="229"/>
    <s v="EOU"/>
    <m/>
    <x v="0"/>
    <x v="194"/>
    <n v="0"/>
    <n v="0"/>
    <x v="0"/>
    <x v="0"/>
    <n v="361602403"/>
    <m/>
    <n v="65703157"/>
    <m/>
    <n v="139575826"/>
    <d v="2024-06-06T00:00:00"/>
    <m/>
    <m/>
    <m/>
    <m/>
    <m/>
    <m/>
    <d v="2024-04-07T00:00:00"/>
    <m/>
    <s v="OK"/>
    <m/>
    <m/>
    <m/>
    <s v="Raw Cotton"/>
    <n v="745.11107150216355"/>
    <n v="135.38668246445496"/>
    <n v="0"/>
    <x v="6"/>
  </r>
  <r>
    <n v="364"/>
    <d v="2022-06-01T00:00:00"/>
    <x v="363"/>
    <d v="2022-06-03T00:00:00"/>
    <s v="Raw Material"/>
    <x v="0"/>
    <x v="230"/>
    <s v="EOU"/>
    <m/>
    <x v="7"/>
    <x v="195"/>
    <n v="0"/>
    <n v="0"/>
    <x v="11"/>
    <x v="219"/>
    <n v="9835362"/>
    <m/>
    <n v="3646677"/>
    <m/>
    <n v="139575834"/>
    <d v="2024-06-13T00:00:00"/>
    <m/>
    <m/>
    <m/>
    <m/>
    <m/>
    <m/>
    <d v="2024-04-14T00:00:00"/>
    <m/>
    <s v="OK"/>
    <m/>
    <m/>
    <m/>
    <s v="FABRIC"/>
    <n v="3072.5904404873477"/>
    <n v="1139.2305529522025"/>
    <n v="0"/>
    <x v="6"/>
  </r>
  <r>
    <n v="365"/>
    <d v="2022-06-01T00:00:00"/>
    <x v="364"/>
    <d v="2022-06-14T00:00:00"/>
    <s v="Raw Material"/>
    <x v="0"/>
    <x v="231"/>
    <s v="EOU"/>
    <m/>
    <x v="56"/>
    <x v="196"/>
    <n v="0"/>
    <n v="0"/>
    <x v="2"/>
    <x v="220"/>
    <n v="3486006"/>
    <m/>
    <n v="1086543"/>
    <m/>
    <n v="139575852"/>
    <d v="2024-06-13T00:00:00"/>
    <m/>
    <m/>
    <m/>
    <m/>
    <m/>
    <m/>
    <d v="2024-04-14T00:00:00"/>
    <m/>
    <s v="OK"/>
    <m/>
    <m/>
    <m/>
    <s v="FABRIC"/>
    <n v="3886.2943143812709"/>
    <n v="1211.3076923076924"/>
    <n v="0"/>
    <x v="6"/>
  </r>
  <r>
    <n v="366"/>
    <d v="2022-06-01T00:00:00"/>
    <x v="365"/>
    <d v="2022-06-21T00:00:00"/>
    <s v="Raw Material"/>
    <x v="0"/>
    <x v="193"/>
    <s v="EOU"/>
    <m/>
    <x v="55"/>
    <x v="192"/>
    <n v="0"/>
    <n v="0"/>
    <x v="12"/>
    <x v="221"/>
    <n v="11907995"/>
    <m/>
    <n v="4415153"/>
    <m/>
    <n v="139575861"/>
    <d v="2024-06-20T00:00:00"/>
    <m/>
    <m/>
    <m/>
    <m/>
    <m/>
    <m/>
    <d v="2024-04-21T00:00:00"/>
    <m/>
    <s v="OK"/>
    <m/>
    <m/>
    <m/>
    <s v="Chemical"/>
    <n v="496.16645833333331"/>
    <n v="183.96470833333333"/>
    <n v="0"/>
    <x v="6"/>
  </r>
  <r>
    <n v="367"/>
    <d v="2022-06-01T00:00:00"/>
    <x v="366"/>
    <d v="2022-06-22T00:00:00"/>
    <s v="Raw Material"/>
    <x v="0"/>
    <x v="194"/>
    <s v="EOU"/>
    <m/>
    <x v="38"/>
    <x v="167"/>
    <n v="0"/>
    <n v="0"/>
    <x v="12"/>
    <x v="222"/>
    <n v="10989007"/>
    <m/>
    <n v="1996702"/>
    <m/>
    <n v="139575854"/>
    <d v="2024-06-19T00:00:00"/>
    <m/>
    <m/>
    <m/>
    <m/>
    <m/>
    <m/>
    <d v="2024-04-20T00:00:00"/>
    <m/>
    <s v="OK"/>
    <m/>
    <m/>
    <m/>
    <s v="Chemical"/>
    <n v="429.25808593750003"/>
    <n v="77.996171875000002"/>
    <n v="0"/>
    <x v="6"/>
  </r>
  <r>
    <n v="368"/>
    <d v="2022-06-01T00:00:00"/>
    <x v="367"/>
    <d v="2022-06-14T00:00:00"/>
    <s v="Raw Material"/>
    <x v="0"/>
    <x v="232"/>
    <s v="EOU"/>
    <m/>
    <x v="40"/>
    <x v="197"/>
    <n v="0"/>
    <n v="0"/>
    <x v="12"/>
    <x v="223"/>
    <n v="542771"/>
    <m/>
    <n v="261191"/>
    <m/>
    <n v="139575835"/>
    <d v="2024-06-13T00:00:00"/>
    <m/>
    <m/>
    <m/>
    <m/>
    <m/>
    <m/>
    <d v="2024-04-14T00:00:00"/>
    <m/>
    <s v="OK"/>
    <m/>
    <m/>
    <m/>
    <s v="Chemical"/>
    <n v="1142.6757894736843"/>
    <n v="549.87578947368422"/>
    <n v="0"/>
    <x v="6"/>
  </r>
  <r>
    <n v="369"/>
    <d v="2022-06-01T00:00:00"/>
    <x v="368"/>
    <d v="2022-06-21T00:00:00"/>
    <s v="Raw Material"/>
    <x v="0"/>
    <x v="233"/>
    <s v="EOU"/>
    <m/>
    <x v="19"/>
    <x v="177"/>
    <n v="0"/>
    <n v="0"/>
    <x v="10"/>
    <x v="193"/>
    <n v="29415051"/>
    <m/>
    <n v="7082704"/>
    <m/>
    <n v="139575862"/>
    <d v="2024-06-20T00:00:00"/>
    <m/>
    <m/>
    <m/>
    <m/>
    <m/>
    <m/>
    <d v="2024-04-21T00:00:00"/>
    <m/>
    <s v="OK"/>
    <m/>
    <m/>
    <m/>
    <s v="YARN"/>
    <n v="768.25770476389471"/>
    <n v="184.98495612202257"/>
    <n v="0"/>
    <x v="6"/>
  </r>
  <r>
    <n v="370"/>
    <d v="2022-07-01T00:00:00"/>
    <x v="369"/>
    <d v="2022-06-27T00:00:00"/>
    <s v="Raw Material"/>
    <x v="0"/>
    <x v="234"/>
    <s v="EOU"/>
    <m/>
    <x v="2"/>
    <x v="198"/>
    <n v="0"/>
    <n v="0"/>
    <x v="2"/>
    <x v="224"/>
    <n v="2604906"/>
    <m/>
    <n v="811916"/>
    <m/>
    <n v="139575867"/>
    <d v="2024-06-24T00:00:00"/>
    <m/>
    <m/>
    <m/>
    <m/>
    <m/>
    <m/>
    <d v="2024-04-25T00:00:00"/>
    <m/>
    <s v="OK"/>
    <m/>
    <m/>
    <m/>
    <s v="FABRIC"/>
    <n v="1443.161218836565"/>
    <n v="449.81495844875349"/>
    <n v="0"/>
    <x v="7"/>
  </r>
  <r>
    <n v="371"/>
    <d v="2022-07-01T00:00:00"/>
    <x v="370"/>
    <d v="2022-06-27T00:00:00"/>
    <s v="Raw Material"/>
    <x v="0"/>
    <x v="103"/>
    <s v="EOU"/>
    <m/>
    <x v="37"/>
    <x v="87"/>
    <n v="0"/>
    <n v="0"/>
    <x v="12"/>
    <x v="225"/>
    <n v="10617096"/>
    <m/>
    <n v="2305514"/>
    <m/>
    <n v="139575875"/>
    <d v="2024-06-27T00:00:00"/>
    <m/>
    <m/>
    <m/>
    <m/>
    <m/>
    <m/>
    <d v="2024-04-28T00:00:00"/>
    <m/>
    <s v="OK"/>
    <m/>
    <m/>
    <m/>
    <s v="Chemical"/>
    <n v="583.35692307692307"/>
    <n v="126.67659340659341"/>
    <n v="0"/>
    <x v="7"/>
  </r>
  <r>
    <n v="372"/>
    <d v="2022-07-01T00:00:00"/>
    <x v="371"/>
    <d v="2022-06-30T00:00:00"/>
    <s v="Raw Material"/>
    <x v="0"/>
    <x v="135"/>
    <s v="EOU"/>
    <m/>
    <x v="34"/>
    <x v="199"/>
    <n v="0"/>
    <n v="0"/>
    <x v="5"/>
    <x v="226"/>
    <n v="15546554"/>
    <m/>
    <n v="5764228"/>
    <m/>
    <n v="139575870"/>
    <d v="2024-06-27T00:00:00"/>
    <m/>
    <m/>
    <m/>
    <m/>
    <m/>
    <m/>
    <d v="2024-04-28T00:00:00"/>
    <m/>
    <s v="OK"/>
    <m/>
    <m/>
    <m/>
    <s v="DYES"/>
    <n v="10364.369333333334"/>
    <n v="3842.8186666666666"/>
    <n v="0"/>
    <x v="7"/>
  </r>
  <r>
    <n v="373"/>
    <d v="2022-07-01T00:00:00"/>
    <x v="372"/>
    <d v="2022-07-04T00:00:00"/>
    <s v="Raw Material"/>
    <x v="0"/>
    <x v="235"/>
    <s v="EOU"/>
    <m/>
    <x v="19"/>
    <x v="177"/>
    <n v="0"/>
    <n v="0"/>
    <x v="10"/>
    <x v="193"/>
    <n v="15233765"/>
    <m/>
    <n v="3668062"/>
    <m/>
    <n v="139575890"/>
    <d v="2024-07-03T00:00:00"/>
    <m/>
    <m/>
    <m/>
    <m/>
    <m/>
    <m/>
    <d v="2024-05-04T00:00:00"/>
    <m/>
    <s v="OK"/>
    <m/>
    <m/>
    <m/>
    <s v="YARN"/>
    <n v="756.50618264885532"/>
    <n v="182.15533594875106"/>
    <n v="0"/>
    <x v="7"/>
  </r>
  <r>
    <n v="374"/>
    <d v="2022-07-01T00:00:00"/>
    <x v="373"/>
    <d v="2022-07-04T00:00:00"/>
    <s v="Raw Material"/>
    <x v="0"/>
    <x v="93"/>
    <s v="EOU"/>
    <m/>
    <x v="51"/>
    <x v="171"/>
    <n v="0"/>
    <n v="0"/>
    <x v="12"/>
    <x v="227"/>
    <n v="10036315"/>
    <m/>
    <n v="1823599"/>
    <m/>
    <n v="139575893"/>
    <d v="2024-07-03T00:00:00"/>
    <m/>
    <m/>
    <m/>
    <m/>
    <m/>
    <m/>
    <d v="2024-05-04T00:00:00"/>
    <m/>
    <s v="OK"/>
    <m/>
    <m/>
    <m/>
    <s v="Chemical"/>
    <n v="836.35958333333338"/>
    <n v="151.96658333333335"/>
    <n v="0"/>
    <x v="7"/>
  </r>
  <r>
    <n v="375"/>
    <d v="2022-07-01T00:00:00"/>
    <x v="374"/>
    <d v="2022-07-06T00:00:00"/>
    <s v="Raw Material"/>
    <x v="0"/>
    <x v="193"/>
    <s v="EOU"/>
    <m/>
    <x v="57"/>
    <x v="200"/>
    <n v="0"/>
    <n v="0"/>
    <x v="12"/>
    <x v="228"/>
    <n v="12463582"/>
    <m/>
    <n v="4307307"/>
    <m/>
    <n v="139575895"/>
    <d v="2024-07-04T00:00:00"/>
    <m/>
    <m/>
    <m/>
    <m/>
    <m/>
    <m/>
    <d v="2024-05-05T00:00:00"/>
    <m/>
    <s v="OK"/>
    <m/>
    <m/>
    <m/>
    <s v="Chemical"/>
    <n v="519.31591666666668"/>
    <n v="179.471125"/>
    <n v="0"/>
    <x v="7"/>
  </r>
  <r>
    <n v="376"/>
    <d v="2022-07-01T00:00:00"/>
    <x v="375"/>
    <d v="2022-07-06T00:00:00"/>
    <s v="Raw Material"/>
    <x v="0"/>
    <x v="93"/>
    <s v="EOU"/>
    <m/>
    <x v="57"/>
    <x v="200"/>
    <n v="0"/>
    <n v="0"/>
    <x v="12"/>
    <x v="228"/>
    <n v="6231791"/>
    <m/>
    <n v="2153655"/>
    <m/>
    <n v="139575894"/>
    <d v="2024-07-04T00:00:00"/>
    <m/>
    <m/>
    <m/>
    <m/>
    <m/>
    <m/>
    <d v="2024-05-05T00:00:00"/>
    <m/>
    <s v="OK"/>
    <m/>
    <m/>
    <m/>
    <s v="Chemical"/>
    <n v="519.31591666666668"/>
    <n v="179.47125"/>
    <n v="0"/>
    <x v="7"/>
  </r>
  <r>
    <n v="377"/>
    <d v="2022-07-01T00:00:00"/>
    <x v="376"/>
    <d v="2022-07-07T00:00:00"/>
    <s v="Raw Material"/>
    <x v="0"/>
    <x v="236"/>
    <s v="EOU"/>
    <m/>
    <x v="23"/>
    <x v="47"/>
    <n v="0"/>
    <n v="0"/>
    <x v="12"/>
    <x v="215"/>
    <n v="3970722"/>
    <m/>
    <n v="1848319"/>
    <m/>
    <n v="139575907"/>
    <d v="2024-07-07T00:00:00"/>
    <m/>
    <m/>
    <m/>
    <m/>
    <m/>
    <m/>
    <d v="2024-05-08T00:00:00"/>
    <m/>
    <s v="OK"/>
    <m/>
    <m/>
    <m/>
    <s v="Chemical"/>
    <n v="97.321617647058829"/>
    <n v="45.301936274509806"/>
    <n v="0"/>
    <x v="7"/>
  </r>
  <r>
    <n v="378"/>
    <d v="2022-07-01T00:00:00"/>
    <x v="377"/>
    <d v="2022-07-13T00:00:00"/>
    <s v="Raw Material"/>
    <x v="0"/>
    <x v="150"/>
    <s v="EOU"/>
    <m/>
    <x v="34"/>
    <x v="201"/>
    <n v="0"/>
    <n v="0"/>
    <x v="5"/>
    <x v="229"/>
    <n v="1957775"/>
    <m/>
    <n v="725888"/>
    <m/>
    <n v="139575908"/>
    <d v="2024-07-12T00:00:00"/>
    <m/>
    <m/>
    <m/>
    <m/>
    <m/>
    <m/>
    <d v="2024-05-13T00:00:00"/>
    <m/>
    <s v="OK"/>
    <m/>
    <m/>
    <m/>
    <s v="DYES"/>
    <n v="6525.916666666667"/>
    <n v="2419.6266666666666"/>
    <n v="0"/>
    <x v="7"/>
  </r>
  <r>
    <n v="379"/>
    <d v="2022-07-01T00:00:00"/>
    <x v="378"/>
    <d v="2022-07-04T00:00:00"/>
    <s v="Raw Material"/>
    <x v="0"/>
    <x v="237"/>
    <s v="EOU"/>
    <m/>
    <x v="19"/>
    <x v="177"/>
    <n v="0"/>
    <n v="0"/>
    <x v="10"/>
    <x v="193"/>
    <n v="15485681"/>
    <m/>
    <n v="3728720"/>
    <m/>
    <n v="139575891"/>
    <d v="2024-06-03T00:00:00"/>
    <m/>
    <m/>
    <m/>
    <m/>
    <m/>
    <m/>
    <d v="2024-04-04T00:00:00"/>
    <m/>
    <s v="OK"/>
    <m/>
    <m/>
    <m/>
    <s v="YARN"/>
    <n v="756.5061553492917"/>
    <n v="182.1553492916463"/>
    <n v="0"/>
    <x v="7"/>
  </r>
  <r>
    <n v="380"/>
    <d v="2022-07-01T00:00:00"/>
    <x v="379"/>
    <d v="2022-07-14T00:00:00"/>
    <s v="Raw Material"/>
    <x v="0"/>
    <x v="19"/>
    <s v="EOU"/>
    <m/>
    <x v="9"/>
    <x v="73"/>
    <n v="0"/>
    <n v="0"/>
    <x v="6"/>
    <x v="230"/>
    <n v="18516488"/>
    <m/>
    <n v="5771349"/>
    <m/>
    <n v="139575924"/>
    <d v="2024-07-14T00:00:00"/>
    <m/>
    <m/>
    <m/>
    <m/>
    <m/>
    <m/>
    <d v="2024-05-15T00:00:00"/>
    <m/>
    <s v="OK"/>
    <m/>
    <m/>
    <m/>
    <s v="YARN"/>
    <n v="712.17261538461537"/>
    <n v="221.97496153846154"/>
    <n v="0"/>
    <x v="7"/>
  </r>
  <r>
    <n v="381"/>
    <d v="2022-07-01T00:00:00"/>
    <x v="380"/>
    <d v="2022-07-15T00:00:00"/>
    <s v="Raw Material"/>
    <x v="0"/>
    <x v="238"/>
    <s v="EOU"/>
    <m/>
    <x v="56"/>
    <x v="202"/>
    <n v="0"/>
    <n v="0"/>
    <x v="2"/>
    <x v="231"/>
    <n v="1157561"/>
    <m/>
    <n v="360797"/>
    <m/>
    <n v="139575917"/>
    <d v="2024-07-07T00:00:00"/>
    <m/>
    <m/>
    <m/>
    <m/>
    <m/>
    <m/>
    <d v="2024-05-08T00:00:00"/>
    <m/>
    <s v="OK"/>
    <m/>
    <m/>
    <m/>
    <s v="FABRIC"/>
    <n v="5144.7155555555555"/>
    <n v="1603.5422222222223"/>
    <n v="0"/>
    <x v="7"/>
  </r>
  <r>
    <n v="382"/>
    <d v="2022-07-01T00:00:00"/>
    <x v="381"/>
    <d v="2022-07-19T00:00:00"/>
    <s v="Raw Material"/>
    <x v="0"/>
    <x v="239"/>
    <s v="EOU"/>
    <m/>
    <x v="19"/>
    <x v="177"/>
    <n v="0"/>
    <n v="0"/>
    <x v="10"/>
    <x v="193"/>
    <n v="15642257"/>
    <m/>
    <n v="3766421"/>
    <m/>
    <n v="139575930"/>
    <d v="2024-07-18T00:00:00"/>
    <m/>
    <m/>
    <m/>
    <m/>
    <m/>
    <m/>
    <d v="2024-05-19T00:00:00"/>
    <m/>
    <s v="OK"/>
    <m/>
    <m/>
    <m/>
    <s v="YARN"/>
    <n v="776.33690343841818"/>
    <n v="186.93028865242596"/>
    <n v="0"/>
    <x v="7"/>
  </r>
  <r>
    <n v="383"/>
    <d v="2022-07-01T00:00:00"/>
    <x v="382"/>
    <d v="2022-07-15T00:00:00"/>
    <s v="Packing Material"/>
    <x v="0"/>
    <x v="240"/>
    <s v="EOU"/>
    <m/>
    <x v="58"/>
    <x v="203"/>
    <n v="0"/>
    <n v="0"/>
    <x v="9"/>
    <x v="232"/>
    <n v="211461"/>
    <m/>
    <n v="85698"/>
    <m/>
    <n v="139575927"/>
    <d v="2024-07-14T00:00:00"/>
    <m/>
    <m/>
    <m/>
    <m/>
    <m/>
    <m/>
    <d v="2024-05-15T00:00:00"/>
    <m/>
    <s v="OK"/>
    <m/>
    <m/>
    <m/>
    <s v="Packing Material"/>
    <n v="29369.583333333332"/>
    <n v="11902.5"/>
    <n v="0"/>
    <x v="8"/>
  </r>
  <r>
    <n v="384"/>
    <d v="2022-07-01T00:00:00"/>
    <x v="382"/>
    <d v="2022-07-15T00:00:00"/>
    <s v="Raw Material"/>
    <x v="0"/>
    <x v="241"/>
    <s v="EOU"/>
    <m/>
    <x v="8"/>
    <x v="204"/>
    <n v="0"/>
    <n v="0"/>
    <x v="17"/>
    <x v="233"/>
    <n v="111722"/>
    <m/>
    <n v="29719"/>
    <m/>
    <n v="139575927"/>
    <d v="2024-07-14T00:00:00"/>
    <m/>
    <m/>
    <m/>
    <m/>
    <m/>
    <m/>
    <d v="2024-05-15T00:00:00"/>
    <m/>
    <s v="OK"/>
    <m/>
    <m/>
    <m/>
    <s v="YARN"/>
    <n v="2838.4654471544718"/>
    <n v="755.05589430894315"/>
    <n v="0"/>
    <x v="7"/>
  </r>
  <r>
    <n v="385"/>
    <d v="2022-07-01T00:00:00"/>
    <x v="383"/>
    <d v="2022-07-18T00:00:00"/>
    <s v="Raw Material"/>
    <x v="0"/>
    <x v="242"/>
    <s v="EOU"/>
    <m/>
    <x v="22"/>
    <x v="205"/>
    <n v="0"/>
    <n v="0"/>
    <x v="14"/>
    <x v="234"/>
    <n v="135804"/>
    <m/>
    <n v="42328"/>
    <m/>
    <n v="139575935"/>
    <d v="2024-07-17T00:00:00"/>
    <m/>
    <m/>
    <m/>
    <m/>
    <m/>
    <m/>
    <d v="2024-05-18T00:00:00"/>
    <m/>
    <s v="OK"/>
    <m/>
    <m/>
    <m/>
    <s v="FABRIC"/>
    <n v="3395.1"/>
    <n v="1058.2"/>
    <n v="0"/>
    <x v="7"/>
  </r>
  <r>
    <n v="386"/>
    <d v="2022-07-01T00:00:00"/>
    <x v="384"/>
    <d v="2022-07-18T00:00:00"/>
    <s v="Raw Material"/>
    <x v="0"/>
    <x v="243"/>
    <s v="EOU"/>
    <m/>
    <x v="22"/>
    <x v="205"/>
    <n v="0"/>
    <n v="0"/>
    <x v="14"/>
    <x v="234"/>
    <n v="254633"/>
    <m/>
    <n v="79366"/>
    <m/>
    <n v="139575937"/>
    <d v="2024-07-17T00:00:00"/>
    <m/>
    <m/>
    <m/>
    <m/>
    <m/>
    <m/>
    <d v="2024-05-18T00:00:00"/>
    <m/>
    <s v="OK"/>
    <m/>
    <m/>
    <m/>
    <s v="FABRIC"/>
    <n v="3395.1066666666666"/>
    <n v="1058.2133333333334"/>
    <n v="0"/>
    <x v="7"/>
  </r>
  <r>
    <n v="387"/>
    <d v="2022-07-01T00:00:00"/>
    <x v="385"/>
    <d v="2022-07-20T00:00:00"/>
    <s v="Raw Material"/>
    <x v="0"/>
    <x v="93"/>
    <s v="EOU"/>
    <m/>
    <x v="34"/>
    <x v="206"/>
    <n v="0"/>
    <n v="0"/>
    <x v="5"/>
    <x v="200"/>
    <n v="11843300"/>
    <m/>
    <n v="4391164"/>
    <m/>
    <n v="139575942"/>
    <d v="2024-07-20T00:00:00"/>
    <m/>
    <m/>
    <m/>
    <m/>
    <m/>
    <m/>
    <d v="2024-05-21T00:00:00"/>
    <m/>
    <s v="OK"/>
    <m/>
    <m/>
    <m/>
    <s v="DYES"/>
    <n v="986.94166666666672"/>
    <n v="365.93033333333335"/>
    <n v="0"/>
    <x v="7"/>
  </r>
  <r>
    <n v="388"/>
    <d v="2022-08-01T00:00:00"/>
    <x v="386"/>
    <d v="2022-07-20T00:00:00"/>
    <s v="Packing Material"/>
    <x v="0"/>
    <x v="140"/>
    <s v="EOU"/>
    <m/>
    <x v="11"/>
    <x v="207"/>
    <n v="0"/>
    <n v="0"/>
    <x v="9"/>
    <x v="235"/>
    <n v="6694267"/>
    <m/>
    <n v="2086515"/>
    <m/>
    <n v="139575945"/>
    <d v="2024-07-19T00:00:00"/>
    <m/>
    <m/>
    <m/>
    <m/>
    <m/>
    <m/>
    <d v="2024-05-20T00:00:00"/>
    <m/>
    <s v="OK"/>
    <m/>
    <m/>
    <m/>
    <s v="Packing Material"/>
    <n v="888.77681890600104"/>
    <n v="277.02004779607012"/>
    <n v="0"/>
    <x v="9"/>
  </r>
  <r>
    <n v="389"/>
    <d v="2022-08-01T00:00:00"/>
    <x v="387"/>
    <d v="2022-07-26T00:00:00"/>
    <s v="Raw Material"/>
    <x v="0"/>
    <x v="93"/>
    <s v="EOU"/>
    <m/>
    <x v="59"/>
    <x v="208"/>
    <n v="0"/>
    <n v="0"/>
    <x v="5"/>
    <x v="236"/>
    <n v="18769371"/>
    <m/>
    <n v="3410394"/>
    <m/>
    <n v="139575958"/>
    <d v="2024-07-26T00:00:00"/>
    <m/>
    <m/>
    <m/>
    <m/>
    <m/>
    <m/>
    <d v="2024-05-27T00:00:00"/>
    <m/>
    <s v="OK"/>
    <m/>
    <m/>
    <m/>
    <s v="DYES"/>
    <n v="1564.1142500000001"/>
    <n v="284.1995"/>
    <n v="0"/>
    <x v="10"/>
  </r>
  <r>
    <n v="390"/>
    <d v="2022-08-01T00:00:00"/>
    <x v="388"/>
    <d v="2022-07-21T00:00:00"/>
    <s v="Raw Material"/>
    <x v="0"/>
    <x v="244"/>
    <s v="EOU"/>
    <m/>
    <x v="3"/>
    <x v="209"/>
    <n v="0"/>
    <n v="0"/>
    <x v="3"/>
    <x v="237"/>
    <n v="10055786"/>
    <m/>
    <n v="3134257"/>
    <m/>
    <n v="139575948"/>
    <d v="2024-07-22T00:00:00"/>
    <m/>
    <m/>
    <m/>
    <m/>
    <m/>
    <m/>
    <d v="2024-05-23T00:00:00"/>
    <m/>
    <s v="OK"/>
    <m/>
    <m/>
    <m/>
    <s v="YARN"/>
    <n v="485.01542474480203"/>
    <n v="151.17296550606477"/>
    <n v="0"/>
    <x v="10"/>
  </r>
  <r>
    <n v="391"/>
    <d v="2022-08-01T00:00:00"/>
    <x v="389"/>
    <d v="2022-07-26T00:00:00"/>
    <s v="Raw Material"/>
    <x v="0"/>
    <x v="227"/>
    <s v="EOU"/>
    <m/>
    <x v="30"/>
    <x v="100"/>
    <n v="0"/>
    <n v="0"/>
    <x v="12"/>
    <x v="238"/>
    <n v="6317057"/>
    <m/>
    <n v="1968945"/>
    <m/>
    <n v="139575947"/>
    <d v="2024-07-25T00:00:00"/>
    <m/>
    <m/>
    <m/>
    <m/>
    <m/>
    <m/>
    <d v="2024-05-26T00:00:00"/>
    <m/>
    <s v="OK"/>
    <m/>
    <m/>
    <m/>
    <s v="Chemical"/>
    <n v="441.75223776223777"/>
    <n v="137.68846153846152"/>
    <n v="0"/>
    <x v="10"/>
  </r>
  <r>
    <n v="392"/>
    <d v="2022-08-01T00:00:00"/>
    <x v="390"/>
    <d v="2022-07-29T00:00:00"/>
    <s v="Raw Material"/>
    <x v="0"/>
    <x v="193"/>
    <s v="EOU"/>
    <m/>
    <x v="60"/>
    <x v="210"/>
    <n v="0"/>
    <n v="0"/>
    <x v="12"/>
    <x v="239"/>
    <n v="12735500"/>
    <m/>
    <n v="5323948"/>
    <m/>
    <n v="139575981"/>
    <d v="2024-07-29T00:00:00"/>
    <m/>
    <m/>
    <m/>
    <m/>
    <m/>
    <m/>
    <d v="2024-05-30T00:00:00"/>
    <m/>
    <s v="OK"/>
    <m/>
    <m/>
    <m/>
    <s v="Chemical"/>
    <n v="530.64583333333337"/>
    <n v="221.83116666666666"/>
    <n v="0"/>
    <x v="10"/>
  </r>
  <r>
    <n v="393"/>
    <d v="2022-08-01T00:00:00"/>
    <x v="391"/>
    <d v="2022-08-02T00:00:00"/>
    <s v="Raw Material"/>
    <x v="0"/>
    <x v="245"/>
    <s v="EOU"/>
    <m/>
    <x v="7"/>
    <x v="211"/>
    <n v="0"/>
    <n v="0"/>
    <x v="11"/>
    <x v="240"/>
    <n v="23048697"/>
    <m/>
    <n v="8545812"/>
    <m/>
    <n v="139575967"/>
    <d v="2024-07-30T00:00:00"/>
    <m/>
    <m/>
    <m/>
    <m/>
    <m/>
    <m/>
    <d v="2024-05-31T00:00:00"/>
    <m/>
    <s v="OK"/>
    <m/>
    <m/>
    <m/>
    <s v="FABRIC"/>
    <n v="2163.1813233223838"/>
    <n v="802.04711403097133"/>
    <n v="0"/>
    <x v="10"/>
  </r>
  <r>
    <n v="394"/>
    <d v="2022-08-01T00:00:00"/>
    <x v="392"/>
    <d v="2022-08-02T00:00:00"/>
    <s v="Raw Material"/>
    <x v="0"/>
    <x v="246"/>
    <s v="EOU"/>
    <m/>
    <x v="7"/>
    <x v="212"/>
    <n v="0"/>
    <n v="0"/>
    <x v="11"/>
    <x v="241"/>
    <n v="26802643"/>
    <m/>
    <n v="9937669"/>
    <m/>
    <n v="139575962"/>
    <d v="2024-07-30T00:00:00"/>
    <m/>
    <m/>
    <m/>
    <m/>
    <m/>
    <m/>
    <d v="2024-05-31T00:00:00"/>
    <m/>
    <s v="OK"/>
    <m/>
    <m/>
    <m/>
    <s v="FABRIC"/>
    <n v="1340.1321499999999"/>
    <n v="496.88344999999998"/>
    <n v="0"/>
    <x v="10"/>
  </r>
  <r>
    <n v="395"/>
    <d v="2022-08-01T00:00:00"/>
    <x v="393"/>
    <d v="2022-07-26T00:00:00"/>
    <s v="Raw Material"/>
    <x v="0"/>
    <x v="247"/>
    <s v="EOU"/>
    <m/>
    <x v="7"/>
    <x v="213"/>
    <n v="0"/>
    <n v="0"/>
    <x v="16"/>
    <x v="242"/>
    <n v="14871600"/>
    <m/>
    <n v="5513973"/>
    <m/>
    <n v="139575964"/>
    <d v="2024-07-26T00:00:00"/>
    <m/>
    <m/>
    <m/>
    <m/>
    <m/>
    <m/>
    <d v="2024-05-27T00:00:00"/>
    <m/>
    <s v="OK"/>
    <m/>
    <m/>
    <m/>
    <s v="FABRIC"/>
    <n v="3509.5221238938052"/>
    <n v="1301.2325663716815"/>
    <n v="0"/>
    <x v="10"/>
  </r>
  <r>
    <n v="396"/>
    <d v="2022-08-01T00:00:00"/>
    <x v="394"/>
    <d v="2022-08-02T00:00:00"/>
    <s v="Raw Material"/>
    <x v="0"/>
    <x v="103"/>
    <s v="EOU"/>
    <m/>
    <x v="37"/>
    <x v="139"/>
    <n v="0"/>
    <n v="0"/>
    <x v="12"/>
    <x v="243"/>
    <n v="13141862"/>
    <m/>
    <n v="2853769"/>
    <m/>
    <n v="139575968"/>
    <d v="2024-07-30T00:00:00"/>
    <m/>
    <m/>
    <m/>
    <m/>
    <m/>
    <m/>
    <d v="2024-05-31T00:00:00"/>
    <m/>
    <s v="OK"/>
    <m/>
    <m/>
    <m/>
    <s v="Chemical"/>
    <n v="722.08032967032966"/>
    <n v="156.8004945054945"/>
    <n v="0"/>
    <x v="10"/>
  </r>
  <r>
    <n v="397"/>
    <d v="2022-08-01T00:00:00"/>
    <x v="395"/>
    <d v="2022-08-02T00:00:00"/>
    <s v="Raw Material"/>
    <x v="0"/>
    <x v="248"/>
    <s v="EOU"/>
    <m/>
    <x v="23"/>
    <x v="214"/>
    <n v="0"/>
    <n v="0"/>
    <x v="12"/>
    <x v="215"/>
    <n v="6109534"/>
    <m/>
    <n v="1904263"/>
    <m/>
    <n v="139575969"/>
    <d v="2024-08-01T00:00:00"/>
    <m/>
    <m/>
    <m/>
    <m/>
    <m/>
    <m/>
    <d v="2024-06-02T00:00:00"/>
    <m/>
    <s v="OK"/>
    <m/>
    <m/>
    <m/>
    <s v="Chemical"/>
    <n v="159.10244791666668"/>
    <n v="49.590182291666665"/>
    <n v="0"/>
    <x v="10"/>
  </r>
  <r>
    <n v="398"/>
    <d v="2022-08-01T00:00:00"/>
    <x v="396"/>
    <d v="2022-08-03T00:00:00"/>
    <s v="Raw Material"/>
    <x v="0"/>
    <x v="249"/>
    <s v="EOU"/>
    <m/>
    <x v="33"/>
    <x v="87"/>
    <n v="0"/>
    <n v="0"/>
    <x v="12"/>
    <x v="244"/>
    <n v="10350623"/>
    <m/>
    <n v="3837722"/>
    <m/>
    <n v="139575976"/>
    <d v="2024-08-02T00:00:00"/>
    <m/>
    <m/>
    <m/>
    <m/>
    <m/>
    <m/>
    <d v="2024-06-03T00:00:00"/>
    <m/>
    <s v="OK"/>
    <m/>
    <m/>
    <m/>
    <s v="Chemical"/>
    <n v="690.04153333333329"/>
    <n v="255.84813333333332"/>
    <n v="0"/>
    <x v="10"/>
  </r>
  <r>
    <n v="399"/>
    <d v="2022-08-01T00:00:00"/>
    <x v="397"/>
    <d v="2022-08-02T00:00:00"/>
    <s v="Raw Material"/>
    <x v="0"/>
    <x v="250"/>
    <s v="EOU"/>
    <m/>
    <x v="23"/>
    <x v="214"/>
    <n v="0"/>
    <n v="0"/>
    <x v="12"/>
    <x v="215"/>
    <n v="9164301"/>
    <m/>
    <n v="2856394"/>
    <m/>
    <n v="139575971"/>
    <d v="2024-08-01T00:00:00"/>
    <m/>
    <m/>
    <m/>
    <m/>
    <m/>
    <m/>
    <d v="2024-06-02T00:00:00"/>
    <m/>
    <s v="OK"/>
    <m/>
    <m/>
    <m/>
    <s v="Chemical"/>
    <n v="159.10244791666668"/>
    <n v="49.590173611111112"/>
    <n v="0"/>
    <x v="10"/>
  </r>
  <r>
    <n v="400"/>
    <d v="2022-08-01T00:00:00"/>
    <x v="398"/>
    <d v="2022-08-06T00:00:00"/>
    <s v="Raw Material"/>
    <x v="0"/>
    <x v="251"/>
    <s v="EOU"/>
    <m/>
    <x v="7"/>
    <x v="215"/>
    <n v="0"/>
    <n v="0"/>
    <x v="11"/>
    <x v="245"/>
    <n v="5843158"/>
    <m/>
    <n v="2166479"/>
    <m/>
    <n v="139575991"/>
    <d v="2024-08-05T00:00:00"/>
    <m/>
    <m/>
    <m/>
    <m/>
    <m/>
    <m/>
    <d v="2024-06-06T00:00:00"/>
    <m/>
    <s v="OK"/>
    <m/>
    <m/>
    <m/>
    <s v="FABRIC"/>
    <n v="1294.1656699889259"/>
    <n v="479.8403100775194"/>
    <n v="0"/>
    <x v="10"/>
  </r>
  <r>
    <n v="401"/>
    <d v="2022-08-01T00:00:00"/>
    <x v="399"/>
    <d v="2022-08-06T00:00:00"/>
    <s v="Raw Material"/>
    <x v="0"/>
    <x v="252"/>
    <s v="EOU"/>
    <m/>
    <x v="7"/>
    <x v="216"/>
    <n v="0"/>
    <n v="0"/>
    <x v="11"/>
    <x v="246"/>
    <n v="6930853"/>
    <m/>
    <n v="2569766"/>
    <m/>
    <n v="139575990"/>
    <d v="2024-08-05T00:00:00"/>
    <m/>
    <m/>
    <m/>
    <m/>
    <m/>
    <m/>
    <d v="2024-06-06T00:00:00"/>
    <m/>
    <s v="OK"/>
    <m/>
    <m/>
    <m/>
    <s v="FABRIC"/>
    <n v="2173.3624960802758"/>
    <n v="805.8218877391032"/>
    <n v="0"/>
    <x v="10"/>
  </r>
  <r>
    <n v="402"/>
    <d v="2022-08-01T00:00:00"/>
    <x v="400"/>
    <d v="2022-08-11T00:00:00"/>
    <s v="Raw Material"/>
    <x v="0"/>
    <x v="103"/>
    <s v="EOU"/>
    <m/>
    <x v="37"/>
    <x v="139"/>
    <n v="0"/>
    <n v="0"/>
    <x v="12"/>
    <x v="225"/>
    <n v="12292940"/>
    <m/>
    <n v="2669424"/>
    <m/>
    <n v="139575995"/>
    <d v="2024-07-30T00:00:00"/>
    <m/>
    <m/>
    <m/>
    <m/>
    <m/>
    <m/>
    <d v="2024-05-31T00:00:00"/>
    <m/>
    <s v="OK"/>
    <m/>
    <m/>
    <m/>
    <s v="Chemical"/>
    <n v="675.43626373626375"/>
    <n v="146.67164835164834"/>
    <n v="0"/>
    <x v="10"/>
  </r>
  <r>
    <n v="403"/>
    <d v="2022-08-01T00:00:00"/>
    <x v="401"/>
    <d v="2022-08-10T00:00:00"/>
    <s v="Raw Material"/>
    <x v="0"/>
    <x v="93"/>
    <s v="EOU"/>
    <m/>
    <x v="51"/>
    <x v="171"/>
    <n v="0"/>
    <n v="0"/>
    <x v="12"/>
    <x v="227"/>
    <n v="11039947"/>
    <m/>
    <n v="2005958"/>
    <m/>
    <n v="139576004"/>
    <d v="2024-08-09T00:00:00"/>
    <m/>
    <m/>
    <m/>
    <m/>
    <m/>
    <m/>
    <d v="2024-06-10T00:00:00"/>
    <m/>
    <s v="OK"/>
    <m/>
    <m/>
    <m/>
    <s v="Chemical"/>
    <n v="919.99558333333334"/>
    <n v="167.16316666666665"/>
    <n v="0"/>
    <x v="10"/>
  </r>
  <r>
    <n v="404"/>
    <d v="2022-08-01T00:00:00"/>
    <x v="402"/>
    <d v="2022-08-12T00:00:00"/>
    <s v="Raw Material"/>
    <x v="0"/>
    <x v="253"/>
    <s v="EOU"/>
    <m/>
    <x v="8"/>
    <x v="217"/>
    <n v="0"/>
    <n v="0"/>
    <x v="17"/>
    <x v="247"/>
    <n v="22887530"/>
    <m/>
    <n v="4158664"/>
    <m/>
    <n v="139576001"/>
    <d v="2024-08-11T00:00:00"/>
    <m/>
    <m/>
    <m/>
    <m/>
    <m/>
    <m/>
    <d v="2024-06-12T00:00:00"/>
    <m/>
    <s v="OK"/>
    <m/>
    <m/>
    <m/>
    <s v="YARN"/>
    <n v="1236.7626715659785"/>
    <n v="224.71976656219604"/>
    <n v="0"/>
    <x v="10"/>
  </r>
  <r>
    <n v="405"/>
    <d v="2022-08-01T00:00:00"/>
    <x v="403"/>
    <d v="2022-08-06T00:00:00"/>
    <s v="Packing Material"/>
    <x v="0"/>
    <x v="254"/>
    <s v="EOU"/>
    <m/>
    <x v="24"/>
    <x v="218"/>
    <n v="0"/>
    <n v="0"/>
    <x v="9"/>
    <x v="57"/>
    <n v="21302738"/>
    <m/>
    <n v="9204488"/>
    <m/>
    <n v="139575984"/>
    <d v="2024-08-05T00:00:00"/>
    <m/>
    <m/>
    <m/>
    <m/>
    <m/>
    <m/>
    <d v="2024-06-06T00:00:00"/>
    <m/>
    <s v="OK"/>
    <m/>
    <m/>
    <m/>
    <s v="Packing Material"/>
    <n v="287.32523126371109"/>
    <n v="124.1474989395285"/>
    <n v="0"/>
    <x v="9"/>
  </r>
  <r>
    <n v="406"/>
    <d v="2022-08-01T00:00:00"/>
    <x v="404"/>
    <d v="2022-08-16T00:00:00"/>
    <s v="Raw Material"/>
    <x v="0"/>
    <x v="193"/>
    <s v="EOU"/>
    <m/>
    <x v="57"/>
    <x v="200"/>
    <n v="0"/>
    <n v="0"/>
    <x v="12"/>
    <x v="228"/>
    <n v="13129319"/>
    <m/>
    <n v="4537381"/>
    <m/>
    <n v="139576012"/>
    <d v="2024-08-16T00:00:00"/>
    <m/>
    <m/>
    <m/>
    <m/>
    <m/>
    <m/>
    <d v="2024-06-17T00:00:00"/>
    <m/>
    <s v="OK"/>
    <m/>
    <m/>
    <m/>
    <s v="Chemical"/>
    <n v="547.05495833333339"/>
    <n v="189.05754166666668"/>
    <n v="0"/>
    <x v="10"/>
  </r>
  <r>
    <n v="407"/>
    <d v="2022-08-01T00:00:00"/>
    <x v="405"/>
    <d v="2022-08-25T00:00:00"/>
    <s v="Raw Material"/>
    <x v="0"/>
    <x v="255"/>
    <s v="EOU"/>
    <m/>
    <x v="34"/>
    <x v="219"/>
    <n v="0"/>
    <n v="0"/>
    <x v="5"/>
    <x v="248"/>
    <n v="3765747"/>
    <m/>
    <n v="1396234"/>
    <m/>
    <n v="139576028"/>
    <d v="2024-08-20T00:00:00"/>
    <m/>
    <m/>
    <m/>
    <m/>
    <m/>
    <m/>
    <d v="2024-06-21T00:00:00"/>
    <m/>
    <s v="OK"/>
    <m/>
    <m/>
    <m/>
    <s v="DYES"/>
    <n v="5793.456923076923"/>
    <n v="2148.0523076923077"/>
    <n v="0"/>
    <x v="10"/>
  </r>
  <r>
    <n v="408"/>
    <d v="2022-08-01T00:00:00"/>
    <x v="406"/>
    <d v="2022-05-23T00:00:00"/>
    <s v="Raw Material"/>
    <x v="0"/>
    <x v="256"/>
    <s v="EOU"/>
    <m/>
    <x v="34"/>
    <x v="220"/>
    <n v="0"/>
    <n v="0"/>
    <x v="5"/>
    <x v="249"/>
    <n v="4112952"/>
    <m/>
    <n v="1524967"/>
    <m/>
    <n v="139576013"/>
    <d v="2024-08-15T00:00:00"/>
    <m/>
    <m/>
    <m/>
    <m/>
    <m/>
    <m/>
    <d v="2024-06-16T00:00:00"/>
    <m/>
    <s v="OK"/>
    <m/>
    <m/>
    <m/>
    <s v="DYES"/>
    <n v="4112.9520000000002"/>
    <n v="1524.9670000000001"/>
    <n v="0"/>
    <x v="10"/>
  </r>
  <r>
    <n v="409"/>
    <d v="2022-08-01T00:00:00"/>
    <x v="407"/>
    <d v="2022-08-27T00:00:00"/>
    <s v="Raw Material"/>
    <x v="0"/>
    <x v="19"/>
    <s v="EOU"/>
    <m/>
    <x v="9"/>
    <x v="73"/>
    <n v="0"/>
    <n v="0"/>
    <x v="6"/>
    <x v="230"/>
    <n v="19542714"/>
    <m/>
    <n v="6091210"/>
    <m/>
    <n v="139576050"/>
    <d v="2024-08-27T00:00:00"/>
    <m/>
    <m/>
    <m/>
    <m/>
    <m/>
    <m/>
    <d v="2024-06-28T00:00:00"/>
    <m/>
    <s v="OK"/>
    <m/>
    <m/>
    <m/>
    <s v="YARN"/>
    <n v="751.64284615384611"/>
    <n v="234.27730769230769"/>
    <n v="0"/>
    <x v="10"/>
  </r>
  <r>
    <n v="410"/>
    <d v="2022-08-01T00:00:00"/>
    <x v="408"/>
    <d v="2022-09-01T00:00:00"/>
    <s v="Raw Material"/>
    <x v="0"/>
    <x v="130"/>
    <s v="EOU"/>
    <m/>
    <x v="34"/>
    <x v="221"/>
    <n v="0"/>
    <n v="0"/>
    <x v="5"/>
    <x v="250"/>
    <n v="9507689"/>
    <m/>
    <n v="3525184"/>
    <m/>
    <n v="139576056"/>
    <d v="2024-08-31T00:00:00"/>
    <m/>
    <m/>
    <m/>
    <m/>
    <m/>
    <m/>
    <d v="2024-07-02T00:00:00"/>
    <m/>
    <s v="OK"/>
    <m/>
    <m/>
    <m/>
    <s v="DYES"/>
    <n v="1901.5378000000001"/>
    <n v="705.03679999999997"/>
    <n v="0"/>
    <x v="10"/>
  </r>
  <r>
    <n v="411"/>
    <d v="2022-09-01T00:00:00"/>
    <x v="409"/>
    <d v="2022-09-12T00:00:00"/>
    <s v="Raw Material"/>
    <x v="0"/>
    <x v="181"/>
    <s v="EOU"/>
    <m/>
    <x v="47"/>
    <x v="151"/>
    <n v="0"/>
    <n v="0"/>
    <x v="5"/>
    <x v="251"/>
    <n v="26997994"/>
    <m/>
    <n v="12991975"/>
    <m/>
    <n v="139576065"/>
    <d v="2024-07-08T00:00:00"/>
    <m/>
    <m/>
    <m/>
    <m/>
    <m/>
    <m/>
    <d v="2024-05-09T00:00:00"/>
    <m/>
    <s v="OK"/>
    <m/>
    <m/>
    <m/>
    <s v="DYES"/>
    <n v="2438.843179765131"/>
    <n v="1173.6201445347788"/>
    <n v="0"/>
    <x v="11"/>
  </r>
  <r>
    <n v="412"/>
    <d v="2022-09-01T00:00:00"/>
    <x v="410"/>
    <d v="2022-09-14T00:00:00"/>
    <s v="Raw Material"/>
    <x v="0"/>
    <x v="146"/>
    <s v="EOU"/>
    <m/>
    <x v="34"/>
    <x v="222"/>
    <n v="0"/>
    <n v="0"/>
    <x v="5"/>
    <x v="252"/>
    <n v="7468406"/>
    <m/>
    <n v="2769076"/>
    <m/>
    <n v="139576073"/>
    <d v="2024-09-08T00:00:00"/>
    <m/>
    <m/>
    <m/>
    <m/>
    <m/>
    <m/>
    <d v="2024-07-10T00:00:00"/>
    <m/>
    <s v="OK"/>
    <m/>
    <m/>
    <m/>
    <s v="DYES"/>
    <n v="2489.4686666666666"/>
    <n v="923.02533333333338"/>
    <n v="0"/>
    <x v="11"/>
  </r>
  <r>
    <n v="413"/>
    <d v="2022-09-01T00:00:00"/>
    <x v="411"/>
    <d v="2022-09-19T00:00:00"/>
    <s v="Raw Material"/>
    <x v="0"/>
    <x v="93"/>
    <s v="EOU"/>
    <m/>
    <x v="34"/>
    <x v="11"/>
    <n v="0"/>
    <n v="0"/>
    <x v="5"/>
    <x v="236"/>
    <n v="11433005"/>
    <m/>
    <n v="4239039"/>
    <m/>
    <n v="128479201"/>
    <d v="2024-09-18T00:00:00"/>
    <m/>
    <m/>
    <m/>
    <m/>
    <m/>
    <m/>
    <d v="2024-07-20T00:00:00"/>
    <m/>
    <s v="OK"/>
    <m/>
    <m/>
    <m/>
    <s v="DYES"/>
    <n v="952.75041666666664"/>
    <n v="353.25324999999998"/>
    <n v="0"/>
    <x v="11"/>
  </r>
  <r>
    <n v="414"/>
    <d v="2022-09-01T00:00:00"/>
    <x v="412"/>
    <d v="2022-09-19T00:00:00"/>
    <s v="Raw Material"/>
    <x v="0"/>
    <x v="34"/>
    <s v="EOU"/>
    <m/>
    <x v="23"/>
    <x v="223"/>
    <n v="0"/>
    <n v="0"/>
    <x v="12"/>
    <x v="215"/>
    <n v="15166822"/>
    <m/>
    <n v="4727301"/>
    <m/>
    <n v="139576076"/>
    <d v="2024-09-17T00:00:00"/>
    <m/>
    <m/>
    <m/>
    <m/>
    <m/>
    <m/>
    <d v="2024-07-19T00:00:00"/>
    <m/>
    <s v="OK"/>
    <m/>
    <m/>
    <m/>
    <s v="Chemical"/>
    <n v="157.98772916666667"/>
    <n v="49.242718750000002"/>
    <n v="0"/>
    <x v="11"/>
  </r>
  <r>
    <n v="415"/>
    <d v="2022-09-01T00:00:00"/>
    <x v="413"/>
    <d v="2022-09-21T00:00:00"/>
    <s v="Packing Material"/>
    <x v="0"/>
    <x v="257"/>
    <s v="EOU"/>
    <m/>
    <x v="24"/>
    <x v="224"/>
    <n v="0"/>
    <n v="0"/>
    <x v="9"/>
    <x v="57"/>
    <n v="19162167"/>
    <m/>
    <n v="8279589"/>
    <m/>
    <n v="128479368"/>
    <d v="2024-09-20T00:00:00"/>
    <m/>
    <m/>
    <m/>
    <m/>
    <m/>
    <m/>
    <d v="2024-07-22T00:00:00"/>
    <m/>
    <s v="OK"/>
    <m/>
    <m/>
    <m/>
    <s v="Packing Material"/>
    <n v="265.24233154310394"/>
    <n v="114.60590498864957"/>
    <n v="0"/>
    <x v="12"/>
  </r>
  <r>
    <n v="416"/>
    <d v="2022-10-01T00:00:00"/>
    <x v="414"/>
    <d v="2022-09-19T00:00:00"/>
    <s v="Raw Material"/>
    <x v="0"/>
    <x v="34"/>
    <s v="EOU"/>
    <m/>
    <x v="23"/>
    <x v="223"/>
    <n v="0"/>
    <n v="0"/>
    <x v="12"/>
    <x v="215"/>
    <n v="15166822"/>
    <m/>
    <n v="4727301"/>
    <m/>
    <n v="139576077"/>
    <d v="2024-09-19T00:00:00"/>
    <m/>
    <m/>
    <m/>
    <m/>
    <m/>
    <m/>
    <d v="2024-07-21T00:00:00"/>
    <m/>
    <s v="OK"/>
    <m/>
    <m/>
    <m/>
    <s v="Chemical"/>
    <n v="157.98772916666667"/>
    <n v="49.242718750000002"/>
    <n v="0"/>
    <x v="13"/>
  </r>
  <r>
    <n v="417"/>
    <d v="2022-10-01T00:00:00"/>
    <x v="415"/>
    <d v="2022-09-28T00:00:00"/>
    <s v="Raw Material"/>
    <x v="0"/>
    <x v="106"/>
    <s v="EOU"/>
    <m/>
    <x v="14"/>
    <x v="136"/>
    <n v="0"/>
    <n v="0"/>
    <x v="6"/>
    <x v="253"/>
    <n v="18984115"/>
    <m/>
    <n v="6849223"/>
    <m/>
    <n v="152711185"/>
    <d v="2024-09-26T00:00:00"/>
    <m/>
    <m/>
    <m/>
    <m/>
    <m/>
    <m/>
    <d v="2024-07-28T00:00:00"/>
    <m/>
    <s v="OK"/>
    <m/>
    <m/>
    <m/>
    <s v="YARN"/>
    <n v="410.9115800865801"/>
    <n v="148.25158008658008"/>
    <n v="0"/>
    <x v="13"/>
  </r>
  <r>
    <n v="418"/>
    <d v="2022-10-01T00:00:00"/>
    <x v="416"/>
    <d v="2022-09-20T00:00:00"/>
    <s v="Raw Material"/>
    <x v="0"/>
    <x v="258"/>
    <s v="EOU"/>
    <m/>
    <x v="36"/>
    <x v="225"/>
    <n v="0"/>
    <n v="0"/>
    <x v="12"/>
    <x v="144"/>
    <n v="31846694"/>
    <m/>
    <n v="5786544"/>
    <m/>
    <n v="128479200"/>
    <d v="2024-09-19T00:00:00"/>
    <m/>
    <m/>
    <m/>
    <m/>
    <m/>
    <m/>
    <d v="2024-07-21T00:00:00"/>
    <m/>
    <s v="OK"/>
    <m/>
    <m/>
    <m/>
    <s v="Chemical"/>
    <n v="723.7885"/>
    <n v="131.51236363636363"/>
    <n v="0"/>
    <x v="13"/>
  </r>
  <r>
    <n v="419"/>
    <d v="2022-10-01T00:00:00"/>
    <x v="417"/>
    <d v="2022-09-27T00:00:00"/>
    <s v="Raw Material"/>
    <x v="0"/>
    <x v="152"/>
    <s v="EOU"/>
    <m/>
    <x v="34"/>
    <x v="226"/>
    <n v="0"/>
    <n v="0"/>
    <x v="5"/>
    <x v="169"/>
    <n v="4567871"/>
    <m/>
    <n v="1693640"/>
    <m/>
    <n v="139568035"/>
    <d v="2024-09-22T00:00:00"/>
    <m/>
    <m/>
    <m/>
    <m/>
    <m/>
    <m/>
    <d v="2024-07-24T00:00:00"/>
    <m/>
    <s v="OK"/>
    <m/>
    <m/>
    <m/>
    <s v="DYES"/>
    <n v="2283.9355"/>
    <n v="846.82"/>
    <n v="0"/>
    <x v="13"/>
  </r>
  <r>
    <n v="420"/>
    <d v="2022-10-01T00:00:00"/>
    <x v="418"/>
    <d v="2022-09-27T00:00:00"/>
    <s v="Raw Material"/>
    <x v="0"/>
    <x v="256"/>
    <s v="EOU"/>
    <m/>
    <x v="61"/>
    <x v="227"/>
    <n v="0"/>
    <n v="0"/>
    <x v="12"/>
    <x v="254"/>
    <n v="2220426"/>
    <m/>
    <n v="403451"/>
    <m/>
    <n v="139568031"/>
    <d v="2024-09-22T00:00:00"/>
    <m/>
    <m/>
    <m/>
    <m/>
    <m/>
    <m/>
    <d v="2024-07-24T00:00:00"/>
    <m/>
    <s v="OK"/>
    <m/>
    <m/>
    <m/>
    <s v="Chemical"/>
    <n v="2220.4259999999999"/>
    <n v="403.45100000000002"/>
    <n v="0"/>
    <x v="13"/>
  </r>
  <r>
    <n v="421"/>
    <d v="2022-10-01T00:00:00"/>
    <x v="419"/>
    <d v="2022-09-28T00:00:00"/>
    <s v="Raw Material"/>
    <x v="0"/>
    <x v="75"/>
    <s v="EOU"/>
    <m/>
    <x v="34"/>
    <x v="228"/>
    <n v="0"/>
    <n v="0"/>
    <x v="5"/>
    <x v="200"/>
    <n v="14309392"/>
    <m/>
    <n v="5305522"/>
    <m/>
    <n v="139568036"/>
    <d v="2024-09-26T00:00:00"/>
    <m/>
    <m/>
    <m/>
    <m/>
    <m/>
    <m/>
    <d v="2024-07-28T00:00:00"/>
    <m/>
    <s v="OK"/>
    <m/>
    <m/>
    <m/>
    <s v="DYES"/>
    <n v="894.33699999999999"/>
    <n v="331.595125"/>
    <n v="0"/>
    <x v="13"/>
  </r>
  <r>
    <n v="422"/>
    <d v="2022-10-01T00:00:00"/>
    <x v="420"/>
    <d v="2022-10-05T00:00:00"/>
    <s v="Raw Material"/>
    <x v="0"/>
    <x v="259"/>
    <s v="EOU"/>
    <m/>
    <x v="35"/>
    <x v="229"/>
    <n v="0"/>
    <n v="0"/>
    <x v="12"/>
    <x v="110"/>
    <n v="12175019"/>
    <m/>
    <n v="4514156"/>
    <m/>
    <n v="139568057"/>
    <d v="2024-10-05T00:00:00"/>
    <m/>
    <m/>
    <m/>
    <m/>
    <m/>
    <m/>
    <d v="2024-08-06T00:00:00"/>
    <m/>
    <s v="OK"/>
    <m/>
    <m/>
    <m/>
    <s v="Chemical"/>
    <n v="301.95979662698414"/>
    <n v="111.95823412698412"/>
    <n v="0"/>
    <x v="13"/>
  </r>
  <r>
    <n v="423"/>
    <d v="2022-10-01T00:00:00"/>
    <x v="421"/>
    <d v="2022-10-10T00:00:00"/>
    <s v="Raw Material"/>
    <x v="0"/>
    <x v="36"/>
    <s v="EOU"/>
    <m/>
    <x v="14"/>
    <x v="136"/>
    <n v="0"/>
    <n v="0"/>
    <x v="6"/>
    <x v="253"/>
    <n v="9432941"/>
    <m/>
    <n v="3583453"/>
    <m/>
    <n v="139568062"/>
    <d v="2024-10-08T00:00:00"/>
    <m/>
    <m/>
    <m/>
    <m/>
    <m/>
    <m/>
    <d v="2024-08-09T00:00:00"/>
    <m/>
    <s v="OK"/>
    <m/>
    <m/>
    <m/>
    <s v="YARN"/>
    <n v="385.33255718954246"/>
    <n v="146.38288398692811"/>
    <n v="0"/>
    <x v="13"/>
  </r>
  <r>
    <n v="424"/>
    <d v="2022-10-01T00:00:00"/>
    <x v="422"/>
    <d v="2022-10-12T00:00:00"/>
    <s v="Raw Material"/>
    <x v="0"/>
    <x v="36"/>
    <s v="EOU"/>
    <m/>
    <x v="14"/>
    <x v="136"/>
    <n v="0"/>
    <n v="0"/>
    <x v="6"/>
    <x v="253"/>
    <n v="9265254"/>
    <m/>
    <n v="3519749"/>
    <m/>
    <n v="139568063"/>
    <d v="2024-10-11T00:00:00"/>
    <m/>
    <m/>
    <m/>
    <m/>
    <m/>
    <m/>
    <d v="2024-08-12T00:00:00"/>
    <m/>
    <s v="OK"/>
    <m/>
    <m/>
    <m/>
    <s v="YARN"/>
    <n v="378.4825980392157"/>
    <n v="143.78059640522875"/>
    <n v="0"/>
    <x v="13"/>
  </r>
  <r>
    <n v="425"/>
    <d v="2022-10-01T00:00:00"/>
    <x v="423"/>
    <d v="2022-10-11T00:00:00"/>
    <s v="Raw Material"/>
    <x v="0"/>
    <x v="158"/>
    <s v="EOU"/>
    <m/>
    <x v="30"/>
    <x v="230"/>
    <n v="0"/>
    <n v="0"/>
    <x v="12"/>
    <x v="255"/>
    <n v="7694604"/>
    <m/>
    <n v="2398308"/>
    <m/>
    <n v="139568067"/>
    <d v="2024-10-11T00:00:00"/>
    <m/>
    <m/>
    <m/>
    <m/>
    <m/>
    <m/>
    <d v="2024-08-12T00:00:00"/>
    <m/>
    <s v="OK"/>
    <m/>
    <m/>
    <m/>
    <s v="Chemical"/>
    <n v="591.8926153846154"/>
    <n v="184.48523076923078"/>
    <n v="0"/>
    <x v="13"/>
  </r>
  <r>
    <n v="426"/>
    <d v="2022-10-01T00:00:00"/>
    <x v="424"/>
    <d v="2022-10-17T00:00:00"/>
    <s v="Raw Material"/>
    <x v="0"/>
    <x v="102"/>
    <s v="EOU"/>
    <m/>
    <x v="33"/>
    <x v="231"/>
    <n v="0"/>
    <n v="0"/>
    <x v="12"/>
    <x v="256"/>
    <n v="9443428"/>
    <m/>
    <n v="3501358"/>
    <m/>
    <n v="139568076"/>
    <d v="2024-10-14T00:00:00"/>
    <m/>
    <m/>
    <m/>
    <m/>
    <m/>
    <m/>
    <d v="2024-08-15T00:00:00"/>
    <m/>
    <s v="OK"/>
    <m/>
    <m/>
    <m/>
    <s v="Chemical"/>
    <n v="524.6348888888889"/>
    <n v="194.51988888888889"/>
    <n v="0"/>
    <x v="13"/>
  </r>
  <r>
    <n v="427"/>
    <d v="2022-10-01T00:00:00"/>
    <x v="425"/>
    <d v="2022-10-17T00:00:00"/>
    <s v="Raw Material"/>
    <x v="0"/>
    <x v="36"/>
    <s v="EOU"/>
    <m/>
    <x v="14"/>
    <x v="136"/>
    <n v="0"/>
    <n v="0"/>
    <x v="6"/>
    <x v="253"/>
    <n v="9290726"/>
    <m/>
    <n v="3529427"/>
    <m/>
    <n v="139568075"/>
    <d v="2024-10-11T00:00:00"/>
    <m/>
    <m/>
    <m/>
    <m/>
    <m/>
    <m/>
    <d v="2024-08-12T00:00:00"/>
    <m/>
    <s v="OK"/>
    <m/>
    <m/>
    <m/>
    <s v="YARN"/>
    <n v="379.52312091503268"/>
    <n v="144.17593954248366"/>
    <n v="0"/>
    <x v="13"/>
  </r>
  <r>
    <n v="428"/>
    <d v="2022-10-01T00:00:00"/>
    <x v="426"/>
    <d v="2022-10-06T00:00:00"/>
    <s v="Raw Material"/>
    <x v="0"/>
    <x v="15"/>
    <s v="EOU"/>
    <m/>
    <x v="41"/>
    <x v="232"/>
    <n v="0"/>
    <n v="0"/>
    <x v="5"/>
    <x v="257"/>
    <n v="6050404"/>
    <m/>
    <n v="2243321"/>
    <m/>
    <n v="139568064"/>
    <d v="2024-10-04T00:00:00"/>
    <m/>
    <m/>
    <m/>
    <m/>
    <m/>
    <m/>
    <d v="2024-08-05T00:00:00"/>
    <m/>
    <s v="OK"/>
    <m/>
    <m/>
    <m/>
    <s v="DYES"/>
    <n v="12100.808000000001"/>
    <n v="4486.6419999999998"/>
    <n v="0"/>
    <x v="13"/>
  </r>
  <r>
    <n v="429"/>
    <d v="2022-10-01T00:00:00"/>
    <x v="427"/>
    <d v="2022-10-17T00:00:00"/>
    <s v="Raw Material"/>
    <x v="0"/>
    <x v="260"/>
    <s v="EOU"/>
    <m/>
    <x v="0"/>
    <x v="233"/>
    <n v="0"/>
    <n v="0"/>
    <x v="0"/>
    <x v="0"/>
    <n v="13263937"/>
    <m/>
    <n v="2410057"/>
    <m/>
    <n v="139576132"/>
    <d v="2024-10-16T00:00:00"/>
    <m/>
    <m/>
    <m/>
    <m/>
    <m/>
    <m/>
    <d v="2024-08-17T00:00:00"/>
    <m/>
    <s v="OK"/>
    <m/>
    <m/>
    <m/>
    <s v="Raw Cotton"/>
    <n v="595.51641000314282"/>
    <n v="108.20531585327527"/>
    <n v="0"/>
    <x v="13"/>
  </r>
  <r>
    <n v="430"/>
    <d v="2022-10-01T00:00:00"/>
    <x v="428"/>
    <d v="2022-10-17T00:00:00"/>
    <s v="Raw Material"/>
    <x v="0"/>
    <x v="261"/>
    <s v="EOU"/>
    <m/>
    <x v="0"/>
    <x v="233"/>
    <n v="0"/>
    <n v="0"/>
    <x v="0"/>
    <x v="0"/>
    <n v="94670433"/>
    <m/>
    <n v="17201618"/>
    <m/>
    <n v="139568080"/>
    <d v="2024-10-16T00:00:00"/>
    <m/>
    <m/>
    <m/>
    <m/>
    <m/>
    <m/>
    <d v="2024-08-17T00:00:00"/>
    <m/>
    <s v="OK"/>
    <m/>
    <m/>
    <m/>
    <s v="Raw Cotton"/>
    <n v="595.51639911430948"/>
    <n v="108.20533175653574"/>
    <n v="0"/>
    <x v="13"/>
  </r>
  <r>
    <n v="431"/>
    <d v="2022-10-01T00:00:00"/>
    <x v="429"/>
    <d v="2022-10-24T00:00:00"/>
    <s v="Raw Material"/>
    <x v="0"/>
    <x v="262"/>
    <s v="EOU"/>
    <m/>
    <x v="30"/>
    <x v="166"/>
    <n v="0"/>
    <n v="0"/>
    <x v="12"/>
    <x v="258"/>
    <n v="11382847"/>
    <m/>
    <n v="3547885"/>
    <m/>
    <n v="139576141"/>
    <d v="2024-10-24T00:00:00"/>
    <m/>
    <m/>
    <m/>
    <m/>
    <m/>
    <m/>
    <d v="2024-08-25T00:00:00"/>
    <m/>
    <s v="OK"/>
    <m/>
    <m/>
    <m/>
    <s v="Chemical"/>
    <n v="2845.7117499999999"/>
    <n v="886.97125000000005"/>
    <n v="0"/>
    <x v="13"/>
  </r>
  <r>
    <n v="432"/>
    <d v="2022-10-01T00:00:00"/>
    <x v="430"/>
    <d v="2022-10-27T00:00:00"/>
    <s v="Raw Material"/>
    <x v="0"/>
    <x v="263"/>
    <s v="EOU"/>
    <m/>
    <x v="29"/>
    <x v="234"/>
    <n v="0"/>
    <n v="0"/>
    <x v="10"/>
    <x v="70"/>
    <n v="37659923"/>
    <m/>
    <n v="9067944"/>
    <m/>
    <n v="139576187"/>
    <d v="2024-10-26T00:00:00"/>
    <m/>
    <m/>
    <m/>
    <m/>
    <m/>
    <m/>
    <d v="2024-08-27T00:00:00"/>
    <m/>
    <s v="OK"/>
    <m/>
    <m/>
    <m/>
    <s v="YARN"/>
    <n v="640.474880952381"/>
    <n v="154.21673469387756"/>
    <n v="0"/>
    <x v="13"/>
  </r>
  <r>
    <n v="433"/>
    <d v="2022-11-01T00:00:00"/>
    <x v="431"/>
    <d v="2022-10-26T00:00:00"/>
    <s v="Raw Material"/>
    <x v="0"/>
    <x v="15"/>
    <s v="EOU"/>
    <m/>
    <x v="34"/>
    <x v="235"/>
    <n v="0"/>
    <n v="0"/>
    <x v="5"/>
    <x v="259"/>
    <n v="2911202"/>
    <m/>
    <n v="1079392"/>
    <m/>
    <n v="139576181"/>
    <d v="2024-10-22T00:00:00"/>
    <m/>
    <m/>
    <m/>
    <m/>
    <m/>
    <m/>
    <d v="2024-08-23T00:00:00"/>
    <m/>
    <s v="OK"/>
    <m/>
    <m/>
    <m/>
    <s v="DYES"/>
    <n v="5822.4040000000005"/>
    <n v="2158.7840000000001"/>
    <n v="0"/>
    <x v="14"/>
  </r>
  <r>
    <n v="434"/>
    <d v="2022-11-01T00:00:00"/>
    <x v="432"/>
    <d v="2022-10-27T00:00:00"/>
    <s v="Raw Material"/>
    <x v="0"/>
    <x v="264"/>
    <s v="EOU"/>
    <m/>
    <x v="7"/>
    <x v="236"/>
    <n v="0"/>
    <n v="0"/>
    <x v="11"/>
    <x v="260"/>
    <n v="2373386"/>
    <m/>
    <n v="879986"/>
    <m/>
    <n v="139576186"/>
    <d v="2024-10-25T00:00:00"/>
    <m/>
    <m/>
    <m/>
    <m/>
    <m/>
    <m/>
    <d v="2024-08-26T00:00:00"/>
    <m/>
    <s v="OK"/>
    <m/>
    <m/>
    <m/>
    <s v="FABRIC"/>
    <n v="1245.218258132214"/>
    <n v="461.69254984260232"/>
    <n v="0"/>
    <x v="14"/>
  </r>
  <r>
    <n v="435"/>
    <d v="2022-11-01T00:00:00"/>
    <x v="433"/>
    <d v="2022-10-27T00:00:00"/>
    <s v="Raw Material"/>
    <x v="0"/>
    <x v="265"/>
    <s v="EOU"/>
    <m/>
    <x v="7"/>
    <x v="237"/>
    <n v="0"/>
    <n v="0"/>
    <x v="11"/>
    <x v="261"/>
    <n v="10378142"/>
    <m/>
    <n v="3847925"/>
    <m/>
    <n v="139576185"/>
    <d v="2024-10-25T00:00:00"/>
    <m/>
    <m/>
    <m/>
    <m/>
    <m/>
    <m/>
    <d v="2024-08-26T00:00:00"/>
    <m/>
    <s v="OK"/>
    <m/>
    <m/>
    <m/>
    <s v="FABRIC"/>
    <n v="1185.2606212882595"/>
    <n v="439.46151210598447"/>
    <n v="0"/>
    <x v="14"/>
  </r>
  <r>
    <n v="436"/>
    <d v="2022-11-01T00:00:00"/>
    <x v="434"/>
    <d v="2022-10-28T00:00:00"/>
    <s v="Raw Material"/>
    <x v="0"/>
    <x v="152"/>
    <s v="EOU"/>
    <m/>
    <x v="41"/>
    <x v="238"/>
    <n v="0"/>
    <n v="0"/>
    <x v="5"/>
    <x v="212"/>
    <n v="9581790"/>
    <m/>
    <n v="3552659"/>
    <m/>
    <n v="139576192"/>
    <d v="2024-10-26T00:00:00"/>
    <m/>
    <m/>
    <m/>
    <m/>
    <m/>
    <m/>
    <d v="2024-08-27T00:00:00"/>
    <m/>
    <s v="OK"/>
    <m/>
    <m/>
    <m/>
    <s v="DYES"/>
    <n v="4790.8950000000004"/>
    <n v="1776.3295000000001"/>
    <n v="0"/>
    <x v="14"/>
  </r>
  <r>
    <n v="437"/>
    <d v="2022-11-01T00:00:00"/>
    <x v="435"/>
    <d v="2022-11-02T00:00:00"/>
    <s v="Raw Material"/>
    <x v="0"/>
    <x v="36"/>
    <s v="EOU"/>
    <m/>
    <x v="14"/>
    <x v="136"/>
    <n v="0"/>
    <n v="0"/>
    <x v="6"/>
    <x v="253"/>
    <n v="9396857"/>
    <m/>
    <n v="3569744"/>
    <m/>
    <n v="139576193"/>
    <d v="2024-10-30T00:00:00"/>
    <m/>
    <m/>
    <m/>
    <m/>
    <m/>
    <m/>
    <d v="2024-08-31T00:00:00"/>
    <m/>
    <s v="OK"/>
    <m/>
    <m/>
    <m/>
    <s v="YARN"/>
    <n v="383.85853758169935"/>
    <n v="145.82287581699347"/>
    <n v="0"/>
    <x v="14"/>
  </r>
  <r>
    <n v="438"/>
    <d v="2022-11-01T00:00:00"/>
    <x v="436"/>
    <d v="2022-11-04T00:00:00"/>
    <s v="Raw Material"/>
    <x v="0"/>
    <x v="36"/>
    <s v="EOU"/>
    <m/>
    <x v="14"/>
    <x v="136"/>
    <n v="0"/>
    <n v="0"/>
    <x v="6"/>
    <x v="253"/>
    <n v="9418083"/>
    <m/>
    <n v="3577807"/>
    <m/>
    <n v="139576201"/>
    <d v="2024-11-01T00:00:00"/>
    <m/>
    <m/>
    <m/>
    <m/>
    <m/>
    <m/>
    <d v="2024-09-02T00:00:00"/>
    <m/>
    <s v="OK"/>
    <m/>
    <m/>
    <m/>
    <s v="YARN"/>
    <n v="384.72561274509803"/>
    <n v="146.15224673202616"/>
    <n v="0"/>
    <x v="14"/>
  </r>
  <r>
    <n v="439"/>
    <d v="2022-11-01T00:00:00"/>
    <x v="437"/>
    <d v="2022-11-07T00:00:00"/>
    <s v="Raw Material"/>
    <x v="0"/>
    <x v="266"/>
    <s v="EOU"/>
    <m/>
    <x v="34"/>
    <x v="239"/>
    <n v="0"/>
    <n v="0"/>
    <x v="5"/>
    <x v="262"/>
    <n v="6669985"/>
    <m/>
    <n v="2473044"/>
    <m/>
    <n v="139576207"/>
    <d v="2024-11-04T00:00:00"/>
    <m/>
    <m/>
    <m/>
    <m/>
    <m/>
    <m/>
    <d v="2024-09-05T00:00:00"/>
    <m/>
    <s v="OK"/>
    <m/>
    <m/>
    <m/>
    <s v="DYES"/>
    <n v="44466.566666666666"/>
    <n v="16486.96"/>
    <n v="0"/>
    <x v="14"/>
  </r>
  <r>
    <n v="440"/>
    <d v="2022-11-01T00:00:00"/>
    <x v="438"/>
    <d v="2022-11-07T00:00:00"/>
    <s v="Raw Material"/>
    <x v="0"/>
    <x v="36"/>
    <s v="EOU"/>
    <m/>
    <x v="14"/>
    <x v="136"/>
    <n v="0"/>
    <n v="0"/>
    <x v="6"/>
    <x v="263"/>
    <n v="9441432"/>
    <m/>
    <n v="3586678"/>
    <m/>
    <n v="139576212"/>
    <d v="2024-11-06T00:00:00"/>
    <m/>
    <m/>
    <m/>
    <m/>
    <m/>
    <m/>
    <d v="2024-09-07T00:00:00"/>
    <m/>
    <s v="OK"/>
    <m/>
    <m/>
    <m/>
    <s v="YARN"/>
    <n v="385.67941176470589"/>
    <n v="146.51462418300653"/>
    <n v="0"/>
    <x v="14"/>
  </r>
  <r>
    <n v="441"/>
    <d v="2022-11-01T00:00:00"/>
    <x v="439"/>
    <d v="2022-11-02T00:00:00"/>
    <s v="Raw Material"/>
    <x v="0"/>
    <x v="36"/>
    <s v="EOU"/>
    <m/>
    <x v="14"/>
    <x v="136"/>
    <n v="0"/>
    <n v="0"/>
    <x v="6"/>
    <x v="253"/>
    <n v="9396857"/>
    <m/>
    <n v="3569744"/>
    <m/>
    <n v="139576194"/>
    <d v="2024-10-30T00:00:00"/>
    <m/>
    <m/>
    <m/>
    <m/>
    <m/>
    <m/>
    <d v="2024-08-31T00:00:00"/>
    <m/>
    <s v="OK"/>
    <m/>
    <m/>
    <m/>
    <s v="YARN"/>
    <n v="383.85853758169935"/>
    <n v="145.82287581699347"/>
    <n v="0"/>
    <x v="14"/>
  </r>
  <r>
    <n v="442"/>
    <d v="2022-11-01T00:00:00"/>
    <x v="440"/>
    <d v="2022-11-04T00:00:00"/>
    <s v="Raw Material"/>
    <x v="0"/>
    <x v="36"/>
    <s v="EOU"/>
    <m/>
    <x v="14"/>
    <x v="136"/>
    <n v="0"/>
    <n v="0"/>
    <x v="6"/>
    <x v="263"/>
    <n v="9418083"/>
    <m/>
    <n v="3577807"/>
    <m/>
    <n v="139576202"/>
    <d v="2024-11-01T00:00:00"/>
    <m/>
    <m/>
    <m/>
    <m/>
    <m/>
    <m/>
    <d v="2024-09-02T00:00:00"/>
    <m/>
    <s v="OK"/>
    <m/>
    <m/>
    <m/>
    <s v="YARN"/>
    <n v="384.72561274509803"/>
    <n v="146.15224673202616"/>
    <n v="0"/>
    <x v="14"/>
  </r>
  <r>
    <n v="443"/>
    <d v="2022-11-01T00:00:00"/>
    <x v="441"/>
    <d v="2022-11-04T00:00:00"/>
    <s v="Packing Material"/>
    <x v="0"/>
    <x v="267"/>
    <s v="EOU"/>
    <m/>
    <x v="11"/>
    <x v="240"/>
    <n v="0"/>
    <n v="0"/>
    <x v="9"/>
    <x v="24"/>
    <n v="6320238"/>
    <m/>
    <n v="1969936"/>
    <m/>
    <n v="139576199"/>
    <d v="2024-10-30T00:00:00"/>
    <m/>
    <m/>
    <m/>
    <m/>
    <m/>
    <m/>
    <d v="2024-08-31T00:00:00"/>
    <m/>
    <s v="OK"/>
    <m/>
    <m/>
    <m/>
    <s v="Packing Material"/>
    <n v="930.13068432671082"/>
    <n v="289.90963944076526"/>
    <n v="0"/>
    <x v="15"/>
  </r>
  <r>
    <n v="444"/>
    <d v="2022-11-01T00:00:00"/>
    <x v="442"/>
    <d v="2022-11-10T00:00:00"/>
    <s v="Raw Material"/>
    <x v="0"/>
    <x v="268"/>
    <s v="EOU"/>
    <m/>
    <x v="1"/>
    <x v="241"/>
    <n v="0"/>
    <n v="0"/>
    <x v="1"/>
    <x v="1"/>
    <n v="49866613"/>
    <m/>
    <n v="13185680"/>
    <m/>
    <n v="139576213"/>
    <d v="2024-11-07T00:00:00"/>
    <m/>
    <m/>
    <m/>
    <m/>
    <m/>
    <m/>
    <d v="2024-09-08T00:00:00"/>
    <m/>
    <s v="OK"/>
    <m/>
    <m/>
    <m/>
    <s v="Polyester Staple Fiber"/>
    <n v="237.73175533943555"/>
    <n v="62.860793287566743"/>
    <n v="0"/>
    <x v="14"/>
  </r>
  <r>
    <n v="445"/>
    <d v="2022-11-01T00:00:00"/>
    <x v="443"/>
    <d v="2022-11-07T00:00:00"/>
    <s v="Raw Material"/>
    <x v="0"/>
    <x v="269"/>
    <s v="EOU"/>
    <m/>
    <x v="0"/>
    <x v="242"/>
    <n v="0"/>
    <n v="0"/>
    <x v="0"/>
    <x v="0"/>
    <n v="67932650"/>
    <m/>
    <n v="12343363"/>
    <m/>
    <n v="139576209"/>
    <d v="2024-11-05T00:00:00"/>
    <m/>
    <m/>
    <m/>
    <m/>
    <m/>
    <m/>
    <d v="2024-09-06T00:00:00"/>
    <m/>
    <s v="OK"/>
    <m/>
    <m/>
    <m/>
    <s v="Raw Cotton"/>
    <n v="677.70678079390257"/>
    <n v="123.13932700844981"/>
    <n v="0"/>
    <x v="14"/>
  </r>
  <r>
    <n v="446"/>
    <d v="2022-11-01T00:00:00"/>
    <x v="444"/>
    <d v="2022-11-14T00:00:00"/>
    <s v="Raw Material"/>
    <x v="0"/>
    <x v="145"/>
    <s v="EOU"/>
    <m/>
    <x v="14"/>
    <x v="243"/>
    <n v="0"/>
    <n v="0"/>
    <x v="15"/>
    <x v="264"/>
    <n v="1712029"/>
    <m/>
    <n v="533617"/>
    <m/>
    <n v="139576222"/>
    <d v="2024-11-15T00:00:00"/>
    <m/>
    <m/>
    <m/>
    <m/>
    <m/>
    <m/>
    <d v="2024-09-16T00:00:00"/>
    <m/>
    <s v="OK"/>
    <m/>
    <m/>
    <m/>
    <s v="YARN"/>
    <n v="7430.6814236111113"/>
    <n v="2316.0460069444443"/>
    <n v="0"/>
    <x v="14"/>
  </r>
  <r>
    <n v="447"/>
    <d v="2022-11-01T00:00:00"/>
    <x v="445"/>
    <d v="2022-11-14T00:00:00"/>
    <s v="Raw Material"/>
    <x v="0"/>
    <x v="270"/>
    <s v="EOU"/>
    <m/>
    <x v="0"/>
    <x v="233"/>
    <n v="0"/>
    <n v="0"/>
    <x v="0"/>
    <x v="0"/>
    <n v="67193782"/>
    <m/>
    <n v="12209110"/>
    <m/>
    <n v="139576215"/>
    <d v="2024-11-13T00:00:00"/>
    <m/>
    <m/>
    <m/>
    <m/>
    <m/>
    <m/>
    <d v="2024-09-14T00:00:00"/>
    <m/>
    <s v="OK"/>
    <m/>
    <m/>
    <m/>
    <s v="Raw Cotton"/>
    <n v="603.67975059969274"/>
    <n v="109.68860898236409"/>
    <n v="0"/>
    <x v="14"/>
  </r>
  <r>
    <n v="448"/>
    <d v="2022-11-01T00:00:00"/>
    <x v="446"/>
    <d v="2022-11-14T00:00:00"/>
    <s v="Raw Material"/>
    <x v="0"/>
    <x v="271"/>
    <s v="EOU"/>
    <m/>
    <x v="0"/>
    <x v="233"/>
    <n v="0"/>
    <n v="0"/>
    <x v="0"/>
    <x v="0"/>
    <n v="132817393"/>
    <m/>
    <n v="24132921"/>
    <m/>
    <n v="139576223"/>
    <d v="2024-11-13T00:00:00"/>
    <m/>
    <m/>
    <m/>
    <m/>
    <m/>
    <m/>
    <d v="2024-09-14T00:00:00"/>
    <m/>
    <s v="OK"/>
    <m/>
    <m/>
    <m/>
    <s v="Raw Cotton"/>
    <n v="603.6797507420016"/>
    <n v="109.68861385463586"/>
    <n v="0"/>
    <x v="14"/>
  </r>
  <r>
    <n v="449"/>
    <d v="2022-11-01T00:00:00"/>
    <x v="447"/>
    <d v="2022-11-22T00:00:00"/>
    <s v="Raw Material"/>
    <x v="0"/>
    <x v="196"/>
    <s v="EOU"/>
    <m/>
    <x v="33"/>
    <x v="244"/>
    <n v="0"/>
    <n v="0"/>
    <x v="12"/>
    <x v="265"/>
    <n v="1414185"/>
    <m/>
    <n v="524340"/>
    <m/>
    <n v="139576156"/>
    <d v="2024-11-21T00:00:00"/>
    <m/>
    <m/>
    <m/>
    <m/>
    <m/>
    <m/>
    <d v="2024-09-22T00:00:00"/>
    <m/>
    <s v="OK"/>
    <m/>
    <m/>
    <m/>
    <s v="Chemical"/>
    <n v="3535.4625000000001"/>
    <n v="1310.85"/>
    <n v="0"/>
    <x v="14"/>
  </r>
  <r>
    <n v="450"/>
    <d v="2022-11-01T00:00:00"/>
    <x v="448"/>
    <d v="2022-11-21T00:00:00"/>
    <s v="Raw Material"/>
    <x v="0"/>
    <x v="272"/>
    <s v="EOU"/>
    <m/>
    <x v="0"/>
    <x v="245"/>
    <n v="0"/>
    <n v="0"/>
    <x v="0"/>
    <x v="0"/>
    <n v="167788951"/>
    <m/>
    <n v="30487253"/>
    <m/>
    <n v="139576145"/>
    <d v="2024-11-19T00:00:00"/>
    <m/>
    <m/>
    <m/>
    <m/>
    <m/>
    <m/>
    <d v="2024-09-20T00:00:00"/>
    <m/>
    <s v="OK"/>
    <m/>
    <m/>
    <m/>
    <s v="Raw Cotton"/>
    <n v="551.89195296439436"/>
    <n v="100.27876983800674"/>
    <n v="0"/>
    <x v="14"/>
  </r>
  <r>
    <n v="451"/>
    <d v="2022-12-01T00:00:00"/>
    <x v="449"/>
    <d v="2022-11-23T00:00:00"/>
    <s v="Raw Material"/>
    <x v="0"/>
    <x v="273"/>
    <s v="EOU"/>
    <m/>
    <x v="0"/>
    <x v="246"/>
    <n v="0"/>
    <n v="0"/>
    <x v="0"/>
    <x v="0"/>
    <n v="97858160"/>
    <m/>
    <n v="17780827"/>
    <m/>
    <n v="139576229"/>
    <d v="2024-11-22T00:00:00"/>
    <m/>
    <m/>
    <m/>
    <m/>
    <m/>
    <m/>
    <d v="2024-09-23T00:00:00"/>
    <m/>
    <s v="OK"/>
    <m/>
    <m/>
    <m/>
    <s v="Raw Cotton"/>
    <n v="629.96517294433465"/>
    <n v="114.46466759796317"/>
    <n v="0"/>
    <x v="16"/>
  </r>
  <r>
    <n v="452"/>
    <d v="2022-12-01T00:00:00"/>
    <x v="450"/>
    <d v="2022-11-26T00:00:00"/>
    <s v="Raw Material"/>
    <x v="0"/>
    <x v="268"/>
    <s v="EOU"/>
    <m/>
    <x v="1"/>
    <x v="241"/>
    <n v="0"/>
    <n v="0"/>
    <x v="1"/>
    <x v="1"/>
    <n v="50417067"/>
    <m/>
    <n v="13331231"/>
    <m/>
    <n v="139576155"/>
    <d v="2024-11-26T00:00:00"/>
    <m/>
    <m/>
    <m/>
    <m/>
    <m/>
    <m/>
    <d v="2024-09-27T00:00:00"/>
    <m/>
    <s v="OK"/>
    <m/>
    <m/>
    <m/>
    <s v="Polyester Staple Fiber"/>
    <n v="240.35596395881007"/>
    <n v="63.554686308161706"/>
    <n v="0"/>
    <x v="16"/>
  </r>
  <r>
    <n v="453"/>
    <d v="2022-12-01T00:00:00"/>
    <x v="451"/>
    <d v="2022-11-26T00:00:00"/>
    <s v="Raw Material"/>
    <x v="0"/>
    <x v="274"/>
    <s v="EOU"/>
    <m/>
    <x v="2"/>
    <x v="247"/>
    <n v="0"/>
    <n v="0"/>
    <x v="2"/>
    <x v="266"/>
    <n v="5501206"/>
    <m/>
    <n v="1714655"/>
    <m/>
    <n v="139576171"/>
    <d v="2024-11-25T00:00:00"/>
    <m/>
    <m/>
    <m/>
    <m/>
    <m/>
    <m/>
    <d v="2024-09-26T00:00:00"/>
    <m/>
    <s v="OK"/>
    <m/>
    <m/>
    <m/>
    <s v="FABRIC"/>
    <n v="1686.4518700183937"/>
    <n v="525.64530962599633"/>
    <n v="0"/>
    <x v="16"/>
  </r>
  <r>
    <n v="454"/>
    <d v="2022-12-01T00:00:00"/>
    <x v="452"/>
    <d v="2022-12-08T00:00:00"/>
    <s v="Raw Material"/>
    <x v="0"/>
    <x v="275"/>
    <s v="EOU"/>
    <m/>
    <x v="22"/>
    <x v="248"/>
    <n v="0"/>
    <n v="0"/>
    <x v="14"/>
    <x v="267"/>
    <n v="26866645"/>
    <m/>
    <n v="26866645"/>
    <m/>
    <n v="139576177"/>
    <d v="2024-12-07T00:00:00"/>
    <m/>
    <m/>
    <m/>
    <m/>
    <m/>
    <m/>
    <d v="2024-10-08T00:00:00"/>
    <m/>
    <s v="OK"/>
    <m/>
    <m/>
    <m/>
    <s v="FABRIC"/>
    <n v="3520.5856145086682"/>
    <n v="3520.5856145086682"/>
    <n v="0"/>
    <x v="16"/>
  </r>
  <r>
    <n v="455"/>
    <d v="2022-12-01T00:00:00"/>
    <x v="453"/>
    <d v="2022-11-28T00:00:00"/>
    <s v="Raw Material"/>
    <x v="0"/>
    <x v="276"/>
    <s v="EOU"/>
    <m/>
    <x v="7"/>
    <x v="249"/>
    <n v="0"/>
    <n v="0"/>
    <x v="11"/>
    <x v="268"/>
    <n v="7571488"/>
    <m/>
    <n v="2807295"/>
    <m/>
    <n v="139576170"/>
    <d v="2024-11-24T00:00:00"/>
    <m/>
    <m/>
    <m/>
    <m/>
    <m/>
    <m/>
    <d v="2024-09-25T00:00:00"/>
    <m/>
    <s v="OK"/>
    <m/>
    <m/>
    <m/>
    <s v="FABRIC"/>
    <n v="1240.0078611202096"/>
    <n v="459.76007206026861"/>
    <n v="0"/>
    <x v="16"/>
  </r>
  <r>
    <n v="456"/>
    <d v="2022-12-01T00:00:00"/>
    <x v="454"/>
    <d v="2022-11-28T00:00:00"/>
    <s v="Raw Material"/>
    <x v="0"/>
    <x v="277"/>
    <s v="EOU"/>
    <m/>
    <x v="1"/>
    <x v="241"/>
    <n v="0"/>
    <n v="0"/>
    <x v="1"/>
    <x v="1"/>
    <n v="44114933"/>
    <m/>
    <n v="11664826"/>
    <m/>
    <n v="139576228"/>
    <d v="2024-11-27T00:00:00"/>
    <m/>
    <m/>
    <m/>
    <m/>
    <m/>
    <m/>
    <d v="2024-09-28T00:00:00"/>
    <m/>
    <s v="OK"/>
    <m/>
    <m/>
    <m/>
    <s v="Polyester Staple Fiber"/>
    <n v="240.35596055355782"/>
    <n v="63.554680178707642"/>
    <n v="0"/>
    <x v="16"/>
  </r>
  <r>
    <n v="457"/>
    <d v="2022-12-01T00:00:00"/>
    <x v="455"/>
    <d v="2022-11-30T00:00:00"/>
    <s v="Raw Material"/>
    <x v="0"/>
    <x v="150"/>
    <s v="EOU"/>
    <m/>
    <x v="34"/>
    <x v="250"/>
    <n v="0"/>
    <n v="0"/>
    <x v="5"/>
    <x v="269"/>
    <n v="3158964"/>
    <m/>
    <n v="1171255"/>
    <m/>
    <n v="139576162"/>
    <d v="2024-11-26T00:00:00"/>
    <m/>
    <m/>
    <m/>
    <m/>
    <m/>
    <m/>
    <d v="2024-09-27T00:00:00"/>
    <m/>
    <s v="OK"/>
    <m/>
    <m/>
    <m/>
    <s v="DYES"/>
    <n v="10529.88"/>
    <n v="3904.1833333333334"/>
    <n v="0"/>
    <x v="16"/>
  </r>
  <r>
    <n v="458"/>
    <d v="2022-12-01T00:00:00"/>
    <x v="456"/>
    <d v="2022-12-12T00:00:00"/>
    <s v="Raw Material"/>
    <x v="0"/>
    <x v="278"/>
    <s v="EOU"/>
    <m/>
    <x v="62"/>
    <x v="155"/>
    <n v="0"/>
    <n v="0"/>
    <x v="3"/>
    <x v="270"/>
    <n v="1830736"/>
    <m/>
    <n v="570617"/>
    <m/>
    <n v="139576238"/>
    <d v="2024-12-11T00:00:00"/>
    <m/>
    <m/>
    <m/>
    <m/>
    <m/>
    <m/>
    <d v="2024-10-12T00:00:00"/>
    <m/>
    <s v="OK"/>
    <m/>
    <m/>
    <m/>
    <s v="YARN"/>
    <n v="447.27042629967775"/>
    <n v="139.40847224495678"/>
    <n v="0"/>
    <x v="16"/>
  </r>
  <r>
    <n v="459"/>
    <d v="2022-12-01T00:00:00"/>
    <x v="457"/>
    <d v="2022-12-15T00:00:00"/>
    <s v="Raw Material"/>
    <x v="0"/>
    <x v="258"/>
    <s v="EOU"/>
    <m/>
    <x v="36"/>
    <x v="251"/>
    <n v="0"/>
    <n v="0"/>
    <x v="12"/>
    <x v="144"/>
    <n v="28302307"/>
    <m/>
    <n v="5142529"/>
    <m/>
    <n v="139576240"/>
    <d v="2024-12-14T00:00:00"/>
    <m/>
    <m/>
    <m/>
    <m/>
    <m/>
    <m/>
    <d v="2024-10-15T00:00:00"/>
    <m/>
    <s v="OK"/>
    <m/>
    <m/>
    <m/>
    <s v="Chemical"/>
    <n v="643.23424999999997"/>
    <n v="116.8756590909091"/>
    <n v="0"/>
    <x v="16"/>
  </r>
  <r>
    <n v="460"/>
    <d v="2022-12-01T00:00:00"/>
    <x v="458"/>
    <d v="2022-12-12T00:00:00"/>
    <s v="Raw Material"/>
    <x v="0"/>
    <x v="279"/>
    <s v="EOU"/>
    <m/>
    <x v="0"/>
    <x v="252"/>
    <n v="0"/>
    <n v="0"/>
    <x v="0"/>
    <x v="0"/>
    <n v="163979305"/>
    <m/>
    <n v="29795040"/>
    <m/>
    <n v="139576237"/>
    <d v="2024-12-12T00:00:00"/>
    <m/>
    <m/>
    <m/>
    <m/>
    <m/>
    <m/>
    <d v="2024-10-13T00:00:00"/>
    <m/>
    <s v="OK"/>
    <m/>
    <m/>
    <m/>
    <s v="Raw Cotton"/>
    <n v="553.6979365395589"/>
    <n v="100.60691601976005"/>
    <n v="0"/>
    <x v="16"/>
  </r>
  <r>
    <n v="461"/>
    <d v="2022-12-01T00:00:00"/>
    <x v="459"/>
    <d v="2022-12-12T00:00:00"/>
    <s v="Raw Material"/>
    <x v="0"/>
    <x v="280"/>
    <s v="EOU"/>
    <m/>
    <x v="2"/>
    <x v="253"/>
    <n v="0"/>
    <n v="0"/>
    <x v="2"/>
    <x v="271"/>
    <n v="11291474"/>
    <m/>
    <n v="3519405"/>
    <m/>
    <n v="139576239"/>
    <d v="2024-12-11T00:00:00"/>
    <m/>
    <m/>
    <m/>
    <m/>
    <m/>
    <m/>
    <d v="2024-10-12T00:00:00"/>
    <m/>
    <s v="OK"/>
    <m/>
    <m/>
    <m/>
    <s v="FABRIC"/>
    <n v="6582.7983443129488"/>
    <n v="2051.772284731534"/>
    <n v="0"/>
    <x v="16"/>
  </r>
  <r>
    <n v="462"/>
    <d v="2022-12-01T00:00:00"/>
    <x v="460"/>
    <d v="2022-12-19T00:00:00"/>
    <s v="Raw Material"/>
    <x v="0"/>
    <x v="281"/>
    <s v="EOU"/>
    <m/>
    <x v="23"/>
    <x v="254"/>
    <n v="0"/>
    <n v="0"/>
    <x v="12"/>
    <x v="272"/>
    <n v="12770497"/>
    <m/>
    <n v="6036448"/>
    <m/>
    <n v="139576246"/>
    <d v="2024-12-18T00:00:00"/>
    <m/>
    <m/>
    <m/>
    <m/>
    <m/>
    <m/>
    <d v="2024-10-19T00:00:00"/>
    <m/>
    <s v="OK"/>
    <m/>
    <m/>
    <m/>
    <s v="Chemical"/>
    <n v="125.20095098039215"/>
    <n v="59.18086274509804"/>
    <n v="0"/>
    <x v="16"/>
  </r>
  <r>
    <n v="463"/>
    <d v="2022-12-01T00:00:00"/>
    <x v="461"/>
    <d v="2022-12-21T00:00:00"/>
    <s v="Raw Material"/>
    <x v="0"/>
    <x v="282"/>
    <s v="EOU"/>
    <m/>
    <x v="7"/>
    <x v="255"/>
    <n v="0"/>
    <n v="0"/>
    <x v="11"/>
    <x v="273"/>
    <n v="4868689"/>
    <m/>
    <n v="1805173"/>
    <m/>
    <n v="139576245"/>
    <d v="2024-12-16T00:00:00"/>
    <m/>
    <m/>
    <m/>
    <m/>
    <m/>
    <m/>
    <d v="2024-10-17T00:00:00"/>
    <m/>
    <s v="OK"/>
    <m/>
    <m/>
    <m/>
    <s v="FABRIC"/>
    <n v="1967.1470707070707"/>
    <n v="729.36282828282833"/>
    <n v="0"/>
    <x v="16"/>
  </r>
  <r>
    <n v="464"/>
    <d v="2023-01-01T00:00:00"/>
    <x v="462"/>
    <d v="2023-01-03T00:00:00"/>
    <s v="Raw Material"/>
    <x v="0"/>
    <x v="283"/>
    <s v="EOU"/>
    <m/>
    <x v="63"/>
    <x v="256"/>
    <n v="0"/>
    <n v="0"/>
    <x v="12"/>
    <x v="274"/>
    <n v="16884802"/>
    <m/>
    <n v="5262773"/>
    <m/>
    <n v="139576266"/>
    <d v="2025-01-02T00:00:00"/>
    <m/>
    <m/>
    <m/>
    <m/>
    <m/>
    <m/>
    <d v="2024-11-03T00:00:00"/>
    <m/>
    <s v="OK"/>
    <m/>
    <m/>
    <m/>
    <s v="Chemical"/>
    <n v="698.64291625289638"/>
    <n v="217.7579030122476"/>
    <n v="0"/>
    <x v="17"/>
  </r>
  <r>
    <n v="465"/>
    <d v="2023-01-01T00:00:00"/>
    <x v="463"/>
    <d v="2023-01-11T00:00:00"/>
    <s v="Raw Material"/>
    <x v="0"/>
    <x v="36"/>
    <s v="EOU"/>
    <m/>
    <x v="14"/>
    <x v="46"/>
    <n v="0"/>
    <n v="0"/>
    <x v="6"/>
    <x v="253"/>
    <n v="9274506"/>
    <m/>
    <n v="3523264"/>
    <m/>
    <n v="139576275"/>
    <d v="2025-01-10T00:00:00"/>
    <m/>
    <m/>
    <m/>
    <m/>
    <m/>
    <m/>
    <d v="2024-11-11T00:00:00"/>
    <m/>
    <s v="OK"/>
    <m/>
    <m/>
    <m/>
    <s v="YARN"/>
    <n v="378.86053921568629"/>
    <n v="143.92418300653594"/>
    <n v="0"/>
    <x v="17"/>
  </r>
  <r>
    <n v="466"/>
    <d v="2023-01-01T00:00:00"/>
    <x v="464"/>
    <d v="2022-12-06T00:00:00"/>
    <s v="Raw Material"/>
    <x v="0"/>
    <x v="284"/>
    <s v="EOU"/>
    <m/>
    <x v="10"/>
    <x v="257"/>
    <n v="0"/>
    <n v="0"/>
    <x v="8"/>
    <x v="23"/>
    <n v="242718877"/>
    <m/>
    <n v="52706646"/>
    <m/>
    <n v="139576178"/>
    <d v="2024-12-06T00:00:00"/>
    <m/>
    <m/>
    <m/>
    <m/>
    <m/>
    <m/>
    <d v="2024-10-07T00:00:00"/>
    <m/>
    <s v="OK"/>
    <m/>
    <m/>
    <m/>
    <s v="Chemical"/>
    <n v="44.130704909090909"/>
    <n v="9.5830265454545458"/>
    <n v="0"/>
    <x v="17"/>
  </r>
  <r>
    <n v="467"/>
    <d v="2023-01-01T00:00:00"/>
    <x v="465"/>
    <d v="2023-01-09T00:00:00"/>
    <s v="Raw Material"/>
    <x v="0"/>
    <x v="285"/>
    <s v="EOU"/>
    <m/>
    <x v="0"/>
    <x v="258"/>
    <n v="0"/>
    <n v="0"/>
    <x v="0"/>
    <x v="0"/>
    <n v="160627876"/>
    <m/>
    <n v="29186085"/>
    <m/>
    <n v="139576272"/>
    <d v="2025-01-09T00:00:00"/>
    <m/>
    <m/>
    <m/>
    <m/>
    <m/>
    <m/>
    <d v="2024-11-10T00:00:00"/>
    <m/>
    <s v="OK"/>
    <m/>
    <m/>
    <m/>
    <s v="Raw Cotton"/>
    <n v="534.76670772713658"/>
    <n v="97.167110563638175"/>
    <n v="0"/>
    <x v="17"/>
  </r>
  <r>
    <n v="468"/>
    <d v="2023-01-01T00:00:00"/>
    <x v="466"/>
    <d v="2023-01-16T00:00:00"/>
    <s v="Raw Material"/>
    <x v="0"/>
    <x v="286"/>
    <s v="EOU"/>
    <m/>
    <x v="22"/>
    <x v="259"/>
    <n v="0"/>
    <n v="0"/>
    <x v="14"/>
    <x v="275"/>
    <n v="9250986"/>
    <m/>
    <n v="2883412"/>
    <m/>
    <n v="152716536"/>
    <d v="2025-01-14T00:00:00"/>
    <m/>
    <m/>
    <m/>
    <m/>
    <m/>
    <m/>
    <d v="2024-11-15T00:00:00"/>
    <m/>
    <s v="OK"/>
    <m/>
    <m/>
    <m/>
    <s v="FABRIC"/>
    <n v="4678.1218710493049"/>
    <n v="1458.1097345132744"/>
    <n v="0"/>
    <x v="17"/>
  </r>
  <r>
    <n v="469"/>
    <d v="2023-01-01T00:00:00"/>
    <x v="467"/>
    <d v="2023-01-20T00:00:00"/>
    <s v="Raw Material"/>
    <x v="0"/>
    <x v="287"/>
    <s v="EOU"/>
    <m/>
    <x v="7"/>
    <x v="260"/>
    <n v="0"/>
    <n v="0"/>
    <x v="11"/>
    <x v="276"/>
    <n v="6506516"/>
    <m/>
    <n v="2412434"/>
    <m/>
    <n v="152716551"/>
    <d v="2025-01-17T00:00:00"/>
    <m/>
    <m/>
    <m/>
    <m/>
    <m/>
    <m/>
    <d v="2024-11-18T00:00:00"/>
    <m/>
    <s v="OK"/>
    <m/>
    <m/>
    <m/>
    <s v="FABRIC"/>
    <n v="1269.0688511800272"/>
    <n v="470.53520577335672"/>
    <n v="0"/>
    <x v="17"/>
  </r>
  <r>
    <n v="470"/>
    <d v="2023-01-01T00:00:00"/>
    <x v="468"/>
    <d v="2023-01-16T00:00:00"/>
    <s v="Raw Material"/>
    <x v="0"/>
    <x v="288"/>
    <s v="EOU"/>
    <m/>
    <x v="34"/>
    <x v="261"/>
    <n v="0"/>
    <n v="0"/>
    <x v="5"/>
    <x v="212"/>
    <n v="7533360"/>
    <m/>
    <n v="2793160"/>
    <m/>
    <n v="152716537"/>
    <d v="2015-01-13T00:00:00"/>
    <m/>
    <m/>
    <m/>
    <m/>
    <m/>
    <m/>
    <d v="2014-11-14T00:00:00"/>
    <m/>
    <s v="OK"/>
    <m/>
    <m/>
    <m/>
    <s v="DYES"/>
    <n v="10761.942857142858"/>
    <n v="3990.2285714285713"/>
    <n v="0"/>
    <x v="17"/>
  </r>
  <r>
    <n v="471"/>
    <d v="2023-01-01T00:00:00"/>
    <x v="469"/>
    <d v="2023-01-20T00:00:00"/>
    <s v="Raw Material"/>
    <x v="0"/>
    <x v="289"/>
    <s v="EOU"/>
    <m/>
    <x v="22"/>
    <x v="262"/>
    <n v="0"/>
    <n v="0"/>
    <x v="14"/>
    <x v="277"/>
    <n v="4369536"/>
    <m/>
    <n v="1361927"/>
    <m/>
    <n v="152716554"/>
    <d v="2025-01-19T00:00:00"/>
    <m/>
    <m/>
    <m/>
    <m/>
    <m/>
    <m/>
    <d v="2024-11-20T00:00:00"/>
    <m/>
    <s v="OK"/>
    <m/>
    <m/>
    <m/>
    <s v="FABRIC"/>
    <n v="4724.8442906574401"/>
    <n v="1472.6719290657441"/>
    <n v="0"/>
    <x v="17"/>
  </r>
  <r>
    <n v="472"/>
    <d v="2023-01-01T00:00:00"/>
    <x v="470"/>
    <d v="2023-01-02T00:00:00"/>
    <s v="Raw Material"/>
    <x v="0"/>
    <x v="36"/>
    <s v="EOU"/>
    <m/>
    <x v="14"/>
    <x v="46"/>
    <n v="0"/>
    <n v="0"/>
    <x v="6"/>
    <x v="253"/>
    <n v="9345739"/>
    <m/>
    <n v="3550324"/>
    <m/>
    <n v="152716553"/>
    <d v="2025-01-19T00:00:00"/>
    <m/>
    <m/>
    <m/>
    <m/>
    <m/>
    <m/>
    <d v="2024-11-20T00:00:00"/>
    <m/>
    <s v="OK"/>
    <m/>
    <m/>
    <m/>
    <s v="YARN"/>
    <n v="381.7703839869281"/>
    <n v="145.0295751633987"/>
    <n v="0"/>
    <x v="17"/>
  </r>
  <r>
    <n v="473"/>
    <d v="2023-01-01T00:00:00"/>
    <x v="471"/>
    <d v="2023-01-19T00:00:00"/>
    <s v="Raw Material"/>
    <x v="0"/>
    <x v="290"/>
    <s v="EOU"/>
    <m/>
    <x v="35"/>
    <x v="263"/>
    <n v="0"/>
    <n v="0"/>
    <x v="12"/>
    <x v="110"/>
    <n v="6674612"/>
    <m/>
    <n v="2474760"/>
    <m/>
    <n v="152716549"/>
    <d v="2025-01-18T00:00:00"/>
    <m/>
    <m/>
    <m/>
    <m/>
    <m/>
    <m/>
    <d v="2024-11-19T00:00:00"/>
    <m/>
    <s v="OK"/>
    <m/>
    <m/>
    <m/>
    <s v="Chemical"/>
    <n v="175.27867647058824"/>
    <n v="64.988445378151255"/>
    <n v="0"/>
    <x v="17"/>
  </r>
  <r>
    <n v="474"/>
    <d v="2023-01-01T00:00:00"/>
    <x v="472"/>
    <d v="2023-01-24T00:00:00"/>
    <s v="Raw Material"/>
    <x v="0"/>
    <x v="291"/>
    <s v="EOU"/>
    <m/>
    <x v="0"/>
    <x v="264"/>
    <n v="0"/>
    <n v="0"/>
    <x v="0"/>
    <x v="0"/>
    <n v="116536930"/>
    <m/>
    <n v="21174760"/>
    <m/>
    <n v="152716563"/>
    <d v="2025-01-21T00:00:00"/>
    <m/>
    <m/>
    <m/>
    <m/>
    <m/>
    <m/>
    <d v="2024-11-22T00:00:00"/>
    <m/>
    <s v="OK"/>
    <m/>
    <m/>
    <m/>
    <s v="Raw Cotton"/>
    <n v="576.08558957145897"/>
    <n v="104.67475073038345"/>
    <n v="0"/>
    <x v="17"/>
  </r>
  <r>
    <n v="475"/>
    <d v="2023-02-01T00:00:00"/>
    <x v="473"/>
    <d v="2023-01-26T00:00:00"/>
    <s v="Raw Material"/>
    <x v="0"/>
    <x v="292"/>
    <s v="EOU"/>
    <m/>
    <x v="0"/>
    <x v="265"/>
    <n v="0"/>
    <n v="0"/>
    <x v="0"/>
    <x v="0"/>
    <n v="34807214"/>
    <m/>
    <n v="6324470"/>
    <m/>
    <n v="152716565"/>
    <d v="2025-01-25T00:00:00"/>
    <m/>
    <m/>
    <m/>
    <m/>
    <m/>
    <m/>
    <d v="2024-11-26T00:00:00"/>
    <m/>
    <s v="OK"/>
    <m/>
    <m/>
    <m/>
    <s v="Raw Cotton"/>
    <n v="466.9602092836061"/>
    <n v="84.846659511671589"/>
    <n v="0"/>
    <x v="18"/>
  </r>
  <r>
    <n v="476"/>
    <d v="2023-02-01T00:00:00"/>
    <x v="474"/>
    <d v="2023-01-26T00:00:00"/>
    <s v="Raw Material"/>
    <x v="0"/>
    <x v="293"/>
    <s v="EOU"/>
    <m/>
    <x v="0"/>
    <x v="245"/>
    <n v="0"/>
    <n v="0"/>
    <x v="0"/>
    <x v="0"/>
    <n v="100670020"/>
    <m/>
    <n v="18291742"/>
    <m/>
    <n v="152716566"/>
    <d v="2025-01-25T00:00:00"/>
    <m/>
    <m/>
    <m/>
    <m/>
    <m/>
    <m/>
    <d v="2024-11-26T00:00:00"/>
    <m/>
    <s v="OK"/>
    <m/>
    <m/>
    <m/>
    <s v="Raw Cotton"/>
    <n v="571.1871407740274"/>
    <n v="103.78469988141642"/>
    <n v="0"/>
    <x v="18"/>
  </r>
  <r>
    <n v="477"/>
    <d v="2023-02-01T00:00:00"/>
    <x v="475"/>
    <d v="2023-01-30T00:00:00"/>
    <s v="Raw Material"/>
    <x v="0"/>
    <x v="36"/>
    <s v="EOU"/>
    <m/>
    <x v="14"/>
    <x v="46"/>
    <n v="0"/>
    <n v="0"/>
    <x v="6"/>
    <x v="278"/>
    <n v="10418301"/>
    <m/>
    <n v="3957776"/>
    <m/>
    <n v="152716986"/>
    <d v="2025-01-29T00:00:00"/>
    <m/>
    <m/>
    <m/>
    <m/>
    <m/>
    <m/>
    <d v="2024-11-30T00:00:00"/>
    <m/>
    <s v="OK"/>
    <m/>
    <m/>
    <m/>
    <s v="YARN"/>
    <n v="425.5841911764706"/>
    <n v="161.67385620915033"/>
    <n v="0"/>
    <x v="18"/>
  </r>
  <r>
    <n v="478"/>
    <d v="2023-02-01T00:00:00"/>
    <x v="476"/>
    <d v="2023-01-30T00:00:00"/>
    <s v="Raw Material"/>
    <x v="0"/>
    <x v="294"/>
    <s v="EOU"/>
    <m/>
    <x v="0"/>
    <x v="266"/>
    <n v="0"/>
    <n v="0"/>
    <x v="0"/>
    <x v="0"/>
    <n v="116567700"/>
    <m/>
    <n v="21180351"/>
    <m/>
    <n v="152716572"/>
    <d v="2025-01-29T00:00:00"/>
    <m/>
    <m/>
    <m/>
    <m/>
    <m/>
    <m/>
    <d v="2024-11-30T00:00:00"/>
    <m/>
    <s v="OK"/>
    <m/>
    <m/>
    <m/>
    <s v="Raw Cotton"/>
    <n v="517.64614455477204"/>
    <n v="94.056304065936018"/>
    <n v="0"/>
    <x v="18"/>
  </r>
  <r>
    <n v="479"/>
    <d v="2023-02-01T00:00:00"/>
    <x v="477"/>
    <d v="2023-02-02T00:00:00"/>
    <s v="Raw Material"/>
    <x v="0"/>
    <x v="295"/>
    <s v="EOU"/>
    <m/>
    <x v="34"/>
    <x v="267"/>
    <n v="0"/>
    <n v="0"/>
    <x v="5"/>
    <x v="279"/>
    <n v="213247"/>
    <m/>
    <n v="81960"/>
    <m/>
    <n v="152716574"/>
    <d v="2025-01-30T00:00:00"/>
    <m/>
    <m/>
    <m/>
    <m/>
    <m/>
    <m/>
    <d v="2024-12-01T00:00:00"/>
    <m/>
    <s v="OK"/>
    <m/>
    <m/>
    <m/>
    <s v="DYES"/>
    <n v="1523.1928571428571"/>
    <n v="585.42857142857144"/>
    <n v="0"/>
    <x v="18"/>
  </r>
  <r>
    <n v="480"/>
    <d v="2023-02-01T00:00:00"/>
    <x v="478"/>
    <d v="2023-02-06T00:00:00"/>
    <s v="Raw Material"/>
    <x v="0"/>
    <x v="36"/>
    <s v="EOU"/>
    <m/>
    <x v="14"/>
    <x v="268"/>
    <n v="0"/>
    <n v="0"/>
    <x v="6"/>
    <x v="280"/>
    <n v="10522409"/>
    <m/>
    <n v="3997327"/>
    <m/>
    <n v="152717454"/>
    <d v="2025-02-05T00:00:00"/>
    <m/>
    <m/>
    <m/>
    <m/>
    <m/>
    <m/>
    <d v="2024-12-07T00:00:00"/>
    <m/>
    <s v="OK"/>
    <m/>
    <m/>
    <m/>
    <s v="YARN"/>
    <n v="429.83696895424839"/>
    <n v="163.28950163398693"/>
    <n v="0"/>
    <x v="18"/>
  </r>
  <r>
    <n v="481"/>
    <d v="2023-02-01T00:00:00"/>
    <x v="479"/>
    <d v="2023-02-06T00:00:00"/>
    <s v="Raw Material"/>
    <x v="0"/>
    <x v="296"/>
    <s v="EOU"/>
    <m/>
    <x v="14"/>
    <x v="269"/>
    <n v="0"/>
    <n v="0"/>
    <x v="13"/>
    <x v="281"/>
    <n v="9583978"/>
    <m/>
    <n v="3640829"/>
    <m/>
    <n v="152717445"/>
    <d v="2025-02-05T00:00:00"/>
    <m/>
    <m/>
    <m/>
    <m/>
    <m/>
    <m/>
    <d v="2024-12-07T00:00:00"/>
    <m/>
    <s v="OK"/>
    <m/>
    <m/>
    <m/>
    <s v="YARN"/>
    <n v="1331.1080555555557"/>
    <n v="505.67069444444445"/>
    <n v="0"/>
    <x v="18"/>
  </r>
  <r>
    <n v="482"/>
    <d v="2023-02-01T00:00:00"/>
    <x v="480"/>
    <d v="2023-02-08T00:00:00"/>
    <s v="Raw Material"/>
    <x v="0"/>
    <x v="161"/>
    <s v="EOU"/>
    <m/>
    <x v="37"/>
    <x v="270"/>
    <n v="0"/>
    <n v="0"/>
    <x v="12"/>
    <x v="282"/>
    <n v="2772483"/>
    <m/>
    <n v="602047"/>
    <m/>
    <n v="152717456"/>
    <d v="2025-02-04T00:00:00"/>
    <m/>
    <m/>
    <m/>
    <m/>
    <m/>
    <m/>
    <d v="2024-12-06T00:00:00"/>
    <m/>
    <s v="OK"/>
    <m/>
    <m/>
    <m/>
    <s v="Chemical"/>
    <n v="550.0958333333333"/>
    <n v="119.45376984126985"/>
    <n v="0"/>
    <x v="18"/>
  </r>
  <r>
    <n v="483"/>
    <d v="2023-02-01T00:00:00"/>
    <x v="481"/>
    <d v="2023-02-09T00:00:00"/>
    <s v="Raw Material"/>
    <x v="0"/>
    <x v="297"/>
    <s v="EOU"/>
    <m/>
    <x v="0"/>
    <x v="271"/>
    <n v="0"/>
    <n v="0"/>
    <x v="0"/>
    <x v="0"/>
    <n v="154491296"/>
    <m/>
    <n v="28071068"/>
    <m/>
    <n v="152717001"/>
    <d v="2025-02-09T00:00:00"/>
    <m/>
    <m/>
    <m/>
    <m/>
    <m/>
    <m/>
    <d v="2024-12-11T00:00:00"/>
    <m/>
    <s v="OK"/>
    <m/>
    <m/>
    <m/>
    <s v="Raw Cotton"/>
    <n v="759.17098771498775"/>
    <n v="137.9413660933661"/>
    <n v="0"/>
    <x v="18"/>
  </r>
  <r>
    <n v="484"/>
    <d v="2023-02-01T00:00:00"/>
    <x v="482"/>
    <d v="2023-02-09T00:00:00"/>
    <s v="Raw Material"/>
    <x v="0"/>
    <x v="298"/>
    <s v="EOU"/>
    <m/>
    <x v="7"/>
    <x v="272"/>
    <n v="0"/>
    <n v="0"/>
    <x v="11"/>
    <x v="283"/>
    <n v="1865746"/>
    <m/>
    <n v="691766"/>
    <m/>
    <n v="152717452"/>
    <d v="2025-02-05T00:00:00"/>
    <m/>
    <m/>
    <m/>
    <m/>
    <m/>
    <m/>
    <d v="2024-12-07T00:00:00"/>
    <m/>
    <s v="OK"/>
    <m/>
    <m/>
    <m/>
    <s v="FABRIC"/>
    <n v="2461.4063324538261"/>
    <n v="912.62005277044852"/>
    <n v="0"/>
    <x v="18"/>
  </r>
  <r>
    <n v="485"/>
    <d v="2023-02-01T00:00:00"/>
    <x v="483"/>
    <d v="2023-02-21T00:00:00"/>
    <s v="Raw Material"/>
    <x v="0"/>
    <x v="299"/>
    <s v="EOU"/>
    <m/>
    <x v="56"/>
    <x v="273"/>
    <n v="0"/>
    <n v="0"/>
    <x v="2"/>
    <x v="284"/>
    <n v="4793142"/>
    <m/>
    <n v="1547697"/>
    <m/>
    <n v="152717015"/>
    <d v="2025-02-17T00:00:00"/>
    <m/>
    <m/>
    <m/>
    <m/>
    <m/>
    <m/>
    <d v="2024-12-19T00:00:00"/>
    <m/>
    <s v="OK"/>
    <m/>
    <m/>
    <m/>
    <s v="FABRIC"/>
    <n v="6657.1416666666664"/>
    <n v="2149.5791666666669"/>
    <n v="0"/>
    <x v="18"/>
  </r>
  <r>
    <n v="486"/>
    <d v="2023-03-01T00:00:00"/>
    <x v="484"/>
    <d v="2023-02-21T00:00:00"/>
    <s v="Raw Material"/>
    <x v="0"/>
    <x v="300"/>
    <s v="EOU"/>
    <m/>
    <x v="64"/>
    <x v="274"/>
    <n v="0"/>
    <n v="0"/>
    <x v="5"/>
    <x v="285"/>
    <n v="5171016"/>
    <m/>
    <n v="1669711"/>
    <m/>
    <n v="152717022"/>
    <d v="2025-02-23T00:00:00"/>
    <m/>
    <m/>
    <m/>
    <m/>
    <m/>
    <m/>
    <d v="2024-12-25T00:00:00"/>
    <m/>
    <s v="OK"/>
    <m/>
    <m/>
    <m/>
    <s v="DYES"/>
    <n v="3231.8850000000002"/>
    <n v="1043.569375"/>
    <n v="0"/>
    <x v="19"/>
  </r>
  <r>
    <n v="487"/>
    <d v="2023-03-01T00:00:00"/>
    <x v="485"/>
    <d v="2023-02-21T00:00:00"/>
    <s v="Raw Material"/>
    <x v="0"/>
    <x v="176"/>
    <s v="EOU"/>
    <m/>
    <x v="64"/>
    <x v="275"/>
    <n v="0"/>
    <n v="0"/>
    <x v="5"/>
    <x v="286"/>
    <n v="3901277"/>
    <m/>
    <n v="1259715"/>
    <m/>
    <n v="152717016"/>
    <d v="2025-02-21T00:00:00"/>
    <m/>
    <m/>
    <m/>
    <m/>
    <m/>
    <m/>
    <d v="2024-12-23T00:00:00"/>
    <m/>
    <s v="OK"/>
    <m/>
    <m/>
    <m/>
    <s v="DYES"/>
    <n v="4106.6073684210523"/>
    <n v="1326.0157894736842"/>
    <n v="0"/>
    <x v="19"/>
  </r>
  <r>
    <n v="488"/>
    <d v="2023-03-01T00:00:00"/>
    <x v="486"/>
    <d v="2023-02-21T00:00:00"/>
    <s v="Raw Material"/>
    <x v="0"/>
    <x v="152"/>
    <s v="EOU"/>
    <m/>
    <x v="34"/>
    <x v="276"/>
    <n v="0"/>
    <n v="0"/>
    <x v="5"/>
    <x v="212"/>
    <n v="24641409"/>
    <m/>
    <n v="9425043"/>
    <m/>
    <n v="152717017"/>
    <d v="2025-02-21T00:00:00"/>
    <m/>
    <m/>
    <m/>
    <m/>
    <m/>
    <m/>
    <d v="2024-12-23T00:00:00"/>
    <m/>
    <s v="OK"/>
    <m/>
    <m/>
    <m/>
    <s v="DYES"/>
    <n v="12320.7045"/>
    <n v="4712.5214999999998"/>
    <n v="0"/>
    <x v="19"/>
  </r>
  <r>
    <n v="489"/>
    <d v="2023-03-01T00:00:00"/>
    <x v="487"/>
    <d v="2023-02-27T00:00:00"/>
    <s v="Raw Material"/>
    <x v="0"/>
    <x v="301"/>
    <s v="EOU"/>
    <m/>
    <x v="14"/>
    <x v="89"/>
    <n v="0"/>
    <n v="0"/>
    <x v="6"/>
    <x v="287"/>
    <n v="3696623"/>
    <m/>
    <n v="1445742"/>
    <m/>
    <n v="152718060"/>
    <d v="2025-02-26T00:00:00"/>
    <m/>
    <m/>
    <m/>
    <m/>
    <m/>
    <m/>
    <d v="2024-12-28T00:00:00"/>
    <m/>
    <s v="OK"/>
    <m/>
    <m/>
    <m/>
    <s v="YARN"/>
    <n v="431.97969009278523"/>
    <n v="168.9464089559913"/>
    <n v="0"/>
    <x v="19"/>
  </r>
  <r>
    <n v="490"/>
    <d v="2023-03-01T00:00:00"/>
    <x v="488"/>
    <d v="2023-03-02T00:00:00"/>
    <s v="Raw Material"/>
    <x v="0"/>
    <x v="256"/>
    <s v="EOU"/>
    <m/>
    <x v="34"/>
    <x v="277"/>
    <n v="0"/>
    <n v="0"/>
    <x v="5"/>
    <x v="288"/>
    <n v="12024684"/>
    <m/>
    <n v="4599297"/>
    <m/>
    <n v="152717028"/>
    <d v="2025-02-27T00:00:00"/>
    <m/>
    <m/>
    <m/>
    <m/>
    <m/>
    <m/>
    <d v="2024-12-29T00:00:00"/>
    <m/>
    <s v="OK"/>
    <m/>
    <m/>
    <m/>
    <s v="DYES"/>
    <n v="12024.683999999999"/>
    <n v="4599.2969999999996"/>
    <n v="0"/>
    <x v="19"/>
  </r>
  <r>
    <n v="491"/>
    <d v="2023-03-01T00:00:00"/>
    <x v="489"/>
    <d v="2023-03-03T00:00:00"/>
    <s v="Raw Material"/>
    <x v="0"/>
    <x v="256"/>
    <s v="EOU"/>
    <m/>
    <x v="34"/>
    <x v="278"/>
    <n v="0"/>
    <n v="0"/>
    <x v="5"/>
    <x v="289"/>
    <n v="13434758"/>
    <m/>
    <n v="5138633"/>
    <m/>
    <n v="152716600"/>
    <d v="2025-02-28T00:00:00"/>
    <m/>
    <m/>
    <m/>
    <m/>
    <m/>
    <m/>
    <d v="2024-12-30T00:00:00"/>
    <m/>
    <s v="OK"/>
    <m/>
    <m/>
    <m/>
    <s v="DYES"/>
    <n v="13434.758"/>
    <n v="5138.6329999999998"/>
    <n v="0"/>
    <x v="19"/>
  </r>
  <r>
    <n v="492"/>
    <d v="2023-03-01T00:00:00"/>
    <x v="490"/>
    <d v="2023-03-02T00:00:00"/>
    <s v="Raw Material"/>
    <x v="0"/>
    <x v="302"/>
    <s v="EOU"/>
    <m/>
    <x v="7"/>
    <x v="279"/>
    <n v="0"/>
    <n v="0"/>
    <x v="11"/>
    <x v="290"/>
    <n v="14822555"/>
    <m/>
    <n v="5669450"/>
    <m/>
    <n v="152716608"/>
    <d v="2025-03-01T00:00:00"/>
    <m/>
    <m/>
    <m/>
    <m/>
    <m/>
    <m/>
    <d v="2024-12-31T00:00:00"/>
    <m/>
    <s v="OK"/>
    <m/>
    <m/>
    <m/>
    <s v="FABRIC"/>
    <n v="1425.2456730769231"/>
    <n v="545.13942307692309"/>
    <n v="0"/>
    <x v="19"/>
  </r>
  <r>
    <n v="493"/>
    <d v="2023-03-01T00:00:00"/>
    <x v="491"/>
    <d v="2023-02-28T00:00:00"/>
    <s v="Raw Material"/>
    <x v="0"/>
    <x v="303"/>
    <s v="EOU"/>
    <m/>
    <x v="65"/>
    <x v="280"/>
    <n v="0"/>
    <n v="0"/>
    <x v="3"/>
    <x v="291"/>
    <n v="3691711"/>
    <m/>
    <n v="1192046"/>
    <m/>
    <n v="152716595"/>
    <d v="2025-02-15T00:00:00"/>
    <m/>
    <m/>
    <m/>
    <m/>
    <m/>
    <m/>
    <d v="2024-12-17T00:00:00"/>
    <m/>
    <s v="OK"/>
    <m/>
    <m/>
    <m/>
    <s v="YARN"/>
    <n v="6398.1126516464474"/>
    <n v="2065.9376083188909"/>
    <n v="0"/>
    <x v="19"/>
  </r>
  <r>
    <n v="494"/>
    <d v="2023-03-01T00:00:00"/>
    <x v="492"/>
    <d v="2023-03-08T00:00:00"/>
    <s v="Raw Material"/>
    <x v="0"/>
    <x v="304"/>
    <s v="EOU"/>
    <m/>
    <x v="0"/>
    <x v="271"/>
    <n v="0"/>
    <n v="0"/>
    <x v="0"/>
    <x v="0"/>
    <n v="230179868"/>
    <m/>
    <n v="44148498"/>
    <m/>
    <n v="152716602"/>
    <d v="2025-03-07T00:00:00"/>
    <m/>
    <m/>
    <m/>
    <m/>
    <m/>
    <m/>
    <d v="2025-01-06T00:00:00"/>
    <m/>
    <s v="OK"/>
    <m/>
    <m/>
    <m/>
    <s v="Raw Cotton"/>
    <n v="763.42366090676921"/>
    <n v="146.42465589864349"/>
    <n v="0"/>
    <x v="19"/>
  </r>
  <r>
    <n v="495"/>
    <d v="2023-03-01T00:00:00"/>
    <x v="493"/>
    <d v="2023-03-06T00:00:00"/>
    <s v="Raw Material"/>
    <x v="0"/>
    <x v="277"/>
    <s v="EOU"/>
    <m/>
    <x v="1"/>
    <x v="281"/>
    <n v="0"/>
    <n v="0"/>
    <x v="1"/>
    <x v="1"/>
    <n v="53472646"/>
    <m/>
    <n v="14717063"/>
    <m/>
    <n v="152716603"/>
    <d v="2025-03-06T00:00:00"/>
    <m/>
    <m/>
    <m/>
    <m/>
    <m/>
    <m/>
    <d v="2025-01-05T00:00:00"/>
    <m/>
    <s v="OK"/>
    <m/>
    <m/>
    <m/>
    <s v="Polyester Staple Fiber"/>
    <n v="291.34055791653043"/>
    <n v="80.184499291707525"/>
    <n v="0"/>
    <x v="19"/>
  </r>
  <r>
    <n v="496"/>
    <d v="2023-03-01T00:00:00"/>
    <x v="494"/>
    <d v="2023-03-10T00:00:00"/>
    <s v="Raw Material"/>
    <x v="0"/>
    <x v="305"/>
    <s v="EOU"/>
    <m/>
    <x v="66"/>
    <x v="282"/>
    <n v="0"/>
    <n v="0"/>
    <x v="12"/>
    <x v="292"/>
    <n v="20524820"/>
    <m/>
    <n v="10136798"/>
    <m/>
    <n v="152716610"/>
    <d v="2025-03-10T00:00:00"/>
    <m/>
    <m/>
    <m/>
    <m/>
    <m/>
    <m/>
    <d v="2025-01-09T00:00:00"/>
    <m/>
    <s v="OK"/>
    <m/>
    <m/>
    <m/>
    <s v="Chemical"/>
    <n v="513.12049999999999"/>
    <n v="253.41995"/>
    <n v="0"/>
    <x v="19"/>
  </r>
  <r>
    <n v="497"/>
    <d v="2023-03-01T00:00:00"/>
    <x v="495"/>
    <d v="2023-03-20T00:00:00"/>
    <s v="Raw Material"/>
    <x v="0"/>
    <x v="306"/>
    <s v="EOU"/>
    <m/>
    <x v="67"/>
    <x v="283"/>
    <n v="0"/>
    <n v="0"/>
    <x v="5"/>
    <x v="293"/>
    <n v="9403151"/>
    <m/>
    <n v="3160653"/>
    <m/>
    <n v="152716624"/>
    <d v="2025-03-17T00:00:00"/>
    <m/>
    <m/>
    <m/>
    <m/>
    <m/>
    <m/>
    <d v="2025-01-16T00:00:00"/>
    <m/>
    <s v="OK"/>
    <m/>
    <m/>
    <m/>
    <s v="DYES"/>
    <n v="2442.3768831168832"/>
    <n v="820.94883116883113"/>
    <n v="0"/>
    <x v="19"/>
  </r>
  <r>
    <n v="498"/>
    <d v="2023-03-01T00:00:00"/>
    <x v="496"/>
    <d v="2023-03-15T00:00:00"/>
    <s v="Raw Material"/>
    <x v="0"/>
    <x v="268"/>
    <s v="EOU"/>
    <m/>
    <x v="1"/>
    <x v="281"/>
    <n v="0"/>
    <n v="0"/>
    <x v="1"/>
    <x v="1"/>
    <n v="60362679"/>
    <m/>
    <n v="16613379"/>
    <m/>
    <n v="152716615"/>
    <d v="2025-03-15T00:00:00"/>
    <m/>
    <m/>
    <m/>
    <m/>
    <m/>
    <m/>
    <d v="2025-01-14T00:00:00"/>
    <m/>
    <s v="OK"/>
    <m/>
    <m/>
    <m/>
    <s v="Polyester Staple Fiber"/>
    <n v="287.77020881006865"/>
    <n v="79.201844965675051"/>
    <n v="0"/>
    <x v="19"/>
  </r>
  <r>
    <n v="499"/>
    <d v="2023-03-01T00:00:00"/>
    <x v="497"/>
    <d v="2023-02-28T00:00:00"/>
    <s v="Raw Material"/>
    <x v="0"/>
    <x v="307"/>
    <s v="EOU"/>
    <m/>
    <x v="68"/>
    <x v="284"/>
    <n v="0"/>
    <n v="0"/>
    <x v="12"/>
    <x v="294"/>
    <n v="14417154"/>
    <m/>
    <n v="4818597"/>
    <m/>
    <n v="152717025"/>
    <d v="2025-02-27T00:00:00"/>
    <m/>
    <m/>
    <m/>
    <m/>
    <m/>
    <m/>
    <d v="2024-12-29T00:00:00"/>
    <m/>
    <s v="OK"/>
    <m/>
    <m/>
    <m/>
    <s v="Chemical"/>
    <n v="747.00279792746119"/>
    <n v="249.6682383419689"/>
    <n v="0"/>
    <x v="19"/>
  </r>
  <r>
    <n v="500"/>
    <d v="2023-03-01T00:00:00"/>
    <x v="498"/>
    <d v="2023-03-15T00:00:00"/>
    <s v="Raw Material"/>
    <x v="0"/>
    <x v="255"/>
    <s v="EOU"/>
    <m/>
    <x v="7"/>
    <x v="285"/>
    <n v="0"/>
    <n v="0"/>
    <x v="11"/>
    <x v="295"/>
    <n v="1271514"/>
    <m/>
    <n v="486338"/>
    <m/>
    <n v="152716617"/>
    <d v="2025-03-07T00:00:00"/>
    <m/>
    <m/>
    <m/>
    <m/>
    <m/>
    <m/>
    <d v="2025-01-06T00:00:00"/>
    <m/>
    <s v="OK"/>
    <m/>
    <m/>
    <m/>
    <s v="FABRIC"/>
    <n v="1956.1753846153847"/>
    <n v="748.21230769230772"/>
    <n v="0"/>
    <x v="19"/>
  </r>
  <r>
    <n v="501"/>
    <d v="2023-03-01T00:00:00"/>
    <x v="499"/>
    <d v="2023-03-22T00:00:00"/>
    <s v="Raw Material"/>
    <x v="0"/>
    <x v="308"/>
    <s v="EOU"/>
    <m/>
    <x v="7"/>
    <x v="286"/>
    <n v="0"/>
    <n v="0"/>
    <x v="2"/>
    <x v="296"/>
    <n v="1445470"/>
    <m/>
    <n v="552875"/>
    <m/>
    <n v="152716625"/>
    <d v="2025-03-20T00:00:00"/>
    <m/>
    <m/>
    <m/>
    <m/>
    <m/>
    <m/>
    <d v="2025-01-19T00:00:00"/>
    <m/>
    <s v="OK"/>
    <m/>
    <m/>
    <m/>
    <s v="FABRIC"/>
    <n v="3491.4734299516908"/>
    <n v="1335.4468599033817"/>
    <n v="0"/>
    <x v="19"/>
  </r>
  <r>
    <n v="502"/>
    <d v="2023-04-01T00:00:00"/>
    <x v="500"/>
    <d v="2023-03-25T00:00:00"/>
    <s v="Raw Material"/>
    <x v="0"/>
    <x v="102"/>
    <s v="EOU"/>
    <m/>
    <x v="39"/>
    <x v="66"/>
    <n v="0"/>
    <n v="0"/>
    <x v="12"/>
    <x v="297"/>
    <n v="11225532"/>
    <m/>
    <n v="2153057"/>
    <m/>
    <n v="152716630"/>
    <d v="2025-03-24T00:00:00"/>
    <m/>
    <m/>
    <m/>
    <m/>
    <m/>
    <m/>
    <d v="2025-01-23T00:00:00"/>
    <m/>
    <s v="OK"/>
    <m/>
    <m/>
    <m/>
    <s v="Chemical"/>
    <n v="623.64066666666668"/>
    <n v="119.61427777777777"/>
    <n v="0"/>
    <x v="20"/>
  </r>
  <r>
    <n v="503"/>
    <d v="2023-04-01T00:00:00"/>
    <x v="501"/>
    <d v="2023-03-27T00:00:00"/>
    <s v="Raw Material"/>
    <x v="0"/>
    <x v="268"/>
    <s v="EOU"/>
    <m/>
    <x v="1"/>
    <x v="281"/>
    <n v="0"/>
    <n v="0"/>
    <x v="1"/>
    <x v="1"/>
    <n v="60844126"/>
    <m/>
    <n v="16745886"/>
    <m/>
    <n v="152716629"/>
    <d v="2025-03-24T00:00:00"/>
    <m/>
    <m/>
    <m/>
    <m/>
    <m/>
    <m/>
    <d v="2025-01-23T00:00:00"/>
    <m/>
    <s v="OK"/>
    <m/>
    <m/>
    <m/>
    <s v="Polyester Staple Fiber"/>
    <n v="290.06543668954998"/>
    <n v="79.833552631578954"/>
    <n v="0"/>
    <x v="20"/>
  </r>
  <r>
    <n v="504"/>
    <d v="2023-04-01T00:00:00"/>
    <x v="502"/>
    <d v="2023-03-30T00:00:00"/>
    <s v="Raw Material"/>
    <x v="0"/>
    <x v="290"/>
    <s v="EOU"/>
    <m/>
    <x v="35"/>
    <x v="287"/>
    <n v="0"/>
    <n v="0"/>
    <x v="12"/>
    <x v="110"/>
    <n v="7721108"/>
    <m/>
    <n v="2953231"/>
    <m/>
    <n v="152716639"/>
    <d v="2025-03-29T00:00:00"/>
    <m/>
    <m/>
    <m/>
    <m/>
    <m/>
    <m/>
    <d v="2025-01-28T00:00:00"/>
    <m/>
    <s v="OK"/>
    <m/>
    <m/>
    <m/>
    <s v="Chemical"/>
    <n v="202.76018907563025"/>
    <n v="77.55333508403362"/>
    <n v="0"/>
    <x v="20"/>
  </r>
  <r>
    <n v="505"/>
    <d v="2023-04-01T00:00:00"/>
    <x v="503"/>
    <d v="2023-04-03T00:00:00"/>
    <s v="Raw Material"/>
    <x v="0"/>
    <x v="309"/>
    <s v="EOU"/>
    <m/>
    <x v="0"/>
    <x v="288"/>
    <n v="0"/>
    <n v="0"/>
    <x v="0"/>
    <x v="0"/>
    <n v="186030496"/>
    <m/>
    <n v="35680649"/>
    <m/>
    <n v="152716651"/>
    <d v="2025-04-01T00:00:00"/>
    <m/>
    <m/>
    <m/>
    <m/>
    <m/>
    <m/>
    <d v="2025-01-31T00:00:00"/>
    <m/>
    <s v="OK"/>
    <m/>
    <m/>
    <m/>
    <s v="Raw Cotton"/>
    <n v="766.69343883943293"/>
    <n v="147.05180102209033"/>
    <n v="0"/>
    <x v="20"/>
  </r>
  <r>
    <n v="506"/>
    <d v="2023-04-01T00:00:00"/>
    <x v="504"/>
    <d v="2023-03-31T00:00:00"/>
    <s v="Raw Material"/>
    <x v="0"/>
    <x v="310"/>
    <s v="EOU"/>
    <m/>
    <x v="69"/>
    <x v="289"/>
    <n v="0"/>
    <n v="0"/>
    <x v="2"/>
    <x v="298"/>
    <n v="1018543"/>
    <m/>
    <n v="328886"/>
    <m/>
    <n v="152716650"/>
    <d v="2025-03-30T00:00:00"/>
    <m/>
    <m/>
    <m/>
    <m/>
    <m/>
    <m/>
    <d v="2025-01-29T00:00:00"/>
    <m/>
    <s v="OK"/>
    <m/>
    <m/>
    <m/>
    <s v="FABRIC"/>
    <n v="2049.3822937625755"/>
    <n v="661.74245472837026"/>
    <n v="0"/>
    <x v="20"/>
  </r>
  <r>
    <n v="507"/>
    <d v="2023-04-01T00:00:00"/>
    <x v="505"/>
    <d v="2023-03-31T00:00:00"/>
    <s v="Raw Material"/>
    <x v="0"/>
    <x v="311"/>
    <s v="EOU"/>
    <m/>
    <x v="34"/>
    <x v="74"/>
    <n v="0"/>
    <n v="0"/>
    <x v="5"/>
    <x v="200"/>
    <n v="5178578"/>
    <m/>
    <n v="1980743"/>
    <m/>
    <n v="152716649"/>
    <d v="2025-03-29T00:00:00"/>
    <m/>
    <m/>
    <m/>
    <m/>
    <m/>
    <m/>
    <d v="2025-01-28T00:00:00"/>
    <m/>
    <s v="OK"/>
    <m/>
    <m/>
    <m/>
    <s v="DYES"/>
    <n v="1479.5937142857142"/>
    <n v="565.92657142857138"/>
    <n v="0"/>
    <x v="20"/>
  </r>
  <r>
    <n v="508"/>
    <d v="2023-04-01T00:00:00"/>
    <x v="506"/>
    <d v="2023-04-04T00:00:00"/>
    <s v="Raw Material"/>
    <x v="0"/>
    <x v="152"/>
    <s v="EOU"/>
    <m/>
    <x v="34"/>
    <x v="290"/>
    <n v="0"/>
    <n v="0"/>
    <x v="5"/>
    <x v="299"/>
    <n v="19134220"/>
    <m/>
    <n v="7318609"/>
    <m/>
    <n v="152716654"/>
    <d v="2025-04-04T00:00:00"/>
    <m/>
    <m/>
    <m/>
    <m/>
    <m/>
    <m/>
    <d v="2025-02-03T00:00:00"/>
    <m/>
    <s v="OK"/>
    <m/>
    <m/>
    <m/>
    <s v="DYES"/>
    <n v="9567.11"/>
    <n v="3659.3045000000002"/>
    <n v="0"/>
    <x v="20"/>
  </r>
  <r>
    <n v="509"/>
    <d v="2023-04-01T00:00:00"/>
    <x v="507"/>
    <d v="2023-04-12T00:00:00"/>
    <s v="Raw Material"/>
    <x v="0"/>
    <x v="36"/>
    <s v="EOU"/>
    <m/>
    <x v="14"/>
    <x v="268"/>
    <n v="0"/>
    <n v="0"/>
    <x v="6"/>
    <x v="300"/>
    <n v="11126234"/>
    <m/>
    <n v="4351448"/>
    <m/>
    <n v="152716695"/>
    <d v="2025-04-11T00:00:00"/>
    <m/>
    <m/>
    <m/>
    <m/>
    <m/>
    <m/>
    <d v="2025-02-10T00:00:00"/>
    <m/>
    <s v="OK"/>
    <m/>
    <m/>
    <m/>
    <s v="YARN"/>
    <n v="454.50302287581701"/>
    <n v="177.75522875816995"/>
    <n v="0"/>
    <x v="20"/>
  </r>
  <r>
    <n v="510"/>
    <d v="2023-04-01T00:00:00"/>
    <x v="508"/>
    <d v="2023-04-03T00:00:00"/>
    <s v="Raw Material"/>
    <x v="0"/>
    <x v="36"/>
    <s v="EOU"/>
    <m/>
    <x v="14"/>
    <x v="268"/>
    <n v="0"/>
    <n v="0"/>
    <x v="6"/>
    <x v="301"/>
    <n v="10996566"/>
    <m/>
    <n v="4300735"/>
    <m/>
    <n v="152716653"/>
    <d v="2025-04-04T00:00:00"/>
    <m/>
    <m/>
    <m/>
    <m/>
    <m/>
    <m/>
    <d v="2025-02-03T00:00:00"/>
    <m/>
    <s v="OK"/>
    <m/>
    <m/>
    <m/>
    <s v="YARN"/>
    <n v="449.20612745098038"/>
    <n v="175.68361928104576"/>
    <n v="0"/>
    <x v="20"/>
  </r>
  <r>
    <n v="511"/>
    <d v="2023-04-01T00:00:00"/>
    <x v="509"/>
    <d v="2023-04-10T00:00:00"/>
    <s v="Raw Material"/>
    <x v="0"/>
    <x v="312"/>
    <s v="EOU"/>
    <m/>
    <x v="7"/>
    <x v="291"/>
    <n v="0"/>
    <n v="0"/>
    <x v="11"/>
    <x v="302"/>
    <n v="12808177"/>
    <m/>
    <n v="4898976"/>
    <m/>
    <n v="152716687"/>
    <d v="2025-04-06T00:00:00"/>
    <m/>
    <m/>
    <m/>
    <m/>
    <m/>
    <m/>
    <d v="2025-02-05T00:00:00"/>
    <m/>
    <s v="OK"/>
    <m/>
    <m/>
    <m/>
    <s v="FABRIC"/>
    <n v="2582.2937499999998"/>
    <n v="987.69677419354844"/>
    <n v="0"/>
    <x v="20"/>
  </r>
  <r>
    <n v="512"/>
    <d v="2023-04-01T00:00:00"/>
    <x v="510"/>
    <d v="2023-04-10T00:00:00"/>
    <s v="Raw Material"/>
    <x v="0"/>
    <x v="313"/>
    <s v="EOU"/>
    <m/>
    <x v="70"/>
    <x v="292"/>
    <n v="0"/>
    <n v="0"/>
    <x v="5"/>
    <x v="303"/>
    <n v="841059"/>
    <m/>
    <n v="309561"/>
    <m/>
    <n v="15716662"/>
    <d v="2025-04-04T00:00:00"/>
    <m/>
    <m/>
    <m/>
    <m/>
    <m/>
    <m/>
    <d v="2025-02-03T00:00:00"/>
    <m/>
    <s v="OK"/>
    <m/>
    <m/>
    <m/>
    <s v="DYES"/>
    <n v="4102.7268292682929"/>
    <n v="1510.0536585365853"/>
    <n v="0"/>
    <x v="20"/>
  </r>
  <r>
    <n v="513"/>
    <d v="2023-04-01T00:00:00"/>
    <x v="511"/>
    <d v="2023-04-16T00:00:00"/>
    <s v="Raw Material"/>
    <x v="0"/>
    <x v="314"/>
    <s v="EOU"/>
    <m/>
    <x v="0"/>
    <x v="288"/>
    <n v="0"/>
    <n v="0"/>
    <x v="0"/>
    <x v="0"/>
    <n v="192636949"/>
    <m/>
    <n v="36947767"/>
    <m/>
    <n v="152716696"/>
    <d v="2025-04-16T00:00:00"/>
    <m/>
    <m/>
    <m/>
    <m/>
    <m/>
    <m/>
    <d v="2025-02-15T00:00:00"/>
    <m/>
    <s v="OK"/>
    <m/>
    <m/>
    <m/>
    <s v="Raw Cotton"/>
    <n v="769.93185051958437"/>
    <n v="147.67292965627499"/>
    <n v="0"/>
    <x v="20"/>
  </r>
  <r>
    <n v="514"/>
    <d v="2023-04-01T00:00:00"/>
    <x v="512"/>
    <d v="2023-03-28T00:00:00"/>
    <s v="Raw Material"/>
    <x v="0"/>
    <x v="284"/>
    <s v="EOU"/>
    <m/>
    <x v="10"/>
    <x v="293"/>
    <n v="0"/>
    <n v="0"/>
    <x v="8"/>
    <x v="21"/>
    <n v="205792421"/>
    <m/>
    <n v="46828889"/>
    <m/>
    <n v="152716644"/>
    <d v="2025-03-29T00:00:00"/>
    <m/>
    <m/>
    <m/>
    <m/>
    <m/>
    <m/>
    <d v="2025-01-28T00:00:00"/>
    <m/>
    <s v="OK"/>
    <m/>
    <m/>
    <m/>
    <s v="Chemical"/>
    <n v="37.416803818181819"/>
    <n v="8.5143434545454539"/>
    <n v="0"/>
    <x v="20"/>
  </r>
  <r>
    <n v="515"/>
    <d v="2023-05-01T00:00:00"/>
    <x v="513"/>
    <d v="2023-04-26T00:00:00"/>
    <s v="Packing Material"/>
    <x v="0"/>
    <x v="315"/>
    <s v="EOU"/>
    <m/>
    <x v="71"/>
    <x v="294"/>
    <n v="0"/>
    <n v="0"/>
    <x v="9"/>
    <x v="304"/>
    <n v="11132030"/>
    <m/>
    <n v="4257868"/>
    <m/>
    <n v="152716714"/>
    <d v="2025-04-20T00:00:00"/>
    <m/>
    <m/>
    <m/>
    <m/>
    <m/>
    <m/>
    <d v="2025-02-19T00:00:00"/>
    <m/>
    <s v="OK"/>
    <m/>
    <m/>
    <m/>
    <s v="Packing Material"/>
    <n v="767.72620689655173"/>
    <n v="293.64606896551726"/>
    <n v="0"/>
    <x v="21"/>
  </r>
  <r>
    <n v="516"/>
    <d v="2023-05-01T00:00:00"/>
    <x v="514"/>
    <d v="2023-04-27T00:00:00"/>
    <s v="Raw Material"/>
    <x v="0"/>
    <x v="107"/>
    <s v="EOU"/>
    <m/>
    <x v="14"/>
    <x v="45"/>
    <n v="0"/>
    <n v="0"/>
    <x v="6"/>
    <x v="305"/>
    <n v="21268693"/>
    <m/>
    <n v="8318143"/>
    <m/>
    <n v="152716719"/>
    <d v="2025-04-26T00:00:00"/>
    <m/>
    <m/>
    <m/>
    <m/>
    <m/>
    <m/>
    <d v="2025-02-25T00:00:00"/>
    <m/>
    <s v="OK"/>
    <m/>
    <m/>
    <m/>
    <s v="YARN"/>
    <n v="434.40957924836601"/>
    <n v="169.8967116013072"/>
    <n v="0"/>
    <x v="22"/>
  </r>
  <r>
    <n v="517"/>
    <d v="2023-05-01T00:00:00"/>
    <x v="515"/>
    <d v="2023-04-27T00:00:00"/>
    <s v="Raw Material"/>
    <x v="0"/>
    <x v="258"/>
    <s v="EOU"/>
    <m/>
    <x v="36"/>
    <x v="172"/>
    <n v="0"/>
    <n v="0"/>
    <x v="12"/>
    <x v="306"/>
    <n v="27779045"/>
    <m/>
    <n v="5328021"/>
    <m/>
    <n v="152716726"/>
    <d v="2025-04-26T00:00:00"/>
    <m/>
    <m/>
    <m/>
    <m/>
    <m/>
    <m/>
    <d v="2025-02-25T00:00:00"/>
    <m/>
    <s v="OK"/>
    <m/>
    <m/>
    <m/>
    <s v="Chemical"/>
    <n v="631.34193181818182"/>
    <n v="121.09138636363636"/>
    <n v="0"/>
    <x v="22"/>
  </r>
  <r>
    <n v="518"/>
    <d v="2023-05-01T00:00:00"/>
    <x v="516"/>
    <d v="2023-04-28T00:00:00"/>
    <s v="Raw Material"/>
    <x v="0"/>
    <x v="36"/>
    <s v="EOU"/>
    <m/>
    <x v="14"/>
    <x v="268"/>
    <n v="0"/>
    <n v="0"/>
    <x v="6"/>
    <x v="307"/>
    <n v="10990760"/>
    <m/>
    <n v="4298465"/>
    <m/>
    <n v="152716718"/>
    <d v="2025-04-26T00:00:00"/>
    <m/>
    <m/>
    <m/>
    <m/>
    <m/>
    <m/>
    <d v="2025-02-25T00:00:00"/>
    <m/>
    <s v="OK"/>
    <m/>
    <m/>
    <m/>
    <s v="YARN"/>
    <n v="448.968954248366"/>
    <n v="175.59089052287581"/>
    <n v="0"/>
    <x v="22"/>
  </r>
  <r>
    <n v="519"/>
    <d v="2023-05-01T00:00:00"/>
    <x v="517"/>
    <d v="2023-04-27T00:00:00"/>
    <s v="Raw Material"/>
    <x v="0"/>
    <x v="316"/>
    <s v="EOU"/>
    <m/>
    <x v="0"/>
    <x v="295"/>
    <n v="0"/>
    <n v="0"/>
    <x v="0"/>
    <x v="0"/>
    <n v="115540040"/>
    <m/>
    <n v="22160579"/>
    <m/>
    <n v="152716720"/>
    <d v="2025-04-26T00:00:00"/>
    <m/>
    <m/>
    <m/>
    <m/>
    <m/>
    <m/>
    <d v="2025-02-25T00:00:00"/>
    <m/>
    <s v="OK"/>
    <m/>
    <m/>
    <m/>
    <s v="Raw Cotton"/>
    <n v="581.6165148024221"/>
    <n v="111.55404415632663"/>
    <n v="0"/>
    <x v="22"/>
  </r>
  <r>
    <n v="520"/>
    <d v="2023-05-01T00:00:00"/>
    <x v="518"/>
    <d v="2023-05-03T00:00:00"/>
    <s v="Raw Material"/>
    <x v="0"/>
    <x v="300"/>
    <s v="EOU"/>
    <m/>
    <x v="41"/>
    <x v="296"/>
    <n v="0"/>
    <n v="0"/>
    <x v="5"/>
    <x v="203"/>
    <n v="22780633"/>
    <m/>
    <n v="8713318"/>
    <m/>
    <n v="152716730"/>
    <d v="2025-05-02T00:00:00"/>
    <m/>
    <m/>
    <m/>
    <m/>
    <m/>
    <m/>
    <d v="2025-03-03T00:00:00"/>
    <m/>
    <s v="OK"/>
    <m/>
    <m/>
    <m/>
    <s v="DYES"/>
    <n v="14237.895624999999"/>
    <n v="5445.8237499999996"/>
    <n v="0"/>
    <x v="22"/>
  </r>
  <r>
    <n v="521"/>
    <d v="2023-05-01T00:00:00"/>
    <x v="519"/>
    <d v="2023-04-28T00:00:00"/>
    <s v="Raw Material"/>
    <x v="0"/>
    <x v="256"/>
    <s v="EOU"/>
    <m/>
    <x v="64"/>
    <x v="297"/>
    <n v="0"/>
    <n v="0"/>
    <x v="5"/>
    <x v="308"/>
    <n v="10181457"/>
    <m/>
    <n v="3287572"/>
    <m/>
    <n v="152716727"/>
    <d v="2025-04-26T00:00:00"/>
    <m/>
    <m/>
    <m/>
    <m/>
    <m/>
    <m/>
    <d v="2025-02-25T00:00:00"/>
    <m/>
    <s v="OK"/>
    <m/>
    <m/>
    <m/>
    <s v="DYES"/>
    <n v="10181.457"/>
    <n v="3287.5720000000001"/>
    <n v="0"/>
    <x v="22"/>
  </r>
  <r>
    <n v="522"/>
    <d v="2023-05-01T00:00:00"/>
    <x v="520"/>
    <d v="2023-05-03T00:00:00"/>
    <s v="Raw Material"/>
    <x v="0"/>
    <x v="150"/>
    <s v="EOU"/>
    <m/>
    <x v="31"/>
    <x v="298"/>
    <n v="0"/>
    <n v="0"/>
    <x v="2"/>
    <x v="309"/>
    <n v="372091"/>
    <m/>
    <n v="120148"/>
    <m/>
    <n v="152716682"/>
    <d v="2025-04-25T00:00:00"/>
    <m/>
    <m/>
    <m/>
    <m/>
    <m/>
    <m/>
    <d v="2025-02-24T00:00:00"/>
    <m/>
    <s v="OK"/>
    <m/>
    <m/>
    <m/>
    <s v="FABRIC"/>
    <n v="1240.3033333333333"/>
    <n v="400.49333333333334"/>
    <n v="0"/>
    <x v="22"/>
  </r>
  <r>
    <n v="523"/>
    <d v="2023-05-01T00:00:00"/>
    <x v="521"/>
    <d v="2023-05-02T00:00:00"/>
    <s v="Raw Material"/>
    <x v="0"/>
    <x v="256"/>
    <s v="EOU"/>
    <m/>
    <x v="34"/>
    <x v="299"/>
    <n v="0"/>
    <n v="0"/>
    <x v="5"/>
    <x v="310"/>
    <n v="3263236"/>
    <m/>
    <n v="1248149"/>
    <m/>
    <n v="152716676"/>
    <d v="2025-04-28T00:00:00"/>
    <m/>
    <m/>
    <m/>
    <m/>
    <m/>
    <m/>
    <d v="2025-02-27T00:00:00"/>
    <m/>
    <s v="OK"/>
    <m/>
    <m/>
    <m/>
    <s v="DYES"/>
    <n v="3263.2359999999999"/>
    <n v="1248.1489999999999"/>
    <n v="0"/>
    <x v="22"/>
  </r>
  <r>
    <n v="524"/>
    <d v="2023-05-01T00:00:00"/>
    <x v="522"/>
    <d v="2023-05-08T00:00:00"/>
    <s v="Raw Material"/>
    <x v="0"/>
    <x v="317"/>
    <s v="EOU"/>
    <m/>
    <x v="67"/>
    <x v="300"/>
    <n v="0"/>
    <n v="0"/>
    <x v="5"/>
    <x v="311"/>
    <n v="13904182"/>
    <m/>
    <n v="4691994"/>
    <m/>
    <n v="152716734"/>
    <d v="2025-05-05T00:00:00"/>
    <m/>
    <m/>
    <m/>
    <m/>
    <m/>
    <m/>
    <d v="2025-03-06T00:00:00"/>
    <m/>
    <s v="OK"/>
    <m/>
    <m/>
    <m/>
    <s v="DYES"/>
    <n v="3809.3649315068492"/>
    <n v="1285.4778082191781"/>
    <n v="0"/>
    <x v="22"/>
  </r>
  <r>
    <n v="525"/>
    <d v="2023-05-01T00:00:00"/>
    <x v="523"/>
    <d v="2023-05-05T00:00:00"/>
    <s v="Raw Material"/>
    <x v="0"/>
    <x v="318"/>
    <s v="EOU"/>
    <m/>
    <x v="14"/>
    <x v="301"/>
    <n v="0"/>
    <n v="0"/>
    <x v="6"/>
    <x v="312"/>
    <n v="10162802"/>
    <m/>
    <n v="3974651"/>
    <m/>
    <n v="152716684"/>
    <d v="2025-05-04T00:00:00"/>
    <m/>
    <m/>
    <m/>
    <m/>
    <m/>
    <m/>
    <d v="2025-03-05T00:00:00"/>
    <m/>
    <s v="OK"/>
    <m/>
    <m/>
    <m/>
    <s v="YARN"/>
    <n v="1348.567144373673"/>
    <n v="527.42184182590233"/>
    <n v="0"/>
    <x v="22"/>
  </r>
  <r>
    <n v="526"/>
    <d v="2023-05-01T00:00:00"/>
    <x v="524"/>
    <d v="2023-05-08T00:00:00"/>
    <s v="Raw Material"/>
    <x v="0"/>
    <x v="130"/>
    <s v="EOU"/>
    <m/>
    <x v="43"/>
    <x v="302"/>
    <n v="0"/>
    <n v="0"/>
    <x v="5"/>
    <x v="313"/>
    <n v="11154893"/>
    <m/>
    <n v="4798389"/>
    <m/>
    <n v="152716751"/>
    <d v="2025-05-08T00:00:00"/>
    <m/>
    <m/>
    <m/>
    <m/>
    <m/>
    <m/>
    <d v="2025-03-09T00:00:00"/>
    <m/>
    <s v="OK"/>
    <m/>
    <m/>
    <m/>
    <s v="DYES"/>
    <n v="2230.9785999999999"/>
    <n v="959.67780000000005"/>
    <n v="0"/>
    <x v="22"/>
  </r>
  <r>
    <n v="527"/>
    <d v="2023-05-01T00:00:00"/>
    <x v="525"/>
    <d v="2023-05-05T00:00:00"/>
    <s v="Raw Material"/>
    <x v="0"/>
    <x v="319"/>
    <s v="EOU"/>
    <m/>
    <x v="49"/>
    <x v="303"/>
    <n v="0"/>
    <n v="0"/>
    <x v="12"/>
    <x v="314"/>
    <n v="13649149"/>
    <m/>
    <n v="2617907"/>
    <m/>
    <n v="152716737"/>
    <d v="2025-05-05T00:00:00"/>
    <m/>
    <m/>
    <m/>
    <m/>
    <m/>
    <m/>
    <d v="2025-03-06T00:00:00"/>
    <m/>
    <s v="OK"/>
    <m/>
    <m/>
    <m/>
    <s v="Chemical"/>
    <n v="7582.8605555555559"/>
    <n v="1454.3927777777778"/>
    <n v="0"/>
    <x v="22"/>
  </r>
  <r>
    <n v="528"/>
    <d v="2023-05-01T00:00:00"/>
    <x v="526"/>
    <d v="2023-05-08T00:00:00"/>
    <s v="Raw Material"/>
    <x v="0"/>
    <x v="320"/>
    <s v="EOU"/>
    <m/>
    <x v="47"/>
    <x v="304"/>
    <n v="0"/>
    <n v="0"/>
    <x v="5"/>
    <x v="315"/>
    <n v="707511"/>
    <m/>
    <n v="349425"/>
    <m/>
    <n v="152716749"/>
    <d v="2025-05-07T00:00:00"/>
    <m/>
    <m/>
    <m/>
    <m/>
    <m/>
    <m/>
    <d v="2025-03-08T00:00:00"/>
    <m/>
    <s v="OK"/>
    <m/>
    <m/>
    <m/>
    <s v="DYES"/>
    <n v="14150.22"/>
    <n v="6988.5"/>
    <n v="0"/>
    <x v="22"/>
  </r>
  <r>
    <n v="529"/>
    <d v="2023-05-01T00:00:00"/>
    <x v="527"/>
    <d v="2023-05-11T00:00:00"/>
    <s v="Raw Material"/>
    <x v="0"/>
    <x v="107"/>
    <s v="EOU"/>
    <m/>
    <x v="14"/>
    <x v="6"/>
    <n v="0"/>
    <n v="0"/>
    <x v="6"/>
    <x v="305"/>
    <n v="17098861"/>
    <m/>
    <n v="6687330"/>
    <m/>
    <n v="152716757"/>
    <d v="2025-05-10T00:00:00"/>
    <m/>
    <m/>
    <m/>
    <m/>
    <m/>
    <m/>
    <d v="2025-03-11T00:00:00"/>
    <m/>
    <s v="OK"/>
    <m/>
    <m/>
    <m/>
    <s v="YARN"/>
    <n v="349.24144199346404"/>
    <n v="136.58762254901961"/>
    <n v="0"/>
    <x v="22"/>
  </r>
  <r>
    <n v="530"/>
    <d v="2023-05-01T00:00:00"/>
    <x v="528"/>
    <d v="2023-05-10T00:00:00"/>
    <s v="Raw Material"/>
    <x v="0"/>
    <x v="307"/>
    <s v="EOU"/>
    <m/>
    <x v="68"/>
    <x v="284"/>
    <n v="0"/>
    <n v="0"/>
    <x v="12"/>
    <x v="316"/>
    <n v="16404066"/>
    <m/>
    <n v="5482676"/>
    <m/>
    <n v="152716755"/>
    <d v="2025-05-10T00:00:00"/>
    <m/>
    <m/>
    <m/>
    <m/>
    <m/>
    <m/>
    <d v="2025-03-11T00:00:00"/>
    <m/>
    <s v="OK"/>
    <m/>
    <m/>
    <m/>
    <s v="Chemical"/>
    <n v="849.95160621761659"/>
    <n v="284.07647668393781"/>
    <n v="0"/>
    <x v="22"/>
  </r>
  <r>
    <n v="531"/>
    <d v="2023-05-01T00:00:00"/>
    <x v="529"/>
    <d v="2023-05-09T00:00:00"/>
    <s v="Raw Material"/>
    <x v="0"/>
    <x v="196"/>
    <s v="EOU"/>
    <m/>
    <x v="60"/>
    <x v="305"/>
    <n v="0"/>
    <n v="0"/>
    <x v="12"/>
    <x v="317"/>
    <n v="622763"/>
    <m/>
    <n v="267888"/>
    <m/>
    <n v="152716756"/>
    <d v="2023-05-05T00:00:00"/>
    <m/>
    <m/>
    <m/>
    <m/>
    <m/>
    <m/>
    <d v="2023-03-06T00:00:00"/>
    <m/>
    <s v="OK"/>
    <m/>
    <m/>
    <m/>
    <s v="Chemical"/>
    <n v="1556.9075"/>
    <n v="669.72"/>
    <n v="0"/>
    <x v="22"/>
  </r>
  <r>
    <n v="532"/>
    <d v="2023-05-01T00:00:00"/>
    <x v="530"/>
    <d v="2023-05-16T00:00:00"/>
    <s v="Raw Material"/>
    <x v="0"/>
    <x v="321"/>
    <s v="EOU"/>
    <m/>
    <x v="34"/>
    <x v="306"/>
    <n v="0"/>
    <n v="0"/>
    <x v="5"/>
    <x v="212"/>
    <n v="55779616"/>
    <m/>
    <n v="21335033"/>
    <m/>
    <n v="152716761"/>
    <d v="2025-05-15T00:00:00"/>
    <m/>
    <m/>
    <m/>
    <m/>
    <m/>
    <m/>
    <d v="2025-03-16T00:00:00"/>
    <m/>
    <s v="OK"/>
    <m/>
    <m/>
    <m/>
    <s v="DYES"/>
    <n v="46483.013333333336"/>
    <n v="17779.194166666668"/>
    <n v="0"/>
    <x v="22"/>
  </r>
  <r>
    <n v="533"/>
    <d v="2023-05-01T00:00:00"/>
    <x v="531"/>
    <d v="2023-05-15T00:00:00"/>
    <s v="Raw Material"/>
    <x v="0"/>
    <x v="256"/>
    <s v="EOU"/>
    <m/>
    <x v="61"/>
    <x v="307"/>
    <n v="0"/>
    <n v="0"/>
    <x v="12"/>
    <x v="318"/>
    <n v="2693443"/>
    <m/>
    <n v="516603"/>
    <m/>
    <n v="152716764"/>
    <d v="2025-05-14T00:00:00"/>
    <m/>
    <m/>
    <m/>
    <m/>
    <m/>
    <m/>
    <d v="2025-03-15T00:00:00"/>
    <m/>
    <s v="OK"/>
    <m/>
    <m/>
    <m/>
    <s v="Chemical"/>
    <n v="2693.4430000000002"/>
    <n v="516.60299999999995"/>
    <n v="0"/>
    <x v="22"/>
  </r>
  <r>
    <n v="534"/>
    <d v="2023-05-01T00:00:00"/>
    <x v="532"/>
    <d v="2023-05-17T00:00:00"/>
    <s v="Raw Material"/>
    <x v="0"/>
    <x v="322"/>
    <s v="EOU"/>
    <m/>
    <x v="34"/>
    <x v="308"/>
    <n v="0"/>
    <n v="0"/>
    <x v="5"/>
    <x v="319"/>
    <n v="294099"/>
    <m/>
    <n v="112490"/>
    <m/>
    <n v="152716763"/>
    <d v="2025-05-16T00:00:00"/>
    <m/>
    <m/>
    <m/>
    <m/>
    <m/>
    <m/>
    <d v="2025-03-17T00:00:00"/>
    <m/>
    <s v="OK"/>
    <m/>
    <m/>
    <m/>
    <s v="DYES"/>
    <n v="1176.396"/>
    <n v="449.96"/>
    <n v="0"/>
    <x v="22"/>
  </r>
  <r>
    <n v="535"/>
    <d v="2023-05-01T00:00:00"/>
    <x v="533"/>
    <d v="2023-05-22T00:00:00"/>
    <s v="Packing Material"/>
    <x v="0"/>
    <x v="323"/>
    <s v="EOU"/>
    <m/>
    <x v="24"/>
    <x v="309"/>
    <n v="0"/>
    <n v="0"/>
    <x v="9"/>
    <x v="57"/>
    <n v="26276011"/>
    <m/>
    <n v="11674957"/>
    <m/>
    <n v="152716769"/>
    <d v="2025-05-21T00:00:00"/>
    <m/>
    <m/>
    <m/>
    <m/>
    <m/>
    <m/>
    <d v="2025-03-22T00:00:00"/>
    <m/>
    <s v="OK"/>
    <m/>
    <m/>
    <m/>
    <s v="Packing Material"/>
    <n v="262.66555040185534"/>
    <n v="116.70755528009916"/>
    <n v="0"/>
    <x v="21"/>
  </r>
  <r>
    <n v="536"/>
    <d v="2023-05-01T00:00:00"/>
    <x v="534"/>
    <d v="2023-05-22T00:00:00"/>
    <s v="Raw Material"/>
    <x v="0"/>
    <x v="324"/>
    <s v="EOU"/>
    <m/>
    <x v="61"/>
    <x v="310"/>
    <n v="0"/>
    <n v="0"/>
    <x v="12"/>
    <x v="320"/>
    <n v="1868077"/>
    <m/>
    <n v="358297"/>
    <m/>
    <n v="152721318"/>
    <d v="2025-05-20T00:00:00"/>
    <m/>
    <m/>
    <m/>
    <m/>
    <m/>
    <m/>
    <d v="2025-03-21T00:00:00"/>
    <m/>
    <s v="OK"/>
    <m/>
    <m/>
    <m/>
    <s v="Chemical"/>
    <n v="1853.250992063492"/>
    <n v="355.45337301587301"/>
    <n v="0"/>
    <x v="22"/>
  </r>
  <r>
    <n v="537"/>
    <d v="2023-05-01T00:00:00"/>
    <x v="535"/>
    <d v="2023-05-24T00:00:00"/>
    <s v="Raw Material"/>
    <x v="0"/>
    <x v="325"/>
    <s v="EOU"/>
    <m/>
    <x v="37"/>
    <x v="311"/>
    <n v="0"/>
    <n v="0"/>
    <x v="12"/>
    <x v="321"/>
    <n v="11507318"/>
    <m/>
    <n v="2618537"/>
    <m/>
    <n v="152716772"/>
    <d v="2025-05-24T00:00:00"/>
    <m/>
    <m/>
    <m/>
    <m/>
    <m/>
    <m/>
    <d v="2025-03-25T00:00:00"/>
    <m/>
    <s v="OK"/>
    <m/>
    <m/>
    <m/>
    <s v="Chemical"/>
    <n v="614.70715811965817"/>
    <n v="139.87911324786324"/>
    <n v="0"/>
    <x v="22"/>
  </r>
  <r>
    <n v="538"/>
    <d v="2023-05-01T00:00:00"/>
    <x v="536"/>
    <d v="2023-05-24T00:00:00"/>
    <s v="Raw Material"/>
    <x v="0"/>
    <x v="325"/>
    <s v="EOU"/>
    <m/>
    <x v="37"/>
    <x v="311"/>
    <n v="0"/>
    <n v="0"/>
    <x v="12"/>
    <x v="321"/>
    <n v="11507318"/>
    <m/>
    <n v="2618537"/>
    <m/>
    <n v="152716771"/>
    <d v="2025-05-24T00:00:00"/>
    <m/>
    <m/>
    <m/>
    <m/>
    <m/>
    <m/>
    <d v="2025-03-25T00:00:00"/>
    <m/>
    <s v="OK"/>
    <m/>
    <m/>
    <m/>
    <s v="Chemical"/>
    <n v="614.70715811965817"/>
    <n v="139.87911324786324"/>
    <n v="0"/>
    <x v="22"/>
  </r>
  <r>
    <n v="539"/>
    <d v="2023-06-01T00:00:00"/>
    <x v="537"/>
    <d v="2023-05-29T00:00:00"/>
    <s v="Raw Material"/>
    <x v="0"/>
    <x v="194"/>
    <s v="EOU"/>
    <m/>
    <x v="38"/>
    <x v="136"/>
    <n v="0"/>
    <n v="0"/>
    <x v="12"/>
    <x v="322"/>
    <n v="12707998"/>
    <m/>
    <n v="2437394"/>
    <m/>
    <n v="152716781"/>
    <d v="2025-05-29T00:00:00"/>
    <m/>
    <m/>
    <m/>
    <m/>
    <m/>
    <m/>
    <d v="2025-03-30T00:00:00"/>
    <m/>
    <s v="OK"/>
    <m/>
    <m/>
    <m/>
    <s v="Chemical"/>
    <n v="496.40617187499998"/>
    <n v="95.210703124999995"/>
    <n v="0"/>
    <x v="23"/>
  </r>
  <r>
    <n v="540"/>
    <d v="2023-06-01T00:00:00"/>
    <x v="538"/>
    <d v="2023-05-26T00:00:00"/>
    <s v="Packing Material"/>
    <x v="0"/>
    <x v="326"/>
    <s v="EOU"/>
    <m/>
    <x v="72"/>
    <x v="312"/>
    <n v="0"/>
    <n v="0"/>
    <x v="9"/>
    <x v="323"/>
    <n v="6668372"/>
    <m/>
    <n v="2153204"/>
    <m/>
    <n v="152716776"/>
    <d v="2025-05-25T00:00:00"/>
    <m/>
    <m/>
    <m/>
    <m/>
    <m/>
    <m/>
    <d v="2025-03-26T00:00:00"/>
    <m/>
    <s v="OK"/>
    <m/>
    <m/>
    <m/>
    <s v="Packing Material"/>
    <n v="823.2558024691358"/>
    <n v="265.82765432098768"/>
    <n v="0"/>
    <x v="24"/>
  </r>
  <r>
    <n v="541"/>
    <d v="2023-06-01T00:00:00"/>
    <x v="539"/>
    <d v="2023-05-03T00:00:00"/>
    <s v="Raw Material"/>
    <x v="0"/>
    <x v="19"/>
    <s v="EOU"/>
    <m/>
    <x v="60"/>
    <x v="313"/>
    <n v="0"/>
    <n v="0"/>
    <x v="12"/>
    <x v="324"/>
    <n v="12957518"/>
    <m/>
    <n v="5573806"/>
    <m/>
    <n v="52716890"/>
    <d v="2025-05-30T00:00:00"/>
    <m/>
    <m/>
    <m/>
    <m/>
    <m/>
    <m/>
    <d v="2025-03-31T00:00:00"/>
    <m/>
    <s v="OK"/>
    <m/>
    <m/>
    <m/>
    <s v="Chemical"/>
    <n v="498.36607692307695"/>
    <n v="214.37715384615385"/>
    <n v="0"/>
    <x v="23"/>
  </r>
  <r>
    <n v="542"/>
    <d v="2023-06-01T00:00:00"/>
    <x v="540"/>
    <d v="2023-06-01T00:00:00"/>
    <s v="Raw Material"/>
    <x v="0"/>
    <x v="325"/>
    <s v="EOU"/>
    <m/>
    <x v="37"/>
    <x v="311"/>
    <n v="0"/>
    <n v="0"/>
    <x v="12"/>
    <x v="321"/>
    <n v="11461201"/>
    <m/>
    <n v="2608042"/>
    <m/>
    <n v="152716891"/>
    <d v="2025-05-30T00:00:00"/>
    <m/>
    <m/>
    <m/>
    <m/>
    <m/>
    <m/>
    <d v="2025-03-31T00:00:00"/>
    <m/>
    <s v="OK"/>
    <m/>
    <m/>
    <m/>
    <s v="Chemical"/>
    <n v="612.24364316239314"/>
    <n v="139.3184829059829"/>
    <n v="0"/>
    <x v="23"/>
  </r>
  <r>
    <n v="543"/>
    <d v="2023-06-01T00:00:00"/>
    <x v="541"/>
    <d v="2023-06-07T00:00:00"/>
    <s v="Raw Material"/>
    <x v="0"/>
    <x v="327"/>
    <s v="EOU"/>
    <m/>
    <x v="73"/>
    <x v="314"/>
    <n v="0"/>
    <n v="0"/>
    <x v="6"/>
    <x v="325"/>
    <n v="2898339"/>
    <m/>
    <n v="935867"/>
    <m/>
    <n v="152716899"/>
    <d v="2025-06-05T00:00:00"/>
    <m/>
    <m/>
    <m/>
    <m/>
    <m/>
    <m/>
    <d v="2025-04-06T00:00:00"/>
    <m/>
    <s v="OK"/>
    <m/>
    <m/>
    <m/>
    <s v="YARN"/>
    <n v="949.21693849479266"/>
    <n v="306.49996724962335"/>
    <n v="0"/>
    <x v="23"/>
  </r>
  <r>
    <n v="544"/>
    <d v="2023-06-01T00:00:00"/>
    <x v="542"/>
    <d v="2023-06-06T00:00:00"/>
    <s v="Raw Material"/>
    <x v="0"/>
    <x v="328"/>
    <s v="EOU"/>
    <m/>
    <x v="67"/>
    <x v="315"/>
    <n v="0"/>
    <n v="0"/>
    <x v="5"/>
    <x v="169"/>
    <n v="17345635"/>
    <m/>
    <n v="5860702"/>
    <m/>
    <n v="152716894"/>
    <d v="2025-06-05T00:00:00"/>
    <m/>
    <m/>
    <m/>
    <m/>
    <m/>
    <m/>
    <d v="2025-04-06T00:00:00"/>
    <m/>
    <s v="OK"/>
    <m/>
    <m/>
    <m/>
    <s v="DYES"/>
    <n v="4391.3"/>
    <n v="1483.7220253164558"/>
    <n v="0"/>
    <x v="23"/>
  </r>
  <r>
    <n v="545"/>
    <d v="2023-06-01T00:00:00"/>
    <x v="543"/>
    <d v="2023-06-12T00:00:00"/>
    <s v="Packing Material"/>
    <x v="0"/>
    <x v="329"/>
    <s v="EOU"/>
    <m/>
    <x v="11"/>
    <x v="316"/>
    <n v="0"/>
    <n v="0"/>
    <x v="9"/>
    <x v="24"/>
    <n v="8573832"/>
    <m/>
    <n v="2768474"/>
    <m/>
    <n v="152716787"/>
    <d v="2025-06-12T00:00:00"/>
    <m/>
    <m/>
    <m/>
    <m/>
    <m/>
    <m/>
    <d v="2025-04-13T00:00:00"/>
    <m/>
    <s v="OK"/>
    <m/>
    <m/>
    <m/>
    <s v="Packing Material"/>
    <n v="1139.3796677740863"/>
    <n v="367.90352159468438"/>
    <n v="0"/>
    <x v="24"/>
  </r>
  <r>
    <n v="546"/>
    <d v="2023-06-01T00:00:00"/>
    <x v="544"/>
    <d v="2023-06-20T00:00:00"/>
    <s v="Raw Material"/>
    <x v="0"/>
    <x v="93"/>
    <s v="EOU"/>
    <m/>
    <x v="34"/>
    <x v="317"/>
    <n v="0"/>
    <n v="0"/>
    <x v="5"/>
    <x v="200"/>
    <n v="13133354"/>
    <m/>
    <n v="5023352"/>
    <m/>
    <n v="152716914"/>
    <d v="2025-06-16T00:00:00"/>
    <m/>
    <m/>
    <m/>
    <m/>
    <m/>
    <m/>
    <d v="2025-04-17T00:00:00"/>
    <m/>
    <s v="OK"/>
    <m/>
    <m/>
    <m/>
    <s v="DYES"/>
    <n v="1094.4461666666666"/>
    <n v="418.61266666666666"/>
    <n v="0"/>
    <x v="23"/>
  </r>
  <r>
    <n v="547"/>
    <d v="2023-06-01T00:00:00"/>
    <x v="545"/>
    <d v="2023-06-19T00:00:00"/>
    <s v="Raw Material"/>
    <x v="0"/>
    <x v="330"/>
    <s v="EOU"/>
    <m/>
    <x v="0"/>
    <x v="318"/>
    <n v="0"/>
    <n v="0"/>
    <x v="0"/>
    <x v="0"/>
    <n v="11725338"/>
    <m/>
    <n v="2248920"/>
    <m/>
    <n v="152716917"/>
    <d v="2025-06-16T00:00:00"/>
    <m/>
    <m/>
    <m/>
    <m/>
    <m/>
    <m/>
    <d v="2025-04-17T00:00:00"/>
    <m/>
    <s v="OK"/>
    <m/>
    <m/>
    <m/>
    <s v="Raw Cotton"/>
    <n v="588.88744914871177"/>
    <n v="112.94862136507459"/>
    <n v="0"/>
    <x v="23"/>
  </r>
  <r>
    <n v="548"/>
    <d v="2023-06-01T00:00:00"/>
    <x v="546"/>
    <d v="2023-06-19T00:00:00"/>
    <s v="Raw Material"/>
    <x v="0"/>
    <x v="331"/>
    <s v="EOU"/>
    <m/>
    <x v="0"/>
    <x v="319"/>
    <n v="0"/>
    <n v="0"/>
    <x v="0"/>
    <x v="0"/>
    <n v="29066036"/>
    <m/>
    <n v="5574865"/>
    <m/>
    <n v="152716916"/>
    <d v="2025-06-16T00:00:00"/>
    <m/>
    <m/>
    <m/>
    <m/>
    <m/>
    <m/>
    <d v="2025-04-17T00:00:00"/>
    <m/>
    <s v="OK"/>
    <m/>
    <m/>
    <m/>
    <s v="Raw Cotton"/>
    <n v="588.85810372771471"/>
    <n v="112.94297001620745"/>
    <n v="0"/>
    <x v="23"/>
  </r>
  <r>
    <n v="549"/>
    <d v="2023-06-01T00:00:00"/>
    <x v="547"/>
    <d v="2023-06-19T00:00:00"/>
    <s v="Raw Material"/>
    <x v="0"/>
    <x v="332"/>
    <s v="EOU"/>
    <m/>
    <x v="0"/>
    <x v="318"/>
    <n v="0"/>
    <n v="0"/>
    <x v="0"/>
    <x v="0"/>
    <n v="14129177"/>
    <m/>
    <n v="2709976"/>
    <m/>
    <n v="152716915"/>
    <d v="2025-06-16T00:00:00"/>
    <m/>
    <m/>
    <m/>
    <m/>
    <m/>
    <m/>
    <d v="2025-04-17T00:00:00"/>
    <m/>
    <s v="OK"/>
    <m/>
    <m/>
    <m/>
    <s v="Raw Cotton"/>
    <n v="588.88746717792685"/>
    <n v="112.94861001125328"/>
    <n v="0"/>
    <x v="23"/>
  </r>
  <r>
    <n v="550"/>
    <d v="2023-06-01T00:00:00"/>
    <x v="548"/>
    <d v="2023-06-19T00:00:00"/>
    <s v="Raw Material"/>
    <x v="0"/>
    <x v="333"/>
    <s v="EOU"/>
    <m/>
    <x v="0"/>
    <x v="319"/>
    <n v="0"/>
    <n v="0"/>
    <x v="0"/>
    <x v="0"/>
    <n v="169108330"/>
    <m/>
    <n v="32434977"/>
    <m/>
    <n v="152716919"/>
    <d v="2025-06-16T00:00:00"/>
    <m/>
    <m/>
    <m/>
    <m/>
    <m/>
    <m/>
    <d v="2025-04-17T00:00:00"/>
    <m/>
    <s v="OK"/>
    <m/>
    <m/>
    <m/>
    <s v="Raw Cotton"/>
    <n v="588.85810681171859"/>
    <n v="112.94298246988564"/>
    <n v="0"/>
    <x v="23"/>
  </r>
  <r>
    <n v="551"/>
    <d v="2023-06-01T00:00:00"/>
    <x v="549"/>
    <d v="2023-06-21T00:00:00"/>
    <s v="Raw Material"/>
    <x v="0"/>
    <x v="334"/>
    <s v="EOU"/>
    <m/>
    <x v="7"/>
    <x v="320"/>
    <n v="0"/>
    <n v="0"/>
    <x v="11"/>
    <x v="326"/>
    <n v="7700516"/>
    <m/>
    <n v="2945356"/>
    <m/>
    <n v="152716920"/>
    <d v="2025-06-19T00:00:00"/>
    <m/>
    <m/>
    <m/>
    <m/>
    <m/>
    <m/>
    <d v="2025-04-20T00:00:00"/>
    <m/>
    <s v="OK"/>
    <m/>
    <m/>
    <m/>
    <s v="FABRIC"/>
    <n v="4350.5740112994354"/>
    <n v="1664.0429378531073"/>
    <n v="0"/>
    <x v="23"/>
  </r>
  <r>
    <n v="552"/>
    <d v="2023-06-01T00:00:00"/>
    <x v="550"/>
    <d v="2023-06-26T00:00:00"/>
    <s v="Raw Material"/>
    <x v="0"/>
    <x v="335"/>
    <s v="EOU"/>
    <m/>
    <x v="14"/>
    <x v="321"/>
    <n v="0"/>
    <n v="0"/>
    <x v="6"/>
    <x v="327"/>
    <n v="19004640"/>
    <m/>
    <n v="7069688"/>
    <m/>
    <n v="152716797"/>
    <d v="2025-06-23T00:00:00"/>
    <m/>
    <m/>
    <m/>
    <m/>
    <m/>
    <m/>
    <d v="2025-04-24T00:00:00"/>
    <m/>
    <s v="OK"/>
    <m/>
    <m/>
    <m/>
    <s v="YARN"/>
    <n v="399.42496847414878"/>
    <n v="148.58528793610762"/>
    <n v="0"/>
    <x v="23"/>
  </r>
  <r>
    <n v="553"/>
    <d v="2023-06-01T00:00:00"/>
    <x v="551"/>
    <d v="2023-06-26T00:00:00"/>
    <s v="Raw Material"/>
    <x v="0"/>
    <x v="281"/>
    <s v="EOU"/>
    <m/>
    <x v="23"/>
    <x v="322"/>
    <n v="0"/>
    <n v="0"/>
    <x v="12"/>
    <x v="215"/>
    <n v="14655523"/>
    <m/>
    <n v="6986259"/>
    <m/>
    <n v="152716791"/>
    <d v="2025-06-21T00:00:00"/>
    <m/>
    <m/>
    <m/>
    <m/>
    <m/>
    <m/>
    <d v="2025-04-22T00:00:00"/>
    <m/>
    <s v="OK"/>
    <m/>
    <m/>
    <m/>
    <s v="Chemical"/>
    <n v="143.68159803921569"/>
    <n v="68.492735294117651"/>
    <n v="0"/>
    <x v="23"/>
  </r>
  <r>
    <n v="554"/>
    <d v="2023-06-01T00:00:00"/>
    <x v="552"/>
    <d v="2023-06-20T00:00:00"/>
    <s v="Raw Material"/>
    <x v="0"/>
    <x v="336"/>
    <s v="EOU"/>
    <m/>
    <x v="37"/>
    <x v="323"/>
    <n v="0"/>
    <n v="0"/>
    <x v="12"/>
    <x v="328"/>
    <n v="13889953"/>
    <m/>
    <n v="3160714"/>
    <m/>
    <n v="152716932"/>
    <d v="2025-06-20T00:00:00"/>
    <m/>
    <m/>
    <m/>
    <m/>
    <m/>
    <m/>
    <d v="2025-04-21T00:00:00"/>
    <m/>
    <s v="OK"/>
    <m/>
    <m/>
    <m/>
    <s v="Chemical"/>
    <n v="704.3586713995943"/>
    <n v="160.27961460446247"/>
    <n v="0"/>
    <x v="23"/>
  </r>
  <r>
    <n v="555"/>
    <d v="2023-06-01T00:00:00"/>
    <x v="553"/>
    <d v="2023-06-06T00:00:00"/>
    <s v="Raw Material"/>
    <x v="0"/>
    <x v="281"/>
    <s v="EOU"/>
    <m/>
    <x v="23"/>
    <x v="322"/>
    <n v="0"/>
    <n v="0"/>
    <x v="12"/>
    <x v="215"/>
    <n v="14591792"/>
    <m/>
    <n v="6955878"/>
    <m/>
    <n v="152716895"/>
    <d v="2025-06-05T00:00:00"/>
    <m/>
    <m/>
    <m/>
    <m/>
    <m/>
    <m/>
    <d v="2025-04-06T00:00:00"/>
    <m/>
    <s v="OK"/>
    <m/>
    <m/>
    <m/>
    <s v="Chemical"/>
    <n v="143.0567843137255"/>
    <n v="68.194882352941178"/>
    <n v="0"/>
    <x v="23"/>
  </r>
  <r>
    <n v="556"/>
    <d v="2023-07-11T00:00:00"/>
    <x v="554"/>
    <d v="2023-07-05T00:00:00"/>
    <s v="Raw Material"/>
    <x v="0"/>
    <x v="150"/>
    <s v="EOU"/>
    <m/>
    <x v="7"/>
    <x v="324"/>
    <n v="0"/>
    <n v="0"/>
    <x v="11"/>
    <x v="329"/>
    <n v="310415"/>
    <m/>
    <n v="118729"/>
    <m/>
    <n v="152716841"/>
    <d v="2025-07-04T00:00:00"/>
    <m/>
    <m/>
    <m/>
    <m/>
    <m/>
    <m/>
    <d v="2025-05-05T00:00:00"/>
    <m/>
    <s v="OK"/>
    <m/>
    <m/>
    <m/>
    <s v="FABRIC"/>
    <n v="1034.7166666666667"/>
    <n v="395.76333333333332"/>
    <n v="0"/>
    <x v="25"/>
  </r>
  <r>
    <n v="557"/>
    <d v="2023-07-06T00:00:00"/>
    <x v="555"/>
    <d v="2023-06-27T00:00:00"/>
    <s v="Raw Material"/>
    <x v="0"/>
    <x v="337"/>
    <s v="EOU"/>
    <m/>
    <x v="74"/>
    <x v="230"/>
    <n v="0"/>
    <n v="0"/>
    <x v="12"/>
    <x v="321"/>
    <n v="29621182"/>
    <m/>
    <n v="7254228"/>
    <m/>
    <n v="152716806"/>
    <d v="2025-06-26T00:00:00"/>
    <m/>
    <m/>
    <m/>
    <m/>
    <m/>
    <m/>
    <d v="2025-04-27T00:00:00"/>
    <m/>
    <s v="OK"/>
    <m/>
    <m/>
    <m/>
    <s v="Chemical"/>
    <n v="791.16404914529915"/>
    <n v="193.75608974358974"/>
    <n v="0"/>
    <x v="26"/>
  </r>
  <r>
    <n v="558"/>
    <d v="2023-07-06T00:00:00"/>
    <x v="556"/>
    <d v="2023-07-04T00:00:00"/>
    <s v="Raw Material"/>
    <x v="0"/>
    <x v="93"/>
    <s v="EOU"/>
    <m/>
    <x v="34"/>
    <x v="325"/>
    <n v="0"/>
    <n v="0"/>
    <x v="5"/>
    <x v="330"/>
    <n v="14131012"/>
    <m/>
    <n v="5404943"/>
    <m/>
    <n v="152716805"/>
    <d v="2025-06-27T00:00:00"/>
    <m/>
    <m/>
    <m/>
    <m/>
    <m/>
    <m/>
    <d v="2025-04-28T00:00:00"/>
    <m/>
    <s v="OK"/>
    <m/>
    <m/>
    <m/>
    <s v="DYES"/>
    <n v="1177.5843333333332"/>
    <n v="450.41191666666668"/>
    <n v="0"/>
    <x v="26"/>
  </r>
  <r>
    <n v="559"/>
    <d v="2023-07-06T00:00:00"/>
    <x v="557"/>
    <d v="2023-07-05T00:00:00"/>
    <s v="Raw Material"/>
    <x v="0"/>
    <x v="338"/>
    <s v="EOU"/>
    <m/>
    <x v="62"/>
    <x v="326"/>
    <n v="0"/>
    <n v="0"/>
    <x v="3"/>
    <x v="331"/>
    <n v="465114"/>
    <m/>
    <n v="150185"/>
    <m/>
    <n v="152716843"/>
    <d v="2025-07-03T00:00:00"/>
    <m/>
    <m/>
    <m/>
    <m/>
    <m/>
    <m/>
    <d v="2025-05-04T00:00:00"/>
    <m/>
    <s v="OK"/>
    <m/>
    <m/>
    <m/>
    <s v="YARN"/>
    <n v="5167.9333333333334"/>
    <n v="1668.7222222222222"/>
    <n v="0"/>
    <x v="26"/>
  </r>
  <r>
    <n v="560"/>
    <d v="2023-07-11T00:00:00"/>
    <x v="558"/>
    <d v="2023-07-04T00:00:00"/>
    <s v="Raw Material"/>
    <x v="0"/>
    <x v="339"/>
    <s v="EOU"/>
    <m/>
    <x v="75"/>
    <x v="327"/>
    <n v="0"/>
    <n v="0"/>
    <x v="12"/>
    <x v="332"/>
    <n v="5262886"/>
    <m/>
    <n v="2134876"/>
    <m/>
    <n v="152716844"/>
    <d v="2025-07-03T00:00:00"/>
    <m/>
    <m/>
    <m/>
    <m/>
    <m/>
    <m/>
    <d v="2025-05-04T00:00:00"/>
    <m/>
    <s v="OK"/>
    <m/>
    <m/>
    <m/>
    <s v="Chemical"/>
    <n v="1253.0680952380953"/>
    <n v="508.30380952380955"/>
    <n v="0"/>
    <x v="25"/>
  </r>
  <r>
    <n v="561"/>
    <d v="2023-07-11T00:00:00"/>
    <x v="559"/>
    <d v="2023-07-03T00:00:00"/>
    <s v="Raw Material"/>
    <x v="0"/>
    <x v="340"/>
    <s v="EOU"/>
    <m/>
    <x v="76"/>
    <x v="328"/>
    <n v="0"/>
    <n v="0"/>
    <x v="12"/>
    <x v="333"/>
    <n v="238488"/>
    <m/>
    <n v="102949"/>
    <m/>
    <n v="152716845"/>
    <d v="2024-01-22T00:00:00"/>
    <m/>
    <m/>
    <m/>
    <m/>
    <m/>
    <m/>
    <d v="2023-11-23T00:00:00"/>
    <m/>
    <s v="OK"/>
    <m/>
    <m/>
    <m/>
    <s v="Chemical"/>
    <n v="79496"/>
    <n v="34316.333333333336"/>
    <n v="0"/>
    <x v="25"/>
  </r>
  <r>
    <n v="562"/>
    <d v="2023-07-08T00:00:00"/>
    <x v="560"/>
    <d v="2023-06-27T00:00:00"/>
    <s v="Raw Material"/>
    <x v="0"/>
    <x v="341"/>
    <s v="EOU"/>
    <m/>
    <x v="7"/>
    <x v="329"/>
    <n v="0"/>
    <n v="0"/>
    <x v="11"/>
    <x v="334"/>
    <n v="6781035"/>
    <m/>
    <n v="2593665"/>
    <m/>
    <n v="152716839"/>
    <d v="2025-06-21T00:00:00"/>
    <m/>
    <m/>
    <m/>
    <m/>
    <m/>
    <m/>
    <d v="2025-04-22T00:00:00"/>
    <m/>
    <s v="OK"/>
    <m/>
    <m/>
    <m/>
    <s v="FABRIC"/>
    <n v="1529.6717798330701"/>
    <n v="585.08120911346714"/>
    <n v="0"/>
    <x v="27"/>
  </r>
  <r>
    <n v="563"/>
    <d v="2023-07-01T00:00:00"/>
    <x v="561"/>
    <d v="2023-06-26T00:00:00"/>
    <s v="Raw Material"/>
    <x v="0"/>
    <x v="106"/>
    <s v="EOU"/>
    <m/>
    <x v="14"/>
    <x v="330"/>
    <n v="0"/>
    <n v="0"/>
    <x v="6"/>
    <x v="335"/>
    <n v="19358905"/>
    <m/>
    <n v="7201474"/>
    <m/>
    <n v="152716796"/>
    <d v="2025-06-23T00:00:00"/>
    <m/>
    <m/>
    <m/>
    <m/>
    <m/>
    <m/>
    <d v="2025-04-24T00:00:00"/>
    <m/>
    <s v="OK"/>
    <m/>
    <m/>
    <m/>
    <s v="YARN"/>
    <n v="419.02391774891777"/>
    <n v="155.87606060606061"/>
    <n v="0"/>
    <x v="28"/>
  </r>
  <r>
    <n v="564"/>
    <d v="2023-07-09T00:00:00"/>
    <x v="562"/>
    <d v="2023-07-04T00:00:00"/>
    <s v="Raw Material"/>
    <x v="0"/>
    <x v="342"/>
    <s v="EOU"/>
    <m/>
    <x v="0"/>
    <x v="331"/>
    <n v="0"/>
    <n v="0"/>
    <x v="0"/>
    <x v="0"/>
    <n v="111791234"/>
    <m/>
    <n v="21441559"/>
    <m/>
    <n v="152716876"/>
    <d v="2025-07-03T00:00:00"/>
    <m/>
    <m/>
    <m/>
    <m/>
    <m/>
    <m/>
    <d v="2025-05-04T00:00:00"/>
    <m/>
    <s v="OK"/>
    <m/>
    <m/>
    <m/>
    <s v="Raw Cotton"/>
    <n v="608.52675985803558"/>
    <n v="116.71543427613386"/>
    <n v="0"/>
    <x v="29"/>
  </r>
  <r>
    <n v="565"/>
    <d v="2023-07-12T00:00:00"/>
    <x v="563"/>
    <d v="2023-07-04T00:00:00"/>
    <s v="Raw Material"/>
    <x v="0"/>
    <x v="343"/>
    <s v="EOU"/>
    <m/>
    <x v="0"/>
    <x v="332"/>
    <n v="0"/>
    <n v="0"/>
    <x v="0"/>
    <x v="0"/>
    <n v="73924345"/>
    <m/>
    <n v="14178689"/>
    <m/>
    <n v="152716837"/>
    <d v="2025-07-03T00:00:00"/>
    <m/>
    <m/>
    <m/>
    <m/>
    <m/>
    <m/>
    <d v="2025-05-04T00:00:00"/>
    <m/>
    <s v="OK"/>
    <m/>
    <m/>
    <m/>
    <s v="Raw Cotton"/>
    <n v="613.38841500854642"/>
    <n v="117.64789492026087"/>
    <n v="0"/>
    <x v="30"/>
  </r>
  <r>
    <n v="566"/>
    <d v="2023-07-13T00:00:00"/>
    <x v="564"/>
    <d v="2023-07-04T00:00:00"/>
    <s v="Raw Material"/>
    <x v="0"/>
    <x v="194"/>
    <s v="EOU"/>
    <m/>
    <x v="38"/>
    <x v="136"/>
    <n v="0"/>
    <n v="0"/>
    <x v="12"/>
    <x v="204"/>
    <n v="12745733"/>
    <m/>
    <n v="2444632"/>
    <m/>
    <n v="152716815"/>
    <d v="2025-07-03T00:00:00"/>
    <m/>
    <m/>
    <m/>
    <m/>
    <m/>
    <m/>
    <d v="2025-05-04T00:00:00"/>
    <m/>
    <s v="OK"/>
    <m/>
    <m/>
    <m/>
    <s v="Chemical"/>
    <n v="497.88019531250001"/>
    <n v="95.493437499999999"/>
    <n v="0"/>
    <x v="31"/>
  </r>
  <r>
    <n v="567"/>
    <d v="2023-07-15T00:00:00"/>
    <x v="565"/>
    <d v="2023-07-03T00:00:00"/>
    <s v="Packing Material"/>
    <x v="0"/>
    <x v="212"/>
    <s v="EOU"/>
    <m/>
    <x v="72"/>
    <x v="333"/>
    <n v="0"/>
    <n v="0"/>
    <x v="9"/>
    <x v="336"/>
    <n v="1098274"/>
    <m/>
    <n v="354630"/>
    <m/>
    <n v="152716810"/>
    <d v="2025-07-02T00:00:00"/>
    <m/>
    <m/>
    <m/>
    <m/>
    <m/>
    <m/>
    <d v="2025-05-03T00:00:00"/>
    <m/>
    <s v="OK"/>
    <m/>
    <m/>
    <m/>
    <s v="Packing Material"/>
    <n v="813.53629629629631"/>
    <n v="262.68888888888887"/>
    <n v="0"/>
    <x v="32"/>
  </r>
  <r>
    <n v="568"/>
    <d v="2023-07-18T00:00:00"/>
    <x v="566"/>
    <d v="2023-07-06T00:00:00"/>
    <s v="Raw Material"/>
    <x v="0"/>
    <x v="344"/>
    <s v="EOU"/>
    <m/>
    <x v="14"/>
    <x v="155"/>
    <n v="0"/>
    <n v="0"/>
    <x v="6"/>
    <x v="337"/>
    <n v="4412628"/>
    <m/>
    <n v="1725770"/>
    <m/>
    <n v="152716854"/>
    <d v="2025-07-05T00:00:00"/>
    <m/>
    <m/>
    <m/>
    <m/>
    <m/>
    <m/>
    <d v="2025-05-06T00:00:00"/>
    <m/>
    <s v="OK"/>
    <m/>
    <m/>
    <m/>
    <s v="YARN"/>
    <n v="548.52049822241008"/>
    <n v="214.52527161076995"/>
    <n v="0"/>
    <x v="33"/>
  </r>
  <r>
    <n v="569"/>
    <d v="2023-07-12T00:00:00"/>
    <x v="567"/>
    <d v="2023-07-08T00:00:00"/>
    <s v="Raw Material"/>
    <x v="0"/>
    <x v="345"/>
    <s v="EFS"/>
    <m/>
    <x v="0"/>
    <x v="332"/>
    <n v="0"/>
    <n v="0"/>
    <x v="0"/>
    <x v="0"/>
    <n v="230079408"/>
    <m/>
    <n v="69023822"/>
    <m/>
    <m/>
    <m/>
    <m/>
    <m/>
    <m/>
    <d v="2024-04-01T00:00:00"/>
    <m/>
    <m/>
    <m/>
    <m/>
    <s v="OK"/>
    <m/>
    <m/>
    <m/>
    <s v="Raw Cotton"/>
    <n v="592.34391460833831"/>
    <n v="177.70317335269371"/>
    <n v="0"/>
    <x v="30"/>
  </r>
  <r>
    <n v="570"/>
    <d v="2023-07-17T00:00:00"/>
    <x v="568"/>
    <d v="2023-07-10T00:00:00"/>
    <s v="Raw Material"/>
    <x v="0"/>
    <x v="346"/>
    <s v="EFS"/>
    <m/>
    <x v="65"/>
    <x v="334"/>
    <n v="0"/>
    <n v="0"/>
    <x v="2"/>
    <x v="338"/>
    <n v="6677769"/>
    <m/>
    <n v="2737885"/>
    <m/>
    <m/>
    <m/>
    <m/>
    <m/>
    <m/>
    <d v="2024-04-01T00:00:00"/>
    <m/>
    <m/>
    <m/>
    <m/>
    <s v="OK"/>
    <m/>
    <m/>
    <m/>
    <s v="FABRIC"/>
    <n v="7684.4292289988489"/>
    <n v="3150.6156501726123"/>
    <n v="0"/>
    <x v="34"/>
  </r>
  <r>
    <n v="571"/>
    <d v="2023-07-17T00:00:00"/>
    <x v="569"/>
    <d v="2023-07-11T00:00:00"/>
    <s v="Raw Material"/>
    <x v="0"/>
    <x v="347"/>
    <s v="EFS"/>
    <m/>
    <x v="7"/>
    <x v="335"/>
    <n v="0"/>
    <n v="0"/>
    <x v="11"/>
    <x v="339"/>
    <n v="6134985"/>
    <m/>
    <n v="2822093"/>
    <m/>
    <m/>
    <m/>
    <m/>
    <m/>
    <m/>
    <d v="2024-04-01T00:00:00"/>
    <m/>
    <m/>
    <m/>
    <m/>
    <s v="OK"/>
    <m/>
    <m/>
    <m/>
    <s v="FABRIC"/>
    <n v="4222.2883688919474"/>
    <n v="1942.2525808671714"/>
    <n v="0"/>
    <x v="34"/>
  </r>
  <r>
    <n v="572"/>
    <d v="2023-07-17T00:00:00"/>
    <x v="570"/>
    <d v="2023-07-12T00:00:00"/>
    <s v="Raw Material"/>
    <x v="0"/>
    <x v="348"/>
    <s v="EFS"/>
    <m/>
    <x v="0"/>
    <x v="336"/>
    <n v="0"/>
    <n v="0"/>
    <x v="0"/>
    <x v="0"/>
    <n v="45950785"/>
    <m/>
    <n v="13785235"/>
    <m/>
    <m/>
    <m/>
    <m/>
    <m/>
    <m/>
    <d v="2024-04-01T00:00:00"/>
    <m/>
    <m/>
    <m/>
    <m/>
    <s v="OK"/>
    <m/>
    <m/>
    <m/>
    <s v="Raw Cotton"/>
    <n v="579.82794735580262"/>
    <n v="173.9483778975129"/>
    <n v="0"/>
    <x v="34"/>
  </r>
  <r>
    <n v="573"/>
    <d v="2023-07-17T00:00:00"/>
    <x v="571"/>
    <d v="2023-07-12T00:00:00"/>
    <s v="Raw Material"/>
    <x v="0"/>
    <x v="349"/>
    <s v="EFS"/>
    <m/>
    <x v="0"/>
    <x v="336"/>
    <n v="0"/>
    <n v="0"/>
    <x v="0"/>
    <x v="0"/>
    <n v="23555511"/>
    <m/>
    <n v="7066653"/>
    <m/>
    <m/>
    <m/>
    <m/>
    <m/>
    <m/>
    <d v="2024-04-01T00:00:00"/>
    <m/>
    <m/>
    <m/>
    <m/>
    <s v="OK"/>
    <m/>
    <m/>
    <m/>
    <s v="Raw Cotton"/>
    <n v="579.82796307692308"/>
    <n v="173.94838153846155"/>
    <n v="0"/>
    <x v="34"/>
  </r>
  <r>
    <n v="574"/>
    <d v="2023-07-17T00:00:00"/>
    <x v="572"/>
    <d v="2023-07-12T00:00:00"/>
    <s v="Raw Material"/>
    <x v="0"/>
    <x v="19"/>
    <s v="EFS"/>
    <m/>
    <x v="66"/>
    <x v="337"/>
    <n v="0"/>
    <n v="0"/>
    <x v="12"/>
    <x v="340"/>
    <n v="12515348"/>
    <m/>
    <n v="6257674"/>
    <m/>
    <m/>
    <m/>
    <m/>
    <m/>
    <m/>
    <d v="2024-04-01T00:00:00"/>
    <m/>
    <m/>
    <m/>
    <m/>
    <s v="OK"/>
    <m/>
    <m/>
    <m/>
    <s v="Chemical"/>
    <n v="481.35953846153848"/>
    <n v="240.67976923076924"/>
    <n v="0"/>
    <x v="34"/>
  </r>
  <r>
    <n v="575"/>
    <d v="2023-07-20T00:00:00"/>
    <x v="573"/>
    <d v="2023-07-15T00:00:00"/>
    <s v="Raw Material"/>
    <x v="0"/>
    <x v="288"/>
    <s v="EFS"/>
    <m/>
    <x v="41"/>
    <x v="338"/>
    <n v="0"/>
    <n v="0"/>
    <x v="5"/>
    <x v="341"/>
    <n v="23718790"/>
    <m/>
    <n v="10910643"/>
    <m/>
    <m/>
    <m/>
    <m/>
    <m/>
    <m/>
    <d v="2024-04-01T00:00:00"/>
    <m/>
    <m/>
    <m/>
    <m/>
    <s v="OK"/>
    <m/>
    <m/>
    <m/>
    <s v="DYES"/>
    <n v="33883.985714285714"/>
    <n v="15586.632857142857"/>
    <n v="0"/>
    <x v="35"/>
  </r>
  <r>
    <n v="576"/>
    <d v="2023-07-17T00:00:00"/>
    <x v="574"/>
    <d v="2023-07-15T00:00:00"/>
    <s v="Raw Material"/>
    <x v="0"/>
    <x v="350"/>
    <s v="EFS"/>
    <m/>
    <x v="33"/>
    <x v="339"/>
    <n v="0"/>
    <n v="0"/>
    <x v="12"/>
    <x v="342"/>
    <n v="287838"/>
    <m/>
    <n v="132405"/>
    <m/>
    <m/>
    <m/>
    <m/>
    <m/>
    <m/>
    <d v="2024-04-01T00:00:00"/>
    <m/>
    <m/>
    <m/>
    <m/>
    <s v="OK"/>
    <m/>
    <m/>
    <m/>
    <s v="Chemical"/>
    <n v="11070.692307692309"/>
    <n v="5092.5"/>
    <n v="0"/>
    <x v="34"/>
  </r>
  <r>
    <n v="577"/>
    <d v="2023-07-18T00:00:00"/>
    <x v="575"/>
    <d v="2023-07-06T00:00:00"/>
    <s v="Raw Material"/>
    <x v="0"/>
    <x v="351"/>
    <s v="EOU"/>
    <m/>
    <x v="30"/>
    <x v="340"/>
    <n v="0"/>
    <n v="0"/>
    <x v="12"/>
    <x v="343"/>
    <n v="18430290"/>
    <m/>
    <n v="5951104"/>
    <m/>
    <n v="152716853"/>
    <d v="2025-07-05T00:00:00"/>
    <m/>
    <m/>
    <m/>
    <m/>
    <m/>
    <m/>
    <d v="2025-05-06T00:00:00"/>
    <m/>
    <s v="OK"/>
    <m/>
    <m/>
    <m/>
    <s v="Chemical"/>
    <n v="2953.5721153846152"/>
    <n v="953.70256410256411"/>
    <n v="0"/>
    <x v="33"/>
  </r>
  <r>
    <n v="578"/>
    <d v="2023-07-18T00:00:00"/>
    <x v="576"/>
    <d v="2023-07-06T00:00:00"/>
    <s v="Raw Material"/>
    <x v="0"/>
    <x v="352"/>
    <s v="EOU"/>
    <m/>
    <x v="64"/>
    <x v="341"/>
    <n v="0"/>
    <n v="0"/>
    <x v="5"/>
    <x v="236"/>
    <n v="14548452"/>
    <m/>
    <n v="4697666"/>
    <m/>
    <n v="152716852"/>
    <d v="2025-07-05T00:00:00"/>
    <m/>
    <m/>
    <m/>
    <m/>
    <m/>
    <m/>
    <d v="2025-05-06T00:00:00"/>
    <m/>
    <s v="OK"/>
    <m/>
    <m/>
    <m/>
    <s v="DYES"/>
    <n v="2597.937857142857"/>
    <n v="838.86892857142857"/>
    <n v="0"/>
    <x v="33"/>
  </r>
  <r>
    <n v="579"/>
    <d v="2023-07-17T00:00:00"/>
    <x v="577"/>
    <d v="2023-07-12T00:00:00"/>
    <s v="Raw Material"/>
    <x v="0"/>
    <x v="353"/>
    <s v="EFS"/>
    <m/>
    <x v="0"/>
    <x v="336"/>
    <n v="0"/>
    <n v="0"/>
    <x v="0"/>
    <x v="0"/>
    <n v="163798497"/>
    <m/>
    <n v="49139549"/>
    <m/>
    <m/>
    <m/>
    <m/>
    <m/>
    <m/>
    <d v="2024-04-01T00:00:00"/>
    <m/>
    <m/>
    <m/>
    <m/>
    <s v="OK"/>
    <m/>
    <m/>
    <m/>
    <s v="Raw Cotton"/>
    <n v="579.82795093718471"/>
    <n v="173.94838492716684"/>
    <n v="0"/>
    <x v="34"/>
  </r>
  <r>
    <n v="580"/>
    <d v="2023-07-22T00:00:00"/>
    <x v="578"/>
    <d v="2023-07-13T00:00:00"/>
    <s v="Packing Material"/>
    <x v="0"/>
    <x v="354"/>
    <s v="EFS"/>
    <m/>
    <x v="24"/>
    <x v="342"/>
    <n v="0"/>
    <n v="0"/>
    <x v="9"/>
    <x v="57"/>
    <n v="4378957"/>
    <m/>
    <n v="2189478"/>
    <m/>
    <m/>
    <m/>
    <m/>
    <m/>
    <m/>
    <d v="2024-04-01T00:00:00"/>
    <m/>
    <m/>
    <m/>
    <m/>
    <s v="OK"/>
    <m/>
    <m/>
    <m/>
    <s v="Packing Material"/>
    <n v="244.71890413139192"/>
    <n v="122.35942412309409"/>
    <n v="0"/>
    <x v="36"/>
  </r>
  <r>
    <n v="581"/>
    <d v="2023-07-20T00:00:00"/>
    <x v="579"/>
    <d v="2023-07-14T00:00:00"/>
    <s v="Raw Material"/>
    <x v="0"/>
    <x v="36"/>
    <s v="EFS"/>
    <m/>
    <x v="14"/>
    <x v="343"/>
    <n v="0"/>
    <n v="0"/>
    <x v="6"/>
    <x v="344"/>
    <n v="9365267"/>
    <m/>
    <n v="3839759"/>
    <m/>
    <m/>
    <m/>
    <m/>
    <m/>
    <m/>
    <d v="2024-04-01T00:00:00"/>
    <m/>
    <m/>
    <m/>
    <m/>
    <s v="OK"/>
    <m/>
    <m/>
    <m/>
    <s v="YARN"/>
    <n v="382.56809640522874"/>
    <n v="156.8529003267974"/>
    <n v="0"/>
    <x v="35"/>
  </r>
  <r>
    <n v="582"/>
    <d v="2023-07-24T00:00:00"/>
    <x v="580"/>
    <d v="2023-07-15T00:00:00"/>
    <s v="Packing Material"/>
    <x v="0"/>
    <x v="354"/>
    <s v="EFS"/>
    <m/>
    <x v="24"/>
    <x v="342"/>
    <n v="0"/>
    <n v="0"/>
    <x v="9"/>
    <x v="57"/>
    <n v="4344422"/>
    <m/>
    <n v="2172211"/>
    <m/>
    <m/>
    <m/>
    <m/>
    <m/>
    <m/>
    <d v="2024-04-01T00:00:00"/>
    <m/>
    <m/>
    <m/>
    <m/>
    <s v="OK"/>
    <m/>
    <m/>
    <m/>
    <s v="Packing Material"/>
    <n v="242.78890862009149"/>
    <n v="121.39445431004575"/>
    <n v="0"/>
    <x v="37"/>
  </r>
  <r>
    <n v="583"/>
    <d v="2023-07-20T00:00:00"/>
    <x v="581"/>
    <d v="2023-07-15T00:00:00"/>
    <s v="Raw Material"/>
    <x v="0"/>
    <x v="5"/>
    <s v="EFS"/>
    <m/>
    <x v="1"/>
    <x v="281"/>
    <n v="0"/>
    <n v="0"/>
    <x v="1"/>
    <x v="1"/>
    <n v="44413430"/>
    <m/>
    <n v="18209506"/>
    <m/>
    <m/>
    <m/>
    <m/>
    <m/>
    <m/>
    <d v="2024-04-01T00:00:00"/>
    <m/>
    <m/>
    <m/>
    <m/>
    <s v="OK"/>
    <m/>
    <m/>
    <m/>
    <s v="Polyester Staple Fiber"/>
    <n v="282.3126748029494"/>
    <n v="115.74819476226799"/>
    <n v="0"/>
    <x v="35"/>
  </r>
  <r>
    <n v="584"/>
    <d v="2023-07-25T00:00:00"/>
    <x v="582"/>
    <d v="2023-07-20T00:00:00"/>
    <s v="Packing Material"/>
    <x v="0"/>
    <x v="355"/>
    <s v="EFS"/>
    <m/>
    <x v="58"/>
    <x v="344"/>
    <n v="0"/>
    <n v="0"/>
    <x v="9"/>
    <x v="345"/>
    <n v="3474308"/>
    <m/>
    <n v="1424466"/>
    <m/>
    <m/>
    <m/>
    <m/>
    <m/>
    <m/>
    <d v="2024-04-01T00:00:00"/>
    <m/>
    <m/>
    <m/>
    <m/>
    <s v="OK"/>
    <m/>
    <m/>
    <m/>
    <s v="Packing Material"/>
    <n v="4371.8484962879074"/>
    <n v="1792.4575311438277"/>
    <n v="0"/>
    <x v="38"/>
  </r>
  <r>
    <n v="585"/>
    <d v="2023-07-25T00:00:00"/>
    <x v="583"/>
    <d v="2023-07-20T00:00:00"/>
    <s v="Packing Material"/>
    <x v="0"/>
    <x v="356"/>
    <s v="EFS"/>
    <m/>
    <x v="58"/>
    <x v="345"/>
    <n v="0"/>
    <n v="0"/>
    <x v="9"/>
    <x v="346"/>
    <n v="151136"/>
    <m/>
    <n v="61965"/>
    <m/>
    <m/>
    <m/>
    <m/>
    <m/>
    <m/>
    <d v="2024-04-01T00:00:00"/>
    <m/>
    <m/>
    <m/>
    <m/>
    <s v="OK"/>
    <m/>
    <m/>
    <m/>
    <s v="Packing Material"/>
    <n v="4782.7848101265818"/>
    <n v="1960.9177215189873"/>
    <n v="0"/>
    <x v="38"/>
  </r>
  <r>
    <n v="586"/>
    <d v="2023-07-25T00:00:00"/>
    <x v="584"/>
    <d v="2023-07-20T00:00:00"/>
    <s v="Raw Material"/>
    <x v="1"/>
    <x v="357"/>
    <s v="EFS"/>
    <m/>
    <x v="7"/>
    <x v="346"/>
    <n v="4750"/>
    <n v="4750"/>
    <x v="11"/>
    <x v="347"/>
    <n v="20407176"/>
    <m/>
    <n v="9387301"/>
    <m/>
    <m/>
    <m/>
    <m/>
    <m/>
    <m/>
    <m/>
    <m/>
    <m/>
    <m/>
    <m/>
    <s v="OK"/>
    <m/>
    <m/>
    <m/>
    <s v="FABRIC"/>
    <n v="4296.2475789473683"/>
    <n v="1976.2738947368421"/>
    <n v="9387301"/>
    <x v="39"/>
  </r>
  <r>
    <n v="587"/>
    <d v="2023-07-27T00:00:00"/>
    <x v="585"/>
    <d v="2023-07-22T00:00:00"/>
    <s v="Raw Material"/>
    <x v="0"/>
    <x v="358"/>
    <s v="EFS"/>
    <m/>
    <x v="70"/>
    <x v="347"/>
    <n v="0"/>
    <n v="0"/>
    <x v="5"/>
    <x v="348"/>
    <n v="9557649"/>
    <m/>
    <n v="4036174"/>
    <m/>
    <m/>
    <m/>
    <m/>
    <m/>
    <m/>
    <d v="2024-04-01T00:00:00"/>
    <m/>
    <m/>
    <m/>
    <m/>
    <s v="OK"/>
    <m/>
    <m/>
    <m/>
    <s v="DYES"/>
    <n v="2654.9025000000001"/>
    <n v="1121.1594444444445"/>
    <n v="0"/>
    <x v="40"/>
  </r>
  <r>
    <n v="588"/>
    <d v="2023-07-25T00:00:00"/>
    <x v="586"/>
    <d v="2023-07-22T00:00:00"/>
    <s v="Raw Material"/>
    <x v="0"/>
    <x v="258"/>
    <s v="EFS"/>
    <m/>
    <x v="36"/>
    <x v="311"/>
    <n v="0"/>
    <n v="0"/>
    <x v="12"/>
    <x v="144"/>
    <n v="26905729"/>
    <m/>
    <n v="8071718"/>
    <m/>
    <m/>
    <m/>
    <m/>
    <m/>
    <m/>
    <d v="2024-04-01T00:00:00"/>
    <m/>
    <m/>
    <m/>
    <m/>
    <s v="OK"/>
    <m/>
    <m/>
    <m/>
    <s v="Chemical"/>
    <n v="611.49384090909086"/>
    <n v="183.44813636363637"/>
    <n v="0"/>
    <x v="39"/>
  </r>
  <r>
    <n v="589"/>
    <d v="2023-07-25T00:00:00"/>
    <x v="587"/>
    <d v="2023-07-22T00:00:00"/>
    <s v="Raw Material"/>
    <x v="0"/>
    <x v="194"/>
    <s v="EFS"/>
    <m/>
    <x v="38"/>
    <x v="136"/>
    <n v="0"/>
    <n v="0"/>
    <x v="12"/>
    <x v="349"/>
    <n v="17517843"/>
    <m/>
    <n v="5255353"/>
    <m/>
    <m/>
    <m/>
    <m/>
    <m/>
    <m/>
    <d v="2024-04-01T00:00:00"/>
    <m/>
    <m/>
    <m/>
    <m/>
    <s v="OK"/>
    <m/>
    <m/>
    <m/>
    <s v="Chemical"/>
    <n v="684.29074218749997"/>
    <n v="205.2872265625"/>
    <n v="0"/>
    <x v="39"/>
  </r>
  <r>
    <n v="590"/>
    <d v="2023-07-25T00:00:00"/>
    <x v="588"/>
    <d v="2023-07-22T00:00:00"/>
    <s v="Raw Material"/>
    <x v="0"/>
    <x v="359"/>
    <s v="EFS"/>
    <m/>
    <x v="1"/>
    <x v="348"/>
    <n v="0"/>
    <n v="0"/>
    <x v="1"/>
    <x v="1"/>
    <n v="84105357"/>
    <m/>
    <n v="34483196"/>
    <m/>
    <m/>
    <m/>
    <m/>
    <m/>
    <m/>
    <d v="2024-04-01T00:00:00"/>
    <m/>
    <m/>
    <m/>
    <m/>
    <s v="OK"/>
    <m/>
    <m/>
    <m/>
    <s v="Polyester Staple Fiber"/>
    <n v="280.99598211362343"/>
    <n v="115.20835143041568"/>
    <n v="0"/>
    <x v="39"/>
  </r>
  <r>
    <n v="591"/>
    <d v="2023-07-26T00:00:00"/>
    <x v="589"/>
    <d v="2023-07-22T00:00:00"/>
    <s v="Raw Material"/>
    <x v="0"/>
    <x v="360"/>
    <s v="EFS"/>
    <m/>
    <x v="14"/>
    <x v="155"/>
    <n v="0"/>
    <n v="0"/>
    <x v="6"/>
    <x v="350"/>
    <n v="10876737"/>
    <m/>
    <n v="4459462"/>
    <m/>
    <m/>
    <m/>
    <m/>
    <m/>
    <m/>
    <d v="2024-04-01T00:00:00"/>
    <m/>
    <m/>
    <m/>
    <m/>
    <s v="OK"/>
    <m/>
    <m/>
    <m/>
    <s v="YARN"/>
    <n v="567.81570732012904"/>
    <n v="232.80443112647086"/>
    <n v="0"/>
    <x v="41"/>
  </r>
  <r>
    <n v="592"/>
    <d v="2023-07-27T00:00:00"/>
    <x v="590"/>
    <d v="2023-07-24T00:00:00"/>
    <s v="Raw Material"/>
    <x v="0"/>
    <x v="256"/>
    <s v="EFS"/>
    <m/>
    <x v="34"/>
    <x v="299"/>
    <n v="0"/>
    <n v="0"/>
    <x v="5"/>
    <x v="310"/>
    <n v="3275860"/>
    <m/>
    <n v="1506896"/>
    <m/>
    <m/>
    <m/>
    <m/>
    <m/>
    <m/>
    <d v="2024-04-01T00:00:00"/>
    <m/>
    <m/>
    <m/>
    <m/>
    <s v="OK"/>
    <m/>
    <m/>
    <m/>
    <s v="DYES"/>
    <n v="3275.86"/>
    <n v="1506.896"/>
    <n v="0"/>
    <x v="40"/>
  </r>
  <r>
    <n v="593"/>
    <d v="2023-08-01T00:00:00"/>
    <x v="591"/>
    <d v="2023-07-24T00:00:00"/>
    <s v="Raw Material"/>
    <x v="0"/>
    <x v="15"/>
    <s v="EFS"/>
    <m/>
    <x v="77"/>
    <x v="349"/>
    <n v="0"/>
    <n v="0"/>
    <x v="5"/>
    <x v="351"/>
    <n v="4088273"/>
    <m/>
    <n v="1676192"/>
    <m/>
    <m/>
    <m/>
    <m/>
    <m/>
    <m/>
    <d v="2024-04-01T00:00:00"/>
    <m/>
    <m/>
    <m/>
    <m/>
    <s v="OK"/>
    <m/>
    <m/>
    <m/>
    <s v="DYES"/>
    <n v="8176.5460000000003"/>
    <n v="3352.384"/>
    <n v="0"/>
    <x v="42"/>
  </r>
  <r>
    <n v="594"/>
    <d v="2023-07-31T00:00:00"/>
    <x v="592"/>
    <d v="2023-07-25T00:00:00"/>
    <s v="Raw Material"/>
    <x v="0"/>
    <x v="361"/>
    <s v="EFS"/>
    <m/>
    <x v="1"/>
    <x v="348"/>
    <n v="0"/>
    <n v="0"/>
    <x v="1"/>
    <x v="1"/>
    <n v="84940161"/>
    <m/>
    <n v="34825466"/>
    <m/>
    <m/>
    <m/>
    <m/>
    <m/>
    <m/>
    <d v="2024-04-01T00:00:00"/>
    <m/>
    <m/>
    <m/>
    <m/>
    <s v="OK"/>
    <m/>
    <m/>
    <m/>
    <s v="Polyester Staple Fiber"/>
    <n v="282.81711483138884"/>
    <n v="115.95501704757338"/>
    <n v="0"/>
    <x v="43"/>
  </r>
  <r>
    <n v="595"/>
    <d v="2023-07-31T00:00:00"/>
    <x v="593"/>
    <d v="2023-07-26T00:00:00"/>
    <s v="Raw Material"/>
    <x v="0"/>
    <x v="362"/>
    <s v="EFS"/>
    <m/>
    <x v="3"/>
    <x v="155"/>
    <n v="0"/>
    <n v="0"/>
    <x v="3"/>
    <x v="352"/>
    <n v="7302955"/>
    <m/>
    <n v="2994212"/>
    <m/>
    <m/>
    <m/>
    <m/>
    <m/>
    <m/>
    <d v="2024-04-01T00:00:00"/>
    <m/>
    <m/>
    <m/>
    <m/>
    <s v="OK"/>
    <m/>
    <m/>
    <m/>
    <s v="YARN"/>
    <n v="573.68383015460415"/>
    <n v="235.21040571315004"/>
    <n v="0"/>
    <x v="43"/>
  </r>
  <r>
    <n v="596"/>
    <d v="2023-07-26T00:00:00"/>
    <x v="594"/>
    <d v="2023-07-26T00:00:00"/>
    <s v="Raw Material"/>
    <x v="0"/>
    <x v="307"/>
    <s v="EFS"/>
    <m/>
    <x v="68"/>
    <x v="284"/>
    <n v="0"/>
    <n v="0"/>
    <x v="12"/>
    <x v="353"/>
    <n v="16771371"/>
    <m/>
    <n v="7035683"/>
    <m/>
    <m/>
    <m/>
    <m/>
    <m/>
    <m/>
    <d v="2024-04-01T00:00:00"/>
    <m/>
    <m/>
    <m/>
    <m/>
    <s v="OK"/>
    <m/>
    <m/>
    <m/>
    <s v="Chemical"/>
    <n v="868.98295336787567"/>
    <n v="364.54316062176167"/>
    <n v="0"/>
    <x v="41"/>
  </r>
  <r>
    <n v="597"/>
    <d v="2023-08-07T00:00:00"/>
    <x v="595"/>
    <d v="2023-08-02T00:00:00"/>
    <s v="Raw Material"/>
    <x v="0"/>
    <x v="363"/>
    <s v="EFS"/>
    <m/>
    <x v="7"/>
    <x v="81"/>
    <n v="0"/>
    <n v="0"/>
    <x v="11"/>
    <x v="354"/>
    <n v="12290026"/>
    <m/>
    <n v="5653412"/>
    <m/>
    <m/>
    <m/>
    <m/>
    <m/>
    <m/>
    <d v="2024-06-11T00:00:00"/>
    <m/>
    <m/>
    <m/>
    <m/>
    <s v="OK"/>
    <m/>
    <m/>
    <m/>
    <s v="FABRIC"/>
    <n v="1522.9276332094175"/>
    <n v="700.54671623296156"/>
    <n v="0"/>
    <x v="44"/>
  </r>
  <r>
    <n v="598"/>
    <d v="2023-08-08T00:00:00"/>
    <x v="596"/>
    <d v="2023-08-04T00:00:00"/>
    <s v="Raw Material"/>
    <x v="0"/>
    <x v="258"/>
    <s v="EFS"/>
    <m/>
    <x v="36"/>
    <x v="36"/>
    <n v="0"/>
    <n v="0"/>
    <x v="12"/>
    <x v="144"/>
    <n v="24714248"/>
    <m/>
    <n v="7414275"/>
    <m/>
    <m/>
    <m/>
    <m/>
    <m/>
    <m/>
    <d v="2024-04-01T00:00:00"/>
    <m/>
    <m/>
    <m/>
    <m/>
    <s v="OK"/>
    <m/>
    <m/>
    <m/>
    <s v="Chemical"/>
    <n v="561.68745454545456"/>
    <n v="168.50624999999999"/>
    <n v="0"/>
    <x v="45"/>
  </r>
  <r>
    <n v="599"/>
    <d v="2023-08-07T00:00:00"/>
    <x v="597"/>
    <d v="2023-08-04T00:00:00"/>
    <s v="Raw Material"/>
    <x v="0"/>
    <x v="336"/>
    <s v="EFS"/>
    <m/>
    <x v="37"/>
    <x v="323"/>
    <n v="0"/>
    <n v="0"/>
    <x v="12"/>
    <x v="355"/>
    <n v="13991339"/>
    <m/>
    <n v="4617142"/>
    <m/>
    <m/>
    <m/>
    <m/>
    <m/>
    <m/>
    <d v="2024-04-01T00:00:00"/>
    <m/>
    <m/>
    <m/>
    <m/>
    <s v="OK"/>
    <m/>
    <m/>
    <m/>
    <s v="Chemical"/>
    <n v="709.49994929006084"/>
    <n v="234.13498985801218"/>
    <n v="0"/>
    <x v="44"/>
  </r>
  <r>
    <n v="600"/>
    <d v="2023-08-17T00:00:00"/>
    <x v="598"/>
    <d v="2023-08-07T00:00:00"/>
    <s v="Packing Material"/>
    <x v="0"/>
    <x v="364"/>
    <s v="EFS"/>
    <m/>
    <x v="24"/>
    <x v="2"/>
    <n v="0"/>
    <n v="0"/>
    <x v="9"/>
    <x v="57"/>
    <n v="4829727"/>
    <m/>
    <n v="2414863"/>
    <m/>
    <m/>
    <m/>
    <m/>
    <m/>
    <m/>
    <d v="2024-04-01T00:00:00"/>
    <m/>
    <m/>
    <m/>
    <m/>
    <s v="OK"/>
    <m/>
    <m/>
    <m/>
    <s v="Packing Material"/>
    <n v="269.91033775906988"/>
    <n v="134.95514093692682"/>
    <n v="0"/>
    <x v="46"/>
  </r>
  <r>
    <n v="601"/>
    <d v="2023-08-09T00:00:00"/>
    <x v="599"/>
    <d v="2023-08-07T00:00:00"/>
    <s v="Raw Material"/>
    <x v="0"/>
    <x v="19"/>
    <s v="EFS"/>
    <m/>
    <x v="78"/>
    <x v="313"/>
    <n v="0"/>
    <n v="0"/>
    <x v="12"/>
    <x v="324"/>
    <n v="14105572"/>
    <m/>
    <n v="6783968"/>
    <m/>
    <m/>
    <m/>
    <m/>
    <m/>
    <m/>
    <d v="2024-04-01T00:00:00"/>
    <m/>
    <m/>
    <m/>
    <m/>
    <s v="OK"/>
    <m/>
    <m/>
    <m/>
    <s v="Chemical"/>
    <n v="542.52200000000005"/>
    <n v="260.92184615384616"/>
    <n v="0"/>
    <x v="47"/>
  </r>
  <r>
    <n v="602"/>
    <d v="2023-08-07T00:00:00"/>
    <x v="600"/>
    <d v="2023-08-07T00:00:00"/>
    <s v="Raw Material"/>
    <x v="0"/>
    <x v="365"/>
    <s v="EFS"/>
    <m/>
    <x v="79"/>
    <x v="350"/>
    <n v="0"/>
    <n v="0"/>
    <x v="5"/>
    <x v="356"/>
    <n v="108882935"/>
    <m/>
    <n v="49529757"/>
    <m/>
    <m/>
    <m/>
    <m/>
    <m/>
    <m/>
    <d v="2024-04-01T00:00:00"/>
    <m/>
    <m/>
    <m/>
    <m/>
    <s v="OK"/>
    <m/>
    <m/>
    <m/>
    <s v="DYES"/>
    <n v="9227.3673728813555"/>
    <n v="4197.4370338983053"/>
    <n v="0"/>
    <x v="44"/>
  </r>
  <r>
    <n v="603"/>
    <d v="2023-08-08T00:00:00"/>
    <x v="601"/>
    <d v="2023-08-08T00:00:00"/>
    <s v="Raw Material"/>
    <x v="0"/>
    <x v="366"/>
    <s v="EFS"/>
    <m/>
    <x v="7"/>
    <x v="351"/>
    <n v="0"/>
    <n v="0"/>
    <x v="2"/>
    <x v="357"/>
    <n v="4012038"/>
    <m/>
    <n v="1845538"/>
    <m/>
    <m/>
    <m/>
    <m/>
    <m/>
    <m/>
    <d v="2024-04-01T00:00:00"/>
    <m/>
    <m/>
    <m/>
    <m/>
    <s v="OK"/>
    <m/>
    <m/>
    <m/>
    <s v="FABRIC"/>
    <n v="2253.9539325842698"/>
    <n v="1036.8191011235956"/>
    <n v="0"/>
    <x v="45"/>
  </r>
  <r>
    <n v="604"/>
    <d v="2023-08-11T00:00:00"/>
    <x v="602"/>
    <d v="2023-08-10T00:00:00"/>
    <s v="Raw Material"/>
    <x v="0"/>
    <x v="367"/>
    <s v="EFS"/>
    <m/>
    <x v="41"/>
    <x v="352"/>
    <n v="0"/>
    <n v="0"/>
    <x v="5"/>
    <x v="203"/>
    <n v="66425377"/>
    <m/>
    <n v="30555673"/>
    <m/>
    <m/>
    <m/>
    <m/>
    <m/>
    <m/>
    <d v="2024-04-01T00:00:00"/>
    <m/>
    <m/>
    <m/>
    <m/>
    <s v="OK"/>
    <m/>
    <m/>
    <m/>
    <s v="DYES"/>
    <n v="13838.620208333334"/>
    <n v="6365.7652083333332"/>
    <n v="0"/>
    <x v="48"/>
  </r>
  <r>
    <n v="605"/>
    <d v="2023-08-17T00:00:00"/>
    <x v="603"/>
    <d v="2023-08-10T00:00:00"/>
    <s v="Raw Material"/>
    <x v="0"/>
    <x v="368"/>
    <s v="EFS"/>
    <m/>
    <x v="41"/>
    <x v="353"/>
    <n v="0"/>
    <n v="0"/>
    <x v="5"/>
    <x v="358"/>
    <n v="28826249"/>
    <m/>
    <n v="13260075"/>
    <m/>
    <m/>
    <m/>
    <m/>
    <m/>
    <m/>
    <d v="2024-04-01T00:00:00"/>
    <m/>
    <m/>
    <m/>
    <m/>
    <s v="OK"/>
    <m/>
    <m/>
    <m/>
    <s v="DYES"/>
    <n v="9451.2291803278695"/>
    <n v="4347.5655737704919"/>
    <n v="0"/>
    <x v="49"/>
  </r>
  <r>
    <n v="606"/>
    <d v="2023-08-15T00:00:00"/>
    <x v="604"/>
    <d v="2023-08-10T00:00:00"/>
    <s v="Raw Material"/>
    <x v="0"/>
    <x v="369"/>
    <s v="EFS"/>
    <m/>
    <x v="0"/>
    <x v="354"/>
    <n v="0"/>
    <n v="0"/>
    <x v="0"/>
    <x v="0"/>
    <n v="14941485"/>
    <m/>
    <n v="4482445"/>
    <m/>
    <m/>
    <m/>
    <m/>
    <m/>
    <m/>
    <d v="2024-04-01T00:00:00"/>
    <m/>
    <m/>
    <m/>
    <m/>
    <s v="OK"/>
    <m/>
    <m/>
    <m/>
    <s v="Raw Cotton"/>
    <n v="577.11413673232903"/>
    <n v="173.13422170722288"/>
    <n v="0"/>
    <x v="50"/>
  </r>
  <r>
    <n v="607"/>
    <d v="2023-08-15T00:00:00"/>
    <x v="605"/>
    <d v="2023-08-10T00:00:00"/>
    <s v="Raw Material"/>
    <x v="0"/>
    <x v="370"/>
    <s v="EFS"/>
    <m/>
    <x v="0"/>
    <x v="354"/>
    <n v="0"/>
    <n v="0"/>
    <x v="0"/>
    <x v="0"/>
    <n v="139583709"/>
    <m/>
    <n v="41875113"/>
    <m/>
    <m/>
    <m/>
    <m/>
    <m/>
    <m/>
    <d v="2024-04-01T00:00:00"/>
    <m/>
    <m/>
    <m/>
    <m/>
    <s v="OK"/>
    <m/>
    <m/>
    <m/>
    <s v="Raw Cotton"/>
    <n v="577.11412978314354"/>
    <n v="173.1342401753044"/>
    <n v="0"/>
    <x v="50"/>
  </r>
  <r>
    <n v="608"/>
    <d v="2023-08-16T00:00:00"/>
    <x v="606"/>
    <d v="2023-08-11T00:00:00"/>
    <s v="Raw Material"/>
    <x v="0"/>
    <x v="36"/>
    <s v="EFS"/>
    <m/>
    <x v="14"/>
    <x v="229"/>
    <n v="0"/>
    <n v="0"/>
    <x v="6"/>
    <x v="359"/>
    <n v="9346288"/>
    <m/>
    <n v="3831979"/>
    <m/>
    <m/>
    <m/>
    <m/>
    <m/>
    <m/>
    <d v="2024-04-01T00:00:00"/>
    <m/>
    <m/>
    <m/>
    <m/>
    <s v="OK"/>
    <m/>
    <m/>
    <m/>
    <s v="YARN"/>
    <n v="381.79281045751634"/>
    <n v="156.53508986928105"/>
    <n v="0"/>
    <x v="51"/>
  </r>
  <r>
    <n v="609"/>
    <d v="2023-08-22T00:00:00"/>
    <x v="607"/>
    <d v="2023-08-17T00:00:00"/>
    <s v="Raw Material"/>
    <x v="0"/>
    <x v="15"/>
    <s v="EFS"/>
    <m/>
    <x v="34"/>
    <x v="355"/>
    <n v="0"/>
    <n v="0"/>
    <x v="5"/>
    <x v="360"/>
    <n v="3626804"/>
    <m/>
    <n v="1668330"/>
    <m/>
    <m/>
    <m/>
    <m/>
    <m/>
    <m/>
    <d v="2024-04-01T00:00:00"/>
    <m/>
    <m/>
    <m/>
    <m/>
    <s v="OK"/>
    <m/>
    <m/>
    <m/>
    <s v="DYES"/>
    <n v="7253.6080000000002"/>
    <n v="3336.66"/>
    <n v="0"/>
    <x v="52"/>
  </r>
  <r>
    <n v="610"/>
    <d v="2023-08-27T00:00:00"/>
    <x v="608"/>
    <d v="2023-08-22T00:00:00"/>
    <s v="Raw Material"/>
    <x v="0"/>
    <x v="371"/>
    <s v="EFS"/>
    <m/>
    <x v="0"/>
    <x v="336"/>
    <n v="0"/>
    <n v="0"/>
    <x v="0"/>
    <x v="0"/>
    <n v="168216989"/>
    <m/>
    <n v="50465097"/>
    <m/>
    <m/>
    <m/>
    <m/>
    <m/>
    <m/>
    <d v="2024-04-01T00:00:00"/>
    <m/>
    <m/>
    <m/>
    <m/>
    <s v="OK"/>
    <m/>
    <m/>
    <m/>
    <s v="Raw Cotton"/>
    <n v="612.82797375525058"/>
    <n v="183.84839321949923"/>
    <n v="0"/>
    <x v="53"/>
  </r>
  <r>
    <n v="611"/>
    <d v="2023-08-26T00:00:00"/>
    <x v="609"/>
    <d v="2023-08-22T00:00:00"/>
    <s v="Raw Material"/>
    <x v="0"/>
    <x v="372"/>
    <s v="EFS"/>
    <m/>
    <x v="0"/>
    <x v="331"/>
    <n v="0"/>
    <n v="0"/>
    <x v="0"/>
    <x v="0"/>
    <n v="64089217"/>
    <m/>
    <n v="19226765"/>
    <m/>
    <m/>
    <m/>
    <m/>
    <m/>
    <m/>
    <d v="2024-04-01T00:00:00"/>
    <m/>
    <m/>
    <m/>
    <m/>
    <s v="OK"/>
    <m/>
    <m/>
    <m/>
    <s v="Raw Cotton"/>
    <n v="627.81478796665454"/>
    <n v="188.34443541040133"/>
    <n v="0"/>
    <x v="54"/>
  </r>
  <r>
    <n v="612"/>
    <d v="2023-08-29T00:00:00"/>
    <x v="610"/>
    <d v="2023-08-24T00:00:00"/>
    <s v="Raw Material"/>
    <x v="0"/>
    <x v="5"/>
    <s v="EFS"/>
    <m/>
    <x v="1"/>
    <x v="281"/>
    <n v="0"/>
    <n v="0"/>
    <x v="1"/>
    <x v="1"/>
    <n v="48048350"/>
    <m/>
    <n v="19699824"/>
    <m/>
    <m/>
    <m/>
    <m/>
    <m/>
    <m/>
    <d v="2024-04-01T00:00:00"/>
    <m/>
    <m/>
    <m/>
    <m/>
    <s v="OK"/>
    <m/>
    <m/>
    <m/>
    <s v="Polyester Staple Fiber"/>
    <n v="305.41793796084414"/>
    <n v="125.22135774218154"/>
    <n v="0"/>
    <x v="55"/>
  </r>
  <r>
    <n v="613"/>
    <d v="2023-08-30T00:00:00"/>
    <x v="611"/>
    <d v="2023-08-24T00:00:00"/>
    <s v="Raw Material"/>
    <x v="0"/>
    <x v="373"/>
    <s v="EFS"/>
    <m/>
    <x v="0"/>
    <x v="356"/>
    <n v="0"/>
    <n v="0"/>
    <x v="0"/>
    <x v="0"/>
    <n v="141161533"/>
    <m/>
    <n v="42348460"/>
    <m/>
    <m/>
    <m/>
    <m/>
    <m/>
    <m/>
    <d v="2024-04-01T00:00:00"/>
    <m/>
    <m/>
    <m/>
    <m/>
    <s v="OK"/>
    <m/>
    <m/>
    <m/>
    <s v="Raw Cotton"/>
    <n v="594.52656135231837"/>
    <n v="178.35796882686307"/>
    <n v="0"/>
    <x v="56"/>
  </r>
  <r>
    <n v="614"/>
    <d v="2023-08-25T00:00:00"/>
    <x v="612"/>
    <d v="2023-08-24T00:00:00"/>
    <s v="Raw Material"/>
    <x v="0"/>
    <x v="374"/>
    <s v="EFS"/>
    <m/>
    <x v="1"/>
    <x v="357"/>
    <n v="0"/>
    <n v="0"/>
    <x v="1"/>
    <x v="1"/>
    <n v="87886070"/>
    <m/>
    <n v="36033289"/>
    <m/>
    <m/>
    <m/>
    <m/>
    <m/>
    <m/>
    <d v="2024-04-01T00:00:00"/>
    <m/>
    <m/>
    <m/>
    <m/>
    <s v="OK"/>
    <m/>
    <m/>
    <m/>
    <s v="Polyester Staple Fiber"/>
    <n v="293.20122396717761"/>
    <n v="120.21250282738821"/>
    <n v="0"/>
    <x v="57"/>
  </r>
  <r>
    <n v="615"/>
    <d v="2023-09-01T00:00:00"/>
    <x v="613"/>
    <d v="2023-08-28T00:00:00"/>
    <s v="Raw Material"/>
    <x v="0"/>
    <x v="375"/>
    <s v="EFS"/>
    <m/>
    <x v="0"/>
    <x v="336"/>
    <n v="0"/>
    <n v="0"/>
    <x v="0"/>
    <x v="0"/>
    <n v="123699556"/>
    <m/>
    <n v="37109867"/>
    <m/>
    <m/>
    <m/>
    <m/>
    <m/>
    <m/>
    <d v="2024-04-01T00:00:00"/>
    <m/>
    <m/>
    <m/>
    <m/>
    <s v="OK"/>
    <m/>
    <m/>
    <m/>
    <s v="Raw Cotton"/>
    <n v="621.72453031232089"/>
    <n v="186.51736009891337"/>
    <n v="0"/>
    <x v="58"/>
  </r>
  <r>
    <n v="616"/>
    <d v="2023-09-01T00:00:00"/>
    <x v="614"/>
    <d v="2023-08-28T00:00:00"/>
    <s v="Raw Material"/>
    <x v="0"/>
    <x v="376"/>
    <s v="EFS"/>
    <m/>
    <x v="0"/>
    <x v="336"/>
    <n v="0"/>
    <n v="0"/>
    <x v="0"/>
    <x v="0"/>
    <n v="15324266"/>
    <m/>
    <n v="4597280"/>
    <m/>
    <m/>
    <m/>
    <m/>
    <m/>
    <m/>
    <d v="2024-04-01T00:00:00"/>
    <m/>
    <m/>
    <m/>
    <m/>
    <s v="OK"/>
    <m/>
    <m/>
    <m/>
    <s v="Raw Cotton"/>
    <n v="621.72452125933137"/>
    <n v="186.51736449204805"/>
    <n v="0"/>
    <x v="58"/>
  </r>
  <r>
    <n v="617"/>
    <d v="2023-08-29T00:00:00"/>
    <x v="615"/>
    <d v="2023-08-28T00:00:00"/>
    <s v="Raw Material"/>
    <x v="0"/>
    <x v="36"/>
    <s v="EFS"/>
    <m/>
    <x v="14"/>
    <x v="229"/>
    <n v="0"/>
    <n v="0"/>
    <x v="6"/>
    <x v="361"/>
    <n v="9755331"/>
    <m/>
    <n v="3999686"/>
    <m/>
    <m/>
    <m/>
    <m/>
    <m/>
    <m/>
    <d v="2024-04-01T00:00:00"/>
    <m/>
    <m/>
    <m/>
    <m/>
    <s v="OK"/>
    <m/>
    <m/>
    <m/>
    <s v="YARN"/>
    <n v="398.50208333333336"/>
    <n v="163.3858660130719"/>
    <n v="0"/>
    <x v="55"/>
  </r>
  <r>
    <n v="618"/>
    <d v="2023-09-06T00:00:00"/>
    <x v="616"/>
    <d v="2023-08-29T00:00:00"/>
    <s v="Raw Material"/>
    <x v="0"/>
    <x v="262"/>
    <s v="EFS"/>
    <m/>
    <x v="30"/>
    <x v="166"/>
    <n v="0"/>
    <n v="0"/>
    <x v="12"/>
    <x v="362"/>
    <n v="15498461"/>
    <m/>
    <n v="6354369"/>
    <m/>
    <m/>
    <m/>
    <m/>
    <m/>
    <m/>
    <d v="2024-04-01T00:00:00"/>
    <m/>
    <m/>
    <m/>
    <m/>
    <s v="OK"/>
    <m/>
    <m/>
    <m/>
    <s v="Chemical"/>
    <n v="3874.6152499999998"/>
    <n v="1588.5922499999999"/>
    <n v="0"/>
    <x v="59"/>
  </r>
  <r>
    <n v="619"/>
    <d v="2023-09-01T00:00:00"/>
    <x v="617"/>
    <d v="2023-08-29T00:00:00"/>
    <s v="Raw Material"/>
    <x v="0"/>
    <x v="377"/>
    <s v="EFS"/>
    <m/>
    <x v="7"/>
    <x v="358"/>
    <n v="0"/>
    <n v="0"/>
    <x v="11"/>
    <x v="363"/>
    <n v="2414493"/>
    <m/>
    <n v="1110667"/>
    <m/>
    <m/>
    <m/>
    <m/>
    <m/>
    <m/>
    <d v="2024-06-11T00:00:00"/>
    <m/>
    <m/>
    <m/>
    <m/>
    <s v="OK"/>
    <m/>
    <m/>
    <m/>
    <s v="FABRIC"/>
    <n v="1640.8379204892967"/>
    <n v="754.78559293238197"/>
    <n v="0"/>
    <x v="58"/>
  </r>
  <r>
    <n v="620"/>
    <d v="2023-09-05T00:00:00"/>
    <x v="618"/>
    <d v="2023-09-01T00:00:00"/>
    <s v="Raw Material"/>
    <x v="0"/>
    <x v="378"/>
    <s v="EFS"/>
    <m/>
    <x v="1"/>
    <x v="357"/>
    <n v="0"/>
    <n v="0"/>
    <x v="1"/>
    <x v="1"/>
    <n v="89166961"/>
    <m/>
    <n v="36558454"/>
    <m/>
    <m/>
    <m/>
    <m/>
    <m/>
    <m/>
    <d v="2024-04-01T00:00:00"/>
    <m/>
    <m/>
    <m/>
    <m/>
    <s v="OK"/>
    <m/>
    <m/>
    <m/>
    <s v="Polyester Staple Fiber"/>
    <n v="298.58734940364207"/>
    <n v="122.42081322200693"/>
    <n v="0"/>
    <x v="60"/>
  </r>
  <r>
    <n v="621"/>
    <d v="2023-09-06T00:00:00"/>
    <x v="619"/>
    <d v="2023-09-01T00:00:00"/>
    <s v="Raw Material"/>
    <x v="0"/>
    <x v="290"/>
    <s v="EFS"/>
    <m/>
    <x v="35"/>
    <x v="359"/>
    <n v="0"/>
    <n v="0"/>
    <x v="12"/>
    <x v="364"/>
    <n v="9119853"/>
    <m/>
    <n v="4195132"/>
    <m/>
    <m/>
    <m/>
    <m/>
    <m/>
    <m/>
    <d v="2024-04-01T00:00:00"/>
    <m/>
    <m/>
    <m/>
    <m/>
    <s v="OK"/>
    <m/>
    <m/>
    <m/>
    <s v="Chemical"/>
    <n v="239.49193802521009"/>
    <n v="110.16628151260504"/>
    <n v="0"/>
    <x v="59"/>
  </r>
  <r>
    <n v="622"/>
    <d v="2023-09-10T00:00:00"/>
    <x v="620"/>
    <d v="2023-09-01T00:00:00"/>
    <s v="Raw Material"/>
    <x v="0"/>
    <x v="379"/>
    <s v="EFS"/>
    <m/>
    <x v="0"/>
    <x v="360"/>
    <n v="0"/>
    <n v="0"/>
    <x v="0"/>
    <x v="0"/>
    <n v="132782349"/>
    <m/>
    <n v="39834705"/>
    <m/>
    <m/>
    <m/>
    <m/>
    <m/>
    <m/>
    <d v="2024-04-01T00:00:00"/>
    <m/>
    <m/>
    <m/>
    <m/>
    <s v="OK"/>
    <m/>
    <m/>
    <m/>
    <s v="Raw Cotton"/>
    <n v="588.65252028195243"/>
    <n v="176.59575741454981"/>
    <n v="0"/>
    <x v="61"/>
  </r>
  <r>
    <n v="623"/>
    <d v="2023-09-06T00:00:00"/>
    <x v="621"/>
    <d v="2023-09-01T00:00:00"/>
    <s v="Raw Material"/>
    <x v="0"/>
    <x v="380"/>
    <s v="EFS"/>
    <m/>
    <x v="0"/>
    <x v="361"/>
    <n v="0"/>
    <n v="0"/>
    <x v="0"/>
    <x v="0"/>
    <n v="56082953"/>
    <m/>
    <n v="16824886"/>
    <m/>
    <m/>
    <m/>
    <m/>
    <m/>
    <m/>
    <d v="2024-04-01T00:00:00"/>
    <m/>
    <m/>
    <m/>
    <m/>
    <s v="OK"/>
    <m/>
    <m/>
    <m/>
    <s v="Raw Cotton"/>
    <n v="692.53603269862435"/>
    <n v="207.76081104442963"/>
    <n v="0"/>
    <x v="59"/>
  </r>
  <r>
    <n v="624"/>
    <d v="2023-09-05T00:00:00"/>
    <x v="622"/>
    <d v="2023-09-01T00:00:00"/>
    <s v="Raw Material"/>
    <x v="0"/>
    <x v="290"/>
    <s v="EFS"/>
    <m/>
    <x v="35"/>
    <x v="362"/>
    <n v="0"/>
    <n v="0"/>
    <x v="12"/>
    <x v="364"/>
    <n v="10541129"/>
    <m/>
    <n v="4848919"/>
    <m/>
    <m/>
    <m/>
    <m/>
    <m/>
    <m/>
    <d v="2024-04-01T00:00:00"/>
    <m/>
    <m/>
    <m/>
    <m/>
    <s v="OK"/>
    <m/>
    <m/>
    <m/>
    <s v="Chemical"/>
    <n v="276.81536239495796"/>
    <n v="127.33505777310924"/>
    <n v="0"/>
    <x v="60"/>
  </r>
  <r>
    <n v="625"/>
    <d v="2023-09-12T00:00:00"/>
    <x v="623"/>
    <d v="2023-06-05T00:00:00"/>
    <s v="Raw Material"/>
    <x v="0"/>
    <x v="381"/>
    <s v="EFS"/>
    <m/>
    <x v="0"/>
    <x v="354"/>
    <n v="0"/>
    <n v="0"/>
    <x v="0"/>
    <x v="0"/>
    <n v="141606053"/>
    <m/>
    <n v="42481816"/>
    <m/>
    <m/>
    <m/>
    <m/>
    <m/>
    <m/>
    <d v="2024-04-01T00:00:00"/>
    <m/>
    <m/>
    <m/>
    <m/>
    <s v="OK"/>
    <m/>
    <m/>
    <m/>
    <s v="Raw Cotton"/>
    <n v="612.13926178123188"/>
    <n v="183.64177896665282"/>
    <n v="0"/>
    <x v="62"/>
  </r>
  <r>
    <n v="626"/>
    <d v="2023-09-12T00:00:00"/>
    <x v="624"/>
    <d v="2023-06-05T00:00:00"/>
    <s v="Raw Material"/>
    <x v="0"/>
    <x v="382"/>
    <s v="EFS"/>
    <m/>
    <x v="0"/>
    <x v="331"/>
    <n v="0"/>
    <n v="0"/>
    <x v="0"/>
    <x v="0"/>
    <n v="13055481"/>
    <m/>
    <n v="3916645"/>
    <m/>
    <m/>
    <m/>
    <m/>
    <m/>
    <m/>
    <d v="2024-04-01T00:00:00"/>
    <m/>
    <m/>
    <m/>
    <m/>
    <s v="OK"/>
    <m/>
    <m/>
    <m/>
    <s v="Raw Cotton"/>
    <n v="648.26858334574706"/>
    <n v="194.48060976215302"/>
    <n v="0"/>
    <x v="62"/>
  </r>
  <r>
    <n v="627"/>
    <d v="2023-09-07T00:00:00"/>
    <x v="625"/>
    <d v="2023-09-06T00:00:00"/>
    <s v="Raw Material"/>
    <x v="0"/>
    <x v="36"/>
    <s v="EFS"/>
    <m/>
    <x v="14"/>
    <x v="343"/>
    <n v="0"/>
    <n v="0"/>
    <x v="6"/>
    <x v="365"/>
    <n v="10315953"/>
    <m/>
    <n v="4229541"/>
    <m/>
    <m/>
    <m/>
    <m/>
    <m/>
    <m/>
    <d v="2024-04-01T00:00:00"/>
    <m/>
    <m/>
    <m/>
    <m/>
    <s v="OK"/>
    <m/>
    <m/>
    <m/>
    <s v="YARN"/>
    <n v="421.40330882352941"/>
    <n v="172.77536764705883"/>
    <n v="0"/>
    <x v="63"/>
  </r>
  <r>
    <n v="628"/>
    <d v="2023-09-07T00:00:00"/>
    <x v="626"/>
    <d v="2023-09-06T00:00:00"/>
    <s v="Raw Material"/>
    <x v="0"/>
    <x v="19"/>
    <s v="EFS"/>
    <m/>
    <x v="66"/>
    <x v="337"/>
    <n v="0"/>
    <n v="0"/>
    <x v="12"/>
    <x v="366"/>
    <n v="14789457"/>
    <m/>
    <n v="7394728"/>
    <m/>
    <m/>
    <m/>
    <m/>
    <m/>
    <m/>
    <d v="2024-04-01T00:00:00"/>
    <m/>
    <m/>
    <m/>
    <m/>
    <s v="OK"/>
    <m/>
    <m/>
    <m/>
    <s v="Chemical"/>
    <n v="568.82526923076921"/>
    <n v="284.41261538461538"/>
    <n v="0"/>
    <x v="63"/>
  </r>
  <r>
    <n v="629"/>
    <d v="2023-09-13T00:00:00"/>
    <x v="627"/>
    <d v="2023-09-08T00:00:00"/>
    <s v="Raw Material"/>
    <x v="0"/>
    <x v="383"/>
    <s v="EFS"/>
    <m/>
    <x v="7"/>
    <x v="363"/>
    <n v="0"/>
    <n v="0"/>
    <x v="11"/>
    <x v="367"/>
    <n v="32338468"/>
    <m/>
    <n v="14875695"/>
    <m/>
    <m/>
    <m/>
    <m/>
    <m/>
    <m/>
    <m/>
    <m/>
    <m/>
    <m/>
    <m/>
    <s v="OK"/>
    <m/>
    <m/>
    <m/>
    <s v="FABRIC"/>
    <n v="4510.2465829846587"/>
    <n v="2074.7133891213389"/>
    <n v="0"/>
    <x v="64"/>
  </r>
  <r>
    <n v="630"/>
    <d v="2023-09-12T00:00:00"/>
    <x v="628"/>
    <d v="2023-09-08T00:00:00"/>
    <s v="Raw Material"/>
    <x v="0"/>
    <x v="384"/>
    <s v="EFS"/>
    <m/>
    <x v="14"/>
    <x v="88"/>
    <n v="0"/>
    <n v="0"/>
    <x v="6"/>
    <x v="368"/>
    <n v="9288310"/>
    <m/>
    <n v="3808207"/>
    <m/>
    <m/>
    <m/>
    <m/>
    <m/>
    <m/>
    <d v="2024-04-01T00:00:00"/>
    <m/>
    <m/>
    <m/>
    <m/>
    <s v="OK"/>
    <m/>
    <m/>
    <m/>
    <s v="YARN"/>
    <n v="476.71718701081403"/>
    <n v="195.45404154199107"/>
    <n v="0"/>
    <x v="62"/>
  </r>
  <r>
    <n v="631"/>
    <d v="2023-09-08T00:00:00"/>
    <x v="629"/>
    <d v="2023-09-08T00:00:00"/>
    <s v="Raw Material"/>
    <x v="0"/>
    <x v="60"/>
    <s v="EFS"/>
    <m/>
    <x v="14"/>
    <x v="343"/>
    <n v="0"/>
    <n v="0"/>
    <x v="6"/>
    <x v="369"/>
    <n v="9780544"/>
    <m/>
    <n v="4010023"/>
    <m/>
    <m/>
    <m/>
    <m/>
    <m/>
    <m/>
    <d v="2024-04-01T00:00:00"/>
    <m/>
    <m/>
    <m/>
    <m/>
    <s v="OK"/>
    <m/>
    <m/>
    <m/>
    <s v="YARN"/>
    <n v="423.40017316017315"/>
    <n v="173.59406926406928"/>
    <n v="0"/>
    <x v="65"/>
  </r>
  <r>
    <n v="632"/>
    <d v="2023-09-10T00:00:00"/>
    <x v="630"/>
    <d v="2023-09-08T00:00:00"/>
    <s v="Raw Material"/>
    <x v="0"/>
    <x v="385"/>
    <s v="EFS"/>
    <m/>
    <x v="0"/>
    <x v="360"/>
    <n v="0"/>
    <n v="0"/>
    <x v="0"/>
    <x v="0"/>
    <n v="139921809"/>
    <m/>
    <n v="41976543"/>
    <m/>
    <m/>
    <m/>
    <m/>
    <m/>
    <m/>
    <d v="2024-04-01T00:00:00"/>
    <m/>
    <m/>
    <m/>
    <m/>
    <s v="OK"/>
    <m/>
    <m/>
    <m/>
    <s v="Raw Cotton"/>
    <n v="593.57565743423538"/>
    <n v="178.07269850292923"/>
    <n v="0"/>
    <x v="61"/>
  </r>
  <r>
    <n v="633"/>
    <d v="2023-09-12T00:00:00"/>
    <x v="631"/>
    <d v="2023-09-08T00:00:00"/>
    <s v="Raw Material"/>
    <x v="0"/>
    <x v="386"/>
    <s v="EFS"/>
    <m/>
    <x v="0"/>
    <x v="361"/>
    <n v="0"/>
    <n v="0"/>
    <x v="0"/>
    <x v="0"/>
    <n v="224814825"/>
    <m/>
    <n v="67444448"/>
    <m/>
    <m/>
    <m/>
    <m/>
    <m/>
    <m/>
    <d v="2024-04-01T00:00:00"/>
    <m/>
    <m/>
    <m/>
    <m/>
    <s v="OK"/>
    <m/>
    <m/>
    <m/>
    <s v="Raw Cotton"/>
    <n v="698.3279906067412"/>
    <n v="209.49839873514054"/>
    <n v="0"/>
    <x v="62"/>
  </r>
  <r>
    <n v="634"/>
    <d v="2023-09-12T00:00:00"/>
    <x v="632"/>
    <d v="2023-09-12T00:00:00"/>
    <s v="Raw Material"/>
    <x v="0"/>
    <x v="387"/>
    <s v="EFS"/>
    <m/>
    <x v="7"/>
    <x v="364"/>
    <n v="0"/>
    <n v="0"/>
    <x v="11"/>
    <x v="370"/>
    <n v="6518675"/>
    <m/>
    <n v="2998591"/>
    <m/>
    <m/>
    <m/>
    <m/>
    <m/>
    <m/>
    <d v="2024-06-11T00:00:00"/>
    <m/>
    <m/>
    <m/>
    <m/>
    <s v="OK"/>
    <m/>
    <m/>
    <m/>
    <s v="FABRIC"/>
    <n v="1632.9346192384769"/>
    <n v="751.15005010020036"/>
    <n v="0"/>
    <x v="62"/>
  </r>
  <r>
    <n v="635"/>
    <d v="2023-09-14T00:00:00"/>
    <x v="633"/>
    <d v="2023-09-08T00:00:00"/>
    <s v="Raw Material"/>
    <x v="0"/>
    <x v="388"/>
    <s v="EFS"/>
    <m/>
    <x v="0"/>
    <x v="361"/>
    <n v="0"/>
    <n v="0"/>
    <x v="0"/>
    <x v="0"/>
    <n v="56285934"/>
    <m/>
    <n v="16885780"/>
    <m/>
    <m/>
    <m/>
    <m/>
    <m/>
    <m/>
    <d v="2024-04-01T00:00:00"/>
    <m/>
    <m/>
    <m/>
    <m/>
    <s v="OK"/>
    <m/>
    <m/>
    <m/>
    <s v="Raw Cotton"/>
    <n v="698.32798600513638"/>
    <n v="209.49839332018215"/>
    <n v="0"/>
    <x v="66"/>
  </r>
  <r>
    <n v="636"/>
    <d v="2023-09-15T00:00:00"/>
    <x v="634"/>
    <d v="2023-09-13T00:00:00"/>
    <s v="Raw Material"/>
    <x v="0"/>
    <x v="389"/>
    <s v="EFS"/>
    <m/>
    <x v="41"/>
    <x v="365"/>
    <n v="0"/>
    <n v="0"/>
    <x v="5"/>
    <x v="203"/>
    <n v="62011985"/>
    <m/>
    <n v="28525513"/>
    <m/>
    <m/>
    <m/>
    <m/>
    <m/>
    <m/>
    <d v="2024-04-01T00:00:00"/>
    <m/>
    <m/>
    <m/>
    <m/>
    <s v="OK"/>
    <m/>
    <m/>
    <m/>
    <s v="DYES"/>
    <n v="13935.277528089888"/>
    <n v="6410.2276404494378"/>
    <n v="0"/>
    <x v="67"/>
  </r>
  <r>
    <n v="637"/>
    <d v="2023-09-16T00:00:00"/>
    <x v="635"/>
    <d v="2023-09-08T00:00:00"/>
    <s v="Raw Material"/>
    <x v="0"/>
    <x v="390"/>
    <s v="EFS"/>
    <m/>
    <x v="41"/>
    <x v="366"/>
    <n v="0"/>
    <n v="0"/>
    <x v="5"/>
    <x v="358"/>
    <n v="24463120"/>
    <m/>
    <n v="11253035"/>
    <m/>
    <m/>
    <m/>
    <m/>
    <m/>
    <m/>
    <d v="2024-04-01T00:00:00"/>
    <m/>
    <m/>
    <m/>
    <m/>
    <s v="OK"/>
    <m/>
    <m/>
    <m/>
    <s v="DYES"/>
    <n v="12545.189743589744"/>
    <n v="5770.7871794871799"/>
    <n v="0"/>
    <x v="68"/>
  </r>
  <r>
    <n v="638"/>
    <d v="2023-09-18T00:00:00"/>
    <x v="636"/>
    <d v="2023-09-18T00:00:00"/>
    <s v="Raw Material"/>
    <x v="0"/>
    <x v="36"/>
    <s v="EFS"/>
    <m/>
    <x v="14"/>
    <x v="330"/>
    <n v="0"/>
    <n v="0"/>
    <x v="6"/>
    <x v="371"/>
    <n v="10650516"/>
    <m/>
    <n v="4366712"/>
    <m/>
    <m/>
    <m/>
    <m/>
    <m/>
    <m/>
    <d v="2024-04-01T00:00:00"/>
    <m/>
    <m/>
    <m/>
    <m/>
    <s v="OK"/>
    <m/>
    <m/>
    <m/>
    <s v="YARN"/>
    <n v="435.07009803921568"/>
    <n v="178.37875816993463"/>
    <n v="0"/>
    <x v="69"/>
  </r>
  <r>
    <n v="639"/>
    <d v="2023-09-19T00:00:00"/>
    <x v="637"/>
    <d v="2023-09-13T00:00:00"/>
    <s v="Raw Material"/>
    <x v="0"/>
    <x v="311"/>
    <s v="EFS"/>
    <m/>
    <x v="59"/>
    <x v="367"/>
    <n v="0"/>
    <n v="0"/>
    <x v="5"/>
    <x v="236"/>
    <n v="5829139"/>
    <m/>
    <n v="1748742"/>
    <m/>
    <m/>
    <m/>
    <m/>
    <m/>
    <m/>
    <d v="2024-04-01T00:00:00"/>
    <m/>
    <m/>
    <m/>
    <m/>
    <s v="OK"/>
    <m/>
    <m/>
    <m/>
    <s v="DYES"/>
    <n v="1665.4682857142857"/>
    <n v="499.64057142857143"/>
    <n v="0"/>
    <x v="70"/>
  </r>
  <r>
    <n v="640"/>
    <d v="2023-09-19T00:00:00"/>
    <x v="638"/>
    <d v="2023-09-19T00:00:00"/>
    <s v="Raw Material"/>
    <x v="0"/>
    <x v="391"/>
    <s v="EFS"/>
    <m/>
    <x v="34"/>
    <x v="368"/>
    <n v="0"/>
    <n v="0"/>
    <x v="5"/>
    <x v="372"/>
    <n v="21961036"/>
    <m/>
    <n v="10102076"/>
    <m/>
    <m/>
    <m/>
    <m/>
    <m/>
    <m/>
    <d v="2024-04-01T00:00:00"/>
    <m/>
    <m/>
    <m/>
    <m/>
    <s v="OK"/>
    <m/>
    <m/>
    <m/>
    <s v="DYES"/>
    <n v="3378.6209230769232"/>
    <n v="1554.1655384615385"/>
    <n v="0"/>
    <x v="70"/>
  </r>
  <r>
    <n v="641"/>
    <d v="2023-09-21T00:00:00"/>
    <x v="639"/>
    <d v="2023-09-18T00:00:00"/>
    <s v="Raw Material"/>
    <x v="0"/>
    <x v="93"/>
    <s v="EFS"/>
    <m/>
    <x v="34"/>
    <x v="369"/>
    <n v="0"/>
    <n v="0"/>
    <x v="5"/>
    <x v="373"/>
    <n v="13903989"/>
    <m/>
    <n v="6395834"/>
    <m/>
    <m/>
    <m/>
    <m/>
    <m/>
    <m/>
    <d v="2024-04-01T00:00:00"/>
    <m/>
    <m/>
    <m/>
    <m/>
    <s v="OK"/>
    <m/>
    <m/>
    <m/>
    <s v="DYES"/>
    <n v="1158.6657499999999"/>
    <n v="532.98616666666669"/>
    <n v="0"/>
    <x v="71"/>
  </r>
  <r>
    <n v="642"/>
    <d v="2023-09-21T00:00:00"/>
    <x v="640"/>
    <d v="2023-09-18T00:00:00"/>
    <s v="Raw Material"/>
    <x v="2"/>
    <x v="392"/>
    <s v="EFS"/>
    <m/>
    <x v="17"/>
    <x v="104"/>
    <n v="8080"/>
    <n v="8080"/>
    <x v="11"/>
    <x v="374"/>
    <n v="9341533"/>
    <m/>
    <n v="3830029"/>
    <m/>
    <m/>
    <m/>
    <m/>
    <m/>
    <m/>
    <d v="2024-04-01T00:00:00"/>
    <m/>
    <m/>
    <m/>
    <m/>
    <s v="OK"/>
    <m/>
    <m/>
    <m/>
    <s v="FABRIC"/>
    <n v="1156.1303217821783"/>
    <n v="474.01349009900991"/>
    <n v="3830029"/>
    <x v="71"/>
  </r>
  <r>
    <n v="642"/>
    <d v="2023-09-21T00:00:00"/>
    <x v="640"/>
    <d v="2023-09-18T00:00:00"/>
    <s v="Raw Material"/>
    <x v="2"/>
    <x v="393"/>
    <s v="EFS"/>
    <m/>
    <x v="7"/>
    <x v="81"/>
    <n v="8080"/>
    <n v="3300"/>
    <x v="11"/>
    <x v="374"/>
    <n v="5220841"/>
    <m/>
    <n v="2401587"/>
    <m/>
    <m/>
    <m/>
    <m/>
    <m/>
    <m/>
    <d v="2024-04-01T00:00:00"/>
    <m/>
    <m/>
    <m/>
    <m/>
    <s v="OK"/>
    <m/>
    <m/>
    <m/>
    <s v="FABRIC"/>
    <n v="1582.0730303030302"/>
    <n v="727.75363636363636"/>
    <n v="5880249.3818181818"/>
    <x v="71"/>
  </r>
  <r>
    <n v="643"/>
    <d v="2023-09-22T00:00:00"/>
    <x v="641"/>
    <d v="2023-09-16T00:00:00"/>
    <s v="Raw Material"/>
    <x v="0"/>
    <x v="290"/>
    <s v="EFS"/>
    <m/>
    <x v="35"/>
    <x v="359"/>
    <n v="0"/>
    <n v="0"/>
    <x v="12"/>
    <x v="110"/>
    <n v="8920945"/>
    <m/>
    <n v="4103634"/>
    <m/>
    <m/>
    <m/>
    <m/>
    <m/>
    <m/>
    <d v="2024-04-01T00:00:00"/>
    <m/>
    <m/>
    <m/>
    <m/>
    <s v="OK"/>
    <m/>
    <m/>
    <m/>
    <s v="Chemical"/>
    <n v="234.26851365546219"/>
    <n v="107.76349789915966"/>
    <n v="0"/>
    <x v="72"/>
  </r>
  <r>
    <n v="644"/>
    <d v="2023-09-22T00:00:00"/>
    <x v="642"/>
    <d v="2023-09-19T00:00:00"/>
    <s v="Raw Material"/>
    <x v="0"/>
    <x v="394"/>
    <s v="EFS"/>
    <m/>
    <x v="80"/>
    <x v="370"/>
    <n v="0"/>
    <n v="0"/>
    <x v="5"/>
    <x v="375"/>
    <n v="49872874"/>
    <m/>
    <n v="22057321"/>
    <m/>
    <m/>
    <m/>
    <m/>
    <m/>
    <m/>
    <d v="2024-04-01T00:00:00"/>
    <m/>
    <m/>
    <m/>
    <m/>
    <s v="OK"/>
    <m/>
    <m/>
    <m/>
    <s v="DYES"/>
    <n v="8175.8809836065575"/>
    <n v="3615.9542622950821"/>
    <n v="0"/>
    <x v="72"/>
  </r>
  <r>
    <n v="645"/>
    <d v="2023-09-26T00:00:00"/>
    <x v="643"/>
    <d v="2023-09-19T00:00:00"/>
    <s v="Raw Material"/>
    <x v="0"/>
    <x v="36"/>
    <s v="EFS"/>
    <m/>
    <x v="14"/>
    <x v="330"/>
    <n v="0"/>
    <n v="0"/>
    <x v="6"/>
    <x v="376"/>
    <n v="10505890"/>
    <m/>
    <n v="4307415"/>
    <m/>
    <m/>
    <m/>
    <m/>
    <m/>
    <m/>
    <d v="2024-04-01T00:00:00"/>
    <m/>
    <m/>
    <m/>
    <m/>
    <s v="OK"/>
    <m/>
    <m/>
    <m/>
    <s v="YARN"/>
    <n v="429.16217320261438"/>
    <n v="175.95649509803923"/>
    <n v="0"/>
    <x v="73"/>
  </r>
  <r>
    <n v="646"/>
    <d v="2023-09-29T00:00:00"/>
    <x v="644"/>
    <d v="2023-09-19T00:00:00"/>
    <s v="Raw Material"/>
    <x v="0"/>
    <x v="185"/>
    <s v="EFS"/>
    <m/>
    <x v="0"/>
    <x v="360"/>
    <n v="0"/>
    <n v="0"/>
    <x v="0"/>
    <x v="0"/>
    <n v="27633075"/>
    <m/>
    <n v="8289923"/>
    <m/>
    <m/>
    <m/>
    <m/>
    <m/>
    <m/>
    <d v="2024-04-01T00:00:00"/>
    <m/>
    <m/>
    <m/>
    <m/>
    <s v="OK"/>
    <m/>
    <m/>
    <m/>
    <s v="Raw Cotton"/>
    <n v="563.94030612244899"/>
    <n v="169.18210204081632"/>
    <n v="0"/>
    <x v="74"/>
  </r>
  <r>
    <n v="647"/>
    <d v="2023-10-03T00:00:00"/>
    <x v="645"/>
    <d v="2023-10-02T00:00:00"/>
    <s v="Raw Material"/>
    <x v="0"/>
    <x v="36"/>
    <s v="EFS"/>
    <m/>
    <x v="14"/>
    <x v="330"/>
    <n v="0"/>
    <n v="0"/>
    <x v="6"/>
    <x v="376"/>
    <n v="10323769"/>
    <m/>
    <n v="4232745"/>
    <m/>
    <m/>
    <m/>
    <m/>
    <m/>
    <m/>
    <d v="2024-04-01T00:00:00"/>
    <m/>
    <m/>
    <m/>
    <m/>
    <s v="OK"/>
    <m/>
    <m/>
    <m/>
    <s v="YARN"/>
    <n v="421.72258986928102"/>
    <n v="172.90625"/>
    <n v="0"/>
    <x v="75"/>
  </r>
  <r>
    <n v="648"/>
    <d v="2023-10-11T00:00:00"/>
    <x v="646"/>
    <d v="2023-10-03T00:00:00"/>
    <s v="Raw Material"/>
    <x v="0"/>
    <x v="256"/>
    <s v="EFS"/>
    <m/>
    <x v="61"/>
    <x v="371"/>
    <n v="0"/>
    <n v="0"/>
    <x v="12"/>
    <x v="318"/>
    <n v="2703795"/>
    <m/>
    <n v="811138"/>
    <m/>
    <m/>
    <m/>
    <m/>
    <m/>
    <m/>
    <d v="2024-04-01T00:00:00"/>
    <m/>
    <m/>
    <m/>
    <m/>
    <s v="OK"/>
    <m/>
    <m/>
    <m/>
    <s v="Chemical"/>
    <n v="2703.7950000000001"/>
    <n v="811.13800000000003"/>
    <n v="0"/>
    <x v="76"/>
  </r>
  <r>
    <n v="649"/>
    <d v="2023-10-12T00:00:00"/>
    <x v="647"/>
    <d v="2023-10-05T00:00:00"/>
    <s v="Raw Material"/>
    <x v="0"/>
    <x v="395"/>
    <s v="EFS"/>
    <m/>
    <x v="0"/>
    <x v="372"/>
    <n v="0"/>
    <n v="0"/>
    <x v="0"/>
    <x v="0"/>
    <n v="123696960"/>
    <m/>
    <n v="37109088"/>
    <m/>
    <m/>
    <m/>
    <m/>
    <m/>
    <m/>
    <d v="2024-04-01T00:00:00"/>
    <m/>
    <m/>
    <m/>
    <m/>
    <s v="OK"/>
    <m/>
    <m/>
    <m/>
    <s v="Raw Cotton"/>
    <n v="623.13023590869932"/>
    <n v="186.9390707726098"/>
    <n v="0"/>
    <x v="77"/>
  </r>
  <r>
    <n v="650"/>
    <d v="2023-10-14T00:00:00"/>
    <x v="648"/>
    <d v="2023-10-06T00:00:00"/>
    <s v="Raw Material"/>
    <x v="0"/>
    <x v="396"/>
    <s v="EFS"/>
    <m/>
    <x v="64"/>
    <x v="373"/>
    <n v="0"/>
    <n v="0"/>
    <x v="5"/>
    <x v="286"/>
    <n v="4859652"/>
    <m/>
    <n v="1992458"/>
    <m/>
    <m/>
    <m/>
    <m/>
    <m/>
    <m/>
    <d v="2024-04-01T00:00:00"/>
    <m/>
    <m/>
    <m/>
    <m/>
    <s v="OK"/>
    <m/>
    <m/>
    <m/>
    <s v="DYES"/>
    <n v="4225.7843478260866"/>
    <n v="1732.5721739130436"/>
    <n v="0"/>
    <x v="78"/>
  </r>
  <r>
    <n v="651"/>
    <d v="2023-10-10T00:00:00"/>
    <x v="649"/>
    <d v="2023-10-06T00:00:00"/>
    <s v="Raw Material"/>
    <x v="0"/>
    <x v="397"/>
    <s v="EFS"/>
    <m/>
    <x v="1"/>
    <x v="374"/>
    <n v="0"/>
    <n v="0"/>
    <x v="1"/>
    <x v="1"/>
    <n v="84266297"/>
    <m/>
    <n v="34549182"/>
    <m/>
    <m/>
    <m/>
    <m/>
    <m/>
    <m/>
    <d v="2024-04-01T00:00:00"/>
    <m/>
    <m/>
    <m/>
    <m/>
    <s v="OK"/>
    <m/>
    <m/>
    <m/>
    <s v="Polyester Staple Fiber"/>
    <n v="282.05612115791683"/>
    <n v="115.64301044460183"/>
    <n v="0"/>
    <x v="79"/>
  </r>
  <r>
    <n v="652"/>
    <d v="2023-10-10T00:00:00"/>
    <x v="650"/>
    <d v="2023-10-06T00:00:00"/>
    <s v="Raw Material"/>
    <x v="0"/>
    <x v="398"/>
    <s v="EFS"/>
    <m/>
    <x v="1"/>
    <x v="375"/>
    <n v="0"/>
    <n v="0"/>
    <x v="1"/>
    <x v="1"/>
    <n v="8520080"/>
    <m/>
    <n v="3493233"/>
    <m/>
    <m/>
    <m/>
    <m/>
    <m/>
    <m/>
    <d v="2024-04-01T00:00:00"/>
    <m/>
    <m/>
    <m/>
    <m/>
    <s v="OK"/>
    <m/>
    <m/>
    <m/>
    <s v="Polyester Staple Fiber"/>
    <n v="329.37392480912342"/>
    <n v="135.04331690345029"/>
    <n v="0"/>
    <x v="79"/>
  </r>
  <r>
    <n v="653"/>
    <d v="2023-10-14T00:00:00"/>
    <x v="651"/>
    <d v="2023-10-13T00:00:00"/>
    <s v="Raw Material"/>
    <x v="0"/>
    <x v="15"/>
    <s v="EFS"/>
    <m/>
    <x v="41"/>
    <x v="376"/>
    <n v="0"/>
    <n v="0"/>
    <x v="5"/>
    <x v="212"/>
    <n v="5233691"/>
    <m/>
    <n v="2407498"/>
    <m/>
    <m/>
    <m/>
    <m/>
    <m/>
    <m/>
    <d v="2024-04-01T00:00:00"/>
    <m/>
    <m/>
    <m/>
    <m/>
    <s v="OK"/>
    <m/>
    <m/>
    <m/>
    <s v="DYES"/>
    <n v="10467.382"/>
    <n v="4814.9960000000001"/>
    <n v="0"/>
    <x v="78"/>
  </r>
  <r>
    <n v="654"/>
    <d v="2023-10-17T00:00:00"/>
    <x v="652"/>
    <d v="2023-10-17T00:00:00"/>
    <s v="Raw Material"/>
    <x v="0"/>
    <x v="399"/>
    <s v="EFS"/>
    <m/>
    <x v="14"/>
    <x v="377"/>
    <n v="0"/>
    <n v="0"/>
    <x v="13"/>
    <x v="377"/>
    <n v="416136"/>
    <m/>
    <n v="170617"/>
    <m/>
    <m/>
    <m/>
    <m/>
    <m/>
    <m/>
    <d v="2024-04-01T00:00:00"/>
    <m/>
    <m/>
    <m/>
    <m/>
    <s v="OK"/>
    <m/>
    <m/>
    <m/>
    <s v="YARN"/>
    <n v="2537.4146341463415"/>
    <n v="1040.3475609756097"/>
    <n v="0"/>
    <x v="80"/>
  </r>
  <r>
    <n v="655"/>
    <d v="2023-10-19T00:00:00"/>
    <x v="653"/>
    <d v="2023-10-18T00:00:00"/>
    <s v="Raw Material"/>
    <x v="0"/>
    <x v="400"/>
    <s v="EFS"/>
    <m/>
    <x v="65"/>
    <x v="378"/>
    <n v="0"/>
    <n v="0"/>
    <x v="2"/>
    <x v="378"/>
    <n v="2015961"/>
    <m/>
    <n v="826544"/>
    <m/>
    <m/>
    <m/>
    <m/>
    <m/>
    <m/>
    <d v="2024-04-01T00:00:00"/>
    <m/>
    <m/>
    <m/>
    <m/>
    <s v="OK"/>
    <m/>
    <m/>
    <m/>
    <s v="FABRIC"/>
    <n v="4846.0600961538457"/>
    <n v="1986.8846153846155"/>
    <n v="0"/>
    <x v="81"/>
  </r>
  <r>
    <n v="656"/>
    <d v="2023-10-20T00:00:00"/>
    <x v="654"/>
    <d v="2023-10-18T00:00:00"/>
    <s v="Raw Material"/>
    <x v="0"/>
    <x v="36"/>
    <s v="EFS"/>
    <m/>
    <x v="14"/>
    <x v="330"/>
    <n v="0"/>
    <n v="0"/>
    <x v="6"/>
    <x v="376"/>
    <n v="9893463"/>
    <m/>
    <n v="4056320"/>
    <m/>
    <m/>
    <m/>
    <m/>
    <m/>
    <m/>
    <d v="2024-04-01T00:00:00"/>
    <m/>
    <m/>
    <m/>
    <m/>
    <s v="OK"/>
    <m/>
    <m/>
    <m/>
    <s v="YARN"/>
    <n v="404.14473039215687"/>
    <n v="165.69934640522877"/>
    <n v="0"/>
    <x v="82"/>
  </r>
  <r>
    <n v="657"/>
    <d v="2023-10-20T00:00:00"/>
    <x v="655"/>
    <d v="2023-10-20T00:00:00"/>
    <s v="Raw Material"/>
    <x v="0"/>
    <x v="401"/>
    <s v="EFS"/>
    <m/>
    <x v="0"/>
    <x v="379"/>
    <n v="0"/>
    <n v="0"/>
    <x v="0"/>
    <x v="0"/>
    <n v="12699453"/>
    <m/>
    <n v="3809836"/>
    <m/>
    <m/>
    <m/>
    <m/>
    <m/>
    <m/>
    <d v="2024-04-01T00:00:00"/>
    <m/>
    <m/>
    <m/>
    <m/>
    <s v="OK"/>
    <m/>
    <m/>
    <m/>
    <s v="Raw Cotton"/>
    <n v="637.68280190810947"/>
    <n v="191.30484559377354"/>
    <n v="0"/>
    <x v="82"/>
  </r>
  <r>
    <n v="658"/>
    <d v="2023-10-24T00:00:00"/>
    <x v="656"/>
    <d v="2023-10-18T00:00:00"/>
    <s v="Raw Material"/>
    <x v="1"/>
    <x v="402"/>
    <s v="EFS"/>
    <m/>
    <x v="81"/>
    <x v="380"/>
    <n v="288"/>
    <n v="288"/>
    <x v="13"/>
    <x v="379"/>
    <n v="722601"/>
    <m/>
    <n v="296266"/>
    <m/>
    <m/>
    <m/>
    <m/>
    <m/>
    <m/>
    <m/>
    <m/>
    <m/>
    <m/>
    <m/>
    <s v="OK"/>
    <m/>
    <m/>
    <m/>
    <s v="YARN"/>
    <n v="2509.03125"/>
    <n v="1028.7013888888889"/>
    <n v="296266"/>
    <x v="83"/>
  </r>
  <r>
    <n v="659"/>
    <d v="2023-10-25T00:00:00"/>
    <x v="657"/>
    <d v="2023-10-20T00:00:00"/>
    <s v="Raw Material"/>
    <x v="0"/>
    <x v="403"/>
    <s v="EFS"/>
    <m/>
    <x v="1"/>
    <x v="374"/>
    <n v="0"/>
    <n v="0"/>
    <x v="1"/>
    <x v="1"/>
    <n v="83414636"/>
    <m/>
    <n v="34200000"/>
    <m/>
    <m/>
    <m/>
    <m/>
    <m/>
    <m/>
    <d v="2024-04-01T00:00:00"/>
    <m/>
    <m/>
    <m/>
    <m/>
    <s v="OK"/>
    <m/>
    <m/>
    <m/>
    <s v="Polyester Staple Fiber"/>
    <n v="277.80128424249222"/>
    <n v="113.89852400834349"/>
    <n v="0"/>
    <x v="84"/>
  </r>
  <r>
    <n v="660"/>
    <d v="2023-10-26T00:00:00"/>
    <x v="658"/>
    <d v="2023-10-26T00:00:00"/>
    <s v="Raw Material"/>
    <x v="0"/>
    <x v="249"/>
    <s v="EFS"/>
    <m/>
    <x v="33"/>
    <x v="381"/>
    <n v="0"/>
    <n v="0"/>
    <x v="12"/>
    <x v="380"/>
    <n v="11917133"/>
    <m/>
    <n v="5481881"/>
    <m/>
    <m/>
    <m/>
    <m/>
    <m/>
    <m/>
    <d v="2024-04-01T00:00:00"/>
    <m/>
    <m/>
    <m/>
    <m/>
    <s v="OK"/>
    <m/>
    <m/>
    <m/>
    <s v="Chemical"/>
    <n v="794.47553333333337"/>
    <n v="365.45873333333333"/>
    <n v="0"/>
    <x v="85"/>
  </r>
  <r>
    <n v="661"/>
    <d v="2023-10-27T00:00:00"/>
    <x v="659"/>
    <d v="2023-10-27T00:00:00"/>
    <s v="Raw Material"/>
    <x v="0"/>
    <x v="36"/>
    <s v="EFS"/>
    <m/>
    <x v="14"/>
    <x v="330"/>
    <n v="0"/>
    <n v="0"/>
    <x v="6"/>
    <x v="376"/>
    <n v="10009521"/>
    <m/>
    <n v="4103904"/>
    <m/>
    <m/>
    <m/>
    <m/>
    <m/>
    <m/>
    <d v="2024-04-01T00:00:00"/>
    <m/>
    <m/>
    <m/>
    <m/>
    <s v="OK"/>
    <m/>
    <m/>
    <m/>
    <s v="YARN"/>
    <n v="408.8856617647059"/>
    <n v="167.64313725490197"/>
    <n v="0"/>
    <x v="86"/>
  </r>
  <r>
    <n v="662"/>
    <d v="2023-11-01T00:00:00"/>
    <x v="660"/>
    <d v="2023-10-28T00:00:00"/>
    <s v="Raw Material"/>
    <x v="0"/>
    <x v="404"/>
    <s v="EFS"/>
    <m/>
    <x v="0"/>
    <x v="372"/>
    <n v="0"/>
    <n v="0"/>
    <x v="0"/>
    <x v="0"/>
    <n v="122192377"/>
    <m/>
    <n v="36657713"/>
    <m/>
    <m/>
    <m/>
    <m/>
    <m/>
    <m/>
    <d v="2024-04-01T00:00:00"/>
    <m/>
    <m/>
    <m/>
    <m/>
    <s v="OK"/>
    <m/>
    <m/>
    <m/>
    <s v="Raw Cotton"/>
    <n v="610.8244494988628"/>
    <n v="183.24733434977131"/>
    <n v="0"/>
    <x v="87"/>
  </r>
  <r>
    <n v="663"/>
    <d v="2023-11-03T00:00:00"/>
    <x v="661"/>
    <d v="2023-11-01T00:00:00"/>
    <s v="Raw Material"/>
    <x v="0"/>
    <x v="325"/>
    <s v="EFS"/>
    <m/>
    <x v="37"/>
    <x v="61"/>
    <n v="0"/>
    <n v="0"/>
    <x v="12"/>
    <x v="381"/>
    <n v="11018024"/>
    <m/>
    <n v="3635948"/>
    <m/>
    <m/>
    <m/>
    <m/>
    <m/>
    <m/>
    <d v="2024-04-01T00:00:00"/>
    <m/>
    <m/>
    <m/>
    <m/>
    <s v="OK"/>
    <m/>
    <m/>
    <m/>
    <s v="Chemical"/>
    <n v="588.56965811965813"/>
    <n v="194.22799145299146"/>
    <n v="0"/>
    <x v="88"/>
  </r>
  <r>
    <n v="664"/>
    <d v="2023-11-04T00:00:00"/>
    <x v="662"/>
    <d v="2023-11-03T00:00:00"/>
    <s v="Raw Material"/>
    <x v="1"/>
    <x v="405"/>
    <s v="EFS"/>
    <m/>
    <x v="82"/>
    <x v="382"/>
    <n v="1300"/>
    <n v="1300"/>
    <x v="2"/>
    <x v="382"/>
    <n v="5386920"/>
    <m/>
    <n v="2693460"/>
    <m/>
    <m/>
    <m/>
    <m/>
    <m/>
    <m/>
    <m/>
    <m/>
    <m/>
    <m/>
    <m/>
    <s v="OK"/>
    <m/>
    <m/>
    <m/>
    <s v="FABRIC"/>
    <n v="4143.7846153846158"/>
    <n v="2071.8923076923079"/>
    <n v="2693460.0000000005"/>
    <x v="89"/>
  </r>
  <r>
    <n v="665"/>
    <d v="2023-11-04T00:00:00"/>
    <x v="663"/>
    <d v="2023-11-03T00:00:00"/>
    <s v="Raw Material"/>
    <x v="1"/>
    <x v="406"/>
    <s v="EFS"/>
    <m/>
    <x v="82"/>
    <x v="383"/>
    <n v="4132"/>
    <n v="4132"/>
    <x v="2"/>
    <x v="383"/>
    <n v="9283055"/>
    <m/>
    <n v="4270206"/>
    <m/>
    <m/>
    <m/>
    <m/>
    <m/>
    <m/>
    <m/>
    <m/>
    <m/>
    <m/>
    <m/>
    <s v="OK"/>
    <m/>
    <m/>
    <m/>
    <s v="FABRIC"/>
    <n v="2246.6251210067762"/>
    <n v="1033.447725072604"/>
    <n v="4270206"/>
    <x v="89"/>
  </r>
  <r>
    <n v="666"/>
    <d v="2023-11-06T00:00:00"/>
    <x v="664"/>
    <d v="2023-11-01T00:00:00"/>
    <s v="Packing Material"/>
    <x v="0"/>
    <x v="407"/>
    <s v="EFS"/>
    <m/>
    <x v="24"/>
    <x v="263"/>
    <n v="0"/>
    <n v="0"/>
    <x v="9"/>
    <x v="57"/>
    <n v="9015082"/>
    <m/>
    <n v="4146938"/>
    <m/>
    <m/>
    <m/>
    <m/>
    <m/>
    <m/>
    <d v="2024-04-01T00:00:00"/>
    <m/>
    <m/>
    <m/>
    <m/>
    <s v="OK"/>
    <m/>
    <m/>
    <m/>
    <s v="Packing Material"/>
    <n v="360.35823639924848"/>
    <n v="165.76479993604349"/>
    <n v="0"/>
    <x v="77"/>
  </r>
  <r>
    <n v="667"/>
    <d v="2023-11-10T00:00:00"/>
    <x v="665"/>
    <d v="2023-11-04T00:00:00"/>
    <s v="Raw Material"/>
    <x v="0"/>
    <x v="152"/>
    <s v="EFS"/>
    <m/>
    <x v="41"/>
    <x v="384"/>
    <n v="0"/>
    <n v="0"/>
    <x v="5"/>
    <x v="358"/>
    <n v="20268877"/>
    <m/>
    <n v="9323683"/>
    <m/>
    <m/>
    <m/>
    <m/>
    <m/>
    <m/>
    <d v="2024-04-01T00:00:00"/>
    <m/>
    <m/>
    <m/>
    <m/>
    <s v="OK"/>
    <m/>
    <m/>
    <m/>
    <s v="DYES"/>
    <n v="10134.4385"/>
    <n v="4661.8415000000005"/>
    <n v="0"/>
    <x v="90"/>
  </r>
  <r>
    <n v="668"/>
    <d v="2023-11-09T00:00:00"/>
    <x v="666"/>
    <d v="2023-11-06T00:00:00"/>
    <s v="Raw Material"/>
    <x v="0"/>
    <x v="19"/>
    <s v="EFS"/>
    <m/>
    <x v="66"/>
    <x v="385"/>
    <n v="0"/>
    <n v="0"/>
    <x v="12"/>
    <x v="239"/>
    <n v="12086747"/>
    <m/>
    <n v="6043373"/>
    <m/>
    <m/>
    <m/>
    <m/>
    <m/>
    <m/>
    <d v="2024-04-01T00:00:00"/>
    <m/>
    <m/>
    <m/>
    <m/>
    <s v="OK"/>
    <m/>
    <m/>
    <m/>
    <s v="Chemical"/>
    <n v="464.87488461538459"/>
    <n v="232.43742307692307"/>
    <n v="0"/>
    <x v="91"/>
  </r>
  <r>
    <n v="669"/>
    <d v="2023-11-16T00:00:00"/>
    <x v="667"/>
    <d v="2023-11-10T00:00:00"/>
    <s v="Raw Material"/>
    <x v="0"/>
    <x v="408"/>
    <s v="EFS"/>
    <m/>
    <x v="38"/>
    <x v="386"/>
    <n v="0"/>
    <n v="0"/>
    <x v="12"/>
    <x v="384"/>
    <n v="7108727"/>
    <m/>
    <n v="2132618"/>
    <m/>
    <m/>
    <m/>
    <m/>
    <m/>
    <m/>
    <d v="2024-04-01T00:00:00"/>
    <m/>
    <m/>
    <m/>
    <m/>
    <s v="OK"/>
    <m/>
    <m/>
    <m/>
    <s v="Chemical"/>
    <n v="940.30780423280419"/>
    <n v="282.09232804232806"/>
    <n v="0"/>
    <x v="92"/>
  </r>
  <r>
    <n v="670"/>
    <d v="2023-11-16T00:00:00"/>
    <x v="668"/>
    <d v="2023-11-14T00:00:00"/>
    <s v="Raw Material"/>
    <x v="0"/>
    <x v="36"/>
    <s v="EFS"/>
    <m/>
    <x v="14"/>
    <x v="330"/>
    <n v="0"/>
    <n v="0"/>
    <x v="6"/>
    <x v="376"/>
    <n v="10264848"/>
    <m/>
    <n v="4208588"/>
    <m/>
    <m/>
    <m/>
    <m/>
    <m/>
    <m/>
    <d v="2024-04-01T00:00:00"/>
    <m/>
    <m/>
    <m/>
    <m/>
    <s v="OK"/>
    <m/>
    <m/>
    <m/>
    <s v="YARN"/>
    <n v="419.3156862745098"/>
    <n v="171.91944444444445"/>
    <n v="0"/>
    <x v="92"/>
  </r>
  <r>
    <n v="671"/>
    <d v="2023-11-16T00:00:00"/>
    <x v="669"/>
    <d v="2023-11-13T00:00:00"/>
    <s v="Raw Material"/>
    <x v="0"/>
    <x v="281"/>
    <s v="EFS"/>
    <m/>
    <x v="23"/>
    <x v="47"/>
    <n v="0"/>
    <n v="0"/>
    <x v="12"/>
    <x v="385"/>
    <n v="13758246"/>
    <m/>
    <n v="5640881"/>
    <m/>
    <m/>
    <m/>
    <m/>
    <m/>
    <m/>
    <d v="2024-04-01T00:00:00"/>
    <m/>
    <m/>
    <m/>
    <m/>
    <s v="OK"/>
    <m/>
    <m/>
    <m/>
    <s v="Chemical"/>
    <n v="134.88476470588236"/>
    <n v="55.302754901960782"/>
    <n v="0"/>
    <x v="92"/>
  </r>
  <r>
    <n v="672"/>
    <d v="2023-11-17T00:00:00"/>
    <x v="670"/>
    <d v="2023-11-16T00:00:00"/>
    <s v="Raw Material"/>
    <x v="0"/>
    <x v="102"/>
    <s v="EFS"/>
    <m/>
    <x v="37"/>
    <x v="158"/>
    <n v="0"/>
    <n v="0"/>
    <x v="12"/>
    <x v="227"/>
    <n v="16942800"/>
    <m/>
    <n v="5591124"/>
    <m/>
    <m/>
    <m/>
    <m/>
    <m/>
    <m/>
    <d v="2024-04-01T00:00:00"/>
    <m/>
    <m/>
    <m/>
    <m/>
    <s v="OK"/>
    <m/>
    <m/>
    <m/>
    <s v="Chemical"/>
    <n v="941.26666666666665"/>
    <n v="310.61799999999999"/>
    <n v="0"/>
    <x v="93"/>
  </r>
  <r>
    <n v="673"/>
    <d v="2023-11-18T00:00:00"/>
    <x v="671"/>
    <d v="2023-11-14T00:00:00"/>
    <s v="Raw Material"/>
    <x v="0"/>
    <x v="296"/>
    <s v="EFS"/>
    <m/>
    <x v="34"/>
    <x v="387"/>
    <n v="0"/>
    <n v="0"/>
    <x v="5"/>
    <x v="386"/>
    <n v="23645434"/>
    <m/>
    <n v="10876899"/>
    <m/>
    <m/>
    <m/>
    <m/>
    <m/>
    <m/>
    <d v="2024-04-01T00:00:00"/>
    <m/>
    <m/>
    <m/>
    <m/>
    <s v="OK"/>
    <m/>
    <m/>
    <m/>
    <s v="DYES"/>
    <n v="3284.0880555555555"/>
    <n v="1510.6804166666666"/>
    <n v="0"/>
    <x v="94"/>
  </r>
  <r>
    <n v="674"/>
    <d v="2023-11-20T00:00:00"/>
    <x v="672"/>
    <d v="2023-11-14T00:00:00"/>
    <s v="Raw Material"/>
    <x v="0"/>
    <x v="102"/>
    <s v="EFS"/>
    <m/>
    <x v="39"/>
    <x v="136"/>
    <n v="0"/>
    <n v="0"/>
    <x v="12"/>
    <x v="387"/>
    <n v="8972769"/>
    <m/>
    <n v="2691830"/>
    <m/>
    <m/>
    <m/>
    <m/>
    <m/>
    <m/>
    <d v="2024-04-01T00:00:00"/>
    <m/>
    <m/>
    <m/>
    <m/>
    <s v="OK"/>
    <m/>
    <m/>
    <m/>
    <s v="Chemical"/>
    <n v="498.48716666666667"/>
    <n v="149.54611111111112"/>
    <n v="0"/>
    <x v="95"/>
  </r>
  <r>
    <n v="675"/>
    <d v="2023-11-24T00:00:00"/>
    <x v="673"/>
    <d v="2023-11-24T00:00:00"/>
    <s v="Raw Material"/>
    <x v="1"/>
    <x v="409"/>
    <s v="EFS"/>
    <m/>
    <x v="65"/>
    <x v="388"/>
    <n v="914"/>
    <n v="914"/>
    <x v="2"/>
    <x v="388"/>
    <n v="6940371"/>
    <m/>
    <n v="2845553"/>
    <m/>
    <m/>
    <m/>
    <m/>
    <m/>
    <m/>
    <m/>
    <m/>
    <m/>
    <m/>
    <m/>
    <s v="OK"/>
    <m/>
    <m/>
    <m/>
    <s v="FABRIC"/>
    <n v="7593.4037199124723"/>
    <n v="3113.2964989059083"/>
    <n v="2845553"/>
    <x v="96"/>
  </r>
  <r>
    <n v="676"/>
    <d v="2023-11-27T00:00:00"/>
    <x v="674"/>
    <d v="2023-11-23T00:00:00"/>
    <s v="Raw Material"/>
    <x v="0"/>
    <x v="325"/>
    <s v="EFS"/>
    <m/>
    <x v="37"/>
    <x v="61"/>
    <n v="0"/>
    <n v="0"/>
    <x v="12"/>
    <x v="389"/>
    <n v="11205931"/>
    <m/>
    <n v="3697958"/>
    <m/>
    <m/>
    <m/>
    <m/>
    <m/>
    <m/>
    <d v="2024-04-01T00:00:00"/>
    <m/>
    <m/>
    <m/>
    <m/>
    <s v="OK"/>
    <m/>
    <m/>
    <m/>
    <s v="Chemical"/>
    <n v="598.60742521367524"/>
    <n v="197.54049145299146"/>
    <n v="0"/>
    <x v="97"/>
  </r>
  <r>
    <n v="677"/>
    <d v="2023-11-30T00:00:00"/>
    <x v="675"/>
    <d v="2023-11-02T00:00:00"/>
    <s v="Raw Material"/>
    <x v="0"/>
    <x v="307"/>
    <s v="EFS"/>
    <m/>
    <x v="37"/>
    <x v="389"/>
    <n v="0"/>
    <n v="0"/>
    <x v="12"/>
    <x v="390"/>
    <n v="16421881"/>
    <m/>
    <n v="5419222"/>
    <m/>
    <m/>
    <m/>
    <m/>
    <m/>
    <m/>
    <m/>
    <m/>
    <m/>
    <m/>
    <m/>
    <s v="OK"/>
    <m/>
    <m/>
    <m/>
    <s v="Chemical"/>
    <n v="850.87466321243528"/>
    <n v="280.78870466321246"/>
    <n v="0"/>
    <x v="98"/>
  </r>
  <r>
    <n v="678"/>
    <d v="2023-12-01T00:00:00"/>
    <x v="676"/>
    <d v="2023-11-28T00:00:00"/>
    <s v="Raw Material"/>
    <x v="0"/>
    <x v="281"/>
    <s v="EFS"/>
    <m/>
    <x v="23"/>
    <x v="47"/>
    <n v="0"/>
    <n v="0"/>
    <x v="12"/>
    <x v="391"/>
    <n v="13681665"/>
    <m/>
    <n v="5609483"/>
    <m/>
    <m/>
    <m/>
    <m/>
    <m/>
    <m/>
    <d v="2024-06-11T00:00:00"/>
    <m/>
    <m/>
    <m/>
    <m/>
    <s v="OK"/>
    <m/>
    <m/>
    <m/>
    <s v="Chemical"/>
    <n v="134.13397058823529"/>
    <n v="54.994931372549019"/>
    <n v="0"/>
    <x v="99"/>
  </r>
  <r>
    <n v="679"/>
    <d v="2023-12-01T00:00:00"/>
    <x v="677"/>
    <d v="2023-11-30T00:00:00"/>
    <s v="Raw Material"/>
    <x v="0"/>
    <x v="368"/>
    <s v="EFS"/>
    <m/>
    <x v="34"/>
    <x v="390"/>
    <n v="0"/>
    <n v="0"/>
    <x v="5"/>
    <x v="392"/>
    <n v="11680841"/>
    <m/>
    <n v="5373187"/>
    <m/>
    <m/>
    <m/>
    <m/>
    <m/>
    <m/>
    <d v="2024-04-01T00:00:00"/>
    <m/>
    <m/>
    <m/>
    <m/>
    <s v="OK"/>
    <m/>
    <m/>
    <m/>
    <s v="DYES"/>
    <n v="3829.7839344262297"/>
    <n v="1761.7006557377049"/>
    <n v="0"/>
    <x v="99"/>
  </r>
  <r>
    <n v="680"/>
    <d v="2023-12-05T00:00:00"/>
    <x v="678"/>
    <d v="2023-12-04T00:00:00"/>
    <s v="Raw Material"/>
    <x v="0"/>
    <x v="152"/>
    <s v="EFS"/>
    <m/>
    <x v="34"/>
    <x v="340"/>
    <n v="0"/>
    <n v="0"/>
    <x v="5"/>
    <x v="386"/>
    <n v="6685195"/>
    <m/>
    <n v="3075189"/>
    <m/>
    <m/>
    <m/>
    <m/>
    <m/>
    <m/>
    <d v="2024-04-01T00:00:00"/>
    <m/>
    <m/>
    <m/>
    <m/>
    <s v="OK"/>
    <m/>
    <m/>
    <m/>
    <s v="DYES"/>
    <n v="3342.5974999999999"/>
    <n v="1537.5944999999999"/>
    <n v="0"/>
    <x v="100"/>
  </r>
  <r>
    <n v="681"/>
    <d v="2023-12-07T00:00:00"/>
    <x v="679"/>
    <d v="2023-11-30T00:00:00"/>
    <s v="Raw Material"/>
    <x v="0"/>
    <x v="410"/>
    <s v="EFS"/>
    <m/>
    <x v="33"/>
    <x v="391"/>
    <n v="0"/>
    <n v="0"/>
    <x v="12"/>
    <x v="393"/>
    <n v="145872"/>
    <m/>
    <n v="67102"/>
    <m/>
    <m/>
    <m/>
    <m/>
    <m/>
    <m/>
    <d v="2024-04-01T00:00:00"/>
    <m/>
    <m/>
    <m/>
    <m/>
    <s v="OK"/>
    <m/>
    <m/>
    <m/>
    <s v="Chemical"/>
    <n v="607.79999999999995"/>
    <n v="279.59166666666664"/>
    <n v="0"/>
    <x v="101"/>
  </r>
  <r>
    <n v="682"/>
    <d v="2023-12-07T00:00:00"/>
    <x v="680"/>
    <d v="2023-11-30T00:00:00"/>
    <s v="Raw Material"/>
    <x v="0"/>
    <x v="321"/>
    <s v="EFS"/>
    <m/>
    <x v="33"/>
    <x v="392"/>
    <n v="0"/>
    <n v="0"/>
    <x v="12"/>
    <x v="394"/>
    <n v="805226"/>
    <m/>
    <n v="370404"/>
    <m/>
    <m/>
    <m/>
    <m/>
    <m/>
    <m/>
    <d v="2024-04-01T00:00:00"/>
    <m/>
    <m/>
    <m/>
    <m/>
    <s v="OK"/>
    <m/>
    <m/>
    <m/>
    <s v="Chemical"/>
    <n v="671.02166666666665"/>
    <n v="308.67"/>
    <n v="0"/>
    <x v="101"/>
  </r>
  <r>
    <n v="683"/>
    <d v="2023-12-09T00:00:00"/>
    <x v="681"/>
    <d v="2023-12-05T00:00:00"/>
    <s v="Raw Material"/>
    <x v="0"/>
    <x v="15"/>
    <s v="EFS"/>
    <m/>
    <x v="61"/>
    <x v="393"/>
    <n v="0"/>
    <n v="0"/>
    <x v="12"/>
    <x v="395"/>
    <n v="2294156"/>
    <m/>
    <n v="688247"/>
    <m/>
    <m/>
    <m/>
    <m/>
    <m/>
    <m/>
    <d v="2024-04-01T00:00:00"/>
    <m/>
    <m/>
    <m/>
    <m/>
    <s v="OK"/>
    <m/>
    <m/>
    <m/>
    <s v="Chemical"/>
    <n v="4588.3119999999999"/>
    <n v="1376.4939999999999"/>
    <n v="0"/>
    <x v="102"/>
  </r>
  <r>
    <n v="684"/>
    <d v="2023-12-09T00:00:00"/>
    <x v="682"/>
    <d v="2023-12-07T00:00:00"/>
    <s v="Raw Material"/>
    <x v="1"/>
    <x v="411"/>
    <s v="EFS"/>
    <m/>
    <x v="7"/>
    <x v="394"/>
    <n v="1871"/>
    <n v="1871"/>
    <x v="11"/>
    <x v="396"/>
    <n v="3439447"/>
    <m/>
    <n v="1582146"/>
    <m/>
    <m/>
    <m/>
    <m/>
    <m/>
    <m/>
    <m/>
    <m/>
    <m/>
    <m/>
    <m/>
    <s v="OK"/>
    <m/>
    <m/>
    <m/>
    <s v="FABRIC"/>
    <n v="1838.2934259754143"/>
    <n v="845.61517904863706"/>
    <n v="1582146"/>
    <x v="102"/>
  </r>
  <r>
    <n v="685"/>
    <d v="2023-12-13T00:00:00"/>
    <x v="683"/>
    <d v="2023-12-12T00:00:00"/>
    <s v="Raw Material"/>
    <x v="0"/>
    <x v="36"/>
    <s v="EFS"/>
    <m/>
    <x v="14"/>
    <x v="330"/>
    <n v="0"/>
    <n v="0"/>
    <x v="6"/>
    <x v="376"/>
    <n v="10152361"/>
    <m/>
    <n v="4162468"/>
    <m/>
    <m/>
    <m/>
    <m/>
    <m/>
    <m/>
    <d v="2024-06-11T00:00:00"/>
    <m/>
    <m/>
    <m/>
    <m/>
    <s v="OK"/>
    <m/>
    <m/>
    <m/>
    <s v="YARN"/>
    <n v="414.7206290849673"/>
    <n v="170.03545751633987"/>
    <n v="0"/>
    <x v="103"/>
  </r>
  <r>
    <n v="686"/>
    <d v="2023-12-14T00:00:00"/>
    <x v="684"/>
    <d v="2023-12-13T00:00:00"/>
    <s v="Raw Material"/>
    <x v="1"/>
    <x v="110"/>
    <s v="EFS"/>
    <m/>
    <x v="40"/>
    <x v="395"/>
    <n v="200"/>
    <n v="200"/>
    <x v="12"/>
    <x v="397"/>
    <n v="1517690"/>
    <m/>
    <n v="758845"/>
    <m/>
    <m/>
    <m/>
    <m/>
    <m/>
    <m/>
    <m/>
    <m/>
    <m/>
    <m/>
    <m/>
    <s v="OK"/>
    <m/>
    <m/>
    <m/>
    <s v="Chemical"/>
    <n v="7588.45"/>
    <n v="3794.2249999999999"/>
    <n v="758845"/>
    <x v="104"/>
  </r>
  <r>
    <n v="687"/>
    <d v="2023-12-16T00:00:00"/>
    <x v="685"/>
    <d v="2023-12-15T00:00:00"/>
    <s v="Raw Material"/>
    <x v="1"/>
    <x v="412"/>
    <s v="EFS"/>
    <m/>
    <x v="12"/>
    <x v="396"/>
    <n v="132"/>
    <n v="132"/>
    <x v="2"/>
    <x v="398"/>
    <n v="1059186"/>
    <m/>
    <n v="434265"/>
    <m/>
    <m/>
    <m/>
    <m/>
    <m/>
    <m/>
    <m/>
    <m/>
    <m/>
    <m/>
    <m/>
    <s v="OK"/>
    <m/>
    <m/>
    <m/>
    <s v="FABRIC"/>
    <n v="8024.136363636364"/>
    <n v="3289.8863636363635"/>
    <n v="434265"/>
    <x v="105"/>
  </r>
  <r>
    <n v="688"/>
    <d v="2023-12-18T00:00:00"/>
    <x v="686"/>
    <d v="2023-12-18T00:00:00"/>
    <s v="Raw Material"/>
    <x v="0"/>
    <x v="413"/>
    <s v="EFS"/>
    <m/>
    <x v="65"/>
    <x v="397"/>
    <n v="0"/>
    <n v="0"/>
    <x v="2"/>
    <x v="399"/>
    <n v="13202757"/>
    <m/>
    <n v="5413130"/>
    <m/>
    <m/>
    <m/>
    <m/>
    <m/>
    <m/>
    <m/>
    <m/>
    <m/>
    <m/>
    <m/>
    <s v="OK"/>
    <m/>
    <m/>
    <m/>
    <s v="FABRIC"/>
    <n v="7716.3980128579778"/>
    <n v="3163.7229690239624"/>
    <n v="0"/>
    <x v="106"/>
  </r>
  <r>
    <n v="689"/>
    <d v="2023-12-19T00:00:00"/>
    <x v="687"/>
    <d v="2023-12-16T00:00:00"/>
    <s v="Raw Material"/>
    <x v="0"/>
    <x v="36"/>
    <s v="EFS"/>
    <m/>
    <x v="14"/>
    <x v="330"/>
    <n v="0"/>
    <n v="0"/>
    <x v="6"/>
    <x v="376"/>
    <n v="10139863"/>
    <m/>
    <n v="4157344"/>
    <m/>
    <m/>
    <m/>
    <m/>
    <m/>
    <m/>
    <d v="2024-06-11T00:00:00"/>
    <m/>
    <m/>
    <m/>
    <m/>
    <s v="OK"/>
    <m/>
    <m/>
    <m/>
    <s v="YARN"/>
    <n v="414.21008986928103"/>
    <n v="169.82614379084967"/>
    <n v="0"/>
    <x v="107"/>
  </r>
  <r>
    <n v="690"/>
    <d v="2023-12-21T00:00:00"/>
    <x v="688"/>
    <d v="2023-12-19T00:00:00"/>
    <s v="Raw Material"/>
    <x v="0"/>
    <x v="325"/>
    <s v="EFS"/>
    <m/>
    <x v="37"/>
    <x v="61"/>
    <n v="0"/>
    <n v="0"/>
    <x v="12"/>
    <x v="400"/>
    <n v="11106105"/>
    <m/>
    <n v="3665015"/>
    <m/>
    <m/>
    <m/>
    <m/>
    <m/>
    <m/>
    <d v="2024-04-01T00:00:00"/>
    <m/>
    <m/>
    <m/>
    <m/>
    <s v="OK"/>
    <m/>
    <m/>
    <m/>
    <s v="Chemical"/>
    <n v="593.27483974358972"/>
    <n v="195.78071581196582"/>
    <n v="0"/>
    <x v="108"/>
  </r>
  <r>
    <n v="691"/>
    <d v="2023-12-22T00:00:00"/>
    <x v="689"/>
    <d v="2023-12-21T00:00:00"/>
    <s v="Packing Material"/>
    <x v="2"/>
    <x v="414"/>
    <s v="EFS"/>
    <m/>
    <x v="72"/>
    <x v="398"/>
    <n v="366.19000000000005"/>
    <n v="4050"/>
    <x v="9"/>
    <x v="401"/>
    <n v="3409034"/>
    <m/>
    <n v="1397704"/>
    <m/>
    <m/>
    <m/>
    <m/>
    <m/>
    <m/>
    <m/>
    <m/>
    <m/>
    <m/>
    <m/>
    <s v="OK"/>
    <m/>
    <m/>
    <m/>
    <s v="Packing Material"/>
    <n v="841.73679012345679"/>
    <n v="345.11209876543211"/>
    <n v="126376.59944691361"/>
    <x v="97"/>
  </r>
  <r>
    <n v="692"/>
    <d v="2023-12-26T00:00:00"/>
    <x v="690"/>
    <d v="2023-12-22T00:00:00"/>
    <s v="Packing Material"/>
    <x v="0"/>
    <x v="407"/>
    <s v="EFS"/>
    <m/>
    <x v="24"/>
    <x v="399"/>
    <n v="0"/>
    <n v="0"/>
    <x v="9"/>
    <x v="57"/>
    <n v="6507942"/>
    <m/>
    <n v="3253971"/>
    <m/>
    <m/>
    <m/>
    <m/>
    <m/>
    <m/>
    <d v="2024-04-01T00:00:00"/>
    <m/>
    <m/>
    <m/>
    <m/>
    <s v="OK"/>
    <m/>
    <m/>
    <m/>
    <s v="Packing Material"/>
    <n v="260.14078426669863"/>
    <n v="130.07039213334932"/>
    <n v="0"/>
    <x v="99"/>
  </r>
  <r>
    <n v="693"/>
    <d v="2023-12-28T00:00:00"/>
    <x v="691"/>
    <d v="2024-12-26T00:00:00"/>
    <s v="Raw Material"/>
    <x v="0"/>
    <x v="36"/>
    <s v="EFS"/>
    <m/>
    <x v="14"/>
    <x v="330"/>
    <n v="0"/>
    <n v="0"/>
    <x v="6"/>
    <x v="402"/>
    <n v="10113080"/>
    <m/>
    <n v="4146363"/>
    <m/>
    <m/>
    <m/>
    <m/>
    <m/>
    <m/>
    <m/>
    <m/>
    <m/>
    <m/>
    <m/>
    <s v="OK"/>
    <m/>
    <m/>
    <m/>
    <s v="YARN"/>
    <n v="413.11601307189545"/>
    <n v="169.37757352941176"/>
    <n v="0"/>
    <x v="109"/>
  </r>
  <r>
    <n v="694"/>
    <d v="2024-01-02T00:00:00"/>
    <x v="692"/>
    <d v="2023-12-28T00:00:00"/>
    <s v="Packing Material"/>
    <x v="0"/>
    <x v="407"/>
    <s v="EFS"/>
    <m/>
    <x v="24"/>
    <x v="399"/>
    <n v="0"/>
    <n v="0"/>
    <x v="9"/>
    <x v="57"/>
    <n v="6495310"/>
    <m/>
    <n v="3247655"/>
    <m/>
    <m/>
    <m/>
    <m/>
    <m/>
    <m/>
    <d v="2024-06-11T00:00:00"/>
    <m/>
    <m/>
    <m/>
    <m/>
    <s v="OK"/>
    <m/>
    <m/>
    <m/>
    <s v="Packing Material"/>
    <n v="259.63584762361592"/>
    <n v="129.81792381180796"/>
    <n v="0"/>
    <x v="110"/>
  </r>
  <r>
    <n v="695"/>
    <d v="2024-01-04T00:00:00"/>
    <x v="693"/>
    <d v="2024-01-04T00:00:00"/>
    <s v="Raw Material"/>
    <x v="0"/>
    <x v="36"/>
    <s v="EFS"/>
    <m/>
    <x v="14"/>
    <x v="330"/>
    <n v="0"/>
    <n v="0"/>
    <x v="6"/>
    <x v="403"/>
    <n v="10082727"/>
    <m/>
    <n v="4133918"/>
    <m/>
    <m/>
    <m/>
    <m/>
    <m/>
    <m/>
    <m/>
    <m/>
    <m/>
    <m/>
    <m/>
    <s v="OK"/>
    <m/>
    <m/>
    <m/>
    <s v="YARN"/>
    <n v="411.8761029411765"/>
    <n v="168.86919934640522"/>
    <n v="0"/>
    <x v="111"/>
  </r>
  <r>
    <n v="696"/>
    <d v="2024-01-04T00:00:00"/>
    <x v="694"/>
    <d v="2024-01-04T00:00:00"/>
    <s v="Raw Material"/>
    <x v="0"/>
    <x v="415"/>
    <s v="EFS"/>
    <m/>
    <x v="14"/>
    <x v="343"/>
    <n v="0"/>
    <n v="0"/>
    <x v="6"/>
    <x v="301"/>
    <n v="28555974"/>
    <m/>
    <n v="11707949"/>
    <m/>
    <m/>
    <m/>
    <m/>
    <m/>
    <m/>
    <m/>
    <m/>
    <m/>
    <m/>
    <m/>
    <s v="OK"/>
    <m/>
    <m/>
    <m/>
    <s v="YARN"/>
    <n v="388.83406862745096"/>
    <n v="159.42196350762526"/>
    <n v="0"/>
    <x v="111"/>
  </r>
  <r>
    <n v="697"/>
    <d v="2024-01-05T00:00:00"/>
    <x v="695"/>
    <d v="2024-01-02T00:00:00"/>
    <s v="Raw Material"/>
    <x v="0"/>
    <x v="416"/>
    <s v="EFS"/>
    <m/>
    <x v="34"/>
    <x v="400"/>
    <n v="0"/>
    <n v="0"/>
    <x v="5"/>
    <x v="259"/>
    <n v="6890784"/>
    <m/>
    <n v="3169760"/>
    <m/>
    <m/>
    <m/>
    <m/>
    <m/>
    <m/>
    <d v="2024-04-01T00:00:00"/>
    <m/>
    <m/>
    <m/>
    <m/>
    <s v="OK"/>
    <m/>
    <m/>
    <m/>
    <s v="DYES"/>
    <n v="8613.48"/>
    <n v="3962.2"/>
    <n v="0"/>
    <x v="112"/>
  </r>
  <r>
    <n v="698"/>
    <d v="2024-01-05T00:00:00"/>
    <x v="696"/>
    <d v="2024-01-04T00:00:00"/>
    <s v="Raw Material"/>
    <x v="2"/>
    <x v="36"/>
    <s v="EFS"/>
    <m/>
    <x v="14"/>
    <x v="330"/>
    <n v="9786.52"/>
    <n v="24480"/>
    <x v="6"/>
    <x v="376"/>
    <n v="10082727"/>
    <m/>
    <n v="4133918"/>
    <m/>
    <m/>
    <m/>
    <m/>
    <m/>
    <m/>
    <m/>
    <m/>
    <m/>
    <m/>
    <m/>
    <s v="OK"/>
    <m/>
    <m/>
    <m/>
    <s v="YARN"/>
    <n v="411.8761029411765"/>
    <n v="168.86919934640522"/>
    <n v="1652641.7967875816"/>
    <x v="112"/>
  </r>
  <r>
    <n v="699"/>
    <d v="2024-01-08T00:00:00"/>
    <x v="697"/>
    <d v="2024-01-01T00:00:00"/>
    <s v="Raw Material"/>
    <x v="0"/>
    <x v="130"/>
    <s v="EFS"/>
    <m/>
    <x v="43"/>
    <x v="401"/>
    <n v="0"/>
    <n v="0"/>
    <x v="5"/>
    <x v="313"/>
    <n v="9967438"/>
    <m/>
    <n v="4983720"/>
    <m/>
    <m/>
    <m/>
    <m/>
    <m/>
    <m/>
    <d v="2024-04-01T00:00:00"/>
    <m/>
    <m/>
    <m/>
    <m/>
    <s v="OK"/>
    <m/>
    <m/>
    <m/>
    <s v="DYES"/>
    <n v="1993.4875999999999"/>
    <n v="996.74400000000003"/>
    <n v="0"/>
    <x v="113"/>
  </r>
  <r>
    <n v="700"/>
    <d v="2024-01-10T00:00:00"/>
    <x v="698"/>
    <d v="2024-01-10T00:00:00"/>
    <s v="Raw Material"/>
    <x v="1"/>
    <x v="318"/>
    <s v="EFS"/>
    <m/>
    <x v="14"/>
    <x v="402"/>
    <n v="7536"/>
    <n v="7536"/>
    <x v="13"/>
    <x v="404"/>
    <n v="9855053"/>
    <m/>
    <n v="4040572"/>
    <m/>
    <m/>
    <m/>
    <m/>
    <m/>
    <m/>
    <m/>
    <m/>
    <m/>
    <m/>
    <m/>
    <s v="OK"/>
    <m/>
    <m/>
    <m/>
    <s v="YARN"/>
    <n v="1307.7299628450105"/>
    <n v="536.16932059447981"/>
    <n v="4040572"/>
    <x v="114"/>
  </r>
  <r>
    <n v="701"/>
    <d v="2024-01-11T00:00:00"/>
    <x v="699"/>
    <d v="2024-01-05T00:00:00"/>
    <s v="Raw Material"/>
    <x v="2"/>
    <x v="307"/>
    <s v="EFS"/>
    <m/>
    <x v="37"/>
    <x v="284"/>
    <n v="15249.920000000002"/>
    <n v="19300"/>
    <x v="12"/>
    <x v="405"/>
    <n v="16184520"/>
    <m/>
    <n v="5340892"/>
    <m/>
    <m/>
    <m/>
    <m/>
    <m/>
    <m/>
    <m/>
    <m/>
    <m/>
    <m/>
    <m/>
    <s v="OK"/>
    <m/>
    <m/>
    <m/>
    <s v="Chemical"/>
    <n v="838.57616580310878"/>
    <n v="276.73015544041453"/>
    <n v="4220112.7320538871"/>
    <x v="115"/>
  </r>
  <r>
    <n v="702"/>
    <d v="2024-01-12T00:00:00"/>
    <x v="700"/>
    <d v="2024-01-12T00:00:00"/>
    <s v="Raw Material"/>
    <x v="0"/>
    <x v="417"/>
    <s v="EFS"/>
    <m/>
    <x v="35"/>
    <x v="403"/>
    <n v="0"/>
    <n v="0"/>
    <x v="12"/>
    <x v="144"/>
    <n v="8342035"/>
    <m/>
    <n v="3837336"/>
    <m/>
    <m/>
    <m/>
    <m/>
    <m/>
    <m/>
    <d v="2024-04-01T00:00:00"/>
    <m/>
    <m/>
    <m/>
    <m/>
    <s v="OK"/>
    <m/>
    <m/>
    <m/>
    <s v="Chemical"/>
    <n v="379.18340909090909"/>
    <n v="174.42436363636364"/>
    <n v="0"/>
    <x v="116"/>
  </r>
  <r>
    <n v="703"/>
    <d v="2024-01-13T00:00:00"/>
    <x v="701"/>
    <d v="2024-01-12T00:00:00"/>
    <s v="Raw Material"/>
    <x v="0"/>
    <x v="417"/>
    <s v="EFS"/>
    <m/>
    <x v="35"/>
    <x v="403"/>
    <n v="0"/>
    <n v="0"/>
    <x v="12"/>
    <x v="406"/>
    <n v="8342035"/>
    <m/>
    <n v="3837336"/>
    <m/>
    <m/>
    <m/>
    <m/>
    <m/>
    <m/>
    <d v="2024-04-01T00:00:00"/>
    <m/>
    <m/>
    <m/>
    <m/>
    <s v="OK"/>
    <m/>
    <m/>
    <m/>
    <s v="Chemical"/>
    <n v="379.18340909090909"/>
    <n v="174.42436363636364"/>
    <n v="0"/>
    <x v="117"/>
  </r>
  <r>
    <n v="704"/>
    <d v="2024-01-17T00:00:00"/>
    <x v="702"/>
    <d v="2024-01-12T00:00:00"/>
    <s v="Raw Material"/>
    <x v="1"/>
    <x v="36"/>
    <s v="EFS"/>
    <m/>
    <x v="14"/>
    <x v="229"/>
    <n v="24480"/>
    <n v="24480"/>
    <x v="6"/>
    <x v="407"/>
    <n v="9141767"/>
    <m/>
    <n v="3748124"/>
    <m/>
    <m/>
    <m/>
    <m/>
    <m/>
    <m/>
    <m/>
    <m/>
    <m/>
    <m/>
    <m/>
    <s v="OK"/>
    <m/>
    <m/>
    <m/>
    <s v="YARN"/>
    <n v="373.43819444444443"/>
    <n v="153.10964052287582"/>
    <n v="3748124"/>
    <x v="118"/>
  </r>
  <r>
    <n v="705"/>
    <d v="2024-01-17T00:00:00"/>
    <x v="703"/>
    <d v="2024-01-16T00:00:00"/>
    <s v="Raw Material"/>
    <x v="0"/>
    <x v="19"/>
    <s v="EFS"/>
    <m/>
    <x v="66"/>
    <x v="385"/>
    <n v="0"/>
    <n v="0"/>
    <x v="12"/>
    <x v="408"/>
    <n v="12195357"/>
    <m/>
    <n v="6097678"/>
    <m/>
    <m/>
    <m/>
    <m/>
    <m/>
    <m/>
    <m/>
    <m/>
    <m/>
    <m/>
    <m/>
    <s v="OK"/>
    <m/>
    <m/>
    <m/>
    <s v="Chemical"/>
    <n v="469.05219230769228"/>
    <n v="234.52607692307691"/>
    <n v="0"/>
    <x v="118"/>
  </r>
  <r>
    <n v="706"/>
    <d v="2024-01-18T00:00:00"/>
    <x v="704"/>
    <d v="2024-01-12T00:00:00"/>
    <s v="Raw Material"/>
    <x v="1"/>
    <x v="60"/>
    <s v="EFS"/>
    <m/>
    <x v="14"/>
    <x v="343"/>
    <n v="23100"/>
    <n v="23100"/>
    <x v="6"/>
    <x v="409"/>
    <n v="8958208"/>
    <m/>
    <n v="3672865"/>
    <m/>
    <m/>
    <m/>
    <m/>
    <m/>
    <m/>
    <m/>
    <m/>
    <m/>
    <m/>
    <m/>
    <s v="OK"/>
    <m/>
    <m/>
    <m/>
    <s v="YARN"/>
    <n v="387.80121212121213"/>
    <n v="158.99848484848485"/>
    <n v="3672865"/>
    <x v="119"/>
  </r>
  <r>
    <n v="707"/>
    <d v="2024-01-18T00:00:00"/>
    <x v="705"/>
    <d v="2024-01-12T00:00:00"/>
    <s v="Raw Material"/>
    <x v="1"/>
    <x v="36"/>
    <s v="EFS"/>
    <m/>
    <x v="14"/>
    <x v="229"/>
    <n v="24480"/>
    <n v="24480"/>
    <x v="6"/>
    <x v="410"/>
    <n v="9141767"/>
    <m/>
    <n v="3748124"/>
    <m/>
    <m/>
    <m/>
    <m/>
    <m/>
    <m/>
    <m/>
    <m/>
    <m/>
    <m/>
    <m/>
    <s v="OK"/>
    <m/>
    <m/>
    <m/>
    <s v="YARN"/>
    <n v="373.43819444444443"/>
    <n v="153.10964052287582"/>
    <n v="3748124"/>
    <x v="119"/>
  </r>
  <r>
    <n v="708"/>
    <d v="2024-01-19T00:00:00"/>
    <x v="706"/>
    <d v="2024-01-18T00:00:00"/>
    <s v="Raw Material"/>
    <x v="0"/>
    <x v="410"/>
    <s v="EFS"/>
    <m/>
    <x v="33"/>
    <x v="404"/>
    <n v="0"/>
    <n v="0"/>
    <x v="12"/>
    <x v="411"/>
    <n v="179857"/>
    <m/>
    <n v="82734"/>
    <m/>
    <m/>
    <m/>
    <m/>
    <m/>
    <m/>
    <d v="2024-04-01T00:00:00"/>
    <m/>
    <m/>
    <m/>
    <m/>
    <s v="OK"/>
    <m/>
    <m/>
    <m/>
    <s v="Chemical"/>
    <n v="749.4041666666667"/>
    <n v="344.72500000000002"/>
    <n v="0"/>
    <x v="120"/>
  </r>
  <r>
    <n v="709"/>
    <d v="2024-01-20T00:00:00"/>
    <x v="707"/>
    <d v="2024-01-16T00:00:00"/>
    <s v="Raw Material"/>
    <x v="1"/>
    <x v="418"/>
    <s v="EFS"/>
    <m/>
    <x v="82"/>
    <x v="405"/>
    <n v="956"/>
    <n v="956"/>
    <x v="2"/>
    <x v="412"/>
    <n v="2116178"/>
    <m/>
    <n v="973441"/>
    <m/>
    <m/>
    <m/>
    <m/>
    <m/>
    <m/>
    <m/>
    <m/>
    <m/>
    <m/>
    <m/>
    <s v="OK"/>
    <m/>
    <m/>
    <m/>
    <s v="FABRIC"/>
    <n v="2213.5753138075315"/>
    <n v="1018.2437238493724"/>
    <n v="973441"/>
    <x v="121"/>
  </r>
  <r>
    <n v="710"/>
    <d v="2024-01-19T00:00:00"/>
    <x v="708"/>
    <d v="2024-01-16T00:00:00"/>
    <s v="Raw Material"/>
    <x v="0"/>
    <x v="419"/>
    <s v="EFS"/>
    <m/>
    <x v="0"/>
    <x v="406"/>
    <n v="0"/>
    <n v="0"/>
    <x v="0"/>
    <x v="0"/>
    <n v="159536373"/>
    <m/>
    <n v="47860912"/>
    <m/>
    <m/>
    <m/>
    <m/>
    <m/>
    <m/>
    <d v="2024-06-11T00:00:00"/>
    <m/>
    <m/>
    <m/>
    <m/>
    <s v="OK"/>
    <m/>
    <m/>
    <m/>
    <s v="Raw Cotton"/>
    <n v="582.64505467214974"/>
    <n v="174.79351676685633"/>
    <n v="0"/>
    <x v="120"/>
  </r>
  <r>
    <n v="711"/>
    <d v="2024-01-19T00:00:00"/>
    <x v="709"/>
    <d v="2024-01-18T00:00:00"/>
    <s v="Raw Material"/>
    <x v="1"/>
    <x v="60"/>
    <s v="EFS"/>
    <m/>
    <x v="14"/>
    <x v="343"/>
    <n v="23100"/>
    <n v="23100"/>
    <x v="6"/>
    <x v="409"/>
    <n v="8931168"/>
    <m/>
    <n v="3661778"/>
    <m/>
    <m/>
    <m/>
    <m/>
    <m/>
    <m/>
    <m/>
    <m/>
    <m/>
    <m/>
    <m/>
    <s v="OK"/>
    <m/>
    <m/>
    <m/>
    <s v="YARN"/>
    <n v="386.63064935064938"/>
    <n v="158.51852813852813"/>
    <n v="3661777.9999999995"/>
    <x v="120"/>
  </r>
  <r>
    <n v="712"/>
    <d v="2024-01-21T00:00:00"/>
    <x v="710"/>
    <d v="2024-01-18T00:00:00"/>
    <s v="Raw Material"/>
    <x v="0"/>
    <x v="281"/>
    <s v="EFS"/>
    <m/>
    <x v="23"/>
    <x v="47"/>
    <n v="0"/>
    <n v="0"/>
    <x v="12"/>
    <x v="413"/>
    <n v="13437563"/>
    <m/>
    <n v="5509401"/>
    <m/>
    <m/>
    <m/>
    <m/>
    <m/>
    <m/>
    <m/>
    <m/>
    <m/>
    <m/>
    <m/>
    <s v="OK"/>
    <m/>
    <m/>
    <m/>
    <s v="Chemical"/>
    <n v="131.7408137254902"/>
    <n v="54.013735294117645"/>
    <n v="0"/>
    <x v="122"/>
  </r>
  <r>
    <n v="713"/>
    <d v="2024-01-24T00:00:00"/>
    <x v="711"/>
    <d v="2024-01-23T00:00:00"/>
    <s v="Raw Material"/>
    <x v="1"/>
    <x v="60"/>
    <s v="EFS"/>
    <m/>
    <x v="14"/>
    <x v="343"/>
    <n v="23100"/>
    <n v="23100"/>
    <x v="6"/>
    <x v="409"/>
    <n v="8916853"/>
    <m/>
    <n v="3655910"/>
    <m/>
    <m/>
    <m/>
    <m/>
    <m/>
    <m/>
    <m/>
    <m/>
    <m/>
    <m/>
    <m/>
    <s v="OK"/>
    <m/>
    <m/>
    <m/>
    <s v="YARN"/>
    <n v="386.0109523809524"/>
    <n v="158.26450216450218"/>
    <n v="3655910.0000000005"/>
    <x v="123"/>
  </r>
  <r>
    <n v="714"/>
    <d v="2024-01-25T00:00:00"/>
    <x v="712"/>
    <d v="2024-01-23T00:00:00"/>
    <s v="Raw Material"/>
    <x v="1"/>
    <x v="36"/>
    <s v="EFS"/>
    <m/>
    <x v="14"/>
    <x v="330"/>
    <n v="24480"/>
    <n v="24480"/>
    <x v="6"/>
    <x v="376"/>
    <n v="10009521"/>
    <m/>
    <n v="4103904"/>
    <m/>
    <m/>
    <m/>
    <m/>
    <m/>
    <m/>
    <m/>
    <m/>
    <m/>
    <m/>
    <m/>
    <s v="OK"/>
    <m/>
    <m/>
    <m/>
    <s v="YARN"/>
    <n v="408.8856617647059"/>
    <n v="167.64313725490197"/>
    <n v="4103904.0000000005"/>
    <x v="124"/>
  </r>
  <r>
    <n v="715"/>
    <d v="2024-01-26T00:00:00"/>
    <x v="713"/>
    <d v="2024-01-18T00:00:00"/>
    <s v="Raw Material"/>
    <x v="0"/>
    <x v="417"/>
    <s v="EFS"/>
    <m/>
    <x v="35"/>
    <x v="403"/>
    <n v="0"/>
    <n v="0"/>
    <x v="12"/>
    <x v="414"/>
    <n v="8316855"/>
    <m/>
    <n v="3825754"/>
    <m/>
    <m/>
    <m/>
    <m/>
    <m/>
    <m/>
    <d v="2024-06-11T00:00:00"/>
    <m/>
    <m/>
    <m/>
    <m/>
    <s v="OK"/>
    <m/>
    <m/>
    <m/>
    <s v="Chemical"/>
    <n v="378.03886363636366"/>
    <n v="173.89790909090908"/>
    <n v="0"/>
    <x v="125"/>
  </r>
  <r>
    <n v="716"/>
    <d v="2024-01-26T00:00:00"/>
    <x v="714"/>
    <d v="2024-01-18T00:00:00"/>
    <s v="Raw Material"/>
    <x v="0"/>
    <x v="417"/>
    <s v="EFS"/>
    <m/>
    <x v="35"/>
    <x v="403"/>
    <n v="0"/>
    <n v="0"/>
    <x v="12"/>
    <x v="414"/>
    <n v="8316855"/>
    <m/>
    <n v="3825754"/>
    <m/>
    <m/>
    <m/>
    <m/>
    <m/>
    <m/>
    <d v="2024-06-11T00:00:00"/>
    <m/>
    <m/>
    <m/>
    <m/>
    <s v="OK"/>
    <m/>
    <m/>
    <m/>
    <s v="Chemical"/>
    <n v="378.03886363636366"/>
    <n v="173.89790909090908"/>
    <n v="0"/>
    <x v="125"/>
  </r>
  <r>
    <n v="717"/>
    <d v="2024-01-29T00:00:00"/>
    <x v="715"/>
    <d v="2024-01-23T00:00:00"/>
    <s v="Raw Material"/>
    <x v="1"/>
    <x v="60"/>
    <s v="EFS"/>
    <m/>
    <x v="14"/>
    <x v="343"/>
    <n v="23100"/>
    <n v="23100"/>
    <x v="6"/>
    <x v="415"/>
    <n v="8916853"/>
    <m/>
    <n v="3655910"/>
    <m/>
    <m/>
    <m/>
    <m/>
    <m/>
    <m/>
    <m/>
    <m/>
    <m/>
    <m/>
    <m/>
    <s v="OK"/>
    <m/>
    <m/>
    <m/>
    <s v="YARN"/>
    <n v="386.0109523809524"/>
    <n v="158.26450216450218"/>
    <n v="3655910.0000000005"/>
    <x v="126"/>
  </r>
  <r>
    <n v="718"/>
    <d v="2024-01-29T00:00:00"/>
    <x v="716"/>
    <d v="2024-01-23T00:00:00"/>
    <s v="Raw Material"/>
    <x v="0"/>
    <x v="194"/>
    <s v="EFS"/>
    <m/>
    <x v="38"/>
    <x v="136"/>
    <n v="0"/>
    <n v="0"/>
    <x v="12"/>
    <x v="204"/>
    <n v="17201791"/>
    <m/>
    <n v="5160537"/>
    <m/>
    <m/>
    <m/>
    <m/>
    <m/>
    <m/>
    <d v="2024-06-11T00:00:00"/>
    <m/>
    <m/>
    <m/>
    <m/>
    <s v="OK"/>
    <m/>
    <m/>
    <m/>
    <s v="Chemical"/>
    <n v="671.94496093750001"/>
    <n v="201.58347656250001"/>
    <n v="0"/>
    <x v="126"/>
  </r>
  <r>
    <n v="719"/>
    <d v="2024-01-30T00:00:00"/>
    <x v="717"/>
    <d v="2024-01-25T00:00:00"/>
    <s v="Raw Material"/>
    <x v="0"/>
    <x v="420"/>
    <s v="EFS"/>
    <m/>
    <x v="38"/>
    <x v="158"/>
    <n v="0"/>
    <n v="0"/>
    <x v="12"/>
    <x v="416"/>
    <n v="2524919"/>
    <m/>
    <n v="757475"/>
    <m/>
    <m/>
    <m/>
    <m/>
    <m/>
    <m/>
    <m/>
    <m/>
    <m/>
    <m/>
    <m/>
    <s v="OK"/>
    <m/>
    <m/>
    <m/>
    <s v="Chemical"/>
    <n v="914.82572463768111"/>
    <n v="274.44746376811594"/>
    <n v="0"/>
    <x v="127"/>
  </r>
  <r>
    <n v="720"/>
    <d v="2024-02-01T00:00:00"/>
    <x v="718"/>
    <d v="2024-01-31T00:00:00"/>
    <s v="Raw Material"/>
    <x v="0"/>
    <x v="421"/>
    <s v="EFS"/>
    <m/>
    <x v="83"/>
    <x v="407"/>
    <n v="0"/>
    <n v="0"/>
    <x v="12"/>
    <x v="417"/>
    <n v="11482966"/>
    <m/>
    <n v="4802052"/>
    <m/>
    <m/>
    <m/>
    <m/>
    <m/>
    <m/>
    <m/>
    <m/>
    <m/>
    <m/>
    <m/>
    <s v="OK"/>
    <m/>
    <m/>
    <m/>
    <s v="Chemical"/>
    <n v="657.67273768613973"/>
    <n v="275.03161512027492"/>
    <n v="0"/>
    <x v="128"/>
  </r>
  <r>
    <n v="721"/>
    <d v="2024-02-01T00:00:00"/>
    <x v="719"/>
    <d v="2024-01-31T00:00:00"/>
    <s v="Raw Material"/>
    <x v="1"/>
    <x v="60"/>
    <s v="EFS"/>
    <m/>
    <x v="14"/>
    <x v="343"/>
    <n v="23100"/>
    <n v="23100"/>
    <x v="6"/>
    <x v="409"/>
    <n v="8912081"/>
    <m/>
    <n v="3653954"/>
    <m/>
    <m/>
    <m/>
    <m/>
    <m/>
    <m/>
    <m/>
    <m/>
    <m/>
    <m/>
    <m/>
    <s v="OK"/>
    <m/>
    <m/>
    <m/>
    <s v="YARN"/>
    <n v="385.80437229437229"/>
    <n v="158.17982683982683"/>
    <n v="3653954"/>
    <x v="128"/>
  </r>
  <r>
    <n v="722"/>
    <d v="2024-02-02T00:00:00"/>
    <x v="720"/>
    <d v="2024-01-31T00:00:00"/>
    <s v="Raw Material"/>
    <x v="1"/>
    <x v="60"/>
    <s v="EFS"/>
    <m/>
    <x v="14"/>
    <x v="408"/>
    <n v="23100"/>
    <n v="23100"/>
    <x v="6"/>
    <x v="409"/>
    <n v="7789819"/>
    <m/>
    <n v="3193825"/>
    <m/>
    <m/>
    <m/>
    <m/>
    <m/>
    <m/>
    <m/>
    <m/>
    <m/>
    <m/>
    <m/>
    <s v="OK"/>
    <m/>
    <m/>
    <m/>
    <s v="YARN"/>
    <n v="337.22160173160171"/>
    <n v="138.26082251082252"/>
    <n v="3193825.0000000005"/>
    <x v="129"/>
  </r>
  <r>
    <n v="723"/>
    <d v="2024-02-01T00:00:00"/>
    <x v="721"/>
    <d v="2024-01-31T00:00:00"/>
    <s v="Raw Material"/>
    <x v="0"/>
    <x v="422"/>
    <s v="EFS"/>
    <m/>
    <x v="84"/>
    <x v="409"/>
    <n v="0"/>
    <n v="0"/>
    <x v="12"/>
    <x v="418"/>
    <n v="11692730"/>
    <m/>
    <n v="4898545"/>
    <m/>
    <m/>
    <m/>
    <m/>
    <m/>
    <m/>
    <d v="2024-06-11T00:00:00"/>
    <m/>
    <m/>
    <m/>
    <m/>
    <s v="OK"/>
    <m/>
    <m/>
    <m/>
    <s v="Chemical"/>
    <n v="653.22513966480449"/>
    <n v="273.66173184357541"/>
    <n v="0"/>
    <x v="128"/>
  </r>
  <r>
    <n v="724"/>
    <d v="2024-02-01T00:00:00"/>
    <x v="722"/>
    <d v="2024-02-01T00:00:00"/>
    <s v="Raw Material"/>
    <x v="1"/>
    <x v="60"/>
    <s v="EFS"/>
    <m/>
    <x v="14"/>
    <x v="343"/>
    <n v="23100"/>
    <n v="23100"/>
    <x v="6"/>
    <x v="409"/>
    <n v="8908900"/>
    <m/>
    <n v="3652649"/>
    <m/>
    <m/>
    <m/>
    <m/>
    <m/>
    <m/>
    <m/>
    <m/>
    <m/>
    <m/>
    <m/>
    <s v="OK"/>
    <m/>
    <m/>
    <m/>
    <s v="YARN"/>
    <n v="385.66666666666669"/>
    <n v="158.12333333333333"/>
    <n v="3652649"/>
    <x v="128"/>
  </r>
  <r>
    <n v="725"/>
    <d v="2024-02-02T00:00:00"/>
    <x v="723"/>
    <d v="2024-02-02T00:00:00"/>
    <s v="Raw Material"/>
    <x v="1"/>
    <x v="423"/>
    <s v="EFS"/>
    <m/>
    <x v="7"/>
    <x v="410"/>
    <n v="184.78"/>
    <n v="184.78"/>
    <x v="2"/>
    <x v="419"/>
    <n v="550059"/>
    <m/>
    <n v="253027"/>
    <m/>
    <m/>
    <m/>
    <m/>
    <m/>
    <m/>
    <m/>
    <m/>
    <m/>
    <m/>
    <m/>
    <s v="OK"/>
    <m/>
    <m/>
    <m/>
    <s v="FABRIC"/>
    <n v="2976.8319082151747"/>
    <n v="1369.3419201212253"/>
    <n v="253027"/>
    <x v="129"/>
  </r>
  <r>
    <n v="726"/>
    <d v="2024-02-04T00:00:00"/>
    <x v="724"/>
    <d v="2024-02-02T00:00:00"/>
    <s v="Raw Material"/>
    <x v="1"/>
    <x v="60"/>
    <s v="EFS"/>
    <m/>
    <x v="14"/>
    <x v="343"/>
    <n v="23100"/>
    <n v="23100"/>
    <x v="6"/>
    <x v="409"/>
    <n v="8908900"/>
    <m/>
    <n v="3652649"/>
    <m/>
    <m/>
    <m/>
    <m/>
    <m/>
    <m/>
    <m/>
    <m/>
    <m/>
    <m/>
    <m/>
    <s v="OK"/>
    <m/>
    <m/>
    <m/>
    <s v="YARN"/>
    <n v="385.66666666666669"/>
    <n v="158.12333333333333"/>
    <n v="3652649"/>
    <x v="130"/>
  </r>
  <r>
    <n v="727"/>
    <d v="2024-02-03T00:00:00"/>
    <x v="725"/>
    <d v="2024-02-02T00:00:00"/>
    <s v="Raw Material"/>
    <x v="1"/>
    <x v="60"/>
    <s v="EFS"/>
    <m/>
    <x v="14"/>
    <x v="343"/>
    <n v="23100"/>
    <n v="23100"/>
    <x v="6"/>
    <x v="409"/>
    <n v="8908900"/>
    <m/>
    <n v="3652649"/>
    <m/>
    <m/>
    <m/>
    <m/>
    <m/>
    <m/>
    <m/>
    <m/>
    <m/>
    <m/>
    <m/>
    <s v="OK"/>
    <m/>
    <m/>
    <m/>
    <s v="YARN"/>
    <n v="385.66666666666669"/>
    <n v="158.12333333333333"/>
    <n v="3652649"/>
    <x v="131"/>
  </r>
  <r>
    <n v="728"/>
    <d v="2024-02-09T00:00:00"/>
    <x v="726"/>
    <d v="2024-02-06T00:00:00"/>
    <s v="Raw Material"/>
    <x v="1"/>
    <x v="36"/>
    <s v="EFS"/>
    <m/>
    <x v="14"/>
    <x v="343"/>
    <n v="24480"/>
    <n v="24480"/>
    <x v="6"/>
    <x v="301"/>
    <n v="9441120"/>
    <m/>
    <n v="3870859"/>
    <m/>
    <m/>
    <m/>
    <m/>
    <m/>
    <m/>
    <m/>
    <m/>
    <m/>
    <m/>
    <m/>
    <s v="OK"/>
    <m/>
    <m/>
    <m/>
    <s v="YARN"/>
    <n v="385.66666666666669"/>
    <n v="158.1233251633987"/>
    <n v="3870859.0000000005"/>
    <x v="132"/>
  </r>
  <r>
    <n v="729"/>
    <d v="2024-02-06T00:00:00"/>
    <x v="727"/>
    <d v="2024-02-06T00:00:00"/>
    <s v="Raw Material"/>
    <x v="0"/>
    <x v="424"/>
    <s v="EFS"/>
    <m/>
    <x v="34"/>
    <x v="411"/>
    <n v="0"/>
    <n v="0"/>
    <x v="5"/>
    <x v="212"/>
    <n v="158273311"/>
    <m/>
    <n v="72805723"/>
    <m/>
    <m/>
    <m/>
    <m/>
    <m/>
    <m/>
    <d v="2024-06-11T00:00:00"/>
    <m/>
    <m/>
    <m/>
    <m/>
    <s v="OK"/>
    <m/>
    <m/>
    <m/>
    <s v="DYES"/>
    <n v="21830.80151724138"/>
    <n v="10042.168689655173"/>
    <n v="0"/>
    <x v="133"/>
  </r>
  <r>
    <n v="730"/>
    <d v="2024-02-10T00:00:00"/>
    <x v="728"/>
    <d v="2024-02-06T00:00:00"/>
    <s v="Raw Material"/>
    <x v="0"/>
    <x v="425"/>
    <s v="EFS"/>
    <m/>
    <x v="7"/>
    <x v="412"/>
    <n v="0"/>
    <n v="0"/>
    <x v="11"/>
    <x v="420"/>
    <n v="1664162"/>
    <m/>
    <n v="765514"/>
    <m/>
    <m/>
    <m/>
    <m/>
    <m/>
    <m/>
    <d v="2024-06-11T00:00:00"/>
    <m/>
    <m/>
    <m/>
    <m/>
    <s v="OK"/>
    <m/>
    <m/>
    <m/>
    <s v="FABRIC"/>
    <n v="812.49975588321456"/>
    <n v="373.74963382482184"/>
    <n v="0"/>
    <x v="134"/>
  </r>
  <r>
    <n v="731"/>
    <d v="2024-02-09T00:00:00"/>
    <x v="729"/>
    <d v="2024-02-07T00:00:00"/>
    <s v="Raw Material"/>
    <x v="1"/>
    <x v="426"/>
    <s v="EFS"/>
    <m/>
    <x v="7"/>
    <x v="413"/>
    <n v="889"/>
    <n v="889"/>
    <x v="2"/>
    <x v="421"/>
    <n v="2995562"/>
    <m/>
    <n v="1377958"/>
    <m/>
    <m/>
    <m/>
    <m/>
    <m/>
    <m/>
    <m/>
    <m/>
    <m/>
    <m/>
    <m/>
    <s v="OK"/>
    <m/>
    <m/>
    <m/>
    <s v="FABRIC"/>
    <n v="3369.5860517435322"/>
    <n v="1550.0089988751406"/>
    <n v="1377958"/>
    <x v="132"/>
  </r>
  <r>
    <n v="732"/>
    <d v="2024-02-09T00:00:00"/>
    <x v="730"/>
    <d v="2024-02-07T00:00:00"/>
    <s v="Packing Material"/>
    <x v="0"/>
    <x v="427"/>
    <s v="EFS"/>
    <m/>
    <x v="85"/>
    <x v="414"/>
    <n v="0"/>
    <n v="0"/>
    <x v="9"/>
    <x v="422"/>
    <n v="3752528"/>
    <m/>
    <n v="1647830"/>
    <m/>
    <m/>
    <m/>
    <m/>
    <m/>
    <m/>
    <m/>
    <m/>
    <m/>
    <m/>
    <m/>
    <s v="OK"/>
    <m/>
    <m/>
    <m/>
    <s v="Packing Material"/>
    <n v="6349.455160744501"/>
    <n v="2788.2064297800339"/>
    <n v="0"/>
    <x v="135"/>
  </r>
  <r>
    <n v="733"/>
    <d v="2024-02-09T00:00:00"/>
    <x v="731"/>
    <d v="2024-02-07T00:00:00"/>
    <s v="Packing Material"/>
    <x v="0"/>
    <x v="428"/>
    <s v="EFS"/>
    <m/>
    <x v="86"/>
    <x v="415"/>
    <n v="0"/>
    <n v="0"/>
    <x v="9"/>
    <x v="423"/>
    <n v="510924"/>
    <m/>
    <n v="168605"/>
    <m/>
    <m/>
    <m/>
    <m/>
    <m/>
    <m/>
    <m/>
    <m/>
    <m/>
    <m/>
    <m/>
    <s v="OK"/>
    <m/>
    <m/>
    <m/>
    <s v="Packing Material"/>
    <n v="1802.2010582010582"/>
    <n v="594.72663139329802"/>
    <n v="0"/>
    <x v="135"/>
  </r>
  <r>
    <n v="734"/>
    <d v="2024-02-13T00:00:00"/>
    <x v="732"/>
    <d v="2024-02-10T00:00:00"/>
    <s v="Raw Material"/>
    <x v="0"/>
    <x v="19"/>
    <s v="EFS"/>
    <m/>
    <x v="66"/>
    <x v="385"/>
    <n v="0"/>
    <n v="0"/>
    <x v="12"/>
    <x v="424"/>
    <n v="12099159"/>
    <m/>
    <n v="6049580"/>
    <m/>
    <m/>
    <m/>
    <m/>
    <m/>
    <m/>
    <m/>
    <m/>
    <m/>
    <m/>
    <m/>
    <s v="OK"/>
    <m/>
    <m/>
    <m/>
    <s v="Chemical"/>
    <n v="465.35226923076925"/>
    <n v="232.67615384615385"/>
    <n v="0"/>
    <x v="136"/>
  </r>
  <r>
    <n v="735"/>
    <d v="2024-02-12T00:00:00"/>
    <x v="733"/>
    <d v="2024-02-12T00:00:00"/>
    <s v="Raw Material"/>
    <x v="1"/>
    <x v="36"/>
    <s v="EFS"/>
    <m/>
    <x v="14"/>
    <x v="330"/>
    <n v="24480"/>
    <n v="24480"/>
    <x v="6"/>
    <x v="376"/>
    <n v="9991666"/>
    <m/>
    <n v="4096583"/>
    <m/>
    <m/>
    <m/>
    <m/>
    <m/>
    <m/>
    <m/>
    <m/>
    <m/>
    <m/>
    <m/>
    <s v="OK"/>
    <m/>
    <m/>
    <m/>
    <s v="YARN"/>
    <n v="408.15629084967321"/>
    <n v="167.34407679738561"/>
    <n v="4096582.9999999995"/>
    <x v="137"/>
  </r>
  <r>
    <n v="736"/>
    <d v="2024-02-16T00:00:00"/>
    <x v="734"/>
    <d v="2024-02-14T00:00:00"/>
    <s v="Packing Material"/>
    <x v="2"/>
    <x v="429"/>
    <s v="EFS"/>
    <m/>
    <x v="87"/>
    <x v="416"/>
    <n v="22.569999999999965"/>
    <n v="7555"/>
    <x v="9"/>
    <x v="24"/>
    <n v="7636382"/>
    <m/>
    <n v="3130917"/>
    <m/>
    <m/>
    <m/>
    <m/>
    <m/>
    <m/>
    <m/>
    <m/>
    <m/>
    <m/>
    <m/>
    <s v="OK"/>
    <m/>
    <m/>
    <m/>
    <s v="Packing Material"/>
    <n v="1010.7719391131701"/>
    <n v="414.41654533421575"/>
    <n v="9353.3814281932355"/>
    <x v="138"/>
  </r>
  <r>
    <n v="737"/>
    <d v="2024-02-17T00:00:00"/>
    <x v="735"/>
    <d v="2024-02-14T00:00:00"/>
    <s v="Raw Material"/>
    <x v="0"/>
    <x v="262"/>
    <s v="EFS"/>
    <m/>
    <x v="34"/>
    <x v="417"/>
    <n v="0"/>
    <n v="0"/>
    <x v="5"/>
    <x v="425"/>
    <n v="18769481"/>
    <m/>
    <n v="8633962"/>
    <m/>
    <m/>
    <m/>
    <m/>
    <m/>
    <m/>
    <d v="2024-06-11T00:00:00"/>
    <m/>
    <m/>
    <m/>
    <m/>
    <s v="OK"/>
    <m/>
    <m/>
    <m/>
    <s v="DYES"/>
    <n v="4692.3702499999999"/>
    <n v="2158.4904999999999"/>
    <n v="0"/>
    <x v="139"/>
  </r>
  <r>
    <n v="738"/>
    <d v="2024-02-17T00:00:00"/>
    <x v="736"/>
    <d v="2024-02-15T00:00:00"/>
    <s v="Raw Material"/>
    <x v="2"/>
    <x v="430"/>
    <s v="EFS"/>
    <m/>
    <x v="65"/>
    <x v="418"/>
    <n v="1080.79"/>
    <n v="1699.2"/>
    <x v="2"/>
    <x v="399"/>
    <n v="12301478"/>
    <m/>
    <n v="5043606"/>
    <m/>
    <m/>
    <m/>
    <m/>
    <m/>
    <m/>
    <m/>
    <m/>
    <m/>
    <m/>
    <m/>
    <s v="OK"/>
    <m/>
    <m/>
    <m/>
    <s v="FABRIC"/>
    <n v="7239.5703860640297"/>
    <n v="2968.2238700564972"/>
    <n v="3208026.6765183615"/>
    <x v="139"/>
  </r>
  <r>
    <n v="739"/>
    <d v="2024-02-16T00:00:00"/>
    <x v="737"/>
    <d v="2024-02-16T00:00:00"/>
    <s v="Raw Material"/>
    <x v="1"/>
    <x v="36"/>
    <s v="EFS"/>
    <m/>
    <x v="14"/>
    <x v="330"/>
    <n v="24480"/>
    <n v="24480"/>
    <x v="6"/>
    <x v="376"/>
    <n v="9991666"/>
    <m/>
    <n v="4096583"/>
    <m/>
    <m/>
    <m/>
    <m/>
    <m/>
    <m/>
    <m/>
    <m/>
    <m/>
    <m/>
    <m/>
    <s v="OK"/>
    <m/>
    <m/>
    <m/>
    <s v="YARN"/>
    <n v="408.15629084967321"/>
    <n v="167.34407679738561"/>
    <n v="4096582.9999999995"/>
    <x v="140"/>
  </r>
  <r>
    <n v="740"/>
    <d v="2024-02-22T00:00:00"/>
    <x v="738"/>
    <d v="2024-02-21T00:00:00"/>
    <s v="Raw Material"/>
    <x v="0"/>
    <x v="431"/>
    <s v="EFS"/>
    <m/>
    <x v="0"/>
    <x v="406"/>
    <n v="0"/>
    <n v="0"/>
    <x v="0"/>
    <x v="0"/>
    <n v="14299218"/>
    <m/>
    <n v="4289765"/>
    <m/>
    <m/>
    <m/>
    <m/>
    <m/>
    <m/>
    <d v="2024-06-11T00:00:00"/>
    <m/>
    <m/>
    <m/>
    <m/>
    <s v="OK"/>
    <m/>
    <m/>
    <m/>
    <s v="Raw Cotton"/>
    <n v="580.46675326784123"/>
    <n v="174.14000974263215"/>
    <n v="0"/>
    <x v="141"/>
  </r>
  <r>
    <n v="741"/>
    <d v="2024-02-25T00:00:00"/>
    <x v="739"/>
    <d v="2024-02-23T00:00:00"/>
    <s v="Raw Material"/>
    <x v="0"/>
    <x v="432"/>
    <s v="EFS"/>
    <m/>
    <x v="1"/>
    <x v="419"/>
    <n v="0"/>
    <n v="0"/>
    <x v="1"/>
    <x v="1"/>
    <n v="79894453"/>
    <m/>
    <n v="32756726"/>
    <m/>
    <m/>
    <m/>
    <m/>
    <m/>
    <m/>
    <d v="2024-06-11T00:00:00"/>
    <m/>
    <m/>
    <m/>
    <m/>
    <s v="OK"/>
    <m/>
    <m/>
    <m/>
    <s v="Polyester Staple Fiber"/>
    <n v="265.58660486279956"/>
    <n v="108.89050889128677"/>
    <n v="0"/>
    <x v="142"/>
  </r>
  <r>
    <n v="742"/>
    <d v="2024-02-27T00:00:00"/>
    <x v="740"/>
    <d v="2024-02-27T00:00:00"/>
    <s v="Raw Material"/>
    <x v="2"/>
    <x v="122"/>
    <s v="EFS"/>
    <m/>
    <x v="88"/>
    <x v="112"/>
    <n v="0"/>
    <n v="21000"/>
    <x v="12"/>
    <x v="426"/>
    <n v="14984759"/>
    <m/>
    <n v="6143751"/>
    <m/>
    <m/>
    <m/>
    <m/>
    <m/>
    <m/>
    <m/>
    <m/>
    <m/>
    <m/>
    <m/>
    <s v="OK"/>
    <m/>
    <m/>
    <m/>
    <s v="Chemical"/>
    <n v="713.55995238095238"/>
    <n v="292.55957142857142"/>
    <n v="0"/>
    <x v="143"/>
  </r>
  <r>
    <n v="743"/>
    <d v="2024-03-05T00:00:00"/>
    <x v="741"/>
    <d v="2024-02-28T00:00:00"/>
    <s v="Raw Material"/>
    <x v="0"/>
    <x v="281"/>
    <s v="EFS"/>
    <m/>
    <x v="23"/>
    <x v="47"/>
    <n v="0"/>
    <n v="0"/>
    <x v="12"/>
    <x v="427"/>
    <n v="13387307"/>
    <m/>
    <n v="5488796"/>
    <m/>
    <m/>
    <m/>
    <m/>
    <m/>
    <m/>
    <m/>
    <m/>
    <m/>
    <m/>
    <m/>
    <s v="OK"/>
    <m/>
    <m/>
    <m/>
    <s v="Chemical"/>
    <n v="131.24810784313726"/>
    <n v="53.811725490196082"/>
    <n v="0"/>
    <x v="144"/>
  </r>
  <r>
    <n v="744"/>
    <d v="2024-03-07T00:00:00"/>
    <x v="742"/>
    <d v="2024-03-07T00:00:00"/>
    <s v="Packing Material"/>
    <x v="0"/>
    <x v="433"/>
    <s v="EFS"/>
    <m/>
    <x v="24"/>
    <x v="399"/>
    <n v="0"/>
    <n v="0"/>
    <x v="9"/>
    <x v="57"/>
    <n v="6397263"/>
    <m/>
    <n v="3198632"/>
    <m/>
    <m/>
    <m/>
    <m/>
    <m/>
    <m/>
    <d v="2024-06-11T00:00:00"/>
    <m/>
    <m/>
    <m/>
    <m/>
    <s v="OK"/>
    <m/>
    <m/>
    <m/>
    <s v="Packing Material"/>
    <n v="256.83567528504898"/>
    <n v="128.41785771639633"/>
    <n v="0"/>
    <x v="145"/>
  </r>
  <r>
    <n v="745"/>
    <d v="2024-03-08T00:00:00"/>
    <x v="743"/>
    <d v="2024-03-07T00:00:00"/>
    <s v="Raw Material"/>
    <x v="1"/>
    <x v="434"/>
    <s v="EFS"/>
    <m/>
    <x v="7"/>
    <x v="420"/>
    <n v="1920"/>
    <n v="1920"/>
    <x v="2"/>
    <x v="428"/>
    <n v="3247882"/>
    <m/>
    <n v="1494026"/>
    <m/>
    <m/>
    <m/>
    <m/>
    <m/>
    <m/>
    <m/>
    <m/>
    <m/>
    <m/>
    <m/>
    <s v="OK"/>
    <m/>
    <m/>
    <m/>
    <s v="FABRIC"/>
    <n v="1691.6052083333334"/>
    <n v="778.1385416666667"/>
    <n v="1494026"/>
    <x v="146"/>
  </r>
  <r>
    <n v="746"/>
    <d v="2024-03-08T00:00:00"/>
    <x v="744"/>
    <d v="2024-03-07T00:00:00"/>
    <s v="Raw Material"/>
    <x v="1"/>
    <x v="256"/>
    <s v="EFS"/>
    <m/>
    <x v="7"/>
    <x v="421"/>
    <n v="1000"/>
    <n v="1000"/>
    <x v="2"/>
    <x v="429"/>
    <n v="2191094"/>
    <m/>
    <n v="1007903"/>
    <m/>
    <m/>
    <m/>
    <m/>
    <m/>
    <m/>
    <m/>
    <m/>
    <m/>
    <m/>
    <m/>
    <s v="OK"/>
    <m/>
    <m/>
    <m/>
    <s v="FABRIC"/>
    <n v="2191.0940000000001"/>
    <n v="1007.903"/>
    <n v="1007903"/>
    <x v="146"/>
  </r>
  <r>
    <n v="747"/>
    <d v="2024-03-11T00:00:00"/>
    <x v="745"/>
    <d v="2024-03-09T00:00:00"/>
    <s v="Raw Material"/>
    <x v="0"/>
    <x v="435"/>
    <s v="EFS"/>
    <m/>
    <x v="1"/>
    <x v="419"/>
    <n v="0"/>
    <n v="0"/>
    <x v="1"/>
    <x v="1"/>
    <n v="80156170"/>
    <m/>
    <n v="32864030"/>
    <m/>
    <m/>
    <m/>
    <m/>
    <m/>
    <m/>
    <m/>
    <m/>
    <m/>
    <m/>
    <m/>
    <s v="OK"/>
    <m/>
    <m/>
    <m/>
    <s v="Polyester Staple Fiber"/>
    <n v="265.3968660747928"/>
    <n v="108.81271608396425"/>
    <n v="0"/>
    <x v="147"/>
  </r>
  <r>
    <n v="748"/>
    <d v="2024-03-11T00:00:00"/>
    <x v="746"/>
    <d v="2024-03-09T00:00:00"/>
    <s v="Raw Material"/>
    <x v="1"/>
    <x v="36"/>
    <s v="EFS"/>
    <m/>
    <x v="14"/>
    <x v="330"/>
    <n v="24480"/>
    <n v="24480"/>
    <x v="6"/>
    <x v="376"/>
    <n v="9989881"/>
    <m/>
    <n v="4095852"/>
    <m/>
    <m/>
    <m/>
    <m/>
    <m/>
    <m/>
    <m/>
    <m/>
    <m/>
    <m/>
    <m/>
    <s v="OK"/>
    <m/>
    <m/>
    <m/>
    <s v="YARN"/>
    <n v="408.08337418300653"/>
    <n v="167.31421568627451"/>
    <n v="4095852"/>
    <x v="147"/>
  </r>
  <r>
    <n v="749"/>
    <d v="2024-03-13T00:00:00"/>
    <x v="747"/>
    <d v="2024-03-11T00:00:00"/>
    <s v="Raw Material"/>
    <x v="0"/>
    <x v="288"/>
    <s v="EFS"/>
    <m/>
    <x v="34"/>
    <x v="422"/>
    <n v="0"/>
    <n v="0"/>
    <x v="5"/>
    <x v="430"/>
    <n v="2928515"/>
    <m/>
    <n v="1347117"/>
    <m/>
    <m/>
    <m/>
    <m/>
    <m/>
    <m/>
    <d v="2024-06-11T00:00:00"/>
    <m/>
    <m/>
    <m/>
    <m/>
    <s v="OK"/>
    <m/>
    <m/>
    <m/>
    <s v="DYES"/>
    <n v="4183.5928571428567"/>
    <n v="1924.4528571428571"/>
    <n v="0"/>
    <x v="148"/>
  </r>
  <r>
    <n v="750"/>
    <d v="2024-03-15T00:00:00"/>
    <x v="748"/>
    <d v="2024-03-12T00:00:00"/>
    <s v="Raw Material"/>
    <x v="0"/>
    <x v="325"/>
    <s v="EFS"/>
    <m/>
    <x v="37"/>
    <x v="41"/>
    <n v="0"/>
    <n v="0"/>
    <x v="12"/>
    <x v="431"/>
    <n v="10568068"/>
    <m/>
    <n v="3487462"/>
    <m/>
    <m/>
    <m/>
    <m/>
    <m/>
    <m/>
    <m/>
    <m/>
    <m/>
    <m/>
    <m/>
    <s v="OK"/>
    <m/>
    <m/>
    <m/>
    <s v="Chemical"/>
    <n v="564.53354700854698"/>
    <n v="186.29604700854702"/>
    <n v="0"/>
    <x v="149"/>
  </r>
  <r>
    <n v="751"/>
    <d v="2024-03-18T00:00:00"/>
    <x v="749"/>
    <d v="2024-03-13T00:00:00"/>
    <s v="Raw Material"/>
    <x v="0"/>
    <x v="311"/>
    <s v="EFS"/>
    <m/>
    <x v="34"/>
    <x v="423"/>
    <n v="0"/>
    <n v="0"/>
    <x v="5"/>
    <x v="203"/>
    <n v="42967276"/>
    <m/>
    <n v="19764945"/>
    <m/>
    <m/>
    <m/>
    <m/>
    <m/>
    <m/>
    <d v="2024-06-11T00:00:00"/>
    <m/>
    <m/>
    <m/>
    <m/>
    <s v="OK"/>
    <m/>
    <m/>
    <m/>
    <s v="DYES"/>
    <n v="12276.364571428572"/>
    <n v="5647.1271428571426"/>
    <n v="0"/>
    <x v="150"/>
  </r>
  <r>
    <n v="752"/>
    <d v="2024-03-15T00:00:00"/>
    <x v="750"/>
    <d v="2024-03-13T00:00:00"/>
    <s v="Raw Material"/>
    <x v="0"/>
    <x v="436"/>
    <s v="EFS"/>
    <m/>
    <x v="34"/>
    <x v="424"/>
    <n v="0"/>
    <n v="0"/>
    <x v="5"/>
    <x v="432"/>
    <n v="12573131"/>
    <m/>
    <n v="5783641"/>
    <m/>
    <m/>
    <m/>
    <m/>
    <m/>
    <m/>
    <d v="2024-06-11T00:00:00"/>
    <m/>
    <m/>
    <m/>
    <m/>
    <s v="OK"/>
    <m/>
    <m/>
    <m/>
    <s v="DYES"/>
    <n v="4989.337698412698"/>
    <n v="2295.0956349206349"/>
    <n v="0"/>
    <x v="149"/>
  </r>
  <r>
    <n v="753"/>
    <d v="2024-03-16T00:00:00"/>
    <x v="751"/>
    <d v="2024-03-15T00:00:00"/>
    <s v="Raw Material"/>
    <x v="1"/>
    <x v="60"/>
    <s v="EFS"/>
    <m/>
    <x v="14"/>
    <x v="343"/>
    <n v="23100"/>
    <n v="23100"/>
    <x v="6"/>
    <x v="433"/>
    <n v="8883450"/>
    <m/>
    <n v="3642215"/>
    <m/>
    <m/>
    <m/>
    <m/>
    <m/>
    <m/>
    <m/>
    <m/>
    <m/>
    <m/>
    <m/>
    <s v="OK"/>
    <m/>
    <m/>
    <m/>
    <s v="YARN"/>
    <n v="384.56493506493507"/>
    <n v="157.67164502164502"/>
    <n v="3642215"/>
    <x v="151"/>
  </r>
  <r>
    <n v="754"/>
    <d v="2024-03-15T00:00:00"/>
    <x v="752"/>
    <d v="2024-03-15T00:00:00"/>
    <s v="Raw Material"/>
    <x v="1"/>
    <x v="36"/>
    <s v="EFS"/>
    <m/>
    <x v="14"/>
    <x v="330"/>
    <n v="24480"/>
    <n v="24480"/>
    <x v="6"/>
    <x v="376"/>
    <n v="9972025"/>
    <m/>
    <n v="4088531"/>
    <m/>
    <m/>
    <m/>
    <m/>
    <m/>
    <m/>
    <m/>
    <m/>
    <m/>
    <m/>
    <m/>
    <s v="OK"/>
    <m/>
    <m/>
    <m/>
    <s v="YARN"/>
    <n v="407.35396241830063"/>
    <n v="167.01515522875818"/>
    <n v="4088531"/>
    <x v="149"/>
  </r>
  <r>
    <n v="755"/>
    <d v="2024-03-21T00:00:00"/>
    <x v="753"/>
    <d v="2024-03-15T00:00:00"/>
    <s v="Raw Material"/>
    <x v="1"/>
    <x v="437"/>
    <s v="EFS"/>
    <m/>
    <x v="7"/>
    <x v="425"/>
    <n v="187.56"/>
    <n v="187.56"/>
    <x v="2"/>
    <x v="434"/>
    <n v="696488"/>
    <m/>
    <n v="320385"/>
    <m/>
    <m/>
    <m/>
    <m/>
    <m/>
    <m/>
    <m/>
    <m/>
    <m/>
    <m/>
    <m/>
    <s v="OK"/>
    <m/>
    <m/>
    <m/>
    <s v="FABRIC"/>
    <n v="3713.4143740669651"/>
    <n v="1708.1733845169545"/>
    <n v="320385"/>
    <x v="152"/>
  </r>
  <r>
    <n v="756"/>
    <d v="2024-03-20T00:00:00"/>
    <x v="754"/>
    <d v="2024-03-18T00:00:00"/>
    <s v="Raw Material"/>
    <x v="1"/>
    <x v="36"/>
    <s v="EFS"/>
    <m/>
    <x v="14"/>
    <x v="330"/>
    <n v="24480"/>
    <n v="24480"/>
    <x v="6"/>
    <x v="376"/>
    <n v="9979167"/>
    <m/>
    <n v="4091458"/>
    <m/>
    <m/>
    <m/>
    <m/>
    <m/>
    <m/>
    <m/>
    <m/>
    <m/>
    <m/>
    <m/>
    <s v="OK"/>
    <m/>
    <m/>
    <m/>
    <s v="YARN"/>
    <n v="407.64571078431374"/>
    <n v="167.13472222222222"/>
    <n v="4091458"/>
    <x v="153"/>
  </r>
  <r>
    <n v="757"/>
    <d v="2024-03-21T00:00:00"/>
    <x v="755"/>
    <d v="2024-03-18T00:00:00"/>
    <s v="Raw Material"/>
    <x v="2"/>
    <x v="75"/>
    <s v="EFS"/>
    <m/>
    <x v="66"/>
    <x v="385"/>
    <n v="116.82999999999916"/>
    <n v="16000"/>
    <x v="12"/>
    <x v="239"/>
    <n v="7451365"/>
    <m/>
    <n v="3725683"/>
    <m/>
    <m/>
    <m/>
    <m/>
    <m/>
    <m/>
    <m/>
    <m/>
    <m/>
    <m/>
    <m/>
    <s v="OK"/>
    <m/>
    <m/>
    <m/>
    <s v="Chemical"/>
    <n v="465.71031249999999"/>
    <n v="232.8551875"/>
    <n v="27204.471555624805"/>
    <x v="152"/>
  </r>
  <r>
    <n v="758"/>
    <d v="2024-03-21T00:00:00"/>
    <x v="756"/>
    <d v="2024-03-18T00:00:00"/>
    <s v="Packing Material"/>
    <x v="0"/>
    <x v="433"/>
    <s v="EFS"/>
    <m/>
    <x v="24"/>
    <x v="426"/>
    <n v="0"/>
    <n v="0"/>
    <x v="9"/>
    <x v="57"/>
    <n v="5538349"/>
    <m/>
    <n v="2769175"/>
    <m/>
    <m/>
    <m/>
    <m/>
    <m/>
    <m/>
    <d v="2024-06-11T00:00:00"/>
    <m/>
    <m/>
    <m/>
    <m/>
    <s v="OK"/>
    <m/>
    <m/>
    <m/>
    <s v="Packing Material"/>
    <n v="222.35221615545206"/>
    <n v="111.17612815159788"/>
    <n v="0"/>
    <x v="142"/>
  </r>
  <r>
    <n v="759"/>
    <d v="2024-03-21T00:00:00"/>
    <x v="757"/>
    <d v="2024-03-18T00:00:00"/>
    <s v="Packing Material"/>
    <x v="0"/>
    <x v="433"/>
    <s v="EFS"/>
    <m/>
    <x v="24"/>
    <x v="426"/>
    <n v="0"/>
    <n v="0"/>
    <x v="9"/>
    <x v="57"/>
    <n v="5538349"/>
    <m/>
    <n v="2769175"/>
    <m/>
    <m/>
    <m/>
    <m/>
    <m/>
    <m/>
    <m/>
    <m/>
    <m/>
    <m/>
    <m/>
    <s v="OK"/>
    <m/>
    <m/>
    <m/>
    <s v="Packing Material"/>
    <n v="222.35221615545206"/>
    <n v="111.17612815159788"/>
    <n v="0"/>
    <x v="142"/>
  </r>
  <r>
    <n v="760"/>
    <d v="2024-03-21T00:00:00"/>
    <x v="758"/>
    <d v="2024-03-18T00:00:00"/>
    <s v="Packing Material"/>
    <x v="0"/>
    <x v="433"/>
    <s v="EFS"/>
    <m/>
    <x v="24"/>
    <x v="426"/>
    <n v="0"/>
    <n v="0"/>
    <x v="9"/>
    <x v="57"/>
    <n v="5538349"/>
    <m/>
    <n v="2769175"/>
    <m/>
    <m/>
    <m/>
    <m/>
    <m/>
    <m/>
    <m/>
    <m/>
    <m/>
    <m/>
    <m/>
    <s v="OK"/>
    <m/>
    <m/>
    <m/>
    <s v="Packing Material"/>
    <n v="222.35221615545206"/>
    <n v="111.17612815159788"/>
    <n v="0"/>
    <x v="142"/>
  </r>
  <r>
    <n v="761"/>
    <d v="2024-03-25T00:00:00"/>
    <x v="759"/>
    <d v="2024-03-19T00:00:00"/>
    <s v="Raw Material"/>
    <x v="0"/>
    <x v="438"/>
    <s v="EFS"/>
    <m/>
    <x v="34"/>
    <x v="427"/>
    <n v="0"/>
    <n v="0"/>
    <x v="5"/>
    <x v="435"/>
    <n v="11993145"/>
    <m/>
    <n v="5516847"/>
    <m/>
    <m/>
    <m/>
    <m/>
    <m/>
    <m/>
    <d v="2024-06-11T00:00:00"/>
    <m/>
    <m/>
    <m/>
    <m/>
    <s v="OK"/>
    <m/>
    <m/>
    <m/>
    <s v="DYES"/>
    <n v="2925.1573170731708"/>
    <n v="1345.5724390243902"/>
    <n v="0"/>
    <x v="154"/>
  </r>
  <r>
    <n v="762"/>
    <d v="2024-03-21T00:00:00"/>
    <x v="760"/>
    <d v="2024-03-21T00:00:00"/>
    <s v="Raw Material"/>
    <x v="0"/>
    <x v="439"/>
    <s v="EFS"/>
    <m/>
    <x v="89"/>
    <x v="428"/>
    <n v="0"/>
    <n v="0"/>
    <x v="12"/>
    <x v="436"/>
    <n v="11554667"/>
    <m/>
    <n v="4836835"/>
    <m/>
    <m/>
    <m/>
    <m/>
    <m/>
    <m/>
    <m/>
    <m/>
    <m/>
    <m/>
    <m/>
    <s v="OK"/>
    <m/>
    <m/>
    <m/>
    <s v="Chemical"/>
    <n v="662.53824541284405"/>
    <n v="277.34145642201833"/>
    <n v="0"/>
    <x v="152"/>
  </r>
  <r>
    <n v="763"/>
    <d v="2024-03-28T00:00:00"/>
    <x v="761"/>
    <d v="2024-03-27T00:00:00"/>
    <s v="Raw Material"/>
    <x v="1"/>
    <x v="60"/>
    <s v="EFS"/>
    <m/>
    <x v="14"/>
    <x v="343"/>
    <n v="23100"/>
    <n v="23100"/>
    <x v="6"/>
    <x v="409"/>
    <n v="8862773"/>
    <m/>
    <n v="3633737"/>
    <m/>
    <m/>
    <m/>
    <m/>
    <m/>
    <m/>
    <m/>
    <m/>
    <m/>
    <m/>
    <m/>
    <s v="OK"/>
    <m/>
    <m/>
    <m/>
    <s v="YARN"/>
    <n v="383.66982683982684"/>
    <n v="157.30463203463202"/>
    <n v="3633736.9999999995"/>
    <x v="155"/>
  </r>
  <r>
    <n v="764"/>
    <d v="2024-04-02T00:00:00"/>
    <x v="762"/>
    <d v="2024-03-30T00:00:00"/>
    <s v="Raw Material"/>
    <x v="0"/>
    <x v="440"/>
    <s v="EFS"/>
    <m/>
    <x v="33"/>
    <x v="429"/>
    <n v="0"/>
    <n v="0"/>
    <x v="12"/>
    <x v="437"/>
    <n v="2511368"/>
    <m/>
    <n v="1155229"/>
    <m/>
    <m/>
    <m/>
    <m/>
    <m/>
    <m/>
    <d v="2024-06-11T00:00:00"/>
    <m/>
    <m/>
    <m/>
    <m/>
    <s v="OK"/>
    <m/>
    <m/>
    <m/>
    <s v="Chemical"/>
    <n v="465.06814814814817"/>
    <n v="213.9312962962963"/>
    <n v="0"/>
    <x v="156"/>
  </r>
  <r>
    <n v="765"/>
    <d v="2024-04-01T00:00:00"/>
    <x v="763"/>
    <d v="2024-04-01T00:00:00"/>
    <s v="Raw Material"/>
    <x v="1"/>
    <x v="60"/>
    <s v="EFS"/>
    <m/>
    <x v="14"/>
    <x v="343"/>
    <n v="23100"/>
    <n v="23100"/>
    <x v="6"/>
    <x v="438"/>
    <n v="8859591"/>
    <m/>
    <n v="3632432"/>
    <m/>
    <m/>
    <m/>
    <m/>
    <m/>
    <m/>
    <m/>
    <m/>
    <m/>
    <m/>
    <m/>
    <s v="OK"/>
    <m/>
    <m/>
    <m/>
    <s v="YARN"/>
    <n v="383.53207792207792"/>
    <n v="157.24813852813853"/>
    <n v="3632432"/>
    <x v="157"/>
  </r>
  <r>
    <n v="766"/>
    <d v="2024-04-01T00:00:00"/>
    <x v="764"/>
    <d v="2024-03-27T00:00:00"/>
    <s v="Raw Material"/>
    <x v="0"/>
    <x v="441"/>
    <s v="EFS"/>
    <m/>
    <x v="0"/>
    <x v="430"/>
    <n v="0"/>
    <n v="0"/>
    <x v="0"/>
    <x v="0"/>
    <n v="104710588"/>
    <m/>
    <n v="31413177"/>
    <m/>
    <m/>
    <m/>
    <m/>
    <m/>
    <m/>
    <d v="2024-06-11T00:00:00"/>
    <m/>
    <m/>
    <m/>
    <m/>
    <s v="OK"/>
    <m/>
    <m/>
    <m/>
    <s v="Raw Cotton"/>
    <n v="530.97059927182738"/>
    <n v="159.29118282405202"/>
    <n v="0"/>
    <x v="157"/>
  </r>
  <r>
    <n v="767"/>
    <d v="2024-04-03T00:00:00"/>
    <x v="765"/>
    <d v="2024-04-01T00:00:00"/>
    <s v="Raw Material"/>
    <x v="1"/>
    <x v="60"/>
    <s v="EFS"/>
    <m/>
    <x v="14"/>
    <x v="343"/>
    <n v="23100"/>
    <n v="23100"/>
    <x v="6"/>
    <x v="439"/>
    <n v="8859591"/>
    <m/>
    <n v="3632432"/>
    <m/>
    <m/>
    <m/>
    <m/>
    <m/>
    <m/>
    <m/>
    <m/>
    <m/>
    <m/>
    <m/>
    <s v="OK"/>
    <m/>
    <m/>
    <m/>
    <s v="YARN"/>
    <n v="383.53207792207792"/>
    <n v="157.24813852813853"/>
    <n v="3632432"/>
    <x v="158"/>
  </r>
  <r>
    <n v="768"/>
    <d v="2024-04-02T00:00:00"/>
    <x v="766"/>
    <d v="2024-04-01T00:00:00"/>
    <s v="Raw Material"/>
    <x v="1"/>
    <x v="60"/>
    <s v="EFS"/>
    <m/>
    <x v="14"/>
    <x v="343"/>
    <n v="23100"/>
    <n v="23100"/>
    <x v="6"/>
    <x v="440"/>
    <n v="8859591"/>
    <m/>
    <n v="3632432"/>
    <m/>
    <m/>
    <m/>
    <m/>
    <m/>
    <m/>
    <m/>
    <m/>
    <m/>
    <m/>
    <m/>
    <s v="OK"/>
    <m/>
    <m/>
    <m/>
    <s v="YARN"/>
    <n v="383.53207792207792"/>
    <n v="157.24813852813853"/>
    <n v="3632432"/>
    <x v="156"/>
  </r>
  <r>
    <n v="769"/>
    <d v="2024-04-04T00:00:00"/>
    <x v="767"/>
    <d v="2024-04-03T00:00:00"/>
    <s v="Raw Material"/>
    <x v="0"/>
    <x v="396"/>
    <s v="EFS"/>
    <m/>
    <x v="34"/>
    <x v="431"/>
    <n v="0"/>
    <n v="0"/>
    <x v="5"/>
    <x v="441"/>
    <n v="3416279"/>
    <m/>
    <n v="1571488"/>
    <m/>
    <m/>
    <m/>
    <m/>
    <m/>
    <m/>
    <d v="2024-06-11T00:00:00"/>
    <m/>
    <m/>
    <m/>
    <m/>
    <s v="OK"/>
    <m/>
    <m/>
    <m/>
    <s v="DYES"/>
    <n v="2970.677391304348"/>
    <n v="1366.5113043478261"/>
    <n v="0"/>
    <x v="159"/>
  </r>
  <r>
    <n v="770"/>
    <d v="2024-04-07T00:00:00"/>
    <x v="768"/>
    <d v="2024-04-05T00:00:00"/>
    <s v="Raw Material"/>
    <x v="0"/>
    <x v="442"/>
    <s v="EFS"/>
    <m/>
    <x v="0"/>
    <x v="430"/>
    <n v="0"/>
    <n v="0"/>
    <x v="0"/>
    <x v="0"/>
    <n v="66603539"/>
    <m/>
    <n v="19981062"/>
    <m/>
    <m/>
    <m/>
    <m/>
    <m/>
    <m/>
    <d v="2024-06-11T00:00:00"/>
    <m/>
    <m/>
    <m/>
    <m/>
    <s v="OK"/>
    <m/>
    <m/>
    <m/>
    <s v="Raw Cotton"/>
    <n v="530.49413779370764"/>
    <n v="159.14824372759855"/>
    <n v="0"/>
    <x v="160"/>
  </r>
  <r>
    <n v="771"/>
    <d v="2024-04-16T00:00:00"/>
    <x v="769"/>
    <d v="2024-04-08T00:00:00"/>
    <s v="Raw Material"/>
    <x v="1"/>
    <x v="36"/>
    <s v="EFS"/>
    <m/>
    <x v="14"/>
    <x v="330"/>
    <n v="24480"/>
    <n v="24480"/>
    <x v="6"/>
    <x v="62"/>
    <n v="9938101"/>
    <m/>
    <n v="4074621"/>
    <m/>
    <m/>
    <m/>
    <m/>
    <m/>
    <m/>
    <m/>
    <m/>
    <m/>
    <m/>
    <m/>
    <s v="OK"/>
    <m/>
    <m/>
    <m/>
    <s v="YARN"/>
    <n v="405.96817810457514"/>
    <n v="166.4469362745098"/>
    <n v="4074621"/>
    <x v="161"/>
  </r>
  <r>
    <n v="772"/>
    <d v="2024-04-15T00:00:00"/>
    <x v="770"/>
    <d v="2024-04-15T00:00:00"/>
    <s v="Packing Material"/>
    <x v="1"/>
    <x v="443"/>
    <s v="EFS"/>
    <m/>
    <x v="7"/>
    <x v="432"/>
    <n v="384.88"/>
    <n v="384.88"/>
    <x v="9"/>
    <x v="442"/>
    <n v="3298141"/>
    <m/>
    <n v="1517145"/>
    <m/>
    <m/>
    <m/>
    <m/>
    <m/>
    <m/>
    <m/>
    <m/>
    <m/>
    <m/>
    <m/>
    <s v="OK"/>
    <m/>
    <m/>
    <m/>
    <s v="Packing Material"/>
    <n v="8569.2709415921854"/>
    <n v="3941.8649968821451"/>
    <n v="1517145"/>
    <x v="152"/>
  </r>
  <r>
    <n v="773"/>
    <d v="2024-04-25T00:00:00"/>
    <x v="771"/>
    <d v="2024-04-18T00:00:00"/>
    <s v="Raw Material"/>
    <x v="1"/>
    <x v="444"/>
    <s v="EFS"/>
    <m/>
    <x v="14"/>
    <x v="229"/>
    <n v="24300"/>
    <n v="24300"/>
    <x v="6"/>
    <x v="443"/>
    <n v="8977874"/>
    <m/>
    <n v="3680928"/>
    <m/>
    <m/>
    <m/>
    <m/>
    <m/>
    <m/>
    <m/>
    <m/>
    <m/>
    <m/>
    <m/>
    <s v="OK"/>
    <m/>
    <m/>
    <m/>
    <s v="YARN"/>
    <n v="369.45983539094652"/>
    <n v="151.47851851851851"/>
    <n v="3680928"/>
    <x v="162"/>
  </r>
  <r>
    <n v="774"/>
    <d v="2024-04-19T00:00:00"/>
    <x v="772"/>
    <d v="2024-04-18T00:00:00"/>
    <s v="Packing Material"/>
    <x v="2"/>
    <x v="315"/>
    <s v="EFS"/>
    <m/>
    <x v="71"/>
    <x v="433"/>
    <n v="36.21"/>
    <n v="14500"/>
    <x v="9"/>
    <x v="444"/>
    <n v="11440437"/>
    <m/>
    <n v="5262601"/>
    <m/>
    <m/>
    <m/>
    <m/>
    <m/>
    <m/>
    <m/>
    <m/>
    <m/>
    <m/>
    <m/>
    <s v="OK"/>
    <m/>
    <m/>
    <m/>
    <s v="Packing Material"/>
    <n v="788.99565517241376"/>
    <n v="362.93799999999999"/>
    <n v="13141.984979999999"/>
    <x v="154"/>
  </r>
  <r>
    <n v="775"/>
    <d v="2024-04-25T00:00:00"/>
    <x v="773"/>
    <d v="2024-04-18T00:00:00"/>
    <s v="Raw Material"/>
    <x v="1"/>
    <x v="445"/>
    <s v="EFS"/>
    <m/>
    <x v="7"/>
    <x v="434"/>
    <n v="2263"/>
    <n v="2263"/>
    <x v="2"/>
    <x v="445"/>
    <n v="4933495"/>
    <m/>
    <n v="2269407"/>
    <m/>
    <m/>
    <m/>
    <m/>
    <m/>
    <m/>
    <m/>
    <m/>
    <m/>
    <m/>
    <m/>
    <s v="OK"/>
    <m/>
    <m/>
    <m/>
    <s v="FABRIC"/>
    <n v="2180.0684931506848"/>
    <n v="1002.8311975254087"/>
    <n v="2269407"/>
    <x v="162"/>
  </r>
  <r>
    <n v="776"/>
    <d v="2024-04-19T00:00:00"/>
    <x v="774"/>
    <d v="2024-04-18T00:00:00"/>
    <s v="Raw Material"/>
    <x v="1"/>
    <x v="60"/>
    <s v="EFS"/>
    <m/>
    <x v="14"/>
    <x v="343"/>
    <n v="23100"/>
    <n v="23100"/>
    <x v="6"/>
    <x v="446"/>
    <n v="8862773"/>
    <m/>
    <n v="3633737"/>
    <m/>
    <m/>
    <m/>
    <m/>
    <m/>
    <m/>
    <m/>
    <m/>
    <m/>
    <m/>
    <m/>
    <s v="OK"/>
    <m/>
    <m/>
    <m/>
    <s v="YARN"/>
    <n v="383.66982683982684"/>
    <n v="157.30463203463202"/>
    <n v="3633736.9999999995"/>
    <x v="163"/>
  </r>
  <r>
    <n v="777"/>
    <d v="2024-04-20T00:00:00"/>
    <x v="775"/>
    <d v="2024-04-18T00:00:00"/>
    <s v="Raw Material"/>
    <x v="1"/>
    <x v="60"/>
    <s v="EFS"/>
    <m/>
    <x v="14"/>
    <x v="343"/>
    <n v="23100"/>
    <n v="23100"/>
    <x v="6"/>
    <x v="447"/>
    <n v="8862773"/>
    <m/>
    <n v="3633737"/>
    <m/>
    <m/>
    <m/>
    <m/>
    <m/>
    <m/>
    <m/>
    <m/>
    <m/>
    <m/>
    <m/>
    <s v="OK"/>
    <m/>
    <m/>
    <m/>
    <s v="YARN"/>
    <n v="383.66982683982684"/>
    <n v="157.30463203463202"/>
    <n v="3633736.9999999995"/>
    <x v="164"/>
  </r>
  <r>
    <n v="778"/>
    <d v="2024-04-18T00:00:00"/>
    <x v="776"/>
    <d v="2024-04-18T00:00:00"/>
    <s v="Packing Material"/>
    <x v="1"/>
    <x v="414"/>
    <s v="EFS"/>
    <m/>
    <x v="72"/>
    <x v="435"/>
    <n v="4050"/>
    <n v="4050"/>
    <x v="9"/>
    <x v="448"/>
    <n v="3421721"/>
    <m/>
    <n v="1402906"/>
    <m/>
    <m/>
    <m/>
    <m/>
    <m/>
    <m/>
    <m/>
    <m/>
    <m/>
    <m/>
    <m/>
    <s v="OK"/>
    <m/>
    <m/>
    <m/>
    <s v="Packing Material"/>
    <n v="844.86938271604936"/>
    <n v="346.39654320987654"/>
    <n v="1402906"/>
    <x v="165"/>
  </r>
  <r>
    <n v="779"/>
    <d v="2024-04-22T00:00:00"/>
    <x v="777"/>
    <d v="2024-04-18T00:00:00"/>
    <s v="Raw Material"/>
    <x v="1"/>
    <x v="325"/>
    <s v="EFS"/>
    <m/>
    <x v="37"/>
    <x v="41"/>
    <n v="18720"/>
    <n v="18720"/>
    <x v="12"/>
    <x v="449"/>
    <n v="10534038"/>
    <m/>
    <n v="3476233"/>
    <m/>
    <m/>
    <m/>
    <m/>
    <m/>
    <m/>
    <m/>
    <m/>
    <m/>
    <m/>
    <m/>
    <s v="OK"/>
    <m/>
    <m/>
    <m/>
    <s v="Chemical"/>
    <n v="562.71570512820517"/>
    <n v="185.69620726495725"/>
    <n v="3476232.9999999995"/>
    <x v="166"/>
  </r>
  <r>
    <n v="780"/>
    <d v="2024-04-20T00:00:00"/>
    <x v="778"/>
    <d v="2024-04-18T00:00:00"/>
    <s v="Raw Material"/>
    <x v="1"/>
    <x v="36"/>
    <s v="EFS"/>
    <m/>
    <x v="14"/>
    <x v="330"/>
    <n v="24480"/>
    <n v="24480"/>
    <x v="6"/>
    <x v="376"/>
    <n v="9948814"/>
    <m/>
    <n v="4079015"/>
    <m/>
    <m/>
    <m/>
    <m/>
    <m/>
    <m/>
    <m/>
    <m/>
    <m/>
    <m/>
    <m/>
    <s v="OK"/>
    <m/>
    <m/>
    <m/>
    <s v="YARN"/>
    <n v="406.40580065359478"/>
    <n v="166.62642973856208"/>
    <n v="4079014.9999999995"/>
    <x v="164"/>
  </r>
  <r>
    <n v="781"/>
    <d v="2024-04-23T00:00:00"/>
    <x v="779"/>
    <d v="2024-04-22T00:00:00"/>
    <s v="Raw Material"/>
    <x v="1"/>
    <x v="36"/>
    <s v="EFS"/>
    <m/>
    <x v="14"/>
    <x v="330"/>
    <n v="24480"/>
    <n v="24480"/>
    <x v="6"/>
    <x v="450"/>
    <n v="9957741"/>
    <m/>
    <n v="4082674"/>
    <m/>
    <m/>
    <m/>
    <m/>
    <m/>
    <m/>
    <m/>
    <m/>
    <m/>
    <m/>
    <m/>
    <s v="OK"/>
    <m/>
    <m/>
    <m/>
    <s v="YARN"/>
    <n v="406.77046568627452"/>
    <n v="166.77589869281044"/>
    <n v="4082673.9999999995"/>
    <x v="167"/>
  </r>
  <r>
    <n v="782"/>
    <d v="2024-04-26T00:00:00"/>
    <x v="780"/>
    <d v="2024-04-24T00:00:00"/>
    <s v="Raw Material"/>
    <x v="1"/>
    <x v="60"/>
    <s v="EFS"/>
    <m/>
    <x v="14"/>
    <x v="343"/>
    <n v="23100"/>
    <n v="23100"/>
    <x v="6"/>
    <x v="451"/>
    <n v="8867544"/>
    <m/>
    <n v="3635693"/>
    <m/>
    <m/>
    <m/>
    <m/>
    <m/>
    <m/>
    <m/>
    <m/>
    <m/>
    <m/>
    <m/>
    <s v="OK"/>
    <m/>
    <m/>
    <m/>
    <s v="YARN"/>
    <n v="383.87636363636364"/>
    <n v="157.38930735930737"/>
    <n v="3635693"/>
    <x v="168"/>
  </r>
  <r>
    <n v="783"/>
    <d v="2024-04-26T00:00:00"/>
    <x v="781"/>
    <d v="2024-04-25T00:00:00"/>
    <s v="Raw Material"/>
    <x v="1"/>
    <x v="444"/>
    <s v="EFS"/>
    <m/>
    <x v="14"/>
    <x v="229"/>
    <n v="24300"/>
    <n v="24300"/>
    <x v="6"/>
    <x v="452"/>
    <n v="8984319"/>
    <m/>
    <n v="3683570"/>
    <m/>
    <m/>
    <m/>
    <m/>
    <m/>
    <m/>
    <m/>
    <m/>
    <m/>
    <m/>
    <m/>
    <s v="OK"/>
    <m/>
    <m/>
    <m/>
    <s v="YARN"/>
    <n v="369.72506172839508"/>
    <n v="151.58724279835391"/>
    <n v="3683570"/>
    <x v="168"/>
  </r>
  <r>
    <n v="784"/>
    <d v="2024-04-27T00:00:00"/>
    <x v="782"/>
    <d v="2024-04-25T00:00:00"/>
    <s v="Raw Material"/>
    <x v="0"/>
    <x v="446"/>
    <s v="EFS"/>
    <m/>
    <x v="0"/>
    <x v="436"/>
    <n v="0"/>
    <n v="0"/>
    <x v="0"/>
    <x v="0"/>
    <n v="106986168"/>
    <m/>
    <n v="32095850"/>
    <m/>
    <m/>
    <m/>
    <m/>
    <m/>
    <m/>
    <m/>
    <m/>
    <m/>
    <m/>
    <m/>
    <s v="OK"/>
    <m/>
    <m/>
    <m/>
    <s v="Raw Cotton"/>
    <n v="539.20131441012825"/>
    <n v="161.76039230707201"/>
    <n v="0"/>
    <x v="169"/>
  </r>
  <r>
    <n v="785"/>
    <d v="2024-04-30T00:00:00"/>
    <x v="783"/>
    <d v="2024-04-25T00:00:00"/>
    <s v="Raw Material"/>
    <x v="1"/>
    <x v="60"/>
    <s v="EFS"/>
    <m/>
    <x v="14"/>
    <x v="343"/>
    <n v="23100"/>
    <n v="23100"/>
    <x v="6"/>
    <x v="453"/>
    <n v="8869135"/>
    <m/>
    <n v="3636345"/>
    <m/>
    <m/>
    <m/>
    <m/>
    <m/>
    <m/>
    <m/>
    <m/>
    <m/>
    <m/>
    <m/>
    <s v="OK"/>
    <m/>
    <m/>
    <m/>
    <s v="YARN"/>
    <n v="383.9452380952381"/>
    <n v="157.41753246753248"/>
    <n v="3636345.0000000005"/>
    <x v="170"/>
  </r>
  <r>
    <n v="786"/>
    <d v="2024-04-27T00:00:00"/>
    <x v="784"/>
    <d v="2024-04-25T00:00:00"/>
    <s v="Raw Material"/>
    <x v="1"/>
    <x v="36"/>
    <s v="EFS"/>
    <m/>
    <x v="14"/>
    <x v="330"/>
    <n v="24480"/>
    <n v="24480"/>
    <x v="6"/>
    <x v="454"/>
    <n v="9955956"/>
    <m/>
    <n v="4081942"/>
    <m/>
    <m/>
    <m/>
    <m/>
    <m/>
    <m/>
    <m/>
    <m/>
    <m/>
    <m/>
    <m/>
    <s v="OK"/>
    <m/>
    <m/>
    <m/>
    <s v="YARN"/>
    <n v="406.69754901960783"/>
    <n v="166.74599673202616"/>
    <n v="4081942.0000000005"/>
    <x v="169"/>
  </r>
  <r>
    <n v="787"/>
    <d v="2024-04-30T00:00:00"/>
    <x v="785"/>
    <d v="2024-04-27T00:00:00"/>
    <s v="Raw Material"/>
    <x v="1"/>
    <x v="60"/>
    <s v="EFS"/>
    <m/>
    <x v="14"/>
    <x v="343"/>
    <n v="23100"/>
    <n v="23100"/>
    <x v="6"/>
    <x v="453"/>
    <n v="8859591"/>
    <m/>
    <n v="3632432"/>
    <m/>
    <m/>
    <m/>
    <m/>
    <m/>
    <m/>
    <m/>
    <m/>
    <m/>
    <m/>
    <m/>
    <s v="OK"/>
    <m/>
    <m/>
    <m/>
    <s v="YARN"/>
    <n v="383.53207792207792"/>
    <n v="157.24813852813853"/>
    <n v="3632432"/>
    <x v="170"/>
  </r>
  <r>
    <n v="788"/>
    <d v="2024-05-02T00:00:00"/>
    <x v="786"/>
    <d v="2024-04-27T00:00:00"/>
    <s v="Raw Material"/>
    <x v="1"/>
    <x v="36"/>
    <s v="EFS"/>
    <m/>
    <x v="14"/>
    <x v="330"/>
    <n v="24480"/>
    <n v="24480"/>
    <x v="6"/>
    <x v="455"/>
    <n v="9945243"/>
    <m/>
    <n v="4077550"/>
    <m/>
    <m/>
    <m/>
    <m/>
    <m/>
    <m/>
    <m/>
    <m/>
    <m/>
    <m/>
    <m/>
    <s v="OK"/>
    <m/>
    <m/>
    <m/>
    <s v="YARN"/>
    <n v="406.25992647058825"/>
    <n v="166.56658496732027"/>
    <n v="4077550"/>
    <x v="171"/>
  </r>
  <r>
    <n v="789"/>
    <d v="2024-05-02T00:00:00"/>
    <x v="787"/>
    <d v="2024-05-02T00:00:00"/>
    <s v="Raw Material"/>
    <x v="1"/>
    <x v="447"/>
    <s v="EFS"/>
    <m/>
    <x v="65"/>
    <x v="437"/>
    <n v="5087"/>
    <n v="5087"/>
    <x v="2"/>
    <x v="456"/>
    <n v="15191867"/>
    <m/>
    <n v="6228665"/>
    <m/>
    <m/>
    <m/>
    <m/>
    <m/>
    <m/>
    <m/>
    <m/>
    <m/>
    <m/>
    <m/>
    <s v="OK"/>
    <m/>
    <m/>
    <m/>
    <s v="FABRIC"/>
    <n v="2986.4098682917238"/>
    <n v="1224.427953607234"/>
    <n v="6228664.9999999991"/>
    <x v="171"/>
  </r>
  <r>
    <n v="790"/>
    <d v="2024-05-07T00:00:00"/>
    <x v="788"/>
    <d v="2024-05-04T00:00:00"/>
    <s v="Raw Material"/>
    <x v="0"/>
    <x v="448"/>
    <s v="EFS"/>
    <m/>
    <x v="0"/>
    <x v="430"/>
    <n v="0"/>
    <n v="0"/>
    <x v="0"/>
    <x v="0"/>
    <n v="93140158"/>
    <m/>
    <n v="27942047"/>
    <m/>
    <m/>
    <m/>
    <m/>
    <m/>
    <m/>
    <m/>
    <m/>
    <m/>
    <m/>
    <m/>
    <s v="OK"/>
    <m/>
    <m/>
    <m/>
    <s v="Raw Cotton"/>
    <n v="530.39884057310769"/>
    <n v="159.11964989407986"/>
    <n v="0"/>
    <x v="172"/>
  </r>
  <r>
    <n v="791"/>
    <d v="2024-05-07T00:00:00"/>
    <x v="789"/>
    <d v="2024-05-06T00:00:00"/>
    <s v="Raw Material"/>
    <x v="0"/>
    <x v="449"/>
    <s v="EFS"/>
    <m/>
    <x v="34"/>
    <x v="438"/>
    <n v="0"/>
    <n v="0"/>
    <x v="5"/>
    <x v="457"/>
    <n v="15027788"/>
    <m/>
    <n v="6912785"/>
    <m/>
    <m/>
    <m/>
    <m/>
    <m/>
    <m/>
    <m/>
    <m/>
    <m/>
    <m/>
    <m/>
    <s v="OK"/>
    <m/>
    <m/>
    <m/>
    <s v="DYES"/>
    <n v="2504.6313333333333"/>
    <n v="1152.1308333333334"/>
    <n v="0"/>
    <x v="172"/>
  </r>
  <r>
    <n v="792"/>
    <d v="2024-05-07T00:00:00"/>
    <x v="790"/>
    <d v="2024-05-06T00:00:00"/>
    <s v="Raw Material"/>
    <x v="2"/>
    <x v="102"/>
    <s v="EFS"/>
    <m/>
    <x v="51"/>
    <x v="439"/>
    <n v="1.1300000000000026"/>
    <n v="18000"/>
    <x v="12"/>
    <x v="458"/>
    <n v="15585771"/>
    <m/>
    <n v="4675732"/>
    <m/>
    <m/>
    <m/>
    <m/>
    <m/>
    <m/>
    <m/>
    <m/>
    <m/>
    <m/>
    <m/>
    <s v="OK"/>
    <m/>
    <m/>
    <m/>
    <s v="Chemical"/>
    <n v="865.87616666666668"/>
    <n v="259.76288888888888"/>
    <n v="293.5320644444451"/>
    <x v="172"/>
  </r>
  <r>
    <n v="793"/>
    <d v="2024-05-14T00:00:00"/>
    <x v="791"/>
    <d v="2024-05-07T00:00:00"/>
    <s v="Raw Material"/>
    <x v="1"/>
    <x v="150"/>
    <s v="EFS"/>
    <m/>
    <x v="7"/>
    <x v="440"/>
    <n v="300"/>
    <n v="300"/>
    <x v="16"/>
    <x v="459"/>
    <n v="1685715"/>
    <m/>
    <n v="775429"/>
    <m/>
    <m/>
    <m/>
    <m/>
    <m/>
    <m/>
    <m/>
    <m/>
    <m/>
    <m/>
    <m/>
    <s v="OK"/>
    <m/>
    <m/>
    <m/>
    <s v="FABRIC"/>
    <n v="5619.05"/>
    <n v="2584.7633333333333"/>
    <n v="775429"/>
    <x v="173"/>
  </r>
  <r>
    <n v="794"/>
    <d v="2024-05-11T00:00:00"/>
    <x v="792"/>
    <d v="2024-05-09T00:00:00"/>
    <s v="Raw Material"/>
    <x v="1"/>
    <x v="73"/>
    <s v="EFS"/>
    <m/>
    <x v="49"/>
    <x v="441"/>
    <n v="480"/>
    <n v="480"/>
    <x v="12"/>
    <x v="460"/>
    <n v="1006562"/>
    <m/>
    <n v="301968"/>
    <m/>
    <m/>
    <m/>
    <m/>
    <m/>
    <m/>
    <m/>
    <m/>
    <m/>
    <m/>
    <m/>
    <s v="OK"/>
    <m/>
    <m/>
    <m/>
    <s v="Chemical"/>
    <n v="2097.0041666666666"/>
    <n v="629.1"/>
    <n v="301968"/>
    <x v="174"/>
  </r>
  <r>
    <n v="795"/>
    <d v="2024-05-14T00:00:00"/>
    <x v="793"/>
    <d v="2024-05-11T00:00:00"/>
    <s v="Raw Material"/>
    <x v="0"/>
    <x v="450"/>
    <s v="EFS"/>
    <m/>
    <x v="1"/>
    <x v="374"/>
    <n v="0"/>
    <n v="0"/>
    <x v="1"/>
    <x v="1"/>
    <n v="83236242"/>
    <m/>
    <n v="34126860"/>
    <m/>
    <m/>
    <m/>
    <m/>
    <m/>
    <m/>
    <m/>
    <m/>
    <m/>
    <m/>
    <m/>
    <s v="OK"/>
    <m/>
    <m/>
    <m/>
    <s v="Polyester Staple Fiber"/>
    <n v="275.27806688130329"/>
    <n v="112.86401000094254"/>
    <n v="0"/>
    <x v="173"/>
  </r>
  <r>
    <n v="796"/>
    <d v="2024-05-15T00:00:00"/>
    <x v="794"/>
    <d v="2024-05-14T00:00:00"/>
    <s v="Raw Material"/>
    <x v="1"/>
    <x v="325"/>
    <s v="EFS"/>
    <m/>
    <x v="37"/>
    <x v="41"/>
    <n v="18720"/>
    <n v="18720"/>
    <x v="12"/>
    <x v="461"/>
    <n v="10515133"/>
    <m/>
    <n v="3469994"/>
    <m/>
    <m/>
    <m/>
    <m/>
    <m/>
    <m/>
    <m/>
    <m/>
    <m/>
    <m/>
    <m/>
    <s v="OK"/>
    <m/>
    <m/>
    <m/>
    <s v="Chemical"/>
    <n v="561.70582264957261"/>
    <n v="185.36292735042736"/>
    <n v="3469994"/>
    <x v="175"/>
  </r>
  <r>
    <n v="797"/>
    <d v="2024-05-16T00:00:00"/>
    <x v="795"/>
    <d v="2024-05-14T00:00:00"/>
    <s v="Raw Material"/>
    <x v="0"/>
    <x v="451"/>
    <s v="EFS"/>
    <m/>
    <x v="34"/>
    <x v="442"/>
    <n v="0"/>
    <n v="0"/>
    <x v="5"/>
    <x v="457"/>
    <n v="12759408"/>
    <m/>
    <n v="5869326"/>
    <m/>
    <m/>
    <m/>
    <m/>
    <m/>
    <m/>
    <m/>
    <m/>
    <m/>
    <m/>
    <m/>
    <s v="OK"/>
    <m/>
    <m/>
    <m/>
    <s v="DYES"/>
    <n v="2501.8447058823531"/>
    <n v="1150.8482352941176"/>
    <n v="0"/>
    <x v="176"/>
  </r>
  <r>
    <n v="798"/>
    <d v="2024-05-16T00:00:00"/>
    <x v="796"/>
    <d v="2024-05-15T00:00:00"/>
    <s v="Raw Material"/>
    <x v="0"/>
    <x v="452"/>
    <s v="EFS"/>
    <m/>
    <x v="0"/>
    <x v="443"/>
    <n v="0"/>
    <n v="0"/>
    <x v="0"/>
    <x v="0"/>
    <n v="132232237"/>
    <m/>
    <n v="39669671"/>
    <m/>
    <m/>
    <m/>
    <m/>
    <m/>
    <m/>
    <m/>
    <m/>
    <m/>
    <m/>
    <m/>
    <s v="OK"/>
    <m/>
    <m/>
    <m/>
    <s v="Raw Cotton"/>
    <n v="547.43442117334371"/>
    <n v="164.23032593800843"/>
    <n v="0"/>
    <x v="176"/>
  </r>
  <r>
    <n v="799"/>
    <d v="2024-05-18T00:00:00"/>
    <x v="797"/>
    <d v="2024-05-15T00:00:00"/>
    <s v="Raw Material"/>
    <x v="0"/>
    <x v="453"/>
    <s v="EFS"/>
    <m/>
    <x v="0"/>
    <x v="443"/>
    <n v="0"/>
    <n v="0"/>
    <x v="0"/>
    <x v="0"/>
    <n v="140040896"/>
    <m/>
    <n v="42012269"/>
    <m/>
    <m/>
    <m/>
    <m/>
    <m/>
    <m/>
    <m/>
    <m/>
    <m/>
    <m/>
    <m/>
    <s v="OK"/>
    <m/>
    <m/>
    <m/>
    <s v="Raw Cotton"/>
    <n v="547.43441989483722"/>
    <n v="164.23032675027198"/>
    <n v="0"/>
    <x v="177"/>
  </r>
  <r>
    <n v="800"/>
    <d v="2024-05-17T00:00:00"/>
    <x v="798"/>
    <d v="2024-05-17T00:00:00"/>
    <s v="Raw Material"/>
    <x v="2"/>
    <x v="454"/>
    <s v="EFS"/>
    <m/>
    <x v="1"/>
    <x v="444"/>
    <n v="545543.42000000004"/>
    <n v="596305.5"/>
    <x v="1"/>
    <x v="1"/>
    <n v="161640471"/>
    <m/>
    <n v="66272594"/>
    <m/>
    <m/>
    <m/>
    <m/>
    <m/>
    <m/>
    <m/>
    <m/>
    <m/>
    <m/>
    <m/>
    <s v="OK"/>
    <m/>
    <m/>
    <m/>
    <s v="Polyester Staple Fiber"/>
    <n v="271.06989789629642"/>
    <n v="111.13865963000509"/>
    <n v="60630964.468768917"/>
    <x v="178"/>
  </r>
  <r>
    <n v="801"/>
    <d v="2024-05-23T00:00:00"/>
    <x v="799"/>
    <d v="2024-05-18T00:00:00"/>
    <s v="Raw Material"/>
    <x v="1"/>
    <x v="455"/>
    <s v="EFS"/>
    <m/>
    <x v="7"/>
    <x v="445"/>
    <n v="180"/>
    <n v="180"/>
    <x v="2"/>
    <x v="462"/>
    <n v="505244"/>
    <m/>
    <n v="232412"/>
    <m/>
    <m/>
    <m/>
    <m/>
    <m/>
    <m/>
    <m/>
    <m/>
    <m/>
    <m/>
    <m/>
    <s v="OK"/>
    <m/>
    <m/>
    <m/>
    <s v="FABRIC"/>
    <n v="2806.911111111111"/>
    <n v="1291.1777777777777"/>
    <n v="232411.99999999997"/>
    <x v="179"/>
  </r>
  <r>
    <n v="802"/>
    <d v="2024-05-23T00:00:00"/>
    <x v="800"/>
    <d v="2024-05-21T00:00:00"/>
    <s v="Raw Material"/>
    <x v="0"/>
    <x v="456"/>
    <s v="EFS"/>
    <m/>
    <x v="0"/>
    <x v="436"/>
    <n v="0"/>
    <n v="0"/>
    <x v="0"/>
    <x v="0"/>
    <n v="161361547"/>
    <m/>
    <n v="48408464"/>
    <m/>
    <m/>
    <m/>
    <m/>
    <m/>
    <m/>
    <m/>
    <m/>
    <m/>
    <m/>
    <m/>
    <s v="OK"/>
    <m/>
    <m/>
    <m/>
    <s v="Raw Cotton"/>
    <n v="538.04091165717023"/>
    <n v="161.41227316371294"/>
    <n v="0"/>
    <x v="179"/>
  </r>
  <r>
    <n v="803"/>
    <d v="2024-05-31T00:00:00"/>
    <x v="801"/>
    <d v="2024-05-22T00:00:00"/>
    <s v="Raw Material"/>
    <x v="0"/>
    <x v="101"/>
    <s v="EFS"/>
    <m/>
    <x v="35"/>
    <x v="446"/>
    <n v="0"/>
    <n v="0"/>
    <x v="12"/>
    <x v="110"/>
    <n v="3243203"/>
    <m/>
    <n v="1491873"/>
    <m/>
    <m/>
    <m/>
    <m/>
    <m/>
    <m/>
    <m/>
    <m/>
    <m/>
    <m/>
    <m/>
    <s v="OK"/>
    <m/>
    <m/>
    <m/>
    <s v="Chemical"/>
    <n v="170.33629201680671"/>
    <n v="78.354674369747897"/>
    <n v="0"/>
    <x v="180"/>
  </r>
  <r>
    <n v="804"/>
    <d v="2024-05-31T00:00:00"/>
    <x v="802"/>
    <d v="2024-05-23T00:00:00"/>
    <s v="Raw Material"/>
    <x v="1"/>
    <x v="457"/>
    <s v="EFS"/>
    <m/>
    <x v="1"/>
    <x v="374"/>
    <n v="302527.5"/>
    <n v="302527.5"/>
    <x v="1"/>
    <x v="1"/>
    <n v="83339055"/>
    <m/>
    <n v="34169013"/>
    <m/>
    <m/>
    <m/>
    <m/>
    <m/>
    <m/>
    <m/>
    <m/>
    <m/>
    <m/>
    <m/>
    <s v="OK"/>
    <m/>
    <m/>
    <m/>
    <s v="Polyester Staple Fiber"/>
    <n v="275.47596499491783"/>
    <n v="112.94514713538439"/>
    <n v="34169013"/>
    <x v="180"/>
  </r>
  <r>
    <n v="805"/>
    <d v="2024-05-30T00:00:00"/>
    <x v="803"/>
    <d v="2024-05-23T00:00:00"/>
    <s v="Raw Material"/>
    <x v="0"/>
    <x v="458"/>
    <s v="EFS"/>
    <m/>
    <x v="38"/>
    <x v="447"/>
    <n v="10080"/>
    <n v="10080"/>
    <x v="12"/>
    <x v="463"/>
    <n v="9011195"/>
    <m/>
    <n v="2703358"/>
    <m/>
    <m/>
    <m/>
    <m/>
    <m/>
    <m/>
    <m/>
    <m/>
    <m/>
    <m/>
    <m/>
    <s v="OK"/>
    <m/>
    <m/>
    <m/>
    <s v="Chemical"/>
    <n v="893.96775793650795"/>
    <n v="268.19027777777779"/>
    <n v="2703358"/>
    <x v="181"/>
  </r>
  <r>
    <n v="806"/>
    <d v="2024-05-29T00:00:00"/>
    <x v="804"/>
    <d v="2024-05-23T00:00:00"/>
    <s v="Raw Material"/>
    <x v="0"/>
    <x v="459"/>
    <s v="EFS"/>
    <m/>
    <x v="33"/>
    <x v="448"/>
    <n v="0"/>
    <n v="0"/>
    <x v="12"/>
    <x v="464"/>
    <n v="13439677"/>
    <m/>
    <n v="6182252"/>
    <m/>
    <m/>
    <m/>
    <m/>
    <m/>
    <m/>
    <m/>
    <m/>
    <m/>
    <m/>
    <m/>
    <s v="OK"/>
    <m/>
    <m/>
    <m/>
    <s v="Chemical"/>
    <n v="876.69125896934111"/>
    <n v="403.27801696020873"/>
    <n v="0"/>
    <x v="182"/>
  </r>
  <r>
    <n v="807"/>
    <d v="2024-06-03T00:00:00"/>
    <x v="805"/>
    <d v="2024-06-01T00:00:00"/>
    <s v="Raw Material"/>
    <x v="0"/>
    <x v="460"/>
    <s v="EFS"/>
    <m/>
    <x v="23"/>
    <x v="47"/>
    <n v="0"/>
    <n v="0"/>
    <x v="12"/>
    <x v="413"/>
    <n v="10663897"/>
    <m/>
    <n v="4372198"/>
    <m/>
    <m/>
    <m/>
    <m/>
    <m/>
    <m/>
    <m/>
    <m/>
    <m/>
    <m/>
    <m/>
    <s v="OK"/>
    <m/>
    <m/>
    <m/>
    <s v="Chemical"/>
    <n v="130.68501225490195"/>
    <n v="53.580857843137252"/>
    <n v="0"/>
    <x v="183"/>
  </r>
  <r>
    <n v="808"/>
    <d v="2024-06-03T00:00:00"/>
    <x v="806"/>
    <d v="2024-06-03T00:00:00"/>
    <s v="Raw Material"/>
    <x v="1"/>
    <x v="461"/>
    <s v="EFS"/>
    <m/>
    <x v="62"/>
    <x v="155"/>
    <n v="19562.62"/>
    <n v="19562.62"/>
    <x v="3"/>
    <x v="352"/>
    <n v="10837512"/>
    <m/>
    <n v="4443379"/>
    <m/>
    <m/>
    <m/>
    <m/>
    <m/>
    <m/>
    <m/>
    <m/>
    <m/>
    <m/>
    <m/>
    <s v="OK"/>
    <m/>
    <m/>
    <m/>
    <s v="YARN"/>
    <n v="553.99082535979335"/>
    <n v="227.13619136904975"/>
    <n v="4443379"/>
    <x v="183"/>
  </r>
  <r>
    <n v="809"/>
    <d v="2024-06-10T00:00:00"/>
    <x v="807"/>
    <d v="2024-06-04T00:00:00"/>
    <s v="Raw Material"/>
    <x v="1"/>
    <x v="462"/>
    <s v="EFS"/>
    <m/>
    <x v="1"/>
    <x v="449"/>
    <n v="51680"/>
    <n v="51680"/>
    <x v="1"/>
    <x v="1"/>
    <n v="13938051"/>
    <m/>
    <n v="5714601"/>
    <m/>
    <m/>
    <m/>
    <m/>
    <m/>
    <m/>
    <m/>
    <m/>
    <m/>
    <m/>
    <m/>
    <s v="OK"/>
    <m/>
    <m/>
    <m/>
    <s v="Polyester Staple Fiber"/>
    <n v="269.69912925696593"/>
    <n v="110.5766447368421"/>
    <n v="5714601"/>
    <x v="184"/>
  </r>
  <r>
    <n v="810"/>
    <d v="2024-06-10T00:00:00"/>
    <x v="808"/>
    <d v="2024-06-08T00:00:00"/>
    <s v="Raw Material"/>
    <x v="1"/>
    <x v="36"/>
    <s v="EFS"/>
    <m/>
    <x v="14"/>
    <x v="343"/>
    <n v="24480"/>
    <n v="24480"/>
    <x v="6"/>
    <x v="465"/>
    <n v="9393923"/>
    <m/>
    <n v="3851509"/>
    <m/>
    <m/>
    <m/>
    <m/>
    <m/>
    <m/>
    <m/>
    <m/>
    <m/>
    <m/>
    <m/>
    <s v="OK"/>
    <m/>
    <m/>
    <m/>
    <s v="YARN"/>
    <n v="383.73868464052288"/>
    <n v="157.3328839869281"/>
    <n v="3851509"/>
    <x v="184"/>
  </r>
  <r>
    <n v="811"/>
    <d v="2024-06-10T00:00:00"/>
    <x v="809"/>
    <d v="2024-06-08T00:00:00"/>
    <s v="Raw Material"/>
    <x v="1"/>
    <x v="36"/>
    <s v="EFS"/>
    <m/>
    <x v="14"/>
    <x v="343"/>
    <n v="24480"/>
    <n v="24480"/>
    <x v="6"/>
    <x v="466"/>
    <n v="9393923"/>
    <m/>
    <n v="3851509"/>
    <m/>
    <m/>
    <m/>
    <m/>
    <m/>
    <m/>
    <m/>
    <m/>
    <m/>
    <m/>
    <m/>
    <s v="OK"/>
    <m/>
    <m/>
    <m/>
    <s v="YARN"/>
    <n v="383.73868464052288"/>
    <n v="157.3328839869281"/>
    <n v="3851509"/>
    <x v="184"/>
  </r>
  <r>
    <n v="812"/>
    <d v="2024-06-13T00:00:00"/>
    <x v="810"/>
    <d v="2024-06-11T00:00:00"/>
    <s v="Raw Material"/>
    <x v="1"/>
    <x v="463"/>
    <s v="EFS"/>
    <m/>
    <x v="7"/>
    <x v="450"/>
    <n v="3609"/>
    <n v="3609"/>
    <x v="11"/>
    <x v="467"/>
    <n v="5501220"/>
    <m/>
    <n v="2530561"/>
    <m/>
    <m/>
    <m/>
    <m/>
    <m/>
    <m/>
    <m/>
    <m/>
    <m/>
    <m/>
    <m/>
    <s v="OK"/>
    <m/>
    <m/>
    <m/>
    <s v="FABRIC"/>
    <n v="1524.3059019118868"/>
    <n v="701.18065946245497"/>
    <n v="2530561"/>
    <x v="185"/>
  </r>
  <r>
    <n v="813"/>
    <d v="2024-06-13T00:00:00"/>
    <x v="811"/>
    <d v="2024-06-11T00:00:00"/>
    <s v="Raw Material"/>
    <x v="1"/>
    <x v="464"/>
    <s v="EFS"/>
    <m/>
    <x v="7"/>
    <x v="80"/>
    <n v="1959.1"/>
    <n v="1959.1"/>
    <x v="11"/>
    <x v="468"/>
    <n v="3008929"/>
    <m/>
    <n v="1384107"/>
    <m/>
    <m/>
    <m/>
    <m/>
    <m/>
    <m/>
    <m/>
    <m/>
    <m/>
    <m/>
    <m/>
    <s v="OK"/>
    <m/>
    <m/>
    <m/>
    <s v="FABRIC"/>
    <n v="1535.8731049971927"/>
    <n v="706.50145474962994"/>
    <n v="1384107"/>
    <x v="185"/>
  </r>
  <r>
    <n v="814"/>
    <d v="2024-06-12T00:00:00"/>
    <x v="812"/>
    <d v="2024-06-11T00:00:00"/>
    <s v="Raw Material"/>
    <x v="2"/>
    <x v="465"/>
    <s v="EFS"/>
    <m/>
    <x v="33"/>
    <x v="155"/>
    <n v="59.07"/>
    <n v="8500"/>
    <x v="12"/>
    <x v="469"/>
    <n v="4710613"/>
    <m/>
    <n v="2166882"/>
    <m/>
    <m/>
    <m/>
    <m/>
    <m/>
    <m/>
    <m/>
    <m/>
    <m/>
    <m/>
    <m/>
    <s v="OK"/>
    <m/>
    <m/>
    <m/>
    <s v="Chemical"/>
    <n v="554.18976470588234"/>
    <n v="254.92729411764705"/>
    <n v="15058.555263529412"/>
    <x v="186"/>
  </r>
  <r>
    <n v="815"/>
    <d v="2024-06-12T00:00:00"/>
    <x v="813"/>
    <d v="2024-06-11T00:00:00"/>
    <s v="Raw Material"/>
    <x v="0"/>
    <x v="15"/>
    <s v="EFS"/>
    <m/>
    <x v="34"/>
    <x v="451"/>
    <n v="0"/>
    <n v="0"/>
    <x v="5"/>
    <x v="470"/>
    <n v="1548889"/>
    <m/>
    <n v="712489"/>
    <m/>
    <m/>
    <m/>
    <m/>
    <m/>
    <m/>
    <m/>
    <m/>
    <m/>
    <m/>
    <m/>
    <s v="OK"/>
    <m/>
    <m/>
    <m/>
    <s v="DYES"/>
    <n v="3097.7779999999998"/>
    <n v="1424.9780000000001"/>
    <n v="0"/>
    <x v="186"/>
  </r>
  <r>
    <n v="816"/>
    <d v="2024-06-13T00:00:00"/>
    <x v="814"/>
    <d v="2024-06-12T00:00:00"/>
    <s v="Packing Material"/>
    <x v="0"/>
    <x v="433"/>
    <s v="EFS"/>
    <m/>
    <x v="24"/>
    <x v="359"/>
    <n v="0"/>
    <n v="0"/>
    <x v="9"/>
    <x v="57"/>
    <n v="5453649"/>
    <m/>
    <n v="2726825"/>
    <m/>
    <m/>
    <m/>
    <m/>
    <m/>
    <m/>
    <m/>
    <m/>
    <m/>
    <m/>
    <m/>
    <s v="OK"/>
    <m/>
    <m/>
    <m/>
    <s v="Packing Material"/>
    <n v="218.95170226433274"/>
    <n v="109.47587120603822"/>
    <n v="0"/>
    <x v="187"/>
  </r>
  <r>
    <n v="817"/>
    <d v="2024-06-13T00:00:00"/>
    <x v="815"/>
    <d v="2024-06-12T00:00:00"/>
    <s v="Packing Material"/>
    <x v="0"/>
    <x v="433"/>
    <s v="EFS"/>
    <m/>
    <x v="24"/>
    <x v="359"/>
    <n v="0"/>
    <n v="0"/>
    <x v="9"/>
    <x v="57"/>
    <n v="5453649"/>
    <m/>
    <n v="2726825"/>
    <m/>
    <m/>
    <m/>
    <m/>
    <m/>
    <m/>
    <m/>
    <m/>
    <m/>
    <m/>
    <m/>
    <s v="OK"/>
    <m/>
    <m/>
    <m/>
    <s v="Packing Material"/>
    <n v="218.95170226433274"/>
    <n v="109.47587120603822"/>
    <n v="0"/>
    <x v="187"/>
  </r>
  <r>
    <n v="818"/>
    <d v="2024-06-13T00:00:00"/>
    <x v="816"/>
    <d v="2024-06-12T00:00:00"/>
    <s v="Packing Material"/>
    <x v="2"/>
    <x v="433"/>
    <s v="EFS"/>
    <m/>
    <x v="24"/>
    <x v="359"/>
    <n v="2.3099999999999881"/>
    <n v="24908"/>
    <x v="9"/>
    <x v="57"/>
    <n v="5453649"/>
    <m/>
    <n v="2726825"/>
    <m/>
    <m/>
    <m/>
    <m/>
    <m/>
    <m/>
    <m/>
    <m/>
    <m/>
    <m/>
    <m/>
    <s v="OK"/>
    <m/>
    <m/>
    <m/>
    <s v="Packing Material"/>
    <n v="218.95170226433274"/>
    <n v="109.47587120603822"/>
    <n v="252.88926248594697"/>
    <x v="187"/>
  </r>
  <r>
    <n v="819"/>
    <d v="2024-06-13T00:00:00"/>
    <x v="817"/>
    <d v="2024-06-12T00:00:00"/>
    <s v="Raw Material"/>
    <x v="1"/>
    <x v="466"/>
    <s v="EFS"/>
    <m/>
    <x v="14"/>
    <x v="452"/>
    <n v="18912"/>
    <n v="18912"/>
    <x v="6"/>
    <x v="471"/>
    <n v="23392915"/>
    <m/>
    <n v="9591096"/>
    <m/>
    <m/>
    <m/>
    <m/>
    <m/>
    <m/>
    <m/>
    <m/>
    <m/>
    <m/>
    <m/>
    <s v="OK"/>
    <m/>
    <m/>
    <m/>
    <s v="YARN"/>
    <n v="1236.9350148054145"/>
    <n v="507.14340101522845"/>
    <n v="9591096"/>
    <x v="185"/>
  </r>
  <r>
    <n v="820"/>
    <d v="2024-06-14T00:00:00"/>
    <x v="818"/>
    <d v="2024-06-13T00:00:00"/>
    <s v="Raw Material"/>
    <x v="0"/>
    <x v="262"/>
    <s v="EFS"/>
    <m/>
    <x v="34"/>
    <x v="453"/>
    <n v="0"/>
    <n v="0"/>
    <x v="5"/>
    <x v="472"/>
    <n v="13343327"/>
    <m/>
    <n v="6137930"/>
    <m/>
    <m/>
    <m/>
    <m/>
    <m/>
    <m/>
    <m/>
    <m/>
    <m/>
    <m/>
    <m/>
    <s v="OK"/>
    <m/>
    <m/>
    <m/>
    <s v="DYES"/>
    <n v="3335.8317499999998"/>
    <n v="1534.4825000000001"/>
    <n v="0"/>
    <x v="188"/>
  </r>
  <r>
    <n v="821"/>
    <d v="2024-06-20T00:00:00"/>
    <x v="819"/>
    <d v="2024-06-17T00:00:00"/>
    <s v="Raw Material"/>
    <x v="1"/>
    <x v="417"/>
    <s v="EFS"/>
    <m/>
    <x v="14"/>
    <x v="71"/>
    <n v="22000"/>
    <n v="22000"/>
    <x v="6"/>
    <x v="473"/>
    <n v="9078992"/>
    <m/>
    <n v="3722387"/>
    <m/>
    <m/>
    <m/>
    <m/>
    <m/>
    <m/>
    <m/>
    <m/>
    <m/>
    <m/>
    <m/>
    <s v="OK"/>
    <m/>
    <m/>
    <m/>
    <s v="YARN"/>
    <n v="412.68145454545453"/>
    <n v="169.19940909090909"/>
    <n v="3722387"/>
    <x v="189"/>
  </r>
  <r>
    <n v="822"/>
    <d v="2024-06-21T00:00:00"/>
    <x v="820"/>
    <d v="2024-06-20T00:00:00"/>
    <s v="Raw Material"/>
    <x v="0"/>
    <x v="150"/>
    <s v="EFS"/>
    <m/>
    <x v="34"/>
    <x v="454"/>
    <n v="0"/>
    <n v="0"/>
    <x v="5"/>
    <x v="441"/>
    <n v="610484"/>
    <m/>
    <n v="280822"/>
    <m/>
    <m/>
    <m/>
    <m/>
    <m/>
    <m/>
    <m/>
    <m/>
    <m/>
    <m/>
    <m/>
    <s v="OK"/>
    <m/>
    <m/>
    <m/>
    <s v="DYES"/>
    <n v="2034.9466666666667"/>
    <n v="936.07333333333338"/>
    <n v="0"/>
    <x v="190"/>
  </r>
  <r>
    <n v="823"/>
    <d v="2024-06-26T00:00:00"/>
    <x v="821"/>
    <d v="2024-06-26T00:00:00"/>
    <s v="Packing Material"/>
    <x v="1"/>
    <x v="467"/>
    <s v="EFS"/>
    <m/>
    <x v="58"/>
    <x v="455"/>
    <n v="888"/>
    <n v="888"/>
    <x v="9"/>
    <x v="474"/>
    <n v="2054583"/>
    <m/>
    <n v="842379"/>
    <m/>
    <m/>
    <m/>
    <m/>
    <m/>
    <m/>
    <m/>
    <m/>
    <m/>
    <m/>
    <m/>
    <s v="OK"/>
    <m/>
    <m/>
    <m/>
    <s v="Packing Material"/>
    <n v="2313.7195945945946"/>
    <n v="948.625"/>
    <n v="842379"/>
    <x v="191"/>
  </r>
  <r>
    <n v="824"/>
    <d v="2024-07-01T00:00:00"/>
    <x v="822"/>
    <d v="2024-06-27T00:00:00"/>
    <s v="Raw Material"/>
    <x v="2"/>
    <x v="460"/>
    <s v="EFS"/>
    <m/>
    <x v="23"/>
    <x v="47"/>
    <n v="56597.049999999996"/>
    <n v="81600"/>
    <x v="12"/>
    <x v="215"/>
    <n v="10679213"/>
    <m/>
    <n v="4378477"/>
    <m/>
    <m/>
    <m/>
    <m/>
    <m/>
    <m/>
    <m/>
    <m/>
    <m/>
    <m/>
    <m/>
    <s v="OK"/>
    <m/>
    <m/>
    <m/>
    <s v="Chemical"/>
    <n v="130.87270833333332"/>
    <n v="53.657806372549018"/>
    <n v="3036873.5501574753"/>
    <x v="192"/>
  </r>
  <r>
    <n v="825"/>
    <d v="2024-07-01T00:00:00"/>
    <x v="823"/>
    <d v="2024-06-29T00:00:00"/>
    <s v="Raw Material"/>
    <x v="1"/>
    <x v="417"/>
    <s v="EFS"/>
    <m/>
    <x v="14"/>
    <x v="71"/>
    <n v="22000"/>
    <n v="22000"/>
    <x v="6"/>
    <x v="473"/>
    <n v="9072484"/>
    <m/>
    <n v="3719718"/>
    <m/>
    <m/>
    <m/>
    <m/>
    <m/>
    <m/>
    <m/>
    <m/>
    <m/>
    <m/>
    <m/>
    <s v="OK"/>
    <m/>
    <m/>
    <m/>
    <s v="YARN"/>
    <n v="412.38563636363637"/>
    <n v="169.07809090909092"/>
    <n v="3719718"/>
    <x v="192"/>
  </r>
  <r>
    <n v="826"/>
    <d v="2024-07-05T00:00:00"/>
    <x v="824"/>
    <d v="2024-07-01T00:00:00"/>
    <s v="Packing Material"/>
    <x v="0"/>
    <x v="468"/>
    <s v="EFS"/>
    <m/>
    <x v="90"/>
    <x v="456"/>
    <n v="0"/>
    <n v="0"/>
    <x v="9"/>
    <x v="475"/>
    <n v="299255"/>
    <m/>
    <n v="137658"/>
    <m/>
    <m/>
    <m/>
    <m/>
    <m/>
    <m/>
    <m/>
    <m/>
    <m/>
    <m/>
    <m/>
    <s v="OK"/>
    <m/>
    <m/>
    <m/>
    <s v="Packing Material"/>
    <n v="5867.7450980392159"/>
    <n v="2699.1764705882351"/>
    <n v="0"/>
    <x v="184"/>
  </r>
  <r>
    <n v="827"/>
    <d v="2024-07-02T00:00:00"/>
    <x v="825"/>
    <d v="2024-07-01T00:00:00"/>
    <s v="Packing Material"/>
    <x v="0"/>
    <x v="469"/>
    <s v="EFS"/>
    <m/>
    <x v="90"/>
    <x v="457"/>
    <n v="0"/>
    <n v="0"/>
    <x v="9"/>
    <x v="476"/>
    <n v="439933"/>
    <m/>
    <n v="202369"/>
    <m/>
    <m/>
    <m/>
    <m/>
    <m/>
    <m/>
    <m/>
    <m/>
    <m/>
    <m/>
    <m/>
    <s v="OK"/>
    <m/>
    <m/>
    <m/>
    <s v="Packing Material"/>
    <n v="7998.7818181818184"/>
    <n v="3679.4363636363637"/>
    <n v="0"/>
    <x v="193"/>
  </r>
  <r>
    <n v="828"/>
    <d v="2024-07-05T00:00:00"/>
    <x v="826"/>
    <d v="2024-07-03T00:00:00"/>
    <s v="Raw Material"/>
    <x v="0"/>
    <x v="101"/>
    <s v="EFS"/>
    <m/>
    <x v="35"/>
    <x v="446"/>
    <n v="0"/>
    <n v="0"/>
    <x v="12"/>
    <x v="110"/>
    <n v="3248447"/>
    <m/>
    <n v="1494286"/>
    <m/>
    <m/>
    <m/>
    <m/>
    <m/>
    <m/>
    <m/>
    <m/>
    <m/>
    <m/>
    <m/>
    <s v="OK"/>
    <m/>
    <m/>
    <m/>
    <s v="Chemical"/>
    <n v="170.61171218487394"/>
    <n v="78.481407563025215"/>
    <n v="0"/>
    <x v="194"/>
  </r>
  <r>
    <n v="829"/>
    <d v="2024-07-05T00:00:00"/>
    <x v="827"/>
    <d v="2024-07-04T00:00:00"/>
    <s v="Raw Material"/>
    <x v="1"/>
    <x v="307"/>
    <s v="EFS"/>
    <m/>
    <x v="37"/>
    <x v="284"/>
    <n v="19300"/>
    <n v="19300"/>
    <x v="12"/>
    <x v="477"/>
    <n v="15710324"/>
    <m/>
    <n v="5184407"/>
    <m/>
    <m/>
    <m/>
    <m/>
    <m/>
    <m/>
    <m/>
    <m/>
    <m/>
    <m/>
    <m/>
    <s v="OK"/>
    <m/>
    <m/>
    <m/>
    <s v="Chemical"/>
    <n v="814.00642487046628"/>
    <n v="268.62212435233158"/>
    <n v="5184406.9999999991"/>
    <x v="194"/>
  </r>
  <r>
    <n v="830"/>
    <d v="2024-07-05T00:00:00"/>
    <x v="828"/>
    <d v="2024-07-04T00:00:00"/>
    <s v="Raw Material"/>
    <x v="1"/>
    <x v="470"/>
    <s v="EFS"/>
    <m/>
    <x v="33"/>
    <x v="155"/>
    <n v="16500"/>
    <n v="16500"/>
    <x v="12"/>
    <x v="478"/>
    <n v="9150695"/>
    <m/>
    <n v="4209319"/>
    <m/>
    <m/>
    <m/>
    <m/>
    <m/>
    <m/>
    <m/>
    <m/>
    <m/>
    <m/>
    <m/>
    <s v="OK"/>
    <m/>
    <m/>
    <m/>
    <s v="Chemical"/>
    <n v="554.58757575757579"/>
    <n v="255.11024242424241"/>
    <n v="4209319"/>
    <x v="194"/>
  </r>
  <r>
    <n v="831"/>
    <d v="2024-07-05T00:00:00"/>
    <x v="829"/>
    <d v="2024-07-04T00:00:00"/>
    <s v="Raw Material"/>
    <x v="1"/>
    <x v="417"/>
    <s v="EFS"/>
    <m/>
    <x v="14"/>
    <x v="71"/>
    <n v="22000"/>
    <n v="22000"/>
    <x v="6"/>
    <x v="473"/>
    <n v="9072484"/>
    <m/>
    <n v="3719718"/>
    <m/>
    <m/>
    <m/>
    <m/>
    <m/>
    <m/>
    <m/>
    <m/>
    <m/>
    <m/>
    <m/>
    <s v="OK"/>
    <m/>
    <m/>
    <m/>
    <s v="YARN"/>
    <n v="412.38563636363637"/>
    <n v="169.07809090909092"/>
    <n v="3719718"/>
    <x v="194"/>
  </r>
  <r>
    <n v="832"/>
    <d v="2024-07-05T00:00:00"/>
    <x v="830"/>
    <d v="2024-07-04T00:00:00"/>
    <s v="Raw Material"/>
    <x v="2"/>
    <x v="194"/>
    <s v="EFS"/>
    <m/>
    <x v="38"/>
    <x v="268"/>
    <n v="19634.230000000003"/>
    <n v="25600"/>
    <x v="12"/>
    <x v="187"/>
    <n v="17109737"/>
    <m/>
    <n v="5132921"/>
    <m/>
    <m/>
    <m/>
    <m/>
    <m/>
    <m/>
    <m/>
    <m/>
    <m/>
    <m/>
    <m/>
    <s v="OK"/>
    <m/>
    <m/>
    <m/>
    <s v="Chemical"/>
    <n v="668.34910156249998"/>
    <n v="200.5047265625"/>
    <n v="3936755.9174152347"/>
    <x v="194"/>
  </r>
  <r>
    <n v="833"/>
    <d v="2024-07-04T00:00:00"/>
    <x v="831"/>
    <d v="2024-07-04T00:00:00"/>
    <s v="Raw Material"/>
    <x v="1"/>
    <x v="471"/>
    <s v="EFS"/>
    <m/>
    <x v="33"/>
    <x v="458"/>
    <n v="21800"/>
    <n v="21800"/>
    <x v="12"/>
    <x v="479"/>
    <n v="11068338"/>
    <m/>
    <n v="5091436"/>
    <m/>
    <m/>
    <m/>
    <m/>
    <m/>
    <m/>
    <m/>
    <m/>
    <m/>
    <m/>
    <m/>
    <s v="OK"/>
    <m/>
    <m/>
    <m/>
    <s v="Chemical"/>
    <n v="507.72192660550456"/>
    <n v="233.55211009174312"/>
    <n v="5091436"/>
    <x v="195"/>
  </r>
  <r>
    <n v="834"/>
    <d v="2024-07-05T00:00:00"/>
    <x v="832"/>
    <d v="2024-07-04T00:00:00"/>
    <s v="Raw Material"/>
    <x v="1"/>
    <x v="472"/>
    <s v="EFS"/>
    <m/>
    <x v="7"/>
    <x v="459"/>
    <n v="8099"/>
    <n v="8099"/>
    <x v="11"/>
    <x v="480"/>
    <n v="29916621"/>
    <m/>
    <n v="13761646"/>
    <m/>
    <m/>
    <m/>
    <m/>
    <m/>
    <m/>
    <m/>
    <m/>
    <m/>
    <m/>
    <m/>
    <s v="OK"/>
    <m/>
    <m/>
    <m/>
    <s v="FABRIC"/>
    <n v="3693.8660328435608"/>
    <n v="1699.1784170885294"/>
    <n v="13761646"/>
    <x v="194"/>
  </r>
  <r>
    <n v="835"/>
    <d v="2024-07-05T00:00:00"/>
    <x v="833"/>
    <d v="2024-07-05T00:00:00"/>
    <s v="Raw Material"/>
    <x v="1"/>
    <x v="473"/>
    <s v="EFS"/>
    <m/>
    <x v="62"/>
    <x v="460"/>
    <n v="2214.8000000000002"/>
    <n v="2214.8000000000002"/>
    <x v="3"/>
    <x v="481"/>
    <n v="666726"/>
    <m/>
    <n v="273358"/>
    <m/>
    <m/>
    <m/>
    <m/>
    <m/>
    <m/>
    <m/>
    <m/>
    <m/>
    <m/>
    <m/>
    <s v="OK"/>
    <m/>
    <m/>
    <m/>
    <s v="YARN"/>
    <n v="301.03214737222322"/>
    <n v="123.42333393534403"/>
    <n v="273358"/>
    <x v="194"/>
  </r>
  <r>
    <n v="836"/>
    <d v="2024-07-08T00:00:00"/>
    <x v="834"/>
    <d v="2024-07-06T00:00:00"/>
    <s v="Raw Material"/>
    <x v="1"/>
    <x v="474"/>
    <s v="EFS"/>
    <m/>
    <x v="65"/>
    <x v="461"/>
    <n v="2077"/>
    <n v="2077"/>
    <x v="2"/>
    <x v="482"/>
    <n v="14565179"/>
    <m/>
    <n v="5971723"/>
    <m/>
    <m/>
    <m/>
    <m/>
    <m/>
    <m/>
    <m/>
    <m/>
    <m/>
    <m/>
    <m/>
    <s v="OK"/>
    <m/>
    <m/>
    <m/>
    <s v="FABRIC"/>
    <n v="7012.6042368801154"/>
    <n v="2875.1675493500243"/>
    <n v="5971723"/>
    <x v="196"/>
  </r>
  <r>
    <n v="837"/>
    <d v="2024-07-19T00:00:00"/>
    <x v="835"/>
    <d v="2024-07-08T00:00:00"/>
    <s v="Packing Material"/>
    <x v="1"/>
    <x v="475"/>
    <s v="EFS"/>
    <m/>
    <x v="90"/>
    <x v="462"/>
    <n v="4.5"/>
    <n v="4.5"/>
    <x v="9"/>
    <x v="483"/>
    <n v="1217882"/>
    <m/>
    <n v="560226"/>
    <m/>
    <m/>
    <m/>
    <m/>
    <m/>
    <m/>
    <m/>
    <m/>
    <m/>
    <m/>
    <m/>
    <s v="OK"/>
    <m/>
    <m/>
    <m/>
    <s v="Packing Material"/>
    <n v="270640.44444444444"/>
    <n v="124494.66666666667"/>
    <n v="560226"/>
    <x v="197"/>
  </r>
  <r>
    <n v="838"/>
    <d v="2024-07-10T00:00:00"/>
    <x v="836"/>
    <d v="2024-07-08T00:00:00"/>
    <s v="Packing Material"/>
    <x v="1"/>
    <x v="476"/>
    <s v="EFS"/>
    <m/>
    <x v="90"/>
    <x v="463"/>
    <n v="396"/>
    <n v="396"/>
    <x v="9"/>
    <x v="484"/>
    <n v="1555782"/>
    <m/>
    <n v="715660"/>
    <m/>
    <m/>
    <m/>
    <m/>
    <m/>
    <m/>
    <m/>
    <m/>
    <m/>
    <m/>
    <m/>
    <s v="OK"/>
    <m/>
    <m/>
    <m/>
    <s v="Packing Material"/>
    <n v="3928.742424242424"/>
    <n v="1807.2222222222222"/>
    <n v="715660"/>
    <x v="198"/>
  </r>
  <r>
    <n v="839"/>
    <d v="2024-07-11T00:00:00"/>
    <x v="837"/>
    <d v="2024-07-10T00:00:00"/>
    <s v="Packing Material"/>
    <x v="1"/>
    <x v="477"/>
    <s v="EFS"/>
    <m/>
    <x v="91"/>
    <x v="464"/>
    <n v="135"/>
    <n v="135"/>
    <x v="9"/>
    <x v="485"/>
    <n v="1067776"/>
    <m/>
    <n v="533888"/>
    <m/>
    <m/>
    <m/>
    <m/>
    <m/>
    <m/>
    <m/>
    <m/>
    <m/>
    <m/>
    <m/>
    <s v="OK"/>
    <m/>
    <m/>
    <m/>
    <s v="Packing Material"/>
    <n v="7909.4518518518516"/>
    <n v="3954.7259259259258"/>
    <n v="533888"/>
    <x v="199"/>
  </r>
  <r>
    <n v="840"/>
    <d v="2024-07-11T00:00:00"/>
    <x v="838"/>
    <d v="2024-07-10T00:00:00"/>
    <s v="Packing Material"/>
    <x v="1"/>
    <x v="478"/>
    <s v="EFS"/>
    <m/>
    <x v="92"/>
    <x v="465"/>
    <n v="114.25999999999999"/>
    <n v="114.25999999999999"/>
    <x v="9"/>
    <x v="486"/>
    <n v="424695"/>
    <m/>
    <n v="174124"/>
    <m/>
    <m/>
    <m/>
    <m/>
    <m/>
    <m/>
    <m/>
    <m/>
    <m/>
    <m/>
    <m/>
    <s v="OK"/>
    <m/>
    <m/>
    <m/>
    <s v="Packing Material"/>
    <n v="3716.9175564502016"/>
    <n v="1523.9278837738493"/>
    <n v="174124"/>
    <x v="199"/>
  </r>
  <r>
    <n v="841"/>
    <d v="2024-07-11T00:00:00"/>
    <x v="838"/>
    <d v="2024-07-10T00:00:00"/>
    <s v="Packing Material"/>
    <x v="1"/>
    <x v="479"/>
    <s v="EFS"/>
    <m/>
    <x v="93"/>
    <x v="466"/>
    <n v="114.25999999999999"/>
    <n v="184.05"/>
    <x v="9"/>
    <x v="487"/>
    <n v="1144699"/>
    <m/>
    <n v="572350"/>
    <m/>
    <m/>
    <m/>
    <m/>
    <m/>
    <m/>
    <m/>
    <m/>
    <m/>
    <m/>
    <m/>
    <s v="OK"/>
    <m/>
    <m/>
    <m/>
    <s v="Packing Material"/>
    <n v="6219.5001358326535"/>
    <n v="3109.7527845694103"/>
    <n v="355320.35316490079"/>
    <x v="199"/>
  </r>
  <r>
    <n v="842"/>
    <d v="2024-07-11T00:00:00"/>
    <x v="839"/>
    <d v="2024-07-10T00:00:00"/>
    <s v="Packing Material"/>
    <x v="1"/>
    <x v="480"/>
    <s v="EFS"/>
    <m/>
    <x v="94"/>
    <x v="467"/>
    <n v="9125"/>
    <n v="9125"/>
    <x v="9"/>
    <x v="488"/>
    <n v="173680"/>
    <m/>
    <n v="86840"/>
    <m/>
    <m/>
    <m/>
    <m/>
    <m/>
    <m/>
    <m/>
    <m/>
    <m/>
    <m/>
    <m/>
    <s v="OK"/>
    <m/>
    <m/>
    <m/>
    <s v="Packing Material"/>
    <n v="19.033424657534248"/>
    <n v="9.5167123287671238"/>
    <n v="86840"/>
    <x v="199"/>
  </r>
  <r>
    <n v="843"/>
    <d v="2024-07-11T00:00:00"/>
    <x v="839"/>
    <d v="2024-07-10T00:00:00"/>
    <s v="Packing Material"/>
    <x v="1"/>
    <x v="481"/>
    <s v="EFS"/>
    <m/>
    <x v="95"/>
    <x v="468"/>
    <n v="9125"/>
    <n v="229.5"/>
    <x v="9"/>
    <x v="488"/>
    <n v="481936"/>
    <m/>
    <n v="221690"/>
    <m/>
    <m/>
    <m/>
    <m/>
    <m/>
    <m/>
    <m/>
    <m/>
    <m/>
    <m/>
    <m/>
    <s v="OK"/>
    <m/>
    <m/>
    <m/>
    <s v="Packing Material"/>
    <n v="2099.9389978213508"/>
    <n v="965.96949891067538"/>
    <n v="8814471.6775599122"/>
    <x v="199"/>
  </r>
  <r>
    <n v="844"/>
    <d v="2024-07-12T00:00:00"/>
    <x v="840"/>
    <d v="2024-07-10T00:00:00"/>
    <s v="Raw Material"/>
    <x v="0"/>
    <x v="482"/>
    <s v="EFS"/>
    <m/>
    <x v="0"/>
    <x v="167"/>
    <n v="0"/>
    <n v="0"/>
    <x v="0"/>
    <x v="0"/>
    <n v="14528743"/>
    <m/>
    <n v="4358623"/>
    <m/>
    <m/>
    <m/>
    <m/>
    <m/>
    <m/>
    <m/>
    <m/>
    <m/>
    <m/>
    <m/>
    <s v="OK"/>
    <m/>
    <m/>
    <m/>
    <s v="Raw Cotton"/>
    <n v="567.6177137052664"/>
    <n v="170.28531801844039"/>
    <n v="0"/>
    <x v="200"/>
  </r>
  <r>
    <n v="845"/>
    <d v="2024-07-12T00:00:00"/>
    <x v="841"/>
    <d v="2024-07-10T00:00:00"/>
    <s v="Raw Material"/>
    <x v="0"/>
    <x v="101"/>
    <s v="EFS"/>
    <m/>
    <x v="35"/>
    <x v="446"/>
    <n v="0"/>
    <n v="0"/>
    <x v="12"/>
    <x v="110"/>
    <n v="3250195"/>
    <m/>
    <n v="1495089"/>
    <m/>
    <m/>
    <m/>
    <m/>
    <m/>
    <m/>
    <m/>
    <m/>
    <m/>
    <m/>
    <m/>
    <s v="OK"/>
    <m/>
    <m/>
    <m/>
    <s v="Chemical"/>
    <n v="170.70351890756302"/>
    <n v="78.523581932773112"/>
    <n v="0"/>
    <x v="200"/>
  </r>
  <r>
    <n v="846"/>
    <d v="2024-07-19T00:00:00"/>
    <x v="842"/>
    <d v="2024-07-11T00:00:00"/>
    <s v="Packing Material"/>
    <x v="1"/>
    <x v="483"/>
    <s v="EFS"/>
    <m/>
    <x v="90"/>
    <x v="469"/>
    <n v="68"/>
    <n v="68"/>
    <x v="9"/>
    <x v="489"/>
    <n v="10377080"/>
    <m/>
    <n v="4773457"/>
    <m/>
    <m/>
    <m/>
    <m/>
    <m/>
    <m/>
    <m/>
    <m/>
    <m/>
    <m/>
    <m/>
    <s v="OK"/>
    <m/>
    <m/>
    <m/>
    <s v="Packing Material"/>
    <n v="152604.11764705883"/>
    <n v="70197.897058823524"/>
    <n v="4773457"/>
    <x v="197"/>
  </r>
  <r>
    <n v="847"/>
    <d v="2024-07-20T00:00:00"/>
    <x v="843"/>
    <d v="2024-07-12T00:00:00"/>
    <s v="Packing Material"/>
    <x v="1"/>
    <x v="484"/>
    <s v="EFS"/>
    <m/>
    <x v="96"/>
    <x v="470"/>
    <n v="105000"/>
    <n v="105000"/>
    <x v="9"/>
    <x v="490"/>
    <n v="1675882"/>
    <m/>
    <n v="687112"/>
    <m/>
    <m/>
    <m/>
    <m/>
    <m/>
    <m/>
    <m/>
    <m/>
    <m/>
    <m/>
    <m/>
    <s v="OK"/>
    <m/>
    <m/>
    <m/>
    <s v="Packing Material"/>
    <n v="15.960780952380953"/>
    <n v="6.5439238095238093"/>
    <n v="687112"/>
    <x v="201"/>
  </r>
  <r>
    <n v="848"/>
    <d v="2024-07-15T00:00:00"/>
    <x v="844"/>
    <d v="2024-07-12T00:00:00"/>
    <s v="Packing Material"/>
    <x v="1"/>
    <x v="122"/>
    <s v="EFS"/>
    <m/>
    <x v="96"/>
    <x v="470"/>
    <n v="21000"/>
    <n v="21000"/>
    <x v="9"/>
    <x v="491"/>
    <n v="351308"/>
    <m/>
    <n v="144036"/>
    <m/>
    <m/>
    <m/>
    <m/>
    <m/>
    <m/>
    <m/>
    <m/>
    <m/>
    <m/>
    <m/>
    <s v="OK"/>
    <m/>
    <m/>
    <m/>
    <s v="Packing Material"/>
    <n v="16.728952380952382"/>
    <n v="6.8588571428571425"/>
    <n v="144036"/>
    <x v="189"/>
  </r>
  <r>
    <n v="849"/>
    <d v="2024-07-19T00:00:00"/>
    <x v="845"/>
    <d v="2024-07-13T00:00:00"/>
    <s v="Raw Material"/>
    <x v="1"/>
    <x v="485"/>
    <s v="EFS"/>
    <m/>
    <x v="33"/>
    <x v="471"/>
    <n v="15080"/>
    <n v="15080"/>
    <x v="12"/>
    <x v="492"/>
    <n v="14345946"/>
    <m/>
    <n v="6599134"/>
    <m/>
    <m/>
    <m/>
    <m/>
    <m/>
    <m/>
    <m/>
    <m/>
    <m/>
    <m/>
    <m/>
    <s v="OK"/>
    <m/>
    <m/>
    <m/>
    <s v="Chemical"/>
    <n v="951.32267904509285"/>
    <n v="437.60835543766581"/>
    <n v="6599134"/>
    <x v="202"/>
  </r>
  <r>
    <n v="850"/>
    <d v="2024-07-20T00:00:00"/>
    <x v="846"/>
    <d v="2024-07-15T00:00:00"/>
    <s v="Packing Material"/>
    <x v="1"/>
    <x v="486"/>
    <s v="EFS"/>
    <m/>
    <x v="4"/>
    <x v="472"/>
    <n v="133"/>
    <n v="133"/>
    <x v="9"/>
    <x v="493"/>
    <n v="720457"/>
    <m/>
    <n v="295387"/>
    <m/>
    <m/>
    <m/>
    <m/>
    <m/>
    <m/>
    <m/>
    <m/>
    <m/>
    <m/>
    <m/>
    <s v="OK"/>
    <m/>
    <m/>
    <m/>
    <s v="Packing Material"/>
    <n v="5416.9699248120305"/>
    <n v="2220.9548872180453"/>
    <n v="295387"/>
    <x v="201"/>
  </r>
  <r>
    <n v="851"/>
    <d v="2024-07-18T00:00:00"/>
    <x v="847"/>
    <d v="2024-07-15T00:00:00"/>
    <s v="Raw Material"/>
    <x v="0"/>
    <x v="487"/>
    <s v="EFS"/>
    <m/>
    <x v="0"/>
    <x v="167"/>
    <n v="0"/>
    <n v="0"/>
    <x v="0"/>
    <x v="0"/>
    <n v="14294899"/>
    <m/>
    <n v="4288470"/>
    <m/>
    <m/>
    <m/>
    <m/>
    <m/>
    <m/>
    <m/>
    <m/>
    <m/>
    <m/>
    <m/>
    <s v="OK"/>
    <m/>
    <m/>
    <m/>
    <s v="Raw Cotton"/>
    <n v="567.8212115193644"/>
    <n v="170.34637537239325"/>
    <n v="0"/>
    <x v="203"/>
  </r>
  <r>
    <n v="852"/>
    <d v="2024-07-18T00:00:00"/>
    <x v="848"/>
    <d v="2024-07-15T00:00:00"/>
    <s v="Raw Material"/>
    <x v="0"/>
    <x v="488"/>
    <s v="EFS"/>
    <m/>
    <x v="0"/>
    <x v="167"/>
    <n v="0"/>
    <n v="0"/>
    <x v="0"/>
    <x v="0"/>
    <n v="262056307"/>
    <m/>
    <n v="78616892"/>
    <m/>
    <m/>
    <m/>
    <m/>
    <m/>
    <m/>
    <m/>
    <m/>
    <m/>
    <m/>
    <m/>
    <s v="OK"/>
    <m/>
    <m/>
    <m/>
    <s v="Raw Cotton"/>
    <n v="567.82122024996102"/>
    <n v="170.34636585830921"/>
    <n v="0"/>
    <x v="203"/>
  </r>
  <r>
    <n v="853"/>
    <d v="2024-07-22T00:00:00"/>
    <x v="849"/>
    <d v="2024-07-20T00:00:00"/>
    <s v="Raw Material"/>
    <x v="0"/>
    <x v="416"/>
    <s v="EFS"/>
    <m/>
    <x v="34"/>
    <x v="473"/>
    <n v="0"/>
    <n v="0"/>
    <x v="5"/>
    <x v="494"/>
    <n v="7410523"/>
    <m/>
    <n v="3408841"/>
    <m/>
    <m/>
    <m/>
    <m/>
    <m/>
    <m/>
    <m/>
    <m/>
    <m/>
    <m/>
    <m/>
    <s v="OK"/>
    <m/>
    <m/>
    <m/>
    <s v="DYES"/>
    <n v="9263.1537499999995"/>
    <n v="4261.0512500000004"/>
    <n v="0"/>
    <x v="204"/>
  </r>
  <r>
    <n v="854"/>
    <d v="2024-07-23T00:00:00"/>
    <x v="850"/>
    <d v="2024-07-22T00:00:00"/>
    <s v="Raw Material"/>
    <x v="1"/>
    <x v="489"/>
    <s v="EFS"/>
    <m/>
    <x v="1"/>
    <x v="80"/>
    <n v="1665.5"/>
    <n v="1665.5"/>
    <x v="1"/>
    <x v="1"/>
    <n v="2555156"/>
    <m/>
    <n v="1047614"/>
    <m/>
    <m/>
    <m/>
    <m/>
    <m/>
    <m/>
    <m/>
    <m/>
    <m/>
    <m/>
    <m/>
    <s v="OK"/>
    <m/>
    <m/>
    <m/>
    <s v="Polyester Staple Fiber"/>
    <n v="1534.1675172620835"/>
    <n v="629.00870609426602"/>
    <n v="1047614"/>
    <x v="205"/>
  </r>
  <r>
    <n v="855"/>
    <d v="2024-07-24T00:00:00"/>
    <x v="851"/>
    <d v="2024-07-23T00:00:00"/>
    <s v="Packing Material"/>
    <x v="1"/>
    <x v="490"/>
    <s v="EFS"/>
    <m/>
    <x v="97"/>
    <x v="474"/>
    <n v="388.28"/>
    <n v="388.28"/>
    <x v="9"/>
    <x v="495"/>
    <n v="2229763"/>
    <m/>
    <n v="1114882"/>
    <m/>
    <m/>
    <m/>
    <m/>
    <m/>
    <m/>
    <m/>
    <m/>
    <m/>
    <m/>
    <m/>
    <s v="OK"/>
    <m/>
    <m/>
    <m/>
    <s v="Packing Material"/>
    <n v="5742.6676625115897"/>
    <n v="2871.3351189862988"/>
    <n v="1114882"/>
    <x v="206"/>
  </r>
  <r>
    <n v="856"/>
    <d v="2024-07-24T00:00:00"/>
    <x v="851"/>
    <d v="2024-07-23T00:00:00"/>
    <s v="Packing Material"/>
    <x v="1"/>
    <x v="491"/>
    <s v="EFS"/>
    <m/>
    <x v="98"/>
    <x v="475"/>
    <n v="388.28"/>
    <n v="125.5"/>
    <x v="9"/>
    <x v="495"/>
    <n v="340431"/>
    <m/>
    <n v="156599"/>
    <m/>
    <m/>
    <m/>
    <m/>
    <m/>
    <m/>
    <m/>
    <m/>
    <m/>
    <m/>
    <m/>
    <s v="OK"/>
    <m/>
    <m/>
    <m/>
    <s v="Packing Material"/>
    <n v="2712.597609561753"/>
    <n v="1247.800796812749"/>
    <n v="484496.09338645416"/>
    <x v="206"/>
  </r>
  <r>
    <n v="857"/>
    <d v="2024-07-24T00:00:00"/>
    <x v="851"/>
    <d v="2024-07-23T00:00:00"/>
    <s v="Packing Material"/>
    <x v="1"/>
    <x v="492"/>
    <s v="EFS"/>
    <m/>
    <x v="99"/>
    <x v="476"/>
    <n v="388.28"/>
    <n v="12"/>
    <x v="9"/>
    <x v="495"/>
    <n v="72240"/>
    <m/>
    <n v="33230"/>
    <m/>
    <m/>
    <m/>
    <m/>
    <m/>
    <m/>
    <m/>
    <m/>
    <m/>
    <m/>
    <m/>
    <s v="OK"/>
    <m/>
    <m/>
    <m/>
    <s v="Packing Material"/>
    <n v="6020"/>
    <n v="2769.1666666666665"/>
    <n v="1075212.0333333332"/>
    <x v="206"/>
  </r>
  <r>
    <n v="858"/>
    <d v="2024-07-24T00:00:00"/>
    <x v="852"/>
    <d v="2024-07-23T00:00:00"/>
    <s v="Packing Material"/>
    <x v="1"/>
    <x v="493"/>
    <s v="EFS"/>
    <m/>
    <x v="97"/>
    <x v="477"/>
    <n v="461.73"/>
    <n v="461.73"/>
    <x v="9"/>
    <x v="495"/>
    <n v="2148369"/>
    <m/>
    <n v="1074184"/>
    <m/>
    <m/>
    <m/>
    <m/>
    <m/>
    <m/>
    <m/>
    <m/>
    <m/>
    <m/>
    <m/>
    <s v="OK"/>
    <m/>
    <m/>
    <m/>
    <s v="Packing Material"/>
    <n v="4652.8685595477873"/>
    <n v="2326.4331968899573"/>
    <n v="1074184"/>
    <x v="206"/>
  </r>
  <r>
    <n v="859"/>
    <d v="2024-07-24T00:00:00"/>
    <x v="853"/>
    <d v="2024-07-23T00:00:00"/>
    <s v="Packing Material"/>
    <x v="0"/>
    <x v="494"/>
    <s v="EFS"/>
    <m/>
    <x v="100"/>
    <x v="478"/>
    <n v="0"/>
    <n v="0"/>
    <x v="9"/>
    <x v="496"/>
    <n v="992674"/>
    <m/>
    <n v="496337"/>
    <m/>
    <m/>
    <m/>
    <m/>
    <m/>
    <m/>
    <m/>
    <m/>
    <m/>
    <m/>
    <m/>
    <s v="OK"/>
    <m/>
    <m/>
    <m/>
    <s v="Packing Material"/>
    <n v="858.71453287197232"/>
    <n v="429.35726643598616"/>
    <n v="0"/>
    <x v="206"/>
  </r>
  <r>
    <n v="860"/>
    <d v="2024-07-23T00:00:00"/>
    <x v="854"/>
    <d v="2024-07-23T00:00:00"/>
    <s v="Raw Material"/>
    <x v="0"/>
    <x v="101"/>
    <s v="EFS"/>
    <m/>
    <x v="35"/>
    <x v="446"/>
    <n v="0"/>
    <n v="0"/>
    <x v="12"/>
    <x v="110"/>
    <n v="3245534"/>
    <m/>
    <n v="1492945"/>
    <m/>
    <m/>
    <m/>
    <m/>
    <m/>
    <m/>
    <m/>
    <m/>
    <m/>
    <m/>
    <m/>
    <s v="OK"/>
    <m/>
    <m/>
    <m/>
    <s v="Chemical"/>
    <n v="170.45871848739495"/>
    <n v="78.410976890756302"/>
    <n v="0"/>
    <x v="205"/>
  </r>
  <r>
    <n v="861"/>
    <d v="2024-07-25T00:00:00"/>
    <x v="855"/>
    <d v="2024-07-23T00:00:00"/>
    <s v="Raw Material"/>
    <x v="0"/>
    <x v="495"/>
    <s v="EFS"/>
    <m/>
    <x v="34"/>
    <x v="479"/>
    <n v="0"/>
    <n v="0"/>
    <x v="5"/>
    <x v="497"/>
    <n v="1042072"/>
    <m/>
    <n v="479354"/>
    <m/>
    <m/>
    <m/>
    <m/>
    <m/>
    <m/>
    <m/>
    <m/>
    <m/>
    <m/>
    <m/>
    <s v="OK"/>
    <m/>
    <m/>
    <m/>
    <s v="DYES"/>
    <n v="1929.762962962963"/>
    <n v="887.69259259259263"/>
    <n v="0"/>
    <x v="207"/>
  </r>
  <r>
    <n v="862"/>
    <d v="2024-07-23T00:00:00"/>
    <x v="856"/>
    <d v="2024-07-23T00:00:00"/>
    <s v="Raw Material"/>
    <x v="1"/>
    <x v="193"/>
    <s v="EFS"/>
    <m/>
    <x v="33"/>
    <x v="480"/>
    <n v="24000"/>
    <n v="24000"/>
    <x v="12"/>
    <x v="498"/>
    <n v="13238846"/>
    <m/>
    <n v="6089870"/>
    <m/>
    <m/>
    <m/>
    <m/>
    <m/>
    <m/>
    <m/>
    <m/>
    <m/>
    <m/>
    <m/>
    <s v="OK"/>
    <m/>
    <m/>
    <m/>
    <s v="Chemical"/>
    <n v="551.61858333333328"/>
    <n v="253.74458333333334"/>
    <n v="6089870"/>
    <x v="205"/>
  </r>
  <r>
    <n v="863"/>
    <d v="2024-07-25T00:00:00"/>
    <x v="857"/>
    <d v="2024-07-24T00:00:00"/>
    <s v="Packing Material"/>
    <x v="1"/>
    <x v="496"/>
    <s v="EFS"/>
    <m/>
    <x v="97"/>
    <x v="481"/>
    <n v="260"/>
    <n v="260"/>
    <x v="9"/>
    <x v="499"/>
    <n v="572063"/>
    <m/>
    <n v="286032"/>
    <m/>
    <m/>
    <m/>
    <m/>
    <m/>
    <m/>
    <m/>
    <m/>
    <m/>
    <m/>
    <m/>
    <s v="OK"/>
    <m/>
    <m/>
    <m/>
    <s v="Packing Material"/>
    <n v="2200.2423076923078"/>
    <n v="1100.123076923077"/>
    <n v="286032"/>
    <x v="208"/>
  </r>
  <r>
    <n v="864"/>
    <d v="2024-07-25T00:00:00"/>
    <x v="858"/>
    <d v="2024-07-24T00:00:00"/>
    <s v="Packing Material"/>
    <x v="1"/>
    <x v="497"/>
    <s v="EFS"/>
    <m/>
    <x v="97"/>
    <x v="482"/>
    <n v="1"/>
    <n v="324"/>
    <x v="9"/>
    <x v="500"/>
    <n v="715881"/>
    <m/>
    <n v="357941"/>
    <m/>
    <m/>
    <m/>
    <m/>
    <m/>
    <m/>
    <m/>
    <m/>
    <m/>
    <m/>
    <m/>
    <s v="OK"/>
    <m/>
    <m/>
    <m/>
    <s v="Packing Material"/>
    <n v="2209.5092592592591"/>
    <n v="1104.7561728395062"/>
    <n v="1104.7561728395062"/>
    <x v="208"/>
  </r>
  <r>
    <n v="865"/>
    <d v="2024-07-25T00:00:00"/>
    <x v="858"/>
    <d v="2024-07-24T00:00:00"/>
    <s v="Packing Material"/>
    <x v="1"/>
    <x v="498"/>
    <s v="EFS"/>
    <m/>
    <x v="99"/>
    <x v="483"/>
    <n v="1"/>
    <n v="1"/>
    <x v="9"/>
    <x v="500"/>
    <n v="5423"/>
    <m/>
    <n v="2495"/>
    <m/>
    <m/>
    <m/>
    <m/>
    <m/>
    <m/>
    <m/>
    <m/>
    <m/>
    <m/>
    <m/>
    <s v="OK"/>
    <m/>
    <m/>
    <m/>
    <s v="Packing Material"/>
    <n v="5423"/>
    <n v="2495"/>
    <n v="2495"/>
    <x v="208"/>
  </r>
  <r>
    <n v="866"/>
    <d v="2024-07-24T00:00:00"/>
    <x v="859"/>
    <d v="2024-07-24T00:00:00"/>
    <s v="Packing Material"/>
    <x v="1"/>
    <x v="499"/>
    <s v="EFS"/>
    <m/>
    <x v="101"/>
    <x v="484"/>
    <n v="376"/>
    <n v="376"/>
    <x v="9"/>
    <x v="501"/>
    <n v="4574700"/>
    <m/>
    <n v="2104362"/>
    <m/>
    <m/>
    <m/>
    <m/>
    <m/>
    <m/>
    <m/>
    <m/>
    <m/>
    <m/>
    <m/>
    <s v="OK"/>
    <m/>
    <m/>
    <m/>
    <s v="Packing Material"/>
    <n v="12166.755319148937"/>
    <n v="5596.7074468085102"/>
    <n v="2104362"/>
    <x v="206"/>
  </r>
  <r>
    <n v="867"/>
    <d v="2024-07-29T00:00:00"/>
    <x v="860"/>
    <d v="2024-07-23T00:00:00"/>
    <s v="Packing Material"/>
    <x v="1"/>
    <x v="158"/>
    <s v="EFS"/>
    <m/>
    <x v="96"/>
    <x v="485"/>
    <n v="13000"/>
    <n v="13000"/>
    <x v="9"/>
    <x v="502"/>
    <n v="2015519"/>
    <m/>
    <n v="826362"/>
    <m/>
    <m/>
    <m/>
    <m/>
    <m/>
    <m/>
    <m/>
    <m/>
    <m/>
    <m/>
    <m/>
    <s v="OK"/>
    <m/>
    <m/>
    <m/>
    <s v="Packing Material"/>
    <n v="155.03992307692309"/>
    <n v="63.566307692307696"/>
    <n v="826362"/>
    <x v="195"/>
  </r>
  <r>
    <n v="868"/>
    <d v="2024-07-24T00:00:00"/>
    <x v="861"/>
    <d v="2024-07-23T00:00:00"/>
    <s v="Packing Material"/>
    <x v="1"/>
    <x v="500"/>
    <s v="EFS"/>
    <m/>
    <x v="98"/>
    <x v="486"/>
    <n v="11042"/>
    <n v="11042"/>
    <x v="9"/>
    <x v="503"/>
    <n v="8295505"/>
    <m/>
    <n v="3815933"/>
    <m/>
    <m/>
    <m/>
    <m/>
    <m/>
    <m/>
    <m/>
    <m/>
    <m/>
    <m/>
    <m/>
    <s v="OK"/>
    <m/>
    <m/>
    <m/>
    <s v="Packing Material"/>
    <n v="751.26833906900924"/>
    <n v="345.58349936605686"/>
    <n v="3815933"/>
    <x v="206"/>
  </r>
  <r>
    <n v="869"/>
    <d v="2024-07-29T00:00:00"/>
    <x v="862"/>
    <d v="2024-07-24T00:00:00"/>
    <s v="Raw Material"/>
    <x v="1"/>
    <x v="501"/>
    <s v="EFS"/>
    <m/>
    <x v="0"/>
    <x v="487"/>
    <n v="74176"/>
    <n v="74176"/>
    <x v="0"/>
    <x v="0"/>
    <n v="39633493"/>
    <m/>
    <n v="11890048"/>
    <m/>
    <m/>
    <m/>
    <m/>
    <m/>
    <m/>
    <m/>
    <m/>
    <m/>
    <m/>
    <m/>
    <s v="OK"/>
    <m/>
    <m/>
    <m/>
    <s v="Raw Cotton"/>
    <n v="534.31693539689388"/>
    <n v="160.29508196721312"/>
    <n v="11890048"/>
    <x v="209"/>
  </r>
  <r>
    <n v="870"/>
    <d v="2024-07-25T00:00:00"/>
    <x v="863"/>
    <d v="2024-07-24T00:00:00"/>
    <s v="Packing Material"/>
    <x v="1"/>
    <x v="502"/>
    <s v="EFS"/>
    <m/>
    <x v="97"/>
    <x v="488"/>
    <n v="27.42"/>
    <n v="27.42"/>
    <x v="9"/>
    <x v="504"/>
    <n v="188179"/>
    <m/>
    <n v="94089"/>
    <m/>
    <m/>
    <m/>
    <m/>
    <m/>
    <m/>
    <m/>
    <m/>
    <m/>
    <m/>
    <m/>
    <s v="OK"/>
    <m/>
    <m/>
    <m/>
    <s v="Packing Material"/>
    <n v="6862.837345003647"/>
    <n v="3431.4004376367611"/>
    <n v="94089"/>
    <x v="208"/>
  </r>
  <r>
    <n v="871"/>
    <d v="2024-07-24T00:00:00"/>
    <x v="864"/>
    <d v="2024-07-24T00:00:00"/>
    <s v="Raw Material"/>
    <x v="1"/>
    <x v="503"/>
    <s v="EFS"/>
    <m/>
    <x v="23"/>
    <x v="47"/>
    <n v="163200"/>
    <n v="163200"/>
    <x v="12"/>
    <x v="505"/>
    <n v="21343110"/>
    <m/>
    <n v="8750675"/>
    <m/>
    <m/>
    <m/>
    <m/>
    <m/>
    <m/>
    <m/>
    <m/>
    <m/>
    <m/>
    <m/>
    <s v="OK"/>
    <m/>
    <m/>
    <m/>
    <s v="Chemical"/>
    <n v="130.77886029411764"/>
    <n v="53.619332107843135"/>
    <n v="8750675"/>
    <x v="210"/>
  </r>
  <r>
    <n v="872"/>
    <d v="2024-07-26T00:00:00"/>
    <x v="865"/>
    <d v="2024-07-25T00:00:00"/>
    <s v="Raw Material"/>
    <x v="0"/>
    <x v="256"/>
    <s v="EFS"/>
    <m/>
    <x v="34"/>
    <x v="489"/>
    <n v="0"/>
    <n v="0"/>
    <x v="5"/>
    <x v="506"/>
    <n v="5011196"/>
    <m/>
    <n v="2305150"/>
    <m/>
    <m/>
    <m/>
    <m/>
    <m/>
    <m/>
    <m/>
    <m/>
    <m/>
    <m/>
    <m/>
    <s v="OK"/>
    <m/>
    <m/>
    <m/>
    <s v="DYES"/>
    <n v="5011.1959999999999"/>
    <n v="2305.15"/>
    <n v="0"/>
    <x v="211"/>
  </r>
  <r>
    <n v="873"/>
    <d v="2024-07-27T00:00:00"/>
    <x v="866"/>
    <d v="2024-07-26T00:00:00"/>
    <s v="Raw Material"/>
    <x v="0"/>
    <x v="15"/>
    <s v="EFS"/>
    <m/>
    <x v="34"/>
    <x v="490"/>
    <n v="0"/>
    <n v="0"/>
    <x v="5"/>
    <x v="507"/>
    <n v="1066897"/>
    <m/>
    <n v="490773"/>
    <m/>
    <m/>
    <m/>
    <m/>
    <m/>
    <m/>
    <m/>
    <m/>
    <m/>
    <m/>
    <m/>
    <s v="OK"/>
    <m/>
    <m/>
    <m/>
    <s v="DYES"/>
    <n v="2133.7939999999999"/>
    <n v="981.54600000000005"/>
    <n v="0"/>
    <x v="212"/>
  </r>
  <r>
    <n v="874"/>
    <d v="2024-07-31T00:00:00"/>
    <x v="867"/>
    <d v="2024-07-30T00:00:00"/>
    <s v="Packing Material"/>
    <x v="1"/>
    <x v="504"/>
    <s v="EFS"/>
    <m/>
    <x v="90"/>
    <x v="491"/>
    <n v="29"/>
    <n v="29"/>
    <x v="9"/>
    <x v="508"/>
    <n v="484680"/>
    <m/>
    <n v="222953"/>
    <m/>
    <m/>
    <m/>
    <m/>
    <m/>
    <m/>
    <m/>
    <m/>
    <m/>
    <m/>
    <m/>
    <s v="OK"/>
    <m/>
    <m/>
    <m/>
    <s v="Packing Material"/>
    <n v="16713.103448275862"/>
    <n v="7688.0344827586205"/>
    <n v="222953"/>
    <x v="213"/>
  </r>
  <r>
    <n v="875"/>
    <d v="2024-07-31T00:00:00"/>
    <x v="868"/>
    <d v="2024-07-30T00:00:00"/>
    <s v="Packing Material"/>
    <x v="0"/>
    <x v="505"/>
    <s v="EFS"/>
    <m/>
    <x v="100"/>
    <x v="492"/>
    <n v="0"/>
    <n v="0"/>
    <x v="9"/>
    <x v="509"/>
    <n v="955495"/>
    <m/>
    <n v="477747"/>
    <m/>
    <m/>
    <m/>
    <m/>
    <m/>
    <m/>
    <m/>
    <m/>
    <m/>
    <m/>
    <m/>
    <s v="OK"/>
    <m/>
    <m/>
    <m/>
    <s v="Packing Material"/>
    <n v="874.9954212454212"/>
    <n v="437.49725274725273"/>
    <n v="0"/>
    <x v="213"/>
  </r>
  <r>
    <n v="876"/>
    <d v="2024-08-01T00:00:00"/>
    <x v="869"/>
    <d v="2024-07-30T00:00:00"/>
    <s v="Raw Material"/>
    <x v="1"/>
    <x v="506"/>
    <s v="EFS"/>
    <m/>
    <x v="7"/>
    <x v="493"/>
    <n v="149.20000000000002"/>
    <n v="149.20000000000002"/>
    <x v="11"/>
    <x v="510"/>
    <n v="459580"/>
    <m/>
    <n v="211406"/>
    <m/>
    <m/>
    <m/>
    <m/>
    <m/>
    <m/>
    <m/>
    <m/>
    <m/>
    <m/>
    <m/>
    <s v="OK"/>
    <m/>
    <m/>
    <m/>
    <s v="Polyester Fabric"/>
    <n v="3080.2949061662193"/>
    <n v="1416.930294906166"/>
    <n v="211405.99999999997"/>
    <x v="214"/>
  </r>
  <r>
    <n v="876"/>
    <d v="2024-08-01T00:00:00"/>
    <x v="869"/>
    <d v="2024-07-30T00:00:00"/>
    <s v="Raw Material"/>
    <x v="1"/>
    <x v="507"/>
    <s v="EFS"/>
    <m/>
    <x v="4"/>
    <x v="494"/>
    <n v="149.20000000000002"/>
    <n v="247.89999999999998"/>
    <x v="11"/>
    <x v="511"/>
    <n v="458991"/>
    <m/>
    <n v="188185"/>
    <m/>
    <m/>
    <m/>
    <m/>
    <m/>
    <m/>
    <m/>
    <m/>
    <m/>
    <m/>
    <m/>
    <s v="OK"/>
    <m/>
    <m/>
    <m/>
    <s v="Polyester Fabric"/>
    <n v="1851.5167406212183"/>
    <n v="759.11657926583302"/>
    <n v="113260.19362646231"/>
    <x v="214"/>
  </r>
  <r>
    <n v="877"/>
    <d v="2024-08-01T00:00:00"/>
    <x v="870"/>
    <d v="2024-07-31T00:00:00"/>
    <s v="Raw Material"/>
    <x v="1"/>
    <x v="508"/>
    <s v="EFS"/>
    <m/>
    <x v="73"/>
    <x v="495"/>
    <n v="1415"/>
    <n v="1415"/>
    <x v="1"/>
    <x v="512"/>
    <n v="2140053"/>
    <m/>
    <n v="877422"/>
    <m/>
    <m/>
    <m/>
    <m/>
    <m/>
    <m/>
    <m/>
    <m/>
    <m/>
    <m/>
    <m/>
    <s v="OK"/>
    <m/>
    <m/>
    <m/>
    <s v="Polyester Staple Fiber"/>
    <n v="1512.4049469964664"/>
    <n v="620.08621908127213"/>
    <n v="877422.00000000012"/>
    <x v="214"/>
  </r>
  <r>
    <n v="878"/>
    <d v="2024-08-02T00:00:00"/>
    <x v="871"/>
    <d v="2024-07-31T00:00:00"/>
    <s v="Raw Material"/>
    <x v="1"/>
    <x v="509"/>
    <s v="EFS"/>
    <m/>
    <x v="1"/>
    <x v="496"/>
    <n v="310080"/>
    <n v="310080"/>
    <x v="1"/>
    <x v="1"/>
    <n v="93512762"/>
    <m/>
    <n v="38340232"/>
    <m/>
    <m/>
    <m/>
    <m/>
    <m/>
    <m/>
    <m/>
    <m/>
    <m/>
    <m/>
    <m/>
    <s v="OK"/>
    <m/>
    <m/>
    <m/>
    <s v="Polyester Staple Fiber"/>
    <n v="301.57624484004128"/>
    <n v="123.64625902992776"/>
    <n v="38340232"/>
    <x v="215"/>
  </r>
  <r>
    <n v="879"/>
    <d v="2024-08-06T00:00:00"/>
    <x v="872"/>
    <d v="2024-08-03T00:00:00"/>
    <s v="Raw Material"/>
    <x v="1"/>
    <x v="510"/>
    <s v="EFS"/>
    <m/>
    <x v="102"/>
    <x v="106"/>
    <n v="16826.11"/>
    <n v="16826.11"/>
    <x v="3"/>
    <x v="513"/>
    <n v="17045349"/>
    <m/>
    <n v="6988593"/>
    <m/>
    <m/>
    <m/>
    <m/>
    <m/>
    <m/>
    <m/>
    <m/>
    <m/>
    <m/>
    <m/>
    <s v="OK"/>
    <m/>
    <m/>
    <m/>
    <s v="YARN"/>
    <n v="1013.0296901660573"/>
    <n v="415.34216761925364"/>
    <n v="6988593"/>
    <x v="216"/>
  </r>
  <r>
    <n v="880"/>
    <d v="2024-08-09T00:00:00"/>
    <x v="873"/>
    <d v="2024-08-03T00:00:00"/>
    <s v="Raw Material"/>
    <x v="1"/>
    <x v="449"/>
    <s v="EFS"/>
    <m/>
    <x v="36"/>
    <x v="497"/>
    <n v="6000"/>
    <n v="6000"/>
    <x v="12"/>
    <x v="514"/>
    <n v="6354459"/>
    <m/>
    <n v="1906338"/>
    <m/>
    <m/>
    <m/>
    <m/>
    <m/>
    <m/>
    <m/>
    <m/>
    <m/>
    <m/>
    <m/>
    <s v="OK"/>
    <m/>
    <m/>
    <m/>
    <s v="Chemical"/>
    <n v="1059.0764999999999"/>
    <n v="317.72300000000001"/>
    <n v="1906338"/>
    <x v="217"/>
  </r>
  <r>
    <n v="881"/>
    <d v="2024-08-05T00:00:00"/>
    <x v="874"/>
    <d v="2024-08-05T00:00:00"/>
    <s v="Packing Material"/>
    <x v="1"/>
    <x v="511"/>
    <s v="EFS"/>
    <m/>
    <x v="97"/>
    <x v="498"/>
    <n v="1302.57"/>
    <n v="1302.57"/>
    <x v="9"/>
    <x v="515"/>
    <n v="5897460"/>
    <m/>
    <n v="2948730"/>
    <m/>
    <m/>
    <m/>
    <m/>
    <m/>
    <m/>
    <m/>
    <m/>
    <m/>
    <m/>
    <m/>
    <s v="OK"/>
    <m/>
    <m/>
    <m/>
    <s v="Packing Material"/>
    <n v="4527.5570602731523"/>
    <n v="2263.7785301365761"/>
    <n v="2948730"/>
    <x v="218"/>
  </r>
  <r>
    <n v="882"/>
    <d v="2024-08-07T00:00:00"/>
    <x v="875"/>
    <d v="2024-08-06T00:00:00"/>
    <s v="Packing Material"/>
    <x v="1"/>
    <x v="511"/>
    <s v="EFS"/>
    <m/>
    <x v="97"/>
    <x v="498"/>
    <n v="1302.57"/>
    <n v="1302.57"/>
    <x v="9"/>
    <x v="515"/>
    <n v="5894253"/>
    <m/>
    <n v="2947127"/>
    <m/>
    <m/>
    <m/>
    <m/>
    <m/>
    <m/>
    <m/>
    <m/>
    <m/>
    <m/>
    <m/>
    <s v="OK"/>
    <m/>
    <m/>
    <m/>
    <s v="Packing Material"/>
    <n v="4525.0950044911215"/>
    <n v="2262.5478861020906"/>
    <n v="2947127"/>
    <x v="219"/>
  </r>
  <r>
    <n v="883"/>
    <d v="2024-08-09T00:00:00"/>
    <x v="876"/>
    <d v="2024-08-06T00:00:00"/>
    <s v="Packing Material"/>
    <x v="1"/>
    <x v="512"/>
    <s v="EFS"/>
    <m/>
    <x v="98"/>
    <x v="499"/>
    <n v="5.98"/>
    <n v="5.98"/>
    <x v="9"/>
    <x v="515"/>
    <n v="17877"/>
    <m/>
    <n v="8223"/>
    <m/>
    <m/>
    <m/>
    <m/>
    <m/>
    <m/>
    <m/>
    <m/>
    <m/>
    <m/>
    <m/>
    <s v="OK"/>
    <m/>
    <m/>
    <m/>
    <s v="Packing Material"/>
    <n v="2989.4648829431435"/>
    <n v="1375.0836120401336"/>
    <n v="8223"/>
    <x v="220"/>
  </r>
  <r>
    <n v="883"/>
    <d v="2024-08-09T00:00:00"/>
    <x v="876"/>
    <d v="2024-08-06T00:00:00"/>
    <s v="Packing Material"/>
    <x v="1"/>
    <x v="513"/>
    <s v="EFS"/>
    <m/>
    <x v="99"/>
    <x v="500"/>
    <n v="5.98"/>
    <n v="1.92"/>
    <x v="9"/>
    <x v="515"/>
    <n v="12765"/>
    <m/>
    <n v="5872"/>
    <m/>
    <m/>
    <m/>
    <m/>
    <m/>
    <m/>
    <m/>
    <m/>
    <m/>
    <m/>
    <m/>
    <s v="OK"/>
    <m/>
    <m/>
    <m/>
    <s v="Packing Material"/>
    <n v="6648.4375"/>
    <n v="3058.3333333333335"/>
    <n v="18288.833333333336"/>
    <x v="220"/>
  </r>
  <r>
    <n v="884"/>
    <d v="2024-08-06T00:00:00"/>
    <x v="877"/>
    <d v="2024-08-06T00:00:00"/>
    <s v="Packing Material"/>
    <x v="0"/>
    <x v="494"/>
    <s v="EFS"/>
    <m/>
    <x v="100"/>
    <x v="501"/>
    <n v="0"/>
    <n v="0"/>
    <x v="9"/>
    <x v="496"/>
    <n v="797490"/>
    <m/>
    <n v="398745"/>
    <m/>
    <m/>
    <m/>
    <m/>
    <m/>
    <m/>
    <m/>
    <m/>
    <m/>
    <m/>
    <m/>
    <s v="OK"/>
    <m/>
    <m/>
    <m/>
    <s v="Packing Material"/>
    <n v="689.87024221453282"/>
    <n v="344.93512110726641"/>
    <n v="0"/>
    <x v="200"/>
  </r>
  <r>
    <n v="885"/>
    <d v="2024-08-09T00:00:00"/>
    <x v="878"/>
    <d v="2024-08-07T00:00:00"/>
    <s v="Raw Material"/>
    <x v="1"/>
    <x v="503"/>
    <s v="EFS"/>
    <m/>
    <x v="23"/>
    <x v="47"/>
    <n v="163200"/>
    <n v="163200"/>
    <x v="12"/>
    <x v="413"/>
    <n v="21366084"/>
    <m/>
    <n v="8760094"/>
    <m/>
    <m/>
    <m/>
    <m/>
    <m/>
    <m/>
    <m/>
    <m/>
    <m/>
    <m/>
    <m/>
    <s v="OK"/>
    <m/>
    <m/>
    <m/>
    <s v="Chemical"/>
    <n v="130.91963235294116"/>
    <n v="53.677046568627453"/>
    <n v="8760094"/>
    <x v="217"/>
  </r>
  <r>
    <n v="886"/>
    <d v="2024-08-07T00:00:00"/>
    <x v="879"/>
    <d v="2024-08-07T00:00:00"/>
    <s v="Raw Material"/>
    <x v="2"/>
    <x v="102"/>
    <s v="EFS"/>
    <m/>
    <x v="39"/>
    <x v="487"/>
    <n v="18000"/>
    <n v="18000"/>
    <x v="12"/>
    <x v="516"/>
    <n v="9605517"/>
    <m/>
    <n v="2881655"/>
    <m/>
    <m/>
    <m/>
    <m/>
    <m/>
    <m/>
    <m/>
    <m/>
    <m/>
    <m/>
    <m/>
    <s v="OK"/>
    <m/>
    <m/>
    <m/>
    <s v="Chemical"/>
    <n v="533.63983333333329"/>
    <n v="160.09194444444444"/>
    <n v="2881655"/>
    <x v="221"/>
  </r>
  <r>
    <n v="887"/>
    <d v="2024-08-09T00:00:00"/>
    <x v="880"/>
    <d v="2024-08-08T00:00:00"/>
    <s v="Packing Material"/>
    <x v="1"/>
    <x v="514"/>
    <s v="EFS"/>
    <m/>
    <x v="95"/>
    <x v="502"/>
    <n v="8.1"/>
    <n v="8.1"/>
    <x v="9"/>
    <x v="517"/>
    <n v="179526"/>
    <m/>
    <n v="82582"/>
    <m/>
    <m/>
    <m/>
    <m/>
    <m/>
    <m/>
    <m/>
    <m/>
    <m/>
    <m/>
    <m/>
    <s v="OK"/>
    <m/>
    <m/>
    <m/>
    <s v="Packing Material"/>
    <n v="22163.703703703704"/>
    <n v="10195.308641975309"/>
    <n v="82582"/>
    <x v="220"/>
  </r>
  <r>
    <n v="888"/>
    <d v="2024-08-08T00:00:00"/>
    <x v="881"/>
    <d v="2024-08-08T00:00:00"/>
    <s v="Raw Material"/>
    <x v="2"/>
    <x v="515"/>
    <s v="EFS"/>
    <m/>
    <x v="0"/>
    <x v="282"/>
    <n v="203626.78"/>
    <n v="398648"/>
    <x v="0"/>
    <x v="0"/>
    <n v="204511319"/>
    <m/>
    <n v="61353395"/>
    <m/>
    <m/>
    <m/>
    <m/>
    <m/>
    <m/>
    <m/>
    <m/>
    <m/>
    <m/>
    <m/>
    <s v="OK"/>
    <m/>
    <m/>
    <m/>
    <s v="Raw Cotton"/>
    <n v="513.01227900303024"/>
    <n v="153.90368194497401"/>
    <n v="31338911.184599195"/>
    <x v="222"/>
  </r>
  <r>
    <n v="889"/>
    <d v="2024-08-13T00:00:00"/>
    <x v="882"/>
    <d v="2024-08-08T00:00:00"/>
    <s v="Raw Material"/>
    <x v="1"/>
    <x v="516"/>
    <s v="EFS"/>
    <m/>
    <x v="0"/>
    <x v="282"/>
    <n v="100384"/>
    <n v="100384"/>
    <x v="0"/>
    <x v="0"/>
    <n v="51498225"/>
    <m/>
    <n v="15449468"/>
    <m/>
    <m/>
    <m/>
    <m/>
    <m/>
    <m/>
    <m/>
    <m/>
    <m/>
    <m/>
    <m/>
    <s v="OK"/>
    <m/>
    <m/>
    <m/>
    <s v="Raw Cotton"/>
    <n v="513.01228283391777"/>
    <n v="153.90368983104878"/>
    <n v="15449468"/>
    <x v="223"/>
  </r>
  <r>
    <n v="890"/>
    <d v="2024-08-15T00:00:00"/>
    <x v="883"/>
    <d v="2024-08-08T00:00:00"/>
    <s v="Raw Material"/>
    <x v="0"/>
    <x v="152"/>
    <s v="EFS"/>
    <m/>
    <x v="34"/>
    <x v="144"/>
    <n v="0"/>
    <n v="0"/>
    <x v="5"/>
    <x v="518"/>
    <n v="3017384"/>
    <m/>
    <n v="1387996"/>
    <m/>
    <m/>
    <m/>
    <m/>
    <m/>
    <m/>
    <m/>
    <m/>
    <m/>
    <m/>
    <m/>
    <s v="OK"/>
    <m/>
    <m/>
    <m/>
    <s v="DYES"/>
    <n v="1508.692"/>
    <n v="693.99800000000005"/>
    <n v="0"/>
    <x v="224"/>
  </r>
  <r>
    <n v="891"/>
    <d v="2024-08-12T00:00:00"/>
    <x v="884"/>
    <d v="2024-08-09T00:00:00"/>
    <s v="Raw Material"/>
    <x v="2"/>
    <x v="256"/>
    <s v="EFS"/>
    <m/>
    <x v="61"/>
    <x v="503"/>
    <n v="561.18000000000006"/>
    <n v="1000"/>
    <x v="12"/>
    <x v="519"/>
    <n v="2633567"/>
    <m/>
    <n v="790070"/>
    <m/>
    <m/>
    <m/>
    <m/>
    <m/>
    <m/>
    <m/>
    <m/>
    <m/>
    <m/>
    <m/>
    <s v="OK"/>
    <m/>
    <m/>
    <m/>
    <s v="Chemical"/>
    <n v="2633.567"/>
    <n v="790.07"/>
    <n v="443371.4826000001"/>
    <x v="225"/>
  </r>
  <r>
    <n v="892"/>
    <d v="2024-08-12T00:00:00"/>
    <x v="885"/>
    <d v="2024-08-10T00:00:00"/>
    <s v="Packing Material"/>
    <x v="1"/>
    <x v="517"/>
    <s v="EFS"/>
    <m/>
    <x v="72"/>
    <x v="504"/>
    <n v="14714"/>
    <n v="14714"/>
    <x v="9"/>
    <x v="520"/>
    <n v="13996407"/>
    <m/>
    <n v="5738527"/>
    <m/>
    <m/>
    <m/>
    <m/>
    <m/>
    <m/>
    <m/>
    <m/>
    <m/>
    <m/>
    <m/>
    <s v="OK"/>
    <m/>
    <m/>
    <m/>
    <s v="Packing Material"/>
    <n v="951.23059671061571"/>
    <n v="390.00455348647546"/>
    <n v="5738527"/>
    <x v="203"/>
  </r>
  <r>
    <n v="893"/>
    <d v="2024-08-10T00:00:00"/>
    <x v="886"/>
    <d v="2024-08-10T00:00:00"/>
    <s v="Packing Material"/>
    <x v="1"/>
    <x v="518"/>
    <s v="EFS"/>
    <m/>
    <x v="98"/>
    <x v="505"/>
    <n v="288.66000000000003"/>
    <n v="288.66000000000003"/>
    <x v="9"/>
    <x v="515"/>
    <n v="818375"/>
    <m/>
    <n v="376453"/>
    <m/>
    <m/>
    <m/>
    <m/>
    <m/>
    <m/>
    <m/>
    <m/>
    <m/>
    <m/>
    <m/>
    <s v="OK"/>
    <m/>
    <m/>
    <m/>
    <s v="Packing Material"/>
    <n v="2835.082796369431"/>
    <n v="1304.1398184715581"/>
    <n v="376453"/>
    <x v="226"/>
  </r>
  <r>
    <n v="893"/>
    <d v="2024-08-10T00:00:00"/>
    <x v="886"/>
    <d v="2024-08-10T00:00:00"/>
    <s v="Packing Material"/>
    <x v="1"/>
    <x v="519"/>
    <s v="EFS"/>
    <m/>
    <x v="99"/>
    <x v="506"/>
    <n v="288.66000000000003"/>
    <n v="114.52"/>
    <x v="9"/>
    <x v="515"/>
    <n v="691907"/>
    <m/>
    <n v="318277"/>
    <m/>
    <m/>
    <m/>
    <m/>
    <m/>
    <m/>
    <m/>
    <m/>
    <m/>
    <m/>
    <m/>
    <s v="OK"/>
    <m/>
    <m/>
    <m/>
    <s v="Packing Material"/>
    <n v="6041.8005588543492"/>
    <n v="2779.2263360111774"/>
    <n v="802251.47415298654"/>
    <x v="226"/>
  </r>
  <r>
    <n v="894"/>
    <d v="2024-08-10T00:00:00"/>
    <x v="887"/>
    <d v="2024-08-10T00:00:00"/>
    <s v="Packing Material"/>
    <x v="1"/>
    <x v="520"/>
    <s v="EFS"/>
    <m/>
    <x v="98"/>
    <x v="507"/>
    <n v="350.46"/>
    <n v="350.46"/>
    <x v="9"/>
    <x v="515"/>
    <n v="1764220"/>
    <m/>
    <n v="811541"/>
    <m/>
    <m/>
    <m/>
    <m/>
    <m/>
    <m/>
    <m/>
    <m/>
    <m/>
    <m/>
    <m/>
    <s v="OK"/>
    <m/>
    <m/>
    <m/>
    <s v="Packing Material"/>
    <n v="5034.0124407921021"/>
    <n v="2315.64515208583"/>
    <n v="811540.99999999988"/>
    <x v="226"/>
  </r>
  <r>
    <n v="895"/>
    <d v="2024-08-12T00:00:00"/>
    <x v="888"/>
    <d v="2024-08-12T00:00:00"/>
    <s v="Packing Material"/>
    <x v="1"/>
    <x v="521"/>
    <s v="EFS"/>
    <m/>
    <x v="90"/>
    <x v="508"/>
    <n v="25"/>
    <n v="25"/>
    <x v="9"/>
    <x v="521"/>
    <n v="1123713"/>
    <m/>
    <n v="516908"/>
    <m/>
    <m/>
    <m/>
    <m/>
    <m/>
    <m/>
    <m/>
    <m/>
    <m/>
    <m/>
    <m/>
    <s v="OK"/>
    <m/>
    <m/>
    <m/>
    <s v="Packing Material"/>
    <n v="44948.52"/>
    <n v="20676.32"/>
    <n v="516908"/>
    <x v="203"/>
  </r>
  <r>
    <n v="896"/>
    <d v="2024-08-12T00:00:00"/>
    <x v="889"/>
    <d v="2024-08-12T00:00:00"/>
    <s v="Packing Material"/>
    <x v="1"/>
    <x v="522"/>
    <s v="EFS"/>
    <m/>
    <x v="90"/>
    <x v="509"/>
    <n v="44"/>
    <n v="44"/>
    <x v="9"/>
    <x v="521"/>
    <n v="1510935"/>
    <m/>
    <n v="695030"/>
    <m/>
    <m/>
    <m/>
    <m/>
    <m/>
    <m/>
    <m/>
    <m/>
    <m/>
    <m/>
    <m/>
    <s v="OK"/>
    <m/>
    <m/>
    <m/>
    <s v="Packing Material"/>
    <n v="34339.431818181816"/>
    <n v="15796.136363636364"/>
    <n v="695030"/>
    <x v="203"/>
  </r>
  <r>
    <n v="897"/>
    <d v="2024-08-20T00:00:00"/>
    <x v="890"/>
    <d v="2024-08-12T00:00:00"/>
    <s v="Packing Material"/>
    <x v="1"/>
    <x v="523"/>
    <s v="EFS"/>
    <m/>
    <x v="96"/>
    <x v="510"/>
    <n v="41000"/>
    <n v="41000"/>
    <x v="9"/>
    <x v="521"/>
    <n v="4476873"/>
    <m/>
    <n v="1835518"/>
    <m/>
    <m/>
    <m/>
    <m/>
    <m/>
    <m/>
    <m/>
    <m/>
    <m/>
    <m/>
    <m/>
    <s v="OK"/>
    <m/>
    <m/>
    <m/>
    <s v="Packing Material"/>
    <n v="109.1920243902439"/>
    <n v="44.768731707317073"/>
    <n v="1835518"/>
    <x v="211"/>
  </r>
  <r>
    <n v="898"/>
    <d v="2024-08-16T00:00:00"/>
    <x v="891"/>
    <d v="2024-08-13T00:00:00"/>
    <s v="Packing Material"/>
    <x v="1"/>
    <x v="524"/>
    <s v="EFS"/>
    <m/>
    <x v="103"/>
    <x v="511"/>
    <n v="18"/>
    <n v="18"/>
    <x v="9"/>
    <x v="522"/>
    <n v="194921"/>
    <m/>
    <n v="79918"/>
    <m/>
    <m/>
    <m/>
    <m/>
    <m/>
    <m/>
    <m/>
    <m/>
    <m/>
    <m/>
    <m/>
    <s v="OK"/>
    <m/>
    <m/>
    <m/>
    <s v="Packing Material"/>
    <n v="10828.944444444445"/>
    <n v="4439.8888888888887"/>
    <n v="79918"/>
    <x v="204"/>
  </r>
  <r>
    <n v="899"/>
    <d v="2024-08-15T00:00:00"/>
    <x v="892"/>
    <d v="2024-08-13T00:00:00"/>
    <s v="Raw Material"/>
    <x v="1"/>
    <x v="161"/>
    <s v="EFS"/>
    <m/>
    <x v="37"/>
    <x v="36"/>
    <n v="5040"/>
    <n v="5040"/>
    <x v="12"/>
    <x v="523"/>
    <n v="2724917"/>
    <m/>
    <n v="899223"/>
    <m/>
    <m/>
    <m/>
    <m/>
    <m/>
    <m/>
    <m/>
    <m/>
    <m/>
    <m/>
    <m/>
    <s v="OK"/>
    <m/>
    <m/>
    <m/>
    <s v="Chemical"/>
    <n v="540.65813492063489"/>
    <n v="178.41726190476192"/>
    <n v="899223"/>
    <x v="224"/>
  </r>
  <r>
    <n v="900"/>
    <d v="2024-08-13T00:00:00"/>
    <x v="893"/>
    <d v="2024-08-13T00:00:00"/>
    <s v="Packing Material"/>
    <x v="1"/>
    <x v="525"/>
    <s v="EFS"/>
    <m/>
    <x v="97"/>
    <x v="512"/>
    <n v="1271.5999999999999"/>
    <n v="1271.5999999999999"/>
    <x v="9"/>
    <x v="515"/>
    <n v="5898866"/>
    <m/>
    <n v="2949433"/>
    <m/>
    <m/>
    <m/>
    <m/>
    <m/>
    <m/>
    <m/>
    <m/>
    <m/>
    <m/>
    <m/>
    <s v="OK"/>
    <m/>
    <m/>
    <m/>
    <s v="Packing Material"/>
    <n v="4638.9320541050647"/>
    <n v="2319.4660270525324"/>
    <n v="2949433"/>
    <x v="202"/>
  </r>
  <r>
    <n v="901"/>
    <d v="2024-08-20T00:00:00"/>
    <x v="894"/>
    <d v="2024-08-15T00:00:00"/>
    <s v="Raw Material"/>
    <x v="1"/>
    <x v="509"/>
    <s v="EFS"/>
    <m/>
    <x v="1"/>
    <x v="496"/>
    <n v="310080"/>
    <n v="310080"/>
    <x v="1"/>
    <x v="1"/>
    <n v="93579820"/>
    <m/>
    <n v="38367726"/>
    <m/>
    <m/>
    <m/>
    <m/>
    <m/>
    <m/>
    <m/>
    <m/>
    <m/>
    <m/>
    <m/>
    <s v="OK"/>
    <m/>
    <m/>
    <m/>
    <s v="Polyester Staple Fiber"/>
    <n v="301.79250515995869"/>
    <n v="123.73492647058823"/>
    <n v="38367726"/>
    <x v="227"/>
  </r>
  <r>
    <n v="902"/>
    <d v="2024-08-17T00:00:00"/>
    <x v="895"/>
    <d v="2024-08-16T00:00:00"/>
    <s v="Packing Material"/>
    <x v="1"/>
    <x v="526"/>
    <s v="EFS"/>
    <m/>
    <x v="97"/>
    <x v="513"/>
    <n v="22.65"/>
    <n v="22.65"/>
    <x v="9"/>
    <x v="515"/>
    <n v="125795"/>
    <m/>
    <n v="62897"/>
    <m/>
    <m/>
    <m/>
    <m/>
    <m/>
    <m/>
    <m/>
    <m/>
    <m/>
    <m/>
    <m/>
    <s v="OK"/>
    <m/>
    <m/>
    <m/>
    <s v="Packing Material"/>
    <n v="5553.8631346578368"/>
    <n v="2776.9094922737308"/>
    <n v="62897"/>
    <x v="205"/>
  </r>
  <r>
    <n v="902"/>
    <d v="2024-08-17T00:00:00"/>
    <x v="895"/>
    <d v="2024-08-16T00:00:00"/>
    <s v="Packing Material"/>
    <x v="1"/>
    <x v="527"/>
    <s v="EFS"/>
    <m/>
    <x v="98"/>
    <x v="514"/>
    <n v="22.65"/>
    <n v="329.74"/>
    <x v="9"/>
    <x v="515"/>
    <n v="1835378"/>
    <m/>
    <n v="844273"/>
    <m/>
    <m/>
    <m/>
    <m/>
    <m/>
    <m/>
    <m/>
    <m/>
    <m/>
    <m/>
    <m/>
    <s v="OK"/>
    <m/>
    <m/>
    <m/>
    <s v="Packing Material"/>
    <n v="5566.1369563898825"/>
    <n v="2560.4203311700126"/>
    <n v="57993.520501000778"/>
    <x v="205"/>
  </r>
  <r>
    <n v="903"/>
    <d v="2024-08-16T00:00:00"/>
    <x v="896"/>
    <d v="2024-08-16T00:00:00"/>
    <s v="Packing Material"/>
    <x v="1"/>
    <x v="528"/>
    <s v="EFS"/>
    <m/>
    <x v="97"/>
    <x v="515"/>
    <n v="94.28"/>
    <n v="94.28"/>
    <x v="9"/>
    <x v="515"/>
    <n v="552192"/>
    <m/>
    <n v="276096"/>
    <m/>
    <m/>
    <m/>
    <m/>
    <m/>
    <m/>
    <m/>
    <m/>
    <m/>
    <m/>
    <m/>
    <s v="OK"/>
    <m/>
    <m/>
    <m/>
    <s v="Packing Material"/>
    <n v="5856.9367840475179"/>
    <n v="2928.468392023759"/>
    <n v="276096"/>
    <x v="204"/>
  </r>
  <r>
    <n v="904"/>
    <d v="2024-08-21T00:00:00"/>
    <x v="897"/>
    <d v="2024-08-17T00:00:00"/>
    <s v="Packing Material"/>
    <x v="1"/>
    <x v="433"/>
    <s v="EFS"/>
    <m/>
    <x v="24"/>
    <x v="426"/>
    <n v="24908"/>
    <n v="24908"/>
    <x v="9"/>
    <x v="524"/>
    <n v="5531412"/>
    <m/>
    <n v="2765705"/>
    <m/>
    <m/>
    <m/>
    <m/>
    <m/>
    <m/>
    <m/>
    <m/>
    <m/>
    <m/>
    <m/>
    <s v="OK"/>
    <m/>
    <m/>
    <m/>
    <s v="Packing Material"/>
    <n v="222.07371125742733"/>
    <n v="111.03681548096996"/>
    <n v="2765705"/>
    <x v="212"/>
  </r>
  <r>
    <n v="905"/>
    <d v="2024-08-21T00:00:00"/>
    <x v="898"/>
    <d v="2024-08-17T00:00:00"/>
    <s v="Packing Material"/>
    <x v="1"/>
    <x v="433"/>
    <s v="EFS"/>
    <m/>
    <x v="24"/>
    <x v="426"/>
    <n v="24908"/>
    <n v="24908"/>
    <x v="9"/>
    <x v="524"/>
    <n v="5531412"/>
    <m/>
    <n v="2765705"/>
    <m/>
    <m/>
    <m/>
    <m/>
    <m/>
    <m/>
    <m/>
    <m/>
    <m/>
    <m/>
    <m/>
    <s v="OK"/>
    <m/>
    <m/>
    <m/>
    <s v="Packing Material"/>
    <n v="222.07371125742733"/>
    <n v="111.03681548096996"/>
    <n v="2765705"/>
    <x v="212"/>
  </r>
  <r>
    <n v="906"/>
    <d v="2024-08-21T00:00:00"/>
    <x v="899"/>
    <d v="2024-08-17T00:00:00"/>
    <s v="Packing Material"/>
    <x v="1"/>
    <x v="433"/>
    <s v="EFS"/>
    <m/>
    <x v="24"/>
    <x v="426"/>
    <n v="24908"/>
    <n v="24908"/>
    <x v="9"/>
    <x v="524"/>
    <n v="5531412"/>
    <m/>
    <n v="2765705"/>
    <m/>
    <m/>
    <m/>
    <m/>
    <m/>
    <m/>
    <m/>
    <m/>
    <m/>
    <m/>
    <m/>
    <s v="OK"/>
    <m/>
    <m/>
    <m/>
    <s v="Packing Material"/>
    <n v="222.07371125742733"/>
    <n v="111.03681548096996"/>
    <n v="2765705"/>
    <x v="212"/>
  </r>
  <r>
    <n v="907"/>
    <d v="2024-08-17T00:00:00"/>
    <x v="900"/>
    <d v="2024-08-17T00:00:00"/>
    <s v="Packing Material"/>
    <x v="1"/>
    <x v="529"/>
    <s v="EFS"/>
    <m/>
    <x v="101"/>
    <x v="516"/>
    <n v="594"/>
    <n v="594"/>
    <x v="9"/>
    <x v="525"/>
    <n v="3267827"/>
    <m/>
    <n v="1503200"/>
    <m/>
    <m/>
    <m/>
    <m/>
    <m/>
    <m/>
    <m/>
    <m/>
    <m/>
    <m/>
    <m/>
    <s v="OK"/>
    <m/>
    <m/>
    <m/>
    <s v="Packing Material"/>
    <n v="5501.3922558922559"/>
    <n v="2530.6397306397307"/>
    <n v="1503200"/>
    <x v="205"/>
  </r>
  <r>
    <n v="908"/>
    <d v="2024-08-21T00:00:00"/>
    <x v="901"/>
    <d v="2024-08-20T00:00:00"/>
    <s v="Packing Material"/>
    <x v="1"/>
    <x v="433"/>
    <s v="EFS"/>
    <m/>
    <x v="24"/>
    <x v="426"/>
    <n v="24908"/>
    <n v="24908"/>
    <x v="9"/>
    <x v="524"/>
    <n v="5528440"/>
    <m/>
    <n v="2764220"/>
    <m/>
    <m/>
    <m/>
    <m/>
    <m/>
    <m/>
    <m/>
    <m/>
    <m/>
    <m/>
    <m/>
    <s v="OK"/>
    <m/>
    <m/>
    <m/>
    <s v="Packing Material"/>
    <n v="221.95439216316043"/>
    <n v="110.97719608158022"/>
    <n v="2764220"/>
    <x v="212"/>
  </r>
  <r>
    <n v="909"/>
    <d v="2024-08-21T00:00:00"/>
    <x v="902"/>
    <d v="2024-08-20T00:00:00"/>
    <s v="Packing Material"/>
    <x v="1"/>
    <x v="530"/>
    <s v="EFS"/>
    <m/>
    <x v="97"/>
    <x v="517"/>
    <n v="56.67"/>
    <n v="56.67"/>
    <x v="9"/>
    <x v="515"/>
    <n v="330955"/>
    <m/>
    <n v="165478"/>
    <m/>
    <m/>
    <m/>
    <m/>
    <m/>
    <m/>
    <m/>
    <m/>
    <m/>
    <m/>
    <m/>
    <s v="OK"/>
    <m/>
    <m/>
    <m/>
    <s v="Packing Material"/>
    <n v="5840.0388212458092"/>
    <n v="2920.0282336333157"/>
    <n v="165478"/>
    <x v="212"/>
  </r>
  <r>
    <n v="909"/>
    <d v="2024-08-21T00:00:00"/>
    <x v="902"/>
    <d v="2024-08-20T00:00:00"/>
    <s v="Packing Material"/>
    <x v="1"/>
    <x v="531"/>
    <s v="EFS"/>
    <m/>
    <x v="98"/>
    <x v="518"/>
    <n v="56.67"/>
    <n v="453.4"/>
    <x v="9"/>
    <x v="515"/>
    <n v="2790274"/>
    <m/>
    <n v="1283526"/>
    <m/>
    <m/>
    <m/>
    <m/>
    <m/>
    <m/>
    <m/>
    <m/>
    <m/>
    <m/>
    <m/>
    <s v="OK"/>
    <m/>
    <m/>
    <m/>
    <s v="Packing Material"/>
    <n v="6154.1111601235116"/>
    <n v="2830.891045434495"/>
    <n v="160426.59554477283"/>
    <x v="212"/>
  </r>
  <r>
    <n v="910"/>
    <d v="2024-08-23T00:00:00"/>
    <x v="903"/>
    <d v="2024-08-21T00:00:00"/>
    <s v="Raw Material"/>
    <x v="1"/>
    <x v="532"/>
    <s v="EFS"/>
    <m/>
    <x v="0"/>
    <x v="487"/>
    <n v="124220"/>
    <n v="124220"/>
    <x v="0"/>
    <x v="0"/>
    <n v="66408572"/>
    <m/>
    <n v="19922572"/>
    <m/>
    <m/>
    <m/>
    <m/>
    <m/>
    <m/>
    <m/>
    <m/>
    <m/>
    <m/>
    <m/>
    <s v="OK"/>
    <m/>
    <m/>
    <m/>
    <s v="Raw Cotton"/>
    <n v="534.60450813073578"/>
    <n v="160.38135565931412"/>
    <n v="19922572"/>
    <x v="228"/>
  </r>
  <r>
    <n v="911"/>
    <d v="2024-08-29T00:00:00"/>
    <x v="904"/>
    <d v="2024-08-22T00:00:00"/>
    <s v="Raw Material"/>
    <x v="1"/>
    <x v="130"/>
    <s v="EFS"/>
    <m/>
    <x v="43"/>
    <x v="519"/>
    <n v="5000"/>
    <n v="5000"/>
    <x v="5"/>
    <x v="526"/>
    <n v="9881262"/>
    <m/>
    <n v="4940630"/>
    <m/>
    <m/>
    <m/>
    <m/>
    <m/>
    <m/>
    <m/>
    <m/>
    <m/>
    <m/>
    <m/>
    <s v="OK"/>
    <m/>
    <m/>
    <m/>
    <s v="DYES"/>
    <n v="1976.2524000000001"/>
    <n v="988.12599999999998"/>
    <n v="4940630"/>
    <x v="229"/>
  </r>
  <r>
    <n v="912"/>
    <d v="2024-08-26T00:00:00"/>
    <x v="905"/>
    <d v="2024-08-22T00:00:00"/>
    <s v="Raw Material"/>
    <x v="1"/>
    <x v="533"/>
    <s v="EFS"/>
    <m/>
    <x v="7"/>
    <x v="81"/>
    <n v="10418"/>
    <n v="10418"/>
    <x v="11"/>
    <x v="527"/>
    <n v="15404419"/>
    <m/>
    <n v="7086032"/>
    <m/>
    <m/>
    <m/>
    <m/>
    <m/>
    <m/>
    <m/>
    <m/>
    <m/>
    <m/>
    <m/>
    <s v="OK"/>
    <m/>
    <m/>
    <m/>
    <s v="FABRIC"/>
    <n v="1478.6349587252832"/>
    <n v="680.17200998272222"/>
    <n v="7086032"/>
    <x v="230"/>
  </r>
  <r>
    <n v="913"/>
    <d v="2024-08-29T00:00:00"/>
    <x v="906"/>
    <d v="2024-08-22T00:00:00"/>
    <s v="Packing Material"/>
    <x v="1"/>
    <x v="534"/>
    <s v="EFS"/>
    <m/>
    <x v="94"/>
    <x v="520"/>
    <n v="16620"/>
    <n v="16620"/>
    <x v="9"/>
    <x v="528"/>
    <n v="554826"/>
    <m/>
    <n v="277413"/>
    <m/>
    <m/>
    <m/>
    <m/>
    <m/>
    <m/>
    <m/>
    <m/>
    <m/>
    <m/>
    <m/>
    <s v="OK"/>
    <m/>
    <m/>
    <m/>
    <s v="Packing Material"/>
    <n v="33.383032490974728"/>
    <n v="16.691516245487364"/>
    <n v="277413"/>
    <x v="231"/>
  </r>
  <r>
    <n v="914"/>
    <d v="2024-08-29T00:00:00"/>
    <x v="907"/>
    <d v="2024-08-23T00:00:00"/>
    <s v="Raw Material"/>
    <x v="1"/>
    <x v="152"/>
    <s v="EFS"/>
    <m/>
    <x v="59"/>
    <x v="64"/>
    <n v="2000"/>
    <n v="2000"/>
    <x v="5"/>
    <x v="529"/>
    <n v="6715543"/>
    <m/>
    <n v="2014663"/>
    <m/>
    <m/>
    <m/>
    <m/>
    <m/>
    <m/>
    <m/>
    <m/>
    <m/>
    <m/>
    <m/>
    <s v="OK"/>
    <m/>
    <m/>
    <m/>
    <s v="DYES"/>
    <n v="3357.7714999999998"/>
    <n v="1007.3315"/>
    <n v="2014663"/>
    <x v="229"/>
  </r>
  <r>
    <n v="915"/>
    <d v="2024-08-24T00:00:00"/>
    <x v="908"/>
    <d v="2024-08-23T00:00:00"/>
    <s v="Packing Material"/>
    <x v="1"/>
    <x v="535"/>
    <s v="EFS"/>
    <m/>
    <x v="97"/>
    <x v="521"/>
    <n v="1080.9000000000001"/>
    <n v="1080.9000000000001"/>
    <x v="9"/>
    <x v="515"/>
    <n v="5041534"/>
    <m/>
    <n v="2520767"/>
    <m/>
    <m/>
    <m/>
    <m/>
    <m/>
    <m/>
    <m/>
    <m/>
    <m/>
    <m/>
    <m/>
    <s v="OK"/>
    <m/>
    <m/>
    <m/>
    <s v="Packing Material"/>
    <n v="4664.200203534092"/>
    <n v="2332.100101767046"/>
    <n v="2520767"/>
    <x v="232"/>
  </r>
  <r>
    <n v="916"/>
    <d v="2024-08-24T00:00:00"/>
    <x v="909"/>
    <d v="2024-08-24T00:00:00"/>
    <s v="Packing Material"/>
    <x v="0"/>
    <x v="536"/>
    <s v="EFS"/>
    <m/>
    <x v="100"/>
    <x v="522"/>
    <n v="0"/>
    <n v="0"/>
    <x v="9"/>
    <x v="496"/>
    <n v="787286"/>
    <m/>
    <n v="393642"/>
    <m/>
    <m/>
    <m/>
    <m/>
    <m/>
    <m/>
    <m/>
    <m/>
    <m/>
    <m/>
    <m/>
    <s v="OK"/>
    <m/>
    <m/>
    <m/>
    <s v="Packing Material"/>
    <n v="830.47046413502107"/>
    <n v="415.23417721518985"/>
    <n v="0"/>
    <x v="232"/>
  </r>
  <r>
    <n v="917"/>
    <d v="2024-08-28T00:00:00"/>
    <x v="910"/>
    <d v="2024-08-27T00:00:00"/>
    <s v="Packing Material"/>
    <x v="1"/>
    <x v="537"/>
    <s v="EFS"/>
    <m/>
    <x v="90"/>
    <x v="523"/>
    <n v="74"/>
    <n v="74"/>
    <x v="9"/>
    <x v="530"/>
    <n v="1064196"/>
    <m/>
    <n v="489530"/>
    <m/>
    <m/>
    <m/>
    <m/>
    <m/>
    <m/>
    <m/>
    <m/>
    <m/>
    <m/>
    <m/>
    <s v="OK"/>
    <m/>
    <m/>
    <m/>
    <s v="Packing Material"/>
    <n v="14381.027027027027"/>
    <n v="6615.27027027027"/>
    <n v="489530"/>
    <x v="233"/>
  </r>
  <r>
    <n v="918"/>
    <d v="2024-08-27T00:00:00"/>
    <x v="911"/>
    <d v="2024-08-27T00:00:00"/>
    <s v="Packing Material"/>
    <x v="1"/>
    <x v="538"/>
    <s v="EFS"/>
    <m/>
    <x v="91"/>
    <x v="524"/>
    <n v="94.8"/>
    <n v="94.8"/>
    <x v="9"/>
    <x v="531"/>
    <n v="1816588"/>
    <m/>
    <n v="908295"/>
    <m/>
    <m/>
    <m/>
    <m/>
    <m/>
    <m/>
    <m/>
    <m/>
    <m/>
    <m/>
    <m/>
    <s v="OK"/>
    <m/>
    <m/>
    <m/>
    <s v="Packing Material"/>
    <n v="19162.320675105486"/>
    <n v="9581.17088607595"/>
    <n v="908295"/>
    <x v="215"/>
  </r>
  <r>
    <n v="919"/>
    <d v="2024-08-31T00:00:00"/>
    <x v="912"/>
    <d v="2024-08-27T00:00:00"/>
    <s v="Raw Material"/>
    <x v="2"/>
    <x v="146"/>
    <s v="EFS"/>
    <m/>
    <x v="34"/>
    <x v="525"/>
    <n v="2400.19"/>
    <n v="3000"/>
    <x v="5"/>
    <x v="532"/>
    <n v="2546328"/>
    <m/>
    <n v="1171311"/>
    <m/>
    <m/>
    <m/>
    <m/>
    <m/>
    <m/>
    <m/>
    <m/>
    <m/>
    <m/>
    <m/>
    <s v="OK"/>
    <m/>
    <m/>
    <m/>
    <s v="DYES"/>
    <n v="848.77599999999995"/>
    <n v="390.43700000000001"/>
    <n v="937122.98303"/>
    <x v="234"/>
  </r>
  <r>
    <n v="920"/>
    <d v="2024-08-30T00:00:00"/>
    <x v="913"/>
    <d v="2024-08-28T00:00:00"/>
    <s v="Packing Material"/>
    <x v="1"/>
    <x v="539"/>
    <s v="EFS"/>
    <m/>
    <x v="91"/>
    <x v="526"/>
    <n v="79.5"/>
    <n v="79.5"/>
    <x v="9"/>
    <x v="531"/>
    <n v="626623"/>
    <m/>
    <n v="313312"/>
    <m/>
    <m/>
    <m/>
    <m/>
    <m/>
    <m/>
    <m/>
    <m/>
    <m/>
    <m/>
    <m/>
    <s v="OK"/>
    <m/>
    <m/>
    <m/>
    <s v="Packing Material"/>
    <n v="7882.0503144654085"/>
    <n v="3941.0314465408806"/>
    <n v="313312"/>
    <x v="235"/>
  </r>
  <r>
    <n v="921"/>
    <d v="2024-08-28T00:00:00"/>
    <x v="914"/>
    <d v="2024-08-28T00:00:00"/>
    <s v="Packing Material"/>
    <x v="2"/>
    <x v="540"/>
    <s v="EFS"/>
    <m/>
    <x v="100"/>
    <x v="527"/>
    <n v="411.66999999999996"/>
    <n v="620"/>
    <x v="9"/>
    <x v="496"/>
    <n v="497729"/>
    <m/>
    <n v="248864"/>
    <m/>
    <m/>
    <m/>
    <m/>
    <m/>
    <m/>
    <m/>
    <m/>
    <m/>
    <m/>
    <m/>
    <s v="OK"/>
    <m/>
    <m/>
    <m/>
    <s v="Packing Material"/>
    <n v="802.78870967741932"/>
    <n v="401.39354838709676"/>
    <n v="165241.68206451609"/>
    <x v="233"/>
  </r>
  <r>
    <n v="922"/>
    <d v="2024-08-30T00:00:00"/>
    <x v="915"/>
    <d v="2024-08-30T00:00:00"/>
    <s v="Packing Material"/>
    <x v="1"/>
    <x v="541"/>
    <s v="EFS"/>
    <m/>
    <x v="104"/>
    <x v="528"/>
    <n v="80"/>
    <n v="80"/>
    <x v="9"/>
    <x v="533"/>
    <n v="3526672"/>
    <m/>
    <n v="1622270"/>
    <m/>
    <m/>
    <m/>
    <m/>
    <m/>
    <m/>
    <m/>
    <m/>
    <m/>
    <m/>
    <m/>
    <s v="OK"/>
    <m/>
    <m/>
    <m/>
    <s v="Packing Material"/>
    <n v="44083.4"/>
    <n v="20278.375"/>
    <n v="1622270"/>
    <x v="235"/>
  </r>
  <r>
    <n v="923"/>
    <d v="2024-08-31T00:00:00"/>
    <x v="916"/>
    <d v="2024-08-30T00:00:00"/>
    <s v="Packing Material"/>
    <x v="1"/>
    <x v="542"/>
    <s v="EFS"/>
    <m/>
    <x v="101"/>
    <x v="529"/>
    <n v="647"/>
    <n v="647"/>
    <x v="9"/>
    <x v="534"/>
    <n v="5576721"/>
    <m/>
    <n v="2565292"/>
    <m/>
    <m/>
    <m/>
    <m/>
    <m/>
    <m/>
    <m/>
    <m/>
    <m/>
    <m/>
    <m/>
    <s v="OK"/>
    <m/>
    <m/>
    <m/>
    <s v="Packing Material"/>
    <n v="8619.3523956723348"/>
    <n v="3964.9026275115921"/>
    <n v="2565292"/>
    <x v="216"/>
  </r>
  <r>
    <n v="924"/>
    <d v="2024-08-31T00:00:00"/>
    <x v="917"/>
    <d v="2024-08-30T00:00:00"/>
    <s v="Packing Material"/>
    <x v="1"/>
    <x v="543"/>
    <s v="EFS"/>
    <m/>
    <x v="101"/>
    <x v="530"/>
    <n v="1312"/>
    <n v="1312"/>
    <x v="9"/>
    <x v="534"/>
    <n v="11981218"/>
    <m/>
    <n v="5511360"/>
    <m/>
    <m/>
    <m/>
    <m/>
    <m/>
    <m/>
    <m/>
    <m/>
    <m/>
    <m/>
    <m/>
    <s v="OK"/>
    <m/>
    <m/>
    <m/>
    <s v="Packing Material"/>
    <n v="9132.0259146341468"/>
    <n v="4200.7317073170734"/>
    <n v="5511360"/>
    <x v="216"/>
  </r>
  <r>
    <n v="925"/>
    <d v="2024-08-31T00:00:00"/>
    <x v="918"/>
    <d v="2024-08-30T00:00:00"/>
    <s v="Raw Material"/>
    <x v="1"/>
    <x v="544"/>
    <s v="EFS"/>
    <m/>
    <x v="0"/>
    <x v="531"/>
    <n v="500600"/>
    <n v="500600"/>
    <x v="0"/>
    <x v="0"/>
    <n v="266839828"/>
    <m/>
    <n v="80051948"/>
    <m/>
    <m/>
    <m/>
    <m/>
    <m/>
    <m/>
    <m/>
    <m/>
    <m/>
    <m/>
    <m/>
    <s v="OK"/>
    <m/>
    <m/>
    <m/>
    <s v="Raw Cotton"/>
    <n v="533.04000799041148"/>
    <n v="159.9120015980823"/>
    <n v="80051948"/>
    <x v="234"/>
  </r>
  <r>
    <n v="926"/>
    <d v="2024-08-31T00:00:00"/>
    <x v="919"/>
    <d v="2024-08-30T00:00:00"/>
    <s v="Raw Material"/>
    <x v="1"/>
    <x v="545"/>
    <s v="EFS"/>
    <m/>
    <x v="34"/>
    <x v="532"/>
    <n v="1550"/>
    <n v="1550"/>
    <x v="5"/>
    <x v="535"/>
    <n v="4433941"/>
    <m/>
    <n v="2039611"/>
    <m/>
    <m/>
    <m/>
    <m/>
    <m/>
    <m/>
    <m/>
    <m/>
    <m/>
    <m/>
    <m/>
    <s v="OK"/>
    <m/>
    <m/>
    <m/>
    <s v="DYES"/>
    <n v="2860.6070967741935"/>
    <n v="1315.8780645161291"/>
    <n v="2039611.0000000002"/>
    <x v="234"/>
  </r>
  <r>
    <m/>
    <d v="2024-09-05T00:00:00"/>
    <x v="920"/>
    <d v="2024-08-30T00:00:00"/>
    <s v="Raw Material"/>
    <x v="1"/>
    <x v="460"/>
    <s v="EFS"/>
    <m/>
    <x v="23"/>
    <x v="47"/>
    <n v="81600"/>
    <n v="81600"/>
    <x v="12"/>
    <x v="536"/>
    <n v="10677299"/>
    <m/>
    <n v="4377693"/>
    <m/>
    <m/>
    <m/>
    <m/>
    <m/>
    <m/>
    <m/>
    <m/>
    <m/>
    <m/>
    <m/>
    <s v="OK"/>
    <m/>
    <m/>
    <m/>
    <s v="Chemical"/>
    <n v="130.8492524509804"/>
    <n v="53.648198529411765"/>
    <n v="4377693"/>
    <x v="236"/>
  </r>
  <r>
    <m/>
    <d v="2024-09-04T00:00:00"/>
    <x v="921"/>
    <d v="2024-08-30T00:00:00"/>
    <s v="Raw Material"/>
    <x v="1"/>
    <x v="460"/>
    <s v="EFS"/>
    <m/>
    <x v="23"/>
    <x v="47"/>
    <n v="81600"/>
    <n v="81600"/>
    <x v="12"/>
    <x v="536"/>
    <n v="10677299"/>
    <m/>
    <n v="4377693"/>
    <m/>
    <m/>
    <m/>
    <m/>
    <m/>
    <m/>
    <m/>
    <m/>
    <m/>
    <m/>
    <m/>
    <s v="OK"/>
    <m/>
    <m/>
    <m/>
    <s v="Chemical"/>
    <n v="130.8492524509804"/>
    <n v="53.648198529411765"/>
    <n v="4377693"/>
    <x v="237"/>
  </r>
  <r>
    <m/>
    <d v="2024-09-04T00:00:00"/>
    <x v="922"/>
    <d v="2024-09-02T00:00:00"/>
    <s v="Raw Material"/>
    <x v="1"/>
    <x v="307"/>
    <s v="EFS"/>
    <m/>
    <x v="37"/>
    <x v="533"/>
    <n v="19300"/>
    <n v="19300"/>
    <x v="12"/>
    <x v="537"/>
    <n v="16228534"/>
    <m/>
    <n v="5355416"/>
    <m/>
    <m/>
    <m/>
    <m/>
    <m/>
    <m/>
    <m/>
    <m/>
    <m/>
    <m/>
    <m/>
    <s v="OK"/>
    <m/>
    <m/>
    <m/>
    <s v="Chemical"/>
    <n v="840.85668393782385"/>
    <n v="277.48269430051812"/>
    <n v="5355416"/>
    <x v="237"/>
  </r>
  <r>
    <m/>
    <d v="2024-09-03T00:00:00"/>
    <x v="923"/>
    <d v="2024-09-02T00:00:00"/>
    <s v="Raw Material"/>
    <x v="1"/>
    <x v="325"/>
    <s v="EFS"/>
    <m/>
    <x v="37"/>
    <x v="41"/>
    <n v="18720"/>
    <n v="18720"/>
    <x v="12"/>
    <x v="538"/>
    <n v="10552944"/>
    <m/>
    <n v="3482471"/>
    <m/>
    <m/>
    <m/>
    <m/>
    <m/>
    <m/>
    <m/>
    <m/>
    <m/>
    <m/>
    <m/>
    <s v="OK"/>
    <m/>
    <m/>
    <m/>
    <s v="Chemical"/>
    <n v="563.72564102564104"/>
    <n v="186.02943376068376"/>
    <n v="3482471"/>
    <x v="238"/>
  </r>
  <r>
    <m/>
    <d v="2024-09-03T00:00:00"/>
    <x v="924"/>
    <d v="2024-09-03T00:00:00"/>
    <s v="Raw Material"/>
    <x v="1"/>
    <x v="36"/>
    <s v="EFS"/>
    <m/>
    <x v="14"/>
    <x v="330"/>
    <n v="24480"/>
    <n v="24480"/>
    <x v="6"/>
    <x v="539"/>
    <n v="9961312"/>
    <m/>
    <n v="4084137"/>
    <m/>
    <m/>
    <m/>
    <m/>
    <m/>
    <m/>
    <m/>
    <m/>
    <m/>
    <m/>
    <m/>
    <s v="OK"/>
    <m/>
    <m/>
    <m/>
    <s v="YARN"/>
    <n v="406.91633986928105"/>
    <n v="166.83566176470589"/>
    <n v="4084137"/>
    <x v="238"/>
  </r>
  <r>
    <m/>
    <d v="2024-09-03T00:00:00"/>
    <x v="925"/>
    <d v="2024-09-03T00:00:00"/>
    <s v="Raw Material"/>
    <x v="1"/>
    <x v="36"/>
    <s v="EFS"/>
    <m/>
    <x v="14"/>
    <x v="330"/>
    <n v="24480"/>
    <n v="24480"/>
    <x v="6"/>
    <x v="540"/>
    <n v="9961312"/>
    <m/>
    <n v="4084137"/>
    <m/>
    <m/>
    <m/>
    <m/>
    <m/>
    <m/>
    <m/>
    <m/>
    <m/>
    <m/>
    <m/>
    <s v="OK"/>
    <m/>
    <m/>
    <m/>
    <s v="YARN"/>
    <n v="406.91633986928105"/>
    <n v="166.83566176470589"/>
    <n v="4084137"/>
    <x v="238"/>
  </r>
  <r>
    <m/>
    <d v="2024-09-08T00:00:00"/>
    <x v="926"/>
    <d v="2024-09-03T00:00:00"/>
    <s v="Packing Material"/>
    <x v="1"/>
    <x v="546"/>
    <s v="EFS"/>
    <m/>
    <x v="72"/>
    <x v="534"/>
    <n v="5220"/>
    <n v="5220"/>
    <x v="9"/>
    <x v="541"/>
    <n v="4932970"/>
    <m/>
    <n v="2022518"/>
    <m/>
    <m/>
    <m/>
    <m/>
    <m/>
    <m/>
    <m/>
    <m/>
    <m/>
    <m/>
    <m/>
    <s v="OK"/>
    <m/>
    <m/>
    <m/>
    <s v="Packing Material"/>
    <n v="945.01340996168585"/>
    <n v="387.45555555555558"/>
    <n v="2022518"/>
    <x v="239"/>
  </r>
  <r>
    <m/>
    <d v="2024-09-09T00:00:00"/>
    <x v="927"/>
    <d v="2024-09-03T00:00:00"/>
    <s v="Packing Material"/>
    <x v="1"/>
    <x v="315"/>
    <s v="EFS"/>
    <m/>
    <x v="71"/>
    <x v="535"/>
    <n v="14500"/>
    <n v="14500"/>
    <x v="9"/>
    <x v="542"/>
    <n v="12088162"/>
    <m/>
    <n v="5560554"/>
    <m/>
    <m/>
    <m/>
    <m/>
    <m/>
    <m/>
    <m/>
    <m/>
    <m/>
    <m/>
    <m/>
    <s v="OK"/>
    <m/>
    <m/>
    <m/>
    <s v="Packing Material"/>
    <n v="833.66634482758616"/>
    <n v="383.4864827586207"/>
    <n v="5560554"/>
    <x v="224"/>
  </r>
  <r>
    <m/>
    <d v="2024-09-11T00:00:00"/>
    <x v="928"/>
    <d v="2024-09-03T00:00:00"/>
    <s v="Packing Material"/>
    <x v="1"/>
    <x v="433"/>
    <s v="EFS"/>
    <m/>
    <x v="24"/>
    <x v="426"/>
    <n v="24908"/>
    <n v="24908"/>
    <x v="9"/>
    <x v="543"/>
    <n v="5528440"/>
    <m/>
    <n v="2764220"/>
    <m/>
    <m/>
    <m/>
    <m/>
    <m/>
    <m/>
    <m/>
    <m/>
    <m/>
    <m/>
    <m/>
    <s v="OK"/>
    <m/>
    <m/>
    <m/>
    <s v="Packing Material"/>
    <n v="221.95439216316043"/>
    <n v="110.97719608158022"/>
    <n v="2764220"/>
    <x v="240"/>
  </r>
  <r>
    <m/>
    <d v="2024-09-11T00:00:00"/>
    <x v="929"/>
    <d v="2024-09-03T00:00:00"/>
    <s v="Packing Material"/>
    <x v="1"/>
    <x v="433"/>
    <s v="EFS"/>
    <m/>
    <x v="24"/>
    <x v="426"/>
    <n v="24908"/>
    <n v="24908"/>
    <x v="9"/>
    <x v="543"/>
    <n v="5528440"/>
    <m/>
    <n v="2764220"/>
    <m/>
    <m/>
    <m/>
    <m/>
    <m/>
    <m/>
    <m/>
    <m/>
    <m/>
    <m/>
    <m/>
    <s v="OK"/>
    <m/>
    <m/>
    <m/>
    <s v="Packing Material"/>
    <n v="221.95439216316043"/>
    <n v="110.97719608158022"/>
    <n v="2764220"/>
    <x v="240"/>
  </r>
  <r>
    <m/>
    <d v="2024-09-11T00:00:00"/>
    <x v="930"/>
    <d v="2024-09-03T00:00:00"/>
    <s v="Packing Material"/>
    <x v="1"/>
    <x v="433"/>
    <s v="EFS"/>
    <m/>
    <x v="24"/>
    <x v="426"/>
    <n v="24908"/>
    <n v="24908"/>
    <x v="9"/>
    <x v="543"/>
    <n v="5528440"/>
    <m/>
    <n v="2764220"/>
    <m/>
    <m/>
    <m/>
    <m/>
    <m/>
    <m/>
    <m/>
    <m/>
    <m/>
    <m/>
    <m/>
    <s v="OK"/>
    <m/>
    <m/>
    <m/>
    <s v="Packing Material"/>
    <n v="221.95439216316043"/>
    <n v="110.97719608158022"/>
    <n v="2764220"/>
    <x v="240"/>
  </r>
  <r>
    <m/>
    <d v="2024-09-13T00:00:00"/>
    <x v="931"/>
    <d v="2024-09-03T00:00:00"/>
    <s v="Packing Material"/>
    <x v="1"/>
    <x v="433"/>
    <s v="EFS"/>
    <m/>
    <x v="24"/>
    <x v="426"/>
    <n v="24908"/>
    <n v="24908"/>
    <x v="9"/>
    <x v="543"/>
    <n v="5528440"/>
    <m/>
    <n v="2764220"/>
    <m/>
    <m/>
    <m/>
    <m/>
    <m/>
    <m/>
    <m/>
    <m/>
    <m/>
    <m/>
    <m/>
    <s v="OK"/>
    <m/>
    <m/>
    <m/>
    <s v="Packing Material"/>
    <n v="221.95439216316043"/>
    <n v="110.97719608158022"/>
    <n v="2764220"/>
    <x v="241"/>
  </r>
  <r>
    <m/>
    <d v="2024-09-03T00:00:00"/>
    <x v="932"/>
    <d v="2024-09-03T00:00:00"/>
    <s v="Packing Material"/>
    <x v="2"/>
    <x v="547"/>
    <s v="EFS"/>
    <m/>
    <x v="105"/>
    <x v="536"/>
    <n v="5220.05"/>
    <n v="5724"/>
    <x v="9"/>
    <x v="544"/>
    <n v="3994804"/>
    <m/>
    <n v="1997402"/>
    <m/>
    <m/>
    <m/>
    <m/>
    <m/>
    <m/>
    <m/>
    <m/>
    <m/>
    <m/>
    <m/>
    <s v="OK"/>
    <m/>
    <m/>
    <m/>
    <s v="Packing Material"/>
    <n v="697.90426275331936"/>
    <n v="348.95213137665968"/>
    <n v="1821547.5733927325"/>
    <x v="217"/>
  </r>
  <r>
    <m/>
    <d v="2024-09-03T00:00:00"/>
    <x v="933"/>
    <d v="2024-09-03T00:00:00"/>
    <s v="Packing Material"/>
    <x v="2"/>
    <x v="548"/>
    <s v="EFS"/>
    <m/>
    <x v="100"/>
    <x v="537"/>
    <n v="0"/>
    <n v="560"/>
    <x v="9"/>
    <x v="496"/>
    <n v="415908"/>
    <m/>
    <n v="207954"/>
    <m/>
    <m/>
    <m/>
    <m/>
    <m/>
    <m/>
    <m/>
    <m/>
    <m/>
    <m/>
    <m/>
    <s v="OK"/>
    <m/>
    <m/>
    <m/>
    <s v="Packing Material"/>
    <n v="742.69285714285718"/>
    <n v="371.34642857142859"/>
    <n v="0"/>
    <x v="217"/>
  </r>
  <r>
    <m/>
    <d v="2024-09-05T00:00:00"/>
    <x v="934"/>
    <d v="2024-09-04T00:00:00"/>
    <s v="Packing Material"/>
    <x v="1"/>
    <x v="549"/>
    <s v="EFS"/>
    <m/>
    <x v="101"/>
    <x v="538"/>
    <n v="53.5"/>
    <n v="53.5"/>
    <x v="9"/>
    <x v="545"/>
    <n v="636682"/>
    <m/>
    <n v="292874"/>
    <m/>
    <m/>
    <m/>
    <m/>
    <m/>
    <m/>
    <m/>
    <m/>
    <m/>
    <m/>
    <m/>
    <s v="OK"/>
    <m/>
    <m/>
    <m/>
    <s v="Packing Material"/>
    <n v="11900.598130841121"/>
    <n v="5474.2803738317753"/>
    <n v="292874"/>
    <x v="242"/>
  </r>
  <r>
    <m/>
    <d v="2024-09-09T00:00:00"/>
    <x v="935"/>
    <d v="2024-09-05T00:00:00"/>
    <s v="Packing Material"/>
    <x v="1"/>
    <x v="550"/>
    <s v="EFS"/>
    <m/>
    <x v="96"/>
    <x v="539"/>
    <n v="25000"/>
    <n v="25000"/>
    <x v="9"/>
    <x v="546"/>
    <n v="2048349"/>
    <m/>
    <n v="839823"/>
    <m/>
    <m/>
    <m/>
    <m/>
    <m/>
    <m/>
    <m/>
    <m/>
    <m/>
    <m/>
    <m/>
    <s v="OK"/>
    <m/>
    <m/>
    <m/>
    <s v="Packing Material"/>
    <n v="81.933959999999999"/>
    <n v="33.592919999999999"/>
    <n v="839823"/>
    <x v="224"/>
  </r>
  <r>
    <m/>
    <d v="2024-09-10T00:00:00"/>
    <x v="936"/>
    <d v="2024-09-05T00:00:00"/>
    <s v="Packing Material"/>
    <x v="1"/>
    <x v="551"/>
    <s v="EFS"/>
    <m/>
    <x v="96"/>
    <x v="540"/>
    <n v="23500"/>
    <n v="23500"/>
    <x v="9"/>
    <x v="546"/>
    <n v="2216555"/>
    <m/>
    <n v="908788"/>
    <m/>
    <m/>
    <m/>
    <m/>
    <m/>
    <m/>
    <m/>
    <m/>
    <m/>
    <m/>
    <m/>
    <s v="OK"/>
    <m/>
    <m/>
    <m/>
    <s v="Packing Material"/>
    <n v="94.321489361702135"/>
    <n v="38.671829787234046"/>
    <n v="908788.00000000012"/>
    <x v="243"/>
  </r>
  <r>
    <m/>
    <d v="2024-09-06T00:00:00"/>
    <x v="937"/>
    <d v="2024-09-05T00:00:00"/>
    <s v="Packing Material"/>
    <x v="1"/>
    <x v="552"/>
    <s v="EFS"/>
    <m/>
    <x v="90"/>
    <x v="541"/>
    <n v="101"/>
    <n v="101"/>
    <x v="9"/>
    <x v="547"/>
    <n v="705708"/>
    <m/>
    <n v="324625"/>
    <m/>
    <m/>
    <m/>
    <m/>
    <m/>
    <m/>
    <m/>
    <m/>
    <m/>
    <m/>
    <m/>
    <s v="OK"/>
    <m/>
    <m/>
    <m/>
    <s v="Packing Material"/>
    <n v="6987.2079207920788"/>
    <n v="3214.1089108910892"/>
    <n v="324625"/>
    <x v="225"/>
  </r>
  <r>
    <m/>
    <d v="2024-09-09T00:00:00"/>
    <x v="938"/>
    <d v="2024-09-05T00:00:00"/>
    <s v="Raw Material"/>
    <x v="1"/>
    <x v="325"/>
    <s v="EFS"/>
    <m/>
    <x v="37"/>
    <x v="41"/>
    <n v="18720"/>
    <n v="18720"/>
    <x v="12"/>
    <x v="538"/>
    <n v="10552944"/>
    <m/>
    <n v="3482471"/>
    <m/>
    <m/>
    <m/>
    <m/>
    <m/>
    <m/>
    <m/>
    <m/>
    <m/>
    <m/>
    <m/>
    <s v="OK"/>
    <m/>
    <m/>
    <m/>
    <s v="Chemical"/>
    <n v="563.72564102564104"/>
    <n v="186.02943376068376"/>
    <n v="3482471"/>
    <x v="244"/>
  </r>
  <r>
    <m/>
    <d v="2024-09-11T00:00:00"/>
    <x v="939"/>
    <d v="2024-09-05T00:00:00"/>
    <s v="Raw Material"/>
    <x v="1"/>
    <x v="553"/>
    <s v="EFS"/>
    <m/>
    <x v="59"/>
    <x v="542"/>
    <n v="2850"/>
    <n v="2850"/>
    <x v="5"/>
    <x v="548"/>
    <n v="6775384"/>
    <m/>
    <n v="2032615"/>
    <m/>
    <m/>
    <m/>
    <m/>
    <m/>
    <m/>
    <m/>
    <m/>
    <m/>
    <m/>
    <m/>
    <s v="OK"/>
    <m/>
    <m/>
    <m/>
    <s v="DYES"/>
    <n v="2377.3277192982455"/>
    <n v="713.19824561403505"/>
    <n v="2032614.9999999998"/>
    <x v="245"/>
  </r>
  <r>
    <m/>
    <d v="2024-09-11T00:00:00"/>
    <x v="940"/>
    <d v="2024-09-06T00:00:00"/>
    <s v="Raw Material"/>
    <x v="1"/>
    <x v="554"/>
    <s v="EFS"/>
    <m/>
    <x v="0"/>
    <x v="543"/>
    <n v="273882"/>
    <n v="273882"/>
    <x v="0"/>
    <x v="0"/>
    <n v="134129354"/>
    <m/>
    <n v="40238806"/>
    <m/>
    <m/>
    <m/>
    <m/>
    <m/>
    <m/>
    <m/>
    <m/>
    <m/>
    <m/>
    <m/>
    <s v="OK"/>
    <m/>
    <m/>
    <m/>
    <s v="Raw Cotton"/>
    <n v="489.73409716593278"/>
    <n v="146.92022841953835"/>
    <n v="40238806"/>
    <x v="245"/>
  </r>
  <r>
    <m/>
    <d v="2024-09-12T00:00:00"/>
    <x v="941"/>
    <d v="2024-09-09T00:00:00"/>
    <s v="Packing Material"/>
    <x v="1"/>
    <x v="555"/>
    <s v="EFS"/>
    <m/>
    <x v="58"/>
    <x v="544"/>
    <n v="170"/>
    <n v="170"/>
    <x v="9"/>
    <x v="549"/>
    <n v="808142"/>
    <m/>
    <n v="331339"/>
    <m/>
    <m/>
    <m/>
    <m/>
    <m/>
    <m/>
    <m/>
    <m/>
    <m/>
    <m/>
    <m/>
    <s v="OK"/>
    <m/>
    <m/>
    <m/>
    <s v="Packing Material"/>
    <n v="4753.7764705882355"/>
    <n v="1949.0529411764705"/>
    <n v="331339"/>
    <x v="246"/>
  </r>
  <r>
    <m/>
    <d v="2024-09-10T00:00:00"/>
    <x v="942"/>
    <d v="2024-09-09T00:00:00"/>
    <s v="Packing Material"/>
    <x v="1"/>
    <x v="556"/>
    <s v="EFS"/>
    <m/>
    <x v="97"/>
    <x v="475"/>
    <n v="36"/>
    <n v="36"/>
    <x v="9"/>
    <x v="550"/>
    <n v="97910"/>
    <m/>
    <n v="48955"/>
    <m/>
    <m/>
    <m/>
    <m/>
    <m/>
    <m/>
    <m/>
    <m/>
    <m/>
    <m/>
    <m/>
    <s v="OK"/>
    <m/>
    <m/>
    <m/>
    <s v="Packing Material"/>
    <n v="2719.7222222222222"/>
    <n v="1359.8611111111111"/>
    <n v="48955"/>
    <x v="243"/>
  </r>
  <r>
    <m/>
    <d v="2024-09-10T00:00:00"/>
    <x v="942"/>
    <d v="2024-09-09T00:00:00"/>
    <s v="Packing Material"/>
    <x v="1"/>
    <x v="557"/>
    <s v="EFS"/>
    <m/>
    <x v="98"/>
    <x v="545"/>
    <n v="36"/>
    <n v="589.5"/>
    <x v="9"/>
    <x v="551"/>
    <n v="778051"/>
    <m/>
    <n v="357903"/>
    <m/>
    <m/>
    <m/>
    <m/>
    <m/>
    <m/>
    <m/>
    <m/>
    <m/>
    <m/>
    <m/>
    <s v="OK"/>
    <m/>
    <m/>
    <m/>
    <s v="Packing Material"/>
    <n v="1319.8490245971161"/>
    <n v="607.12977099236639"/>
    <n v="21856.67175572519"/>
    <x v="243"/>
  </r>
  <r>
    <m/>
    <d v="2024-09-10T00:00:00"/>
    <x v="943"/>
    <d v="2024-09-09T00:00:00"/>
    <s v="Packing Material"/>
    <x v="1"/>
    <x v="558"/>
    <s v="EFS"/>
    <m/>
    <x v="97"/>
    <x v="546"/>
    <n v="211.09"/>
    <n v="211.09"/>
    <x v="9"/>
    <x v="552"/>
    <n v="993728"/>
    <m/>
    <n v="496864"/>
    <m/>
    <m/>
    <m/>
    <m/>
    <m/>
    <m/>
    <m/>
    <m/>
    <m/>
    <m/>
    <m/>
    <s v="OK"/>
    <m/>
    <m/>
    <m/>
    <s v="Packing Material"/>
    <n v="4707.6033919181391"/>
    <n v="2353.8016959590695"/>
    <n v="496864"/>
    <x v="243"/>
  </r>
  <r>
    <m/>
    <d v="2024-09-10T00:00:00"/>
    <x v="943"/>
    <d v="2024-09-09T00:00:00"/>
    <s v="Packing Material"/>
    <x v="1"/>
    <x v="559"/>
    <s v="EFS"/>
    <m/>
    <x v="98"/>
    <x v="547"/>
    <n v="211.09"/>
    <n v="20.7"/>
    <x v="9"/>
    <x v="553"/>
    <n v="136253"/>
    <m/>
    <n v="62676"/>
    <m/>
    <m/>
    <m/>
    <m/>
    <m/>
    <m/>
    <m/>
    <m/>
    <m/>
    <m/>
    <m/>
    <s v="OK"/>
    <m/>
    <m/>
    <m/>
    <s v="Packing Material"/>
    <n v="6582.2705314009663"/>
    <n v="3027.826086956522"/>
    <n v="639143.80869565229"/>
    <x v="243"/>
  </r>
  <r>
    <m/>
    <d v="2024-09-10T00:00:00"/>
    <x v="944"/>
    <d v="2024-09-09T00:00:00"/>
    <s v="Packing Material"/>
    <x v="1"/>
    <x v="560"/>
    <s v="EFS"/>
    <m/>
    <x v="97"/>
    <x v="548"/>
    <n v="480.44"/>
    <n v="480.44"/>
    <x v="9"/>
    <x v="552"/>
    <n v="2804651"/>
    <m/>
    <n v="1402325"/>
    <m/>
    <m/>
    <m/>
    <m/>
    <m/>
    <m/>
    <m/>
    <m/>
    <m/>
    <m/>
    <m/>
    <s v="OK"/>
    <m/>
    <m/>
    <m/>
    <s v="Packing Material"/>
    <n v="5837.6717175922067"/>
    <n v="2918.8348180834237"/>
    <n v="1402325"/>
    <x v="243"/>
  </r>
  <r>
    <m/>
    <d v="2024-09-10T00:00:00"/>
    <x v="944"/>
    <d v="2024-09-09T00:00:00"/>
    <s v="Packing Material"/>
    <x v="1"/>
    <x v="561"/>
    <s v="EFS"/>
    <m/>
    <x v="98"/>
    <x v="549"/>
    <n v="480.44"/>
    <n v="73.680000000000007"/>
    <x v="9"/>
    <x v="554"/>
    <n v="606540"/>
    <m/>
    <n v="279008"/>
    <m/>
    <m/>
    <m/>
    <m/>
    <m/>
    <m/>
    <m/>
    <m/>
    <m/>
    <m/>
    <m/>
    <s v="OK"/>
    <m/>
    <m/>
    <m/>
    <s v="Packing Material"/>
    <n v="8232.0846905537455"/>
    <n v="3786.7535287730725"/>
    <n v="1819307.865363735"/>
    <x v="243"/>
  </r>
  <r>
    <m/>
    <d v="2024-09-10T00:00:00"/>
    <x v="944"/>
    <d v="2024-09-09T00:00:00"/>
    <s v="Packing Material"/>
    <x v="1"/>
    <x v="562"/>
    <s v="EFS"/>
    <m/>
    <x v="99"/>
    <x v="550"/>
    <n v="480.44"/>
    <n v="90.58"/>
    <x v="9"/>
    <x v="555"/>
    <n v="362505"/>
    <m/>
    <n v="166751"/>
    <m/>
    <m/>
    <m/>
    <m/>
    <m/>
    <m/>
    <m/>
    <m/>
    <m/>
    <m/>
    <m/>
    <s v="OK"/>
    <m/>
    <m/>
    <m/>
    <s v="Packing Material"/>
    <n v="4002.0423934643409"/>
    <n v="1840.9251490395231"/>
    <n v="884454.07860454847"/>
    <x v="243"/>
  </r>
  <r>
    <m/>
    <d v="2024-09-13T00:00:00"/>
    <x v="945"/>
    <d v="2024-09-10T00:00:00"/>
    <s v="Packing Material"/>
    <x v="1"/>
    <x v="563"/>
    <s v="EFS"/>
    <m/>
    <x v="96"/>
    <x v="551"/>
    <n v="200000"/>
    <n v="200000"/>
    <x v="9"/>
    <x v="556"/>
    <n v="13869280"/>
    <m/>
    <n v="5686405"/>
    <m/>
    <m/>
    <m/>
    <m/>
    <m/>
    <m/>
    <m/>
    <m/>
    <m/>
    <m/>
    <m/>
    <s v="OK"/>
    <m/>
    <m/>
    <m/>
    <s v="Packing Material"/>
    <n v="69.346400000000003"/>
    <n v="28.432024999999999"/>
    <n v="5686405"/>
    <x v="241"/>
  </r>
  <r>
    <m/>
    <d v="2024-09-10T00:00:00"/>
    <x v="946"/>
    <d v="2024-09-10T00:00:00"/>
    <s v="Packing Material"/>
    <x v="1"/>
    <x v="483"/>
    <s v="EFS"/>
    <m/>
    <x v="58"/>
    <x v="552"/>
    <n v="68"/>
    <n v="68"/>
    <x v="9"/>
    <x v="557"/>
    <n v="259174"/>
    <m/>
    <n v="106261"/>
    <m/>
    <m/>
    <m/>
    <m/>
    <m/>
    <m/>
    <m/>
    <m/>
    <m/>
    <m/>
    <m/>
    <s v="OK"/>
    <m/>
    <m/>
    <m/>
    <s v="Packing Material"/>
    <n v="3811.3823529411766"/>
    <n v="1562.6617647058824"/>
    <n v="106261"/>
    <x v="243"/>
  </r>
  <r>
    <m/>
    <d v="2024-09-14T00:00:00"/>
    <x v="947"/>
    <d v="2024-09-12T00:00:00"/>
    <s v="Packing Material"/>
    <x v="1"/>
    <x v="564"/>
    <s v="EFS"/>
    <m/>
    <x v="90"/>
    <x v="553"/>
    <n v="1.5"/>
    <n v="1.5"/>
    <x v="9"/>
    <x v="558"/>
    <n v="392445"/>
    <m/>
    <n v="180524"/>
    <m/>
    <m/>
    <m/>
    <m/>
    <m/>
    <m/>
    <m/>
    <m/>
    <m/>
    <m/>
    <m/>
    <s v="OK"/>
    <m/>
    <m/>
    <m/>
    <s v="Packing Material"/>
    <n v="261630"/>
    <n v="120349.33333333333"/>
    <n v="180524"/>
    <x v="227"/>
  </r>
  <r>
    <m/>
    <d v="2024-09-12T00:00:00"/>
    <x v="948"/>
    <d v="2024-09-12T00:00:00"/>
    <s v="Raw Material"/>
    <x v="1"/>
    <x v="36"/>
    <s v="EFS"/>
    <m/>
    <x v="14"/>
    <x v="330"/>
    <n v="24480"/>
    <n v="24480"/>
    <x v="6"/>
    <x v="559"/>
    <n v="9963098"/>
    <m/>
    <n v="4084871"/>
    <m/>
    <m/>
    <m/>
    <m/>
    <m/>
    <m/>
    <m/>
    <m/>
    <m/>
    <m/>
    <m/>
    <s v="OK"/>
    <m/>
    <m/>
    <m/>
    <s v="YARN"/>
    <n v="406.98929738562089"/>
    <n v="166.8656454248366"/>
    <n v="4084871"/>
    <x v="247"/>
  </r>
  <r>
    <m/>
    <d v="2024-09-13T00:00:00"/>
    <x v="949"/>
    <d v="2024-09-13T00:00:00"/>
    <s v="Packing Material"/>
    <x v="1"/>
    <x v="232"/>
    <s v="EFS"/>
    <m/>
    <x v="98"/>
    <x v="554"/>
    <n v="475"/>
    <n v="475"/>
    <x v="9"/>
    <x v="560"/>
    <n v="1003934"/>
    <m/>
    <n v="461809"/>
    <m/>
    <m/>
    <m/>
    <m/>
    <m/>
    <m/>
    <m/>
    <m/>
    <m/>
    <m/>
    <m/>
    <s v="OK"/>
    <m/>
    <m/>
    <m/>
    <s v="Packing Material"/>
    <n v="2113.5452631578946"/>
    <n v="972.22947368421057"/>
    <n v="461809"/>
    <x v="241"/>
  </r>
  <r>
    <m/>
    <d v="2024-09-16T00:00:00"/>
    <x v="950"/>
    <d v="2024-09-14T00:00:00"/>
    <s v="Packing Material"/>
    <x v="1"/>
    <x v="565"/>
    <s v="EFS"/>
    <m/>
    <x v="95"/>
    <x v="555"/>
    <n v="4"/>
    <n v="4"/>
    <x v="9"/>
    <x v="561"/>
    <n v="103166"/>
    <m/>
    <n v="47457"/>
    <m/>
    <m/>
    <m/>
    <m/>
    <m/>
    <m/>
    <m/>
    <m/>
    <m/>
    <m/>
    <m/>
    <s v="OK"/>
    <m/>
    <m/>
    <m/>
    <s v="Packing Material"/>
    <n v="25791.5"/>
    <n v="11864.25"/>
    <n v="47457"/>
    <x v="248"/>
  </r>
  <r>
    <m/>
    <d v="2024-09-13T00:00:00"/>
    <x v="951"/>
    <d v="2024-09-14T00:00:00"/>
    <s v="Packing Material"/>
    <x v="1"/>
    <x v="150"/>
    <s v="EFS"/>
    <m/>
    <x v="100"/>
    <x v="556"/>
    <n v="300"/>
    <n v="300"/>
    <x v="9"/>
    <x v="562"/>
    <n v="336362"/>
    <m/>
    <n v="168180"/>
    <m/>
    <m/>
    <m/>
    <m/>
    <m/>
    <m/>
    <m/>
    <m/>
    <m/>
    <m/>
    <m/>
    <s v="OK"/>
    <m/>
    <m/>
    <m/>
    <s v="Packing Material"/>
    <n v="1121.2066666666667"/>
    <n v="560.6"/>
    <n v="168180"/>
    <x v="241"/>
  </r>
  <r>
    <m/>
    <d v="2024-09-19T00:00:00"/>
    <x v="952"/>
    <d v="2024-09-18T00:00:00"/>
    <s v="Packing Material"/>
    <x v="1"/>
    <x v="566"/>
    <s v="EFS"/>
    <m/>
    <x v="92"/>
    <x v="557"/>
    <n v="1090"/>
    <n v="1090"/>
    <x v="9"/>
    <x v="563"/>
    <n v="5042867"/>
    <m/>
    <n v="2067575"/>
    <m/>
    <m/>
    <m/>
    <m/>
    <m/>
    <m/>
    <m/>
    <m/>
    <m/>
    <m/>
    <m/>
    <s v="OK"/>
    <m/>
    <m/>
    <m/>
    <s v="Packing Material"/>
    <n v="4626.4834862385324"/>
    <n v="1896.8577981651376"/>
    <n v="2067575"/>
    <x v="249"/>
  </r>
  <r>
    <m/>
    <m/>
    <x v="953"/>
    <m/>
    <m/>
    <x v="3"/>
    <x v="567"/>
    <m/>
    <m/>
    <x v="45"/>
    <x v="8"/>
    <m/>
    <m/>
    <x v="18"/>
    <x v="564"/>
    <m/>
    <m/>
    <m/>
    <m/>
    <m/>
    <m/>
    <m/>
    <m/>
    <m/>
    <m/>
    <m/>
    <m/>
    <m/>
    <m/>
    <m/>
    <m/>
    <m/>
    <m/>
    <m/>
    <m/>
    <m/>
    <m/>
    <x v="250"/>
  </r>
  <r>
    <m/>
    <m/>
    <x v="953"/>
    <m/>
    <m/>
    <x v="3"/>
    <x v="567"/>
    <m/>
    <m/>
    <x v="45"/>
    <x v="8"/>
    <m/>
    <m/>
    <x v="18"/>
    <x v="564"/>
    <m/>
    <m/>
    <m/>
    <m/>
    <m/>
    <m/>
    <m/>
    <m/>
    <m/>
    <m/>
    <m/>
    <m/>
    <m/>
    <m/>
    <m/>
    <m/>
    <m/>
    <m/>
    <m/>
    <m/>
    <m/>
    <m/>
    <x v="250"/>
  </r>
  <r>
    <m/>
    <m/>
    <x v="953"/>
    <m/>
    <m/>
    <x v="3"/>
    <x v="567"/>
    <m/>
    <m/>
    <x v="45"/>
    <x v="8"/>
    <m/>
    <m/>
    <x v="18"/>
    <x v="564"/>
    <m/>
    <m/>
    <m/>
    <m/>
    <m/>
    <m/>
    <m/>
    <m/>
    <m/>
    <m/>
    <m/>
    <m/>
    <m/>
    <m/>
    <m/>
    <m/>
    <m/>
    <m/>
    <m/>
    <m/>
    <m/>
    <m/>
    <x v="250"/>
  </r>
  <r>
    <m/>
    <m/>
    <x v="953"/>
    <m/>
    <m/>
    <x v="3"/>
    <x v="567"/>
    <m/>
    <m/>
    <x v="45"/>
    <x v="8"/>
    <m/>
    <m/>
    <x v="18"/>
    <x v="564"/>
    <m/>
    <m/>
    <m/>
    <m/>
    <m/>
    <m/>
    <m/>
    <m/>
    <m/>
    <m/>
    <m/>
    <m/>
    <m/>
    <m/>
    <m/>
    <m/>
    <m/>
    <m/>
    <m/>
    <m/>
    <m/>
    <m/>
    <x v="250"/>
  </r>
  <r>
    <m/>
    <m/>
    <x v="953"/>
    <m/>
    <m/>
    <x v="3"/>
    <x v="567"/>
    <m/>
    <m/>
    <x v="45"/>
    <x v="8"/>
    <m/>
    <m/>
    <x v="18"/>
    <x v="564"/>
    <m/>
    <m/>
    <m/>
    <m/>
    <m/>
    <m/>
    <m/>
    <m/>
    <m/>
    <m/>
    <m/>
    <m/>
    <m/>
    <m/>
    <m/>
    <m/>
    <m/>
    <m/>
    <m/>
    <m/>
    <m/>
    <m/>
    <x v="250"/>
  </r>
  <r>
    <m/>
    <m/>
    <x v="953"/>
    <m/>
    <m/>
    <x v="3"/>
    <x v="567"/>
    <m/>
    <m/>
    <x v="45"/>
    <x v="8"/>
    <m/>
    <m/>
    <x v="18"/>
    <x v="564"/>
    <m/>
    <m/>
    <m/>
    <m/>
    <m/>
    <m/>
    <m/>
    <m/>
    <m/>
    <m/>
    <m/>
    <m/>
    <m/>
    <m/>
    <m/>
    <m/>
    <m/>
    <m/>
    <m/>
    <m/>
    <m/>
    <m/>
    <x v="250"/>
  </r>
  <r>
    <m/>
    <m/>
    <x v="953"/>
    <m/>
    <m/>
    <x v="3"/>
    <x v="567"/>
    <m/>
    <m/>
    <x v="45"/>
    <x v="8"/>
    <m/>
    <m/>
    <x v="18"/>
    <x v="564"/>
    <m/>
    <m/>
    <m/>
    <m/>
    <m/>
    <m/>
    <m/>
    <m/>
    <m/>
    <m/>
    <m/>
    <m/>
    <m/>
    <m/>
    <m/>
    <m/>
    <m/>
    <m/>
    <m/>
    <m/>
    <m/>
    <m/>
    <x v="250"/>
  </r>
  <r>
    <m/>
    <m/>
    <x v="953"/>
    <m/>
    <m/>
    <x v="3"/>
    <x v="567"/>
    <m/>
    <m/>
    <x v="45"/>
    <x v="8"/>
    <m/>
    <m/>
    <x v="18"/>
    <x v="564"/>
    <m/>
    <m/>
    <m/>
    <m/>
    <m/>
    <m/>
    <m/>
    <m/>
    <m/>
    <m/>
    <m/>
    <m/>
    <m/>
    <m/>
    <s v="NA"/>
    <m/>
    <m/>
    <m/>
    <m/>
    <e v="#DIV/0!"/>
    <e v="#DIV/0!"/>
    <e v="#DIV/0!"/>
    <x v="0"/>
  </r>
  <r>
    <m/>
    <m/>
    <x v="953"/>
    <m/>
    <m/>
    <x v="3"/>
    <x v="567"/>
    <m/>
    <m/>
    <x v="45"/>
    <x v="8"/>
    <m/>
    <m/>
    <x v="18"/>
    <x v="564"/>
    <m/>
    <m/>
    <m/>
    <m/>
    <m/>
    <m/>
    <m/>
    <m/>
    <m/>
    <m/>
    <m/>
    <m/>
    <m/>
    <m/>
    <s v="NA"/>
    <m/>
    <m/>
    <m/>
    <m/>
    <e v="#DIV/0!"/>
    <e v="#DIV/0!"/>
    <e v="#DIV/0!"/>
    <x v="0"/>
  </r>
  <r>
    <n v="1"/>
    <d v="2023-07-29T00:00:00"/>
    <x v="954"/>
    <d v="2023-07-25T00:00:00"/>
    <s v="Raw Material"/>
    <x v="0"/>
    <x v="568"/>
    <s v="IND"/>
    <m/>
    <x v="27"/>
    <x v="558"/>
    <n v="0"/>
    <n v="0"/>
    <x v="10"/>
    <x v="565"/>
    <n v="16593858.854999999"/>
    <m/>
    <n v="2986894.5938999997"/>
    <m/>
    <m/>
    <m/>
    <m/>
    <m/>
    <m/>
    <d v="2024-04-25T00:00:00"/>
    <m/>
    <m/>
    <m/>
    <m/>
    <s v="OK"/>
    <m/>
    <m/>
    <m/>
    <s v="YARN"/>
    <n v="975.53549999999996"/>
    <n v="175.59638999999999"/>
    <n v="0"/>
    <x v="251"/>
  </r>
  <r>
    <n v="2"/>
    <d v="2023-07-29T00:00:00"/>
    <x v="955"/>
    <d v="2023-07-25T00:00:00"/>
    <s v="Raw Material"/>
    <x v="0"/>
    <x v="569"/>
    <s v="IND"/>
    <m/>
    <x v="27"/>
    <x v="558"/>
    <n v="0"/>
    <n v="0"/>
    <x v="10"/>
    <x v="565"/>
    <n v="221251451.39999998"/>
    <m/>
    <n v="39825261.251999997"/>
    <m/>
    <m/>
    <m/>
    <m/>
    <m/>
    <m/>
    <d v="2024-04-25T00:00:00"/>
    <m/>
    <m/>
    <m/>
    <m/>
    <s v="OK"/>
    <m/>
    <m/>
    <m/>
    <s v="YARN"/>
    <n v="975.53549999999984"/>
    <n v="175.59638999999999"/>
    <n v="0"/>
    <x v="251"/>
  </r>
  <r>
    <n v="3"/>
    <d v="2023-07-29T00:00:00"/>
    <x v="956"/>
    <d v="2023-07-25T00:00:00"/>
    <s v="Raw Material"/>
    <x v="0"/>
    <x v="570"/>
    <s v="IND"/>
    <m/>
    <x v="81"/>
    <x v="559"/>
    <n v="0"/>
    <n v="0"/>
    <x v="3"/>
    <x v="566"/>
    <n v="71500.469039999996"/>
    <m/>
    <n v="12870.084427199999"/>
    <m/>
    <m/>
    <m/>
    <m/>
    <m/>
    <m/>
    <d v="2024-04-25T00:00:00"/>
    <m/>
    <m/>
    <m/>
    <m/>
    <s v="OK"/>
    <m/>
    <m/>
    <m/>
    <s v="YARN"/>
    <n v="716.495"/>
    <n v="128.9691"/>
    <n v="0"/>
    <x v="251"/>
  </r>
  <r>
    <n v="4"/>
    <d v="2023-07-29T00:00:00"/>
    <x v="957"/>
    <d v="2023-07-25T00:00:00"/>
    <s v="Raw Material"/>
    <x v="0"/>
    <x v="571"/>
    <s v="IND"/>
    <m/>
    <x v="81"/>
    <x v="560"/>
    <n v="0"/>
    <n v="0"/>
    <x v="3"/>
    <x v="567"/>
    <n v="8260054.1855999995"/>
    <m/>
    <n v="1486809.7534079999"/>
    <m/>
    <m/>
    <m/>
    <m/>
    <m/>
    <m/>
    <d v="2024-04-25T00:00:00"/>
    <m/>
    <m/>
    <m/>
    <m/>
    <s v="OK"/>
    <m/>
    <m/>
    <m/>
    <s v="YARN"/>
    <n v="771.61"/>
    <n v="138.88980000000001"/>
    <n v="0"/>
    <x v="251"/>
  </r>
  <r>
    <n v="5"/>
    <d v="2023-07-29T00:00:00"/>
    <x v="958"/>
    <d v="2023-07-25T00:00:00"/>
    <s v="Raw Material"/>
    <x v="0"/>
    <x v="572"/>
    <s v="IND"/>
    <m/>
    <x v="81"/>
    <x v="561"/>
    <n v="0"/>
    <n v="0"/>
    <x v="3"/>
    <x v="568"/>
    <n v="9059259.4283520002"/>
    <m/>
    <n v="1630666.69710336"/>
    <m/>
    <m/>
    <m/>
    <m/>
    <m/>
    <m/>
    <d v="2024-04-25T00:00:00"/>
    <m/>
    <m/>
    <m/>
    <m/>
    <s v="OK"/>
    <m/>
    <m/>
    <m/>
    <s v="YARN"/>
    <n v="656.97079999999994"/>
    <n v="118.25474399999999"/>
    <n v="0"/>
    <x v="251"/>
  </r>
  <r>
    <n v="6"/>
    <d v="2023-07-29T00:00:00"/>
    <x v="959"/>
    <d v="2023-07-25T00:00:00"/>
    <s v="Raw Material"/>
    <x v="0"/>
    <x v="573"/>
    <s v="IND"/>
    <m/>
    <x v="81"/>
    <x v="562"/>
    <n v="0"/>
    <n v="0"/>
    <x v="3"/>
    <x v="569"/>
    <n v="13398087.89088"/>
    <m/>
    <n v="2411655.8203583998"/>
    <m/>
    <m/>
    <m/>
    <m/>
    <m/>
    <m/>
    <d v="2024-04-25T00:00:00"/>
    <m/>
    <m/>
    <m/>
    <m/>
    <s v="OK"/>
    <m/>
    <m/>
    <m/>
    <s v="YARN"/>
    <n v="727.51800000000003"/>
    <n v="130.95323999999999"/>
    <n v="0"/>
    <x v="251"/>
  </r>
  <r>
    <n v="7"/>
    <d v="2023-07-29T00:00:00"/>
    <x v="960"/>
    <d v="2023-07-25T00:00:00"/>
    <s v="Raw Material"/>
    <x v="0"/>
    <x v="574"/>
    <s v="IND"/>
    <m/>
    <x v="81"/>
    <x v="563"/>
    <n v="0"/>
    <n v="0"/>
    <x v="3"/>
    <x v="570"/>
    <n v="16179706.138176"/>
    <m/>
    <n v="2912347.10487168"/>
    <m/>
    <m/>
    <m/>
    <m/>
    <m/>
    <m/>
    <d v="2024-04-25T00:00:00"/>
    <m/>
    <m/>
    <m/>
    <m/>
    <s v="OK"/>
    <m/>
    <m/>
    <m/>
    <s v="YARN"/>
    <n v="612.87879999999996"/>
    <n v="110.318184"/>
    <n v="0"/>
    <x v="251"/>
  </r>
  <r>
    <n v="8"/>
    <d v="2023-08-08T00:00:00"/>
    <x v="961"/>
    <d v="2023-08-04T00:00:00"/>
    <s v="Raw Material"/>
    <x v="0"/>
    <x v="575"/>
    <s v="IND"/>
    <m/>
    <x v="106"/>
    <x v="168"/>
    <n v="0"/>
    <n v="0"/>
    <x v="10"/>
    <x v="571"/>
    <n v="22714149"/>
    <m/>
    <n v="4088546.82"/>
    <m/>
    <m/>
    <m/>
    <m/>
    <m/>
    <m/>
    <d v="2024-04-25T00:00:00"/>
    <m/>
    <m/>
    <m/>
    <m/>
    <s v="OK"/>
    <m/>
    <m/>
    <m/>
    <s v="YARN"/>
    <n v="903.88599984719121"/>
    <n v="162.6994799724944"/>
    <n v="0"/>
    <x v="45"/>
  </r>
  <r>
    <n v="9"/>
    <d v="2023-08-04T00:00:00"/>
    <x v="962"/>
    <d v="2023-08-04T00:00:00"/>
    <s v="Raw Material"/>
    <x v="0"/>
    <x v="576"/>
    <s v="IND"/>
    <m/>
    <x v="107"/>
    <x v="154"/>
    <n v="0"/>
    <n v="0"/>
    <x v="10"/>
    <x v="572"/>
    <n v="20315133"/>
    <m/>
    <n v="3656723.94"/>
    <m/>
    <m/>
    <m/>
    <m/>
    <m/>
    <m/>
    <d v="2024-04-25T00:00:00"/>
    <m/>
    <m/>
    <m/>
    <m/>
    <s v="OK"/>
    <m/>
    <m/>
    <m/>
    <s v="YARN"/>
    <n v="936.95498771335588"/>
    <n v="168.65189778840406"/>
    <n v="0"/>
    <x v="252"/>
  </r>
  <r>
    <n v="10"/>
    <d v="2023-08-04T00:00:00"/>
    <x v="963"/>
    <d v="2023-08-04T00:00:00"/>
    <s v="Raw Material"/>
    <x v="0"/>
    <x v="569"/>
    <s v="IND"/>
    <m/>
    <x v="27"/>
    <x v="558"/>
    <n v="0"/>
    <n v="0"/>
    <x v="10"/>
    <x v="565"/>
    <n v="221001450"/>
    <m/>
    <n v="39780261"/>
    <m/>
    <m/>
    <m/>
    <m/>
    <m/>
    <m/>
    <d v="2024-04-25T00:00:00"/>
    <m/>
    <m/>
    <m/>
    <m/>
    <s v="OK"/>
    <m/>
    <m/>
    <m/>
    <s v="YARN"/>
    <n v="974.43320105820101"/>
    <n v="175.39797619047619"/>
    <n v="0"/>
    <x v="252"/>
  </r>
  <r>
    <n v="11"/>
    <d v="2023-08-04T00:00:00"/>
    <x v="964"/>
    <d v="2023-08-04T00:00:00"/>
    <s v="Raw Material"/>
    <x v="0"/>
    <x v="577"/>
    <s v="IND"/>
    <m/>
    <x v="15"/>
    <x v="564"/>
    <n v="0"/>
    <n v="0"/>
    <x v="10"/>
    <x v="573"/>
    <n v="23454754"/>
    <m/>
    <n v="4221855.72"/>
    <m/>
    <m/>
    <m/>
    <m/>
    <m/>
    <m/>
    <d v="2024-04-25T00:00:00"/>
    <m/>
    <m/>
    <m/>
    <m/>
    <s v="OK"/>
    <m/>
    <m/>
    <m/>
    <s v="YARN"/>
    <n v="1283.077207539573"/>
    <n v="230.95389735712314"/>
    <n v="0"/>
    <x v="252"/>
  </r>
  <r>
    <n v="12"/>
    <d v="2023-08-04T00:00:00"/>
    <x v="965"/>
    <d v="2023-08-04T00:00:00"/>
    <s v="Raw Material"/>
    <x v="2"/>
    <x v="578"/>
    <s v="IND"/>
    <m/>
    <x v="81"/>
    <x v="41"/>
    <n v="53763.08"/>
    <n v="75660.479999999996"/>
    <x v="3"/>
    <x v="574"/>
    <n v="43535086"/>
    <m/>
    <n v="7836315.4799999995"/>
    <m/>
    <m/>
    <m/>
    <m/>
    <m/>
    <m/>
    <m/>
    <m/>
    <m/>
    <m/>
    <m/>
    <s v="OK"/>
    <m/>
    <m/>
    <m/>
    <s v="YARN"/>
    <n v="575.40060544157268"/>
    <n v="103.57210897948308"/>
    <n v="5568355.5808326667"/>
    <x v="252"/>
  </r>
  <r>
    <n v="13"/>
    <d v="2023-08-08T00:00:00"/>
    <x v="966"/>
    <d v="2023-08-04T00:00:00"/>
    <s v="Raw Material"/>
    <x v="1"/>
    <x v="579"/>
    <s v="IND"/>
    <m/>
    <x v="81"/>
    <x v="565"/>
    <n v="55702.080000000002"/>
    <n v="55702.080000000002"/>
    <x v="3"/>
    <x v="575"/>
    <n v="33033417"/>
    <m/>
    <n v="5946015.0599999996"/>
    <m/>
    <m/>
    <m/>
    <m/>
    <m/>
    <m/>
    <m/>
    <m/>
    <m/>
    <m/>
    <m/>
    <s v="OK"/>
    <m/>
    <m/>
    <m/>
    <s v="YARN"/>
    <n v="593.03740542543471"/>
    <n v="106.74673297657824"/>
    <n v="5946015.0599999996"/>
    <x v="45"/>
  </r>
  <r>
    <n v="14"/>
    <d v="2023-08-08T00:00:00"/>
    <x v="967"/>
    <d v="2023-08-04T00:00:00"/>
    <s v="Raw Material"/>
    <x v="0"/>
    <x v="580"/>
    <s v="IND"/>
    <m/>
    <x v="81"/>
    <x v="97"/>
    <n v="0"/>
    <n v="0"/>
    <x v="3"/>
    <x v="569"/>
    <n v="5661537"/>
    <m/>
    <n v="1019076.6599999999"/>
    <m/>
    <m/>
    <m/>
    <m/>
    <m/>
    <m/>
    <d v="2024-04-25T00:00:00"/>
    <m/>
    <m/>
    <m/>
    <m/>
    <s v="OK"/>
    <m/>
    <m/>
    <m/>
    <s v="YARN"/>
    <n v="738.54098181021254"/>
    <n v="132.93737672583825"/>
    <n v="0"/>
    <x v="45"/>
  </r>
  <r>
    <n v="15"/>
    <d v="2023-08-08T00:00:00"/>
    <x v="968"/>
    <d v="2023-08-04T00:00:00"/>
    <s v="Raw Material"/>
    <x v="0"/>
    <x v="581"/>
    <s v="IND"/>
    <m/>
    <x v="81"/>
    <x v="97"/>
    <n v="0"/>
    <n v="0"/>
    <x v="3"/>
    <x v="576"/>
    <n v="1058272"/>
    <m/>
    <n v="190488.95999999999"/>
    <m/>
    <m/>
    <m/>
    <m/>
    <m/>
    <m/>
    <d v="2024-04-25T00:00:00"/>
    <m/>
    <m/>
    <m/>
    <m/>
    <s v="OK"/>
    <m/>
    <m/>
    <m/>
    <s v="YARN"/>
    <n v="738.54124648794561"/>
    <n v="132.9374243678302"/>
    <n v="0"/>
    <x v="45"/>
  </r>
  <r>
    <n v="16"/>
    <d v="2023-08-20T00:00:00"/>
    <x v="969"/>
    <d v="2023-08-16T00:00:00"/>
    <s v="Raw Material"/>
    <x v="0"/>
    <x v="582"/>
    <s v="IND"/>
    <m/>
    <x v="81"/>
    <x v="566"/>
    <n v="0"/>
    <n v="0"/>
    <x v="3"/>
    <x v="569"/>
    <n v="53550351"/>
    <m/>
    <n v="9639063.1799999997"/>
    <m/>
    <m/>
    <m/>
    <m/>
    <m/>
    <m/>
    <d v="2024-04-25T00:00:00"/>
    <m/>
    <m/>
    <m/>
    <m/>
    <s v="OK"/>
    <m/>
    <m/>
    <m/>
    <s v="YARN"/>
    <n v="787.04219576719572"/>
    <n v="141.66759523809523"/>
    <n v="0"/>
    <x v="253"/>
  </r>
  <r>
    <n v="17"/>
    <d v="2023-08-20T00:00:00"/>
    <x v="970"/>
    <d v="2023-08-16T00:00:00"/>
    <s v="Raw Material"/>
    <x v="0"/>
    <x v="583"/>
    <s v="IND"/>
    <m/>
    <x v="14"/>
    <x v="130"/>
    <n v="0"/>
    <n v="0"/>
    <x v="6"/>
    <x v="577"/>
    <n v="3197021"/>
    <m/>
    <n v="575463.78"/>
    <m/>
    <m/>
    <m/>
    <m/>
    <m/>
    <m/>
    <d v="2024-04-25T00:00:00"/>
    <m/>
    <m/>
    <m/>
    <m/>
    <s v="OK"/>
    <m/>
    <m/>
    <m/>
    <s v="YARN"/>
    <n v="507.05800439013871"/>
    <n v="91.270440790224967"/>
    <n v="0"/>
    <x v="253"/>
  </r>
  <r>
    <n v="18"/>
    <d v="2023-09-16T00:00:00"/>
    <x v="971"/>
    <d v="2023-09-12T00:00:00"/>
    <s v="Raw Material"/>
    <x v="0"/>
    <x v="584"/>
    <s v="IND"/>
    <m/>
    <x v="81"/>
    <x v="567"/>
    <n v="0"/>
    <n v="0"/>
    <x v="3"/>
    <x v="569"/>
    <n v="11569276"/>
    <m/>
    <n v="2082469.68"/>
    <m/>
    <m/>
    <m/>
    <m/>
    <m/>
    <m/>
    <d v="2024-04-25T00:00:00"/>
    <m/>
    <m/>
    <m/>
    <m/>
    <s v="OK"/>
    <m/>
    <m/>
    <m/>
    <s v="YARN"/>
    <n v="820.11120751742408"/>
    <n v="147.62001735313632"/>
    <n v="0"/>
    <x v="68"/>
  </r>
  <r>
    <n v="19"/>
    <d v="2023-09-16T00:00:00"/>
    <x v="972"/>
    <d v="2023-09-12T00:00:00"/>
    <s v="Raw Material"/>
    <x v="0"/>
    <x v="68"/>
    <s v="IND"/>
    <m/>
    <x v="81"/>
    <x v="568"/>
    <n v="0"/>
    <n v="0"/>
    <x v="3"/>
    <x v="569"/>
    <n v="43920288"/>
    <m/>
    <n v="7905651.8399999999"/>
    <m/>
    <m/>
    <m/>
    <m/>
    <m/>
    <m/>
    <d v="2024-04-25T00:00:00"/>
    <m/>
    <m/>
    <m/>
    <m/>
    <s v="OK"/>
    <m/>
    <m/>
    <m/>
    <s v="YARN"/>
    <n v="806.88359788359787"/>
    <n v="145.23904761904762"/>
    <n v="0"/>
    <x v="68"/>
  </r>
  <r>
    <n v="20"/>
    <d v="2023-08-22T00:00:00"/>
    <x v="973"/>
    <d v="2023-08-18T00:00:00"/>
    <s v="Raw Material"/>
    <x v="0"/>
    <x v="585"/>
    <s v="IND"/>
    <m/>
    <x v="19"/>
    <x v="569"/>
    <n v="0"/>
    <n v="0"/>
    <x v="10"/>
    <x v="578"/>
    <n v="1666000"/>
    <m/>
    <n v="299880"/>
    <m/>
    <m/>
    <m/>
    <m/>
    <m/>
    <m/>
    <d v="2024-04-25T00:00:00"/>
    <m/>
    <m/>
    <m/>
    <m/>
    <s v="OK"/>
    <m/>
    <m/>
    <m/>
    <s v="YARN"/>
    <n v="749.43769680611786"/>
    <n v="134.89878542510121"/>
    <n v="0"/>
    <x v="52"/>
  </r>
  <r>
    <n v="21"/>
    <d v="2023-10-06T00:00:00"/>
    <x v="974"/>
    <d v="2023-10-02T00:00:00"/>
    <s v="Raw Material"/>
    <x v="0"/>
    <x v="569"/>
    <s v="IND"/>
    <m/>
    <x v="27"/>
    <x v="570"/>
    <n v="0"/>
    <n v="0"/>
    <x v="10"/>
    <x v="565"/>
    <n v="231251517"/>
    <m/>
    <n v="41625273.059999995"/>
    <m/>
    <m/>
    <m/>
    <m/>
    <m/>
    <m/>
    <d v="2024-04-25T00:00:00"/>
    <m/>
    <m/>
    <m/>
    <m/>
    <s v="OK"/>
    <m/>
    <m/>
    <m/>
    <s v="YARN"/>
    <n v="1019.6275000000001"/>
    <n v="183.53294999999997"/>
    <n v="0"/>
    <x v="254"/>
  </r>
  <r>
    <n v="22"/>
    <d v="2023-10-06T00:00:00"/>
    <x v="975"/>
    <d v="2023-10-02T00:00:00"/>
    <s v="Raw Material"/>
    <x v="0"/>
    <x v="586"/>
    <s v="IND"/>
    <m/>
    <x v="19"/>
    <x v="571"/>
    <n v="0"/>
    <n v="0"/>
    <x v="10"/>
    <x v="579"/>
    <n v="6110440"/>
    <m/>
    <n v="1099879.2"/>
    <m/>
    <m/>
    <m/>
    <m/>
    <m/>
    <m/>
    <d v="2024-04-25T00:00:00"/>
    <m/>
    <m/>
    <m/>
    <m/>
    <s v="OK"/>
    <m/>
    <m/>
    <m/>
    <s v="YARN"/>
    <n v="886.24918778427548"/>
    <n v="159.52485380116957"/>
    <n v="0"/>
    <x v="254"/>
  </r>
  <r>
    <n v="23"/>
    <d v="2023-10-06T00:00:00"/>
    <x v="976"/>
    <d v="2023-10-02T00:00:00"/>
    <s v="Raw Material"/>
    <x v="0"/>
    <x v="587"/>
    <s v="IND"/>
    <m/>
    <x v="19"/>
    <x v="572"/>
    <n v="0"/>
    <n v="0"/>
    <x v="10"/>
    <x v="580"/>
    <n v="8170054"/>
    <m/>
    <n v="1470609.72"/>
    <m/>
    <m/>
    <m/>
    <m/>
    <m/>
    <m/>
    <d v="2024-04-25T00:00:00"/>
    <m/>
    <m/>
    <m/>
    <m/>
    <s v="OK"/>
    <m/>
    <m/>
    <m/>
    <s v="YARN"/>
    <n v="947.97804696927506"/>
    <n v="170.63604845446952"/>
    <n v="0"/>
    <x v="254"/>
  </r>
  <r>
    <n v="24"/>
    <d v="2023-10-06T00:00:00"/>
    <x v="977"/>
    <d v="2023-10-02T00:00:00"/>
    <s v="Raw Material"/>
    <x v="0"/>
    <x v="588"/>
    <s v="IND"/>
    <m/>
    <x v="15"/>
    <x v="72"/>
    <n v="0"/>
    <n v="0"/>
    <x v="10"/>
    <x v="573"/>
    <n v="19866130"/>
    <m/>
    <n v="3575903.4"/>
    <m/>
    <m/>
    <m/>
    <m/>
    <m/>
    <m/>
    <d v="2024-04-25T00:00:00"/>
    <m/>
    <m/>
    <m/>
    <m/>
    <s v="OK"/>
    <m/>
    <m/>
    <m/>
    <s v="YARN"/>
    <n v="1421.9669770265009"/>
    <n v="255.95405586477017"/>
    <n v="0"/>
    <x v="254"/>
  </r>
  <r>
    <n v="25"/>
    <d v="2023-10-06T00:00:00"/>
    <x v="978"/>
    <d v="2023-10-02T00:00:00"/>
    <s v="Raw Material"/>
    <x v="0"/>
    <x v="589"/>
    <s v="IND"/>
    <m/>
    <x v="14"/>
    <x v="573"/>
    <n v="0"/>
    <n v="0"/>
    <x v="6"/>
    <x v="577"/>
    <n v="2907019"/>
    <m/>
    <n v="523263.42"/>
    <m/>
    <m/>
    <m/>
    <m/>
    <m/>
    <m/>
    <d v="2024-04-25T00:00:00"/>
    <m/>
    <m/>
    <m/>
    <m/>
    <s v="OK"/>
    <m/>
    <m/>
    <m/>
    <s v="YARN"/>
    <n v="562.17298647854204"/>
    <n v="101.19113756613757"/>
    <n v="0"/>
    <x v="254"/>
  </r>
  <r>
    <n v="26"/>
    <d v="2023-10-06T00:00:00"/>
    <x v="979"/>
    <d v="2023-10-02T00:00:00"/>
    <s v="Raw Material"/>
    <x v="0"/>
    <x v="590"/>
    <s v="IND"/>
    <m/>
    <x v="14"/>
    <x v="574"/>
    <n v="0"/>
    <n v="0"/>
    <x v="6"/>
    <x v="577"/>
    <n v="4636830"/>
    <m/>
    <n v="834629.4"/>
    <m/>
    <m/>
    <m/>
    <m/>
    <m/>
    <m/>
    <d v="2024-04-25T00:00:00"/>
    <m/>
    <m/>
    <m/>
    <m/>
    <s v="OK"/>
    <m/>
    <m/>
    <m/>
    <s v="YARN"/>
    <n v="555.55914998849778"/>
    <n v="100.00064699792961"/>
    <n v="0"/>
    <x v="254"/>
  </r>
  <r>
    <n v="27"/>
    <d v="2023-10-06T00:00:00"/>
    <x v="980"/>
    <d v="2023-10-02T00:00:00"/>
    <s v="Raw Material"/>
    <x v="0"/>
    <x v="591"/>
    <s v="IND"/>
    <m/>
    <x v="29"/>
    <x v="154"/>
    <n v="0"/>
    <n v="0"/>
    <x v="10"/>
    <x v="581"/>
    <n v="14747597"/>
    <m/>
    <n v="2654567.46"/>
    <m/>
    <m/>
    <m/>
    <m/>
    <m/>
    <m/>
    <d v="2024-04-25T00:00:00"/>
    <m/>
    <m/>
    <m/>
    <m/>
    <s v="OK"/>
    <m/>
    <m/>
    <m/>
    <s v="YARN"/>
    <n v="936.95501628979059"/>
    <n v="168.6519029321623"/>
    <n v="0"/>
    <x v="254"/>
  </r>
  <r>
    <n v="28"/>
    <d v="2023-10-06T00:00:00"/>
    <x v="981"/>
    <d v="2023-10-02T00:00:00"/>
    <s v="Raw Material"/>
    <x v="0"/>
    <x v="592"/>
    <s v="IND"/>
    <m/>
    <x v="19"/>
    <x v="160"/>
    <n v="0"/>
    <n v="0"/>
    <x v="10"/>
    <x v="580"/>
    <n v="62304609"/>
    <m/>
    <n v="11214829.619999999"/>
    <m/>
    <m/>
    <m/>
    <m/>
    <m/>
    <m/>
    <d v="2024-04-25T00:00:00"/>
    <m/>
    <m/>
    <m/>
    <m/>
    <s v="OK"/>
    <m/>
    <m/>
    <m/>
    <s v="YARN"/>
    <n v="842.15720384481881"/>
    <n v="151.58829669206736"/>
    <n v="0"/>
    <x v="254"/>
  </r>
  <r>
    <n v="29"/>
    <d v="2023-10-06T00:00:00"/>
    <x v="982"/>
    <d v="2023-10-02T00:00:00"/>
    <s v="Raw Material"/>
    <x v="2"/>
    <x v="582"/>
    <s v="IND"/>
    <m/>
    <x v="81"/>
    <x v="575"/>
    <n v="10577.43"/>
    <n v="68040"/>
    <x v="3"/>
    <x v="582"/>
    <n v="47250310"/>
    <m/>
    <n v="8505055.7999999989"/>
    <m/>
    <m/>
    <m/>
    <m/>
    <m/>
    <m/>
    <m/>
    <m/>
    <m/>
    <m/>
    <m/>
    <s v="OK"/>
    <m/>
    <m/>
    <m/>
    <s v="YARN"/>
    <n v="694.44900058788949"/>
    <n v="125.00082010582008"/>
    <n v="1322187.4246119047"/>
    <x v="254"/>
  </r>
  <r>
    <n v="30"/>
    <d v="2023-10-16T00:00:00"/>
    <x v="983"/>
    <d v="2023-10-12T00:00:00"/>
    <s v="Raw Material"/>
    <x v="0"/>
    <x v="593"/>
    <s v="IND"/>
    <m/>
    <x v="29"/>
    <x v="572"/>
    <n v="0"/>
    <n v="0"/>
    <x v="10"/>
    <x v="583"/>
    <n v="9116041"/>
    <m/>
    <n v="1640887.38"/>
    <m/>
    <m/>
    <m/>
    <m/>
    <m/>
    <m/>
    <d v="2024-04-25T00:00:00"/>
    <m/>
    <m/>
    <m/>
    <m/>
    <s v="OK"/>
    <m/>
    <m/>
    <m/>
    <s v="YARN"/>
    <n v="947.97801649282997"/>
    <n v="170.63604296870938"/>
    <n v="0"/>
    <x v="255"/>
  </r>
  <r>
    <n v="31"/>
    <d v="2023-10-16T00:00:00"/>
    <x v="984"/>
    <d v="2023-10-12T00:00:00"/>
    <s v="Raw Material"/>
    <x v="0"/>
    <x v="569"/>
    <s v="IND"/>
    <m/>
    <x v="27"/>
    <x v="576"/>
    <n v="0"/>
    <n v="0"/>
    <x v="10"/>
    <x v="565"/>
    <n v="232001522"/>
    <m/>
    <n v="41760273.960000001"/>
    <m/>
    <m/>
    <m/>
    <m/>
    <m/>
    <m/>
    <d v="2024-06-11T00:00:00"/>
    <m/>
    <m/>
    <m/>
    <m/>
    <s v="OK"/>
    <m/>
    <m/>
    <m/>
    <s v="YARN"/>
    <n v="1022.9344003527336"/>
    <n v="184.12819206349207"/>
    <n v="0"/>
    <x v="255"/>
  </r>
  <r>
    <n v="32"/>
    <d v="2023-10-16T00:00:00"/>
    <x v="985"/>
    <d v="2023-10-12T00:00:00"/>
    <s v="Raw Material"/>
    <x v="2"/>
    <x v="594"/>
    <s v="IND"/>
    <m/>
    <x v="81"/>
    <x v="112"/>
    <n v="8573.0399999999991"/>
    <n v="8573.0400000000009"/>
    <x v="3"/>
    <x v="584"/>
    <n v="6218141"/>
    <m/>
    <n v="1119265.3799999999"/>
    <m/>
    <m/>
    <m/>
    <m/>
    <m/>
    <m/>
    <m/>
    <m/>
    <m/>
    <m/>
    <m/>
    <s v="OK"/>
    <m/>
    <m/>
    <m/>
    <s v="YARN"/>
    <n v="725.31342440954427"/>
    <n v="130.55641639371797"/>
    <n v="1119265.3799999997"/>
    <x v="255"/>
  </r>
  <r>
    <n v="33"/>
    <d v="2023-10-16T00:00:00"/>
    <x v="986"/>
    <d v="2023-10-12T00:00:00"/>
    <s v="Raw Material"/>
    <x v="1"/>
    <x v="595"/>
    <s v="IND"/>
    <m/>
    <x v="81"/>
    <x v="577"/>
    <n v="6259.68"/>
    <n v="6259.68"/>
    <x v="3"/>
    <x v="585"/>
    <n v="5161234"/>
    <m/>
    <n v="929022.12"/>
    <m/>
    <m/>
    <m/>
    <m/>
    <m/>
    <m/>
    <m/>
    <m/>
    <m/>
    <m/>
    <m/>
    <s v="OK"/>
    <m/>
    <m/>
    <m/>
    <s v="YARN"/>
    <n v="824.52042276921497"/>
    <n v="148.41367609845869"/>
    <n v="929022.12"/>
    <x v="255"/>
  </r>
  <r>
    <n v="34"/>
    <d v="2023-10-21T00:00:00"/>
    <x v="987"/>
    <d v="2023-10-17T00:00:00"/>
    <s v="Raw Material"/>
    <x v="0"/>
    <x v="596"/>
    <s v="IND"/>
    <m/>
    <x v="14"/>
    <x v="578"/>
    <n v="0"/>
    <n v="0"/>
    <x v="6"/>
    <x v="577"/>
    <n v="5016033"/>
    <m/>
    <n v="902885.94"/>
    <m/>
    <m/>
    <m/>
    <m/>
    <m/>
    <m/>
    <d v="2024-04-25T00:00:00"/>
    <m/>
    <m/>
    <m/>
    <m/>
    <s v="OK"/>
    <m/>
    <m/>
    <m/>
    <s v="YARN"/>
    <n v="529.10401002506262"/>
    <n v="95.238721804511272"/>
    <n v="0"/>
    <x v="256"/>
  </r>
  <r>
    <n v="35"/>
    <d v="2023-10-21T00:00:00"/>
    <x v="988"/>
    <d v="2023-10-17T00:00:00"/>
    <s v="Raw Material"/>
    <x v="1"/>
    <x v="597"/>
    <s v="IND"/>
    <m/>
    <x v="81"/>
    <x v="86"/>
    <n v="5760.72"/>
    <n v="5760.72"/>
    <x v="3"/>
    <x v="586"/>
    <n v="4432329"/>
    <m/>
    <n v="797819.22"/>
    <m/>
    <m/>
    <m/>
    <m/>
    <m/>
    <m/>
    <m/>
    <m/>
    <m/>
    <m/>
    <m/>
    <s v="OK"/>
    <m/>
    <m/>
    <m/>
    <s v="YARN"/>
    <n v="769.40538682664669"/>
    <n v="138.4929696287964"/>
    <n v="797819.22000000009"/>
    <x v="256"/>
  </r>
  <r>
    <n v="36"/>
    <d v="2023-10-21T00:00:00"/>
    <x v="989"/>
    <d v="2023-10-17T00:00:00"/>
    <s v="Raw Material"/>
    <x v="0"/>
    <x v="598"/>
    <s v="IND"/>
    <m/>
    <x v="29"/>
    <x v="234"/>
    <n v="0"/>
    <n v="0"/>
    <x v="10"/>
    <x v="583"/>
    <n v="48375317"/>
    <m/>
    <n v="8707557.0600000005"/>
    <m/>
    <m/>
    <m/>
    <m/>
    <m/>
    <m/>
    <d v="2024-04-25T00:00:00"/>
    <m/>
    <m/>
    <m/>
    <m/>
    <s v="OK"/>
    <m/>
    <m/>
    <m/>
    <s v="YARN"/>
    <n v="826.7249941894645"/>
    <n v="148.81049895410362"/>
    <n v="0"/>
    <x v="256"/>
  </r>
  <r>
    <n v="37"/>
    <d v="2023-10-05T00:00:00"/>
    <x v="990"/>
    <d v="2023-10-21T00:00:00"/>
    <s v="Raw Material"/>
    <x v="0"/>
    <x v="599"/>
    <s v="IND"/>
    <m/>
    <x v="108"/>
    <x v="579"/>
    <n v="0"/>
    <n v="0"/>
    <x v="19"/>
    <x v="587"/>
    <n v="19552599"/>
    <m/>
    <n v="3519467.82"/>
    <m/>
    <m/>
    <m/>
    <m/>
    <m/>
    <m/>
    <d v="2024-04-25T00:00:00"/>
    <m/>
    <m/>
    <m/>
    <m/>
    <s v="OK"/>
    <m/>
    <m/>
    <m/>
    <s v="FABRIC"/>
    <n v="1007.4504843363561"/>
    <n v="181.34108718054409"/>
    <n v="0"/>
    <x v="257"/>
  </r>
  <r>
    <n v="38"/>
    <d v="2023-10-05T00:00:00"/>
    <x v="991"/>
    <d v="2023-10-21T00:00:00"/>
    <s v="Raw Material"/>
    <x v="0"/>
    <x v="600"/>
    <s v="IND"/>
    <m/>
    <x v="108"/>
    <x v="580"/>
    <n v="0"/>
    <n v="0"/>
    <x v="19"/>
    <x v="588"/>
    <n v="14750000"/>
    <m/>
    <n v="2655000"/>
    <m/>
    <m/>
    <m/>
    <m/>
    <m/>
    <m/>
    <d v="2024-04-25T00:00:00"/>
    <m/>
    <m/>
    <m/>
    <m/>
    <s v="OK"/>
    <m/>
    <m/>
    <m/>
    <s v="FABRIC"/>
    <n v="1002.3785253143051"/>
    <n v="180.42813455657492"/>
    <n v="0"/>
    <x v="257"/>
  </r>
  <r>
    <n v="39"/>
    <d v="2023-10-25T00:00:00"/>
    <x v="992"/>
    <d v="2023-10-21T00:00:00"/>
    <s v="Raw Material"/>
    <x v="0"/>
    <x v="601"/>
    <s v="IND"/>
    <m/>
    <x v="15"/>
    <x v="581"/>
    <n v="0"/>
    <n v="0"/>
    <x v="10"/>
    <x v="573"/>
    <n v="29212692"/>
    <m/>
    <n v="5258284.5599999996"/>
    <m/>
    <m/>
    <m/>
    <m/>
    <m/>
    <m/>
    <d v="2024-04-25T00:00:00"/>
    <m/>
    <m/>
    <m/>
    <m/>
    <s v="OK"/>
    <m/>
    <m/>
    <m/>
    <s v="YARN"/>
    <n v="1355.8290169869117"/>
    <n v="244.0492230576441"/>
    <n v="0"/>
    <x v="84"/>
  </r>
  <r>
    <n v="40"/>
    <d v="2023-10-25T00:00:00"/>
    <x v="993"/>
    <d v="2023-10-21T00:00:00"/>
    <s v="Raw Material"/>
    <x v="1"/>
    <x v="602"/>
    <s v="IND"/>
    <m/>
    <x v="81"/>
    <x v="582"/>
    <n v="26127.360000000001"/>
    <n v="26127.360000000001"/>
    <x v="3"/>
    <x v="589"/>
    <n v="16992111"/>
    <m/>
    <n v="3058579.98"/>
    <m/>
    <m/>
    <m/>
    <m/>
    <m/>
    <m/>
    <m/>
    <m/>
    <m/>
    <m/>
    <m/>
    <s v="OK"/>
    <m/>
    <m/>
    <m/>
    <s v="YARN"/>
    <n v="650.35698210611406"/>
    <n v="117.06425677910053"/>
    <n v="3058579.98"/>
    <x v="84"/>
  </r>
  <r>
    <n v="41"/>
    <d v="2023-10-27T00:00:00"/>
    <x v="994"/>
    <d v="2023-10-23T00:00:00"/>
    <s v="Raw Material"/>
    <x v="0"/>
    <x v="569"/>
    <s v="IND"/>
    <m/>
    <x v="27"/>
    <x v="583"/>
    <n v="0"/>
    <n v="0"/>
    <x v="10"/>
    <x v="565"/>
    <n v="220001443"/>
    <m/>
    <n v="39600259.740000002"/>
    <m/>
    <m/>
    <m/>
    <m/>
    <m/>
    <m/>
    <d v="2024-06-11T00:00:00"/>
    <m/>
    <m/>
    <m/>
    <m/>
    <s v="OK"/>
    <m/>
    <m/>
    <m/>
    <s v="YARN"/>
    <n v="970.02399911816576"/>
    <n v="174.60431984126984"/>
    <n v="0"/>
    <x v="86"/>
  </r>
  <r>
    <n v="42"/>
    <d v="2023-10-29T00:00:00"/>
    <x v="995"/>
    <d v="2023-10-25T00:00:00"/>
    <s v="Raw Material"/>
    <x v="0"/>
    <x v="603"/>
    <s v="IND"/>
    <m/>
    <x v="15"/>
    <x v="584"/>
    <n v="0"/>
    <n v="0"/>
    <x v="10"/>
    <x v="573"/>
    <n v="108222710"/>
    <m/>
    <n v="19480087.800000001"/>
    <m/>
    <m/>
    <m/>
    <m/>
    <m/>
    <m/>
    <m/>
    <m/>
    <m/>
    <m/>
    <m/>
    <s v="OK"/>
    <m/>
    <m/>
    <m/>
    <s v="YARN"/>
    <n v="2248.692001323167"/>
    <n v="404.76456023817008"/>
    <n v="0"/>
    <x v="258"/>
  </r>
  <r>
    <n v="43"/>
    <d v="2023-11-01T00:00:00"/>
    <x v="996"/>
    <d v="2023-10-16T00:00:00"/>
    <s v="Raw Material"/>
    <x v="2"/>
    <x v="604"/>
    <s v="IND"/>
    <m/>
    <x v="109"/>
    <x v="310"/>
    <n v="3084.4596999999999"/>
    <n v="3084.4596999999999"/>
    <x v="10"/>
    <x v="590"/>
    <n v="5678000"/>
    <m/>
    <n v="1022040"/>
    <m/>
    <m/>
    <m/>
    <m/>
    <m/>
    <m/>
    <m/>
    <m/>
    <m/>
    <m/>
    <m/>
    <s v="OK"/>
    <m/>
    <m/>
    <m/>
    <s v="YARN"/>
    <n v="1840.8410393560987"/>
    <n v="331.35138708409778"/>
    <n v="1022040.0000000001"/>
    <x v="87"/>
  </r>
  <r>
    <n v="44"/>
    <d v="2023-11-03T00:00:00"/>
    <x v="997"/>
    <d v="2023-10-30T00:00:00"/>
    <s v="Raw Material"/>
    <x v="0"/>
    <x v="605"/>
    <s v="IND"/>
    <m/>
    <x v="14"/>
    <x v="123"/>
    <n v="0"/>
    <n v="0"/>
    <x v="6"/>
    <x v="577"/>
    <n v="5193534"/>
    <m/>
    <n v="934836.12"/>
    <m/>
    <m/>
    <m/>
    <m/>
    <m/>
    <m/>
    <d v="2024-04-25T00:00:00"/>
    <m/>
    <m/>
    <m/>
    <m/>
    <s v="OK"/>
    <m/>
    <m/>
    <m/>
    <s v="YARN"/>
    <n v="518.08099308099315"/>
    <n v="93.254578754578759"/>
    <n v="0"/>
    <x v="88"/>
  </r>
  <r>
    <n v="45"/>
    <d v="2023-11-05T00:00:00"/>
    <x v="998"/>
    <d v="2023-11-01T00:00:00"/>
    <s v="Raw Material"/>
    <x v="0"/>
    <x v="606"/>
    <s v="IND"/>
    <m/>
    <x v="14"/>
    <x v="130"/>
    <n v="0"/>
    <n v="0"/>
    <x v="6"/>
    <x v="577"/>
    <n v="21643142"/>
    <m/>
    <n v="3895765.56"/>
    <m/>
    <m/>
    <m/>
    <m/>
    <m/>
    <m/>
    <d v="2024-04-25T00:00:00"/>
    <m/>
    <m/>
    <m/>
    <m/>
    <s v="OK"/>
    <m/>
    <m/>
    <m/>
    <s v="YARN"/>
    <n v="507.05800051354424"/>
    <n v="91.270440092437966"/>
    <n v="0"/>
    <x v="259"/>
  </r>
  <r>
    <n v="46"/>
    <d v="2023-11-05T00:00:00"/>
    <x v="999"/>
    <d v="2023-11-01T00:00:00"/>
    <s v="Raw Material"/>
    <x v="0"/>
    <x v="607"/>
    <s v="IND"/>
    <m/>
    <x v="107"/>
    <x v="585"/>
    <n v="0"/>
    <n v="0"/>
    <x v="10"/>
    <x v="572"/>
    <n v="26208772"/>
    <m/>
    <n v="4717578.96"/>
    <m/>
    <m/>
    <m/>
    <m/>
    <m/>
    <m/>
    <d v="2024-04-25T00:00:00"/>
    <m/>
    <m/>
    <m/>
    <m/>
    <s v="OK"/>
    <m/>
    <m/>
    <m/>
    <s v="YARN"/>
    <n v="921.52280251695447"/>
    <n v="165.87410445305181"/>
    <n v="0"/>
    <x v="259"/>
  </r>
  <r>
    <n v="47"/>
    <d v="2023-11-07T00:00:00"/>
    <x v="1000"/>
    <d v="2023-11-03T00:00:00"/>
    <s v="Raw Material"/>
    <x v="1"/>
    <x v="608"/>
    <s v="IND"/>
    <m/>
    <x v="81"/>
    <x v="97"/>
    <n v="4762.8"/>
    <n v="4762.8"/>
    <x v="3"/>
    <x v="591"/>
    <n v="3517523"/>
    <m/>
    <n v="633154.14"/>
    <m/>
    <m/>
    <m/>
    <m/>
    <m/>
    <m/>
    <m/>
    <m/>
    <m/>
    <m/>
    <m/>
    <s v="OK"/>
    <m/>
    <m/>
    <m/>
    <s v="YARN"/>
    <n v="738.54098429495252"/>
    <n v="132.93737717309145"/>
    <n v="633154.14"/>
    <x v="260"/>
  </r>
  <r>
    <n v="48"/>
    <d v="2023-11-01T00:00:00"/>
    <x v="1001"/>
    <d v="2023-11-03T00:00:00"/>
    <s v="Raw Material"/>
    <x v="0"/>
    <x v="609"/>
    <s v="IND"/>
    <m/>
    <x v="110"/>
    <x v="97"/>
    <n v="0"/>
    <n v="0"/>
    <x v="3"/>
    <x v="592"/>
    <n v="7686001"/>
    <m/>
    <n v="1383480.18"/>
    <m/>
    <m/>
    <m/>
    <m/>
    <m/>
    <m/>
    <d v="2024-04-25T00:00:00"/>
    <m/>
    <m/>
    <m/>
    <m/>
    <s v="OK"/>
    <m/>
    <m/>
    <m/>
    <s v="YARN"/>
    <n v="694.44892692927294"/>
    <n v="125.00080684726913"/>
    <n v="0"/>
    <x v="87"/>
  </r>
  <r>
    <n v="49"/>
    <d v="2023-11-11T00:00:00"/>
    <x v="1002"/>
    <d v="2023-11-07T00:00:00"/>
    <s v="Raw Material"/>
    <x v="1"/>
    <x v="610"/>
    <s v="IND"/>
    <m/>
    <x v="106"/>
    <x v="586"/>
    <n v="7393.68"/>
    <n v="7393.68"/>
    <x v="10"/>
    <x v="571"/>
    <n v="6764544"/>
    <m/>
    <n v="1217617.9199999999"/>
    <m/>
    <m/>
    <m/>
    <m/>
    <m/>
    <m/>
    <m/>
    <m/>
    <m/>
    <m/>
    <m/>
    <s v="OK"/>
    <m/>
    <m/>
    <m/>
    <s v="YARN"/>
    <n v="914.90894926477745"/>
    <n v="164.68361086765992"/>
    <n v="1217617.9199999999"/>
    <x v="261"/>
  </r>
  <r>
    <n v="50"/>
    <d v="2023-11-11T00:00:00"/>
    <x v="1003"/>
    <d v="2023-11-07T00:00:00"/>
    <s v="Raw Material"/>
    <x v="0"/>
    <x v="611"/>
    <s v="IND"/>
    <m/>
    <x v="108"/>
    <x v="579"/>
    <n v="0"/>
    <n v="0"/>
    <x v="19"/>
    <x v="593"/>
    <n v="50067991"/>
    <m/>
    <n v="9012238.379999999"/>
    <m/>
    <m/>
    <m/>
    <m/>
    <m/>
    <m/>
    <d v="2024-04-25T00:00:00"/>
    <m/>
    <m/>
    <m/>
    <m/>
    <s v="OK"/>
    <m/>
    <m/>
    <m/>
    <s v="FABRIC"/>
    <n v="1007.3637076978794"/>
    <n v="181.32546738561825"/>
    <n v="0"/>
    <x v="261"/>
  </r>
  <r>
    <n v="51"/>
    <d v="2023-11-17T00:00:00"/>
    <x v="1004"/>
    <d v="2023-11-13T00:00:00"/>
    <s v="Raw Material"/>
    <x v="0"/>
    <x v="569"/>
    <s v="IND"/>
    <m/>
    <x v="27"/>
    <x v="587"/>
    <n v="0"/>
    <n v="0"/>
    <x v="10"/>
    <x v="565"/>
    <n v="222501460"/>
    <m/>
    <n v="40050262.799999997"/>
    <m/>
    <m/>
    <m/>
    <m/>
    <m/>
    <m/>
    <d v="2024-04-25T00:00:00"/>
    <m/>
    <m/>
    <m/>
    <m/>
    <s v="OK"/>
    <m/>
    <m/>
    <m/>
    <s v="YARN"/>
    <n v="981.04700176366839"/>
    <n v="176.58846031746032"/>
    <n v="0"/>
    <x v="93"/>
  </r>
  <r>
    <n v="52"/>
    <d v="2023-11-17T00:00:00"/>
    <x v="1005"/>
    <d v="2023-11-13T00:00:00"/>
    <s v="Raw Material"/>
    <x v="0"/>
    <x v="612"/>
    <s v="IND"/>
    <m/>
    <x v="19"/>
    <x v="588"/>
    <n v="31661.279999999999"/>
    <n v="31661.279999999999"/>
    <x v="10"/>
    <x v="580"/>
    <n v="24150958"/>
    <m/>
    <n v="4347172.4399999995"/>
    <m/>
    <m/>
    <m/>
    <m/>
    <m/>
    <m/>
    <d v="2024-06-11T00:00:00"/>
    <m/>
    <m/>
    <m/>
    <m/>
    <s v="OK"/>
    <m/>
    <m/>
    <m/>
    <s v="YARN"/>
    <n v="762.79158644249378"/>
    <n v="137.30248555964886"/>
    <n v="4347172.4399999995"/>
    <x v="93"/>
  </r>
  <r>
    <n v="53"/>
    <d v="2023-11-17T00:00:00"/>
    <x v="1006"/>
    <d v="2023-11-13T00:00:00"/>
    <s v="Raw Material"/>
    <x v="0"/>
    <x v="613"/>
    <s v="IND"/>
    <m/>
    <x v="31"/>
    <x v="589"/>
    <n v="0"/>
    <n v="0"/>
    <x v="3"/>
    <x v="594"/>
    <n v="26400173"/>
    <m/>
    <n v="4752031.1399999997"/>
    <m/>
    <m/>
    <m/>
    <m/>
    <m/>
    <m/>
    <d v="2024-04-25T00:00:00"/>
    <m/>
    <m/>
    <m/>
    <m/>
    <s v="OK"/>
    <m/>
    <m/>
    <m/>
    <s v="YARN"/>
    <n v="1322.759990780824"/>
    <n v="238.0967983405483"/>
    <n v="0"/>
    <x v="93"/>
  </r>
  <r>
    <n v="54"/>
    <d v="2023-11-17T00:00:00"/>
    <x v="1007"/>
    <d v="2023-11-13T00:00:00"/>
    <s v="Raw Material"/>
    <x v="0"/>
    <x v="614"/>
    <s v="IND"/>
    <m/>
    <x v="14"/>
    <x v="590"/>
    <n v="0"/>
    <n v="0"/>
    <x v="6"/>
    <x v="577"/>
    <n v="3146021"/>
    <m/>
    <n v="566283.78"/>
    <m/>
    <m/>
    <m/>
    <m/>
    <m/>
    <m/>
    <d v="2024-04-25T00:00:00"/>
    <m/>
    <m/>
    <m/>
    <m/>
    <s v="OK"/>
    <m/>
    <m/>
    <m/>
    <s v="YARN"/>
    <n v="533.51326142992809"/>
    <n v="96.032387057387055"/>
    <n v="0"/>
    <x v="93"/>
  </r>
  <r>
    <n v="55"/>
    <d v="2023-11-27T00:00:00"/>
    <x v="1008"/>
    <d v="2023-11-23T00:00:00"/>
    <s v="Raw Material"/>
    <x v="0"/>
    <x v="615"/>
    <s v="IND"/>
    <m/>
    <x v="19"/>
    <x v="588"/>
    <n v="0"/>
    <n v="0"/>
    <x v="10"/>
    <x v="580"/>
    <n v="3736825"/>
    <m/>
    <n v="672628.5"/>
    <m/>
    <m/>
    <m/>
    <m/>
    <m/>
    <m/>
    <d v="2024-06-11T00:00:00"/>
    <m/>
    <m/>
    <m/>
    <m/>
    <s v="OK"/>
    <m/>
    <m/>
    <m/>
    <s v="YARN"/>
    <n v="762.7916993271931"/>
    <n v="137.30250587889478"/>
    <n v="0"/>
    <x v="97"/>
  </r>
  <r>
    <n v="56"/>
    <d v="2023-11-27T00:00:00"/>
    <x v="1009"/>
    <d v="2023-11-23T00:00:00"/>
    <s v="Raw Material"/>
    <x v="0"/>
    <x v="616"/>
    <s v="IND"/>
    <m/>
    <x v="14"/>
    <x v="590"/>
    <n v="0"/>
    <n v="0"/>
    <x v="6"/>
    <x v="577"/>
    <n v="4743231"/>
    <m/>
    <n v="853781.58"/>
    <m/>
    <m/>
    <m/>
    <m/>
    <m/>
    <m/>
    <d v="2024-04-25T00:00:00"/>
    <m/>
    <m/>
    <m/>
    <m/>
    <s v="OK"/>
    <m/>
    <m/>
    <m/>
    <s v="YARN"/>
    <n v="533.51318702084006"/>
    <n v="96.032373663751216"/>
    <n v="0"/>
    <x v="97"/>
  </r>
  <r>
    <n v="57"/>
    <d v="2023-11-28T00:00:00"/>
    <x v="1010"/>
    <d v="2023-11-24T00:00:00"/>
    <s v="Raw Material"/>
    <x v="0"/>
    <x v="617"/>
    <s v="IND"/>
    <m/>
    <x v="108"/>
    <x v="591"/>
    <n v="0"/>
    <n v="0"/>
    <x v="19"/>
    <x v="595"/>
    <n v="20464740"/>
    <m/>
    <n v="3683653.1999999997"/>
    <m/>
    <m/>
    <m/>
    <m/>
    <m/>
    <m/>
    <d v="2024-04-25T00:00:00"/>
    <m/>
    <m/>
    <m/>
    <m/>
    <s v="OK"/>
    <m/>
    <m/>
    <m/>
    <s v="FABRIC"/>
    <n v="984.82868142444659"/>
    <n v="177.26916265640037"/>
    <n v="0"/>
    <x v="262"/>
  </r>
  <r>
    <n v="58"/>
    <d v="2023-12-04T00:00:00"/>
    <x v="1011"/>
    <d v="2023-11-30T00:00:00"/>
    <s v="Packing Material"/>
    <x v="0"/>
    <x v="618"/>
    <s v="IND"/>
    <m/>
    <x v="105"/>
    <x v="311"/>
    <n v="0"/>
    <n v="0"/>
    <x v="9"/>
    <x v="596"/>
    <n v="2933002"/>
    <m/>
    <n v="527940.36"/>
    <m/>
    <m/>
    <m/>
    <m/>
    <m/>
    <m/>
    <d v="2024-04-25T00:00:00"/>
    <m/>
    <m/>
    <m/>
    <m/>
    <s v="OK"/>
    <m/>
    <m/>
    <m/>
    <s v="Packing Material"/>
    <n v="610"/>
    <n v="109.8"/>
    <n v="0"/>
    <x v="91"/>
  </r>
  <r>
    <n v="59"/>
    <d v="2023-12-08T00:00:00"/>
    <x v="1012"/>
    <d v="2023-12-04T00:00:00"/>
    <s v="Raw Material"/>
    <x v="0"/>
    <x v="587"/>
    <s v="IND"/>
    <m/>
    <x v="19"/>
    <x v="588"/>
    <n v="0"/>
    <n v="0"/>
    <x v="10"/>
    <x v="580"/>
    <n v="6574043"/>
    <m/>
    <n v="1183327.74"/>
    <m/>
    <m/>
    <m/>
    <m/>
    <m/>
    <m/>
    <d v="2024-06-11T00:00:00"/>
    <m/>
    <m/>
    <m/>
    <m/>
    <s v="OK"/>
    <m/>
    <m/>
    <m/>
    <s v="YARN"/>
    <n v="762.79158544509426"/>
    <n v="137.30248538011696"/>
    <n v="0"/>
    <x v="110"/>
  </r>
  <r>
    <n v="60"/>
    <d v="2023-12-09T00:00:00"/>
    <x v="1013"/>
    <d v="2023-12-05T00:00:00"/>
    <s v="Raw Material"/>
    <x v="0"/>
    <x v="582"/>
    <s v="IND"/>
    <m/>
    <x v="14"/>
    <x v="574"/>
    <n v="0"/>
    <n v="0"/>
    <x v="6"/>
    <x v="577"/>
    <n v="37950249"/>
    <m/>
    <n v="6831044.8199999994"/>
    <m/>
    <m/>
    <m/>
    <m/>
    <m/>
    <m/>
    <d v="2024-04-25T00:00:00"/>
    <m/>
    <m/>
    <m/>
    <m/>
    <s v="OK"/>
    <m/>
    <m/>
    <m/>
    <s v="YARN"/>
    <n v="557.76380070546736"/>
    <n v="100.39748412698411"/>
    <n v="0"/>
    <x v="102"/>
  </r>
  <r>
    <n v="61"/>
    <d v="2023-12-08T00:00:00"/>
    <x v="1014"/>
    <d v="2023-12-04T00:00:00"/>
    <s v="Raw Material"/>
    <x v="0"/>
    <x v="619"/>
    <s v="IND"/>
    <m/>
    <x v="27"/>
    <x v="583"/>
    <n v="0"/>
    <n v="0"/>
    <x v="10"/>
    <x v="597"/>
    <n v="12496082"/>
    <m/>
    <n v="2249294.7599999998"/>
    <m/>
    <m/>
    <m/>
    <m/>
    <m/>
    <m/>
    <m/>
    <m/>
    <m/>
    <m/>
    <m/>
    <s v="OK"/>
    <m/>
    <m/>
    <m/>
    <s v="YARN"/>
    <n v="970.02400203691286"/>
    <n v="174.60432036664429"/>
    <n v="0"/>
    <x v="110"/>
  </r>
  <r>
    <n v="62"/>
    <d v="2023-12-09T00:00:00"/>
    <x v="1015"/>
    <d v="2023-12-05T00:00:00"/>
    <s v="Raw Material"/>
    <x v="0"/>
    <x v="569"/>
    <s v="IND"/>
    <m/>
    <x v="27"/>
    <x v="558"/>
    <n v="0"/>
    <n v="0"/>
    <x v="10"/>
    <x v="565"/>
    <n v="221251451"/>
    <m/>
    <n v="39825261.18"/>
    <m/>
    <m/>
    <m/>
    <m/>
    <m/>
    <m/>
    <m/>
    <m/>
    <m/>
    <m/>
    <m/>
    <s v="OK"/>
    <m/>
    <m/>
    <m/>
    <s v="YARN"/>
    <n v="975.53549823633159"/>
    <n v="175.59638968253969"/>
    <n v="0"/>
    <x v="102"/>
  </r>
  <r>
    <n v="63"/>
    <d v="2023-12-11T00:00:00"/>
    <x v="1016"/>
    <d v="2023-12-07T00:00:00"/>
    <s v="Raw Material"/>
    <x v="0"/>
    <x v="620"/>
    <s v="IND"/>
    <m/>
    <x v="31"/>
    <x v="592"/>
    <n v="0"/>
    <n v="0"/>
    <x v="3"/>
    <x v="567"/>
    <n v="5757038"/>
    <m/>
    <n v="1036266.84"/>
    <m/>
    <m/>
    <m/>
    <m/>
    <m/>
    <m/>
    <d v="2024-04-25T00:00:00"/>
    <m/>
    <m/>
    <m/>
    <m/>
    <s v="OK"/>
    <m/>
    <m/>
    <m/>
    <s v="YARN"/>
    <n v="1256.6220510939984"/>
    <n v="226.1919691969197"/>
    <n v="0"/>
    <x v="263"/>
  </r>
  <r>
    <n v="64"/>
    <d v="2023-12-11T00:00:00"/>
    <x v="1017"/>
    <d v="2023-12-07T00:00:00"/>
    <s v="Raw Material"/>
    <x v="0"/>
    <x v="621"/>
    <s v="IND"/>
    <m/>
    <x v="32"/>
    <x v="593"/>
    <n v="0"/>
    <n v="0"/>
    <x v="3"/>
    <x v="594"/>
    <n v="7276548"/>
    <m/>
    <n v="1309778.6399999999"/>
    <m/>
    <m/>
    <m/>
    <m/>
    <m/>
    <m/>
    <d v="2024-04-25T00:00:00"/>
    <m/>
    <m/>
    <m/>
    <m/>
    <s v="OK"/>
    <m/>
    <m/>
    <m/>
    <s v="YARN"/>
    <n v="1620.3810592699481"/>
    <n v="291.66859066859064"/>
    <n v="0"/>
    <x v="263"/>
  </r>
  <r>
    <n v="65"/>
    <d v="2023-12-11T00:00:00"/>
    <x v="1018"/>
    <d v="2023-12-07T00:00:00"/>
    <s v="Raw Material"/>
    <x v="2"/>
    <x v="622"/>
    <s v="IND"/>
    <m/>
    <x v="102"/>
    <x v="594"/>
    <n v="7871.3100000000013"/>
    <n v="17645.04"/>
    <x v="10"/>
    <x v="598"/>
    <n v="22367647"/>
    <m/>
    <n v="4026176.46"/>
    <m/>
    <m/>
    <m/>
    <m/>
    <m/>
    <m/>
    <m/>
    <m/>
    <m/>
    <m/>
    <m/>
    <s v="OK"/>
    <m/>
    <m/>
    <m/>
    <s v="YARN"/>
    <n v="1267.6450152564119"/>
    <n v="228.17610274615416"/>
    <n v="1796044.8393068309"/>
    <x v="263"/>
  </r>
  <r>
    <n v="66"/>
    <d v="2023-12-11T00:00:00"/>
    <x v="1019"/>
    <d v="2023-12-07T00:00:00"/>
    <s v="Raw Material"/>
    <x v="0"/>
    <x v="623"/>
    <s v="IND"/>
    <m/>
    <x v="108"/>
    <x v="579"/>
    <n v="0"/>
    <n v="0"/>
    <x v="19"/>
    <x v="599"/>
    <n v="68785738"/>
    <m/>
    <n v="12381432.84"/>
    <m/>
    <m/>
    <m/>
    <m/>
    <m/>
    <m/>
    <d v="2024-04-25T00:00:00"/>
    <m/>
    <m/>
    <m/>
    <m/>
    <s v="OK"/>
    <m/>
    <m/>
    <m/>
    <s v="FABRIC"/>
    <n v="1006.8906975042084"/>
    <n v="181.24032555075752"/>
    <n v="0"/>
    <x v="263"/>
  </r>
  <r>
    <n v="67"/>
    <d v="2023-12-01T00:00:00"/>
    <x v="1020"/>
    <d v="2023-11-23T00:00:00"/>
    <s v="Raw Material"/>
    <x v="0"/>
    <x v="624"/>
    <s v="IND"/>
    <m/>
    <x v="110"/>
    <x v="582"/>
    <n v="0"/>
    <n v="0"/>
    <x v="3"/>
    <x v="600"/>
    <n v="3045000"/>
    <m/>
    <n v="548100"/>
    <m/>
    <m/>
    <m/>
    <m/>
    <m/>
    <m/>
    <d v="2024-06-11T00:00:00"/>
    <m/>
    <m/>
    <m/>
    <m/>
    <s v="OK"/>
    <m/>
    <m/>
    <m/>
    <s v="YARN"/>
    <n v="639.33383304253607"/>
    <n v="115.0800899476565"/>
    <n v="0"/>
    <x v="99"/>
  </r>
  <r>
    <n v="68"/>
    <d v="2023-12-08T00:00:00"/>
    <x v="1021"/>
    <d v="2023-12-04T00:00:00"/>
    <s v="Raw Material"/>
    <x v="0"/>
    <x v="625"/>
    <s v="IND"/>
    <m/>
    <x v="110"/>
    <x v="582"/>
    <n v="0"/>
    <n v="0"/>
    <x v="3"/>
    <x v="600"/>
    <n v="10411000"/>
    <m/>
    <n v="1873980"/>
    <m/>
    <m/>
    <m/>
    <m/>
    <m/>
    <m/>
    <m/>
    <m/>
    <m/>
    <m/>
    <m/>
    <s v="OK"/>
    <m/>
    <m/>
    <m/>
    <s v="YARN"/>
    <n v="639.33412469686743"/>
    <n v="115.08014244543614"/>
    <n v="0"/>
    <x v="110"/>
  </r>
  <r>
    <n v="69"/>
    <d v="2023-12-18T00:00:00"/>
    <x v="1022"/>
    <d v="2023-12-14T00:00:00"/>
    <s v="Raw Material"/>
    <x v="0"/>
    <x v="582"/>
    <s v="IND"/>
    <m/>
    <x v="14"/>
    <x v="595"/>
    <n v="0"/>
    <n v="0"/>
    <x v="6"/>
    <x v="577"/>
    <n v="37050243"/>
    <m/>
    <n v="6669043.7399999993"/>
    <m/>
    <m/>
    <m/>
    <m/>
    <m/>
    <m/>
    <d v="2024-06-11T00:00:00"/>
    <m/>
    <m/>
    <m/>
    <m/>
    <s v="OK"/>
    <m/>
    <m/>
    <m/>
    <s v="YARN"/>
    <n v="544.53619929453259"/>
    <n v="98.016515873015862"/>
    <n v="0"/>
    <x v="106"/>
  </r>
  <r>
    <n v="70"/>
    <d v="2023-12-18T00:00:00"/>
    <x v="1023"/>
    <d v="2023-12-14T00:00:00"/>
    <s v="Raw Material"/>
    <x v="0"/>
    <x v="626"/>
    <s v="IND"/>
    <m/>
    <x v="27"/>
    <x v="596"/>
    <n v="0"/>
    <n v="0"/>
    <x v="10"/>
    <x v="565"/>
    <n v="17200000"/>
    <m/>
    <n v="3096000"/>
    <m/>
    <m/>
    <m/>
    <m/>
    <m/>
    <m/>
    <m/>
    <m/>
    <m/>
    <m/>
    <m/>
    <s v="OK"/>
    <m/>
    <m/>
    <m/>
    <s v="YARN"/>
    <n v="947.97799875340888"/>
    <n v="170.6360397756136"/>
    <n v="0"/>
    <x v="106"/>
  </r>
  <r>
    <n v="71"/>
    <d v="2023-12-22T00:00:00"/>
    <x v="1024"/>
    <d v="2023-12-18T00:00:00"/>
    <s v="Raw Material"/>
    <x v="0"/>
    <x v="627"/>
    <s v="IND"/>
    <m/>
    <x v="19"/>
    <x v="562"/>
    <n v="0"/>
    <n v="0"/>
    <x v="10"/>
    <x v="580"/>
    <n v="5525036"/>
    <m/>
    <n v="994506.48"/>
    <m/>
    <m/>
    <m/>
    <m/>
    <m/>
    <m/>
    <m/>
    <m/>
    <m/>
    <m/>
    <m/>
    <s v="OK"/>
    <m/>
    <m/>
    <m/>
    <s v="YARN"/>
    <n v="716.49496835771345"/>
    <n v="128.96909430438842"/>
    <n v="0"/>
    <x v="264"/>
  </r>
  <r>
    <n v="72"/>
    <d v="2023-12-22T00:00:00"/>
    <x v="1025"/>
    <d v="2023-12-18T00:00:00"/>
    <s v="Raw Material"/>
    <x v="0"/>
    <x v="628"/>
    <s v="IND"/>
    <m/>
    <x v="19"/>
    <x v="597"/>
    <n v="0"/>
    <n v="0"/>
    <x v="10"/>
    <x v="580"/>
    <n v="8200054"/>
    <m/>
    <n v="1476009.72"/>
    <m/>
    <m/>
    <m/>
    <m/>
    <m/>
    <m/>
    <m/>
    <m/>
    <m/>
    <m/>
    <m/>
    <s v="OK"/>
    <m/>
    <m/>
    <m/>
    <s v="YARN"/>
    <n v="903.88602292768962"/>
    <n v="162.69948412698412"/>
    <n v="0"/>
    <x v="264"/>
  </r>
  <r>
    <n v="73"/>
    <d v="2023-12-22T00:00:00"/>
    <x v="1026"/>
    <d v="2023-12-18T00:00:00"/>
    <s v="Raw Material"/>
    <x v="1"/>
    <x v="629"/>
    <s v="IND"/>
    <m/>
    <x v="102"/>
    <x v="598"/>
    <n v="8482.32"/>
    <n v="8482.32"/>
    <x v="10"/>
    <x v="598"/>
    <n v="71949753"/>
    <m/>
    <n v="12950955.539999999"/>
    <m/>
    <m/>
    <m/>
    <m/>
    <m/>
    <m/>
    <m/>
    <m/>
    <m/>
    <m/>
    <m/>
    <s v="OK"/>
    <m/>
    <m/>
    <m/>
    <s v="YARN"/>
    <n v="8482.3200492318138"/>
    <n v="1526.8176088617265"/>
    <n v="12950955.539999999"/>
    <x v="264"/>
  </r>
  <r>
    <n v="74"/>
    <d v="2023-12-22T00:00:00"/>
    <x v="1027"/>
    <d v="2023-12-18T00:00:00"/>
    <s v="Raw Material"/>
    <x v="0"/>
    <x v="630"/>
    <s v="IND"/>
    <m/>
    <x v="27"/>
    <x v="558"/>
    <n v="0"/>
    <n v="0"/>
    <x v="10"/>
    <x v="597"/>
    <n v="5698537"/>
    <m/>
    <n v="1025736.6599999999"/>
    <m/>
    <m/>
    <m/>
    <m/>
    <m/>
    <m/>
    <m/>
    <m/>
    <m/>
    <m/>
    <m/>
    <s v="OK"/>
    <m/>
    <m/>
    <m/>
    <s v="YARN"/>
    <n v="959.00093568668638"/>
    <n v="172.62016842360353"/>
    <n v="0"/>
    <x v="264"/>
  </r>
  <r>
    <n v="75"/>
    <d v="2023-12-12T00:00:00"/>
    <x v="1028"/>
    <d v="2023-12-08T00:00:00"/>
    <s v="Raw Material"/>
    <x v="0"/>
    <x v="631"/>
    <s v="IND"/>
    <m/>
    <x v="110"/>
    <x v="582"/>
    <n v="0"/>
    <n v="0"/>
    <x v="3"/>
    <x v="601"/>
    <n v="11599999"/>
    <m/>
    <n v="2087999.8199999998"/>
    <m/>
    <m/>
    <m/>
    <m/>
    <m/>
    <m/>
    <m/>
    <m/>
    <m/>
    <m/>
    <m/>
    <s v="OK"/>
    <m/>
    <m/>
    <m/>
    <s v="YARN"/>
    <n v="639.33397928116801"/>
    <n v="115.08011627061023"/>
    <n v="0"/>
    <x v="265"/>
  </r>
  <r>
    <n v="76"/>
    <d v="2023-12-01T00:00:00"/>
    <x v="1029"/>
    <d v="2023-11-04T00:00:00"/>
    <s v="Raw Material"/>
    <x v="0"/>
    <x v="632"/>
    <s v="IND"/>
    <m/>
    <x v="27"/>
    <x v="591"/>
    <n v="0"/>
    <n v="0"/>
    <x v="10"/>
    <x v="565"/>
    <n v="13200000"/>
    <m/>
    <n v="2376000"/>
    <m/>
    <m/>
    <m/>
    <m/>
    <m/>
    <m/>
    <d v="2024-06-11T00:00:00"/>
    <m/>
    <m/>
    <m/>
    <m/>
    <s v="OK"/>
    <m/>
    <m/>
    <m/>
    <s v="YARN"/>
    <n v="970.0176366843034"/>
    <n v="174.60317460317461"/>
    <n v="0"/>
    <x v="99"/>
  </r>
  <r>
    <n v="77"/>
    <d v="2023-12-31T00:00:00"/>
    <x v="1030"/>
    <d v="2023-12-28T00:00:00"/>
    <s v="Raw Material"/>
    <x v="0"/>
    <x v="633"/>
    <s v="IND"/>
    <m/>
    <x v="108"/>
    <x v="599"/>
    <n v="0"/>
    <n v="0"/>
    <x v="19"/>
    <x v="602"/>
    <n v="33963941"/>
    <m/>
    <n v="6113509.3799999999"/>
    <m/>
    <m/>
    <m/>
    <m/>
    <m/>
    <m/>
    <d v="2024-04-25T00:00:00"/>
    <m/>
    <m/>
    <m/>
    <m/>
    <s v="OK"/>
    <m/>
    <m/>
    <m/>
    <s v="FABRIC"/>
    <n v="1031.304193362281"/>
    <n v="185.63475480521058"/>
    <n v="0"/>
    <x v="266"/>
  </r>
  <r>
    <n v="78"/>
    <d v="2024-01-03T00:00:00"/>
    <x v="1031"/>
    <d v="2023-12-30T00:00:00"/>
    <s v="Raw Material"/>
    <x v="0"/>
    <x v="634"/>
    <s v="IND"/>
    <m/>
    <x v="19"/>
    <x v="97"/>
    <n v="0"/>
    <n v="0"/>
    <x v="10"/>
    <x v="580"/>
    <n v="8547056"/>
    <m/>
    <n v="1538470.0799999998"/>
    <m/>
    <m/>
    <m/>
    <m/>
    <m/>
    <m/>
    <m/>
    <m/>
    <m/>
    <m/>
    <m/>
    <s v="OK"/>
    <m/>
    <m/>
    <m/>
    <s v="YARN"/>
    <n v="727.51799418466089"/>
    <n v="130.95323895323895"/>
    <n v="0"/>
    <x v="267"/>
  </r>
  <r>
    <n v="79"/>
    <d v="2024-01-03T00:00:00"/>
    <x v="1032"/>
    <d v="2023-12-30T00:00:00"/>
    <s v="Raw Material"/>
    <x v="0"/>
    <x v="635"/>
    <s v="IND"/>
    <m/>
    <x v="15"/>
    <x v="600"/>
    <n v="0"/>
    <n v="0"/>
    <x v="10"/>
    <x v="573"/>
    <n v="10248067"/>
    <m/>
    <n v="1844652.0599999998"/>
    <m/>
    <m/>
    <m/>
    <m/>
    <m/>
    <m/>
    <d v="2024-04-25T00:00:00"/>
    <m/>
    <m/>
    <m/>
    <m/>
    <s v="OK"/>
    <m/>
    <m/>
    <m/>
    <s v="YARN"/>
    <n v="1344.8059702275973"/>
    <n v="242.06507464096748"/>
    <n v="0"/>
    <x v="267"/>
  </r>
  <r>
    <n v="80"/>
    <d v="2024-01-03T00:00:00"/>
    <x v="1033"/>
    <d v="2023-12-30T00:00:00"/>
    <s v="Raw Material"/>
    <x v="1"/>
    <x v="569"/>
    <s v="IND"/>
    <m/>
    <x v="27"/>
    <x v="558"/>
    <n v="226800"/>
    <n v="226800"/>
    <x v="10"/>
    <x v="565"/>
    <n v="217501427"/>
    <m/>
    <n v="39150256.859999999"/>
    <m/>
    <m/>
    <m/>
    <m/>
    <m/>
    <m/>
    <m/>
    <m/>
    <m/>
    <m/>
    <m/>
    <s v="OK"/>
    <m/>
    <m/>
    <m/>
    <s v="YARN"/>
    <n v="959.00100088183422"/>
    <n v="172.62018015873016"/>
    <n v="39150256.859999999"/>
    <x v="267"/>
  </r>
  <r>
    <n v="81"/>
    <d v="2024-01-03T00:00:00"/>
    <x v="1034"/>
    <d v="2023-12-30T00:00:00"/>
    <s v="Raw Material"/>
    <x v="0"/>
    <x v="607"/>
    <s v="IND"/>
    <m/>
    <x v="32"/>
    <x v="601"/>
    <n v="0"/>
    <n v="0"/>
    <x v="3"/>
    <x v="594"/>
    <n v="36679741"/>
    <m/>
    <n v="6602353.3799999999"/>
    <m/>
    <m/>
    <m/>
    <m/>
    <m/>
    <m/>
    <d v="2024-04-25T00:00:00"/>
    <m/>
    <m/>
    <m/>
    <m/>
    <s v="OK"/>
    <m/>
    <m/>
    <m/>
    <s v="YARN"/>
    <n v="1289.6910134483232"/>
    <n v="232.14438242069821"/>
    <n v="0"/>
    <x v="267"/>
  </r>
  <r>
    <n v="82"/>
    <d v="2024-01-03T00:00:00"/>
    <x v="1035"/>
    <d v="2023-12-30T00:00:00"/>
    <s v="Raw Material"/>
    <x v="0"/>
    <x v="249"/>
    <s v="IND"/>
    <m/>
    <x v="33"/>
    <x v="602"/>
    <n v="0"/>
    <n v="0"/>
    <x v="12"/>
    <x v="603"/>
    <n v="2325000"/>
    <m/>
    <n v="418500"/>
    <m/>
    <m/>
    <m/>
    <m/>
    <m/>
    <m/>
    <d v="2024-04-25T00:00:00"/>
    <m/>
    <m/>
    <m/>
    <m/>
    <s v="OK"/>
    <m/>
    <m/>
    <m/>
    <s v="Chemical"/>
    <n v="155"/>
    <n v="27.9"/>
    <n v="0"/>
    <x v="267"/>
  </r>
  <r>
    <n v="83"/>
    <d v="2024-01-07T00:00:00"/>
    <x v="1036"/>
    <d v="2024-01-03T00:00:00"/>
    <s v="Raw Material"/>
    <x v="2"/>
    <x v="614"/>
    <s v="IND"/>
    <m/>
    <x v="15"/>
    <x v="603"/>
    <n v="2463.3900000000003"/>
    <n v="5896.8"/>
    <x v="10"/>
    <x v="604"/>
    <n v="14820097"/>
    <m/>
    <n v="2667617.46"/>
    <m/>
    <m/>
    <m/>
    <m/>
    <m/>
    <m/>
    <m/>
    <m/>
    <m/>
    <m/>
    <m/>
    <s v="OK"/>
    <m/>
    <m/>
    <m/>
    <s v="YARN"/>
    <n v="2513.2439628272959"/>
    <n v="452.38391330891329"/>
    <n v="1114398.0082060441"/>
    <x v="268"/>
  </r>
  <r>
    <n v="84"/>
    <d v="2024-01-07T00:00:00"/>
    <x v="1037"/>
    <d v="2024-01-03T00:00:00"/>
    <s v="Raw Material"/>
    <x v="0"/>
    <x v="636"/>
    <s v="IND"/>
    <m/>
    <x v="110"/>
    <x v="582"/>
    <n v="0"/>
    <n v="0"/>
    <x v="3"/>
    <x v="601"/>
    <n v="10785580"/>
    <m/>
    <n v="1941404.4"/>
    <m/>
    <m/>
    <m/>
    <m/>
    <m/>
    <m/>
    <m/>
    <m/>
    <m/>
    <m/>
    <m/>
    <s v="OK"/>
    <m/>
    <m/>
    <m/>
    <s v="YARN"/>
    <n v="639.33377711835726"/>
    <n v="115.0800798813043"/>
    <n v="0"/>
    <x v="268"/>
  </r>
  <r>
    <n v="85"/>
    <d v="2024-01-01T00:00:00"/>
    <x v="1038"/>
    <d v="2023-12-04T00:00:00"/>
    <s v="Raw Material"/>
    <x v="0"/>
    <x v="637"/>
    <s v="IND"/>
    <m/>
    <x v="110"/>
    <x v="582"/>
    <n v="0"/>
    <n v="0"/>
    <x v="3"/>
    <x v="601"/>
    <n v="10730000"/>
    <m/>
    <n v="1931400"/>
    <m/>
    <m/>
    <m/>
    <m/>
    <m/>
    <m/>
    <m/>
    <m/>
    <m/>
    <m/>
    <m/>
    <s v="OK"/>
    <m/>
    <m/>
    <m/>
    <s v="YARN"/>
    <n v="639.33399630223039"/>
    <n v="115.08011933440147"/>
    <n v="0"/>
    <x v="269"/>
  </r>
  <r>
    <n v="86"/>
    <d v="2024-01-14T00:00:00"/>
    <x v="1039"/>
    <d v="2024-01-10T00:00:00"/>
    <s v="Raw Material"/>
    <x v="1"/>
    <x v="638"/>
    <s v="IND"/>
    <m/>
    <x v="27"/>
    <x v="558"/>
    <n v="4536"/>
    <n v="4536"/>
    <x v="10"/>
    <x v="565"/>
    <n v="4350000"/>
    <m/>
    <n v="783000"/>
    <m/>
    <m/>
    <m/>
    <m/>
    <m/>
    <m/>
    <m/>
    <m/>
    <m/>
    <m/>
    <m/>
    <s v="OK"/>
    <m/>
    <m/>
    <m/>
    <s v="YARN"/>
    <n v="958.99470899470896"/>
    <n v="172.61904761904762"/>
    <n v="783000"/>
    <x v="270"/>
  </r>
  <r>
    <n v="87"/>
    <d v="2024-01-16T00:00:00"/>
    <x v="1040"/>
    <d v="2024-01-12T00:00:00"/>
    <s v="Raw Material"/>
    <x v="2"/>
    <x v="639"/>
    <s v="IND"/>
    <m/>
    <x v="27"/>
    <x v="570"/>
    <n v="49029.9493"/>
    <n v="226798.5123"/>
    <x v="10"/>
    <x v="565"/>
    <n v="227500000"/>
    <m/>
    <n v="40950000"/>
    <m/>
    <m/>
    <m/>
    <m/>
    <m/>
    <m/>
    <m/>
    <m/>
    <m/>
    <m/>
    <m/>
    <s v="OK"/>
    <m/>
    <m/>
    <m/>
    <s v="YARN"/>
    <n v="1003.0929995655002"/>
    <n v="180.55673992179004"/>
    <n v="8852687.8041386511"/>
    <x v="271"/>
  </r>
  <r>
    <n v="88"/>
    <d v="2024-01-15T00:00:00"/>
    <x v="1041"/>
    <d v="2024-01-12T00:00:00"/>
    <s v="Raw Material"/>
    <x v="0"/>
    <x v="640"/>
    <s v="IND"/>
    <m/>
    <x v="108"/>
    <x v="604"/>
    <n v="0"/>
    <n v="0"/>
    <x v="19"/>
    <x v="602"/>
    <n v="32001011"/>
    <m/>
    <n v="5760181.9799999995"/>
    <m/>
    <m/>
    <m/>
    <m/>
    <m/>
    <m/>
    <d v="2024-04-25T00:00:00"/>
    <m/>
    <m/>
    <m/>
    <m/>
    <s v="OK"/>
    <m/>
    <m/>
    <m/>
    <s v="FABRIC"/>
    <n v="1010.7391112093743"/>
    <n v="181.93304001768735"/>
    <n v="0"/>
    <x v="135"/>
  </r>
  <r>
    <n v="89"/>
    <d v="2024-01-16T00:00:00"/>
    <x v="1042"/>
    <d v="2024-01-13T00:00:00"/>
    <s v="Raw Material"/>
    <x v="0"/>
    <x v="641"/>
    <s v="IND"/>
    <m/>
    <x v="12"/>
    <x v="605"/>
    <n v="0"/>
    <n v="0"/>
    <x v="2"/>
    <x v="605"/>
    <n v="17865990"/>
    <m/>
    <n v="3215878.1999999997"/>
    <m/>
    <m/>
    <m/>
    <m/>
    <m/>
    <m/>
    <m/>
    <m/>
    <m/>
    <m/>
    <m/>
    <s v="OK"/>
    <m/>
    <m/>
    <m/>
    <s v="FABRIC"/>
    <n v="980.35502633889382"/>
    <n v="176.46390474100087"/>
    <n v="0"/>
    <x v="271"/>
  </r>
  <r>
    <n v="90"/>
    <d v="2024-01-16T00:00:00"/>
    <x v="1043"/>
    <d v="2024-01-13T00:00:00"/>
    <s v="Raw Material"/>
    <x v="0"/>
    <x v="642"/>
    <s v="IND"/>
    <m/>
    <x v="12"/>
    <x v="580"/>
    <n v="0"/>
    <n v="0"/>
    <x v="2"/>
    <x v="605"/>
    <n v="12530000"/>
    <m/>
    <n v="2255400"/>
    <m/>
    <m/>
    <m/>
    <m/>
    <m/>
    <m/>
    <d v="2024-06-11T00:00:00"/>
    <m/>
    <m/>
    <m/>
    <m/>
    <s v="OK"/>
    <m/>
    <m/>
    <m/>
    <s v="FABRIC"/>
    <n v="984.67583497053045"/>
    <n v="177.24165029469549"/>
    <n v="0"/>
    <x v="271"/>
  </r>
  <r>
    <n v="91"/>
    <d v="2024-01-16T00:00:00"/>
    <x v="1044"/>
    <d v="2024-01-13T00:00:00"/>
    <s v="Raw Material"/>
    <x v="2"/>
    <x v="643"/>
    <s v="IND"/>
    <m/>
    <x v="12"/>
    <x v="580"/>
    <n v="416.07999999999993"/>
    <n v="18165"/>
    <x v="2"/>
    <x v="605"/>
    <n v="17900000"/>
    <m/>
    <n v="3222000"/>
    <m/>
    <m/>
    <m/>
    <m/>
    <m/>
    <m/>
    <m/>
    <m/>
    <m/>
    <m/>
    <m/>
    <s v="OK"/>
    <m/>
    <m/>
    <m/>
    <s v="FABRIC"/>
    <n v="985.41150564271948"/>
    <n v="177.37407101568951"/>
    <n v="73801.803468208076"/>
    <x v="271"/>
  </r>
  <r>
    <n v="92"/>
    <d v="2024-01-20T00:00:00"/>
    <x v="1045"/>
    <d v="2024-01-16T00:00:00"/>
    <s v="Raw Material"/>
    <x v="1"/>
    <x v="644"/>
    <s v="IND"/>
    <m/>
    <x v="15"/>
    <x v="606"/>
    <n v="5443.1643000000004"/>
    <n v="5443.1643000000004"/>
    <x v="10"/>
    <x v="573"/>
    <n v="7560000"/>
    <m/>
    <n v="1360800"/>
    <m/>
    <m/>
    <m/>
    <m/>
    <m/>
    <m/>
    <m/>
    <m/>
    <m/>
    <m/>
    <m/>
    <s v="OK"/>
    <m/>
    <m/>
    <m/>
    <s v="YARN"/>
    <n v="1388.897998173599"/>
    <n v="250.00163967124783"/>
    <n v="1360800"/>
    <x v="121"/>
  </r>
  <r>
    <n v="93"/>
    <d v="2024-01-20T00:00:00"/>
    <x v="1046"/>
    <d v="2024-01-16T00:00:00"/>
    <s v="Raw Material"/>
    <x v="0"/>
    <x v="645"/>
    <s v="IND"/>
    <m/>
    <x v="19"/>
    <x v="566"/>
    <n v="0"/>
    <n v="0"/>
    <x v="10"/>
    <x v="580"/>
    <n v="5810000"/>
    <m/>
    <n v="1045800"/>
    <m/>
    <m/>
    <m/>
    <m/>
    <m/>
    <m/>
    <d v="2024-06-11T00:00:00"/>
    <m/>
    <m/>
    <m/>
    <m/>
    <s v="OK"/>
    <m/>
    <m/>
    <m/>
    <s v="YARN"/>
    <n v="771.60999027492517"/>
    <n v="138.88979824948655"/>
    <n v="0"/>
    <x v="121"/>
  </r>
  <r>
    <n v="94"/>
    <d v="2024-01-20T00:00:00"/>
    <x v="1047"/>
    <d v="2024-01-16T00:00:00"/>
    <s v="Raw Material"/>
    <x v="0"/>
    <x v="646"/>
    <s v="IND"/>
    <m/>
    <x v="32"/>
    <x v="545"/>
    <n v="0"/>
    <n v="0"/>
    <x v="3"/>
    <x v="594"/>
    <n v="47940000"/>
    <m/>
    <n v="8629200"/>
    <m/>
    <m/>
    <m/>
    <m/>
    <m/>
    <m/>
    <d v="2024-04-25T00:00:00"/>
    <m/>
    <m/>
    <m/>
    <m/>
    <s v="OK"/>
    <m/>
    <m/>
    <m/>
    <s v="YARN"/>
    <n v="1322.7600018190849"/>
    <n v="238.09680032743526"/>
    <n v="0"/>
    <x v="121"/>
  </r>
  <r>
    <n v="95"/>
    <d v="2024-01-20T00:00:00"/>
    <x v="1048"/>
    <d v="2024-01-16T00:00:00"/>
    <s v="Raw Material"/>
    <x v="0"/>
    <x v="647"/>
    <s v="IND"/>
    <m/>
    <x v="111"/>
    <x v="87"/>
    <n v="0"/>
    <n v="0"/>
    <x v="3"/>
    <x v="567"/>
    <n v="7100000"/>
    <m/>
    <n v="1278000"/>
    <m/>
    <m/>
    <m/>
    <m/>
    <m/>
    <m/>
    <d v="2024-04-25T00:00:00"/>
    <m/>
    <m/>
    <m/>
    <m/>
    <s v="OK"/>
    <m/>
    <m/>
    <m/>
    <s v="YARN"/>
    <n v="782.63300759780122"/>
    <n v="140.87394136760423"/>
    <n v="0"/>
    <x v="121"/>
  </r>
  <r>
    <n v="96"/>
    <d v="2024-01-20T00:00:00"/>
    <x v="1049"/>
    <d v="2024-01-16T00:00:00"/>
    <s v="Raw Material"/>
    <x v="2"/>
    <x v="648"/>
    <s v="IND"/>
    <m/>
    <x v="110"/>
    <x v="607"/>
    <n v="179.59559999999965"/>
    <n v="6758.5955999999996"/>
    <x v="3"/>
    <x v="606"/>
    <n v="3978300"/>
    <m/>
    <n v="716094"/>
    <m/>
    <m/>
    <m/>
    <m/>
    <m/>
    <m/>
    <m/>
    <m/>
    <m/>
    <m/>
    <m/>
    <s v="OK"/>
    <m/>
    <m/>
    <m/>
    <s v="YARN"/>
    <n v="588.62820554021607"/>
    <n v="105.9530769972389"/>
    <n v="19028.706435165281"/>
    <x v="121"/>
  </r>
  <r>
    <n v="97"/>
    <d v="2024-01-20T00:00:00"/>
    <x v="1050"/>
    <d v="2024-01-16T00:00:00"/>
    <s v="Raw Material"/>
    <x v="2"/>
    <x v="649"/>
    <s v="IND"/>
    <m/>
    <x v="110"/>
    <x v="311"/>
    <n v="671.39819999999997"/>
    <n v="3311.2582000000002"/>
    <x v="3"/>
    <x v="606"/>
    <n v="1985600"/>
    <m/>
    <n v="357408"/>
    <m/>
    <m/>
    <m/>
    <m/>
    <m/>
    <m/>
    <m/>
    <m/>
    <m/>
    <m/>
    <m/>
    <s v="OK"/>
    <m/>
    <m/>
    <m/>
    <s v="YARN"/>
    <n v="599.65121415176861"/>
    <n v="107.93721854731835"/>
    <n v="72468.85424567615"/>
    <x v="121"/>
  </r>
  <r>
    <n v="98"/>
    <d v="2024-01-20T00:00:00"/>
    <x v="1051"/>
    <d v="2024-01-16T00:00:00"/>
    <s v="Raw Material"/>
    <x v="0"/>
    <x v="647"/>
    <s v="IND"/>
    <m/>
    <x v="111"/>
    <x v="87"/>
    <n v="0"/>
    <n v="0"/>
    <x v="3"/>
    <x v="567"/>
    <n v="7100000"/>
    <m/>
    <n v="1278000"/>
    <m/>
    <m/>
    <m/>
    <m/>
    <m/>
    <m/>
    <d v="2024-04-25T00:00:00"/>
    <m/>
    <m/>
    <m/>
    <m/>
    <s v="OK"/>
    <m/>
    <m/>
    <m/>
    <s v="YARN"/>
    <n v="782.63300759780122"/>
    <n v="140.87394136760423"/>
    <n v="0"/>
    <x v="121"/>
  </r>
  <r>
    <n v="99"/>
    <d v="2024-01-20T00:00:00"/>
    <x v="1052"/>
    <d v="2024-01-16T00:00:00"/>
    <s v="Raw Material"/>
    <x v="0"/>
    <x v="647"/>
    <s v="IND"/>
    <m/>
    <x v="111"/>
    <x v="87"/>
    <n v="0"/>
    <n v="0"/>
    <x v="3"/>
    <x v="567"/>
    <n v="7100000"/>
    <m/>
    <n v="1278000"/>
    <m/>
    <m/>
    <m/>
    <m/>
    <m/>
    <m/>
    <d v="2024-04-25T00:00:00"/>
    <m/>
    <m/>
    <m/>
    <m/>
    <s v="OK"/>
    <m/>
    <m/>
    <m/>
    <s v="YARN"/>
    <n v="782.63300759780122"/>
    <n v="140.87394136760423"/>
    <n v="0"/>
    <x v="121"/>
  </r>
  <r>
    <n v="100"/>
    <d v="2024-01-28T00:00:00"/>
    <x v="1053"/>
    <d v="2024-01-24T00:00:00"/>
    <s v="Raw Material"/>
    <x v="0"/>
    <x v="650"/>
    <s v="IND"/>
    <m/>
    <x v="108"/>
    <x v="599"/>
    <n v="0"/>
    <n v="0"/>
    <x v="19"/>
    <x v="602"/>
    <n v="12573490"/>
    <m/>
    <n v="2263228.1999999997"/>
    <m/>
    <m/>
    <m/>
    <m/>
    <m/>
    <m/>
    <d v="2024-04-25T00:00:00"/>
    <m/>
    <m/>
    <m/>
    <m/>
    <s v="OK"/>
    <m/>
    <m/>
    <m/>
    <s v="FABRIC"/>
    <n v="1032.6453679369251"/>
    <n v="185.8761662286465"/>
    <n v="0"/>
    <x v="272"/>
  </r>
  <r>
    <n v="101"/>
    <d v="2024-01-27T00:00:00"/>
    <x v="1054"/>
    <d v="2024-01-23T00:00:00"/>
    <s v="Raw Material"/>
    <x v="1"/>
    <x v="651"/>
    <s v="IND"/>
    <m/>
    <x v="3"/>
    <x v="458"/>
    <n v="10160.64"/>
    <n v="10160.64"/>
    <x v="6"/>
    <x v="577"/>
    <n v="4816000"/>
    <m/>
    <n v="866880"/>
    <m/>
    <m/>
    <m/>
    <m/>
    <m/>
    <m/>
    <m/>
    <m/>
    <m/>
    <m/>
    <m/>
    <s v="OK"/>
    <m/>
    <m/>
    <m/>
    <s v="YARN"/>
    <n v="473.98589065255737"/>
    <n v="85.317460317460316"/>
    <n v="866879.99999999988"/>
    <x v="273"/>
  </r>
  <r>
    <n v="102"/>
    <d v="2024-01-29T00:00:00"/>
    <x v="1055"/>
    <d v="2024-01-25T00:00:00"/>
    <s v="Raw Material"/>
    <x v="1"/>
    <x v="652"/>
    <s v="IND"/>
    <m/>
    <x v="3"/>
    <x v="458"/>
    <n v="11067.84"/>
    <n v="11067.84"/>
    <x v="6"/>
    <x v="577"/>
    <n v="5246000"/>
    <m/>
    <n v="944280"/>
    <m/>
    <m/>
    <m/>
    <m/>
    <m/>
    <m/>
    <m/>
    <m/>
    <m/>
    <m/>
    <m/>
    <s v="OK"/>
    <m/>
    <m/>
    <m/>
    <s v="YARN"/>
    <n v="473.98589065255732"/>
    <n v="85.317460317460316"/>
    <n v="944280"/>
    <x v="126"/>
  </r>
  <r>
    <n v="103"/>
    <d v="2024-01-28T00:00:00"/>
    <x v="1056"/>
    <d v="2024-01-24T00:00:00"/>
    <s v="Raw Material"/>
    <x v="0"/>
    <x v="653"/>
    <s v="IND"/>
    <m/>
    <x v="19"/>
    <x v="478"/>
    <n v="28803.409999999996"/>
    <n v="28803.409999999996"/>
    <x v="10"/>
    <x v="607"/>
    <n v="24828499"/>
    <m/>
    <n v="4469129.82"/>
    <m/>
    <m/>
    <m/>
    <m/>
    <m/>
    <m/>
    <d v="2024-06-11T00:00:00"/>
    <m/>
    <m/>
    <m/>
    <m/>
    <s v="OK"/>
    <m/>
    <m/>
    <m/>
    <s v="YARN"/>
    <n v="861.99859669393322"/>
    <n v="155.15974740490799"/>
    <n v="4469129.82"/>
    <x v="272"/>
  </r>
  <r>
    <n v="104"/>
    <d v="2024-01-28T00:00:00"/>
    <x v="1057"/>
    <d v="2024-01-24T00:00:00"/>
    <s v="Raw Material"/>
    <x v="0"/>
    <x v="654"/>
    <s v="IND"/>
    <m/>
    <x v="29"/>
    <x v="171"/>
    <n v="0"/>
    <n v="0"/>
    <x v="10"/>
    <x v="608"/>
    <n v="2575000"/>
    <m/>
    <n v="463500"/>
    <m/>
    <m/>
    <m/>
    <m/>
    <m/>
    <m/>
    <d v="2024-04-25T00:00:00"/>
    <m/>
    <m/>
    <m/>
    <m/>
    <s v="OK"/>
    <m/>
    <m/>
    <m/>
    <s v="YARN"/>
    <n v="1135.3665580536069"/>
    <n v="204.36598044964921"/>
    <n v="0"/>
    <x v="272"/>
  </r>
  <r>
    <n v="105"/>
    <d v="2024-02-03T00:00:00"/>
    <x v="1058"/>
    <d v="2024-01-30T00:00:00"/>
    <s v="Packing Material"/>
    <x v="0"/>
    <x v="655"/>
    <s v="IND"/>
    <m/>
    <x v="105"/>
    <x v="608"/>
    <n v="0"/>
    <n v="0"/>
    <x v="9"/>
    <x v="596"/>
    <n v="1257000"/>
    <m/>
    <n v="226260"/>
    <m/>
    <m/>
    <m/>
    <m/>
    <m/>
    <m/>
    <d v="2024-04-25T00:00:00"/>
    <m/>
    <m/>
    <m/>
    <m/>
    <s v="OK"/>
    <m/>
    <m/>
    <m/>
    <s v="Packing Material"/>
    <n v="625"/>
    <n v="112.5"/>
    <n v="0"/>
    <x v="274"/>
  </r>
  <r>
    <n v="106"/>
    <d v="2024-02-03T00:00:00"/>
    <x v="1059"/>
    <d v="2024-01-30T00:00:00"/>
    <s v="Packing Material"/>
    <x v="0"/>
    <x v="656"/>
    <s v="IND"/>
    <m/>
    <x v="105"/>
    <x v="563"/>
    <n v="0"/>
    <n v="0"/>
    <x v="9"/>
    <x v="596"/>
    <n v="838002"/>
    <m/>
    <n v="150840.35999999999"/>
    <m/>
    <m/>
    <m/>
    <m/>
    <m/>
    <m/>
    <d v="2024-06-11T00:00:00"/>
    <m/>
    <m/>
    <m/>
    <m/>
    <s v="OK"/>
    <m/>
    <m/>
    <m/>
    <s v="Packing Material"/>
    <n v="600"/>
    <n v="107.99999999999999"/>
    <n v="0"/>
    <x v="274"/>
  </r>
  <r>
    <n v="107"/>
    <d v="2024-02-06T00:00:00"/>
    <x v="1060"/>
    <d v="2024-02-02T00:00:00"/>
    <s v="Raw Material"/>
    <x v="0"/>
    <x v="631"/>
    <s v="IND"/>
    <m/>
    <x v="111"/>
    <x v="527"/>
    <n v="0"/>
    <n v="0"/>
    <x v="3"/>
    <x v="567"/>
    <n v="14599999"/>
    <m/>
    <n v="2627999.8199999998"/>
    <m/>
    <m/>
    <m/>
    <m/>
    <m/>
    <m/>
    <d v="2024-04-25T00:00:00"/>
    <m/>
    <m/>
    <m/>
    <m/>
    <s v="OK"/>
    <m/>
    <m/>
    <m/>
    <s v="YARN"/>
    <n v="804.67898817672949"/>
    <n v="144.8422178718113"/>
    <n v="0"/>
    <x v="133"/>
  </r>
  <r>
    <n v="108"/>
    <d v="2024-02-13T00:00:00"/>
    <x v="1061"/>
    <d v="2024-02-09T00:00:00"/>
    <s v="Raw Material"/>
    <x v="1"/>
    <x v="657"/>
    <s v="IND"/>
    <m/>
    <x v="15"/>
    <x v="609"/>
    <n v="4490.6104999999998"/>
    <n v="4490.6104999999998"/>
    <x v="10"/>
    <x v="573"/>
    <n v="6286500"/>
    <m/>
    <n v="1131570"/>
    <m/>
    <m/>
    <m/>
    <m/>
    <m/>
    <m/>
    <m/>
    <m/>
    <m/>
    <m/>
    <m/>
    <s v="OK"/>
    <m/>
    <m/>
    <m/>
    <s v="YARN"/>
    <n v="1399.9210129669452"/>
    <n v="251.98578233405013"/>
    <n v="1131570"/>
    <x v="136"/>
  </r>
  <r>
    <n v="109"/>
    <d v="2024-02-13T00:00:00"/>
    <x v="1062"/>
    <d v="2024-02-09T00:00:00"/>
    <s v="Raw Material"/>
    <x v="0"/>
    <x v="658"/>
    <s v="IND"/>
    <m/>
    <x v="19"/>
    <x v="478"/>
    <n v="15286.22"/>
    <n v="15286.22"/>
    <x v="10"/>
    <x v="609"/>
    <n v="13176700"/>
    <m/>
    <n v="2371806"/>
    <m/>
    <m/>
    <m/>
    <m/>
    <m/>
    <m/>
    <d v="2024-06-11T00:00:00"/>
    <m/>
    <m/>
    <m/>
    <m/>
    <s v="OK"/>
    <m/>
    <m/>
    <m/>
    <s v="YARN"/>
    <n v="861.99858434590112"/>
    <n v="155.15974518226221"/>
    <n v="2371806"/>
    <x v="136"/>
  </r>
  <r>
    <n v="110"/>
    <d v="2024-02-13T00:00:00"/>
    <x v="1063"/>
    <d v="2024-02-09T00:00:00"/>
    <s v="Raw Material"/>
    <x v="0"/>
    <x v="659"/>
    <s v="IND"/>
    <m/>
    <x v="29"/>
    <x v="171"/>
    <n v="0"/>
    <n v="0"/>
    <x v="10"/>
    <x v="610"/>
    <n v="4274500"/>
    <m/>
    <n v="769410"/>
    <m/>
    <m/>
    <m/>
    <m/>
    <m/>
    <m/>
    <d v="2024-06-11T00:00:00"/>
    <m/>
    <m/>
    <m/>
    <m/>
    <s v="OK"/>
    <m/>
    <m/>
    <m/>
    <s v="YARN"/>
    <n v="1135.367583389555"/>
    <n v="204.36616501011989"/>
    <n v="0"/>
    <x v="136"/>
  </r>
  <r>
    <n v="111"/>
    <d v="2024-02-17T00:00:00"/>
    <x v="1064"/>
    <d v="2024-02-13T00:00:00"/>
    <s v="Raw Material"/>
    <x v="0"/>
    <x v="660"/>
    <s v="IND"/>
    <m/>
    <x v="111"/>
    <x v="87"/>
    <n v="0"/>
    <n v="0"/>
    <x v="3"/>
    <x v="567"/>
    <n v="2236500"/>
    <m/>
    <n v="402570"/>
    <m/>
    <m/>
    <m/>
    <m/>
    <m/>
    <m/>
    <d v="2024-06-11T00:00:00"/>
    <m/>
    <m/>
    <m/>
    <m/>
    <s v="OK"/>
    <m/>
    <m/>
    <m/>
    <s v="YARN"/>
    <n v="782.63301471846978"/>
    <n v="140.87394264932456"/>
    <n v="0"/>
    <x v="139"/>
  </r>
  <r>
    <n v="112"/>
    <d v="2024-02-17T00:00:00"/>
    <x v="1065"/>
    <d v="2024-02-13T00:00:00"/>
    <s v="Raw Material"/>
    <x v="0"/>
    <x v="661"/>
    <s v="IND"/>
    <m/>
    <x v="111"/>
    <x v="251"/>
    <n v="0"/>
    <n v="0"/>
    <x v="3"/>
    <x v="567"/>
    <n v="12199400"/>
    <m/>
    <n v="2195892"/>
    <m/>
    <m/>
    <m/>
    <m/>
    <m/>
    <m/>
    <d v="2024-06-11T00:00:00"/>
    <m/>
    <m/>
    <m/>
    <m/>
    <s v="OK"/>
    <m/>
    <m/>
    <m/>
    <s v="YARN"/>
    <n v="798.06520116939055"/>
    <n v="143.6517362104903"/>
    <n v="0"/>
    <x v="139"/>
  </r>
  <r>
    <n v="113"/>
    <d v="2024-02-17T00:00:00"/>
    <x v="1066"/>
    <d v="2024-02-13T00:00:00"/>
    <s v="Raw Material"/>
    <x v="1"/>
    <x v="647"/>
    <s v="IND"/>
    <m/>
    <x v="110"/>
    <x v="610"/>
    <n v="9071.9403999999995"/>
    <n v="9071.9403999999995"/>
    <x v="3"/>
    <x v="606"/>
    <n v="5740000"/>
    <m/>
    <n v="1033200"/>
    <m/>
    <m/>
    <m/>
    <m/>
    <m/>
    <m/>
    <m/>
    <m/>
    <m/>
    <m/>
    <m/>
    <s v="OK"/>
    <m/>
    <m/>
    <m/>
    <s v="YARN"/>
    <n v="632.72020614244775"/>
    <n v="113.8896371056406"/>
    <n v="1033200"/>
    <x v="139"/>
  </r>
  <r>
    <n v="114"/>
    <d v="2024-02-17T00:00:00"/>
    <x v="1067"/>
    <d v="2024-02-13T00:00:00"/>
    <s v="Raw Material"/>
    <x v="0"/>
    <x v="647"/>
    <s v="IND"/>
    <m/>
    <x v="111"/>
    <x v="251"/>
    <n v="0"/>
    <n v="0"/>
    <x v="3"/>
    <x v="567"/>
    <n v="7240000"/>
    <m/>
    <n v="1303200"/>
    <m/>
    <m/>
    <m/>
    <m/>
    <m/>
    <m/>
    <d v="2024-06-11T00:00:00"/>
    <m/>
    <m/>
    <m/>
    <m/>
    <s v="OK"/>
    <m/>
    <m/>
    <m/>
    <s v="YARN"/>
    <n v="798.06520774761714"/>
    <n v="143.65173739457109"/>
    <n v="0"/>
    <x v="139"/>
  </r>
  <r>
    <n v="115"/>
    <d v="2024-02-17T00:00:00"/>
    <x v="1068"/>
    <d v="2024-02-13T00:00:00"/>
    <s v="Raw Material"/>
    <x v="1"/>
    <x v="662"/>
    <s v="IND"/>
    <m/>
    <x v="110"/>
    <x v="610"/>
    <n v="15875.8958"/>
    <n v="15875.8958"/>
    <x v="3"/>
    <x v="606"/>
    <n v="10045000"/>
    <m/>
    <n v="1808100"/>
    <m/>
    <m/>
    <m/>
    <m/>
    <m/>
    <m/>
    <m/>
    <m/>
    <m/>
    <m/>
    <m/>
    <s v="OK"/>
    <m/>
    <m/>
    <m/>
    <s v="YARN"/>
    <n v="632.72020215703355"/>
    <n v="113.88963638826604"/>
    <n v="1808100"/>
    <x v="139"/>
  </r>
  <r>
    <n v="116"/>
    <d v="2024-02-18T00:00:00"/>
    <x v="1069"/>
    <d v="2024-02-14T00:00:00"/>
    <s v="Raw Material"/>
    <x v="0"/>
    <x v="631"/>
    <s v="IND"/>
    <m/>
    <x v="111"/>
    <x v="527"/>
    <n v="0"/>
    <n v="0"/>
    <x v="3"/>
    <x v="611"/>
    <n v="14599999"/>
    <m/>
    <n v="2627999.8199999998"/>
    <m/>
    <m/>
    <m/>
    <m/>
    <m/>
    <m/>
    <d v="2024-06-11T00:00:00"/>
    <m/>
    <m/>
    <m/>
    <m/>
    <s v="OK"/>
    <m/>
    <m/>
    <m/>
    <s v="YARN"/>
    <n v="804.67898817672949"/>
    <n v="144.8422178718113"/>
    <n v="0"/>
    <x v="275"/>
  </r>
  <r>
    <n v="117"/>
    <d v="2024-02-01T00:00:00"/>
    <x v="1070"/>
    <d v="2024-01-26T00:00:00"/>
    <s v="Raw Material"/>
    <x v="0"/>
    <x v="663"/>
    <s v="IND"/>
    <m/>
    <x v="19"/>
    <x v="611"/>
    <n v="0"/>
    <n v="0"/>
    <x v="10"/>
    <x v="612"/>
    <n v="5032000"/>
    <m/>
    <n v="905760"/>
    <m/>
    <m/>
    <m/>
    <m/>
    <m/>
    <m/>
    <m/>
    <m/>
    <m/>
    <m/>
    <m/>
    <s v="OK"/>
    <m/>
    <m/>
    <m/>
    <s v="YARN"/>
    <n v="815.69664902998238"/>
    <n v="146.82539682539684"/>
    <n v="0"/>
    <x v="128"/>
  </r>
  <r>
    <n v="118"/>
    <d v="2024-02-18T00:00:00"/>
    <x v="1071"/>
    <d v="2024-02-14T00:00:00"/>
    <s v="Raw Material"/>
    <x v="0"/>
    <x v="664"/>
    <s v="IND"/>
    <m/>
    <x v="19"/>
    <x v="612"/>
    <n v="0"/>
    <n v="0"/>
    <x v="10"/>
    <x v="182"/>
    <n v="14180400"/>
    <m/>
    <n v="2552472"/>
    <m/>
    <m/>
    <m/>
    <m/>
    <m/>
    <m/>
    <m/>
    <m/>
    <m/>
    <m/>
    <m/>
    <s v="OK"/>
    <m/>
    <m/>
    <m/>
    <s v="YARN"/>
    <n v="773.80952380952385"/>
    <n v="139.28571428571431"/>
    <n v="0"/>
    <x v="275"/>
  </r>
  <r>
    <n v="119"/>
    <d v="2024-02-18T00:00:00"/>
    <x v="1072"/>
    <d v="2024-02-14T00:00:00"/>
    <s v="Raw Material"/>
    <x v="2"/>
    <x v="665"/>
    <s v="IND"/>
    <m/>
    <x v="19"/>
    <x v="613"/>
    <n v="11668.24"/>
    <n v="13335.84"/>
    <x v="10"/>
    <x v="578"/>
    <n v="9849001"/>
    <m/>
    <n v="1772820.18"/>
    <m/>
    <m/>
    <m/>
    <m/>
    <m/>
    <m/>
    <m/>
    <m/>
    <m/>
    <m/>
    <m/>
    <s v="OK"/>
    <m/>
    <m/>
    <m/>
    <s v="YARN"/>
    <n v="738.53623018872452"/>
    <n v="132.9365214339704"/>
    <n v="1551135.2368567106"/>
    <x v="275"/>
  </r>
  <r>
    <n v="120"/>
    <d v="2024-02-18T00:00:00"/>
    <x v="1073"/>
    <d v="2024-02-14T00:00:00"/>
    <s v="Raw Material"/>
    <x v="1"/>
    <x v="666"/>
    <s v="IND"/>
    <m/>
    <x v="19"/>
    <x v="614"/>
    <n v="11884.32"/>
    <n v="11884.32"/>
    <x v="10"/>
    <x v="578"/>
    <n v="9039000"/>
    <m/>
    <n v="1627020"/>
    <m/>
    <m/>
    <m/>
    <m/>
    <m/>
    <m/>
    <m/>
    <m/>
    <m/>
    <m/>
    <m/>
    <s v="OK"/>
    <m/>
    <m/>
    <m/>
    <s v="YARN"/>
    <n v="760.58201058201064"/>
    <n v="136.9047619047619"/>
    <n v="1627019.9999999998"/>
    <x v="275"/>
  </r>
  <r>
    <n v="121"/>
    <d v="2024-02-19T00:00:00"/>
    <x v="1074"/>
    <d v="2024-02-15T00:00:00"/>
    <s v="Raw Material"/>
    <x v="1"/>
    <x v="667"/>
    <s v="IND"/>
    <m/>
    <x v="3"/>
    <x v="458"/>
    <n v="1451.52"/>
    <n v="1451.52"/>
    <x v="6"/>
    <x v="577"/>
    <n v="688000"/>
    <m/>
    <n v="123840"/>
    <m/>
    <m/>
    <m/>
    <m/>
    <m/>
    <m/>
    <m/>
    <m/>
    <m/>
    <m/>
    <m/>
    <s v="OK"/>
    <m/>
    <m/>
    <m/>
    <s v="YARN"/>
    <n v="473.98589065255732"/>
    <n v="85.317460317460316"/>
    <n v="123840"/>
    <x v="276"/>
  </r>
  <r>
    <n v="122"/>
    <d v="2024-02-19T00:00:00"/>
    <x v="1075"/>
    <d v="2024-02-15T00:00:00"/>
    <s v="Raw Material"/>
    <x v="1"/>
    <x v="668"/>
    <s v="IND"/>
    <m/>
    <x v="19"/>
    <x v="615"/>
    <n v="12020.4"/>
    <n v="12020.4"/>
    <x v="10"/>
    <x v="613"/>
    <n v="144490016"/>
    <m/>
    <n v="26008202.879999999"/>
    <m/>
    <m/>
    <m/>
    <m/>
    <m/>
    <m/>
    <m/>
    <m/>
    <m/>
    <m/>
    <m/>
    <s v="OK"/>
    <m/>
    <m/>
    <m/>
    <s v="YARN"/>
    <n v="12020.399986689295"/>
    <n v="2163.6719976040731"/>
    <n v="26008202.879999999"/>
    <x v="276"/>
  </r>
  <r>
    <n v="123"/>
    <d v="2024-02-20T00:00:00"/>
    <x v="1076"/>
    <d v="2024-02-16T00:00:00"/>
    <s v="Raw Material"/>
    <x v="1"/>
    <x v="669"/>
    <s v="IND"/>
    <m/>
    <x v="27"/>
    <x v="177"/>
    <n v="226798.5122"/>
    <n v="226798.5122"/>
    <x v="10"/>
    <x v="565"/>
    <n v="232500000"/>
    <m/>
    <n v="41850000"/>
    <m/>
    <m/>
    <m/>
    <m/>
    <m/>
    <m/>
    <m/>
    <m/>
    <m/>
    <m/>
    <m/>
    <s v="OK"/>
    <m/>
    <m/>
    <m/>
    <s v="YARN"/>
    <n v="1025.139000007955"/>
    <n v="184.52502000143193"/>
    <n v="41850000"/>
    <x v="277"/>
  </r>
  <r>
    <n v="124"/>
    <d v="2024-02-23T00:00:00"/>
    <x v="1077"/>
    <d v="2024-02-19T00:00:00"/>
    <s v="Raw Material"/>
    <x v="1"/>
    <x v="670"/>
    <s v="IND"/>
    <m/>
    <x v="15"/>
    <x v="616"/>
    <n v="16420.212299999999"/>
    <n v="16420.212299999999"/>
    <x v="10"/>
    <x v="604"/>
    <n v="36562000"/>
    <m/>
    <n v="6581160"/>
    <m/>
    <m/>
    <m/>
    <m/>
    <m/>
    <m/>
    <m/>
    <m/>
    <m/>
    <m/>
    <m/>
    <s v="OK"/>
    <m/>
    <m/>
    <m/>
    <s v="YARN"/>
    <n v="2226.6459977499803"/>
    <n v="400.79627959499646"/>
    <n v="6581160"/>
    <x v="278"/>
  </r>
  <r>
    <n v="125"/>
    <d v="2024-02-24T00:00:00"/>
    <x v="1078"/>
    <d v="2024-02-20T00:00:00"/>
    <s v="Raw Material"/>
    <x v="1"/>
    <x v="68"/>
    <s v="IND"/>
    <m/>
    <x v="27"/>
    <x v="587"/>
    <n v="54432"/>
    <n v="54432"/>
    <x v="10"/>
    <x v="565"/>
    <n v="52500001"/>
    <m/>
    <n v="9450000.1799999997"/>
    <m/>
    <m/>
    <m/>
    <m/>
    <m/>
    <m/>
    <m/>
    <m/>
    <m/>
    <m/>
    <m/>
    <s v="OK"/>
    <m/>
    <m/>
    <m/>
    <s v="YARN"/>
    <n v="964.50619121105228"/>
    <n v="173.6111144179894"/>
    <n v="9450000.1799999997"/>
    <x v="279"/>
  </r>
  <r>
    <n v="126"/>
    <d v="2024-02-25T00:00:00"/>
    <x v="1079"/>
    <d v="2024-02-21T00:00:00"/>
    <s v="Raw Material"/>
    <x v="0"/>
    <x v="671"/>
    <s v="IND"/>
    <m/>
    <x v="108"/>
    <x v="617"/>
    <n v="0"/>
    <n v="0"/>
    <x v="19"/>
    <x v="602"/>
    <n v="41725979"/>
    <m/>
    <n v="7510676.2199999997"/>
    <m/>
    <m/>
    <m/>
    <m/>
    <m/>
    <m/>
    <d v="2024-06-11T00:00:00"/>
    <m/>
    <m/>
    <m/>
    <m/>
    <s v="OK"/>
    <m/>
    <m/>
    <m/>
    <s v="FABRIC"/>
    <n v="1043.4886087978593"/>
    <n v="187.82794958361467"/>
    <n v="0"/>
    <x v="142"/>
  </r>
  <r>
    <n v="127"/>
    <d v="2024-02-26T00:00:00"/>
    <x v="1080"/>
    <d v="2024-02-22T00:00:00"/>
    <s v="Raw Material"/>
    <x v="0"/>
    <x v="672"/>
    <s v="IND"/>
    <m/>
    <x v="32"/>
    <x v="269"/>
    <n v="0"/>
    <n v="0"/>
    <x v="3"/>
    <x v="594"/>
    <n v="47244000"/>
    <m/>
    <n v="8503920"/>
    <m/>
    <m/>
    <m/>
    <m/>
    <m/>
    <m/>
    <d v="2024-04-25T00:00:00"/>
    <m/>
    <m/>
    <m/>
    <m/>
    <s v="OK"/>
    <m/>
    <m/>
    <m/>
    <s v="YARN"/>
    <n v="1366.8519984003167"/>
    <n v="246.03335971205701"/>
    <n v="0"/>
    <x v="280"/>
  </r>
  <r>
    <n v="128"/>
    <d v="2024-02-26T00:00:00"/>
    <x v="1081"/>
    <d v="2024-02-22T00:00:00"/>
    <s v="Raw Material"/>
    <x v="1"/>
    <x v="673"/>
    <s v="IND"/>
    <m/>
    <x v="15"/>
    <x v="618"/>
    <n v="6304.9985999999999"/>
    <n v="6304.9985999999999"/>
    <x v="10"/>
    <x v="573"/>
    <n v="39753007"/>
    <m/>
    <n v="7155541.2599999998"/>
    <m/>
    <m/>
    <m/>
    <m/>
    <m/>
    <m/>
    <m/>
    <m/>
    <m/>
    <m/>
    <m/>
    <s v="OK"/>
    <m/>
    <m/>
    <m/>
    <s v="YARN"/>
    <n v="6304.9985451225957"/>
    <n v="1134.8997381220672"/>
    <n v="7155541.2600000007"/>
    <x v="280"/>
  </r>
  <r>
    <n v="129"/>
    <d v="2024-02-29T00:00:00"/>
    <x v="1082"/>
    <d v="2024-02-26T00:00:00"/>
    <s v="Raw Material"/>
    <x v="0"/>
    <x v="674"/>
    <s v="IND"/>
    <m/>
    <x v="19"/>
    <x v="478"/>
    <n v="0"/>
    <n v="0"/>
    <x v="10"/>
    <x v="609"/>
    <n v="35815602"/>
    <m/>
    <n v="6446808.3599999994"/>
    <m/>
    <m/>
    <m/>
    <m/>
    <m/>
    <m/>
    <m/>
    <m/>
    <m/>
    <m/>
    <m/>
    <s v="OK"/>
    <m/>
    <m/>
    <m/>
    <s v="YARN"/>
    <n v="861.99859492860207"/>
    <n v="155.15974708714836"/>
    <n v="0"/>
    <x v="281"/>
  </r>
  <r>
    <n v="130"/>
    <d v="2024-02-29T00:00:00"/>
    <x v="1083"/>
    <d v="2024-02-26T00:00:00"/>
    <s v="Raw Material"/>
    <x v="0"/>
    <x v="675"/>
    <s v="IND"/>
    <m/>
    <x v="29"/>
    <x v="171"/>
    <n v="0"/>
    <n v="0"/>
    <x v="10"/>
    <x v="610"/>
    <n v="6849500"/>
    <m/>
    <n v="1232910"/>
    <m/>
    <m/>
    <m/>
    <m/>
    <m/>
    <m/>
    <d v="2024-06-11T00:00:00"/>
    <m/>
    <m/>
    <m/>
    <m/>
    <s v="OK"/>
    <m/>
    <m/>
    <m/>
    <s v="YARN"/>
    <n v="1135.369079902666"/>
    <n v="204.36643438247989"/>
    <n v="0"/>
    <x v="281"/>
  </r>
  <r>
    <n v="131"/>
    <d v="2024-02-25T00:00:00"/>
    <x v="1084"/>
    <d v="2024-02-22T00:00:00"/>
    <s v="Packing Material"/>
    <x v="0"/>
    <x v="676"/>
    <s v="IND"/>
    <m/>
    <x v="90"/>
    <x v="619"/>
    <n v="0"/>
    <n v="0"/>
    <x v="9"/>
    <x v="614"/>
    <n v="1088325"/>
    <m/>
    <n v="195898.5"/>
    <m/>
    <m/>
    <m/>
    <m/>
    <m/>
    <m/>
    <d v="2024-06-11T00:00:00"/>
    <m/>
    <m/>
    <m/>
    <m/>
    <s v="OK"/>
    <m/>
    <m/>
    <m/>
    <s v="Packing Material"/>
    <n v="315"/>
    <n v="56.7"/>
    <n v="0"/>
    <x v="282"/>
  </r>
  <r>
    <n v="132"/>
    <d v="2024-02-29T00:00:00"/>
    <x v="1085"/>
    <d v="2024-02-28T00:00:00"/>
    <s v="Packing Material"/>
    <x v="0"/>
    <x v="677"/>
    <s v="IND"/>
    <m/>
    <x v="90"/>
    <x v="619"/>
    <n v="0"/>
    <n v="0"/>
    <x v="9"/>
    <x v="524"/>
    <n v="1247715"/>
    <m/>
    <n v="224588.69999999998"/>
    <m/>
    <m/>
    <m/>
    <m/>
    <m/>
    <m/>
    <d v="2024-06-11T00:00:00"/>
    <m/>
    <m/>
    <m/>
    <m/>
    <s v="OK"/>
    <m/>
    <m/>
    <m/>
    <s v="Packing Material"/>
    <n v="315"/>
    <n v="56.699999999999996"/>
    <n v="0"/>
    <x v="130"/>
  </r>
  <r>
    <n v="133"/>
    <d v="2024-02-29T00:00:00"/>
    <x v="1086"/>
    <d v="2024-02-28T00:00:00"/>
    <s v="Packing Material"/>
    <x v="0"/>
    <x v="678"/>
    <s v="IND"/>
    <m/>
    <x v="90"/>
    <x v="619"/>
    <n v="0"/>
    <n v="0"/>
    <x v="9"/>
    <x v="524"/>
    <n v="46620"/>
    <m/>
    <n v="8391.6"/>
    <m/>
    <m/>
    <m/>
    <m/>
    <m/>
    <m/>
    <d v="2024-06-11T00:00:00"/>
    <m/>
    <m/>
    <m/>
    <m/>
    <s v="OK"/>
    <m/>
    <m/>
    <m/>
    <s v="Packing Material"/>
    <n v="315"/>
    <n v="56.7"/>
    <n v="0"/>
    <x v="130"/>
  </r>
  <r>
    <n v="134"/>
    <d v="2024-03-05T00:00:00"/>
    <x v="1087"/>
    <d v="2024-03-04T00:00:00"/>
    <s v="Raw Material"/>
    <x v="1"/>
    <x v="679"/>
    <s v="IND"/>
    <m/>
    <x v="14"/>
    <x v="131"/>
    <n v="33974.417099999999"/>
    <n v="33974.417099999999"/>
    <x v="6"/>
    <x v="577"/>
    <n v="19024600"/>
    <m/>
    <n v="3424428"/>
    <m/>
    <m/>
    <m/>
    <m/>
    <m/>
    <m/>
    <m/>
    <m/>
    <m/>
    <m/>
    <m/>
    <s v="OK"/>
    <m/>
    <m/>
    <m/>
    <s v="YARN"/>
    <n v="559.96840045859096"/>
    <n v="100.79431208254637"/>
    <n v="3424428"/>
    <x v="144"/>
  </r>
  <r>
    <n v="135"/>
    <d v="2024-03-02T00:00:00"/>
    <x v="1088"/>
    <d v="2024-03-01T00:00:00"/>
    <s v="Raw Material"/>
    <x v="0"/>
    <x v="647"/>
    <s v="IND"/>
    <m/>
    <x v="111"/>
    <x v="251"/>
    <n v="0"/>
    <n v="0"/>
    <x v="3"/>
    <x v="567"/>
    <n v="7240000"/>
    <m/>
    <n v="1303200"/>
    <m/>
    <m/>
    <m/>
    <m/>
    <m/>
    <m/>
    <d v="2024-06-11T00:00:00"/>
    <m/>
    <m/>
    <m/>
    <m/>
    <s v="OK"/>
    <m/>
    <m/>
    <m/>
    <s v="YARN"/>
    <n v="798.06520774761714"/>
    <n v="143.65173739457109"/>
    <n v="0"/>
    <x v="283"/>
  </r>
  <r>
    <n v="136"/>
    <d v="2024-03-09T00:00:00"/>
    <x v="1089"/>
    <d v="2024-03-05T00:00:00"/>
    <s v="Raw Material"/>
    <x v="0"/>
    <x v="680"/>
    <s v="IND"/>
    <m/>
    <x v="108"/>
    <x v="620"/>
    <n v="0"/>
    <n v="0"/>
    <x v="19"/>
    <x v="587"/>
    <n v="14018399"/>
    <m/>
    <n v="2523311.8199999998"/>
    <m/>
    <m/>
    <m/>
    <m/>
    <m/>
    <m/>
    <m/>
    <m/>
    <m/>
    <m/>
    <m/>
    <s v="OK"/>
    <m/>
    <m/>
    <m/>
    <s v="FABRIC"/>
    <n v="1057.5135033192516"/>
    <n v="190.35243059746529"/>
    <n v="0"/>
    <x v="284"/>
  </r>
  <r>
    <n v="137"/>
    <d v="2024-03-02T00:00:00"/>
    <x v="1090"/>
    <d v="2024-02-27T00:00:00"/>
    <s v="Packing Material"/>
    <x v="0"/>
    <x v="681"/>
    <s v="IND"/>
    <m/>
    <x v="105"/>
    <x v="578"/>
    <n v="0"/>
    <n v="0"/>
    <x v="9"/>
    <x v="596"/>
    <n v="12480"/>
    <m/>
    <n v="2246.4"/>
    <m/>
    <m/>
    <m/>
    <m/>
    <m/>
    <m/>
    <d v="2024-06-11T00:00:00"/>
    <m/>
    <m/>
    <m/>
    <m/>
    <s v="OK"/>
    <m/>
    <m/>
    <m/>
    <s v="Packing Material"/>
    <n v="520"/>
    <n v="93.600000000000009"/>
    <n v="0"/>
    <x v="133"/>
  </r>
  <r>
    <n v="138"/>
    <d v="2024-03-15T00:00:00"/>
    <x v="1091"/>
    <d v="2024-03-11T00:00:00"/>
    <s v="Raw Material"/>
    <x v="1"/>
    <x v="669"/>
    <s v="IND"/>
    <m/>
    <x v="27"/>
    <x v="621"/>
    <n v="226798.5122"/>
    <n v="226798.5122"/>
    <x v="10"/>
    <x v="565"/>
    <n v="238750000"/>
    <m/>
    <n v="42975000"/>
    <m/>
    <m/>
    <m/>
    <m/>
    <m/>
    <m/>
    <m/>
    <m/>
    <m/>
    <m/>
    <m/>
    <s v="OK"/>
    <m/>
    <m/>
    <m/>
    <s v="YARN"/>
    <n v="1052.6965000081689"/>
    <n v="189.48537000147041"/>
    <n v="42975000"/>
    <x v="149"/>
  </r>
  <r>
    <n v="139"/>
    <d v="2024-03-16T00:00:00"/>
    <x v="1092"/>
    <d v="2024-03-12T00:00:00"/>
    <s v="Raw Material"/>
    <x v="0"/>
    <x v="682"/>
    <s v="IND"/>
    <m/>
    <x v="108"/>
    <x v="228"/>
    <n v="0"/>
    <n v="0"/>
    <x v="19"/>
    <x v="602"/>
    <n v="1049020"/>
    <m/>
    <n v="188823.6"/>
    <m/>
    <m/>
    <m/>
    <m/>
    <m/>
    <m/>
    <m/>
    <m/>
    <m/>
    <m/>
    <m/>
    <s v="OK"/>
    <m/>
    <m/>
    <m/>
    <s v="FABRIC"/>
    <n v="1055.3521126760563"/>
    <n v="189.96338028169015"/>
    <n v="0"/>
    <x v="151"/>
  </r>
  <r>
    <n v="140"/>
    <d v="2024-03-22T00:00:00"/>
    <x v="1093"/>
    <d v="2024-03-18T00:00:00"/>
    <s v="Raw Material"/>
    <x v="1"/>
    <x v="683"/>
    <s v="IND"/>
    <m/>
    <x v="19"/>
    <x v="478"/>
    <n v="28758.05"/>
    <n v="28758.05"/>
    <x v="10"/>
    <x v="609"/>
    <n v="24789402"/>
    <m/>
    <n v="4462092.3599999994"/>
    <m/>
    <m/>
    <m/>
    <m/>
    <m/>
    <m/>
    <m/>
    <m/>
    <m/>
    <m/>
    <m/>
    <s v="OK"/>
    <m/>
    <m/>
    <m/>
    <s v="YARN"/>
    <n v="861.99870992643798"/>
    <n v="155.15976778675883"/>
    <n v="4462092.3599999994"/>
    <x v="285"/>
  </r>
  <r>
    <n v="141"/>
    <d v="2024-03-22T00:00:00"/>
    <x v="1094"/>
    <d v="2024-03-18T00:00:00"/>
    <s v="Raw Material"/>
    <x v="0"/>
    <x v="684"/>
    <s v="IND"/>
    <m/>
    <x v="19"/>
    <x v="478"/>
    <n v="22362.33"/>
    <n v="0"/>
    <x v="10"/>
    <x v="609"/>
    <n v="19276302"/>
    <m/>
    <n v="3469734.36"/>
    <m/>
    <m/>
    <m/>
    <m/>
    <m/>
    <m/>
    <m/>
    <m/>
    <m/>
    <m/>
    <m/>
    <s v="OK"/>
    <m/>
    <m/>
    <m/>
    <s v="YARN"/>
    <n v="861.99881676014968"/>
    <n v="155.15978701682695"/>
    <n v="3469734.3600000003"/>
    <x v="285"/>
  </r>
  <r>
    <n v="142"/>
    <d v="2024-03-23T00:00:00"/>
    <x v="1095"/>
    <d v="2024-03-19T00:00:00"/>
    <s v="Raw Material"/>
    <x v="0"/>
    <x v="685"/>
    <s v="IND"/>
    <m/>
    <x v="111"/>
    <x v="527"/>
    <n v="0"/>
    <n v="0"/>
    <x v="3"/>
    <x v="611"/>
    <n v="7300000"/>
    <m/>
    <n v="1314000"/>
    <m/>
    <m/>
    <m/>
    <m/>
    <m/>
    <m/>
    <d v="2024-06-11T00:00:00"/>
    <m/>
    <m/>
    <m/>
    <m/>
    <s v="OK"/>
    <m/>
    <m/>
    <m/>
    <s v="YARN"/>
    <n v="804.67904329173246"/>
    <n v="144.84222779251184"/>
    <n v="0"/>
    <x v="286"/>
  </r>
  <r>
    <n v="143"/>
    <d v="2024-03-24T00:00:00"/>
    <x v="1096"/>
    <d v="2024-03-20T00:00:00"/>
    <s v="Raw Material"/>
    <x v="0"/>
    <x v="685"/>
    <s v="IND"/>
    <m/>
    <x v="111"/>
    <x v="527"/>
    <n v="0"/>
    <n v="0"/>
    <x v="3"/>
    <x v="611"/>
    <n v="7300000"/>
    <m/>
    <n v="1314000"/>
    <m/>
    <m/>
    <m/>
    <m/>
    <m/>
    <m/>
    <d v="2024-06-11T00:00:00"/>
    <m/>
    <m/>
    <m/>
    <m/>
    <s v="OK"/>
    <m/>
    <m/>
    <m/>
    <s v="YARN"/>
    <n v="804.67904329173246"/>
    <n v="144.84222779251184"/>
    <n v="0"/>
    <x v="165"/>
  </r>
  <r>
    <n v="144"/>
    <d v="2024-03-25T00:00:00"/>
    <x v="1097"/>
    <d v="2024-03-21T00:00:00"/>
    <s v="Raw Material"/>
    <x v="0"/>
    <x v="686"/>
    <s v="IND"/>
    <m/>
    <x v="112"/>
    <x v="566"/>
    <n v="0"/>
    <n v="0"/>
    <x v="3"/>
    <x v="584"/>
    <n v="4655000"/>
    <m/>
    <n v="837900"/>
    <m/>
    <m/>
    <m/>
    <m/>
    <m/>
    <m/>
    <m/>
    <m/>
    <m/>
    <m/>
    <m/>
    <s v="OK"/>
    <m/>
    <m/>
    <m/>
    <s v="YARN"/>
    <n v="771.61000314213516"/>
    <n v="138.88980056558432"/>
    <n v="0"/>
    <x v="154"/>
  </r>
  <r>
    <n v="145"/>
    <d v="2024-03-24T00:00:00"/>
    <x v="1098"/>
    <d v="2024-03-20T00:00:00"/>
    <s v="Raw Material"/>
    <x v="0"/>
    <x v="687"/>
    <s v="IND"/>
    <m/>
    <x v="33"/>
    <x v="622"/>
    <n v="0"/>
    <n v="0"/>
    <x v="12"/>
    <x v="603"/>
    <n v="2502000"/>
    <m/>
    <n v="450360"/>
    <m/>
    <m/>
    <m/>
    <m/>
    <m/>
    <m/>
    <d v="2024-06-11T00:00:00"/>
    <m/>
    <m/>
    <m/>
    <m/>
    <s v="OK"/>
    <m/>
    <m/>
    <m/>
    <s v="Chemical"/>
    <n v="150"/>
    <n v="27"/>
    <n v="0"/>
    <x v="165"/>
  </r>
  <r>
    <n v="146"/>
    <d v="2024-03-24T00:00:00"/>
    <x v="1099"/>
    <d v="2024-03-20T00:00:00"/>
    <s v="Packing Material"/>
    <x v="0"/>
    <x v="688"/>
    <s v="IND"/>
    <m/>
    <x v="90"/>
    <x v="623"/>
    <n v="0"/>
    <n v="0"/>
    <x v="9"/>
    <x v="524"/>
    <n v="3727527"/>
    <m/>
    <n v="670954.86"/>
    <m/>
    <m/>
    <m/>
    <m/>
    <m/>
    <m/>
    <d v="2024-06-11T00:00:00"/>
    <m/>
    <m/>
    <m/>
    <m/>
    <s v="OK"/>
    <m/>
    <m/>
    <m/>
    <s v="Packing Material"/>
    <n v="183"/>
    <n v="32.94"/>
    <n v="0"/>
    <x v="287"/>
  </r>
  <r>
    <n v="147"/>
    <d v="2024-03-24T00:00:00"/>
    <x v="1100"/>
    <d v="2024-03-20T00:00:00"/>
    <s v="Packing Material"/>
    <x v="0"/>
    <x v="689"/>
    <s v="IND"/>
    <m/>
    <x v="90"/>
    <x v="624"/>
    <n v="0"/>
    <n v="0"/>
    <x v="9"/>
    <x v="524"/>
    <n v="3021445"/>
    <m/>
    <n v="543860.1"/>
    <m/>
    <m/>
    <m/>
    <m/>
    <m/>
    <m/>
    <m/>
    <m/>
    <m/>
    <m/>
    <m/>
    <s v="OK"/>
    <m/>
    <m/>
    <m/>
    <s v="Packing Material"/>
    <n v="173"/>
    <n v="31.139999999999997"/>
    <n v="0"/>
    <x v="287"/>
  </r>
  <r>
    <n v="148"/>
    <d v="2024-03-24T00:00:00"/>
    <x v="1101"/>
    <d v="2024-03-20T00:00:00"/>
    <s v="Packing Material"/>
    <x v="0"/>
    <x v="690"/>
    <s v="IND"/>
    <m/>
    <x v="90"/>
    <x v="624"/>
    <n v="11554"/>
    <n v="11554"/>
    <x v="9"/>
    <x v="524"/>
    <n v="1998842"/>
    <m/>
    <n v="359791.56"/>
    <m/>
    <m/>
    <m/>
    <m/>
    <m/>
    <m/>
    <d v="2024-06-11T00:00:00"/>
    <m/>
    <m/>
    <m/>
    <m/>
    <s v="OK"/>
    <m/>
    <m/>
    <m/>
    <s v="Packing Material"/>
    <n v="173"/>
    <n v="31.14"/>
    <n v="359791.56"/>
    <x v="287"/>
  </r>
  <r>
    <n v="149"/>
    <d v="2024-03-25T00:00:00"/>
    <x v="1102"/>
    <d v="2024-03-21T00:00:00"/>
    <s v="Raw Material"/>
    <x v="0"/>
    <x v="691"/>
    <s v="IND"/>
    <m/>
    <x v="110"/>
    <x v="625"/>
    <n v="0"/>
    <n v="0"/>
    <x v="3"/>
    <x v="615"/>
    <n v="2257000"/>
    <m/>
    <n v="406260"/>
    <m/>
    <m/>
    <m/>
    <m/>
    <m/>
    <m/>
    <m/>
    <m/>
    <m/>
    <m/>
    <m/>
    <s v="OK"/>
    <m/>
    <m/>
    <m/>
    <s v="YARN"/>
    <n v="672.40900581185417"/>
    <n v="121.03362104613375"/>
    <n v="0"/>
    <x v="154"/>
  </r>
  <r>
    <n v="150"/>
    <d v="2024-03-12T00:00:00"/>
    <x v="1103"/>
    <d v="2024-03-08T00:00:00"/>
    <s v="Raw Material"/>
    <x v="0"/>
    <x v="692"/>
    <s v="IND"/>
    <m/>
    <x v="111"/>
    <x v="251"/>
    <n v="0"/>
    <n v="0"/>
    <x v="3"/>
    <x v="567"/>
    <n v="14480000"/>
    <m/>
    <n v="2606400"/>
    <m/>
    <m/>
    <m/>
    <m/>
    <m/>
    <m/>
    <d v="2024-06-11T00:00:00"/>
    <m/>
    <m/>
    <m/>
    <m/>
    <s v="OK"/>
    <m/>
    <m/>
    <m/>
    <s v="YARN"/>
    <n v="798.06520334908066"/>
    <n v="143.65173660283452"/>
    <n v="0"/>
    <x v="288"/>
  </r>
  <r>
    <n v="151"/>
    <d v="2024-03-23T00:00:00"/>
    <x v="1104"/>
    <d v="2024-03-19T00:00:00"/>
    <s v="Raw Material"/>
    <x v="0"/>
    <x v="685"/>
    <s v="IND"/>
    <m/>
    <x v="111"/>
    <x v="527"/>
    <n v="0"/>
    <n v="0"/>
    <x v="3"/>
    <x v="616"/>
    <n v="7300000"/>
    <m/>
    <n v="1314000"/>
    <m/>
    <m/>
    <m/>
    <m/>
    <m/>
    <m/>
    <d v="2024-06-11T00:00:00"/>
    <m/>
    <m/>
    <m/>
    <m/>
    <s v="OK"/>
    <m/>
    <m/>
    <m/>
    <s v="YARN"/>
    <n v="804.67904329173246"/>
    <n v="144.84222779251184"/>
    <n v="0"/>
    <x v="286"/>
  </r>
  <r>
    <n v="152"/>
    <d v="2024-03-19T00:00:00"/>
    <x v="1105"/>
    <d v="2024-03-15T00:00:00"/>
    <s v="Raw Material"/>
    <x v="0"/>
    <x v="693"/>
    <s v="IND"/>
    <m/>
    <x v="22"/>
    <x v="626"/>
    <n v="0"/>
    <n v="0"/>
    <x v="14"/>
    <x v="617"/>
    <n v="16329867"/>
    <m/>
    <n v="2939376.06"/>
    <m/>
    <m/>
    <m/>
    <m/>
    <m/>
    <m/>
    <m/>
    <m/>
    <m/>
    <m/>
    <m/>
    <s v="OK"/>
    <m/>
    <m/>
    <m/>
    <s v="FABRIC"/>
    <n v="1135.9117278797996"/>
    <n v="204.46411101836395"/>
    <n v="0"/>
    <x v="289"/>
  </r>
  <r>
    <n v="153"/>
    <d v="2024-03-19T00:00:00"/>
    <x v="1106"/>
    <d v="2024-03-15T00:00:00"/>
    <s v="Raw Material"/>
    <x v="0"/>
    <x v="694"/>
    <s v="IND"/>
    <m/>
    <x v="22"/>
    <x v="171"/>
    <n v="0"/>
    <n v="0"/>
    <x v="14"/>
    <x v="617"/>
    <n v="10164690"/>
    <m/>
    <n v="1829644.2"/>
    <m/>
    <m/>
    <m/>
    <m/>
    <m/>
    <m/>
    <m/>
    <m/>
    <m/>
    <m/>
    <m/>
    <s v="OK"/>
    <m/>
    <m/>
    <m/>
    <s v="FABRIC"/>
    <n v="1133.1872909698998"/>
    <n v="203.97371237458194"/>
    <n v="0"/>
    <x v="289"/>
  </r>
  <r>
    <n v="154"/>
    <d v="2024-03-19T00:00:00"/>
    <x v="1107"/>
    <d v="2024-03-15T00:00:00"/>
    <s v="Raw Material"/>
    <x v="0"/>
    <x v="695"/>
    <s v="IND"/>
    <m/>
    <x v="22"/>
    <x v="171"/>
    <n v="0"/>
    <n v="0"/>
    <x v="14"/>
    <x v="617"/>
    <n v="10734048"/>
    <m/>
    <n v="1932128.64"/>
    <m/>
    <m/>
    <m/>
    <m/>
    <m/>
    <m/>
    <m/>
    <m/>
    <m/>
    <m/>
    <m/>
    <s v="OK"/>
    <m/>
    <m/>
    <m/>
    <s v="FABRIC"/>
    <n v="1134.7973358705995"/>
    <n v="204.26352045670788"/>
    <n v="0"/>
    <x v="289"/>
  </r>
  <r>
    <n v="155"/>
    <d v="2024-03-19T00:00:00"/>
    <x v="1108"/>
    <d v="2024-03-15T00:00:00"/>
    <s v="Raw Material"/>
    <x v="0"/>
    <x v="696"/>
    <s v="IND"/>
    <m/>
    <x v="22"/>
    <x v="556"/>
    <n v="0"/>
    <n v="0"/>
    <x v="14"/>
    <x v="617"/>
    <n v="7918625"/>
    <m/>
    <n v="1425352.5"/>
    <m/>
    <m/>
    <m/>
    <m/>
    <m/>
    <m/>
    <m/>
    <m/>
    <m/>
    <m/>
    <m/>
    <s v="OK"/>
    <m/>
    <m/>
    <m/>
    <s v="FABRIC"/>
    <n v="1123.6873847027105"/>
    <n v="202.26372924648786"/>
    <n v="0"/>
    <x v="289"/>
  </r>
  <r>
    <n v="156"/>
    <d v="2024-03-22T00:00:00"/>
    <x v="1109"/>
    <d v="2024-03-18T00:00:00"/>
    <s v="Raw Material"/>
    <x v="2"/>
    <x v="697"/>
    <s v="IND"/>
    <m/>
    <x v="22"/>
    <x v="611"/>
    <n v="1245.3799999999992"/>
    <n v="9967"/>
    <x v="14"/>
    <x v="618"/>
    <n v="8112390"/>
    <m/>
    <n v="1460230.2"/>
    <m/>
    <m/>
    <m/>
    <m/>
    <m/>
    <m/>
    <m/>
    <m/>
    <m/>
    <m/>
    <m/>
    <s v="OK"/>
    <m/>
    <m/>
    <m/>
    <s v="FABRIC"/>
    <n v="813.92495234273099"/>
    <n v="146.50649142169158"/>
    <n v="182456.25428674615"/>
    <x v="285"/>
  </r>
  <r>
    <n v="157"/>
    <d v="2024-03-30T00:00:00"/>
    <x v="1110"/>
    <d v="2024-03-26T00:00:00"/>
    <s v="Raw Material"/>
    <x v="0"/>
    <x v="698"/>
    <s v="IND"/>
    <m/>
    <x v="108"/>
    <x v="617"/>
    <n v="0"/>
    <n v="0"/>
    <x v="19"/>
    <x v="619"/>
    <n v="44280450"/>
    <m/>
    <n v="7970481"/>
    <m/>
    <m/>
    <m/>
    <m/>
    <m/>
    <m/>
    <m/>
    <m/>
    <m/>
    <m/>
    <m/>
    <s v="OK"/>
    <m/>
    <m/>
    <m/>
    <s v="FABRIC"/>
    <n v="1041.9664917523589"/>
    <n v="187.55396851542463"/>
    <n v="0"/>
    <x v="290"/>
  </r>
  <r>
    <n v="158"/>
    <d v="2024-03-24T00:00:00"/>
    <x v="1111"/>
    <d v="2024-03-20T00:00:00"/>
    <s v="Raw Material"/>
    <x v="0"/>
    <x v="699"/>
    <s v="IND"/>
    <m/>
    <x v="111"/>
    <x v="251"/>
    <n v="0"/>
    <n v="0"/>
    <x v="3"/>
    <x v="567"/>
    <n v="5683400"/>
    <m/>
    <n v="1023012"/>
    <m/>
    <m/>
    <m/>
    <m/>
    <m/>
    <m/>
    <d v="2024-06-11T00:00:00"/>
    <m/>
    <m/>
    <m/>
    <m/>
    <s v="OK"/>
    <m/>
    <m/>
    <m/>
    <s v="YARN"/>
    <n v="798.06520931652176"/>
    <n v="143.65173767697391"/>
    <n v="0"/>
    <x v="165"/>
  </r>
  <r>
    <n v="159"/>
    <d v="2024-03-31T00:00:00"/>
    <x v="1112"/>
    <d v="2024-03-28T00:00:00"/>
    <s v="Raw Material"/>
    <x v="0"/>
    <x v="700"/>
    <s v="IND"/>
    <m/>
    <x v="113"/>
    <x v="627"/>
    <n v="0"/>
    <n v="0"/>
    <x v="17"/>
    <x v="620"/>
    <n v="2140580"/>
    <m/>
    <n v="385304.39999999997"/>
    <m/>
    <m/>
    <m/>
    <m/>
    <m/>
    <m/>
    <d v="2024-06-11T00:00:00"/>
    <m/>
    <m/>
    <m/>
    <m/>
    <s v="OK"/>
    <m/>
    <m/>
    <m/>
    <s v="YARN"/>
    <n v="2373.1485587583147"/>
    <n v="427.16674057649664"/>
    <n v="0"/>
    <x v="291"/>
  </r>
  <r>
    <n v="160"/>
    <d v="2024-03-31T00:00:00"/>
    <x v="1113"/>
    <d v="2024-03-28T00:00:00"/>
    <s v="Raw Material"/>
    <x v="0"/>
    <x v="701"/>
    <s v="IND"/>
    <m/>
    <x v="8"/>
    <x v="628"/>
    <n v="0"/>
    <n v="0"/>
    <x v="17"/>
    <x v="621"/>
    <n v="777924"/>
    <m/>
    <n v="140026.32"/>
    <m/>
    <m/>
    <m/>
    <m/>
    <m/>
    <m/>
    <d v="2024-06-11T00:00:00"/>
    <m/>
    <m/>
    <m/>
    <m/>
    <s v="OK"/>
    <m/>
    <m/>
    <m/>
    <s v="YARN"/>
    <n v="882"/>
    <n v="158.76000000000002"/>
    <n v="0"/>
    <x v="291"/>
  </r>
  <r>
    <n v="161"/>
    <d v="2024-04-04T00:00:00"/>
    <x v="1114"/>
    <d v="2024-04-03T00:00:00"/>
    <s v="Raw Material"/>
    <x v="1"/>
    <x v="702"/>
    <s v="IND"/>
    <m/>
    <x v="15"/>
    <x v="629"/>
    <n v="5715.3225000000002"/>
    <n v="5715.3225000000002"/>
    <x v="10"/>
    <x v="573"/>
    <n v="8253000"/>
    <m/>
    <n v="1485540"/>
    <m/>
    <m/>
    <m/>
    <m/>
    <m/>
    <m/>
    <m/>
    <m/>
    <m/>
    <m/>
    <m/>
    <s v="OK"/>
    <m/>
    <m/>
    <m/>
    <s v="YARN"/>
    <n v="1444.0130018909695"/>
    <n v="259.92234034037449"/>
    <n v="1485540"/>
    <x v="159"/>
  </r>
  <r>
    <n v="162"/>
    <d v="2024-04-08T00:00:00"/>
    <x v="1115"/>
    <d v="2024-04-03T00:00:00"/>
    <s v="Raw Material"/>
    <x v="1"/>
    <x v="703"/>
    <s v="IND"/>
    <m/>
    <x v="22"/>
    <x v="630"/>
    <n v="8204"/>
    <n v="8204"/>
    <x v="10"/>
    <x v="617"/>
    <n v="9580104"/>
    <m/>
    <n v="1724418.72"/>
    <m/>
    <m/>
    <m/>
    <m/>
    <m/>
    <m/>
    <m/>
    <m/>
    <m/>
    <m/>
    <m/>
    <s v="OK"/>
    <m/>
    <m/>
    <m/>
    <s v="YARN"/>
    <n v="1167.7357386640663"/>
    <n v="210.19243295953194"/>
    <n v="1724418.72"/>
    <x v="292"/>
  </r>
  <r>
    <n v="163"/>
    <d v="2024-04-08T00:00:00"/>
    <x v="1116"/>
    <d v="2024-04-03T00:00:00"/>
    <s v="Raw Material"/>
    <x v="1"/>
    <x v="704"/>
    <s v="IND"/>
    <m/>
    <x v="22"/>
    <x v="630"/>
    <n v="4507"/>
    <n v="4507"/>
    <x v="10"/>
    <x v="617"/>
    <n v="5270157"/>
    <m/>
    <n v="948628.26"/>
    <m/>
    <m/>
    <m/>
    <m/>
    <m/>
    <m/>
    <m/>
    <m/>
    <m/>
    <m/>
    <m/>
    <s v="OK"/>
    <m/>
    <m/>
    <m/>
    <s v="YARN"/>
    <n v="1169.327046816064"/>
    <n v="210.47886842689149"/>
    <n v="948628.26"/>
    <x v="292"/>
  </r>
  <r>
    <n v="164"/>
    <d v="2024-04-08T00:00:00"/>
    <x v="1117"/>
    <d v="2024-04-03T00:00:00"/>
    <s v="Raw Material"/>
    <x v="1"/>
    <x v="705"/>
    <s v="IND"/>
    <m/>
    <x v="22"/>
    <x v="631"/>
    <n v="8130"/>
    <n v="8130"/>
    <x v="10"/>
    <x v="617"/>
    <n v="9432356"/>
    <m/>
    <n v="1697824.0799999998"/>
    <m/>
    <m/>
    <m/>
    <m/>
    <m/>
    <m/>
    <m/>
    <m/>
    <m/>
    <m/>
    <m/>
    <s v="OK"/>
    <m/>
    <m/>
    <m/>
    <s v="YARN"/>
    <n v="1160.1913899138992"/>
    <n v="208.83445018450183"/>
    <n v="1697824.0799999998"/>
    <x v="292"/>
  </r>
  <r>
    <n v="165"/>
    <d v="2024-04-05T00:00:00"/>
    <x v="1118"/>
    <d v="2024-03-28T00:00:00"/>
    <s v="Raw Material"/>
    <x v="0"/>
    <x v="706"/>
    <s v="IND"/>
    <m/>
    <x v="111"/>
    <x v="251"/>
    <n v="0"/>
    <n v="0"/>
    <x v="3"/>
    <x v="567"/>
    <n v="11077200"/>
    <m/>
    <n v="1993896"/>
    <m/>
    <m/>
    <m/>
    <m/>
    <m/>
    <m/>
    <d v="2024-06-11T00:00:00"/>
    <m/>
    <m/>
    <m/>
    <m/>
    <s v="OK"/>
    <m/>
    <m/>
    <m/>
    <s v="YARN"/>
    <n v="798.06513944093945"/>
    <n v="143.65172509936909"/>
    <n v="0"/>
    <x v="293"/>
  </r>
  <r>
    <n v="166"/>
    <d v="2024-04-05T00:00:00"/>
    <x v="1119"/>
    <d v="2024-03-20T00:00:00"/>
    <s v="Raw Material"/>
    <x v="0"/>
    <x v="707"/>
    <s v="IND"/>
    <m/>
    <x v="111"/>
    <x v="527"/>
    <n v="0"/>
    <n v="0"/>
    <x v="3"/>
    <x v="616"/>
    <n v="6387500"/>
    <m/>
    <n v="1149750"/>
    <m/>
    <m/>
    <m/>
    <m/>
    <m/>
    <m/>
    <m/>
    <m/>
    <m/>
    <m/>
    <m/>
    <s v="OK"/>
    <m/>
    <m/>
    <m/>
    <s v="YARN"/>
    <n v="804.67878986388178"/>
    <n v="144.84218217549872"/>
    <n v="0"/>
    <x v="293"/>
  </r>
  <r>
    <n v="167"/>
    <d v="2024-04-04T00:00:00"/>
    <x v="1120"/>
    <d v="2024-04-04T00:00:00"/>
    <s v="Raw Material"/>
    <x v="1"/>
    <x v="669"/>
    <s v="IND"/>
    <m/>
    <x v="27"/>
    <x v="632"/>
    <n v="226798.5122"/>
    <n v="226798.5122"/>
    <x v="10"/>
    <x v="565"/>
    <n v="237500000"/>
    <m/>
    <n v="42750000"/>
    <m/>
    <m/>
    <m/>
    <m/>
    <m/>
    <m/>
    <m/>
    <m/>
    <m/>
    <m/>
    <m/>
    <s v="OK"/>
    <m/>
    <m/>
    <m/>
    <s v="YARN"/>
    <n v="1047.1850000081263"/>
    <n v="188.4933000014627"/>
    <n v="42750000"/>
    <x v="159"/>
  </r>
  <r>
    <n v="168"/>
    <d v="2024-04-09T00:00:00"/>
    <x v="1121"/>
    <d v="2024-04-05T00:00:00"/>
    <s v="Packing Material"/>
    <x v="0"/>
    <x v="708"/>
    <s v="IND"/>
    <m/>
    <x v="90"/>
    <x v="624"/>
    <n v="0"/>
    <n v="0"/>
    <x v="9"/>
    <x v="524"/>
    <n v="64010"/>
    <m/>
    <n v="11521.8"/>
    <m/>
    <m/>
    <m/>
    <m/>
    <m/>
    <m/>
    <d v="2024-06-11T00:00:00"/>
    <m/>
    <m/>
    <m/>
    <m/>
    <s v="OK"/>
    <m/>
    <m/>
    <m/>
    <s v="Packing Material"/>
    <n v="173"/>
    <n v="31.139999999999997"/>
    <n v="0"/>
    <x v="149"/>
  </r>
  <r>
    <n v="169"/>
    <d v="2024-04-08T00:00:00"/>
    <x v="1122"/>
    <d v="2024-04-16T00:00:00"/>
    <s v="Raw Material"/>
    <x v="0"/>
    <x v="709"/>
    <s v="IND"/>
    <m/>
    <x v="108"/>
    <x v="632"/>
    <n v="0"/>
    <n v="0"/>
    <x v="19"/>
    <x v="619"/>
    <n v="62498221"/>
    <m/>
    <n v="11249679.779999999"/>
    <m/>
    <m/>
    <m/>
    <m/>
    <m/>
    <m/>
    <m/>
    <m/>
    <m/>
    <m/>
    <m/>
    <s v="OK"/>
    <m/>
    <m/>
    <m/>
    <s v="FABRIC"/>
    <n v="1044.5967073374561"/>
    <n v="188.0274073207421"/>
    <n v="0"/>
    <x v="292"/>
  </r>
  <r>
    <n v="170"/>
    <d v="2024-04-16T00:00:00"/>
    <x v="1123"/>
    <d v="2024-04-15T00:00:00"/>
    <s v="Raw Material"/>
    <x v="1"/>
    <x v="710"/>
    <s v="IND"/>
    <m/>
    <x v="19"/>
    <x v="633"/>
    <n v="11566.72"/>
    <n v="11566.72"/>
    <x v="10"/>
    <x v="609"/>
    <n v="10506001"/>
    <m/>
    <n v="1891080.18"/>
    <m/>
    <m/>
    <m/>
    <m/>
    <m/>
    <m/>
    <m/>
    <m/>
    <m/>
    <m/>
    <m/>
    <s v="OK"/>
    <m/>
    <m/>
    <m/>
    <s v="YARN"/>
    <n v="908.29561016433354"/>
    <n v="163.49320982958005"/>
    <n v="1891080.1800000002"/>
    <x v="161"/>
  </r>
  <r>
    <n v="171"/>
    <d v="2024-04-16T00:00:00"/>
    <x v="1124"/>
    <d v="2024-04-15T00:00:00"/>
    <s v="Raw Material"/>
    <x v="1"/>
    <x v="711"/>
    <s v="IND"/>
    <m/>
    <x v="19"/>
    <x v="190"/>
    <n v="12247.12"/>
    <n v="12247.12"/>
    <x v="10"/>
    <x v="609"/>
    <n v="10817001"/>
    <m/>
    <n v="1947060.18"/>
    <m/>
    <m/>
    <m/>
    <m/>
    <m/>
    <m/>
    <m/>
    <m/>
    <m/>
    <m/>
    <m/>
    <s v="OK"/>
    <m/>
    <m/>
    <m/>
    <s v="YARN"/>
    <n v="883.22813853379398"/>
    <n v="158.98106493608293"/>
    <n v="1947060.1800000002"/>
    <x v="161"/>
  </r>
  <r>
    <n v="172"/>
    <d v="2024-04-16T00:00:00"/>
    <x v="1125"/>
    <d v="2024-04-15T00:00:00"/>
    <s v="Raw Material"/>
    <x v="0"/>
    <x v="712"/>
    <s v="IND"/>
    <m/>
    <x v="19"/>
    <x v="634"/>
    <n v="0"/>
    <n v="0"/>
    <x v="10"/>
    <x v="622"/>
    <n v="5040000"/>
    <m/>
    <n v="907200"/>
    <m/>
    <m/>
    <m/>
    <m/>
    <m/>
    <m/>
    <d v="2024-06-11T00:00:00"/>
    <m/>
    <m/>
    <m/>
    <m/>
    <s v="OK"/>
    <m/>
    <m/>
    <m/>
    <s v="YARN"/>
    <n v="992.06935037173071"/>
    <n v="178.57248306691153"/>
    <n v="0"/>
    <x v="161"/>
  </r>
  <r>
    <n v="173"/>
    <d v="2024-04-16T00:00:00"/>
    <x v="1126"/>
    <d v="2024-04-16T00:00:00"/>
    <s v="Raw Material"/>
    <x v="1"/>
    <x v="713"/>
    <s v="IND"/>
    <m/>
    <x v="106"/>
    <x v="591"/>
    <n v="6259.6390000000001"/>
    <n v="6259.6390000000001"/>
    <x v="10"/>
    <x v="571"/>
    <n v="6072000"/>
    <m/>
    <n v="1092960"/>
    <m/>
    <m/>
    <m/>
    <m/>
    <m/>
    <m/>
    <m/>
    <m/>
    <m/>
    <m/>
    <m/>
    <s v="OK"/>
    <m/>
    <m/>
    <m/>
    <s v="YARN"/>
    <n v="970.02399020135181"/>
    <n v="174.60431823624333"/>
    <n v="1092960"/>
    <x v="161"/>
  </r>
  <r>
    <n v="174"/>
    <d v="2024-04-16T00:00:00"/>
    <x v="1127"/>
    <d v="2024-04-16T00:00:00"/>
    <s v="Raw Material"/>
    <x v="0"/>
    <x v="714"/>
    <s v="IND"/>
    <m/>
    <x v="19"/>
    <x v="635"/>
    <n v="0"/>
    <n v="0"/>
    <x v="10"/>
    <x v="580"/>
    <n v="8893500"/>
    <m/>
    <n v="1600830"/>
    <m/>
    <m/>
    <m/>
    <m/>
    <m/>
    <m/>
    <d v="2024-06-11T00:00:00"/>
    <m/>
    <m/>
    <m/>
    <m/>
    <s v="OK"/>
    <m/>
    <m/>
    <m/>
    <s v="YARN"/>
    <n v="848.77102136257452"/>
    <n v="152.7787838452634"/>
    <n v="0"/>
    <x v="161"/>
  </r>
  <r>
    <n v="175"/>
    <d v="2024-04-16T00:00:00"/>
    <x v="1128"/>
    <d v="2024-04-16T00:00:00"/>
    <s v="Raw Material"/>
    <x v="0"/>
    <x v="715"/>
    <s v="IND"/>
    <m/>
    <x v="19"/>
    <x v="635"/>
    <n v="0"/>
    <n v="0"/>
    <x v="10"/>
    <x v="580"/>
    <n v="3465000"/>
    <m/>
    <n v="623700"/>
    <m/>
    <m/>
    <m/>
    <m/>
    <m/>
    <m/>
    <d v="2024-06-11T00:00:00"/>
    <m/>
    <m/>
    <m/>
    <m/>
    <s v="OK"/>
    <m/>
    <m/>
    <m/>
    <s v="YARN"/>
    <n v="848.77104566388221"/>
    <n v="152.77878821949881"/>
    <n v="0"/>
    <x v="161"/>
  </r>
  <r>
    <n v="176"/>
    <d v="2024-04-17T00:00:00"/>
    <x v="1129"/>
    <d v="2024-04-16T00:00:00"/>
    <s v="Raw Material"/>
    <x v="0"/>
    <x v="716"/>
    <s v="IND"/>
    <m/>
    <x v="107"/>
    <x v="636"/>
    <n v="0"/>
    <n v="0"/>
    <x v="10"/>
    <x v="572"/>
    <n v="6164000"/>
    <m/>
    <n v="1109520"/>
    <m/>
    <m/>
    <m/>
    <m/>
    <m/>
    <m/>
    <m/>
    <m/>
    <m/>
    <m/>
    <m/>
    <s v="OK"/>
    <m/>
    <m/>
    <m/>
    <s v="YARN"/>
    <n v="1014.116021190484"/>
    <n v="182.54088381428713"/>
    <n v="0"/>
    <x v="294"/>
  </r>
  <r>
    <n v="177"/>
    <d v="2024-04-17T00:00:00"/>
    <x v="1130"/>
    <d v="2024-04-16T00:00:00"/>
    <s v="Raw Material"/>
    <x v="0"/>
    <x v="717"/>
    <s v="IND"/>
    <m/>
    <x v="33"/>
    <x v="622"/>
    <n v="0"/>
    <n v="0"/>
    <x v="12"/>
    <x v="603"/>
    <n v="432000"/>
    <m/>
    <n v="77760"/>
    <m/>
    <m/>
    <m/>
    <m/>
    <m/>
    <m/>
    <d v="2024-06-11T00:00:00"/>
    <m/>
    <m/>
    <m/>
    <m/>
    <s v="OK"/>
    <m/>
    <m/>
    <m/>
    <s v="Chemical"/>
    <n v="150"/>
    <n v="27"/>
    <n v="0"/>
    <x v="294"/>
  </r>
  <r>
    <n v="178"/>
    <d v="2024-04-18T00:00:00"/>
    <x v="1131"/>
    <d v="2024-04-18T00:00:00"/>
    <s v="Raw Material"/>
    <x v="1"/>
    <x v="718"/>
    <s v="IND"/>
    <m/>
    <x v="14"/>
    <x v="131"/>
    <n v="28395.173699999999"/>
    <n v="28395.173699999999"/>
    <x v="6"/>
    <x v="577"/>
    <n v="15900400"/>
    <m/>
    <n v="2862072"/>
    <m/>
    <m/>
    <m/>
    <m/>
    <m/>
    <m/>
    <m/>
    <m/>
    <m/>
    <m/>
    <m/>
    <s v="OK"/>
    <m/>
    <m/>
    <m/>
    <s v="YARN"/>
    <n v="559.96840054547727"/>
    <n v="100.7943120981859"/>
    <n v="2862072"/>
    <x v="295"/>
  </r>
  <r>
    <n v="179"/>
    <d v="2024-04-21T00:00:00"/>
    <x v="1132"/>
    <d v="2024-04-18T00:00:00"/>
    <s v="Raw Material"/>
    <x v="0"/>
    <x v="719"/>
    <s v="IND"/>
    <m/>
    <x v="108"/>
    <x v="637"/>
    <n v="0"/>
    <n v="0"/>
    <x v="19"/>
    <x v="602"/>
    <n v="40264798"/>
    <m/>
    <n v="7247663.6399999997"/>
    <m/>
    <m/>
    <m/>
    <m/>
    <m/>
    <m/>
    <m/>
    <m/>
    <m/>
    <m/>
    <m/>
    <s v="OK"/>
    <m/>
    <m/>
    <m/>
    <s v="FABRIC"/>
    <n v="1029.8955903417229"/>
    <n v="185.38120626151013"/>
    <n v="0"/>
    <x v="296"/>
  </r>
  <r>
    <n v="180"/>
    <d v="2024-04-22T00:00:00"/>
    <x v="1133"/>
    <d v="2024-04-19T00:00:00"/>
    <s v="Raw Material"/>
    <x v="0"/>
    <x v="720"/>
    <s v="IND"/>
    <m/>
    <x v="114"/>
    <x v="638"/>
    <n v="0"/>
    <n v="0"/>
    <x v="17"/>
    <x v="623"/>
    <n v="1948724"/>
    <m/>
    <n v="350770.32"/>
    <m/>
    <m/>
    <m/>
    <m/>
    <m/>
    <m/>
    <d v="2024-06-11T00:00:00"/>
    <m/>
    <m/>
    <m/>
    <m/>
    <s v="OK"/>
    <m/>
    <m/>
    <m/>
    <s v="YARN"/>
    <n v="1859.8066443343737"/>
    <n v="334.76519598018729"/>
    <n v="0"/>
    <x v="166"/>
  </r>
  <r>
    <n v="181"/>
    <d v="2024-04-25T00:00:00"/>
    <x v="1134"/>
    <d v="2024-04-22T00:00:00"/>
    <s v="Raw Material"/>
    <x v="1"/>
    <x v="721"/>
    <s v="IND"/>
    <m/>
    <x v="14"/>
    <x v="487"/>
    <n v="7438.9912000000004"/>
    <n v="7438.9912000000004"/>
    <x v="6"/>
    <x v="577"/>
    <n v="3985200"/>
    <m/>
    <n v="717336"/>
    <m/>
    <m/>
    <m/>
    <m/>
    <m/>
    <m/>
    <m/>
    <m/>
    <m/>
    <m/>
    <m/>
    <s v="OK"/>
    <m/>
    <m/>
    <m/>
    <s v="YARN"/>
    <n v="535.71780001567947"/>
    <n v="96.429204002822317"/>
    <n v="717336"/>
    <x v="162"/>
  </r>
  <r>
    <n v="182"/>
    <d v="2024-04-26T00:00:00"/>
    <x v="1135"/>
    <d v="2024-04-23T00:00:00"/>
    <s v="Raw Material"/>
    <x v="1"/>
    <x v="722"/>
    <s v="IND"/>
    <m/>
    <x v="15"/>
    <x v="606"/>
    <n v="15876"/>
    <n v="15876"/>
    <x v="10"/>
    <x v="573"/>
    <n v="22050000"/>
    <m/>
    <n v="3969000"/>
    <m/>
    <m/>
    <m/>
    <m/>
    <m/>
    <m/>
    <m/>
    <m/>
    <m/>
    <m/>
    <m/>
    <s v="OK"/>
    <m/>
    <m/>
    <m/>
    <s v="YARN"/>
    <n v="1388.8888888888889"/>
    <n v="250"/>
    <n v="3969000"/>
    <x v="168"/>
  </r>
  <r>
    <n v="183"/>
    <d v="2024-04-21T00:00:00"/>
    <x v="1136"/>
    <d v="2024-04-18T00:00:00"/>
    <s v="Raw Material"/>
    <x v="0"/>
    <x v="685"/>
    <s v="IND"/>
    <m/>
    <x v="29"/>
    <x v="154"/>
    <n v="0"/>
    <n v="0"/>
    <x v="10"/>
    <x v="583"/>
    <n v="8350000"/>
    <m/>
    <n v="1503000"/>
    <m/>
    <m/>
    <m/>
    <m/>
    <m/>
    <m/>
    <m/>
    <m/>
    <m/>
    <m/>
    <m/>
    <s v="OK"/>
    <m/>
    <m/>
    <m/>
    <s v="YARN"/>
    <n v="920.42054951862553"/>
    <n v="165.67569891335259"/>
    <n v="0"/>
    <x v="296"/>
  </r>
  <r>
    <n v="184"/>
    <d v="2024-04-06T00:00:00"/>
    <x v="1137"/>
    <d v="2024-04-03T00:00:00"/>
    <s v="Packing Material"/>
    <x v="0"/>
    <x v="723"/>
    <s v="IND"/>
    <m/>
    <x v="105"/>
    <x v="639"/>
    <n v="0"/>
    <n v="0"/>
    <x v="9"/>
    <x v="596"/>
    <n v="176000"/>
    <m/>
    <n v="31680"/>
    <m/>
    <m/>
    <m/>
    <m/>
    <m/>
    <m/>
    <d v="2024-06-11T00:00:00"/>
    <m/>
    <m/>
    <m/>
    <m/>
    <s v="OK"/>
    <m/>
    <m/>
    <m/>
    <s v="Packing Material"/>
    <n v="450.00127841272274"/>
    <n v="81.00023011429009"/>
    <n v="0"/>
    <x v="288"/>
  </r>
  <r>
    <n v="185"/>
    <d v="2024-04-30T00:00:00"/>
    <x v="1138"/>
    <d v="2024-04-29T00:00:00"/>
    <s v="Raw Material"/>
    <x v="2"/>
    <x v="724"/>
    <s v="IND"/>
    <m/>
    <x v="32"/>
    <x v="609"/>
    <n v="486.53050000000007"/>
    <n v="27215.821499999998"/>
    <x v="3"/>
    <x v="594"/>
    <n v="38100000"/>
    <m/>
    <n v="6858000"/>
    <m/>
    <m/>
    <m/>
    <m/>
    <m/>
    <m/>
    <m/>
    <m/>
    <m/>
    <m/>
    <m/>
    <s v="OK"/>
    <m/>
    <m/>
    <m/>
    <s v="YARN"/>
    <n v="1399.9209981591039"/>
    <n v="251.98577966863871"/>
    <n v="122598.76737507265"/>
    <x v="170"/>
  </r>
  <r>
    <n v="186"/>
    <d v="2024-04-30T00:00:00"/>
    <x v="1139"/>
    <d v="2024-04-29T00:00:00"/>
    <s v="Raw Material"/>
    <x v="1"/>
    <x v="669"/>
    <s v="IND"/>
    <m/>
    <x v="27"/>
    <x v="640"/>
    <n v="226798.5122"/>
    <n v="226798.5122"/>
    <x v="10"/>
    <x v="565"/>
    <n v="235000000"/>
    <m/>
    <n v="42300000"/>
    <m/>
    <m/>
    <m/>
    <m/>
    <m/>
    <m/>
    <m/>
    <m/>
    <m/>
    <m/>
    <m/>
    <s v="OK"/>
    <m/>
    <m/>
    <m/>
    <s v="YARN"/>
    <n v="1036.1620000080406"/>
    <n v="186.50916000144733"/>
    <n v="42300000"/>
    <x v="170"/>
  </r>
  <r>
    <n v="187"/>
    <d v="2024-04-10T00:00:00"/>
    <x v="1140"/>
    <d v="2024-04-27T00:00:00"/>
    <s v="Raw Material"/>
    <x v="1"/>
    <x v="68"/>
    <s v="IND"/>
    <m/>
    <x v="27"/>
    <x v="621"/>
    <n v="54432"/>
    <n v="54432"/>
    <x v="10"/>
    <x v="565"/>
    <n v="57240000"/>
    <m/>
    <n v="10303200"/>
    <m/>
    <m/>
    <m/>
    <m/>
    <m/>
    <m/>
    <m/>
    <m/>
    <m/>
    <m/>
    <m/>
    <s v="OK"/>
    <m/>
    <m/>
    <m/>
    <s v="YARN"/>
    <n v="1051.5873015873017"/>
    <n v="189.28571428571428"/>
    <n v="10303200"/>
    <x v="297"/>
  </r>
  <r>
    <n v="188"/>
    <d v="2024-05-06T00:00:00"/>
    <x v="1141"/>
    <d v="2024-05-03T00:00:00"/>
    <s v="Raw Material"/>
    <x v="0"/>
    <x v="212"/>
    <s v="IND"/>
    <m/>
    <x v="113"/>
    <x v="641"/>
    <n v="0"/>
    <n v="0"/>
    <x v="17"/>
    <x v="624"/>
    <n v="3140154"/>
    <m/>
    <n v="565227.72"/>
    <m/>
    <m/>
    <m/>
    <m/>
    <m/>
    <m/>
    <m/>
    <m/>
    <m/>
    <m/>
    <m/>
    <s v="OK"/>
    <m/>
    <m/>
    <m/>
    <s v="YARN"/>
    <n v="2326.04"/>
    <n v="418.68719999999996"/>
    <n v="0"/>
    <x v="298"/>
  </r>
  <r>
    <n v="189"/>
    <d v="2024-05-06T00:00:00"/>
    <x v="1142"/>
    <d v="2024-05-03T00:00:00"/>
    <s v="Raw Material"/>
    <x v="0"/>
    <x v="725"/>
    <s v="IND"/>
    <m/>
    <x v="8"/>
    <x v="642"/>
    <n v="0"/>
    <n v="0"/>
    <x v="17"/>
    <x v="625"/>
    <n v="2947846"/>
    <m/>
    <n v="530612.28"/>
    <m/>
    <m/>
    <m/>
    <m/>
    <m/>
    <m/>
    <m/>
    <m/>
    <m/>
    <m/>
    <m/>
    <s v="OK"/>
    <m/>
    <m/>
    <m/>
    <s v="YARN"/>
    <n v="1413.8350119904076"/>
    <n v="254.49030215827341"/>
    <n v="0"/>
    <x v="298"/>
  </r>
  <r>
    <n v="190"/>
    <d v="2024-05-05T00:00:00"/>
    <x v="1143"/>
    <d v="2024-05-07T00:00:00"/>
    <s v="Raw Material"/>
    <x v="0"/>
    <x v="726"/>
    <s v="IND"/>
    <m/>
    <x v="114"/>
    <x v="643"/>
    <n v="0"/>
    <n v="0"/>
    <x v="17"/>
    <x v="623"/>
    <n v="154984"/>
    <m/>
    <n v="27897.119999999999"/>
    <m/>
    <m/>
    <m/>
    <m/>
    <m/>
    <m/>
    <m/>
    <m/>
    <m/>
    <m/>
    <m/>
    <s v="OK"/>
    <m/>
    <m/>
    <m/>
    <s v="YARN"/>
    <n v="2168.8217184438849"/>
    <n v="390.38790931989928"/>
    <n v="0"/>
    <x v="299"/>
  </r>
  <r>
    <n v="191"/>
    <d v="2024-05-06T00:00:00"/>
    <x v="1144"/>
    <d v="2024-05-03T00:00:00"/>
    <s v="Raw Material"/>
    <x v="1"/>
    <x v="727"/>
    <s v="IND"/>
    <m/>
    <x v="19"/>
    <x v="633"/>
    <n v="1542.23"/>
    <n v="1542.23"/>
    <x v="10"/>
    <x v="609"/>
    <n v="1400800"/>
    <m/>
    <n v="252144"/>
    <m/>
    <m/>
    <m/>
    <m/>
    <m/>
    <m/>
    <m/>
    <m/>
    <m/>
    <m/>
    <m/>
    <s v="OK"/>
    <m/>
    <m/>
    <m/>
    <s v="YARN"/>
    <n v="908.29513107642833"/>
    <n v="163.49312359375708"/>
    <n v="252143.99999999997"/>
    <x v="298"/>
  </r>
  <r>
    <n v="192"/>
    <d v="2024-05-06T00:00:00"/>
    <x v="1145"/>
    <d v="2024-05-03T00:00:00"/>
    <s v="Raw Material"/>
    <x v="1"/>
    <x v="728"/>
    <s v="IND"/>
    <m/>
    <x v="19"/>
    <x v="478"/>
    <n v="4535.97"/>
    <n v="4535.97"/>
    <x v="10"/>
    <x v="609"/>
    <n v="3910000"/>
    <m/>
    <n v="703800"/>
    <m/>
    <m/>
    <m/>
    <m/>
    <m/>
    <m/>
    <m/>
    <m/>
    <m/>
    <m/>
    <m/>
    <s v="OK"/>
    <m/>
    <m/>
    <m/>
    <s v="YARN"/>
    <n v="861.99864637552707"/>
    <n v="155.15975634759488"/>
    <n v="703800"/>
    <x v="298"/>
  </r>
  <r>
    <n v="193"/>
    <d v="2024-05-09T00:00:00"/>
    <x v="1146"/>
    <d v="2024-05-06T00:00:00"/>
    <s v="Raw Material"/>
    <x v="1"/>
    <x v="729"/>
    <s v="IND"/>
    <m/>
    <x v="19"/>
    <x v="154"/>
    <n v="42320.6"/>
    <n v="42320.6"/>
    <x v="10"/>
    <x v="609"/>
    <n v="38906102"/>
    <m/>
    <n v="7003098.3599999994"/>
    <m/>
    <m/>
    <m/>
    <m/>
    <m/>
    <m/>
    <m/>
    <m/>
    <m/>
    <m/>
    <m/>
    <s v="OK"/>
    <m/>
    <m/>
    <m/>
    <s v="YARN"/>
    <n v="919.31829888990239"/>
    <n v="165.47729380018239"/>
    <n v="7003098.3599999985"/>
    <x v="300"/>
  </r>
  <r>
    <n v="194"/>
    <d v="2024-05-09T00:00:00"/>
    <x v="1147"/>
    <d v="2024-05-06T00:00:00"/>
    <s v="Raw Material"/>
    <x v="1"/>
    <x v="730"/>
    <s v="IND"/>
    <m/>
    <x v="19"/>
    <x v="558"/>
    <n v="2585.5"/>
    <n v="2585.5"/>
    <x v="10"/>
    <x v="609"/>
    <n v="2479500"/>
    <m/>
    <n v="446310"/>
    <m/>
    <m/>
    <m/>
    <m/>
    <m/>
    <m/>
    <m/>
    <m/>
    <m/>
    <m/>
    <m/>
    <s v="OK"/>
    <m/>
    <m/>
    <m/>
    <s v="YARN"/>
    <n v="959.00212724811445"/>
    <n v="172.6203829046606"/>
    <n v="446310"/>
    <x v="300"/>
  </r>
  <r>
    <n v="195"/>
    <d v="2024-05-10T00:00:00"/>
    <x v="1148"/>
    <d v="2024-05-07T00:00:00"/>
    <s v="Packing Material"/>
    <x v="0"/>
    <x v="731"/>
    <s v="IND"/>
    <m/>
    <x v="105"/>
    <x v="563"/>
    <n v="0"/>
    <n v="0"/>
    <x v="9"/>
    <x v="596"/>
    <n v="418998"/>
    <m/>
    <n v="75419.64"/>
    <m/>
    <m/>
    <m/>
    <m/>
    <m/>
    <m/>
    <d v="2024-06-11T00:00:00"/>
    <m/>
    <m/>
    <m/>
    <m/>
    <s v="OK"/>
    <m/>
    <m/>
    <m/>
    <s v="Packing Material"/>
    <n v="600"/>
    <n v="107.99999999999999"/>
    <n v="0"/>
    <x v="301"/>
  </r>
  <r>
    <n v="196"/>
    <d v="2024-05-11T00:00:00"/>
    <x v="1149"/>
    <d v="2024-05-08T00:00:00"/>
    <s v="Raw Material"/>
    <x v="1"/>
    <x v="724"/>
    <s v="IND"/>
    <m/>
    <x v="14"/>
    <x v="644"/>
    <n v="27215.821499999998"/>
    <n v="27215.821499999998"/>
    <x v="6"/>
    <x v="577"/>
    <n v="16800000"/>
    <m/>
    <n v="3024000"/>
    <m/>
    <m/>
    <m/>
    <m/>
    <m/>
    <m/>
    <m/>
    <m/>
    <m/>
    <m/>
    <m/>
    <s v="OK"/>
    <m/>
    <m/>
    <m/>
    <s v="YARN"/>
    <n v="617.28799918826633"/>
    <n v="111.11183985388794"/>
    <n v="3024000"/>
    <x v="174"/>
  </r>
  <r>
    <n v="197"/>
    <d v="2024-05-17T00:00:00"/>
    <x v="1150"/>
    <d v="2024-05-14T00:00:00"/>
    <s v="Raw Material"/>
    <x v="1"/>
    <x v="724"/>
    <s v="IND"/>
    <m/>
    <x v="14"/>
    <x v="644"/>
    <n v="27215.821499999998"/>
    <n v="27215.821499999998"/>
    <x v="6"/>
    <x v="577"/>
    <n v="16800000"/>
    <m/>
    <n v="3024000"/>
    <m/>
    <m/>
    <m/>
    <m/>
    <m/>
    <m/>
    <m/>
    <m/>
    <m/>
    <m/>
    <m/>
    <s v="OK"/>
    <m/>
    <m/>
    <m/>
    <s v="YARN"/>
    <n v="617.28799918826633"/>
    <n v="111.11183985388794"/>
    <n v="3024000"/>
    <x v="178"/>
  </r>
  <r>
    <n v="198"/>
    <d v="2024-05-17T00:00:00"/>
    <x v="1151"/>
    <d v="2024-05-14T00:00:00"/>
    <s v="Raw Material"/>
    <x v="0"/>
    <x v="732"/>
    <s v="IND"/>
    <m/>
    <x v="108"/>
    <x v="637"/>
    <n v="0"/>
    <n v="0"/>
    <x v="19"/>
    <x v="619"/>
    <n v="43939592"/>
    <m/>
    <n v="7909126.5599999996"/>
    <m/>
    <m/>
    <m/>
    <m/>
    <m/>
    <m/>
    <m/>
    <m/>
    <m/>
    <m/>
    <m/>
    <s v="OK"/>
    <m/>
    <m/>
    <m/>
    <s v="FABRIC"/>
    <n v="1027.6344075962393"/>
    <n v="184.97419336732307"/>
    <n v="0"/>
    <x v="178"/>
  </r>
  <r>
    <n v="199"/>
    <d v="2024-05-17T00:00:00"/>
    <x v="1152"/>
    <d v="2024-05-14T00:00:00"/>
    <s v="Raw Material"/>
    <x v="2"/>
    <x v="733"/>
    <s v="IND"/>
    <m/>
    <x v="29"/>
    <x v="154"/>
    <n v="358.44999999999982"/>
    <n v="7801.8688000000002"/>
    <x v="10"/>
    <x v="583"/>
    <n v="7181000"/>
    <m/>
    <n v="1292580"/>
    <m/>
    <m/>
    <m/>
    <m/>
    <m/>
    <m/>
    <m/>
    <m/>
    <m/>
    <m/>
    <m/>
    <s v="OK"/>
    <m/>
    <m/>
    <m/>
    <s v="YARN"/>
    <n v="920.42050232887789"/>
    <n v="165.67569041919802"/>
    <n v="59386.4512307615"/>
    <x v="178"/>
  </r>
  <r>
    <n v="200"/>
    <d v="2024-05-20T00:00:00"/>
    <x v="1153"/>
    <d v="2024-05-17T00:00:00"/>
    <s v="Raw Material"/>
    <x v="0"/>
    <x v="734"/>
    <s v="IND"/>
    <m/>
    <x v="33"/>
    <x v="622"/>
    <n v="0"/>
    <n v="0"/>
    <x v="12"/>
    <x v="603"/>
    <n v="1710000"/>
    <m/>
    <n v="307800"/>
    <m/>
    <m/>
    <m/>
    <m/>
    <m/>
    <m/>
    <m/>
    <m/>
    <m/>
    <m/>
    <m/>
    <s v="OK"/>
    <m/>
    <m/>
    <m/>
    <s v="Chemical"/>
    <n v="150"/>
    <n v="27"/>
    <n v="0"/>
    <x v="302"/>
  </r>
  <r>
    <n v="201"/>
    <d v="2024-05-20T00:00:00"/>
    <x v="1154"/>
    <d v="2024-05-17T00:00:00"/>
    <s v="Raw Material"/>
    <x v="0"/>
    <x v="735"/>
    <s v="IND"/>
    <m/>
    <x v="33"/>
    <x v="622"/>
    <n v="0"/>
    <n v="0"/>
    <x v="12"/>
    <x v="603"/>
    <n v="1728000"/>
    <m/>
    <n v="311040"/>
    <m/>
    <m/>
    <m/>
    <m/>
    <m/>
    <m/>
    <m/>
    <m/>
    <m/>
    <m/>
    <m/>
    <s v="OK"/>
    <m/>
    <m/>
    <m/>
    <s v="Chemical"/>
    <n v="150"/>
    <n v="27"/>
    <n v="0"/>
    <x v="302"/>
  </r>
  <r>
    <n v="202"/>
    <d v="2024-05-21T00:00:00"/>
    <x v="1155"/>
    <d v="2024-05-18T00:00:00"/>
    <s v="Raw Material"/>
    <x v="0"/>
    <x v="736"/>
    <s v="IND"/>
    <m/>
    <x v="113"/>
    <x v="645"/>
    <n v="0"/>
    <n v="0"/>
    <x v="17"/>
    <x v="623"/>
    <n v="23074"/>
    <m/>
    <n v="4153.32"/>
    <m/>
    <m/>
    <m/>
    <m/>
    <m/>
    <m/>
    <m/>
    <m/>
    <m/>
    <m/>
    <m/>
    <s v="OK"/>
    <m/>
    <m/>
    <m/>
    <s v="YARN"/>
    <n v="3512.0243531202432"/>
    <n v="632.16438356164372"/>
    <n v="0"/>
    <x v="303"/>
  </r>
  <r>
    <n v="203"/>
    <d v="2024-05-21T00:00:00"/>
    <x v="1156"/>
    <d v="2024-05-18T00:00:00"/>
    <s v="Raw Material"/>
    <x v="0"/>
    <x v="737"/>
    <s v="IND"/>
    <m/>
    <x v="114"/>
    <x v="646"/>
    <n v="0"/>
    <n v="0"/>
    <x v="17"/>
    <x v="623"/>
    <n v="4361274"/>
    <m/>
    <n v="785029.32"/>
    <m/>
    <m/>
    <m/>
    <m/>
    <m/>
    <m/>
    <m/>
    <m/>
    <m/>
    <m/>
    <m/>
    <s v="OK"/>
    <m/>
    <m/>
    <m/>
    <s v="YARN"/>
    <n v="2265.2203270105751"/>
    <n v="407.73965886190348"/>
    <n v="0"/>
    <x v="303"/>
  </r>
  <r>
    <n v="204"/>
    <d v="2024-05-23T00:00:00"/>
    <x v="1157"/>
    <d v="2024-05-20T00:00:00"/>
    <s v="Raw Material"/>
    <x v="0"/>
    <x v="738"/>
    <s v="IND"/>
    <m/>
    <x v="113"/>
    <x v="647"/>
    <n v="0"/>
    <n v="0"/>
    <x v="17"/>
    <x v="623"/>
    <n v="267567"/>
    <m/>
    <n v="48162.06"/>
    <m/>
    <m/>
    <m/>
    <m/>
    <m/>
    <m/>
    <m/>
    <m/>
    <m/>
    <m/>
    <m/>
    <s v="OK"/>
    <m/>
    <m/>
    <m/>
    <s v="YARN"/>
    <n v="2338.3613720777803"/>
    <n v="420.90504697400041"/>
    <n v="0"/>
    <x v="179"/>
  </r>
  <r>
    <n v="205"/>
    <d v="2024-05-16T00:00:00"/>
    <x v="1158"/>
    <d v="2024-05-13T00:00:00"/>
    <s v="Raw Material"/>
    <x v="0"/>
    <x v="739"/>
    <s v="IND"/>
    <m/>
    <x v="114"/>
    <x v="648"/>
    <n v="0"/>
    <n v="0"/>
    <x v="17"/>
    <x v="623"/>
    <n v="12232938"/>
    <m/>
    <n v="2201928.84"/>
    <m/>
    <m/>
    <m/>
    <m/>
    <m/>
    <m/>
    <m/>
    <m/>
    <m/>
    <m/>
    <m/>
    <s v="OK"/>
    <m/>
    <m/>
    <m/>
    <s v="YARN"/>
    <n v="3263.7042657548632"/>
    <n v="587.46676783587532"/>
    <n v="0"/>
    <x v="176"/>
  </r>
  <r>
    <n v="206"/>
    <d v="2024-05-16T00:00:00"/>
    <x v="1159"/>
    <d v="2024-05-13T00:00:00"/>
    <s v="Raw Material"/>
    <x v="0"/>
    <x v="740"/>
    <s v="IND"/>
    <m/>
    <x v="113"/>
    <x v="649"/>
    <n v="0"/>
    <n v="0"/>
    <x v="17"/>
    <x v="623"/>
    <n v="3528705"/>
    <m/>
    <n v="635166.9"/>
    <m/>
    <m/>
    <m/>
    <m/>
    <m/>
    <m/>
    <m/>
    <m/>
    <m/>
    <m/>
    <m/>
    <s v="OK"/>
    <m/>
    <m/>
    <m/>
    <s v="YARN"/>
    <n v="4996.9412594364267"/>
    <n v="899.44942669855686"/>
    <n v="0"/>
    <x v="176"/>
  </r>
  <r>
    <n v="207"/>
    <d v="2024-05-24T00:00:00"/>
    <x v="1160"/>
    <d v="2024-05-21T00:00:00"/>
    <s v="Raw Material"/>
    <x v="1"/>
    <x v="741"/>
    <s v="IND"/>
    <m/>
    <x v="3"/>
    <x v="610"/>
    <n v="7.56"/>
    <n v="7.56"/>
    <x v="6"/>
    <x v="443"/>
    <n v="4781"/>
    <m/>
    <n v="860.57999999999993"/>
    <m/>
    <m/>
    <m/>
    <m/>
    <m/>
    <m/>
    <m/>
    <m/>
    <m/>
    <m/>
    <m/>
    <s v="OK"/>
    <m/>
    <m/>
    <m/>
    <s v="YARN"/>
    <n v="632.40740740740739"/>
    <n v="113.83333333333333"/>
    <n v="860.57999999999993"/>
    <x v="304"/>
  </r>
  <r>
    <n v="208"/>
    <d v="2024-05-26T00:00:00"/>
    <x v="1161"/>
    <d v="2024-05-26T00:00:00"/>
    <s v="Raw Material"/>
    <x v="1"/>
    <x v="742"/>
    <s v="IND"/>
    <m/>
    <x v="19"/>
    <x v="154"/>
    <n v="7484.35"/>
    <n v="7484.35"/>
    <x v="10"/>
    <x v="609"/>
    <n v="6880501"/>
    <m/>
    <n v="1238490.18"/>
    <m/>
    <m/>
    <m/>
    <m/>
    <m/>
    <m/>
    <m/>
    <m/>
    <m/>
    <m/>
    <m/>
    <s v="OK"/>
    <m/>
    <m/>
    <m/>
    <s v="YARN"/>
    <n v="919.31844448749723"/>
    <n v="165.47732000774948"/>
    <n v="1238490.18"/>
    <x v="305"/>
  </r>
  <r>
    <n v="209"/>
    <d v="2024-05-28T00:00:00"/>
    <x v="1162"/>
    <d v="2024-05-28T00:00:00"/>
    <s v="Raw Material"/>
    <x v="0"/>
    <x v="743"/>
    <s v="IND"/>
    <m/>
    <x v="108"/>
    <x v="636"/>
    <n v="0"/>
    <n v="0"/>
    <x v="19"/>
    <x v="619"/>
    <n v="1524180"/>
    <m/>
    <n v="274352.39999999997"/>
    <m/>
    <m/>
    <m/>
    <m/>
    <m/>
    <m/>
    <m/>
    <m/>
    <m/>
    <m/>
    <m/>
    <s v="OK"/>
    <m/>
    <m/>
    <m/>
    <s v="FABRIC"/>
    <n v="1014.0918163672654"/>
    <n v="182.53652694610776"/>
    <n v="0"/>
    <x v="306"/>
  </r>
  <r>
    <n v="210"/>
    <d v="2024-05-08T00:00:00"/>
    <x v="1163"/>
    <d v="2024-05-08T00:00:00"/>
    <s v="Raw Material"/>
    <x v="1"/>
    <x v="744"/>
    <s v="IND"/>
    <m/>
    <x v="19"/>
    <x v="614"/>
    <n v="3764.855"/>
    <n v="3764.855"/>
    <x v="10"/>
    <x v="626"/>
    <n v="2863500"/>
    <m/>
    <n v="515430"/>
    <m/>
    <m/>
    <m/>
    <m/>
    <m/>
    <m/>
    <m/>
    <m/>
    <m/>
    <m/>
    <m/>
    <s v="OK"/>
    <m/>
    <m/>
    <m/>
    <s v="YARN"/>
    <n v="760.58706112187588"/>
    <n v="136.90567100193766"/>
    <n v="515430"/>
    <x v="307"/>
  </r>
  <r>
    <n v="211"/>
    <d v="2024-05-28T00:00:00"/>
    <x v="1164"/>
    <d v="2024-05-28T00:00:00"/>
    <s v="Raw Material"/>
    <x v="1"/>
    <x v="745"/>
    <s v="IND"/>
    <m/>
    <x v="19"/>
    <x v="162"/>
    <n v="5624.6030000000001"/>
    <n v="5624.6030000000001"/>
    <x v="10"/>
    <x v="612"/>
    <n v="5022000"/>
    <m/>
    <n v="903960"/>
    <m/>
    <m/>
    <m/>
    <m/>
    <m/>
    <m/>
    <m/>
    <m/>
    <m/>
    <m/>
    <m/>
    <s v="OK"/>
    <m/>
    <m/>
    <m/>
    <s v="YARN"/>
    <n v="892.8630162875495"/>
    <n v="160.71534293175893"/>
    <n v="903960.00000000012"/>
    <x v="306"/>
  </r>
  <r>
    <n v="212"/>
    <d v="2024-05-31T00:00:00"/>
    <x v="1165"/>
    <d v="2024-05-31T00:00:00"/>
    <s v="Raw Material"/>
    <x v="0"/>
    <x v="746"/>
    <s v="IND"/>
    <m/>
    <x v="33"/>
    <x v="622"/>
    <n v="0"/>
    <n v="0"/>
    <x v="12"/>
    <x v="603"/>
    <n v="1764000"/>
    <m/>
    <n v="317520"/>
    <m/>
    <m/>
    <m/>
    <m/>
    <m/>
    <m/>
    <m/>
    <m/>
    <m/>
    <m/>
    <m/>
    <s v="OK"/>
    <m/>
    <m/>
    <m/>
    <s v="Chemical"/>
    <n v="150"/>
    <n v="27"/>
    <n v="0"/>
    <x v="180"/>
  </r>
  <r>
    <n v="213"/>
    <d v="2024-05-31T00:00:00"/>
    <x v="1166"/>
    <d v="2024-05-31T00:00:00"/>
    <s v="Raw Material"/>
    <x v="0"/>
    <x v="747"/>
    <s v="IND"/>
    <m/>
    <x v="55"/>
    <x v="590"/>
    <n v="0"/>
    <n v="0"/>
    <x v="12"/>
    <x v="627"/>
    <n v="11236400"/>
    <m/>
    <n v="2022552"/>
    <m/>
    <m/>
    <m/>
    <m/>
    <m/>
    <m/>
    <m/>
    <m/>
    <m/>
    <m/>
    <m/>
    <s v="OK"/>
    <m/>
    <m/>
    <m/>
    <s v="Chemical"/>
    <n v="525.06542056074761"/>
    <n v="94.511775700934578"/>
    <n v="0"/>
    <x v="180"/>
  </r>
  <r>
    <n v="214"/>
    <d v="2024-05-31T00:00:00"/>
    <x v="1167"/>
    <d v="2024-05-31T00:00:00"/>
    <s v="Raw Material"/>
    <x v="0"/>
    <x v="319"/>
    <s v="IND"/>
    <m/>
    <x v="55"/>
    <x v="650"/>
    <n v="0"/>
    <n v="0"/>
    <x v="12"/>
    <x v="627"/>
    <n v="990000"/>
    <m/>
    <n v="178200"/>
    <m/>
    <m/>
    <m/>
    <m/>
    <m/>
    <m/>
    <m/>
    <m/>
    <m/>
    <m/>
    <m/>
    <s v="OK"/>
    <m/>
    <m/>
    <m/>
    <s v="Chemical"/>
    <n v="550"/>
    <n v="99"/>
    <n v="0"/>
    <x v="180"/>
  </r>
  <r>
    <n v="215"/>
    <d v="2024-06-01T00:00:00"/>
    <x v="1168"/>
    <d v="2024-05-16T00:00:00"/>
    <s v="Raw Material"/>
    <x v="1"/>
    <x v="628"/>
    <s v="IND"/>
    <m/>
    <x v="15"/>
    <x v="606"/>
    <n v="9072"/>
    <n v="9072"/>
    <x v="10"/>
    <x v="573"/>
    <n v="12600000"/>
    <m/>
    <n v="2268000"/>
    <m/>
    <m/>
    <m/>
    <m/>
    <m/>
    <m/>
    <m/>
    <m/>
    <m/>
    <m/>
    <m/>
    <s v="OK"/>
    <m/>
    <m/>
    <m/>
    <s v="YARN"/>
    <n v="1388.8888888888889"/>
    <n v="250"/>
    <n v="2268000"/>
    <x v="191"/>
  </r>
  <r>
    <n v="216"/>
    <d v="2024-06-07T00:00:00"/>
    <x v="1169"/>
    <d v="2024-06-03T00:00:00"/>
    <s v="Raw Material"/>
    <x v="0"/>
    <x v="51"/>
    <s v="IND"/>
    <m/>
    <x v="55"/>
    <x v="590"/>
    <n v="0"/>
    <n v="0"/>
    <x v="12"/>
    <x v="627"/>
    <n v="5753000"/>
    <m/>
    <n v="1035540"/>
    <m/>
    <m/>
    <m/>
    <m/>
    <m/>
    <m/>
    <m/>
    <m/>
    <m/>
    <m/>
    <m/>
    <s v="OK"/>
    <m/>
    <m/>
    <m/>
    <s v="Chemical"/>
    <n v="523"/>
    <n v="94.14"/>
    <n v="0"/>
    <x v="193"/>
  </r>
  <r>
    <n v="217"/>
    <d v="2024-06-07T00:00:00"/>
    <x v="1170"/>
    <d v="2024-06-03T00:00:00"/>
    <s v="Raw Material"/>
    <x v="0"/>
    <x v="748"/>
    <s v="IND"/>
    <m/>
    <x v="114"/>
    <x v="651"/>
    <n v="0"/>
    <n v="0"/>
    <x v="17"/>
    <x v="623"/>
    <n v="9407745"/>
    <m/>
    <n v="1693394.0999999999"/>
    <m/>
    <m/>
    <m/>
    <m/>
    <m/>
    <m/>
    <m/>
    <m/>
    <m/>
    <m/>
    <m/>
    <s v="OK"/>
    <m/>
    <m/>
    <m/>
    <s v="YARN"/>
    <n v="1267.2667757774141"/>
    <n v="228.10801963993453"/>
    <n v="0"/>
    <x v="193"/>
  </r>
  <r>
    <n v="218"/>
    <d v="2024-06-08T00:00:00"/>
    <x v="1171"/>
    <d v="2024-06-04T00:00:00"/>
    <s v="Raw Material"/>
    <x v="0"/>
    <x v="749"/>
    <s v="IND"/>
    <m/>
    <x v="113"/>
    <x v="652"/>
    <n v="0"/>
    <n v="0"/>
    <x v="17"/>
    <x v="623"/>
    <n v="4313285"/>
    <m/>
    <n v="776391.29999999993"/>
    <m/>
    <m/>
    <m/>
    <m/>
    <m/>
    <m/>
    <m/>
    <m/>
    <m/>
    <m/>
    <m/>
    <s v="OK"/>
    <m/>
    <m/>
    <m/>
    <s v="YARN"/>
    <n v="4596.5619178747875"/>
    <n v="827.38114521746172"/>
    <n v="0"/>
    <x v="308"/>
  </r>
  <r>
    <n v="219"/>
    <d v="2024-06-08T00:00:00"/>
    <x v="1172"/>
    <d v="2024-06-04T00:00:00"/>
    <s v="Raw Material"/>
    <x v="0"/>
    <x v="750"/>
    <s v="IND"/>
    <m/>
    <x v="114"/>
    <x v="653"/>
    <n v="0"/>
    <n v="0"/>
    <x v="17"/>
    <x v="623"/>
    <n v="7877475"/>
    <m/>
    <n v="1417945.5"/>
    <m/>
    <m/>
    <m/>
    <m/>
    <m/>
    <m/>
    <m/>
    <m/>
    <m/>
    <m/>
    <m/>
    <s v="OK"/>
    <m/>
    <m/>
    <m/>
    <s v="YARN"/>
    <n v="3316.8553206486108"/>
    <n v="597.03395771674991"/>
    <n v="0"/>
    <x v="308"/>
  </r>
  <r>
    <n v="220"/>
    <d v="2024-06-08T00:00:00"/>
    <x v="1173"/>
    <d v="2024-06-04T00:00:00"/>
    <s v="Raw Material"/>
    <x v="0"/>
    <x v="751"/>
    <s v="IND"/>
    <m/>
    <x v="113"/>
    <x v="654"/>
    <n v="0"/>
    <n v="0"/>
    <x v="17"/>
    <x v="623"/>
    <n v="971880"/>
    <m/>
    <n v="174938.4"/>
    <m/>
    <m/>
    <m/>
    <m/>
    <m/>
    <m/>
    <m/>
    <m/>
    <m/>
    <m/>
    <m/>
    <s v="OK"/>
    <m/>
    <m/>
    <m/>
    <s v="YARN"/>
    <n v="2269.4326651846595"/>
    <n v="408.49787973323868"/>
    <n v="0"/>
    <x v="308"/>
  </r>
  <r>
    <n v="221"/>
    <d v="2024-06-10T00:00:00"/>
    <x v="1174"/>
    <d v="2024-06-06T00:00:00"/>
    <s v="Raw Material"/>
    <x v="1"/>
    <x v="752"/>
    <s v="IND"/>
    <m/>
    <x v="14"/>
    <x v="644"/>
    <n v="45359.702400000002"/>
    <n v="45359.702400000002"/>
    <x v="6"/>
    <x v="443"/>
    <n v="28000000"/>
    <m/>
    <n v="5040000"/>
    <m/>
    <m/>
    <m/>
    <m/>
    <m/>
    <m/>
    <m/>
    <m/>
    <m/>
    <m/>
    <m/>
    <s v="OK"/>
    <m/>
    <m/>
    <m/>
    <s v="YARN"/>
    <n v="617.28800054913938"/>
    <n v="111.11184009884509"/>
    <n v="5040000"/>
    <x v="184"/>
  </r>
  <r>
    <n v="222"/>
    <d v="2024-06-10T00:00:00"/>
    <x v="1175"/>
    <d v="2024-06-06T00:00:00"/>
    <s v="Raw Material"/>
    <x v="0"/>
    <x v="753"/>
    <s v="IND"/>
    <m/>
    <x v="108"/>
    <x v="604"/>
    <n v="0"/>
    <n v="0"/>
    <x v="19"/>
    <x v="619"/>
    <n v="568860"/>
    <m/>
    <n v="102394.8"/>
    <m/>
    <m/>
    <m/>
    <m/>
    <m/>
    <m/>
    <m/>
    <m/>
    <m/>
    <m/>
    <m/>
    <s v="OK"/>
    <m/>
    <m/>
    <m/>
    <s v="FABRIC"/>
    <n v="1010.4085257548845"/>
    <n v="181.87353463587922"/>
    <n v="0"/>
    <x v="184"/>
  </r>
  <r>
    <n v="223"/>
    <d v="2024-06-15T00:00:00"/>
    <x v="1176"/>
    <d v="2024-06-11T00:00:00"/>
    <s v="Raw Material"/>
    <x v="0"/>
    <x v="754"/>
    <s v="IND"/>
    <m/>
    <x v="107"/>
    <x v="634"/>
    <n v="0"/>
    <n v="0"/>
    <x v="10"/>
    <x v="572"/>
    <n v="1575000"/>
    <m/>
    <n v="283500"/>
    <m/>
    <m/>
    <m/>
    <m/>
    <m/>
    <m/>
    <m/>
    <m/>
    <m/>
    <m/>
    <m/>
    <s v="OK"/>
    <m/>
    <m/>
    <m/>
    <s v="YARN"/>
    <n v="992.06974092807343"/>
    <n v="178.57255336705322"/>
    <n v="0"/>
    <x v="198"/>
  </r>
  <r>
    <n v="224"/>
    <d v="2024-06-15T00:00:00"/>
    <x v="1177"/>
    <d v="2024-06-11T00:00:00"/>
    <s v="Raw Material"/>
    <x v="0"/>
    <x v="754"/>
    <s v="IND"/>
    <m/>
    <x v="107"/>
    <x v="636"/>
    <n v="0"/>
    <n v="0"/>
    <x v="10"/>
    <x v="572"/>
    <n v="1610000"/>
    <m/>
    <n v="289800"/>
    <m/>
    <m/>
    <m/>
    <m/>
    <m/>
    <m/>
    <m/>
    <m/>
    <m/>
    <m/>
    <m/>
    <s v="OK"/>
    <m/>
    <m/>
    <m/>
    <s v="YARN"/>
    <n v="1014.1157351709195"/>
    <n v="182.54083233076551"/>
    <n v="0"/>
    <x v="198"/>
  </r>
  <r>
    <n v="225"/>
    <d v="2024-06-15T00:00:00"/>
    <x v="1178"/>
    <d v="2024-06-11T00:00:00"/>
    <s v="Raw Material"/>
    <x v="0"/>
    <x v="755"/>
    <s v="IND"/>
    <m/>
    <x v="113"/>
    <x v="542"/>
    <n v="0"/>
    <n v="0"/>
    <x v="17"/>
    <x v="628"/>
    <n v="353221"/>
    <m/>
    <n v="63579.78"/>
    <m/>
    <m/>
    <m/>
    <m/>
    <m/>
    <m/>
    <m/>
    <m/>
    <m/>
    <m/>
    <m/>
    <s v="OK"/>
    <m/>
    <m/>
    <m/>
    <s v="YARN"/>
    <n v="2380.8885066272665"/>
    <n v="428.55993119290792"/>
    <n v="0"/>
    <x v="198"/>
  </r>
  <r>
    <n v="226"/>
    <d v="2024-06-15T00:00:00"/>
    <x v="1179"/>
    <d v="2024-06-11T00:00:00"/>
    <s v="Raw Material"/>
    <x v="0"/>
    <x v="756"/>
    <s v="IND"/>
    <m/>
    <x v="8"/>
    <x v="655"/>
    <n v="0"/>
    <n v="0"/>
    <x v="17"/>
    <x v="629"/>
    <n v="280754"/>
    <m/>
    <n v="50535.72"/>
    <m/>
    <m/>
    <m/>
    <m/>
    <m/>
    <m/>
    <m/>
    <m/>
    <m/>
    <m/>
    <m/>
    <s v="OK"/>
    <m/>
    <m/>
    <m/>
    <s v="YARN"/>
    <n v="1484.621758666075"/>
    <n v="267.23191655989353"/>
    <n v="0"/>
    <x v="198"/>
  </r>
  <r>
    <n v="227"/>
    <d v="2024-06-16T00:00:00"/>
    <x v="1180"/>
    <d v="2024-06-12T00:00:00"/>
    <s v="Raw Material"/>
    <x v="0"/>
    <x v="440"/>
    <s v="IND"/>
    <m/>
    <x v="33"/>
    <x v="622"/>
    <n v="0"/>
    <n v="0"/>
    <x v="12"/>
    <x v="630"/>
    <n v="810000"/>
    <m/>
    <n v="145800"/>
    <m/>
    <m/>
    <m/>
    <m/>
    <m/>
    <m/>
    <m/>
    <m/>
    <m/>
    <m/>
    <m/>
    <s v="OK"/>
    <m/>
    <m/>
    <m/>
    <s v="Chemical"/>
    <n v="150"/>
    <n v="27"/>
    <n v="0"/>
    <x v="199"/>
  </r>
  <r>
    <n v="228"/>
    <d v="2024-06-13T00:00:00"/>
    <x v="1181"/>
    <d v="2024-06-11T00:00:00"/>
    <s v="Packing Material"/>
    <x v="0"/>
    <x v="757"/>
    <s v="IND"/>
    <m/>
    <x v="90"/>
    <x v="623"/>
    <n v="0"/>
    <n v="0"/>
    <x v="9"/>
    <x v="524"/>
    <n v="2184288"/>
    <m/>
    <n v="393171.83999999997"/>
    <m/>
    <m/>
    <m/>
    <m/>
    <m/>
    <m/>
    <m/>
    <m/>
    <m/>
    <m/>
    <m/>
    <s v="OK"/>
    <m/>
    <m/>
    <m/>
    <s v="Packing Material"/>
    <n v="183"/>
    <n v="32.94"/>
    <n v="0"/>
    <x v="187"/>
  </r>
  <r>
    <n v="229"/>
    <d v="2024-06-17T00:00:00"/>
    <x v="1182"/>
    <d v="2024-06-13T00:00:00"/>
    <s v="Raw Material"/>
    <x v="0"/>
    <x v="758"/>
    <s v="IND"/>
    <m/>
    <x v="108"/>
    <x v="656"/>
    <n v="0"/>
    <n v="0"/>
    <x v="19"/>
    <x v="619"/>
    <n v="11404559"/>
    <m/>
    <n v="2052820.6199999999"/>
    <m/>
    <m/>
    <m/>
    <m/>
    <m/>
    <m/>
    <m/>
    <m/>
    <m/>
    <m/>
    <m/>
    <s v="OK"/>
    <m/>
    <m/>
    <m/>
    <s v="FABRIC"/>
    <n v="995.24906187276372"/>
    <n v="179.14483113709747"/>
    <n v="0"/>
    <x v="309"/>
  </r>
  <r>
    <n v="230"/>
    <d v="2024-06-18T00:00:00"/>
    <x v="1183"/>
    <d v="2024-06-14T00:00:00"/>
    <s v="Packing Material"/>
    <x v="0"/>
    <x v="759"/>
    <s v="IND"/>
    <m/>
    <x v="115"/>
    <x v="657"/>
    <n v="0"/>
    <n v="0"/>
    <x v="9"/>
    <x v="631"/>
    <n v="3199006"/>
    <m/>
    <n v="575821.07999999996"/>
    <m/>
    <m/>
    <m/>
    <m/>
    <m/>
    <m/>
    <m/>
    <m/>
    <m/>
    <m/>
    <m/>
    <s v="OK"/>
    <m/>
    <m/>
    <m/>
    <s v="Packing Material"/>
    <n v="6070.2201138519922"/>
    <n v="1092.6396204933585"/>
    <n v="0"/>
    <x v="304"/>
  </r>
  <r>
    <n v="231"/>
    <d v="2024-06-24T00:00:00"/>
    <x v="1184"/>
    <d v="2024-06-20T00:00:00"/>
    <s v="Packing Material"/>
    <x v="0"/>
    <x v="760"/>
    <s v="IND"/>
    <m/>
    <x v="90"/>
    <x v="623"/>
    <n v="0"/>
    <n v="0"/>
    <x v="9"/>
    <x v="524"/>
    <n v="288051"/>
    <m/>
    <n v="51849.18"/>
    <m/>
    <m/>
    <m/>
    <m/>
    <m/>
    <m/>
    <m/>
    <m/>
    <m/>
    <m/>
    <m/>
    <s v="OK"/>
    <m/>
    <m/>
    <m/>
    <s v="Packing Material"/>
    <n v="181.05028284098051"/>
    <n v="32.589050911376496"/>
    <n v="0"/>
    <x v="181"/>
  </r>
  <r>
    <n v="232"/>
    <d v="2024-06-24T00:00:00"/>
    <x v="1185"/>
    <d v="2024-06-20T00:00:00"/>
    <s v="Raw Material"/>
    <x v="1"/>
    <x v="761"/>
    <s v="IND"/>
    <m/>
    <x v="19"/>
    <x v="658"/>
    <n v="13471.92"/>
    <n v="13471.92"/>
    <x v="10"/>
    <x v="578"/>
    <n v="9578250"/>
    <m/>
    <n v="1724085"/>
    <m/>
    <m/>
    <m/>
    <m/>
    <m/>
    <m/>
    <m/>
    <m/>
    <m/>
    <m/>
    <m/>
    <s v="OK"/>
    <m/>
    <m/>
    <m/>
    <s v="YARN"/>
    <n v="710.97883597883595"/>
    <n v="127.97619047619048"/>
    <n v="1724085"/>
    <x v="197"/>
  </r>
  <r>
    <n v="233"/>
    <d v="2024-06-24T00:00:00"/>
    <x v="1186"/>
    <d v="2024-06-20T00:00:00"/>
    <s v="Raw Material"/>
    <x v="1"/>
    <x v="668"/>
    <s v="IND"/>
    <m/>
    <x v="19"/>
    <x v="659"/>
    <n v="12020.4"/>
    <n v="12020.4"/>
    <x v="10"/>
    <x v="182"/>
    <n v="8811250"/>
    <m/>
    <n v="1586025"/>
    <m/>
    <m/>
    <m/>
    <m/>
    <m/>
    <m/>
    <m/>
    <m/>
    <m/>
    <m/>
    <m/>
    <s v="OK"/>
    <m/>
    <m/>
    <m/>
    <s v="YARN"/>
    <n v="733.02469135802471"/>
    <n v="131.94444444444446"/>
    <n v="1586025"/>
    <x v="197"/>
  </r>
  <r>
    <n v="234"/>
    <d v="2024-06-24T00:00:00"/>
    <x v="1187"/>
    <d v="2024-06-20T00:00:00"/>
    <s v="Packing Material"/>
    <x v="0"/>
    <x v="762"/>
    <s v="IND"/>
    <m/>
    <x v="90"/>
    <x v="660"/>
    <n v="0"/>
    <n v="0"/>
    <x v="9"/>
    <x v="524"/>
    <n v="8665100"/>
    <m/>
    <n v="1559718"/>
    <m/>
    <m/>
    <m/>
    <m/>
    <m/>
    <m/>
    <m/>
    <m/>
    <m/>
    <m/>
    <m/>
    <s v="OK"/>
    <m/>
    <m/>
    <m/>
    <s v="Packing Material"/>
    <n v="666.7000076940833"/>
    <n v="120.00600138493499"/>
    <n v="0"/>
    <x v="181"/>
  </r>
  <r>
    <n v="235"/>
    <d v="2024-06-01T00:00:00"/>
    <x v="1188"/>
    <d v="2024-05-22T00:00:00"/>
    <s v="Raw Material"/>
    <x v="0"/>
    <x v="763"/>
    <s v="IND"/>
    <m/>
    <x v="108"/>
    <x v="661"/>
    <n v="0"/>
    <n v="0"/>
    <x v="19"/>
    <x v="619"/>
    <n v="21894168"/>
    <m/>
    <n v="3940950.2399999998"/>
    <m/>
    <m/>
    <m/>
    <m/>
    <m/>
    <m/>
    <m/>
    <m/>
    <m/>
    <m/>
    <m/>
    <s v="OK"/>
    <m/>
    <m/>
    <m/>
    <s v="FABRIC"/>
    <n v="966.71529494878132"/>
    <n v="174.00875309078063"/>
    <n v="0"/>
    <x v="191"/>
  </r>
  <r>
    <n v="236"/>
    <d v="2024-06-01T00:00:00"/>
    <x v="1189"/>
    <d v="2024-05-22T00:00:00"/>
    <s v="Raw Material"/>
    <x v="0"/>
    <x v="764"/>
    <s v="IND"/>
    <m/>
    <x v="108"/>
    <x v="662"/>
    <n v="0"/>
    <n v="0"/>
    <x v="19"/>
    <x v="619"/>
    <n v="5783512"/>
    <m/>
    <n v="1041032.1599999999"/>
    <m/>
    <m/>
    <m/>
    <m/>
    <m/>
    <m/>
    <m/>
    <m/>
    <m/>
    <m/>
    <m/>
    <s v="OK"/>
    <m/>
    <m/>
    <m/>
    <s v="FABRIC"/>
    <n v="970.55076355093138"/>
    <n v="174.69913743916763"/>
    <n v="0"/>
    <x v="191"/>
  </r>
  <r>
    <n v="237"/>
    <d v="2024-06-01T00:00:00"/>
    <x v="1190"/>
    <d v="2024-05-09T00:00:00"/>
    <s v="Raw Material"/>
    <x v="0"/>
    <x v="765"/>
    <s v="IND"/>
    <m/>
    <x v="108"/>
    <x v="497"/>
    <n v="0"/>
    <n v="0"/>
    <x v="19"/>
    <x v="619"/>
    <n v="27856156"/>
    <m/>
    <n v="5014108.08"/>
    <m/>
    <m/>
    <m/>
    <m/>
    <m/>
    <m/>
    <m/>
    <m/>
    <m/>
    <m/>
    <m/>
    <s v="OK"/>
    <m/>
    <m/>
    <m/>
    <s v="FABRIC"/>
    <n v="982.71911380794472"/>
    <n v="176.88944048543004"/>
    <n v="0"/>
    <x v="191"/>
  </r>
  <r>
    <n v="238"/>
    <d v="2024-06-15T00:00:00"/>
    <x v="1191"/>
    <d v="2024-06-11T00:00:00"/>
    <s v="Raw Material"/>
    <x v="0"/>
    <x v="766"/>
    <s v="IND"/>
    <m/>
    <x v="113"/>
    <x v="663"/>
    <n v="0"/>
    <n v="0"/>
    <x v="17"/>
    <x v="623"/>
    <n v="159734"/>
    <m/>
    <n v="28752.12"/>
    <m/>
    <m/>
    <m/>
    <m/>
    <m/>
    <m/>
    <m/>
    <m/>
    <m/>
    <m/>
    <m/>
    <s v="OK"/>
    <m/>
    <m/>
    <m/>
    <s v="YARN"/>
    <n v="3273.9085878253741"/>
    <n v="589.30354580856726"/>
    <n v="0"/>
    <x v="198"/>
  </r>
  <r>
    <n v="239"/>
    <d v="2024-06-15T00:00:00"/>
    <x v="1192"/>
    <d v="2024-06-11T00:00:00"/>
    <s v="Raw Material"/>
    <x v="0"/>
    <x v="767"/>
    <s v="IND"/>
    <m/>
    <x v="114"/>
    <x v="519"/>
    <n v="0"/>
    <n v="0"/>
    <x v="17"/>
    <x v="623"/>
    <n v="2115503"/>
    <m/>
    <n v="380790.54"/>
    <m/>
    <m/>
    <m/>
    <m/>
    <m/>
    <m/>
    <m/>
    <m/>
    <m/>
    <m/>
    <m/>
    <s v="OK"/>
    <m/>
    <m/>
    <m/>
    <s v="YARN"/>
    <n v="1980.8451469128636"/>
    <n v="356.55212644431543"/>
    <n v="0"/>
    <x v="198"/>
  </r>
  <r>
    <n v="240"/>
    <d v="2024-06-16T00:00:00"/>
    <x v="1193"/>
    <d v="2024-06-12T00:00:00"/>
    <s v="Raw Material"/>
    <x v="1"/>
    <x v="685"/>
    <s v="IND"/>
    <m/>
    <x v="19"/>
    <x v="628"/>
    <n v="9071.94"/>
    <n v="9071.94"/>
    <x v="10"/>
    <x v="609"/>
    <n v="8000000"/>
    <m/>
    <n v="1440000"/>
    <m/>
    <m/>
    <m/>
    <m/>
    <m/>
    <m/>
    <m/>
    <m/>
    <m/>
    <m/>
    <m/>
    <s v="OK"/>
    <m/>
    <m/>
    <m/>
    <s v="YARN"/>
    <n v="881.84004744299455"/>
    <n v="158.73120853973901"/>
    <n v="1440000"/>
    <x v="199"/>
  </r>
  <r>
    <n v="241"/>
    <d v="2024-06-16T00:00:00"/>
    <x v="1194"/>
    <d v="2024-06-12T00:00:00"/>
    <s v="Raw Material"/>
    <x v="0"/>
    <x v="410"/>
    <s v="IND"/>
    <m/>
    <x v="55"/>
    <x v="650"/>
    <n v="0"/>
    <n v="0"/>
    <x v="12"/>
    <x v="632"/>
    <n v="132000"/>
    <m/>
    <n v="23760"/>
    <m/>
    <m/>
    <m/>
    <m/>
    <m/>
    <m/>
    <m/>
    <m/>
    <m/>
    <m/>
    <m/>
    <s v="OK"/>
    <m/>
    <m/>
    <m/>
    <s v="Chemical"/>
    <n v="550"/>
    <n v="99"/>
    <n v="0"/>
    <x v="199"/>
  </r>
  <r>
    <n v="242"/>
    <d v="2024-06-16T00:00:00"/>
    <x v="1195"/>
    <d v="2024-06-12T00:00:00"/>
    <s v="Raw Material"/>
    <x v="0"/>
    <x v="352"/>
    <s v="IND"/>
    <m/>
    <x v="55"/>
    <x v="590"/>
    <n v="0"/>
    <n v="0"/>
    <x v="12"/>
    <x v="627"/>
    <n v="2928800"/>
    <m/>
    <n v="527184"/>
    <m/>
    <m/>
    <m/>
    <m/>
    <m/>
    <m/>
    <m/>
    <m/>
    <m/>
    <m/>
    <m/>
    <s v="OK"/>
    <m/>
    <m/>
    <m/>
    <s v="Chemical"/>
    <n v="523"/>
    <n v="94.14"/>
    <n v="0"/>
    <x v="199"/>
  </r>
  <r>
    <n v="243"/>
    <d v="2024-06-30T00:00:00"/>
    <x v="1196"/>
    <d v="2024-06-26T00:00:00"/>
    <s v="Raw Material"/>
    <x v="0"/>
    <x v="768"/>
    <s v="IND"/>
    <m/>
    <x v="113"/>
    <x v="664"/>
    <n v="0"/>
    <n v="0"/>
    <x v="17"/>
    <x v="623"/>
    <n v="8341445"/>
    <m/>
    <n v="1501460.0999999999"/>
    <m/>
    <m/>
    <m/>
    <m/>
    <m/>
    <m/>
    <m/>
    <m/>
    <m/>
    <m/>
    <m/>
    <s v="OK"/>
    <m/>
    <m/>
    <m/>
    <s v="YARN"/>
    <n v="2327.412109375"/>
    <n v="418.93417968749998"/>
    <n v="0"/>
    <x v="208"/>
  </r>
  <r>
    <n v="244"/>
    <d v="2024-06-30T00:00:00"/>
    <x v="1197"/>
    <d v="2024-06-26T00:00:00"/>
    <s v="Raw Material"/>
    <x v="2"/>
    <x v="769"/>
    <s v="IND"/>
    <m/>
    <x v="8"/>
    <x v="665"/>
    <n v="19.501899999999999"/>
    <n v="4621"/>
    <x v="17"/>
    <x v="623"/>
    <n v="6642276"/>
    <m/>
    <n v="1195609.68"/>
    <m/>
    <m/>
    <m/>
    <m/>
    <m/>
    <m/>
    <m/>
    <m/>
    <m/>
    <m/>
    <m/>
    <s v="OK"/>
    <m/>
    <m/>
    <m/>
    <s v="YARN"/>
    <n v="1437.4109500108202"/>
    <n v="258.73397100194762"/>
    <n v="5045.8040290828822"/>
    <x v="208"/>
  </r>
  <r>
    <n v="245"/>
    <d v="2024-06-29T00:00:00"/>
    <x v="1198"/>
    <d v="2024-06-25T00:00:00"/>
    <s v="Raw Material"/>
    <x v="0"/>
    <x v="770"/>
    <s v="IND"/>
    <m/>
    <x v="113"/>
    <x v="666"/>
    <n v="0"/>
    <n v="0"/>
    <x v="17"/>
    <x v="623"/>
    <n v="635761"/>
    <m/>
    <n v="114436.98"/>
    <m/>
    <m/>
    <m/>
    <m/>
    <m/>
    <m/>
    <m/>
    <m/>
    <m/>
    <m/>
    <m/>
    <s v="OK"/>
    <m/>
    <m/>
    <m/>
    <s v="YARN"/>
    <n v="3493.3842518819715"/>
    <n v="628.80916533875484"/>
    <n v="0"/>
    <x v="206"/>
  </r>
  <r>
    <n v="246"/>
    <d v="2024-06-29T00:00:00"/>
    <x v="1199"/>
    <d v="2024-06-25T00:00:00"/>
    <s v="Raw Material"/>
    <x v="0"/>
    <x v="771"/>
    <s v="IND"/>
    <m/>
    <x v="114"/>
    <x v="667"/>
    <n v="0"/>
    <n v="0"/>
    <x v="17"/>
    <x v="623"/>
    <n v="3210118"/>
    <m/>
    <n v="577821.24"/>
    <m/>
    <m/>
    <m/>
    <m/>
    <m/>
    <m/>
    <m/>
    <m/>
    <m/>
    <m/>
    <m/>
    <s v="OK"/>
    <m/>
    <m/>
    <m/>
    <s v="YARN"/>
    <n v="2009.7654733731515"/>
    <n v="361.75778520716727"/>
    <n v="0"/>
    <x v="206"/>
  </r>
  <r>
    <n v="247"/>
    <d v="2024-06-30T00:00:00"/>
    <x v="1200"/>
    <d v="2024-06-28T00:00:00"/>
    <s v="Packing Material"/>
    <x v="0"/>
    <x v="731"/>
    <s v="IND"/>
    <m/>
    <x v="105"/>
    <x v="563"/>
    <n v="0"/>
    <n v="0"/>
    <x v="9"/>
    <x v="596"/>
    <n v="418998"/>
    <m/>
    <n v="75419.64"/>
    <m/>
    <m/>
    <m/>
    <m/>
    <m/>
    <m/>
    <m/>
    <m/>
    <m/>
    <m/>
    <m/>
    <s v="OK"/>
    <m/>
    <m/>
    <m/>
    <s v="Packing Material"/>
    <n v="600"/>
    <n v="107.99999999999999"/>
    <n v="0"/>
    <x v="310"/>
  </r>
  <r>
    <n v="248"/>
    <d v="2024-06-30T00:00:00"/>
    <x v="1201"/>
    <d v="2024-06-28T00:00:00"/>
    <s v="Raw Material"/>
    <x v="0"/>
    <x v="772"/>
    <s v="IND"/>
    <m/>
    <x v="108"/>
    <x v="668"/>
    <n v="0"/>
    <n v="0"/>
    <x v="19"/>
    <x v="602"/>
    <n v="8688510"/>
    <m/>
    <n v="1563931.8"/>
    <m/>
    <m/>
    <m/>
    <m/>
    <m/>
    <m/>
    <m/>
    <m/>
    <m/>
    <m/>
    <m/>
    <s v="OK"/>
    <m/>
    <m/>
    <m/>
    <s v="FABRIC"/>
    <n v="1009.5874970950499"/>
    <n v="181.72574947710899"/>
    <n v="0"/>
    <x v="208"/>
  </r>
  <r>
    <n v="249"/>
    <d v="2024-06-30T00:00:00"/>
    <x v="1202"/>
    <d v="2024-06-28T00:00:00"/>
    <s v="Raw Material"/>
    <x v="0"/>
    <x v="773"/>
    <s v="IND"/>
    <m/>
    <x v="108"/>
    <x v="580"/>
    <n v="0"/>
    <n v="0"/>
    <x v="19"/>
    <x v="602"/>
    <n v="5130000"/>
    <m/>
    <n v="923400"/>
    <m/>
    <m/>
    <m/>
    <m/>
    <m/>
    <m/>
    <m/>
    <m/>
    <m/>
    <m/>
    <m/>
    <s v="OK"/>
    <m/>
    <m/>
    <m/>
    <s v="FABRIC"/>
    <n v="987.10794689243789"/>
    <n v="177.67943044063884"/>
    <n v="0"/>
    <x v="208"/>
  </r>
  <r>
    <n v="250"/>
    <d v="2024-06-30T00:00:00"/>
    <x v="1203"/>
    <d v="2024-06-29T00:00:00"/>
    <s v="Raw Material"/>
    <x v="2"/>
    <x v="685"/>
    <s v="IND"/>
    <m/>
    <x v="111"/>
    <x v="669"/>
    <n v="1523.64"/>
    <n v="9071.94"/>
    <x v="3"/>
    <x v="567"/>
    <n v="8300000"/>
    <m/>
    <n v="1494000"/>
    <m/>
    <m/>
    <m/>
    <m/>
    <m/>
    <m/>
    <m/>
    <m/>
    <m/>
    <m/>
    <m/>
    <s v="OK"/>
    <m/>
    <m/>
    <m/>
    <s v="YARN"/>
    <n v="914.90904922210677"/>
    <n v="164.68362885997922"/>
    <n v="250918.56427621876"/>
    <x v="208"/>
  </r>
  <r>
    <n v="251"/>
    <d v="2024-06-28T00:00:00"/>
    <x v="1204"/>
    <d v="2024-06-26T00:00:00"/>
    <s v="Raw Material"/>
    <x v="0"/>
    <x v="130"/>
    <s v="IND"/>
    <m/>
    <x v="55"/>
    <x v="590"/>
    <n v="0"/>
    <n v="0"/>
    <x v="12"/>
    <x v="627"/>
    <n v="2615000"/>
    <m/>
    <n v="470700"/>
    <m/>
    <m/>
    <m/>
    <m/>
    <m/>
    <m/>
    <m/>
    <m/>
    <m/>
    <m/>
    <m/>
    <s v="OK"/>
    <m/>
    <m/>
    <m/>
    <s v="Chemical"/>
    <n v="523"/>
    <n v="94.14"/>
    <n v="0"/>
    <x v="311"/>
  </r>
  <r>
    <n v="252"/>
    <d v="2024-06-28T00:00:00"/>
    <x v="1205"/>
    <d v="2024-06-26T00:00:00"/>
    <s v="Raw Material"/>
    <x v="0"/>
    <x v="130"/>
    <s v="IND"/>
    <m/>
    <x v="55"/>
    <x v="590"/>
    <n v="0"/>
    <n v="0"/>
    <x v="12"/>
    <x v="627"/>
    <n v="2615000"/>
    <m/>
    <n v="470700"/>
    <m/>
    <m/>
    <m/>
    <m/>
    <m/>
    <m/>
    <m/>
    <m/>
    <m/>
    <m/>
    <m/>
    <s v="OK"/>
    <m/>
    <m/>
    <m/>
    <s v="Chemical"/>
    <n v="523"/>
    <n v="94.14"/>
    <n v="0"/>
    <x v="311"/>
  </r>
  <r>
    <n v="253"/>
    <d v="2024-06-26T00:00:00"/>
    <x v="1206"/>
    <d v="2024-06-24T00:00:00"/>
    <s v="Raw Material"/>
    <x v="0"/>
    <x v="774"/>
    <s v="IND"/>
    <m/>
    <x v="55"/>
    <x v="650"/>
    <n v="0"/>
    <n v="0"/>
    <x v="12"/>
    <x v="632"/>
    <n v="594000"/>
    <m/>
    <n v="106920"/>
    <m/>
    <m/>
    <m/>
    <m/>
    <m/>
    <m/>
    <m/>
    <m/>
    <m/>
    <m/>
    <m/>
    <s v="OK"/>
    <m/>
    <m/>
    <m/>
    <s v="Chemical"/>
    <n v="550"/>
    <n v="99"/>
    <n v="0"/>
    <x v="312"/>
  </r>
  <r>
    <n v="254"/>
    <d v="2024-06-27T00:00:00"/>
    <x v="1207"/>
    <d v="2024-06-25T00:00:00"/>
    <s v="Raw Material"/>
    <x v="1"/>
    <x v="775"/>
    <s v="IND"/>
    <m/>
    <x v="19"/>
    <x v="670"/>
    <n v="90.72"/>
    <n v="90.72"/>
    <x v="10"/>
    <x v="633"/>
    <n v="76601"/>
    <m/>
    <n v="13788.18"/>
    <m/>
    <m/>
    <m/>
    <m/>
    <m/>
    <m/>
    <m/>
    <m/>
    <m/>
    <m/>
    <m/>
    <s v="OK"/>
    <m/>
    <m/>
    <m/>
    <s v="YARN"/>
    <n v="844.36728395061732"/>
    <n v="151.98611111111111"/>
    <n v="13788.18"/>
    <x v="313"/>
  </r>
  <r>
    <n v="255"/>
    <d v="2024-06-27T00:00:00"/>
    <x v="1208"/>
    <d v="2024-06-25T00:00:00"/>
    <s v="Raw Material"/>
    <x v="1"/>
    <x v="776"/>
    <s v="IND"/>
    <m/>
    <x v="19"/>
    <x v="628"/>
    <n v="7983.31"/>
    <n v="7983.31"/>
    <x v="10"/>
    <x v="609"/>
    <n v="7040002"/>
    <m/>
    <n v="1267200.3599999999"/>
    <m/>
    <m/>
    <m/>
    <m/>
    <m/>
    <m/>
    <m/>
    <m/>
    <m/>
    <m/>
    <m/>
    <s v="OK"/>
    <m/>
    <m/>
    <m/>
    <s v="YARN"/>
    <n v="881.83998867637604"/>
    <n v="158.73119796174768"/>
    <n v="1267200.3599999999"/>
    <x v="313"/>
  </r>
  <r>
    <n v="256"/>
    <d v="2024-06-30T00:00:00"/>
    <x v="1209"/>
    <d v="2024-06-29T00:00:00"/>
    <s v="Raw Material"/>
    <x v="2"/>
    <x v="777"/>
    <s v="IND"/>
    <m/>
    <x v="105"/>
    <x v="650"/>
    <n v="0"/>
    <n v="32.799999999999997"/>
    <x v="9"/>
    <x v="596"/>
    <n v="18040"/>
    <m/>
    <n v="3247.2"/>
    <m/>
    <m/>
    <m/>
    <m/>
    <m/>
    <m/>
    <m/>
    <m/>
    <m/>
    <m/>
    <m/>
    <s v="OK"/>
    <m/>
    <m/>
    <m/>
    <s v="Packing Material"/>
    <n v="550"/>
    <n v="99"/>
    <n v="0"/>
    <x v="208"/>
  </r>
  <r>
    <s v="Additional"/>
    <d v="2024-06-30T00:00:00"/>
    <x v="1210"/>
    <d v="2024-07-09T00:00:00"/>
    <s v="Raw Material"/>
    <x v="0"/>
    <x v="778"/>
    <s v="IND"/>
    <m/>
    <x v="108"/>
    <x v="671"/>
    <n v="0"/>
    <n v="0"/>
    <x v="19"/>
    <x v="602"/>
    <n v="3421140"/>
    <m/>
    <n v="615805.19999999995"/>
    <m/>
    <m/>
    <m/>
    <m/>
    <m/>
    <m/>
    <m/>
    <m/>
    <m/>
    <m/>
    <m/>
    <s v="OK"/>
    <m/>
    <m/>
    <m/>
    <s v="FABRIC"/>
    <n v="1022.4566646742379"/>
    <n v="184.0421996413628"/>
    <n v="0"/>
    <x v="208"/>
  </r>
  <r>
    <s v="Additional"/>
    <d v="2024-06-30T00:00:00"/>
    <x v="1211"/>
    <d v="2024-07-09T00:00:00"/>
    <s v="Raw Material"/>
    <x v="0"/>
    <x v="779"/>
    <s v="IND"/>
    <m/>
    <x v="108"/>
    <x v="604"/>
    <n v="0"/>
    <n v="0"/>
    <x v="19"/>
    <x v="602"/>
    <n v="171000"/>
    <m/>
    <n v="30780"/>
    <m/>
    <m/>
    <m/>
    <m/>
    <m/>
    <m/>
    <m/>
    <m/>
    <m/>
    <m/>
    <m/>
    <s v="OK"/>
    <m/>
    <m/>
    <m/>
    <s v="FABRIC"/>
    <n v="1011.8343195266273"/>
    <n v="182.1301775147929"/>
    <n v="0"/>
    <x v="208"/>
  </r>
  <r>
    <s v="Additional"/>
    <d v="2024-06-30T00:00:00"/>
    <x v="1212"/>
    <d v="2024-07-08T00:00:00"/>
    <s v="Raw Material"/>
    <x v="1"/>
    <x v="780"/>
    <s v="IND"/>
    <m/>
    <x v="19"/>
    <x v="628"/>
    <n v="3447.34"/>
    <n v="3447.34"/>
    <x v="10"/>
    <x v="609"/>
    <n v="3040002"/>
    <m/>
    <n v="547200.36"/>
    <m/>
    <m/>
    <m/>
    <m/>
    <m/>
    <m/>
    <m/>
    <m/>
    <m/>
    <m/>
    <m/>
    <s v="OK"/>
    <m/>
    <m/>
    <m/>
    <s v="YARN"/>
    <n v="881.83991135194083"/>
    <n v="158.73118404334934"/>
    <n v="547200.36"/>
    <x v="208"/>
  </r>
  <r>
    <s v="Additional"/>
    <d v="2024-06-30T00:00:00"/>
    <x v="1213"/>
    <d v="2024-07-03T00:00:00"/>
    <s v="Raw Material"/>
    <x v="0"/>
    <x v="781"/>
    <s v="IND"/>
    <m/>
    <x v="107"/>
    <x v="672"/>
    <n v="0"/>
    <n v="0"/>
    <x v="10"/>
    <x v="634"/>
    <n v="7050000"/>
    <m/>
    <n v="1269000"/>
    <m/>
    <m/>
    <m/>
    <m/>
    <m/>
    <m/>
    <m/>
    <m/>
    <m/>
    <m/>
    <m/>
    <s v="OK"/>
    <m/>
    <m/>
    <m/>
    <s v="YARN"/>
    <n v="936.25498007968133"/>
    <n v="168.52589641434264"/>
    <n v="0"/>
    <x v="208"/>
  </r>
  <r>
    <s v="Additional"/>
    <d v="2024-06-30T00:00:00"/>
    <x v="1214"/>
    <d v="2024-07-08T00:00:00"/>
    <s v="Raw Material"/>
    <x v="0"/>
    <x v="782"/>
    <s v="IND"/>
    <m/>
    <x v="22"/>
    <x v="673"/>
    <n v="0"/>
    <n v="0"/>
    <x v="14"/>
    <x v="635"/>
    <n v="25110000"/>
    <m/>
    <n v="4519800"/>
    <m/>
    <m/>
    <m/>
    <m/>
    <m/>
    <m/>
    <m/>
    <m/>
    <m/>
    <m/>
    <m/>
    <s v="OK"/>
    <m/>
    <m/>
    <m/>
    <s v="FABRIC"/>
    <n v="1249.0673033875541"/>
    <n v="224.83211460975974"/>
    <n v="0"/>
    <x v="208"/>
  </r>
  <r>
    <s v="Additional"/>
    <d v="2024-06-30T00:00:00"/>
    <x v="1215"/>
    <d v="2024-07-08T00:00:00"/>
    <s v="Raw Material"/>
    <x v="1"/>
    <x v="783"/>
    <s v="IND"/>
    <m/>
    <x v="22"/>
    <x v="452"/>
    <n v="3686"/>
    <n v="3686"/>
    <x v="14"/>
    <x v="635"/>
    <n v="4570000"/>
    <m/>
    <n v="822600"/>
    <m/>
    <m/>
    <m/>
    <m/>
    <m/>
    <m/>
    <m/>
    <m/>
    <m/>
    <m/>
    <m/>
    <s v="OK"/>
    <m/>
    <m/>
    <m/>
    <s v="FABRIC"/>
    <n v="1239.8263700488335"/>
    <n v="223.16874660879003"/>
    <n v="822600"/>
    <x v="208"/>
  </r>
  <r>
    <s v="Additional"/>
    <d v="2024-06-30T00:00:00"/>
    <x v="1216"/>
    <d v="2024-07-08T00:00:00"/>
    <s v="Raw Material"/>
    <x v="2"/>
    <x v="276"/>
    <s v="IND"/>
    <m/>
    <x v="22"/>
    <x v="674"/>
    <n v="6106"/>
    <n v="6106"/>
    <x v="14"/>
    <x v="635"/>
    <n v="7580988"/>
    <m/>
    <n v="1364577.8399999999"/>
    <m/>
    <m/>
    <m/>
    <m/>
    <m/>
    <m/>
    <m/>
    <m/>
    <m/>
    <m/>
    <m/>
    <s v="OK"/>
    <m/>
    <m/>
    <m/>
    <s v="FABRIC"/>
    <n v="1241.5637078283655"/>
    <n v="223.48146740910576"/>
    <n v="1364577.8399999999"/>
    <x v="208"/>
  </r>
  <r>
    <s v="Additional"/>
    <d v="2024-06-30T00:00:00"/>
    <x v="1217"/>
    <d v="2024-07-08T00:00:00"/>
    <s v="Raw Material"/>
    <x v="1"/>
    <x v="784"/>
    <s v="IND"/>
    <m/>
    <x v="22"/>
    <x v="452"/>
    <n v="22129"/>
    <n v="22129"/>
    <x v="14"/>
    <x v="635"/>
    <n v="27420000"/>
    <m/>
    <n v="4935600"/>
    <m/>
    <m/>
    <m/>
    <m/>
    <m/>
    <m/>
    <m/>
    <m/>
    <m/>
    <m/>
    <m/>
    <s v="OK"/>
    <m/>
    <m/>
    <m/>
    <s v="FABRIC"/>
    <n v="1239.0980161778662"/>
    <n v="223.03764291201591"/>
    <n v="4935600"/>
    <x v="208"/>
  </r>
  <r>
    <s v="Additional"/>
    <d v="2024-06-30T00:00:00"/>
    <x v="1218"/>
    <d v="2024-07-08T00:00:00"/>
    <s v="Raw Material"/>
    <x v="1"/>
    <x v="785"/>
    <s v="IND"/>
    <m/>
    <x v="22"/>
    <x v="452"/>
    <n v="11163"/>
    <n v="11163"/>
    <x v="14"/>
    <x v="635"/>
    <n v="13851670"/>
    <m/>
    <n v="2493300.6"/>
    <m/>
    <m/>
    <m/>
    <m/>
    <m/>
    <m/>
    <m/>
    <m/>
    <m/>
    <m/>
    <m/>
    <s v="OK"/>
    <m/>
    <m/>
    <m/>
    <s v="FABRIC"/>
    <n v="1240.8555047926184"/>
    <n v="223.35399086267134"/>
    <n v="2493300.6"/>
    <x v="208"/>
  </r>
  <r>
    <s v="Additional"/>
    <d v="2024-06-30T00:00:00"/>
    <x v="1219"/>
    <d v="2024-07-11T00:00:00"/>
    <s v="Raw Material"/>
    <x v="0"/>
    <x v="786"/>
    <s v="IND"/>
    <m/>
    <x v="114"/>
    <x v="675"/>
    <n v="0"/>
    <n v="0"/>
    <x v="17"/>
    <x v="623"/>
    <n v="3211235"/>
    <m/>
    <n v="578022.29999999993"/>
    <m/>
    <m/>
    <m/>
    <m/>
    <m/>
    <m/>
    <m/>
    <m/>
    <m/>
    <m/>
    <m/>
    <s v="OK"/>
    <m/>
    <m/>
    <m/>
    <s v="YARN"/>
    <n v="3222.9924765544706"/>
    <n v="580.13864577980462"/>
    <n v="0"/>
    <x v="208"/>
  </r>
  <r>
    <s v="Additional"/>
    <d v="2024-06-30T00:00:00"/>
    <x v="1220"/>
    <d v="2024-07-11T00:00:00"/>
    <s v="Raw Material"/>
    <x v="0"/>
    <x v="787"/>
    <s v="IND"/>
    <m/>
    <x v="113"/>
    <x v="676"/>
    <n v="0"/>
    <n v="0"/>
    <x v="17"/>
    <x v="623"/>
    <n v="701043"/>
    <m/>
    <n v="126187.73999999999"/>
    <m/>
    <m/>
    <m/>
    <m/>
    <m/>
    <m/>
    <m/>
    <m/>
    <m/>
    <m/>
    <m/>
    <s v="OK"/>
    <m/>
    <m/>
    <m/>
    <s v="YARN"/>
    <n v="5157.8378139760734"/>
    <n v="928.41080651569314"/>
    <n v="0"/>
    <x v="208"/>
  </r>
  <r>
    <s v="Additional"/>
    <d v="2024-06-30T00:00:00"/>
    <x v="1221"/>
    <d v="2024-07-11T00:00:00"/>
    <s v="Raw Material"/>
    <x v="2"/>
    <x v="788"/>
    <s v="IND"/>
    <m/>
    <x v="113"/>
    <x v="677"/>
    <n v="23.089000000000006"/>
    <n v="129.54900000000001"/>
    <x v="17"/>
    <x v="623"/>
    <n v="314366"/>
    <m/>
    <n v="56585.88"/>
    <m/>
    <m/>
    <m/>
    <m/>
    <m/>
    <m/>
    <m/>
    <m/>
    <m/>
    <m/>
    <m/>
    <s v="OK"/>
    <m/>
    <m/>
    <m/>
    <s v="YARN"/>
    <n v="2426.6184995638714"/>
    <n v="436.79132992149687"/>
    <n v="10085.075016557445"/>
    <x v="208"/>
  </r>
  <r>
    <s v="Additional"/>
    <d v="2024-06-30T00:00:00"/>
    <x v="1222"/>
    <d v="2024-07-10T00:00:00"/>
    <s v="Raw Material"/>
    <x v="1"/>
    <x v="789"/>
    <s v="IND"/>
    <m/>
    <x v="31"/>
    <x v="63"/>
    <n v="3628.78"/>
    <n v="3628.78"/>
    <x v="3"/>
    <x v="636"/>
    <n v="4760000"/>
    <m/>
    <n v="856800"/>
    <m/>
    <m/>
    <m/>
    <m/>
    <m/>
    <m/>
    <m/>
    <m/>
    <m/>
    <m/>
    <m/>
    <s v="OK"/>
    <m/>
    <m/>
    <m/>
    <s v="YARN"/>
    <n v="1311.7356246451975"/>
    <n v="236.11241243613554"/>
    <n v="856800"/>
    <x v="208"/>
  </r>
  <r>
    <s v="Additional"/>
    <d v="2024-06-30T00:00:00"/>
    <x v="1223"/>
    <d v="2024-07-10T00:00:00"/>
    <s v="Raw Material"/>
    <x v="1"/>
    <x v="790"/>
    <s v="IND"/>
    <m/>
    <x v="31"/>
    <x v="144"/>
    <n v="2220.73"/>
    <n v="2220.73"/>
    <x v="3"/>
    <x v="636"/>
    <n v="3353644"/>
    <m/>
    <n v="603655.91999999993"/>
    <m/>
    <m/>
    <m/>
    <m/>
    <m/>
    <m/>
    <m/>
    <m/>
    <m/>
    <m/>
    <m/>
    <s v="OK"/>
    <m/>
    <m/>
    <m/>
    <s v="YARN"/>
    <n v="1510.1538683225785"/>
    <n v="271.8276962980641"/>
    <n v="603655.91999999993"/>
    <x v="208"/>
  </r>
  <r>
    <s v="Additional"/>
    <d v="2024-06-30T00:00:00"/>
    <x v="1224"/>
    <d v="2024-07-11T00:00:00"/>
    <s v="Raw Material"/>
    <x v="0"/>
    <x v="791"/>
    <s v="IND"/>
    <m/>
    <x v="108"/>
    <x v="661"/>
    <n v="0"/>
    <n v="0"/>
    <x v="19"/>
    <x v="602"/>
    <n v="18148396"/>
    <m/>
    <n v="3266711.28"/>
    <m/>
    <m/>
    <m/>
    <m/>
    <m/>
    <m/>
    <m/>
    <m/>
    <m/>
    <m/>
    <m/>
    <s v="OK"/>
    <m/>
    <m/>
    <m/>
    <s v="FABRIC"/>
    <n v="966.41972415996588"/>
    <n v="173.95555034879385"/>
    <n v="0"/>
    <x v="208"/>
  </r>
  <r>
    <s v="Additional"/>
    <d v="2024-06-30T00:00:00"/>
    <x v="1225"/>
    <d v="2024-07-11T00:00:00"/>
    <s v="Raw Material"/>
    <x v="0"/>
    <x v="792"/>
    <s v="IND"/>
    <m/>
    <x v="108"/>
    <x v="662"/>
    <n v="0"/>
    <n v="0"/>
    <x v="19"/>
    <x v="602"/>
    <n v="10722460"/>
    <m/>
    <n v="1930042.7999999998"/>
    <m/>
    <m/>
    <m/>
    <m/>
    <m/>
    <m/>
    <m/>
    <m/>
    <m/>
    <m/>
    <m/>
    <s v="OK"/>
    <m/>
    <m/>
    <m/>
    <s v="FABRIC"/>
    <n v="972.29416031918754"/>
    <n v="175.01294885745375"/>
    <n v="0"/>
    <x v="208"/>
  </r>
  <r>
    <s v="Additional"/>
    <d v="2024-06-30T00:00:00"/>
    <x v="1226"/>
    <d v="2024-07-11T00:00:00"/>
    <s v="Raw Material"/>
    <x v="1"/>
    <x v="793"/>
    <s v="IND"/>
    <m/>
    <x v="109"/>
    <x v="678"/>
    <n v="2086.5463"/>
    <n v="2086.5463"/>
    <x v="10"/>
    <x v="590"/>
    <n v="4140000"/>
    <m/>
    <n v="745200"/>
    <m/>
    <m/>
    <m/>
    <m/>
    <m/>
    <m/>
    <m/>
    <m/>
    <m/>
    <m/>
    <m/>
    <s v="OK"/>
    <m/>
    <m/>
    <m/>
    <s v="YARN"/>
    <n v="1984.1400116546658"/>
    <n v="357.14520209783984"/>
    <n v="745200"/>
    <x v="208"/>
  </r>
  <r>
    <s v="Additional"/>
    <d v="2024-06-30T00:00:00"/>
    <x v="1227"/>
    <d v="2024-07-09T00:00:00"/>
    <s v="Raw Material"/>
    <x v="1"/>
    <x v="794"/>
    <s v="IND"/>
    <m/>
    <x v="110"/>
    <x v="679"/>
    <n v="15067.1324"/>
    <n v="15067.1324"/>
    <x v="3"/>
    <x v="601"/>
    <n v="8968590"/>
    <m/>
    <n v="1614346.2"/>
    <m/>
    <m/>
    <m/>
    <m/>
    <m/>
    <m/>
    <m/>
    <m/>
    <m/>
    <m/>
    <m/>
    <s v="OK"/>
    <m/>
    <m/>
    <m/>
    <s v="YARN"/>
    <n v="595.241998404421"/>
    <n v="107.14355971279578"/>
    <n v="1614346.2"/>
    <x v="208"/>
  </r>
  <r>
    <s v="Additional"/>
    <d v="2024-06-30T00:00:00"/>
    <x v="1228"/>
    <d v="2024-07-15T00:00:00"/>
    <s v="Raw Material"/>
    <x v="2"/>
    <x v="795"/>
    <s v="IND"/>
    <m/>
    <x v="107"/>
    <x v="591"/>
    <n v="1891.038"/>
    <n v="6441.0780000000004"/>
    <x v="10"/>
    <x v="572"/>
    <n v="6248000"/>
    <m/>
    <n v="1124640"/>
    <m/>
    <m/>
    <m/>
    <m/>
    <m/>
    <m/>
    <m/>
    <m/>
    <m/>
    <m/>
    <m/>
    <s v="OK"/>
    <m/>
    <m/>
    <m/>
    <s v="YARN"/>
    <n v="970.02396182750772"/>
    <n v="174.60431312895139"/>
    <n v="330183.39109074598"/>
    <x v="208"/>
  </r>
  <r>
    <s v="Additional"/>
    <d v="2024-06-30T00:00:00"/>
    <x v="1229"/>
    <d v="2024-07-15T00:00:00"/>
    <s v="Raw Material"/>
    <x v="1"/>
    <x v="796"/>
    <s v="IND"/>
    <m/>
    <x v="19"/>
    <x v="478"/>
    <n v="3265.8989999999999"/>
    <n v="3265.8989999999999"/>
    <x v="10"/>
    <x v="612"/>
    <n v="2808000"/>
    <m/>
    <n v="505440"/>
    <m/>
    <m/>
    <m/>
    <m/>
    <m/>
    <m/>
    <m/>
    <m/>
    <m/>
    <m/>
    <m/>
    <s v="OK"/>
    <m/>
    <m/>
    <m/>
    <s v="YARN"/>
    <n v="859.79388829844402"/>
    <n v="154.76289989371992"/>
    <n v="505439.99999999994"/>
    <x v="208"/>
  </r>
  <r>
    <s v="Additional"/>
    <d v="2024-06-30T00:00:00"/>
    <x v="1230"/>
    <d v="2024-07-15T00:00:00"/>
    <s v="Raw Material"/>
    <x v="2"/>
    <x v="797"/>
    <s v="IND"/>
    <m/>
    <x v="111"/>
    <x v="669"/>
    <n v="461.48000000000047"/>
    <n v="15694.46"/>
    <x v="3"/>
    <x v="611"/>
    <n v="14359000"/>
    <m/>
    <n v="2584620"/>
    <m/>
    <m/>
    <m/>
    <m/>
    <m/>
    <m/>
    <m/>
    <m/>
    <m/>
    <m/>
    <m/>
    <s v="OK"/>
    <m/>
    <m/>
    <m/>
    <s v="YARN"/>
    <n v="914.90882770098494"/>
    <n v="164.68358898617728"/>
    <n v="75998.182645341178"/>
    <x v="208"/>
  </r>
  <r>
    <s v="Additional"/>
    <d v="2024-06-30T00:00:00"/>
    <x v="1231"/>
    <d v="2024-07-12T00:00:00"/>
    <s v="Raw Material"/>
    <x v="1"/>
    <x v="798"/>
    <s v="IND"/>
    <m/>
    <x v="19"/>
    <x v="611"/>
    <n v="2313.3447999999999"/>
    <n v="2313.3447999999999"/>
    <x v="10"/>
    <x v="612"/>
    <n v="1887000"/>
    <m/>
    <n v="339660"/>
    <m/>
    <m/>
    <m/>
    <m/>
    <m/>
    <m/>
    <m/>
    <m/>
    <m/>
    <m/>
    <m/>
    <s v="OK"/>
    <m/>
    <m/>
    <m/>
    <s v="YARN"/>
    <n v="815.70200862404954"/>
    <n v="146.8263615523289"/>
    <n v="339660"/>
    <x v="208"/>
  </r>
  <r>
    <s v="Additional"/>
    <d v="2024-06-30T00:00:00"/>
    <x v="1232"/>
    <d v="2024-07-12T00:00:00"/>
    <s v="Raw Material"/>
    <x v="0"/>
    <x v="799"/>
    <s v="IND"/>
    <m/>
    <x v="113"/>
    <x v="680"/>
    <n v="0"/>
    <n v="0"/>
    <x v="17"/>
    <x v="623"/>
    <n v="9174"/>
    <m/>
    <n v="1651.32"/>
    <m/>
    <m/>
    <m/>
    <m/>
    <m/>
    <m/>
    <m/>
    <m/>
    <m/>
    <m/>
    <m/>
    <s v="OK"/>
    <m/>
    <m/>
    <m/>
    <s v="YARN"/>
    <n v="3542.0849420849422"/>
    <n v="637.57528957528962"/>
    <n v="0"/>
    <x v="208"/>
  </r>
  <r>
    <s v="Additional"/>
    <d v="2024-06-30T00:00:00"/>
    <x v="1233"/>
    <d v="2024-07-12T00:00:00"/>
    <s v="Raw Material"/>
    <x v="2"/>
    <x v="800"/>
    <s v="IND"/>
    <m/>
    <x v="114"/>
    <x v="681"/>
    <n v="52.879999999999981"/>
    <n v="923.36"/>
    <x v="17"/>
    <x v="623"/>
    <n v="1953276"/>
    <m/>
    <n v="351589.68"/>
    <m/>
    <m/>
    <m/>
    <m/>
    <m/>
    <m/>
    <m/>
    <m/>
    <m/>
    <m/>
    <m/>
    <s v="OK"/>
    <m/>
    <m/>
    <m/>
    <s v="YARN"/>
    <n v="2115.4002772483104"/>
    <n v="380.7720499046959"/>
    <n v="20135.225998960312"/>
    <x v="208"/>
  </r>
  <r>
    <s v="Additional"/>
    <d v="2024-06-30T00:00:00"/>
    <x v="1234"/>
    <d v="2024-07-15T00:00:00"/>
    <s v="Raw Material"/>
    <x v="0"/>
    <x v="801"/>
    <s v="IND"/>
    <m/>
    <x v="112"/>
    <x v="682"/>
    <n v="0"/>
    <n v="0"/>
    <x v="3"/>
    <x v="637"/>
    <n v="240625"/>
    <m/>
    <n v="43312.5"/>
    <m/>
    <m/>
    <m/>
    <m/>
    <m/>
    <m/>
    <m/>
    <m/>
    <m/>
    <m/>
    <m/>
    <s v="OK"/>
    <m/>
    <m/>
    <m/>
    <s v="YARN"/>
    <n v="1278.6959294292699"/>
    <n v="230.16526729726857"/>
    <n v="0"/>
    <x v="208"/>
  </r>
  <r>
    <s v="Additional"/>
    <d v="2024-06-30T00:00:00"/>
    <x v="1235"/>
    <d v="2024-07-15T00:00:00"/>
    <s v="Raw Material"/>
    <x v="0"/>
    <x v="802"/>
    <s v="IND"/>
    <m/>
    <x v="108"/>
    <x v="683"/>
    <n v="0"/>
    <n v="0"/>
    <x v="19"/>
    <x v="602"/>
    <n v="506250"/>
    <m/>
    <n v="91125"/>
    <m/>
    <m/>
    <m/>
    <m/>
    <m/>
    <m/>
    <m/>
    <m/>
    <m/>
    <m/>
    <m/>
    <s v="OK"/>
    <m/>
    <m/>
    <m/>
    <s v="FABRIC"/>
    <n v="1127.5055679287304"/>
    <n v="202.9510022271715"/>
    <n v="0"/>
    <x v="208"/>
  </r>
  <r>
    <s v="Additional"/>
    <d v="2024-06-30T00:00:00"/>
    <x v="1236"/>
    <d v="2024-07-20T00:00:00"/>
    <s v="Raw Material"/>
    <x v="2"/>
    <x v="803"/>
    <s v="IND"/>
    <m/>
    <x v="115"/>
    <x v="684"/>
    <n v="5.36"/>
    <n v="90.96"/>
    <x v="9"/>
    <x v="631"/>
    <n v="751030"/>
    <m/>
    <n v="135185.4"/>
    <m/>
    <m/>
    <m/>
    <m/>
    <m/>
    <m/>
    <m/>
    <m/>
    <m/>
    <m/>
    <m/>
    <s v="OK"/>
    <m/>
    <m/>
    <m/>
    <s v="Packing Material"/>
    <n v="8256.7062445030788"/>
    <n v="1486.207124010554"/>
    <n v="7966.0701846965703"/>
    <x v="208"/>
  </r>
  <r>
    <s v="Additional"/>
    <d v="2024-06-30T00:00:00"/>
    <x v="1237"/>
    <d v="2024-06-21T00:00:00"/>
    <s v="Raw Material"/>
    <x v="1"/>
    <x v="628"/>
    <s v="IND"/>
    <m/>
    <x v="15"/>
    <x v="606"/>
    <n v="9072"/>
    <n v="9072"/>
    <x v="10"/>
    <x v="638"/>
    <n v="12600000"/>
    <m/>
    <n v="2268000"/>
    <m/>
    <m/>
    <m/>
    <m/>
    <m/>
    <m/>
    <m/>
    <m/>
    <m/>
    <m/>
    <m/>
    <s v="OK"/>
    <m/>
    <m/>
    <m/>
    <s v="YARN"/>
    <n v="1388.8888888888889"/>
    <n v="250"/>
    <n v="2268000"/>
    <x v="208"/>
  </r>
  <r>
    <s v="Additional"/>
    <d v="2024-06-30T00:00:00"/>
    <x v="1238"/>
    <d v="2024-05-13T00:00:00"/>
    <s v="Raw Material"/>
    <x v="0"/>
    <x v="804"/>
    <s v="IND"/>
    <m/>
    <x v="108"/>
    <x v="685"/>
    <n v="0"/>
    <n v="0"/>
    <x v="19"/>
    <x v="619"/>
    <n v="6247500"/>
    <m/>
    <n v="1124550"/>
    <m/>
    <m/>
    <m/>
    <m/>
    <m/>
    <m/>
    <m/>
    <m/>
    <m/>
    <m/>
    <m/>
    <s v="OK"/>
    <m/>
    <m/>
    <m/>
    <s v="FABRIC"/>
    <n v="1112.6328124721729"/>
    <n v="200.27390624499114"/>
    <n v="0"/>
    <x v="208"/>
  </r>
  <r>
    <s v="Additional"/>
    <d v="2024-06-30T00:00:00"/>
    <x v="1239"/>
    <d v="2024-05-13T00:00:00"/>
    <s v="Raw Material"/>
    <x v="0"/>
    <x v="805"/>
    <s v="IND"/>
    <m/>
    <x v="108"/>
    <x v="686"/>
    <n v="0"/>
    <n v="0"/>
    <x v="19"/>
    <x v="619"/>
    <n v="17498125"/>
    <m/>
    <n v="3149662.5"/>
    <m/>
    <m/>
    <m/>
    <m/>
    <m/>
    <m/>
    <m/>
    <m/>
    <m/>
    <m/>
    <m/>
    <s v="OK"/>
    <m/>
    <m/>
    <m/>
    <s v="FABRIC"/>
    <n v="1112.974925486295"/>
    <n v="200.3354865875331"/>
    <n v="0"/>
    <x v="208"/>
  </r>
  <r>
    <s v="Additional"/>
    <d v="2024-06-30T00:00:00"/>
    <x v="1240"/>
    <d v="2024-05-13T00:00:00"/>
    <s v="Raw Material"/>
    <x v="0"/>
    <x v="806"/>
    <s v="IND"/>
    <m/>
    <x v="108"/>
    <x v="683"/>
    <n v="0"/>
    <n v="0"/>
    <x v="19"/>
    <x v="619"/>
    <n v="17825000"/>
    <m/>
    <n v="3208500"/>
    <m/>
    <m/>
    <m/>
    <m/>
    <m/>
    <m/>
    <m/>
    <m/>
    <m/>
    <m/>
    <m/>
    <s v="OK"/>
    <m/>
    <m/>
    <m/>
    <s v="FABRIC"/>
    <n v="1128.0217693962788"/>
    <n v="203.0439184913302"/>
    <n v="0"/>
    <x v="208"/>
  </r>
  <r>
    <s v="Additional"/>
    <d v="2024-06-30T00:00:00"/>
    <x v="1241"/>
    <d v="2024-05-23T00:00:00"/>
    <s v="Raw Material"/>
    <x v="0"/>
    <x v="807"/>
    <s v="IND"/>
    <m/>
    <x v="108"/>
    <x v="687"/>
    <n v="0"/>
    <n v="0"/>
    <x v="19"/>
    <x v="619"/>
    <n v="22966251"/>
    <m/>
    <n v="4133925.1799999997"/>
    <m/>
    <m/>
    <m/>
    <m/>
    <m/>
    <m/>
    <m/>
    <m/>
    <m/>
    <m/>
    <m/>
    <s v="OK"/>
    <m/>
    <m/>
    <m/>
    <s v="FABRIC"/>
    <n v="1132.7374106041923"/>
    <n v="203.89273390875462"/>
    <n v="0"/>
    <x v="208"/>
  </r>
  <r>
    <s v="Additional"/>
    <d v="2024-06-30T00:00:00"/>
    <x v="1242"/>
    <d v="2024-05-23T00:00:00"/>
    <s v="Raw Material"/>
    <x v="0"/>
    <x v="808"/>
    <s v="IND"/>
    <m/>
    <x v="108"/>
    <x v="688"/>
    <n v="0"/>
    <n v="0"/>
    <x v="19"/>
    <x v="619"/>
    <n v="1130625"/>
    <m/>
    <n v="203512.5"/>
    <m/>
    <m/>
    <m/>
    <m/>
    <m/>
    <m/>
    <m/>
    <m/>
    <m/>
    <m/>
    <m/>
    <s v="OK"/>
    <m/>
    <m/>
    <m/>
    <s v="FABRIC"/>
    <n v="1156.9928674491664"/>
    <n v="208.25871614084997"/>
    <n v="0"/>
    <x v="208"/>
  </r>
  <r>
    <s v="Additional"/>
    <d v="2024-06-30T00:00:00"/>
    <x v="1243"/>
    <d v="2024-05-23T00:00:00"/>
    <s v="Raw Material"/>
    <x v="0"/>
    <x v="809"/>
    <s v="IND"/>
    <m/>
    <x v="108"/>
    <x v="689"/>
    <n v="0"/>
    <n v="0"/>
    <x v="19"/>
    <x v="619"/>
    <n v="22496251"/>
    <m/>
    <n v="4049325.1799999997"/>
    <m/>
    <m/>
    <m/>
    <m/>
    <m/>
    <m/>
    <m/>
    <m/>
    <m/>
    <m/>
    <m/>
    <s v="OK"/>
    <m/>
    <m/>
    <m/>
    <s v="FABRIC"/>
    <n v="1146.4933117722694"/>
    <n v="206.36879611900849"/>
    <n v="0"/>
    <x v="208"/>
  </r>
  <r>
    <s v="Additional"/>
    <d v="2024-06-30T00:00:00"/>
    <x v="1244"/>
    <d v="2024-05-30T00:00:00"/>
    <s v="Raw Material"/>
    <x v="0"/>
    <x v="810"/>
    <s v="IND"/>
    <m/>
    <x v="108"/>
    <x v="626"/>
    <n v="0"/>
    <n v="0"/>
    <x v="19"/>
    <x v="619"/>
    <n v="946250"/>
    <m/>
    <n v="170325"/>
    <m/>
    <m/>
    <m/>
    <m/>
    <m/>
    <m/>
    <m/>
    <m/>
    <m/>
    <m/>
    <m/>
    <s v="OK"/>
    <m/>
    <m/>
    <m/>
    <s v="FABRIC"/>
    <n v="1137.3197115384614"/>
    <n v="204.71754807692307"/>
    <n v="0"/>
    <x v="208"/>
  </r>
  <r>
    <s v="Additional"/>
    <d v="2024-06-30T00:00:00"/>
    <x v="1245"/>
    <d v="2024-05-30T00:00:00"/>
    <s v="Raw Material"/>
    <x v="0"/>
    <x v="811"/>
    <s v="IND"/>
    <m/>
    <x v="108"/>
    <x v="626"/>
    <n v="0"/>
    <n v="0"/>
    <x v="19"/>
    <x v="619"/>
    <n v="6002500"/>
    <m/>
    <n v="1080450"/>
    <m/>
    <m/>
    <m/>
    <m/>
    <m/>
    <m/>
    <m/>
    <m/>
    <m/>
    <m/>
    <m/>
    <s v="OK"/>
    <m/>
    <m/>
    <m/>
    <s v="FABRIC"/>
    <n v="1136.4066641423703"/>
    <n v="204.55319954562665"/>
    <n v="0"/>
    <x v="208"/>
  </r>
  <r>
    <m/>
    <d v="2024-07-11T00:00:00"/>
    <x v="1246"/>
    <d v="2024-07-09T00:00:00"/>
    <s v="Raw Material"/>
    <x v="0"/>
    <x v="130"/>
    <s v="IND"/>
    <m/>
    <x v="55"/>
    <x v="590"/>
    <n v="0"/>
    <n v="0"/>
    <x v="12"/>
    <x v="627"/>
    <n v="2615000"/>
    <m/>
    <n v="470700"/>
    <m/>
    <m/>
    <m/>
    <m/>
    <m/>
    <m/>
    <m/>
    <m/>
    <m/>
    <m/>
    <m/>
    <s v="OK"/>
    <m/>
    <m/>
    <m/>
    <s v="Chemical"/>
    <n v="523"/>
    <n v="94.14"/>
    <n v="0"/>
    <x v="218"/>
  </r>
  <r>
    <m/>
    <d v="2024-07-15T00:00:00"/>
    <x v="1247"/>
    <d v="2024-07-13T00:00:00"/>
    <s v="Raw Material"/>
    <x v="0"/>
    <x v="262"/>
    <s v="IND"/>
    <m/>
    <x v="55"/>
    <x v="590"/>
    <n v="0"/>
    <n v="0"/>
    <x v="12"/>
    <x v="627"/>
    <n v="2092000"/>
    <m/>
    <n v="376560"/>
    <m/>
    <m/>
    <m/>
    <m/>
    <m/>
    <m/>
    <m/>
    <m/>
    <m/>
    <m/>
    <m/>
    <s v="OK"/>
    <m/>
    <m/>
    <m/>
    <s v="Chemical"/>
    <n v="523"/>
    <n v="94.14"/>
    <n v="0"/>
    <x v="220"/>
  </r>
  <r>
    <m/>
    <d v="2024-07-15T00:00:00"/>
    <x v="1248"/>
    <d v="2024-07-13T00:00:00"/>
    <s v="Raw Material"/>
    <x v="0"/>
    <x v="130"/>
    <s v="IND"/>
    <m/>
    <x v="55"/>
    <x v="590"/>
    <n v="0"/>
    <n v="0"/>
    <x v="12"/>
    <x v="627"/>
    <n v="2615000"/>
    <m/>
    <n v="470700"/>
    <m/>
    <m/>
    <m/>
    <m/>
    <m/>
    <m/>
    <m/>
    <m/>
    <m/>
    <m/>
    <m/>
    <s v="OK"/>
    <m/>
    <m/>
    <m/>
    <s v="Chemical"/>
    <n v="523"/>
    <n v="94.14"/>
    <n v="0"/>
    <x v="220"/>
  </r>
  <r>
    <m/>
    <d v="2024-08-26T00:00:00"/>
    <x v="1249"/>
    <d v="2024-08-24T00:00:00"/>
    <s v="Raw Material"/>
    <x v="1"/>
    <x v="812"/>
    <s v="IND"/>
    <m/>
    <x v="29"/>
    <x v="597"/>
    <n v="317.5179"/>
    <n v="317.5179"/>
    <x v="10"/>
    <x v="583"/>
    <n v="287000"/>
    <m/>
    <n v="51660"/>
    <m/>
    <m/>
    <m/>
    <m/>
    <m/>
    <m/>
    <m/>
    <m/>
    <m/>
    <m/>
    <m/>
    <s v="OK"/>
    <m/>
    <m/>
    <m/>
    <s v="YARN"/>
    <n v="903.88604862906948"/>
    <n v="162.69948875323249"/>
    <n v="51660"/>
    <x v="230"/>
  </r>
  <r>
    <m/>
    <d v="2024-08-26T00:00:00"/>
    <x v="1250"/>
    <d v="2024-08-24T00:00:00"/>
    <s v="Raw Material"/>
    <x v="1"/>
    <x v="813"/>
    <s v="IND"/>
    <m/>
    <x v="14"/>
    <x v="210"/>
    <n v="18148.4169"/>
    <n v="18148.4169"/>
    <x v="6"/>
    <x v="577"/>
    <n v="11362840"/>
    <m/>
    <n v="2045311.2"/>
    <m/>
    <m/>
    <m/>
    <m/>
    <m/>
    <m/>
    <m/>
    <m/>
    <m/>
    <m/>
    <m/>
    <s v="OK"/>
    <m/>
    <m/>
    <m/>
    <s v="YARN"/>
    <n v="626.10640160024093"/>
    <n v="112.69915228804336"/>
    <n v="2045311.2"/>
    <x v="230"/>
  </r>
  <r>
    <m/>
    <d v="2024-08-26T00:00:00"/>
    <x v="1251"/>
    <d v="2024-08-24T00:00:00"/>
    <s v="Raw Material"/>
    <x v="1"/>
    <x v="814"/>
    <s v="IND"/>
    <m/>
    <x v="112"/>
    <x v="658"/>
    <n v="13562.550999999999"/>
    <n v="13562.550999999999"/>
    <x v="3"/>
    <x v="639"/>
    <n v="9627800"/>
    <m/>
    <n v="1733004"/>
    <m/>
    <m/>
    <m/>
    <m/>
    <m/>
    <m/>
    <m/>
    <m/>
    <m/>
    <m/>
    <m/>
    <s v="OK"/>
    <m/>
    <m/>
    <m/>
    <s v="YARN"/>
    <n v="709.88120155271679"/>
    <n v="127.77861627948901"/>
    <n v="1733004"/>
    <x v="230"/>
  </r>
  <r>
    <m/>
    <d v="2024-08-26T00:00:00"/>
    <x v="1252"/>
    <d v="2024-08-24T00:00:00"/>
    <s v="Raw Material"/>
    <x v="1"/>
    <x v="815"/>
    <s v="IND"/>
    <m/>
    <x v="112"/>
    <x v="566"/>
    <n v="408.2373"/>
    <n v="408.2373"/>
    <x v="3"/>
    <x v="592"/>
    <n v="315000"/>
    <m/>
    <n v="56700"/>
    <m/>
    <m/>
    <m/>
    <m/>
    <m/>
    <m/>
    <m/>
    <m/>
    <m/>
    <m/>
    <m/>
    <s v="OK"/>
    <m/>
    <m/>
    <m/>
    <s v="YARN"/>
    <n v="771.61004151262023"/>
    <n v="138.88980747227163"/>
    <n v="56699.999999999993"/>
    <x v="230"/>
  </r>
  <r>
    <m/>
    <d v="2024-08-26T00:00:00"/>
    <x v="1253"/>
    <d v="2024-08-24T00:00:00"/>
    <s v="Raw Material"/>
    <x v="1"/>
    <x v="816"/>
    <s v="IND"/>
    <m/>
    <x v="110"/>
    <x v="234"/>
    <n v="1496.8702000000001"/>
    <n v="1496.8702000000001"/>
    <x v="3"/>
    <x v="616"/>
    <n v="1214400"/>
    <m/>
    <n v="218592"/>
    <m/>
    <m/>
    <m/>
    <m/>
    <m/>
    <m/>
    <m/>
    <m/>
    <m/>
    <m/>
    <m/>
    <s v="OK"/>
    <m/>
    <m/>
    <m/>
    <s v="YARN"/>
    <n v="811.29278944827672"/>
    <n v="146.03270210068982"/>
    <n v="218592"/>
    <x v="230"/>
  </r>
  <r>
    <m/>
    <d v="2024-08-26T00:00:00"/>
    <x v="1254"/>
    <d v="2024-08-24T00:00:00"/>
    <s v="Raw Material"/>
    <x v="1"/>
    <x v="817"/>
    <s v="IND"/>
    <m/>
    <x v="15"/>
    <x v="600"/>
    <n v="24811.7572"/>
    <n v="24811.7572"/>
    <x v="10"/>
    <x v="573"/>
    <n v="33367000"/>
    <m/>
    <n v="6006060"/>
    <m/>
    <m/>
    <m/>
    <m/>
    <m/>
    <m/>
    <m/>
    <m/>
    <m/>
    <m/>
    <m/>
    <s v="OK"/>
    <m/>
    <m/>
    <m/>
    <s v="YARN"/>
    <n v="1344.806001890104"/>
    <n v="242.06508034021871"/>
    <n v="6006060"/>
    <x v="230"/>
  </r>
  <r>
    <m/>
    <d v="2024-08-26T00:00:00"/>
    <x v="1255"/>
    <d v="2024-08-24T00:00:00"/>
    <s v="Raw Material"/>
    <x v="1"/>
    <x v="818"/>
    <s v="IND"/>
    <m/>
    <x v="15"/>
    <x v="269"/>
    <n v="7575.0703000000003"/>
    <n v="7575.0703000000003"/>
    <x v="10"/>
    <x v="573"/>
    <n v="10354000"/>
    <m/>
    <n v="1863720"/>
    <m/>
    <m/>
    <m/>
    <m/>
    <m/>
    <m/>
    <m/>
    <m/>
    <m/>
    <m/>
    <m/>
    <s v="OK"/>
    <m/>
    <m/>
    <m/>
    <s v="YARN"/>
    <n v="1366.8520013603043"/>
    <n v="246.03336024485475"/>
    <n v="1863720"/>
    <x v="230"/>
  </r>
  <r>
    <m/>
    <d v="2024-08-26T00:00:00"/>
    <x v="1256"/>
    <d v="2024-08-24T00:00:00"/>
    <s v="Raw Material"/>
    <x v="1"/>
    <x v="819"/>
    <s v="IND"/>
    <m/>
    <x v="112"/>
    <x v="566"/>
    <n v="3991.6538"/>
    <n v="3991.6538"/>
    <x v="3"/>
    <x v="592"/>
    <n v="3080000"/>
    <m/>
    <n v="554400"/>
    <m/>
    <m/>
    <m/>
    <m/>
    <m/>
    <m/>
    <m/>
    <m/>
    <m/>
    <m/>
    <m/>
    <s v="OK"/>
    <m/>
    <m/>
    <m/>
    <s v="YARN"/>
    <n v="771.61000285144974"/>
    <n v="138.88980051326095"/>
    <n v="554400"/>
    <x v="230"/>
  </r>
  <r>
    <m/>
    <d v="2024-08-26T00:00:00"/>
    <x v="1257"/>
    <d v="2024-08-24T00:00:00"/>
    <s v="Raw Material"/>
    <x v="1"/>
    <x v="820"/>
    <s v="IND"/>
    <m/>
    <x v="110"/>
    <x v="97"/>
    <n v="907.19399999999996"/>
    <n v="907.19399999999996"/>
    <x v="3"/>
    <x v="616"/>
    <n v="660000"/>
    <m/>
    <n v="118800"/>
    <m/>
    <m/>
    <m/>
    <m/>
    <m/>
    <m/>
    <m/>
    <m/>
    <m/>
    <m/>
    <m/>
    <s v="OK"/>
    <m/>
    <m/>
    <m/>
    <s v="YARN"/>
    <n v="727.51803914047059"/>
    <n v="130.95324704528468"/>
    <n v="118799.99999999999"/>
    <x v="230"/>
  </r>
  <r>
    <m/>
    <d v="2024-08-26T00:00:00"/>
    <x v="1258"/>
    <d v="2024-08-24T00:00:00"/>
    <s v="Raw Material"/>
    <x v="1"/>
    <x v="821"/>
    <s v="IND"/>
    <m/>
    <x v="111"/>
    <x v="585"/>
    <n v="34019.7768"/>
    <n v="34019.7768"/>
    <x v="3"/>
    <x v="616"/>
    <n v="30843752"/>
    <m/>
    <n v="5551875.3599999994"/>
    <m/>
    <m/>
    <m/>
    <m/>
    <m/>
    <m/>
    <m/>
    <m/>
    <m/>
    <m/>
    <m/>
    <s v="OK"/>
    <m/>
    <m/>
    <m/>
    <s v="YARN"/>
    <n v="906.64180959588191"/>
    <n v="163.19552572725871"/>
    <n v="5551875.3599999994"/>
    <x v="230"/>
  </r>
  <r>
    <m/>
    <d v="2024-08-26T00:00:00"/>
    <x v="1259"/>
    <d v="2024-08-24T00:00:00"/>
    <s v="Raw Material"/>
    <x v="1"/>
    <x v="822"/>
    <s v="IND"/>
    <m/>
    <x v="111"/>
    <x v="597"/>
    <n v="5987.4807000000001"/>
    <n v="5987.4807000000001"/>
    <x v="3"/>
    <x v="616"/>
    <n v="5412000"/>
    <m/>
    <n v="974160"/>
    <m/>
    <m/>
    <m/>
    <m/>
    <m/>
    <m/>
    <m/>
    <m/>
    <m/>
    <m/>
    <m/>
    <s v="OK"/>
    <m/>
    <m/>
    <m/>
    <s v="YARN"/>
    <n v="903.88600334026967"/>
    <n v="162.69948060124852"/>
    <n v="974160"/>
    <x v="230"/>
  </r>
  <r>
    <m/>
    <d v="2024-08-26T00:00:00"/>
    <x v="1260"/>
    <d v="2024-08-24T00:00:00"/>
    <s v="Raw Material"/>
    <x v="1"/>
    <x v="823"/>
    <s v="IND"/>
    <m/>
    <x v="112"/>
    <x v="561"/>
    <n v="22725.210899999998"/>
    <n v="22725.210899999998"/>
    <x v="3"/>
    <x v="640"/>
    <n v="14729400"/>
    <m/>
    <n v="2651292"/>
    <m/>
    <m/>
    <m/>
    <m/>
    <m/>
    <m/>
    <m/>
    <m/>
    <m/>
    <m/>
    <m/>
    <s v="OK"/>
    <m/>
    <m/>
    <m/>
    <s v="YARN"/>
    <n v="648.15240064504758"/>
    <n v="116.66743211610856"/>
    <n v="2651292"/>
    <x v="230"/>
  </r>
  <r>
    <m/>
    <d v="2024-08-26T00:00:00"/>
    <x v="1261"/>
    <d v="2024-08-24T00:00:00"/>
    <s v="Raw Material"/>
    <x v="1"/>
    <x v="824"/>
    <s v="IND"/>
    <m/>
    <x v="111"/>
    <x v="690"/>
    <n v="104327.3156"/>
    <n v="104327.3156"/>
    <x v="3"/>
    <x v="616"/>
    <n v="93437505"/>
    <m/>
    <n v="16818750.899999999"/>
    <m/>
    <m/>
    <m/>
    <m/>
    <m/>
    <m/>
    <m/>
    <m/>
    <m/>
    <m/>
    <m/>
    <s v="OK"/>
    <m/>
    <m/>
    <m/>
    <s v="YARN"/>
    <n v="895.61879803605336"/>
    <n v="161.21138364648959"/>
    <n v="16818750.899999999"/>
    <x v="230"/>
  </r>
  <r>
    <m/>
    <d v="2024-08-26T00:00:00"/>
    <x v="1262"/>
    <d v="2024-08-24T00:00:00"/>
    <s v="Raw Material"/>
    <x v="1"/>
    <x v="825"/>
    <s v="IND"/>
    <m/>
    <x v="15"/>
    <x v="600"/>
    <n v="4263.8119999999999"/>
    <n v="4263.8119999999999"/>
    <x v="10"/>
    <x v="573"/>
    <n v="5734000"/>
    <m/>
    <n v="1032120"/>
    <m/>
    <m/>
    <m/>
    <m/>
    <m/>
    <m/>
    <m/>
    <m/>
    <m/>
    <m/>
    <m/>
    <s v="OK"/>
    <m/>
    <m/>
    <m/>
    <s v="YARN"/>
    <n v="1344.8060092705775"/>
    <n v="242.06508166870398"/>
    <n v="1032120"/>
    <x v="230"/>
  </r>
  <r>
    <m/>
    <d v="2024-08-18T00:00:00"/>
    <x v="1263"/>
    <d v="2024-08-16T00:00:00"/>
    <s v="Raw Material"/>
    <x v="2"/>
    <x v="826"/>
    <s v="IND"/>
    <m/>
    <x v="55"/>
    <x v="590"/>
    <n v="0"/>
    <n v="10000"/>
    <x v="12"/>
    <x v="627"/>
    <n v="5230000"/>
    <m/>
    <n v="941400"/>
    <m/>
    <m/>
    <m/>
    <m/>
    <m/>
    <m/>
    <m/>
    <m/>
    <m/>
    <m/>
    <m/>
    <s v="OK"/>
    <m/>
    <m/>
    <m/>
    <s v="Chemical"/>
    <n v="523"/>
    <n v="94.14"/>
    <n v="0"/>
    <x v="246"/>
  </r>
  <r>
    <m/>
    <d v="2024-08-23T00:00:00"/>
    <x v="1264"/>
    <d v="2024-08-21T00:00:00"/>
    <s v="Raw Material"/>
    <x v="2"/>
    <x v="256"/>
    <s v="IND"/>
    <m/>
    <x v="55"/>
    <x v="590"/>
    <n v="444.94"/>
    <n v="1000"/>
    <x v="12"/>
    <x v="627"/>
    <n v="523000"/>
    <m/>
    <n v="94140"/>
    <m/>
    <m/>
    <m/>
    <m/>
    <m/>
    <m/>
    <m/>
    <m/>
    <m/>
    <m/>
    <m/>
    <s v="OK"/>
    <m/>
    <m/>
    <m/>
    <s v="Chemical"/>
    <n v="523"/>
    <n v="94.14"/>
    <n v="41886.651599999997"/>
    <x v="228"/>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m/>
    <m/>
    <m/>
    <m/>
    <m/>
    <m/>
    <m/>
    <m/>
    <x v="250"/>
  </r>
  <r>
    <m/>
    <m/>
    <x v="953"/>
    <m/>
    <m/>
    <x v="3"/>
    <x v="567"/>
    <m/>
    <m/>
    <x v="45"/>
    <x v="8"/>
    <n v="0"/>
    <n v="0"/>
    <x v="18"/>
    <x v="564"/>
    <m/>
    <m/>
    <m/>
    <m/>
    <m/>
    <m/>
    <m/>
    <m/>
    <m/>
    <m/>
    <m/>
    <m/>
    <m/>
    <m/>
    <s v="NA"/>
    <m/>
    <m/>
    <m/>
    <m/>
    <e v="#DIV/0!"/>
    <e v="#DIV/0!"/>
    <e v="#DIV/0!"/>
    <x v="0"/>
  </r>
  <r>
    <m/>
    <m/>
    <x v="953"/>
    <m/>
    <m/>
    <x v="3"/>
    <x v="567"/>
    <m/>
    <m/>
    <x v="45"/>
    <x v="8"/>
    <n v="0"/>
    <n v="0"/>
    <x v="18"/>
    <x v="564"/>
    <m/>
    <m/>
    <m/>
    <m/>
    <m/>
    <m/>
    <m/>
    <m/>
    <m/>
    <m/>
    <m/>
    <m/>
    <m/>
    <m/>
    <s v="NA"/>
    <m/>
    <m/>
    <m/>
    <m/>
    <e v="#DIV/0!"/>
    <e v="#DIV/0!"/>
    <e v="#DIV/0!"/>
    <x v="0"/>
  </r>
  <r>
    <m/>
    <m/>
    <x v="953"/>
    <m/>
    <m/>
    <x v="3"/>
    <x v="567"/>
    <m/>
    <m/>
    <x v="45"/>
    <x v="8"/>
    <n v="0"/>
    <n v="0"/>
    <x v="18"/>
    <x v="564"/>
    <m/>
    <m/>
    <m/>
    <m/>
    <m/>
    <m/>
    <m/>
    <m/>
    <m/>
    <m/>
    <m/>
    <m/>
    <m/>
    <m/>
    <s v="NA"/>
    <m/>
    <m/>
    <m/>
    <m/>
    <e v="#DIV/0!"/>
    <e v="#DIV/0!"/>
    <e v="#DIV/0!"/>
    <x v="0"/>
  </r>
  <r>
    <m/>
    <m/>
    <x v="953"/>
    <m/>
    <m/>
    <x v="3"/>
    <x v="567"/>
    <m/>
    <m/>
    <x v="45"/>
    <x v="8"/>
    <n v="0"/>
    <n v="0"/>
    <x v="18"/>
    <x v="564"/>
    <m/>
    <m/>
    <m/>
    <m/>
    <m/>
    <m/>
    <m/>
    <m/>
    <m/>
    <m/>
    <m/>
    <m/>
    <m/>
    <m/>
    <s v="NA"/>
    <m/>
    <m/>
    <m/>
    <m/>
    <e v="#DIV/0!"/>
    <e v="#DIV/0!"/>
    <e v="#DIV/0!"/>
    <x v="0"/>
  </r>
  <r>
    <m/>
    <m/>
    <x v="953"/>
    <m/>
    <m/>
    <x v="3"/>
    <x v="567"/>
    <m/>
    <m/>
    <x v="45"/>
    <x v="8"/>
    <n v="0"/>
    <n v="0"/>
    <x v="18"/>
    <x v="564"/>
    <m/>
    <m/>
    <m/>
    <m/>
    <m/>
    <m/>
    <m/>
    <m/>
    <m/>
    <m/>
    <m/>
    <m/>
    <m/>
    <m/>
    <s v="NA"/>
    <m/>
    <m/>
    <m/>
    <m/>
    <e v="#DIV/0!"/>
    <e v="#DIV/0!"/>
    <e v="#DIV/0!"/>
    <x v="0"/>
  </r>
  <r>
    <m/>
    <m/>
    <x v="953"/>
    <m/>
    <m/>
    <x v="3"/>
    <x v="567"/>
    <m/>
    <m/>
    <x v="45"/>
    <x v="8"/>
    <n v="0"/>
    <n v="0"/>
    <x v="18"/>
    <x v="564"/>
    <m/>
    <m/>
    <m/>
    <m/>
    <m/>
    <m/>
    <m/>
    <m/>
    <m/>
    <m/>
    <m/>
    <m/>
    <m/>
    <m/>
    <s v="NA"/>
    <m/>
    <m/>
    <m/>
    <m/>
    <e v="#DIV/0!"/>
    <e v="#DIV/0!"/>
    <e v="#DIV/0!"/>
    <x v="0"/>
  </r>
  <r>
    <m/>
    <m/>
    <x v="953"/>
    <m/>
    <m/>
    <x v="3"/>
    <x v="567"/>
    <m/>
    <m/>
    <x v="45"/>
    <x v="8"/>
    <m/>
    <m/>
    <x v="18"/>
    <x v="564"/>
    <m/>
    <m/>
    <m/>
    <m/>
    <m/>
    <m/>
    <m/>
    <m/>
    <m/>
    <m/>
    <m/>
    <m/>
    <m/>
    <m/>
    <s v="NA"/>
    <m/>
    <m/>
    <m/>
    <m/>
    <e v="#DIV/0!"/>
    <e v="#DIV/0!"/>
    <e v="#DIV/0!"/>
    <x v="0"/>
  </r>
  <r>
    <n v="1"/>
    <d v="2024-03-13T00:00:00"/>
    <x v="1265"/>
    <d v="2024-03-13T00:00:00"/>
    <s v="Raw Material"/>
    <x v="0"/>
    <x v="521"/>
    <s v="IND"/>
    <m/>
    <x v="34"/>
    <x v="514"/>
    <n v="0"/>
    <n v="0"/>
    <x v="5"/>
    <x v="641"/>
    <n v="139351"/>
    <m/>
    <n v="25083.18"/>
    <m/>
    <m/>
    <m/>
    <m/>
    <m/>
    <m/>
    <d v="2024-06-11T00:00:00"/>
    <m/>
    <m/>
    <m/>
    <m/>
    <s v="OK"/>
    <m/>
    <m/>
    <m/>
    <s v="DYES"/>
    <n v="5574.04"/>
    <n v="1003.3272000000001"/>
    <n v="0"/>
    <x v="148"/>
  </r>
  <r>
    <n v="2"/>
    <d v="2024-03-31T00:00:00"/>
    <x v="1266"/>
    <d v="2024-03-26T00:00:00"/>
    <s v="Raw Material"/>
    <x v="0"/>
    <x v="521"/>
    <s v="IND"/>
    <m/>
    <x v="34"/>
    <x v="691"/>
    <n v="0"/>
    <n v="0"/>
    <x v="5"/>
    <x v="641"/>
    <n v="139495"/>
    <m/>
    <n v="25109.1"/>
    <m/>
    <m/>
    <m/>
    <m/>
    <m/>
    <m/>
    <d v="2024-06-11T00:00:00"/>
    <m/>
    <m/>
    <m/>
    <m/>
    <s v="OK"/>
    <m/>
    <m/>
    <m/>
    <s v="DYES"/>
    <n v="5579.8"/>
    <n v="1004.3639999999999"/>
    <n v="0"/>
    <x v="291"/>
  </r>
  <r>
    <n v="3"/>
    <d v="2024-05-31T00:00:00"/>
    <x v="1267"/>
    <d v="2024-05-27T00:00:00"/>
    <s v="Raw Material"/>
    <x v="0"/>
    <x v="266"/>
    <s v="IND"/>
    <m/>
    <x v="34"/>
    <x v="692"/>
    <n v="0"/>
    <n v="0"/>
    <x v="5"/>
    <x v="641"/>
    <n v="1565"/>
    <m/>
    <n v="281.7"/>
    <m/>
    <m/>
    <m/>
    <m/>
    <m/>
    <m/>
    <m/>
    <m/>
    <m/>
    <m/>
    <m/>
    <s v="OK"/>
    <m/>
    <m/>
    <m/>
    <s v="DYES"/>
    <n v="10.433333333333334"/>
    <n v="1.8779999999999999"/>
    <n v="0"/>
    <x v="180"/>
  </r>
  <r>
    <n v="4"/>
    <d v="2024-06-15T00:00:00"/>
    <x v="1268"/>
    <d v="2024-06-14T00:00:00"/>
    <s v="Raw Material"/>
    <x v="0"/>
    <x v="320"/>
    <s v="IND"/>
    <m/>
    <x v="34"/>
    <x v="691"/>
    <n v="0"/>
    <n v="0"/>
    <x v="5"/>
    <x v="641"/>
    <n v="982"/>
    <m/>
    <n v="176.76"/>
    <m/>
    <m/>
    <m/>
    <m/>
    <m/>
    <m/>
    <m/>
    <m/>
    <m/>
    <m/>
    <m/>
    <s v="OK"/>
    <m/>
    <m/>
    <m/>
    <s v="DYES"/>
    <n v="19.64"/>
    <n v="3.5351999999999997"/>
    <n v="0"/>
    <x v="198"/>
  </r>
  <r>
    <n v="5"/>
    <d v="2024-08-04T00:00:00"/>
    <x v="1269"/>
    <d v="2024-08-02T00:00:00"/>
    <s v="Raw Material"/>
    <x v="0"/>
    <x v="827"/>
    <s v="IND"/>
    <m/>
    <x v="34"/>
    <x v="692"/>
    <n v="0"/>
    <n v="0"/>
    <x v="5"/>
    <x v="642"/>
    <n v="1043"/>
    <m/>
    <n v="187.73999999999998"/>
    <m/>
    <m/>
    <m/>
    <m/>
    <m/>
    <m/>
    <m/>
    <m/>
    <m/>
    <m/>
    <m/>
    <s v="OK"/>
    <m/>
    <m/>
    <m/>
    <s v="DYES"/>
    <n v="10.43"/>
    <n v="1.8773999999999997"/>
    <n v="0"/>
    <x v="231"/>
  </r>
  <r>
    <n v="6"/>
    <d v="2024-08-04T00:00:00"/>
    <x v="1270"/>
    <d v="2024-08-02T00:00:00"/>
    <s v="Raw Material"/>
    <x v="0"/>
    <x v="320"/>
    <s v="IND"/>
    <m/>
    <x v="34"/>
    <x v="692"/>
    <n v="0"/>
    <n v="0"/>
    <x v="5"/>
    <x v="642"/>
    <n v="522"/>
    <m/>
    <n v="93.96"/>
    <m/>
    <m/>
    <m/>
    <m/>
    <m/>
    <m/>
    <m/>
    <m/>
    <m/>
    <m/>
    <m/>
    <s v="OK"/>
    <m/>
    <m/>
    <m/>
    <s v="DYES"/>
    <n v="10.44"/>
    <n v="1.8792"/>
    <n v="0"/>
    <x v="231"/>
  </r>
  <r>
    <m/>
    <m/>
    <x v="953"/>
    <m/>
    <m/>
    <x v="3"/>
    <x v="567"/>
    <m/>
    <m/>
    <x v="45"/>
    <x v="8"/>
    <m/>
    <m/>
    <x v="18"/>
    <x v="564"/>
    <m/>
    <m/>
    <m/>
    <m/>
    <m/>
    <m/>
    <m/>
    <m/>
    <m/>
    <m/>
    <m/>
    <m/>
    <m/>
    <m/>
    <s v="NA"/>
    <m/>
    <m/>
    <m/>
    <m/>
    <e v="#DIV/0!"/>
    <e v="#DIV/0!"/>
    <e v="#DIV/0!"/>
    <x v="0"/>
  </r>
  <r>
    <m/>
    <m/>
    <x v="953"/>
    <m/>
    <m/>
    <x v="3"/>
    <x v="567"/>
    <m/>
    <m/>
    <x v="45"/>
    <x v="8"/>
    <m/>
    <m/>
    <x v="18"/>
    <x v="564"/>
    <m/>
    <m/>
    <m/>
    <m/>
    <m/>
    <m/>
    <m/>
    <m/>
    <m/>
    <m/>
    <m/>
    <m/>
    <m/>
    <m/>
    <s v="NA"/>
    <m/>
    <m/>
    <m/>
    <m/>
    <e v="#DIV/0!"/>
    <e v="#DIV/0!"/>
    <e v="#DIV/0!"/>
    <x v="0"/>
  </r>
  <r>
    <m/>
    <m/>
    <x v="953"/>
    <m/>
    <m/>
    <x v="3"/>
    <x v="567"/>
    <m/>
    <m/>
    <x v="45"/>
    <x v="8"/>
    <m/>
    <m/>
    <x v="18"/>
    <x v="564"/>
    <m/>
    <m/>
    <m/>
    <m/>
    <m/>
    <m/>
    <m/>
    <m/>
    <m/>
    <m/>
    <m/>
    <m/>
    <m/>
    <m/>
    <s v="NA"/>
    <m/>
    <m/>
    <m/>
    <m/>
    <e v="#DIV/0!"/>
    <e v="#DIV/0!"/>
    <e v="#DIV/0!"/>
    <x v="0"/>
  </r>
  <r>
    <m/>
    <m/>
    <x v="953"/>
    <m/>
    <m/>
    <x v="3"/>
    <x v="567"/>
    <m/>
    <m/>
    <x v="45"/>
    <x v="8"/>
    <m/>
    <m/>
    <x v="18"/>
    <x v="564"/>
    <m/>
    <m/>
    <m/>
    <m/>
    <m/>
    <m/>
    <m/>
    <m/>
    <m/>
    <m/>
    <m/>
    <m/>
    <m/>
    <m/>
    <s v="NA"/>
    <m/>
    <m/>
    <m/>
    <m/>
    <e v="#DIV/0!"/>
    <e v="#DIV/0!"/>
    <e v="#DIV/0!"/>
    <x v="0"/>
  </r>
  <r>
    <n v="1"/>
    <d v="2023-07-25T00:00:00"/>
    <x v="1271"/>
    <d v="2023-07-21T00:00:00"/>
    <s v="Raw Material"/>
    <x v="0"/>
    <x v="828"/>
    <s v="L"/>
    <m/>
    <x v="0"/>
    <x v="458"/>
    <n v="0"/>
    <n v="0"/>
    <x v="0"/>
    <x v="0"/>
    <n v="14908638"/>
    <m/>
    <n v="2683554.84"/>
    <m/>
    <m/>
    <m/>
    <m/>
    <m/>
    <m/>
    <d v="2024-04-15T00:00:00"/>
    <m/>
    <m/>
    <m/>
    <m/>
    <s v="OK"/>
    <m/>
    <m/>
    <m/>
    <s v="Raw Cotton"/>
    <n v="480.9238064516129"/>
    <n v="86.566285161290324"/>
    <n v="0"/>
    <x v="39"/>
  </r>
  <r>
    <n v="2"/>
    <d v="2023-07-18T00:00:00"/>
    <x v="1272"/>
    <d v="2023-07-14T00:00:00"/>
    <s v="Raw Material"/>
    <x v="0"/>
    <x v="829"/>
    <s v="L"/>
    <m/>
    <x v="0"/>
    <x v="693"/>
    <n v="0"/>
    <n v="0"/>
    <x v="0"/>
    <x v="0"/>
    <n v="13683716"/>
    <m/>
    <n v="2463068.88"/>
    <m/>
    <m/>
    <m/>
    <m/>
    <m/>
    <m/>
    <d v="2024-04-15T00:00:00"/>
    <m/>
    <m/>
    <m/>
    <m/>
    <s v="OK"/>
    <m/>
    <m/>
    <m/>
    <s v="Raw Cotton"/>
    <n v="455.47102486436108"/>
    <n v="81.984784475584988"/>
    <n v="0"/>
    <x v="33"/>
  </r>
  <r>
    <n v="3"/>
    <d v="2023-07-22T00:00:00"/>
    <x v="1273"/>
    <d v="2023-07-18T00:00:00"/>
    <s v="Raw Material"/>
    <x v="0"/>
    <x v="830"/>
    <s v="L"/>
    <m/>
    <x v="0"/>
    <x v="89"/>
    <n v="0"/>
    <n v="0"/>
    <x v="0"/>
    <x v="0"/>
    <n v="13585896"/>
    <m/>
    <n v="2445461.2799999998"/>
    <m/>
    <m/>
    <m/>
    <m/>
    <m/>
    <m/>
    <d v="2024-04-15T00:00:00"/>
    <m/>
    <m/>
    <m/>
    <m/>
    <s v="OK"/>
    <m/>
    <m/>
    <m/>
    <s v="Raw Cotton"/>
    <n v="468.8672004417449"/>
    <n v="84.396096079514066"/>
    <n v="0"/>
    <x v="314"/>
  </r>
  <r>
    <n v="4"/>
    <d v="2023-07-22T00:00:00"/>
    <x v="1274"/>
    <d v="2023-07-18T00:00:00"/>
    <s v="Raw Material"/>
    <x v="0"/>
    <x v="831"/>
    <s v="L"/>
    <m/>
    <x v="0"/>
    <x v="44"/>
    <n v="0"/>
    <n v="0"/>
    <x v="0"/>
    <x v="0"/>
    <n v="13171260"/>
    <m/>
    <n v="2370826.7999999998"/>
    <m/>
    <m/>
    <m/>
    <m/>
    <m/>
    <m/>
    <d v="2024-04-15T00:00:00"/>
    <m/>
    <m/>
    <m/>
    <m/>
    <s v="OK"/>
    <m/>
    <m/>
    <m/>
    <s v="Raw Cotton"/>
    <n v="452.79177696036305"/>
    <n v="81.502519852865333"/>
    <n v="0"/>
    <x v="314"/>
  </r>
  <r>
    <n v="5"/>
    <d v="2023-07-29T00:00:00"/>
    <x v="1275"/>
    <d v="2023-07-25T00:00:00"/>
    <s v="Raw Material"/>
    <x v="0"/>
    <x v="832"/>
    <s v="L"/>
    <m/>
    <x v="0"/>
    <x v="268"/>
    <n v="0"/>
    <n v="0"/>
    <x v="0"/>
    <x v="0"/>
    <n v="13274269"/>
    <m/>
    <n v="2389368.42"/>
    <m/>
    <m/>
    <m/>
    <m/>
    <m/>
    <m/>
    <d v="2024-04-15T00:00:00"/>
    <m/>
    <m/>
    <m/>
    <m/>
    <s v="OK"/>
    <m/>
    <m/>
    <m/>
    <s v="Raw Cotton"/>
    <n v="450.11254280967074"/>
    <n v="81.020257705740732"/>
    <n v="0"/>
    <x v="251"/>
  </r>
  <r>
    <n v="6"/>
    <d v="2023-07-28T00:00:00"/>
    <x v="1276"/>
    <d v="2023-07-24T00:00:00"/>
    <s v="Raw Material"/>
    <x v="0"/>
    <x v="833"/>
    <s v="L"/>
    <m/>
    <x v="116"/>
    <x v="44"/>
    <n v="0"/>
    <n v="0"/>
    <x v="20"/>
    <x v="643"/>
    <n v="5859102"/>
    <m/>
    <n v="1054638.3599999999"/>
    <m/>
    <m/>
    <m/>
    <m/>
    <m/>
    <m/>
    <d v="2024-04-15T00:00:00"/>
    <m/>
    <m/>
    <m/>
    <m/>
    <s v="OK"/>
    <m/>
    <m/>
    <m/>
    <s v="Comber Noil"/>
    <n v="453"/>
    <n v="81.539999999999992"/>
    <n v="0"/>
    <x v="315"/>
  </r>
  <r>
    <n v="7"/>
    <d v="2023-07-28T00:00:00"/>
    <x v="1277"/>
    <d v="2023-07-24T00:00:00"/>
    <s v="Raw Material"/>
    <x v="0"/>
    <x v="834"/>
    <s v="L"/>
    <m/>
    <x v="116"/>
    <x v="44"/>
    <n v="0"/>
    <n v="0"/>
    <x v="20"/>
    <x v="643"/>
    <n v="5895342"/>
    <m/>
    <n v="1061161.56"/>
    <m/>
    <m/>
    <m/>
    <m/>
    <m/>
    <m/>
    <d v="2024-04-15T00:00:00"/>
    <m/>
    <m/>
    <m/>
    <m/>
    <s v="OK"/>
    <m/>
    <m/>
    <m/>
    <s v="Comber Noil"/>
    <n v="453"/>
    <n v="81.540000000000006"/>
    <n v="0"/>
    <x v="315"/>
  </r>
  <r>
    <n v="8"/>
    <d v="2023-07-29T00:00:00"/>
    <x v="1278"/>
    <d v="2023-07-25T00:00:00"/>
    <s v="Raw Material"/>
    <x v="0"/>
    <x v="835"/>
    <s v="L"/>
    <m/>
    <x v="116"/>
    <x v="44"/>
    <n v="0"/>
    <n v="0"/>
    <x v="20"/>
    <x v="643"/>
    <n v="5732715"/>
    <m/>
    <n v="1031888.7"/>
    <m/>
    <m/>
    <m/>
    <m/>
    <m/>
    <m/>
    <d v="2024-04-15T00:00:00"/>
    <m/>
    <m/>
    <m/>
    <m/>
    <s v="OK"/>
    <m/>
    <m/>
    <m/>
    <s v="Comber Noil"/>
    <n v="453"/>
    <n v="81.539999999999992"/>
    <n v="0"/>
    <x v="251"/>
  </r>
  <r>
    <n v="9"/>
    <d v="2023-07-30T00:00:00"/>
    <x v="1279"/>
    <d v="2023-07-26T00:00:00"/>
    <s v="Raw Material"/>
    <x v="0"/>
    <x v="836"/>
    <s v="L"/>
    <m/>
    <x v="116"/>
    <x v="44"/>
    <n v="0"/>
    <n v="0"/>
    <x v="20"/>
    <x v="643"/>
    <n v="4163523"/>
    <m/>
    <n v="749434.14"/>
    <m/>
    <m/>
    <m/>
    <m/>
    <m/>
    <m/>
    <d v="2024-04-15T00:00:00"/>
    <m/>
    <m/>
    <m/>
    <m/>
    <s v="OK"/>
    <m/>
    <m/>
    <m/>
    <s v="Comber Noil"/>
    <n v="453"/>
    <n v="81.540000000000006"/>
    <n v="0"/>
    <x v="316"/>
  </r>
  <r>
    <n v="10"/>
    <d v="2023-07-31T00:00:00"/>
    <x v="1280"/>
    <d v="2023-07-27T00:00:00"/>
    <s v="Raw Material"/>
    <x v="0"/>
    <x v="837"/>
    <s v="L"/>
    <m/>
    <x v="116"/>
    <x v="639"/>
    <n v="0"/>
    <n v="0"/>
    <x v="20"/>
    <x v="643"/>
    <n v="5809272"/>
    <m/>
    <n v="1045668.96"/>
    <m/>
    <m/>
    <m/>
    <m/>
    <m/>
    <m/>
    <d v="2024-04-15T00:00:00"/>
    <m/>
    <m/>
    <m/>
    <m/>
    <s v="OK"/>
    <m/>
    <m/>
    <m/>
    <s v="Comber Noil"/>
    <n v="458"/>
    <n v="82.44"/>
    <n v="0"/>
    <x v="43"/>
  </r>
  <r>
    <n v="11"/>
    <d v="2023-07-31T00:00:00"/>
    <x v="1281"/>
    <d v="2023-07-27T00:00:00"/>
    <s v="Raw Material"/>
    <x v="0"/>
    <x v="838"/>
    <s v="L"/>
    <m/>
    <x v="116"/>
    <x v="639"/>
    <n v="0"/>
    <n v="0"/>
    <x v="20"/>
    <x v="643"/>
    <n v="5827592"/>
    <m/>
    <n v="1048966.56"/>
    <m/>
    <m/>
    <m/>
    <m/>
    <m/>
    <m/>
    <d v="2024-04-15T00:00:00"/>
    <m/>
    <m/>
    <m/>
    <m/>
    <s v="OK"/>
    <m/>
    <m/>
    <m/>
    <s v="Comber Noil"/>
    <n v="458"/>
    <n v="82.44"/>
    <n v="0"/>
    <x v="43"/>
  </r>
  <r>
    <n v="12"/>
    <d v="2023-08-04T00:00:00"/>
    <x v="1282"/>
    <d v="2023-07-31T00:00:00"/>
    <s v="Raw Material"/>
    <x v="0"/>
    <x v="839"/>
    <s v="L"/>
    <m/>
    <x v="116"/>
    <x v="639"/>
    <n v="0"/>
    <n v="0"/>
    <x v="20"/>
    <x v="643"/>
    <n v="5855072"/>
    <m/>
    <n v="1053912.96"/>
    <m/>
    <m/>
    <m/>
    <m/>
    <m/>
    <m/>
    <d v="2024-04-15T00:00:00"/>
    <m/>
    <m/>
    <m/>
    <m/>
    <s v="OK"/>
    <m/>
    <m/>
    <m/>
    <s v="Comber Noil"/>
    <n v="458"/>
    <n v="82.44"/>
    <n v="0"/>
    <x v="252"/>
  </r>
  <r>
    <n v="13"/>
    <d v="2023-08-04T00:00:00"/>
    <x v="1283"/>
    <d v="2023-07-31T00:00:00"/>
    <s v="Raw Material"/>
    <x v="0"/>
    <x v="840"/>
    <s v="L"/>
    <m/>
    <x v="116"/>
    <x v="639"/>
    <n v="0"/>
    <n v="0"/>
    <x v="20"/>
    <x v="643"/>
    <n v="5418140"/>
    <m/>
    <n v="975265.2"/>
    <m/>
    <m/>
    <m/>
    <m/>
    <m/>
    <m/>
    <d v="2024-04-15T00:00:00"/>
    <m/>
    <m/>
    <m/>
    <m/>
    <s v="OK"/>
    <m/>
    <m/>
    <m/>
    <s v="Comber Noil"/>
    <n v="458"/>
    <n v="82.44"/>
    <n v="0"/>
    <x v="252"/>
  </r>
  <r>
    <n v="14"/>
    <d v="2023-08-11T00:00:00"/>
    <x v="1284"/>
    <d v="2023-08-07T00:00:00"/>
    <s v="Raw Material"/>
    <x v="0"/>
    <x v="841"/>
    <s v="L"/>
    <m/>
    <x v="116"/>
    <x v="639"/>
    <n v="0"/>
    <n v="0"/>
    <x v="20"/>
    <x v="643"/>
    <n v="5845912"/>
    <m/>
    <n v="1052264.1599999999"/>
    <m/>
    <m/>
    <m/>
    <m/>
    <m/>
    <m/>
    <d v="2024-04-15T00:00:00"/>
    <m/>
    <m/>
    <m/>
    <m/>
    <s v="OK"/>
    <m/>
    <m/>
    <m/>
    <s v="Comber Noil"/>
    <n v="458"/>
    <n v="82.44"/>
    <n v="0"/>
    <x v="48"/>
  </r>
  <r>
    <n v="15"/>
    <d v="2023-08-11T00:00:00"/>
    <x v="1285"/>
    <d v="2023-08-07T00:00:00"/>
    <s v="Raw Material"/>
    <x v="0"/>
    <x v="842"/>
    <s v="L"/>
    <m/>
    <x v="116"/>
    <x v="639"/>
    <n v="0"/>
    <n v="0"/>
    <x v="20"/>
    <x v="643"/>
    <n v="5749732"/>
    <m/>
    <n v="1034951.76"/>
    <m/>
    <m/>
    <m/>
    <m/>
    <m/>
    <m/>
    <d v="2024-04-15T00:00:00"/>
    <m/>
    <m/>
    <m/>
    <m/>
    <s v="OK"/>
    <m/>
    <m/>
    <m/>
    <s v="Comber Noil"/>
    <n v="458"/>
    <n v="82.44"/>
    <n v="0"/>
    <x v="48"/>
  </r>
  <r>
    <n v="16"/>
    <d v="2023-08-12T00:00:00"/>
    <x v="1286"/>
    <d v="2023-08-08T00:00:00"/>
    <s v="Raw Material"/>
    <x v="0"/>
    <x v="843"/>
    <s v="L"/>
    <m/>
    <x v="116"/>
    <x v="639"/>
    <n v="0"/>
    <n v="0"/>
    <x v="20"/>
    <x v="643"/>
    <n v="5818890"/>
    <m/>
    <n v="1047400.2"/>
    <m/>
    <m/>
    <m/>
    <m/>
    <m/>
    <m/>
    <d v="2024-04-15T00:00:00"/>
    <m/>
    <m/>
    <m/>
    <m/>
    <s v="OK"/>
    <m/>
    <m/>
    <m/>
    <s v="Comber Noil"/>
    <n v="458"/>
    <n v="82.44"/>
    <n v="0"/>
    <x v="317"/>
  </r>
  <r>
    <n v="17"/>
    <d v="2023-08-12T00:00:00"/>
    <x v="1287"/>
    <d v="2023-08-08T00:00:00"/>
    <s v="Raw Material"/>
    <x v="0"/>
    <x v="844"/>
    <s v="L"/>
    <m/>
    <x v="116"/>
    <x v="639"/>
    <n v="0"/>
    <n v="0"/>
    <x v="20"/>
    <x v="643"/>
    <n v="5573860"/>
    <m/>
    <n v="1003294.7999999999"/>
    <m/>
    <m/>
    <m/>
    <m/>
    <m/>
    <m/>
    <d v="2024-04-15T00:00:00"/>
    <m/>
    <m/>
    <m/>
    <m/>
    <s v="OK"/>
    <m/>
    <m/>
    <m/>
    <s v="Comber Noil"/>
    <n v="458"/>
    <n v="82.44"/>
    <n v="0"/>
    <x v="317"/>
  </r>
  <r>
    <n v="18"/>
    <d v="2023-08-13T00:00:00"/>
    <x v="1288"/>
    <d v="2023-08-09T00:00:00"/>
    <s v="Raw Material"/>
    <x v="0"/>
    <x v="845"/>
    <s v="L"/>
    <m/>
    <x v="116"/>
    <x v="639"/>
    <n v="0"/>
    <n v="0"/>
    <x v="20"/>
    <x v="643"/>
    <n v="4459088"/>
    <m/>
    <n v="802635.84"/>
    <m/>
    <m/>
    <m/>
    <m/>
    <m/>
    <m/>
    <d v="2024-04-15T00:00:00"/>
    <m/>
    <m/>
    <m/>
    <m/>
    <s v="OK"/>
    <m/>
    <m/>
    <m/>
    <s v="Comber Noil"/>
    <n v="458"/>
    <n v="82.44"/>
    <n v="0"/>
    <x v="318"/>
  </r>
  <r>
    <n v="19"/>
    <d v="2023-07-22T00:00:00"/>
    <x v="1289"/>
    <d v="2023-07-18T00:00:00"/>
    <s v="Raw Material"/>
    <x v="0"/>
    <x v="846"/>
    <s v="L"/>
    <m/>
    <x v="0"/>
    <x v="44"/>
    <n v="0"/>
    <n v="0"/>
    <x v="0"/>
    <x v="0"/>
    <n v="13624504"/>
    <m/>
    <n v="2452410.7199999997"/>
    <m/>
    <m/>
    <m/>
    <m/>
    <m/>
    <m/>
    <d v="2024-04-15T00:00:00"/>
    <m/>
    <m/>
    <m/>
    <m/>
    <s v="OK"/>
    <m/>
    <m/>
    <m/>
    <s v="Raw Cotton"/>
    <n v="452.79175805915588"/>
    <n v="81.502516450648045"/>
    <n v="0"/>
    <x v="314"/>
  </r>
  <r>
    <n v="20"/>
    <d v="2023-07-22T00:00:00"/>
    <x v="1290"/>
    <d v="2023-07-18T00:00:00"/>
    <s v="Raw Material"/>
    <x v="0"/>
    <x v="847"/>
    <s v="L"/>
    <m/>
    <x v="0"/>
    <x v="693"/>
    <n v="0"/>
    <n v="0"/>
    <x v="0"/>
    <x v="0"/>
    <n v="13583512"/>
    <m/>
    <n v="2445032.1599999997"/>
    <m/>
    <m/>
    <m/>
    <m/>
    <m/>
    <m/>
    <d v="2024-04-15T00:00:00"/>
    <m/>
    <m/>
    <m/>
    <m/>
    <s v="OK"/>
    <m/>
    <m/>
    <m/>
    <s v="Raw Cotton"/>
    <n v="455.47101230593836"/>
    <n v="81.98478221506889"/>
    <n v="0"/>
    <x v="314"/>
  </r>
  <r>
    <n v="21"/>
    <d v="2023-07-29T00:00:00"/>
    <x v="1291"/>
    <d v="2023-07-25T00:00:00"/>
    <s v="Raw Material"/>
    <x v="0"/>
    <x v="845"/>
    <s v="L"/>
    <m/>
    <x v="116"/>
    <x v="639"/>
    <n v="0"/>
    <n v="0"/>
    <x v="20"/>
    <x v="643"/>
    <n v="4459088"/>
    <m/>
    <n v="802635.84"/>
    <m/>
    <m/>
    <m/>
    <m/>
    <m/>
    <m/>
    <d v="2024-04-15T00:00:00"/>
    <m/>
    <m/>
    <m/>
    <m/>
    <s v="OK"/>
    <m/>
    <m/>
    <m/>
    <s v="Comber Noil"/>
    <n v="458"/>
    <n v="82.44"/>
    <n v="0"/>
    <x v="251"/>
  </r>
  <r>
    <n v="22"/>
    <d v="2023-08-05T00:00:00"/>
    <x v="1292"/>
    <d v="2023-08-01T00:00:00"/>
    <s v="Raw Material"/>
    <x v="0"/>
    <x v="848"/>
    <s v="L"/>
    <m/>
    <x v="116"/>
    <x v="639"/>
    <n v="0"/>
    <n v="0"/>
    <x v="20"/>
    <x v="643"/>
    <n v="4545650"/>
    <m/>
    <n v="818217"/>
    <m/>
    <m/>
    <m/>
    <m/>
    <m/>
    <m/>
    <d v="2024-04-15T00:00:00"/>
    <m/>
    <m/>
    <m/>
    <m/>
    <s v="OK"/>
    <m/>
    <m/>
    <m/>
    <s v="Comber Noil"/>
    <n v="458"/>
    <n v="82.44"/>
    <n v="0"/>
    <x v="319"/>
  </r>
  <r>
    <n v="23"/>
    <d v="2023-08-08T00:00:00"/>
    <x v="1293"/>
    <d v="2023-08-04T00:00:00"/>
    <s v="Raw Material"/>
    <x v="0"/>
    <x v="849"/>
    <s v="L"/>
    <m/>
    <x v="1"/>
    <x v="165"/>
    <n v="0"/>
    <n v="0"/>
    <x v="1"/>
    <x v="1"/>
    <n v="12791360"/>
    <m/>
    <n v="2302444.7999999998"/>
    <m/>
    <m/>
    <m/>
    <m/>
    <m/>
    <m/>
    <d v="2024-07-10T00:00:00"/>
    <m/>
    <m/>
    <m/>
    <m/>
    <s v="OK"/>
    <m/>
    <m/>
    <m/>
    <s v="Polyester Staple Fiber"/>
    <n v="320"/>
    <n v="57.599999999999994"/>
    <n v="0"/>
    <x v="45"/>
  </r>
  <r>
    <n v="24"/>
    <d v="2023-08-15T00:00:00"/>
    <x v="1294"/>
    <d v="2023-08-11T00:00:00"/>
    <s v="Raw Material"/>
    <x v="2"/>
    <x v="850"/>
    <s v="L"/>
    <m/>
    <x v="1"/>
    <x v="165"/>
    <n v="9.9999999998544808E-2"/>
    <n v="24103.1"/>
    <x v="1"/>
    <x v="1"/>
    <n v="7712992"/>
    <m/>
    <n v="1388338.56"/>
    <m/>
    <m/>
    <m/>
    <m/>
    <m/>
    <m/>
    <d v="2024-07-10T00:00:00"/>
    <m/>
    <m/>
    <m/>
    <m/>
    <s v="OK"/>
    <m/>
    <m/>
    <m/>
    <s v="Polyester Staple Fiber"/>
    <n v="320"/>
    <n v="57.600000000000009"/>
    <n v="5.7599999999161815"/>
    <x v="50"/>
  </r>
  <r>
    <n v="25"/>
    <d v="2023-08-15T00:00:00"/>
    <x v="1295"/>
    <d v="2023-08-11T00:00:00"/>
    <s v="Raw Material"/>
    <x v="2"/>
    <x v="851"/>
    <s v="L"/>
    <m/>
    <x v="1"/>
    <x v="165"/>
    <n v="0.40000000000145519"/>
    <n v="24485.4"/>
    <x v="1"/>
    <x v="1"/>
    <n v="7835328"/>
    <m/>
    <n v="1410359.04"/>
    <m/>
    <m/>
    <m/>
    <m/>
    <m/>
    <m/>
    <d v="2024-07-10T00:00:00"/>
    <m/>
    <m/>
    <m/>
    <m/>
    <s v="OK"/>
    <m/>
    <m/>
    <m/>
    <s v="Polyester Staple Fiber"/>
    <n v="320"/>
    <n v="57.6"/>
    <n v="23.040000000083818"/>
    <x v="50"/>
  </r>
  <r>
    <n v="26"/>
    <d v="2023-08-20T00:00:00"/>
    <x v="1296"/>
    <d v="2023-08-16T00:00:00"/>
    <s v="Raw Material"/>
    <x v="0"/>
    <x v="852"/>
    <s v="L"/>
    <m/>
    <x v="1"/>
    <x v="165"/>
    <n v="0"/>
    <n v="0"/>
    <x v="1"/>
    <x v="1"/>
    <n v="6847584"/>
    <m/>
    <n v="1232565.1199999999"/>
    <m/>
    <m/>
    <m/>
    <m/>
    <m/>
    <m/>
    <d v="2024-07-10T00:00:00"/>
    <m/>
    <m/>
    <m/>
    <m/>
    <s v="OK"/>
    <m/>
    <m/>
    <m/>
    <s v="Polyester Staple Fiber"/>
    <n v="320"/>
    <n v="57.599999999999994"/>
    <n v="0"/>
    <x v="253"/>
  </r>
  <r>
    <n v="27"/>
    <d v="2023-07-19T00:00:00"/>
    <x v="1297"/>
    <d v="2023-07-15T00:00:00"/>
    <s v="Raw Material"/>
    <x v="0"/>
    <x v="853"/>
    <s v="L"/>
    <m/>
    <x v="0"/>
    <x v="268"/>
    <n v="0"/>
    <n v="0"/>
    <x v="0"/>
    <x v="0"/>
    <n v="14139835"/>
    <m/>
    <n v="2545170.2999999998"/>
    <m/>
    <m/>
    <m/>
    <m/>
    <m/>
    <m/>
    <d v="2024-04-15T00:00:00"/>
    <m/>
    <m/>
    <m/>
    <m/>
    <s v="OK"/>
    <m/>
    <m/>
    <m/>
    <s v="Raw Cotton"/>
    <n v="450.11252944547016"/>
    <n v="81.02025530018463"/>
    <n v="0"/>
    <x v="320"/>
  </r>
  <r>
    <n v="28"/>
    <d v="2023-07-29T00:00:00"/>
    <x v="1298"/>
    <d v="2023-07-25T00:00:00"/>
    <s v="Raw Material"/>
    <x v="0"/>
    <x v="854"/>
    <s v="L"/>
    <m/>
    <x v="0"/>
    <x v="84"/>
    <n v="0"/>
    <n v="0"/>
    <x v="0"/>
    <x v="0"/>
    <n v="15132320"/>
    <m/>
    <n v="2723817.6"/>
    <m/>
    <m/>
    <m/>
    <m/>
    <m/>
    <m/>
    <d v="2024-04-15T00:00:00"/>
    <m/>
    <m/>
    <m/>
    <m/>
    <s v="OK"/>
    <m/>
    <m/>
    <m/>
    <s v="Raw Cotton"/>
    <n v="479.58419167749503"/>
    <n v="86.3251545019491"/>
    <n v="0"/>
    <x v="251"/>
  </r>
  <r>
    <n v="29"/>
    <d v="2023-08-21T00:00:00"/>
    <x v="1299"/>
    <d v="2023-08-17T00:00:00"/>
    <s v="Raw Material"/>
    <x v="0"/>
    <x v="855"/>
    <s v="L"/>
    <m/>
    <x v="116"/>
    <x v="639"/>
    <n v="0"/>
    <n v="0"/>
    <x v="20"/>
    <x v="643"/>
    <n v="5711129"/>
    <m/>
    <n v="1028003.22"/>
    <m/>
    <m/>
    <m/>
    <m/>
    <m/>
    <m/>
    <d v="2024-04-15T00:00:00"/>
    <m/>
    <m/>
    <m/>
    <m/>
    <s v="OK"/>
    <m/>
    <m/>
    <m/>
    <s v="Comber Noil"/>
    <n v="457"/>
    <n v="82.259999999999991"/>
    <n v="0"/>
    <x v="321"/>
  </r>
  <r>
    <n v="30"/>
    <d v="2023-08-21T00:00:00"/>
    <x v="1300"/>
    <d v="2023-08-17T00:00:00"/>
    <s v="Raw Material"/>
    <x v="0"/>
    <x v="856"/>
    <s v="L"/>
    <m/>
    <x v="116"/>
    <x v="639"/>
    <n v="0"/>
    <n v="0"/>
    <x v="20"/>
    <x v="643"/>
    <n v="5997668"/>
    <m/>
    <n v="1079580.24"/>
    <m/>
    <m/>
    <m/>
    <m/>
    <m/>
    <m/>
    <d v="2024-04-15T00:00:00"/>
    <m/>
    <m/>
    <m/>
    <m/>
    <s v="OK"/>
    <m/>
    <m/>
    <m/>
    <s v="Comber Noil"/>
    <n v="457"/>
    <n v="82.26"/>
    <n v="0"/>
    <x v="321"/>
  </r>
  <r>
    <n v="31"/>
    <d v="2023-08-22T00:00:00"/>
    <x v="1301"/>
    <d v="2023-08-18T00:00:00"/>
    <s v="Raw Material"/>
    <x v="0"/>
    <x v="843"/>
    <s v="L"/>
    <m/>
    <x v="116"/>
    <x v="639"/>
    <n v="0"/>
    <n v="0"/>
    <x v="20"/>
    <x v="643"/>
    <n v="5806185"/>
    <m/>
    <n v="1045113.2999999999"/>
    <m/>
    <m/>
    <m/>
    <m/>
    <m/>
    <m/>
    <d v="2024-04-15T00:00:00"/>
    <m/>
    <m/>
    <m/>
    <m/>
    <s v="OK"/>
    <m/>
    <m/>
    <m/>
    <s v="Comber Noil"/>
    <n v="457"/>
    <n v="82.259999999999991"/>
    <n v="0"/>
    <x v="52"/>
  </r>
  <r>
    <n v="32"/>
    <d v="2023-08-22T00:00:00"/>
    <x v="1302"/>
    <d v="2023-08-18T00:00:00"/>
    <s v="Raw Material"/>
    <x v="0"/>
    <x v="857"/>
    <s v="L"/>
    <m/>
    <x v="116"/>
    <x v="639"/>
    <n v="0"/>
    <n v="0"/>
    <x v="20"/>
    <x v="643"/>
    <n v="5907639"/>
    <m/>
    <n v="1063375.02"/>
    <m/>
    <m/>
    <m/>
    <m/>
    <m/>
    <m/>
    <d v="2024-04-15T00:00:00"/>
    <m/>
    <m/>
    <m/>
    <m/>
    <s v="OK"/>
    <m/>
    <m/>
    <m/>
    <s v="Comber Noil"/>
    <n v="457"/>
    <n v="82.26"/>
    <n v="0"/>
    <x v="52"/>
  </r>
  <r>
    <n v="33"/>
    <d v="2023-08-23T00:00:00"/>
    <x v="1303"/>
    <d v="2023-08-19T00:00:00"/>
    <s v="Raw Material"/>
    <x v="0"/>
    <x v="858"/>
    <s v="L"/>
    <m/>
    <x v="116"/>
    <x v="639"/>
    <n v="0"/>
    <n v="0"/>
    <x v="20"/>
    <x v="643"/>
    <n v="4000578"/>
    <m/>
    <n v="720104.03999999992"/>
    <m/>
    <m/>
    <m/>
    <m/>
    <m/>
    <m/>
    <d v="2024-04-15T00:00:00"/>
    <m/>
    <m/>
    <m/>
    <m/>
    <s v="OK"/>
    <m/>
    <m/>
    <m/>
    <s v="Comber Noil"/>
    <n v="457"/>
    <n v="82.259999999999991"/>
    <n v="0"/>
    <x v="322"/>
  </r>
  <r>
    <n v="34"/>
    <d v="2023-08-13T00:00:00"/>
    <x v="1304"/>
    <d v="2023-08-09T00:00:00"/>
    <s v="Raw Material"/>
    <x v="0"/>
    <x v="859"/>
    <s v="L"/>
    <m/>
    <x v="0"/>
    <x v="103"/>
    <n v="0"/>
    <n v="0"/>
    <x v="0"/>
    <x v="0"/>
    <n v="14847624"/>
    <m/>
    <n v="2672572.3199999998"/>
    <m/>
    <m/>
    <m/>
    <m/>
    <m/>
    <m/>
    <d v="2024-04-15T00:00:00"/>
    <m/>
    <m/>
    <m/>
    <m/>
    <s v="OK"/>
    <m/>
    <m/>
    <m/>
    <s v="Raw Cotton"/>
    <n v="475.56529259152495"/>
    <n v="85.601752666474482"/>
    <n v="0"/>
    <x v="318"/>
  </r>
  <r>
    <n v="35"/>
    <d v="2023-08-14T00:00:00"/>
    <x v="1305"/>
    <d v="2023-08-10T00:00:00"/>
    <s v="Raw Material"/>
    <x v="0"/>
    <x v="860"/>
    <s v="L"/>
    <m/>
    <x v="0"/>
    <x v="103"/>
    <n v="0"/>
    <n v="0"/>
    <x v="0"/>
    <x v="0"/>
    <n v="14742562"/>
    <m/>
    <n v="2653661.1599999997"/>
    <m/>
    <m/>
    <m/>
    <m/>
    <m/>
    <m/>
    <d v="2024-04-15T00:00:00"/>
    <m/>
    <m/>
    <m/>
    <m/>
    <s v="OK"/>
    <m/>
    <m/>
    <m/>
    <s v="Raw Cotton"/>
    <n v="476.90492672985476"/>
    <n v="85.842886811373845"/>
    <n v="0"/>
    <x v="323"/>
  </r>
  <r>
    <n v="36"/>
    <d v="2023-08-20T00:00:00"/>
    <x v="1306"/>
    <d v="2023-08-16T00:00:00"/>
    <s v="Raw Material"/>
    <x v="0"/>
    <x v="861"/>
    <s v="L"/>
    <m/>
    <x v="0"/>
    <x v="103"/>
    <n v="0"/>
    <n v="0"/>
    <x v="0"/>
    <x v="0"/>
    <n v="14384214"/>
    <m/>
    <n v="2589158.52"/>
    <m/>
    <m/>
    <m/>
    <m/>
    <m/>
    <m/>
    <d v="2024-04-15T00:00:00"/>
    <m/>
    <m/>
    <m/>
    <m/>
    <s v="OK"/>
    <m/>
    <m/>
    <m/>
    <s v="Raw Cotton"/>
    <n v="474.22570222866938"/>
    <n v="85.360626401160488"/>
    <n v="0"/>
    <x v="253"/>
  </r>
  <r>
    <n v="37"/>
    <d v="2023-08-20T00:00:00"/>
    <x v="1307"/>
    <d v="2023-08-16T00:00:00"/>
    <s v="Raw Material"/>
    <x v="0"/>
    <x v="862"/>
    <s v="L"/>
    <m/>
    <x v="0"/>
    <x v="103"/>
    <n v="0"/>
    <n v="0"/>
    <x v="0"/>
    <x v="0"/>
    <n v="14344001"/>
    <m/>
    <n v="2581920.1799999997"/>
    <m/>
    <m/>
    <m/>
    <m/>
    <m/>
    <m/>
    <d v="2024-04-15T00:00:00"/>
    <m/>
    <m/>
    <m/>
    <m/>
    <s v="OK"/>
    <m/>
    <m/>
    <m/>
    <s v="Raw Cotton"/>
    <n v="475.56531397122205"/>
    <n v="85.601756514819968"/>
    <n v="0"/>
    <x v="253"/>
  </r>
  <r>
    <n v="38"/>
    <d v="2023-08-12T00:00:00"/>
    <x v="1308"/>
    <d v="2023-08-08T00:00:00"/>
    <s v="Raw Material"/>
    <x v="0"/>
    <x v="863"/>
    <s v="L"/>
    <m/>
    <x v="0"/>
    <x v="46"/>
    <n v="0"/>
    <n v="0"/>
    <x v="0"/>
    <x v="0"/>
    <n v="13226151"/>
    <m/>
    <n v="2380707.1799999997"/>
    <m/>
    <m/>
    <m/>
    <m/>
    <m/>
    <m/>
    <d v="2024-04-15T00:00:00"/>
    <m/>
    <m/>
    <m/>
    <m/>
    <s v="OK"/>
    <m/>
    <m/>
    <m/>
    <s v="Raw Cotton"/>
    <n v="472.88608816904429"/>
    <n v="85.119495870427968"/>
    <n v="0"/>
    <x v="317"/>
  </r>
  <r>
    <n v="39"/>
    <d v="2023-08-13T00:00:00"/>
    <x v="1309"/>
    <d v="2023-08-09T00:00:00"/>
    <s v="Raw Material"/>
    <x v="0"/>
    <x v="864"/>
    <s v="L"/>
    <m/>
    <x v="0"/>
    <x v="46"/>
    <n v="0"/>
    <n v="0"/>
    <x v="0"/>
    <x v="0"/>
    <n v="13204398"/>
    <m/>
    <n v="2376791.64"/>
    <m/>
    <m/>
    <m/>
    <m/>
    <m/>
    <m/>
    <d v="2024-04-15T00:00:00"/>
    <m/>
    <m/>
    <m/>
    <m/>
    <s v="OK"/>
    <m/>
    <m/>
    <m/>
    <s v="Raw Cotton"/>
    <n v="472.88607957597679"/>
    <n v="85.119494323675823"/>
    <n v="0"/>
    <x v="318"/>
  </r>
  <r>
    <n v="40"/>
    <d v="2023-08-25T00:00:00"/>
    <x v="1310"/>
    <d v="2023-08-21T00:00:00"/>
    <s v="Raw Material"/>
    <x v="0"/>
    <x v="865"/>
    <s v="L"/>
    <m/>
    <x v="0"/>
    <x v="46"/>
    <n v="0"/>
    <n v="0"/>
    <x v="0"/>
    <x v="0"/>
    <n v="14700137"/>
    <m/>
    <n v="2646024.6599999997"/>
    <m/>
    <m/>
    <m/>
    <m/>
    <m/>
    <m/>
    <d v="2024-04-15T00:00:00"/>
    <m/>
    <m/>
    <m/>
    <m/>
    <s v="OK"/>
    <m/>
    <m/>
    <m/>
    <s v="Raw Cotton"/>
    <n v="472.88609020137682"/>
    <n v="85.119496236247812"/>
    <n v="0"/>
    <x v="57"/>
  </r>
  <r>
    <n v="41"/>
    <d v="2023-08-17T00:00:00"/>
    <x v="1311"/>
    <d v="2023-08-13T00:00:00"/>
    <s v="Raw Material"/>
    <x v="0"/>
    <x v="866"/>
    <s v="L"/>
    <m/>
    <x v="0"/>
    <x v="103"/>
    <n v="0"/>
    <n v="0"/>
    <x v="0"/>
    <x v="0"/>
    <n v="13620405"/>
    <m/>
    <n v="2451672.9"/>
    <m/>
    <m/>
    <m/>
    <m/>
    <m/>
    <m/>
    <d v="2024-04-15T00:00:00"/>
    <m/>
    <m/>
    <m/>
    <m/>
    <s v="OK"/>
    <m/>
    <m/>
    <m/>
    <s v="Raw Cotton"/>
    <n v="476.9049369747899"/>
    <n v="85.842888655462176"/>
    <n v="0"/>
    <x v="49"/>
  </r>
  <r>
    <n v="42"/>
    <d v="2023-08-14T00:00:00"/>
    <x v="1312"/>
    <d v="2023-08-10T00:00:00"/>
    <s v="Raw Material"/>
    <x v="0"/>
    <x v="867"/>
    <s v="L"/>
    <m/>
    <x v="0"/>
    <x v="46"/>
    <n v="0"/>
    <n v="0"/>
    <x v="0"/>
    <x v="0"/>
    <n v="14835323"/>
    <m/>
    <n v="2670358.14"/>
    <m/>
    <m/>
    <m/>
    <m/>
    <m/>
    <m/>
    <d v="2024-04-15T00:00:00"/>
    <m/>
    <m/>
    <m/>
    <m/>
    <s v="OK"/>
    <m/>
    <m/>
    <m/>
    <s v="Raw Cotton"/>
    <n v="471.54645434029436"/>
    <n v="84.878361781252977"/>
    <n v="0"/>
    <x v="323"/>
  </r>
  <r>
    <n v="43"/>
    <d v="2023-08-13T00:00:00"/>
    <x v="1313"/>
    <d v="2023-08-09T00:00:00"/>
    <s v="Raw Material"/>
    <x v="0"/>
    <x v="868"/>
    <s v="L"/>
    <m/>
    <x v="0"/>
    <x v="46"/>
    <n v="0"/>
    <n v="0"/>
    <x v="0"/>
    <x v="0"/>
    <n v="14664197"/>
    <m/>
    <n v="2639555.46"/>
    <m/>
    <m/>
    <m/>
    <m/>
    <m/>
    <m/>
    <d v="2024-04-15T00:00:00"/>
    <m/>
    <m/>
    <m/>
    <m/>
    <s v="OK"/>
    <m/>
    <m/>
    <m/>
    <s v="Raw Cotton"/>
    <n v="472.88606900999679"/>
    <n v="85.119492421799421"/>
    <n v="0"/>
    <x v="318"/>
  </r>
  <r>
    <n v="44"/>
    <d v="2023-08-26T00:00:00"/>
    <x v="1314"/>
    <d v="2023-08-22T00:00:00"/>
    <s v="Raw Material"/>
    <x v="0"/>
    <x v="869"/>
    <s v="L"/>
    <m/>
    <x v="0"/>
    <x v="103"/>
    <n v="0"/>
    <n v="0"/>
    <x v="0"/>
    <x v="0"/>
    <n v="14544170"/>
    <m/>
    <n v="2617950.6"/>
    <m/>
    <m/>
    <m/>
    <m/>
    <m/>
    <m/>
    <d v="2024-04-15T00:00:00"/>
    <m/>
    <m/>
    <m/>
    <m/>
    <s v="OK"/>
    <m/>
    <m/>
    <m/>
    <s v="Raw Cotton"/>
    <n v="476.90494146965273"/>
    <n v="85.842889464537492"/>
    <n v="0"/>
    <x v="54"/>
  </r>
  <r>
    <n v="45"/>
    <d v="2023-08-24T00:00:00"/>
    <x v="1315"/>
    <d v="2023-08-20T00:00:00"/>
    <s v="Raw Material"/>
    <x v="0"/>
    <x v="870"/>
    <s v="L"/>
    <m/>
    <x v="0"/>
    <x v="694"/>
    <n v="0"/>
    <n v="0"/>
    <x v="0"/>
    <x v="0"/>
    <n v="14942198"/>
    <m/>
    <n v="2689595.64"/>
    <m/>
    <m/>
    <m/>
    <m/>
    <m/>
    <m/>
    <d v="2024-04-15T00:00:00"/>
    <m/>
    <m/>
    <m/>
    <m/>
    <s v="OK"/>
    <m/>
    <m/>
    <m/>
    <s v="Raw Cotton"/>
    <n v="487.62190386058808"/>
    <n v="87.77194269490586"/>
    <n v="0"/>
    <x v="324"/>
  </r>
  <r>
    <n v="46"/>
    <d v="2023-08-24T00:00:00"/>
    <x v="1316"/>
    <d v="2023-08-20T00:00:00"/>
    <s v="Raw Material"/>
    <x v="0"/>
    <x v="871"/>
    <s v="L"/>
    <m/>
    <x v="0"/>
    <x v="694"/>
    <n v="0"/>
    <n v="0"/>
    <x v="0"/>
    <x v="0"/>
    <n v="14760316"/>
    <m/>
    <n v="2656856.88"/>
    <m/>
    <m/>
    <m/>
    <m/>
    <m/>
    <m/>
    <d v="2024-04-15T00:00:00"/>
    <m/>
    <m/>
    <m/>
    <m/>
    <s v="OK"/>
    <m/>
    <m/>
    <m/>
    <s v="Raw Cotton"/>
    <n v="487.62193591014204"/>
    <n v="87.771948463825566"/>
    <n v="0"/>
    <x v="324"/>
  </r>
  <r>
    <n v="47"/>
    <d v="2023-08-30T00:00:00"/>
    <x v="1317"/>
    <d v="2023-08-26T00:00:00"/>
    <s v="Raw Material"/>
    <x v="0"/>
    <x v="872"/>
    <s v="L"/>
    <m/>
    <x v="0"/>
    <x v="639"/>
    <n v="0"/>
    <n v="0"/>
    <x v="0"/>
    <x v="0"/>
    <n v="13953424"/>
    <m/>
    <n v="2511616.3199999998"/>
    <m/>
    <m/>
    <m/>
    <m/>
    <m/>
    <m/>
    <d v="2024-04-15T00:00:00"/>
    <m/>
    <m/>
    <m/>
    <m/>
    <s v="OK"/>
    <m/>
    <m/>
    <m/>
    <s v="Raw Cotton"/>
    <n v="458.15024954032049"/>
    <n v="82.467044917257681"/>
    <n v="0"/>
    <x v="56"/>
  </r>
  <r>
    <n v="48"/>
    <d v="2023-08-15T00:00:00"/>
    <x v="1318"/>
    <d v="2023-08-11T00:00:00"/>
    <s v="Raw Material"/>
    <x v="0"/>
    <x v="873"/>
    <s v="L"/>
    <m/>
    <x v="0"/>
    <x v="103"/>
    <n v="0"/>
    <n v="0"/>
    <x v="0"/>
    <x v="0"/>
    <n v="14542131"/>
    <m/>
    <n v="2617583.58"/>
    <m/>
    <m/>
    <m/>
    <m/>
    <m/>
    <m/>
    <d v="2024-04-15T00:00:00"/>
    <m/>
    <m/>
    <m/>
    <m/>
    <s v="OK"/>
    <m/>
    <m/>
    <m/>
    <s v="Raw Cotton"/>
    <n v="474.22569704875264"/>
    <n v="85.360625468775481"/>
    <n v="0"/>
    <x v="50"/>
  </r>
  <r>
    <n v="49"/>
    <d v="2023-08-23T00:00:00"/>
    <x v="1319"/>
    <d v="2023-08-19T00:00:00"/>
    <s v="Raw Material"/>
    <x v="0"/>
    <x v="874"/>
    <s v="L"/>
    <m/>
    <x v="0"/>
    <x v="44"/>
    <n v="0"/>
    <n v="0"/>
    <x v="0"/>
    <x v="0"/>
    <n v="13159830"/>
    <m/>
    <n v="2368769.4"/>
    <m/>
    <m/>
    <m/>
    <m/>
    <m/>
    <m/>
    <d v="2024-04-15T00:00:00"/>
    <m/>
    <m/>
    <m/>
    <m/>
    <s v="OK"/>
    <m/>
    <m/>
    <m/>
    <s v="Raw Cotton"/>
    <n v="451.45214408233278"/>
    <n v="81.261385934819899"/>
    <n v="0"/>
    <x v="322"/>
  </r>
  <r>
    <n v="50"/>
    <d v="2023-08-24T00:00:00"/>
    <x v="1320"/>
    <d v="2023-08-20T00:00:00"/>
    <s v="Raw Material"/>
    <x v="0"/>
    <x v="875"/>
    <s v="L"/>
    <m/>
    <x v="0"/>
    <x v="695"/>
    <n v="0"/>
    <n v="0"/>
    <x v="0"/>
    <x v="0"/>
    <n v="13408450"/>
    <m/>
    <n v="2413521"/>
    <m/>
    <m/>
    <m/>
    <m/>
    <m/>
    <m/>
    <d v="2024-04-15T00:00:00"/>
    <m/>
    <m/>
    <m/>
    <m/>
    <s v="OK"/>
    <m/>
    <m/>
    <m/>
    <s v="Raw Cotton"/>
    <n v="462.1691024403695"/>
    <n v="83.190438439266515"/>
    <n v="0"/>
    <x v="324"/>
  </r>
  <r>
    <n v="51"/>
    <d v="2023-09-02T00:00:00"/>
    <x v="1321"/>
    <d v="2023-08-29T00:00:00"/>
    <s v="Raw Material"/>
    <x v="0"/>
    <x v="876"/>
    <s v="L"/>
    <m/>
    <x v="116"/>
    <x v="695"/>
    <n v="0"/>
    <n v="0"/>
    <x v="20"/>
    <x v="643"/>
    <n v="5889840"/>
    <m/>
    <n v="1060171.2"/>
    <m/>
    <m/>
    <m/>
    <m/>
    <m/>
    <m/>
    <d v="2024-04-15T00:00:00"/>
    <m/>
    <m/>
    <m/>
    <m/>
    <s v="OK"/>
    <m/>
    <m/>
    <m/>
    <s v="Comber Noil"/>
    <n v="460"/>
    <n v="82.8"/>
    <n v="0"/>
    <x v="325"/>
  </r>
  <r>
    <n v="52"/>
    <d v="2023-09-03T00:00:00"/>
    <x v="1322"/>
    <d v="2023-08-30T00:00:00"/>
    <s v="Raw Material"/>
    <x v="0"/>
    <x v="877"/>
    <s v="L"/>
    <m/>
    <x v="116"/>
    <x v="695"/>
    <n v="0"/>
    <n v="0"/>
    <x v="20"/>
    <x v="643"/>
    <n v="5931240"/>
    <m/>
    <n v="1067623.2"/>
    <m/>
    <m/>
    <m/>
    <m/>
    <m/>
    <m/>
    <d v="2024-04-15T00:00:00"/>
    <m/>
    <m/>
    <m/>
    <m/>
    <s v="OK"/>
    <m/>
    <m/>
    <m/>
    <s v="Comber Noil"/>
    <n v="460"/>
    <n v="82.8"/>
    <n v="0"/>
    <x v="326"/>
  </r>
  <r>
    <n v="53"/>
    <d v="2023-09-04T00:00:00"/>
    <x v="1323"/>
    <d v="2023-08-31T00:00:00"/>
    <s v="Raw Material"/>
    <x v="0"/>
    <x v="878"/>
    <s v="L"/>
    <m/>
    <x v="116"/>
    <x v="695"/>
    <n v="0"/>
    <n v="0"/>
    <x v="20"/>
    <x v="643"/>
    <n v="5575200"/>
    <m/>
    <n v="1003536"/>
    <m/>
    <m/>
    <m/>
    <m/>
    <m/>
    <m/>
    <d v="2024-04-15T00:00:00"/>
    <m/>
    <m/>
    <m/>
    <m/>
    <s v="OK"/>
    <m/>
    <m/>
    <m/>
    <s v="Comber Noil"/>
    <n v="460"/>
    <n v="82.8"/>
    <n v="0"/>
    <x v="327"/>
  </r>
  <r>
    <n v="54"/>
    <d v="2023-09-05T00:00:00"/>
    <x v="1324"/>
    <d v="2023-09-01T00:00:00"/>
    <s v="Raw Material"/>
    <x v="0"/>
    <x v="879"/>
    <s v="L"/>
    <m/>
    <x v="116"/>
    <x v="695"/>
    <n v="0"/>
    <n v="0"/>
    <x v="20"/>
    <x v="643"/>
    <n v="5607400"/>
    <m/>
    <n v="1009332"/>
    <m/>
    <m/>
    <m/>
    <m/>
    <m/>
    <m/>
    <d v="2024-04-15T00:00:00"/>
    <m/>
    <m/>
    <m/>
    <m/>
    <s v="OK"/>
    <m/>
    <m/>
    <m/>
    <s v="Comber Noil"/>
    <n v="460"/>
    <n v="82.8"/>
    <n v="0"/>
    <x v="60"/>
  </r>
  <r>
    <n v="55"/>
    <d v="2023-09-06T00:00:00"/>
    <x v="1325"/>
    <d v="2023-09-02T00:00:00"/>
    <s v="Raw Material"/>
    <x v="0"/>
    <x v="880"/>
    <s v="L"/>
    <m/>
    <x v="116"/>
    <x v="695"/>
    <n v="0"/>
    <n v="0"/>
    <x v="20"/>
    <x v="643"/>
    <n v="4584360"/>
    <m/>
    <n v="825184.79999999993"/>
    <m/>
    <m/>
    <m/>
    <m/>
    <m/>
    <m/>
    <d v="2024-04-15T00:00:00"/>
    <m/>
    <m/>
    <m/>
    <m/>
    <s v="OK"/>
    <m/>
    <m/>
    <m/>
    <s v="Comber Noil"/>
    <n v="460"/>
    <n v="82.8"/>
    <n v="0"/>
    <x v="59"/>
  </r>
  <r>
    <n v="56"/>
    <d v="2023-08-11T00:00:00"/>
    <x v="1326"/>
    <d v="2023-08-07T00:00:00"/>
    <s v="Raw Material"/>
    <x v="0"/>
    <x v="881"/>
    <s v="L"/>
    <m/>
    <x v="0"/>
    <x v="46"/>
    <n v="0"/>
    <n v="0"/>
    <x v="0"/>
    <x v="0"/>
    <n v="14671291"/>
    <m/>
    <n v="2640832.38"/>
    <m/>
    <m/>
    <m/>
    <m/>
    <m/>
    <m/>
    <d v="2024-04-15T00:00:00"/>
    <m/>
    <m/>
    <m/>
    <m/>
    <s v="OK"/>
    <m/>
    <m/>
    <m/>
    <s v="Raw Cotton"/>
    <n v="472.88609186140212"/>
    <n v="85.119496535052377"/>
    <n v="0"/>
    <x v="48"/>
  </r>
  <r>
    <n v="57"/>
    <d v="2023-08-30T00:00:00"/>
    <x v="1327"/>
    <d v="2023-08-26T00:00:00"/>
    <s v="Raw Material"/>
    <x v="0"/>
    <x v="882"/>
    <s v="L"/>
    <m/>
    <x v="0"/>
    <x v="44"/>
    <n v="0"/>
    <n v="0"/>
    <x v="0"/>
    <x v="0"/>
    <n v="13901613"/>
    <m/>
    <n v="2502290.34"/>
    <m/>
    <m/>
    <m/>
    <m/>
    <m/>
    <m/>
    <d v="2024-04-15T00:00:00"/>
    <m/>
    <m/>
    <m/>
    <m/>
    <s v="OK"/>
    <m/>
    <m/>
    <m/>
    <s v="Raw Cotton"/>
    <n v="452.79177252296267"/>
    <n v="81.502519054133273"/>
    <n v="0"/>
    <x v="56"/>
  </r>
  <r>
    <n v="58"/>
    <d v="2023-09-09T00:00:00"/>
    <x v="1328"/>
    <d v="2023-09-05T00:00:00"/>
    <s v="Raw Material"/>
    <x v="0"/>
    <x v="883"/>
    <s v="L"/>
    <m/>
    <x v="0"/>
    <x v="234"/>
    <n v="0"/>
    <n v="0"/>
    <x v="3"/>
    <x v="644"/>
    <n v="3225000"/>
    <m/>
    <n v="580500"/>
    <m/>
    <m/>
    <m/>
    <m/>
    <m/>
    <m/>
    <d v="2024-04-15T00:00:00"/>
    <m/>
    <m/>
    <m/>
    <m/>
    <s v="OK"/>
    <m/>
    <m/>
    <m/>
    <s v="YARN"/>
    <n v="826.71109971802105"/>
    <n v="148.80799794924377"/>
    <n v="0"/>
    <x v="328"/>
  </r>
  <r>
    <n v="59"/>
    <d v="2023-09-09T00:00:00"/>
    <x v="1329"/>
    <d v="2023-09-05T00:00:00"/>
    <s v="Raw Material"/>
    <x v="2"/>
    <x v="884"/>
    <s v="L"/>
    <m/>
    <x v="52"/>
    <x v="230"/>
    <n v="272"/>
    <n v="272"/>
    <x v="10"/>
    <x v="645"/>
    <n v="213000"/>
    <m/>
    <n v="38340"/>
    <m/>
    <m/>
    <m/>
    <m/>
    <m/>
    <m/>
    <m/>
    <m/>
    <m/>
    <m/>
    <m/>
    <s v="OK"/>
    <m/>
    <m/>
    <m/>
    <s v="YARN"/>
    <n v="783.08823529411768"/>
    <n v="140.95588235294119"/>
    <n v="38340"/>
    <x v="328"/>
  </r>
  <r>
    <n v="60"/>
    <d v="2023-08-19T00:00:00"/>
    <x v="1330"/>
    <d v="2023-08-15T00:00:00"/>
    <s v="Raw Material"/>
    <x v="0"/>
    <x v="885"/>
    <s v="L"/>
    <m/>
    <x v="0"/>
    <x v="103"/>
    <n v="0"/>
    <n v="0"/>
    <x v="0"/>
    <x v="0"/>
    <n v="14064881"/>
    <m/>
    <n v="2531678.58"/>
    <m/>
    <m/>
    <m/>
    <m/>
    <m/>
    <m/>
    <d v="2024-04-15T00:00:00"/>
    <m/>
    <m/>
    <m/>
    <m/>
    <s v="OK"/>
    <m/>
    <m/>
    <m/>
    <s v="Raw Cotton"/>
    <n v="476.90495727654957"/>
    <n v="85.842892309778932"/>
    <n v="0"/>
    <x v="329"/>
  </r>
  <r>
    <n v="61"/>
    <d v="2023-09-11T00:00:00"/>
    <x v="1331"/>
    <d v="2023-09-07T00:00:00"/>
    <s v="Raw Material"/>
    <x v="0"/>
    <x v="886"/>
    <s v="L"/>
    <m/>
    <x v="81"/>
    <x v="559"/>
    <n v="0"/>
    <n v="0"/>
    <x v="3"/>
    <x v="646"/>
    <n v="3445000"/>
    <m/>
    <n v="620100"/>
    <m/>
    <m/>
    <m/>
    <m/>
    <m/>
    <m/>
    <d v="2024-04-15T00:00:00"/>
    <m/>
    <m/>
    <m/>
    <m/>
    <s v="OK"/>
    <m/>
    <m/>
    <m/>
    <s v="YARN"/>
    <n v="716.51414309484198"/>
    <n v="128.97254575707154"/>
    <n v="0"/>
    <x v="330"/>
  </r>
  <r>
    <n v="62"/>
    <d v="2023-09-12T00:00:00"/>
    <x v="1332"/>
    <d v="2023-09-08T00:00:00"/>
    <s v="Raw Material"/>
    <x v="0"/>
    <x v="37"/>
    <s v="L"/>
    <m/>
    <x v="81"/>
    <x v="501"/>
    <n v="0"/>
    <n v="0"/>
    <x v="3"/>
    <x v="647"/>
    <n v="12720000"/>
    <m/>
    <n v="2289600"/>
    <m/>
    <m/>
    <m/>
    <m/>
    <m/>
    <m/>
    <d v="2024-04-15T00:00:00"/>
    <m/>
    <m/>
    <m/>
    <m/>
    <s v="OK"/>
    <m/>
    <m/>
    <m/>
    <s v="YARN"/>
    <n v="701.05820105820101"/>
    <n v="126.19047619047619"/>
    <n v="0"/>
    <x v="62"/>
  </r>
  <r>
    <n v="63"/>
    <d v="2023-09-12T00:00:00"/>
    <x v="1333"/>
    <d v="2023-09-08T00:00:00"/>
    <s v="Raw Material"/>
    <x v="0"/>
    <x v="887"/>
    <s v="L"/>
    <m/>
    <x v="116"/>
    <x v="89"/>
    <n v="0"/>
    <n v="0"/>
    <x v="20"/>
    <x v="643"/>
    <n v="4547720"/>
    <m/>
    <n v="818589.6"/>
    <m/>
    <m/>
    <m/>
    <m/>
    <m/>
    <m/>
    <d v="2024-04-15T00:00:00"/>
    <m/>
    <m/>
    <m/>
    <m/>
    <s v="OK"/>
    <m/>
    <m/>
    <m/>
    <s v="Comber Noil"/>
    <n v="470"/>
    <n v="84.6"/>
    <n v="0"/>
    <x v="62"/>
  </r>
  <r>
    <n v="64"/>
    <d v="2023-09-13T00:00:00"/>
    <x v="1334"/>
    <d v="2023-09-09T00:00:00"/>
    <s v="Raw Material"/>
    <x v="0"/>
    <x v="888"/>
    <s v="L"/>
    <m/>
    <x v="116"/>
    <x v="46"/>
    <n v="0"/>
    <n v="0"/>
    <x v="20"/>
    <x v="643"/>
    <n v="6105320"/>
    <m/>
    <n v="1098957.5999999999"/>
    <m/>
    <m/>
    <m/>
    <m/>
    <m/>
    <m/>
    <d v="2024-04-15T00:00:00"/>
    <m/>
    <m/>
    <m/>
    <m/>
    <s v="OK"/>
    <m/>
    <m/>
    <m/>
    <s v="Comber Noil"/>
    <n v="472"/>
    <n v="84.96"/>
    <n v="0"/>
    <x v="64"/>
  </r>
  <r>
    <n v="65"/>
    <d v="2023-09-13T00:00:00"/>
    <x v="1335"/>
    <d v="2023-09-09T00:00:00"/>
    <s v="Raw Material"/>
    <x v="0"/>
    <x v="889"/>
    <s v="L"/>
    <m/>
    <x v="116"/>
    <x v="46"/>
    <n v="0"/>
    <n v="0"/>
    <x v="20"/>
    <x v="643"/>
    <n v="5767840"/>
    <m/>
    <n v="1038211.2"/>
    <m/>
    <m/>
    <m/>
    <m/>
    <m/>
    <m/>
    <d v="2024-04-15T00:00:00"/>
    <m/>
    <m/>
    <m/>
    <m/>
    <s v="OK"/>
    <m/>
    <m/>
    <m/>
    <s v="Comber Noil"/>
    <n v="472"/>
    <n v="84.96"/>
    <n v="0"/>
    <x v="64"/>
  </r>
  <r>
    <n v="66"/>
    <d v="2023-09-15T00:00:00"/>
    <x v="1336"/>
    <d v="2023-09-11T00:00:00"/>
    <s v="Raw Material"/>
    <x v="0"/>
    <x v="890"/>
    <s v="L"/>
    <m/>
    <x v="116"/>
    <x v="46"/>
    <n v="0"/>
    <n v="0"/>
    <x v="20"/>
    <x v="643"/>
    <n v="5777280"/>
    <m/>
    <n v="1039910.3999999999"/>
    <m/>
    <m/>
    <m/>
    <m/>
    <m/>
    <m/>
    <d v="2024-04-15T00:00:00"/>
    <m/>
    <m/>
    <m/>
    <m/>
    <s v="OK"/>
    <m/>
    <m/>
    <m/>
    <s v="Comber Noil"/>
    <n v="472"/>
    <n v="84.96"/>
    <n v="0"/>
    <x v="67"/>
  </r>
  <r>
    <n v="67"/>
    <d v="2023-09-15T00:00:00"/>
    <x v="1337"/>
    <d v="2023-09-11T00:00:00"/>
    <s v="Raw Material"/>
    <x v="0"/>
    <x v="891"/>
    <s v="L"/>
    <m/>
    <x v="116"/>
    <x v="46"/>
    <n v="0"/>
    <n v="0"/>
    <x v="20"/>
    <x v="643"/>
    <n v="5786720"/>
    <m/>
    <n v="1041609.6"/>
    <m/>
    <m/>
    <m/>
    <m/>
    <m/>
    <m/>
    <d v="2024-04-15T00:00:00"/>
    <m/>
    <m/>
    <m/>
    <m/>
    <s v="OK"/>
    <m/>
    <m/>
    <m/>
    <s v="Comber Noil"/>
    <n v="472"/>
    <n v="84.96"/>
    <n v="0"/>
    <x v="67"/>
  </r>
  <r>
    <n v="68"/>
    <d v="2023-09-16T00:00:00"/>
    <x v="1338"/>
    <d v="2023-09-12T00:00:00"/>
    <s v="Raw Material"/>
    <x v="0"/>
    <x v="892"/>
    <s v="L"/>
    <m/>
    <x v="116"/>
    <x v="46"/>
    <n v="0"/>
    <n v="0"/>
    <x v="20"/>
    <x v="643"/>
    <n v="4914464"/>
    <m/>
    <n v="884603.52"/>
    <m/>
    <m/>
    <m/>
    <m/>
    <m/>
    <m/>
    <d v="2024-04-15T00:00:00"/>
    <m/>
    <m/>
    <m/>
    <m/>
    <s v="OK"/>
    <m/>
    <m/>
    <m/>
    <s v="Comber Noil"/>
    <n v="472"/>
    <n v="84.960000000000008"/>
    <n v="0"/>
    <x v="68"/>
  </r>
  <r>
    <n v="69"/>
    <d v="2023-08-27T00:00:00"/>
    <x v="1339"/>
    <d v="2023-08-23T00:00:00"/>
    <s v="Raw Material"/>
    <x v="0"/>
    <x v="893"/>
    <s v="L"/>
    <m/>
    <x v="0"/>
    <x v="694"/>
    <n v="0"/>
    <n v="0"/>
    <x v="0"/>
    <x v="0"/>
    <n v="15319026"/>
    <m/>
    <n v="2757424.6799999997"/>
    <m/>
    <m/>
    <m/>
    <m/>
    <m/>
    <m/>
    <d v="2024-04-15T00:00:00"/>
    <m/>
    <m/>
    <m/>
    <m/>
    <s v="OK"/>
    <m/>
    <m/>
    <m/>
    <s v="Raw Cotton"/>
    <n v="486.95209637941446"/>
    <n v="87.651377348294602"/>
    <n v="0"/>
    <x v="53"/>
  </r>
  <r>
    <n v="70"/>
    <d v="2023-08-10T00:00:00"/>
    <x v="1340"/>
    <d v="2023-08-06T00:00:00"/>
    <s v="Raw Material"/>
    <x v="0"/>
    <x v="894"/>
    <s v="L"/>
    <m/>
    <x v="0"/>
    <x v="46"/>
    <n v="0"/>
    <n v="0"/>
    <x v="0"/>
    <x v="0"/>
    <n v="14224672"/>
    <m/>
    <n v="2560440.96"/>
    <m/>
    <m/>
    <m/>
    <m/>
    <m/>
    <m/>
    <d v="2024-04-15T00:00:00"/>
    <m/>
    <m/>
    <m/>
    <m/>
    <s v="OK"/>
    <m/>
    <m/>
    <m/>
    <s v="Raw Cotton"/>
    <n v="473.55589586523735"/>
    <n v="85.240061255742731"/>
    <n v="0"/>
    <x v="331"/>
  </r>
  <r>
    <n v="71"/>
    <d v="2023-08-26T00:00:00"/>
    <x v="1341"/>
    <d v="2023-08-22T00:00:00"/>
    <s v="Raw Material"/>
    <x v="0"/>
    <x v="895"/>
    <s v="L"/>
    <m/>
    <x v="0"/>
    <x v="103"/>
    <n v="0"/>
    <n v="0"/>
    <x v="0"/>
    <x v="0"/>
    <n v="13049743"/>
    <m/>
    <n v="2348953.7399999998"/>
    <m/>
    <m/>
    <m/>
    <m/>
    <m/>
    <m/>
    <d v="2024-04-15T00:00:00"/>
    <m/>
    <m/>
    <m/>
    <m/>
    <s v="OK"/>
    <m/>
    <m/>
    <m/>
    <s v="Raw Cotton"/>
    <n v="474.22570681008796"/>
    <n v="85.360627225815819"/>
    <n v="0"/>
    <x v="54"/>
  </r>
  <r>
    <n v="72"/>
    <d v="2023-09-02T00:00:00"/>
    <x v="1342"/>
    <d v="2023-08-29T00:00:00"/>
    <s v="Raw Material"/>
    <x v="0"/>
    <x v="896"/>
    <s v="L"/>
    <m/>
    <x v="1"/>
    <x v="696"/>
    <n v="0"/>
    <n v="0"/>
    <x v="1"/>
    <x v="1"/>
    <n v="17671500"/>
    <m/>
    <n v="3180870"/>
    <m/>
    <m/>
    <m/>
    <m/>
    <m/>
    <m/>
    <d v="2024-07-10T00:00:00"/>
    <m/>
    <m/>
    <m/>
    <m/>
    <s v="OK"/>
    <m/>
    <m/>
    <m/>
    <s v="Polyester Staple Fiber"/>
    <n v="375"/>
    <n v="67.5"/>
    <n v="0"/>
    <x v="325"/>
  </r>
  <r>
    <n v="73"/>
    <d v="2023-08-23T00:00:00"/>
    <x v="1343"/>
    <d v="2023-08-19T00:00:00"/>
    <s v="Raw Material"/>
    <x v="0"/>
    <x v="897"/>
    <s v="L"/>
    <m/>
    <x v="0"/>
    <x v="46"/>
    <n v="0"/>
    <n v="0"/>
    <x v="0"/>
    <x v="0"/>
    <n v="13451245"/>
    <m/>
    <n v="2421224.1"/>
    <m/>
    <m/>
    <m/>
    <m/>
    <m/>
    <m/>
    <d v="2024-04-15T00:00:00"/>
    <m/>
    <m/>
    <m/>
    <m/>
    <s v="OK"/>
    <m/>
    <m/>
    <m/>
    <s v="Raw Cotton"/>
    <n v="472.88609597468798"/>
    <n v="85.119497275443848"/>
    <n v="0"/>
    <x v="322"/>
  </r>
  <r>
    <n v="74"/>
    <d v="2023-09-10T00:00:00"/>
    <x v="1344"/>
    <d v="2023-09-06T00:00:00"/>
    <s v="Raw Material"/>
    <x v="0"/>
    <x v="898"/>
    <s v="L"/>
    <m/>
    <x v="1"/>
    <x v="696"/>
    <n v="0"/>
    <n v="0"/>
    <x v="1"/>
    <x v="1"/>
    <n v="15147787.5"/>
    <m/>
    <n v="2726601.75"/>
    <m/>
    <m/>
    <m/>
    <m/>
    <m/>
    <m/>
    <d v="2024-07-10T00:00:00"/>
    <m/>
    <m/>
    <m/>
    <m/>
    <s v="OK"/>
    <m/>
    <m/>
    <m/>
    <s v="Polyester Staple Fiber"/>
    <n v="375.00092835569637"/>
    <n v="67.500167104025351"/>
    <n v="0"/>
    <x v="61"/>
  </r>
  <r>
    <n v="75"/>
    <d v="2023-09-12T00:00:00"/>
    <x v="1345"/>
    <d v="2023-09-08T00:00:00"/>
    <s v="Raw Material"/>
    <x v="0"/>
    <x v="899"/>
    <s v="L"/>
    <m/>
    <x v="1"/>
    <x v="696"/>
    <n v="0"/>
    <n v="0"/>
    <x v="1"/>
    <x v="1"/>
    <n v="13290487.5"/>
    <m/>
    <n v="2392287.75"/>
    <m/>
    <m/>
    <m/>
    <m/>
    <m/>
    <m/>
    <d v="2024-07-10T00:00:00"/>
    <m/>
    <m/>
    <m/>
    <m/>
    <s v="OK"/>
    <m/>
    <m/>
    <m/>
    <s v="Polyester Staple Fiber"/>
    <n v="375.00317428966451"/>
    <n v="67.500571372139618"/>
    <n v="0"/>
    <x v="62"/>
  </r>
  <r>
    <n v="76"/>
    <d v="2023-08-28T00:00:00"/>
    <x v="1346"/>
    <d v="2023-08-24T00:00:00"/>
    <s v="Raw Material"/>
    <x v="0"/>
    <x v="900"/>
    <s v="L"/>
    <m/>
    <x v="0"/>
    <x v="694"/>
    <n v="0"/>
    <n v="0"/>
    <x v="0"/>
    <x v="0"/>
    <n v="14593954"/>
    <m/>
    <n v="2626911.7199999997"/>
    <m/>
    <m/>
    <m/>
    <m/>
    <m/>
    <m/>
    <d v="2024-04-15T00:00:00"/>
    <m/>
    <m/>
    <m/>
    <m/>
    <s v="OK"/>
    <m/>
    <m/>
    <m/>
    <s v="Raw Cotton"/>
    <n v="486.95208541875206"/>
    <n v="87.651375375375366"/>
    <n v="0"/>
    <x v="332"/>
  </r>
  <r>
    <n v="77"/>
    <d v="2023-08-20T00:00:00"/>
    <x v="1347"/>
    <d v="2023-08-16T00:00:00"/>
    <s v="Raw Material"/>
    <x v="0"/>
    <x v="901"/>
    <s v="L"/>
    <m/>
    <x v="0"/>
    <x v="103"/>
    <n v="0"/>
    <n v="0"/>
    <x v="0"/>
    <x v="0"/>
    <n v="14556832"/>
    <m/>
    <n v="2620229.7599999998"/>
    <m/>
    <m/>
    <m/>
    <m/>
    <m/>
    <m/>
    <d v="2024-04-15T00:00:00"/>
    <m/>
    <m/>
    <m/>
    <m/>
    <s v="OK"/>
    <m/>
    <m/>
    <m/>
    <s v="Raw Cotton"/>
    <n v="474.22569715923896"/>
    <n v="85.360625488663004"/>
    <n v="0"/>
    <x v="253"/>
  </r>
  <r>
    <n v="78"/>
    <d v="2023-09-04T00:00:00"/>
    <x v="1348"/>
    <d v="2023-08-31T00:00:00"/>
    <s v="Raw Material"/>
    <x v="0"/>
    <x v="902"/>
    <s v="L"/>
    <m/>
    <x v="0"/>
    <x v="697"/>
    <n v="0"/>
    <n v="0"/>
    <x v="0"/>
    <x v="0"/>
    <n v="14458866"/>
    <m/>
    <n v="2602595.88"/>
    <m/>
    <m/>
    <m/>
    <m/>
    <m/>
    <m/>
    <d v="2024-04-15T00:00:00"/>
    <m/>
    <m/>
    <m/>
    <m/>
    <s v="OK"/>
    <m/>
    <m/>
    <m/>
    <s v="Raw Cotton"/>
    <n v="484.95274190843537"/>
    <n v="87.291493543518357"/>
    <n v="0"/>
    <x v="327"/>
  </r>
  <r>
    <n v="79"/>
    <d v="2023-09-27T00:00:00"/>
    <x v="1349"/>
    <d v="2023-09-23T00:00:00"/>
    <s v="Raw Material"/>
    <x v="0"/>
    <x v="903"/>
    <s v="L"/>
    <m/>
    <x v="0"/>
    <x v="282"/>
    <n v="0"/>
    <n v="0"/>
    <x v="0"/>
    <x v="0"/>
    <n v="15992257"/>
    <m/>
    <n v="2878606.26"/>
    <m/>
    <m/>
    <m/>
    <m/>
    <m/>
    <m/>
    <d v="2024-04-15T00:00:00"/>
    <m/>
    <m/>
    <m/>
    <m/>
    <s v="OK"/>
    <m/>
    <m/>
    <m/>
    <s v="Raw Cotton"/>
    <n v="522.45204181639986"/>
    <n v="94.041367526951973"/>
    <n v="0"/>
    <x v="333"/>
  </r>
  <r>
    <n v="80"/>
    <d v="2023-10-06T00:00:00"/>
    <x v="1350"/>
    <d v="2023-10-02T00:00:00"/>
    <s v="Raw Material"/>
    <x v="0"/>
    <x v="904"/>
    <s v="L"/>
    <m/>
    <x v="0"/>
    <x v="543"/>
    <n v="0"/>
    <n v="0"/>
    <x v="0"/>
    <x v="0"/>
    <n v="15613953"/>
    <m/>
    <n v="2810511.54"/>
    <m/>
    <m/>
    <m/>
    <m/>
    <m/>
    <m/>
    <d v="2024-04-15T00:00:00"/>
    <m/>
    <m/>
    <m/>
    <m/>
    <s v="OK"/>
    <m/>
    <m/>
    <m/>
    <s v="Raw Cotton"/>
    <n v="498.33885484488701"/>
    <n v="89.700993872079664"/>
    <n v="0"/>
    <x v="254"/>
  </r>
  <r>
    <n v="81"/>
    <d v="2023-09-21T00:00:00"/>
    <x v="1351"/>
    <d v="2023-09-17T00:00:00"/>
    <s v="Raw Material"/>
    <x v="0"/>
    <x v="905"/>
    <s v="L"/>
    <m/>
    <x v="0"/>
    <x v="130"/>
    <n v="0"/>
    <n v="0"/>
    <x v="0"/>
    <x v="0"/>
    <n v="46503601"/>
    <m/>
    <n v="8370648.1799999997"/>
    <m/>
    <m/>
    <m/>
    <m/>
    <m/>
    <m/>
    <d v="2024-04-15T00:00:00"/>
    <m/>
    <m/>
    <m/>
    <m/>
    <s v="OK"/>
    <m/>
    <m/>
    <m/>
    <s v="Raw Cotton"/>
    <n v="506.37659523498411"/>
    <n v="91.147787142297133"/>
    <n v="0"/>
    <x v="71"/>
  </r>
  <r>
    <n v="82"/>
    <d v="2023-09-25T00:00:00"/>
    <x v="1352"/>
    <d v="2023-09-21T00:00:00"/>
    <s v="Raw Material"/>
    <x v="0"/>
    <x v="906"/>
    <s v="L"/>
    <m/>
    <x v="0"/>
    <x v="543"/>
    <n v="0"/>
    <n v="0"/>
    <x v="0"/>
    <x v="0"/>
    <n v="45253383"/>
    <m/>
    <n v="8145608.9399999995"/>
    <m/>
    <m/>
    <m/>
    <m/>
    <m/>
    <m/>
    <d v="2024-04-15T00:00:00"/>
    <m/>
    <m/>
    <m/>
    <m/>
    <s v="OK"/>
    <m/>
    <m/>
    <m/>
    <s v="Raw Cotton"/>
    <n v="499.6784961077679"/>
    <n v="89.942129299398218"/>
    <n v="0"/>
    <x v="334"/>
  </r>
  <r>
    <n v="83"/>
    <d v="2023-09-29T00:00:00"/>
    <x v="1353"/>
    <d v="2023-09-25T00:00:00"/>
    <s v="Raw Material"/>
    <x v="0"/>
    <x v="907"/>
    <s v="L"/>
    <m/>
    <x v="0"/>
    <x v="543"/>
    <n v="0"/>
    <n v="0"/>
    <x v="0"/>
    <x v="0"/>
    <n v="15418106"/>
    <m/>
    <n v="2775259.08"/>
    <m/>
    <m/>
    <m/>
    <m/>
    <m/>
    <m/>
    <d v="2024-04-15T00:00:00"/>
    <m/>
    <m/>
    <m/>
    <m/>
    <s v="OK"/>
    <m/>
    <m/>
    <m/>
    <s v="Raw Cotton"/>
    <n v="498.3388603380846"/>
    <n v="89.700994860855232"/>
    <n v="0"/>
    <x v="74"/>
  </r>
  <r>
    <n v="84"/>
    <d v="2023-09-26T00:00:00"/>
    <x v="1354"/>
    <d v="2023-09-22T00:00:00"/>
    <s v="Raw Material"/>
    <x v="0"/>
    <x v="908"/>
    <s v="L"/>
    <m/>
    <x v="0"/>
    <x v="282"/>
    <n v="0"/>
    <n v="0"/>
    <x v="0"/>
    <x v="0"/>
    <n v="16246168"/>
    <m/>
    <n v="2924310.2399999998"/>
    <m/>
    <m/>
    <m/>
    <m/>
    <m/>
    <m/>
    <d v="2024-04-15T00:00:00"/>
    <m/>
    <m/>
    <m/>
    <m/>
    <s v="OK"/>
    <m/>
    <m/>
    <m/>
    <s v="Raw Cotton"/>
    <n v="522.45201955235405"/>
    <n v="94.041363519423712"/>
    <n v="0"/>
    <x v="73"/>
  </r>
  <r>
    <n v="85"/>
    <d v="2023-10-16T00:00:00"/>
    <x v="1355"/>
    <d v="2023-10-12T00:00:00"/>
    <s v="Raw Material"/>
    <x v="0"/>
    <x v="909"/>
    <s v="L"/>
    <m/>
    <x v="1"/>
    <x v="698"/>
    <n v="0"/>
    <n v="0"/>
    <x v="1"/>
    <x v="1"/>
    <n v="12583944"/>
    <m/>
    <n v="2265109.92"/>
    <m/>
    <m/>
    <m/>
    <m/>
    <m/>
    <m/>
    <d v="2024-07-10T00:00:00"/>
    <m/>
    <m/>
    <m/>
    <m/>
    <s v="OK"/>
    <m/>
    <m/>
    <m/>
    <s v="Polyester Staple Fiber"/>
    <n v="360.00411958232013"/>
    <n v="64.800741524817624"/>
    <n v="0"/>
    <x v="255"/>
  </r>
  <r>
    <n v="86"/>
    <d v="2023-10-16T00:00:00"/>
    <x v="1356"/>
    <d v="2023-10-12T00:00:00"/>
    <s v="Raw Material"/>
    <x v="0"/>
    <x v="910"/>
    <s v="L"/>
    <m/>
    <x v="1"/>
    <x v="698"/>
    <n v="0"/>
    <n v="0"/>
    <x v="1"/>
    <x v="1"/>
    <n v="12601152"/>
    <m/>
    <n v="2268207.36"/>
    <m/>
    <m/>
    <m/>
    <m/>
    <m/>
    <m/>
    <d v="2024-07-10T00:00:00"/>
    <m/>
    <m/>
    <m/>
    <m/>
    <s v="OK"/>
    <m/>
    <m/>
    <m/>
    <s v="Polyester Staple Fiber"/>
    <n v="360.00205696654575"/>
    <n v="64.80037025397823"/>
    <n v="0"/>
    <x v="255"/>
  </r>
  <r>
    <n v="87"/>
    <d v="2023-10-16T00:00:00"/>
    <x v="1357"/>
    <d v="2023-10-12T00:00:00"/>
    <s v="Raw Material"/>
    <x v="0"/>
    <x v="911"/>
    <s v="L"/>
    <m/>
    <x v="1"/>
    <x v="698"/>
    <n v="0"/>
    <n v="0"/>
    <x v="1"/>
    <x v="1"/>
    <n v="12543480"/>
    <m/>
    <n v="2257826.4"/>
    <m/>
    <m/>
    <m/>
    <m/>
    <m/>
    <m/>
    <d v="2024-07-10T00:00:00"/>
    <m/>
    <m/>
    <m/>
    <m/>
    <s v="OK"/>
    <m/>
    <m/>
    <m/>
    <s v="Polyester Staple Fiber"/>
    <n v="360"/>
    <n v="64.8"/>
    <n v="0"/>
    <x v="255"/>
  </r>
  <r>
    <n v="88"/>
    <d v="2023-09-27T00:00:00"/>
    <x v="1358"/>
    <d v="2023-09-23T00:00:00"/>
    <s v="Raw Material"/>
    <x v="0"/>
    <x v="912"/>
    <s v="L"/>
    <m/>
    <x v="107"/>
    <x v="699"/>
    <n v="0"/>
    <n v="0"/>
    <x v="10"/>
    <x v="648"/>
    <n v="4284300"/>
    <m/>
    <n v="771174"/>
    <m/>
    <m/>
    <m/>
    <m/>
    <m/>
    <m/>
    <d v="2024-04-15T00:00:00"/>
    <m/>
    <m/>
    <m/>
    <m/>
    <s v="OK"/>
    <m/>
    <m/>
    <m/>
    <s v="YARN"/>
    <n v="446.28125"/>
    <n v="80.330624999999998"/>
    <n v="0"/>
    <x v="333"/>
  </r>
  <r>
    <n v="89"/>
    <d v="2023-10-06T00:00:00"/>
    <x v="1359"/>
    <d v="2023-10-02T00:00:00"/>
    <s v="Raw Material"/>
    <x v="0"/>
    <x v="170"/>
    <s v="L"/>
    <m/>
    <x v="117"/>
    <x v="510"/>
    <n v="0"/>
    <n v="0"/>
    <x v="12"/>
    <x v="649"/>
    <n v="714000"/>
    <m/>
    <n v="128520"/>
    <m/>
    <m/>
    <m/>
    <m/>
    <m/>
    <m/>
    <d v="2024-04-15T00:00:00"/>
    <m/>
    <m/>
    <m/>
    <m/>
    <s v="OK"/>
    <m/>
    <m/>
    <m/>
    <s v="Chemical"/>
    <n v="102"/>
    <n v="18.36"/>
    <n v="0"/>
    <x v="254"/>
  </r>
  <r>
    <n v="90"/>
    <d v="2023-10-06T00:00:00"/>
    <x v="1360"/>
    <d v="2023-10-02T00:00:00"/>
    <s v="Raw Material"/>
    <x v="0"/>
    <x v="913"/>
    <s v="L"/>
    <m/>
    <x v="117"/>
    <x v="510"/>
    <n v="0"/>
    <n v="0"/>
    <x v="12"/>
    <x v="649"/>
    <n v="3060000"/>
    <m/>
    <n v="550800"/>
    <m/>
    <m/>
    <m/>
    <m/>
    <m/>
    <m/>
    <d v="2024-04-15T00:00:00"/>
    <m/>
    <m/>
    <m/>
    <m/>
    <s v="OK"/>
    <m/>
    <m/>
    <m/>
    <s v="Chemical"/>
    <n v="102"/>
    <n v="18.36"/>
    <n v="0"/>
    <x v="254"/>
  </r>
  <r>
    <n v="91"/>
    <d v="2023-10-06T00:00:00"/>
    <x v="1361"/>
    <d v="2023-10-02T00:00:00"/>
    <s v="Raw Material"/>
    <x v="0"/>
    <x v="162"/>
    <s v="L"/>
    <m/>
    <x v="117"/>
    <x v="510"/>
    <n v="0"/>
    <n v="0"/>
    <x v="12"/>
    <x v="649"/>
    <n v="2346000"/>
    <m/>
    <n v="422280"/>
    <m/>
    <m/>
    <m/>
    <m/>
    <m/>
    <m/>
    <d v="2024-04-15T00:00:00"/>
    <m/>
    <m/>
    <m/>
    <m/>
    <s v="OK"/>
    <m/>
    <m/>
    <m/>
    <s v="Chemical"/>
    <n v="102"/>
    <n v="18.36"/>
    <n v="0"/>
    <x v="254"/>
  </r>
  <r>
    <n v="92"/>
    <d v="2023-10-01T00:00:00"/>
    <x v="1362"/>
    <d v="2023-10-24T00:00:00"/>
    <s v="Raw Material"/>
    <x v="0"/>
    <x v="914"/>
    <s v="L"/>
    <m/>
    <x v="0"/>
    <x v="700"/>
    <n v="0"/>
    <n v="0"/>
    <x v="0"/>
    <x v="0"/>
    <n v="15457989"/>
    <m/>
    <n v="2782438.02"/>
    <m/>
    <m/>
    <m/>
    <m/>
    <m/>
    <m/>
    <d v="2024-04-15T00:00:00"/>
    <m/>
    <m/>
    <m/>
    <m/>
    <s v="OK"/>
    <m/>
    <m/>
    <m/>
    <s v="Raw Cotton"/>
    <n v="509.05581900810114"/>
    <n v="91.630047421458215"/>
    <n v="0"/>
    <x v="335"/>
  </r>
  <r>
    <n v="93"/>
    <d v="2023-10-01T00:00:00"/>
    <x v="1363"/>
    <d v="2023-10-26T00:00:00"/>
    <s v="Raw Material"/>
    <x v="0"/>
    <x v="915"/>
    <s v="L"/>
    <m/>
    <x v="107"/>
    <x v="534"/>
    <n v="0"/>
    <n v="0"/>
    <x v="10"/>
    <x v="648"/>
    <n v="10706500"/>
    <m/>
    <n v="1927170"/>
    <m/>
    <m/>
    <m/>
    <m/>
    <m/>
    <m/>
    <d v="2024-04-15T00:00:00"/>
    <m/>
    <m/>
    <m/>
    <m/>
    <s v="OK"/>
    <m/>
    <m/>
    <m/>
    <s v="YARN"/>
    <n v="963.42121839287324"/>
    <n v="173.41581931071718"/>
    <n v="0"/>
    <x v="335"/>
  </r>
  <r>
    <n v="94"/>
    <d v="2023-10-01T00:00:00"/>
    <x v="1364"/>
    <d v="2023-10-26T00:00:00"/>
    <s v="Raw Material"/>
    <x v="0"/>
    <x v="876"/>
    <s v="L"/>
    <m/>
    <x v="116"/>
    <x v="44"/>
    <n v="0"/>
    <n v="0"/>
    <x v="20"/>
    <x v="643"/>
    <n v="5787408"/>
    <m/>
    <n v="1041733.44"/>
    <m/>
    <m/>
    <m/>
    <m/>
    <m/>
    <m/>
    <d v="2024-04-15T00:00:00"/>
    <m/>
    <m/>
    <m/>
    <m/>
    <s v="OK"/>
    <m/>
    <m/>
    <m/>
    <s v="Comber Noil"/>
    <n v="452"/>
    <n v="81.36"/>
    <n v="0"/>
    <x v="335"/>
  </r>
  <r>
    <n v="95"/>
    <d v="2023-10-01T00:00:00"/>
    <x v="1365"/>
    <d v="2023-10-26T00:00:00"/>
    <s v="Raw Material"/>
    <x v="0"/>
    <x v="916"/>
    <s v="L"/>
    <m/>
    <x v="116"/>
    <x v="44"/>
    <n v="0"/>
    <n v="0"/>
    <x v="20"/>
    <x v="643"/>
    <n v="5482760"/>
    <m/>
    <n v="986896.79999999993"/>
    <m/>
    <m/>
    <m/>
    <m/>
    <m/>
    <m/>
    <d v="2024-04-15T00:00:00"/>
    <m/>
    <m/>
    <m/>
    <m/>
    <s v="OK"/>
    <m/>
    <m/>
    <m/>
    <s v="Comber Noil"/>
    <n v="452"/>
    <n v="81.36"/>
    <n v="0"/>
    <x v="335"/>
  </r>
  <r>
    <n v="96"/>
    <d v="2023-10-01T00:00:00"/>
    <x v="1366"/>
    <d v="2023-10-26T00:00:00"/>
    <s v="Raw Material"/>
    <x v="0"/>
    <x v="917"/>
    <s v="L"/>
    <m/>
    <x v="116"/>
    <x v="44"/>
    <n v="0"/>
    <n v="0"/>
    <x v="20"/>
    <x v="643"/>
    <n v="5311000"/>
    <m/>
    <n v="955980"/>
    <m/>
    <m/>
    <m/>
    <m/>
    <m/>
    <m/>
    <d v="2024-04-15T00:00:00"/>
    <m/>
    <m/>
    <m/>
    <m/>
    <s v="OK"/>
    <m/>
    <m/>
    <m/>
    <s v="Comber Noil"/>
    <n v="452"/>
    <n v="81.36"/>
    <n v="0"/>
    <x v="335"/>
  </r>
  <r>
    <n v="97"/>
    <d v="2023-10-02T00:00:00"/>
    <x v="1367"/>
    <d v="2023-10-26T00:00:00"/>
    <s v="Raw Material"/>
    <x v="0"/>
    <x v="918"/>
    <s v="L"/>
    <m/>
    <x v="116"/>
    <x v="44"/>
    <n v="0"/>
    <n v="0"/>
    <x v="20"/>
    <x v="643"/>
    <n v="5164552"/>
    <m/>
    <n v="929619.36"/>
    <m/>
    <m/>
    <m/>
    <m/>
    <m/>
    <m/>
    <d v="2024-04-15T00:00:00"/>
    <m/>
    <m/>
    <m/>
    <m/>
    <s v="OK"/>
    <m/>
    <m/>
    <m/>
    <s v="Comber Noil"/>
    <n v="452"/>
    <n v="81.36"/>
    <n v="0"/>
    <x v="336"/>
  </r>
  <r>
    <n v="98"/>
    <d v="2023-10-03T00:00:00"/>
    <x v="1368"/>
    <d v="2023-10-26T00:00:00"/>
    <s v="Raw Material"/>
    <x v="0"/>
    <x v="919"/>
    <s v="L"/>
    <m/>
    <x v="116"/>
    <x v="44"/>
    <n v="0"/>
    <n v="0"/>
    <x v="20"/>
    <x v="643"/>
    <n v="5365240"/>
    <m/>
    <n v="965743.2"/>
    <m/>
    <m/>
    <m/>
    <m/>
    <m/>
    <m/>
    <d v="2024-04-15T00:00:00"/>
    <m/>
    <m/>
    <m/>
    <m/>
    <s v="OK"/>
    <m/>
    <m/>
    <m/>
    <s v="Comber Noil"/>
    <n v="452"/>
    <n v="81.36"/>
    <n v="0"/>
    <x v="75"/>
  </r>
  <r>
    <n v="99"/>
    <d v="2023-10-01T00:00:00"/>
    <x v="1369"/>
    <d v="2023-10-30T00:00:00"/>
    <s v="Raw Material"/>
    <x v="0"/>
    <x v="920"/>
    <s v="L"/>
    <m/>
    <x v="31"/>
    <x v="589"/>
    <n v="0"/>
    <n v="0"/>
    <x v="3"/>
    <x v="650"/>
    <n v="3360000"/>
    <m/>
    <n v="604800"/>
    <m/>
    <m/>
    <m/>
    <m/>
    <m/>
    <m/>
    <d v="2024-04-15T00:00:00"/>
    <m/>
    <m/>
    <m/>
    <m/>
    <s v="OK"/>
    <m/>
    <m/>
    <m/>
    <s v="YARN"/>
    <n v="1322.8346456692914"/>
    <n v="238.11023622047244"/>
    <n v="0"/>
    <x v="335"/>
  </r>
  <r>
    <n v="100"/>
    <d v="2023-10-01T00:00:00"/>
    <x v="1370"/>
    <d v="2023-10-30T00:00:00"/>
    <s v="Raw Material"/>
    <x v="0"/>
    <x v="921"/>
    <s v="L"/>
    <m/>
    <x v="106"/>
    <x v="701"/>
    <n v="0"/>
    <n v="0"/>
    <x v="10"/>
    <x v="651"/>
    <n v="410000"/>
    <m/>
    <n v="73800"/>
    <m/>
    <m/>
    <m/>
    <m/>
    <m/>
    <m/>
    <m/>
    <m/>
    <m/>
    <m/>
    <m/>
    <s v="OK"/>
    <m/>
    <m/>
    <m/>
    <s v="YARN"/>
    <n v="903.08370044052867"/>
    <n v="162.55506607929516"/>
    <n v="0"/>
    <x v="335"/>
  </r>
  <r>
    <n v="101"/>
    <d v="2023-10-01T00:00:00"/>
    <x v="1371"/>
    <d v="2023-10-30T00:00:00"/>
    <s v="Raw Material"/>
    <x v="0"/>
    <x v="922"/>
    <s v="L"/>
    <m/>
    <x v="81"/>
    <x v="702"/>
    <n v="0"/>
    <n v="0"/>
    <x v="3"/>
    <x v="652"/>
    <n v="6156000"/>
    <m/>
    <n v="1108080"/>
    <m/>
    <m/>
    <m/>
    <m/>
    <m/>
    <m/>
    <d v="2024-04-15T00:00:00"/>
    <m/>
    <m/>
    <m/>
    <m/>
    <s v="OK"/>
    <m/>
    <m/>
    <m/>
    <s v="YARN"/>
    <n v="753.949785670545"/>
    <n v="135.71096142069811"/>
    <n v="0"/>
    <x v="335"/>
  </r>
  <r>
    <n v="102"/>
    <d v="2023-10-01T00:00:00"/>
    <x v="1372"/>
    <d v="2023-10-30T00:00:00"/>
    <s v="Raw Material"/>
    <x v="0"/>
    <x v="923"/>
    <s v="L"/>
    <m/>
    <x v="19"/>
    <x v="492"/>
    <n v="0"/>
    <n v="0"/>
    <x v="10"/>
    <x v="653"/>
    <n v="1296000"/>
    <m/>
    <n v="233280"/>
    <m/>
    <m/>
    <m/>
    <m/>
    <m/>
    <m/>
    <d v="2024-04-15T00:00:00"/>
    <m/>
    <m/>
    <m/>
    <m/>
    <s v="OK"/>
    <m/>
    <m/>
    <m/>
    <s v="YARN"/>
    <n v="892.56198347107443"/>
    <n v="160.6611570247934"/>
    <n v="0"/>
    <x v="335"/>
  </r>
  <r>
    <n v="103"/>
    <d v="2023-10-05T00:00:00"/>
    <x v="1373"/>
    <d v="2023-10-30T00:00:00"/>
    <s v="Raw Material"/>
    <x v="0"/>
    <x v="924"/>
    <s v="L"/>
    <m/>
    <x v="81"/>
    <x v="702"/>
    <n v="0"/>
    <n v="0"/>
    <x v="3"/>
    <x v="654"/>
    <n v="4788000"/>
    <m/>
    <n v="861840"/>
    <m/>
    <m/>
    <m/>
    <m/>
    <m/>
    <m/>
    <d v="2024-04-15T00:00:00"/>
    <m/>
    <m/>
    <m/>
    <m/>
    <s v="OK"/>
    <m/>
    <m/>
    <m/>
    <s v="YARN"/>
    <n v="754.01574803149606"/>
    <n v="135.72283464566928"/>
    <n v="0"/>
    <x v="257"/>
  </r>
  <r>
    <n v="104"/>
    <d v="2023-10-01T00:00:00"/>
    <x v="1374"/>
    <d v="2023-10-30T00:00:00"/>
    <s v="Raw Material"/>
    <x v="0"/>
    <x v="925"/>
    <s v="L"/>
    <m/>
    <x v="29"/>
    <x v="586"/>
    <n v="0"/>
    <n v="0"/>
    <x v="10"/>
    <x v="655"/>
    <n v="3776500"/>
    <m/>
    <n v="679770"/>
    <m/>
    <m/>
    <m/>
    <m/>
    <m/>
    <m/>
    <d v="2024-04-15T00:00:00"/>
    <m/>
    <m/>
    <m/>
    <m/>
    <s v="OK"/>
    <m/>
    <m/>
    <m/>
    <s v="YARN"/>
    <n v="914.84980620155034"/>
    <n v="164.67296511627907"/>
    <n v="0"/>
    <x v="335"/>
  </r>
  <r>
    <n v="105"/>
    <d v="2023-10-01T00:00:00"/>
    <x v="1375"/>
    <d v="2023-10-30T00:00:00"/>
    <s v="Raw Material"/>
    <x v="0"/>
    <x v="926"/>
    <s v="L"/>
    <m/>
    <x v="81"/>
    <x v="501"/>
    <n v="0"/>
    <n v="0"/>
    <x v="3"/>
    <x v="656"/>
    <n v="7950000"/>
    <m/>
    <n v="1431000"/>
    <m/>
    <m/>
    <m/>
    <m/>
    <m/>
    <m/>
    <d v="2024-04-15T00:00:00"/>
    <m/>
    <m/>
    <m/>
    <m/>
    <s v="OK"/>
    <m/>
    <m/>
    <m/>
    <s v="YARN"/>
    <n v="701.05820105820101"/>
    <n v="126.19047619047619"/>
    <n v="0"/>
    <x v="335"/>
  </r>
  <r>
    <n v="106"/>
    <d v="2023-10-01T00:00:00"/>
    <x v="1376"/>
    <d v="2023-10-30T00:00:00"/>
    <s v="Raw Material"/>
    <x v="0"/>
    <x v="927"/>
    <s v="L"/>
    <m/>
    <x v="81"/>
    <x v="501"/>
    <n v="0"/>
    <n v="0"/>
    <x v="3"/>
    <x v="657"/>
    <n v="1590000"/>
    <m/>
    <n v="286200"/>
    <m/>
    <m/>
    <m/>
    <m/>
    <m/>
    <m/>
    <d v="2024-04-15T00:00:00"/>
    <m/>
    <m/>
    <m/>
    <m/>
    <s v="OK"/>
    <m/>
    <m/>
    <m/>
    <s v="YARN"/>
    <n v="701.05820105820101"/>
    <n v="126.19047619047619"/>
    <n v="0"/>
    <x v="335"/>
  </r>
  <r>
    <n v="107"/>
    <d v="2023-10-01T00:00:00"/>
    <x v="1377"/>
    <d v="2023-10-30T00:00:00"/>
    <s v="Raw Material"/>
    <x v="0"/>
    <x v="628"/>
    <s v="L"/>
    <m/>
    <x v="31"/>
    <x v="537"/>
    <n v="0"/>
    <n v="0"/>
    <x v="3"/>
    <x v="658"/>
    <n v="6860000"/>
    <m/>
    <n v="1234800"/>
    <m/>
    <m/>
    <m/>
    <m/>
    <m/>
    <m/>
    <d v="2024-04-15T00:00:00"/>
    <m/>
    <m/>
    <m/>
    <m/>
    <s v="OK"/>
    <m/>
    <m/>
    <m/>
    <s v="YARN"/>
    <n v="756.17283950617286"/>
    <n v="136.11111111111111"/>
    <n v="0"/>
    <x v="335"/>
  </r>
  <r>
    <n v="108"/>
    <d v="2023-10-09T00:00:00"/>
    <x v="1378"/>
    <d v="2023-10-30T00:00:00"/>
    <s v="Raw Material"/>
    <x v="0"/>
    <x v="928"/>
    <s v="L"/>
    <m/>
    <x v="81"/>
    <x v="501"/>
    <n v="0"/>
    <n v="0"/>
    <x v="3"/>
    <x v="659"/>
    <n v="2226000"/>
    <m/>
    <n v="400680"/>
    <m/>
    <m/>
    <m/>
    <m/>
    <m/>
    <m/>
    <d v="2024-04-15T00:00:00"/>
    <m/>
    <m/>
    <m/>
    <m/>
    <s v="OK"/>
    <m/>
    <m/>
    <m/>
    <s v="YARN"/>
    <n v="701.10236220472439"/>
    <n v="126.19842519685039"/>
    <n v="0"/>
    <x v="337"/>
  </r>
  <r>
    <n v="109"/>
    <d v="2023-11-01T00:00:00"/>
    <x v="1379"/>
    <d v="2023-11-17T00:00:00"/>
    <s v="Raw Material"/>
    <x v="0"/>
    <x v="929"/>
    <s v="L"/>
    <m/>
    <x v="0"/>
    <x v="88"/>
    <n v="0"/>
    <n v="0"/>
    <x v="0"/>
    <x v="0"/>
    <n v="28171847"/>
    <m/>
    <n v="5070932.46"/>
    <m/>
    <m/>
    <m/>
    <m/>
    <m/>
    <m/>
    <d v="2024-06-07T00:00:00"/>
    <m/>
    <m/>
    <m/>
    <m/>
    <s v="OK"/>
    <m/>
    <m/>
    <m/>
    <s v="Raw Cotton"/>
    <n v="439.39557045933088"/>
    <n v="79.091202682679565"/>
    <n v="0"/>
    <x v="87"/>
  </r>
  <r>
    <n v="110"/>
    <d v="2023-11-01T00:00:00"/>
    <x v="1380"/>
    <d v="2023-11-17T00:00:00"/>
    <s v="Raw Material"/>
    <x v="0"/>
    <x v="930"/>
    <s v="L"/>
    <m/>
    <x v="0"/>
    <x v="88"/>
    <n v="0"/>
    <n v="0"/>
    <x v="0"/>
    <x v="0"/>
    <n v="14645933"/>
    <m/>
    <n v="2636267.94"/>
    <m/>
    <m/>
    <m/>
    <m/>
    <m/>
    <m/>
    <d v="2024-04-15T00:00:00"/>
    <m/>
    <m/>
    <m/>
    <m/>
    <s v="OK"/>
    <m/>
    <m/>
    <m/>
    <s v="Raw Cotton"/>
    <n v="439.39556582263293"/>
    <n v="79.091201848073922"/>
    <n v="0"/>
    <x v="87"/>
  </r>
  <r>
    <n v="111"/>
    <d v="2023-11-01T00:00:00"/>
    <x v="1381"/>
    <d v="2023-11-17T00:00:00"/>
    <s v="Raw Material"/>
    <x v="0"/>
    <x v="931"/>
    <s v="L"/>
    <m/>
    <x v="0"/>
    <x v="703"/>
    <n v="0"/>
    <n v="0"/>
    <x v="0"/>
    <x v="0"/>
    <n v="13440360"/>
    <m/>
    <n v="2419264.7999999998"/>
    <m/>
    <m/>
    <m/>
    <m/>
    <m/>
    <m/>
    <d v="2024-04-15T00:00:00"/>
    <m/>
    <m/>
    <m/>
    <m/>
    <s v="OK"/>
    <m/>
    <m/>
    <m/>
    <s v="Raw Cotton"/>
    <n v="428.67859534972729"/>
    <n v="77.162147162950902"/>
    <n v="0"/>
    <x v="87"/>
  </r>
  <r>
    <n v="112"/>
    <d v="2023-11-01T00:00:00"/>
    <x v="1382"/>
    <d v="2023-11-17T00:00:00"/>
    <s v="Raw Material"/>
    <x v="0"/>
    <x v="932"/>
    <s v="L"/>
    <m/>
    <x v="0"/>
    <x v="88"/>
    <n v="0"/>
    <n v="0"/>
    <x v="0"/>
    <x v="0"/>
    <n v="14719751"/>
    <m/>
    <n v="2649555.1799999997"/>
    <m/>
    <m/>
    <m/>
    <m/>
    <m/>
    <m/>
    <d v="2024-04-15T00:00:00"/>
    <m/>
    <m/>
    <m/>
    <m/>
    <s v="OK"/>
    <m/>
    <m/>
    <m/>
    <s v="Raw Cotton"/>
    <n v="439.39555223880598"/>
    <n v="79.091199402985069"/>
    <n v="0"/>
    <x v="87"/>
  </r>
  <r>
    <n v="113"/>
    <d v="2023-11-01T00:00:00"/>
    <x v="1383"/>
    <d v="2023-11-17T00:00:00"/>
    <s v="Raw Material"/>
    <x v="0"/>
    <x v="933"/>
    <s v="L"/>
    <m/>
    <x v="0"/>
    <x v="704"/>
    <n v="0"/>
    <n v="0"/>
    <x v="0"/>
    <x v="0"/>
    <n v="13593832"/>
    <m/>
    <n v="2446889.7599999998"/>
    <m/>
    <m/>
    <m/>
    <m/>
    <m/>
    <m/>
    <d v="2024-04-15T00:00:00"/>
    <m/>
    <m/>
    <m/>
    <m/>
    <s v="OK"/>
    <m/>
    <m/>
    <m/>
    <s v="Raw Cotton"/>
    <n v="467.5275828862292"/>
    <n v="84.154964919521248"/>
    <n v="0"/>
    <x v="87"/>
  </r>
  <r>
    <n v="114"/>
    <d v="2023-11-01T00:00:00"/>
    <x v="1384"/>
    <d v="2023-11-17T00:00:00"/>
    <s v="Raw Material"/>
    <x v="0"/>
    <x v="934"/>
    <s v="L"/>
    <m/>
    <x v="0"/>
    <x v="45"/>
    <n v="0"/>
    <n v="0"/>
    <x v="0"/>
    <x v="0"/>
    <n v="13750729"/>
    <m/>
    <n v="2475131.2199999997"/>
    <m/>
    <m/>
    <m/>
    <m/>
    <m/>
    <m/>
    <d v="2024-04-15T00:00:00"/>
    <m/>
    <m/>
    <m/>
    <m/>
    <s v="OK"/>
    <m/>
    <m/>
    <m/>
    <s v="Raw Cotton"/>
    <n v="434.03708847574256"/>
    <n v="78.126675925633648"/>
    <n v="0"/>
    <x v="87"/>
  </r>
  <r>
    <n v="115"/>
    <d v="2023-11-01T00:00:00"/>
    <x v="1385"/>
    <d v="2023-11-17T00:00:00"/>
    <s v="Raw Material"/>
    <x v="0"/>
    <x v="935"/>
    <s v="L"/>
    <m/>
    <x v="0"/>
    <x v="543"/>
    <n v="0"/>
    <n v="0"/>
    <x v="0"/>
    <x v="0"/>
    <n v="13790033"/>
    <m/>
    <n v="2482205.94"/>
    <m/>
    <m/>
    <m/>
    <m/>
    <m/>
    <m/>
    <d v="2024-04-15T00:00:00"/>
    <m/>
    <m/>
    <m/>
    <m/>
    <s v="OK"/>
    <m/>
    <m/>
    <m/>
    <s v="Raw Cotton"/>
    <n v="498.33886238797339"/>
    <n v="89.700995229835215"/>
    <n v="0"/>
    <x v="87"/>
  </r>
  <r>
    <n v="116"/>
    <d v="2023-11-01T00:00:00"/>
    <x v="1386"/>
    <d v="2023-11-17T00:00:00"/>
    <s v="Raw Material"/>
    <x v="0"/>
    <x v="936"/>
    <s v="L"/>
    <m/>
    <x v="0"/>
    <x v="704"/>
    <n v="0"/>
    <n v="0"/>
    <x v="0"/>
    <x v="0"/>
    <n v="14713561"/>
    <m/>
    <n v="2648440.98"/>
    <m/>
    <m/>
    <m/>
    <m/>
    <m/>
    <m/>
    <d v="2024-04-15T00:00:00"/>
    <m/>
    <m/>
    <m/>
    <m/>
    <s v="OK"/>
    <m/>
    <m/>
    <m/>
    <s v="Raw Cotton"/>
    <n v="467.52759683518161"/>
    <n v="84.15496743033269"/>
    <n v="0"/>
    <x v="87"/>
  </r>
  <r>
    <n v="117"/>
    <d v="2023-11-01T00:00:00"/>
    <x v="1387"/>
    <d v="2023-11-17T00:00:00"/>
    <s v="Raw Material"/>
    <x v="0"/>
    <x v="937"/>
    <s v="L"/>
    <m/>
    <x v="0"/>
    <x v="84"/>
    <n v="0"/>
    <n v="0"/>
    <x v="0"/>
    <x v="0"/>
    <n v="73445920"/>
    <m/>
    <n v="13220265.6"/>
    <m/>
    <m/>
    <m/>
    <m/>
    <m/>
    <m/>
    <m/>
    <m/>
    <m/>
    <m/>
    <m/>
    <s v="OK"/>
    <m/>
    <m/>
    <m/>
    <s v="Raw Cotton"/>
    <n v="479.5841849227856"/>
    <n v="86.325153286101411"/>
    <n v="0"/>
    <x v="87"/>
  </r>
  <r>
    <n v="118"/>
    <d v="2023-11-01T00:00:00"/>
    <x v="1388"/>
    <d v="2023-11-17T00:00:00"/>
    <s v="Raw Material"/>
    <x v="0"/>
    <x v="938"/>
    <s v="L"/>
    <m/>
    <x v="0"/>
    <x v="705"/>
    <n v="0"/>
    <n v="0"/>
    <x v="0"/>
    <x v="0"/>
    <n v="14401216"/>
    <m/>
    <n v="2592218.88"/>
    <m/>
    <m/>
    <m/>
    <m/>
    <m/>
    <m/>
    <d v="2024-04-15T00:00:00"/>
    <m/>
    <m/>
    <m/>
    <m/>
    <s v="OK"/>
    <m/>
    <m/>
    <m/>
    <s v="Raw Cotton"/>
    <n v="463.508722240103"/>
    <n v="83.431570003218539"/>
    <n v="0"/>
    <x v="87"/>
  </r>
  <r>
    <n v="119"/>
    <d v="2023-11-01T00:00:00"/>
    <x v="1389"/>
    <d v="2023-11-17T00:00:00"/>
    <s v="Raw Material"/>
    <x v="0"/>
    <x v="939"/>
    <s v="L"/>
    <m/>
    <x v="0"/>
    <x v="84"/>
    <n v="0"/>
    <n v="0"/>
    <x v="0"/>
    <x v="0"/>
    <n v="73132751"/>
    <m/>
    <n v="13163895.18"/>
    <m/>
    <m/>
    <m/>
    <m/>
    <m/>
    <m/>
    <m/>
    <m/>
    <m/>
    <m/>
    <m/>
    <s v="OK"/>
    <m/>
    <m/>
    <m/>
    <s v="Raw Cotton"/>
    <n v="479.58418146525719"/>
    <n v="86.325152663746294"/>
    <n v="0"/>
    <x v="87"/>
  </r>
  <r>
    <n v="120"/>
    <d v="2023-11-01T00:00:00"/>
    <x v="1390"/>
    <d v="2023-11-17T00:00:00"/>
    <s v="Raw Material"/>
    <x v="0"/>
    <x v="940"/>
    <s v="L"/>
    <m/>
    <x v="0"/>
    <x v="706"/>
    <n v="0"/>
    <n v="0"/>
    <x v="0"/>
    <x v="0"/>
    <n v="24362341"/>
    <m/>
    <n v="4385221.38"/>
    <m/>
    <m/>
    <m/>
    <m/>
    <m/>
    <m/>
    <d v="2024-04-15T00:00:00"/>
    <m/>
    <m/>
    <m/>
    <m/>
    <s v="OK"/>
    <m/>
    <m/>
    <m/>
    <s v="Raw Cotton"/>
    <n v="401.88619267568458"/>
    <n v="72.339514681623228"/>
    <n v="0"/>
    <x v="87"/>
  </r>
  <r>
    <n v="121"/>
    <d v="2023-11-01T00:00:00"/>
    <x v="1391"/>
    <d v="2023-11-17T00:00:00"/>
    <s v="Raw Material"/>
    <x v="0"/>
    <x v="941"/>
    <s v="L"/>
    <m/>
    <x v="0"/>
    <x v="89"/>
    <n v="0"/>
    <n v="0"/>
    <x v="0"/>
    <x v="0"/>
    <n v="15210990"/>
    <m/>
    <n v="2737978.1999999997"/>
    <m/>
    <m/>
    <m/>
    <m/>
    <m/>
    <m/>
    <d v="2024-04-15T00:00:00"/>
    <m/>
    <m/>
    <m/>
    <m/>
    <s v="OK"/>
    <m/>
    <m/>
    <m/>
    <s v="Raw Cotton"/>
    <n v="468.86720917329387"/>
    <n v="84.396097651192889"/>
    <n v="0"/>
    <x v="87"/>
  </r>
  <r>
    <n v="122"/>
    <d v="2023-11-01T00:00:00"/>
    <x v="1392"/>
    <d v="2023-11-17T00:00:00"/>
    <s v="Raw Material"/>
    <x v="0"/>
    <x v="942"/>
    <s v="L"/>
    <m/>
    <x v="0"/>
    <x v="69"/>
    <n v="0"/>
    <n v="0"/>
    <x v="0"/>
    <x v="0"/>
    <n v="25061615"/>
    <m/>
    <n v="4511090.7"/>
    <m/>
    <m/>
    <m/>
    <m/>
    <m/>
    <m/>
    <d v="2024-04-15T00:00:00"/>
    <m/>
    <m/>
    <m/>
    <m/>
    <s v="OK"/>
    <m/>
    <m/>
    <m/>
    <s v="Raw Cotton"/>
    <n v="404.56543496860218"/>
    <n v="72.821778294348391"/>
    <n v="0"/>
    <x v="87"/>
  </r>
  <r>
    <n v="123"/>
    <d v="2023-11-01T00:00:00"/>
    <x v="1393"/>
    <d v="2023-11-17T00:00:00"/>
    <s v="Raw Material"/>
    <x v="0"/>
    <x v="943"/>
    <s v="L"/>
    <m/>
    <x v="0"/>
    <x v="89"/>
    <n v="0"/>
    <n v="0"/>
    <x v="0"/>
    <x v="0"/>
    <n v="14762753"/>
    <m/>
    <n v="2657295.54"/>
    <m/>
    <m/>
    <m/>
    <m/>
    <m/>
    <m/>
    <d v="2024-04-15T00:00:00"/>
    <m/>
    <m/>
    <m/>
    <m/>
    <s v="OK"/>
    <m/>
    <m/>
    <m/>
    <s v="Raw Cotton"/>
    <n v="468.86721082385822"/>
    <n v="84.396097948294482"/>
    <n v="0"/>
    <x v="87"/>
  </r>
  <r>
    <n v="124"/>
    <d v="2023-11-01T00:00:00"/>
    <x v="1394"/>
    <d v="2023-11-17T00:00:00"/>
    <s v="Raw Material"/>
    <x v="0"/>
    <x v="944"/>
    <s v="L"/>
    <m/>
    <x v="0"/>
    <x v="704"/>
    <n v="0"/>
    <n v="0"/>
    <x v="0"/>
    <x v="0"/>
    <n v="14169359"/>
    <m/>
    <n v="2550484.62"/>
    <m/>
    <m/>
    <m/>
    <m/>
    <m/>
    <m/>
    <d v="2024-04-15T00:00:00"/>
    <m/>
    <m/>
    <m/>
    <m/>
    <s v="OK"/>
    <m/>
    <m/>
    <m/>
    <s v="Raw Cotton"/>
    <n v="467.52760088428414"/>
    <n v="84.154968159171148"/>
    <n v="0"/>
    <x v="87"/>
  </r>
  <r>
    <n v="125"/>
    <d v="2023-11-01T00:00:00"/>
    <x v="1395"/>
    <d v="2023-11-17T00:00:00"/>
    <s v="Raw Material"/>
    <x v="0"/>
    <x v="945"/>
    <s v="L"/>
    <m/>
    <x v="0"/>
    <x v="89"/>
    <n v="0"/>
    <n v="0"/>
    <x v="0"/>
    <x v="0"/>
    <n v="14473462"/>
    <m/>
    <n v="2605223.1599999997"/>
    <m/>
    <m/>
    <m/>
    <m/>
    <m/>
    <m/>
    <d v="2024-04-15T00:00:00"/>
    <m/>
    <m/>
    <m/>
    <m/>
    <s v="OK"/>
    <m/>
    <m/>
    <m/>
    <s v="Raw Cotton"/>
    <n v="468.86721306164759"/>
    <n v="84.396098351096555"/>
    <n v="0"/>
    <x v="87"/>
  </r>
  <r>
    <n v="126"/>
    <d v="2023-11-01T00:00:00"/>
    <x v="1396"/>
    <d v="2023-11-17T00:00:00"/>
    <s v="Raw Material"/>
    <x v="0"/>
    <x v="946"/>
    <s v="L"/>
    <m/>
    <x v="0"/>
    <x v="89"/>
    <n v="0"/>
    <n v="0"/>
    <x v="0"/>
    <x v="0"/>
    <n v="15027194"/>
    <m/>
    <n v="2704894.92"/>
    <m/>
    <m/>
    <m/>
    <m/>
    <m/>
    <m/>
    <d v="2024-04-15T00:00:00"/>
    <m/>
    <m/>
    <m/>
    <m/>
    <s v="OK"/>
    <m/>
    <m/>
    <m/>
    <s v="Raw Cotton"/>
    <n v="468.86720748829953"/>
    <n v="84.396097347893914"/>
    <n v="0"/>
    <x v="87"/>
  </r>
  <r>
    <n v="127"/>
    <d v="2023-11-01T00:00:00"/>
    <x v="1397"/>
    <d v="2023-11-17T00:00:00"/>
    <s v="Raw Material"/>
    <x v="0"/>
    <x v="947"/>
    <s v="L"/>
    <m/>
    <x v="0"/>
    <x v="89"/>
    <n v="0"/>
    <n v="0"/>
    <x v="0"/>
    <x v="0"/>
    <n v="15522787"/>
    <m/>
    <n v="2794101.6599999997"/>
    <m/>
    <m/>
    <m/>
    <m/>
    <m/>
    <m/>
    <d v="2024-04-15T00:00:00"/>
    <m/>
    <m/>
    <m/>
    <m/>
    <s v="OK"/>
    <m/>
    <m/>
    <m/>
    <s v="Raw Cotton"/>
    <n v="468.86721841302443"/>
    <n v="84.396099314344383"/>
    <n v="0"/>
    <x v="87"/>
  </r>
  <r>
    <n v="128"/>
    <d v="2023-11-02T00:00:00"/>
    <x v="1398"/>
    <d v="2023-11-17T00:00:00"/>
    <s v="Raw Material"/>
    <x v="0"/>
    <x v="948"/>
    <s v="L"/>
    <m/>
    <x v="0"/>
    <x v="706"/>
    <n v="0"/>
    <n v="0"/>
    <x v="0"/>
    <x v="0"/>
    <n v="12472136"/>
    <m/>
    <n v="2244984.48"/>
    <m/>
    <m/>
    <m/>
    <m/>
    <m/>
    <m/>
    <d v="2024-06-07T00:00:00"/>
    <m/>
    <m/>
    <m/>
    <m/>
    <s v="OK"/>
    <m/>
    <m/>
    <m/>
    <s v="Raw Cotton"/>
    <n v="401.88618934072309"/>
    <n v="72.339514081330151"/>
    <n v="0"/>
    <x v="338"/>
  </r>
  <r>
    <n v="129"/>
    <d v="2023-11-07T00:00:00"/>
    <x v="1399"/>
    <d v="2023-11-17T00:00:00"/>
    <s v="Raw Material"/>
    <x v="0"/>
    <x v="949"/>
    <s v="L"/>
    <m/>
    <x v="0"/>
    <x v="706"/>
    <n v="0"/>
    <n v="0"/>
    <x v="0"/>
    <x v="0"/>
    <n v="12631283"/>
    <m/>
    <n v="2273630.94"/>
    <m/>
    <m/>
    <m/>
    <m/>
    <m/>
    <m/>
    <d v="2024-06-07T00:00:00"/>
    <m/>
    <m/>
    <m/>
    <m/>
    <s v="OK"/>
    <m/>
    <m/>
    <m/>
    <s v="Raw Cotton"/>
    <n v="401.88619153674836"/>
    <n v="72.339514476614696"/>
    <n v="0"/>
    <x v="260"/>
  </r>
  <r>
    <n v="130"/>
    <d v="2023-11-01T00:00:00"/>
    <x v="1400"/>
    <d v="2023-11-17T00:00:00"/>
    <s v="Raw Material"/>
    <x v="0"/>
    <x v="950"/>
    <s v="L"/>
    <m/>
    <x v="0"/>
    <x v="704"/>
    <n v="0"/>
    <n v="0"/>
    <x v="0"/>
    <x v="0"/>
    <n v="14042191"/>
    <m/>
    <n v="2527594.38"/>
    <m/>
    <m/>
    <m/>
    <m/>
    <m/>
    <m/>
    <d v="2024-04-15T00:00:00"/>
    <m/>
    <m/>
    <m/>
    <m/>
    <s v="OK"/>
    <m/>
    <m/>
    <m/>
    <s v="Raw Cotton"/>
    <n v="467.52758448476777"/>
    <n v="84.154965207258201"/>
    <n v="0"/>
    <x v="87"/>
  </r>
  <r>
    <n v="131"/>
    <d v="2023-11-01T00:00:00"/>
    <x v="1401"/>
    <d v="2023-11-17T00:00:00"/>
    <s v="Raw Material"/>
    <x v="0"/>
    <x v="951"/>
    <s v="L"/>
    <m/>
    <x v="0"/>
    <x v="89"/>
    <n v="0"/>
    <n v="0"/>
    <x v="0"/>
    <x v="0"/>
    <n v="14566298"/>
    <m/>
    <n v="2621933.64"/>
    <m/>
    <m/>
    <m/>
    <m/>
    <m/>
    <m/>
    <d v="2024-04-15T00:00:00"/>
    <m/>
    <m/>
    <m/>
    <m/>
    <s v="OK"/>
    <m/>
    <m/>
    <m/>
    <s v="Raw Cotton"/>
    <n v="468.86722245469468"/>
    <n v="84.396100041845045"/>
    <n v="0"/>
    <x v="87"/>
  </r>
  <r>
    <n v="132"/>
    <d v="2023-11-01T00:00:00"/>
    <x v="1402"/>
    <d v="2023-11-17T00:00:00"/>
    <s v="Raw Material"/>
    <x v="0"/>
    <x v="952"/>
    <s v="L"/>
    <m/>
    <x v="0"/>
    <x v="103"/>
    <n v="0"/>
    <n v="0"/>
    <x v="0"/>
    <x v="0"/>
    <n v="87673250"/>
    <m/>
    <n v="15781185"/>
    <m/>
    <m/>
    <m/>
    <m/>
    <m/>
    <m/>
    <d v="2024-06-07T00:00:00"/>
    <m/>
    <m/>
    <m/>
    <m/>
    <s v="OK"/>
    <m/>
    <m/>
    <m/>
    <s v="Raw Cotton"/>
    <n v="476.90493804327724"/>
    <n v="85.842888847789908"/>
    <n v="0"/>
    <x v="87"/>
  </r>
  <r>
    <n v="133"/>
    <d v="2023-11-01T00:00:00"/>
    <x v="1403"/>
    <d v="2023-11-17T00:00:00"/>
    <s v="Raw Material"/>
    <x v="0"/>
    <x v="953"/>
    <s v="L"/>
    <m/>
    <x v="0"/>
    <x v="706"/>
    <n v="0"/>
    <n v="0"/>
    <x v="0"/>
    <x v="0"/>
    <n v="37235157"/>
    <m/>
    <n v="6702328.2599999998"/>
    <m/>
    <m/>
    <m/>
    <m/>
    <m/>
    <m/>
    <d v="2024-06-07T00:00:00"/>
    <m/>
    <m/>
    <m/>
    <m/>
    <s v="OK"/>
    <m/>
    <m/>
    <m/>
    <s v="Raw Cotton"/>
    <n v="401.88618579400116"/>
    <n v="72.339513442920207"/>
    <n v="0"/>
    <x v="87"/>
  </r>
  <r>
    <n v="134"/>
    <d v="2023-11-01T00:00:00"/>
    <x v="1404"/>
    <d v="2023-11-17T00:00:00"/>
    <s v="Raw Material"/>
    <x v="0"/>
    <x v="954"/>
    <s v="L"/>
    <m/>
    <x v="0"/>
    <x v="103"/>
    <n v="0"/>
    <n v="0"/>
    <x v="0"/>
    <x v="0"/>
    <n v="59075646"/>
    <m/>
    <n v="10633616.279999999"/>
    <m/>
    <m/>
    <m/>
    <m/>
    <m/>
    <m/>
    <d v="2024-06-07T00:00:00"/>
    <m/>
    <m/>
    <m/>
    <m/>
    <s v="OK"/>
    <m/>
    <m/>
    <m/>
    <s v="Raw Cotton"/>
    <n v="476.90494296577947"/>
    <n v="85.842889733840295"/>
    <n v="0"/>
    <x v="87"/>
  </r>
  <r>
    <n v="135"/>
    <d v="2023-11-01T00:00:00"/>
    <x v="1405"/>
    <d v="2023-11-17T00:00:00"/>
    <s v="Raw Material"/>
    <x v="0"/>
    <x v="955"/>
    <s v="L"/>
    <m/>
    <x v="0"/>
    <x v="46"/>
    <n v="0"/>
    <n v="0"/>
    <x v="0"/>
    <x v="0"/>
    <n v="14051141"/>
    <m/>
    <n v="2529205.38"/>
    <m/>
    <m/>
    <m/>
    <m/>
    <m/>
    <m/>
    <d v="2024-04-15T00:00:00"/>
    <m/>
    <m/>
    <m/>
    <m/>
    <s v="OK"/>
    <m/>
    <m/>
    <m/>
    <s v="Raw Cotton"/>
    <n v="471.54644607020606"/>
    <n v="84.878360292637083"/>
    <n v="0"/>
    <x v="87"/>
  </r>
  <r>
    <n v="136"/>
    <d v="2023-11-01T00:00:00"/>
    <x v="1406"/>
    <d v="2023-11-17T00:00:00"/>
    <s v="Raw Material"/>
    <x v="0"/>
    <x v="956"/>
    <s v="L"/>
    <m/>
    <x v="0"/>
    <x v="694"/>
    <n v="0"/>
    <n v="0"/>
    <x v="0"/>
    <x v="0"/>
    <n v="15974006"/>
    <m/>
    <n v="2875321.08"/>
    <m/>
    <m/>
    <m/>
    <m/>
    <m/>
    <m/>
    <d v="2024-04-15T00:00:00"/>
    <m/>
    <m/>
    <m/>
    <m/>
    <s v="OK"/>
    <m/>
    <m/>
    <m/>
    <s v="Raw Cotton"/>
    <n v="487.62190543056869"/>
    <n v="87.771942977502363"/>
    <n v="0"/>
    <x v="87"/>
  </r>
  <r>
    <n v="137"/>
    <d v="2023-11-01T00:00:00"/>
    <x v="1407"/>
    <d v="2023-11-17T00:00:00"/>
    <s v="Raw Material"/>
    <x v="0"/>
    <x v="957"/>
    <s v="L"/>
    <m/>
    <x v="0"/>
    <x v="705"/>
    <n v="0"/>
    <n v="0"/>
    <x v="0"/>
    <x v="0"/>
    <n v="14075833"/>
    <m/>
    <n v="2533649.94"/>
    <m/>
    <m/>
    <m/>
    <m/>
    <m/>
    <m/>
    <d v="2024-04-15T00:00:00"/>
    <m/>
    <m/>
    <m/>
    <m/>
    <s v="OK"/>
    <m/>
    <m/>
    <m/>
    <s v="Raw Cotton"/>
    <n v="463.50872629083244"/>
    <n v="83.43157073234984"/>
    <n v="0"/>
    <x v="87"/>
  </r>
  <r>
    <n v="138"/>
    <d v="2023-11-01T00:00:00"/>
    <x v="1408"/>
    <d v="2023-11-17T00:00:00"/>
    <s v="Raw Material"/>
    <x v="0"/>
    <x v="958"/>
    <s v="L"/>
    <m/>
    <x v="0"/>
    <x v="705"/>
    <n v="0"/>
    <n v="0"/>
    <x v="0"/>
    <x v="0"/>
    <n v="14127746"/>
    <m/>
    <n v="2542994.2799999998"/>
    <m/>
    <m/>
    <m/>
    <m/>
    <m/>
    <m/>
    <d v="2024-04-15T00:00:00"/>
    <m/>
    <m/>
    <m/>
    <m/>
    <s v="OK"/>
    <m/>
    <m/>
    <m/>
    <s v="Raw Cotton"/>
    <n v="463.50872703412074"/>
    <n v="83.431570866141726"/>
    <n v="0"/>
    <x v="87"/>
  </r>
  <r>
    <n v="139"/>
    <d v="2023-11-01T00:00:00"/>
    <x v="1409"/>
    <d v="2023-11-17T00:00:00"/>
    <s v="Raw Material"/>
    <x v="0"/>
    <x v="959"/>
    <s v="L"/>
    <m/>
    <x v="0"/>
    <x v="639"/>
    <n v="0"/>
    <n v="0"/>
    <x v="0"/>
    <x v="0"/>
    <n v="14040014"/>
    <m/>
    <n v="2527202.52"/>
    <m/>
    <m/>
    <m/>
    <m/>
    <m/>
    <m/>
    <d v="2024-04-15T00:00:00"/>
    <m/>
    <m/>
    <m/>
    <m/>
    <s v="OK"/>
    <m/>
    <m/>
    <m/>
    <s v="Raw Cotton"/>
    <n v="458.15023658019254"/>
    <n v="82.467042584434651"/>
    <n v="0"/>
    <x v="87"/>
  </r>
  <r>
    <n v="140"/>
    <d v="2023-11-01T00:00:00"/>
    <x v="1410"/>
    <d v="2023-11-17T00:00:00"/>
    <s v="Raw Material"/>
    <x v="0"/>
    <x v="960"/>
    <s v="L"/>
    <m/>
    <x v="0"/>
    <x v="706"/>
    <n v="0"/>
    <n v="0"/>
    <x v="0"/>
    <x v="0"/>
    <n v="12478566"/>
    <m/>
    <n v="2246141.88"/>
    <m/>
    <m/>
    <m/>
    <m/>
    <m/>
    <m/>
    <d v="2024-04-15T00:00:00"/>
    <m/>
    <m/>
    <m/>
    <m/>
    <s v="OK"/>
    <m/>
    <m/>
    <m/>
    <s v="Raw Cotton"/>
    <n v="401.88618357487923"/>
    <n v="72.339513043478263"/>
    <n v="0"/>
    <x v="87"/>
  </r>
  <r>
    <n v="141"/>
    <d v="2023-11-01T00:00:00"/>
    <x v="1411"/>
    <d v="2023-11-17T00:00:00"/>
    <s v="Raw Material"/>
    <x v="0"/>
    <x v="961"/>
    <s v="L"/>
    <m/>
    <x v="0"/>
    <x v="706"/>
    <n v="0"/>
    <n v="0"/>
    <x v="0"/>
    <x v="0"/>
    <n v="11935216"/>
    <m/>
    <n v="2148338.88"/>
    <m/>
    <m/>
    <m/>
    <m/>
    <m/>
    <m/>
    <d v="2024-04-15T00:00:00"/>
    <m/>
    <m/>
    <m/>
    <m/>
    <s v="OK"/>
    <m/>
    <m/>
    <m/>
    <s v="Raw Cotton"/>
    <n v="401.8861876220621"/>
    <n v="72.33951377197117"/>
    <n v="0"/>
    <x v="87"/>
  </r>
  <r>
    <n v="142"/>
    <d v="2023-11-01T00:00:00"/>
    <x v="1412"/>
    <d v="2023-11-18T00:00:00"/>
    <s v="Raw Material"/>
    <x v="0"/>
    <x v="37"/>
    <s v="L"/>
    <m/>
    <x v="29"/>
    <x v="571"/>
    <n v="0"/>
    <n v="0"/>
    <x v="10"/>
    <x v="660"/>
    <n v="16100000"/>
    <m/>
    <n v="2898000"/>
    <m/>
    <m/>
    <m/>
    <m/>
    <m/>
    <m/>
    <d v="2024-04-15T00:00:00"/>
    <m/>
    <m/>
    <m/>
    <m/>
    <s v="OK"/>
    <m/>
    <m/>
    <m/>
    <s v="YARN"/>
    <n v="887.34567901234573"/>
    <n v="159.72222222222223"/>
    <n v="0"/>
    <x v="87"/>
  </r>
  <r>
    <n v="143"/>
    <d v="2023-11-01T00:00:00"/>
    <x v="1413"/>
    <d v="2023-11-18T00:00:00"/>
    <s v="Raw Material"/>
    <x v="0"/>
    <x v="37"/>
    <s v="L"/>
    <m/>
    <x v="29"/>
    <x v="571"/>
    <n v="0"/>
    <n v="0"/>
    <x v="10"/>
    <x v="660"/>
    <n v="16100000"/>
    <m/>
    <n v="2898000"/>
    <m/>
    <m/>
    <m/>
    <m/>
    <m/>
    <m/>
    <d v="2024-04-15T00:00:00"/>
    <m/>
    <m/>
    <m/>
    <m/>
    <s v="OK"/>
    <m/>
    <m/>
    <m/>
    <s v="YARN"/>
    <n v="887.34567901234573"/>
    <n v="159.72222222222223"/>
    <n v="0"/>
    <x v="87"/>
  </r>
  <r>
    <n v="144"/>
    <d v="2023-11-01T00:00:00"/>
    <x v="1414"/>
    <d v="2023-11-18T00:00:00"/>
    <s v="Raw Material"/>
    <x v="0"/>
    <x v="37"/>
    <s v="L"/>
    <m/>
    <x v="29"/>
    <x v="571"/>
    <n v="0"/>
    <n v="0"/>
    <x v="10"/>
    <x v="660"/>
    <n v="16100000"/>
    <m/>
    <n v="2898000"/>
    <m/>
    <m/>
    <m/>
    <m/>
    <m/>
    <m/>
    <d v="2024-04-15T00:00:00"/>
    <m/>
    <m/>
    <m/>
    <m/>
    <s v="OK"/>
    <m/>
    <m/>
    <m/>
    <s v="YARN"/>
    <n v="887.34567901234573"/>
    <n v="159.72222222222223"/>
    <n v="0"/>
    <x v="87"/>
  </r>
  <r>
    <n v="145"/>
    <d v="2023-11-04T00:00:00"/>
    <x v="1415"/>
    <d v="2023-11-20T00:00:00"/>
    <s v="Raw Material"/>
    <x v="0"/>
    <x v="37"/>
    <s v="L"/>
    <m/>
    <x v="29"/>
    <x v="707"/>
    <n v="0"/>
    <n v="0"/>
    <x v="10"/>
    <x v="660"/>
    <n v="15162500"/>
    <m/>
    <n v="2729250"/>
    <m/>
    <m/>
    <m/>
    <m/>
    <m/>
    <m/>
    <d v="2024-04-15T00:00:00"/>
    <m/>
    <m/>
    <m/>
    <m/>
    <s v="OK"/>
    <m/>
    <m/>
    <m/>
    <s v="YARN"/>
    <n v="835.67570546737215"/>
    <n v="150.42162698412699"/>
    <n v="0"/>
    <x v="89"/>
  </r>
  <r>
    <n v="146"/>
    <d v="2023-11-08T00:00:00"/>
    <x v="1416"/>
    <d v="2023-11-20T00:00:00"/>
    <s v="Raw Material"/>
    <x v="0"/>
    <x v="37"/>
    <s v="L"/>
    <m/>
    <x v="29"/>
    <x v="65"/>
    <n v="0"/>
    <n v="0"/>
    <x v="10"/>
    <x v="660"/>
    <n v="14600000"/>
    <m/>
    <n v="2628000"/>
    <m/>
    <m/>
    <m/>
    <m/>
    <m/>
    <m/>
    <d v="2024-04-15T00:00:00"/>
    <m/>
    <m/>
    <m/>
    <m/>
    <s v="OK"/>
    <m/>
    <m/>
    <m/>
    <s v="YARN"/>
    <n v="804.67372134038806"/>
    <n v="144.84126984126985"/>
    <n v="0"/>
    <x v="339"/>
  </r>
  <r>
    <n v="147"/>
    <d v="2023-11-01T00:00:00"/>
    <x v="1417"/>
    <d v="2023-11-20T00:00:00"/>
    <s v="Raw Material"/>
    <x v="0"/>
    <x v="962"/>
    <s v="L"/>
    <m/>
    <x v="19"/>
    <x v="168"/>
    <n v="0"/>
    <n v="0"/>
    <x v="10"/>
    <x v="661"/>
    <n v="8897000"/>
    <m/>
    <n v="1601460"/>
    <m/>
    <m/>
    <m/>
    <m/>
    <m/>
    <m/>
    <d v="2024-04-15T00:00:00"/>
    <m/>
    <m/>
    <m/>
    <m/>
    <s v="OK"/>
    <m/>
    <m/>
    <m/>
    <s v="YARN"/>
    <n v="903.89109011480241"/>
    <n v="162.70039622066443"/>
    <n v="0"/>
    <x v="87"/>
  </r>
  <r>
    <n v="148"/>
    <d v="2023-11-01T00:00:00"/>
    <x v="1418"/>
    <d v="2023-11-20T00:00:00"/>
    <s v="Raw Material"/>
    <x v="0"/>
    <x v="963"/>
    <s v="L"/>
    <m/>
    <x v="106"/>
    <x v="572"/>
    <n v="0"/>
    <n v="0"/>
    <x v="10"/>
    <x v="662"/>
    <n v="13330000"/>
    <m/>
    <n v="2399400"/>
    <m/>
    <m/>
    <m/>
    <m/>
    <m/>
    <m/>
    <m/>
    <m/>
    <m/>
    <m/>
    <m/>
    <s v="OK"/>
    <m/>
    <m/>
    <m/>
    <s v="YARN"/>
    <n v="947.94481581567345"/>
    <n v="170.63006684682122"/>
    <n v="0"/>
    <x v="87"/>
  </r>
  <r>
    <n v="149"/>
    <d v="2023-11-01T00:00:00"/>
    <x v="1419"/>
    <d v="2023-11-20T00:00:00"/>
    <s v="Raw Material"/>
    <x v="1"/>
    <x v="927"/>
    <s v="L"/>
    <m/>
    <x v="15"/>
    <x v="708"/>
    <n v="2268"/>
    <n v="2268"/>
    <x v="10"/>
    <x v="663"/>
    <n v="3175000"/>
    <m/>
    <n v="571500"/>
    <m/>
    <m/>
    <m/>
    <m/>
    <m/>
    <m/>
    <m/>
    <m/>
    <m/>
    <m/>
    <m/>
    <s v="OK"/>
    <m/>
    <m/>
    <m/>
    <s v="YARN"/>
    <n v="1399.9118165784832"/>
    <n v="251.98412698412699"/>
    <n v="571500"/>
    <x v="87"/>
  </r>
  <r>
    <n v="150"/>
    <d v="2023-11-01T00:00:00"/>
    <x v="1420"/>
    <d v="2023-11-20T00:00:00"/>
    <s v="Raw Material"/>
    <x v="0"/>
    <x v="964"/>
    <s v="L"/>
    <m/>
    <x v="29"/>
    <x v="168"/>
    <n v="0"/>
    <n v="0"/>
    <x v="10"/>
    <x v="664"/>
    <n v="7626000"/>
    <m/>
    <n v="1372680"/>
    <m/>
    <m/>
    <m/>
    <m/>
    <m/>
    <m/>
    <d v="2024-04-15T00:00:00"/>
    <m/>
    <m/>
    <m/>
    <m/>
    <s v="OK"/>
    <m/>
    <m/>
    <m/>
    <s v="YARN"/>
    <n v="903.87578523171749"/>
    <n v="162.69764134170913"/>
    <n v="0"/>
    <x v="87"/>
  </r>
  <r>
    <n v="151"/>
    <d v="2023-11-01T00:00:00"/>
    <x v="1421"/>
    <d v="2023-11-20T00:00:00"/>
    <s v="Raw Material"/>
    <x v="0"/>
    <x v="638"/>
    <s v="L"/>
    <m/>
    <x v="19"/>
    <x v="168"/>
    <n v="0"/>
    <n v="0"/>
    <x v="10"/>
    <x v="665"/>
    <n v="4100000"/>
    <m/>
    <n v="738000"/>
    <m/>
    <m/>
    <m/>
    <m/>
    <m/>
    <m/>
    <d v="2024-04-15T00:00:00"/>
    <m/>
    <m/>
    <m/>
    <m/>
    <s v="OK"/>
    <m/>
    <m/>
    <m/>
    <s v="YARN"/>
    <n v="903.88007054673722"/>
    <n v="162.69841269841271"/>
    <n v="0"/>
    <x v="87"/>
  </r>
  <r>
    <n v="152"/>
    <d v="2023-11-01T00:00:00"/>
    <x v="1422"/>
    <d v="2023-11-20T00:00:00"/>
    <s v="Raw Material"/>
    <x v="1"/>
    <x v="927"/>
    <s v="L"/>
    <m/>
    <x v="15"/>
    <x v="708"/>
    <n v="2268"/>
    <n v="2268"/>
    <x v="10"/>
    <x v="663"/>
    <n v="3175000"/>
    <m/>
    <n v="571500"/>
    <m/>
    <m/>
    <m/>
    <m/>
    <m/>
    <m/>
    <m/>
    <m/>
    <m/>
    <m/>
    <m/>
    <s v="OK"/>
    <m/>
    <m/>
    <m/>
    <s v="YARN"/>
    <n v="1399.9118165784832"/>
    <n v="251.98412698412699"/>
    <n v="571500"/>
    <x v="87"/>
  </r>
  <r>
    <n v="153"/>
    <d v="2023-11-01T00:00:00"/>
    <x v="1423"/>
    <d v="2023-11-20T00:00:00"/>
    <s v="Raw Material"/>
    <x v="0"/>
    <x v="965"/>
    <s v="L"/>
    <m/>
    <x v="106"/>
    <x v="572"/>
    <n v="0"/>
    <n v="0"/>
    <x v="10"/>
    <x v="666"/>
    <n v="8920780"/>
    <m/>
    <n v="1605740.4"/>
    <m/>
    <m/>
    <m/>
    <m/>
    <m/>
    <m/>
    <m/>
    <m/>
    <m/>
    <m/>
    <m/>
    <s v="OK"/>
    <m/>
    <m/>
    <m/>
    <s v="YARN"/>
    <n v="948.01062699256113"/>
    <n v="170.64191285866099"/>
    <n v="0"/>
    <x v="87"/>
  </r>
  <r>
    <n v="154"/>
    <d v="2023-11-01T00:00:00"/>
    <x v="1424"/>
    <d v="2023-11-20T00:00:00"/>
    <s v="Raw Material"/>
    <x v="0"/>
    <x v="966"/>
    <s v="L"/>
    <m/>
    <x v="19"/>
    <x v="168"/>
    <n v="0"/>
    <n v="0"/>
    <x v="10"/>
    <x v="667"/>
    <n v="2706000"/>
    <m/>
    <n v="487080"/>
    <m/>
    <m/>
    <m/>
    <m/>
    <m/>
    <m/>
    <d v="2024-04-15T00:00:00"/>
    <m/>
    <m/>
    <m/>
    <m/>
    <s v="OK"/>
    <m/>
    <m/>
    <m/>
    <s v="YARN"/>
    <n v="903.8076152304609"/>
    <n v="162.68537074148296"/>
    <n v="0"/>
    <x v="87"/>
  </r>
  <r>
    <n v="155"/>
    <d v="2023-11-03T00:00:00"/>
    <x v="1425"/>
    <d v="2023-11-20T00:00:00"/>
    <s v="Raw Material"/>
    <x v="0"/>
    <x v="967"/>
    <s v="L"/>
    <m/>
    <x v="19"/>
    <x v="168"/>
    <n v="0"/>
    <n v="0"/>
    <x v="10"/>
    <x v="668"/>
    <n v="4018000"/>
    <m/>
    <n v="723240"/>
    <m/>
    <m/>
    <m/>
    <m/>
    <m/>
    <m/>
    <d v="2024-04-15T00:00:00"/>
    <m/>
    <m/>
    <m/>
    <m/>
    <s v="OK"/>
    <m/>
    <m/>
    <m/>
    <s v="YARN"/>
    <n v="903.93700787401576"/>
    <n v="162.70866141732284"/>
    <n v="0"/>
    <x v="88"/>
  </r>
  <r>
    <n v="156"/>
    <d v="2023-11-08T00:00:00"/>
    <x v="1426"/>
    <d v="2023-11-20T00:00:00"/>
    <s v="Raw Material"/>
    <x v="0"/>
    <x v="638"/>
    <s v="L"/>
    <m/>
    <x v="19"/>
    <x v="168"/>
    <n v="0"/>
    <n v="0"/>
    <x v="10"/>
    <x v="665"/>
    <n v="4100000"/>
    <m/>
    <n v="738000"/>
    <m/>
    <m/>
    <m/>
    <m/>
    <m/>
    <m/>
    <d v="2024-04-15T00:00:00"/>
    <m/>
    <m/>
    <m/>
    <m/>
    <s v="OK"/>
    <m/>
    <m/>
    <m/>
    <s v="YARN"/>
    <n v="903.88007054673722"/>
    <n v="162.69841269841271"/>
    <n v="0"/>
    <x v="339"/>
  </r>
  <r>
    <n v="157"/>
    <d v="2023-11-01T00:00:00"/>
    <x v="1427"/>
    <d v="2023-11-17T00:00:00"/>
    <s v="Raw Material"/>
    <x v="0"/>
    <x v="968"/>
    <s v="L"/>
    <m/>
    <x v="0"/>
    <x v="706"/>
    <n v="0"/>
    <n v="0"/>
    <x v="0"/>
    <x v="0"/>
    <n v="36032714"/>
    <m/>
    <n v="6485888.5199999996"/>
    <m/>
    <m/>
    <m/>
    <m/>
    <m/>
    <m/>
    <d v="2024-04-15T00:00:00"/>
    <m/>
    <m/>
    <m/>
    <m/>
    <s v="OK"/>
    <m/>
    <m/>
    <m/>
    <s v="Raw Cotton"/>
    <n v="401.88619101261446"/>
    <n v="72.339514382270593"/>
    <n v="0"/>
    <x v="87"/>
  </r>
  <r>
    <n v="158"/>
    <d v="2023-11-01T00:00:00"/>
    <x v="1428"/>
    <d v="2023-11-17T00:00:00"/>
    <s v="Raw Material"/>
    <x v="0"/>
    <x v="969"/>
    <s v="L"/>
    <m/>
    <x v="0"/>
    <x v="138"/>
    <n v="0"/>
    <n v="0"/>
    <x v="0"/>
    <x v="0"/>
    <n v="14835093"/>
    <m/>
    <n v="2670316.7399999998"/>
    <m/>
    <m/>
    <m/>
    <m/>
    <m/>
    <m/>
    <d v="2024-04-15T00:00:00"/>
    <m/>
    <m/>
    <m/>
    <m/>
    <s v="OK"/>
    <m/>
    <m/>
    <m/>
    <s v="Raw Cotton"/>
    <n v="495.65963915803542"/>
    <n v="89.218735048446362"/>
    <n v="0"/>
    <x v="87"/>
  </r>
  <r>
    <n v="159"/>
    <d v="2023-11-01T00:00:00"/>
    <x v="1429"/>
    <d v="2023-11-17T00:00:00"/>
    <s v="Raw Material"/>
    <x v="0"/>
    <x v="970"/>
    <s v="L"/>
    <m/>
    <x v="0"/>
    <x v="138"/>
    <n v="0"/>
    <n v="0"/>
    <x v="0"/>
    <x v="0"/>
    <n v="15253925"/>
    <m/>
    <n v="2745706.5"/>
    <m/>
    <m/>
    <m/>
    <m/>
    <m/>
    <m/>
    <d v="2024-04-15T00:00:00"/>
    <m/>
    <m/>
    <m/>
    <m/>
    <s v="OK"/>
    <m/>
    <m/>
    <m/>
    <s v="Raw Cotton"/>
    <n v="495.659626320065"/>
    <n v="89.218732737611703"/>
    <n v="0"/>
    <x v="87"/>
  </r>
  <r>
    <n v="160"/>
    <d v="2023-11-01T00:00:00"/>
    <x v="1430"/>
    <d v="2023-11-17T00:00:00"/>
    <s v="Raw Material"/>
    <x v="0"/>
    <x v="971"/>
    <s v="L"/>
    <m/>
    <x v="0"/>
    <x v="458"/>
    <n v="0"/>
    <n v="0"/>
    <x v="0"/>
    <x v="0"/>
    <n v="29309787"/>
    <m/>
    <n v="5275761.66"/>
    <m/>
    <m/>
    <m/>
    <m/>
    <m/>
    <m/>
    <d v="2024-04-15T00:00:00"/>
    <m/>
    <m/>
    <m/>
    <m/>
    <s v="OK"/>
    <m/>
    <m/>
    <m/>
    <s v="Raw Cotton"/>
    <n v="481.59360828130133"/>
    <n v="86.686849490634245"/>
    <n v="0"/>
    <x v="87"/>
  </r>
  <r>
    <n v="161"/>
    <d v="2023-11-03T00:00:00"/>
    <x v="1431"/>
    <d v="2023-11-17T00:00:00"/>
    <s v="Raw Material"/>
    <x v="0"/>
    <x v="972"/>
    <s v="L"/>
    <m/>
    <x v="0"/>
    <x v="639"/>
    <n v="0"/>
    <n v="0"/>
    <x v="0"/>
    <x v="0"/>
    <n v="14118358"/>
    <m/>
    <n v="2541304.44"/>
    <m/>
    <m/>
    <m/>
    <m/>
    <m/>
    <m/>
    <d v="2024-06-07T00:00:00"/>
    <m/>
    <m/>
    <m/>
    <m/>
    <s v="OK"/>
    <m/>
    <m/>
    <m/>
    <s v="Raw Cotton"/>
    <n v="458.1502466251298"/>
    <n v="82.467044392523363"/>
    <n v="0"/>
    <x v="88"/>
  </r>
  <r>
    <n v="162"/>
    <d v="2023-11-05T00:00:00"/>
    <x v="1432"/>
    <d v="2023-11-27T00:00:00"/>
    <s v="Raw Material"/>
    <x v="1"/>
    <x v="973"/>
    <s v="L"/>
    <m/>
    <x v="15"/>
    <x v="709"/>
    <n v="4627"/>
    <n v="4627"/>
    <x v="10"/>
    <x v="669"/>
    <n v="6477000"/>
    <m/>
    <n v="1165860"/>
    <m/>
    <m/>
    <m/>
    <m/>
    <m/>
    <m/>
    <m/>
    <m/>
    <m/>
    <m/>
    <m/>
    <s v="OK"/>
    <m/>
    <m/>
    <m/>
    <s v="YARN"/>
    <n v="1399.8271017938189"/>
    <n v="251.96887832288741"/>
    <n v="1165860"/>
    <x v="259"/>
  </r>
  <r>
    <n v="163"/>
    <d v="2023-11-06T00:00:00"/>
    <x v="1433"/>
    <d v="2023-11-27T00:00:00"/>
    <s v="Raw Material"/>
    <x v="0"/>
    <x v="974"/>
    <s v="L"/>
    <m/>
    <x v="19"/>
    <x v="154"/>
    <n v="0"/>
    <n v="0"/>
    <x v="10"/>
    <x v="670"/>
    <n v="4387000"/>
    <m/>
    <n v="789660"/>
    <m/>
    <m/>
    <m/>
    <m/>
    <m/>
    <m/>
    <d v="2024-04-15T00:00:00"/>
    <m/>
    <m/>
    <m/>
    <m/>
    <s v="OK"/>
    <m/>
    <m/>
    <m/>
    <s v="YARN"/>
    <n v="903.790688092295"/>
    <n v="162.6823238566131"/>
    <n v="0"/>
    <x v="340"/>
  </r>
  <r>
    <n v="164"/>
    <d v="2023-11-06T00:00:00"/>
    <x v="1434"/>
    <d v="2023-11-27T00:00:00"/>
    <s v="Raw Material"/>
    <x v="0"/>
    <x v="975"/>
    <s v="L"/>
    <m/>
    <x v="19"/>
    <x v="486"/>
    <n v="0"/>
    <n v="0"/>
    <x v="10"/>
    <x v="671"/>
    <n v="1306500"/>
    <m/>
    <n v="235170"/>
    <m/>
    <m/>
    <m/>
    <m/>
    <m/>
    <m/>
    <m/>
    <m/>
    <m/>
    <m/>
    <m/>
    <s v="OK"/>
    <m/>
    <m/>
    <m/>
    <s v="YARN"/>
    <n v="738.5528547201809"/>
    <n v="132.93951384963256"/>
    <n v="0"/>
    <x v="340"/>
  </r>
  <r>
    <n v="165"/>
    <d v="2023-11-18T00:00:00"/>
    <x v="1435"/>
    <d v="2023-11-27T00:00:00"/>
    <s v="Raw Material"/>
    <x v="0"/>
    <x v="976"/>
    <s v="L"/>
    <m/>
    <x v="19"/>
    <x v="710"/>
    <n v="0"/>
    <n v="0"/>
    <x v="10"/>
    <x v="672"/>
    <n v="5655000"/>
    <m/>
    <n v="1017900"/>
    <m/>
    <m/>
    <m/>
    <m/>
    <m/>
    <m/>
    <m/>
    <m/>
    <m/>
    <m/>
    <m/>
    <s v="OK"/>
    <m/>
    <m/>
    <m/>
    <s v="YARN"/>
    <n v="831.12874779541448"/>
    <n v="149.60317460317461"/>
    <n v="0"/>
    <x v="94"/>
  </r>
  <r>
    <n v="166"/>
    <d v="2023-11-21T00:00:00"/>
    <x v="1436"/>
    <d v="2023-11-27T00:00:00"/>
    <s v="Raw Material"/>
    <x v="0"/>
    <x v="977"/>
    <s v="L"/>
    <m/>
    <x v="19"/>
    <x v="711"/>
    <n v="0"/>
    <n v="0"/>
    <x v="10"/>
    <x v="673"/>
    <n v="504000"/>
    <m/>
    <n v="90720"/>
    <m/>
    <m/>
    <m/>
    <m/>
    <m/>
    <m/>
    <m/>
    <m/>
    <m/>
    <m/>
    <m/>
    <s v="OK"/>
    <m/>
    <m/>
    <m/>
    <s v="YARN"/>
    <n v="694.21487603305786"/>
    <n v="124.95867768595042"/>
    <n v="0"/>
    <x v="341"/>
  </r>
  <r>
    <n v="167"/>
    <d v="2023-09-25T00:00:00"/>
    <x v="1437"/>
    <d v="2023-11-27T00:00:00"/>
    <s v="Raw Material"/>
    <x v="0"/>
    <x v="978"/>
    <s v="L"/>
    <m/>
    <x v="0"/>
    <x v="712"/>
    <n v="0"/>
    <n v="0"/>
    <x v="0"/>
    <x v="0"/>
    <n v="31595368"/>
    <m/>
    <n v="5687166.2400000002"/>
    <m/>
    <m/>
    <m/>
    <m/>
    <m/>
    <m/>
    <d v="2024-04-15T00:00:00"/>
    <m/>
    <m/>
    <m/>
    <m/>
    <s v="OK"/>
    <m/>
    <m/>
    <m/>
    <s v="Raw Cotton"/>
    <n v="506.37660068915778"/>
    <n v="91.147788124048404"/>
    <n v="0"/>
    <x v="334"/>
  </r>
  <r>
    <n v="168"/>
    <d v="2023-11-01T00:00:00"/>
    <x v="1438"/>
    <d v="2023-12-04T00:00:00"/>
    <s v="Raw Material"/>
    <x v="0"/>
    <x v="266"/>
    <s v="L"/>
    <m/>
    <x v="33"/>
    <x v="617"/>
    <n v="0"/>
    <n v="0"/>
    <x v="12"/>
    <x v="674"/>
    <n v="153750"/>
    <m/>
    <n v="27675"/>
    <m/>
    <m/>
    <m/>
    <m/>
    <m/>
    <m/>
    <d v="2024-04-15T00:00:00"/>
    <m/>
    <m/>
    <m/>
    <m/>
    <s v="OK"/>
    <m/>
    <m/>
    <m/>
    <s v="Chemical"/>
    <n v="1025"/>
    <n v="184.5"/>
    <n v="0"/>
    <x v="87"/>
  </r>
  <r>
    <n v="169"/>
    <d v="2023-11-01T00:00:00"/>
    <x v="1439"/>
    <d v="2023-12-04T00:00:00"/>
    <s v="Raw Material"/>
    <x v="0"/>
    <x v="322"/>
    <s v="L"/>
    <m/>
    <x v="42"/>
    <x v="713"/>
    <n v="0"/>
    <n v="0"/>
    <x v="12"/>
    <x v="675"/>
    <n v="875000"/>
    <m/>
    <n v="157500"/>
    <m/>
    <m/>
    <m/>
    <m/>
    <m/>
    <m/>
    <d v="2024-04-15T00:00:00"/>
    <m/>
    <m/>
    <m/>
    <m/>
    <s v="OK"/>
    <m/>
    <m/>
    <m/>
    <s v="Chemical"/>
    <n v="3500"/>
    <n v="630"/>
    <n v="0"/>
    <x v="87"/>
  </r>
  <r>
    <n v="170"/>
    <d v="2023-11-01T00:00:00"/>
    <x v="1440"/>
    <d v="2023-12-04T00:00:00"/>
    <s v="Raw Material"/>
    <x v="0"/>
    <x v="436"/>
    <s v="L"/>
    <m/>
    <x v="33"/>
    <x v="659"/>
    <n v="0"/>
    <n v="0"/>
    <x v="12"/>
    <x v="676"/>
    <n v="1814400"/>
    <m/>
    <n v="326592"/>
    <m/>
    <m/>
    <m/>
    <m/>
    <m/>
    <m/>
    <d v="2024-04-15T00:00:00"/>
    <m/>
    <m/>
    <m/>
    <m/>
    <s v="OK"/>
    <m/>
    <m/>
    <m/>
    <s v="Chemical"/>
    <n v="720"/>
    <n v="129.6"/>
    <n v="0"/>
    <x v="87"/>
  </r>
  <r>
    <n v="171"/>
    <d v="2023-11-04T00:00:00"/>
    <x v="1441"/>
    <d v="2023-12-04T00:00:00"/>
    <s v="Raw Material"/>
    <x v="0"/>
    <x v="143"/>
    <s v="L"/>
    <m/>
    <x v="34"/>
    <x v="123"/>
    <n v="0"/>
    <n v="0"/>
    <x v="5"/>
    <x v="677"/>
    <n v="4005000"/>
    <m/>
    <n v="720900"/>
    <m/>
    <m/>
    <m/>
    <m/>
    <m/>
    <m/>
    <d v="2024-04-15T00:00:00"/>
    <m/>
    <m/>
    <m/>
    <m/>
    <s v="OK"/>
    <m/>
    <m/>
    <m/>
    <s v="DYES"/>
    <n v="500.625"/>
    <n v="90.112499999999997"/>
    <n v="0"/>
    <x v="89"/>
  </r>
  <r>
    <n v="172"/>
    <d v="2023-11-01T00:00:00"/>
    <x v="1442"/>
    <d v="2023-12-04T00:00:00"/>
    <s v="Raw Material"/>
    <x v="0"/>
    <x v="339"/>
    <s v="L"/>
    <m/>
    <x v="43"/>
    <x v="282"/>
    <n v="0"/>
    <n v="0"/>
    <x v="5"/>
    <x v="678"/>
    <n v="2121000"/>
    <m/>
    <n v="381780"/>
    <m/>
    <m/>
    <m/>
    <m/>
    <m/>
    <m/>
    <d v="2024-04-15T00:00:00"/>
    <m/>
    <m/>
    <m/>
    <m/>
    <s v="OK"/>
    <m/>
    <m/>
    <m/>
    <s v="DYES"/>
    <n v="505"/>
    <n v="90.9"/>
    <n v="0"/>
    <x v="87"/>
  </r>
  <r>
    <n v="173"/>
    <d v="2023-11-01T00:00:00"/>
    <x v="1443"/>
    <d v="2023-12-04T00:00:00"/>
    <s v="Raw Material"/>
    <x v="0"/>
    <x v="979"/>
    <s v="L"/>
    <m/>
    <x v="118"/>
    <x v="574"/>
    <n v="0"/>
    <n v="0"/>
    <x v="12"/>
    <x v="679"/>
    <n v="1657040"/>
    <m/>
    <n v="298267.2"/>
    <m/>
    <m/>
    <m/>
    <m/>
    <m/>
    <m/>
    <d v="2024-04-15T00:00:00"/>
    <m/>
    <m/>
    <m/>
    <m/>
    <s v="OK"/>
    <m/>
    <m/>
    <m/>
    <s v="Chemical"/>
    <n v="538"/>
    <n v="96.84"/>
    <n v="0"/>
    <x v="87"/>
  </r>
  <r>
    <n v="174"/>
    <d v="2023-11-01T00:00:00"/>
    <x v="1444"/>
    <d v="2023-12-04T00:00:00"/>
    <s v="Raw Material"/>
    <x v="0"/>
    <x v="300"/>
    <s v="L"/>
    <m/>
    <x v="43"/>
    <x v="282"/>
    <n v="0"/>
    <n v="0"/>
    <x v="5"/>
    <x v="678"/>
    <n v="808000"/>
    <m/>
    <n v="145440"/>
    <m/>
    <m/>
    <m/>
    <m/>
    <m/>
    <m/>
    <d v="2024-04-15T00:00:00"/>
    <m/>
    <m/>
    <m/>
    <m/>
    <s v="OK"/>
    <m/>
    <m/>
    <m/>
    <s v="DYES"/>
    <n v="505"/>
    <n v="90.9"/>
    <n v="0"/>
    <x v="87"/>
  </r>
  <r>
    <n v="175"/>
    <d v="2023-11-01T00:00:00"/>
    <x v="1445"/>
    <d v="2023-12-04T00:00:00"/>
    <s v="Raw Material"/>
    <x v="0"/>
    <x v="980"/>
    <s v="L"/>
    <m/>
    <x v="43"/>
    <x v="282"/>
    <n v="0"/>
    <n v="0"/>
    <x v="5"/>
    <x v="678"/>
    <n v="1111000"/>
    <m/>
    <n v="199980"/>
    <m/>
    <m/>
    <m/>
    <m/>
    <m/>
    <m/>
    <d v="2024-04-15T00:00:00"/>
    <m/>
    <m/>
    <m/>
    <m/>
    <s v="OK"/>
    <m/>
    <m/>
    <m/>
    <s v="DYES"/>
    <n v="505"/>
    <n v="90.9"/>
    <n v="0"/>
    <x v="87"/>
  </r>
  <r>
    <n v="175"/>
    <d v="2023-11-01T00:00:00"/>
    <x v="1445"/>
    <d v="2023-12-04T00:00:00"/>
    <s v="Raw Material"/>
    <x v="0"/>
    <x v="981"/>
    <s v="L"/>
    <m/>
    <x v="118"/>
    <x v="574"/>
    <n v="0"/>
    <n v="0"/>
    <x v="12"/>
    <x v="679"/>
    <n v="1065240"/>
    <m/>
    <n v="191743.19999999998"/>
    <m/>
    <m/>
    <m/>
    <m/>
    <m/>
    <m/>
    <d v="2024-04-15T00:00:00"/>
    <m/>
    <m/>
    <m/>
    <m/>
    <s v="OK"/>
    <m/>
    <m/>
    <m/>
    <s v="Chemical"/>
    <n v="538"/>
    <n v="96.839999999999989"/>
    <n v="0"/>
    <x v="87"/>
  </r>
  <r>
    <n v="176"/>
    <d v="2023-11-01T00:00:00"/>
    <x v="1446"/>
    <d v="2023-12-04T00:00:00"/>
    <s v="Raw Material"/>
    <x v="0"/>
    <x v="495"/>
    <s v="L"/>
    <m/>
    <x v="38"/>
    <x v="613"/>
    <n v="0"/>
    <n v="0"/>
    <x v="12"/>
    <x v="680"/>
    <n v="391500"/>
    <m/>
    <n v="70470"/>
    <m/>
    <m/>
    <m/>
    <m/>
    <m/>
    <m/>
    <d v="2024-04-15T00:00:00"/>
    <m/>
    <m/>
    <m/>
    <m/>
    <s v="OK"/>
    <m/>
    <m/>
    <m/>
    <s v="Chemical"/>
    <n v="725"/>
    <n v="130.5"/>
    <n v="0"/>
    <x v="87"/>
  </r>
  <r>
    <n v="177"/>
    <d v="2023-11-01T00:00:00"/>
    <x v="1447"/>
    <d v="2023-12-04T00:00:00"/>
    <s v="Raw Material"/>
    <x v="0"/>
    <x v="110"/>
    <s v="L"/>
    <m/>
    <x v="119"/>
    <x v="568"/>
    <n v="0"/>
    <n v="0"/>
    <x v="5"/>
    <x v="681"/>
    <n v="155800"/>
    <m/>
    <n v="28044"/>
    <m/>
    <m/>
    <m/>
    <m/>
    <m/>
    <m/>
    <d v="2024-04-15T00:00:00"/>
    <m/>
    <m/>
    <m/>
    <m/>
    <s v="OK"/>
    <m/>
    <m/>
    <m/>
    <s v="DYES"/>
    <n v="779"/>
    <n v="140.22"/>
    <n v="0"/>
    <x v="87"/>
  </r>
  <r>
    <n v="177"/>
    <d v="2023-11-01T00:00:00"/>
    <x v="1447"/>
    <d v="2023-12-04T00:00:00"/>
    <s v="Raw Material"/>
    <x v="0"/>
    <x v="196"/>
    <s v="L"/>
    <m/>
    <x v="120"/>
    <x v="714"/>
    <n v="0"/>
    <n v="0"/>
    <x v="12"/>
    <x v="682"/>
    <n v="105600"/>
    <m/>
    <n v="19008"/>
    <m/>
    <m/>
    <m/>
    <m/>
    <m/>
    <m/>
    <d v="2024-04-15T00:00:00"/>
    <m/>
    <m/>
    <m/>
    <m/>
    <s v="OK"/>
    <m/>
    <m/>
    <m/>
    <s v="Chemical"/>
    <n v="264"/>
    <n v="47.52"/>
    <n v="0"/>
    <x v="87"/>
  </r>
  <r>
    <n v="178"/>
    <d v="2023-11-01T00:00:00"/>
    <x v="1448"/>
    <d v="2023-12-04T00:00:00"/>
    <s v="Raw Material"/>
    <x v="0"/>
    <x v="521"/>
    <s v="L"/>
    <m/>
    <x v="64"/>
    <x v="715"/>
    <n v="0"/>
    <n v="0"/>
    <x v="5"/>
    <x v="683"/>
    <n v="147500"/>
    <m/>
    <n v="26550"/>
    <m/>
    <m/>
    <m/>
    <m/>
    <m/>
    <m/>
    <d v="2024-04-15T00:00:00"/>
    <m/>
    <m/>
    <m/>
    <m/>
    <s v="OK"/>
    <m/>
    <m/>
    <m/>
    <s v="DYES"/>
    <n v="5900"/>
    <n v="1062"/>
    <n v="0"/>
    <x v="87"/>
  </r>
  <r>
    <n v="179"/>
    <d v="2023-11-01T00:00:00"/>
    <x v="1449"/>
    <d v="2023-12-04T00:00:00"/>
    <s v="Raw Material"/>
    <x v="0"/>
    <x v="196"/>
    <s v="L"/>
    <m/>
    <x v="49"/>
    <x v="716"/>
    <n v="0"/>
    <n v="0"/>
    <x v="12"/>
    <x v="684"/>
    <n v="92000"/>
    <m/>
    <n v="16560"/>
    <m/>
    <m/>
    <m/>
    <m/>
    <m/>
    <m/>
    <d v="2024-04-15T00:00:00"/>
    <m/>
    <m/>
    <m/>
    <m/>
    <s v="OK"/>
    <m/>
    <m/>
    <m/>
    <s v="Chemical"/>
    <n v="230"/>
    <n v="41.4"/>
    <n v="0"/>
    <x v="87"/>
  </r>
  <r>
    <n v="180"/>
    <d v="2023-11-01T00:00:00"/>
    <x v="1450"/>
    <d v="2023-12-04T00:00:00"/>
    <s v="Raw Material"/>
    <x v="0"/>
    <x v="13"/>
    <s v="L"/>
    <m/>
    <x v="77"/>
    <x v="82"/>
    <n v="0"/>
    <n v="0"/>
    <x v="5"/>
    <x v="685"/>
    <n v="862500"/>
    <m/>
    <n v="155250"/>
    <m/>
    <m/>
    <m/>
    <m/>
    <m/>
    <m/>
    <d v="2024-04-15T00:00:00"/>
    <m/>
    <m/>
    <m/>
    <m/>
    <s v="OK"/>
    <m/>
    <m/>
    <m/>
    <s v="DYES"/>
    <n v="345"/>
    <n v="62.1"/>
    <n v="0"/>
    <x v="87"/>
  </r>
  <r>
    <n v="181"/>
    <d v="2023-11-04T00:00:00"/>
    <x v="1451"/>
    <d v="2023-12-04T00:00:00"/>
    <s v="Raw Material"/>
    <x v="0"/>
    <x v="496"/>
    <s v="L"/>
    <m/>
    <x v="33"/>
    <x v="699"/>
    <n v="0"/>
    <n v="0"/>
    <x v="12"/>
    <x v="686"/>
    <n v="111800"/>
    <m/>
    <n v="20124"/>
    <m/>
    <m/>
    <m/>
    <m/>
    <m/>
    <m/>
    <d v="2024-04-15T00:00:00"/>
    <m/>
    <m/>
    <m/>
    <m/>
    <s v="OK"/>
    <m/>
    <m/>
    <m/>
    <s v="Chemical"/>
    <n v="430"/>
    <n v="77.400000000000006"/>
    <n v="0"/>
    <x v="89"/>
  </r>
  <r>
    <n v="182"/>
    <d v="2023-11-04T00:00:00"/>
    <x v="1452"/>
    <d v="2023-12-04T00:00:00"/>
    <s v="Raw Material"/>
    <x v="0"/>
    <x v="130"/>
    <s v="L"/>
    <m/>
    <x v="30"/>
    <x v="485"/>
    <n v="0"/>
    <n v="0"/>
    <x v="12"/>
    <x v="687"/>
    <n v="700000"/>
    <m/>
    <n v="126000"/>
    <m/>
    <m/>
    <m/>
    <m/>
    <m/>
    <m/>
    <d v="2024-04-15T00:00:00"/>
    <m/>
    <m/>
    <m/>
    <m/>
    <s v="OK"/>
    <m/>
    <m/>
    <m/>
    <s v="Chemical"/>
    <n v="140"/>
    <n v="25.2"/>
    <n v="0"/>
    <x v="89"/>
  </r>
  <r>
    <n v="183"/>
    <d v="2023-11-03T00:00:00"/>
    <x v="1453"/>
    <d v="2023-12-07T00:00:00"/>
    <s v="Raw Material"/>
    <x v="0"/>
    <x v="130"/>
    <s v="L"/>
    <m/>
    <x v="30"/>
    <x v="287"/>
    <n v="0"/>
    <n v="0"/>
    <x v="12"/>
    <x v="687"/>
    <n v="975000"/>
    <m/>
    <n v="175500"/>
    <m/>
    <m/>
    <m/>
    <m/>
    <m/>
    <m/>
    <d v="2024-04-15T00:00:00"/>
    <m/>
    <m/>
    <m/>
    <m/>
    <s v="OK"/>
    <m/>
    <m/>
    <m/>
    <s v="Chemical"/>
    <n v="195"/>
    <n v="35.1"/>
    <n v="0"/>
    <x v="88"/>
  </r>
  <r>
    <n v="184"/>
    <d v="2023-11-01T00:00:00"/>
    <x v="1454"/>
    <d v="2023-12-14T00:00:00"/>
    <s v="Raw Material"/>
    <x v="0"/>
    <x v="130"/>
    <s v="L"/>
    <m/>
    <x v="30"/>
    <x v="485"/>
    <n v="0"/>
    <n v="0"/>
    <x v="12"/>
    <x v="687"/>
    <n v="975000"/>
    <m/>
    <n v="175500"/>
    <m/>
    <m/>
    <m/>
    <m/>
    <m/>
    <m/>
    <d v="2024-04-15T00:00:00"/>
    <m/>
    <m/>
    <m/>
    <m/>
    <s v="OK"/>
    <m/>
    <m/>
    <m/>
    <s v="Chemical"/>
    <n v="195"/>
    <n v="35.1"/>
    <n v="0"/>
    <x v="87"/>
  </r>
  <r>
    <n v="185"/>
    <d v="2023-11-01T00:00:00"/>
    <x v="1455"/>
    <d v="2023-12-21T00:00:00"/>
    <s v="Raw Material"/>
    <x v="0"/>
    <x v="130"/>
    <s v="L"/>
    <m/>
    <x v="30"/>
    <x v="287"/>
    <n v="0"/>
    <n v="0"/>
    <x v="12"/>
    <x v="688"/>
    <n v="975000"/>
    <m/>
    <n v="175500"/>
    <m/>
    <m/>
    <m/>
    <m/>
    <m/>
    <m/>
    <d v="2024-04-15T00:00:00"/>
    <m/>
    <m/>
    <m/>
    <m/>
    <s v="OK"/>
    <m/>
    <m/>
    <m/>
    <s v="Chemical"/>
    <n v="195"/>
    <n v="35.1"/>
    <n v="0"/>
    <x v="87"/>
  </r>
  <r>
    <n v="186"/>
    <d v="2023-11-01T00:00:00"/>
    <x v="1456"/>
    <d v="2023-12-23T00:00:00"/>
    <s v="Raw Material"/>
    <x v="0"/>
    <x v="130"/>
    <s v="L"/>
    <m/>
    <x v="30"/>
    <x v="717"/>
    <n v="0"/>
    <n v="0"/>
    <x v="12"/>
    <x v="687"/>
    <n v="815000"/>
    <m/>
    <n v="146700"/>
    <m/>
    <m/>
    <m/>
    <m/>
    <m/>
    <m/>
    <d v="2024-04-15T00:00:00"/>
    <m/>
    <m/>
    <m/>
    <m/>
    <s v="OK"/>
    <m/>
    <m/>
    <m/>
    <s v="Chemical"/>
    <n v="163"/>
    <n v="29.34"/>
    <n v="0"/>
    <x v="87"/>
  </r>
  <r>
    <n v="187"/>
    <d v="2023-12-01T00:00:00"/>
    <x v="1457"/>
    <d v="2023-12-26T00:00:00"/>
    <s v="Raw Material"/>
    <x v="0"/>
    <x v="130"/>
    <s v="L"/>
    <m/>
    <x v="30"/>
    <x v="717"/>
    <n v="0"/>
    <n v="0"/>
    <x v="12"/>
    <x v="687"/>
    <n v="815000"/>
    <m/>
    <n v="146700"/>
    <m/>
    <m/>
    <m/>
    <m/>
    <m/>
    <m/>
    <d v="2024-04-15T00:00:00"/>
    <m/>
    <m/>
    <m/>
    <m/>
    <s v="OK"/>
    <m/>
    <m/>
    <m/>
    <s v="Chemical"/>
    <n v="163"/>
    <n v="29.34"/>
    <n v="0"/>
    <x v="99"/>
  </r>
  <r>
    <n v="188"/>
    <d v="2023-12-01T00:00:00"/>
    <x v="1458"/>
    <d v="2023-12-26T00:00:00"/>
    <s v="Raw Material"/>
    <x v="0"/>
    <x v="130"/>
    <s v="L"/>
    <m/>
    <x v="30"/>
    <x v="717"/>
    <n v="0"/>
    <n v="0"/>
    <x v="12"/>
    <x v="687"/>
    <n v="815000"/>
    <m/>
    <n v="146700"/>
    <m/>
    <m/>
    <m/>
    <m/>
    <m/>
    <m/>
    <d v="2024-04-15T00:00:00"/>
    <m/>
    <m/>
    <m/>
    <m/>
    <s v="OK"/>
    <m/>
    <m/>
    <m/>
    <s v="Chemical"/>
    <n v="163"/>
    <n v="29.34"/>
    <n v="0"/>
    <x v="99"/>
  </r>
  <r>
    <n v="189"/>
    <d v="2023-12-01T00:00:00"/>
    <x v="1459"/>
    <d v="2023-12-26T00:00:00"/>
    <s v="Raw Material"/>
    <x v="0"/>
    <x v="146"/>
    <s v="L"/>
    <m/>
    <x v="30"/>
    <x v="718"/>
    <n v="0"/>
    <n v="0"/>
    <x v="12"/>
    <x v="689"/>
    <n v="573000"/>
    <m/>
    <n v="103140"/>
    <m/>
    <m/>
    <m/>
    <m/>
    <m/>
    <m/>
    <d v="2024-04-15T00:00:00"/>
    <m/>
    <m/>
    <m/>
    <m/>
    <s v="OK"/>
    <m/>
    <m/>
    <m/>
    <s v="Chemical"/>
    <n v="191"/>
    <n v="34.380000000000003"/>
    <n v="0"/>
    <x v="99"/>
  </r>
  <r>
    <n v="190"/>
    <d v="2023-12-01T00:00:00"/>
    <x v="1460"/>
    <d v="2023-12-26T00:00:00"/>
    <s v="Raw Material"/>
    <x v="0"/>
    <x v="262"/>
    <s v="L"/>
    <m/>
    <x v="30"/>
    <x v="717"/>
    <n v="0"/>
    <n v="0"/>
    <x v="12"/>
    <x v="687"/>
    <n v="652000"/>
    <m/>
    <n v="117360"/>
    <m/>
    <m/>
    <m/>
    <m/>
    <m/>
    <m/>
    <d v="2024-04-15T00:00:00"/>
    <m/>
    <m/>
    <m/>
    <m/>
    <s v="OK"/>
    <m/>
    <m/>
    <m/>
    <s v="Chemical"/>
    <n v="163"/>
    <n v="29.34"/>
    <n v="0"/>
    <x v="99"/>
  </r>
  <r>
    <n v="191"/>
    <d v="2023-12-01T00:00:00"/>
    <x v="1461"/>
    <d v="2023-12-26T00:00:00"/>
    <s v="Raw Material"/>
    <x v="0"/>
    <x v="130"/>
    <s v="L"/>
    <m/>
    <x v="30"/>
    <x v="719"/>
    <n v="0"/>
    <n v="0"/>
    <x v="12"/>
    <x v="688"/>
    <n v="1025000"/>
    <m/>
    <n v="184500"/>
    <m/>
    <m/>
    <m/>
    <m/>
    <m/>
    <m/>
    <d v="2024-04-15T00:00:00"/>
    <m/>
    <m/>
    <m/>
    <m/>
    <s v="OK"/>
    <m/>
    <m/>
    <m/>
    <s v="Chemical"/>
    <n v="205"/>
    <n v="36.9"/>
    <n v="0"/>
    <x v="99"/>
  </r>
  <r>
    <n v="192"/>
    <d v="2023-12-01T00:00:00"/>
    <x v="1462"/>
    <d v="2023-12-26T00:00:00"/>
    <s v="Raw Material"/>
    <x v="0"/>
    <x v="130"/>
    <s v="L"/>
    <m/>
    <x v="30"/>
    <x v="717"/>
    <n v="0"/>
    <n v="0"/>
    <x v="12"/>
    <x v="687"/>
    <n v="815000"/>
    <m/>
    <n v="146700"/>
    <m/>
    <m/>
    <m/>
    <m/>
    <m/>
    <m/>
    <d v="2024-04-15T00:00:00"/>
    <m/>
    <m/>
    <m/>
    <m/>
    <s v="OK"/>
    <m/>
    <m/>
    <m/>
    <s v="Chemical"/>
    <n v="163"/>
    <n v="29.34"/>
    <n v="0"/>
    <x v="99"/>
  </r>
  <r>
    <n v="193"/>
    <d v="2023-12-01T00:00:00"/>
    <x v="1463"/>
    <d v="2023-12-26T00:00:00"/>
    <s v="Raw Material"/>
    <x v="0"/>
    <x v="130"/>
    <s v="L"/>
    <m/>
    <x v="30"/>
    <x v="717"/>
    <n v="0"/>
    <n v="0"/>
    <x v="12"/>
    <x v="687"/>
    <n v="815000"/>
    <m/>
    <n v="146700"/>
    <m/>
    <m/>
    <m/>
    <m/>
    <m/>
    <m/>
    <d v="2024-04-15T00:00:00"/>
    <m/>
    <m/>
    <m/>
    <m/>
    <s v="OK"/>
    <m/>
    <m/>
    <m/>
    <s v="Chemical"/>
    <n v="163"/>
    <n v="29.34"/>
    <n v="0"/>
    <x v="99"/>
  </r>
  <r>
    <n v="194"/>
    <d v="2023-12-01T00:00:00"/>
    <x v="1464"/>
    <d v="2023-12-26T00:00:00"/>
    <s v="Raw Material"/>
    <x v="0"/>
    <x v="130"/>
    <s v="L"/>
    <m/>
    <x v="30"/>
    <x v="287"/>
    <n v="0"/>
    <n v="0"/>
    <x v="12"/>
    <x v="688"/>
    <n v="975000"/>
    <m/>
    <n v="175500"/>
    <m/>
    <m/>
    <m/>
    <m/>
    <m/>
    <m/>
    <d v="2024-04-15T00:00:00"/>
    <m/>
    <m/>
    <m/>
    <m/>
    <s v="OK"/>
    <m/>
    <m/>
    <m/>
    <s v="Chemical"/>
    <n v="195"/>
    <n v="35.1"/>
    <n v="0"/>
    <x v="99"/>
  </r>
  <r>
    <n v="195"/>
    <d v="2023-12-01T00:00:00"/>
    <x v="1465"/>
    <d v="2023-12-26T00:00:00"/>
    <s v="Raw Material"/>
    <x v="0"/>
    <x v="256"/>
    <s v="L"/>
    <m/>
    <x v="30"/>
    <x v="719"/>
    <n v="0"/>
    <n v="0"/>
    <x v="12"/>
    <x v="688"/>
    <n v="205000"/>
    <m/>
    <n v="36900"/>
    <m/>
    <m/>
    <m/>
    <m/>
    <m/>
    <m/>
    <d v="2024-04-15T00:00:00"/>
    <m/>
    <m/>
    <m/>
    <m/>
    <s v="OK"/>
    <m/>
    <m/>
    <m/>
    <s v="Chemical"/>
    <n v="205"/>
    <n v="36.9"/>
    <n v="0"/>
    <x v="99"/>
  </r>
  <r>
    <n v="196"/>
    <d v="2023-12-01T00:00:00"/>
    <x v="1466"/>
    <d v="2023-12-26T00:00:00"/>
    <s v="Raw Material"/>
    <x v="0"/>
    <x v="146"/>
    <s v="L"/>
    <m/>
    <x v="30"/>
    <x v="717"/>
    <n v="0"/>
    <n v="0"/>
    <x v="12"/>
    <x v="687"/>
    <n v="489000"/>
    <m/>
    <n v="88020"/>
    <m/>
    <m/>
    <m/>
    <m/>
    <m/>
    <m/>
    <d v="2024-04-15T00:00:00"/>
    <m/>
    <m/>
    <m/>
    <m/>
    <s v="OK"/>
    <m/>
    <m/>
    <m/>
    <s v="Chemical"/>
    <n v="163"/>
    <n v="29.34"/>
    <n v="0"/>
    <x v="99"/>
  </r>
  <r>
    <n v="197"/>
    <d v="2023-12-01T00:00:00"/>
    <x v="1467"/>
    <d v="2023-12-26T00:00:00"/>
    <s v="Raw Material"/>
    <x v="0"/>
    <x v="262"/>
    <s v="L"/>
    <m/>
    <x v="30"/>
    <x v="717"/>
    <n v="0"/>
    <n v="0"/>
    <x v="12"/>
    <x v="687"/>
    <n v="652000"/>
    <m/>
    <n v="117360"/>
    <m/>
    <m/>
    <m/>
    <m/>
    <m/>
    <m/>
    <d v="2024-04-15T00:00:00"/>
    <m/>
    <m/>
    <m/>
    <m/>
    <s v="OK"/>
    <m/>
    <m/>
    <m/>
    <s v="Chemical"/>
    <n v="163"/>
    <n v="29.34"/>
    <n v="0"/>
    <x v="99"/>
  </r>
  <r>
    <n v="198"/>
    <d v="2023-12-01T00:00:00"/>
    <x v="1468"/>
    <d v="2023-12-26T00:00:00"/>
    <s v="Raw Material"/>
    <x v="0"/>
    <x v="262"/>
    <s v="L"/>
    <m/>
    <x v="30"/>
    <x v="720"/>
    <n v="0"/>
    <n v="0"/>
    <x v="12"/>
    <x v="689"/>
    <n v="694000"/>
    <m/>
    <n v="124920"/>
    <m/>
    <m/>
    <m/>
    <m/>
    <m/>
    <m/>
    <d v="2024-04-15T00:00:00"/>
    <m/>
    <m/>
    <m/>
    <m/>
    <s v="OK"/>
    <m/>
    <m/>
    <m/>
    <s v="Chemical"/>
    <n v="173.5"/>
    <n v="31.23"/>
    <n v="0"/>
    <x v="99"/>
  </r>
  <r>
    <n v="199"/>
    <d v="2023-12-01T00:00:00"/>
    <x v="1469"/>
    <d v="2023-12-26T00:00:00"/>
    <s v="Raw Material"/>
    <x v="0"/>
    <x v="262"/>
    <s v="L"/>
    <m/>
    <x v="30"/>
    <x v="719"/>
    <n v="0"/>
    <n v="0"/>
    <x v="12"/>
    <x v="688"/>
    <n v="820000"/>
    <m/>
    <n v="147600"/>
    <m/>
    <m/>
    <m/>
    <m/>
    <m/>
    <m/>
    <d v="2024-04-15T00:00:00"/>
    <m/>
    <m/>
    <m/>
    <m/>
    <s v="OK"/>
    <m/>
    <m/>
    <m/>
    <s v="Chemical"/>
    <n v="205"/>
    <n v="36.9"/>
    <n v="0"/>
    <x v="99"/>
  </r>
  <r>
    <n v="200"/>
    <d v="2023-12-01T00:00:00"/>
    <x v="1470"/>
    <d v="2023-12-26T00:00:00"/>
    <s v="Raw Material"/>
    <x v="0"/>
    <x v="521"/>
    <s v="L"/>
    <m/>
    <x v="34"/>
    <x v="721"/>
    <n v="0"/>
    <n v="0"/>
    <x v="5"/>
    <x v="690"/>
    <n v="58750"/>
    <m/>
    <n v="10575"/>
    <m/>
    <m/>
    <m/>
    <m/>
    <m/>
    <m/>
    <d v="2024-04-15T00:00:00"/>
    <m/>
    <m/>
    <m/>
    <m/>
    <s v="OK"/>
    <m/>
    <m/>
    <m/>
    <s v="DYES"/>
    <n v="2350"/>
    <n v="423"/>
    <n v="0"/>
    <x v="99"/>
  </r>
  <r>
    <n v="201"/>
    <d v="2023-12-01T00:00:00"/>
    <x v="1471"/>
    <d v="2023-12-26T00:00:00"/>
    <s v="Raw Material"/>
    <x v="0"/>
    <x v="135"/>
    <s v="L"/>
    <m/>
    <x v="33"/>
    <x v="722"/>
    <n v="0"/>
    <n v="0"/>
    <x v="12"/>
    <x v="691"/>
    <n v="1500000"/>
    <m/>
    <n v="270000"/>
    <m/>
    <m/>
    <m/>
    <m/>
    <m/>
    <m/>
    <d v="2024-04-15T00:00:00"/>
    <m/>
    <m/>
    <m/>
    <m/>
    <s v="OK"/>
    <m/>
    <m/>
    <m/>
    <s v="Chemical"/>
    <n v="1000"/>
    <n v="180"/>
    <n v="0"/>
    <x v="99"/>
  </r>
  <r>
    <n v="202"/>
    <d v="2023-12-01T00:00:00"/>
    <x v="1472"/>
    <d v="2023-12-26T00:00:00"/>
    <s v="Raw Material"/>
    <x v="0"/>
    <x v="982"/>
    <s v="L"/>
    <m/>
    <x v="0"/>
    <x v="705"/>
    <n v="0"/>
    <n v="0"/>
    <x v="0"/>
    <x v="0"/>
    <n v="15128135"/>
    <m/>
    <n v="2723064.3"/>
    <m/>
    <m/>
    <m/>
    <m/>
    <m/>
    <m/>
    <d v="2024-06-07T00:00:00"/>
    <m/>
    <m/>
    <m/>
    <m/>
    <s v="OK"/>
    <m/>
    <m/>
    <m/>
    <s v="Raw Cotton"/>
    <n v="448.77291604865025"/>
    <n v="80.779124888757039"/>
    <n v="0"/>
    <x v="99"/>
  </r>
  <r>
    <n v="203"/>
    <d v="2023-12-01T00:00:00"/>
    <x v="1473"/>
    <d v="2023-12-26T00:00:00"/>
    <s v="Raw Material"/>
    <x v="0"/>
    <x v="983"/>
    <s v="L"/>
    <m/>
    <x v="0"/>
    <x v="723"/>
    <n v="0"/>
    <n v="0"/>
    <x v="0"/>
    <x v="0"/>
    <n v="1544660"/>
    <m/>
    <n v="278038.8"/>
    <m/>
    <m/>
    <m/>
    <m/>
    <m/>
    <m/>
    <d v="2024-06-07T00:00:00"/>
    <m/>
    <m/>
    <m/>
    <m/>
    <s v="OK"/>
    <m/>
    <m/>
    <m/>
    <s v="Raw Cotton"/>
    <n v="45.028568097014926"/>
    <n v="8.1051422574626866"/>
    <n v="0"/>
    <x v="99"/>
  </r>
  <r>
    <n v="204"/>
    <d v="2023-12-01T00:00:00"/>
    <x v="1474"/>
    <d v="2023-12-26T00:00:00"/>
    <s v="Raw Material"/>
    <x v="0"/>
    <x v="984"/>
    <s v="L"/>
    <m/>
    <x v="0"/>
    <x v="88"/>
    <n v="0"/>
    <n v="0"/>
    <x v="0"/>
    <x v="0"/>
    <n v="13062418"/>
    <m/>
    <n v="2351235.2399999998"/>
    <m/>
    <m/>
    <m/>
    <m/>
    <m/>
    <m/>
    <d v="2024-06-07T00:00:00"/>
    <m/>
    <m/>
    <m/>
    <m/>
    <s v="OK"/>
    <m/>
    <m/>
    <m/>
    <s v="Raw Cotton"/>
    <n v="425.99934774810032"/>
    <n v="76.679882594658054"/>
    <n v="0"/>
    <x v="99"/>
  </r>
  <r>
    <n v="205"/>
    <d v="2023-12-01T00:00:00"/>
    <x v="1475"/>
    <d v="2023-12-26T00:00:00"/>
    <s v="Raw Material"/>
    <x v="0"/>
    <x v="985"/>
    <s v="L"/>
    <m/>
    <x v="0"/>
    <x v="92"/>
    <n v="0"/>
    <n v="0"/>
    <x v="0"/>
    <x v="0"/>
    <n v="26096118"/>
    <m/>
    <n v="4697301.24"/>
    <m/>
    <m/>
    <m/>
    <m/>
    <m/>
    <m/>
    <d v="2024-06-07T00:00:00"/>
    <m/>
    <m/>
    <m/>
    <m/>
    <s v="OK"/>
    <m/>
    <m/>
    <m/>
    <s v="Raw Cotton"/>
    <n v="421.98049869021054"/>
    <n v="75.956489764237901"/>
    <n v="0"/>
    <x v="99"/>
  </r>
  <r>
    <n v="206"/>
    <d v="2023-12-01T00:00:00"/>
    <x v="1476"/>
    <d v="2023-12-26T00:00:00"/>
    <s v="Raw Material"/>
    <x v="0"/>
    <x v="986"/>
    <s v="L"/>
    <m/>
    <x v="0"/>
    <x v="700"/>
    <n v="0"/>
    <n v="0"/>
    <x v="0"/>
    <x v="0"/>
    <n v="30199979"/>
    <m/>
    <n v="5435996.2199999997"/>
    <m/>
    <m/>
    <m/>
    <m/>
    <m/>
    <m/>
    <d v="2024-06-07T00:00:00"/>
    <m/>
    <m/>
    <m/>
    <m/>
    <s v="OK"/>
    <m/>
    <m/>
    <m/>
    <s v="Raw Cotton"/>
    <n v="492.98039503754489"/>
    <n v="88.736471106758074"/>
    <n v="0"/>
    <x v="99"/>
  </r>
  <r>
    <n v="207"/>
    <d v="2023-12-01T00:00:00"/>
    <x v="1477"/>
    <d v="2023-12-26T00:00:00"/>
    <s v="Raw Material"/>
    <x v="0"/>
    <x v="903"/>
    <s v="L"/>
    <m/>
    <x v="0"/>
    <x v="543"/>
    <n v="0"/>
    <n v="0"/>
    <x v="0"/>
    <x v="0"/>
    <n v="14762083"/>
    <m/>
    <n v="2657174.94"/>
    <m/>
    <m/>
    <m/>
    <m/>
    <m/>
    <m/>
    <d v="2024-06-07T00:00:00"/>
    <m/>
    <m/>
    <m/>
    <m/>
    <s v="OK"/>
    <m/>
    <m/>
    <m/>
    <s v="Raw Cotton"/>
    <n v="482.26341065011434"/>
    <n v="86.807413917020583"/>
    <n v="0"/>
    <x v="99"/>
  </r>
  <r>
    <n v="208"/>
    <d v="2023-12-01T00:00:00"/>
    <x v="1478"/>
    <d v="2023-12-26T00:00:00"/>
    <s v="Raw Material"/>
    <x v="0"/>
    <x v="987"/>
    <s v="L"/>
    <m/>
    <x v="0"/>
    <x v="704"/>
    <n v="0"/>
    <n v="0"/>
    <x v="0"/>
    <x v="0"/>
    <n v="14567892"/>
    <m/>
    <n v="2622220.56"/>
    <m/>
    <m/>
    <m/>
    <m/>
    <m/>
    <m/>
    <d v="2024-06-07T00:00:00"/>
    <m/>
    <m/>
    <m/>
    <m/>
    <s v="OK"/>
    <m/>
    <m/>
    <m/>
    <s v="Raw Cotton"/>
    <n v="450.11252896647613"/>
    <n v="81.020255213965712"/>
    <n v="0"/>
    <x v="99"/>
  </r>
  <r>
    <n v="209"/>
    <d v="2023-12-01T00:00:00"/>
    <x v="1479"/>
    <d v="2023-12-26T00:00:00"/>
    <s v="Raw Material"/>
    <x v="0"/>
    <x v="988"/>
    <s v="L"/>
    <m/>
    <x v="0"/>
    <x v="84"/>
    <n v="0"/>
    <n v="0"/>
    <x v="0"/>
    <x v="0"/>
    <n v="14520737"/>
    <m/>
    <n v="2613732.6599999997"/>
    <m/>
    <m/>
    <m/>
    <m/>
    <m/>
    <m/>
    <d v="2024-06-07T00:00:00"/>
    <m/>
    <m/>
    <m/>
    <m/>
    <s v="OK"/>
    <m/>
    <m/>
    <m/>
    <s v="Raw Cotton"/>
    <n v="460.82948270390352"/>
    <n v="82.94930688670263"/>
    <n v="0"/>
    <x v="99"/>
  </r>
  <r>
    <n v="210"/>
    <d v="2023-12-01T00:00:00"/>
    <x v="1480"/>
    <d v="2023-12-26T00:00:00"/>
    <s v="Raw Material"/>
    <x v="0"/>
    <x v="989"/>
    <s v="L"/>
    <m/>
    <x v="0"/>
    <x v="705"/>
    <n v="0"/>
    <n v="0"/>
    <x v="0"/>
    <x v="0"/>
    <n v="13894458"/>
    <m/>
    <n v="2501002.44"/>
    <m/>
    <m/>
    <m/>
    <m/>
    <m/>
    <m/>
    <d v="2024-06-07T00:00:00"/>
    <m/>
    <m/>
    <m/>
    <m/>
    <s v="OK"/>
    <m/>
    <m/>
    <m/>
    <s v="Raw Cotton"/>
    <n v="448.77290785181356"/>
    <n v="80.779123413326445"/>
    <n v="0"/>
    <x v="99"/>
  </r>
  <r>
    <n v="211"/>
    <d v="2023-12-01T00:00:00"/>
    <x v="1481"/>
    <d v="2023-12-26T00:00:00"/>
    <s v="Raw Material"/>
    <x v="0"/>
    <x v="990"/>
    <s v="L"/>
    <m/>
    <x v="0"/>
    <x v="705"/>
    <n v="0"/>
    <n v="0"/>
    <x v="0"/>
    <x v="0"/>
    <n v="13920936"/>
    <m/>
    <n v="2505768.48"/>
    <m/>
    <m/>
    <m/>
    <m/>
    <m/>
    <m/>
    <d v="2024-06-07T00:00:00"/>
    <m/>
    <m/>
    <m/>
    <m/>
    <s v="OK"/>
    <m/>
    <m/>
    <m/>
    <s v="Raw Cotton"/>
    <n v="448.77292069632495"/>
    <n v="80.779125725338488"/>
    <n v="0"/>
    <x v="99"/>
  </r>
  <r>
    <n v="212"/>
    <d v="2023-12-01T00:00:00"/>
    <x v="1482"/>
    <d v="2023-12-26T00:00:00"/>
    <s v="Raw Material"/>
    <x v="0"/>
    <x v="991"/>
    <s v="L"/>
    <m/>
    <x v="0"/>
    <x v="705"/>
    <n v="0"/>
    <n v="0"/>
    <x v="0"/>
    <x v="0"/>
    <n v="14086981"/>
    <m/>
    <n v="2535656.58"/>
    <m/>
    <m/>
    <m/>
    <m/>
    <m/>
    <m/>
    <d v="2024-06-07T00:00:00"/>
    <m/>
    <m/>
    <m/>
    <m/>
    <s v="OK"/>
    <m/>
    <m/>
    <m/>
    <s v="Raw Cotton"/>
    <n v="448.77288945524054"/>
    <n v="80.779120101943292"/>
    <n v="0"/>
    <x v="99"/>
  </r>
  <r>
    <n v="213"/>
    <d v="2023-12-01T00:00:00"/>
    <x v="1483"/>
    <d v="2023-12-26T00:00:00"/>
    <s v="Raw Material"/>
    <x v="0"/>
    <x v="992"/>
    <s v="L"/>
    <m/>
    <x v="0"/>
    <x v="103"/>
    <n v="0"/>
    <n v="0"/>
    <x v="0"/>
    <x v="0"/>
    <n v="14461971"/>
    <m/>
    <n v="2603154.7799999998"/>
    <m/>
    <m/>
    <m/>
    <m/>
    <m/>
    <m/>
    <d v="2024-06-07T00:00:00"/>
    <m/>
    <m/>
    <m/>
    <m/>
    <s v="OK"/>
    <m/>
    <m/>
    <m/>
    <s v="Raw Cotton"/>
    <n v="458.15025660520814"/>
    <n v="82.467046188937459"/>
    <n v="0"/>
    <x v="99"/>
  </r>
  <r>
    <n v="214"/>
    <d v="2023-12-01T00:00:00"/>
    <x v="1484"/>
    <d v="2023-12-26T00:00:00"/>
    <s v="Raw Material"/>
    <x v="0"/>
    <x v="993"/>
    <s v="L"/>
    <m/>
    <x v="0"/>
    <x v="705"/>
    <n v="0"/>
    <n v="0"/>
    <x v="0"/>
    <x v="0"/>
    <n v="14011373"/>
    <m/>
    <n v="2522047.14"/>
    <m/>
    <m/>
    <m/>
    <m/>
    <m/>
    <m/>
    <d v="2024-06-07T00:00:00"/>
    <m/>
    <m/>
    <m/>
    <m/>
    <s v="OK"/>
    <m/>
    <m/>
    <m/>
    <s v="Raw Cotton"/>
    <n v="447.43327478844003"/>
    <n v="80.53798946191921"/>
    <n v="0"/>
    <x v="99"/>
  </r>
  <r>
    <n v="215"/>
    <d v="2023-12-01T00:00:00"/>
    <x v="1485"/>
    <d v="2023-12-26T00:00:00"/>
    <s v="Raw Material"/>
    <x v="0"/>
    <x v="994"/>
    <s v="L"/>
    <m/>
    <x v="0"/>
    <x v="705"/>
    <n v="0"/>
    <n v="0"/>
    <x v="0"/>
    <x v="0"/>
    <n v="13867747"/>
    <m/>
    <n v="2496194.46"/>
    <m/>
    <m/>
    <m/>
    <m/>
    <m/>
    <m/>
    <d v="2024-06-07T00:00:00"/>
    <m/>
    <m/>
    <m/>
    <m/>
    <s v="OK"/>
    <m/>
    <m/>
    <m/>
    <s v="Raw Cotton"/>
    <n v="447.43327740853067"/>
    <n v="80.537989933535528"/>
    <n v="0"/>
    <x v="99"/>
  </r>
  <r>
    <n v="216"/>
    <d v="2023-12-01T00:00:00"/>
    <x v="1486"/>
    <d v="2023-12-26T00:00:00"/>
    <s v="Raw Material"/>
    <x v="0"/>
    <x v="995"/>
    <s v="L"/>
    <m/>
    <x v="0"/>
    <x v="705"/>
    <n v="0"/>
    <n v="0"/>
    <x v="0"/>
    <x v="0"/>
    <n v="14531267"/>
    <m/>
    <n v="2615628.06"/>
    <m/>
    <m/>
    <m/>
    <m/>
    <m/>
    <m/>
    <d v="2024-06-07T00:00:00"/>
    <m/>
    <m/>
    <m/>
    <m/>
    <s v="OK"/>
    <m/>
    <m/>
    <m/>
    <s v="Raw Cotton"/>
    <n v="448.77291537986412"/>
    <n v="80.779124768375539"/>
    <n v="0"/>
    <x v="99"/>
  </r>
  <r>
    <n v="217"/>
    <d v="2023-12-01T00:00:00"/>
    <x v="1487"/>
    <d v="2023-12-26T00:00:00"/>
    <s v="Raw Material"/>
    <x v="0"/>
    <x v="996"/>
    <s v="L"/>
    <m/>
    <x v="0"/>
    <x v="92"/>
    <n v="0"/>
    <n v="0"/>
    <x v="0"/>
    <x v="0"/>
    <n v="38947534"/>
    <m/>
    <n v="7010556.1200000001"/>
    <m/>
    <m/>
    <m/>
    <m/>
    <m/>
    <m/>
    <d v="2024-06-07T00:00:00"/>
    <m/>
    <m/>
    <m/>
    <m/>
    <s v="OK"/>
    <m/>
    <m/>
    <m/>
    <s v="Raw Cotton"/>
    <n v="421.98049774098831"/>
    <n v="75.956489593377896"/>
    <n v="0"/>
    <x v="99"/>
  </r>
  <r>
    <n v="218"/>
    <d v="2023-12-01T00:00:00"/>
    <x v="1488"/>
    <d v="2023-12-26T00:00:00"/>
    <s v="Raw Material"/>
    <x v="0"/>
    <x v="997"/>
    <s v="L"/>
    <m/>
    <x v="0"/>
    <x v="45"/>
    <n v="0"/>
    <n v="0"/>
    <x v="0"/>
    <x v="0"/>
    <n v="39019909"/>
    <m/>
    <n v="7023583.6200000001"/>
    <m/>
    <m/>
    <m/>
    <m/>
    <m/>
    <m/>
    <d v="2024-07-10T00:00:00"/>
    <m/>
    <m/>
    <m/>
    <m/>
    <s v="OK"/>
    <m/>
    <m/>
    <m/>
    <s v="Raw Cotton"/>
    <n v="420.6408697433244"/>
    <n v="75.715356553798387"/>
    <n v="0"/>
    <x v="99"/>
  </r>
  <r>
    <n v="219"/>
    <d v="2023-12-01T00:00:00"/>
    <x v="1489"/>
    <d v="2023-12-26T00:00:00"/>
    <s v="Raw Material"/>
    <x v="0"/>
    <x v="868"/>
    <s v="L"/>
    <m/>
    <x v="0"/>
    <x v="84"/>
    <n v="0"/>
    <n v="0"/>
    <x v="0"/>
    <x v="0"/>
    <n v="14290323"/>
    <m/>
    <n v="2572258.14"/>
    <m/>
    <m/>
    <m/>
    <m/>
    <m/>
    <m/>
    <d v="2024-06-07T00:00:00"/>
    <m/>
    <m/>
    <m/>
    <m/>
    <s v="OK"/>
    <m/>
    <m/>
    <m/>
    <s v="Raw Cotton"/>
    <n v="460.82950661077069"/>
    <n v="82.94931118993874"/>
    <n v="0"/>
    <x v="99"/>
  </r>
  <r>
    <n v="220"/>
    <d v="2023-12-01T00:00:00"/>
    <x v="1490"/>
    <d v="2023-12-26T00:00:00"/>
    <s v="Raw Material"/>
    <x v="0"/>
    <x v="998"/>
    <s v="L"/>
    <m/>
    <x v="0"/>
    <x v="84"/>
    <n v="0"/>
    <n v="0"/>
    <x v="0"/>
    <x v="0"/>
    <n v="14160829"/>
    <m/>
    <n v="2548949.2199999997"/>
    <m/>
    <m/>
    <m/>
    <m/>
    <m/>
    <m/>
    <d v="2024-07-10T00:00:00"/>
    <m/>
    <m/>
    <m/>
    <m/>
    <s v="OK"/>
    <m/>
    <m/>
    <m/>
    <s v="Raw Cotton"/>
    <n v="460.82947704123143"/>
    <n v="82.949305867421643"/>
    <n v="0"/>
    <x v="99"/>
  </r>
  <r>
    <n v="221"/>
    <d v="2023-12-01T00:00:00"/>
    <x v="1491"/>
    <d v="2023-12-26T00:00:00"/>
    <s v="Raw Material"/>
    <x v="0"/>
    <x v="999"/>
    <s v="L"/>
    <m/>
    <x v="0"/>
    <x v="703"/>
    <n v="0"/>
    <n v="0"/>
    <x v="0"/>
    <x v="0"/>
    <n v="12588870"/>
    <m/>
    <n v="2265996.6"/>
    <m/>
    <m/>
    <m/>
    <m/>
    <m/>
    <m/>
    <d v="2024-07-10T00:00:00"/>
    <m/>
    <m/>
    <m/>
    <m/>
    <s v="OK"/>
    <m/>
    <m/>
    <m/>
    <s v="Raw Cotton"/>
    <n v="415.28237777924392"/>
    <n v="74.750828000263908"/>
    <n v="0"/>
    <x v="99"/>
  </r>
  <r>
    <n v="222"/>
    <d v="2023-12-01T00:00:00"/>
    <x v="1492"/>
    <d v="2023-12-26T00:00:00"/>
    <s v="Raw Material"/>
    <x v="0"/>
    <x v="1000"/>
    <s v="L"/>
    <m/>
    <x v="0"/>
    <x v="705"/>
    <n v="0"/>
    <n v="0"/>
    <x v="0"/>
    <x v="0"/>
    <n v="13854772"/>
    <m/>
    <n v="2493858.96"/>
    <m/>
    <m/>
    <m/>
    <m/>
    <m/>
    <m/>
    <d v="2024-07-10T00:00:00"/>
    <m/>
    <m/>
    <m/>
    <m/>
    <s v="OK"/>
    <m/>
    <m/>
    <m/>
    <s v="Raw Cotton"/>
    <n v="447.43329565638624"/>
    <n v="80.537993218149523"/>
    <n v="0"/>
    <x v="99"/>
  </r>
  <r>
    <n v="223"/>
    <d v="2023-12-01T00:00:00"/>
    <x v="1493"/>
    <d v="2023-12-26T00:00:00"/>
    <s v="Raw Material"/>
    <x v="0"/>
    <x v="1001"/>
    <s v="L"/>
    <m/>
    <x v="0"/>
    <x v="704"/>
    <n v="0"/>
    <n v="0"/>
    <x v="0"/>
    <x v="0"/>
    <n v="14106527"/>
    <m/>
    <n v="2539174.86"/>
    <m/>
    <m/>
    <m/>
    <m/>
    <m/>
    <m/>
    <d v="2024-07-10T00:00:00"/>
    <m/>
    <m/>
    <m/>
    <m/>
    <s v="OK"/>
    <m/>
    <m/>
    <m/>
    <s v="Raw Cotton"/>
    <n v="450.11253988513084"/>
    <n v="81.020257179323551"/>
    <n v="0"/>
    <x v="99"/>
  </r>
  <r>
    <n v="224"/>
    <d v="2023-12-01T00:00:00"/>
    <x v="1494"/>
    <d v="2023-12-27T00:00:00"/>
    <s v="Raw Material"/>
    <x v="0"/>
    <x v="1002"/>
    <s v="L"/>
    <m/>
    <x v="0"/>
    <x v="704"/>
    <n v="0"/>
    <n v="0"/>
    <x v="0"/>
    <x v="0"/>
    <n v="14079520"/>
    <m/>
    <n v="2534313.6"/>
    <m/>
    <m/>
    <m/>
    <m/>
    <m/>
    <m/>
    <d v="2024-07-10T00:00:00"/>
    <m/>
    <m/>
    <m/>
    <m/>
    <s v="OK"/>
    <m/>
    <m/>
    <m/>
    <s v="Raw Cotton"/>
    <n v="450.11253196930949"/>
    <n v="81.020255754475713"/>
    <n v="0"/>
    <x v="99"/>
  </r>
  <r>
    <n v="225"/>
    <d v="2023-12-01T00:00:00"/>
    <x v="1495"/>
    <d v="2023-12-27T00:00:00"/>
    <s v="Raw Material"/>
    <x v="0"/>
    <x v="1003"/>
    <s v="L"/>
    <m/>
    <x v="0"/>
    <x v="705"/>
    <n v="0"/>
    <n v="0"/>
    <x v="0"/>
    <x v="0"/>
    <n v="14326814"/>
    <m/>
    <n v="2578826.52"/>
    <m/>
    <m/>
    <m/>
    <m/>
    <m/>
    <m/>
    <d v="2024-07-10T00:00:00"/>
    <m/>
    <m/>
    <m/>
    <m/>
    <s v="OK"/>
    <m/>
    <m/>
    <m/>
    <s v="Raw Cotton"/>
    <n v="447.43329169269208"/>
    <n v="80.537992504684567"/>
    <n v="0"/>
    <x v="99"/>
  </r>
  <r>
    <n v="226"/>
    <d v="2023-12-01T00:00:00"/>
    <x v="1496"/>
    <d v="2023-12-27T00:00:00"/>
    <s v="Raw Material"/>
    <x v="0"/>
    <x v="1004"/>
    <s v="L"/>
    <m/>
    <x v="0"/>
    <x v="724"/>
    <n v="0"/>
    <n v="0"/>
    <x v="0"/>
    <x v="0"/>
    <n v="16430466"/>
    <m/>
    <n v="2957483.88"/>
    <m/>
    <m/>
    <m/>
    <m/>
    <m/>
    <m/>
    <d v="2024-07-10T00:00:00"/>
    <m/>
    <m/>
    <m/>
    <m/>
    <s v="OK"/>
    <m/>
    <m/>
    <m/>
    <s v="Raw Cotton"/>
    <n v="527.97127249357322"/>
    <n v="95.034829048843179"/>
    <n v="0"/>
    <x v="99"/>
  </r>
  <r>
    <n v="227"/>
    <d v="2023-12-01T00:00:00"/>
    <x v="1497"/>
    <d v="2023-12-27T00:00:00"/>
    <s v="Raw Material"/>
    <x v="0"/>
    <x v="1005"/>
    <s v="L"/>
    <m/>
    <x v="0"/>
    <x v="725"/>
    <n v="0"/>
    <n v="0"/>
    <x v="0"/>
    <x v="0"/>
    <n v="16637971"/>
    <m/>
    <n v="2994834.78"/>
    <m/>
    <m/>
    <m/>
    <m/>
    <m/>
    <m/>
    <d v="2024-07-10T00:00:00"/>
    <m/>
    <m/>
    <m/>
    <m/>
    <s v="OK"/>
    <m/>
    <m/>
    <m/>
    <s v="Raw Cotton"/>
    <n v="521.64825207712806"/>
    <n v="93.896685373883045"/>
    <n v="0"/>
    <x v="99"/>
  </r>
  <r>
    <n v="228"/>
    <d v="2023-12-01T00:00:00"/>
    <x v="1498"/>
    <d v="2023-12-27T00:00:00"/>
    <s v="Raw Material"/>
    <x v="0"/>
    <x v="1006"/>
    <s v="L"/>
    <m/>
    <x v="0"/>
    <x v="725"/>
    <n v="0"/>
    <n v="0"/>
    <x v="0"/>
    <x v="0"/>
    <n v="16672921"/>
    <m/>
    <n v="3001125.78"/>
    <m/>
    <m/>
    <m/>
    <m/>
    <m/>
    <m/>
    <d v="2024-07-10T00:00:00"/>
    <m/>
    <m/>
    <m/>
    <m/>
    <s v="OK"/>
    <m/>
    <m/>
    <m/>
    <s v="Raw Cotton"/>
    <n v="521.64823853325822"/>
    <n v="93.896682935986476"/>
    <n v="0"/>
    <x v="99"/>
  </r>
  <r>
    <n v="229"/>
    <d v="2023-12-01T00:00:00"/>
    <x v="1499"/>
    <d v="2023-12-27T00:00:00"/>
    <s v="Raw Material"/>
    <x v="0"/>
    <x v="1007"/>
    <s v="L"/>
    <m/>
    <x v="0"/>
    <x v="531"/>
    <n v="0"/>
    <n v="0"/>
    <x v="0"/>
    <x v="0"/>
    <n v="16429169"/>
    <m/>
    <n v="2957250.42"/>
    <m/>
    <m/>
    <m/>
    <m/>
    <m/>
    <m/>
    <d v="2024-07-10T00:00:00"/>
    <m/>
    <m/>
    <m/>
    <m/>
    <s v="OK"/>
    <m/>
    <m/>
    <m/>
    <s v="Raw Cotton"/>
    <n v="524.80974285257946"/>
    <n v="94.465753713464295"/>
    <n v="0"/>
    <x v="99"/>
  </r>
  <r>
    <n v="230"/>
    <d v="2023-12-01T00:00:00"/>
    <x v="1500"/>
    <d v="2023-12-27T00:00:00"/>
    <s v="Raw Material"/>
    <x v="0"/>
    <x v="1008"/>
    <s v="L"/>
    <m/>
    <x v="0"/>
    <x v="724"/>
    <n v="0"/>
    <n v="0"/>
    <x v="0"/>
    <x v="0"/>
    <n v="16736689"/>
    <m/>
    <n v="3012604.02"/>
    <m/>
    <m/>
    <m/>
    <m/>
    <m/>
    <m/>
    <m/>
    <m/>
    <m/>
    <m/>
    <m/>
    <s v="OK"/>
    <m/>
    <m/>
    <m/>
    <s v="Raw Cotton"/>
    <n v="527.97126182965303"/>
    <n v="95.034827129337543"/>
    <n v="0"/>
    <x v="99"/>
  </r>
  <r>
    <n v="231"/>
    <d v="2023-12-01T00:00:00"/>
    <x v="1501"/>
    <d v="2023-12-27T00:00:00"/>
    <s v="Raw Material"/>
    <x v="0"/>
    <x v="1009"/>
    <s v="L"/>
    <m/>
    <x v="0"/>
    <x v="724"/>
    <n v="0"/>
    <n v="0"/>
    <x v="0"/>
    <x v="0"/>
    <n v="16691811"/>
    <m/>
    <n v="3004525.98"/>
    <m/>
    <m/>
    <m/>
    <m/>
    <m/>
    <m/>
    <m/>
    <m/>
    <m/>
    <m/>
    <m/>
    <s v="OK"/>
    <m/>
    <m/>
    <m/>
    <s v="Raw Cotton"/>
    <n v="527.97124782539936"/>
    <n v="95.034824608571881"/>
    <n v="0"/>
    <x v="99"/>
  </r>
  <r>
    <n v="232"/>
    <d v="2023-12-01T00:00:00"/>
    <x v="1502"/>
    <d v="2023-12-27T00:00:00"/>
    <s v="Raw Material"/>
    <x v="0"/>
    <x v="1010"/>
    <s v="L"/>
    <m/>
    <x v="0"/>
    <x v="724"/>
    <n v="0"/>
    <n v="0"/>
    <x v="0"/>
    <x v="0"/>
    <n v="16476927"/>
    <m/>
    <n v="2965846.86"/>
    <m/>
    <m/>
    <m/>
    <m/>
    <m/>
    <m/>
    <d v="2024-07-10T00:00:00"/>
    <m/>
    <m/>
    <m/>
    <m/>
    <s v="OK"/>
    <m/>
    <m/>
    <m/>
    <s v="Raw Cotton"/>
    <n v="527.97125736990517"/>
    <n v="95.03482632658293"/>
    <n v="0"/>
    <x v="99"/>
  </r>
  <r>
    <n v="233"/>
    <d v="2023-12-01T00:00:00"/>
    <x v="1503"/>
    <d v="2023-12-27T00:00:00"/>
    <s v="Raw Material"/>
    <x v="0"/>
    <x v="1011"/>
    <s v="L"/>
    <m/>
    <x v="0"/>
    <x v="704"/>
    <n v="0"/>
    <n v="0"/>
    <x v="0"/>
    <x v="0"/>
    <n v="14575094"/>
    <m/>
    <n v="2623516.92"/>
    <m/>
    <m/>
    <m/>
    <m/>
    <m/>
    <m/>
    <d v="2024-07-10T00:00:00"/>
    <m/>
    <m/>
    <m/>
    <m/>
    <s v="OK"/>
    <m/>
    <m/>
    <m/>
    <s v="Raw Cotton"/>
    <n v="450.11253512862481"/>
    <n v="81.020256323152466"/>
    <n v="0"/>
    <x v="99"/>
  </r>
  <r>
    <n v="234"/>
    <d v="2023-12-01T00:00:00"/>
    <x v="1504"/>
    <d v="2023-12-27T00:00:00"/>
    <s v="Raw Material"/>
    <x v="0"/>
    <x v="1012"/>
    <s v="L"/>
    <m/>
    <x v="0"/>
    <x v="705"/>
    <n v="0"/>
    <n v="0"/>
    <x v="0"/>
    <x v="0"/>
    <n v="14374196"/>
    <m/>
    <n v="2587355.2799999998"/>
    <m/>
    <m/>
    <m/>
    <m/>
    <m/>
    <m/>
    <d v="2024-07-10T00:00:00"/>
    <m/>
    <m/>
    <m/>
    <m/>
    <s v="OK"/>
    <m/>
    <m/>
    <m/>
    <s v="Raw Cotton"/>
    <n v="448.77290040586951"/>
    <n v="80.779122073056499"/>
    <n v="0"/>
    <x v="99"/>
  </r>
  <r>
    <n v="235"/>
    <d v="2023-12-01T00:00:00"/>
    <x v="1505"/>
    <d v="2023-12-27T00:00:00"/>
    <s v="Raw Material"/>
    <x v="0"/>
    <x v="1013"/>
    <s v="L"/>
    <m/>
    <x v="0"/>
    <x v="705"/>
    <n v="0"/>
    <n v="0"/>
    <x v="0"/>
    <x v="0"/>
    <n v="13972894"/>
    <m/>
    <n v="2515120.92"/>
    <m/>
    <m/>
    <m/>
    <m/>
    <m/>
    <m/>
    <d v="2024-07-10T00:00:00"/>
    <m/>
    <m/>
    <m/>
    <m/>
    <s v="OK"/>
    <m/>
    <m/>
    <m/>
    <s v="Raw Cotton"/>
    <n v="447.43328316628777"/>
    <n v="80.537990969931798"/>
    <n v="0"/>
    <x v="99"/>
  </r>
  <r>
    <n v="236"/>
    <d v="2023-12-01T00:00:00"/>
    <x v="1506"/>
    <d v="2023-12-27T00:00:00"/>
    <s v="Raw Material"/>
    <x v="0"/>
    <x v="1014"/>
    <s v="L"/>
    <m/>
    <x v="0"/>
    <x v="705"/>
    <n v="0"/>
    <n v="0"/>
    <x v="0"/>
    <x v="0"/>
    <n v="14271332"/>
    <m/>
    <n v="2568839.7599999998"/>
    <m/>
    <m/>
    <m/>
    <m/>
    <m/>
    <m/>
    <d v="2024-07-10T00:00:00"/>
    <m/>
    <m/>
    <m/>
    <m/>
    <s v="OK"/>
    <m/>
    <m/>
    <m/>
    <s v="Raw Cotton"/>
    <n v="447.43328317030347"/>
    <n v="80.537990970654619"/>
    <n v="0"/>
    <x v="99"/>
  </r>
  <r>
    <n v="237"/>
    <d v="2023-12-01T00:00:00"/>
    <x v="1507"/>
    <d v="2023-12-27T00:00:00"/>
    <s v="Raw Material"/>
    <x v="0"/>
    <x v="1015"/>
    <s v="L"/>
    <m/>
    <x v="0"/>
    <x v="705"/>
    <n v="0"/>
    <n v="0"/>
    <x v="0"/>
    <x v="0"/>
    <n v="13849850"/>
    <m/>
    <n v="2492973"/>
    <m/>
    <m/>
    <m/>
    <m/>
    <m/>
    <m/>
    <d v="2024-07-10T00:00:00"/>
    <m/>
    <m/>
    <m/>
    <m/>
    <s v="OK"/>
    <m/>
    <m/>
    <m/>
    <s v="Raw Cotton"/>
    <n v="447.43328810492989"/>
    <n v="80.537991858887381"/>
    <n v="0"/>
    <x v="99"/>
  </r>
  <r>
    <n v="238"/>
    <d v="2023-12-01T00:00:00"/>
    <x v="1508"/>
    <d v="2023-12-27T00:00:00"/>
    <s v="Raw Material"/>
    <x v="0"/>
    <x v="1016"/>
    <s v="L"/>
    <m/>
    <x v="0"/>
    <x v="694"/>
    <n v="0"/>
    <n v="0"/>
    <x v="0"/>
    <x v="0"/>
    <n v="14094524"/>
    <m/>
    <n v="2537014.3199999998"/>
    <m/>
    <m/>
    <m/>
    <m/>
    <m/>
    <m/>
    <d v="2024-07-10T00:00:00"/>
    <m/>
    <m/>
    <m/>
    <m/>
    <s v="OK"/>
    <m/>
    <m/>
    <m/>
    <s v="Raw Cotton"/>
    <n v="471.54647039143526"/>
    <n v="84.878364670458339"/>
    <n v="0"/>
    <x v="99"/>
  </r>
  <r>
    <n v="239"/>
    <d v="2023-12-01T00:00:00"/>
    <x v="1509"/>
    <d v="2023-12-27T00:00:00"/>
    <s v="Raw Material"/>
    <x v="0"/>
    <x v="1017"/>
    <s v="L"/>
    <m/>
    <x v="0"/>
    <x v="694"/>
    <n v="0"/>
    <n v="0"/>
    <x v="0"/>
    <x v="0"/>
    <n v="14080377"/>
    <m/>
    <n v="2534467.86"/>
    <m/>
    <m/>
    <m/>
    <m/>
    <m/>
    <m/>
    <m/>
    <m/>
    <m/>
    <m/>
    <m/>
    <s v="OK"/>
    <m/>
    <m/>
    <m/>
    <s v="Raw Cotton"/>
    <n v="471.54645010046886"/>
    <n v="84.878361018084391"/>
    <n v="0"/>
    <x v="99"/>
  </r>
  <r>
    <n v="240"/>
    <d v="2023-12-01T00:00:00"/>
    <x v="1510"/>
    <d v="2023-12-27T00:00:00"/>
    <s v="Raw Material"/>
    <x v="0"/>
    <x v="1018"/>
    <s v="L"/>
    <m/>
    <x v="0"/>
    <x v="694"/>
    <n v="0"/>
    <n v="0"/>
    <x v="0"/>
    <x v="0"/>
    <n v="41982724"/>
    <m/>
    <n v="7556890.3199999994"/>
    <m/>
    <m/>
    <m/>
    <m/>
    <m/>
    <m/>
    <d v="2024-07-10T00:00:00"/>
    <m/>
    <m/>
    <m/>
    <m/>
    <s v="OK"/>
    <m/>
    <m/>
    <m/>
    <s v="Raw Cotton"/>
    <n v="471.54645520711654"/>
    <n v="84.878361937280971"/>
    <n v="0"/>
    <x v="99"/>
  </r>
  <r>
    <n v="241"/>
    <d v="2023-12-01T00:00:00"/>
    <x v="1511"/>
    <d v="2023-12-27T00:00:00"/>
    <s v="Raw Material"/>
    <x v="0"/>
    <x v="1019"/>
    <s v="L"/>
    <m/>
    <x v="0"/>
    <x v="543"/>
    <n v="0"/>
    <n v="0"/>
    <x v="0"/>
    <x v="0"/>
    <n v="88836203"/>
    <m/>
    <n v="15990516.539999999"/>
    <m/>
    <m/>
    <m/>
    <m/>
    <m/>
    <m/>
    <d v="2024-07-10T00:00:00"/>
    <m/>
    <m/>
    <m/>
    <m/>
    <s v="OK"/>
    <m/>
    <m/>
    <m/>
    <s v="Raw Cotton"/>
    <n v="481.5936149796978"/>
    <n v="86.686850696345601"/>
    <n v="0"/>
    <x v="99"/>
  </r>
  <r>
    <n v="242"/>
    <d v="2023-12-01T00:00:00"/>
    <x v="1512"/>
    <d v="2023-12-27T00:00:00"/>
    <s v="Raw Material"/>
    <x v="0"/>
    <x v="1020"/>
    <s v="L"/>
    <m/>
    <x v="0"/>
    <x v="705"/>
    <n v="0"/>
    <n v="0"/>
    <x v="0"/>
    <x v="0"/>
    <n v="14526779"/>
    <m/>
    <n v="2614820.2199999997"/>
    <m/>
    <m/>
    <m/>
    <m/>
    <m/>
    <m/>
    <m/>
    <m/>
    <m/>
    <m/>
    <m/>
    <s v="OK"/>
    <m/>
    <m/>
    <m/>
    <s v="Raw Cotton"/>
    <n v="448.77290701266605"/>
    <n v="80.779123262279882"/>
    <n v="0"/>
    <x v="99"/>
  </r>
  <r>
    <n v="243"/>
    <d v="2023-12-01T00:00:00"/>
    <x v="1513"/>
    <d v="2023-12-27T00:00:00"/>
    <s v="Raw Material"/>
    <x v="0"/>
    <x v="1021"/>
    <s v="L"/>
    <m/>
    <x v="0"/>
    <x v="726"/>
    <n v="0"/>
    <n v="0"/>
    <x v="0"/>
    <x v="0"/>
    <n v="12834766"/>
    <m/>
    <n v="2310257.88"/>
    <m/>
    <m/>
    <m/>
    <m/>
    <m/>
    <m/>
    <m/>
    <m/>
    <m/>
    <m/>
    <m/>
    <s v="OK"/>
    <m/>
    <m/>
    <m/>
    <s v="Raw Cotton"/>
    <n v="417.96163866093525"/>
    <n v="75.233094958968337"/>
    <n v="0"/>
    <x v="99"/>
  </r>
  <r>
    <n v="244"/>
    <d v="2023-12-01T00:00:00"/>
    <x v="1514"/>
    <d v="2023-12-27T00:00:00"/>
    <s v="Raw Material"/>
    <x v="0"/>
    <x v="1022"/>
    <s v="L"/>
    <m/>
    <x v="0"/>
    <x v="45"/>
    <n v="0"/>
    <n v="0"/>
    <x v="0"/>
    <x v="0"/>
    <n v="13186250"/>
    <m/>
    <n v="2373525"/>
    <m/>
    <m/>
    <m/>
    <m/>
    <m/>
    <m/>
    <m/>
    <m/>
    <m/>
    <m/>
    <m/>
    <s v="OK"/>
    <m/>
    <m/>
    <m/>
    <s v="Raw Cotton"/>
    <n v="420.64087023095573"/>
    <n v="75.715356641572029"/>
    <n v="0"/>
    <x v="99"/>
  </r>
  <r>
    <n v="245"/>
    <d v="2023-12-01T00:00:00"/>
    <x v="1515"/>
    <d v="2023-12-27T00:00:00"/>
    <s v="Raw Material"/>
    <x v="0"/>
    <x v="1023"/>
    <s v="L"/>
    <m/>
    <x v="0"/>
    <x v="45"/>
    <n v="0"/>
    <n v="0"/>
    <x v="0"/>
    <x v="0"/>
    <n v="13189195"/>
    <m/>
    <n v="2374055.1"/>
    <m/>
    <m/>
    <m/>
    <m/>
    <m/>
    <m/>
    <m/>
    <m/>
    <m/>
    <m/>
    <m/>
    <s v="OK"/>
    <m/>
    <m/>
    <m/>
    <s v="Raw Cotton"/>
    <n v="420.64088662095361"/>
    <n v="75.715359591771644"/>
    <n v="0"/>
    <x v="99"/>
  </r>
  <r>
    <n v="246"/>
    <d v="2023-12-01T00:00:00"/>
    <x v="1516"/>
    <d v="2023-12-27T00:00:00"/>
    <s v="Raw Material"/>
    <x v="0"/>
    <x v="1024"/>
    <s v="L"/>
    <m/>
    <x v="0"/>
    <x v="92"/>
    <n v="0"/>
    <n v="0"/>
    <x v="0"/>
    <x v="0"/>
    <n v="38590960"/>
    <m/>
    <n v="6946372.7999999998"/>
    <m/>
    <m/>
    <m/>
    <m/>
    <m/>
    <m/>
    <m/>
    <m/>
    <m/>
    <m/>
    <m/>
    <s v="OK"/>
    <m/>
    <m/>
    <m/>
    <s v="Raw Cotton"/>
    <n v="421.98049249879716"/>
    <n v="75.956488649783495"/>
    <n v="0"/>
    <x v="99"/>
  </r>
  <r>
    <n v="247"/>
    <d v="2023-12-01T00:00:00"/>
    <x v="1517"/>
    <d v="2023-12-27T00:00:00"/>
    <s v="Raw Material"/>
    <x v="0"/>
    <x v="1025"/>
    <s v="L"/>
    <m/>
    <x v="0"/>
    <x v="705"/>
    <n v="0"/>
    <n v="0"/>
    <x v="0"/>
    <x v="0"/>
    <n v="13280267"/>
    <m/>
    <n v="2390448.06"/>
    <m/>
    <m/>
    <m/>
    <m/>
    <m/>
    <m/>
    <m/>
    <m/>
    <m/>
    <m/>
    <m/>
    <s v="OK"/>
    <m/>
    <m/>
    <m/>
    <s v="Raw Cotton"/>
    <n v="447.43327381152926"/>
    <n v="80.537989286075273"/>
    <n v="0"/>
    <x v="99"/>
  </r>
  <r>
    <n v="248"/>
    <d v="2023-12-01T00:00:00"/>
    <x v="1518"/>
    <d v="2023-12-27T00:00:00"/>
    <s v="Raw Material"/>
    <x v="0"/>
    <x v="1026"/>
    <s v="L"/>
    <m/>
    <x v="1"/>
    <x v="696"/>
    <n v="0"/>
    <n v="0"/>
    <x v="1"/>
    <x v="1"/>
    <n v="21351240"/>
    <m/>
    <n v="3843223.1999999997"/>
    <m/>
    <m/>
    <m/>
    <m/>
    <m/>
    <m/>
    <m/>
    <m/>
    <m/>
    <m/>
    <m/>
    <s v="OK"/>
    <m/>
    <m/>
    <m/>
    <s v="Polyester Staple Fiber"/>
    <n v="360"/>
    <n v="64.8"/>
    <n v="0"/>
    <x v="99"/>
  </r>
  <r>
    <n v="249"/>
    <d v="2023-12-04T00:00:00"/>
    <x v="1519"/>
    <d v="2023-12-27T00:00:00"/>
    <s v="Raw Material"/>
    <x v="0"/>
    <x v="1027"/>
    <s v="L"/>
    <m/>
    <x v="1"/>
    <x v="696"/>
    <n v="0"/>
    <n v="0"/>
    <x v="1"/>
    <x v="1"/>
    <n v="7998660"/>
    <m/>
    <n v="1439758.8"/>
    <m/>
    <m/>
    <m/>
    <m/>
    <m/>
    <m/>
    <m/>
    <m/>
    <m/>
    <m/>
    <m/>
    <s v="OK"/>
    <m/>
    <m/>
    <m/>
    <s v="Polyester Staple Fiber"/>
    <n v="359.99189882532966"/>
    <n v="64.798541788559348"/>
    <n v="0"/>
    <x v="342"/>
  </r>
  <r>
    <n v="250"/>
    <d v="2023-12-01T00:00:00"/>
    <x v="1520"/>
    <d v="2023-12-27T00:00:00"/>
    <s v="Raw Material"/>
    <x v="0"/>
    <x v="1028"/>
    <s v="L"/>
    <m/>
    <x v="1"/>
    <x v="696"/>
    <n v="0"/>
    <n v="0"/>
    <x v="1"/>
    <x v="1"/>
    <n v="4611816"/>
    <m/>
    <n v="830126.88"/>
    <m/>
    <m/>
    <m/>
    <m/>
    <m/>
    <m/>
    <m/>
    <m/>
    <m/>
    <m/>
    <m/>
    <s v="OK"/>
    <m/>
    <m/>
    <m/>
    <s v="Polyester Staple Fiber"/>
    <n v="359.98875965966749"/>
    <n v="64.797976738740147"/>
    <n v="0"/>
    <x v="99"/>
  </r>
  <r>
    <n v="251"/>
    <d v="2023-12-01T00:00:00"/>
    <x v="1521"/>
    <d v="2023-12-27T00:00:00"/>
    <s v="Raw Material"/>
    <x v="0"/>
    <x v="1029"/>
    <s v="L"/>
    <m/>
    <x v="1"/>
    <x v="703"/>
    <n v="0"/>
    <n v="0"/>
    <x v="1"/>
    <x v="1"/>
    <n v="565852.5"/>
    <m/>
    <n v="101853.45"/>
    <m/>
    <m/>
    <m/>
    <m/>
    <m/>
    <m/>
    <m/>
    <m/>
    <m/>
    <m/>
    <m/>
    <s v="OK"/>
    <m/>
    <m/>
    <m/>
    <s v="Polyester Staple Fiber"/>
    <n v="414.84787390029328"/>
    <n v="74.672617302052785"/>
    <n v="0"/>
    <x v="99"/>
  </r>
  <r>
    <n v="252"/>
    <d v="2023-12-01T00:00:00"/>
    <x v="1522"/>
    <d v="2023-12-27T00:00:00"/>
    <s v="Raw Material"/>
    <x v="0"/>
    <x v="1030"/>
    <s v="L"/>
    <m/>
    <x v="116"/>
    <x v="727"/>
    <n v="0"/>
    <n v="0"/>
    <x v="20"/>
    <x v="643"/>
    <n v="4926912"/>
    <m/>
    <n v="886844.15999999992"/>
    <m/>
    <m/>
    <m/>
    <m/>
    <m/>
    <m/>
    <d v="2024-04-15T00:00:00"/>
    <m/>
    <m/>
    <m/>
    <m/>
    <s v="OK"/>
    <m/>
    <m/>
    <m/>
    <s v="Comber Noil"/>
    <n v="383"/>
    <n v="68.94"/>
    <n v="0"/>
    <x v="99"/>
  </r>
  <r>
    <n v="253"/>
    <d v="2023-12-01T00:00:00"/>
    <x v="1523"/>
    <d v="2023-12-27T00:00:00"/>
    <s v="Raw Material"/>
    <x v="0"/>
    <x v="1031"/>
    <s v="L"/>
    <m/>
    <x v="116"/>
    <x v="727"/>
    <n v="0"/>
    <n v="0"/>
    <x v="20"/>
    <x v="643"/>
    <n v="4565360"/>
    <m/>
    <n v="821764.79999999993"/>
    <m/>
    <m/>
    <m/>
    <m/>
    <m/>
    <m/>
    <d v="2024-04-15T00:00:00"/>
    <m/>
    <m/>
    <m/>
    <m/>
    <s v="OK"/>
    <m/>
    <m/>
    <m/>
    <s v="Comber Noil"/>
    <n v="383"/>
    <n v="68.94"/>
    <n v="0"/>
    <x v="99"/>
  </r>
  <r>
    <n v="254"/>
    <d v="2023-12-01T00:00:00"/>
    <x v="1524"/>
    <d v="2023-12-27T00:00:00"/>
    <s v="Raw Material"/>
    <x v="0"/>
    <x v="1032"/>
    <s v="L"/>
    <m/>
    <x v="116"/>
    <x v="727"/>
    <n v="0"/>
    <n v="0"/>
    <x v="20"/>
    <x v="643"/>
    <n v="4934572"/>
    <m/>
    <n v="888222.96"/>
    <m/>
    <m/>
    <m/>
    <m/>
    <m/>
    <m/>
    <d v="2024-04-15T00:00:00"/>
    <m/>
    <m/>
    <m/>
    <m/>
    <s v="OK"/>
    <m/>
    <m/>
    <m/>
    <s v="Comber Noil"/>
    <n v="383"/>
    <n v="68.94"/>
    <n v="0"/>
    <x v="99"/>
  </r>
  <r>
    <n v="255"/>
    <d v="2023-12-01T00:00:00"/>
    <x v="1525"/>
    <d v="2023-12-27T00:00:00"/>
    <s v="Raw Material"/>
    <x v="0"/>
    <x v="1033"/>
    <s v="L"/>
    <m/>
    <x v="116"/>
    <x v="727"/>
    <n v="0"/>
    <n v="0"/>
    <x v="20"/>
    <x v="643"/>
    <n v="4615150"/>
    <m/>
    <n v="830727"/>
    <m/>
    <m/>
    <m/>
    <m/>
    <m/>
    <m/>
    <d v="2024-04-15T00:00:00"/>
    <m/>
    <m/>
    <m/>
    <m/>
    <s v="OK"/>
    <m/>
    <m/>
    <m/>
    <s v="Comber Noil"/>
    <n v="383"/>
    <n v="68.94"/>
    <n v="0"/>
    <x v="99"/>
  </r>
  <r>
    <n v="256"/>
    <d v="2023-12-01T00:00:00"/>
    <x v="1526"/>
    <d v="2023-12-27T00:00:00"/>
    <s v="Raw Material"/>
    <x v="0"/>
    <x v="1034"/>
    <s v="L"/>
    <m/>
    <x v="116"/>
    <x v="727"/>
    <n v="0"/>
    <n v="0"/>
    <x v="20"/>
    <x v="643"/>
    <n v="3938006"/>
    <m/>
    <n v="708841.08"/>
    <m/>
    <m/>
    <m/>
    <m/>
    <m/>
    <m/>
    <d v="2024-04-15T00:00:00"/>
    <m/>
    <m/>
    <m/>
    <m/>
    <s v="OK"/>
    <m/>
    <m/>
    <m/>
    <s v="Comber Noil"/>
    <n v="383"/>
    <n v="68.94"/>
    <n v="0"/>
    <x v="99"/>
  </r>
  <r>
    <n v="257"/>
    <d v="2023-12-06T00:00:00"/>
    <x v="1527"/>
    <d v="2023-12-27T00:00:00"/>
    <s v="Raw Material"/>
    <x v="0"/>
    <x v="1035"/>
    <s v="L"/>
    <m/>
    <x v="116"/>
    <x v="229"/>
    <n v="0"/>
    <n v="0"/>
    <x v="20"/>
    <x v="643"/>
    <n v="4485591"/>
    <m/>
    <n v="807406.38"/>
    <m/>
    <m/>
    <m/>
    <m/>
    <m/>
    <m/>
    <d v="2024-04-15T00:00:00"/>
    <m/>
    <m/>
    <m/>
    <m/>
    <s v="OK"/>
    <m/>
    <m/>
    <m/>
    <s v="Comber Noil"/>
    <n v="363"/>
    <n v="65.34"/>
    <n v="0"/>
    <x v="343"/>
  </r>
  <r>
    <n v="258"/>
    <d v="2023-12-06T00:00:00"/>
    <x v="1528"/>
    <d v="2023-12-27T00:00:00"/>
    <s v="Raw Material"/>
    <x v="0"/>
    <x v="1036"/>
    <s v="L"/>
    <m/>
    <x v="116"/>
    <x v="229"/>
    <n v="0"/>
    <n v="0"/>
    <x v="20"/>
    <x v="643"/>
    <n v="4345110"/>
    <m/>
    <n v="782119.79999999993"/>
    <m/>
    <m/>
    <m/>
    <m/>
    <m/>
    <m/>
    <d v="2024-04-15T00:00:00"/>
    <m/>
    <m/>
    <m/>
    <m/>
    <s v="OK"/>
    <m/>
    <m/>
    <m/>
    <s v="Comber Noil"/>
    <n v="363"/>
    <n v="65.339999999999989"/>
    <n v="0"/>
    <x v="343"/>
  </r>
  <r>
    <n v="259"/>
    <d v="2023-12-01T00:00:00"/>
    <x v="1529"/>
    <d v="2023-12-27T00:00:00"/>
    <s v="Raw Material"/>
    <x v="0"/>
    <x v="1037"/>
    <s v="L"/>
    <m/>
    <x v="110"/>
    <x v="644"/>
    <n v="0"/>
    <n v="0"/>
    <x v="3"/>
    <x v="692"/>
    <n v="3450000"/>
    <m/>
    <n v="621000"/>
    <m/>
    <m/>
    <m/>
    <m/>
    <m/>
    <m/>
    <d v="2024-04-15T00:00:00"/>
    <m/>
    <m/>
    <m/>
    <m/>
    <s v="OK"/>
    <m/>
    <m/>
    <m/>
    <s v="YARN"/>
    <n v="608.46560846560851"/>
    <n v="109.52380952380952"/>
    <n v="0"/>
    <x v="99"/>
  </r>
  <r>
    <n v="260"/>
    <d v="2023-12-01T00:00:00"/>
    <x v="1530"/>
    <d v="2023-12-27T00:00:00"/>
    <s v="Raw Material"/>
    <x v="0"/>
    <x v="1038"/>
    <s v="L"/>
    <m/>
    <x v="111"/>
    <x v="230"/>
    <n v="0"/>
    <n v="0"/>
    <x v="3"/>
    <x v="693"/>
    <n v="5796700"/>
    <m/>
    <n v="1043406"/>
    <m/>
    <m/>
    <m/>
    <m/>
    <m/>
    <m/>
    <d v="2024-04-15T00:00:00"/>
    <m/>
    <m/>
    <m/>
    <m/>
    <s v="OK"/>
    <m/>
    <m/>
    <m/>
    <s v="YARN"/>
    <n v="756.15705713540308"/>
    <n v="136.10827028437257"/>
    <n v="0"/>
    <x v="99"/>
  </r>
  <r>
    <n v="261"/>
    <d v="2023-12-01T00:00:00"/>
    <x v="1531"/>
    <d v="2023-12-27T00:00:00"/>
    <s v="Raw Material"/>
    <x v="0"/>
    <x v="1039"/>
    <s v="L"/>
    <m/>
    <x v="110"/>
    <x v="230"/>
    <n v="0"/>
    <n v="0"/>
    <x v="3"/>
    <x v="694"/>
    <n v="4184600"/>
    <m/>
    <n v="753228"/>
    <m/>
    <m/>
    <m/>
    <m/>
    <m/>
    <m/>
    <d v="2024-04-15T00:00:00"/>
    <m/>
    <m/>
    <m/>
    <m/>
    <s v="OK"/>
    <m/>
    <m/>
    <m/>
    <s v="YARN"/>
    <n v="756.16190820383088"/>
    <n v="136.10914347668955"/>
    <n v="0"/>
    <x v="99"/>
  </r>
  <r>
    <n v="262"/>
    <d v="2023-12-01T00:00:00"/>
    <x v="1532"/>
    <d v="2023-12-27T00:00:00"/>
    <s v="Raw Material"/>
    <x v="0"/>
    <x v="974"/>
    <s v="L"/>
    <m/>
    <x v="111"/>
    <x v="230"/>
    <n v="0"/>
    <n v="0"/>
    <x v="3"/>
    <x v="695"/>
    <n v="3670100"/>
    <m/>
    <n v="660618"/>
    <m/>
    <m/>
    <m/>
    <m/>
    <m/>
    <m/>
    <d v="2024-04-15T00:00:00"/>
    <m/>
    <m/>
    <m/>
    <m/>
    <s v="OK"/>
    <m/>
    <m/>
    <m/>
    <s v="YARN"/>
    <n v="756.09806345282243"/>
    <n v="136.09765142150803"/>
    <n v="0"/>
    <x v="99"/>
  </r>
  <r>
    <n v="263"/>
    <d v="2023-12-08T00:00:00"/>
    <x v="1533"/>
    <d v="2024-01-02T00:00:00"/>
    <s v="Raw Material"/>
    <x v="0"/>
    <x v="878"/>
    <s v="L"/>
    <m/>
    <x v="116"/>
    <x v="229"/>
    <n v="0"/>
    <n v="0"/>
    <x v="20"/>
    <x v="643"/>
    <n v="4399560"/>
    <m/>
    <n v="791920.79999999993"/>
    <m/>
    <m/>
    <m/>
    <m/>
    <m/>
    <m/>
    <d v="2024-04-15T00:00:00"/>
    <m/>
    <m/>
    <m/>
    <m/>
    <s v="OK"/>
    <m/>
    <m/>
    <m/>
    <s v="Comber Noil"/>
    <n v="363"/>
    <n v="65.339999999999989"/>
    <n v="0"/>
    <x v="110"/>
  </r>
  <r>
    <n v="264"/>
    <d v="2023-12-08T00:00:00"/>
    <x v="1534"/>
    <d v="2024-01-02T00:00:00"/>
    <s v="Raw Material"/>
    <x v="0"/>
    <x v="1040"/>
    <s v="L"/>
    <m/>
    <x v="116"/>
    <x v="229"/>
    <n v="0"/>
    <n v="0"/>
    <x v="20"/>
    <x v="643"/>
    <n v="4622442"/>
    <m/>
    <n v="832039.55999999994"/>
    <m/>
    <m/>
    <m/>
    <m/>
    <m/>
    <m/>
    <d v="2024-04-15T00:00:00"/>
    <m/>
    <m/>
    <m/>
    <m/>
    <s v="OK"/>
    <m/>
    <m/>
    <m/>
    <s v="Comber Noil"/>
    <n v="363"/>
    <n v="65.339999999999989"/>
    <n v="0"/>
    <x v="110"/>
  </r>
  <r>
    <n v="265"/>
    <d v="2023-12-11T00:00:00"/>
    <x v="1535"/>
    <d v="2024-01-02T00:00:00"/>
    <s v="Raw Material"/>
    <x v="0"/>
    <x v="1041"/>
    <s v="L"/>
    <m/>
    <x v="116"/>
    <x v="229"/>
    <n v="0"/>
    <n v="0"/>
    <x v="20"/>
    <x v="643"/>
    <n v="4593402"/>
    <m/>
    <n v="826812.36"/>
    <m/>
    <m/>
    <m/>
    <m/>
    <m/>
    <m/>
    <d v="2024-04-15T00:00:00"/>
    <m/>
    <m/>
    <m/>
    <m/>
    <s v="OK"/>
    <m/>
    <m/>
    <m/>
    <s v="Comber Noil"/>
    <n v="363"/>
    <n v="65.34"/>
    <n v="0"/>
    <x v="263"/>
  </r>
  <r>
    <n v="266"/>
    <d v="2023-12-11T00:00:00"/>
    <x v="1536"/>
    <d v="2024-01-02T00:00:00"/>
    <s v="Raw Material"/>
    <x v="0"/>
    <x v="1033"/>
    <s v="L"/>
    <m/>
    <x v="116"/>
    <x v="229"/>
    <n v="0"/>
    <n v="0"/>
    <x v="20"/>
    <x v="643"/>
    <n v="4374150"/>
    <m/>
    <n v="787347"/>
    <m/>
    <m/>
    <m/>
    <m/>
    <m/>
    <m/>
    <d v="2024-04-15T00:00:00"/>
    <m/>
    <m/>
    <m/>
    <m/>
    <s v="OK"/>
    <m/>
    <m/>
    <m/>
    <s v="Comber Noil"/>
    <n v="363"/>
    <n v="65.34"/>
    <n v="0"/>
    <x v="263"/>
  </r>
  <r>
    <n v="267"/>
    <d v="2023-12-01T00:00:00"/>
    <x v="1537"/>
    <d v="2024-01-02T00:00:00"/>
    <s v="Raw Material"/>
    <x v="0"/>
    <x v="1042"/>
    <s v="L"/>
    <m/>
    <x v="110"/>
    <x v="728"/>
    <n v="0"/>
    <n v="0"/>
    <x v="3"/>
    <x v="696"/>
    <n v="8060000"/>
    <m/>
    <n v="1450800"/>
    <m/>
    <m/>
    <m/>
    <m/>
    <m/>
    <m/>
    <d v="2024-04-15T00:00:00"/>
    <m/>
    <m/>
    <m/>
    <m/>
    <s v="OK"/>
    <m/>
    <m/>
    <m/>
    <s v="YARN"/>
    <n v="683.39833813803625"/>
    <n v="123.01170086484653"/>
    <n v="0"/>
    <x v="99"/>
  </r>
  <r>
    <n v="268"/>
    <d v="2023-12-01T00:00:00"/>
    <x v="1538"/>
    <d v="2024-01-02T00:00:00"/>
    <s v="Raw Material"/>
    <x v="0"/>
    <x v="1043"/>
    <s v="L"/>
    <m/>
    <x v="110"/>
    <x v="582"/>
    <n v="0"/>
    <n v="0"/>
    <x v="3"/>
    <x v="697"/>
    <n v="4132500"/>
    <m/>
    <n v="743850"/>
    <m/>
    <m/>
    <m/>
    <m/>
    <m/>
    <m/>
    <d v="2024-04-15T00:00:00"/>
    <m/>
    <m/>
    <m/>
    <m/>
    <s v="OK"/>
    <m/>
    <m/>
    <m/>
    <s v="YARN"/>
    <n v="628.32598449140949"/>
    <n v="113.09867720845371"/>
    <n v="0"/>
    <x v="99"/>
  </r>
  <r>
    <n v="269"/>
    <d v="2023-12-01T00:00:00"/>
    <x v="1539"/>
    <d v="2024-01-02T00:00:00"/>
    <s v="Raw Material"/>
    <x v="0"/>
    <x v="628"/>
    <s v="L"/>
    <m/>
    <x v="110"/>
    <x v="728"/>
    <n v="0"/>
    <n v="0"/>
    <x v="3"/>
    <x v="698"/>
    <n v="6200000"/>
    <m/>
    <n v="1116000"/>
    <m/>
    <m/>
    <m/>
    <m/>
    <m/>
    <m/>
    <d v="2024-04-15T00:00:00"/>
    <m/>
    <m/>
    <m/>
    <m/>
    <s v="OK"/>
    <m/>
    <m/>
    <m/>
    <s v="YARN"/>
    <n v="683.42151675485013"/>
    <n v="123.01587301587301"/>
    <n v="0"/>
    <x v="99"/>
  </r>
  <r>
    <n v="270"/>
    <d v="2023-12-01T00:00:00"/>
    <x v="1540"/>
    <d v="2024-01-02T00:00:00"/>
    <s v="Raw Material"/>
    <x v="0"/>
    <x v="924"/>
    <s v="L"/>
    <m/>
    <x v="110"/>
    <x v="112"/>
    <n v="0"/>
    <n v="0"/>
    <x v="3"/>
    <x v="699"/>
    <n v="4452000"/>
    <m/>
    <n v="801360"/>
    <m/>
    <m/>
    <m/>
    <m/>
    <m/>
    <m/>
    <d v="2024-04-15T00:00:00"/>
    <m/>
    <m/>
    <m/>
    <m/>
    <s v="OK"/>
    <m/>
    <m/>
    <m/>
    <s v="YARN"/>
    <n v="701.10236220472439"/>
    <n v="126.19842519685039"/>
    <n v="0"/>
    <x v="99"/>
  </r>
  <r>
    <n v="271"/>
    <d v="2023-12-01T00:00:00"/>
    <x v="1541"/>
    <d v="2024-01-02T00:00:00"/>
    <s v="Raw Material"/>
    <x v="0"/>
    <x v="1044"/>
    <s v="L"/>
    <m/>
    <x v="121"/>
    <x v="729"/>
    <n v="0"/>
    <n v="0"/>
    <x v="3"/>
    <x v="700"/>
    <n v="6121800"/>
    <m/>
    <n v="1101924"/>
    <m/>
    <m/>
    <m/>
    <m/>
    <m/>
    <m/>
    <d v="2024-04-15T00:00:00"/>
    <m/>
    <m/>
    <m/>
    <m/>
    <s v="OK"/>
    <m/>
    <m/>
    <m/>
    <s v="YARN"/>
    <n v="754.00911442295853"/>
    <n v="135.72164059613252"/>
    <n v="0"/>
    <x v="99"/>
  </r>
  <r>
    <n v="272"/>
    <d v="2023-12-01T00:00:00"/>
    <x v="1542"/>
    <d v="2024-01-02T00:00:00"/>
    <s v="Raw Material"/>
    <x v="0"/>
    <x v="1045"/>
    <s v="L"/>
    <m/>
    <x v="110"/>
    <x v="112"/>
    <n v="0"/>
    <n v="0"/>
    <x v="3"/>
    <x v="701"/>
    <n v="3943200"/>
    <m/>
    <n v="709776"/>
    <m/>
    <m/>
    <m/>
    <m/>
    <m/>
    <m/>
    <d v="2024-04-15T00:00:00"/>
    <m/>
    <m/>
    <m/>
    <m/>
    <s v="OK"/>
    <m/>
    <m/>
    <m/>
    <s v="YARN"/>
    <n v="701.01333333333332"/>
    <n v="126.1824"/>
    <n v="0"/>
    <x v="99"/>
  </r>
  <r>
    <n v="273"/>
    <d v="2023-12-04T00:00:00"/>
    <x v="1543"/>
    <d v="2024-01-02T00:00:00"/>
    <s v="Raw Material"/>
    <x v="0"/>
    <x v="976"/>
    <s v="L"/>
    <m/>
    <x v="110"/>
    <x v="167"/>
    <n v="0"/>
    <n v="0"/>
    <x v="3"/>
    <x v="702"/>
    <n v="3810000"/>
    <m/>
    <n v="685800"/>
    <m/>
    <m/>
    <m/>
    <m/>
    <m/>
    <m/>
    <d v="2024-04-15T00:00:00"/>
    <m/>
    <m/>
    <m/>
    <m/>
    <s v="OK"/>
    <m/>
    <m/>
    <m/>
    <s v="YARN"/>
    <n v="559.96472663139332"/>
    <n v="100.7936507936508"/>
    <n v="0"/>
    <x v="342"/>
  </r>
  <r>
    <n v="274"/>
    <d v="2023-12-04T00:00:00"/>
    <x v="1544"/>
    <d v="2024-01-02T00:00:00"/>
    <s v="Raw Material"/>
    <x v="0"/>
    <x v="1046"/>
    <s v="L"/>
    <m/>
    <x v="110"/>
    <x v="167"/>
    <n v="0"/>
    <n v="0"/>
    <x v="3"/>
    <x v="703"/>
    <n v="4826000"/>
    <m/>
    <n v="868680"/>
    <m/>
    <m/>
    <m/>
    <m/>
    <m/>
    <m/>
    <d v="2024-04-15T00:00:00"/>
    <m/>
    <m/>
    <m/>
    <m/>
    <s v="OK"/>
    <m/>
    <m/>
    <m/>
    <s v="YARN"/>
    <n v="559.99071710373642"/>
    <n v="100.79832907867255"/>
    <n v="0"/>
    <x v="342"/>
  </r>
  <r>
    <n v="275"/>
    <d v="2023-12-04T00:00:00"/>
    <x v="1545"/>
    <d v="2024-01-02T00:00:00"/>
    <s v="Raw Material"/>
    <x v="0"/>
    <x v="1047"/>
    <s v="L"/>
    <m/>
    <x v="110"/>
    <x v="311"/>
    <n v="0"/>
    <n v="0"/>
    <x v="3"/>
    <x v="704"/>
    <n v="1602000"/>
    <m/>
    <n v="288360"/>
    <m/>
    <m/>
    <m/>
    <m/>
    <m/>
    <m/>
    <d v="2024-06-07T00:00:00"/>
    <m/>
    <m/>
    <m/>
    <m/>
    <s v="OK"/>
    <m/>
    <m/>
    <m/>
    <s v="YARN"/>
    <n v="588.53783982365906"/>
    <n v="105.93681116825863"/>
    <n v="0"/>
    <x v="342"/>
  </r>
  <r>
    <n v="276"/>
    <d v="2023-12-01T00:00:00"/>
    <x v="1546"/>
    <d v="2024-01-02T00:00:00"/>
    <s v="Raw Material"/>
    <x v="0"/>
    <x v="628"/>
    <s v="L"/>
    <m/>
    <x v="110"/>
    <x v="311"/>
    <n v="0"/>
    <n v="0"/>
    <x v="3"/>
    <x v="705"/>
    <n v="5340000"/>
    <m/>
    <n v="961200"/>
    <m/>
    <m/>
    <m/>
    <m/>
    <m/>
    <m/>
    <d v="2024-04-15T00:00:00"/>
    <m/>
    <m/>
    <m/>
    <m/>
    <s v="OK"/>
    <m/>
    <m/>
    <m/>
    <s v="YARN"/>
    <n v="588.62433862433863"/>
    <n v="105.95238095238095"/>
    <n v="0"/>
    <x v="99"/>
  </r>
  <r>
    <n v="277"/>
    <d v="2023-12-01T00:00:00"/>
    <x v="1547"/>
    <d v="2024-01-02T00:00:00"/>
    <s v="Raw Material"/>
    <x v="0"/>
    <x v="628"/>
    <s v="L"/>
    <m/>
    <x v="110"/>
    <x v="167"/>
    <n v="0"/>
    <n v="0"/>
    <x v="3"/>
    <x v="706"/>
    <n v="5080000"/>
    <m/>
    <n v="914400"/>
    <m/>
    <m/>
    <m/>
    <m/>
    <m/>
    <m/>
    <d v="2024-04-15T00:00:00"/>
    <m/>
    <m/>
    <m/>
    <m/>
    <s v="OK"/>
    <m/>
    <m/>
    <m/>
    <s v="YARN"/>
    <n v="559.96472663139332"/>
    <n v="100.7936507936508"/>
    <n v="0"/>
    <x v="99"/>
  </r>
  <r>
    <n v="278"/>
    <d v="2023-12-06T00:00:00"/>
    <x v="1548"/>
    <d v="2024-01-02T00:00:00"/>
    <s v="Raw Material"/>
    <x v="0"/>
    <x v="1048"/>
    <s v="L"/>
    <m/>
    <x v="122"/>
    <x v="730"/>
    <n v="0"/>
    <n v="0"/>
    <x v="12"/>
    <x v="679"/>
    <n v="565180"/>
    <m/>
    <n v="101732.4"/>
    <m/>
    <m/>
    <m/>
    <m/>
    <m/>
    <m/>
    <d v="2024-04-15T00:00:00"/>
    <m/>
    <m/>
    <m/>
    <m/>
    <s v="OK"/>
    <m/>
    <m/>
    <m/>
    <s v="Chemical"/>
    <n v="125.3170731707317"/>
    <n v="22.557073170731705"/>
    <n v="0"/>
    <x v="343"/>
  </r>
  <r>
    <n v="279"/>
    <d v="2023-12-06T00:00:00"/>
    <x v="1549"/>
    <d v="2024-01-02T00:00:00"/>
    <s v="Raw Material"/>
    <x v="0"/>
    <x v="980"/>
    <s v="L"/>
    <m/>
    <x v="43"/>
    <x v="282"/>
    <n v="0"/>
    <n v="0"/>
    <x v="5"/>
    <x v="678"/>
    <n v="1111000"/>
    <m/>
    <n v="199980"/>
    <m/>
    <m/>
    <m/>
    <m/>
    <m/>
    <m/>
    <d v="2024-04-15T00:00:00"/>
    <m/>
    <m/>
    <m/>
    <m/>
    <s v="OK"/>
    <m/>
    <m/>
    <m/>
    <s v="DYES"/>
    <n v="505"/>
    <n v="90.9"/>
    <n v="0"/>
    <x v="343"/>
  </r>
  <r>
    <n v="280"/>
    <d v="2023-12-09T00:00:00"/>
    <x v="1550"/>
    <d v="2024-01-02T00:00:00"/>
    <s v="Raw Material"/>
    <x v="0"/>
    <x v="1049"/>
    <s v="L"/>
    <m/>
    <x v="33"/>
    <x v="731"/>
    <n v="0"/>
    <n v="0"/>
    <x v="12"/>
    <x v="707"/>
    <n v="177100"/>
    <m/>
    <n v="31878"/>
    <m/>
    <m/>
    <m/>
    <m/>
    <m/>
    <m/>
    <d v="2024-04-15T00:00:00"/>
    <m/>
    <m/>
    <m/>
    <m/>
    <s v="OK"/>
    <m/>
    <m/>
    <m/>
    <s v="Chemical"/>
    <n v="115"/>
    <n v="20.7"/>
    <n v="0"/>
    <x v="102"/>
  </r>
  <r>
    <n v="281"/>
    <d v="2023-12-09T00:00:00"/>
    <x v="1551"/>
    <d v="2024-01-02T00:00:00"/>
    <s v="Raw Material"/>
    <x v="0"/>
    <x v="61"/>
    <s v="L"/>
    <m/>
    <x v="43"/>
    <x v="282"/>
    <n v="0"/>
    <n v="0"/>
    <x v="5"/>
    <x v="678"/>
    <n v="303000"/>
    <m/>
    <n v="54540"/>
    <m/>
    <m/>
    <m/>
    <m/>
    <m/>
    <m/>
    <d v="2024-04-15T00:00:00"/>
    <m/>
    <m/>
    <m/>
    <m/>
    <s v="OK"/>
    <m/>
    <m/>
    <m/>
    <s v="DYES"/>
    <n v="505"/>
    <n v="90.9"/>
    <n v="0"/>
    <x v="102"/>
  </r>
  <r>
    <n v="282"/>
    <d v="2023-12-15T00:00:00"/>
    <x v="1552"/>
    <d v="2024-01-02T00:00:00"/>
    <s v="Raw Material"/>
    <x v="0"/>
    <x v="152"/>
    <s v="L"/>
    <m/>
    <x v="30"/>
    <x v="485"/>
    <n v="0"/>
    <n v="0"/>
    <x v="12"/>
    <x v="687"/>
    <n v="280000"/>
    <m/>
    <n v="50400"/>
    <m/>
    <m/>
    <m/>
    <m/>
    <m/>
    <m/>
    <d v="2024-04-15T00:00:00"/>
    <m/>
    <m/>
    <m/>
    <m/>
    <s v="OK"/>
    <m/>
    <m/>
    <m/>
    <s v="Chemical"/>
    <n v="140"/>
    <n v="25.2"/>
    <n v="0"/>
    <x v="344"/>
  </r>
  <r>
    <n v="283"/>
    <d v="2023-12-15T00:00:00"/>
    <x v="1553"/>
    <d v="2024-01-02T00:00:00"/>
    <s v="Raw Material"/>
    <x v="0"/>
    <x v="256"/>
    <s v="L"/>
    <m/>
    <x v="30"/>
    <x v="485"/>
    <n v="0"/>
    <n v="0"/>
    <x v="12"/>
    <x v="687"/>
    <n v="140000"/>
    <m/>
    <n v="25200"/>
    <m/>
    <m/>
    <m/>
    <m/>
    <m/>
    <m/>
    <d v="2024-04-15T00:00:00"/>
    <m/>
    <m/>
    <m/>
    <m/>
    <s v="OK"/>
    <m/>
    <m/>
    <m/>
    <s v="Chemical"/>
    <n v="140"/>
    <n v="25.2"/>
    <n v="0"/>
    <x v="344"/>
  </r>
  <r>
    <n v="284"/>
    <d v="2023-12-15T00:00:00"/>
    <x v="1554"/>
    <d v="2024-01-02T00:00:00"/>
    <s v="Raw Material"/>
    <x v="0"/>
    <x v="152"/>
    <s v="L"/>
    <m/>
    <x v="30"/>
    <x v="485"/>
    <n v="0"/>
    <n v="0"/>
    <x v="12"/>
    <x v="687"/>
    <n v="280000"/>
    <m/>
    <n v="50400"/>
    <m/>
    <m/>
    <m/>
    <m/>
    <m/>
    <m/>
    <d v="2024-04-15T00:00:00"/>
    <m/>
    <m/>
    <m/>
    <m/>
    <s v="OK"/>
    <m/>
    <m/>
    <m/>
    <s v="Chemical"/>
    <n v="140"/>
    <n v="25.2"/>
    <n v="0"/>
    <x v="344"/>
  </r>
  <r>
    <n v="285"/>
    <d v="2023-12-15T00:00:00"/>
    <x v="1555"/>
    <d v="2024-01-02T00:00:00"/>
    <s v="Raw Material"/>
    <x v="0"/>
    <x v="152"/>
    <s v="L"/>
    <m/>
    <x v="30"/>
    <x v="287"/>
    <n v="0"/>
    <n v="0"/>
    <x v="12"/>
    <x v="687"/>
    <n v="390000"/>
    <m/>
    <n v="70200"/>
    <m/>
    <m/>
    <m/>
    <m/>
    <m/>
    <m/>
    <d v="2024-04-15T00:00:00"/>
    <m/>
    <m/>
    <m/>
    <m/>
    <s v="OK"/>
    <m/>
    <m/>
    <m/>
    <s v="Chemical"/>
    <n v="195"/>
    <n v="35.1"/>
    <n v="0"/>
    <x v="344"/>
  </r>
  <r>
    <n v="286"/>
    <d v="2023-12-15T00:00:00"/>
    <x v="1556"/>
    <d v="2024-01-02T00:00:00"/>
    <s v="Raw Material"/>
    <x v="0"/>
    <x v="256"/>
    <s v="L"/>
    <m/>
    <x v="30"/>
    <x v="287"/>
    <n v="0"/>
    <n v="0"/>
    <x v="12"/>
    <x v="687"/>
    <n v="195000"/>
    <m/>
    <n v="35100"/>
    <m/>
    <m/>
    <m/>
    <m/>
    <m/>
    <m/>
    <d v="2024-04-15T00:00:00"/>
    <m/>
    <m/>
    <m/>
    <m/>
    <s v="OK"/>
    <m/>
    <m/>
    <m/>
    <s v="Chemical"/>
    <n v="195"/>
    <n v="35.1"/>
    <n v="0"/>
    <x v="344"/>
  </r>
  <r>
    <n v="287"/>
    <d v="2023-12-15T00:00:00"/>
    <x v="1557"/>
    <d v="2024-01-02T00:00:00"/>
    <s v="Raw Material"/>
    <x v="0"/>
    <x v="152"/>
    <s v="L"/>
    <m/>
    <x v="30"/>
    <x v="287"/>
    <n v="0"/>
    <n v="0"/>
    <x v="12"/>
    <x v="687"/>
    <n v="390000"/>
    <m/>
    <n v="70200"/>
    <m/>
    <m/>
    <m/>
    <m/>
    <m/>
    <m/>
    <d v="2024-04-15T00:00:00"/>
    <m/>
    <m/>
    <m/>
    <m/>
    <s v="OK"/>
    <m/>
    <m/>
    <m/>
    <s v="Chemical"/>
    <n v="195"/>
    <n v="35.1"/>
    <n v="0"/>
    <x v="344"/>
  </r>
  <r>
    <n v="288"/>
    <d v="2023-12-12T00:00:00"/>
    <x v="1558"/>
    <d v="2024-01-02T00:00:00"/>
    <s v="Raw Material"/>
    <x v="0"/>
    <x v="826"/>
    <s v="L"/>
    <m/>
    <x v="30"/>
    <x v="446"/>
    <n v="0"/>
    <n v="0"/>
    <x v="12"/>
    <x v="689"/>
    <n v="1675000"/>
    <m/>
    <n v="301500"/>
    <m/>
    <m/>
    <m/>
    <m/>
    <m/>
    <m/>
    <d v="2024-04-15T00:00:00"/>
    <m/>
    <m/>
    <m/>
    <m/>
    <s v="OK"/>
    <m/>
    <m/>
    <m/>
    <s v="Chemical"/>
    <n v="167.5"/>
    <n v="30.15"/>
    <n v="0"/>
    <x v="265"/>
  </r>
  <r>
    <n v="289"/>
    <d v="2023-12-08T00:00:00"/>
    <x v="1559"/>
    <d v="2024-01-02T00:00:00"/>
    <s v="Raw Material"/>
    <x v="0"/>
    <x v="1050"/>
    <s v="L"/>
    <m/>
    <x v="123"/>
    <x v="732"/>
    <n v="0"/>
    <n v="0"/>
    <x v="12"/>
    <x v="708"/>
    <n v="1510512.5"/>
    <m/>
    <n v="271892.25"/>
    <m/>
    <m/>
    <m/>
    <m/>
    <m/>
    <m/>
    <d v="2024-04-15T00:00:00"/>
    <m/>
    <m/>
    <m/>
    <m/>
    <s v="OK"/>
    <m/>
    <m/>
    <m/>
    <s v="Chemical"/>
    <n v="76.25"/>
    <n v="13.725"/>
    <n v="0"/>
    <x v="110"/>
  </r>
  <r>
    <n v="290"/>
    <d v="2023-12-10T00:00:00"/>
    <x v="1560"/>
    <d v="2024-01-02T00:00:00"/>
    <s v="Raw Material"/>
    <x v="0"/>
    <x v="1051"/>
    <s v="L"/>
    <m/>
    <x v="123"/>
    <x v="732"/>
    <n v="0"/>
    <n v="0"/>
    <x v="12"/>
    <x v="708"/>
    <n v="2269200"/>
    <m/>
    <n v="408456"/>
    <m/>
    <m/>
    <m/>
    <m/>
    <m/>
    <m/>
    <d v="2024-04-15T00:00:00"/>
    <m/>
    <m/>
    <m/>
    <m/>
    <s v="OK"/>
    <m/>
    <m/>
    <m/>
    <s v="Chemical"/>
    <n v="76.25"/>
    <n v="13.725"/>
    <n v="0"/>
    <x v="345"/>
  </r>
  <r>
    <n v="291"/>
    <d v="2023-12-16T00:00:00"/>
    <x v="1561"/>
    <d v="2024-01-02T00:00:00"/>
    <s v="Raw Material"/>
    <x v="0"/>
    <x v="1052"/>
    <s v="L"/>
    <m/>
    <x v="123"/>
    <x v="732"/>
    <n v="0"/>
    <n v="0"/>
    <x v="12"/>
    <x v="708"/>
    <n v="1480012.5"/>
    <m/>
    <n v="266402.25"/>
    <m/>
    <m/>
    <m/>
    <m/>
    <m/>
    <m/>
    <d v="2024-04-15T00:00:00"/>
    <m/>
    <m/>
    <m/>
    <m/>
    <s v="OK"/>
    <m/>
    <m/>
    <m/>
    <s v="Chemical"/>
    <n v="76.25"/>
    <n v="13.725"/>
    <n v="0"/>
    <x v="105"/>
  </r>
  <r>
    <n v="292"/>
    <d v="2023-12-16T00:00:00"/>
    <x v="1562"/>
    <d v="2024-01-02T00:00:00"/>
    <s v="Raw Material"/>
    <x v="0"/>
    <x v="1053"/>
    <s v="L"/>
    <m/>
    <x v="123"/>
    <x v="732"/>
    <n v="0"/>
    <n v="0"/>
    <x v="12"/>
    <x v="708"/>
    <n v="1301587.5"/>
    <m/>
    <n v="234285.75"/>
    <m/>
    <m/>
    <m/>
    <m/>
    <m/>
    <m/>
    <d v="2024-04-15T00:00:00"/>
    <m/>
    <m/>
    <m/>
    <m/>
    <s v="OK"/>
    <m/>
    <m/>
    <m/>
    <s v="Chemical"/>
    <n v="76.25"/>
    <n v="13.725"/>
    <n v="0"/>
    <x v="105"/>
  </r>
  <r>
    <n v="293"/>
    <d v="2023-12-01T00:00:00"/>
    <x v="1563"/>
    <d v="2024-01-02T00:00:00"/>
    <s v="Raw Material"/>
    <x v="0"/>
    <x v="537"/>
    <s v="L"/>
    <m/>
    <x v="124"/>
    <x v="733"/>
    <n v="0"/>
    <n v="0"/>
    <x v="5"/>
    <x v="709"/>
    <n v="684900"/>
    <m/>
    <n v="123282"/>
    <m/>
    <m/>
    <m/>
    <m/>
    <m/>
    <m/>
    <d v="2024-04-15T00:00:00"/>
    <m/>
    <m/>
    <m/>
    <m/>
    <s v="OK"/>
    <m/>
    <m/>
    <m/>
    <s v="DYES"/>
    <n v="9255.405405405405"/>
    <n v="1665.9729729729729"/>
    <n v="0"/>
    <x v="99"/>
  </r>
  <r>
    <n v="294"/>
    <d v="2023-12-01T00:00:00"/>
    <x v="1564"/>
    <d v="2024-01-03T00:00:00"/>
    <s v="Raw Material"/>
    <x v="0"/>
    <x v="130"/>
    <s v="L"/>
    <m/>
    <x v="33"/>
    <x v="704"/>
    <n v="0"/>
    <n v="0"/>
    <x v="12"/>
    <x v="710"/>
    <n v="2250000"/>
    <m/>
    <n v="405000"/>
    <m/>
    <m/>
    <m/>
    <m/>
    <m/>
    <m/>
    <d v="2024-04-15T00:00:00"/>
    <m/>
    <m/>
    <m/>
    <m/>
    <s v="OK"/>
    <m/>
    <m/>
    <m/>
    <s v="Chemical"/>
    <n v="450"/>
    <n v="81"/>
    <n v="0"/>
    <x v="99"/>
  </r>
  <r>
    <n v="295"/>
    <d v="2023-12-01T00:00:00"/>
    <x v="1565"/>
    <d v="2024-01-03T00:00:00"/>
    <s v="Raw Material"/>
    <x v="0"/>
    <x v="1054"/>
    <s v="L"/>
    <m/>
    <x v="22"/>
    <x v="734"/>
    <n v="0"/>
    <n v="0"/>
    <x v="14"/>
    <x v="711"/>
    <n v="26220000"/>
    <m/>
    <n v="4719600"/>
    <m/>
    <m/>
    <m/>
    <m/>
    <m/>
    <m/>
    <d v="2024-04-15T00:00:00"/>
    <m/>
    <m/>
    <m/>
    <m/>
    <s v="OK"/>
    <m/>
    <m/>
    <m/>
    <s v="FABRIC"/>
    <n v="1168.7617009895694"/>
    <n v="210.37710617812249"/>
    <n v="0"/>
    <x v="99"/>
  </r>
  <r>
    <n v="296"/>
    <d v="2023-12-01T00:00:00"/>
    <x v="1566"/>
    <d v="2024-01-03T00:00:00"/>
    <s v="Raw Material"/>
    <x v="0"/>
    <x v="1055"/>
    <s v="L"/>
    <m/>
    <x v="12"/>
    <x v="735"/>
    <n v="0"/>
    <n v="0"/>
    <x v="2"/>
    <x v="712"/>
    <n v="9797920"/>
    <m/>
    <n v="1763625.5999999999"/>
    <m/>
    <m/>
    <m/>
    <m/>
    <m/>
    <m/>
    <d v="2024-04-15T00:00:00"/>
    <m/>
    <m/>
    <m/>
    <m/>
    <s v="OK"/>
    <m/>
    <m/>
    <m/>
    <s v="FABRIC"/>
    <n v="983.33199518265758"/>
    <n v="176.99975913287835"/>
    <n v="0"/>
    <x v="99"/>
  </r>
  <r>
    <n v="297"/>
    <d v="2023-12-01T00:00:00"/>
    <x v="1567"/>
    <d v="2024-01-03T00:00:00"/>
    <s v="Raw Material"/>
    <x v="0"/>
    <x v="1056"/>
    <s v="L"/>
    <m/>
    <x v="12"/>
    <x v="634"/>
    <n v="0"/>
    <n v="0"/>
    <x v="2"/>
    <x v="713"/>
    <n v="10187606"/>
    <m/>
    <n v="1833769.0799999998"/>
    <m/>
    <m/>
    <m/>
    <m/>
    <m/>
    <m/>
    <d v="2024-04-15T00:00:00"/>
    <m/>
    <m/>
    <m/>
    <m/>
    <s v="OK"/>
    <m/>
    <m/>
    <m/>
    <s v="FABRIC"/>
    <n v="973.95850860420649"/>
    <n v="175.31253154875716"/>
    <n v="0"/>
    <x v="99"/>
  </r>
  <r>
    <n v="298"/>
    <d v="2023-12-01T00:00:00"/>
    <x v="1568"/>
    <d v="2024-01-03T00:00:00"/>
    <s v="Raw Material"/>
    <x v="0"/>
    <x v="1057"/>
    <s v="L"/>
    <m/>
    <x v="12"/>
    <x v="736"/>
    <n v="0"/>
    <n v="0"/>
    <x v="2"/>
    <x v="714"/>
    <n v="31522483"/>
    <m/>
    <n v="5674046.9399999995"/>
    <m/>
    <m/>
    <m/>
    <m/>
    <m/>
    <m/>
    <d v="2024-04-15T00:00:00"/>
    <m/>
    <m/>
    <m/>
    <m/>
    <s v="OK"/>
    <m/>
    <m/>
    <m/>
    <s v="FABRIC"/>
    <n v="1233.1292493056371"/>
    <n v="221.96326487501466"/>
    <n v="0"/>
    <x v="99"/>
  </r>
  <r>
    <n v="299"/>
    <d v="2023-12-01T00:00:00"/>
    <x v="1569"/>
    <d v="2024-01-03T00:00:00"/>
    <s v="Raw Material"/>
    <x v="0"/>
    <x v="1058"/>
    <s v="L"/>
    <m/>
    <x v="12"/>
    <x v="656"/>
    <n v="0"/>
    <n v="0"/>
    <x v="2"/>
    <x v="715"/>
    <n v="9018398"/>
    <m/>
    <n v="1623311.64"/>
    <m/>
    <m/>
    <m/>
    <m/>
    <m/>
    <m/>
    <d v="2024-04-15T00:00:00"/>
    <m/>
    <m/>
    <m/>
    <m/>
    <s v="OK"/>
    <m/>
    <m/>
    <m/>
    <s v="FABRIC"/>
    <n v="977.71010407632264"/>
    <n v="175.98781873373807"/>
    <n v="0"/>
    <x v="99"/>
  </r>
  <r>
    <n v="300"/>
    <d v="2023-12-01T00:00:00"/>
    <x v="1570"/>
    <d v="2024-01-03T00:00:00"/>
    <s v="Raw Material"/>
    <x v="0"/>
    <x v="1059"/>
    <s v="L"/>
    <m/>
    <x v="22"/>
    <x v="737"/>
    <n v="0"/>
    <n v="0"/>
    <x v="14"/>
    <x v="716"/>
    <n v="21218972"/>
    <m/>
    <n v="3819414.96"/>
    <m/>
    <m/>
    <m/>
    <m/>
    <m/>
    <m/>
    <d v="2024-06-07T00:00:00"/>
    <m/>
    <m/>
    <m/>
    <m/>
    <s v="OK"/>
    <m/>
    <m/>
    <m/>
    <s v="FABRIC"/>
    <n v="1170.3790402647546"/>
    <n v="210.66822724765581"/>
    <n v="0"/>
    <x v="99"/>
  </r>
  <r>
    <n v="301"/>
    <d v="2023-12-01T00:00:00"/>
    <x v="1571"/>
    <d v="2024-01-03T00:00:00"/>
    <s v="Raw Material"/>
    <x v="0"/>
    <x v="1060"/>
    <s v="L"/>
    <m/>
    <x v="22"/>
    <x v="738"/>
    <n v="0"/>
    <n v="0"/>
    <x v="14"/>
    <x v="717"/>
    <n v="26311770"/>
    <m/>
    <n v="4736118.5999999996"/>
    <m/>
    <m/>
    <m/>
    <m/>
    <m/>
    <m/>
    <d v="2024-06-07T00:00:00"/>
    <m/>
    <m/>
    <m/>
    <m/>
    <s v="OK"/>
    <m/>
    <m/>
    <m/>
    <s v="FABRIC"/>
    <n v="1173.7418030958647"/>
    <n v="211.27352455725563"/>
    <n v="0"/>
    <x v="99"/>
  </r>
  <r>
    <n v="302"/>
    <d v="2023-12-04T00:00:00"/>
    <x v="1572"/>
    <d v="2024-01-03T00:00:00"/>
    <s v="Raw Material"/>
    <x v="0"/>
    <x v="1061"/>
    <s v="L"/>
    <m/>
    <x v="22"/>
    <x v="739"/>
    <n v="0"/>
    <n v="0"/>
    <x v="14"/>
    <x v="718"/>
    <n v="15365000"/>
    <m/>
    <n v="2765700"/>
    <m/>
    <m/>
    <m/>
    <m/>
    <m/>
    <m/>
    <m/>
    <m/>
    <m/>
    <m/>
    <m/>
    <s v="OK"/>
    <m/>
    <m/>
    <m/>
    <s v="FABRIC"/>
    <n v="1193.0274089603231"/>
    <n v="214.74493361285815"/>
    <n v="0"/>
    <x v="342"/>
  </r>
  <r>
    <n v="303"/>
    <d v="2023-12-04T00:00:00"/>
    <x v="1573"/>
    <d v="2024-01-03T00:00:00"/>
    <s v="Raw Material"/>
    <x v="0"/>
    <x v="1062"/>
    <s v="L"/>
    <m/>
    <x v="22"/>
    <x v="740"/>
    <n v="0"/>
    <n v="0"/>
    <x v="14"/>
    <x v="719"/>
    <n v="10676425"/>
    <m/>
    <n v="1921756.5"/>
    <m/>
    <m/>
    <m/>
    <m/>
    <m/>
    <m/>
    <m/>
    <m/>
    <m/>
    <m/>
    <m/>
    <s v="OK"/>
    <m/>
    <m/>
    <m/>
    <s v="FABRIC"/>
    <n v="1186.7969097376613"/>
    <n v="213.62344375277902"/>
    <n v="0"/>
    <x v="342"/>
  </r>
  <r>
    <n v="304"/>
    <d v="2023-12-04T00:00:00"/>
    <x v="1574"/>
    <d v="2024-01-03T00:00:00"/>
    <s v="Raw Material"/>
    <x v="0"/>
    <x v="1063"/>
    <s v="L"/>
    <m/>
    <x v="22"/>
    <x v="674"/>
    <n v="0"/>
    <n v="0"/>
    <x v="14"/>
    <x v="720"/>
    <n v="8353920"/>
    <m/>
    <n v="1503705.5999999999"/>
    <m/>
    <m/>
    <m/>
    <m/>
    <m/>
    <m/>
    <m/>
    <m/>
    <m/>
    <m/>
    <m/>
    <s v="OK"/>
    <m/>
    <m/>
    <m/>
    <s v="FABRIC"/>
    <n v="1219.5503649635036"/>
    <n v="219.51906569343063"/>
    <n v="0"/>
    <x v="342"/>
  </r>
  <r>
    <n v="305"/>
    <d v="2023-12-04T00:00:00"/>
    <x v="1575"/>
    <d v="2024-01-03T00:00:00"/>
    <s v="Raw Material"/>
    <x v="0"/>
    <x v="1064"/>
    <s v="L"/>
    <m/>
    <x v="22"/>
    <x v="741"/>
    <n v="0"/>
    <n v="0"/>
    <x v="14"/>
    <x v="721"/>
    <n v="13649258"/>
    <m/>
    <n v="2456866.44"/>
    <m/>
    <m/>
    <m/>
    <m/>
    <m/>
    <m/>
    <m/>
    <m/>
    <m/>
    <m/>
    <m/>
    <s v="OK"/>
    <m/>
    <m/>
    <m/>
    <s v="FABRIC"/>
    <n v="1183.5985084980923"/>
    <n v="213.0477315296566"/>
    <n v="0"/>
    <x v="342"/>
  </r>
  <r>
    <n v="306"/>
    <d v="2023-12-04T00:00:00"/>
    <x v="1576"/>
    <d v="2024-01-03T00:00:00"/>
    <s v="Raw Material"/>
    <x v="0"/>
    <x v="1065"/>
    <s v="L"/>
    <m/>
    <x v="22"/>
    <x v="742"/>
    <n v="0"/>
    <n v="0"/>
    <x v="14"/>
    <x v="722"/>
    <n v="2774265"/>
    <m/>
    <n v="499367.69999999995"/>
    <m/>
    <m/>
    <m/>
    <m/>
    <m/>
    <m/>
    <m/>
    <m/>
    <m/>
    <m/>
    <m/>
    <s v="OK"/>
    <m/>
    <m/>
    <m/>
    <s v="FABRIC"/>
    <n v="1679.3371670702179"/>
    <n v="302.28069007263917"/>
    <n v="0"/>
    <x v="342"/>
  </r>
  <r>
    <n v="307"/>
    <d v="2023-12-04T00:00:00"/>
    <x v="1577"/>
    <d v="2024-01-03T00:00:00"/>
    <s v="Raw Material"/>
    <x v="0"/>
    <x v="1066"/>
    <s v="L"/>
    <m/>
    <x v="22"/>
    <x v="743"/>
    <n v="0"/>
    <n v="0"/>
    <x v="14"/>
    <x v="723"/>
    <n v="2020050"/>
    <m/>
    <n v="363609"/>
    <m/>
    <m/>
    <m/>
    <m/>
    <m/>
    <m/>
    <m/>
    <m/>
    <m/>
    <m/>
    <m/>
    <s v="OK"/>
    <m/>
    <m/>
    <m/>
    <s v="FABRIC"/>
    <n v="1617.3338670936751"/>
    <n v="291.1200960768615"/>
    <n v="0"/>
    <x v="342"/>
  </r>
  <r>
    <n v="308"/>
    <d v="2023-12-02T00:00:00"/>
    <x v="1578"/>
    <d v="2024-01-03T00:00:00"/>
    <s v="Raw Material"/>
    <x v="0"/>
    <x v="1067"/>
    <s v="L"/>
    <m/>
    <x v="0"/>
    <x v="744"/>
    <n v="0"/>
    <n v="0"/>
    <x v="0"/>
    <x v="0"/>
    <n v="46101302"/>
    <m/>
    <n v="8298234.3599999994"/>
    <m/>
    <m/>
    <m/>
    <m/>
    <m/>
    <m/>
    <d v="2024-07-10T00:00:00"/>
    <m/>
    <m/>
    <m/>
    <m/>
    <s v="OK"/>
    <m/>
    <m/>
    <m/>
    <s v="Raw Cotton"/>
    <n v="495.65962799698957"/>
    <n v="89.218733039458115"/>
    <n v="0"/>
    <x v="346"/>
  </r>
  <r>
    <n v="309"/>
    <d v="2023-12-01T00:00:00"/>
    <x v="1579"/>
    <d v="2024-01-03T00:00:00"/>
    <s v="Raw Material"/>
    <x v="0"/>
    <x v="1068"/>
    <s v="L"/>
    <m/>
    <x v="0"/>
    <x v="694"/>
    <n v="0"/>
    <n v="0"/>
    <x v="0"/>
    <x v="0"/>
    <n v="14685842.890000001"/>
    <m/>
    <n v="2643451.7201999999"/>
    <m/>
    <m/>
    <m/>
    <m/>
    <m/>
    <m/>
    <m/>
    <m/>
    <m/>
    <m/>
    <m/>
    <s v="OK"/>
    <m/>
    <m/>
    <m/>
    <s v="Raw Cotton"/>
    <n v="471.54645806575905"/>
    <n v="84.878362451836622"/>
    <n v="0"/>
    <x v="99"/>
  </r>
  <r>
    <n v="310"/>
    <d v="2023-12-02T00:00:00"/>
    <x v="1580"/>
    <d v="2024-01-03T00:00:00"/>
    <s v="Raw Material"/>
    <x v="0"/>
    <x v="1069"/>
    <s v="L"/>
    <m/>
    <x v="0"/>
    <x v="88"/>
    <n v="0"/>
    <n v="0"/>
    <x v="0"/>
    <x v="0"/>
    <n v="13691193"/>
    <m/>
    <n v="2464414.7399999998"/>
    <m/>
    <m/>
    <m/>
    <m/>
    <m/>
    <m/>
    <m/>
    <m/>
    <m/>
    <m/>
    <m/>
    <s v="OK"/>
    <m/>
    <m/>
    <m/>
    <s v="Raw Cotton"/>
    <n v="425.99934658825725"/>
    <n v="76.679882385886302"/>
    <n v="0"/>
    <x v="346"/>
  </r>
  <r>
    <n v="311"/>
    <d v="2023-12-08T00:00:00"/>
    <x v="1581"/>
    <d v="2024-01-03T00:00:00"/>
    <s v="Raw Material"/>
    <x v="0"/>
    <x v="1070"/>
    <s v="L"/>
    <m/>
    <x v="0"/>
    <x v="695"/>
    <n v="0"/>
    <n v="0"/>
    <x v="0"/>
    <x v="0"/>
    <n v="13747269"/>
    <m/>
    <n v="2474508.42"/>
    <m/>
    <m/>
    <m/>
    <m/>
    <m/>
    <m/>
    <m/>
    <m/>
    <m/>
    <m/>
    <m/>
    <s v="OK"/>
    <m/>
    <m/>
    <m/>
    <s v="Raw Cotton"/>
    <n v="446.09368205860403"/>
    <n v="80.296862770548714"/>
    <n v="0"/>
    <x v="110"/>
  </r>
  <r>
    <n v="312"/>
    <d v="2023-12-01T00:00:00"/>
    <x v="1582"/>
    <d v="2024-01-03T00:00:00"/>
    <s v="Raw Material"/>
    <x v="0"/>
    <x v="1071"/>
    <s v="L"/>
    <m/>
    <x v="0"/>
    <x v="268"/>
    <n v="0"/>
    <n v="0"/>
    <x v="0"/>
    <x v="0"/>
    <n v="13612705"/>
    <m/>
    <n v="2450286.9"/>
    <m/>
    <m/>
    <m/>
    <m/>
    <m/>
    <m/>
    <m/>
    <m/>
    <m/>
    <m/>
    <m/>
    <s v="OK"/>
    <m/>
    <m/>
    <m/>
    <s v="Raw Cotton"/>
    <n v="434.03708191180692"/>
    <n v="78.126674744125239"/>
    <n v="0"/>
    <x v="99"/>
  </r>
  <r>
    <n v="313"/>
    <d v="2023-12-02T00:00:00"/>
    <x v="1583"/>
    <d v="2024-01-03T00:00:00"/>
    <s v="Raw Material"/>
    <x v="0"/>
    <x v="1072"/>
    <s v="L"/>
    <m/>
    <x v="0"/>
    <x v="268"/>
    <n v="0"/>
    <n v="0"/>
    <x v="0"/>
    <x v="0"/>
    <n v="13601420"/>
    <m/>
    <n v="2448255.6"/>
    <m/>
    <m/>
    <m/>
    <m/>
    <m/>
    <m/>
    <m/>
    <m/>
    <m/>
    <m/>
    <m/>
    <s v="OK"/>
    <m/>
    <m/>
    <m/>
    <s v="Raw Cotton"/>
    <n v="434.03708076714429"/>
    <n v="78.126674538085965"/>
    <n v="0"/>
    <x v="346"/>
  </r>
  <r>
    <n v="314"/>
    <d v="2023-12-01T00:00:00"/>
    <x v="1584"/>
    <d v="2024-01-03T00:00:00"/>
    <s v="Raw Material"/>
    <x v="0"/>
    <x v="1073"/>
    <s v="L"/>
    <m/>
    <x v="0"/>
    <x v="703"/>
    <n v="0"/>
    <n v="0"/>
    <x v="0"/>
    <x v="0"/>
    <n v="13166528"/>
    <m/>
    <n v="2369975.04"/>
    <m/>
    <m/>
    <m/>
    <m/>
    <m/>
    <m/>
    <m/>
    <m/>
    <m/>
    <m/>
    <m/>
    <s v="OK"/>
    <m/>
    <m/>
    <m/>
    <s v="Raw Cotton"/>
    <n v="415.28238448194293"/>
    <n v="74.750829206749728"/>
    <n v="0"/>
    <x v="99"/>
  </r>
  <r>
    <n v="315"/>
    <d v="2023-12-09T00:00:00"/>
    <x v="1585"/>
    <d v="2024-01-03T00:00:00"/>
    <s v="Raw Material"/>
    <x v="0"/>
    <x v="1074"/>
    <s v="L"/>
    <m/>
    <x v="116"/>
    <x v="229"/>
    <n v="0"/>
    <n v="0"/>
    <x v="20"/>
    <x v="643"/>
    <n v="3949077"/>
    <m/>
    <n v="710833.86"/>
    <m/>
    <m/>
    <m/>
    <m/>
    <m/>
    <m/>
    <d v="2024-04-15T00:00:00"/>
    <m/>
    <m/>
    <m/>
    <m/>
    <s v="OK"/>
    <m/>
    <m/>
    <m/>
    <s v="Comber Noil"/>
    <n v="363"/>
    <n v="65.34"/>
    <n v="0"/>
    <x v="102"/>
  </r>
  <r>
    <n v="316"/>
    <d v="2023-12-13T00:00:00"/>
    <x v="1586"/>
    <d v="2024-01-03T00:00:00"/>
    <s v="Raw Material"/>
    <x v="0"/>
    <x v="1075"/>
    <s v="L"/>
    <m/>
    <x v="116"/>
    <x v="229"/>
    <n v="0"/>
    <n v="0"/>
    <x v="20"/>
    <x v="643"/>
    <n v="4445661"/>
    <m/>
    <n v="800218.98"/>
    <m/>
    <m/>
    <m/>
    <m/>
    <m/>
    <m/>
    <d v="2024-04-15T00:00:00"/>
    <m/>
    <m/>
    <m/>
    <m/>
    <s v="OK"/>
    <m/>
    <m/>
    <m/>
    <s v="Comber Noil"/>
    <n v="363"/>
    <n v="65.34"/>
    <n v="0"/>
    <x v="103"/>
  </r>
  <r>
    <n v="317"/>
    <d v="2023-12-13T00:00:00"/>
    <x v="1587"/>
    <d v="2024-01-03T00:00:00"/>
    <s v="Raw Material"/>
    <x v="0"/>
    <x v="1076"/>
    <s v="L"/>
    <m/>
    <x v="116"/>
    <x v="229"/>
    <n v="0"/>
    <n v="0"/>
    <x v="20"/>
    <x v="643"/>
    <n v="4457640"/>
    <m/>
    <n v="802375.2"/>
    <m/>
    <m/>
    <m/>
    <m/>
    <m/>
    <m/>
    <d v="2024-04-15T00:00:00"/>
    <m/>
    <m/>
    <m/>
    <m/>
    <s v="OK"/>
    <m/>
    <m/>
    <m/>
    <s v="Comber Noil"/>
    <n v="363"/>
    <n v="65.339999999999989"/>
    <n v="0"/>
    <x v="103"/>
  </r>
  <r>
    <n v="318"/>
    <d v="2023-12-15T00:00:00"/>
    <x v="1588"/>
    <d v="2024-01-03T00:00:00"/>
    <s v="Raw Material"/>
    <x v="0"/>
    <x v="1077"/>
    <s v="L"/>
    <m/>
    <x v="116"/>
    <x v="229"/>
    <n v="0"/>
    <n v="0"/>
    <x v="20"/>
    <x v="643"/>
    <n v="3912777"/>
    <m/>
    <n v="704299.86"/>
    <m/>
    <m/>
    <m/>
    <m/>
    <m/>
    <m/>
    <d v="2024-04-15T00:00:00"/>
    <m/>
    <m/>
    <m/>
    <m/>
    <s v="OK"/>
    <m/>
    <m/>
    <m/>
    <s v="Comber Noil"/>
    <n v="363"/>
    <n v="65.34"/>
    <n v="0"/>
    <x v="344"/>
  </r>
  <r>
    <n v="319"/>
    <d v="2023-12-19T00:00:00"/>
    <x v="1589"/>
    <d v="2024-01-03T00:00:00"/>
    <s v="Raw Material"/>
    <x v="0"/>
    <x v="1078"/>
    <s v="L"/>
    <m/>
    <x v="116"/>
    <x v="696"/>
    <n v="0"/>
    <n v="0"/>
    <x v="20"/>
    <x v="643"/>
    <n v="4340520"/>
    <m/>
    <n v="781293.6"/>
    <m/>
    <m/>
    <m/>
    <m/>
    <m/>
    <m/>
    <d v="2024-04-15T00:00:00"/>
    <m/>
    <m/>
    <m/>
    <m/>
    <s v="OK"/>
    <m/>
    <m/>
    <m/>
    <s v="Comber Noil"/>
    <n v="360"/>
    <n v="64.8"/>
    <n v="0"/>
    <x v="107"/>
  </r>
  <r>
    <n v="320"/>
    <d v="2023-12-19T00:00:00"/>
    <x v="1590"/>
    <d v="2024-01-03T00:00:00"/>
    <s v="Raw Material"/>
    <x v="0"/>
    <x v="1079"/>
    <s v="L"/>
    <m/>
    <x v="116"/>
    <x v="696"/>
    <n v="0"/>
    <n v="0"/>
    <x v="20"/>
    <x v="643"/>
    <n v="4302000"/>
    <m/>
    <n v="774360"/>
    <m/>
    <m/>
    <m/>
    <m/>
    <m/>
    <m/>
    <d v="2024-04-15T00:00:00"/>
    <m/>
    <m/>
    <m/>
    <m/>
    <s v="OK"/>
    <m/>
    <m/>
    <m/>
    <s v="Comber Noil"/>
    <n v="360"/>
    <n v="64.8"/>
    <n v="0"/>
    <x v="107"/>
  </r>
  <r>
    <n v="321"/>
    <d v="2023-12-20T00:00:00"/>
    <x v="1591"/>
    <d v="2024-01-03T00:00:00"/>
    <s v="Raw Material"/>
    <x v="0"/>
    <x v="841"/>
    <s v="L"/>
    <m/>
    <x v="116"/>
    <x v="696"/>
    <n v="0"/>
    <n v="0"/>
    <x v="20"/>
    <x v="643"/>
    <n v="4595040"/>
    <m/>
    <n v="827107.2"/>
    <m/>
    <m/>
    <m/>
    <m/>
    <m/>
    <m/>
    <d v="2024-04-15T00:00:00"/>
    <m/>
    <m/>
    <m/>
    <m/>
    <s v="OK"/>
    <m/>
    <m/>
    <m/>
    <s v="Comber Noil"/>
    <n v="360"/>
    <n v="64.8"/>
    <n v="0"/>
    <x v="347"/>
  </r>
  <r>
    <n v="322"/>
    <d v="2023-12-22T00:00:00"/>
    <x v="1592"/>
    <d v="2024-01-03T00:00:00"/>
    <s v="Raw Material"/>
    <x v="0"/>
    <x v="1080"/>
    <s v="L"/>
    <m/>
    <x v="116"/>
    <x v="696"/>
    <n v="0"/>
    <n v="0"/>
    <x v="20"/>
    <x v="643"/>
    <n v="4316400"/>
    <m/>
    <n v="776952"/>
    <m/>
    <m/>
    <m/>
    <m/>
    <m/>
    <m/>
    <d v="2024-04-15T00:00:00"/>
    <m/>
    <m/>
    <m/>
    <m/>
    <s v="OK"/>
    <m/>
    <m/>
    <m/>
    <s v="Comber Noil"/>
    <n v="360"/>
    <n v="64.8"/>
    <n v="0"/>
    <x v="264"/>
  </r>
  <r>
    <n v="323"/>
    <d v="2023-12-22T00:00:00"/>
    <x v="1593"/>
    <d v="2024-01-03T00:00:00"/>
    <s v="Raw Material"/>
    <x v="0"/>
    <x v="1081"/>
    <s v="L"/>
    <m/>
    <x v="116"/>
    <x v="696"/>
    <n v="0"/>
    <n v="0"/>
    <x v="20"/>
    <x v="643"/>
    <n v="4073040"/>
    <m/>
    <n v="733147.2"/>
    <m/>
    <m/>
    <m/>
    <m/>
    <m/>
    <m/>
    <d v="2024-04-15T00:00:00"/>
    <m/>
    <m/>
    <m/>
    <m/>
    <s v="OK"/>
    <m/>
    <m/>
    <m/>
    <s v="Comber Noil"/>
    <n v="360"/>
    <n v="64.8"/>
    <n v="0"/>
    <x v="264"/>
  </r>
  <r>
    <n v="324"/>
    <d v="2023-12-26T00:00:00"/>
    <x v="1594"/>
    <d v="2024-01-03T00:00:00"/>
    <s v="Raw Material"/>
    <x v="0"/>
    <x v="1082"/>
    <s v="L"/>
    <m/>
    <x v="116"/>
    <x v="745"/>
    <n v="0"/>
    <n v="0"/>
    <x v="20"/>
    <x v="643"/>
    <n v="4422732"/>
    <m/>
    <n v="796091.76"/>
    <m/>
    <m/>
    <m/>
    <m/>
    <m/>
    <m/>
    <d v="2024-04-15T00:00:00"/>
    <m/>
    <m/>
    <m/>
    <m/>
    <s v="OK"/>
    <m/>
    <m/>
    <m/>
    <s v="Comber Noil"/>
    <n v="358"/>
    <n v="64.44"/>
    <n v="0"/>
    <x v="348"/>
  </r>
  <r>
    <n v="325"/>
    <d v="2023-12-26T00:00:00"/>
    <x v="1595"/>
    <d v="2024-01-03T00:00:00"/>
    <s v="Raw Material"/>
    <x v="0"/>
    <x v="1083"/>
    <s v="L"/>
    <m/>
    <x v="116"/>
    <x v="745"/>
    <n v="0"/>
    <n v="0"/>
    <x v="20"/>
    <x v="643"/>
    <n v="4192180"/>
    <m/>
    <n v="754592.4"/>
    <m/>
    <m/>
    <m/>
    <m/>
    <m/>
    <m/>
    <d v="2024-04-15T00:00:00"/>
    <m/>
    <m/>
    <m/>
    <m/>
    <s v="OK"/>
    <m/>
    <m/>
    <m/>
    <s v="Comber Noil"/>
    <n v="358"/>
    <n v="64.44"/>
    <n v="0"/>
    <x v="348"/>
  </r>
  <r>
    <n v="326"/>
    <d v="2023-12-27T00:00:00"/>
    <x v="1596"/>
    <d v="2024-01-03T00:00:00"/>
    <s v="Raw Material"/>
    <x v="0"/>
    <x v="1084"/>
    <s v="L"/>
    <m/>
    <x v="116"/>
    <x v="745"/>
    <n v="0"/>
    <n v="0"/>
    <x v="20"/>
    <x v="643"/>
    <n v="4334306"/>
    <m/>
    <n v="780175.08"/>
    <m/>
    <m/>
    <m/>
    <m/>
    <m/>
    <m/>
    <d v="2024-04-15T00:00:00"/>
    <m/>
    <m/>
    <m/>
    <m/>
    <s v="OK"/>
    <m/>
    <m/>
    <m/>
    <s v="Comber Noil"/>
    <n v="358"/>
    <n v="64.44"/>
    <n v="0"/>
    <x v="349"/>
  </r>
  <r>
    <n v="327"/>
    <d v="2023-12-27T00:00:00"/>
    <x v="1597"/>
    <d v="2024-01-03T00:00:00"/>
    <s v="Raw Material"/>
    <x v="0"/>
    <x v="1085"/>
    <s v="L"/>
    <m/>
    <x v="116"/>
    <x v="745"/>
    <n v="0"/>
    <n v="0"/>
    <x v="20"/>
    <x v="643"/>
    <n v="4619632"/>
    <m/>
    <n v="831533.76"/>
    <m/>
    <m/>
    <m/>
    <m/>
    <m/>
    <m/>
    <d v="2024-04-15T00:00:00"/>
    <m/>
    <m/>
    <m/>
    <m/>
    <s v="OK"/>
    <m/>
    <m/>
    <m/>
    <s v="Comber Noil"/>
    <n v="358"/>
    <n v="64.44"/>
    <n v="0"/>
    <x v="349"/>
  </r>
  <r>
    <n v="328"/>
    <d v="2023-12-30T00:00:00"/>
    <x v="1598"/>
    <d v="2024-01-03T00:00:00"/>
    <s v="Raw Material"/>
    <x v="0"/>
    <x v="1086"/>
    <s v="L"/>
    <m/>
    <x v="116"/>
    <x v="745"/>
    <n v="0"/>
    <n v="0"/>
    <x v="20"/>
    <x v="643"/>
    <n v="3969146"/>
    <m/>
    <n v="714446.28"/>
    <m/>
    <m/>
    <m/>
    <m/>
    <m/>
    <m/>
    <d v="2024-04-15T00:00:00"/>
    <m/>
    <m/>
    <m/>
    <m/>
    <s v="OK"/>
    <m/>
    <m/>
    <m/>
    <s v="Comber Noil"/>
    <n v="358"/>
    <n v="64.44"/>
    <n v="0"/>
    <x v="350"/>
  </r>
  <r>
    <n v="329"/>
    <d v="2023-12-23T00:00:00"/>
    <x v="1599"/>
    <d v="2024-01-03T00:00:00"/>
    <s v="Raw Material"/>
    <x v="0"/>
    <x v="1087"/>
    <s v="L"/>
    <m/>
    <x v="1"/>
    <x v="746"/>
    <n v="0"/>
    <n v="0"/>
    <x v="1"/>
    <x v="1"/>
    <n v="11843364"/>
    <m/>
    <n v="2131805.52"/>
    <m/>
    <m/>
    <m/>
    <m/>
    <m/>
    <m/>
    <m/>
    <m/>
    <m/>
    <m/>
    <m/>
    <s v="OK"/>
    <m/>
    <m/>
    <m/>
    <s v="Polyester Staple Fiber"/>
    <n v="395.00263482640162"/>
    <n v="71.100474268752293"/>
    <n v="0"/>
    <x v="351"/>
  </r>
  <r>
    <n v="330"/>
    <d v="2023-12-16T00:00:00"/>
    <x v="1600"/>
    <d v="2024-01-03T00:00:00"/>
    <s v="Raw Material"/>
    <x v="0"/>
    <x v="1088"/>
    <s v="L"/>
    <m/>
    <x v="125"/>
    <x v="747"/>
    <n v="0"/>
    <n v="0"/>
    <x v="10"/>
    <x v="724"/>
    <n v="2422400"/>
    <m/>
    <n v="436032"/>
    <m/>
    <m/>
    <m/>
    <m/>
    <m/>
    <m/>
    <m/>
    <m/>
    <m/>
    <m/>
    <m/>
    <s v="OK"/>
    <m/>
    <m/>
    <m/>
    <s v="YARN"/>
    <n v="834.15977961432509"/>
    <n v="150.14876033057851"/>
    <n v="0"/>
    <x v="105"/>
  </r>
  <r>
    <n v="331"/>
    <d v="2023-12-13T00:00:00"/>
    <x v="1601"/>
    <d v="2024-01-03T00:00:00"/>
    <s v="Raw Material"/>
    <x v="0"/>
    <x v="980"/>
    <s v="L"/>
    <m/>
    <x v="33"/>
    <x v="731"/>
    <n v="0"/>
    <n v="0"/>
    <x v="12"/>
    <x v="707"/>
    <n v="253000"/>
    <m/>
    <n v="45540"/>
    <m/>
    <m/>
    <m/>
    <m/>
    <m/>
    <m/>
    <d v="2024-04-15T00:00:00"/>
    <m/>
    <m/>
    <m/>
    <m/>
    <s v="OK"/>
    <m/>
    <m/>
    <m/>
    <s v="Chemical"/>
    <n v="115"/>
    <n v="20.7"/>
    <n v="0"/>
    <x v="103"/>
  </r>
  <r>
    <n v="331"/>
    <d v="2023-12-13T00:00:00"/>
    <x v="1601"/>
    <d v="2024-01-03T00:00:00"/>
    <s v="Raw Material"/>
    <x v="0"/>
    <x v="1089"/>
    <s v="L"/>
    <m/>
    <x v="43"/>
    <x v="282"/>
    <n v="0"/>
    <n v="0"/>
    <x v="5"/>
    <x v="678"/>
    <n v="454500"/>
    <m/>
    <n v="81810"/>
    <m/>
    <m/>
    <m/>
    <m/>
    <m/>
    <m/>
    <d v="2024-04-15T00:00:00"/>
    <m/>
    <m/>
    <m/>
    <m/>
    <s v="OK"/>
    <m/>
    <m/>
    <m/>
    <s v="DYES"/>
    <n v="505"/>
    <n v="90.9"/>
    <n v="0"/>
    <x v="103"/>
  </r>
  <r>
    <n v="332"/>
    <d v="2023-12-18T00:00:00"/>
    <x v="1602"/>
    <d v="2024-01-03T00:00:00"/>
    <s v="Raw Material"/>
    <x v="0"/>
    <x v="152"/>
    <s v="L"/>
    <m/>
    <x v="126"/>
    <x v="748"/>
    <n v="0"/>
    <n v="0"/>
    <x v="12"/>
    <x v="725"/>
    <n v="750000"/>
    <m/>
    <n v="135000"/>
    <m/>
    <m/>
    <m/>
    <m/>
    <m/>
    <m/>
    <d v="2024-04-15T00:00:00"/>
    <m/>
    <m/>
    <m/>
    <m/>
    <s v="OK"/>
    <m/>
    <m/>
    <m/>
    <s v="Chemical"/>
    <n v="375"/>
    <n v="67.5"/>
    <n v="0"/>
    <x v="106"/>
  </r>
  <r>
    <n v="333"/>
    <d v="2023-12-22T00:00:00"/>
    <x v="1603"/>
    <d v="2024-01-03T00:00:00"/>
    <s v="Raw Material"/>
    <x v="0"/>
    <x v="1090"/>
    <s v="L"/>
    <m/>
    <x v="126"/>
    <x v="748"/>
    <n v="0"/>
    <n v="0"/>
    <x v="12"/>
    <x v="725"/>
    <n v="360000"/>
    <m/>
    <n v="64800"/>
    <m/>
    <m/>
    <m/>
    <m/>
    <m/>
    <m/>
    <d v="2024-06-07T00:00:00"/>
    <m/>
    <m/>
    <m/>
    <m/>
    <s v="OK"/>
    <m/>
    <m/>
    <m/>
    <s v="Chemical"/>
    <n v="375"/>
    <n v="67.5"/>
    <n v="0"/>
    <x v="264"/>
  </r>
  <r>
    <n v="334"/>
    <d v="2023-12-22T00:00:00"/>
    <x v="1604"/>
    <d v="2024-01-03T00:00:00"/>
    <s v="Raw Material"/>
    <x v="0"/>
    <x v="152"/>
    <s v="L"/>
    <m/>
    <x v="30"/>
    <x v="485"/>
    <n v="0"/>
    <n v="0"/>
    <x v="12"/>
    <x v="687"/>
    <n v="280000"/>
    <m/>
    <n v="50400"/>
    <m/>
    <m/>
    <m/>
    <m/>
    <m/>
    <m/>
    <d v="2024-04-15T00:00:00"/>
    <m/>
    <m/>
    <m/>
    <m/>
    <s v="OK"/>
    <m/>
    <m/>
    <m/>
    <s v="Chemical"/>
    <n v="140"/>
    <n v="25.2"/>
    <n v="0"/>
    <x v="264"/>
  </r>
  <r>
    <n v="335"/>
    <d v="2023-12-17T00:00:00"/>
    <x v="1605"/>
    <d v="2024-01-03T00:00:00"/>
    <s v="Raw Material"/>
    <x v="0"/>
    <x v="262"/>
    <s v="L"/>
    <m/>
    <x v="30"/>
    <x v="485"/>
    <n v="0"/>
    <n v="0"/>
    <x v="12"/>
    <x v="687"/>
    <n v="560000"/>
    <m/>
    <n v="100800"/>
    <m/>
    <m/>
    <m/>
    <m/>
    <m/>
    <m/>
    <d v="2024-04-15T00:00:00"/>
    <m/>
    <m/>
    <m/>
    <m/>
    <s v="OK"/>
    <m/>
    <m/>
    <m/>
    <s v="Chemical"/>
    <n v="140"/>
    <n v="25.2"/>
    <n v="0"/>
    <x v="352"/>
  </r>
  <r>
    <n v="336"/>
    <d v="2023-12-22T00:00:00"/>
    <x v="1606"/>
    <d v="2024-01-03T00:00:00"/>
    <s v="Raw Material"/>
    <x v="0"/>
    <x v="152"/>
    <s v="L"/>
    <m/>
    <x v="30"/>
    <x v="485"/>
    <n v="0"/>
    <n v="0"/>
    <x v="12"/>
    <x v="687"/>
    <n v="280000"/>
    <m/>
    <n v="50400"/>
    <m/>
    <m/>
    <m/>
    <m/>
    <m/>
    <m/>
    <d v="2024-04-15T00:00:00"/>
    <m/>
    <m/>
    <m/>
    <m/>
    <s v="OK"/>
    <m/>
    <m/>
    <m/>
    <s v="Chemical"/>
    <n v="140"/>
    <n v="25.2"/>
    <n v="0"/>
    <x v="264"/>
  </r>
  <r>
    <n v="337"/>
    <d v="2023-12-22T00:00:00"/>
    <x v="1607"/>
    <d v="2024-01-03T00:00:00"/>
    <s v="Raw Material"/>
    <x v="0"/>
    <x v="256"/>
    <s v="L"/>
    <m/>
    <x v="30"/>
    <x v="485"/>
    <n v="0"/>
    <n v="0"/>
    <x v="12"/>
    <x v="687"/>
    <n v="140000"/>
    <m/>
    <n v="25200"/>
    <m/>
    <m/>
    <m/>
    <m/>
    <m/>
    <m/>
    <d v="2024-04-15T00:00:00"/>
    <m/>
    <m/>
    <m/>
    <m/>
    <s v="OK"/>
    <m/>
    <m/>
    <m/>
    <s v="Chemical"/>
    <n v="140"/>
    <n v="25.2"/>
    <n v="0"/>
    <x v="264"/>
  </r>
  <r>
    <n v="338"/>
    <d v="2023-12-22T00:00:00"/>
    <x v="1608"/>
    <d v="2024-01-03T00:00:00"/>
    <s v="Raw Material"/>
    <x v="0"/>
    <x v="152"/>
    <s v="L"/>
    <m/>
    <x v="30"/>
    <x v="287"/>
    <n v="0"/>
    <n v="0"/>
    <x v="12"/>
    <x v="688"/>
    <n v="390000"/>
    <m/>
    <n v="70200"/>
    <m/>
    <m/>
    <m/>
    <m/>
    <m/>
    <m/>
    <d v="2024-04-15T00:00:00"/>
    <m/>
    <m/>
    <m/>
    <m/>
    <s v="OK"/>
    <m/>
    <m/>
    <m/>
    <s v="Chemical"/>
    <n v="195"/>
    <n v="35.1"/>
    <n v="0"/>
    <x v="264"/>
  </r>
  <r>
    <n v="339"/>
    <d v="2023-12-22T00:00:00"/>
    <x v="1609"/>
    <d v="2024-01-03T00:00:00"/>
    <s v="Raw Material"/>
    <x v="0"/>
    <x v="146"/>
    <s v="L"/>
    <m/>
    <x v="30"/>
    <x v="287"/>
    <n v="0"/>
    <n v="0"/>
    <x v="12"/>
    <x v="688"/>
    <n v="585000"/>
    <m/>
    <n v="105300"/>
    <m/>
    <m/>
    <m/>
    <m/>
    <m/>
    <m/>
    <d v="2024-04-15T00:00:00"/>
    <m/>
    <m/>
    <m/>
    <m/>
    <s v="OK"/>
    <m/>
    <m/>
    <m/>
    <s v="Chemical"/>
    <n v="195"/>
    <n v="35.1"/>
    <n v="0"/>
    <x v="264"/>
  </r>
  <r>
    <n v="340"/>
    <d v="2023-12-23T00:00:00"/>
    <x v="1610"/>
    <d v="2024-01-03T00:00:00"/>
    <s v="Raw Material"/>
    <x v="0"/>
    <x v="130"/>
    <s v="L"/>
    <m/>
    <x v="30"/>
    <x v="485"/>
    <n v="0"/>
    <n v="0"/>
    <x v="12"/>
    <x v="687"/>
    <n v="700000"/>
    <m/>
    <n v="126000"/>
    <m/>
    <m/>
    <m/>
    <m/>
    <m/>
    <m/>
    <d v="2024-04-15T00:00:00"/>
    <m/>
    <m/>
    <m/>
    <m/>
    <s v="OK"/>
    <m/>
    <m/>
    <m/>
    <s v="Chemical"/>
    <n v="140"/>
    <n v="25.2"/>
    <n v="0"/>
    <x v="351"/>
  </r>
  <r>
    <n v="341"/>
    <d v="2023-12-18T00:00:00"/>
    <x v="1611"/>
    <d v="2024-01-03T00:00:00"/>
    <s v="Raw Material"/>
    <x v="0"/>
    <x v="1052"/>
    <s v="L"/>
    <m/>
    <x v="123"/>
    <x v="732"/>
    <n v="0"/>
    <n v="0"/>
    <x v="12"/>
    <x v="708"/>
    <n v="1480012.5"/>
    <m/>
    <n v="266402.25"/>
    <m/>
    <m/>
    <m/>
    <m/>
    <m/>
    <m/>
    <d v="2024-06-07T00:00:00"/>
    <m/>
    <m/>
    <m/>
    <m/>
    <s v="OK"/>
    <m/>
    <m/>
    <m/>
    <s v="Chemical"/>
    <n v="76.25"/>
    <n v="13.725"/>
    <n v="0"/>
    <x v="106"/>
  </r>
  <r>
    <n v="342"/>
    <d v="2023-12-19T00:00:00"/>
    <x v="1612"/>
    <d v="2024-01-03T00:00:00"/>
    <s v="Raw Material"/>
    <x v="0"/>
    <x v="1091"/>
    <s v="L"/>
    <m/>
    <x v="123"/>
    <x v="732"/>
    <n v="0"/>
    <n v="0"/>
    <x v="12"/>
    <x v="708"/>
    <n v="2241750"/>
    <m/>
    <n v="403515"/>
    <m/>
    <m/>
    <m/>
    <m/>
    <m/>
    <m/>
    <d v="2024-07-10T00:00:00"/>
    <m/>
    <m/>
    <m/>
    <m/>
    <s v="OK"/>
    <m/>
    <m/>
    <m/>
    <s v="Chemical"/>
    <n v="76.25"/>
    <n v="13.725"/>
    <n v="0"/>
    <x v="107"/>
  </r>
  <r>
    <n v="343"/>
    <d v="2023-12-17T00:00:00"/>
    <x v="1613"/>
    <d v="2024-01-03T00:00:00"/>
    <s v="Raw Material"/>
    <x v="0"/>
    <x v="73"/>
    <s v="L"/>
    <m/>
    <x v="33"/>
    <x v="749"/>
    <n v="0"/>
    <n v="0"/>
    <x v="12"/>
    <x v="726"/>
    <n v="324000"/>
    <m/>
    <n v="58320"/>
    <m/>
    <m/>
    <m/>
    <m/>
    <m/>
    <m/>
    <d v="2024-04-15T00:00:00"/>
    <m/>
    <m/>
    <m/>
    <m/>
    <s v="OK"/>
    <m/>
    <m/>
    <m/>
    <s v="Chemical"/>
    <n v="675"/>
    <n v="121.5"/>
    <n v="0"/>
    <x v="352"/>
  </r>
  <r>
    <n v="344"/>
    <d v="2023-12-22T00:00:00"/>
    <x v="1614"/>
    <d v="2024-01-03T00:00:00"/>
    <s v="Raw Material"/>
    <x v="0"/>
    <x v="196"/>
    <s v="L"/>
    <m/>
    <x v="120"/>
    <x v="35"/>
    <n v="0"/>
    <n v="0"/>
    <x v="12"/>
    <x v="727"/>
    <n v="420000"/>
    <m/>
    <n v="75600"/>
    <m/>
    <m/>
    <m/>
    <m/>
    <m/>
    <m/>
    <d v="2024-04-15T00:00:00"/>
    <m/>
    <m/>
    <m/>
    <m/>
    <s v="OK"/>
    <m/>
    <m/>
    <m/>
    <s v="Chemical"/>
    <n v="1050"/>
    <n v="189"/>
    <n v="0"/>
    <x v="264"/>
  </r>
  <r>
    <n v="345"/>
    <d v="2023-12-17T00:00:00"/>
    <x v="1615"/>
    <d v="2024-01-03T00:00:00"/>
    <s v="Raw Material"/>
    <x v="0"/>
    <x v="321"/>
    <s v="L"/>
    <m/>
    <x v="33"/>
    <x v="46"/>
    <n v="0"/>
    <n v="0"/>
    <x v="12"/>
    <x v="728"/>
    <n v="546000"/>
    <m/>
    <n v="98280"/>
    <m/>
    <m/>
    <m/>
    <m/>
    <m/>
    <m/>
    <d v="2024-04-15T00:00:00"/>
    <m/>
    <m/>
    <m/>
    <m/>
    <s v="OK"/>
    <m/>
    <m/>
    <m/>
    <s v="Chemical"/>
    <n v="455"/>
    <n v="81.900000000000006"/>
    <n v="0"/>
    <x v="352"/>
  </r>
  <r>
    <n v="346"/>
    <d v="2023-12-17T00:00:00"/>
    <x v="1616"/>
    <d v="2024-01-03T00:00:00"/>
    <s v="Raw Material"/>
    <x v="0"/>
    <x v="1092"/>
    <s v="L"/>
    <m/>
    <x v="127"/>
    <x v="750"/>
    <n v="0"/>
    <n v="0"/>
    <x v="12"/>
    <x v="729"/>
    <n v="1132000"/>
    <m/>
    <n v="203760"/>
    <m/>
    <m/>
    <m/>
    <m/>
    <m/>
    <m/>
    <d v="2024-04-15T00:00:00"/>
    <m/>
    <m/>
    <m/>
    <m/>
    <s v="OK"/>
    <m/>
    <m/>
    <m/>
    <s v="Chemical"/>
    <n v="435.38461538461536"/>
    <n v="78.369230769230768"/>
    <n v="0"/>
    <x v="352"/>
  </r>
  <r>
    <n v="347"/>
    <d v="2023-12-15T00:00:00"/>
    <x v="1617"/>
    <d v="2024-01-03T00:00:00"/>
    <s v="Raw Material"/>
    <x v="0"/>
    <x v="1093"/>
    <s v="L"/>
    <m/>
    <x v="33"/>
    <x v="731"/>
    <n v="0"/>
    <n v="0"/>
    <x v="12"/>
    <x v="707"/>
    <n v="75900"/>
    <m/>
    <n v="13662"/>
    <m/>
    <m/>
    <m/>
    <m/>
    <m/>
    <m/>
    <d v="2024-04-15T00:00:00"/>
    <m/>
    <m/>
    <m/>
    <m/>
    <s v="OK"/>
    <m/>
    <m/>
    <m/>
    <s v="Chemical"/>
    <n v="115"/>
    <n v="20.7"/>
    <n v="0"/>
    <x v="344"/>
  </r>
  <r>
    <n v="347"/>
    <d v="2023-12-15T00:00:00"/>
    <x v="1617"/>
    <d v="2024-01-03T00:00:00"/>
    <s v="Raw Material"/>
    <x v="0"/>
    <x v="150"/>
    <s v="L"/>
    <m/>
    <x v="43"/>
    <x v="282"/>
    <n v="0"/>
    <n v="0"/>
    <x v="5"/>
    <x v="678"/>
    <n v="151500"/>
    <m/>
    <n v="27270"/>
    <m/>
    <m/>
    <m/>
    <m/>
    <m/>
    <m/>
    <d v="2024-04-15T00:00:00"/>
    <m/>
    <m/>
    <m/>
    <m/>
    <s v="OK"/>
    <m/>
    <m/>
    <m/>
    <s v="DYES"/>
    <n v="505"/>
    <n v="90.9"/>
    <n v="0"/>
    <x v="344"/>
  </r>
  <r>
    <n v="348"/>
    <d v="2023-12-18T00:00:00"/>
    <x v="1618"/>
    <d v="2024-01-03T00:00:00"/>
    <s v="Raw Material"/>
    <x v="0"/>
    <x v="300"/>
    <s v="L"/>
    <m/>
    <x v="49"/>
    <x v="716"/>
    <n v="0"/>
    <n v="0"/>
    <x v="12"/>
    <x v="684"/>
    <n v="368000"/>
    <m/>
    <n v="66240"/>
    <m/>
    <m/>
    <m/>
    <m/>
    <m/>
    <m/>
    <d v="2024-04-15T00:00:00"/>
    <m/>
    <m/>
    <m/>
    <m/>
    <s v="OK"/>
    <m/>
    <m/>
    <m/>
    <s v="Chemical"/>
    <n v="230"/>
    <n v="41.4"/>
    <n v="0"/>
    <x v="106"/>
  </r>
  <r>
    <n v="349"/>
    <d v="2023-12-23T00:00:00"/>
    <x v="1619"/>
    <d v="2024-01-03T00:00:00"/>
    <s v="Raw Material"/>
    <x v="0"/>
    <x v="161"/>
    <s v="L"/>
    <m/>
    <x v="33"/>
    <x v="659"/>
    <n v="0"/>
    <n v="0"/>
    <x v="12"/>
    <x v="676"/>
    <n v="3628800"/>
    <m/>
    <n v="653184"/>
    <m/>
    <m/>
    <m/>
    <m/>
    <m/>
    <m/>
    <d v="2024-04-15T00:00:00"/>
    <m/>
    <m/>
    <m/>
    <m/>
    <s v="OK"/>
    <m/>
    <m/>
    <m/>
    <s v="Chemical"/>
    <n v="720"/>
    <n v="129.6"/>
    <n v="0"/>
    <x v="351"/>
  </r>
  <r>
    <n v="350"/>
    <d v="2023-12-25T00:00:00"/>
    <x v="1620"/>
    <d v="2024-01-03T00:00:00"/>
    <s v="Raw Material"/>
    <x v="0"/>
    <x v="130"/>
    <s v="L"/>
    <m/>
    <x v="30"/>
    <x v="287"/>
    <n v="0"/>
    <n v="0"/>
    <x v="12"/>
    <x v="688"/>
    <n v="975000"/>
    <m/>
    <n v="175500"/>
    <m/>
    <m/>
    <m/>
    <m/>
    <m/>
    <m/>
    <d v="2024-04-15T00:00:00"/>
    <m/>
    <m/>
    <m/>
    <m/>
    <s v="OK"/>
    <m/>
    <m/>
    <m/>
    <s v="Chemical"/>
    <n v="195"/>
    <n v="35.1"/>
    <n v="0"/>
    <x v="353"/>
  </r>
  <r>
    <n v="351"/>
    <d v="2023-12-19T00:00:00"/>
    <x v="1621"/>
    <d v="2024-01-03T00:00:00"/>
    <s v="Raw Material"/>
    <x v="0"/>
    <x v="1094"/>
    <s v="L"/>
    <m/>
    <x v="33"/>
    <x v="731"/>
    <n v="0"/>
    <n v="0"/>
    <x v="12"/>
    <x v="707"/>
    <n v="50600"/>
    <m/>
    <n v="9108"/>
    <m/>
    <m/>
    <m/>
    <m/>
    <m/>
    <m/>
    <d v="2024-04-15T00:00:00"/>
    <m/>
    <m/>
    <m/>
    <m/>
    <s v="OK"/>
    <m/>
    <m/>
    <m/>
    <s v="Chemical"/>
    <n v="115"/>
    <n v="20.7"/>
    <n v="0"/>
    <x v="107"/>
  </r>
  <r>
    <n v="351"/>
    <d v="2023-12-19T00:00:00"/>
    <x v="1621"/>
    <d v="2024-01-03T00:00:00"/>
    <s v="Raw Material"/>
    <x v="0"/>
    <x v="15"/>
    <s v="L"/>
    <m/>
    <x v="43"/>
    <x v="282"/>
    <n v="0"/>
    <n v="0"/>
    <x v="5"/>
    <x v="678"/>
    <n v="252500"/>
    <m/>
    <n v="45450"/>
    <m/>
    <m/>
    <m/>
    <m/>
    <m/>
    <m/>
    <d v="2024-04-15T00:00:00"/>
    <m/>
    <m/>
    <m/>
    <m/>
    <s v="OK"/>
    <m/>
    <m/>
    <m/>
    <s v="DYES"/>
    <n v="505"/>
    <n v="90.9"/>
    <n v="0"/>
    <x v="107"/>
  </r>
  <r>
    <n v="352"/>
    <d v="2023-12-06T00:00:00"/>
    <x v="1622"/>
    <d v="2024-01-03T00:00:00"/>
    <s v="Raw Material"/>
    <x v="0"/>
    <x v="521"/>
    <s v="L"/>
    <m/>
    <x v="34"/>
    <x v="751"/>
    <n v="0"/>
    <n v="0"/>
    <x v="5"/>
    <x v="730"/>
    <n v="158750"/>
    <m/>
    <n v="28575"/>
    <m/>
    <m/>
    <m/>
    <m/>
    <m/>
    <m/>
    <d v="2024-06-07T00:00:00"/>
    <m/>
    <m/>
    <m/>
    <m/>
    <s v="OK"/>
    <m/>
    <m/>
    <m/>
    <s v="DYES"/>
    <n v="6350"/>
    <n v="1143"/>
    <n v="0"/>
    <x v="343"/>
  </r>
  <r>
    <n v="353"/>
    <d v="2023-12-31T00:00:00"/>
    <x v="1623"/>
    <d v="2024-01-03T00:00:00"/>
    <s v="Raw Material"/>
    <x v="0"/>
    <x v="61"/>
    <s v="L"/>
    <m/>
    <x v="126"/>
    <x v="748"/>
    <n v="0"/>
    <n v="0"/>
    <x v="12"/>
    <x v="725"/>
    <n v="225000"/>
    <m/>
    <n v="40500"/>
    <m/>
    <m/>
    <m/>
    <m/>
    <m/>
    <m/>
    <d v="2024-07-10T00:00:00"/>
    <m/>
    <m/>
    <m/>
    <m/>
    <s v="OK"/>
    <m/>
    <m/>
    <m/>
    <s v="Chemical"/>
    <n v="375"/>
    <n v="67.5"/>
    <n v="0"/>
    <x v="266"/>
  </r>
  <r>
    <n v="354"/>
    <d v="2023-12-23T00:00:00"/>
    <x v="1624"/>
    <d v="2024-01-03T00:00:00"/>
    <s v="Raw Material"/>
    <x v="0"/>
    <x v="61"/>
    <s v="L"/>
    <m/>
    <x v="120"/>
    <x v="714"/>
    <n v="0"/>
    <n v="0"/>
    <x v="12"/>
    <x v="682"/>
    <n v="158400"/>
    <m/>
    <n v="28512"/>
    <m/>
    <m/>
    <m/>
    <m/>
    <m/>
    <m/>
    <d v="2024-04-15T00:00:00"/>
    <m/>
    <m/>
    <m/>
    <m/>
    <s v="OK"/>
    <m/>
    <m/>
    <m/>
    <s v="Chemical"/>
    <n v="264"/>
    <n v="47.52"/>
    <n v="0"/>
    <x v="351"/>
  </r>
  <r>
    <n v="354"/>
    <d v="2023-12-23T00:00:00"/>
    <x v="1624"/>
    <d v="2024-01-03T00:00:00"/>
    <s v="Raw Material"/>
    <x v="0"/>
    <x v="1095"/>
    <s v="L"/>
    <m/>
    <x v="118"/>
    <x v="574"/>
    <n v="0"/>
    <n v="0"/>
    <x v="12"/>
    <x v="679"/>
    <n v="591800"/>
    <m/>
    <n v="106524"/>
    <m/>
    <m/>
    <m/>
    <m/>
    <m/>
    <m/>
    <d v="2024-04-15T00:00:00"/>
    <m/>
    <m/>
    <m/>
    <m/>
    <s v="OK"/>
    <m/>
    <m/>
    <m/>
    <s v="Chemical"/>
    <n v="538"/>
    <n v="96.84"/>
    <n v="0"/>
    <x v="351"/>
  </r>
  <r>
    <n v="354"/>
    <d v="2023-12-23T00:00:00"/>
    <x v="1624"/>
    <d v="2024-01-03T00:00:00"/>
    <s v="Raw Material"/>
    <x v="0"/>
    <x v="1095"/>
    <s v="L"/>
    <m/>
    <x v="43"/>
    <x v="282"/>
    <n v="0"/>
    <n v="0"/>
    <x v="5"/>
    <x v="678"/>
    <n v="555500"/>
    <m/>
    <n v="99990"/>
    <m/>
    <m/>
    <m/>
    <m/>
    <m/>
    <m/>
    <d v="2024-04-15T00:00:00"/>
    <m/>
    <m/>
    <m/>
    <m/>
    <s v="OK"/>
    <m/>
    <m/>
    <m/>
    <s v="DYES"/>
    <n v="505"/>
    <n v="90.9"/>
    <n v="0"/>
    <x v="351"/>
  </r>
  <r>
    <n v="354"/>
    <d v="2023-12-23T00:00:00"/>
    <x v="1624"/>
    <d v="2024-01-03T00:00:00"/>
    <s v="Raw Material"/>
    <x v="0"/>
    <x v="410"/>
    <s v="L"/>
    <m/>
    <x v="77"/>
    <x v="752"/>
    <n v="0"/>
    <n v="0"/>
    <x v="5"/>
    <x v="731"/>
    <n v="345600"/>
    <m/>
    <n v="62208"/>
    <m/>
    <m/>
    <m/>
    <m/>
    <m/>
    <m/>
    <d v="2024-04-15T00:00:00"/>
    <m/>
    <m/>
    <m/>
    <m/>
    <s v="OK"/>
    <m/>
    <m/>
    <m/>
    <s v="DYES"/>
    <n v="1440"/>
    <n v="259.2"/>
    <n v="0"/>
    <x v="351"/>
  </r>
  <r>
    <n v="355"/>
    <d v="2023-12-22T00:00:00"/>
    <x v="1625"/>
    <d v="2024-01-03T00:00:00"/>
    <s v="Raw Material"/>
    <x v="0"/>
    <x v="1096"/>
    <s v="L"/>
    <m/>
    <x v="33"/>
    <x v="709"/>
    <n v="0"/>
    <n v="0"/>
    <x v="12"/>
    <x v="732"/>
    <n v="1176000"/>
    <m/>
    <n v="211680"/>
    <m/>
    <m/>
    <m/>
    <m/>
    <m/>
    <m/>
    <d v="2024-04-15T00:00:00"/>
    <m/>
    <m/>
    <m/>
    <m/>
    <s v="OK"/>
    <m/>
    <m/>
    <m/>
    <s v="Chemical"/>
    <n v="1400"/>
    <n v="252"/>
    <n v="0"/>
    <x v="264"/>
  </r>
  <r>
    <n v="356"/>
    <d v="2023-12-31T00:00:00"/>
    <x v="1626"/>
    <d v="2024-01-03T00:00:00"/>
    <s v="Raw Material"/>
    <x v="0"/>
    <x v="130"/>
    <s v="L"/>
    <m/>
    <x v="30"/>
    <x v="485"/>
    <n v="0"/>
    <n v="0"/>
    <x v="12"/>
    <x v="687"/>
    <n v="700000"/>
    <m/>
    <n v="126000"/>
    <m/>
    <m/>
    <m/>
    <m/>
    <m/>
    <m/>
    <d v="2024-04-15T00:00:00"/>
    <m/>
    <m/>
    <m/>
    <m/>
    <s v="OK"/>
    <m/>
    <m/>
    <m/>
    <s v="Chemical"/>
    <n v="140"/>
    <n v="25.2"/>
    <n v="0"/>
    <x v="266"/>
  </r>
  <r>
    <n v="357"/>
    <d v="2023-12-25T00:00:00"/>
    <x v="1627"/>
    <d v="2024-01-03T00:00:00"/>
    <s v="Raw Material"/>
    <x v="0"/>
    <x v="130"/>
    <s v="L"/>
    <m/>
    <x v="30"/>
    <x v="485"/>
    <n v="0"/>
    <n v="0"/>
    <x v="12"/>
    <x v="687"/>
    <n v="700000"/>
    <m/>
    <n v="126000"/>
    <m/>
    <m/>
    <m/>
    <m/>
    <m/>
    <m/>
    <d v="2024-04-15T00:00:00"/>
    <m/>
    <m/>
    <m/>
    <m/>
    <s v="OK"/>
    <m/>
    <m/>
    <m/>
    <s v="Chemical"/>
    <n v="140"/>
    <n v="25.2"/>
    <n v="0"/>
    <x v="353"/>
  </r>
  <r>
    <n v="358"/>
    <d v="2023-12-30T00:00:00"/>
    <x v="1628"/>
    <d v="2024-01-03T00:00:00"/>
    <s v="Raw Material"/>
    <x v="0"/>
    <x v="130"/>
    <s v="L"/>
    <m/>
    <x v="30"/>
    <x v="287"/>
    <n v="0"/>
    <n v="0"/>
    <x v="12"/>
    <x v="688"/>
    <n v="975000"/>
    <m/>
    <n v="175500"/>
    <m/>
    <m/>
    <m/>
    <m/>
    <m/>
    <m/>
    <d v="2024-04-15T00:00:00"/>
    <m/>
    <m/>
    <m/>
    <m/>
    <s v="OK"/>
    <m/>
    <m/>
    <m/>
    <s v="Chemical"/>
    <n v="195"/>
    <n v="35.1"/>
    <n v="0"/>
    <x v="350"/>
  </r>
  <r>
    <n v="359"/>
    <d v="2023-12-30T00:00:00"/>
    <x v="1629"/>
    <d v="2024-01-03T00:00:00"/>
    <s v="Raw Material"/>
    <x v="0"/>
    <x v="130"/>
    <s v="L"/>
    <m/>
    <x v="30"/>
    <x v="485"/>
    <n v="0"/>
    <n v="0"/>
    <x v="12"/>
    <x v="687"/>
    <n v="700000"/>
    <m/>
    <n v="126000"/>
    <m/>
    <m/>
    <m/>
    <m/>
    <m/>
    <m/>
    <d v="2024-04-15T00:00:00"/>
    <m/>
    <m/>
    <m/>
    <m/>
    <s v="OK"/>
    <m/>
    <m/>
    <m/>
    <s v="Chemical"/>
    <n v="140"/>
    <n v="25.2"/>
    <n v="0"/>
    <x v="350"/>
  </r>
  <r>
    <n v="360"/>
    <d v="2023-12-17T00:00:00"/>
    <x v="1630"/>
    <d v="2024-01-03T00:00:00"/>
    <s v="Raw Material"/>
    <x v="0"/>
    <x v="1097"/>
    <s v="L"/>
    <m/>
    <x v="42"/>
    <x v="103"/>
    <n v="0"/>
    <n v="0"/>
    <x v="12"/>
    <x v="733"/>
    <n v="193200"/>
    <m/>
    <n v="34776"/>
    <m/>
    <m/>
    <m/>
    <m/>
    <m/>
    <m/>
    <d v="2024-04-15T00:00:00"/>
    <m/>
    <m/>
    <m/>
    <m/>
    <s v="OK"/>
    <m/>
    <m/>
    <m/>
    <s v="Chemical"/>
    <n v="460"/>
    <n v="82.8"/>
    <n v="0"/>
    <x v="352"/>
  </r>
  <r>
    <n v="361"/>
    <d v="2024-01-01T00:00:00"/>
    <x v="1631"/>
    <d v="2024-01-16T00:00:00"/>
    <s v="Raw Material"/>
    <x v="0"/>
    <x v="1098"/>
    <s v="L"/>
    <m/>
    <x v="0"/>
    <x v="753"/>
    <n v="0"/>
    <n v="0"/>
    <x v="0"/>
    <x v="0"/>
    <n v="13209302"/>
    <m/>
    <n v="2377674.36"/>
    <m/>
    <m/>
    <m/>
    <m/>
    <m/>
    <m/>
    <m/>
    <m/>
    <m/>
    <m/>
    <m/>
    <s v="OK"/>
    <m/>
    <m/>
    <m/>
    <s v="Raw Cotton"/>
    <n v="428.67858765496203"/>
    <n v="77.162145777893159"/>
    <n v="0"/>
    <x v="269"/>
  </r>
  <r>
    <n v="362"/>
    <d v="2024-01-01T00:00:00"/>
    <x v="1632"/>
    <d v="2024-01-16T00:00:00"/>
    <s v="Raw Material"/>
    <x v="0"/>
    <x v="1099"/>
    <s v="L"/>
    <m/>
    <x v="0"/>
    <x v="45"/>
    <n v="0"/>
    <n v="0"/>
    <x v="0"/>
    <x v="0"/>
    <n v="25721769"/>
    <m/>
    <n v="4629918.42"/>
    <m/>
    <m/>
    <m/>
    <m/>
    <m/>
    <m/>
    <m/>
    <m/>
    <m/>
    <m/>
    <m/>
    <s v="OK"/>
    <m/>
    <m/>
    <m/>
    <s v="Raw Cotton"/>
    <n v="420.64087720158955"/>
    <n v="75.715357896286122"/>
    <n v="0"/>
    <x v="269"/>
  </r>
  <r>
    <n v="363"/>
    <d v="2024-01-01T00:00:00"/>
    <x v="1633"/>
    <d v="2024-01-16T00:00:00"/>
    <s v="Raw Material"/>
    <x v="0"/>
    <x v="1100"/>
    <s v="L"/>
    <m/>
    <x v="0"/>
    <x v="703"/>
    <n v="0"/>
    <n v="0"/>
    <x v="0"/>
    <x v="0"/>
    <n v="13010797"/>
    <m/>
    <n v="2341943.46"/>
    <m/>
    <m/>
    <m/>
    <m/>
    <m/>
    <m/>
    <m/>
    <m/>
    <m/>
    <m/>
    <m/>
    <s v="OK"/>
    <m/>
    <m/>
    <m/>
    <s v="Raw Cotton"/>
    <n v="415.2823811043728"/>
    <n v="74.750828598787109"/>
    <n v="0"/>
    <x v="269"/>
  </r>
  <r>
    <n v="364"/>
    <d v="2024-01-01T00:00:00"/>
    <x v="1634"/>
    <d v="2024-01-16T00:00:00"/>
    <s v="Raw Material"/>
    <x v="0"/>
    <x v="1101"/>
    <s v="L"/>
    <m/>
    <x v="0"/>
    <x v="753"/>
    <n v="0"/>
    <n v="0"/>
    <x v="0"/>
    <x v="0"/>
    <n v="13239310"/>
    <m/>
    <n v="2383075.7999999998"/>
    <m/>
    <m/>
    <m/>
    <m/>
    <m/>
    <m/>
    <m/>
    <m/>
    <m/>
    <m/>
    <m/>
    <s v="OK"/>
    <m/>
    <m/>
    <m/>
    <s v="Raw Cotton"/>
    <n v="428.67860380779689"/>
    <n v="77.162148685403437"/>
    <n v="0"/>
    <x v="269"/>
  </r>
  <r>
    <n v="365"/>
    <d v="2024-01-01T00:00:00"/>
    <x v="1635"/>
    <d v="2024-01-16T00:00:00"/>
    <s v="Raw Material"/>
    <x v="0"/>
    <x v="37"/>
    <s v="L"/>
    <m/>
    <x v="29"/>
    <x v="234"/>
    <n v="0"/>
    <n v="0"/>
    <x v="10"/>
    <x v="734"/>
    <n v="14500000"/>
    <m/>
    <n v="2610000"/>
    <m/>
    <m/>
    <m/>
    <m/>
    <m/>
    <m/>
    <d v="2024-07-10T00:00:00"/>
    <m/>
    <m/>
    <m/>
    <m/>
    <s v="OK"/>
    <m/>
    <m/>
    <m/>
    <s v="YARN"/>
    <n v="799.16225749559078"/>
    <n v="143.84920634920636"/>
    <n v="0"/>
    <x v="269"/>
  </r>
  <r>
    <n v="366"/>
    <d v="2024-01-01T00:00:00"/>
    <x v="1636"/>
    <d v="2024-01-16T00:00:00"/>
    <s v="Raw Material"/>
    <x v="0"/>
    <x v="1102"/>
    <s v="L"/>
    <m/>
    <x v="19"/>
    <x v="754"/>
    <n v="0"/>
    <n v="0"/>
    <x v="10"/>
    <x v="735"/>
    <n v="742800"/>
    <m/>
    <n v="133704"/>
    <m/>
    <m/>
    <m/>
    <m/>
    <m/>
    <m/>
    <d v="2024-04-15T00:00:00"/>
    <m/>
    <m/>
    <m/>
    <m/>
    <s v="OK"/>
    <m/>
    <m/>
    <m/>
    <s v="YARN"/>
    <n v="2314.0186915887853"/>
    <n v="416.52336448598129"/>
    <n v="0"/>
    <x v="269"/>
  </r>
  <r>
    <n v="366"/>
    <d v="2024-01-01T00:00:00"/>
    <x v="1636"/>
    <d v="2024-01-16T00:00:00"/>
    <s v="Raw Material"/>
    <x v="0"/>
    <x v="1103"/>
    <s v="L"/>
    <m/>
    <x v="29"/>
    <x v="672"/>
    <n v="0"/>
    <n v="0"/>
    <x v="10"/>
    <x v="736"/>
    <n v="6426750"/>
    <m/>
    <n v="1156815"/>
    <m/>
    <m/>
    <m/>
    <m/>
    <m/>
    <m/>
    <d v="2024-04-15T00:00:00"/>
    <m/>
    <m/>
    <m/>
    <m/>
    <s v="OK"/>
    <m/>
    <m/>
    <m/>
    <s v="YARN"/>
    <n v="921.52996845425866"/>
    <n v="165.87539432176655"/>
    <n v="0"/>
    <x v="269"/>
  </r>
  <r>
    <n v="367"/>
    <d v="2024-01-01T00:00:00"/>
    <x v="1637"/>
    <d v="2024-01-16T00:00:00"/>
    <s v="Raw Material"/>
    <x v="1"/>
    <x v="1104"/>
    <s v="L"/>
    <m/>
    <x v="27"/>
    <x v="755"/>
    <n v="590"/>
    <n v="590"/>
    <x v="10"/>
    <x v="737"/>
    <n v="500500"/>
    <m/>
    <n v="90090"/>
    <m/>
    <m/>
    <m/>
    <m/>
    <m/>
    <m/>
    <m/>
    <m/>
    <m/>
    <m/>
    <m/>
    <s v="OK"/>
    <m/>
    <m/>
    <m/>
    <s v="YARN"/>
    <n v="848.30508474576266"/>
    <n v="152.69491525423729"/>
    <n v="90090"/>
    <x v="269"/>
  </r>
  <r>
    <n v="368"/>
    <d v="2024-01-01T00:00:00"/>
    <x v="1638"/>
    <d v="2024-01-16T00:00:00"/>
    <s v="Raw Material"/>
    <x v="0"/>
    <x v="1105"/>
    <s v="L"/>
    <m/>
    <x v="106"/>
    <x v="139"/>
    <n v="0"/>
    <n v="0"/>
    <x v="10"/>
    <x v="738"/>
    <n v="337500"/>
    <m/>
    <n v="60750"/>
    <m/>
    <m/>
    <m/>
    <m/>
    <m/>
    <m/>
    <m/>
    <m/>
    <m/>
    <m/>
    <m/>
    <s v="OK"/>
    <m/>
    <m/>
    <m/>
    <s v="YARN"/>
    <n v="827.20588235294122"/>
    <n v="148.89705882352942"/>
    <n v="0"/>
    <x v="269"/>
  </r>
  <r>
    <n v="369"/>
    <d v="2024-01-05T00:00:00"/>
    <x v="1639"/>
    <d v="2024-01-16T00:00:00"/>
    <s v="Raw Material"/>
    <x v="0"/>
    <x v="1106"/>
    <s v="L"/>
    <m/>
    <x v="116"/>
    <x v="696"/>
    <n v="0"/>
    <n v="0"/>
    <x v="20"/>
    <x v="643"/>
    <n v="4384800"/>
    <m/>
    <n v="789264"/>
    <m/>
    <m/>
    <m/>
    <m/>
    <m/>
    <m/>
    <d v="2024-04-15T00:00:00"/>
    <m/>
    <m/>
    <m/>
    <m/>
    <s v="OK"/>
    <m/>
    <m/>
    <m/>
    <s v="Comber Noil"/>
    <n v="360"/>
    <n v="64.8"/>
    <n v="0"/>
    <x v="112"/>
  </r>
  <r>
    <n v="370"/>
    <d v="2024-01-05T00:00:00"/>
    <x v="1640"/>
    <d v="2024-01-16T00:00:00"/>
    <s v="Raw Material"/>
    <x v="0"/>
    <x v="1107"/>
    <s v="L"/>
    <m/>
    <x v="116"/>
    <x v="696"/>
    <n v="0"/>
    <n v="0"/>
    <x v="20"/>
    <x v="643"/>
    <n v="4692240"/>
    <m/>
    <n v="844603.2"/>
    <m/>
    <m/>
    <m/>
    <m/>
    <m/>
    <m/>
    <d v="2024-04-15T00:00:00"/>
    <m/>
    <m/>
    <m/>
    <m/>
    <s v="OK"/>
    <m/>
    <m/>
    <m/>
    <s v="Comber Noil"/>
    <n v="360"/>
    <n v="64.8"/>
    <n v="0"/>
    <x v="112"/>
  </r>
  <r>
    <n v="371"/>
    <d v="2024-01-06T00:00:00"/>
    <x v="1641"/>
    <d v="2024-01-16T00:00:00"/>
    <s v="Raw Material"/>
    <x v="0"/>
    <x v="1108"/>
    <s v="L"/>
    <m/>
    <x v="116"/>
    <x v="696"/>
    <n v="0"/>
    <n v="0"/>
    <x v="20"/>
    <x v="643"/>
    <n v="4341600"/>
    <m/>
    <n v="781488"/>
    <m/>
    <m/>
    <m/>
    <m/>
    <m/>
    <m/>
    <d v="2024-04-15T00:00:00"/>
    <m/>
    <m/>
    <m/>
    <m/>
    <s v="OK"/>
    <m/>
    <m/>
    <m/>
    <s v="Comber Noil"/>
    <n v="360"/>
    <n v="64.8"/>
    <n v="0"/>
    <x v="354"/>
  </r>
  <r>
    <n v="372"/>
    <d v="2024-01-06T00:00:00"/>
    <x v="1642"/>
    <d v="2024-01-16T00:00:00"/>
    <s v="Raw Material"/>
    <x v="0"/>
    <x v="1109"/>
    <s v="L"/>
    <m/>
    <x v="116"/>
    <x v="696"/>
    <n v="0"/>
    <n v="0"/>
    <x v="20"/>
    <x v="643"/>
    <n v="4764240"/>
    <m/>
    <n v="857563.2"/>
    <m/>
    <m/>
    <m/>
    <m/>
    <m/>
    <m/>
    <d v="2024-04-15T00:00:00"/>
    <m/>
    <m/>
    <m/>
    <m/>
    <s v="OK"/>
    <m/>
    <m/>
    <m/>
    <s v="Comber Noil"/>
    <n v="360"/>
    <n v="64.8"/>
    <n v="0"/>
    <x v="354"/>
  </r>
  <r>
    <n v="373"/>
    <d v="2024-01-07T00:00:00"/>
    <x v="1643"/>
    <d v="2024-01-17T00:00:00"/>
    <s v="Raw Material"/>
    <x v="0"/>
    <x v="1110"/>
    <s v="L"/>
    <m/>
    <x v="116"/>
    <x v="696"/>
    <n v="0"/>
    <n v="0"/>
    <x v="20"/>
    <x v="643"/>
    <n v="3438360"/>
    <m/>
    <n v="618904.79999999993"/>
    <m/>
    <m/>
    <m/>
    <m/>
    <m/>
    <m/>
    <d v="2024-04-15T00:00:00"/>
    <m/>
    <m/>
    <m/>
    <m/>
    <s v="OK"/>
    <m/>
    <m/>
    <m/>
    <s v="Comber Noil"/>
    <n v="360"/>
    <n v="64.8"/>
    <n v="0"/>
    <x v="268"/>
  </r>
  <r>
    <n v="374"/>
    <d v="2024-01-01T00:00:00"/>
    <x v="1644"/>
    <d v="2024-01-17T00:00:00"/>
    <s v="Raw Material"/>
    <x v="0"/>
    <x v="1111"/>
    <s v="L"/>
    <m/>
    <x v="1"/>
    <x v="229"/>
    <n v="0"/>
    <n v="0"/>
    <x v="1"/>
    <x v="1"/>
    <n v="9776343"/>
    <m/>
    <n v="1759741.74"/>
    <m/>
    <m/>
    <m/>
    <m/>
    <m/>
    <m/>
    <m/>
    <m/>
    <m/>
    <m/>
    <m/>
    <s v="OK"/>
    <m/>
    <m/>
    <m/>
    <s v="Polyester Staple Fiber"/>
    <n v="364.99320515213736"/>
    <n v="65.698776927384728"/>
    <n v="0"/>
    <x v="269"/>
  </r>
  <r>
    <n v="375"/>
    <d v="2024-01-01T00:00:00"/>
    <x v="1645"/>
    <d v="2024-01-17T00:00:00"/>
    <s v="Raw Material"/>
    <x v="0"/>
    <x v="1112"/>
    <s v="L"/>
    <m/>
    <x v="1"/>
    <x v="229"/>
    <n v="0"/>
    <n v="0"/>
    <x v="1"/>
    <x v="1"/>
    <n v="9406853"/>
    <m/>
    <n v="1693233.54"/>
    <m/>
    <m/>
    <m/>
    <m/>
    <m/>
    <m/>
    <m/>
    <m/>
    <m/>
    <m/>
    <m/>
    <s v="OK"/>
    <m/>
    <m/>
    <m/>
    <s v="Polyester Staple Fiber"/>
    <n v="365.00283253142948"/>
    <n v="65.700509855657302"/>
    <n v="0"/>
    <x v="269"/>
  </r>
  <r>
    <n v="376"/>
    <d v="2024-01-01T00:00:00"/>
    <x v="1646"/>
    <d v="2024-01-17T00:00:00"/>
    <s v="Raw Material"/>
    <x v="0"/>
    <x v="1113"/>
    <s v="L"/>
    <m/>
    <x v="1"/>
    <x v="229"/>
    <n v="0"/>
    <n v="0"/>
    <x v="1"/>
    <x v="1"/>
    <n v="9834706"/>
    <m/>
    <n v="1770247.0799999998"/>
    <m/>
    <m/>
    <m/>
    <m/>
    <m/>
    <m/>
    <m/>
    <m/>
    <m/>
    <m/>
    <m/>
    <s v="OK"/>
    <m/>
    <m/>
    <m/>
    <s v="Polyester Staple Fiber"/>
    <n v="365.00541864608078"/>
    <n v="65.700975356294535"/>
    <n v="0"/>
    <x v="269"/>
  </r>
  <r>
    <n v="377"/>
    <d v="2024-01-01T00:00:00"/>
    <x v="1647"/>
    <d v="2024-01-17T00:00:00"/>
    <s v="Raw Material"/>
    <x v="0"/>
    <x v="1114"/>
    <s v="L"/>
    <m/>
    <x v="1"/>
    <x v="696"/>
    <n v="0"/>
    <n v="0"/>
    <x v="1"/>
    <x v="1"/>
    <n v="13674024"/>
    <m/>
    <n v="2461324.3199999998"/>
    <m/>
    <m/>
    <m/>
    <m/>
    <m/>
    <m/>
    <m/>
    <m/>
    <m/>
    <m/>
    <m/>
    <s v="OK"/>
    <m/>
    <m/>
    <m/>
    <s v="Polyester Staple Fiber"/>
    <n v="360.0037911697338"/>
    <n v="64.800682410552085"/>
    <n v="0"/>
    <x v="269"/>
  </r>
  <r>
    <n v="378"/>
    <d v="2024-01-01T00:00:00"/>
    <x v="1648"/>
    <d v="2024-01-18T00:00:00"/>
    <s v="Raw Material"/>
    <x v="0"/>
    <x v="1115"/>
    <s v="L"/>
    <m/>
    <x v="112"/>
    <x v="711"/>
    <n v="0"/>
    <n v="0"/>
    <x v="3"/>
    <x v="739"/>
    <n v="3402000"/>
    <m/>
    <n v="612360"/>
    <m/>
    <m/>
    <m/>
    <m/>
    <m/>
    <m/>
    <d v="2024-04-15T00:00:00"/>
    <m/>
    <m/>
    <m/>
    <m/>
    <s v="OK"/>
    <m/>
    <m/>
    <m/>
    <s v="YARN"/>
    <n v="694.42743417023883"/>
    <n v="124.99693815064299"/>
    <n v="0"/>
    <x v="269"/>
  </r>
  <r>
    <n v="379"/>
    <d v="2024-01-01T00:00:00"/>
    <x v="1649"/>
    <d v="2024-01-18T00:00:00"/>
    <s v="Raw Material"/>
    <x v="0"/>
    <x v="130"/>
    <s v="L"/>
    <m/>
    <x v="128"/>
    <x v="756"/>
    <n v="0"/>
    <n v="0"/>
    <x v="12"/>
    <x v="740"/>
    <n v="477500"/>
    <m/>
    <n v="85950"/>
    <m/>
    <m/>
    <m/>
    <m/>
    <m/>
    <m/>
    <d v="2024-07-10T00:00:00"/>
    <m/>
    <m/>
    <m/>
    <m/>
    <s v="OK"/>
    <m/>
    <m/>
    <m/>
    <s v="Chemical"/>
    <n v="95.5"/>
    <n v="17.190000000000001"/>
    <n v="0"/>
    <x v="269"/>
  </r>
  <r>
    <n v="380"/>
    <d v="2024-01-01T00:00:00"/>
    <x v="1650"/>
    <d v="2024-01-18T00:00:00"/>
    <s v="Raw Material"/>
    <x v="0"/>
    <x v="1116"/>
    <s v="L"/>
    <m/>
    <x v="123"/>
    <x v="732"/>
    <n v="0"/>
    <n v="0"/>
    <x v="12"/>
    <x v="708"/>
    <n v="2247850"/>
    <m/>
    <n v="404613"/>
    <m/>
    <m/>
    <m/>
    <m/>
    <m/>
    <m/>
    <d v="2024-04-15T00:00:00"/>
    <m/>
    <m/>
    <m/>
    <m/>
    <s v="OK"/>
    <m/>
    <m/>
    <m/>
    <s v="Chemical"/>
    <n v="76.25"/>
    <n v="13.725"/>
    <n v="0"/>
    <x v="269"/>
  </r>
  <r>
    <n v="381"/>
    <d v="2024-01-01T00:00:00"/>
    <x v="1651"/>
    <d v="2024-01-18T00:00:00"/>
    <s v="Raw Material"/>
    <x v="0"/>
    <x v="1117"/>
    <s v="L"/>
    <m/>
    <x v="123"/>
    <x v="732"/>
    <n v="0"/>
    <n v="0"/>
    <x v="12"/>
    <x v="708"/>
    <n v="2240225"/>
    <m/>
    <n v="403240.5"/>
    <m/>
    <m/>
    <m/>
    <m/>
    <m/>
    <m/>
    <d v="2024-06-07T00:00:00"/>
    <m/>
    <m/>
    <m/>
    <m/>
    <s v="OK"/>
    <m/>
    <m/>
    <m/>
    <s v="Chemical"/>
    <n v="76.25"/>
    <n v="13.725"/>
    <n v="0"/>
    <x v="269"/>
  </r>
  <r>
    <n v="382"/>
    <d v="2024-01-01T00:00:00"/>
    <x v="1652"/>
    <d v="2024-01-18T00:00:00"/>
    <s v="Raw Material"/>
    <x v="0"/>
    <x v="1117"/>
    <s v="L"/>
    <m/>
    <x v="123"/>
    <x v="732"/>
    <n v="0"/>
    <n v="0"/>
    <x v="12"/>
    <x v="708"/>
    <n v="2240225"/>
    <m/>
    <n v="403240.5"/>
    <m/>
    <m/>
    <m/>
    <m/>
    <m/>
    <m/>
    <d v="2024-06-07T00:00:00"/>
    <m/>
    <m/>
    <m/>
    <m/>
    <s v="OK"/>
    <m/>
    <m/>
    <m/>
    <s v="Chemical"/>
    <n v="76.25"/>
    <n v="13.725"/>
    <n v="0"/>
    <x v="269"/>
  </r>
  <r>
    <n v="383"/>
    <d v="2024-01-01T00:00:00"/>
    <x v="1653"/>
    <d v="2024-01-18T00:00:00"/>
    <s v="Raw Material"/>
    <x v="0"/>
    <x v="1118"/>
    <s v="L"/>
    <m/>
    <x v="123"/>
    <x v="732"/>
    <n v="0"/>
    <n v="0"/>
    <x v="12"/>
    <x v="708"/>
    <n v="2251662.5"/>
    <m/>
    <n v="405299.25"/>
    <m/>
    <m/>
    <m/>
    <m/>
    <m/>
    <m/>
    <d v="2024-07-10T00:00:00"/>
    <m/>
    <m/>
    <m/>
    <m/>
    <s v="OK"/>
    <m/>
    <m/>
    <m/>
    <s v="Chemical"/>
    <n v="76.25"/>
    <n v="13.725"/>
    <n v="0"/>
    <x v="269"/>
  </r>
  <r>
    <n v="384"/>
    <d v="2024-01-01T00:00:00"/>
    <x v="1654"/>
    <d v="2024-01-18T00:00:00"/>
    <s v="Raw Material"/>
    <x v="0"/>
    <x v="1095"/>
    <s v="L"/>
    <m/>
    <x v="118"/>
    <x v="574"/>
    <n v="0"/>
    <n v="0"/>
    <x v="12"/>
    <x v="679"/>
    <n v="591800"/>
    <m/>
    <n v="106524"/>
    <m/>
    <m/>
    <m/>
    <m/>
    <m/>
    <m/>
    <d v="2024-04-15T00:00:00"/>
    <m/>
    <m/>
    <m/>
    <m/>
    <s v="OK"/>
    <m/>
    <m/>
    <m/>
    <s v="Chemical"/>
    <n v="538"/>
    <n v="96.84"/>
    <n v="0"/>
    <x v="269"/>
  </r>
  <r>
    <n v="385"/>
    <d v="2024-01-01T00:00:00"/>
    <x v="1655"/>
    <d v="2024-01-18T00:00:00"/>
    <s v="Raw Material"/>
    <x v="0"/>
    <x v="13"/>
    <s v="L"/>
    <m/>
    <x v="43"/>
    <x v="282"/>
    <n v="0"/>
    <n v="0"/>
    <x v="5"/>
    <x v="678"/>
    <n v="1262500"/>
    <m/>
    <n v="227250"/>
    <m/>
    <m/>
    <m/>
    <m/>
    <m/>
    <m/>
    <d v="2024-04-15T00:00:00"/>
    <m/>
    <m/>
    <m/>
    <m/>
    <s v="OK"/>
    <m/>
    <m/>
    <m/>
    <s v="DYES"/>
    <n v="505"/>
    <n v="90.9"/>
    <n v="0"/>
    <x v="269"/>
  </r>
  <r>
    <n v="386"/>
    <d v="2024-01-01T00:00:00"/>
    <x v="1656"/>
    <d v="2024-01-18T00:00:00"/>
    <s v="Raw Material"/>
    <x v="0"/>
    <x v="1119"/>
    <s v="L"/>
    <m/>
    <x v="123"/>
    <x v="732"/>
    <n v="0"/>
    <n v="0"/>
    <x v="12"/>
    <x v="708"/>
    <n v="2248612.5"/>
    <m/>
    <n v="404750.25"/>
    <m/>
    <m/>
    <m/>
    <m/>
    <m/>
    <m/>
    <m/>
    <m/>
    <m/>
    <m/>
    <m/>
    <s v="OK"/>
    <m/>
    <m/>
    <m/>
    <s v="Chemical"/>
    <n v="76.25"/>
    <n v="13.725"/>
    <n v="0"/>
    <x v="269"/>
  </r>
  <r>
    <n v="387"/>
    <d v="2024-01-01T00:00:00"/>
    <x v="1657"/>
    <d v="2024-01-18T00:00:00"/>
    <s v="Raw Material"/>
    <x v="0"/>
    <x v="73"/>
    <s v="L"/>
    <m/>
    <x v="33"/>
    <x v="709"/>
    <n v="0"/>
    <n v="0"/>
    <x v="12"/>
    <x v="732"/>
    <n v="672000"/>
    <m/>
    <n v="120960"/>
    <m/>
    <m/>
    <m/>
    <m/>
    <m/>
    <m/>
    <d v="2024-04-15T00:00:00"/>
    <m/>
    <m/>
    <m/>
    <m/>
    <s v="OK"/>
    <m/>
    <m/>
    <m/>
    <s v="Chemical"/>
    <n v="1400"/>
    <n v="252"/>
    <n v="0"/>
    <x v="269"/>
  </r>
  <r>
    <n v="388"/>
    <d v="2024-01-02T00:00:00"/>
    <x v="1658"/>
    <d v="2024-01-18T00:00:00"/>
    <s v="Raw Material"/>
    <x v="0"/>
    <x v="146"/>
    <s v="L"/>
    <m/>
    <x v="128"/>
    <x v="756"/>
    <n v="0"/>
    <n v="0"/>
    <x v="12"/>
    <x v="740"/>
    <n v="286500"/>
    <m/>
    <n v="51570"/>
    <m/>
    <m/>
    <m/>
    <m/>
    <m/>
    <m/>
    <d v="2024-07-10T00:00:00"/>
    <m/>
    <m/>
    <m/>
    <m/>
    <s v="OK"/>
    <m/>
    <m/>
    <m/>
    <s v="Chemical"/>
    <n v="95.5"/>
    <n v="17.190000000000001"/>
    <n v="0"/>
    <x v="355"/>
  </r>
  <r>
    <n v="389"/>
    <d v="2024-01-01T00:00:00"/>
    <x v="1659"/>
    <d v="2024-01-18T00:00:00"/>
    <s v="Raw Material"/>
    <x v="0"/>
    <x v="319"/>
    <s v="L"/>
    <m/>
    <x v="43"/>
    <x v="282"/>
    <n v="0"/>
    <n v="0"/>
    <x v="5"/>
    <x v="678"/>
    <n v="909000"/>
    <m/>
    <n v="163620"/>
    <m/>
    <m/>
    <m/>
    <m/>
    <m/>
    <m/>
    <d v="2024-04-15T00:00:00"/>
    <m/>
    <m/>
    <m/>
    <m/>
    <s v="OK"/>
    <m/>
    <m/>
    <m/>
    <s v="DYES"/>
    <n v="505"/>
    <n v="90.9"/>
    <n v="0"/>
    <x v="269"/>
  </r>
  <r>
    <n v="390"/>
    <d v="2024-01-01T00:00:00"/>
    <x v="1660"/>
    <d v="2024-01-18T00:00:00"/>
    <s v="Raw Material"/>
    <x v="0"/>
    <x v="61"/>
    <s v="L"/>
    <m/>
    <x v="43"/>
    <x v="282"/>
    <n v="0"/>
    <n v="0"/>
    <x v="5"/>
    <x v="678"/>
    <n v="303000"/>
    <m/>
    <n v="54540"/>
    <m/>
    <m/>
    <m/>
    <m/>
    <m/>
    <m/>
    <d v="2024-04-15T00:00:00"/>
    <m/>
    <m/>
    <m/>
    <m/>
    <s v="OK"/>
    <m/>
    <m/>
    <m/>
    <s v="DYES"/>
    <n v="505"/>
    <n v="90.9"/>
    <n v="0"/>
    <x v="269"/>
  </r>
  <r>
    <n v="391"/>
    <d v="2024-01-03T00:00:00"/>
    <x v="1661"/>
    <d v="2024-01-18T00:00:00"/>
    <s v="Raw Material"/>
    <x v="0"/>
    <x v="1120"/>
    <s v="L"/>
    <m/>
    <x v="77"/>
    <x v="752"/>
    <n v="0"/>
    <n v="0"/>
    <x v="5"/>
    <x v="731"/>
    <n v="1468800"/>
    <m/>
    <n v="264384"/>
    <m/>
    <m/>
    <m/>
    <m/>
    <m/>
    <m/>
    <d v="2024-04-15T00:00:00"/>
    <m/>
    <m/>
    <m/>
    <m/>
    <s v="OK"/>
    <m/>
    <m/>
    <m/>
    <s v="DYES"/>
    <n v="1440"/>
    <n v="259.2"/>
    <n v="0"/>
    <x v="267"/>
  </r>
  <r>
    <n v="392"/>
    <d v="2024-01-01T00:00:00"/>
    <x v="1662"/>
    <d v="2024-01-18T00:00:00"/>
    <s v="Raw Material"/>
    <x v="0"/>
    <x v="299"/>
    <s v="L"/>
    <m/>
    <x v="77"/>
    <x v="757"/>
    <n v="0"/>
    <n v="0"/>
    <x v="5"/>
    <x v="741"/>
    <n v="1956000"/>
    <m/>
    <n v="352080"/>
    <m/>
    <m/>
    <m/>
    <m/>
    <m/>
    <m/>
    <d v="2024-04-15T00:00:00"/>
    <m/>
    <m/>
    <m/>
    <m/>
    <s v="OK"/>
    <m/>
    <m/>
    <m/>
    <s v="DYES"/>
    <n v="2716.6666666666665"/>
    <n v="489"/>
    <n v="0"/>
    <x v="269"/>
  </r>
  <r>
    <n v="393"/>
    <d v="2024-01-01T00:00:00"/>
    <x v="1663"/>
    <d v="2024-01-18T00:00:00"/>
    <s v="Raw Material"/>
    <x v="0"/>
    <x v="1121"/>
    <s v="L"/>
    <m/>
    <x v="77"/>
    <x v="758"/>
    <n v="0"/>
    <n v="0"/>
    <x v="5"/>
    <x v="742"/>
    <n v="1730172"/>
    <m/>
    <n v="311430.95999999996"/>
    <m/>
    <m/>
    <m/>
    <m/>
    <m/>
    <m/>
    <d v="2024-04-15T00:00:00"/>
    <m/>
    <m/>
    <m/>
    <m/>
    <s v="OK"/>
    <m/>
    <m/>
    <m/>
    <s v="DYES"/>
    <n v="1215.0084269662921"/>
    <n v="218.70151685393256"/>
    <n v="0"/>
    <x v="269"/>
  </r>
  <r>
    <n v="394"/>
    <d v="2024-01-01T00:00:00"/>
    <x v="1664"/>
    <d v="2024-01-18T00:00:00"/>
    <s v="Raw Material"/>
    <x v="0"/>
    <x v="1096"/>
    <s v="L"/>
    <m/>
    <x v="77"/>
    <x v="758"/>
    <n v="0"/>
    <n v="0"/>
    <x v="5"/>
    <x v="742"/>
    <n v="1020600"/>
    <m/>
    <n v="183708"/>
    <m/>
    <m/>
    <m/>
    <m/>
    <m/>
    <m/>
    <d v="2024-04-15T00:00:00"/>
    <m/>
    <m/>
    <m/>
    <m/>
    <s v="OK"/>
    <m/>
    <m/>
    <m/>
    <s v="DYES"/>
    <n v="1215"/>
    <n v="218.7"/>
    <n v="0"/>
    <x v="269"/>
  </r>
  <r>
    <n v="395"/>
    <d v="2024-01-01T00:00:00"/>
    <x v="1665"/>
    <d v="2024-01-18T00:00:00"/>
    <s v="Raw Material"/>
    <x v="0"/>
    <x v="150"/>
    <s v="L"/>
    <m/>
    <x v="77"/>
    <x v="758"/>
    <n v="0"/>
    <n v="0"/>
    <x v="5"/>
    <x v="742"/>
    <n v="364500"/>
    <m/>
    <n v="65610"/>
    <m/>
    <m/>
    <m/>
    <m/>
    <m/>
    <m/>
    <d v="2024-04-15T00:00:00"/>
    <m/>
    <m/>
    <m/>
    <m/>
    <s v="OK"/>
    <m/>
    <m/>
    <m/>
    <s v="DYES"/>
    <n v="1215"/>
    <n v="218.7"/>
    <n v="0"/>
    <x v="269"/>
  </r>
  <r>
    <n v="396"/>
    <d v="2024-01-03T00:00:00"/>
    <x v="1666"/>
    <d v="2024-01-18T00:00:00"/>
    <s v="Raw Material"/>
    <x v="0"/>
    <x v="1120"/>
    <s v="L"/>
    <m/>
    <x v="77"/>
    <x v="758"/>
    <n v="0"/>
    <n v="0"/>
    <x v="5"/>
    <x v="742"/>
    <n v="1239300"/>
    <m/>
    <n v="223074"/>
    <m/>
    <m/>
    <m/>
    <m/>
    <m/>
    <m/>
    <d v="2024-04-15T00:00:00"/>
    <m/>
    <m/>
    <m/>
    <m/>
    <s v="OK"/>
    <m/>
    <m/>
    <m/>
    <s v="DYES"/>
    <n v="1215"/>
    <n v="218.7"/>
    <n v="0"/>
    <x v="267"/>
  </r>
  <r>
    <n v="397"/>
    <d v="2024-01-01T00:00:00"/>
    <x v="1667"/>
    <d v="2024-01-18T00:00:00"/>
    <s v="Raw Material"/>
    <x v="0"/>
    <x v="130"/>
    <s v="L"/>
    <m/>
    <x v="30"/>
    <x v="485"/>
    <n v="0"/>
    <n v="0"/>
    <x v="12"/>
    <x v="687"/>
    <n v="700000"/>
    <m/>
    <n v="126000"/>
    <m/>
    <m/>
    <m/>
    <m/>
    <m/>
    <m/>
    <d v="2024-04-15T00:00:00"/>
    <m/>
    <m/>
    <m/>
    <m/>
    <s v="OK"/>
    <m/>
    <m/>
    <m/>
    <s v="Chemical"/>
    <n v="140"/>
    <n v="25.2"/>
    <n v="0"/>
    <x v="269"/>
  </r>
  <r>
    <n v="398"/>
    <d v="2024-01-02T00:00:00"/>
    <x v="1668"/>
    <d v="2024-01-18T00:00:00"/>
    <s v="Raw Material"/>
    <x v="0"/>
    <x v="130"/>
    <s v="L"/>
    <m/>
    <x v="30"/>
    <x v="485"/>
    <n v="0"/>
    <n v="0"/>
    <x v="12"/>
    <x v="687"/>
    <n v="700000"/>
    <m/>
    <n v="126000"/>
    <m/>
    <m/>
    <m/>
    <m/>
    <m/>
    <m/>
    <d v="2024-04-15T00:00:00"/>
    <m/>
    <m/>
    <m/>
    <m/>
    <s v="OK"/>
    <m/>
    <m/>
    <m/>
    <s v="Chemical"/>
    <n v="140"/>
    <n v="25.2"/>
    <n v="0"/>
    <x v="355"/>
  </r>
  <r>
    <n v="399"/>
    <d v="2024-01-03T00:00:00"/>
    <x v="1669"/>
    <d v="2024-01-18T00:00:00"/>
    <s v="Raw Material"/>
    <x v="0"/>
    <x v="1122"/>
    <s v="L"/>
    <m/>
    <x v="77"/>
    <x v="759"/>
    <n v="0"/>
    <n v="0"/>
    <x v="5"/>
    <x v="743"/>
    <n v="1569750"/>
    <m/>
    <n v="282555"/>
    <m/>
    <m/>
    <m/>
    <m/>
    <m/>
    <m/>
    <d v="2024-04-15T00:00:00"/>
    <m/>
    <m/>
    <m/>
    <m/>
    <s v="OK"/>
    <m/>
    <m/>
    <m/>
    <s v="DYES"/>
    <n v="1495"/>
    <n v="269.10000000000002"/>
    <n v="0"/>
    <x v="267"/>
  </r>
  <r>
    <n v="400"/>
    <d v="2024-01-03T00:00:00"/>
    <x v="1670"/>
    <d v="2024-01-18T00:00:00"/>
    <s v="Raw Material"/>
    <x v="0"/>
    <x v="1122"/>
    <s v="L"/>
    <m/>
    <x v="77"/>
    <x v="759"/>
    <n v="0"/>
    <n v="0"/>
    <x v="5"/>
    <x v="743"/>
    <n v="1569750"/>
    <m/>
    <n v="282555"/>
    <m/>
    <m/>
    <m/>
    <m/>
    <m/>
    <m/>
    <d v="2024-04-15T00:00:00"/>
    <m/>
    <m/>
    <m/>
    <m/>
    <s v="OK"/>
    <m/>
    <m/>
    <m/>
    <s v="DYES"/>
    <n v="1495"/>
    <n v="269.10000000000002"/>
    <n v="0"/>
    <x v="267"/>
  </r>
  <r>
    <n v="401"/>
    <d v="2024-01-03T00:00:00"/>
    <x v="1671"/>
    <d v="2024-01-18T00:00:00"/>
    <s v="Raw Material"/>
    <x v="0"/>
    <x v="1089"/>
    <s v="L"/>
    <m/>
    <x v="77"/>
    <x v="759"/>
    <n v="0"/>
    <n v="0"/>
    <x v="5"/>
    <x v="743"/>
    <n v="1345500"/>
    <m/>
    <n v="242190"/>
    <m/>
    <m/>
    <m/>
    <m/>
    <m/>
    <m/>
    <d v="2024-04-15T00:00:00"/>
    <m/>
    <m/>
    <m/>
    <m/>
    <s v="OK"/>
    <m/>
    <m/>
    <m/>
    <s v="DYES"/>
    <n v="1495"/>
    <n v="269.10000000000002"/>
    <n v="0"/>
    <x v="267"/>
  </r>
  <r>
    <n v="402"/>
    <d v="2024-01-02T00:00:00"/>
    <x v="1672"/>
    <d v="2024-01-18T00:00:00"/>
    <s v="Raw Material"/>
    <x v="0"/>
    <x v="1123"/>
    <s v="L"/>
    <m/>
    <x v="77"/>
    <x v="760"/>
    <n v="0"/>
    <n v="0"/>
    <x v="5"/>
    <x v="744"/>
    <n v="301000"/>
    <m/>
    <n v="54180"/>
    <m/>
    <m/>
    <m/>
    <m/>
    <m/>
    <m/>
    <d v="2024-04-15T00:00:00"/>
    <m/>
    <m/>
    <m/>
    <m/>
    <s v="OK"/>
    <m/>
    <m/>
    <m/>
    <s v="DYES"/>
    <n v="4300"/>
    <n v="774"/>
    <n v="0"/>
    <x v="355"/>
  </r>
  <r>
    <n v="403"/>
    <d v="2024-01-03T00:00:00"/>
    <x v="1673"/>
    <d v="2024-01-18T00:00:00"/>
    <s v="Raw Material"/>
    <x v="0"/>
    <x v="256"/>
    <s v="L"/>
    <m/>
    <x v="30"/>
    <x v="485"/>
    <n v="0"/>
    <n v="0"/>
    <x v="12"/>
    <x v="687"/>
    <n v="140000"/>
    <m/>
    <n v="25200"/>
    <m/>
    <m/>
    <m/>
    <m/>
    <m/>
    <m/>
    <d v="2024-04-15T00:00:00"/>
    <m/>
    <m/>
    <m/>
    <m/>
    <s v="OK"/>
    <m/>
    <m/>
    <m/>
    <s v="Chemical"/>
    <n v="140"/>
    <n v="25.2"/>
    <n v="0"/>
    <x v="267"/>
  </r>
  <r>
    <n v="404"/>
    <d v="2024-01-01T00:00:00"/>
    <x v="1674"/>
    <d v="2024-01-23T00:00:00"/>
    <s v="Raw Material"/>
    <x v="0"/>
    <x v="1124"/>
    <s v="L"/>
    <m/>
    <x v="0"/>
    <x v="761"/>
    <n v="0"/>
    <n v="0"/>
    <x v="0"/>
    <x v="0"/>
    <n v="15039594"/>
    <m/>
    <n v="2707126.92"/>
    <m/>
    <m/>
    <m/>
    <m/>
    <m/>
    <m/>
    <m/>
    <m/>
    <m/>
    <m/>
    <m/>
    <s v="OK"/>
    <m/>
    <m/>
    <m/>
    <s v="Raw Cotton"/>
    <n v="474.22570473607868"/>
    <n v="85.360626852494164"/>
    <n v="0"/>
    <x v="269"/>
  </r>
  <r>
    <n v="405"/>
    <d v="2024-01-01T00:00:00"/>
    <x v="1675"/>
    <d v="2024-01-23T00:00:00"/>
    <s v="Raw Material"/>
    <x v="0"/>
    <x v="1125"/>
    <s v="L"/>
    <m/>
    <x v="0"/>
    <x v="761"/>
    <n v="0"/>
    <n v="0"/>
    <x v="0"/>
    <x v="0"/>
    <n v="14907285"/>
    <m/>
    <n v="2683311.2999999998"/>
    <m/>
    <m/>
    <m/>
    <m/>
    <m/>
    <m/>
    <m/>
    <m/>
    <m/>
    <m/>
    <m/>
    <s v="OK"/>
    <m/>
    <m/>
    <m/>
    <s v="Raw Cotton"/>
    <n v="474.2257038333068"/>
    <n v="85.360626689995229"/>
    <n v="0"/>
    <x v="269"/>
  </r>
  <r>
    <n v="406"/>
    <d v="2024-01-01T00:00:00"/>
    <x v="1676"/>
    <d v="2024-01-23T00:00:00"/>
    <s v="Raw Material"/>
    <x v="0"/>
    <x v="867"/>
    <s v="L"/>
    <m/>
    <x v="0"/>
    <x v="753"/>
    <n v="0"/>
    <n v="0"/>
    <x v="0"/>
    <x v="0"/>
    <n v="13486657"/>
    <m/>
    <n v="2427598.2599999998"/>
    <m/>
    <m/>
    <m/>
    <m/>
    <m/>
    <m/>
    <m/>
    <m/>
    <m/>
    <m/>
    <m/>
    <s v="OK"/>
    <m/>
    <m/>
    <m/>
    <s v="Raw Cotton"/>
    <n v="428.67858618607164"/>
    <n v="77.162145513492888"/>
    <n v="0"/>
    <x v="269"/>
  </r>
  <r>
    <n v="407"/>
    <d v="2024-01-01T00:00:00"/>
    <x v="1677"/>
    <d v="2024-01-23T00:00:00"/>
    <s v="Raw Material"/>
    <x v="0"/>
    <x v="1126"/>
    <s v="L"/>
    <m/>
    <x v="0"/>
    <x v="753"/>
    <n v="0"/>
    <n v="0"/>
    <x v="0"/>
    <x v="0"/>
    <n v="13196442"/>
    <m/>
    <n v="2375359.56"/>
    <m/>
    <m/>
    <m/>
    <m/>
    <m/>
    <m/>
    <m/>
    <m/>
    <m/>
    <m/>
    <m/>
    <s v="OK"/>
    <m/>
    <m/>
    <m/>
    <s v="Raw Cotton"/>
    <n v="428.67859927234929"/>
    <n v="77.162147869022874"/>
    <n v="0"/>
    <x v="269"/>
  </r>
  <r>
    <n v="408"/>
    <d v="2024-01-01T00:00:00"/>
    <x v="1678"/>
    <d v="2024-01-23T00:00:00"/>
    <s v="Raw Material"/>
    <x v="0"/>
    <x v="1127"/>
    <s v="L"/>
    <m/>
    <x v="0"/>
    <x v="753"/>
    <n v="0"/>
    <n v="0"/>
    <x v="0"/>
    <x v="0"/>
    <n v="13512072"/>
    <m/>
    <n v="2432172.96"/>
    <m/>
    <m/>
    <m/>
    <m/>
    <m/>
    <m/>
    <m/>
    <m/>
    <m/>
    <m/>
    <m/>
    <s v="OK"/>
    <m/>
    <m/>
    <m/>
    <s v="Raw Cotton"/>
    <n v="428.41065313887128"/>
    <n v="77.113917564996825"/>
    <n v="0"/>
    <x v="269"/>
  </r>
  <r>
    <n v="409"/>
    <d v="2024-01-01T00:00:00"/>
    <x v="1679"/>
    <d v="2024-01-23T00:00:00"/>
    <s v="Raw Material"/>
    <x v="0"/>
    <x v="1128"/>
    <s v="L"/>
    <m/>
    <x v="0"/>
    <x v="753"/>
    <n v="0"/>
    <n v="0"/>
    <x v="0"/>
    <x v="0"/>
    <n v="13514214"/>
    <m/>
    <n v="2432558.52"/>
    <m/>
    <m/>
    <m/>
    <m/>
    <m/>
    <m/>
    <m/>
    <m/>
    <m/>
    <m/>
    <m/>
    <s v="OK"/>
    <m/>
    <m/>
    <m/>
    <s v="Raw Cotton"/>
    <n v="428.4106514503091"/>
    <n v="77.113917261055633"/>
    <n v="0"/>
    <x v="269"/>
  </r>
  <r>
    <n v="410"/>
    <d v="2024-01-01T00:00:00"/>
    <x v="1680"/>
    <d v="2024-01-23T00:00:00"/>
    <s v="Raw Material"/>
    <x v="0"/>
    <x v="1129"/>
    <s v="L"/>
    <m/>
    <x v="0"/>
    <x v="753"/>
    <n v="0"/>
    <n v="0"/>
    <x v="0"/>
    <x v="0"/>
    <n v="13880184"/>
    <m/>
    <n v="2498433.12"/>
    <m/>
    <m/>
    <m/>
    <m/>
    <m/>
    <m/>
    <m/>
    <m/>
    <m/>
    <m/>
    <m/>
    <s v="OK"/>
    <m/>
    <m/>
    <m/>
    <s v="Raw Cotton"/>
    <n v="428.67858797368666"/>
    <n v="77.162145835263601"/>
    <n v="0"/>
    <x v="269"/>
  </r>
  <r>
    <n v="411"/>
    <d v="2024-01-01T00:00:00"/>
    <x v="1681"/>
    <d v="2024-01-23T00:00:00"/>
    <s v="Raw Material"/>
    <x v="0"/>
    <x v="1130"/>
    <s v="L"/>
    <m/>
    <x v="0"/>
    <x v="753"/>
    <n v="0"/>
    <n v="0"/>
    <x v="0"/>
    <x v="0"/>
    <n v="13792734"/>
    <m/>
    <n v="2482692.12"/>
    <m/>
    <m/>
    <m/>
    <m/>
    <m/>
    <m/>
    <m/>
    <m/>
    <m/>
    <m/>
    <m/>
    <s v="OK"/>
    <m/>
    <m/>
    <m/>
    <s v="Raw Cotton"/>
    <n v="428.67860139860142"/>
    <n v="77.162148251748249"/>
    <n v="0"/>
    <x v="269"/>
  </r>
  <r>
    <n v="412"/>
    <d v="2024-01-01T00:00:00"/>
    <x v="1682"/>
    <d v="2024-01-23T00:00:00"/>
    <s v="Raw Material"/>
    <x v="0"/>
    <x v="1131"/>
    <s v="L"/>
    <m/>
    <x v="0"/>
    <x v="744"/>
    <n v="0"/>
    <n v="0"/>
    <x v="0"/>
    <x v="0"/>
    <n v="30448371"/>
    <m/>
    <n v="5480706.7800000003"/>
    <m/>
    <m/>
    <m/>
    <m/>
    <m/>
    <m/>
    <m/>
    <m/>
    <m/>
    <m/>
    <m/>
    <s v="OK"/>
    <m/>
    <m/>
    <m/>
    <s v="Raw Cotton"/>
    <n v="495.65962884584081"/>
    <n v="89.218733192251349"/>
    <n v="0"/>
    <x v="269"/>
  </r>
  <r>
    <n v="413"/>
    <d v="2024-01-08T00:00:00"/>
    <x v="1683"/>
    <d v="2024-01-23T00:00:00"/>
    <s v="Raw Material"/>
    <x v="0"/>
    <x v="1132"/>
    <s v="L"/>
    <m/>
    <x v="0"/>
    <x v="46"/>
    <n v="32257"/>
    <n v="0"/>
    <x v="0"/>
    <x v="0"/>
    <n v="14692128"/>
    <m/>
    <n v="2644583.04"/>
    <m/>
    <m/>
    <m/>
    <m/>
    <m/>
    <m/>
    <m/>
    <m/>
    <m/>
    <m/>
    <m/>
    <s v="OK"/>
    <m/>
    <m/>
    <m/>
    <s v="Raw Cotton"/>
    <n v="455.47099854295192"/>
    <n v="81.984779737731344"/>
    <n v="2644583.04"/>
    <x v="113"/>
  </r>
  <r>
    <n v="414"/>
    <d v="2024-01-08T00:00:00"/>
    <x v="1684"/>
    <d v="2024-01-23T00:00:00"/>
    <s v="Raw Material"/>
    <x v="0"/>
    <x v="1133"/>
    <s v="L"/>
    <m/>
    <x v="0"/>
    <x v="46"/>
    <n v="0"/>
    <n v="0"/>
    <x v="0"/>
    <x v="0"/>
    <n v="14089540"/>
    <m/>
    <n v="2536117.1999999997"/>
    <m/>
    <m/>
    <m/>
    <m/>
    <m/>
    <m/>
    <m/>
    <m/>
    <m/>
    <m/>
    <m/>
    <s v="OK"/>
    <m/>
    <m/>
    <m/>
    <s v="Raw Cotton"/>
    <n v="455.47100278011249"/>
    <n v="81.984780500420243"/>
    <n v="0"/>
    <x v="113"/>
  </r>
  <r>
    <n v="415"/>
    <d v="2024-01-01T00:00:00"/>
    <x v="1685"/>
    <d v="2024-01-23T00:00:00"/>
    <s v="Raw Material"/>
    <x v="0"/>
    <x v="1134"/>
    <s v="L"/>
    <m/>
    <x v="0"/>
    <x v="744"/>
    <n v="0"/>
    <n v="0"/>
    <x v="0"/>
    <x v="0"/>
    <n v="31226557"/>
    <m/>
    <n v="5620780.2599999998"/>
    <m/>
    <m/>
    <m/>
    <m/>
    <m/>
    <m/>
    <m/>
    <m/>
    <m/>
    <m/>
    <m/>
    <s v="OK"/>
    <m/>
    <m/>
    <m/>
    <s v="Raw Cotton"/>
    <n v="495.65963492063491"/>
    <n v="89.218734285714277"/>
    <n v="0"/>
    <x v="269"/>
  </r>
  <r>
    <n v="416"/>
    <d v="2024-01-01T00:00:00"/>
    <x v="1686"/>
    <d v="2024-01-23T00:00:00"/>
    <s v="Raw Material"/>
    <x v="0"/>
    <x v="1135"/>
    <s v="L"/>
    <m/>
    <x v="0"/>
    <x v="700"/>
    <n v="0"/>
    <n v="0"/>
    <x v="0"/>
    <x v="0"/>
    <n v="44676348"/>
    <m/>
    <n v="8041742.6399999997"/>
    <m/>
    <m/>
    <m/>
    <m/>
    <m/>
    <m/>
    <m/>
    <m/>
    <m/>
    <m/>
    <m/>
    <s v="OK"/>
    <m/>
    <m/>
    <m/>
    <s v="Raw Cotton"/>
    <n v="492.98039172413792"/>
    <n v="88.73647051034483"/>
    <n v="0"/>
    <x v="269"/>
  </r>
  <r>
    <n v="417"/>
    <d v="2024-01-01T00:00:00"/>
    <x v="1687"/>
    <d v="2024-01-23T00:00:00"/>
    <s v="Raw Material"/>
    <x v="0"/>
    <x v="1136"/>
    <s v="L"/>
    <m/>
    <x v="0"/>
    <x v="700"/>
    <n v="0"/>
    <n v="0"/>
    <x v="0"/>
    <x v="0"/>
    <n v="15104919"/>
    <m/>
    <n v="2718885.42"/>
    <m/>
    <m/>
    <m/>
    <m/>
    <m/>
    <m/>
    <m/>
    <m/>
    <m/>
    <m/>
    <m/>
    <s v="OK"/>
    <m/>
    <m/>
    <m/>
    <s v="Raw Cotton"/>
    <n v="492.98038511749348"/>
    <n v="88.736469321148817"/>
    <n v="0"/>
    <x v="269"/>
  </r>
  <r>
    <n v="418"/>
    <d v="2024-01-01T00:00:00"/>
    <x v="1688"/>
    <d v="2024-01-23T00:00:00"/>
    <s v="Raw Material"/>
    <x v="0"/>
    <x v="1137"/>
    <s v="L"/>
    <m/>
    <x v="0"/>
    <x v="46"/>
    <n v="0"/>
    <n v="0"/>
    <x v="0"/>
    <x v="0"/>
    <n v="14031695"/>
    <m/>
    <n v="2525705.1"/>
    <m/>
    <m/>
    <m/>
    <m/>
    <m/>
    <m/>
    <m/>
    <m/>
    <m/>
    <m/>
    <m/>
    <s v="OK"/>
    <m/>
    <m/>
    <m/>
    <s v="Raw Cotton"/>
    <n v="455.47099685136493"/>
    <n v="81.984779433245691"/>
    <n v="0"/>
    <x v="269"/>
  </r>
  <r>
    <n v="419"/>
    <d v="2024-01-01T00:00:00"/>
    <x v="1689"/>
    <d v="2024-01-23T00:00:00"/>
    <s v="Raw Material"/>
    <x v="0"/>
    <x v="1138"/>
    <s v="L"/>
    <m/>
    <x v="0"/>
    <x v="46"/>
    <n v="0"/>
    <n v="0"/>
    <x v="0"/>
    <x v="0"/>
    <n v="13863627"/>
    <m/>
    <n v="2495452.86"/>
    <m/>
    <m/>
    <m/>
    <m/>
    <m/>
    <m/>
    <m/>
    <m/>
    <m/>
    <m/>
    <m/>
    <s v="OK"/>
    <m/>
    <m/>
    <m/>
    <s v="Raw Cotton"/>
    <n v="455.47102306327616"/>
    <n v="81.984784151389704"/>
    <n v="0"/>
    <x v="269"/>
  </r>
  <r>
    <n v="420"/>
    <d v="2024-01-10T00:00:00"/>
    <x v="1690"/>
    <d v="2024-01-23T00:00:00"/>
    <s v="Raw Material"/>
    <x v="0"/>
    <x v="1139"/>
    <s v="L"/>
    <m/>
    <x v="0"/>
    <x v="704"/>
    <n v="0"/>
    <n v="0"/>
    <x v="0"/>
    <x v="0"/>
    <n v="13723031"/>
    <m/>
    <n v="2470145.58"/>
    <m/>
    <m/>
    <m/>
    <m/>
    <m/>
    <m/>
    <m/>
    <m/>
    <m/>
    <m/>
    <m/>
    <s v="OK"/>
    <m/>
    <m/>
    <m/>
    <s v="Raw Cotton"/>
    <n v="450.11253607976909"/>
    <n v="81.020256494358435"/>
    <n v="0"/>
    <x v="114"/>
  </r>
  <r>
    <n v="421"/>
    <d v="2024-01-10T00:00:00"/>
    <x v="1691"/>
    <d v="2024-01-23T00:00:00"/>
    <s v="Raw Material"/>
    <x v="2"/>
    <x v="1140"/>
    <s v="L"/>
    <m/>
    <x v="0"/>
    <x v="704"/>
    <n v="2815"/>
    <n v="30835"/>
    <x v="0"/>
    <x v="0"/>
    <n v="13879220"/>
    <m/>
    <n v="2498259.6"/>
    <m/>
    <m/>
    <m/>
    <m/>
    <m/>
    <m/>
    <m/>
    <m/>
    <m/>
    <m/>
    <m/>
    <s v="OK"/>
    <m/>
    <m/>
    <m/>
    <s v="Raw Cotton"/>
    <n v="450.11253445759689"/>
    <n v="81.020256202367449"/>
    <n v="228072.02120966438"/>
    <x v="114"/>
  </r>
  <r>
    <n v="422"/>
    <d v="2024-01-14T00:00:00"/>
    <x v="1692"/>
    <d v="2024-01-23T00:00:00"/>
    <s v="Raw Material"/>
    <x v="0"/>
    <x v="1141"/>
    <s v="L"/>
    <m/>
    <x v="14"/>
    <x v="100"/>
    <n v="0"/>
    <n v="0"/>
    <x v="6"/>
    <x v="745"/>
    <n v="2654975"/>
    <m/>
    <n v="477895.5"/>
    <m/>
    <m/>
    <m/>
    <m/>
    <m/>
    <m/>
    <m/>
    <m/>
    <m/>
    <m/>
    <m/>
    <s v="OK"/>
    <m/>
    <m/>
    <m/>
    <s v="YARN"/>
    <n v="519.05669599217981"/>
    <n v="93.430205278592382"/>
    <n v="0"/>
    <x v="270"/>
  </r>
  <r>
    <n v="423"/>
    <d v="2024-01-14T00:00:00"/>
    <x v="1693"/>
    <d v="2024-01-23T00:00:00"/>
    <s v="Raw Material"/>
    <x v="0"/>
    <x v="1141"/>
    <s v="L"/>
    <m/>
    <x v="14"/>
    <x v="100"/>
    <n v="0"/>
    <n v="0"/>
    <x v="6"/>
    <x v="745"/>
    <n v="2654975"/>
    <m/>
    <n v="477895.5"/>
    <m/>
    <m/>
    <m/>
    <m/>
    <m/>
    <m/>
    <m/>
    <m/>
    <m/>
    <m/>
    <m/>
    <s v="OK"/>
    <m/>
    <m/>
    <m/>
    <s v="YARN"/>
    <n v="519.05669599217981"/>
    <n v="93.430205278592382"/>
    <n v="0"/>
    <x v="270"/>
  </r>
  <r>
    <n v="424"/>
    <d v="2024-01-12T00:00:00"/>
    <x v="1694"/>
    <d v="2024-01-23T00:00:00"/>
    <s v="Raw Material"/>
    <x v="0"/>
    <x v="855"/>
    <s v="L"/>
    <m/>
    <x v="116"/>
    <x v="229"/>
    <n v="0"/>
    <n v="0"/>
    <x v="20"/>
    <x v="643"/>
    <n v="4548908"/>
    <m/>
    <n v="818803.44"/>
    <m/>
    <m/>
    <m/>
    <m/>
    <m/>
    <m/>
    <d v="2024-04-15T00:00:00"/>
    <m/>
    <m/>
    <m/>
    <m/>
    <s v="OK"/>
    <m/>
    <m/>
    <m/>
    <s v="Comber Noil"/>
    <n v="364"/>
    <n v="65.52"/>
    <n v="0"/>
    <x v="116"/>
  </r>
  <r>
    <n v="425"/>
    <d v="2024-01-12T00:00:00"/>
    <x v="1695"/>
    <d v="2024-01-23T00:00:00"/>
    <s v="Raw Material"/>
    <x v="0"/>
    <x v="1142"/>
    <s v="L"/>
    <m/>
    <x v="116"/>
    <x v="229"/>
    <n v="0"/>
    <n v="0"/>
    <x v="20"/>
    <x v="643"/>
    <n v="4795336"/>
    <m/>
    <n v="863160.48"/>
    <m/>
    <m/>
    <m/>
    <m/>
    <m/>
    <m/>
    <d v="2024-04-15T00:00:00"/>
    <m/>
    <m/>
    <m/>
    <m/>
    <s v="OK"/>
    <m/>
    <m/>
    <m/>
    <s v="Comber Noil"/>
    <n v="364"/>
    <n v="65.52"/>
    <n v="0"/>
    <x v="116"/>
  </r>
  <r>
    <n v="426"/>
    <d v="2024-01-13T00:00:00"/>
    <x v="1696"/>
    <d v="2024-01-23T00:00:00"/>
    <s v="Raw Material"/>
    <x v="0"/>
    <x v="1143"/>
    <s v="L"/>
    <m/>
    <x v="116"/>
    <x v="229"/>
    <n v="0"/>
    <n v="0"/>
    <x v="20"/>
    <x v="643"/>
    <n v="4627896"/>
    <m/>
    <n v="833021.27999999991"/>
    <m/>
    <m/>
    <m/>
    <m/>
    <m/>
    <m/>
    <d v="2024-04-15T00:00:00"/>
    <m/>
    <m/>
    <m/>
    <m/>
    <s v="OK"/>
    <m/>
    <m/>
    <m/>
    <s v="Comber Noil"/>
    <n v="364"/>
    <n v="65.52"/>
    <n v="0"/>
    <x v="117"/>
  </r>
  <r>
    <n v="427"/>
    <d v="2024-01-14T00:00:00"/>
    <x v="1697"/>
    <d v="2024-01-23T00:00:00"/>
    <s v="Raw Material"/>
    <x v="0"/>
    <x v="1144"/>
    <s v="L"/>
    <m/>
    <x v="116"/>
    <x v="229"/>
    <n v="0"/>
    <n v="0"/>
    <x v="20"/>
    <x v="643"/>
    <n v="3345888"/>
    <m/>
    <n v="602259.84"/>
    <m/>
    <m/>
    <m/>
    <m/>
    <m/>
    <m/>
    <d v="2024-04-15T00:00:00"/>
    <m/>
    <m/>
    <m/>
    <m/>
    <s v="OK"/>
    <m/>
    <m/>
    <m/>
    <s v="Comber Noil"/>
    <n v="364"/>
    <n v="65.52"/>
    <n v="0"/>
    <x v="270"/>
  </r>
  <r>
    <n v="428"/>
    <d v="2024-01-13T00:00:00"/>
    <x v="1698"/>
    <d v="2024-01-23T00:00:00"/>
    <s v="Raw Material"/>
    <x v="0"/>
    <x v="1145"/>
    <s v="L"/>
    <m/>
    <x v="116"/>
    <x v="229"/>
    <n v="0"/>
    <n v="0"/>
    <x v="20"/>
    <x v="643"/>
    <n v="4567108"/>
    <m/>
    <n v="822079.44"/>
    <m/>
    <m/>
    <m/>
    <m/>
    <m/>
    <m/>
    <d v="2024-04-15T00:00:00"/>
    <m/>
    <m/>
    <m/>
    <m/>
    <s v="OK"/>
    <m/>
    <m/>
    <m/>
    <s v="Comber Noil"/>
    <n v="364"/>
    <n v="65.52"/>
    <n v="0"/>
    <x v="117"/>
  </r>
  <r>
    <n v="429"/>
    <d v="2024-01-13T00:00:00"/>
    <x v="1699"/>
    <d v="2024-01-23T00:00:00"/>
    <s v="Raw Material"/>
    <x v="0"/>
    <x v="1146"/>
    <s v="L"/>
    <m/>
    <x v="107"/>
    <x v="633"/>
    <n v="0"/>
    <n v="0"/>
    <x v="10"/>
    <x v="746"/>
    <n v="4981500"/>
    <m/>
    <n v="896670"/>
    <m/>
    <m/>
    <m/>
    <m/>
    <m/>
    <m/>
    <d v="2024-06-07T00:00:00"/>
    <m/>
    <m/>
    <m/>
    <m/>
    <s v="OK"/>
    <m/>
    <m/>
    <m/>
    <s v="YARN"/>
    <n v="892.90195375515327"/>
    <n v="160.7223516759276"/>
    <n v="0"/>
    <x v="117"/>
  </r>
  <r>
    <n v="430"/>
    <d v="2024-01-05T00:00:00"/>
    <x v="1700"/>
    <d v="2024-01-23T00:00:00"/>
    <s v="Raw Material"/>
    <x v="0"/>
    <x v="1147"/>
    <s v="L"/>
    <m/>
    <x v="29"/>
    <x v="567"/>
    <n v="0"/>
    <n v="0"/>
    <x v="10"/>
    <x v="747"/>
    <n v="16200000"/>
    <m/>
    <n v="2916000"/>
    <m/>
    <m/>
    <m/>
    <m/>
    <m/>
    <m/>
    <d v="2024-04-15T00:00:00"/>
    <m/>
    <m/>
    <m/>
    <m/>
    <s v="OK"/>
    <m/>
    <m/>
    <m/>
    <s v="YARN"/>
    <n v="793.65079365079362"/>
    <n v="142.85714285714286"/>
    <n v="0"/>
    <x v="112"/>
  </r>
  <r>
    <n v="431"/>
    <d v="2024-01-01T00:00:00"/>
    <x v="1701"/>
    <d v="2024-01-23T00:00:00"/>
    <s v="Raw Material"/>
    <x v="0"/>
    <x v="1148"/>
    <s v="L"/>
    <m/>
    <x v="12"/>
    <x v="762"/>
    <n v="0"/>
    <n v="0"/>
    <x v="2"/>
    <x v="748"/>
    <n v="21723639"/>
    <m/>
    <n v="3910255.02"/>
    <m/>
    <m/>
    <m/>
    <m/>
    <m/>
    <m/>
    <d v="2024-04-15T00:00:00"/>
    <m/>
    <m/>
    <m/>
    <m/>
    <s v="OK"/>
    <m/>
    <m/>
    <m/>
    <s v="FABRIC"/>
    <n v="1123.2491726990693"/>
    <n v="202.18485108583246"/>
    <n v="0"/>
    <x v="269"/>
  </r>
  <r>
    <n v="432"/>
    <d v="2024-01-01T00:00:00"/>
    <x v="1702"/>
    <d v="2024-01-23T00:00:00"/>
    <s v="Raw Material"/>
    <x v="0"/>
    <x v="1149"/>
    <s v="L"/>
    <m/>
    <x v="22"/>
    <x v="477"/>
    <n v="0"/>
    <n v="0"/>
    <x v="14"/>
    <x v="749"/>
    <n v="9450336"/>
    <m/>
    <n v="1701060.48"/>
    <m/>
    <m/>
    <m/>
    <m/>
    <m/>
    <m/>
    <m/>
    <m/>
    <m/>
    <m/>
    <m/>
    <s v="OK"/>
    <m/>
    <m/>
    <m/>
    <s v="FABRIC"/>
    <n v="4587.5417475728154"/>
    <n v="825.75751456310684"/>
    <n v="0"/>
    <x v="269"/>
  </r>
  <r>
    <n v="433"/>
    <d v="2024-01-01T00:00:00"/>
    <x v="1703"/>
    <d v="2024-01-23T00:00:00"/>
    <s v="Raw Material"/>
    <x v="1"/>
    <x v="1150"/>
    <s v="L"/>
    <m/>
    <x v="22"/>
    <x v="763"/>
    <n v="2706"/>
    <n v="2706"/>
    <x v="14"/>
    <x v="749"/>
    <n v="9382912"/>
    <m/>
    <n v="1688924.1599999999"/>
    <m/>
    <m/>
    <m/>
    <m/>
    <m/>
    <m/>
    <m/>
    <m/>
    <m/>
    <m/>
    <m/>
    <s v="OK"/>
    <m/>
    <m/>
    <m/>
    <s v="FABRIC"/>
    <n v="3467.4471544715448"/>
    <n v="624.14048780487803"/>
    <n v="1688924.1599999999"/>
    <x v="269"/>
  </r>
  <r>
    <n v="434"/>
    <d v="2024-01-01T00:00:00"/>
    <x v="1704"/>
    <d v="2024-01-23T00:00:00"/>
    <s v="Raw Material"/>
    <x v="0"/>
    <x v="1151"/>
    <s v="L"/>
    <m/>
    <x v="12"/>
    <x v="640"/>
    <n v="0"/>
    <n v="0"/>
    <x v="2"/>
    <x v="750"/>
    <n v="2939901"/>
    <m/>
    <n v="529182.17999999993"/>
    <m/>
    <m/>
    <m/>
    <m/>
    <m/>
    <m/>
    <d v="2024-04-15T00:00:00"/>
    <m/>
    <m/>
    <m/>
    <m/>
    <s v="OK"/>
    <m/>
    <m/>
    <m/>
    <s v="FABRIC"/>
    <n v="1019.3831484049931"/>
    <n v="183.48896671289873"/>
    <n v="0"/>
    <x v="269"/>
  </r>
  <r>
    <n v="435"/>
    <d v="2024-01-01T00:00:00"/>
    <x v="1705"/>
    <d v="2024-01-23T00:00:00"/>
    <s v="Raw Material"/>
    <x v="0"/>
    <x v="1152"/>
    <s v="L"/>
    <m/>
    <x v="22"/>
    <x v="739"/>
    <n v="0"/>
    <n v="0"/>
    <x v="14"/>
    <x v="751"/>
    <n v="10974350"/>
    <m/>
    <n v="1975383"/>
    <m/>
    <m/>
    <m/>
    <m/>
    <m/>
    <m/>
    <m/>
    <m/>
    <m/>
    <m/>
    <m/>
    <s v="OK"/>
    <m/>
    <m/>
    <m/>
    <s v="FABRIC"/>
    <n v="1192.9938036743124"/>
    <n v="214.73888466137623"/>
    <n v="0"/>
    <x v="269"/>
  </r>
  <r>
    <n v="436"/>
    <d v="2024-01-01T00:00:00"/>
    <x v="1706"/>
    <d v="2024-01-23T00:00:00"/>
    <s v="Raw Material"/>
    <x v="0"/>
    <x v="1153"/>
    <s v="L"/>
    <m/>
    <x v="22"/>
    <x v="764"/>
    <n v="0"/>
    <n v="0"/>
    <x v="14"/>
    <x v="752"/>
    <n v="5692952"/>
    <m/>
    <n v="1024731.36"/>
    <m/>
    <m/>
    <m/>
    <m/>
    <m/>
    <m/>
    <m/>
    <m/>
    <m/>
    <m/>
    <m/>
    <s v="OK"/>
    <m/>
    <m/>
    <m/>
    <s v="FABRIC"/>
    <n v="1200.7913942206285"/>
    <n v="216.14245095971313"/>
    <n v="0"/>
    <x v="269"/>
  </r>
  <r>
    <n v="437"/>
    <d v="2024-01-01T00:00:00"/>
    <x v="1707"/>
    <d v="2024-01-23T00:00:00"/>
    <s v="Raw Material"/>
    <x v="1"/>
    <x v="1154"/>
    <s v="L"/>
    <m/>
    <x v="22"/>
    <x v="765"/>
    <n v="1253"/>
    <n v="1253"/>
    <x v="14"/>
    <x v="753"/>
    <n v="2023400"/>
    <m/>
    <n v="364212"/>
    <m/>
    <m/>
    <m/>
    <m/>
    <m/>
    <m/>
    <m/>
    <m/>
    <m/>
    <m/>
    <m/>
    <s v="OK"/>
    <m/>
    <m/>
    <m/>
    <s v="FABRIC"/>
    <n v="1614.8443735035914"/>
    <n v="290.67198723064644"/>
    <n v="364212"/>
    <x v="269"/>
  </r>
  <r>
    <n v="438"/>
    <d v="2024-01-01T00:00:00"/>
    <x v="1708"/>
    <d v="2024-01-23T00:00:00"/>
    <s v="Raw Material"/>
    <x v="1"/>
    <x v="1155"/>
    <s v="L"/>
    <m/>
    <x v="22"/>
    <x v="766"/>
    <n v="390"/>
    <n v="390"/>
    <x v="14"/>
    <x v="754"/>
    <n v="666660"/>
    <m/>
    <n v="119998.79999999999"/>
    <m/>
    <m/>
    <m/>
    <m/>
    <m/>
    <m/>
    <m/>
    <m/>
    <m/>
    <m/>
    <m/>
    <s v="OK"/>
    <m/>
    <m/>
    <m/>
    <s v="FABRIC"/>
    <n v="1709.3846153846155"/>
    <n v="307.68923076923073"/>
    <n v="119998.79999999999"/>
    <x v="269"/>
  </r>
  <r>
    <n v="439"/>
    <d v="2024-01-01T00:00:00"/>
    <x v="1709"/>
    <d v="2024-01-23T00:00:00"/>
    <s v="Raw Material"/>
    <x v="0"/>
    <x v="1156"/>
    <s v="L"/>
    <m/>
    <x v="22"/>
    <x v="594"/>
    <n v="0"/>
    <n v="0"/>
    <x v="14"/>
    <x v="755"/>
    <n v="10746780"/>
    <m/>
    <n v="1934420.4"/>
    <m/>
    <m/>
    <m/>
    <m/>
    <m/>
    <m/>
    <m/>
    <m/>
    <m/>
    <m/>
    <m/>
    <s v="OK"/>
    <m/>
    <m/>
    <m/>
    <s v="FABRIC"/>
    <n v="1224.8438568497834"/>
    <n v="220.47189423296101"/>
    <n v="0"/>
    <x v="269"/>
  </r>
  <r>
    <n v="440"/>
    <d v="2024-01-07T00:00:00"/>
    <x v="1710"/>
    <d v="2024-01-23T00:00:00"/>
    <s v="Raw Material"/>
    <x v="0"/>
    <x v="1157"/>
    <s v="L"/>
    <m/>
    <x v="123"/>
    <x v="767"/>
    <n v="0"/>
    <n v="0"/>
    <x v="12"/>
    <x v="708"/>
    <n v="2325170"/>
    <m/>
    <n v="418530.6"/>
    <m/>
    <m/>
    <m/>
    <m/>
    <m/>
    <m/>
    <m/>
    <m/>
    <m/>
    <m/>
    <m/>
    <s v="OK"/>
    <m/>
    <m/>
    <m/>
    <s v="Chemical"/>
    <n v="78.5"/>
    <n v="14.129999999999999"/>
    <n v="0"/>
    <x v="268"/>
  </r>
  <r>
    <n v="441"/>
    <d v="2024-01-07T00:00:00"/>
    <x v="1711"/>
    <d v="2024-01-23T00:00:00"/>
    <s v="Raw Material"/>
    <x v="0"/>
    <x v="1158"/>
    <s v="L"/>
    <m/>
    <x v="123"/>
    <x v="767"/>
    <n v="0"/>
    <n v="0"/>
    <x v="12"/>
    <x v="708"/>
    <n v="2317320"/>
    <m/>
    <n v="417117.6"/>
    <m/>
    <m/>
    <m/>
    <m/>
    <m/>
    <m/>
    <m/>
    <m/>
    <m/>
    <m/>
    <m/>
    <s v="OK"/>
    <m/>
    <m/>
    <m/>
    <s v="Chemical"/>
    <n v="78.5"/>
    <n v="14.129999999999999"/>
    <n v="0"/>
    <x v="268"/>
  </r>
  <r>
    <n v="442"/>
    <d v="2024-01-05T00:00:00"/>
    <x v="1712"/>
    <d v="2024-01-23T00:00:00"/>
    <s v="Raw Material"/>
    <x v="0"/>
    <x v="1158"/>
    <s v="L"/>
    <m/>
    <x v="123"/>
    <x v="767"/>
    <n v="0"/>
    <n v="0"/>
    <x v="12"/>
    <x v="708"/>
    <n v="2317320"/>
    <m/>
    <n v="417117.6"/>
    <m/>
    <m/>
    <m/>
    <m/>
    <m/>
    <m/>
    <d v="2024-07-10T00:00:00"/>
    <m/>
    <m/>
    <m/>
    <m/>
    <s v="OK"/>
    <m/>
    <m/>
    <m/>
    <s v="Chemical"/>
    <n v="78.5"/>
    <n v="14.129999999999999"/>
    <n v="0"/>
    <x v="112"/>
  </r>
  <r>
    <n v="443"/>
    <d v="2024-01-09T00:00:00"/>
    <x v="1713"/>
    <d v="2024-01-23T00:00:00"/>
    <s v="Raw Material"/>
    <x v="0"/>
    <x v="1159"/>
    <s v="L"/>
    <m/>
    <x v="123"/>
    <x v="767"/>
    <n v="0"/>
    <n v="0"/>
    <x v="12"/>
    <x v="708"/>
    <n v="2308685"/>
    <m/>
    <n v="415563.3"/>
    <m/>
    <m/>
    <m/>
    <m/>
    <m/>
    <m/>
    <m/>
    <m/>
    <m/>
    <m/>
    <m/>
    <s v="OK"/>
    <m/>
    <m/>
    <m/>
    <s v="Chemical"/>
    <n v="78.5"/>
    <n v="14.129999999999999"/>
    <n v="0"/>
    <x v="274"/>
  </r>
  <r>
    <n v="444"/>
    <d v="2024-01-10T00:00:00"/>
    <x v="1714"/>
    <d v="2024-01-23T00:00:00"/>
    <s v="Raw Material"/>
    <x v="0"/>
    <x v="1160"/>
    <s v="L"/>
    <m/>
    <x v="123"/>
    <x v="767"/>
    <n v="0"/>
    <n v="0"/>
    <x v="12"/>
    <x v="708"/>
    <n v="2322030"/>
    <m/>
    <n v="417965.39999999997"/>
    <m/>
    <m/>
    <m/>
    <m/>
    <m/>
    <m/>
    <m/>
    <m/>
    <m/>
    <m/>
    <m/>
    <s v="OK"/>
    <m/>
    <m/>
    <m/>
    <s v="Chemical"/>
    <n v="78.5"/>
    <n v="14.129999999999999"/>
    <n v="0"/>
    <x v="114"/>
  </r>
  <r>
    <n v="445"/>
    <d v="2024-01-13T00:00:00"/>
    <x v="1715"/>
    <d v="2024-01-23T00:00:00"/>
    <s v="Raw Material"/>
    <x v="0"/>
    <x v="1161"/>
    <s v="L"/>
    <m/>
    <x v="123"/>
    <x v="767"/>
    <n v="0"/>
    <n v="0"/>
    <x v="12"/>
    <x v="708"/>
    <n v="2323600"/>
    <m/>
    <n v="418248"/>
    <m/>
    <m/>
    <m/>
    <m/>
    <m/>
    <m/>
    <m/>
    <m/>
    <m/>
    <m/>
    <m/>
    <s v="OK"/>
    <m/>
    <m/>
    <m/>
    <s v="Chemical"/>
    <n v="78.5"/>
    <n v="14.13"/>
    <n v="0"/>
    <x v="117"/>
  </r>
  <r>
    <n v="446"/>
    <d v="2024-01-07T00:00:00"/>
    <x v="1716"/>
    <d v="2024-01-23T00:00:00"/>
    <s v="Raw Material"/>
    <x v="0"/>
    <x v="130"/>
    <s v="L"/>
    <m/>
    <x v="30"/>
    <x v="485"/>
    <n v="0"/>
    <n v="0"/>
    <x v="12"/>
    <x v="687"/>
    <n v="700000"/>
    <m/>
    <n v="126000"/>
    <m/>
    <m/>
    <m/>
    <m/>
    <m/>
    <m/>
    <d v="2024-04-15T00:00:00"/>
    <m/>
    <m/>
    <m/>
    <m/>
    <s v="OK"/>
    <m/>
    <m/>
    <m/>
    <s v="Chemical"/>
    <n v="140"/>
    <n v="25.2"/>
    <n v="0"/>
    <x v="268"/>
  </r>
  <r>
    <n v="447"/>
    <d v="2024-01-09T00:00:00"/>
    <x v="1717"/>
    <d v="2024-01-23T00:00:00"/>
    <s v="Raw Material"/>
    <x v="0"/>
    <x v="130"/>
    <s v="L"/>
    <m/>
    <x v="30"/>
    <x v="485"/>
    <n v="0"/>
    <n v="0"/>
    <x v="12"/>
    <x v="687"/>
    <n v="700000"/>
    <m/>
    <n v="126000"/>
    <m/>
    <m/>
    <m/>
    <m/>
    <m/>
    <m/>
    <d v="2024-04-15T00:00:00"/>
    <m/>
    <m/>
    <m/>
    <m/>
    <s v="OK"/>
    <m/>
    <m/>
    <m/>
    <s v="Chemical"/>
    <n v="140"/>
    <n v="25.2"/>
    <n v="0"/>
    <x v="274"/>
  </r>
  <r>
    <n v="448"/>
    <d v="2024-01-15T00:00:00"/>
    <x v="1718"/>
    <d v="2024-01-23T00:00:00"/>
    <s v="Raw Material"/>
    <x v="0"/>
    <x v="130"/>
    <s v="L"/>
    <m/>
    <x v="30"/>
    <x v="485"/>
    <n v="0"/>
    <n v="0"/>
    <x v="12"/>
    <x v="687"/>
    <n v="700000"/>
    <m/>
    <n v="126000"/>
    <m/>
    <m/>
    <m/>
    <m/>
    <m/>
    <m/>
    <d v="2024-04-15T00:00:00"/>
    <m/>
    <m/>
    <m/>
    <m/>
    <s v="OK"/>
    <m/>
    <m/>
    <m/>
    <s v="Chemical"/>
    <n v="140"/>
    <n v="25.2"/>
    <n v="0"/>
    <x v="135"/>
  </r>
  <r>
    <n v="449"/>
    <d v="2024-01-12T00:00:00"/>
    <x v="1719"/>
    <d v="2024-01-23T00:00:00"/>
    <s v="Raw Material"/>
    <x v="0"/>
    <x v="152"/>
    <s v="L"/>
    <m/>
    <x v="55"/>
    <x v="749"/>
    <n v="0"/>
    <n v="0"/>
    <x v="12"/>
    <x v="756"/>
    <n v="1350000"/>
    <m/>
    <n v="243000"/>
    <m/>
    <m/>
    <m/>
    <m/>
    <m/>
    <m/>
    <d v="2024-07-10T00:00:00"/>
    <m/>
    <m/>
    <m/>
    <m/>
    <s v="OK"/>
    <m/>
    <m/>
    <m/>
    <s v="Chemical"/>
    <n v="675"/>
    <n v="121.5"/>
    <n v="0"/>
    <x v="116"/>
  </r>
  <r>
    <n v="450"/>
    <d v="2024-01-08T00:00:00"/>
    <x v="1720"/>
    <d v="2024-01-23T00:00:00"/>
    <s v="Raw Material"/>
    <x v="0"/>
    <x v="980"/>
    <s v="L"/>
    <m/>
    <x v="126"/>
    <x v="748"/>
    <n v="0"/>
    <n v="0"/>
    <x v="12"/>
    <x v="725"/>
    <n v="825000"/>
    <m/>
    <n v="148500"/>
    <m/>
    <m/>
    <m/>
    <m/>
    <m/>
    <m/>
    <d v="2024-07-10T00:00:00"/>
    <m/>
    <m/>
    <m/>
    <m/>
    <s v="OK"/>
    <m/>
    <m/>
    <m/>
    <s v="Chemical"/>
    <n v="375"/>
    <n v="67.5"/>
    <n v="0"/>
    <x v="113"/>
  </r>
  <r>
    <n v="451"/>
    <d v="2024-01-12T00:00:00"/>
    <x v="1721"/>
    <d v="2024-01-23T00:00:00"/>
    <s v="Raw Material"/>
    <x v="0"/>
    <x v="219"/>
    <s v="L"/>
    <m/>
    <x v="33"/>
    <x v="749"/>
    <n v="0"/>
    <n v="0"/>
    <x v="12"/>
    <x v="726"/>
    <n v="243000"/>
    <m/>
    <n v="43740"/>
    <m/>
    <m/>
    <m/>
    <m/>
    <m/>
    <m/>
    <d v="2024-04-15T00:00:00"/>
    <m/>
    <m/>
    <m/>
    <m/>
    <s v="OK"/>
    <m/>
    <m/>
    <m/>
    <s v="Chemical"/>
    <n v="675"/>
    <n v="121.5"/>
    <n v="0"/>
    <x v="116"/>
  </r>
  <r>
    <n v="452"/>
    <d v="2024-01-08T00:00:00"/>
    <x v="1722"/>
    <d v="2024-01-23T00:00:00"/>
    <s v="Raw Material"/>
    <x v="0"/>
    <x v="146"/>
    <s v="L"/>
    <m/>
    <x v="33"/>
    <x v="47"/>
    <n v="0"/>
    <n v="0"/>
    <x v="12"/>
    <x v="757"/>
    <n v="390000"/>
    <m/>
    <n v="70200"/>
    <m/>
    <m/>
    <m/>
    <m/>
    <m/>
    <m/>
    <d v="2024-04-15T00:00:00"/>
    <m/>
    <m/>
    <m/>
    <m/>
    <s v="OK"/>
    <m/>
    <m/>
    <m/>
    <s v="Chemical"/>
    <n v="130"/>
    <n v="23.4"/>
    <n v="0"/>
    <x v="113"/>
  </r>
  <r>
    <n v="453"/>
    <d v="2024-01-10T00:00:00"/>
    <x v="1723"/>
    <d v="2024-01-23T00:00:00"/>
    <s v="Raw Material"/>
    <x v="0"/>
    <x v="219"/>
    <s v="L"/>
    <m/>
    <x v="33"/>
    <x v="768"/>
    <n v="0"/>
    <n v="0"/>
    <x v="12"/>
    <x v="758"/>
    <n v="720000"/>
    <m/>
    <n v="129600"/>
    <m/>
    <m/>
    <m/>
    <m/>
    <m/>
    <m/>
    <d v="2024-04-15T00:00:00"/>
    <m/>
    <m/>
    <m/>
    <m/>
    <s v="OK"/>
    <m/>
    <m/>
    <m/>
    <s v="Chemical"/>
    <n v="2000"/>
    <n v="360"/>
    <n v="0"/>
    <x v="114"/>
  </r>
  <r>
    <n v="454"/>
    <d v="2024-01-24T00:00:00"/>
    <x v="1724"/>
    <d v="2024-01-31T00:00:00"/>
    <s v="Raw Material"/>
    <x v="0"/>
    <x v="1162"/>
    <s v="L"/>
    <m/>
    <x v="43"/>
    <x v="282"/>
    <n v="0"/>
    <n v="0"/>
    <x v="5"/>
    <x v="678"/>
    <n v="1414000"/>
    <m/>
    <n v="254520"/>
    <m/>
    <m/>
    <m/>
    <m/>
    <m/>
    <m/>
    <d v="2024-04-15T00:00:00"/>
    <m/>
    <m/>
    <m/>
    <m/>
    <s v="OK"/>
    <m/>
    <m/>
    <m/>
    <s v="DYES"/>
    <n v="505"/>
    <n v="90.9"/>
    <n v="0"/>
    <x v="123"/>
  </r>
  <r>
    <n v="455"/>
    <d v="2024-01-20T00:00:00"/>
    <x v="1725"/>
    <d v="2024-01-31T00:00:00"/>
    <s v="Raw Material"/>
    <x v="0"/>
    <x v="980"/>
    <s v="L"/>
    <m/>
    <x v="118"/>
    <x v="574"/>
    <n v="0"/>
    <n v="0"/>
    <x v="12"/>
    <x v="679"/>
    <n v="1183600"/>
    <m/>
    <n v="213048"/>
    <m/>
    <m/>
    <m/>
    <m/>
    <m/>
    <m/>
    <d v="2024-06-07T00:00:00"/>
    <m/>
    <m/>
    <m/>
    <m/>
    <s v="OK"/>
    <m/>
    <m/>
    <m/>
    <s v="Chemical"/>
    <n v="538"/>
    <n v="96.84"/>
    <n v="0"/>
    <x v="121"/>
  </r>
  <r>
    <n v="455"/>
    <d v="2024-01-20T00:00:00"/>
    <x v="1725"/>
    <d v="2024-01-31T00:00:00"/>
    <s v="Raw Material"/>
    <x v="0"/>
    <x v="979"/>
    <s v="L"/>
    <m/>
    <x v="33"/>
    <x v="731"/>
    <n v="0"/>
    <n v="0"/>
    <x v="12"/>
    <x v="707"/>
    <n v="354200"/>
    <m/>
    <n v="63756"/>
    <m/>
    <m/>
    <m/>
    <m/>
    <m/>
    <m/>
    <d v="2024-06-07T00:00:00"/>
    <m/>
    <m/>
    <m/>
    <m/>
    <s v="OK"/>
    <m/>
    <m/>
    <m/>
    <s v="Chemical"/>
    <n v="115"/>
    <n v="20.7"/>
    <n v="0"/>
    <x v="121"/>
  </r>
  <r>
    <n v="455"/>
    <d v="2024-01-20T00:00:00"/>
    <x v="1725"/>
    <d v="2024-01-31T00:00:00"/>
    <s v="Raw Material"/>
    <x v="0"/>
    <x v="196"/>
    <s v="L"/>
    <m/>
    <x v="120"/>
    <x v="362"/>
    <n v="0"/>
    <n v="0"/>
    <x v="12"/>
    <x v="682"/>
    <n v="100000"/>
    <m/>
    <n v="18000"/>
    <m/>
    <m/>
    <m/>
    <m/>
    <m/>
    <m/>
    <d v="2024-06-07T00:00:00"/>
    <m/>
    <m/>
    <m/>
    <m/>
    <s v="OK"/>
    <m/>
    <m/>
    <m/>
    <s v="Chemical"/>
    <n v="250"/>
    <n v="45"/>
    <n v="0"/>
    <x v="121"/>
  </r>
  <r>
    <n v="456"/>
    <d v="2024-01-20T00:00:00"/>
    <x v="1726"/>
    <d v="2024-01-31T00:00:00"/>
    <s v="Raw Material"/>
    <x v="0"/>
    <x v="1163"/>
    <s v="L"/>
    <m/>
    <x v="77"/>
    <x v="82"/>
    <n v="0"/>
    <n v="0"/>
    <x v="5"/>
    <x v="685"/>
    <n v="655500"/>
    <m/>
    <n v="117990"/>
    <m/>
    <m/>
    <m/>
    <m/>
    <m/>
    <m/>
    <d v="2024-04-15T00:00:00"/>
    <m/>
    <m/>
    <m/>
    <m/>
    <s v="OK"/>
    <m/>
    <m/>
    <m/>
    <s v="DYES"/>
    <n v="345"/>
    <n v="62.1"/>
    <n v="0"/>
    <x v="121"/>
  </r>
  <r>
    <n v="456"/>
    <d v="2024-01-20T00:00:00"/>
    <x v="1726"/>
    <d v="2024-01-31T00:00:00"/>
    <s v="Raw Material"/>
    <x v="0"/>
    <x v="61"/>
    <s v="L"/>
    <m/>
    <x v="49"/>
    <x v="6"/>
    <n v="0"/>
    <n v="0"/>
    <x v="12"/>
    <x v="759"/>
    <n v="201000"/>
    <m/>
    <n v="36180"/>
    <m/>
    <m/>
    <m/>
    <m/>
    <m/>
    <m/>
    <d v="2024-04-15T00:00:00"/>
    <m/>
    <m/>
    <m/>
    <m/>
    <s v="OK"/>
    <m/>
    <m/>
    <m/>
    <s v="Chemical"/>
    <n v="335"/>
    <n v="60.3"/>
    <n v="0"/>
    <x v="121"/>
  </r>
  <r>
    <n v="457"/>
    <d v="2024-01-20T00:00:00"/>
    <x v="1727"/>
    <d v="2024-01-31T00:00:00"/>
    <s v="Raw Material"/>
    <x v="0"/>
    <x v="219"/>
    <s v="L"/>
    <m/>
    <x v="66"/>
    <x v="636"/>
    <n v="0"/>
    <n v="0"/>
    <x v="12"/>
    <x v="760"/>
    <n v="359280"/>
    <m/>
    <n v="64670.399999999994"/>
    <m/>
    <m/>
    <m/>
    <m/>
    <m/>
    <m/>
    <m/>
    <m/>
    <m/>
    <m/>
    <m/>
    <s v="OK"/>
    <m/>
    <m/>
    <m/>
    <s v="Chemical"/>
    <n v="998"/>
    <n v="179.64"/>
    <n v="0"/>
    <x v="121"/>
  </r>
  <r>
    <n v="458"/>
    <d v="2024-01-17T00:00:00"/>
    <x v="1728"/>
    <d v="2024-01-31T00:00:00"/>
    <s v="Raw Material"/>
    <x v="0"/>
    <x v="1164"/>
    <s v="L"/>
    <m/>
    <x v="77"/>
    <x v="667"/>
    <n v="0"/>
    <n v="0"/>
    <x v="5"/>
    <x v="761"/>
    <n v="118500"/>
    <m/>
    <n v="21330"/>
    <m/>
    <m/>
    <m/>
    <m/>
    <m/>
    <m/>
    <d v="2024-04-15T00:00:00"/>
    <m/>
    <m/>
    <m/>
    <m/>
    <s v="OK"/>
    <m/>
    <m/>
    <m/>
    <s v="DYES"/>
    <n v="1975"/>
    <n v="355.5"/>
    <n v="0"/>
    <x v="118"/>
  </r>
  <r>
    <n v="459"/>
    <d v="2024-01-21T00:00:00"/>
    <x v="1729"/>
    <d v="2024-01-31T00:00:00"/>
    <s v="Raw Material"/>
    <x v="0"/>
    <x v="88"/>
    <s v="L"/>
    <m/>
    <x v="118"/>
    <x v="574"/>
    <n v="0"/>
    <n v="0"/>
    <x v="12"/>
    <x v="679"/>
    <n v="946880"/>
    <m/>
    <n v="170438.39999999999"/>
    <m/>
    <m/>
    <m/>
    <m/>
    <m/>
    <m/>
    <d v="2024-06-07T00:00:00"/>
    <m/>
    <m/>
    <m/>
    <m/>
    <s v="OK"/>
    <m/>
    <m/>
    <m/>
    <s v="Chemical"/>
    <n v="538"/>
    <n v="96.84"/>
    <n v="0"/>
    <x v="122"/>
  </r>
  <r>
    <n v="459"/>
    <d v="2024-01-21T00:00:00"/>
    <x v="1729"/>
    <d v="2024-01-31T00:00:00"/>
    <s v="Raw Material"/>
    <x v="0"/>
    <x v="827"/>
    <s v="L"/>
    <m/>
    <x v="77"/>
    <x v="82"/>
    <n v="0"/>
    <n v="0"/>
    <x v="5"/>
    <x v="685"/>
    <n v="34500"/>
    <m/>
    <n v="6210"/>
    <m/>
    <m/>
    <m/>
    <m/>
    <m/>
    <m/>
    <d v="2024-06-07T00:00:00"/>
    <m/>
    <m/>
    <m/>
    <m/>
    <s v="OK"/>
    <m/>
    <m/>
    <m/>
    <s v="DYES"/>
    <n v="345"/>
    <n v="62.1"/>
    <n v="0"/>
    <x v="122"/>
  </r>
  <r>
    <n v="460"/>
    <d v="2024-01-21T00:00:00"/>
    <x v="1730"/>
    <d v="2024-01-31T00:00:00"/>
    <s v="Raw Material"/>
    <x v="0"/>
    <x v="1165"/>
    <s v="L"/>
    <m/>
    <x v="33"/>
    <x v="731"/>
    <n v="0"/>
    <n v="0"/>
    <x v="12"/>
    <x v="707"/>
    <n v="733700"/>
    <m/>
    <n v="132066"/>
    <m/>
    <m/>
    <m/>
    <m/>
    <m/>
    <m/>
    <d v="2024-04-15T00:00:00"/>
    <m/>
    <m/>
    <m/>
    <m/>
    <s v="OK"/>
    <m/>
    <m/>
    <m/>
    <s v="Chemical"/>
    <n v="115"/>
    <n v="20.7"/>
    <n v="0"/>
    <x v="122"/>
  </r>
  <r>
    <n v="461"/>
    <d v="2024-01-22T00:00:00"/>
    <x v="1731"/>
    <d v="2024-01-31T00:00:00"/>
    <s v="Raw Material"/>
    <x v="0"/>
    <x v="339"/>
    <s v="L"/>
    <m/>
    <x v="43"/>
    <x v="282"/>
    <n v="0"/>
    <n v="0"/>
    <x v="5"/>
    <x v="678"/>
    <n v="2121000"/>
    <m/>
    <n v="381780"/>
    <m/>
    <m/>
    <m/>
    <m/>
    <m/>
    <m/>
    <d v="2024-04-15T00:00:00"/>
    <m/>
    <m/>
    <m/>
    <m/>
    <s v="OK"/>
    <m/>
    <m/>
    <m/>
    <s v="DYES"/>
    <n v="505"/>
    <n v="90.9"/>
    <n v="0"/>
    <x v="138"/>
  </r>
  <r>
    <n v="462"/>
    <d v="2024-01-23T00:00:00"/>
    <x v="1732"/>
    <d v="2024-01-31T00:00:00"/>
    <s v="Raw Material"/>
    <x v="0"/>
    <x v="1166"/>
    <s v="L"/>
    <m/>
    <x v="33"/>
    <x v="731"/>
    <n v="0"/>
    <n v="0"/>
    <x v="12"/>
    <x v="707"/>
    <n v="632500"/>
    <m/>
    <n v="113850"/>
    <m/>
    <m/>
    <m/>
    <m/>
    <m/>
    <m/>
    <d v="2024-04-15T00:00:00"/>
    <m/>
    <m/>
    <m/>
    <m/>
    <s v="OK"/>
    <m/>
    <m/>
    <m/>
    <s v="Chemical"/>
    <n v="115"/>
    <n v="20.7"/>
    <n v="0"/>
    <x v="356"/>
  </r>
  <r>
    <n v="463"/>
    <d v="2024-01-19T00:00:00"/>
    <x v="1733"/>
    <d v="2024-01-31T00:00:00"/>
    <s v="Raw Material"/>
    <x v="0"/>
    <x v="827"/>
    <s v="L"/>
    <m/>
    <x v="34"/>
    <x v="721"/>
    <n v="0"/>
    <n v="0"/>
    <x v="5"/>
    <x v="690"/>
    <n v="235000"/>
    <m/>
    <n v="42300"/>
    <m/>
    <m/>
    <m/>
    <m/>
    <m/>
    <m/>
    <d v="2024-06-07T00:00:00"/>
    <m/>
    <m/>
    <m/>
    <m/>
    <s v="OK"/>
    <m/>
    <m/>
    <m/>
    <s v="DYES"/>
    <n v="2350"/>
    <n v="423"/>
    <n v="0"/>
    <x v="120"/>
  </r>
  <r>
    <n v="464"/>
    <d v="2024-01-19T00:00:00"/>
    <x v="1734"/>
    <d v="2024-01-31T00:00:00"/>
    <s v="Raw Material"/>
    <x v="0"/>
    <x v="266"/>
    <s v="L"/>
    <m/>
    <x v="120"/>
    <x v="35"/>
    <n v="0"/>
    <n v="0"/>
    <x v="12"/>
    <x v="727"/>
    <n v="157500"/>
    <m/>
    <n v="28350"/>
    <m/>
    <m/>
    <m/>
    <m/>
    <m/>
    <m/>
    <d v="2024-04-15T00:00:00"/>
    <m/>
    <m/>
    <m/>
    <m/>
    <s v="OK"/>
    <m/>
    <m/>
    <m/>
    <s v="Chemical"/>
    <n v="1050"/>
    <n v="189"/>
    <n v="0"/>
    <x v="120"/>
  </r>
  <r>
    <n v="465"/>
    <d v="2024-01-26T00:00:00"/>
    <x v="1735"/>
    <d v="2024-01-31T00:00:00"/>
    <s v="Raw Material"/>
    <x v="0"/>
    <x v="1167"/>
    <s v="L"/>
    <m/>
    <x v="33"/>
    <x v="769"/>
    <n v="0"/>
    <n v="0"/>
    <x v="12"/>
    <x v="762"/>
    <n v="105075"/>
    <m/>
    <n v="18913.5"/>
    <m/>
    <m/>
    <m/>
    <m/>
    <m/>
    <m/>
    <d v="2024-04-15T00:00:00"/>
    <m/>
    <m/>
    <m/>
    <m/>
    <s v="OK"/>
    <m/>
    <m/>
    <m/>
    <s v="Chemical"/>
    <n v="225"/>
    <n v="40.5"/>
    <n v="0"/>
    <x v="125"/>
  </r>
  <r>
    <n v="466"/>
    <d v="2024-01-01T00:00:00"/>
    <x v="1736"/>
    <d v="2024-01-31T00:00:00"/>
    <s v="Raw Material"/>
    <x v="0"/>
    <x v="1168"/>
    <s v="L"/>
    <m/>
    <x v="33"/>
    <x v="770"/>
    <n v="0"/>
    <n v="0"/>
    <x v="12"/>
    <x v="763"/>
    <n v="143400"/>
    <m/>
    <n v="25812"/>
    <m/>
    <m/>
    <m/>
    <m/>
    <m/>
    <m/>
    <d v="2024-04-15T00:00:00"/>
    <m/>
    <m/>
    <m/>
    <m/>
    <s v="OK"/>
    <m/>
    <m/>
    <m/>
    <s v="Chemical"/>
    <n v="1195"/>
    <n v="215.1"/>
    <n v="0"/>
    <x v="269"/>
  </r>
  <r>
    <n v="467"/>
    <d v="2024-01-26T00:00:00"/>
    <x v="1737"/>
    <d v="2024-01-31T00:00:00"/>
    <s v="Raw Material"/>
    <x v="0"/>
    <x v="130"/>
    <s v="L"/>
    <m/>
    <x v="30"/>
    <x v="485"/>
    <n v="0"/>
    <n v="0"/>
    <x v="12"/>
    <x v="687"/>
    <n v="700000"/>
    <m/>
    <n v="126000"/>
    <m/>
    <m/>
    <m/>
    <m/>
    <m/>
    <m/>
    <d v="2024-04-15T00:00:00"/>
    <m/>
    <m/>
    <m/>
    <m/>
    <s v="OK"/>
    <m/>
    <m/>
    <m/>
    <s v="Chemical"/>
    <n v="140"/>
    <n v="25.2"/>
    <n v="0"/>
    <x v="125"/>
  </r>
  <r>
    <n v="468"/>
    <d v="2024-01-23T00:00:00"/>
    <x v="1738"/>
    <d v="2024-01-31T00:00:00"/>
    <s v="Raw Material"/>
    <x v="0"/>
    <x v="130"/>
    <s v="L"/>
    <m/>
    <x v="30"/>
    <x v="287"/>
    <n v="0"/>
    <n v="0"/>
    <x v="12"/>
    <x v="688"/>
    <n v="975000"/>
    <m/>
    <n v="175500"/>
    <m/>
    <m/>
    <m/>
    <m/>
    <m/>
    <m/>
    <d v="2024-04-15T00:00:00"/>
    <m/>
    <m/>
    <m/>
    <m/>
    <s v="OK"/>
    <m/>
    <m/>
    <m/>
    <s v="Chemical"/>
    <n v="195"/>
    <n v="35.1"/>
    <n v="0"/>
    <x v="356"/>
  </r>
  <r>
    <n v="469"/>
    <d v="2024-01-26T00:00:00"/>
    <x v="1739"/>
    <d v="2024-01-31T00:00:00"/>
    <s v="Raw Material"/>
    <x v="0"/>
    <x v="130"/>
    <s v="L"/>
    <m/>
    <x v="30"/>
    <x v="287"/>
    <n v="0"/>
    <n v="0"/>
    <x v="12"/>
    <x v="688"/>
    <n v="975000"/>
    <m/>
    <n v="175500"/>
    <m/>
    <m/>
    <m/>
    <m/>
    <m/>
    <m/>
    <d v="2024-06-07T00:00:00"/>
    <m/>
    <m/>
    <m/>
    <m/>
    <s v="OK"/>
    <m/>
    <m/>
    <m/>
    <s v="Chemical"/>
    <n v="195"/>
    <n v="35.1"/>
    <n v="0"/>
    <x v="125"/>
  </r>
  <r>
    <n v="470"/>
    <d v="2024-01-23T00:00:00"/>
    <x v="1740"/>
    <d v="2024-01-31T00:00:00"/>
    <s v="Raw Material"/>
    <x v="0"/>
    <x v="130"/>
    <s v="L"/>
    <m/>
    <x v="30"/>
    <x v="485"/>
    <n v="0"/>
    <n v="0"/>
    <x v="12"/>
    <x v="687"/>
    <n v="700000"/>
    <m/>
    <n v="126000"/>
    <m/>
    <m/>
    <m/>
    <m/>
    <m/>
    <m/>
    <d v="2024-06-07T00:00:00"/>
    <m/>
    <m/>
    <m/>
    <m/>
    <s v="OK"/>
    <m/>
    <m/>
    <m/>
    <s v="Chemical"/>
    <n v="140"/>
    <n v="25.2"/>
    <n v="0"/>
    <x v="356"/>
  </r>
  <r>
    <n v="471"/>
    <d v="2024-01-21T00:00:00"/>
    <x v="1741"/>
    <d v="2024-01-31T00:00:00"/>
    <s v="Raw Material"/>
    <x v="0"/>
    <x v="130"/>
    <s v="L"/>
    <m/>
    <x v="30"/>
    <x v="485"/>
    <n v="0"/>
    <n v="0"/>
    <x v="12"/>
    <x v="687"/>
    <n v="700000"/>
    <m/>
    <n v="126000"/>
    <m/>
    <m/>
    <m/>
    <m/>
    <m/>
    <m/>
    <d v="2024-04-15T00:00:00"/>
    <m/>
    <m/>
    <m/>
    <m/>
    <s v="OK"/>
    <m/>
    <m/>
    <m/>
    <s v="Chemical"/>
    <n v="140"/>
    <n v="25.2"/>
    <n v="0"/>
    <x v="122"/>
  </r>
  <r>
    <n v="472"/>
    <d v="2024-01-21T00:00:00"/>
    <x v="1742"/>
    <d v="2024-01-31T00:00:00"/>
    <s v="Raw Material"/>
    <x v="0"/>
    <x v="1169"/>
    <s v="L"/>
    <m/>
    <x v="123"/>
    <x v="767"/>
    <n v="0"/>
    <n v="0"/>
    <x v="12"/>
    <x v="708"/>
    <n v="2243530"/>
    <m/>
    <n v="403835.39999999997"/>
    <m/>
    <m/>
    <m/>
    <m/>
    <m/>
    <m/>
    <m/>
    <m/>
    <m/>
    <m/>
    <m/>
    <s v="OK"/>
    <m/>
    <m/>
    <m/>
    <s v="Chemical"/>
    <n v="78.5"/>
    <n v="14.129999999999999"/>
    <n v="0"/>
    <x v="122"/>
  </r>
  <r>
    <n v="473"/>
    <d v="2024-01-22T00:00:00"/>
    <x v="1743"/>
    <d v="2024-01-31T00:00:00"/>
    <s v="Raw Material"/>
    <x v="2"/>
    <x v="1170"/>
    <s v="L"/>
    <m/>
    <x v="123"/>
    <x v="767"/>
    <n v="20713"/>
    <n v="29630"/>
    <x v="12"/>
    <x v="708"/>
    <n v="2325955"/>
    <m/>
    <n v="418671.89999999997"/>
    <m/>
    <m/>
    <m/>
    <m/>
    <m/>
    <m/>
    <m/>
    <m/>
    <m/>
    <m/>
    <m/>
    <s v="OK"/>
    <m/>
    <m/>
    <m/>
    <s v="Chemical"/>
    <n v="78.5"/>
    <n v="14.129999999999999"/>
    <n v="292674.69"/>
    <x v="138"/>
  </r>
  <r>
    <n v="474"/>
    <d v="2024-01-23T00:00:00"/>
    <x v="1744"/>
    <d v="2024-01-31T00:00:00"/>
    <s v="Raw Material"/>
    <x v="1"/>
    <x v="1171"/>
    <s v="L"/>
    <m/>
    <x v="123"/>
    <x v="767"/>
    <n v="29610"/>
    <n v="29610"/>
    <x v="12"/>
    <x v="708"/>
    <n v="2324385"/>
    <m/>
    <n v="418389.3"/>
    <m/>
    <m/>
    <m/>
    <m/>
    <m/>
    <m/>
    <m/>
    <m/>
    <m/>
    <m/>
    <m/>
    <s v="OK"/>
    <m/>
    <m/>
    <m/>
    <s v="Chemical"/>
    <n v="78.5"/>
    <n v="14.129999999999999"/>
    <n v="418389.3"/>
    <x v="356"/>
  </r>
  <r>
    <n v="475"/>
    <d v="2024-01-19T00:00:00"/>
    <x v="1745"/>
    <d v="2024-01-31T00:00:00"/>
    <s v="Raw Material"/>
    <x v="0"/>
    <x v="219"/>
    <s v="L"/>
    <m/>
    <x v="33"/>
    <x v="709"/>
    <n v="0"/>
    <n v="0"/>
    <x v="12"/>
    <x v="732"/>
    <n v="504000"/>
    <m/>
    <n v="90720"/>
    <m/>
    <m/>
    <m/>
    <m/>
    <m/>
    <m/>
    <d v="2024-04-15T00:00:00"/>
    <m/>
    <m/>
    <m/>
    <m/>
    <s v="OK"/>
    <m/>
    <m/>
    <m/>
    <s v="Chemical"/>
    <n v="1400"/>
    <n v="252"/>
    <n v="0"/>
    <x v="120"/>
  </r>
  <r>
    <n v="476"/>
    <d v="2024-01-19T00:00:00"/>
    <x v="1746"/>
    <d v="2024-01-31T00:00:00"/>
    <s v="Raw Material"/>
    <x v="0"/>
    <x v="110"/>
    <s v="L"/>
    <m/>
    <x v="42"/>
    <x v="713"/>
    <n v="0"/>
    <n v="200"/>
    <x v="12"/>
    <x v="675"/>
    <n v="700000"/>
    <m/>
    <n v="126000"/>
    <m/>
    <m/>
    <m/>
    <m/>
    <m/>
    <m/>
    <d v="2024-06-07T00:00:00"/>
    <m/>
    <m/>
    <m/>
    <m/>
    <s v="OK"/>
    <m/>
    <m/>
    <m/>
    <s v="Chemical"/>
    <n v="3500"/>
    <n v="630"/>
    <n v="0"/>
    <x v="120"/>
  </r>
  <r>
    <n v="477"/>
    <d v="2024-01-31T00:00:00"/>
    <x v="1747"/>
    <d v="2024-01-31T00:00:00"/>
    <s v="Raw Material"/>
    <x v="0"/>
    <x v="1172"/>
    <s v="L"/>
    <m/>
    <x v="116"/>
    <x v="771"/>
    <n v="0"/>
    <n v="0"/>
    <x v="20"/>
    <x v="643"/>
    <n v="4080375"/>
    <m/>
    <n v="734467.5"/>
    <m/>
    <m/>
    <m/>
    <m/>
    <m/>
    <m/>
    <d v="2024-06-07T00:00:00"/>
    <m/>
    <m/>
    <m/>
    <m/>
    <s v="OK"/>
    <m/>
    <m/>
    <m/>
    <s v="Comber Noil"/>
    <n v="403"/>
    <n v="72.540000000000006"/>
    <n v="0"/>
    <x v="282"/>
  </r>
  <r>
    <n v="478"/>
    <d v="2024-01-22T00:00:00"/>
    <x v="1748"/>
    <d v="2024-01-31T00:00:00"/>
    <s v="Raw Material"/>
    <x v="0"/>
    <x v="916"/>
    <s v="L"/>
    <m/>
    <x v="116"/>
    <x v="706"/>
    <n v="0"/>
    <n v="0"/>
    <x v="20"/>
    <x v="643"/>
    <n v="4730700"/>
    <m/>
    <n v="851526"/>
    <m/>
    <m/>
    <m/>
    <m/>
    <m/>
    <m/>
    <d v="2024-04-15T00:00:00"/>
    <m/>
    <m/>
    <m/>
    <m/>
    <s v="OK"/>
    <m/>
    <m/>
    <m/>
    <s v="Comber Noil"/>
    <n v="390"/>
    <n v="70.2"/>
    <n v="0"/>
    <x v="138"/>
  </r>
  <r>
    <n v="479"/>
    <d v="2024-01-22T00:00:00"/>
    <x v="1749"/>
    <d v="2024-01-31T00:00:00"/>
    <s v="Raw Material"/>
    <x v="0"/>
    <x v="1173"/>
    <s v="L"/>
    <m/>
    <x v="116"/>
    <x v="706"/>
    <n v="0"/>
    <n v="0"/>
    <x v="20"/>
    <x v="643"/>
    <n v="5087160"/>
    <m/>
    <n v="915688.79999999993"/>
    <m/>
    <m/>
    <m/>
    <m/>
    <m/>
    <m/>
    <d v="2024-06-07T00:00:00"/>
    <m/>
    <m/>
    <m/>
    <m/>
    <s v="OK"/>
    <m/>
    <m/>
    <m/>
    <s v="Comber Noil"/>
    <n v="390"/>
    <n v="70.199999999999989"/>
    <n v="0"/>
    <x v="138"/>
  </r>
  <r>
    <n v="480"/>
    <d v="2024-01-24T00:00:00"/>
    <x v="1750"/>
    <d v="2024-01-31T00:00:00"/>
    <s v="Raw Material"/>
    <x v="0"/>
    <x v="1174"/>
    <s v="L"/>
    <m/>
    <x v="116"/>
    <x v="706"/>
    <n v="0"/>
    <n v="0"/>
    <x v="20"/>
    <x v="643"/>
    <n v="4931160"/>
    <m/>
    <n v="887608.79999999993"/>
    <m/>
    <m/>
    <m/>
    <m/>
    <m/>
    <m/>
    <d v="2024-06-07T00:00:00"/>
    <m/>
    <m/>
    <m/>
    <m/>
    <s v="OK"/>
    <m/>
    <m/>
    <m/>
    <s v="Comber Noil"/>
    <n v="390"/>
    <n v="70.199999999999989"/>
    <n v="0"/>
    <x v="123"/>
  </r>
  <r>
    <n v="481"/>
    <d v="2024-01-24T00:00:00"/>
    <x v="1751"/>
    <d v="2024-01-31T00:00:00"/>
    <s v="Raw Material"/>
    <x v="0"/>
    <x v="1076"/>
    <s v="L"/>
    <m/>
    <x v="116"/>
    <x v="706"/>
    <n v="0"/>
    <n v="0"/>
    <x v="20"/>
    <x v="643"/>
    <n v="4789200"/>
    <m/>
    <n v="862056"/>
    <m/>
    <m/>
    <m/>
    <m/>
    <m/>
    <m/>
    <d v="2024-06-07T00:00:00"/>
    <m/>
    <m/>
    <m/>
    <m/>
    <s v="OK"/>
    <m/>
    <m/>
    <m/>
    <s v="Comber Noil"/>
    <n v="390"/>
    <n v="70.2"/>
    <n v="0"/>
    <x v="123"/>
  </r>
  <r>
    <n v="482"/>
    <d v="2024-01-26T00:00:00"/>
    <x v="1752"/>
    <d v="2024-01-31T00:00:00"/>
    <s v="Raw Material"/>
    <x v="0"/>
    <x v="1175"/>
    <s v="L"/>
    <m/>
    <x v="116"/>
    <x v="706"/>
    <n v="0"/>
    <n v="0"/>
    <x v="20"/>
    <x v="643"/>
    <n v="3828240"/>
    <m/>
    <n v="689083.2"/>
    <m/>
    <m/>
    <m/>
    <m/>
    <m/>
    <m/>
    <d v="2024-06-07T00:00:00"/>
    <m/>
    <m/>
    <m/>
    <m/>
    <s v="OK"/>
    <m/>
    <m/>
    <m/>
    <s v="Comber Noil"/>
    <n v="390"/>
    <n v="70.199999999999989"/>
    <n v="0"/>
    <x v="125"/>
  </r>
  <r>
    <n v="483"/>
    <d v="2024-01-28T00:00:00"/>
    <x v="1753"/>
    <d v="2024-01-31T00:00:00"/>
    <s v="Raw Material"/>
    <x v="0"/>
    <x v="1176"/>
    <s v="L"/>
    <m/>
    <x v="116"/>
    <x v="771"/>
    <n v="0"/>
    <n v="0"/>
    <x v="20"/>
    <x v="643"/>
    <n v="4201275"/>
    <m/>
    <n v="756229.5"/>
    <m/>
    <m/>
    <m/>
    <m/>
    <m/>
    <m/>
    <d v="2024-06-07T00:00:00"/>
    <m/>
    <m/>
    <m/>
    <m/>
    <s v="OK"/>
    <m/>
    <m/>
    <m/>
    <s v="Comber Noil"/>
    <n v="403"/>
    <n v="72.540000000000006"/>
    <n v="0"/>
    <x v="272"/>
  </r>
  <r>
    <n v="484"/>
    <d v="2024-01-29T00:00:00"/>
    <x v="1754"/>
    <d v="2024-01-31T00:00:00"/>
    <s v="Raw Material"/>
    <x v="0"/>
    <x v="1177"/>
    <s v="L"/>
    <m/>
    <x v="116"/>
    <x v="771"/>
    <n v="0"/>
    <n v="0"/>
    <x v="20"/>
    <x v="643"/>
    <n v="4076345"/>
    <m/>
    <n v="733742.1"/>
    <m/>
    <m/>
    <m/>
    <m/>
    <m/>
    <m/>
    <d v="2024-06-07T00:00:00"/>
    <m/>
    <m/>
    <m/>
    <m/>
    <s v="OK"/>
    <m/>
    <m/>
    <m/>
    <s v="Comber Noil"/>
    <n v="403"/>
    <n v="72.539999999999992"/>
    <n v="0"/>
    <x v="126"/>
  </r>
  <r>
    <n v="485"/>
    <d v="2024-01-31T00:00:00"/>
    <x v="1755"/>
    <d v="2024-01-31T00:00:00"/>
    <s v="Raw Material"/>
    <x v="0"/>
    <x v="1178"/>
    <s v="L"/>
    <m/>
    <x v="116"/>
    <x v="771"/>
    <n v="0"/>
    <n v="0"/>
    <x v="20"/>
    <x v="643"/>
    <n v="4011865"/>
    <m/>
    <n v="722135.7"/>
    <m/>
    <m/>
    <m/>
    <m/>
    <m/>
    <m/>
    <d v="2024-06-07T00:00:00"/>
    <m/>
    <m/>
    <m/>
    <m/>
    <s v="OK"/>
    <m/>
    <m/>
    <m/>
    <s v="Comber Noil"/>
    <n v="403"/>
    <n v="72.539999999999992"/>
    <n v="0"/>
    <x v="282"/>
  </r>
  <r>
    <n v="486"/>
    <d v="2024-01-14T00:00:00"/>
    <x v="1756"/>
    <d v="2024-01-31T00:00:00"/>
    <s v="Raw Material"/>
    <x v="0"/>
    <x v="1147"/>
    <s v="L"/>
    <m/>
    <x v="29"/>
    <x v="567"/>
    <n v="0"/>
    <n v="0"/>
    <x v="10"/>
    <x v="747"/>
    <n v="16200000"/>
    <m/>
    <n v="2916000"/>
    <m/>
    <m/>
    <m/>
    <m/>
    <m/>
    <m/>
    <d v="2024-04-15T00:00:00"/>
    <m/>
    <m/>
    <m/>
    <m/>
    <s v="OK"/>
    <m/>
    <m/>
    <m/>
    <s v="YARN"/>
    <n v="793.65079365079362"/>
    <n v="142.85714285714286"/>
    <n v="0"/>
    <x v="270"/>
  </r>
  <r>
    <n v="487"/>
    <d v="2024-01-14T00:00:00"/>
    <x v="1757"/>
    <d v="2024-01-31T00:00:00"/>
    <s v="Raw Material"/>
    <x v="0"/>
    <x v="926"/>
    <s v="L"/>
    <m/>
    <x v="29"/>
    <x v="567"/>
    <n v="0"/>
    <n v="0"/>
    <x v="10"/>
    <x v="764"/>
    <n v="9000000"/>
    <m/>
    <n v="1620000"/>
    <m/>
    <m/>
    <m/>
    <m/>
    <m/>
    <m/>
    <d v="2024-04-15T00:00:00"/>
    <m/>
    <m/>
    <m/>
    <m/>
    <s v="OK"/>
    <m/>
    <m/>
    <m/>
    <s v="YARN"/>
    <n v="793.65079365079362"/>
    <n v="142.85714285714286"/>
    <n v="0"/>
    <x v="270"/>
  </r>
  <r>
    <n v="488"/>
    <d v="2024-02-02T00:00:00"/>
    <x v="1758"/>
    <d v="2024-02-20T00:00:00"/>
    <s v="Raw Material"/>
    <x v="0"/>
    <x v="262"/>
    <s v="L"/>
    <m/>
    <x v="30"/>
    <x v="485"/>
    <n v="0"/>
    <n v="0"/>
    <x v="12"/>
    <x v="687"/>
    <n v="560000"/>
    <m/>
    <n v="100800"/>
    <m/>
    <m/>
    <m/>
    <m/>
    <m/>
    <m/>
    <d v="2024-06-07T00:00:00"/>
    <m/>
    <m/>
    <m/>
    <m/>
    <s v="OK"/>
    <m/>
    <m/>
    <m/>
    <s v="Chemical"/>
    <n v="140"/>
    <n v="25.2"/>
    <n v="0"/>
    <x v="129"/>
  </r>
  <r>
    <n v="489"/>
    <d v="2024-02-02T00:00:00"/>
    <x v="1759"/>
    <d v="2024-02-20T00:00:00"/>
    <s v="Raw Material"/>
    <x v="0"/>
    <x v="256"/>
    <s v="L"/>
    <m/>
    <x v="30"/>
    <x v="485"/>
    <n v="0"/>
    <n v="0"/>
    <x v="12"/>
    <x v="687"/>
    <n v="140000"/>
    <m/>
    <n v="25200"/>
    <m/>
    <m/>
    <m/>
    <m/>
    <m/>
    <m/>
    <d v="2024-06-07T00:00:00"/>
    <m/>
    <m/>
    <m/>
    <m/>
    <s v="OK"/>
    <m/>
    <m/>
    <m/>
    <s v="Chemical"/>
    <n v="140"/>
    <n v="25.2"/>
    <n v="0"/>
    <x v="129"/>
  </r>
  <r>
    <n v="490"/>
    <d v="2024-02-01T00:00:00"/>
    <x v="1760"/>
    <d v="2024-02-20T00:00:00"/>
    <s v="Raw Material"/>
    <x v="0"/>
    <x v="130"/>
    <s v="L"/>
    <m/>
    <x v="30"/>
    <x v="485"/>
    <n v="0"/>
    <n v="0"/>
    <x v="12"/>
    <x v="687"/>
    <n v="700000"/>
    <m/>
    <n v="126000"/>
    <m/>
    <m/>
    <m/>
    <m/>
    <m/>
    <m/>
    <d v="2024-06-07T00:00:00"/>
    <m/>
    <m/>
    <m/>
    <m/>
    <s v="OK"/>
    <m/>
    <m/>
    <m/>
    <s v="Chemical"/>
    <n v="140"/>
    <n v="25.2"/>
    <n v="0"/>
    <x v="128"/>
  </r>
  <r>
    <n v="491"/>
    <d v="2024-02-01T00:00:00"/>
    <x v="1761"/>
    <d v="2024-02-20T00:00:00"/>
    <s v="Raw Material"/>
    <x v="1"/>
    <x v="1179"/>
    <s v="L"/>
    <m/>
    <x v="123"/>
    <x v="767"/>
    <n v="19290"/>
    <n v="19290"/>
    <x v="12"/>
    <x v="708"/>
    <n v="1514265"/>
    <m/>
    <n v="272567.7"/>
    <m/>
    <m/>
    <m/>
    <m/>
    <m/>
    <m/>
    <m/>
    <m/>
    <m/>
    <m/>
    <m/>
    <s v="OK"/>
    <m/>
    <m/>
    <m/>
    <s v="Chemical"/>
    <n v="78.5"/>
    <n v="14.13"/>
    <n v="272567.7"/>
    <x v="128"/>
  </r>
  <r>
    <n v="492"/>
    <d v="2024-02-01T00:00:00"/>
    <x v="1762"/>
    <d v="2024-02-20T00:00:00"/>
    <s v="Raw Material"/>
    <x v="1"/>
    <x v="1180"/>
    <s v="L"/>
    <m/>
    <x v="123"/>
    <x v="767"/>
    <n v="19500"/>
    <n v="19500"/>
    <x v="12"/>
    <x v="708"/>
    <n v="1530750"/>
    <m/>
    <n v="275535"/>
    <m/>
    <m/>
    <m/>
    <m/>
    <m/>
    <m/>
    <m/>
    <m/>
    <m/>
    <m/>
    <m/>
    <s v="OK"/>
    <m/>
    <m/>
    <m/>
    <s v="Chemical"/>
    <n v="78.5"/>
    <n v="14.13"/>
    <n v="275535"/>
    <x v="128"/>
  </r>
  <r>
    <n v="493"/>
    <d v="2024-02-01T00:00:00"/>
    <x v="1763"/>
    <d v="2024-02-20T00:00:00"/>
    <s v="Raw Material"/>
    <x v="1"/>
    <x v="1181"/>
    <s v="L"/>
    <m/>
    <x v="123"/>
    <x v="767"/>
    <n v="29570"/>
    <n v="29570"/>
    <x v="12"/>
    <x v="708"/>
    <n v="2321245"/>
    <m/>
    <n v="417824.1"/>
    <m/>
    <m/>
    <m/>
    <m/>
    <m/>
    <m/>
    <m/>
    <m/>
    <m/>
    <m/>
    <m/>
    <s v="OK"/>
    <m/>
    <m/>
    <m/>
    <s v="Chemical"/>
    <n v="78.5"/>
    <n v="14.129999999999999"/>
    <n v="417824.1"/>
    <x v="128"/>
  </r>
  <r>
    <n v="494"/>
    <d v="2024-02-04T00:00:00"/>
    <x v="1764"/>
    <d v="2024-02-20T00:00:00"/>
    <s v="Raw Material"/>
    <x v="1"/>
    <x v="1182"/>
    <s v="L"/>
    <m/>
    <x v="123"/>
    <x v="767"/>
    <n v="29670"/>
    <n v="29670"/>
    <x v="12"/>
    <x v="708"/>
    <n v="2329095"/>
    <m/>
    <n v="419237.1"/>
    <m/>
    <m/>
    <m/>
    <m/>
    <m/>
    <m/>
    <m/>
    <m/>
    <m/>
    <m/>
    <m/>
    <s v="OK"/>
    <m/>
    <m/>
    <m/>
    <s v="Chemical"/>
    <n v="78.5"/>
    <n v="14.129999999999999"/>
    <n v="419237.1"/>
    <x v="130"/>
  </r>
  <r>
    <n v="495"/>
    <d v="2024-02-01T00:00:00"/>
    <x v="1765"/>
    <d v="2024-02-20T00:00:00"/>
    <s v="Raw Material"/>
    <x v="1"/>
    <x v="1117"/>
    <s v="L"/>
    <m/>
    <x v="123"/>
    <x v="767"/>
    <n v="29380"/>
    <n v="29380"/>
    <x v="12"/>
    <x v="708"/>
    <n v="2306330"/>
    <m/>
    <n v="415139.39999999997"/>
    <m/>
    <m/>
    <m/>
    <m/>
    <m/>
    <m/>
    <m/>
    <m/>
    <m/>
    <m/>
    <m/>
    <s v="OK"/>
    <m/>
    <m/>
    <m/>
    <s v="Chemical"/>
    <n v="78.5"/>
    <n v="14.129999999999999"/>
    <n v="415139.39999999997"/>
    <x v="128"/>
  </r>
  <r>
    <n v="496"/>
    <d v="2024-02-01T00:00:00"/>
    <x v="1766"/>
    <d v="2024-02-20T00:00:00"/>
    <s v="Raw Material"/>
    <x v="1"/>
    <x v="1160"/>
    <s v="L"/>
    <m/>
    <x v="123"/>
    <x v="767"/>
    <n v="29580"/>
    <n v="29580"/>
    <x v="12"/>
    <x v="708"/>
    <n v="2322030"/>
    <m/>
    <n v="417965.39999999997"/>
    <m/>
    <m/>
    <m/>
    <m/>
    <m/>
    <m/>
    <m/>
    <m/>
    <m/>
    <m/>
    <m/>
    <s v="OK"/>
    <m/>
    <m/>
    <m/>
    <s v="Chemical"/>
    <n v="78.5"/>
    <n v="14.129999999999999"/>
    <n v="417965.39999999997"/>
    <x v="128"/>
  </r>
  <r>
    <n v="497"/>
    <d v="2024-02-01T00:00:00"/>
    <x v="1767"/>
    <d v="2024-02-20T00:00:00"/>
    <s v="Raw Material"/>
    <x v="0"/>
    <x v="1183"/>
    <s v="L"/>
    <m/>
    <x v="129"/>
    <x v="772"/>
    <n v="0"/>
    <n v="0"/>
    <x v="12"/>
    <x v="765"/>
    <n v="7400"/>
    <m/>
    <n v="1332"/>
    <m/>
    <m/>
    <m/>
    <m/>
    <m/>
    <m/>
    <d v="2024-07-10T00:00:00"/>
    <m/>
    <m/>
    <m/>
    <m/>
    <s v="OK"/>
    <m/>
    <m/>
    <m/>
    <s v="Chemical"/>
    <n v="3700"/>
    <n v="666"/>
    <n v="0"/>
    <x v="128"/>
  </r>
  <r>
    <n v="498"/>
    <d v="2024-02-01T00:00:00"/>
    <x v="1768"/>
    <d v="2024-02-20T00:00:00"/>
    <s v="Raw Material"/>
    <x v="0"/>
    <x v="1184"/>
    <s v="L"/>
    <m/>
    <x v="129"/>
    <x v="772"/>
    <n v="0"/>
    <n v="0"/>
    <x v="12"/>
    <x v="765"/>
    <n v="29600"/>
    <m/>
    <n v="5328"/>
    <m/>
    <m/>
    <m/>
    <m/>
    <m/>
    <m/>
    <d v="2024-07-10T00:00:00"/>
    <m/>
    <m/>
    <m/>
    <m/>
    <s v="OK"/>
    <m/>
    <m/>
    <m/>
    <s v="Chemical"/>
    <n v="3700"/>
    <n v="666"/>
    <n v="0"/>
    <x v="128"/>
  </r>
  <r>
    <n v="499"/>
    <d v="2024-02-03T00:00:00"/>
    <x v="1769"/>
    <d v="2024-02-20T00:00:00"/>
    <s v="Raw Material"/>
    <x v="0"/>
    <x v="256"/>
    <s v="L"/>
    <m/>
    <x v="126"/>
    <x v="748"/>
    <n v="0"/>
    <n v="0"/>
    <x v="12"/>
    <x v="725"/>
    <n v="375000"/>
    <m/>
    <n v="67500"/>
    <m/>
    <m/>
    <m/>
    <m/>
    <m/>
    <m/>
    <m/>
    <m/>
    <m/>
    <m/>
    <m/>
    <s v="OK"/>
    <m/>
    <m/>
    <m/>
    <s v="Chemical"/>
    <n v="375"/>
    <n v="67.5"/>
    <n v="0"/>
    <x v="131"/>
  </r>
  <r>
    <n v="500"/>
    <d v="2024-02-01T00:00:00"/>
    <x v="1770"/>
    <d v="2024-02-20T00:00:00"/>
    <s v="Raw Material"/>
    <x v="0"/>
    <x v="1185"/>
    <s v="L"/>
    <m/>
    <x v="77"/>
    <x v="631"/>
    <n v="0"/>
    <n v="0"/>
    <x v="5"/>
    <x v="742"/>
    <n v="581400"/>
    <m/>
    <n v="104652"/>
    <m/>
    <m/>
    <m/>
    <m/>
    <m/>
    <m/>
    <d v="2024-04-15T00:00:00"/>
    <m/>
    <m/>
    <m/>
    <m/>
    <s v="OK"/>
    <m/>
    <m/>
    <m/>
    <s v="DYES"/>
    <n v="1140"/>
    <n v="205.2"/>
    <n v="0"/>
    <x v="128"/>
  </r>
  <r>
    <n v="501"/>
    <d v="2024-02-01T00:00:00"/>
    <x v="1771"/>
    <d v="2024-02-20T00:00:00"/>
    <s v="Raw Material"/>
    <x v="0"/>
    <x v="1186"/>
    <s v="L"/>
    <m/>
    <x v="77"/>
    <x v="631"/>
    <n v="0"/>
    <n v="0"/>
    <x v="5"/>
    <x v="742"/>
    <n v="2291400"/>
    <m/>
    <n v="412452"/>
    <m/>
    <m/>
    <m/>
    <m/>
    <m/>
    <m/>
    <d v="2024-06-07T00:00:00"/>
    <m/>
    <m/>
    <m/>
    <m/>
    <s v="OK"/>
    <m/>
    <m/>
    <m/>
    <s v="DYES"/>
    <n v="1140"/>
    <n v="205.2"/>
    <n v="0"/>
    <x v="128"/>
  </r>
  <r>
    <n v="502"/>
    <d v="2024-02-01T00:00:00"/>
    <x v="1772"/>
    <d v="2024-02-20T00:00:00"/>
    <s v="Raw Material"/>
    <x v="0"/>
    <x v="1186"/>
    <s v="L"/>
    <m/>
    <x v="77"/>
    <x v="631"/>
    <n v="0"/>
    <n v="0"/>
    <x v="5"/>
    <x v="742"/>
    <n v="2291400"/>
    <m/>
    <n v="412452"/>
    <m/>
    <m/>
    <m/>
    <m/>
    <m/>
    <m/>
    <d v="2024-04-15T00:00:00"/>
    <m/>
    <m/>
    <m/>
    <m/>
    <s v="OK"/>
    <m/>
    <m/>
    <m/>
    <s v="DYES"/>
    <n v="1140"/>
    <n v="205.2"/>
    <n v="0"/>
    <x v="128"/>
  </r>
  <r>
    <n v="503"/>
    <d v="2024-02-01T00:00:00"/>
    <x v="1773"/>
    <d v="2024-02-20T00:00:00"/>
    <s v="Raw Material"/>
    <x v="0"/>
    <x v="1187"/>
    <s v="L"/>
    <m/>
    <x v="77"/>
    <x v="758"/>
    <n v="0"/>
    <n v="0"/>
    <x v="5"/>
    <x v="742"/>
    <n v="947700"/>
    <m/>
    <n v="170586"/>
    <m/>
    <m/>
    <m/>
    <m/>
    <m/>
    <m/>
    <d v="2024-04-15T00:00:00"/>
    <m/>
    <m/>
    <m/>
    <m/>
    <s v="OK"/>
    <m/>
    <m/>
    <m/>
    <s v="DYES"/>
    <n v="1215"/>
    <n v="218.7"/>
    <n v="0"/>
    <x v="128"/>
  </r>
  <r>
    <n v="504"/>
    <d v="2024-02-02T00:00:00"/>
    <x v="1774"/>
    <d v="2024-02-20T00:00:00"/>
    <s v="Raw Material"/>
    <x v="0"/>
    <x v="1090"/>
    <s v="L"/>
    <m/>
    <x v="77"/>
    <x v="631"/>
    <n v="0"/>
    <n v="0"/>
    <x v="5"/>
    <x v="742"/>
    <n v="1094400"/>
    <m/>
    <n v="196992"/>
    <m/>
    <m/>
    <m/>
    <m/>
    <m/>
    <m/>
    <d v="2024-04-15T00:00:00"/>
    <m/>
    <m/>
    <m/>
    <m/>
    <s v="OK"/>
    <m/>
    <m/>
    <m/>
    <s v="DYES"/>
    <n v="1140"/>
    <n v="205.2"/>
    <n v="0"/>
    <x v="129"/>
  </r>
  <r>
    <n v="505"/>
    <d v="2024-02-03T00:00:00"/>
    <x v="1775"/>
    <d v="2024-02-20T00:00:00"/>
    <s v="Raw Material"/>
    <x v="0"/>
    <x v="1168"/>
    <s v="L"/>
    <m/>
    <x v="33"/>
    <x v="768"/>
    <n v="0"/>
    <n v="0"/>
    <x v="12"/>
    <x v="758"/>
    <n v="240000"/>
    <m/>
    <n v="43200"/>
    <m/>
    <m/>
    <m/>
    <m/>
    <m/>
    <m/>
    <d v="2024-04-15T00:00:00"/>
    <m/>
    <m/>
    <m/>
    <m/>
    <s v="OK"/>
    <m/>
    <m/>
    <m/>
    <s v="Chemical"/>
    <n v="2000"/>
    <n v="360"/>
    <n v="0"/>
    <x v="131"/>
  </r>
  <r>
    <n v="506"/>
    <d v="2024-02-01T00:00:00"/>
    <x v="1776"/>
    <d v="2024-02-20T00:00:00"/>
    <s v="Raw Material"/>
    <x v="0"/>
    <x v="146"/>
    <s v="L"/>
    <m/>
    <x v="33"/>
    <x v="659"/>
    <n v="0"/>
    <n v="0"/>
    <x v="12"/>
    <x v="676"/>
    <n v="2160000"/>
    <m/>
    <n v="388800"/>
    <m/>
    <m/>
    <m/>
    <m/>
    <m/>
    <m/>
    <d v="2024-04-15T00:00:00"/>
    <m/>
    <m/>
    <m/>
    <m/>
    <s v="OK"/>
    <m/>
    <m/>
    <m/>
    <s v="Chemical"/>
    <n v="720"/>
    <n v="129.6"/>
    <n v="0"/>
    <x v="128"/>
  </r>
  <r>
    <n v="507"/>
    <d v="2024-02-02T00:00:00"/>
    <x v="1777"/>
    <d v="2024-02-26T00:00:00"/>
    <s v="Raw Material"/>
    <x v="0"/>
    <x v="1188"/>
    <s v="L"/>
    <m/>
    <x v="116"/>
    <x v="771"/>
    <n v="0"/>
    <n v="0"/>
    <x v="20"/>
    <x v="643"/>
    <n v="4140825"/>
    <m/>
    <n v="745348.5"/>
    <m/>
    <m/>
    <m/>
    <m/>
    <m/>
    <m/>
    <d v="2024-06-07T00:00:00"/>
    <m/>
    <m/>
    <m/>
    <m/>
    <s v="OK"/>
    <m/>
    <m/>
    <m/>
    <s v="Comber Noil"/>
    <n v="403"/>
    <n v="72.540000000000006"/>
    <n v="0"/>
    <x v="129"/>
  </r>
  <r>
    <n v="508"/>
    <d v="2024-02-09T00:00:00"/>
    <x v="1778"/>
    <d v="2024-02-26T00:00:00"/>
    <s v="Raw Material"/>
    <x v="0"/>
    <x v="1189"/>
    <s v="L"/>
    <m/>
    <x v="116"/>
    <x v="771"/>
    <n v="0"/>
    <n v="0"/>
    <x v="20"/>
    <x v="643"/>
    <n v="3716063"/>
    <m/>
    <n v="668891.34"/>
    <m/>
    <m/>
    <m/>
    <m/>
    <m/>
    <m/>
    <d v="2024-06-07T00:00:00"/>
    <m/>
    <m/>
    <m/>
    <m/>
    <s v="OK"/>
    <m/>
    <m/>
    <m/>
    <s v="Comber Noil"/>
    <n v="403"/>
    <n v="72.539999999999992"/>
    <n v="0"/>
    <x v="132"/>
  </r>
  <r>
    <n v="509"/>
    <d v="2024-02-11T00:00:00"/>
    <x v="1779"/>
    <d v="2024-02-26T00:00:00"/>
    <s v="Raw Material"/>
    <x v="0"/>
    <x v="856"/>
    <s v="L"/>
    <m/>
    <x v="116"/>
    <x v="92"/>
    <n v="0"/>
    <n v="0"/>
    <x v="20"/>
    <x v="643"/>
    <n v="5538328"/>
    <m/>
    <n v="996899.03999999992"/>
    <m/>
    <m/>
    <m/>
    <m/>
    <m/>
    <m/>
    <d v="2024-06-07T00:00:00"/>
    <m/>
    <m/>
    <m/>
    <m/>
    <s v="OK"/>
    <m/>
    <m/>
    <m/>
    <s v="Comber Noil"/>
    <n v="422"/>
    <n v="75.959999999999994"/>
    <n v="0"/>
    <x v="145"/>
  </r>
  <r>
    <n v="510"/>
    <d v="2024-02-11T00:00:00"/>
    <x v="1780"/>
    <d v="2024-02-26T00:00:00"/>
    <s v="Raw Material"/>
    <x v="0"/>
    <x v="1033"/>
    <s v="L"/>
    <m/>
    <x v="116"/>
    <x v="92"/>
    <n v="0"/>
    <n v="0"/>
    <x v="20"/>
    <x v="643"/>
    <n v="5085100"/>
    <m/>
    <n v="915318"/>
    <m/>
    <m/>
    <m/>
    <m/>
    <m/>
    <m/>
    <d v="2024-06-07T00:00:00"/>
    <m/>
    <m/>
    <m/>
    <m/>
    <s v="OK"/>
    <m/>
    <m/>
    <m/>
    <s v="Comber Noil"/>
    <n v="422"/>
    <n v="75.959999999999994"/>
    <n v="0"/>
    <x v="145"/>
  </r>
  <r>
    <n v="511"/>
    <d v="2024-02-13T00:00:00"/>
    <x v="1781"/>
    <d v="2024-02-26T00:00:00"/>
    <s v="Raw Material"/>
    <x v="0"/>
    <x v="1190"/>
    <s v="L"/>
    <m/>
    <x v="116"/>
    <x v="92"/>
    <n v="0"/>
    <n v="0"/>
    <x v="20"/>
    <x v="643"/>
    <n v="5131520"/>
    <m/>
    <n v="923673.59999999998"/>
    <m/>
    <m/>
    <m/>
    <m/>
    <m/>
    <m/>
    <d v="2024-07-10T00:00:00"/>
    <m/>
    <m/>
    <m/>
    <m/>
    <s v="OK"/>
    <m/>
    <m/>
    <m/>
    <s v="Comber Noil"/>
    <n v="422"/>
    <n v="75.959999999999994"/>
    <n v="0"/>
    <x v="136"/>
  </r>
  <r>
    <n v="512"/>
    <d v="2024-02-13T00:00:00"/>
    <x v="1782"/>
    <d v="2024-02-26T00:00:00"/>
    <s v="Raw Material"/>
    <x v="0"/>
    <x v="1191"/>
    <s v="L"/>
    <m/>
    <x v="116"/>
    <x v="92"/>
    <n v="0"/>
    <n v="0"/>
    <x v="20"/>
    <x v="643"/>
    <n v="5508788"/>
    <m/>
    <n v="991581.84"/>
    <m/>
    <m/>
    <m/>
    <m/>
    <m/>
    <m/>
    <d v="2024-06-07T00:00:00"/>
    <m/>
    <m/>
    <m/>
    <m/>
    <s v="OK"/>
    <m/>
    <m/>
    <m/>
    <s v="Comber Noil"/>
    <n v="422"/>
    <n v="75.959999999999994"/>
    <n v="0"/>
    <x v="136"/>
  </r>
  <r>
    <n v="513"/>
    <d v="2024-02-16T00:00:00"/>
    <x v="1783"/>
    <d v="2024-02-26T00:00:00"/>
    <s v="Raw Material"/>
    <x v="0"/>
    <x v="1192"/>
    <s v="L"/>
    <m/>
    <x v="116"/>
    <x v="92"/>
    <n v="0"/>
    <n v="0"/>
    <x v="20"/>
    <x v="643"/>
    <n v="4088336"/>
    <m/>
    <n v="735900.48"/>
    <m/>
    <m/>
    <m/>
    <m/>
    <m/>
    <m/>
    <d v="2024-07-10T00:00:00"/>
    <m/>
    <m/>
    <m/>
    <m/>
    <s v="OK"/>
    <m/>
    <m/>
    <m/>
    <s v="Comber Noil"/>
    <n v="422"/>
    <n v="75.959999999999994"/>
    <n v="0"/>
    <x v="140"/>
  </r>
  <r>
    <n v="514"/>
    <d v="2024-02-17T00:00:00"/>
    <x v="1784"/>
    <d v="2024-02-26T00:00:00"/>
    <s v="Raw Material"/>
    <x v="0"/>
    <x v="1193"/>
    <s v="L"/>
    <m/>
    <x v="116"/>
    <x v="88"/>
    <n v="0"/>
    <n v="0"/>
    <x v="20"/>
    <x v="643"/>
    <n v="3387250"/>
    <m/>
    <n v="609705"/>
    <m/>
    <m/>
    <m/>
    <m/>
    <m/>
    <m/>
    <d v="2024-07-10T00:00:00"/>
    <m/>
    <m/>
    <m/>
    <m/>
    <s v="OK"/>
    <m/>
    <m/>
    <m/>
    <s v="Comber Noil"/>
    <n v="425"/>
    <n v="76.5"/>
    <n v="0"/>
    <x v="139"/>
  </r>
  <r>
    <n v="515"/>
    <d v="2024-02-17T00:00:00"/>
    <x v="1785"/>
    <d v="2024-02-26T00:00:00"/>
    <s v="Raw Material"/>
    <x v="0"/>
    <x v="1194"/>
    <s v="L"/>
    <m/>
    <x v="116"/>
    <x v="88"/>
    <n v="0"/>
    <n v="0"/>
    <x v="20"/>
    <x v="643"/>
    <n v="2982225"/>
    <m/>
    <n v="536800.5"/>
    <m/>
    <m/>
    <m/>
    <m/>
    <m/>
    <m/>
    <d v="2024-07-10T00:00:00"/>
    <m/>
    <m/>
    <m/>
    <m/>
    <s v="OK"/>
    <m/>
    <m/>
    <m/>
    <s v="Comber Noil"/>
    <n v="425"/>
    <n v="76.5"/>
    <n v="0"/>
    <x v="139"/>
  </r>
  <r>
    <n v="516"/>
    <d v="2024-02-19T00:00:00"/>
    <x v="1786"/>
    <d v="2024-02-26T00:00:00"/>
    <s v="Raw Material"/>
    <x v="0"/>
    <x v="1194"/>
    <s v="L"/>
    <m/>
    <x v="116"/>
    <x v="88"/>
    <n v="0"/>
    <n v="0"/>
    <x v="20"/>
    <x v="643"/>
    <n v="2982225"/>
    <m/>
    <n v="536800.5"/>
    <m/>
    <m/>
    <m/>
    <m/>
    <m/>
    <m/>
    <m/>
    <m/>
    <m/>
    <m/>
    <m/>
    <s v="OK"/>
    <m/>
    <m/>
    <m/>
    <s v="Comber Noil"/>
    <n v="425"/>
    <n v="76.5"/>
    <n v="0"/>
    <x v="276"/>
  </r>
  <r>
    <n v="517"/>
    <d v="2024-02-19T00:00:00"/>
    <x v="1787"/>
    <d v="2024-02-26T00:00:00"/>
    <s v="Raw Material"/>
    <x v="0"/>
    <x v="1195"/>
    <s v="L"/>
    <m/>
    <x v="116"/>
    <x v="88"/>
    <n v="0"/>
    <n v="0"/>
    <x v="20"/>
    <x v="643"/>
    <n v="3242750"/>
    <m/>
    <n v="583695"/>
    <m/>
    <m/>
    <m/>
    <m/>
    <m/>
    <m/>
    <m/>
    <m/>
    <m/>
    <m/>
    <m/>
    <s v="OK"/>
    <m/>
    <m/>
    <m/>
    <s v="Comber Noil"/>
    <n v="425"/>
    <n v="76.5"/>
    <n v="0"/>
    <x v="276"/>
  </r>
  <r>
    <n v="518"/>
    <d v="2024-02-20T00:00:00"/>
    <x v="1788"/>
    <d v="2024-02-26T00:00:00"/>
    <s v="Raw Material"/>
    <x v="0"/>
    <x v="1196"/>
    <s v="L"/>
    <m/>
    <x v="116"/>
    <x v="88"/>
    <n v="0"/>
    <n v="0"/>
    <x v="20"/>
    <x v="643"/>
    <n v="4480775"/>
    <m/>
    <n v="806539.5"/>
    <m/>
    <m/>
    <m/>
    <m/>
    <m/>
    <m/>
    <m/>
    <m/>
    <m/>
    <m/>
    <m/>
    <s v="OK"/>
    <m/>
    <m/>
    <m/>
    <s v="Comber Noil"/>
    <n v="425"/>
    <n v="76.5"/>
    <n v="0"/>
    <x v="277"/>
  </r>
  <r>
    <n v="519"/>
    <d v="2024-02-22T00:00:00"/>
    <x v="1789"/>
    <d v="2024-02-26T00:00:00"/>
    <s v="Raw Material"/>
    <x v="0"/>
    <x v="1197"/>
    <s v="L"/>
    <m/>
    <x v="116"/>
    <x v="88"/>
    <n v="0"/>
    <n v="0"/>
    <x v="20"/>
    <x v="643"/>
    <n v="4264875"/>
    <m/>
    <n v="767677.5"/>
    <m/>
    <m/>
    <m/>
    <m/>
    <m/>
    <m/>
    <m/>
    <m/>
    <m/>
    <m/>
    <m/>
    <s v="OK"/>
    <m/>
    <m/>
    <m/>
    <s v="Comber Noil"/>
    <n v="425"/>
    <n v="76.5"/>
    <n v="0"/>
    <x v="141"/>
  </r>
  <r>
    <n v="520"/>
    <d v="2024-02-23T00:00:00"/>
    <x v="1790"/>
    <d v="2024-02-26T00:00:00"/>
    <s v="Raw Material"/>
    <x v="0"/>
    <x v="1198"/>
    <s v="L"/>
    <m/>
    <x v="116"/>
    <x v="88"/>
    <n v="0"/>
    <n v="0"/>
    <x v="20"/>
    <x v="643"/>
    <n v="4159900"/>
    <m/>
    <n v="748782"/>
    <m/>
    <m/>
    <m/>
    <m/>
    <m/>
    <m/>
    <m/>
    <m/>
    <m/>
    <m/>
    <m/>
    <s v="OK"/>
    <m/>
    <m/>
    <m/>
    <s v="Comber Noil"/>
    <n v="425"/>
    <n v="76.5"/>
    <n v="0"/>
    <x v="278"/>
  </r>
  <r>
    <n v="521"/>
    <d v="2024-02-25T00:00:00"/>
    <x v="1791"/>
    <d v="2024-02-26T00:00:00"/>
    <s v="Raw Material"/>
    <x v="0"/>
    <x v="1199"/>
    <s v="L"/>
    <m/>
    <x v="116"/>
    <x v="268"/>
    <n v="0"/>
    <n v="0"/>
    <x v="20"/>
    <x v="643"/>
    <n v="3385605"/>
    <m/>
    <n v="609408.9"/>
    <m/>
    <m/>
    <m/>
    <m/>
    <m/>
    <m/>
    <m/>
    <m/>
    <m/>
    <m/>
    <m/>
    <s v="OK"/>
    <m/>
    <m/>
    <m/>
    <s v="Comber Noil"/>
    <n v="435"/>
    <n v="78.3"/>
    <n v="0"/>
    <x v="142"/>
  </r>
  <r>
    <n v="522"/>
    <d v="2024-02-25T00:00:00"/>
    <x v="1792"/>
    <d v="2024-02-26T00:00:00"/>
    <s v="Raw Material"/>
    <x v="0"/>
    <x v="1200"/>
    <s v="L"/>
    <m/>
    <x v="116"/>
    <x v="268"/>
    <n v="0"/>
    <n v="0"/>
    <x v="20"/>
    <x v="643"/>
    <n v="3220740"/>
    <m/>
    <n v="579733.19999999995"/>
    <m/>
    <m/>
    <m/>
    <m/>
    <m/>
    <m/>
    <m/>
    <m/>
    <m/>
    <m/>
    <m/>
    <s v="OK"/>
    <m/>
    <m/>
    <m/>
    <s v="Comber Noil"/>
    <n v="435"/>
    <n v="78.3"/>
    <n v="0"/>
    <x v="142"/>
  </r>
  <r>
    <n v="523"/>
    <d v="2024-02-26T00:00:00"/>
    <x v="1793"/>
    <d v="2024-02-26T00:00:00"/>
    <s v="Raw Material"/>
    <x v="0"/>
    <x v="1201"/>
    <s v="L"/>
    <m/>
    <x v="116"/>
    <x v="268"/>
    <n v="0"/>
    <n v="0"/>
    <x v="20"/>
    <x v="643"/>
    <n v="3342105"/>
    <m/>
    <n v="601578.9"/>
    <m/>
    <m/>
    <m/>
    <m/>
    <m/>
    <m/>
    <m/>
    <m/>
    <m/>
    <m/>
    <m/>
    <s v="OK"/>
    <m/>
    <m/>
    <m/>
    <s v="Comber Noil"/>
    <n v="435"/>
    <n v="78.3"/>
    <n v="0"/>
    <x v="280"/>
  </r>
  <r>
    <n v="524"/>
    <d v="2024-02-26T00:00:00"/>
    <x v="1794"/>
    <d v="2024-02-26T00:00:00"/>
    <s v="Raw Material"/>
    <x v="0"/>
    <x v="1202"/>
    <s v="L"/>
    <m/>
    <x v="116"/>
    <x v="268"/>
    <n v="0"/>
    <n v="0"/>
    <x v="20"/>
    <x v="643"/>
    <n v="3112860"/>
    <m/>
    <n v="560314.79999999993"/>
    <m/>
    <m/>
    <m/>
    <m/>
    <m/>
    <m/>
    <m/>
    <m/>
    <m/>
    <m/>
    <m/>
    <s v="OK"/>
    <m/>
    <m/>
    <m/>
    <s v="Comber Noil"/>
    <n v="435"/>
    <n v="78.3"/>
    <n v="0"/>
    <x v="280"/>
  </r>
  <r>
    <n v="525"/>
    <d v="2024-02-29T00:00:00"/>
    <x v="1795"/>
    <d v="2024-02-26T00:00:00"/>
    <s v="Raw Material"/>
    <x v="0"/>
    <x v="1203"/>
    <s v="L"/>
    <m/>
    <x v="116"/>
    <x v="268"/>
    <n v="0"/>
    <n v="0"/>
    <x v="20"/>
    <x v="643"/>
    <n v="3082410"/>
    <m/>
    <n v="554833.79999999993"/>
    <m/>
    <m/>
    <m/>
    <m/>
    <m/>
    <m/>
    <m/>
    <m/>
    <m/>
    <m/>
    <m/>
    <s v="OK"/>
    <m/>
    <m/>
    <m/>
    <s v="Comber Noil"/>
    <n v="435"/>
    <n v="78.3"/>
    <n v="0"/>
    <x v="281"/>
  </r>
  <r>
    <n v="526"/>
    <d v="2024-02-29T00:00:00"/>
    <x v="1796"/>
    <d v="2024-02-26T00:00:00"/>
    <s v="Raw Material"/>
    <x v="0"/>
    <x v="1204"/>
    <s v="L"/>
    <m/>
    <x v="116"/>
    <x v="268"/>
    <n v="0"/>
    <n v="0"/>
    <x v="20"/>
    <x v="643"/>
    <n v="3285555"/>
    <m/>
    <n v="591399.9"/>
    <m/>
    <m/>
    <m/>
    <m/>
    <m/>
    <m/>
    <m/>
    <m/>
    <m/>
    <m/>
    <m/>
    <s v="OK"/>
    <m/>
    <m/>
    <m/>
    <s v="Comber Noil"/>
    <n v="435"/>
    <n v="78.3"/>
    <n v="0"/>
    <x v="281"/>
  </r>
  <r>
    <n v="527"/>
    <d v="2024-02-18T00:00:00"/>
    <x v="1797"/>
    <d v="2024-02-27T00:00:00"/>
    <s v="Raw Material"/>
    <x v="1"/>
    <x v="1205"/>
    <s v="L"/>
    <m/>
    <x v="123"/>
    <x v="767"/>
    <n v="29770"/>
    <n v="29770"/>
    <x v="12"/>
    <x v="708"/>
    <n v="2336945"/>
    <m/>
    <n v="420650.1"/>
    <m/>
    <m/>
    <m/>
    <m/>
    <m/>
    <m/>
    <m/>
    <m/>
    <m/>
    <m/>
    <m/>
    <s v="OK"/>
    <m/>
    <m/>
    <m/>
    <s v="Chemical"/>
    <n v="78.5"/>
    <n v="14.129999999999999"/>
    <n v="420650.1"/>
    <x v="275"/>
  </r>
  <r>
    <n v="528"/>
    <d v="2024-02-24T00:00:00"/>
    <x v="1798"/>
    <d v="2024-02-27T00:00:00"/>
    <s v="Raw Material"/>
    <x v="1"/>
    <x v="1206"/>
    <s v="L"/>
    <m/>
    <x v="123"/>
    <x v="767"/>
    <n v="19930"/>
    <n v="19930"/>
    <x v="12"/>
    <x v="708"/>
    <n v="1564505"/>
    <m/>
    <n v="281610.89999999997"/>
    <m/>
    <m/>
    <m/>
    <m/>
    <m/>
    <m/>
    <m/>
    <m/>
    <m/>
    <m/>
    <m/>
    <s v="OK"/>
    <m/>
    <m/>
    <m/>
    <s v="Chemical"/>
    <n v="78.5"/>
    <n v="14.129999999999999"/>
    <n v="281610.89999999997"/>
    <x v="279"/>
  </r>
  <r>
    <n v="529"/>
    <d v="2024-02-25T00:00:00"/>
    <x v="1799"/>
    <d v="2024-02-27T00:00:00"/>
    <s v="Raw Material"/>
    <x v="1"/>
    <x v="1206"/>
    <s v="L"/>
    <m/>
    <x v="123"/>
    <x v="767"/>
    <n v="19930"/>
    <n v="19930"/>
    <x v="12"/>
    <x v="708"/>
    <n v="1564505"/>
    <m/>
    <n v="281610.89999999997"/>
    <m/>
    <m/>
    <m/>
    <m/>
    <m/>
    <m/>
    <m/>
    <m/>
    <m/>
    <m/>
    <m/>
    <s v="OK"/>
    <m/>
    <m/>
    <m/>
    <s v="Chemical"/>
    <n v="78.5"/>
    <n v="14.129999999999999"/>
    <n v="281610.89999999997"/>
    <x v="142"/>
  </r>
  <r>
    <n v="530"/>
    <d v="2024-02-17T00:00:00"/>
    <x v="1800"/>
    <d v="2024-02-27T00:00:00"/>
    <s v="Raw Material"/>
    <x v="1"/>
    <x v="1170"/>
    <s v="L"/>
    <m/>
    <x v="123"/>
    <x v="767"/>
    <n v="29630"/>
    <n v="29630"/>
    <x v="12"/>
    <x v="708"/>
    <n v="2325955"/>
    <m/>
    <n v="418671.89999999997"/>
    <m/>
    <m/>
    <m/>
    <m/>
    <m/>
    <m/>
    <m/>
    <m/>
    <m/>
    <m/>
    <m/>
    <s v="OK"/>
    <m/>
    <m/>
    <m/>
    <s v="Chemical"/>
    <n v="78.5"/>
    <n v="14.129999999999999"/>
    <n v="418671.89999999997"/>
    <x v="139"/>
  </r>
  <r>
    <n v="531"/>
    <d v="2024-02-21T00:00:00"/>
    <x v="1801"/>
    <d v="2024-02-27T00:00:00"/>
    <s v="Raw Material"/>
    <x v="1"/>
    <x v="1207"/>
    <s v="L"/>
    <m/>
    <x v="123"/>
    <x v="767"/>
    <n v="19880"/>
    <n v="19880"/>
    <x v="12"/>
    <x v="708"/>
    <n v="1560580"/>
    <m/>
    <n v="280904.39999999997"/>
    <m/>
    <m/>
    <m/>
    <m/>
    <m/>
    <m/>
    <m/>
    <m/>
    <m/>
    <m/>
    <m/>
    <s v="OK"/>
    <m/>
    <m/>
    <m/>
    <s v="Chemical"/>
    <n v="78.5"/>
    <n v="14.129999999999999"/>
    <n v="280904.39999999997"/>
    <x v="357"/>
  </r>
  <r>
    <n v="532"/>
    <d v="2024-02-16T00:00:00"/>
    <x v="1802"/>
    <d v="2024-02-27T00:00:00"/>
    <s v="Raw Material"/>
    <x v="1"/>
    <x v="1208"/>
    <s v="L"/>
    <m/>
    <x v="123"/>
    <x v="767"/>
    <n v="9730"/>
    <n v="9730"/>
    <x v="12"/>
    <x v="708"/>
    <n v="763805"/>
    <m/>
    <n v="137484.9"/>
    <m/>
    <m/>
    <m/>
    <m/>
    <m/>
    <m/>
    <m/>
    <m/>
    <m/>
    <m/>
    <m/>
    <s v="OK"/>
    <m/>
    <m/>
    <m/>
    <s v="Chemical"/>
    <n v="78.5"/>
    <n v="14.129999999999999"/>
    <n v="137484.9"/>
    <x v="140"/>
  </r>
  <r>
    <n v="533"/>
    <d v="2024-02-14T00:00:00"/>
    <x v="1803"/>
    <d v="2024-02-27T00:00:00"/>
    <s v="Raw Material"/>
    <x v="1"/>
    <x v="1209"/>
    <s v="L"/>
    <m/>
    <x v="123"/>
    <x v="767"/>
    <n v="19530"/>
    <n v="19530"/>
    <x v="12"/>
    <x v="708"/>
    <n v="1533105"/>
    <m/>
    <n v="275958.89999999997"/>
    <m/>
    <m/>
    <m/>
    <m/>
    <m/>
    <m/>
    <m/>
    <m/>
    <m/>
    <m/>
    <m/>
    <s v="OK"/>
    <m/>
    <m/>
    <m/>
    <s v="Chemical"/>
    <n v="78.5"/>
    <n v="14.129999999999999"/>
    <n v="275958.89999999997"/>
    <x v="358"/>
  </r>
  <r>
    <n v="534"/>
    <d v="2024-02-11T00:00:00"/>
    <x v="1804"/>
    <d v="2024-02-27T00:00:00"/>
    <s v="Raw Material"/>
    <x v="1"/>
    <x v="1210"/>
    <s v="L"/>
    <m/>
    <x v="123"/>
    <x v="767"/>
    <n v="19470"/>
    <n v="19470"/>
    <x v="12"/>
    <x v="708"/>
    <n v="1528395"/>
    <m/>
    <n v="275111.09999999998"/>
    <m/>
    <m/>
    <m/>
    <m/>
    <m/>
    <m/>
    <m/>
    <m/>
    <m/>
    <m/>
    <m/>
    <s v="OK"/>
    <m/>
    <m/>
    <m/>
    <s v="Chemical"/>
    <n v="78.5"/>
    <n v="14.129999999999999"/>
    <n v="275111.09999999998"/>
    <x v="145"/>
  </r>
  <r>
    <n v="535"/>
    <d v="2024-02-07T00:00:00"/>
    <x v="1805"/>
    <d v="2024-02-27T00:00:00"/>
    <s v="Raw Material"/>
    <x v="1"/>
    <x v="1211"/>
    <s v="L"/>
    <m/>
    <x v="123"/>
    <x v="767"/>
    <n v="29370"/>
    <n v="29370"/>
    <x v="12"/>
    <x v="708"/>
    <n v="2305545"/>
    <m/>
    <n v="414998.1"/>
    <m/>
    <m/>
    <m/>
    <m/>
    <m/>
    <m/>
    <m/>
    <m/>
    <m/>
    <m/>
    <m/>
    <s v="OK"/>
    <m/>
    <m/>
    <m/>
    <s v="Chemical"/>
    <n v="78.5"/>
    <n v="14.129999999999999"/>
    <n v="414998.1"/>
    <x v="359"/>
  </r>
  <r>
    <n v="536"/>
    <d v="2024-02-05T00:00:00"/>
    <x v="1806"/>
    <d v="2024-02-27T00:00:00"/>
    <s v="Raw Material"/>
    <x v="1"/>
    <x v="1212"/>
    <s v="L"/>
    <m/>
    <x v="123"/>
    <x v="767"/>
    <n v="29210"/>
    <n v="29210"/>
    <x v="12"/>
    <x v="708"/>
    <n v="2292985"/>
    <m/>
    <n v="412737.3"/>
    <m/>
    <m/>
    <m/>
    <m/>
    <m/>
    <m/>
    <m/>
    <m/>
    <m/>
    <m/>
    <m/>
    <s v="OK"/>
    <m/>
    <m/>
    <m/>
    <s v="Chemical"/>
    <n v="78.5"/>
    <n v="14.129999999999999"/>
    <n v="412737.3"/>
    <x v="360"/>
  </r>
  <r>
    <n v="537"/>
    <d v="2024-02-05T00:00:00"/>
    <x v="1807"/>
    <d v="2024-02-27T00:00:00"/>
    <s v="Raw Material"/>
    <x v="1"/>
    <x v="1213"/>
    <s v="L"/>
    <m/>
    <x v="123"/>
    <x v="767"/>
    <n v="29440"/>
    <n v="29440"/>
    <x v="12"/>
    <x v="708"/>
    <n v="2311040"/>
    <m/>
    <n v="415987.20000000001"/>
    <m/>
    <m/>
    <m/>
    <m/>
    <m/>
    <m/>
    <m/>
    <m/>
    <m/>
    <m/>
    <m/>
    <s v="OK"/>
    <m/>
    <m/>
    <m/>
    <s v="Chemical"/>
    <n v="78.5"/>
    <n v="14.13"/>
    <n v="415987.20000000001"/>
    <x v="360"/>
  </r>
  <r>
    <n v="538"/>
    <d v="2024-02-11T00:00:00"/>
    <x v="1808"/>
    <d v="2024-02-27T00:00:00"/>
    <s v="Raw Material"/>
    <x v="0"/>
    <x v="15"/>
    <s v="L"/>
    <m/>
    <x v="43"/>
    <x v="282"/>
    <n v="0"/>
    <n v="0"/>
    <x v="5"/>
    <x v="678"/>
    <n v="252500"/>
    <m/>
    <n v="45450"/>
    <m/>
    <m/>
    <m/>
    <m/>
    <m/>
    <m/>
    <d v="2024-07-10T00:00:00"/>
    <m/>
    <m/>
    <m/>
    <m/>
    <s v="OK"/>
    <m/>
    <m/>
    <m/>
    <s v="DYES"/>
    <n v="505"/>
    <n v="90.9"/>
    <n v="0"/>
    <x v="145"/>
  </r>
  <r>
    <n v="538"/>
    <d v="2024-02-11T00:00:00"/>
    <x v="1808"/>
    <d v="2024-02-27T00:00:00"/>
    <s v="Raw Material"/>
    <x v="0"/>
    <x v="196"/>
    <s v="L"/>
    <m/>
    <x v="120"/>
    <x v="362"/>
    <n v="0"/>
    <n v="0"/>
    <x v="12"/>
    <x v="682"/>
    <n v="100000"/>
    <m/>
    <n v="18000"/>
    <m/>
    <m/>
    <m/>
    <m/>
    <m/>
    <m/>
    <d v="2024-07-10T00:00:00"/>
    <m/>
    <m/>
    <m/>
    <m/>
    <s v="OK"/>
    <m/>
    <m/>
    <m/>
    <s v="Chemical"/>
    <n v="250"/>
    <n v="45"/>
    <n v="0"/>
    <x v="145"/>
  </r>
  <r>
    <n v="538"/>
    <d v="2024-02-11T00:00:00"/>
    <x v="1808"/>
    <d v="2024-02-27T00:00:00"/>
    <s v="Raw Material"/>
    <x v="0"/>
    <x v="1214"/>
    <s v="L"/>
    <m/>
    <x v="118"/>
    <x v="574"/>
    <n v="0"/>
    <n v="0"/>
    <x v="12"/>
    <x v="679"/>
    <n v="532620"/>
    <m/>
    <n v="95871.599999999991"/>
    <m/>
    <m/>
    <m/>
    <m/>
    <m/>
    <m/>
    <d v="2024-07-10T00:00:00"/>
    <m/>
    <m/>
    <m/>
    <m/>
    <s v="OK"/>
    <m/>
    <m/>
    <m/>
    <s v="Chemical"/>
    <n v="538"/>
    <n v="96.839999999999989"/>
    <n v="0"/>
    <x v="145"/>
  </r>
  <r>
    <n v="539"/>
    <d v="2024-02-16T00:00:00"/>
    <x v="1809"/>
    <d v="2024-02-27T00:00:00"/>
    <s v="Raw Material"/>
    <x v="0"/>
    <x v="1215"/>
    <s v="L"/>
    <m/>
    <x v="118"/>
    <x v="574"/>
    <n v="0"/>
    <n v="0"/>
    <x v="12"/>
    <x v="679"/>
    <n v="1420320"/>
    <m/>
    <n v="255657.59999999998"/>
    <m/>
    <m/>
    <m/>
    <m/>
    <m/>
    <m/>
    <d v="2024-06-07T00:00:00"/>
    <m/>
    <m/>
    <m/>
    <m/>
    <s v="OK"/>
    <m/>
    <m/>
    <m/>
    <s v="Chemical"/>
    <n v="538"/>
    <n v="96.839999999999989"/>
    <n v="0"/>
    <x v="140"/>
  </r>
  <r>
    <n v="539"/>
    <d v="2024-02-16T00:00:00"/>
    <x v="1809"/>
    <d v="2024-02-27T00:00:00"/>
    <s v="Raw Material"/>
    <x v="0"/>
    <x v="1049"/>
    <s v="L"/>
    <m/>
    <x v="33"/>
    <x v="731"/>
    <n v="0"/>
    <n v="0"/>
    <x v="12"/>
    <x v="707"/>
    <n v="177100"/>
    <m/>
    <n v="31878"/>
    <m/>
    <m/>
    <m/>
    <m/>
    <m/>
    <m/>
    <d v="2024-06-07T00:00:00"/>
    <m/>
    <m/>
    <m/>
    <m/>
    <s v="OK"/>
    <m/>
    <m/>
    <m/>
    <s v="Chemical"/>
    <n v="115"/>
    <n v="20.7"/>
    <n v="0"/>
    <x v="140"/>
  </r>
  <r>
    <n v="539"/>
    <d v="2024-02-16T00:00:00"/>
    <x v="1809"/>
    <d v="2024-02-27T00:00:00"/>
    <s v="Raw Material"/>
    <x v="0"/>
    <x v="1089"/>
    <s v="L"/>
    <m/>
    <x v="43"/>
    <x v="282"/>
    <n v="0"/>
    <n v="0"/>
    <x v="5"/>
    <x v="678"/>
    <n v="454500"/>
    <m/>
    <n v="81810"/>
    <m/>
    <m/>
    <m/>
    <m/>
    <m/>
    <m/>
    <d v="2024-06-07T00:00:00"/>
    <m/>
    <m/>
    <m/>
    <m/>
    <s v="OK"/>
    <m/>
    <m/>
    <m/>
    <s v="DYES"/>
    <n v="505"/>
    <n v="90.9"/>
    <n v="0"/>
    <x v="140"/>
  </r>
  <r>
    <n v="540"/>
    <d v="2024-02-13T00:00:00"/>
    <x v="1810"/>
    <d v="2024-02-27T00:00:00"/>
    <s v="Raw Material"/>
    <x v="0"/>
    <x v="981"/>
    <s v="L"/>
    <m/>
    <x v="118"/>
    <x v="574"/>
    <n v="0"/>
    <n v="0"/>
    <x v="12"/>
    <x v="679"/>
    <n v="1065240"/>
    <m/>
    <n v="191743.19999999998"/>
    <m/>
    <m/>
    <m/>
    <m/>
    <m/>
    <m/>
    <d v="2024-06-07T00:00:00"/>
    <m/>
    <m/>
    <m/>
    <m/>
    <s v="OK"/>
    <m/>
    <m/>
    <m/>
    <s v="Chemical"/>
    <n v="538"/>
    <n v="96.839999999999989"/>
    <n v="0"/>
    <x v="136"/>
  </r>
  <r>
    <n v="540"/>
    <d v="2024-02-13T00:00:00"/>
    <x v="1810"/>
    <d v="2024-02-27T00:00:00"/>
    <s v="Raw Material"/>
    <x v="0"/>
    <x v="1216"/>
    <s v="L"/>
    <m/>
    <x v="33"/>
    <x v="731"/>
    <n v="0"/>
    <n v="0"/>
    <x v="12"/>
    <x v="707"/>
    <n v="151800"/>
    <m/>
    <n v="27324"/>
    <m/>
    <m/>
    <m/>
    <m/>
    <m/>
    <m/>
    <d v="2024-06-07T00:00:00"/>
    <m/>
    <m/>
    <m/>
    <m/>
    <s v="OK"/>
    <m/>
    <m/>
    <m/>
    <s v="Chemical"/>
    <n v="115"/>
    <n v="20.7"/>
    <n v="0"/>
    <x v="136"/>
  </r>
  <r>
    <n v="540"/>
    <d v="2024-02-13T00:00:00"/>
    <x v="1810"/>
    <d v="2024-02-27T00:00:00"/>
    <s v="Raw Material"/>
    <x v="0"/>
    <x v="299"/>
    <s v="L"/>
    <m/>
    <x v="49"/>
    <x v="6"/>
    <n v="0"/>
    <n v="0"/>
    <x v="12"/>
    <x v="759"/>
    <n v="241200"/>
    <m/>
    <n v="43416"/>
    <m/>
    <m/>
    <m/>
    <m/>
    <m/>
    <m/>
    <d v="2024-06-07T00:00:00"/>
    <m/>
    <m/>
    <m/>
    <m/>
    <s v="OK"/>
    <m/>
    <m/>
    <m/>
    <s v="Chemical"/>
    <n v="335"/>
    <n v="60.3"/>
    <n v="0"/>
    <x v="136"/>
  </r>
  <r>
    <n v="541"/>
    <d v="2024-02-14T00:00:00"/>
    <x v="1811"/>
    <d v="2024-02-27T00:00:00"/>
    <s v="Raw Material"/>
    <x v="0"/>
    <x v="339"/>
    <s v="L"/>
    <m/>
    <x v="43"/>
    <x v="282"/>
    <n v="0"/>
    <n v="0"/>
    <x v="5"/>
    <x v="678"/>
    <n v="2121000"/>
    <m/>
    <n v="381780"/>
    <m/>
    <m/>
    <m/>
    <m/>
    <m/>
    <m/>
    <d v="2024-06-07T00:00:00"/>
    <m/>
    <m/>
    <m/>
    <m/>
    <s v="OK"/>
    <m/>
    <m/>
    <m/>
    <s v="DYES"/>
    <n v="505"/>
    <n v="90.9"/>
    <n v="0"/>
    <x v="358"/>
  </r>
  <r>
    <n v="542"/>
    <d v="2024-02-14T00:00:00"/>
    <x v="1812"/>
    <d v="2024-02-27T00:00:00"/>
    <s v="Raw Material"/>
    <x v="0"/>
    <x v="129"/>
    <s v="L"/>
    <m/>
    <x v="33"/>
    <x v="731"/>
    <n v="0"/>
    <n v="0"/>
    <x v="12"/>
    <x v="707"/>
    <n v="607200"/>
    <m/>
    <n v="109296"/>
    <m/>
    <m/>
    <m/>
    <m/>
    <m/>
    <m/>
    <d v="2024-06-07T00:00:00"/>
    <m/>
    <m/>
    <m/>
    <m/>
    <s v="OK"/>
    <m/>
    <m/>
    <m/>
    <s v="Chemical"/>
    <n v="115"/>
    <n v="20.7"/>
    <n v="0"/>
    <x v="358"/>
  </r>
  <r>
    <n v="543"/>
    <d v="2024-02-18T00:00:00"/>
    <x v="1813"/>
    <d v="2024-02-27T00:00:00"/>
    <s v="Raw Material"/>
    <x v="0"/>
    <x v="1217"/>
    <s v="L"/>
    <m/>
    <x v="118"/>
    <x v="574"/>
    <n v="0"/>
    <n v="0"/>
    <x v="12"/>
    <x v="679"/>
    <n v="650980"/>
    <m/>
    <n v="117176.4"/>
    <m/>
    <m/>
    <m/>
    <m/>
    <m/>
    <m/>
    <d v="2024-07-10T00:00:00"/>
    <m/>
    <m/>
    <m/>
    <m/>
    <s v="OK"/>
    <m/>
    <m/>
    <m/>
    <s v="Chemical"/>
    <n v="538"/>
    <n v="96.839999999999989"/>
    <n v="0"/>
    <x v="275"/>
  </r>
  <r>
    <n v="543"/>
    <d v="2024-02-18T00:00:00"/>
    <x v="1813"/>
    <d v="2024-02-27T00:00:00"/>
    <s v="Raw Material"/>
    <x v="0"/>
    <x v="321"/>
    <s v="L"/>
    <m/>
    <x v="43"/>
    <x v="282"/>
    <n v="0"/>
    <n v="0"/>
    <x v="5"/>
    <x v="678"/>
    <n v="606000"/>
    <m/>
    <n v="109080"/>
    <m/>
    <m/>
    <m/>
    <m/>
    <m/>
    <m/>
    <d v="2024-07-10T00:00:00"/>
    <m/>
    <m/>
    <m/>
    <m/>
    <s v="OK"/>
    <m/>
    <m/>
    <m/>
    <s v="DYES"/>
    <n v="505"/>
    <n v="90.9"/>
    <n v="0"/>
    <x v="275"/>
  </r>
  <r>
    <n v="544"/>
    <d v="2024-02-18T00:00:00"/>
    <x v="1814"/>
    <d v="2024-02-27T00:00:00"/>
    <s v="Raw Material"/>
    <x v="0"/>
    <x v="1218"/>
    <s v="L"/>
    <m/>
    <x v="33"/>
    <x v="731"/>
    <n v="0"/>
    <n v="0"/>
    <x v="12"/>
    <x v="707"/>
    <n v="404800"/>
    <m/>
    <n v="72864"/>
    <m/>
    <m/>
    <m/>
    <m/>
    <m/>
    <m/>
    <d v="2024-06-07T00:00:00"/>
    <m/>
    <m/>
    <m/>
    <m/>
    <s v="OK"/>
    <m/>
    <m/>
    <m/>
    <s v="Chemical"/>
    <n v="115"/>
    <n v="20.7"/>
    <n v="0"/>
    <x v="275"/>
  </r>
  <r>
    <n v="545"/>
    <d v="2024-02-10T00:00:00"/>
    <x v="1815"/>
    <d v="2024-02-27T00:00:00"/>
    <s v="Raw Material"/>
    <x v="0"/>
    <x v="1089"/>
    <s v="L"/>
    <m/>
    <x v="77"/>
    <x v="759"/>
    <n v="0"/>
    <n v="0"/>
    <x v="5"/>
    <x v="743"/>
    <n v="1345500"/>
    <m/>
    <n v="242190"/>
    <m/>
    <m/>
    <m/>
    <m/>
    <m/>
    <m/>
    <d v="2024-04-15T00:00:00"/>
    <m/>
    <m/>
    <m/>
    <m/>
    <s v="OK"/>
    <m/>
    <m/>
    <m/>
    <s v="DYES"/>
    <n v="1495"/>
    <n v="269.10000000000002"/>
    <n v="0"/>
    <x v="134"/>
  </r>
  <r>
    <n v="546"/>
    <d v="2024-02-10T00:00:00"/>
    <x v="1816"/>
    <d v="2024-02-27T00:00:00"/>
    <s v="Raw Material"/>
    <x v="0"/>
    <x v="1219"/>
    <s v="L"/>
    <m/>
    <x v="77"/>
    <x v="759"/>
    <n v="0"/>
    <n v="0"/>
    <x v="5"/>
    <x v="743"/>
    <n v="1121250"/>
    <m/>
    <n v="201825"/>
    <m/>
    <m/>
    <m/>
    <m/>
    <m/>
    <m/>
    <d v="2024-04-15T00:00:00"/>
    <m/>
    <m/>
    <m/>
    <m/>
    <s v="OK"/>
    <m/>
    <m/>
    <m/>
    <s v="DYES"/>
    <n v="1495"/>
    <n v="269.10000000000002"/>
    <n v="0"/>
    <x v="134"/>
  </r>
  <r>
    <n v="547"/>
    <d v="2024-02-01T00:00:00"/>
    <x v="1817"/>
    <d v="2024-02-27T00:00:00"/>
    <s v="Raw Material"/>
    <x v="0"/>
    <x v="1168"/>
    <s v="L"/>
    <m/>
    <x v="33"/>
    <x v="88"/>
    <n v="0"/>
    <n v="0"/>
    <x v="12"/>
    <x v="766"/>
    <n v="51000"/>
    <m/>
    <n v="9180"/>
    <m/>
    <m/>
    <m/>
    <m/>
    <m/>
    <m/>
    <m/>
    <m/>
    <m/>
    <m/>
    <m/>
    <s v="OK"/>
    <m/>
    <m/>
    <m/>
    <s v="Chemical"/>
    <n v="425"/>
    <n v="76.5"/>
    <n v="0"/>
    <x v="128"/>
  </r>
  <r>
    <n v="548"/>
    <d v="2024-02-01T00:00:00"/>
    <x v="1818"/>
    <d v="2024-02-27T00:00:00"/>
    <s v="Raw Material"/>
    <x v="0"/>
    <x v="152"/>
    <s v="L"/>
    <m/>
    <x v="42"/>
    <x v="103"/>
    <n v="0"/>
    <n v="0"/>
    <x v="12"/>
    <x v="767"/>
    <n v="920000"/>
    <m/>
    <n v="165600"/>
    <m/>
    <m/>
    <m/>
    <m/>
    <m/>
    <m/>
    <d v="2024-06-07T00:00:00"/>
    <m/>
    <m/>
    <m/>
    <m/>
    <s v="OK"/>
    <m/>
    <m/>
    <m/>
    <s v="Chemical"/>
    <n v="460"/>
    <n v="82.8"/>
    <n v="0"/>
    <x v="128"/>
  </r>
  <r>
    <n v="549"/>
    <d v="2024-02-04T00:00:00"/>
    <x v="1819"/>
    <d v="2024-02-27T00:00:00"/>
    <s v="Raw Material"/>
    <x v="0"/>
    <x v="93"/>
    <s v="L"/>
    <m/>
    <x v="130"/>
    <x v="510"/>
    <n v="0"/>
    <n v="0"/>
    <x v="12"/>
    <x v="768"/>
    <n v="1170000"/>
    <m/>
    <n v="210600"/>
    <m/>
    <m/>
    <m/>
    <m/>
    <m/>
    <m/>
    <d v="2024-07-10T00:00:00"/>
    <m/>
    <m/>
    <m/>
    <m/>
    <s v="OK"/>
    <m/>
    <m/>
    <m/>
    <s v="Chemical"/>
    <n v="97.5"/>
    <n v="17.55"/>
    <n v="0"/>
    <x v="130"/>
  </r>
  <r>
    <n v="550"/>
    <d v="2024-02-05T00:00:00"/>
    <x v="1820"/>
    <d v="2024-02-27T00:00:00"/>
    <s v="Raw Material"/>
    <x v="0"/>
    <x v="410"/>
    <s v="L"/>
    <m/>
    <x v="33"/>
    <x v="709"/>
    <n v="0"/>
    <n v="0"/>
    <x v="12"/>
    <x v="732"/>
    <n v="336000"/>
    <m/>
    <n v="60480"/>
    <m/>
    <m/>
    <m/>
    <m/>
    <m/>
    <m/>
    <m/>
    <m/>
    <m/>
    <m/>
    <m/>
    <s v="OK"/>
    <m/>
    <m/>
    <m/>
    <s v="Chemical"/>
    <n v="1400"/>
    <n v="252"/>
    <n v="0"/>
    <x v="360"/>
  </r>
  <r>
    <n v="551"/>
    <d v="2024-02-14T00:00:00"/>
    <x v="1821"/>
    <d v="2024-02-27T00:00:00"/>
    <s v="Raw Material"/>
    <x v="0"/>
    <x v="322"/>
    <s v="L"/>
    <m/>
    <x v="42"/>
    <x v="713"/>
    <n v="0"/>
    <n v="0"/>
    <x v="12"/>
    <x v="675"/>
    <n v="875000"/>
    <m/>
    <n v="157500"/>
    <m/>
    <m/>
    <m/>
    <m/>
    <m/>
    <m/>
    <d v="2024-06-07T00:00:00"/>
    <m/>
    <m/>
    <m/>
    <m/>
    <s v="OK"/>
    <m/>
    <m/>
    <m/>
    <s v="Chemical"/>
    <n v="3500"/>
    <n v="630"/>
    <n v="0"/>
    <x v="358"/>
  </r>
  <r>
    <n v="552"/>
    <d v="2024-02-18T00:00:00"/>
    <x v="1822"/>
    <d v="2024-02-28T00:00:00"/>
    <s v="Raw Material"/>
    <x v="2"/>
    <x v="1090"/>
    <s v="L"/>
    <m/>
    <x v="33"/>
    <x v="623"/>
    <n v="0"/>
    <n v="0"/>
    <x v="12"/>
    <x v="769"/>
    <n v="172800"/>
    <m/>
    <n v="31104"/>
    <m/>
    <m/>
    <m/>
    <m/>
    <m/>
    <m/>
    <m/>
    <m/>
    <m/>
    <m/>
    <m/>
    <s v="OK"/>
    <m/>
    <m/>
    <m/>
    <s v="Chemical"/>
    <n v="180"/>
    <n v="32.4"/>
    <n v="0"/>
    <x v="275"/>
  </r>
  <r>
    <n v="553"/>
    <d v="2024-02-13T00:00:00"/>
    <x v="1823"/>
    <d v="2024-02-28T00:00:00"/>
    <s v="Raw Material"/>
    <x v="0"/>
    <x v="150"/>
    <s v="L"/>
    <m/>
    <x v="120"/>
    <x v="162"/>
    <n v="0"/>
    <n v="0"/>
    <x v="12"/>
    <x v="727"/>
    <n v="262500"/>
    <m/>
    <n v="47250"/>
    <m/>
    <m/>
    <m/>
    <m/>
    <m/>
    <m/>
    <d v="2024-07-10T00:00:00"/>
    <m/>
    <m/>
    <m/>
    <m/>
    <s v="OK"/>
    <m/>
    <m/>
    <m/>
    <s v="Chemical"/>
    <n v="875"/>
    <n v="157.5"/>
    <n v="0"/>
    <x v="136"/>
  </r>
  <r>
    <n v="554"/>
    <d v="2024-02-13T00:00:00"/>
    <x v="1824"/>
    <d v="2024-02-28T00:00:00"/>
    <s v="Raw Material"/>
    <x v="0"/>
    <x v="73"/>
    <s v="L"/>
    <m/>
    <x v="33"/>
    <x v="749"/>
    <n v="0"/>
    <n v="0"/>
    <x v="12"/>
    <x v="726"/>
    <n v="324000"/>
    <m/>
    <n v="58320"/>
    <m/>
    <m/>
    <m/>
    <m/>
    <m/>
    <m/>
    <d v="2024-06-07T00:00:00"/>
    <m/>
    <m/>
    <m/>
    <m/>
    <s v="OK"/>
    <m/>
    <m/>
    <m/>
    <s v="Chemical"/>
    <n v="675"/>
    <n v="121.5"/>
    <n v="0"/>
    <x v="136"/>
  </r>
  <r>
    <n v="555"/>
    <d v="2024-02-21T00:00:00"/>
    <x v="1825"/>
    <d v="2024-02-28T00:00:00"/>
    <s v="Raw Material"/>
    <x v="0"/>
    <x v="266"/>
    <s v="L"/>
    <m/>
    <x v="34"/>
    <x v="721"/>
    <n v="0"/>
    <n v="0"/>
    <x v="5"/>
    <x v="690"/>
    <n v="352500"/>
    <m/>
    <n v="63450"/>
    <m/>
    <m/>
    <m/>
    <m/>
    <m/>
    <m/>
    <d v="2024-06-07T00:00:00"/>
    <m/>
    <m/>
    <m/>
    <m/>
    <s v="OK"/>
    <m/>
    <m/>
    <m/>
    <s v="DYES"/>
    <n v="2350"/>
    <n v="423"/>
    <n v="0"/>
    <x v="357"/>
  </r>
  <r>
    <n v="556"/>
    <d v="2024-02-01T00:00:00"/>
    <x v="1826"/>
    <d v="2024-03-04T00:00:00"/>
    <s v="Raw Material"/>
    <x v="0"/>
    <x v="1220"/>
    <s v="L"/>
    <m/>
    <x v="12"/>
    <x v="570"/>
    <n v="0"/>
    <n v="0"/>
    <x v="2"/>
    <x v="770"/>
    <n v="10024000"/>
    <m/>
    <n v="1804320"/>
    <m/>
    <m/>
    <m/>
    <m/>
    <m/>
    <m/>
    <d v="2024-07-10T00:00:00"/>
    <m/>
    <m/>
    <m/>
    <m/>
    <s v="OK"/>
    <m/>
    <m/>
    <m/>
    <s v="FABRIC"/>
    <n v="984.38574094078365"/>
    <n v="177.18943336934106"/>
    <n v="0"/>
    <x v="128"/>
  </r>
  <r>
    <n v="557"/>
    <d v="2024-02-01T00:00:00"/>
    <x v="1827"/>
    <d v="2024-03-04T00:00:00"/>
    <s v="Raw Material"/>
    <x v="0"/>
    <x v="1221"/>
    <s v="L"/>
    <m/>
    <x v="12"/>
    <x v="604"/>
    <n v="0"/>
    <n v="0"/>
    <x v="2"/>
    <x v="770"/>
    <n v="9834950"/>
    <m/>
    <n v="1770291"/>
    <m/>
    <m/>
    <m/>
    <m/>
    <m/>
    <m/>
    <d v="2024-07-10T00:00:00"/>
    <m/>
    <m/>
    <m/>
    <m/>
    <s v="OK"/>
    <m/>
    <m/>
    <m/>
    <s v="FABRIC"/>
    <n v="994.93677288821448"/>
    <n v="179.08861911987862"/>
    <n v="0"/>
    <x v="128"/>
  </r>
  <r>
    <n v="558"/>
    <d v="2024-02-13T00:00:00"/>
    <x v="1828"/>
    <d v="2024-03-08T00:00:00"/>
    <s v="Raw Material"/>
    <x v="0"/>
    <x v="1097"/>
    <s v="L"/>
    <m/>
    <x v="42"/>
    <x v="162"/>
    <n v="0"/>
    <n v="0"/>
    <x v="12"/>
    <x v="771"/>
    <n v="367500"/>
    <m/>
    <n v="66150"/>
    <m/>
    <m/>
    <m/>
    <m/>
    <m/>
    <m/>
    <d v="2024-06-07T00:00:00"/>
    <m/>
    <m/>
    <m/>
    <m/>
    <s v="OK"/>
    <m/>
    <m/>
    <m/>
    <s v="Chemical"/>
    <n v="875"/>
    <n v="157.5"/>
    <n v="0"/>
    <x v="136"/>
  </r>
  <r>
    <n v="559"/>
    <d v="2024-02-29T00:00:00"/>
    <x v="1829"/>
    <d v="2024-03-08T00:00:00"/>
    <s v="Raw Material"/>
    <x v="0"/>
    <x v="219"/>
    <s v="L"/>
    <m/>
    <x v="42"/>
    <x v="162"/>
    <n v="0"/>
    <n v="0"/>
    <x v="12"/>
    <x v="771"/>
    <n v="315000"/>
    <m/>
    <n v="56700"/>
    <m/>
    <m/>
    <m/>
    <m/>
    <m/>
    <m/>
    <d v="2024-06-07T00:00:00"/>
    <m/>
    <m/>
    <m/>
    <m/>
    <s v="OK"/>
    <m/>
    <m/>
    <m/>
    <s v="Chemical"/>
    <n v="875"/>
    <n v="157.5"/>
    <n v="0"/>
    <x v="281"/>
  </r>
  <r>
    <n v="560"/>
    <d v="2024-02-18T00:00:00"/>
    <x v="1830"/>
    <d v="2024-03-08T00:00:00"/>
    <s v="Raw Material"/>
    <x v="1"/>
    <x v="1157"/>
    <s v="L"/>
    <m/>
    <x v="123"/>
    <x v="767"/>
    <n v="29620"/>
    <n v="29620"/>
    <x v="12"/>
    <x v="708"/>
    <n v="2325170"/>
    <m/>
    <n v="418530.6"/>
    <m/>
    <m/>
    <m/>
    <m/>
    <m/>
    <m/>
    <m/>
    <m/>
    <m/>
    <m/>
    <m/>
    <s v="OK"/>
    <m/>
    <m/>
    <m/>
    <s v="Chemical"/>
    <n v="78.5"/>
    <n v="14.129999999999999"/>
    <n v="418530.6"/>
    <x v="275"/>
  </r>
  <r>
    <n v="561"/>
    <d v="2024-02-18T00:00:00"/>
    <x v="1831"/>
    <d v="2024-03-08T00:00:00"/>
    <s v="Raw Material"/>
    <x v="1"/>
    <x v="1157"/>
    <s v="L"/>
    <m/>
    <x v="123"/>
    <x v="767"/>
    <n v="29620"/>
    <n v="29620"/>
    <x v="12"/>
    <x v="708"/>
    <n v="2325170"/>
    <m/>
    <n v="418530.6"/>
    <m/>
    <m/>
    <m/>
    <m/>
    <m/>
    <m/>
    <m/>
    <m/>
    <m/>
    <m/>
    <m/>
    <s v="OK"/>
    <m/>
    <m/>
    <m/>
    <s v="Chemical"/>
    <n v="78.5"/>
    <n v="14.129999999999999"/>
    <n v="418530.6"/>
    <x v="275"/>
  </r>
  <r>
    <n v="562"/>
    <d v="2024-02-20T00:00:00"/>
    <x v="1832"/>
    <d v="2024-03-08T00:00:00"/>
    <s v="Raw Material"/>
    <x v="1"/>
    <x v="1222"/>
    <s v="L"/>
    <m/>
    <x v="123"/>
    <x v="767"/>
    <n v="19920"/>
    <n v="19920"/>
    <x v="12"/>
    <x v="708"/>
    <n v="1563720"/>
    <m/>
    <n v="281469.59999999998"/>
    <m/>
    <m/>
    <m/>
    <m/>
    <m/>
    <m/>
    <m/>
    <m/>
    <m/>
    <m/>
    <m/>
    <s v="OK"/>
    <m/>
    <m/>
    <m/>
    <s v="Chemical"/>
    <n v="78.5"/>
    <n v="14.129999999999999"/>
    <n v="281469.59999999998"/>
    <x v="277"/>
  </r>
  <r>
    <n v="563"/>
    <d v="2024-02-29T00:00:00"/>
    <x v="1833"/>
    <d v="2024-03-08T00:00:00"/>
    <s v="Raw Material"/>
    <x v="1"/>
    <x v="969"/>
    <s v="L"/>
    <m/>
    <x v="123"/>
    <x v="767"/>
    <n v="29930"/>
    <n v="29930"/>
    <x v="12"/>
    <x v="708"/>
    <n v="2349505"/>
    <m/>
    <n v="422910.89999999997"/>
    <m/>
    <m/>
    <m/>
    <m/>
    <m/>
    <m/>
    <m/>
    <m/>
    <m/>
    <m/>
    <m/>
    <s v="OK"/>
    <m/>
    <m/>
    <m/>
    <s v="Chemical"/>
    <n v="78.5"/>
    <n v="14.129999999999999"/>
    <n v="422910.89999999997"/>
    <x v="281"/>
  </r>
  <r>
    <n v="564"/>
    <d v="2024-02-29T00:00:00"/>
    <x v="1834"/>
    <d v="2024-03-08T00:00:00"/>
    <s v="Raw Material"/>
    <x v="1"/>
    <x v="1223"/>
    <s v="L"/>
    <m/>
    <x v="123"/>
    <x v="767"/>
    <n v="29940"/>
    <n v="29940"/>
    <x v="12"/>
    <x v="708"/>
    <n v="2350290"/>
    <m/>
    <n v="423052.2"/>
    <m/>
    <m/>
    <m/>
    <m/>
    <m/>
    <m/>
    <m/>
    <m/>
    <m/>
    <m/>
    <m/>
    <s v="OK"/>
    <m/>
    <m/>
    <m/>
    <s v="Chemical"/>
    <n v="78.5"/>
    <n v="14.13"/>
    <n v="423052.2"/>
    <x v="281"/>
  </r>
  <r>
    <n v="565"/>
    <d v="2024-02-10T00:00:00"/>
    <x v="1835"/>
    <d v="2024-03-08T00:00:00"/>
    <s v="Raw Material"/>
    <x v="0"/>
    <x v="436"/>
    <s v="L"/>
    <m/>
    <x v="33"/>
    <x v="659"/>
    <n v="0"/>
    <n v="0"/>
    <x v="12"/>
    <x v="676"/>
    <n v="1814400"/>
    <m/>
    <n v="326592"/>
    <m/>
    <m/>
    <m/>
    <m/>
    <m/>
    <m/>
    <m/>
    <m/>
    <m/>
    <m/>
    <m/>
    <s v="OK"/>
    <m/>
    <m/>
    <m/>
    <s v="Chemical"/>
    <n v="720"/>
    <n v="129.6"/>
    <n v="0"/>
    <x v="134"/>
  </r>
  <r>
    <n v="566"/>
    <d v="2024-02-16T00:00:00"/>
    <x v="1836"/>
    <d v="2024-03-08T00:00:00"/>
    <s v="Raw Material"/>
    <x v="0"/>
    <x v="73"/>
    <s v="L"/>
    <m/>
    <x v="33"/>
    <x v="659"/>
    <n v="0"/>
    <n v="0"/>
    <x v="12"/>
    <x v="676"/>
    <n v="345600"/>
    <m/>
    <n v="62208"/>
    <m/>
    <m/>
    <m/>
    <m/>
    <m/>
    <m/>
    <d v="2024-06-07T00:00:00"/>
    <m/>
    <m/>
    <m/>
    <m/>
    <s v="OK"/>
    <m/>
    <m/>
    <m/>
    <s v="Chemical"/>
    <n v="720"/>
    <n v="129.6"/>
    <n v="0"/>
    <x v="140"/>
  </r>
  <r>
    <n v="567"/>
    <d v="2024-02-17T00:00:00"/>
    <x v="1837"/>
    <d v="2024-03-08T00:00:00"/>
    <s v="Raw Material"/>
    <x v="0"/>
    <x v="1224"/>
    <s v="L"/>
    <m/>
    <x v="33"/>
    <x v="659"/>
    <n v="0"/>
    <n v="0"/>
    <x v="12"/>
    <x v="676"/>
    <n v="3542400"/>
    <m/>
    <n v="637632"/>
    <m/>
    <m/>
    <m/>
    <m/>
    <m/>
    <m/>
    <d v="2024-06-07T00:00:00"/>
    <m/>
    <m/>
    <m/>
    <m/>
    <s v="OK"/>
    <m/>
    <m/>
    <m/>
    <s v="Chemical"/>
    <n v="720"/>
    <n v="129.6"/>
    <n v="0"/>
    <x v="139"/>
  </r>
  <r>
    <n v="568"/>
    <d v="2024-02-23T00:00:00"/>
    <x v="1838"/>
    <d v="2024-03-08T00:00:00"/>
    <s v="Raw Material"/>
    <x v="0"/>
    <x v="1217"/>
    <s v="L"/>
    <m/>
    <x v="118"/>
    <x v="574"/>
    <n v="0"/>
    <n v="0"/>
    <x v="12"/>
    <x v="679"/>
    <n v="650980"/>
    <m/>
    <n v="117176.4"/>
    <m/>
    <m/>
    <m/>
    <m/>
    <m/>
    <m/>
    <d v="2024-06-07T00:00:00"/>
    <m/>
    <m/>
    <m/>
    <m/>
    <s v="OK"/>
    <m/>
    <m/>
    <m/>
    <s v="Chemical"/>
    <n v="538"/>
    <n v="96.839999999999989"/>
    <n v="0"/>
    <x v="278"/>
  </r>
  <r>
    <n v="568"/>
    <d v="2024-02-23T00:00:00"/>
    <x v="1838"/>
    <d v="2024-03-08T00:00:00"/>
    <s v="Raw Material"/>
    <x v="0"/>
    <x v="1216"/>
    <s v="L"/>
    <m/>
    <x v="33"/>
    <x v="731"/>
    <n v="0"/>
    <n v="0"/>
    <x v="12"/>
    <x v="707"/>
    <n v="151800"/>
    <m/>
    <n v="27324"/>
    <m/>
    <m/>
    <m/>
    <m/>
    <m/>
    <m/>
    <d v="2024-06-07T00:00:00"/>
    <m/>
    <m/>
    <m/>
    <m/>
    <s v="OK"/>
    <m/>
    <m/>
    <m/>
    <s v="Chemical"/>
    <n v="115"/>
    <n v="20.7"/>
    <n v="0"/>
    <x v="278"/>
  </r>
  <r>
    <n v="568"/>
    <d v="2024-02-23T00:00:00"/>
    <x v="1838"/>
    <d v="2024-03-08T00:00:00"/>
    <s v="Raw Material"/>
    <x v="0"/>
    <x v="152"/>
    <s v="L"/>
    <m/>
    <x v="43"/>
    <x v="282"/>
    <n v="0"/>
    <n v="0"/>
    <x v="5"/>
    <x v="678"/>
    <n v="1010000"/>
    <m/>
    <n v="181800"/>
    <m/>
    <m/>
    <m/>
    <m/>
    <m/>
    <m/>
    <d v="2024-06-07T00:00:00"/>
    <m/>
    <m/>
    <m/>
    <m/>
    <s v="OK"/>
    <m/>
    <m/>
    <m/>
    <s v="DYES"/>
    <n v="505"/>
    <n v="90.9"/>
    <n v="0"/>
    <x v="278"/>
  </r>
  <r>
    <n v="569"/>
    <d v="2024-03-01T00:00:00"/>
    <x v="1839"/>
    <d v="2024-03-08T00:00:00"/>
    <s v="Raw Material"/>
    <x v="0"/>
    <x v="498"/>
    <s v="L"/>
    <m/>
    <x v="41"/>
    <x v="773"/>
    <n v="0"/>
    <n v="0"/>
    <x v="5"/>
    <x v="772"/>
    <n v="21850"/>
    <m/>
    <n v="3933"/>
    <m/>
    <m/>
    <m/>
    <m/>
    <m/>
    <m/>
    <d v="2024-07-10T00:00:00"/>
    <m/>
    <m/>
    <m/>
    <m/>
    <s v="OK"/>
    <m/>
    <m/>
    <m/>
    <s v="DYES"/>
    <n v="21850"/>
    <n v="3933"/>
    <n v="0"/>
    <x v="361"/>
  </r>
  <r>
    <n v="570"/>
    <d v="2024-03-01T00:00:00"/>
    <x v="1840"/>
    <d v="2024-03-08T00:00:00"/>
    <s v="Raw Material"/>
    <x v="0"/>
    <x v="1183"/>
    <s v="L"/>
    <m/>
    <x v="41"/>
    <x v="773"/>
    <n v="0"/>
    <n v="0"/>
    <x v="5"/>
    <x v="772"/>
    <n v="43700"/>
    <m/>
    <n v="7866"/>
    <m/>
    <m/>
    <m/>
    <m/>
    <m/>
    <m/>
    <d v="2024-07-10T00:00:00"/>
    <m/>
    <m/>
    <m/>
    <m/>
    <s v="OK"/>
    <m/>
    <m/>
    <m/>
    <s v="DYES"/>
    <n v="21850"/>
    <n v="3933"/>
    <n v="0"/>
    <x v="361"/>
  </r>
  <r>
    <n v="571"/>
    <d v="2024-03-01T00:00:00"/>
    <x v="1841"/>
    <d v="2024-03-08T00:00:00"/>
    <s v="Raw Material"/>
    <x v="0"/>
    <x v="130"/>
    <s v="L"/>
    <m/>
    <x v="30"/>
    <x v="287"/>
    <n v="0"/>
    <n v="0"/>
    <x v="12"/>
    <x v="688"/>
    <n v="975000"/>
    <m/>
    <n v="175500"/>
    <m/>
    <m/>
    <m/>
    <m/>
    <m/>
    <m/>
    <d v="2024-06-07T00:00:00"/>
    <m/>
    <m/>
    <m/>
    <m/>
    <s v="OK"/>
    <m/>
    <m/>
    <m/>
    <s v="Chemical"/>
    <n v="195"/>
    <n v="35.1"/>
    <n v="0"/>
    <x v="361"/>
  </r>
  <r>
    <n v="572"/>
    <d v="2024-03-01T00:00:00"/>
    <x v="1842"/>
    <d v="2024-03-08T00:00:00"/>
    <s v="Raw Material"/>
    <x v="0"/>
    <x v="130"/>
    <s v="L"/>
    <m/>
    <x v="30"/>
    <x v="774"/>
    <n v="0"/>
    <n v="0"/>
    <x v="12"/>
    <x v="688"/>
    <n v="965000"/>
    <m/>
    <n v="173700"/>
    <m/>
    <m/>
    <m/>
    <m/>
    <m/>
    <m/>
    <d v="2024-06-07T00:00:00"/>
    <m/>
    <m/>
    <m/>
    <m/>
    <s v="OK"/>
    <m/>
    <m/>
    <m/>
    <s v="Chemical"/>
    <n v="193"/>
    <n v="34.74"/>
    <n v="0"/>
    <x v="361"/>
  </r>
  <r>
    <n v="573"/>
    <d v="2024-03-01T00:00:00"/>
    <x v="1843"/>
    <d v="2024-03-08T00:00:00"/>
    <s v="Raw Material"/>
    <x v="0"/>
    <x v="130"/>
    <s v="L"/>
    <m/>
    <x v="30"/>
    <x v="485"/>
    <n v="0"/>
    <n v="0"/>
    <x v="12"/>
    <x v="687"/>
    <n v="695000"/>
    <m/>
    <n v="125100"/>
    <m/>
    <m/>
    <m/>
    <m/>
    <m/>
    <m/>
    <d v="2024-06-07T00:00:00"/>
    <m/>
    <m/>
    <m/>
    <m/>
    <s v="OK"/>
    <m/>
    <m/>
    <m/>
    <s v="Chemical"/>
    <n v="139"/>
    <n v="25.02"/>
    <n v="0"/>
    <x v="361"/>
  </r>
  <r>
    <n v="574"/>
    <d v="2024-03-01T00:00:00"/>
    <x v="1844"/>
    <d v="2024-03-13T00:00:00"/>
    <s v="Raw Material"/>
    <x v="0"/>
    <x v="1225"/>
    <s v="L"/>
    <m/>
    <x v="1"/>
    <x v="229"/>
    <n v="0"/>
    <n v="0"/>
    <x v="1"/>
    <x v="1"/>
    <n v="12791717"/>
    <m/>
    <n v="2302509.06"/>
    <m/>
    <m/>
    <m/>
    <m/>
    <m/>
    <m/>
    <m/>
    <m/>
    <m/>
    <m/>
    <m/>
    <s v="OK"/>
    <m/>
    <m/>
    <m/>
    <s v="Polyester Staple Fiber"/>
    <n v="364.99791702334073"/>
    <n v="65.699625064201342"/>
    <n v="0"/>
    <x v="361"/>
  </r>
  <r>
    <n v="575"/>
    <d v="2024-03-01T00:00:00"/>
    <x v="1845"/>
    <d v="2024-03-13T00:00:00"/>
    <s v="Raw Material"/>
    <x v="0"/>
    <x v="1226"/>
    <s v="L"/>
    <m/>
    <x v="1"/>
    <x v="229"/>
    <n v="0"/>
    <n v="0"/>
    <x v="1"/>
    <x v="1"/>
    <n v="12794089.5"/>
    <m/>
    <n v="2302936.11"/>
    <m/>
    <m/>
    <m/>
    <m/>
    <m/>
    <m/>
    <m/>
    <m/>
    <m/>
    <m/>
    <m/>
    <s v="OK"/>
    <m/>
    <m/>
    <m/>
    <s v="Polyester Staple Fiber"/>
    <n v="365.00312393016088"/>
    <n v="65.700562307428953"/>
    <n v="0"/>
    <x v="361"/>
  </r>
  <r>
    <n v="576"/>
    <d v="2024-03-01T00:00:00"/>
    <x v="1846"/>
    <d v="2024-03-13T00:00:00"/>
    <s v="Raw Material"/>
    <x v="0"/>
    <x v="1227"/>
    <s v="L"/>
    <m/>
    <x v="1"/>
    <x v="229"/>
    <n v="0"/>
    <n v="0"/>
    <x v="1"/>
    <x v="1"/>
    <n v="10506342.5"/>
    <m/>
    <n v="1891141.65"/>
    <m/>
    <m/>
    <m/>
    <m/>
    <m/>
    <m/>
    <m/>
    <m/>
    <m/>
    <m/>
    <m/>
    <s v="OK"/>
    <m/>
    <m/>
    <m/>
    <s v="Polyester Staple Fiber"/>
    <n v="364.993659892305"/>
    <n v="65.698858780614898"/>
    <n v="0"/>
    <x v="361"/>
  </r>
  <r>
    <n v="577"/>
    <d v="2024-03-01T00:00:00"/>
    <x v="1847"/>
    <d v="2024-03-13T00:00:00"/>
    <s v="Raw Material"/>
    <x v="0"/>
    <x v="1228"/>
    <s v="L"/>
    <m/>
    <x v="1"/>
    <x v="229"/>
    <n v="0"/>
    <n v="0"/>
    <x v="1"/>
    <x v="1"/>
    <n v="10052830"/>
    <m/>
    <n v="1809509.4"/>
    <m/>
    <m/>
    <m/>
    <m/>
    <m/>
    <m/>
    <m/>
    <m/>
    <m/>
    <m/>
    <m/>
    <s v="OK"/>
    <m/>
    <m/>
    <m/>
    <s v="Polyester Staple Fiber"/>
    <n v="365"/>
    <n v="65.7"/>
    <n v="0"/>
    <x v="361"/>
  </r>
  <r>
    <n v="578"/>
    <d v="2024-03-01T00:00:00"/>
    <x v="1848"/>
    <d v="2024-03-11T00:00:00"/>
    <s v="Raw Material"/>
    <x v="0"/>
    <x v="1229"/>
    <s v="L"/>
    <m/>
    <x v="116"/>
    <x v="46"/>
    <n v="0"/>
    <n v="0"/>
    <x v="20"/>
    <x v="643"/>
    <n v="3395665"/>
    <m/>
    <n v="611219.69999999995"/>
    <m/>
    <m/>
    <m/>
    <m/>
    <m/>
    <m/>
    <m/>
    <m/>
    <m/>
    <m/>
    <m/>
    <s v="OK"/>
    <m/>
    <m/>
    <m/>
    <s v="Comber Noil"/>
    <n v="455"/>
    <n v="81.899999999999991"/>
    <n v="0"/>
    <x v="361"/>
  </r>
  <r>
    <n v="579"/>
    <d v="2024-03-01T00:00:00"/>
    <x v="1849"/>
    <d v="2024-03-11T00:00:00"/>
    <s v="Raw Material"/>
    <x v="0"/>
    <x v="1201"/>
    <s v="L"/>
    <m/>
    <x v="116"/>
    <x v="46"/>
    <n v="0"/>
    <n v="0"/>
    <x v="20"/>
    <x v="643"/>
    <n v="3495765"/>
    <m/>
    <n v="629237.69999999995"/>
    <m/>
    <m/>
    <m/>
    <m/>
    <m/>
    <m/>
    <m/>
    <m/>
    <m/>
    <m/>
    <m/>
    <s v="OK"/>
    <m/>
    <m/>
    <m/>
    <s v="Comber Noil"/>
    <n v="455"/>
    <n v="81.899999999999991"/>
    <n v="0"/>
    <x v="361"/>
  </r>
  <r>
    <n v="580"/>
    <d v="2024-03-01T00:00:00"/>
    <x v="1850"/>
    <d v="2024-03-11T00:00:00"/>
    <s v="Raw Material"/>
    <x v="0"/>
    <x v="1230"/>
    <s v="L"/>
    <m/>
    <x v="116"/>
    <x v="46"/>
    <n v="0"/>
    <n v="0"/>
    <x v="20"/>
    <x v="643"/>
    <n v="3377465"/>
    <m/>
    <n v="607943.69999999995"/>
    <m/>
    <m/>
    <m/>
    <m/>
    <m/>
    <m/>
    <m/>
    <m/>
    <m/>
    <m/>
    <m/>
    <s v="OK"/>
    <m/>
    <m/>
    <m/>
    <s v="Comber Noil"/>
    <n v="455"/>
    <n v="81.899999999999991"/>
    <n v="0"/>
    <x v="361"/>
  </r>
  <r>
    <n v="581"/>
    <d v="2024-03-01T00:00:00"/>
    <x v="1851"/>
    <d v="2024-03-11T00:00:00"/>
    <s v="Raw Material"/>
    <x v="0"/>
    <x v="1231"/>
    <s v="L"/>
    <m/>
    <x v="116"/>
    <x v="46"/>
    <n v="0"/>
    <n v="0"/>
    <x v="20"/>
    <x v="643"/>
    <n v="3400215"/>
    <m/>
    <n v="612038.69999999995"/>
    <m/>
    <m/>
    <m/>
    <m/>
    <m/>
    <m/>
    <m/>
    <m/>
    <m/>
    <m/>
    <m/>
    <s v="OK"/>
    <m/>
    <m/>
    <m/>
    <s v="Comber Noil"/>
    <n v="455"/>
    <n v="81.899999999999991"/>
    <n v="0"/>
    <x v="361"/>
  </r>
  <r>
    <n v="582"/>
    <d v="2024-03-01T00:00:00"/>
    <x v="1852"/>
    <d v="2024-03-11T00:00:00"/>
    <s v="Raw Material"/>
    <x v="0"/>
    <x v="1232"/>
    <s v="L"/>
    <m/>
    <x v="116"/>
    <x v="46"/>
    <n v="0"/>
    <n v="0"/>
    <x v="20"/>
    <x v="643"/>
    <n v="3482115"/>
    <m/>
    <n v="626780.69999999995"/>
    <m/>
    <m/>
    <m/>
    <m/>
    <m/>
    <m/>
    <m/>
    <m/>
    <m/>
    <m/>
    <m/>
    <s v="OK"/>
    <m/>
    <m/>
    <m/>
    <s v="Comber Noil"/>
    <n v="455"/>
    <n v="81.899999999999991"/>
    <n v="0"/>
    <x v="361"/>
  </r>
  <r>
    <n v="583"/>
    <d v="2024-03-01T00:00:00"/>
    <x v="1853"/>
    <d v="2024-03-11T00:00:00"/>
    <s v="Raw Material"/>
    <x v="0"/>
    <x v="1233"/>
    <s v="L"/>
    <m/>
    <x v="116"/>
    <x v="46"/>
    <n v="0"/>
    <n v="0"/>
    <x v="20"/>
    <x v="643"/>
    <n v="3381105"/>
    <m/>
    <n v="608598.9"/>
    <m/>
    <m/>
    <m/>
    <m/>
    <m/>
    <m/>
    <m/>
    <m/>
    <m/>
    <m/>
    <m/>
    <s v="OK"/>
    <m/>
    <m/>
    <m/>
    <s v="Comber Noil"/>
    <n v="455"/>
    <n v="81.900000000000006"/>
    <n v="0"/>
    <x v="361"/>
  </r>
  <r>
    <n v="584"/>
    <d v="2024-03-01T00:00:00"/>
    <x v="1854"/>
    <d v="2024-03-11T00:00:00"/>
    <s v="Raw Material"/>
    <x v="0"/>
    <x v="1234"/>
    <s v="L"/>
    <m/>
    <x v="116"/>
    <x v="46"/>
    <n v="0"/>
    <n v="0"/>
    <x v="20"/>
    <x v="643"/>
    <n v="3498950"/>
    <m/>
    <n v="629811"/>
    <m/>
    <m/>
    <m/>
    <m/>
    <m/>
    <m/>
    <m/>
    <m/>
    <m/>
    <m/>
    <m/>
    <s v="OK"/>
    <m/>
    <m/>
    <m/>
    <s v="Comber Noil"/>
    <n v="455"/>
    <n v="81.900000000000006"/>
    <n v="0"/>
    <x v="361"/>
  </r>
  <r>
    <n v="585"/>
    <d v="2024-03-01T00:00:00"/>
    <x v="1855"/>
    <d v="2024-03-11T00:00:00"/>
    <s v="Raw Material"/>
    <x v="0"/>
    <x v="1235"/>
    <s v="L"/>
    <m/>
    <x v="116"/>
    <x v="46"/>
    <n v="0"/>
    <n v="0"/>
    <x v="20"/>
    <x v="643"/>
    <n v="3242330"/>
    <m/>
    <n v="583619.4"/>
    <m/>
    <m/>
    <m/>
    <m/>
    <m/>
    <m/>
    <m/>
    <m/>
    <m/>
    <m/>
    <m/>
    <s v="OK"/>
    <m/>
    <m/>
    <m/>
    <s v="Comber Noil"/>
    <n v="455"/>
    <n v="81.900000000000006"/>
    <n v="0"/>
    <x v="361"/>
  </r>
  <r>
    <n v="586"/>
    <d v="2024-03-02T00:00:00"/>
    <x v="1856"/>
    <d v="2024-03-11T00:00:00"/>
    <s v="Raw Material"/>
    <x v="0"/>
    <x v="1236"/>
    <s v="L"/>
    <m/>
    <x v="116"/>
    <x v="458"/>
    <n v="0"/>
    <n v="0"/>
    <x v="20"/>
    <x v="643"/>
    <n v="3488895"/>
    <m/>
    <n v="628001.1"/>
    <m/>
    <m/>
    <m/>
    <m/>
    <m/>
    <m/>
    <m/>
    <m/>
    <m/>
    <m/>
    <m/>
    <s v="OK"/>
    <m/>
    <m/>
    <m/>
    <s v="Comber Noil"/>
    <n v="465"/>
    <n v="83.7"/>
    <n v="0"/>
    <x v="283"/>
  </r>
  <r>
    <n v="587"/>
    <d v="2024-03-02T00:00:00"/>
    <x v="1857"/>
    <d v="2024-03-11T00:00:00"/>
    <s v="Raw Material"/>
    <x v="0"/>
    <x v="1237"/>
    <s v="L"/>
    <m/>
    <x v="116"/>
    <x v="458"/>
    <n v="0"/>
    <n v="0"/>
    <x v="20"/>
    <x v="643"/>
    <n v="3553995"/>
    <m/>
    <n v="639719.1"/>
    <m/>
    <m/>
    <m/>
    <m/>
    <m/>
    <m/>
    <m/>
    <m/>
    <m/>
    <m/>
    <m/>
    <s v="OK"/>
    <m/>
    <m/>
    <m/>
    <s v="Comber Noil"/>
    <n v="465"/>
    <n v="83.7"/>
    <n v="0"/>
    <x v="283"/>
  </r>
  <r>
    <n v="588"/>
    <d v="2024-03-05T00:00:00"/>
    <x v="1858"/>
    <d v="2024-03-13T00:00:00"/>
    <s v="Raw Material"/>
    <x v="0"/>
    <x v="1238"/>
    <s v="L"/>
    <m/>
    <x v="116"/>
    <x v="458"/>
    <n v="0"/>
    <n v="0"/>
    <x v="20"/>
    <x v="643"/>
    <n v="3594450"/>
    <m/>
    <n v="647001"/>
    <m/>
    <m/>
    <m/>
    <m/>
    <m/>
    <m/>
    <m/>
    <m/>
    <m/>
    <m/>
    <m/>
    <s v="OK"/>
    <m/>
    <m/>
    <m/>
    <s v="Comber Noil"/>
    <n v="465"/>
    <n v="83.7"/>
    <n v="0"/>
    <x v="144"/>
  </r>
  <r>
    <n v="589"/>
    <d v="2024-03-05T00:00:00"/>
    <x v="1859"/>
    <d v="2024-03-13T00:00:00"/>
    <s v="Raw Material"/>
    <x v="0"/>
    <x v="1239"/>
    <s v="L"/>
    <m/>
    <x v="116"/>
    <x v="458"/>
    <n v="0"/>
    <n v="0"/>
    <x v="20"/>
    <x v="643"/>
    <n v="3299640"/>
    <m/>
    <n v="593935.19999999995"/>
    <m/>
    <m/>
    <m/>
    <m/>
    <m/>
    <m/>
    <m/>
    <m/>
    <m/>
    <m/>
    <m/>
    <s v="OK"/>
    <m/>
    <m/>
    <m/>
    <s v="Comber Noil"/>
    <n v="465"/>
    <n v="83.699999999999989"/>
    <n v="0"/>
    <x v="144"/>
  </r>
  <r>
    <n v="590"/>
    <d v="2024-03-06T00:00:00"/>
    <x v="1860"/>
    <d v="2024-03-13T00:00:00"/>
    <s v="Raw Material"/>
    <x v="0"/>
    <x v="1232"/>
    <s v="L"/>
    <m/>
    <x v="116"/>
    <x v="458"/>
    <n v="0"/>
    <n v="0"/>
    <x v="20"/>
    <x v="643"/>
    <n v="3558645"/>
    <m/>
    <n v="640556.1"/>
    <m/>
    <m/>
    <m/>
    <m/>
    <m/>
    <m/>
    <m/>
    <m/>
    <m/>
    <m/>
    <m/>
    <s v="OK"/>
    <m/>
    <m/>
    <m/>
    <s v="Comber Noil"/>
    <n v="465"/>
    <n v="83.7"/>
    <n v="0"/>
    <x v="362"/>
  </r>
  <r>
    <n v="591"/>
    <d v="2024-03-06T00:00:00"/>
    <x v="1861"/>
    <d v="2024-03-13T00:00:00"/>
    <s v="Raw Material"/>
    <x v="0"/>
    <x v="1240"/>
    <s v="L"/>
    <m/>
    <x v="116"/>
    <x v="458"/>
    <n v="0"/>
    <n v="0"/>
    <x v="20"/>
    <x v="643"/>
    <n v="3355440"/>
    <m/>
    <n v="603979.19999999995"/>
    <m/>
    <m/>
    <m/>
    <m/>
    <m/>
    <m/>
    <m/>
    <m/>
    <m/>
    <m/>
    <m/>
    <s v="OK"/>
    <m/>
    <m/>
    <m/>
    <s v="Comber Noil"/>
    <n v="465"/>
    <n v="83.699999999999989"/>
    <n v="0"/>
    <x v="362"/>
  </r>
  <r>
    <n v="592"/>
    <d v="2024-03-09T00:00:00"/>
    <x v="1862"/>
    <d v="2024-03-13T00:00:00"/>
    <s v="Raw Material"/>
    <x v="0"/>
    <x v="1238"/>
    <s v="L"/>
    <m/>
    <x v="116"/>
    <x v="458"/>
    <n v="0"/>
    <n v="0"/>
    <x v="20"/>
    <x v="643"/>
    <n v="3594450"/>
    <m/>
    <n v="647001"/>
    <m/>
    <m/>
    <m/>
    <m/>
    <m/>
    <m/>
    <m/>
    <m/>
    <m/>
    <m/>
    <m/>
    <s v="OK"/>
    <m/>
    <m/>
    <m/>
    <s v="Comber Noil"/>
    <n v="465"/>
    <n v="83.7"/>
    <n v="0"/>
    <x v="284"/>
  </r>
  <r>
    <n v="593"/>
    <d v="2024-03-09T00:00:00"/>
    <x v="1863"/>
    <d v="2024-03-13T00:00:00"/>
    <s v="Raw Material"/>
    <x v="0"/>
    <x v="1241"/>
    <s v="L"/>
    <m/>
    <x v="116"/>
    <x v="458"/>
    <n v="0"/>
    <n v="0"/>
    <x v="20"/>
    <x v="643"/>
    <n v="3391710"/>
    <m/>
    <n v="610507.79999999993"/>
    <m/>
    <m/>
    <m/>
    <m/>
    <m/>
    <m/>
    <m/>
    <m/>
    <m/>
    <m/>
    <m/>
    <s v="OK"/>
    <m/>
    <m/>
    <m/>
    <s v="Comber Noil"/>
    <n v="465"/>
    <n v="83.699999999999989"/>
    <n v="0"/>
    <x v="284"/>
  </r>
  <r>
    <n v="594"/>
    <d v="2024-03-01T00:00:00"/>
    <x v="1864"/>
    <d v="2024-03-16T00:00:00"/>
    <s v="Raw Material"/>
    <x v="0"/>
    <x v="61"/>
    <s v="L"/>
    <m/>
    <x v="33"/>
    <x v="487"/>
    <n v="0"/>
    <n v="0"/>
    <x v="12"/>
    <x v="773"/>
    <n v="315000"/>
    <m/>
    <n v="56700"/>
    <m/>
    <m/>
    <m/>
    <m/>
    <m/>
    <m/>
    <d v="2024-06-07T00:00:00"/>
    <m/>
    <m/>
    <m/>
    <m/>
    <s v="OK"/>
    <m/>
    <m/>
    <m/>
    <s v="Chemical"/>
    <n v="525"/>
    <n v="94.5"/>
    <n v="0"/>
    <x v="361"/>
  </r>
  <r>
    <n v="595"/>
    <d v="2024-03-01T00:00:00"/>
    <x v="1865"/>
    <d v="2024-03-16T00:00:00"/>
    <s v="Raw Material"/>
    <x v="1"/>
    <x v="1242"/>
    <s v="L"/>
    <m/>
    <x v="123"/>
    <x v="767"/>
    <n v="19910"/>
    <n v="19910"/>
    <x v="12"/>
    <x v="708"/>
    <n v="1562935"/>
    <m/>
    <n v="281328.3"/>
    <m/>
    <m/>
    <m/>
    <m/>
    <m/>
    <m/>
    <m/>
    <m/>
    <m/>
    <m/>
    <m/>
    <s v="OK"/>
    <m/>
    <m/>
    <m/>
    <s v="Chemical"/>
    <n v="78.5"/>
    <n v="14.129999999999999"/>
    <n v="281328.3"/>
    <x v="361"/>
  </r>
  <r>
    <n v="596"/>
    <d v="2024-03-01T00:00:00"/>
    <x v="1866"/>
    <d v="2024-03-16T00:00:00"/>
    <s v="Raw Material"/>
    <x v="1"/>
    <x v="1222"/>
    <s v="L"/>
    <m/>
    <x v="123"/>
    <x v="767"/>
    <n v="19920"/>
    <n v="19920"/>
    <x v="12"/>
    <x v="708"/>
    <n v="1563720"/>
    <m/>
    <n v="281469.59999999998"/>
    <m/>
    <m/>
    <m/>
    <m/>
    <m/>
    <m/>
    <m/>
    <m/>
    <m/>
    <m/>
    <m/>
    <s v="OK"/>
    <m/>
    <m/>
    <m/>
    <s v="Chemical"/>
    <n v="78.5"/>
    <n v="14.129999999999999"/>
    <n v="281469.59999999998"/>
    <x v="361"/>
  </r>
  <r>
    <n v="597"/>
    <d v="2024-03-01T00:00:00"/>
    <x v="1867"/>
    <d v="2024-03-16T00:00:00"/>
    <s v="Raw Material"/>
    <x v="1"/>
    <x v="1243"/>
    <s v="L"/>
    <m/>
    <x v="123"/>
    <x v="767"/>
    <n v="29900"/>
    <n v="29900"/>
    <x v="12"/>
    <x v="708"/>
    <n v="2347150"/>
    <m/>
    <n v="422487"/>
    <m/>
    <m/>
    <m/>
    <m/>
    <m/>
    <m/>
    <m/>
    <m/>
    <m/>
    <m/>
    <m/>
    <s v="OK"/>
    <m/>
    <m/>
    <m/>
    <s v="Chemical"/>
    <n v="78.5"/>
    <n v="14.13"/>
    <n v="422487"/>
    <x v="361"/>
  </r>
  <r>
    <n v="598"/>
    <d v="2024-03-04T00:00:00"/>
    <x v="1868"/>
    <d v="2024-03-16T00:00:00"/>
    <s v="Raw Material"/>
    <x v="1"/>
    <x v="1016"/>
    <s v="L"/>
    <m/>
    <x v="123"/>
    <x v="767"/>
    <n v="29890"/>
    <n v="29890"/>
    <x v="12"/>
    <x v="708"/>
    <n v="2346365"/>
    <m/>
    <n v="422345.7"/>
    <m/>
    <m/>
    <m/>
    <m/>
    <m/>
    <m/>
    <m/>
    <m/>
    <m/>
    <m/>
    <m/>
    <s v="OK"/>
    <m/>
    <m/>
    <m/>
    <s v="Chemical"/>
    <n v="78.5"/>
    <n v="14.13"/>
    <n v="422345.7"/>
    <x v="363"/>
  </r>
  <r>
    <n v="599"/>
    <d v="2024-03-04T00:00:00"/>
    <x v="1869"/>
    <d v="2024-03-16T00:00:00"/>
    <s v="Raw Material"/>
    <x v="1"/>
    <x v="1016"/>
    <s v="L"/>
    <m/>
    <x v="123"/>
    <x v="767"/>
    <n v="29890"/>
    <n v="29890"/>
    <x v="12"/>
    <x v="708"/>
    <n v="2346365"/>
    <m/>
    <n v="422345.7"/>
    <m/>
    <m/>
    <m/>
    <m/>
    <m/>
    <m/>
    <m/>
    <m/>
    <m/>
    <m/>
    <m/>
    <s v="OK"/>
    <m/>
    <m/>
    <m/>
    <s v="Chemical"/>
    <n v="78.5"/>
    <n v="14.13"/>
    <n v="422345.7"/>
    <x v="363"/>
  </r>
  <r>
    <n v="600"/>
    <d v="2024-03-01T00:00:00"/>
    <x v="1870"/>
    <d v="2024-03-16T00:00:00"/>
    <s v="Raw Material"/>
    <x v="0"/>
    <x v="61"/>
    <s v="L"/>
    <m/>
    <x v="120"/>
    <x v="362"/>
    <n v="0"/>
    <n v="0"/>
    <x v="12"/>
    <x v="682"/>
    <n v="150000"/>
    <m/>
    <n v="27000"/>
    <m/>
    <m/>
    <m/>
    <m/>
    <m/>
    <m/>
    <m/>
    <m/>
    <m/>
    <m/>
    <m/>
    <s v="OK"/>
    <m/>
    <m/>
    <m/>
    <s v="Chemical"/>
    <n v="250"/>
    <n v="45"/>
    <n v="0"/>
    <x v="361"/>
  </r>
  <r>
    <n v="601"/>
    <d v="2024-03-01T00:00:00"/>
    <x v="1871"/>
    <d v="2024-03-16T00:00:00"/>
    <s v="Raw Material"/>
    <x v="0"/>
    <x v="1164"/>
    <s v="L"/>
    <m/>
    <x v="77"/>
    <x v="775"/>
    <n v="0"/>
    <n v="0"/>
    <x v="5"/>
    <x v="774"/>
    <n v="171000"/>
    <m/>
    <n v="30780"/>
    <m/>
    <m/>
    <m/>
    <m/>
    <m/>
    <m/>
    <d v="2024-04-15T00:00:00"/>
    <m/>
    <m/>
    <m/>
    <m/>
    <s v="OK"/>
    <m/>
    <m/>
    <m/>
    <s v="DYES"/>
    <n v="2850"/>
    <n v="513"/>
    <n v="0"/>
    <x v="361"/>
  </r>
  <r>
    <n v="602"/>
    <d v="2024-03-02T00:00:00"/>
    <x v="1872"/>
    <d v="2024-03-16T00:00:00"/>
    <s v="Raw Material"/>
    <x v="0"/>
    <x v="135"/>
    <s v="L"/>
    <m/>
    <x v="43"/>
    <x v="282"/>
    <n v="0"/>
    <n v="0"/>
    <x v="5"/>
    <x v="678"/>
    <n v="757500"/>
    <m/>
    <n v="136350"/>
    <m/>
    <m/>
    <m/>
    <m/>
    <m/>
    <m/>
    <d v="2024-06-07T00:00:00"/>
    <m/>
    <m/>
    <m/>
    <m/>
    <s v="OK"/>
    <m/>
    <m/>
    <m/>
    <s v="DYES"/>
    <n v="505"/>
    <n v="90.9"/>
    <n v="0"/>
    <x v="283"/>
  </r>
  <r>
    <n v="603"/>
    <d v="2024-03-03T00:00:00"/>
    <x v="1873"/>
    <d v="2024-03-16T00:00:00"/>
    <s v="Raw Material"/>
    <x v="0"/>
    <x v="321"/>
    <s v="L"/>
    <m/>
    <x v="43"/>
    <x v="282"/>
    <n v="0"/>
    <n v="0"/>
    <x v="5"/>
    <x v="678"/>
    <n v="606000"/>
    <m/>
    <n v="109080"/>
    <m/>
    <m/>
    <m/>
    <m/>
    <m/>
    <m/>
    <d v="2024-06-07T00:00:00"/>
    <m/>
    <m/>
    <m/>
    <m/>
    <s v="OK"/>
    <m/>
    <m/>
    <m/>
    <s v="DYES"/>
    <n v="505"/>
    <n v="90.9"/>
    <n v="0"/>
    <x v="364"/>
  </r>
  <r>
    <n v="604"/>
    <d v="2024-03-03T00:00:00"/>
    <x v="1874"/>
    <d v="2024-03-16T00:00:00"/>
    <s v="Raw Material"/>
    <x v="0"/>
    <x v="15"/>
    <s v="L"/>
    <m/>
    <x v="43"/>
    <x v="282"/>
    <n v="0"/>
    <n v="0"/>
    <x v="5"/>
    <x v="678"/>
    <n v="252500"/>
    <m/>
    <n v="45450"/>
    <m/>
    <m/>
    <m/>
    <m/>
    <m/>
    <m/>
    <d v="2024-06-07T00:00:00"/>
    <m/>
    <m/>
    <m/>
    <m/>
    <s v="OK"/>
    <m/>
    <m/>
    <m/>
    <s v="DYES"/>
    <n v="505"/>
    <n v="90.9"/>
    <n v="0"/>
    <x v="364"/>
  </r>
  <r>
    <n v="605"/>
    <d v="2024-03-01T00:00:00"/>
    <x v="1875"/>
    <d v="2024-03-16T00:00:00"/>
    <s v="Raw Material"/>
    <x v="0"/>
    <x v="1120"/>
    <s v="L"/>
    <m/>
    <x v="77"/>
    <x v="631"/>
    <n v="0"/>
    <n v="0"/>
    <x v="5"/>
    <x v="742"/>
    <n v="1162800"/>
    <m/>
    <n v="209304"/>
    <m/>
    <m/>
    <m/>
    <m/>
    <m/>
    <m/>
    <d v="2024-06-07T00:00:00"/>
    <m/>
    <m/>
    <m/>
    <m/>
    <s v="OK"/>
    <m/>
    <m/>
    <m/>
    <s v="DYES"/>
    <n v="1140"/>
    <n v="205.2"/>
    <n v="0"/>
    <x v="361"/>
  </r>
  <r>
    <n v="606"/>
    <d v="2024-03-01T00:00:00"/>
    <x v="1876"/>
    <d v="2024-03-16T00:00:00"/>
    <s v="Raw Material"/>
    <x v="0"/>
    <x v="150"/>
    <s v="L"/>
    <m/>
    <x v="77"/>
    <x v="631"/>
    <n v="0"/>
    <n v="0"/>
    <x v="5"/>
    <x v="742"/>
    <n v="342000"/>
    <m/>
    <n v="61560"/>
    <m/>
    <m/>
    <m/>
    <m/>
    <m/>
    <m/>
    <d v="2024-06-07T00:00:00"/>
    <m/>
    <m/>
    <m/>
    <m/>
    <s v="OK"/>
    <m/>
    <m/>
    <m/>
    <s v="DYES"/>
    <n v="1140"/>
    <n v="205.2"/>
    <n v="0"/>
    <x v="361"/>
  </r>
  <r>
    <n v="607"/>
    <d v="2024-03-01T00:00:00"/>
    <x v="1877"/>
    <d v="2024-03-16T00:00:00"/>
    <s v="Raw Material"/>
    <x v="0"/>
    <x v="322"/>
    <s v="L"/>
    <m/>
    <x v="42"/>
    <x v="713"/>
    <n v="0"/>
    <n v="0"/>
    <x v="12"/>
    <x v="675"/>
    <n v="875000"/>
    <m/>
    <n v="157500"/>
    <m/>
    <m/>
    <m/>
    <m/>
    <m/>
    <m/>
    <d v="2024-06-07T00:00:00"/>
    <m/>
    <m/>
    <m/>
    <m/>
    <s v="OK"/>
    <m/>
    <m/>
    <m/>
    <s v="Chemical"/>
    <n v="3500"/>
    <n v="630"/>
    <n v="0"/>
    <x v="361"/>
  </r>
  <r>
    <n v="608"/>
    <d v="2024-03-01T00:00:00"/>
    <x v="1878"/>
    <d v="2024-03-16T00:00:00"/>
    <s v="Raw Material"/>
    <x v="0"/>
    <x v="73"/>
    <s v="L"/>
    <m/>
    <x v="33"/>
    <x v="709"/>
    <n v="0"/>
    <n v="0"/>
    <x v="12"/>
    <x v="732"/>
    <n v="672000"/>
    <m/>
    <n v="120960"/>
    <m/>
    <m/>
    <m/>
    <m/>
    <m/>
    <m/>
    <d v="2024-06-07T00:00:00"/>
    <m/>
    <m/>
    <m/>
    <m/>
    <s v="OK"/>
    <m/>
    <m/>
    <m/>
    <s v="Chemical"/>
    <n v="1400"/>
    <n v="252"/>
    <n v="0"/>
    <x v="361"/>
  </r>
  <r>
    <n v="609"/>
    <d v="2024-03-01T00:00:00"/>
    <x v="1879"/>
    <d v="2024-03-16T00:00:00"/>
    <s v="Raw Material"/>
    <x v="0"/>
    <x v="1244"/>
    <s v="L"/>
    <m/>
    <x v="131"/>
    <x v="776"/>
    <n v="0"/>
    <n v="0"/>
    <x v="12"/>
    <x v="775"/>
    <n v="105625"/>
    <m/>
    <n v="19012.5"/>
    <m/>
    <m/>
    <m/>
    <m/>
    <m/>
    <m/>
    <m/>
    <m/>
    <m/>
    <m/>
    <m/>
    <s v="OK"/>
    <m/>
    <m/>
    <m/>
    <s v="Chemical"/>
    <n v="8.4499999999999993"/>
    <n v="1.5209999999999999"/>
    <n v="0"/>
    <x v="361"/>
  </r>
  <r>
    <n v="610"/>
    <d v="2024-03-01T00:00:00"/>
    <x v="1880"/>
    <d v="2024-03-16T00:00:00"/>
    <s v="Raw Material"/>
    <x v="0"/>
    <x v="124"/>
    <s v="L"/>
    <m/>
    <x v="131"/>
    <x v="776"/>
    <n v="0"/>
    <n v="0"/>
    <x v="12"/>
    <x v="775"/>
    <n v="63375"/>
    <m/>
    <n v="11407.5"/>
    <m/>
    <m/>
    <m/>
    <m/>
    <m/>
    <m/>
    <d v="2024-07-10T00:00:00"/>
    <m/>
    <m/>
    <m/>
    <m/>
    <s v="OK"/>
    <m/>
    <m/>
    <m/>
    <s v="Chemical"/>
    <n v="8.4499999999999993"/>
    <n v="1.5209999999999999"/>
    <n v="0"/>
    <x v="361"/>
  </r>
  <r>
    <n v="611"/>
    <d v="2024-03-01T00:00:00"/>
    <x v="1881"/>
    <d v="2024-03-16T00:00:00"/>
    <s v="Raw Material"/>
    <x v="0"/>
    <x v="130"/>
    <s v="L"/>
    <m/>
    <x v="30"/>
    <x v="485"/>
    <n v="0"/>
    <n v="0"/>
    <x v="12"/>
    <x v="687"/>
    <n v="695000"/>
    <m/>
    <n v="125100"/>
    <m/>
    <m/>
    <m/>
    <m/>
    <m/>
    <m/>
    <d v="2024-06-07T00:00:00"/>
    <m/>
    <m/>
    <m/>
    <m/>
    <s v="OK"/>
    <m/>
    <m/>
    <m/>
    <s v="Chemical"/>
    <n v="139"/>
    <n v="25.02"/>
    <n v="0"/>
    <x v="361"/>
  </r>
  <r>
    <n v="612"/>
    <d v="2024-03-01T00:00:00"/>
    <x v="1882"/>
    <d v="2024-03-16T00:00:00"/>
    <s v="Raw Material"/>
    <x v="0"/>
    <x v="130"/>
    <s v="L"/>
    <m/>
    <x v="30"/>
    <x v="485"/>
    <n v="0"/>
    <n v="0"/>
    <x v="12"/>
    <x v="687"/>
    <n v="695000"/>
    <m/>
    <n v="125100"/>
    <m/>
    <m/>
    <m/>
    <m/>
    <m/>
    <m/>
    <d v="2024-06-07T00:00:00"/>
    <m/>
    <m/>
    <m/>
    <m/>
    <s v="OK"/>
    <m/>
    <m/>
    <m/>
    <s v="Chemical"/>
    <n v="139"/>
    <n v="25.02"/>
    <n v="0"/>
    <x v="361"/>
  </r>
  <r>
    <n v="613"/>
    <d v="2024-03-03T00:00:00"/>
    <x v="1883"/>
    <d v="2024-03-16T00:00:00"/>
    <s v="Raw Material"/>
    <x v="0"/>
    <x v="130"/>
    <s v="L"/>
    <m/>
    <x v="30"/>
    <x v="485"/>
    <n v="0"/>
    <n v="0"/>
    <x v="12"/>
    <x v="687"/>
    <n v="695000"/>
    <m/>
    <n v="125100"/>
    <m/>
    <m/>
    <m/>
    <m/>
    <m/>
    <m/>
    <d v="2024-06-07T00:00:00"/>
    <m/>
    <m/>
    <m/>
    <m/>
    <s v="OK"/>
    <m/>
    <m/>
    <m/>
    <s v="Chemical"/>
    <n v="139"/>
    <n v="25.02"/>
    <n v="0"/>
    <x v="364"/>
  </r>
  <r>
    <n v="614"/>
    <d v="2024-03-12T00:00:00"/>
    <x v="1884"/>
    <d v="2024-03-29T00:00:00"/>
    <s v="Raw Material"/>
    <x v="0"/>
    <x v="1245"/>
    <s v="L"/>
    <m/>
    <x v="22"/>
    <x v="682"/>
    <n v="0"/>
    <n v="0"/>
    <x v="14"/>
    <x v="776"/>
    <n v="17623590"/>
    <m/>
    <n v="3172246.1999999997"/>
    <m/>
    <m/>
    <m/>
    <m/>
    <m/>
    <m/>
    <m/>
    <m/>
    <m/>
    <m/>
    <m/>
    <s v="OK"/>
    <m/>
    <m/>
    <m/>
    <s v="FABRIC"/>
    <n v="1257.9293361884368"/>
    <n v="226.42728051391862"/>
    <n v="0"/>
    <x v="288"/>
  </r>
  <r>
    <n v="615"/>
    <d v="2024-03-24T00:00:00"/>
    <x v="1885"/>
    <d v="2024-03-29T00:00:00"/>
    <s v="Raw Material"/>
    <x v="0"/>
    <x v="1246"/>
    <s v="L"/>
    <m/>
    <x v="22"/>
    <x v="777"/>
    <n v="0"/>
    <n v="0"/>
    <x v="14"/>
    <x v="776"/>
    <n v="13653030"/>
    <m/>
    <n v="2457545.4"/>
    <m/>
    <m/>
    <m/>
    <m/>
    <m/>
    <m/>
    <m/>
    <m/>
    <m/>
    <m/>
    <m/>
    <s v="OK"/>
    <m/>
    <m/>
    <m/>
    <s v="FABRIC"/>
    <n v="1244.2385856192473"/>
    <n v="223.96294541146449"/>
    <n v="0"/>
    <x v="165"/>
  </r>
  <r>
    <n v="616"/>
    <d v="2024-03-01T00:00:00"/>
    <x v="1886"/>
    <d v="2024-03-29T00:00:00"/>
    <s v="Raw Material"/>
    <x v="0"/>
    <x v="1247"/>
    <s v="L"/>
    <m/>
    <x v="22"/>
    <x v="778"/>
    <n v="0"/>
    <n v="0"/>
    <x v="14"/>
    <x v="776"/>
    <n v="15862148"/>
    <m/>
    <n v="2855186.6399999997"/>
    <m/>
    <m/>
    <m/>
    <m/>
    <m/>
    <m/>
    <m/>
    <m/>
    <m/>
    <m/>
    <m/>
    <s v="OK"/>
    <m/>
    <m/>
    <m/>
    <s v="FABRIC"/>
    <n v="1263.1110049370918"/>
    <n v="227.35998088867652"/>
    <n v="0"/>
    <x v="361"/>
  </r>
  <r>
    <n v="617"/>
    <d v="2024-03-07T00:00:00"/>
    <x v="1887"/>
    <d v="2024-03-29T00:00:00"/>
    <s v="Raw Material"/>
    <x v="0"/>
    <x v="1248"/>
    <s v="L"/>
    <m/>
    <x v="12"/>
    <x v="671"/>
    <n v="0"/>
    <n v="0"/>
    <x v="2"/>
    <x v="770"/>
    <n v="10980000"/>
    <m/>
    <n v="1976400"/>
    <m/>
    <m/>
    <m/>
    <m/>
    <m/>
    <m/>
    <d v="2024-07-10T00:00:00"/>
    <m/>
    <m/>
    <m/>
    <m/>
    <s v="OK"/>
    <m/>
    <m/>
    <m/>
    <s v="FABRIC"/>
    <n v="1004.4826639831672"/>
    <n v="180.8068795169701"/>
    <n v="0"/>
    <x v="365"/>
  </r>
  <r>
    <n v="618"/>
    <d v="2024-03-15T00:00:00"/>
    <x v="1888"/>
    <d v="2024-03-29T00:00:00"/>
    <s v="Raw Material"/>
    <x v="0"/>
    <x v="975"/>
    <s v="L"/>
    <m/>
    <x v="106"/>
    <x v="154"/>
    <n v="0"/>
    <n v="0"/>
    <x v="10"/>
    <x v="777"/>
    <n v="1599000"/>
    <m/>
    <n v="287820"/>
    <m/>
    <m/>
    <m/>
    <m/>
    <m/>
    <m/>
    <m/>
    <m/>
    <m/>
    <m/>
    <m/>
    <s v="OK"/>
    <m/>
    <m/>
    <m/>
    <s v="YARN"/>
    <n v="903.90050876201246"/>
    <n v="162.70209157716224"/>
    <n v="0"/>
    <x v="149"/>
  </r>
  <r>
    <n v="619"/>
    <d v="2024-03-29T00:00:00"/>
    <x v="1889"/>
    <d v="2024-03-29T00:00:00"/>
    <s v="Raw Material"/>
    <x v="0"/>
    <x v="129"/>
    <s v="L"/>
    <m/>
    <x v="14"/>
    <x v="704"/>
    <n v="0"/>
    <n v="0"/>
    <x v="6"/>
    <x v="778"/>
    <n v="2387100"/>
    <m/>
    <n v="429678"/>
    <m/>
    <m/>
    <m/>
    <m/>
    <m/>
    <m/>
    <m/>
    <m/>
    <m/>
    <m/>
    <m/>
    <s v="OK"/>
    <m/>
    <m/>
    <m/>
    <s v="YARN"/>
    <n v="452.10227272727275"/>
    <n v="81.378409090909088"/>
    <n v="0"/>
    <x v="366"/>
  </r>
  <r>
    <n v="620"/>
    <d v="2024-03-09T00:00:00"/>
    <x v="1890"/>
    <d v="2024-03-29T00:00:00"/>
    <s v="Raw Material"/>
    <x v="0"/>
    <x v="387"/>
    <s v="L"/>
    <m/>
    <x v="110"/>
    <x v="578"/>
    <n v="0"/>
    <n v="0"/>
    <x v="3"/>
    <x v="779"/>
    <n v="2032800"/>
    <m/>
    <n v="365904"/>
    <m/>
    <m/>
    <m/>
    <m/>
    <m/>
    <m/>
    <m/>
    <m/>
    <m/>
    <m/>
    <m/>
    <s v="OK"/>
    <m/>
    <m/>
    <m/>
    <s v="YARN"/>
    <n v="509.21843687374752"/>
    <n v="91.659318637274552"/>
    <n v="0"/>
    <x v="284"/>
  </r>
  <r>
    <n v="621"/>
    <d v="2024-03-09T00:00:00"/>
    <x v="1891"/>
    <d v="2024-03-29T00:00:00"/>
    <s v="Raw Material"/>
    <x v="0"/>
    <x v="1249"/>
    <s v="L"/>
    <m/>
    <x v="110"/>
    <x v="779"/>
    <n v="0"/>
    <n v="0"/>
    <x v="3"/>
    <x v="780"/>
    <n v="475000"/>
    <m/>
    <n v="85500"/>
    <m/>
    <m/>
    <m/>
    <m/>
    <m/>
    <m/>
    <m/>
    <m/>
    <m/>
    <m/>
    <m/>
    <s v="OK"/>
    <m/>
    <m/>
    <m/>
    <s v="YARN"/>
    <n v="551.04408352668213"/>
    <n v="99.187935034802791"/>
    <n v="0"/>
    <x v="284"/>
  </r>
  <r>
    <n v="622"/>
    <d v="2024-03-01T00:00:00"/>
    <x v="1892"/>
    <d v="2024-03-29T00:00:00"/>
    <s v="Raw Material"/>
    <x v="0"/>
    <x v="927"/>
    <s v="L"/>
    <m/>
    <x v="110"/>
    <x v="578"/>
    <n v="0"/>
    <n v="0"/>
    <x v="3"/>
    <x v="781"/>
    <n v="1155000"/>
    <m/>
    <n v="207900"/>
    <m/>
    <m/>
    <m/>
    <m/>
    <m/>
    <m/>
    <d v="2024-06-07T00:00:00"/>
    <m/>
    <m/>
    <m/>
    <m/>
    <s v="OK"/>
    <m/>
    <m/>
    <m/>
    <s v="YARN"/>
    <n v="509.25925925925924"/>
    <n v="91.666666666666671"/>
    <n v="0"/>
    <x v="361"/>
  </r>
  <r>
    <n v="623"/>
    <d v="2024-03-01T00:00:00"/>
    <x v="1893"/>
    <d v="2024-03-29T00:00:00"/>
    <s v="Raw Material"/>
    <x v="0"/>
    <x v="638"/>
    <s v="L"/>
    <m/>
    <x v="110"/>
    <x v="595"/>
    <n v="0"/>
    <n v="0"/>
    <x v="3"/>
    <x v="782"/>
    <n v="2430000"/>
    <m/>
    <n v="437400"/>
    <m/>
    <m/>
    <m/>
    <m/>
    <m/>
    <m/>
    <m/>
    <m/>
    <m/>
    <m/>
    <m/>
    <s v="OK"/>
    <m/>
    <m/>
    <m/>
    <s v="YARN"/>
    <n v="535.71428571428567"/>
    <n v="96.428571428571431"/>
    <n v="0"/>
    <x v="361"/>
  </r>
  <r>
    <n v="624"/>
    <d v="2024-03-01T00:00:00"/>
    <x v="1894"/>
    <d v="2024-03-29T00:00:00"/>
    <s v="Raw Material"/>
    <x v="0"/>
    <x v="927"/>
    <s v="L"/>
    <m/>
    <x v="110"/>
    <x v="578"/>
    <n v="0"/>
    <n v="0"/>
    <x v="3"/>
    <x v="781"/>
    <n v="1155000"/>
    <m/>
    <n v="207900"/>
    <m/>
    <m/>
    <m/>
    <m/>
    <m/>
    <m/>
    <m/>
    <m/>
    <m/>
    <m/>
    <m/>
    <s v="OK"/>
    <m/>
    <m/>
    <m/>
    <s v="YARN"/>
    <n v="509.25925925925924"/>
    <n v="91.666666666666671"/>
    <n v="0"/>
    <x v="361"/>
  </r>
  <r>
    <n v="625"/>
    <d v="2024-03-01T00:00:00"/>
    <x v="1895"/>
    <d v="2024-03-29T00:00:00"/>
    <s v="Raw Material"/>
    <x v="0"/>
    <x v="1250"/>
    <s v="L"/>
    <m/>
    <x v="110"/>
    <x v="595"/>
    <n v="0"/>
    <n v="0"/>
    <x v="3"/>
    <x v="783"/>
    <n v="1725300"/>
    <m/>
    <n v="310554"/>
    <m/>
    <m/>
    <m/>
    <m/>
    <m/>
    <m/>
    <m/>
    <m/>
    <m/>
    <m/>
    <m/>
    <s v="OK"/>
    <m/>
    <m/>
    <m/>
    <s v="YARN"/>
    <n v="535.6411052468178"/>
    <n v="96.415398944427196"/>
    <n v="0"/>
    <x v="361"/>
  </r>
  <r>
    <n v="626"/>
    <d v="2024-03-01T00:00:00"/>
    <x v="1896"/>
    <d v="2024-03-29T00:00:00"/>
    <s v="Raw Material"/>
    <x v="0"/>
    <x v="1251"/>
    <s v="L"/>
    <m/>
    <x v="110"/>
    <x v="779"/>
    <n v="0"/>
    <n v="0"/>
    <x v="3"/>
    <x v="784"/>
    <n v="725000"/>
    <m/>
    <n v="130500"/>
    <m/>
    <m/>
    <m/>
    <m/>
    <m/>
    <m/>
    <m/>
    <m/>
    <m/>
    <m/>
    <m/>
    <s v="OK"/>
    <m/>
    <m/>
    <m/>
    <s v="YARN"/>
    <n v="551.33079847908743"/>
    <n v="99.239543726235738"/>
    <n v="0"/>
    <x v="361"/>
  </r>
  <r>
    <n v="627"/>
    <d v="2024-03-04T00:00:00"/>
    <x v="1897"/>
    <d v="2024-03-29T00:00:00"/>
    <s v="Raw Material"/>
    <x v="0"/>
    <x v="927"/>
    <s v="L"/>
    <m/>
    <x v="110"/>
    <x v="578"/>
    <n v="0"/>
    <n v="0"/>
    <x v="3"/>
    <x v="781"/>
    <n v="1155000"/>
    <m/>
    <n v="207900"/>
    <m/>
    <m/>
    <m/>
    <m/>
    <m/>
    <m/>
    <m/>
    <m/>
    <m/>
    <m/>
    <m/>
    <s v="OK"/>
    <m/>
    <m/>
    <m/>
    <s v="YARN"/>
    <n v="509.25925925925924"/>
    <n v="91.666666666666671"/>
    <n v="0"/>
    <x v="363"/>
  </r>
  <r>
    <n v="628"/>
    <d v="2024-03-04T00:00:00"/>
    <x v="1898"/>
    <d v="2024-03-29T00:00:00"/>
    <s v="Raw Material"/>
    <x v="0"/>
    <x v="638"/>
    <s v="L"/>
    <m/>
    <x v="110"/>
    <x v="779"/>
    <n v="0"/>
    <n v="0"/>
    <x v="3"/>
    <x v="782"/>
    <n v="2500000"/>
    <m/>
    <n v="450000"/>
    <m/>
    <m/>
    <m/>
    <m/>
    <m/>
    <m/>
    <m/>
    <m/>
    <m/>
    <m/>
    <m/>
    <s v="OK"/>
    <m/>
    <m/>
    <m/>
    <s v="YARN"/>
    <n v="551.14638447971777"/>
    <n v="99.206349206349202"/>
    <n v="0"/>
    <x v="363"/>
  </r>
  <r>
    <n v="629"/>
    <d v="2024-03-01T00:00:00"/>
    <x v="1899"/>
    <d v="2024-03-29T00:00:00"/>
    <s v="Raw Material"/>
    <x v="2"/>
    <x v="1252"/>
    <s v="L"/>
    <m/>
    <x v="0"/>
    <x v="725"/>
    <n v="39512"/>
    <n v="47262"/>
    <x v="0"/>
    <x v="0"/>
    <n v="24660472"/>
    <m/>
    <n v="4438884.96"/>
    <m/>
    <m/>
    <m/>
    <m/>
    <m/>
    <m/>
    <m/>
    <m/>
    <m/>
    <m/>
    <m/>
    <s v="OK"/>
    <m/>
    <m/>
    <m/>
    <s v="Raw Cotton"/>
    <n v="521.7822351995261"/>
    <n v="93.920802335914686"/>
    <n v="3710998.741896661"/>
    <x v="361"/>
  </r>
  <r>
    <n v="630"/>
    <d v="2024-03-08T00:00:00"/>
    <x v="1900"/>
    <d v="2024-03-29T00:00:00"/>
    <s v="Raw Material"/>
    <x v="1"/>
    <x v="1253"/>
    <s v="L"/>
    <m/>
    <x v="0"/>
    <x v="167"/>
    <n v="46801"/>
    <n v="46801"/>
    <x v="0"/>
    <x v="0"/>
    <n v="26206754"/>
    <m/>
    <n v="4717215.72"/>
    <m/>
    <m/>
    <m/>
    <m/>
    <m/>
    <m/>
    <m/>
    <m/>
    <m/>
    <m/>
    <m/>
    <s v="OK"/>
    <m/>
    <m/>
    <m/>
    <s v="Raw Cotton"/>
    <n v="559.96141108095981"/>
    <n v="100.79305399457276"/>
    <n v="4717215.72"/>
    <x v="146"/>
  </r>
  <r>
    <n v="631"/>
    <d v="2024-03-30T00:00:00"/>
    <x v="1901"/>
    <d v="2024-03-29T00:00:00"/>
    <s v="Raw Material"/>
    <x v="0"/>
    <x v="1254"/>
    <s v="L"/>
    <m/>
    <x v="116"/>
    <x v="138"/>
    <n v="0"/>
    <n v="0"/>
    <x v="20"/>
    <x v="643"/>
    <n v="3519840"/>
    <m/>
    <n v="633571.19999999995"/>
    <m/>
    <m/>
    <m/>
    <m/>
    <m/>
    <m/>
    <m/>
    <m/>
    <m/>
    <m/>
    <m/>
    <s v="OK"/>
    <m/>
    <m/>
    <m/>
    <s v="Comber Noil"/>
    <n v="480"/>
    <n v="86.399999999999991"/>
    <n v="0"/>
    <x v="290"/>
  </r>
  <r>
    <n v="632"/>
    <d v="2024-03-30T00:00:00"/>
    <x v="1902"/>
    <d v="2024-03-29T00:00:00"/>
    <s v="Raw Material"/>
    <x v="0"/>
    <x v="1255"/>
    <s v="L"/>
    <m/>
    <x v="116"/>
    <x v="138"/>
    <n v="0"/>
    <n v="0"/>
    <x v="20"/>
    <x v="643"/>
    <n v="3768000"/>
    <m/>
    <n v="678240"/>
    <m/>
    <m/>
    <m/>
    <m/>
    <m/>
    <m/>
    <m/>
    <m/>
    <m/>
    <m/>
    <m/>
    <s v="OK"/>
    <m/>
    <m/>
    <m/>
    <s v="Comber Noil"/>
    <n v="480"/>
    <n v="86.4"/>
    <n v="0"/>
    <x v="290"/>
  </r>
  <r>
    <n v="633"/>
    <d v="2024-03-31T00:00:00"/>
    <x v="1903"/>
    <d v="2024-03-29T00:00:00"/>
    <s v="Raw Material"/>
    <x v="0"/>
    <x v="1256"/>
    <s v="L"/>
    <m/>
    <x v="116"/>
    <x v="138"/>
    <n v="0"/>
    <n v="0"/>
    <x v="20"/>
    <x v="643"/>
    <n v="3844800"/>
    <m/>
    <n v="692064"/>
    <m/>
    <m/>
    <m/>
    <m/>
    <m/>
    <m/>
    <m/>
    <m/>
    <m/>
    <m/>
    <m/>
    <s v="OK"/>
    <m/>
    <m/>
    <m/>
    <s v="Comber Noil"/>
    <n v="480"/>
    <n v="86.4"/>
    <n v="0"/>
    <x v="291"/>
  </r>
  <r>
    <n v="634"/>
    <d v="2024-03-31T00:00:00"/>
    <x v="1904"/>
    <d v="2024-03-29T00:00:00"/>
    <s v="Raw Material"/>
    <x v="0"/>
    <x v="1257"/>
    <s v="L"/>
    <m/>
    <x v="116"/>
    <x v="138"/>
    <n v="0"/>
    <n v="0"/>
    <x v="20"/>
    <x v="643"/>
    <n v="3205920"/>
    <m/>
    <n v="577065.6"/>
    <m/>
    <m/>
    <m/>
    <m/>
    <m/>
    <m/>
    <m/>
    <m/>
    <m/>
    <m/>
    <m/>
    <s v="OK"/>
    <m/>
    <m/>
    <m/>
    <s v="Comber Noil"/>
    <n v="480"/>
    <n v="86.399999999999991"/>
    <n v="0"/>
    <x v="291"/>
  </r>
  <r>
    <n v="635"/>
    <d v="2024-03-13T00:00:00"/>
    <x v="1905"/>
    <d v="2024-03-29T00:00:00"/>
    <s v="Raw Material"/>
    <x v="0"/>
    <x v="1258"/>
    <s v="L"/>
    <m/>
    <x v="116"/>
    <x v="138"/>
    <n v="0"/>
    <n v="0"/>
    <x v="20"/>
    <x v="643"/>
    <n v="3787200"/>
    <m/>
    <n v="681696"/>
    <m/>
    <m/>
    <m/>
    <m/>
    <m/>
    <m/>
    <m/>
    <m/>
    <m/>
    <m/>
    <m/>
    <s v="OK"/>
    <m/>
    <m/>
    <m/>
    <s v="Comber Noil"/>
    <n v="480"/>
    <n v="86.4"/>
    <n v="0"/>
    <x v="148"/>
  </r>
  <r>
    <n v="636"/>
    <d v="2024-03-13T00:00:00"/>
    <x v="1906"/>
    <d v="2024-03-29T00:00:00"/>
    <s v="Raw Material"/>
    <x v="0"/>
    <x v="1259"/>
    <s v="L"/>
    <m/>
    <x v="116"/>
    <x v="138"/>
    <n v="0"/>
    <n v="0"/>
    <x v="20"/>
    <x v="643"/>
    <n v="3654240"/>
    <m/>
    <n v="657763.19999999995"/>
    <m/>
    <m/>
    <m/>
    <m/>
    <m/>
    <m/>
    <m/>
    <m/>
    <m/>
    <m/>
    <m/>
    <s v="OK"/>
    <m/>
    <m/>
    <m/>
    <s v="Comber Noil"/>
    <n v="480"/>
    <n v="86.399999999999991"/>
    <n v="0"/>
    <x v="148"/>
  </r>
  <r>
    <n v="637"/>
    <d v="2024-03-15T00:00:00"/>
    <x v="1907"/>
    <d v="2024-03-29T00:00:00"/>
    <s v="Raw Material"/>
    <x v="0"/>
    <x v="1260"/>
    <s v="L"/>
    <m/>
    <x v="116"/>
    <x v="138"/>
    <n v="0"/>
    <n v="0"/>
    <x v="20"/>
    <x v="643"/>
    <n v="3454080"/>
    <m/>
    <n v="621734.40000000002"/>
    <m/>
    <m/>
    <m/>
    <m/>
    <m/>
    <m/>
    <m/>
    <m/>
    <m/>
    <m/>
    <m/>
    <s v="OK"/>
    <m/>
    <m/>
    <m/>
    <s v="Comber Noil"/>
    <n v="480"/>
    <n v="86.4"/>
    <n v="0"/>
    <x v="149"/>
  </r>
  <r>
    <n v="638"/>
    <d v="2024-03-15T00:00:00"/>
    <x v="1908"/>
    <d v="2024-03-29T00:00:00"/>
    <s v="Raw Material"/>
    <x v="0"/>
    <x v="1261"/>
    <s v="L"/>
    <m/>
    <x v="116"/>
    <x v="138"/>
    <n v="0"/>
    <n v="0"/>
    <x v="20"/>
    <x v="643"/>
    <n v="3534240"/>
    <m/>
    <n v="636163.19999999995"/>
    <m/>
    <m/>
    <m/>
    <m/>
    <m/>
    <m/>
    <m/>
    <m/>
    <m/>
    <m/>
    <m/>
    <s v="OK"/>
    <m/>
    <m/>
    <m/>
    <s v="Comber Noil"/>
    <n v="480"/>
    <n v="86.399999999999991"/>
    <n v="0"/>
    <x v="149"/>
  </r>
  <r>
    <n v="639"/>
    <d v="2024-03-16T00:00:00"/>
    <x v="1909"/>
    <d v="2024-03-29T00:00:00"/>
    <s v="Raw Material"/>
    <x v="0"/>
    <x v="1259"/>
    <s v="L"/>
    <m/>
    <x v="116"/>
    <x v="138"/>
    <n v="0"/>
    <n v="0"/>
    <x v="20"/>
    <x v="643"/>
    <n v="3654240"/>
    <m/>
    <n v="657763.19999999995"/>
    <m/>
    <m/>
    <m/>
    <m/>
    <m/>
    <m/>
    <m/>
    <m/>
    <m/>
    <m/>
    <m/>
    <s v="OK"/>
    <m/>
    <m/>
    <m/>
    <s v="Comber Noil"/>
    <n v="480"/>
    <n v="86.399999999999991"/>
    <n v="0"/>
    <x v="151"/>
  </r>
  <r>
    <n v="640"/>
    <d v="2024-03-16T00:00:00"/>
    <x v="1910"/>
    <d v="2024-03-29T00:00:00"/>
    <s v="Raw Material"/>
    <x v="0"/>
    <x v="1262"/>
    <s v="L"/>
    <m/>
    <x v="116"/>
    <x v="138"/>
    <n v="0"/>
    <n v="0"/>
    <x v="20"/>
    <x v="643"/>
    <n v="3577440"/>
    <m/>
    <n v="643939.19999999995"/>
    <m/>
    <m/>
    <m/>
    <m/>
    <m/>
    <m/>
    <m/>
    <m/>
    <m/>
    <m/>
    <m/>
    <s v="OK"/>
    <m/>
    <m/>
    <m/>
    <s v="Comber Noil"/>
    <n v="480"/>
    <n v="86.399999999999991"/>
    <n v="0"/>
    <x v="151"/>
  </r>
  <r>
    <n v="641"/>
    <d v="2024-03-18T00:00:00"/>
    <x v="1911"/>
    <d v="2024-03-29T00:00:00"/>
    <s v="Raw Material"/>
    <x v="0"/>
    <x v="1263"/>
    <s v="L"/>
    <m/>
    <x v="116"/>
    <x v="130"/>
    <n v="0"/>
    <n v="0"/>
    <x v="20"/>
    <x v="643"/>
    <n v="3841600"/>
    <m/>
    <n v="691488"/>
    <m/>
    <m/>
    <m/>
    <m/>
    <m/>
    <m/>
    <m/>
    <m/>
    <m/>
    <m/>
    <m/>
    <s v="OK"/>
    <m/>
    <m/>
    <m/>
    <s v="Comber Noil"/>
    <n v="490"/>
    <n v="88.2"/>
    <n v="0"/>
    <x v="150"/>
  </r>
  <r>
    <n v="642"/>
    <d v="2024-03-19T00:00:00"/>
    <x v="1912"/>
    <d v="2024-03-29T00:00:00"/>
    <s v="Raw Material"/>
    <x v="0"/>
    <x v="1264"/>
    <s v="L"/>
    <m/>
    <x v="116"/>
    <x v="130"/>
    <n v="0"/>
    <n v="0"/>
    <x v="20"/>
    <x v="643"/>
    <n v="3934700"/>
    <m/>
    <n v="708246"/>
    <m/>
    <m/>
    <m/>
    <m/>
    <m/>
    <m/>
    <m/>
    <m/>
    <m/>
    <m/>
    <m/>
    <s v="OK"/>
    <m/>
    <m/>
    <m/>
    <s v="Comber Noil"/>
    <n v="490"/>
    <n v="88.2"/>
    <n v="0"/>
    <x v="289"/>
  </r>
  <r>
    <n v="643"/>
    <d v="2024-03-19T00:00:00"/>
    <x v="1913"/>
    <d v="2024-03-29T00:00:00"/>
    <s v="Raw Material"/>
    <x v="0"/>
    <x v="1265"/>
    <s v="L"/>
    <m/>
    <x v="116"/>
    <x v="130"/>
    <n v="0"/>
    <n v="0"/>
    <x v="20"/>
    <x v="643"/>
    <n v="3403540"/>
    <m/>
    <n v="612637.19999999995"/>
    <m/>
    <m/>
    <m/>
    <m/>
    <m/>
    <m/>
    <m/>
    <m/>
    <m/>
    <m/>
    <m/>
    <s v="OK"/>
    <m/>
    <m/>
    <m/>
    <s v="Comber Noil"/>
    <n v="490"/>
    <n v="88.199999999999989"/>
    <n v="0"/>
    <x v="289"/>
  </r>
  <r>
    <n v="644"/>
    <d v="2024-03-20T00:00:00"/>
    <x v="1914"/>
    <d v="2024-03-29T00:00:00"/>
    <s v="Raw Material"/>
    <x v="0"/>
    <x v="1266"/>
    <s v="L"/>
    <m/>
    <x v="116"/>
    <x v="130"/>
    <n v="0"/>
    <n v="0"/>
    <x v="20"/>
    <x v="643"/>
    <n v="3792600"/>
    <m/>
    <n v="682668"/>
    <m/>
    <m/>
    <m/>
    <m/>
    <m/>
    <m/>
    <m/>
    <m/>
    <m/>
    <m/>
    <m/>
    <s v="OK"/>
    <m/>
    <m/>
    <m/>
    <s v="Comber Noil"/>
    <n v="490"/>
    <n v="88.2"/>
    <n v="0"/>
    <x v="153"/>
  </r>
  <r>
    <n v="645"/>
    <d v="2024-03-20T00:00:00"/>
    <x v="1915"/>
    <d v="2024-03-29T00:00:00"/>
    <s v="Raw Material"/>
    <x v="0"/>
    <x v="1267"/>
    <s v="L"/>
    <m/>
    <x v="116"/>
    <x v="130"/>
    <n v="0"/>
    <n v="0"/>
    <x v="20"/>
    <x v="643"/>
    <n v="3432940"/>
    <m/>
    <n v="617929.19999999995"/>
    <m/>
    <m/>
    <m/>
    <m/>
    <m/>
    <m/>
    <m/>
    <m/>
    <m/>
    <m/>
    <m/>
    <s v="OK"/>
    <m/>
    <m/>
    <m/>
    <s v="Comber Noil"/>
    <n v="490"/>
    <n v="88.199999999999989"/>
    <n v="0"/>
    <x v="153"/>
  </r>
  <r>
    <n v="646"/>
    <d v="2024-03-22T00:00:00"/>
    <x v="1916"/>
    <d v="2024-03-29T00:00:00"/>
    <s v="Raw Material"/>
    <x v="0"/>
    <x v="1268"/>
    <s v="L"/>
    <m/>
    <x v="116"/>
    <x v="130"/>
    <n v="0"/>
    <n v="0"/>
    <x v="20"/>
    <x v="643"/>
    <n v="3871000"/>
    <m/>
    <n v="696780"/>
    <m/>
    <m/>
    <m/>
    <m/>
    <m/>
    <m/>
    <m/>
    <m/>
    <m/>
    <m/>
    <m/>
    <s v="OK"/>
    <m/>
    <m/>
    <m/>
    <s v="Comber Noil"/>
    <n v="490"/>
    <n v="88.2"/>
    <n v="0"/>
    <x v="285"/>
  </r>
  <r>
    <n v="647"/>
    <d v="2024-03-23T00:00:00"/>
    <x v="1917"/>
    <d v="2024-03-29T00:00:00"/>
    <s v="Raw Material"/>
    <x v="0"/>
    <x v="1269"/>
    <s v="L"/>
    <m/>
    <x v="116"/>
    <x v="130"/>
    <n v="0"/>
    <n v="0"/>
    <x v="20"/>
    <x v="643"/>
    <n v="3758300"/>
    <m/>
    <n v="676494"/>
    <m/>
    <m/>
    <m/>
    <m/>
    <m/>
    <m/>
    <m/>
    <m/>
    <m/>
    <m/>
    <m/>
    <s v="OK"/>
    <m/>
    <m/>
    <m/>
    <s v="Comber Noil"/>
    <n v="490"/>
    <n v="88.2"/>
    <n v="0"/>
    <x v="286"/>
  </r>
  <r>
    <n v="648"/>
    <d v="2024-03-23T00:00:00"/>
    <x v="1918"/>
    <d v="2024-03-29T00:00:00"/>
    <s v="Raw Material"/>
    <x v="0"/>
    <x v="1270"/>
    <s v="L"/>
    <m/>
    <x v="116"/>
    <x v="130"/>
    <n v="0"/>
    <n v="0"/>
    <x v="20"/>
    <x v="643"/>
    <n v="3691170"/>
    <m/>
    <n v="664410.6"/>
    <m/>
    <m/>
    <m/>
    <m/>
    <m/>
    <m/>
    <m/>
    <m/>
    <m/>
    <m/>
    <m/>
    <s v="OK"/>
    <m/>
    <m/>
    <m/>
    <s v="Comber Noil"/>
    <n v="490"/>
    <n v="88.2"/>
    <n v="0"/>
    <x v="286"/>
  </r>
  <r>
    <n v="649"/>
    <d v="2024-03-18T00:00:00"/>
    <x v="1919"/>
    <d v="2024-03-29T00:00:00"/>
    <s v="Raw Material"/>
    <x v="0"/>
    <x v="1271"/>
    <s v="L"/>
    <m/>
    <x v="116"/>
    <x v="130"/>
    <n v="0"/>
    <n v="0"/>
    <x v="20"/>
    <x v="643"/>
    <n v="3521140"/>
    <m/>
    <n v="633805.19999999995"/>
    <m/>
    <m/>
    <m/>
    <m/>
    <m/>
    <m/>
    <m/>
    <m/>
    <m/>
    <m/>
    <m/>
    <s v="OK"/>
    <m/>
    <m/>
    <m/>
    <s v="Comber Noil"/>
    <n v="490"/>
    <n v="88.199999999999989"/>
    <n v="0"/>
    <x v="150"/>
  </r>
  <r>
    <n v="650"/>
    <d v="2024-04-01T00:00:00"/>
    <x v="1920"/>
    <d v="2024-04-16T00:00:00"/>
    <s v="Raw Material"/>
    <x v="1"/>
    <x v="1272"/>
    <s v="L"/>
    <m/>
    <x v="123"/>
    <x v="767"/>
    <n v="9650"/>
    <n v="9650"/>
    <x v="12"/>
    <x v="708"/>
    <n v="757525"/>
    <m/>
    <n v="136354.5"/>
    <m/>
    <m/>
    <m/>
    <m/>
    <m/>
    <m/>
    <m/>
    <m/>
    <m/>
    <m/>
    <m/>
    <s v="OK"/>
    <m/>
    <m/>
    <m/>
    <s v="Chemical"/>
    <n v="78.5"/>
    <n v="14.13"/>
    <n v="136354.5"/>
    <x v="157"/>
  </r>
  <r>
    <n v="651"/>
    <d v="2024-04-01T00:00:00"/>
    <x v="1921"/>
    <d v="2024-04-16T00:00:00"/>
    <s v="Raw Material"/>
    <x v="1"/>
    <x v="1273"/>
    <s v="L"/>
    <m/>
    <x v="123"/>
    <x v="767"/>
    <n v="29478"/>
    <n v="29478"/>
    <x v="12"/>
    <x v="708"/>
    <n v="2314023"/>
    <m/>
    <n v="416524.13999999996"/>
    <m/>
    <m/>
    <m/>
    <m/>
    <m/>
    <m/>
    <m/>
    <m/>
    <m/>
    <m/>
    <m/>
    <s v="OK"/>
    <m/>
    <m/>
    <m/>
    <s v="Chemical"/>
    <n v="78.5"/>
    <n v="14.129999999999999"/>
    <n v="416524.13999999996"/>
    <x v="157"/>
  </r>
  <r>
    <n v="652"/>
    <d v="2024-04-01T00:00:00"/>
    <x v="1922"/>
    <d v="2024-04-16T00:00:00"/>
    <s v="Raw Material"/>
    <x v="1"/>
    <x v="1274"/>
    <s v="L"/>
    <m/>
    <x v="123"/>
    <x v="767"/>
    <n v="29448"/>
    <n v="29448"/>
    <x v="12"/>
    <x v="708"/>
    <n v="2311668"/>
    <m/>
    <n v="416100.24"/>
    <m/>
    <m/>
    <m/>
    <m/>
    <m/>
    <m/>
    <m/>
    <m/>
    <m/>
    <m/>
    <m/>
    <s v="OK"/>
    <m/>
    <m/>
    <m/>
    <s v="Chemical"/>
    <n v="78.5"/>
    <n v="14.129999999999999"/>
    <n v="416100.24"/>
    <x v="157"/>
  </r>
  <r>
    <n v="653"/>
    <d v="2024-04-01T00:00:00"/>
    <x v="1923"/>
    <d v="2024-04-16T00:00:00"/>
    <s v="Raw Material"/>
    <x v="1"/>
    <x v="1275"/>
    <s v="L"/>
    <m/>
    <x v="123"/>
    <x v="767"/>
    <n v="29458"/>
    <n v="29458"/>
    <x v="12"/>
    <x v="708"/>
    <n v="2312453"/>
    <m/>
    <n v="416241.54"/>
    <m/>
    <m/>
    <m/>
    <m/>
    <m/>
    <m/>
    <m/>
    <m/>
    <m/>
    <m/>
    <m/>
    <s v="OK"/>
    <m/>
    <m/>
    <m/>
    <s v="Chemical"/>
    <n v="78.5"/>
    <n v="14.129999999999999"/>
    <n v="416241.54"/>
    <x v="157"/>
  </r>
  <r>
    <n v="654"/>
    <d v="2024-04-01T00:00:00"/>
    <x v="1924"/>
    <d v="2024-04-16T00:00:00"/>
    <s v="Raw Material"/>
    <x v="1"/>
    <x v="1276"/>
    <s v="L"/>
    <m/>
    <x v="123"/>
    <x v="767"/>
    <n v="29270"/>
    <n v="29270"/>
    <x v="12"/>
    <x v="708"/>
    <n v="2297695"/>
    <m/>
    <n v="413585.1"/>
    <m/>
    <m/>
    <m/>
    <m/>
    <m/>
    <m/>
    <m/>
    <m/>
    <m/>
    <m/>
    <m/>
    <s v="OK"/>
    <m/>
    <m/>
    <m/>
    <s v="Chemical"/>
    <n v="78.5"/>
    <n v="14.129999999999999"/>
    <n v="413585.1"/>
    <x v="157"/>
  </r>
  <r>
    <n v="655"/>
    <d v="2024-04-01T00:00:00"/>
    <x v="1925"/>
    <d v="2024-04-16T00:00:00"/>
    <s v="Raw Material"/>
    <x v="1"/>
    <x v="1277"/>
    <s v="L"/>
    <m/>
    <x v="123"/>
    <x v="767"/>
    <n v="29290"/>
    <n v="29290"/>
    <x v="12"/>
    <x v="708"/>
    <n v="2299265"/>
    <m/>
    <n v="413867.7"/>
    <m/>
    <m/>
    <m/>
    <m/>
    <m/>
    <m/>
    <m/>
    <m/>
    <m/>
    <m/>
    <m/>
    <s v="OK"/>
    <m/>
    <m/>
    <m/>
    <s v="Chemical"/>
    <n v="78.5"/>
    <n v="14.13"/>
    <n v="413867.7"/>
    <x v="157"/>
  </r>
  <r>
    <n v="656"/>
    <d v="2024-04-01T00:00:00"/>
    <x v="1926"/>
    <d v="2024-04-16T00:00:00"/>
    <s v="Raw Material"/>
    <x v="1"/>
    <x v="1278"/>
    <s v="L"/>
    <m/>
    <x v="123"/>
    <x v="767"/>
    <n v="29310"/>
    <n v="29310"/>
    <x v="12"/>
    <x v="708"/>
    <n v="2300835"/>
    <m/>
    <n v="414150.3"/>
    <m/>
    <m/>
    <m/>
    <m/>
    <m/>
    <m/>
    <m/>
    <m/>
    <m/>
    <m/>
    <m/>
    <s v="OK"/>
    <m/>
    <m/>
    <m/>
    <s v="Chemical"/>
    <n v="78.5"/>
    <n v="14.129999999999999"/>
    <n v="414150.3"/>
    <x v="157"/>
  </r>
  <r>
    <n v="657"/>
    <d v="2024-04-01T00:00:00"/>
    <x v="1927"/>
    <d v="2024-04-16T00:00:00"/>
    <s v="Raw Material"/>
    <x v="1"/>
    <x v="1279"/>
    <s v="L"/>
    <m/>
    <x v="123"/>
    <x v="767"/>
    <n v="29330"/>
    <n v="29330"/>
    <x v="12"/>
    <x v="708"/>
    <n v="2302405"/>
    <m/>
    <n v="414432.89999999997"/>
    <m/>
    <m/>
    <m/>
    <m/>
    <m/>
    <m/>
    <m/>
    <m/>
    <m/>
    <m/>
    <m/>
    <s v="OK"/>
    <m/>
    <m/>
    <m/>
    <s v="Chemical"/>
    <n v="78.5"/>
    <n v="14.129999999999999"/>
    <n v="414432.89999999997"/>
    <x v="157"/>
  </r>
  <r>
    <n v="658"/>
    <d v="2024-04-01T00:00:00"/>
    <x v="1928"/>
    <d v="2024-04-16T00:00:00"/>
    <s v="Raw Material"/>
    <x v="1"/>
    <x v="1279"/>
    <s v="L"/>
    <m/>
    <x v="123"/>
    <x v="767"/>
    <n v="29330"/>
    <n v="29330"/>
    <x v="12"/>
    <x v="708"/>
    <n v="2302405"/>
    <m/>
    <n v="414432.89999999997"/>
    <m/>
    <m/>
    <m/>
    <m/>
    <m/>
    <m/>
    <m/>
    <m/>
    <m/>
    <m/>
    <m/>
    <s v="OK"/>
    <m/>
    <m/>
    <m/>
    <s v="Chemical"/>
    <n v="78.5"/>
    <n v="14.129999999999999"/>
    <n v="414432.89999999997"/>
    <x v="157"/>
  </r>
  <r>
    <n v="659"/>
    <d v="2024-04-01T00:00:00"/>
    <x v="1929"/>
    <d v="2024-04-16T00:00:00"/>
    <s v="Raw Material"/>
    <x v="1"/>
    <x v="1280"/>
    <s v="L"/>
    <m/>
    <x v="123"/>
    <x v="767"/>
    <n v="29500"/>
    <n v="29500"/>
    <x v="12"/>
    <x v="708"/>
    <n v="2315750"/>
    <m/>
    <n v="416835"/>
    <m/>
    <m/>
    <m/>
    <m/>
    <m/>
    <m/>
    <m/>
    <m/>
    <m/>
    <m/>
    <m/>
    <s v="OK"/>
    <m/>
    <m/>
    <m/>
    <s v="Chemical"/>
    <n v="78.5"/>
    <n v="14.13"/>
    <n v="416835"/>
    <x v="157"/>
  </r>
  <r>
    <n v="660"/>
    <d v="2024-04-01T00:00:00"/>
    <x v="1930"/>
    <d v="2024-04-16T00:00:00"/>
    <s v="Raw Material"/>
    <x v="1"/>
    <x v="969"/>
    <s v="L"/>
    <m/>
    <x v="123"/>
    <x v="767"/>
    <n v="29930"/>
    <n v="29930"/>
    <x v="12"/>
    <x v="708"/>
    <n v="2349505"/>
    <m/>
    <n v="422910.89999999997"/>
    <m/>
    <m/>
    <m/>
    <m/>
    <m/>
    <m/>
    <m/>
    <m/>
    <m/>
    <m/>
    <m/>
    <s v="OK"/>
    <m/>
    <m/>
    <m/>
    <s v="Chemical"/>
    <n v="78.5"/>
    <n v="14.129999999999999"/>
    <n v="422910.89999999997"/>
    <x v="157"/>
  </r>
  <r>
    <n v="661"/>
    <d v="2024-04-01T00:00:00"/>
    <x v="1931"/>
    <d v="2024-04-16T00:00:00"/>
    <s v="Raw Material"/>
    <x v="1"/>
    <x v="1242"/>
    <s v="L"/>
    <m/>
    <x v="123"/>
    <x v="767"/>
    <n v="19910"/>
    <n v="19910"/>
    <x v="12"/>
    <x v="708"/>
    <n v="1562935"/>
    <m/>
    <n v="281328.3"/>
    <m/>
    <m/>
    <m/>
    <m/>
    <m/>
    <m/>
    <m/>
    <m/>
    <m/>
    <m/>
    <m/>
    <s v="OK"/>
    <m/>
    <m/>
    <m/>
    <s v="Chemical"/>
    <n v="78.5"/>
    <n v="14.129999999999999"/>
    <n v="281328.3"/>
    <x v="157"/>
  </r>
  <r>
    <n v="662"/>
    <d v="2024-04-01T00:00:00"/>
    <x v="1932"/>
    <d v="2024-04-16T00:00:00"/>
    <s v="Raw Material"/>
    <x v="1"/>
    <x v="1281"/>
    <s v="L"/>
    <m/>
    <x v="123"/>
    <x v="767"/>
    <n v="29740"/>
    <n v="29740"/>
    <x v="12"/>
    <x v="708"/>
    <n v="2334590"/>
    <m/>
    <n v="420226.2"/>
    <m/>
    <m/>
    <m/>
    <m/>
    <m/>
    <m/>
    <m/>
    <m/>
    <m/>
    <m/>
    <m/>
    <s v="OK"/>
    <m/>
    <m/>
    <m/>
    <s v="Chemical"/>
    <n v="78.5"/>
    <n v="14.13"/>
    <n v="420226.2"/>
    <x v="157"/>
  </r>
  <r>
    <n v="663"/>
    <d v="2024-04-01T00:00:00"/>
    <x v="1933"/>
    <d v="2024-04-16T00:00:00"/>
    <s v="Raw Material"/>
    <x v="1"/>
    <x v="1243"/>
    <s v="L"/>
    <m/>
    <x v="123"/>
    <x v="767"/>
    <n v="29900"/>
    <n v="29900"/>
    <x v="12"/>
    <x v="708"/>
    <n v="2347150"/>
    <m/>
    <n v="422487"/>
    <m/>
    <m/>
    <m/>
    <m/>
    <m/>
    <m/>
    <m/>
    <m/>
    <m/>
    <m/>
    <m/>
    <s v="OK"/>
    <m/>
    <m/>
    <m/>
    <s v="Chemical"/>
    <n v="78.5"/>
    <n v="14.13"/>
    <n v="422487"/>
    <x v="157"/>
  </r>
  <r>
    <n v="664"/>
    <d v="2024-04-01T00:00:00"/>
    <x v="1934"/>
    <d v="2024-04-16T00:00:00"/>
    <s v="Raw Material"/>
    <x v="0"/>
    <x v="1282"/>
    <s v="L"/>
    <m/>
    <x v="77"/>
    <x v="775"/>
    <n v="0"/>
    <n v="0"/>
    <x v="5"/>
    <x v="774"/>
    <n v="85500"/>
    <m/>
    <n v="15390"/>
    <m/>
    <m/>
    <m/>
    <m/>
    <m/>
    <m/>
    <d v="2024-06-07T00:00:00"/>
    <m/>
    <m/>
    <m/>
    <m/>
    <s v="OK"/>
    <m/>
    <m/>
    <m/>
    <s v="DYES"/>
    <n v="2850"/>
    <n v="513"/>
    <n v="0"/>
    <x v="157"/>
  </r>
  <r>
    <n v="665"/>
    <d v="2024-04-01T00:00:00"/>
    <x v="1935"/>
    <d v="2024-04-16T00:00:00"/>
    <s v="Raw Material"/>
    <x v="0"/>
    <x v="1282"/>
    <s v="L"/>
    <m/>
    <x v="77"/>
    <x v="775"/>
    <n v="0"/>
    <n v="0"/>
    <x v="5"/>
    <x v="774"/>
    <n v="85500"/>
    <m/>
    <n v="15390"/>
    <m/>
    <m/>
    <m/>
    <m/>
    <m/>
    <m/>
    <d v="2024-06-07T00:00:00"/>
    <m/>
    <m/>
    <m/>
    <m/>
    <s v="OK"/>
    <m/>
    <m/>
    <m/>
    <s v="DYES"/>
    <n v="2850"/>
    <n v="513"/>
    <n v="0"/>
    <x v="157"/>
  </r>
  <r>
    <n v="666"/>
    <d v="2024-04-01T00:00:00"/>
    <x v="1936"/>
    <d v="2024-04-16T00:00:00"/>
    <s v="Raw Material"/>
    <x v="0"/>
    <x v="1214"/>
    <s v="L"/>
    <m/>
    <x v="118"/>
    <x v="574"/>
    <n v="0"/>
    <n v="0"/>
    <x v="12"/>
    <x v="679"/>
    <n v="532620"/>
    <m/>
    <n v="95871.599999999991"/>
    <m/>
    <m/>
    <m/>
    <m/>
    <m/>
    <m/>
    <d v="2024-07-10T00:00:00"/>
    <m/>
    <m/>
    <m/>
    <m/>
    <s v="OK"/>
    <m/>
    <m/>
    <m/>
    <s v="Chemical"/>
    <n v="538"/>
    <n v="96.839999999999989"/>
    <n v="0"/>
    <x v="157"/>
  </r>
  <r>
    <n v="666"/>
    <d v="2024-04-01T00:00:00"/>
    <x v="1936"/>
    <d v="2024-04-16T00:00:00"/>
    <s v="Raw Material"/>
    <x v="0"/>
    <x v="1283"/>
    <s v="L"/>
    <m/>
    <x v="33"/>
    <x v="731"/>
    <n v="0"/>
    <n v="0"/>
    <x v="12"/>
    <x v="707"/>
    <n v="101200"/>
    <m/>
    <n v="18216"/>
    <m/>
    <m/>
    <m/>
    <m/>
    <m/>
    <m/>
    <d v="2024-07-10T00:00:00"/>
    <m/>
    <m/>
    <m/>
    <m/>
    <s v="OK"/>
    <m/>
    <m/>
    <m/>
    <s v="Chemical"/>
    <n v="115"/>
    <n v="20.7"/>
    <n v="0"/>
    <x v="157"/>
  </r>
  <r>
    <n v="666"/>
    <d v="2024-04-01T00:00:00"/>
    <x v="1936"/>
    <d v="2024-04-16T00:00:00"/>
    <s v="Raw Material"/>
    <x v="0"/>
    <x v="61"/>
    <s v="L"/>
    <m/>
    <x v="43"/>
    <x v="282"/>
    <n v="0"/>
    <n v="0"/>
    <x v="5"/>
    <x v="678"/>
    <n v="303000"/>
    <m/>
    <n v="54540"/>
    <m/>
    <m/>
    <m/>
    <m/>
    <m/>
    <m/>
    <d v="2024-07-10T00:00:00"/>
    <m/>
    <m/>
    <m/>
    <m/>
    <s v="OK"/>
    <m/>
    <m/>
    <m/>
    <s v="DYES"/>
    <n v="505"/>
    <n v="90.9"/>
    <n v="0"/>
    <x v="157"/>
  </r>
  <r>
    <n v="666"/>
    <d v="2024-04-01T00:00:00"/>
    <x v="1936"/>
    <d v="2024-04-16T00:00:00"/>
    <s v="Raw Material"/>
    <x v="0"/>
    <x v="196"/>
    <s v="L"/>
    <m/>
    <x v="120"/>
    <x v="362"/>
    <n v="0"/>
    <n v="0"/>
    <x v="12"/>
    <x v="682"/>
    <n v="100000"/>
    <m/>
    <n v="18000"/>
    <m/>
    <m/>
    <m/>
    <m/>
    <m/>
    <m/>
    <d v="2024-07-10T00:00:00"/>
    <m/>
    <m/>
    <m/>
    <m/>
    <s v="OK"/>
    <m/>
    <m/>
    <m/>
    <s v="Chemical"/>
    <n v="250"/>
    <n v="45"/>
    <n v="0"/>
    <x v="157"/>
  </r>
  <r>
    <n v="667"/>
    <d v="2024-04-01T00:00:00"/>
    <x v="1937"/>
    <d v="2024-04-16T00:00:00"/>
    <s v="Raw Material"/>
    <x v="0"/>
    <x v="1185"/>
    <s v="L"/>
    <m/>
    <x v="49"/>
    <x v="590"/>
    <n v="0"/>
    <n v="0"/>
    <x v="12"/>
    <x v="759"/>
    <n v="262350"/>
    <m/>
    <n v="47223"/>
    <m/>
    <m/>
    <m/>
    <m/>
    <m/>
    <m/>
    <d v="2024-07-10T00:00:00"/>
    <m/>
    <m/>
    <m/>
    <m/>
    <s v="OK"/>
    <m/>
    <m/>
    <m/>
    <s v="Chemical"/>
    <n v="514.41176470588232"/>
    <n v="92.594117647058823"/>
    <n v="0"/>
    <x v="157"/>
  </r>
  <r>
    <n v="667"/>
    <d v="2024-04-01T00:00:00"/>
    <x v="1937"/>
    <d v="2024-04-16T00:00:00"/>
    <s v="Raw Material"/>
    <x v="0"/>
    <x v="15"/>
    <s v="L"/>
    <m/>
    <x v="77"/>
    <x v="82"/>
    <n v="0"/>
    <n v="0"/>
    <x v="5"/>
    <x v="685"/>
    <n v="172500"/>
    <m/>
    <n v="31050"/>
    <m/>
    <m/>
    <m/>
    <m/>
    <m/>
    <m/>
    <d v="2024-07-10T00:00:00"/>
    <m/>
    <m/>
    <m/>
    <m/>
    <s v="OK"/>
    <m/>
    <m/>
    <m/>
    <s v="DYES"/>
    <n v="345"/>
    <n v="62.1"/>
    <n v="0"/>
    <x v="157"/>
  </r>
  <r>
    <n v="668"/>
    <d v="2024-04-01T00:00:00"/>
    <x v="1938"/>
    <d v="2024-04-17T00:00:00"/>
    <s v="Raw Material"/>
    <x v="0"/>
    <x v="110"/>
    <s v="L"/>
    <m/>
    <x v="55"/>
    <x v="749"/>
    <n v="0"/>
    <n v="0"/>
    <x v="12"/>
    <x v="756"/>
    <n v="135000"/>
    <m/>
    <n v="24300"/>
    <m/>
    <m/>
    <m/>
    <m/>
    <m/>
    <m/>
    <d v="2024-06-07T00:00:00"/>
    <m/>
    <m/>
    <m/>
    <m/>
    <s v="OK"/>
    <m/>
    <m/>
    <m/>
    <s v="Chemical"/>
    <n v="675"/>
    <n v="121.5"/>
    <n v="0"/>
    <x v="157"/>
  </r>
  <r>
    <n v="669"/>
    <d v="2024-04-01T00:00:00"/>
    <x v="1939"/>
    <d v="2024-04-17T00:00:00"/>
    <s v="Raw Material"/>
    <x v="0"/>
    <x v="196"/>
    <s v="L"/>
    <m/>
    <x v="55"/>
    <x v="749"/>
    <n v="400"/>
    <n v="400"/>
    <x v="12"/>
    <x v="756"/>
    <n v="270000"/>
    <m/>
    <n v="48600"/>
    <m/>
    <m/>
    <m/>
    <m/>
    <m/>
    <m/>
    <d v="2024-06-07T00:00:00"/>
    <m/>
    <m/>
    <m/>
    <m/>
    <s v="OK"/>
    <m/>
    <m/>
    <m/>
    <s v="Chemical"/>
    <n v="675"/>
    <n v="121.5"/>
    <n v="48600"/>
    <x v="157"/>
  </r>
  <r>
    <n v="670"/>
    <d v="2024-04-01T00:00:00"/>
    <x v="1940"/>
    <d v="2024-04-17T00:00:00"/>
    <s v="Raw Material"/>
    <x v="0"/>
    <x v="979"/>
    <s v="L"/>
    <m/>
    <x v="118"/>
    <x v="574"/>
    <n v="0"/>
    <n v="0"/>
    <x v="12"/>
    <x v="679"/>
    <n v="1657040"/>
    <m/>
    <n v="298267.2"/>
    <m/>
    <m/>
    <m/>
    <m/>
    <m/>
    <m/>
    <m/>
    <m/>
    <m/>
    <m/>
    <m/>
    <s v="OK"/>
    <m/>
    <m/>
    <m/>
    <s v="Chemical"/>
    <n v="538"/>
    <n v="96.84"/>
    <n v="0"/>
    <x v="157"/>
  </r>
  <r>
    <n v="670"/>
    <d v="2024-04-01T00:00:00"/>
    <x v="1940"/>
    <d v="2024-04-17T00:00:00"/>
    <s v="Raw Material"/>
    <x v="0"/>
    <x v="979"/>
    <s v="L"/>
    <m/>
    <x v="33"/>
    <x v="731"/>
    <n v="0"/>
    <n v="0"/>
    <x v="12"/>
    <x v="707"/>
    <n v="354200"/>
    <m/>
    <n v="63756"/>
    <m/>
    <m/>
    <m/>
    <m/>
    <m/>
    <m/>
    <m/>
    <m/>
    <m/>
    <m/>
    <m/>
    <s v="OK"/>
    <m/>
    <m/>
    <m/>
    <s v="Chemical"/>
    <n v="115"/>
    <n v="20.7"/>
    <n v="0"/>
    <x v="157"/>
  </r>
  <r>
    <n v="671"/>
    <d v="2024-04-01T00:00:00"/>
    <x v="1941"/>
    <d v="2024-04-17T00:00:00"/>
    <s v="Raw Material"/>
    <x v="0"/>
    <x v="196"/>
    <s v="L"/>
    <m/>
    <x v="55"/>
    <x v="749"/>
    <n v="0"/>
    <n v="0"/>
    <x v="12"/>
    <x v="756"/>
    <n v="270000"/>
    <m/>
    <n v="48600"/>
    <m/>
    <m/>
    <m/>
    <m/>
    <m/>
    <m/>
    <d v="2024-07-10T00:00:00"/>
    <m/>
    <m/>
    <m/>
    <m/>
    <s v="OK"/>
    <m/>
    <m/>
    <m/>
    <s v="Chemical"/>
    <n v="675"/>
    <n v="121.5"/>
    <n v="0"/>
    <x v="157"/>
  </r>
  <r>
    <n v="672"/>
    <d v="2024-04-01T00:00:00"/>
    <x v="1942"/>
    <d v="2024-04-17T00:00:00"/>
    <s v="Raw Material"/>
    <x v="0"/>
    <x v="1284"/>
    <s v="L"/>
    <m/>
    <x v="43"/>
    <x v="282"/>
    <n v="0"/>
    <n v="0"/>
    <x v="5"/>
    <x v="678"/>
    <n v="707000"/>
    <m/>
    <n v="127260"/>
    <m/>
    <m/>
    <m/>
    <m/>
    <m/>
    <m/>
    <d v="2024-06-07T00:00:00"/>
    <m/>
    <m/>
    <m/>
    <m/>
    <s v="OK"/>
    <m/>
    <m/>
    <m/>
    <s v="DYES"/>
    <n v="505"/>
    <n v="90.9"/>
    <n v="0"/>
    <x v="157"/>
  </r>
  <r>
    <n v="672"/>
    <d v="2024-04-01T00:00:00"/>
    <x v="1942"/>
    <d v="2024-04-17T00:00:00"/>
    <s v="Raw Material"/>
    <x v="0"/>
    <x v="1096"/>
    <s v="L"/>
    <m/>
    <x v="49"/>
    <x v="6"/>
    <n v="0"/>
    <n v="0"/>
    <x v="12"/>
    <x v="759"/>
    <n v="281400"/>
    <m/>
    <n v="50652"/>
    <m/>
    <m/>
    <m/>
    <m/>
    <m/>
    <m/>
    <d v="2024-06-07T00:00:00"/>
    <m/>
    <m/>
    <m/>
    <m/>
    <s v="OK"/>
    <m/>
    <m/>
    <m/>
    <s v="Chemical"/>
    <n v="335"/>
    <n v="60.3"/>
    <n v="0"/>
    <x v="157"/>
  </r>
  <r>
    <n v="672"/>
    <d v="2024-04-01T00:00:00"/>
    <x v="1942"/>
    <d v="2024-04-17T00:00:00"/>
    <s v="Raw Material"/>
    <x v="0"/>
    <x v="1089"/>
    <s v="L"/>
    <m/>
    <x v="77"/>
    <x v="82"/>
    <n v="0"/>
    <n v="0"/>
    <x v="5"/>
    <x v="685"/>
    <n v="310500"/>
    <m/>
    <n v="55890"/>
    <m/>
    <m/>
    <m/>
    <m/>
    <m/>
    <m/>
    <d v="2024-06-07T00:00:00"/>
    <m/>
    <m/>
    <m/>
    <m/>
    <s v="OK"/>
    <m/>
    <m/>
    <m/>
    <s v="DYES"/>
    <n v="345"/>
    <n v="62.1"/>
    <n v="0"/>
    <x v="157"/>
  </r>
  <r>
    <n v="673"/>
    <d v="2024-04-01T00:00:00"/>
    <x v="1943"/>
    <d v="2024-04-17T00:00:00"/>
    <s v="Raw Material"/>
    <x v="0"/>
    <x v="455"/>
    <s v="L"/>
    <m/>
    <x v="66"/>
    <x v="636"/>
    <n v="0"/>
    <n v="0"/>
    <x v="12"/>
    <x v="760"/>
    <n v="179640"/>
    <m/>
    <n v="32335.199999999997"/>
    <m/>
    <m/>
    <m/>
    <m/>
    <m/>
    <m/>
    <m/>
    <m/>
    <m/>
    <m/>
    <m/>
    <s v="OK"/>
    <m/>
    <m/>
    <m/>
    <s v="Chemical"/>
    <n v="998"/>
    <n v="179.64"/>
    <n v="0"/>
    <x v="157"/>
  </r>
  <r>
    <n v="674"/>
    <d v="2024-04-01T00:00:00"/>
    <x v="1944"/>
    <d v="2024-04-17T00:00:00"/>
    <s v="Raw Material"/>
    <x v="0"/>
    <x v="1285"/>
    <s v="L"/>
    <m/>
    <x v="118"/>
    <x v="574"/>
    <n v="0"/>
    <n v="0"/>
    <x v="12"/>
    <x v="679"/>
    <n v="1006060"/>
    <m/>
    <n v="181090.8"/>
    <m/>
    <m/>
    <m/>
    <m/>
    <m/>
    <m/>
    <m/>
    <m/>
    <m/>
    <m/>
    <m/>
    <s v="OK"/>
    <m/>
    <m/>
    <m/>
    <s v="Chemical"/>
    <n v="538"/>
    <n v="96.839999999999989"/>
    <n v="0"/>
    <x v="157"/>
  </r>
  <r>
    <n v="674"/>
    <d v="2024-04-01T00:00:00"/>
    <x v="1944"/>
    <d v="2024-04-17T00:00:00"/>
    <s v="Raw Material"/>
    <x v="0"/>
    <x v="1286"/>
    <s v="L"/>
    <m/>
    <x v="33"/>
    <x v="731"/>
    <n v="0"/>
    <n v="0"/>
    <x v="12"/>
    <x v="707"/>
    <n v="328900"/>
    <m/>
    <n v="59202"/>
    <m/>
    <m/>
    <m/>
    <m/>
    <m/>
    <m/>
    <m/>
    <m/>
    <m/>
    <m/>
    <m/>
    <s v="OK"/>
    <m/>
    <m/>
    <m/>
    <s v="Chemical"/>
    <n v="115"/>
    <n v="20.7"/>
    <n v="0"/>
    <x v="157"/>
  </r>
  <r>
    <n v="674"/>
    <d v="2024-04-01T00:00:00"/>
    <x v="1944"/>
    <d v="2024-04-17T00:00:00"/>
    <s v="Raw Material"/>
    <x v="0"/>
    <x v="196"/>
    <s v="L"/>
    <m/>
    <x v="77"/>
    <x v="82"/>
    <n v="0"/>
    <n v="0"/>
    <x v="5"/>
    <x v="685"/>
    <n v="138000"/>
    <m/>
    <n v="24840"/>
    <m/>
    <m/>
    <m/>
    <m/>
    <m/>
    <m/>
    <m/>
    <m/>
    <m/>
    <m/>
    <m/>
    <s v="OK"/>
    <m/>
    <m/>
    <m/>
    <s v="DYES"/>
    <n v="345"/>
    <n v="62.1"/>
    <n v="0"/>
    <x v="157"/>
  </r>
  <r>
    <n v="675"/>
    <d v="2024-04-01T00:00:00"/>
    <x v="1945"/>
    <d v="2024-04-17T00:00:00"/>
    <s v="Raw Material"/>
    <x v="0"/>
    <x v="1287"/>
    <s v="L"/>
    <m/>
    <x v="33"/>
    <x v="690"/>
    <n v="0"/>
    <n v="0"/>
    <x v="12"/>
    <x v="785"/>
    <n v="114400"/>
    <m/>
    <n v="20592"/>
    <m/>
    <m/>
    <m/>
    <m/>
    <m/>
    <m/>
    <m/>
    <m/>
    <m/>
    <m/>
    <m/>
    <s v="OK"/>
    <m/>
    <m/>
    <m/>
    <s v="Chemical"/>
    <n v="880"/>
    <n v="158.4"/>
    <n v="0"/>
    <x v="157"/>
  </r>
  <r>
    <n v="676"/>
    <d v="2024-04-01T00:00:00"/>
    <x v="1946"/>
    <d v="2024-04-17T00:00:00"/>
    <s v="Raw Material"/>
    <x v="0"/>
    <x v="1215"/>
    <s v="L"/>
    <m/>
    <x v="33"/>
    <x v="731"/>
    <n v="0"/>
    <n v="0"/>
    <x v="12"/>
    <x v="707"/>
    <n v="303600"/>
    <m/>
    <n v="54648"/>
    <m/>
    <m/>
    <m/>
    <m/>
    <m/>
    <m/>
    <d v="2024-07-10T00:00:00"/>
    <m/>
    <m/>
    <m/>
    <m/>
    <s v="OK"/>
    <m/>
    <m/>
    <m/>
    <s v="Chemical"/>
    <n v="115"/>
    <n v="20.7"/>
    <n v="0"/>
    <x v="157"/>
  </r>
  <r>
    <n v="676"/>
    <d v="2024-04-01T00:00:00"/>
    <x v="1946"/>
    <d v="2024-04-17T00:00:00"/>
    <s v="Raw Material"/>
    <x v="0"/>
    <x v="110"/>
    <s v="L"/>
    <m/>
    <x v="77"/>
    <x v="82"/>
    <n v="0"/>
    <n v="0"/>
    <x v="5"/>
    <x v="685"/>
    <n v="69000"/>
    <m/>
    <n v="12420"/>
    <m/>
    <m/>
    <m/>
    <m/>
    <m/>
    <m/>
    <d v="2024-07-10T00:00:00"/>
    <m/>
    <m/>
    <m/>
    <m/>
    <s v="OK"/>
    <m/>
    <m/>
    <m/>
    <s v="DYES"/>
    <n v="345"/>
    <n v="62.1"/>
    <n v="0"/>
    <x v="157"/>
  </r>
  <r>
    <n v="677"/>
    <d v="2024-04-01T00:00:00"/>
    <x v="1947"/>
    <d v="2024-04-17T00:00:00"/>
    <s v="Raw Material"/>
    <x v="0"/>
    <x v="521"/>
    <s v="L"/>
    <m/>
    <x v="34"/>
    <x v="780"/>
    <n v="0"/>
    <n v="0"/>
    <x v="5"/>
    <x v="786"/>
    <n v="181250"/>
    <m/>
    <n v="32625"/>
    <m/>
    <m/>
    <m/>
    <m/>
    <m/>
    <m/>
    <d v="2024-07-10T00:00:00"/>
    <m/>
    <m/>
    <m/>
    <m/>
    <s v="OK"/>
    <m/>
    <m/>
    <m/>
    <s v="DYES"/>
    <n v="7250"/>
    <n v="1305"/>
    <n v="0"/>
    <x v="157"/>
  </r>
  <r>
    <n v="678"/>
    <d v="2024-04-01T00:00:00"/>
    <x v="1948"/>
    <d v="2024-04-17T00:00:00"/>
    <s v="Raw Material"/>
    <x v="0"/>
    <x v="980"/>
    <s v="L"/>
    <m/>
    <x v="33"/>
    <x v="731"/>
    <n v="0"/>
    <n v="0"/>
    <x v="12"/>
    <x v="707"/>
    <n v="253000"/>
    <m/>
    <n v="45540"/>
    <m/>
    <m/>
    <m/>
    <m/>
    <m/>
    <m/>
    <d v="2024-06-07T00:00:00"/>
    <m/>
    <m/>
    <m/>
    <m/>
    <s v="OK"/>
    <m/>
    <m/>
    <m/>
    <s v="Chemical"/>
    <n v="115"/>
    <n v="20.7"/>
    <n v="0"/>
    <x v="157"/>
  </r>
  <r>
    <n v="678"/>
    <d v="2024-04-01T00:00:00"/>
    <x v="1948"/>
    <d v="2024-04-17T00:00:00"/>
    <s v="Raw Material"/>
    <x v="0"/>
    <x v="256"/>
    <s v="L"/>
    <m/>
    <x v="43"/>
    <x v="282"/>
    <n v="0"/>
    <n v="0"/>
    <x v="5"/>
    <x v="678"/>
    <n v="505000"/>
    <m/>
    <n v="90900"/>
    <m/>
    <m/>
    <m/>
    <m/>
    <m/>
    <m/>
    <d v="2024-06-07T00:00:00"/>
    <m/>
    <m/>
    <m/>
    <m/>
    <s v="OK"/>
    <m/>
    <m/>
    <m/>
    <s v="DYES"/>
    <n v="505"/>
    <n v="90.9"/>
    <n v="0"/>
    <x v="157"/>
  </r>
  <r>
    <n v="679"/>
    <d v="2024-04-01T00:00:00"/>
    <x v="1949"/>
    <d v="2024-04-17T00:00:00"/>
    <s v="Raw Material"/>
    <x v="0"/>
    <x v="1288"/>
    <s v="L"/>
    <m/>
    <x v="33"/>
    <x v="731"/>
    <n v="0"/>
    <n v="0"/>
    <x v="12"/>
    <x v="707"/>
    <n v="278300"/>
    <m/>
    <n v="50094"/>
    <m/>
    <m/>
    <m/>
    <m/>
    <m/>
    <m/>
    <d v="2024-07-10T00:00:00"/>
    <m/>
    <m/>
    <m/>
    <m/>
    <s v="OK"/>
    <m/>
    <m/>
    <m/>
    <s v="Chemical"/>
    <n v="115"/>
    <n v="20.7"/>
    <n v="0"/>
    <x v="157"/>
  </r>
  <r>
    <n v="680"/>
    <d v="2024-04-01T00:00:00"/>
    <x v="1950"/>
    <d v="2024-04-17T00:00:00"/>
    <s v="Raw Material"/>
    <x v="0"/>
    <x v="338"/>
    <s v="L"/>
    <m/>
    <x v="38"/>
    <x v="613"/>
    <n v="0"/>
    <n v="0"/>
    <x v="12"/>
    <x v="680"/>
    <n v="65250"/>
    <m/>
    <n v="11745"/>
    <m/>
    <m/>
    <m/>
    <m/>
    <m/>
    <m/>
    <d v="2024-07-10T00:00:00"/>
    <m/>
    <m/>
    <m/>
    <m/>
    <s v="OK"/>
    <m/>
    <m/>
    <m/>
    <s v="Chemical"/>
    <n v="725"/>
    <n v="130.5"/>
    <n v="0"/>
    <x v="157"/>
  </r>
  <r>
    <n v="681"/>
    <d v="2024-04-01T00:00:00"/>
    <x v="1951"/>
    <d v="2024-04-17T00:00:00"/>
    <s v="Raw Material"/>
    <x v="0"/>
    <x v="1168"/>
    <s v="L"/>
    <m/>
    <x v="33"/>
    <x v="781"/>
    <n v="0"/>
    <n v="0"/>
    <x v="12"/>
    <x v="787"/>
    <n v="90000"/>
    <m/>
    <n v="16200"/>
    <m/>
    <m/>
    <m/>
    <m/>
    <m/>
    <m/>
    <d v="2024-07-10T00:00:00"/>
    <m/>
    <m/>
    <m/>
    <m/>
    <s v="OK"/>
    <m/>
    <m/>
    <m/>
    <s v="Chemical"/>
    <n v="750"/>
    <n v="135"/>
    <n v="0"/>
    <x v="157"/>
  </r>
  <r>
    <n v="682"/>
    <d v="2024-04-01T00:00:00"/>
    <x v="1952"/>
    <d v="2024-04-17T00:00:00"/>
    <s v="Raw Material"/>
    <x v="0"/>
    <x v="416"/>
    <s v="L"/>
    <m/>
    <x v="43"/>
    <x v="282"/>
    <n v="0"/>
    <n v="0"/>
    <x v="5"/>
    <x v="678"/>
    <n v="404000"/>
    <m/>
    <n v="72720"/>
    <m/>
    <m/>
    <m/>
    <m/>
    <m/>
    <m/>
    <d v="2024-06-07T00:00:00"/>
    <m/>
    <m/>
    <m/>
    <m/>
    <s v="OK"/>
    <m/>
    <m/>
    <m/>
    <s v="DYES"/>
    <n v="505"/>
    <n v="90.9"/>
    <n v="0"/>
    <x v="157"/>
  </r>
  <r>
    <n v="683"/>
    <d v="2024-04-01T00:00:00"/>
    <x v="1953"/>
    <d v="2024-04-17T00:00:00"/>
    <s v="Raw Material"/>
    <x v="2"/>
    <x v="455"/>
    <s v="L"/>
    <m/>
    <x v="66"/>
    <x v="636"/>
    <n v="155"/>
    <n v="180"/>
    <x v="12"/>
    <x v="760"/>
    <n v="179640"/>
    <m/>
    <n v="32335.199999999997"/>
    <m/>
    <m/>
    <m/>
    <m/>
    <m/>
    <m/>
    <m/>
    <m/>
    <m/>
    <m/>
    <m/>
    <s v="OK"/>
    <m/>
    <m/>
    <m/>
    <s v="Chemical"/>
    <n v="998"/>
    <n v="179.64"/>
    <n v="27844.199999999997"/>
    <x v="157"/>
  </r>
  <r>
    <n v="684"/>
    <d v="2024-04-01T00:00:00"/>
    <x v="1954"/>
    <d v="2024-04-17T00:00:00"/>
    <s v="Raw Material"/>
    <x v="0"/>
    <x v="130"/>
    <s v="L"/>
    <m/>
    <x v="30"/>
    <x v="485"/>
    <n v="0"/>
    <n v="0"/>
    <x v="12"/>
    <x v="687"/>
    <n v="695000"/>
    <m/>
    <n v="125100"/>
    <m/>
    <m/>
    <m/>
    <m/>
    <m/>
    <m/>
    <d v="2024-06-07T00:00:00"/>
    <m/>
    <m/>
    <m/>
    <m/>
    <s v="OK"/>
    <m/>
    <m/>
    <m/>
    <s v="Chemical"/>
    <n v="139"/>
    <n v="25.02"/>
    <n v="0"/>
    <x v="157"/>
  </r>
  <r>
    <n v="685"/>
    <d v="2024-04-01T00:00:00"/>
    <x v="1955"/>
    <d v="2024-04-17T00:00:00"/>
    <s v="Raw Material"/>
    <x v="0"/>
    <x v="130"/>
    <s v="L"/>
    <m/>
    <x v="30"/>
    <x v="774"/>
    <n v="0"/>
    <n v="0"/>
    <x v="12"/>
    <x v="688"/>
    <n v="965000"/>
    <m/>
    <n v="173700"/>
    <m/>
    <m/>
    <m/>
    <m/>
    <m/>
    <m/>
    <d v="2024-06-07T00:00:00"/>
    <m/>
    <m/>
    <m/>
    <m/>
    <s v="OK"/>
    <m/>
    <m/>
    <m/>
    <s v="Chemical"/>
    <n v="193"/>
    <n v="34.74"/>
    <n v="0"/>
    <x v="157"/>
  </r>
  <r>
    <n v="686"/>
    <d v="2024-04-01T00:00:00"/>
    <x v="1956"/>
    <d v="2024-04-17T00:00:00"/>
    <s v="Raw Material"/>
    <x v="0"/>
    <x v="405"/>
    <s v="L"/>
    <m/>
    <x v="33"/>
    <x v="782"/>
    <n v="0"/>
    <n v="0"/>
    <x v="12"/>
    <x v="788"/>
    <n v="240500"/>
    <m/>
    <n v="43290"/>
    <m/>
    <m/>
    <m/>
    <m/>
    <m/>
    <m/>
    <d v="2024-07-10T00:00:00"/>
    <m/>
    <m/>
    <m/>
    <m/>
    <s v="OK"/>
    <m/>
    <m/>
    <m/>
    <s v="Chemical"/>
    <n v="185"/>
    <n v="33.299999999999997"/>
    <n v="0"/>
    <x v="157"/>
  </r>
  <r>
    <n v="687"/>
    <d v="2024-04-01T00:00:00"/>
    <x v="1957"/>
    <d v="2024-04-17T00:00:00"/>
    <s v="Raw Material"/>
    <x v="0"/>
    <x v="130"/>
    <s v="L"/>
    <m/>
    <x v="30"/>
    <x v="485"/>
    <n v="0"/>
    <n v="0"/>
    <x v="12"/>
    <x v="687"/>
    <n v="695000"/>
    <m/>
    <n v="125100"/>
    <m/>
    <m/>
    <m/>
    <m/>
    <m/>
    <m/>
    <d v="2024-06-07T00:00:00"/>
    <m/>
    <m/>
    <m/>
    <m/>
    <s v="OK"/>
    <m/>
    <m/>
    <m/>
    <s v="Chemical"/>
    <n v="139"/>
    <n v="25.02"/>
    <n v="0"/>
    <x v="157"/>
  </r>
  <r>
    <n v="688"/>
    <d v="2024-04-01T00:00:00"/>
    <x v="1958"/>
    <d v="2024-04-17T00:00:00"/>
    <s v="Raw Material"/>
    <x v="0"/>
    <x v="130"/>
    <s v="L"/>
    <m/>
    <x v="30"/>
    <x v="485"/>
    <n v="5000"/>
    <n v="5000"/>
    <x v="12"/>
    <x v="688"/>
    <n v="695000"/>
    <m/>
    <n v="125100"/>
    <m/>
    <m/>
    <m/>
    <m/>
    <m/>
    <m/>
    <d v="2024-06-07T00:00:00"/>
    <m/>
    <m/>
    <m/>
    <m/>
    <s v="OK"/>
    <m/>
    <m/>
    <m/>
    <s v="Chemical"/>
    <n v="139"/>
    <n v="25.02"/>
    <n v="125100"/>
    <x v="157"/>
  </r>
  <r>
    <n v="689"/>
    <d v="2024-04-01T00:00:00"/>
    <x v="1959"/>
    <d v="2024-04-17T00:00:00"/>
    <s v="Raw Material"/>
    <x v="0"/>
    <x v="130"/>
    <s v="L"/>
    <m/>
    <x v="30"/>
    <x v="485"/>
    <n v="5000"/>
    <n v="5000"/>
    <x v="12"/>
    <x v="687"/>
    <n v="695000"/>
    <m/>
    <n v="125100"/>
    <m/>
    <m/>
    <m/>
    <m/>
    <m/>
    <m/>
    <d v="2024-06-07T00:00:00"/>
    <m/>
    <m/>
    <m/>
    <m/>
    <s v="OK"/>
    <m/>
    <m/>
    <m/>
    <s v="Chemical"/>
    <n v="139"/>
    <n v="25.02"/>
    <n v="125100"/>
    <x v="157"/>
  </r>
  <r>
    <n v="690"/>
    <d v="2024-04-01T00:00:00"/>
    <x v="1960"/>
    <d v="2024-04-17T00:00:00"/>
    <s v="Raw Material"/>
    <x v="0"/>
    <x v="130"/>
    <s v="L"/>
    <m/>
    <x v="30"/>
    <x v="485"/>
    <n v="0"/>
    <n v="0"/>
    <x v="12"/>
    <x v="687"/>
    <n v="695000"/>
    <m/>
    <n v="125100"/>
    <m/>
    <m/>
    <m/>
    <m/>
    <m/>
    <m/>
    <d v="2024-06-07T00:00:00"/>
    <m/>
    <m/>
    <m/>
    <m/>
    <s v="OK"/>
    <m/>
    <m/>
    <m/>
    <s v="Chemical"/>
    <n v="139"/>
    <n v="25.02"/>
    <n v="0"/>
    <x v="157"/>
  </r>
  <r>
    <n v="691"/>
    <d v="2024-04-01T00:00:00"/>
    <x v="1961"/>
    <d v="2024-04-17T00:00:00"/>
    <s v="Raw Material"/>
    <x v="0"/>
    <x v="130"/>
    <s v="L"/>
    <m/>
    <x v="30"/>
    <x v="485"/>
    <n v="5000"/>
    <n v="5000"/>
    <x v="12"/>
    <x v="687"/>
    <n v="695000"/>
    <m/>
    <n v="125100"/>
    <m/>
    <m/>
    <m/>
    <m/>
    <m/>
    <m/>
    <d v="2024-06-07T00:00:00"/>
    <m/>
    <m/>
    <m/>
    <m/>
    <s v="OK"/>
    <m/>
    <m/>
    <m/>
    <s v="Chemical"/>
    <n v="139"/>
    <n v="25.02"/>
    <n v="125100"/>
    <x v="157"/>
  </r>
  <r>
    <n v="692"/>
    <d v="2024-04-01T00:00:00"/>
    <x v="1962"/>
    <d v="2024-04-17T00:00:00"/>
    <s v="Raw Material"/>
    <x v="0"/>
    <x v="130"/>
    <s v="L"/>
    <m/>
    <x v="30"/>
    <x v="774"/>
    <n v="0"/>
    <n v="0"/>
    <x v="12"/>
    <x v="688"/>
    <n v="965000"/>
    <m/>
    <n v="173700"/>
    <m/>
    <m/>
    <m/>
    <m/>
    <m/>
    <m/>
    <d v="2024-07-10T00:00:00"/>
    <m/>
    <m/>
    <m/>
    <m/>
    <s v="OK"/>
    <m/>
    <m/>
    <m/>
    <s v="Chemical"/>
    <n v="193"/>
    <n v="34.74"/>
    <n v="0"/>
    <x v="157"/>
  </r>
  <r>
    <n v="693"/>
    <d v="2024-04-01T00:00:00"/>
    <x v="1963"/>
    <d v="2024-04-17T00:00:00"/>
    <s v="Raw Material"/>
    <x v="0"/>
    <x v="130"/>
    <s v="L"/>
    <m/>
    <x v="30"/>
    <x v="485"/>
    <n v="0"/>
    <n v="0"/>
    <x v="12"/>
    <x v="687"/>
    <n v="695000"/>
    <m/>
    <n v="125100"/>
    <m/>
    <m/>
    <m/>
    <m/>
    <m/>
    <m/>
    <d v="2024-07-10T00:00:00"/>
    <m/>
    <m/>
    <m/>
    <m/>
    <s v="OK"/>
    <m/>
    <m/>
    <m/>
    <s v="Chemical"/>
    <n v="139"/>
    <n v="25.02"/>
    <n v="0"/>
    <x v="157"/>
  </r>
  <r>
    <n v="694"/>
    <d v="2024-04-01T00:00:00"/>
    <x v="1964"/>
    <d v="2024-04-17T00:00:00"/>
    <s v="Raw Material"/>
    <x v="0"/>
    <x v="130"/>
    <s v="L"/>
    <m/>
    <x v="30"/>
    <x v="774"/>
    <n v="0"/>
    <n v="0"/>
    <x v="12"/>
    <x v="688"/>
    <n v="965000"/>
    <m/>
    <n v="173700"/>
    <m/>
    <m/>
    <m/>
    <m/>
    <m/>
    <m/>
    <d v="2024-07-10T00:00:00"/>
    <m/>
    <m/>
    <m/>
    <m/>
    <s v="OK"/>
    <m/>
    <m/>
    <m/>
    <s v="Chemical"/>
    <n v="193"/>
    <n v="34.74"/>
    <n v="0"/>
    <x v="157"/>
  </r>
  <r>
    <n v="695"/>
    <d v="2024-04-01T00:00:00"/>
    <x v="1965"/>
    <d v="2024-04-17T00:00:00"/>
    <s v="Raw Material"/>
    <x v="0"/>
    <x v="299"/>
    <s v="L"/>
    <m/>
    <x v="55"/>
    <x v="672"/>
    <n v="0"/>
    <n v="0"/>
    <x v="12"/>
    <x v="789"/>
    <n v="662400"/>
    <m/>
    <n v="119232"/>
    <m/>
    <m/>
    <m/>
    <m/>
    <m/>
    <m/>
    <d v="2024-06-07T00:00:00"/>
    <m/>
    <m/>
    <m/>
    <m/>
    <s v="OK"/>
    <m/>
    <m/>
    <m/>
    <s v="Chemical"/>
    <n v="920"/>
    <n v="165.6"/>
    <n v="0"/>
    <x v="157"/>
  </r>
  <r>
    <n v="695"/>
    <d v="2024-04-01T00:00:00"/>
    <x v="1965"/>
    <d v="2024-04-17T00:00:00"/>
    <s v="Raw Material"/>
    <x v="0"/>
    <x v="219"/>
    <s v="L"/>
    <m/>
    <x v="33"/>
    <x v="487"/>
    <n v="0"/>
    <n v="0"/>
    <x v="12"/>
    <x v="773"/>
    <n v="189000"/>
    <m/>
    <n v="34020"/>
    <m/>
    <m/>
    <m/>
    <m/>
    <m/>
    <m/>
    <d v="2024-06-07T00:00:00"/>
    <m/>
    <m/>
    <m/>
    <m/>
    <s v="OK"/>
    <m/>
    <m/>
    <m/>
    <s v="Chemical"/>
    <n v="525"/>
    <n v="94.5"/>
    <n v="0"/>
    <x v="157"/>
  </r>
  <r>
    <n v="696"/>
    <d v="2024-04-01T00:00:00"/>
    <x v="1966"/>
    <d v="2024-04-17T00:00:00"/>
    <s v="Raw Material"/>
    <x v="0"/>
    <x v="410"/>
    <s v="L"/>
    <m/>
    <x v="33"/>
    <x v="487"/>
    <n v="0"/>
    <n v="0"/>
    <x v="12"/>
    <x v="773"/>
    <n v="126000"/>
    <m/>
    <n v="22680"/>
    <m/>
    <m/>
    <m/>
    <m/>
    <m/>
    <m/>
    <d v="2024-07-10T00:00:00"/>
    <m/>
    <m/>
    <m/>
    <m/>
    <s v="OK"/>
    <m/>
    <m/>
    <m/>
    <s v="Chemical"/>
    <n v="525"/>
    <n v="94.5"/>
    <n v="0"/>
    <x v="157"/>
  </r>
  <r>
    <n v="697"/>
    <d v="2024-04-02T00:00:00"/>
    <x v="1967"/>
    <d v="2024-04-17T00:00:00"/>
    <s v="Raw Material"/>
    <x v="0"/>
    <x v="299"/>
    <s v="L"/>
    <m/>
    <x v="55"/>
    <x v="672"/>
    <n v="0"/>
    <n v="0"/>
    <x v="12"/>
    <x v="789"/>
    <n v="662400"/>
    <m/>
    <n v="119232"/>
    <m/>
    <m/>
    <m/>
    <m/>
    <m/>
    <m/>
    <d v="2024-07-10T00:00:00"/>
    <m/>
    <m/>
    <m/>
    <m/>
    <s v="OK"/>
    <m/>
    <m/>
    <m/>
    <s v="Chemical"/>
    <n v="920"/>
    <n v="165.6"/>
    <n v="0"/>
    <x v="156"/>
  </r>
  <r>
    <n v="698"/>
    <d v="2024-04-01T00:00:00"/>
    <x v="1968"/>
    <d v="2024-04-17T00:00:00"/>
    <s v="Raw Material"/>
    <x v="0"/>
    <x v="180"/>
    <s v="L"/>
    <m/>
    <x v="33"/>
    <x v="659"/>
    <n v="0"/>
    <n v="0"/>
    <x v="12"/>
    <x v="676"/>
    <n v="1728000"/>
    <m/>
    <n v="311040"/>
    <m/>
    <m/>
    <m/>
    <m/>
    <m/>
    <m/>
    <d v="2024-07-10T00:00:00"/>
    <m/>
    <m/>
    <m/>
    <m/>
    <s v="OK"/>
    <m/>
    <m/>
    <m/>
    <s v="Chemical"/>
    <n v="720"/>
    <n v="129.6"/>
    <n v="0"/>
    <x v="157"/>
  </r>
  <r>
    <n v="699"/>
    <d v="2024-04-01T00:00:00"/>
    <x v="1969"/>
    <d v="2024-04-17T00:00:00"/>
    <s v="Raw Material"/>
    <x v="0"/>
    <x v="61"/>
    <s v="L"/>
    <m/>
    <x v="33"/>
    <x v="659"/>
    <n v="0"/>
    <n v="0"/>
    <x v="12"/>
    <x v="676"/>
    <n v="432000"/>
    <m/>
    <n v="77760"/>
    <m/>
    <m/>
    <m/>
    <m/>
    <m/>
    <m/>
    <d v="2024-06-07T00:00:00"/>
    <m/>
    <m/>
    <m/>
    <m/>
    <s v="OK"/>
    <m/>
    <m/>
    <m/>
    <s v="Chemical"/>
    <n v="720"/>
    <n v="129.6"/>
    <n v="0"/>
    <x v="157"/>
  </r>
  <r>
    <n v="700"/>
    <d v="2024-04-01T00:00:00"/>
    <x v="1970"/>
    <d v="2024-04-17T00:00:00"/>
    <s v="Raw Material"/>
    <x v="0"/>
    <x v="321"/>
    <s v="L"/>
    <m/>
    <x v="33"/>
    <x v="112"/>
    <n v="0"/>
    <n v="0"/>
    <x v="12"/>
    <x v="676"/>
    <n v="840000"/>
    <m/>
    <n v="151200"/>
    <m/>
    <m/>
    <m/>
    <m/>
    <m/>
    <m/>
    <d v="2024-06-07T00:00:00"/>
    <m/>
    <m/>
    <m/>
    <m/>
    <s v="OK"/>
    <m/>
    <m/>
    <m/>
    <s v="Chemical"/>
    <n v="700"/>
    <n v="126"/>
    <n v="0"/>
    <x v="157"/>
  </r>
  <r>
    <n v="701"/>
    <d v="2024-04-01T00:00:00"/>
    <x v="1971"/>
    <d v="2024-04-17T00:00:00"/>
    <s v="Raw Material"/>
    <x v="0"/>
    <x v="521"/>
    <s v="L"/>
    <m/>
    <x v="41"/>
    <x v="783"/>
    <n v="0"/>
    <n v="0"/>
    <x v="5"/>
    <x v="790"/>
    <n v="482900"/>
    <m/>
    <n v="86922"/>
    <m/>
    <m/>
    <m/>
    <m/>
    <m/>
    <m/>
    <d v="2024-07-10T00:00:00"/>
    <m/>
    <m/>
    <m/>
    <m/>
    <s v="OK"/>
    <m/>
    <m/>
    <m/>
    <s v="DYES"/>
    <n v="19316"/>
    <n v="3476.88"/>
    <n v="0"/>
    <x v="157"/>
  </r>
  <r>
    <n v="702"/>
    <d v="2024-04-01T00:00:00"/>
    <x v="1972"/>
    <d v="2024-04-17T00:00:00"/>
    <s v="Raw Material"/>
    <x v="2"/>
    <x v="196"/>
    <s v="L"/>
    <m/>
    <x v="120"/>
    <x v="162"/>
    <n v="26"/>
    <n v="400"/>
    <x v="12"/>
    <x v="727"/>
    <n v="350000"/>
    <m/>
    <n v="63000"/>
    <m/>
    <m/>
    <m/>
    <m/>
    <m/>
    <m/>
    <m/>
    <m/>
    <m/>
    <m/>
    <m/>
    <s v="OK"/>
    <m/>
    <m/>
    <m/>
    <s v="Chemical"/>
    <n v="875"/>
    <n v="157.5"/>
    <n v="4095"/>
    <x v="157"/>
  </r>
  <r>
    <n v="703"/>
    <d v="2024-04-01T00:00:00"/>
    <x v="1973"/>
    <d v="2024-04-17T00:00:00"/>
    <s v="Raw Material"/>
    <x v="0"/>
    <x v="1122"/>
    <s v="L"/>
    <m/>
    <x v="33"/>
    <x v="722"/>
    <n v="0"/>
    <n v="0"/>
    <x v="12"/>
    <x v="691"/>
    <n v="1050000"/>
    <m/>
    <n v="189000"/>
    <m/>
    <m/>
    <m/>
    <m/>
    <m/>
    <m/>
    <d v="2024-07-10T00:00:00"/>
    <m/>
    <m/>
    <m/>
    <m/>
    <s v="OK"/>
    <m/>
    <m/>
    <m/>
    <s v="Chemical"/>
    <n v="1000"/>
    <n v="180"/>
    <n v="0"/>
    <x v="157"/>
  </r>
  <r>
    <n v="704"/>
    <d v="2024-04-01T00:00:00"/>
    <x v="1974"/>
    <d v="2024-04-17T00:00:00"/>
    <s v="Raw Material"/>
    <x v="0"/>
    <x v="150"/>
    <s v="L"/>
    <m/>
    <x v="33"/>
    <x v="722"/>
    <n v="0"/>
    <n v="0"/>
    <x v="12"/>
    <x v="691"/>
    <n v="300000"/>
    <m/>
    <n v="54000"/>
    <m/>
    <m/>
    <m/>
    <m/>
    <m/>
    <m/>
    <d v="2024-07-10T00:00:00"/>
    <m/>
    <m/>
    <m/>
    <m/>
    <s v="OK"/>
    <m/>
    <m/>
    <m/>
    <s v="Chemical"/>
    <n v="1000"/>
    <n v="180"/>
    <n v="0"/>
    <x v="157"/>
  </r>
  <r>
    <n v="705"/>
    <d v="2024-04-01T00:00:00"/>
    <x v="1975"/>
    <d v="2024-04-17T00:00:00"/>
    <s v="Raw Material"/>
    <x v="0"/>
    <x v="1186"/>
    <s v="L"/>
    <m/>
    <x v="77"/>
    <x v="631"/>
    <n v="0"/>
    <n v="0"/>
    <x v="5"/>
    <x v="742"/>
    <n v="2291400"/>
    <m/>
    <n v="412452"/>
    <m/>
    <m/>
    <m/>
    <m/>
    <m/>
    <m/>
    <d v="2024-06-07T00:00:00"/>
    <m/>
    <m/>
    <m/>
    <m/>
    <s v="OK"/>
    <m/>
    <m/>
    <m/>
    <s v="DYES"/>
    <n v="1140"/>
    <n v="205.2"/>
    <n v="0"/>
    <x v="157"/>
  </r>
  <r>
    <n v="706"/>
    <d v="2024-04-01T00:00:00"/>
    <x v="1976"/>
    <d v="2024-04-17T00:00:00"/>
    <s v="Raw Material"/>
    <x v="0"/>
    <x v="1289"/>
    <s v="L"/>
    <m/>
    <x v="77"/>
    <x v="737"/>
    <n v="0"/>
    <n v="0"/>
    <x v="5"/>
    <x v="791"/>
    <n v="245700"/>
    <m/>
    <n v="44226"/>
    <m/>
    <m/>
    <m/>
    <m/>
    <m/>
    <m/>
    <d v="2024-06-07T00:00:00"/>
    <m/>
    <m/>
    <m/>
    <m/>
    <s v="OK"/>
    <m/>
    <m/>
    <m/>
    <s v="DYES"/>
    <n v="1170"/>
    <n v="210.6"/>
    <n v="0"/>
    <x v="157"/>
  </r>
  <r>
    <n v="707"/>
    <d v="2024-04-01T00:00:00"/>
    <x v="1977"/>
    <d v="2024-04-17T00:00:00"/>
    <s v="Raw Material"/>
    <x v="0"/>
    <x v="246"/>
    <s v="L"/>
    <m/>
    <x v="128"/>
    <x v="756"/>
    <n v="0"/>
    <n v="0"/>
    <x v="12"/>
    <x v="740"/>
    <n v="1910000"/>
    <m/>
    <n v="343800"/>
    <m/>
    <m/>
    <m/>
    <m/>
    <m/>
    <m/>
    <m/>
    <m/>
    <m/>
    <m/>
    <m/>
    <s v="OK"/>
    <m/>
    <m/>
    <m/>
    <s v="Chemical"/>
    <n v="95.5"/>
    <n v="17.190000000000001"/>
    <n v="0"/>
    <x v="157"/>
  </r>
  <r>
    <n v="708"/>
    <d v="2024-04-01T00:00:00"/>
    <x v="1978"/>
    <d v="2024-04-17T00:00:00"/>
    <s v="Raw Material"/>
    <x v="0"/>
    <x v="61"/>
    <s v="L"/>
    <m/>
    <x v="42"/>
    <x v="162"/>
    <n v="0"/>
    <n v="0"/>
    <x v="12"/>
    <x v="771"/>
    <n v="525000"/>
    <m/>
    <n v="94500"/>
    <m/>
    <m/>
    <m/>
    <m/>
    <m/>
    <m/>
    <d v="2024-06-07T00:00:00"/>
    <m/>
    <m/>
    <m/>
    <m/>
    <s v="OK"/>
    <m/>
    <m/>
    <m/>
    <s v="Chemical"/>
    <n v="875"/>
    <n v="157.5"/>
    <n v="0"/>
    <x v="157"/>
  </r>
  <r>
    <n v="709"/>
    <d v="2024-04-01T00:00:00"/>
    <x v="1979"/>
    <d v="2024-04-17T00:00:00"/>
    <s v="Raw Material"/>
    <x v="0"/>
    <x v="826"/>
    <s v="L"/>
    <m/>
    <x v="55"/>
    <x v="487"/>
    <n v="0"/>
    <n v="0"/>
    <x v="12"/>
    <x v="756"/>
    <n v="5264000"/>
    <m/>
    <n v="947520"/>
    <m/>
    <m/>
    <m/>
    <m/>
    <m/>
    <m/>
    <d v="2024-07-10T00:00:00"/>
    <m/>
    <m/>
    <m/>
    <m/>
    <s v="OK"/>
    <m/>
    <m/>
    <m/>
    <s v="Chemical"/>
    <n v="526.4"/>
    <n v="94.751999999999995"/>
    <n v="0"/>
    <x v="157"/>
  </r>
  <r>
    <n v="710"/>
    <d v="2024-04-01T00:00:00"/>
    <x v="1980"/>
    <d v="4202-04-26T00:00:00"/>
    <s v="Raw Material"/>
    <x v="1"/>
    <x v="1290"/>
    <s v="L"/>
    <m/>
    <x v="132"/>
    <x v="784"/>
    <n v="570"/>
    <n v="570"/>
    <x v="14"/>
    <x v="792"/>
    <n v="1326528"/>
    <m/>
    <n v="238775.03999999998"/>
    <m/>
    <m/>
    <m/>
    <m/>
    <m/>
    <m/>
    <m/>
    <m/>
    <m/>
    <m/>
    <m/>
    <s v="OK"/>
    <m/>
    <m/>
    <m/>
    <s v="FABRIC"/>
    <n v="2327.242105263158"/>
    <n v="418.90357894736837"/>
    <n v="238775.03999999998"/>
    <x v="157"/>
  </r>
  <r>
    <n v="711"/>
    <d v="2024-04-01T00:00:00"/>
    <x v="1981"/>
    <d v="4202-04-22T00:00:00"/>
    <s v="Raw Material"/>
    <x v="1"/>
    <x v="1291"/>
    <s v="L"/>
    <m/>
    <x v="123"/>
    <x v="767"/>
    <n v="29250"/>
    <n v="29250"/>
    <x v="12"/>
    <x v="708"/>
    <n v="2296125"/>
    <m/>
    <n v="413302.5"/>
    <m/>
    <m/>
    <m/>
    <m/>
    <m/>
    <m/>
    <m/>
    <m/>
    <m/>
    <m/>
    <m/>
    <s v="OK"/>
    <m/>
    <m/>
    <m/>
    <s v="Chemical"/>
    <n v="78.5"/>
    <n v="14.13"/>
    <n v="413302.5"/>
    <x v="157"/>
  </r>
  <r>
    <n v="712"/>
    <d v="2024-04-03T00:00:00"/>
    <x v="1982"/>
    <d v="4202-04-22T00:00:00"/>
    <s v="Raw Material"/>
    <x v="1"/>
    <x v="1170"/>
    <s v="L"/>
    <m/>
    <x v="123"/>
    <x v="767"/>
    <n v="29630"/>
    <n v="29630"/>
    <x v="12"/>
    <x v="708"/>
    <n v="2325955"/>
    <m/>
    <n v="418671.89999999997"/>
    <m/>
    <m/>
    <m/>
    <m/>
    <m/>
    <m/>
    <m/>
    <m/>
    <m/>
    <m/>
    <m/>
    <s v="OK"/>
    <m/>
    <m/>
    <m/>
    <s v="Chemical"/>
    <n v="78.5"/>
    <n v="14.129999999999999"/>
    <n v="418671.89999999997"/>
    <x v="158"/>
  </r>
  <r>
    <n v="713"/>
    <d v="2024-04-01T00:00:00"/>
    <x v="1983"/>
    <d v="4202-04-22T00:00:00"/>
    <s v="Raw Material"/>
    <x v="0"/>
    <x v="266"/>
    <s v="L"/>
    <m/>
    <x v="34"/>
    <x v="768"/>
    <n v="0"/>
    <n v="0"/>
    <x v="5"/>
    <x v="793"/>
    <n v="300000"/>
    <m/>
    <n v="54000"/>
    <m/>
    <m/>
    <m/>
    <m/>
    <m/>
    <m/>
    <d v="2024-07-10T00:00:00"/>
    <m/>
    <m/>
    <m/>
    <m/>
    <s v="OK"/>
    <m/>
    <m/>
    <m/>
    <s v="DYES"/>
    <n v="2000"/>
    <n v="360"/>
    <n v="0"/>
    <x v="157"/>
  </r>
  <r>
    <n v="714"/>
    <d v="2024-04-01T00:00:00"/>
    <x v="1984"/>
    <d v="4202-04-22T00:00:00"/>
    <s v="Raw Material"/>
    <x v="0"/>
    <x v="1292"/>
    <s v="L"/>
    <m/>
    <x v="77"/>
    <x v="785"/>
    <n v="0"/>
    <n v="0"/>
    <x v="5"/>
    <x v="744"/>
    <n v="357000"/>
    <m/>
    <n v="64260"/>
    <m/>
    <m/>
    <m/>
    <m/>
    <m/>
    <m/>
    <d v="2024-06-07T00:00:00"/>
    <m/>
    <m/>
    <m/>
    <m/>
    <s v="OK"/>
    <m/>
    <m/>
    <m/>
    <s v="DYES"/>
    <n v="3400"/>
    <n v="612"/>
    <n v="0"/>
    <x v="157"/>
  </r>
  <r>
    <n v="715"/>
    <d v="2024-04-01T00:00:00"/>
    <x v="1985"/>
    <d v="5202-05-02T00:00:00"/>
    <s v="Raw Material"/>
    <x v="0"/>
    <x v="110"/>
    <s v="L"/>
    <m/>
    <x v="60"/>
    <x v="786"/>
    <n v="0"/>
    <n v="0"/>
    <x v="12"/>
    <x v="794"/>
    <n v="360000"/>
    <m/>
    <n v="64800"/>
    <m/>
    <m/>
    <m/>
    <m/>
    <m/>
    <m/>
    <d v="2024-07-10T00:00:00"/>
    <m/>
    <m/>
    <m/>
    <m/>
    <s v="OK"/>
    <m/>
    <m/>
    <m/>
    <s v="Chemical"/>
    <n v="1800"/>
    <n v="324"/>
    <n v="0"/>
    <x v="157"/>
  </r>
  <r>
    <n v="716"/>
    <d v="2024-04-03T00:00:00"/>
    <x v="1986"/>
    <d v="4202-04-23T00:00:00"/>
    <s v="Raw Material"/>
    <x v="0"/>
    <x v="152"/>
    <s v="L"/>
    <m/>
    <x v="43"/>
    <x v="282"/>
    <n v="0"/>
    <n v="0"/>
    <x v="5"/>
    <x v="678"/>
    <n v="1010000"/>
    <m/>
    <n v="181800"/>
    <m/>
    <m/>
    <m/>
    <m/>
    <m/>
    <m/>
    <d v="2024-06-07T00:00:00"/>
    <m/>
    <m/>
    <m/>
    <m/>
    <s v="OK"/>
    <m/>
    <m/>
    <m/>
    <s v="DYES"/>
    <n v="505"/>
    <n v="90.9"/>
    <n v="0"/>
    <x v="158"/>
  </r>
  <r>
    <n v="717"/>
    <d v="2024-04-03T00:00:00"/>
    <x v="1987"/>
    <d v="4202-04-23T00:00:00"/>
    <s v="Raw Material"/>
    <x v="0"/>
    <x v="1168"/>
    <s v="L"/>
    <m/>
    <x v="60"/>
    <x v="379"/>
    <n v="0"/>
    <n v="0"/>
    <x v="12"/>
    <x v="795"/>
    <n v="75000"/>
    <m/>
    <n v="13500"/>
    <m/>
    <m/>
    <m/>
    <m/>
    <m/>
    <m/>
    <d v="2024-07-10T00:00:00"/>
    <m/>
    <m/>
    <m/>
    <m/>
    <s v="OK"/>
    <m/>
    <m/>
    <m/>
    <s v="Chemical"/>
    <n v="625"/>
    <n v="112.5"/>
    <n v="0"/>
    <x v="158"/>
  </r>
  <r>
    <n v="718"/>
    <d v="2024-04-03T00:00:00"/>
    <x v="1988"/>
    <d v="4202-04-23T00:00:00"/>
    <s v="Raw Material"/>
    <x v="0"/>
    <x v="305"/>
    <s v="L"/>
    <m/>
    <x v="131"/>
    <x v="776"/>
    <n v="0"/>
    <n v="0"/>
    <x v="12"/>
    <x v="775"/>
    <n v="338000"/>
    <m/>
    <n v="60840"/>
    <m/>
    <m/>
    <m/>
    <m/>
    <m/>
    <m/>
    <m/>
    <m/>
    <m/>
    <m/>
    <m/>
    <s v="OK"/>
    <m/>
    <m/>
    <m/>
    <s v="Chemical"/>
    <n v="8.4499999999999993"/>
    <n v="1.5209999999999999"/>
    <n v="0"/>
    <x v="158"/>
  </r>
  <r>
    <n v="719"/>
    <d v="2024-04-03T00:00:00"/>
    <x v="1989"/>
    <d v="4202-04-23T00:00:00"/>
    <s v="Raw Material"/>
    <x v="0"/>
    <x v="130"/>
    <s v="L"/>
    <m/>
    <x v="30"/>
    <x v="485"/>
    <n v="0"/>
    <n v="0"/>
    <x v="12"/>
    <x v="687"/>
    <n v="695000"/>
    <m/>
    <n v="125100"/>
    <m/>
    <m/>
    <m/>
    <m/>
    <m/>
    <m/>
    <m/>
    <m/>
    <m/>
    <m/>
    <m/>
    <s v="OK"/>
    <m/>
    <m/>
    <m/>
    <s v="Chemical"/>
    <n v="139"/>
    <n v="25.02"/>
    <n v="0"/>
    <x v="158"/>
  </r>
  <r>
    <n v="720"/>
    <d v="2024-04-01T00:00:00"/>
    <x v="1990"/>
    <d v="4202-04-25T00:00:00"/>
    <s v="Raw Material"/>
    <x v="0"/>
    <x v="1293"/>
    <s v="L"/>
    <m/>
    <x v="116"/>
    <x v="123"/>
    <n v="0"/>
    <n v="0"/>
    <x v="20"/>
    <x v="643"/>
    <n v="6332000"/>
    <m/>
    <n v="1139760"/>
    <m/>
    <m/>
    <m/>
    <m/>
    <m/>
    <m/>
    <m/>
    <m/>
    <m/>
    <m/>
    <m/>
    <s v="OK"/>
    <m/>
    <m/>
    <m/>
    <s v="Comber Noil"/>
    <n v="500"/>
    <n v="90"/>
    <n v="0"/>
    <x v="157"/>
  </r>
  <r>
    <n v="721"/>
    <d v="2024-04-01T00:00:00"/>
    <x v="1991"/>
    <d v="4202-04-25T00:00:00"/>
    <s v="Raw Material"/>
    <x v="0"/>
    <x v="1294"/>
    <s v="L"/>
    <m/>
    <x v="116"/>
    <x v="123"/>
    <n v="0"/>
    <n v="0"/>
    <x v="20"/>
    <x v="643"/>
    <n v="6218500"/>
    <m/>
    <n v="1119330"/>
    <m/>
    <m/>
    <m/>
    <m/>
    <m/>
    <m/>
    <m/>
    <m/>
    <m/>
    <m/>
    <m/>
    <s v="OK"/>
    <m/>
    <m/>
    <m/>
    <s v="Comber Noil"/>
    <n v="500"/>
    <n v="90"/>
    <n v="0"/>
    <x v="157"/>
  </r>
  <r>
    <n v="722"/>
    <d v="2024-04-01T00:00:00"/>
    <x v="1992"/>
    <d v="4202-04-25T00:00:00"/>
    <s v="Raw Material"/>
    <x v="0"/>
    <x v="1293"/>
    <s v="L"/>
    <m/>
    <x v="116"/>
    <x v="123"/>
    <n v="0"/>
    <n v="0"/>
    <x v="20"/>
    <x v="643"/>
    <n v="6332000"/>
    <m/>
    <n v="1139760"/>
    <m/>
    <m/>
    <m/>
    <m/>
    <m/>
    <m/>
    <m/>
    <m/>
    <m/>
    <m/>
    <m/>
    <s v="OK"/>
    <m/>
    <m/>
    <m/>
    <s v="Comber Noil"/>
    <n v="500"/>
    <n v="90"/>
    <n v="0"/>
    <x v="157"/>
  </r>
  <r>
    <n v="723"/>
    <d v="2024-04-01T00:00:00"/>
    <x v="1993"/>
    <d v="4202-04-25T00:00:00"/>
    <s v="Raw Material"/>
    <x v="0"/>
    <x v="1295"/>
    <s v="L"/>
    <m/>
    <x v="116"/>
    <x v="123"/>
    <n v="0"/>
    <n v="0"/>
    <x v="20"/>
    <x v="643"/>
    <n v="6233500"/>
    <m/>
    <n v="1122030"/>
    <m/>
    <m/>
    <m/>
    <m/>
    <m/>
    <m/>
    <m/>
    <m/>
    <m/>
    <m/>
    <m/>
    <s v="OK"/>
    <m/>
    <m/>
    <m/>
    <s v="Comber Noil"/>
    <n v="500"/>
    <n v="90"/>
    <n v="0"/>
    <x v="157"/>
  </r>
  <r>
    <n v="724"/>
    <d v="2024-04-01T00:00:00"/>
    <x v="1994"/>
    <d v="4202-04-25T00:00:00"/>
    <s v="Raw Material"/>
    <x v="0"/>
    <x v="1296"/>
    <s v="L"/>
    <m/>
    <x v="116"/>
    <x v="123"/>
    <n v="0"/>
    <n v="0"/>
    <x v="20"/>
    <x v="643"/>
    <n v="6180000"/>
    <m/>
    <n v="1112400"/>
    <m/>
    <m/>
    <m/>
    <m/>
    <m/>
    <m/>
    <m/>
    <m/>
    <m/>
    <m/>
    <m/>
    <s v="OK"/>
    <m/>
    <m/>
    <m/>
    <s v="Comber Noil"/>
    <n v="500"/>
    <n v="90"/>
    <n v="0"/>
    <x v="157"/>
  </r>
  <r>
    <n v="725"/>
    <d v="2024-04-01T00:00:00"/>
    <x v="1995"/>
    <d v="4202-04-25T00:00:00"/>
    <s v="Raw Material"/>
    <x v="0"/>
    <x v="1297"/>
    <s v="L"/>
    <m/>
    <x v="116"/>
    <x v="123"/>
    <n v="0"/>
    <n v="0"/>
    <x v="20"/>
    <x v="643"/>
    <n v="6228500"/>
    <m/>
    <n v="1121130"/>
    <m/>
    <m/>
    <m/>
    <m/>
    <m/>
    <m/>
    <m/>
    <m/>
    <m/>
    <m/>
    <m/>
    <s v="OK"/>
    <m/>
    <m/>
    <m/>
    <s v="Comber Noil"/>
    <n v="500"/>
    <n v="90"/>
    <n v="0"/>
    <x v="157"/>
  </r>
  <r>
    <n v="726"/>
    <d v="2024-04-01T00:00:00"/>
    <x v="1996"/>
    <d v="4202-04-25T00:00:00"/>
    <s v="Raw Material"/>
    <x v="0"/>
    <x v="1298"/>
    <s v="L"/>
    <m/>
    <x v="116"/>
    <x v="744"/>
    <n v="0"/>
    <n v="0"/>
    <x v="20"/>
    <x v="643"/>
    <n v="6189975"/>
    <m/>
    <n v="1114195.5"/>
    <m/>
    <m/>
    <m/>
    <m/>
    <m/>
    <m/>
    <m/>
    <m/>
    <m/>
    <m/>
    <m/>
    <s v="OK"/>
    <m/>
    <m/>
    <m/>
    <s v="Comber Noil"/>
    <n v="495"/>
    <n v="89.1"/>
    <n v="0"/>
    <x v="157"/>
  </r>
  <r>
    <n v="727"/>
    <d v="2024-04-01T00:00:00"/>
    <x v="1997"/>
    <d v="4202-04-25T00:00:00"/>
    <s v="Raw Material"/>
    <x v="0"/>
    <x v="1299"/>
    <s v="L"/>
    <m/>
    <x v="116"/>
    <x v="744"/>
    <n v="0"/>
    <n v="0"/>
    <x v="20"/>
    <x v="643"/>
    <n v="6471630"/>
    <m/>
    <n v="1164893.3999999999"/>
    <m/>
    <m/>
    <m/>
    <m/>
    <m/>
    <m/>
    <m/>
    <m/>
    <m/>
    <m/>
    <m/>
    <s v="OK"/>
    <m/>
    <m/>
    <m/>
    <s v="Comber Noil"/>
    <n v="495"/>
    <n v="89.1"/>
    <n v="0"/>
    <x v="157"/>
  </r>
  <r>
    <n v="728"/>
    <d v="2024-04-03T00:00:00"/>
    <x v="1998"/>
    <d v="4202-04-25T00:00:00"/>
    <s v="Raw Material"/>
    <x v="0"/>
    <x v="1300"/>
    <s v="L"/>
    <m/>
    <x v="116"/>
    <x v="744"/>
    <n v="0"/>
    <n v="0"/>
    <x v="20"/>
    <x v="643"/>
    <n v="6225615"/>
    <m/>
    <n v="1120610.7"/>
    <m/>
    <m/>
    <m/>
    <m/>
    <m/>
    <m/>
    <m/>
    <m/>
    <m/>
    <m/>
    <m/>
    <s v="OK"/>
    <m/>
    <m/>
    <m/>
    <s v="Comber Noil"/>
    <n v="495"/>
    <n v="89.1"/>
    <n v="0"/>
    <x v="158"/>
  </r>
  <r>
    <n v="729"/>
    <d v="2024-04-03T00:00:00"/>
    <x v="1999"/>
    <d v="4202-04-25T00:00:00"/>
    <s v="Raw Material"/>
    <x v="0"/>
    <x v="1301"/>
    <s v="L"/>
    <m/>
    <x v="116"/>
    <x v="744"/>
    <n v="0"/>
    <n v="0"/>
    <x v="20"/>
    <x v="643"/>
    <n v="5954850"/>
    <m/>
    <n v="1071873"/>
    <m/>
    <m/>
    <m/>
    <m/>
    <m/>
    <m/>
    <m/>
    <m/>
    <m/>
    <m/>
    <m/>
    <s v="OK"/>
    <m/>
    <m/>
    <m/>
    <s v="Comber Noil"/>
    <n v="495"/>
    <n v="89.1"/>
    <n v="0"/>
    <x v="158"/>
  </r>
  <r>
    <n v="730"/>
    <d v="2024-04-07T00:00:00"/>
    <x v="2000"/>
    <d v="4202-04-25T00:00:00"/>
    <s v="Raw Material"/>
    <x v="0"/>
    <x v="1302"/>
    <s v="L"/>
    <m/>
    <x v="116"/>
    <x v="700"/>
    <n v="0"/>
    <n v="0"/>
    <x v="20"/>
    <x v="643"/>
    <n v="6371532"/>
    <m/>
    <n v="1146875.76"/>
    <m/>
    <m/>
    <m/>
    <m/>
    <m/>
    <m/>
    <m/>
    <m/>
    <m/>
    <m/>
    <m/>
    <s v="OK"/>
    <m/>
    <m/>
    <m/>
    <s v="Comber Noil"/>
    <n v="493"/>
    <n v="88.74"/>
    <n v="0"/>
    <x v="160"/>
  </r>
  <r>
    <n v="731"/>
    <d v="2024-04-07T00:00:00"/>
    <x v="2001"/>
    <d v="4202-04-25T00:00:00"/>
    <s v="Raw Material"/>
    <x v="0"/>
    <x v="1303"/>
    <s v="L"/>
    <m/>
    <x v="116"/>
    <x v="700"/>
    <n v="0"/>
    <n v="0"/>
    <x v="20"/>
    <x v="643"/>
    <n v="6014600"/>
    <m/>
    <n v="1082628"/>
    <m/>
    <m/>
    <m/>
    <m/>
    <m/>
    <m/>
    <m/>
    <m/>
    <m/>
    <m/>
    <m/>
    <s v="OK"/>
    <m/>
    <m/>
    <m/>
    <s v="Comber Noil"/>
    <n v="493"/>
    <n v="88.74"/>
    <n v="0"/>
    <x v="160"/>
  </r>
  <r>
    <n v="732"/>
    <d v="2024-04-09T00:00:00"/>
    <x v="2002"/>
    <d v="4202-04-25T00:00:00"/>
    <s v="Raw Material"/>
    <x v="0"/>
    <x v="1304"/>
    <s v="L"/>
    <m/>
    <x v="116"/>
    <x v="700"/>
    <n v="0"/>
    <n v="0"/>
    <x v="20"/>
    <x v="643"/>
    <n v="6396182"/>
    <m/>
    <n v="1151312.76"/>
    <m/>
    <m/>
    <m/>
    <m/>
    <m/>
    <m/>
    <m/>
    <m/>
    <m/>
    <m/>
    <m/>
    <s v="OK"/>
    <m/>
    <m/>
    <m/>
    <s v="Comber Noil"/>
    <n v="493"/>
    <n v="88.74"/>
    <n v="0"/>
    <x v="367"/>
  </r>
  <r>
    <n v="733"/>
    <d v="2024-04-09T00:00:00"/>
    <x v="2003"/>
    <d v="4202-04-25T00:00:00"/>
    <s v="Raw Material"/>
    <x v="0"/>
    <x v="1305"/>
    <s v="L"/>
    <m/>
    <x v="116"/>
    <x v="700"/>
    <n v="0"/>
    <n v="0"/>
    <x v="20"/>
    <x v="643"/>
    <n v="6049110"/>
    <m/>
    <n v="1088839.8"/>
    <m/>
    <m/>
    <m/>
    <m/>
    <m/>
    <m/>
    <m/>
    <m/>
    <m/>
    <m/>
    <m/>
    <s v="OK"/>
    <m/>
    <m/>
    <m/>
    <s v="Comber Noil"/>
    <n v="493"/>
    <n v="88.740000000000009"/>
    <n v="0"/>
    <x v="367"/>
  </r>
  <r>
    <n v="734"/>
    <d v="2024-04-12T00:00:00"/>
    <x v="2004"/>
    <d v="4202-04-25T00:00:00"/>
    <s v="Raw Material"/>
    <x v="0"/>
    <x v="1306"/>
    <s v="L"/>
    <m/>
    <x v="116"/>
    <x v="700"/>
    <n v="0"/>
    <n v="0"/>
    <x v="20"/>
    <x v="643"/>
    <n v="6149682"/>
    <m/>
    <n v="1106942.76"/>
    <m/>
    <m/>
    <m/>
    <m/>
    <m/>
    <m/>
    <m/>
    <m/>
    <m/>
    <m/>
    <m/>
    <s v="OK"/>
    <m/>
    <m/>
    <m/>
    <s v="Comber Noil"/>
    <n v="493"/>
    <n v="88.74"/>
    <n v="0"/>
    <x v="368"/>
  </r>
  <r>
    <n v="735"/>
    <d v="2024-04-12T00:00:00"/>
    <x v="2005"/>
    <d v="4202-04-25T00:00:00"/>
    <s v="Raw Material"/>
    <x v="2"/>
    <x v="1307"/>
    <s v="L"/>
    <m/>
    <x v="116"/>
    <x v="700"/>
    <n v="0"/>
    <n v="12395"/>
    <x v="20"/>
    <x v="643"/>
    <n v="6110735"/>
    <m/>
    <n v="1099932.3"/>
    <m/>
    <m/>
    <m/>
    <m/>
    <m/>
    <m/>
    <m/>
    <m/>
    <m/>
    <m/>
    <m/>
    <s v="OK"/>
    <m/>
    <m/>
    <m/>
    <s v="Comber Noil"/>
    <n v="493"/>
    <n v="88.740000000000009"/>
    <n v="0"/>
    <x v="368"/>
  </r>
  <r>
    <n v="736"/>
    <d v="2024-04-13T00:00:00"/>
    <x v="2006"/>
    <d v="4202-04-25T00:00:00"/>
    <s v="Raw Material"/>
    <x v="2"/>
    <x v="1308"/>
    <s v="L"/>
    <m/>
    <x v="116"/>
    <x v="700"/>
    <n v="4496"/>
    <n v="12624"/>
    <x v="20"/>
    <x v="643"/>
    <n v="6223632"/>
    <m/>
    <n v="1120253.76"/>
    <m/>
    <m/>
    <m/>
    <m/>
    <m/>
    <m/>
    <m/>
    <m/>
    <m/>
    <m/>
    <m/>
    <s v="OK"/>
    <m/>
    <m/>
    <m/>
    <s v="Comber Noil"/>
    <n v="493"/>
    <n v="88.74"/>
    <n v="398975.04"/>
    <x v="369"/>
  </r>
  <r>
    <n v="737"/>
    <d v="2024-04-13T00:00:00"/>
    <x v="2007"/>
    <d v="4202-04-25T00:00:00"/>
    <s v="Raw Material"/>
    <x v="1"/>
    <x v="1309"/>
    <s v="L"/>
    <m/>
    <x v="116"/>
    <x v="700"/>
    <n v="12188"/>
    <n v="12188"/>
    <x v="20"/>
    <x v="643"/>
    <n v="6008684"/>
    <m/>
    <n v="1081563.1199999999"/>
    <m/>
    <m/>
    <m/>
    <m/>
    <m/>
    <m/>
    <m/>
    <m/>
    <m/>
    <m/>
    <m/>
    <s v="OK"/>
    <m/>
    <m/>
    <m/>
    <s v="Comber Noil"/>
    <n v="493"/>
    <n v="88.74"/>
    <n v="1081563.1199999999"/>
    <x v="369"/>
  </r>
  <r>
    <n v="738"/>
    <d v="2024-04-22T00:00:00"/>
    <x v="2008"/>
    <d v="4202-04-25T00:00:00"/>
    <s v="Raw Material"/>
    <x v="1"/>
    <x v="1310"/>
    <s v="L"/>
    <m/>
    <x v="116"/>
    <x v="103"/>
    <n v="12574"/>
    <n v="12574"/>
    <x v="20"/>
    <x v="643"/>
    <n v="5784040"/>
    <m/>
    <n v="1041127.2"/>
    <m/>
    <m/>
    <m/>
    <m/>
    <m/>
    <m/>
    <m/>
    <m/>
    <m/>
    <m/>
    <m/>
    <s v="OK"/>
    <m/>
    <m/>
    <m/>
    <s v="Comber Noil"/>
    <n v="460"/>
    <n v="82.8"/>
    <n v="1041127.2"/>
    <x v="166"/>
  </r>
  <r>
    <n v="739"/>
    <d v="2024-04-22T00:00:00"/>
    <x v="2009"/>
    <d v="4202-04-25T00:00:00"/>
    <s v="Raw Material"/>
    <x v="1"/>
    <x v="843"/>
    <s v="L"/>
    <m/>
    <x v="116"/>
    <x v="103"/>
    <n v="12705"/>
    <n v="12705"/>
    <x v="20"/>
    <x v="643"/>
    <n v="5844300"/>
    <m/>
    <n v="1051974"/>
    <m/>
    <m/>
    <m/>
    <m/>
    <m/>
    <m/>
    <m/>
    <m/>
    <m/>
    <m/>
    <m/>
    <s v="OK"/>
    <m/>
    <m/>
    <m/>
    <s v="Comber Noil"/>
    <n v="460"/>
    <n v="82.8"/>
    <n v="1051974"/>
    <x v="166"/>
  </r>
  <r>
    <n v="740"/>
    <d v="2024-04-01T00:00:00"/>
    <x v="2010"/>
    <d v="4202-04-27T00:00:00"/>
    <s v="Raw Material"/>
    <x v="1"/>
    <x v="1311"/>
    <s v="L"/>
    <m/>
    <x v="132"/>
    <x v="721"/>
    <n v="939"/>
    <n v="939"/>
    <x v="14"/>
    <x v="796"/>
    <n v="2205000"/>
    <m/>
    <n v="396900"/>
    <m/>
    <m/>
    <m/>
    <m/>
    <m/>
    <m/>
    <m/>
    <m/>
    <m/>
    <m/>
    <m/>
    <s v="OK"/>
    <m/>
    <m/>
    <m/>
    <s v="FABRIC"/>
    <n v="2348.2428115015973"/>
    <n v="422.68370607028754"/>
    <n v="396900"/>
    <x v="157"/>
  </r>
  <r>
    <n v="741"/>
    <d v="2024-04-01T00:00:00"/>
    <x v="2011"/>
    <d v="4202-04-27T00:00:00"/>
    <s v="Raw Material"/>
    <x v="1"/>
    <x v="1312"/>
    <s v="L"/>
    <m/>
    <x v="132"/>
    <x v="787"/>
    <n v="654"/>
    <n v="654"/>
    <x v="14"/>
    <x v="797"/>
    <n v="1524096"/>
    <m/>
    <n v="274337.27999999997"/>
    <m/>
    <m/>
    <m/>
    <m/>
    <m/>
    <m/>
    <m/>
    <m/>
    <m/>
    <m/>
    <m/>
    <s v="OK"/>
    <m/>
    <m/>
    <m/>
    <s v="FABRIC"/>
    <n v="2330.4220183486241"/>
    <n v="419.47596330275223"/>
    <n v="274337.27999999997"/>
    <x v="157"/>
  </r>
  <r>
    <n v="742"/>
    <d v="2024-04-01T00:00:00"/>
    <x v="2012"/>
    <d v="4202-04-27T00:00:00"/>
    <s v="Raw Material"/>
    <x v="1"/>
    <x v="1313"/>
    <s v="L"/>
    <m/>
    <x v="22"/>
    <x v="788"/>
    <n v="612"/>
    <n v="612"/>
    <x v="14"/>
    <x v="798"/>
    <n v="2259510"/>
    <m/>
    <n v="406711.8"/>
    <m/>
    <m/>
    <m/>
    <m/>
    <m/>
    <m/>
    <m/>
    <m/>
    <m/>
    <m/>
    <m/>
    <s v="OK"/>
    <m/>
    <m/>
    <m/>
    <s v="FABRIC"/>
    <n v="3692.0098039215686"/>
    <n v="664.5617647058823"/>
    <n v="406711.8"/>
    <x v="157"/>
  </r>
  <r>
    <n v="743"/>
    <d v="2024-04-01T00:00:00"/>
    <x v="2013"/>
    <d v="4202-04-27T00:00:00"/>
    <s v="Raw Material"/>
    <x v="1"/>
    <x v="1314"/>
    <s v="L"/>
    <m/>
    <x v="22"/>
    <x v="638"/>
    <n v="14630"/>
    <n v="14630"/>
    <x v="14"/>
    <x v="799"/>
    <n v="26756600"/>
    <m/>
    <n v="4816188"/>
    <m/>
    <m/>
    <m/>
    <m/>
    <m/>
    <m/>
    <m/>
    <m/>
    <m/>
    <m/>
    <m/>
    <s v="OK"/>
    <m/>
    <m/>
    <m/>
    <s v="FABRIC"/>
    <n v="1828.8858509911142"/>
    <n v="329.19945317840057"/>
    <n v="4816188"/>
    <x v="157"/>
  </r>
  <r>
    <n v="744"/>
    <d v="2024-04-03T00:00:00"/>
    <x v="2014"/>
    <d v="4202-04-27T00:00:00"/>
    <s v="Raw Material"/>
    <x v="1"/>
    <x v="1315"/>
    <s v="L"/>
    <m/>
    <x v="133"/>
    <x v="789"/>
    <n v="7136"/>
    <n v="7136"/>
    <x v="14"/>
    <x v="800"/>
    <n v="8820000"/>
    <m/>
    <n v="1587600"/>
    <m/>
    <m/>
    <m/>
    <m/>
    <m/>
    <m/>
    <m/>
    <m/>
    <m/>
    <m/>
    <m/>
    <s v="OK"/>
    <m/>
    <m/>
    <m/>
    <s v="FABRIC"/>
    <n v="1235.9865470852019"/>
    <n v="222.47757847533632"/>
    <n v="1587600"/>
    <x v="158"/>
  </r>
  <r>
    <n v="745"/>
    <d v="2024-04-01T00:00:00"/>
    <x v="2015"/>
    <d v="4202-04-27T00:00:00"/>
    <s v="Raw Material"/>
    <x v="1"/>
    <x v="1316"/>
    <s v="L"/>
    <m/>
    <x v="133"/>
    <x v="789"/>
    <n v="14271"/>
    <n v="14271"/>
    <x v="14"/>
    <x v="801"/>
    <n v="17640000"/>
    <m/>
    <n v="3175200"/>
    <m/>
    <m/>
    <m/>
    <m/>
    <m/>
    <m/>
    <m/>
    <m/>
    <m/>
    <m/>
    <m/>
    <s v="OK"/>
    <m/>
    <m/>
    <m/>
    <s v="FABRIC"/>
    <n v="1236.0731553500104"/>
    <n v="222.49316796300189"/>
    <n v="3175200"/>
    <x v="157"/>
  </r>
  <r>
    <n v="746"/>
    <d v="2024-04-01T00:00:00"/>
    <x v="2016"/>
    <d v="4202-04-27T00:00:00"/>
    <s v="Raw Material"/>
    <x v="0"/>
    <x v="1317"/>
    <s v="L"/>
    <m/>
    <x v="22"/>
    <x v="790"/>
    <n v="0"/>
    <n v="0"/>
    <x v="14"/>
    <x v="802"/>
    <n v="10671233"/>
    <m/>
    <n v="1920821.94"/>
    <m/>
    <m/>
    <m/>
    <m/>
    <m/>
    <m/>
    <m/>
    <m/>
    <m/>
    <m/>
    <m/>
    <s v="OK"/>
    <m/>
    <m/>
    <m/>
    <s v="FABRIC"/>
    <n v="1247.6596515842396"/>
    <n v="224.5787372851631"/>
    <n v="0"/>
    <x v="157"/>
  </r>
  <r>
    <n v="747"/>
    <d v="2024-04-01T00:00:00"/>
    <x v="2017"/>
    <d v="4202-04-27T00:00:00"/>
    <s v="Raw Material"/>
    <x v="2"/>
    <x v="1318"/>
    <s v="L"/>
    <m/>
    <x v="22"/>
    <x v="791"/>
    <n v="3670"/>
    <n v="7634"/>
    <x v="14"/>
    <x v="803"/>
    <n v="6219220"/>
    <m/>
    <n v="1119459.5999999999"/>
    <m/>
    <m/>
    <m/>
    <m/>
    <m/>
    <m/>
    <m/>
    <m/>
    <m/>
    <m/>
    <m/>
    <s v="OK"/>
    <m/>
    <m/>
    <m/>
    <s v="FABRIC"/>
    <n v="814.67382761330884"/>
    <n v="146.64128897039558"/>
    <n v="538173.53052135173"/>
    <x v="157"/>
  </r>
  <r>
    <n v="748"/>
    <d v="2024-04-01T00:00:00"/>
    <x v="2018"/>
    <d v="4202-04-27T00:00:00"/>
    <s v="Raw Material"/>
    <x v="0"/>
    <x v="1319"/>
    <s v="L"/>
    <m/>
    <x v="22"/>
    <x v="792"/>
    <n v="0"/>
    <n v="0"/>
    <x v="14"/>
    <x v="804"/>
    <n v="2205000"/>
    <m/>
    <n v="396900"/>
    <m/>
    <m/>
    <m/>
    <m/>
    <m/>
    <m/>
    <m/>
    <m/>
    <m/>
    <m/>
    <m/>
    <s v="OK"/>
    <m/>
    <m/>
    <m/>
    <s v="FABRIC"/>
    <n v="320.07548265350562"/>
    <n v="57.613586877631008"/>
    <n v="0"/>
    <x v="157"/>
  </r>
  <r>
    <n v="749"/>
    <d v="2024-04-09T00:00:00"/>
    <x v="2019"/>
    <d v="5202-05-03T00:00:00"/>
    <s v="Raw Material"/>
    <x v="0"/>
    <x v="826"/>
    <s v="L"/>
    <m/>
    <x v="130"/>
    <x v="510"/>
    <n v="0"/>
    <n v="0"/>
    <x v="12"/>
    <x v="768"/>
    <n v="975000"/>
    <m/>
    <n v="175500"/>
    <m/>
    <m/>
    <m/>
    <m/>
    <m/>
    <m/>
    <d v="2024-06-07T00:00:00"/>
    <m/>
    <m/>
    <m/>
    <m/>
    <s v="OK"/>
    <m/>
    <m/>
    <m/>
    <s v="Chemical"/>
    <n v="97.5"/>
    <n v="17.55"/>
    <n v="0"/>
    <x v="367"/>
  </r>
  <r>
    <n v="750"/>
    <d v="2024-04-07T00:00:00"/>
    <x v="2020"/>
    <d v="5202-05-03T00:00:00"/>
    <s v="Raw Material"/>
    <x v="0"/>
    <x v="110"/>
    <s v="L"/>
    <m/>
    <x v="42"/>
    <x v="713"/>
    <n v="0"/>
    <n v="0"/>
    <x v="12"/>
    <x v="675"/>
    <n v="700000"/>
    <m/>
    <n v="126000"/>
    <m/>
    <m/>
    <m/>
    <m/>
    <m/>
    <m/>
    <d v="2024-06-07T00:00:00"/>
    <m/>
    <m/>
    <m/>
    <m/>
    <s v="OK"/>
    <m/>
    <m/>
    <m/>
    <s v="Chemical"/>
    <n v="3500"/>
    <n v="630"/>
    <n v="0"/>
    <x v="160"/>
  </r>
  <r>
    <n v="751"/>
    <d v="2024-04-02T00:00:00"/>
    <x v="2021"/>
    <d v="5202-05-03T00:00:00"/>
    <s v="Raw Material"/>
    <x v="0"/>
    <x v="93"/>
    <s v="L"/>
    <m/>
    <x v="55"/>
    <x v="487"/>
    <n v="0"/>
    <n v="0"/>
    <x v="12"/>
    <x v="756"/>
    <n v="6316800"/>
    <m/>
    <n v="1137024"/>
    <m/>
    <m/>
    <m/>
    <m/>
    <m/>
    <m/>
    <m/>
    <m/>
    <m/>
    <m/>
    <m/>
    <s v="OK"/>
    <m/>
    <m/>
    <m/>
    <s v="Chemical"/>
    <n v="526.4"/>
    <n v="94.751999999999995"/>
    <n v="0"/>
    <x v="156"/>
  </r>
  <r>
    <n v="752"/>
    <d v="2024-04-30T00:00:00"/>
    <x v="2022"/>
    <d v="5202-05-03T00:00:00"/>
    <s v="Raw Material"/>
    <x v="0"/>
    <x v="1320"/>
    <s v="L"/>
    <m/>
    <x v="33"/>
    <x v="330"/>
    <n v="0"/>
    <n v="0"/>
    <x v="12"/>
    <x v="805"/>
    <n v="112000"/>
    <m/>
    <n v="20160"/>
    <m/>
    <m/>
    <m/>
    <m/>
    <m/>
    <m/>
    <d v="2024-07-10T00:00:00"/>
    <m/>
    <m/>
    <m/>
    <m/>
    <s v="OK"/>
    <m/>
    <m/>
    <m/>
    <s v="Chemical"/>
    <n v="400"/>
    <n v="72"/>
    <n v="0"/>
    <x v="170"/>
  </r>
  <r>
    <n v="753"/>
    <d v="2024-04-01T00:00:00"/>
    <x v="2023"/>
    <d v="5202-05-03T00:00:00"/>
    <s v="Raw Material"/>
    <x v="0"/>
    <x v="1321"/>
    <s v="L"/>
    <m/>
    <x v="33"/>
    <x v="673"/>
    <n v="0"/>
    <n v="0"/>
    <x v="12"/>
    <x v="806"/>
    <n v="459375"/>
    <m/>
    <n v="82687.5"/>
    <m/>
    <m/>
    <m/>
    <m/>
    <m/>
    <m/>
    <d v="2024-07-10T00:00:00"/>
    <m/>
    <m/>
    <m/>
    <m/>
    <s v="OK"/>
    <m/>
    <m/>
    <m/>
    <s v="Chemical"/>
    <n v="1225"/>
    <n v="220.5"/>
    <n v="0"/>
    <x v="157"/>
  </r>
  <r>
    <n v="754"/>
    <d v="2024-04-08T00:00:00"/>
    <x v="2024"/>
    <d v="5202-05-03T00:00:00"/>
    <s v="Raw Material"/>
    <x v="0"/>
    <x v="1217"/>
    <s v="L"/>
    <m/>
    <x v="118"/>
    <x v="574"/>
    <n v="0"/>
    <n v="0"/>
    <x v="12"/>
    <x v="679"/>
    <n v="650980"/>
    <m/>
    <n v="117176.4"/>
    <m/>
    <m/>
    <m/>
    <m/>
    <m/>
    <m/>
    <d v="2024-07-10T00:00:00"/>
    <m/>
    <m/>
    <m/>
    <m/>
    <s v="OK"/>
    <m/>
    <m/>
    <m/>
    <s v="Chemical"/>
    <n v="538"/>
    <n v="96.839999999999989"/>
    <n v="0"/>
    <x v="292"/>
  </r>
  <r>
    <n v="754"/>
    <d v="2024-04-08T00:00:00"/>
    <x v="2024"/>
    <d v="5202-05-03T00:00:00"/>
    <s v="Raw Material"/>
    <x v="0"/>
    <x v="1283"/>
    <s v="L"/>
    <m/>
    <x v="33"/>
    <x v="731"/>
    <n v="0"/>
    <n v="0"/>
    <x v="12"/>
    <x v="707"/>
    <n v="101200"/>
    <m/>
    <n v="18216"/>
    <m/>
    <m/>
    <m/>
    <m/>
    <m/>
    <m/>
    <d v="2024-07-10T00:00:00"/>
    <m/>
    <m/>
    <m/>
    <m/>
    <s v="OK"/>
    <m/>
    <m/>
    <m/>
    <s v="Chemical"/>
    <n v="115"/>
    <n v="20.7"/>
    <n v="0"/>
    <x v="292"/>
  </r>
  <r>
    <n v="754"/>
    <d v="2024-04-08T00:00:00"/>
    <x v="2024"/>
    <d v="5202-05-03T00:00:00"/>
    <s v="Raw Material"/>
    <x v="0"/>
    <x v="152"/>
    <s v="L"/>
    <m/>
    <x v="43"/>
    <x v="282"/>
    <n v="0"/>
    <n v="0"/>
    <x v="5"/>
    <x v="678"/>
    <n v="1010000"/>
    <m/>
    <n v="181800"/>
    <m/>
    <m/>
    <m/>
    <m/>
    <m/>
    <m/>
    <d v="2024-07-10T00:00:00"/>
    <m/>
    <m/>
    <m/>
    <m/>
    <s v="OK"/>
    <m/>
    <m/>
    <m/>
    <s v="DYES"/>
    <n v="505"/>
    <n v="90.9"/>
    <n v="0"/>
    <x v="292"/>
  </r>
  <r>
    <n v="755"/>
    <d v="2024-04-07T00:00:00"/>
    <x v="2025"/>
    <d v="5202-05-03T00:00:00"/>
    <s v="Raw Material"/>
    <x v="0"/>
    <x v="1214"/>
    <s v="L"/>
    <m/>
    <x v="118"/>
    <x v="574"/>
    <n v="0"/>
    <n v="0"/>
    <x v="12"/>
    <x v="679"/>
    <n v="532620"/>
    <m/>
    <n v="95871.599999999991"/>
    <m/>
    <m/>
    <m/>
    <m/>
    <m/>
    <m/>
    <d v="2024-07-10T00:00:00"/>
    <m/>
    <m/>
    <m/>
    <m/>
    <s v="OK"/>
    <m/>
    <m/>
    <m/>
    <s v="Chemical"/>
    <n v="538"/>
    <n v="96.839999999999989"/>
    <n v="0"/>
    <x v="160"/>
  </r>
  <r>
    <n v="755"/>
    <d v="2024-04-07T00:00:00"/>
    <x v="2025"/>
    <d v="5202-05-03T00:00:00"/>
    <s v="Raw Material"/>
    <x v="0"/>
    <x v="152"/>
    <s v="L"/>
    <m/>
    <x v="43"/>
    <x v="282"/>
    <n v="0"/>
    <n v="0"/>
    <x v="5"/>
    <x v="678"/>
    <n v="1010000"/>
    <m/>
    <n v="181800"/>
    <m/>
    <m/>
    <m/>
    <m/>
    <m/>
    <m/>
    <d v="2024-07-10T00:00:00"/>
    <m/>
    <m/>
    <m/>
    <m/>
    <s v="OK"/>
    <m/>
    <m/>
    <m/>
    <s v="DYES"/>
    <n v="505"/>
    <n v="90.9"/>
    <n v="0"/>
    <x v="160"/>
  </r>
  <r>
    <n v="755"/>
    <d v="2024-04-07T00:00:00"/>
    <x v="2025"/>
    <d v="5202-05-03T00:00:00"/>
    <s v="Raw Material"/>
    <x v="0"/>
    <x v="110"/>
    <s v="L"/>
    <m/>
    <x v="55"/>
    <x v="632"/>
    <n v="0"/>
    <n v="0"/>
    <x v="12"/>
    <x v="807"/>
    <n v="205600"/>
    <m/>
    <n v="37008"/>
    <m/>
    <m/>
    <m/>
    <m/>
    <m/>
    <m/>
    <d v="2024-07-10T00:00:00"/>
    <m/>
    <m/>
    <m/>
    <m/>
    <s v="OK"/>
    <m/>
    <m/>
    <m/>
    <s v="Chemical"/>
    <n v="1028"/>
    <n v="185.04"/>
    <n v="0"/>
    <x v="160"/>
  </r>
  <r>
    <n v="755"/>
    <d v="2024-04-07T00:00:00"/>
    <x v="2025"/>
    <d v="5202-05-03T00:00:00"/>
    <s v="Raw Material"/>
    <x v="0"/>
    <x v="1216"/>
    <s v="L"/>
    <m/>
    <x v="33"/>
    <x v="731"/>
    <n v="0"/>
    <n v="0"/>
    <x v="12"/>
    <x v="707"/>
    <n v="151800"/>
    <m/>
    <n v="27324"/>
    <m/>
    <m/>
    <m/>
    <m/>
    <m/>
    <m/>
    <d v="2024-07-10T00:00:00"/>
    <m/>
    <m/>
    <m/>
    <m/>
    <s v="OK"/>
    <m/>
    <m/>
    <m/>
    <s v="Chemical"/>
    <n v="115"/>
    <n v="20.7"/>
    <n v="0"/>
    <x v="160"/>
  </r>
  <r>
    <n v="756"/>
    <d v="2024-04-07T00:00:00"/>
    <x v="2026"/>
    <d v="5202-05-03T00:00:00"/>
    <s v="Raw Material"/>
    <x v="1"/>
    <x v="110"/>
    <s v="L"/>
    <m/>
    <x v="120"/>
    <x v="362"/>
    <n v="200"/>
    <n v="200"/>
    <x v="12"/>
    <x v="682"/>
    <n v="50000"/>
    <m/>
    <n v="9000"/>
    <m/>
    <m/>
    <m/>
    <m/>
    <m/>
    <m/>
    <m/>
    <m/>
    <m/>
    <m/>
    <m/>
    <s v="OK"/>
    <m/>
    <m/>
    <m/>
    <s v="Chemical"/>
    <n v="250"/>
    <n v="45"/>
    <n v="9000"/>
    <x v="160"/>
  </r>
  <r>
    <n v="757"/>
    <d v="2024-04-03T00:00:00"/>
    <x v="2027"/>
    <d v="5202-05-03T00:00:00"/>
    <s v="Raw Material"/>
    <x v="0"/>
    <x v="521"/>
    <s v="L"/>
    <m/>
    <x v="34"/>
    <x v="780"/>
    <n v="0"/>
    <n v="0"/>
    <x v="5"/>
    <x v="786"/>
    <n v="181250"/>
    <m/>
    <n v="32625"/>
    <m/>
    <m/>
    <m/>
    <m/>
    <m/>
    <m/>
    <d v="2024-07-10T00:00:00"/>
    <m/>
    <m/>
    <m/>
    <m/>
    <s v="OK"/>
    <m/>
    <m/>
    <m/>
    <s v="DYES"/>
    <n v="7250"/>
    <n v="1305"/>
    <n v="0"/>
    <x v="158"/>
  </r>
  <r>
    <n v="758"/>
    <d v="2024-04-10T00:00:00"/>
    <x v="2028"/>
    <d v="5202-05-03T00:00:00"/>
    <s v="Raw Material"/>
    <x v="0"/>
    <x v="1283"/>
    <s v="L"/>
    <m/>
    <x v="33"/>
    <x v="731"/>
    <n v="0"/>
    <n v="0"/>
    <x v="12"/>
    <x v="707"/>
    <n v="101200"/>
    <m/>
    <n v="18216"/>
    <m/>
    <m/>
    <m/>
    <m/>
    <m/>
    <m/>
    <d v="2024-07-10T00:00:00"/>
    <m/>
    <m/>
    <m/>
    <m/>
    <s v="OK"/>
    <m/>
    <m/>
    <m/>
    <s v="Chemical"/>
    <n v="115"/>
    <n v="20.7"/>
    <n v="0"/>
    <x v="297"/>
  </r>
  <r>
    <n v="758"/>
    <d v="2024-04-10T00:00:00"/>
    <x v="2028"/>
    <d v="5202-05-03T00:00:00"/>
    <s v="Raw Material"/>
    <x v="0"/>
    <x v="152"/>
    <s v="L"/>
    <m/>
    <x v="43"/>
    <x v="282"/>
    <n v="0"/>
    <n v="0"/>
    <x v="5"/>
    <x v="678"/>
    <n v="1010000"/>
    <m/>
    <n v="181800"/>
    <m/>
    <m/>
    <m/>
    <m/>
    <m/>
    <m/>
    <d v="2024-07-10T00:00:00"/>
    <m/>
    <m/>
    <m/>
    <m/>
    <s v="OK"/>
    <m/>
    <m/>
    <m/>
    <s v="DYES"/>
    <n v="505"/>
    <n v="90.9"/>
    <n v="0"/>
    <x v="297"/>
  </r>
  <r>
    <n v="759"/>
    <d v="2024-04-12T00:00:00"/>
    <x v="2029"/>
    <d v="5202-05-03T00:00:00"/>
    <s v="Raw Material"/>
    <x v="0"/>
    <x v="1322"/>
    <s v="L"/>
    <m/>
    <x v="33"/>
    <x v="731"/>
    <n v="0"/>
    <n v="0"/>
    <x v="12"/>
    <x v="707"/>
    <n v="683100"/>
    <m/>
    <n v="122958"/>
    <m/>
    <m/>
    <m/>
    <m/>
    <m/>
    <m/>
    <m/>
    <m/>
    <m/>
    <m/>
    <m/>
    <s v="OK"/>
    <m/>
    <m/>
    <m/>
    <s v="Chemical"/>
    <n v="115"/>
    <n v="20.7"/>
    <n v="0"/>
    <x v="368"/>
  </r>
  <r>
    <n v="760"/>
    <d v="2024-04-12T00:00:00"/>
    <x v="2030"/>
    <d v="5202-05-03T00:00:00"/>
    <s v="Raw Material"/>
    <x v="0"/>
    <x v="321"/>
    <s v="L"/>
    <m/>
    <x v="77"/>
    <x v="82"/>
    <n v="0"/>
    <n v="0"/>
    <x v="5"/>
    <x v="685"/>
    <n v="414000"/>
    <m/>
    <n v="74520"/>
    <m/>
    <m/>
    <m/>
    <m/>
    <m/>
    <m/>
    <d v="2024-06-07T00:00:00"/>
    <m/>
    <m/>
    <m/>
    <m/>
    <s v="OK"/>
    <m/>
    <m/>
    <m/>
    <s v="DYES"/>
    <n v="345"/>
    <n v="62.1"/>
    <n v="0"/>
    <x v="368"/>
  </r>
  <r>
    <n v="761"/>
    <d v="2024-04-13T00:00:00"/>
    <x v="2031"/>
    <d v="5202-05-03T00:00:00"/>
    <s v="Raw Material"/>
    <x v="0"/>
    <x v="152"/>
    <s v="L"/>
    <m/>
    <x v="77"/>
    <x v="82"/>
    <n v="0"/>
    <n v="0"/>
    <x v="5"/>
    <x v="685"/>
    <n v="690000"/>
    <m/>
    <n v="124200"/>
    <m/>
    <m/>
    <m/>
    <m/>
    <m/>
    <m/>
    <d v="2024-06-07T00:00:00"/>
    <m/>
    <m/>
    <m/>
    <m/>
    <s v="OK"/>
    <m/>
    <m/>
    <m/>
    <s v="DYES"/>
    <n v="345"/>
    <n v="62.1"/>
    <n v="0"/>
    <x v="369"/>
  </r>
  <r>
    <n v="762"/>
    <d v="2024-04-19T00:00:00"/>
    <x v="2032"/>
    <d v="5202-05-03T00:00:00"/>
    <s v="Raw Material"/>
    <x v="0"/>
    <x v="393"/>
    <s v="L"/>
    <m/>
    <x v="33"/>
    <x v="731"/>
    <n v="0"/>
    <n v="0"/>
    <x v="12"/>
    <x v="707"/>
    <n v="379500"/>
    <m/>
    <n v="68310"/>
    <m/>
    <m/>
    <m/>
    <m/>
    <m/>
    <m/>
    <d v="2024-07-10T00:00:00"/>
    <m/>
    <m/>
    <m/>
    <m/>
    <s v="OK"/>
    <m/>
    <m/>
    <m/>
    <s v="Chemical"/>
    <n v="115"/>
    <n v="20.7"/>
    <n v="0"/>
    <x v="163"/>
  </r>
  <r>
    <n v="763"/>
    <d v="2024-04-19T00:00:00"/>
    <x v="2033"/>
    <d v="5202-05-03T00:00:00"/>
    <s v="Raw Material"/>
    <x v="0"/>
    <x v="15"/>
    <s v="L"/>
    <m/>
    <x v="77"/>
    <x v="82"/>
    <n v="0"/>
    <n v="0"/>
    <x v="5"/>
    <x v="685"/>
    <n v="172500"/>
    <m/>
    <n v="31050"/>
    <m/>
    <m/>
    <m/>
    <m/>
    <m/>
    <m/>
    <d v="2024-06-07T00:00:00"/>
    <m/>
    <m/>
    <m/>
    <m/>
    <s v="OK"/>
    <m/>
    <m/>
    <m/>
    <s v="DYES"/>
    <n v="345"/>
    <n v="62.1"/>
    <n v="0"/>
    <x v="163"/>
  </r>
  <r>
    <n v="764"/>
    <d v="2024-04-06T00:00:00"/>
    <x v="2034"/>
    <d v="5202-05-03T00:00:00"/>
    <s v="Raw Material"/>
    <x v="0"/>
    <x v="1287"/>
    <s v="L"/>
    <m/>
    <x v="33"/>
    <x v="690"/>
    <n v="0"/>
    <n v="0"/>
    <x v="12"/>
    <x v="785"/>
    <n v="114400"/>
    <m/>
    <n v="20592"/>
    <m/>
    <m/>
    <m/>
    <m/>
    <m/>
    <m/>
    <d v="2024-07-10T00:00:00"/>
    <m/>
    <m/>
    <m/>
    <m/>
    <s v="OK"/>
    <m/>
    <m/>
    <m/>
    <s v="Chemical"/>
    <n v="880"/>
    <n v="158.4"/>
    <n v="0"/>
    <x v="370"/>
  </r>
  <r>
    <n v="765"/>
    <d v="2024-04-05T00:00:00"/>
    <x v="2035"/>
    <d v="5202-05-03T00:00:00"/>
    <s v="Raw Material"/>
    <x v="0"/>
    <x v="980"/>
    <s v="L"/>
    <m/>
    <x v="43"/>
    <x v="282"/>
    <n v="0"/>
    <n v="0"/>
    <x v="5"/>
    <x v="678"/>
    <n v="1111000"/>
    <m/>
    <n v="199980"/>
    <m/>
    <m/>
    <m/>
    <m/>
    <m/>
    <m/>
    <d v="2024-06-07T00:00:00"/>
    <m/>
    <m/>
    <m/>
    <m/>
    <s v="OK"/>
    <m/>
    <m/>
    <m/>
    <s v="DYES"/>
    <n v="505"/>
    <n v="90.9"/>
    <n v="0"/>
    <x v="293"/>
  </r>
  <r>
    <n v="766"/>
    <d v="2024-04-21T00:00:00"/>
    <x v="2036"/>
    <d v="5202-05-03T00:00:00"/>
    <s v="Raw Material"/>
    <x v="0"/>
    <x v="405"/>
    <s v="L"/>
    <m/>
    <x v="77"/>
    <x v="82"/>
    <n v="0"/>
    <n v="0"/>
    <x v="5"/>
    <x v="685"/>
    <n v="448500"/>
    <m/>
    <n v="80730"/>
    <m/>
    <m/>
    <m/>
    <m/>
    <m/>
    <m/>
    <d v="2024-07-10T00:00:00"/>
    <m/>
    <m/>
    <m/>
    <m/>
    <s v="OK"/>
    <m/>
    <m/>
    <m/>
    <s v="DYES"/>
    <n v="345"/>
    <n v="62.1"/>
    <n v="0"/>
    <x v="296"/>
  </r>
  <r>
    <n v="767"/>
    <d v="2024-04-21T00:00:00"/>
    <x v="2037"/>
    <d v="5202-05-03T00:00:00"/>
    <s v="Raw Material"/>
    <x v="0"/>
    <x v="979"/>
    <s v="L"/>
    <m/>
    <x v="33"/>
    <x v="731"/>
    <n v="0"/>
    <n v="0"/>
    <x v="12"/>
    <x v="707"/>
    <n v="354200"/>
    <m/>
    <n v="63756"/>
    <m/>
    <m/>
    <m/>
    <m/>
    <m/>
    <m/>
    <m/>
    <m/>
    <m/>
    <m/>
    <m/>
    <s v="OK"/>
    <m/>
    <m/>
    <m/>
    <s v="Chemical"/>
    <n v="115"/>
    <n v="20.7"/>
    <n v="0"/>
    <x v="296"/>
  </r>
  <r>
    <n v="768"/>
    <d v="2024-04-13T00:00:00"/>
    <x v="2038"/>
    <d v="5202-05-03T00:00:00"/>
    <s v="Raw Material"/>
    <x v="0"/>
    <x v="73"/>
    <s v="L"/>
    <m/>
    <x v="33"/>
    <x v="749"/>
    <n v="0"/>
    <n v="0"/>
    <x v="12"/>
    <x v="726"/>
    <n v="324000"/>
    <m/>
    <n v="58320"/>
    <m/>
    <m/>
    <m/>
    <m/>
    <m/>
    <m/>
    <d v="2024-07-10T00:00:00"/>
    <m/>
    <m/>
    <m/>
    <m/>
    <s v="OK"/>
    <m/>
    <m/>
    <m/>
    <s v="Chemical"/>
    <n v="675"/>
    <n v="121.5"/>
    <n v="0"/>
    <x v="369"/>
  </r>
  <r>
    <n v="769"/>
    <d v="2024-04-05T00:00:00"/>
    <x v="2039"/>
    <d v="5202-05-03T00:00:00"/>
    <s v="Raw Material"/>
    <x v="1"/>
    <x v="1323"/>
    <s v="L"/>
    <m/>
    <x v="120"/>
    <x v="162"/>
    <n v="175"/>
    <n v="175"/>
    <x v="12"/>
    <x v="727"/>
    <n v="153125"/>
    <m/>
    <n v="27562.5"/>
    <m/>
    <m/>
    <m/>
    <m/>
    <m/>
    <m/>
    <m/>
    <m/>
    <m/>
    <m/>
    <m/>
    <s v="OK"/>
    <m/>
    <m/>
    <m/>
    <s v="Chemical"/>
    <n v="875"/>
    <n v="157.5"/>
    <n v="27562.5"/>
    <x v="293"/>
  </r>
  <r>
    <n v="770"/>
    <d v="2024-04-07T00:00:00"/>
    <x v="2040"/>
    <d v="5202-05-03T00:00:00"/>
    <s v="Raw Material"/>
    <x v="1"/>
    <x v="238"/>
    <s v="L"/>
    <m/>
    <x v="120"/>
    <x v="162"/>
    <n v="225"/>
    <n v="225"/>
    <x v="12"/>
    <x v="727"/>
    <n v="196875"/>
    <m/>
    <n v="35437.5"/>
    <m/>
    <m/>
    <m/>
    <m/>
    <m/>
    <m/>
    <m/>
    <m/>
    <m/>
    <m/>
    <m/>
    <s v="OK"/>
    <m/>
    <m/>
    <m/>
    <s v="Chemical"/>
    <n v="875"/>
    <n v="157.5"/>
    <n v="35437.5"/>
    <x v="160"/>
  </r>
  <r>
    <n v="771"/>
    <d v="2024-04-05T00:00:00"/>
    <x v="2041"/>
    <d v="5202-05-03T00:00:00"/>
    <s v="Raw Material"/>
    <x v="0"/>
    <x v="410"/>
    <s v="L"/>
    <m/>
    <x v="33"/>
    <x v="749"/>
    <n v="0"/>
    <n v="0"/>
    <x v="12"/>
    <x v="726"/>
    <n v="162000"/>
    <m/>
    <n v="29160"/>
    <m/>
    <m/>
    <m/>
    <m/>
    <m/>
    <m/>
    <d v="2024-07-10T00:00:00"/>
    <m/>
    <m/>
    <m/>
    <m/>
    <s v="OK"/>
    <m/>
    <m/>
    <m/>
    <s v="Chemical"/>
    <n v="675"/>
    <n v="121.5"/>
    <n v="0"/>
    <x v="293"/>
  </r>
  <r>
    <n v="772"/>
    <d v="2024-04-09T00:00:00"/>
    <x v="2042"/>
    <d v="5202-05-04T00:00:00"/>
    <s v="Raw Material"/>
    <x v="0"/>
    <x v="130"/>
    <s v="L"/>
    <m/>
    <x v="30"/>
    <x v="485"/>
    <n v="0"/>
    <n v="0"/>
    <x v="12"/>
    <x v="687"/>
    <n v="695000"/>
    <m/>
    <n v="125100"/>
    <m/>
    <m/>
    <m/>
    <m/>
    <m/>
    <m/>
    <d v="2024-07-10T00:00:00"/>
    <m/>
    <m/>
    <m/>
    <m/>
    <s v="OK"/>
    <m/>
    <m/>
    <m/>
    <s v="Chemical"/>
    <n v="139"/>
    <n v="25.02"/>
    <n v="0"/>
    <x v="367"/>
  </r>
  <r>
    <n v="773"/>
    <d v="2024-04-13T00:00:00"/>
    <x v="2043"/>
    <d v="5202-05-04T00:00:00"/>
    <s v="Raw Material"/>
    <x v="0"/>
    <x v="130"/>
    <s v="L"/>
    <m/>
    <x v="30"/>
    <x v="485"/>
    <n v="0"/>
    <n v="0"/>
    <x v="12"/>
    <x v="687"/>
    <n v="695000"/>
    <m/>
    <n v="125100"/>
    <m/>
    <m/>
    <m/>
    <m/>
    <m/>
    <m/>
    <d v="2024-07-10T00:00:00"/>
    <m/>
    <m/>
    <m/>
    <m/>
    <s v="OK"/>
    <m/>
    <m/>
    <m/>
    <s v="Chemical"/>
    <n v="139"/>
    <n v="25.02"/>
    <n v="0"/>
    <x v="369"/>
  </r>
  <r>
    <n v="774"/>
    <d v="2024-04-13T00:00:00"/>
    <x v="2044"/>
    <d v="5202-05-04T00:00:00"/>
    <s v="Raw Material"/>
    <x v="0"/>
    <x v="130"/>
    <s v="L"/>
    <m/>
    <x v="30"/>
    <x v="774"/>
    <n v="0"/>
    <n v="0"/>
    <x v="12"/>
    <x v="688"/>
    <n v="965000"/>
    <m/>
    <n v="173700"/>
    <m/>
    <m/>
    <m/>
    <m/>
    <m/>
    <m/>
    <d v="2024-07-10T00:00:00"/>
    <m/>
    <m/>
    <m/>
    <m/>
    <s v="OK"/>
    <m/>
    <m/>
    <m/>
    <s v="Chemical"/>
    <n v="193"/>
    <n v="34.74"/>
    <n v="0"/>
    <x v="369"/>
  </r>
  <r>
    <n v="775"/>
    <d v="2024-04-08T00:00:00"/>
    <x v="2045"/>
    <d v="5202-05-04T00:00:00"/>
    <s v="Raw Material"/>
    <x v="1"/>
    <x v="1158"/>
    <s v="L"/>
    <m/>
    <x v="123"/>
    <x v="767"/>
    <n v="29520"/>
    <n v="29520"/>
    <x v="12"/>
    <x v="708"/>
    <n v="2317320"/>
    <m/>
    <n v="417117.6"/>
    <m/>
    <m/>
    <m/>
    <m/>
    <m/>
    <m/>
    <m/>
    <m/>
    <m/>
    <m/>
    <m/>
    <s v="OK"/>
    <m/>
    <m/>
    <m/>
    <s v="Chemical"/>
    <n v="78.5"/>
    <n v="14.129999999999999"/>
    <n v="417117.6"/>
    <x v="292"/>
  </r>
  <r>
    <n v="776"/>
    <d v="2024-04-09T00:00:00"/>
    <x v="2046"/>
    <d v="5202-05-04T00:00:00"/>
    <s v="Raw Material"/>
    <x v="1"/>
    <x v="1324"/>
    <s v="L"/>
    <m/>
    <x v="123"/>
    <x v="767"/>
    <n v="29420"/>
    <n v="29420"/>
    <x v="12"/>
    <x v="708"/>
    <n v="2309470"/>
    <m/>
    <n v="415704.6"/>
    <m/>
    <m/>
    <m/>
    <m/>
    <m/>
    <m/>
    <m/>
    <m/>
    <m/>
    <m/>
    <m/>
    <s v="OK"/>
    <m/>
    <m/>
    <m/>
    <s v="Chemical"/>
    <n v="78.5"/>
    <n v="14.129999999999999"/>
    <n v="415704.6"/>
    <x v="367"/>
  </r>
  <r>
    <n v="777"/>
    <d v="2024-04-07T00:00:00"/>
    <x v="2047"/>
    <d v="5202-05-04T00:00:00"/>
    <s v="Raw Material"/>
    <x v="1"/>
    <x v="1157"/>
    <s v="L"/>
    <m/>
    <x v="123"/>
    <x v="767"/>
    <n v="29620"/>
    <n v="29620"/>
    <x v="12"/>
    <x v="708"/>
    <n v="2325170"/>
    <m/>
    <n v="418530.6"/>
    <m/>
    <m/>
    <m/>
    <m/>
    <m/>
    <m/>
    <m/>
    <m/>
    <m/>
    <m/>
    <m/>
    <s v="OK"/>
    <m/>
    <m/>
    <m/>
    <s v="Chemical"/>
    <n v="78.5"/>
    <n v="14.129999999999999"/>
    <n v="418530.6"/>
    <x v="160"/>
  </r>
  <r>
    <n v="778"/>
    <d v="2024-05-01T00:00:00"/>
    <x v="2048"/>
    <d v="2024-05-07T00:00:00"/>
    <s v="Raw Material"/>
    <x v="1"/>
    <x v="1299"/>
    <s v="L"/>
    <m/>
    <x v="116"/>
    <x v="103"/>
    <n v="13074"/>
    <n v="13074"/>
    <x v="20"/>
    <x v="643"/>
    <n v="6014040"/>
    <m/>
    <n v="1082527.2"/>
    <m/>
    <m/>
    <m/>
    <m/>
    <m/>
    <m/>
    <m/>
    <m/>
    <m/>
    <m/>
    <m/>
    <s v="OK"/>
    <m/>
    <m/>
    <m/>
    <s v="Comber Noil"/>
    <n v="460"/>
    <n v="82.8"/>
    <n v="1082527.2"/>
    <x v="371"/>
  </r>
  <r>
    <n v="779"/>
    <d v="2024-05-01T00:00:00"/>
    <x v="2049"/>
    <d v="2024-05-07T00:00:00"/>
    <s v="Raw Material"/>
    <x v="1"/>
    <x v="1041"/>
    <s v="L"/>
    <m/>
    <x v="116"/>
    <x v="744"/>
    <n v="12654"/>
    <n v="12654"/>
    <x v="20"/>
    <x v="643"/>
    <n v="6263730"/>
    <m/>
    <n v="1127471.3999999999"/>
    <m/>
    <m/>
    <m/>
    <m/>
    <m/>
    <m/>
    <m/>
    <m/>
    <m/>
    <m/>
    <m/>
    <s v="OK"/>
    <m/>
    <m/>
    <m/>
    <s v="Comber Noil"/>
    <n v="495"/>
    <n v="89.1"/>
    <n v="1127471.3999999999"/>
    <x v="371"/>
  </r>
  <r>
    <n v="780"/>
    <d v="2024-05-01T00:00:00"/>
    <x v="2050"/>
    <d v="2024-05-07T00:00:00"/>
    <s v="Raw Material"/>
    <x v="1"/>
    <x v="1325"/>
    <s v="L"/>
    <m/>
    <x v="116"/>
    <x v="744"/>
    <n v="12128"/>
    <n v="12128"/>
    <x v="20"/>
    <x v="643"/>
    <n v="6003360"/>
    <m/>
    <n v="1080604.8"/>
    <m/>
    <m/>
    <m/>
    <m/>
    <m/>
    <m/>
    <m/>
    <m/>
    <m/>
    <m/>
    <m/>
    <s v="OK"/>
    <m/>
    <m/>
    <m/>
    <s v="Comber Noil"/>
    <n v="495"/>
    <n v="89.100000000000009"/>
    <n v="1080604.8"/>
    <x v="371"/>
  </r>
  <r>
    <n v="781"/>
    <d v="2024-05-01T00:00:00"/>
    <x v="2051"/>
    <d v="2024-05-07T00:00:00"/>
    <s v="Raw Material"/>
    <x v="1"/>
    <x v="1326"/>
    <s v="L"/>
    <m/>
    <x v="116"/>
    <x v="103"/>
    <n v="12070"/>
    <n v="12070"/>
    <x v="20"/>
    <x v="643"/>
    <n v="5552200"/>
    <m/>
    <n v="999396"/>
    <m/>
    <m/>
    <m/>
    <m/>
    <m/>
    <m/>
    <m/>
    <m/>
    <m/>
    <m/>
    <m/>
    <s v="OK"/>
    <m/>
    <m/>
    <m/>
    <s v="Comber Noil"/>
    <n v="460"/>
    <n v="82.8"/>
    <n v="999396"/>
    <x v="371"/>
  </r>
  <r>
    <n v="782"/>
    <d v="2024-05-03T00:00:00"/>
    <x v="2052"/>
    <d v="2024-05-07T00:00:00"/>
    <s v="Raw Material"/>
    <x v="1"/>
    <x v="1327"/>
    <s v="L"/>
    <m/>
    <x v="116"/>
    <x v="268"/>
    <n v="12814"/>
    <n v="12814"/>
    <x v="20"/>
    <x v="643"/>
    <n v="5574090"/>
    <m/>
    <n v="1003336.2"/>
    <m/>
    <m/>
    <m/>
    <m/>
    <m/>
    <m/>
    <m/>
    <m/>
    <m/>
    <m/>
    <m/>
    <s v="OK"/>
    <m/>
    <m/>
    <m/>
    <s v="Comber Noil"/>
    <n v="435"/>
    <n v="78.3"/>
    <n v="1003336.2"/>
    <x v="372"/>
  </r>
  <r>
    <n v="783"/>
    <d v="2024-05-01T00:00:00"/>
    <x v="2053"/>
    <d v="2024-05-07T00:00:00"/>
    <s v="Raw Material"/>
    <x v="1"/>
    <x v="1328"/>
    <s v="L"/>
    <m/>
    <x v="116"/>
    <x v="103"/>
    <n v="12447"/>
    <n v="12447"/>
    <x v="20"/>
    <x v="643"/>
    <n v="5725620"/>
    <m/>
    <n v="1030611.6"/>
    <m/>
    <m/>
    <m/>
    <m/>
    <m/>
    <m/>
    <m/>
    <m/>
    <m/>
    <m/>
    <m/>
    <s v="OK"/>
    <m/>
    <m/>
    <m/>
    <s v="Comber Noil"/>
    <n v="460"/>
    <n v="82.8"/>
    <n v="1030611.6"/>
    <x v="371"/>
  </r>
  <r>
    <n v="784"/>
    <d v="2024-05-01T00:00:00"/>
    <x v="2054"/>
    <d v="2024-05-07T00:00:00"/>
    <s v="Raw Material"/>
    <x v="1"/>
    <x v="1329"/>
    <s v="L"/>
    <m/>
    <x v="116"/>
    <x v="103"/>
    <n v="12108"/>
    <n v="12108"/>
    <x v="20"/>
    <x v="643"/>
    <n v="5569680"/>
    <m/>
    <n v="1002542.3999999999"/>
    <m/>
    <m/>
    <m/>
    <m/>
    <m/>
    <m/>
    <m/>
    <m/>
    <m/>
    <m/>
    <m/>
    <s v="OK"/>
    <m/>
    <m/>
    <m/>
    <s v="Comber Noil"/>
    <n v="460"/>
    <n v="82.8"/>
    <n v="1002542.4"/>
    <x v="371"/>
  </r>
  <r>
    <n v="785"/>
    <d v="2024-05-01T00:00:00"/>
    <x v="2055"/>
    <d v="2024-05-07T00:00:00"/>
    <s v="Raw Material"/>
    <x v="0"/>
    <x v="927"/>
    <s v="L"/>
    <m/>
    <x v="110"/>
    <x v="578"/>
    <n v="0"/>
    <n v="0"/>
    <x v="3"/>
    <x v="781"/>
    <n v="1155000"/>
    <m/>
    <n v="207900"/>
    <m/>
    <m/>
    <m/>
    <m/>
    <m/>
    <m/>
    <m/>
    <m/>
    <m/>
    <m/>
    <m/>
    <s v="OK"/>
    <m/>
    <m/>
    <m/>
    <s v="YARN"/>
    <n v="509.25925925925924"/>
    <n v="91.666666666666671"/>
    <n v="0"/>
    <x v="371"/>
  </r>
  <r>
    <n v="786"/>
    <d v="2024-05-01T00:00:00"/>
    <x v="2056"/>
    <d v="2024-05-07T00:00:00"/>
    <s v="Raw Material"/>
    <x v="1"/>
    <x v="1330"/>
    <s v="L"/>
    <m/>
    <x v="110"/>
    <x v="595"/>
    <n v="4354"/>
    <n v="4354"/>
    <x v="3"/>
    <x v="808"/>
    <n v="2332800"/>
    <m/>
    <n v="419904"/>
    <m/>
    <m/>
    <m/>
    <m/>
    <m/>
    <m/>
    <m/>
    <m/>
    <m/>
    <m/>
    <m/>
    <s v="OK"/>
    <m/>
    <m/>
    <m/>
    <s v="YARN"/>
    <n v="535.78318787322007"/>
    <n v="96.440973817179611"/>
    <n v="419904"/>
    <x v="371"/>
  </r>
  <r>
    <n v="787"/>
    <d v="2024-05-01T00:00:00"/>
    <x v="2057"/>
    <d v="2024-05-07T00:00:00"/>
    <s v="Raw Material"/>
    <x v="0"/>
    <x v="638"/>
    <s v="L"/>
    <m/>
    <x v="110"/>
    <x v="595"/>
    <n v="0"/>
    <n v="0"/>
    <x v="3"/>
    <x v="782"/>
    <n v="2430000"/>
    <m/>
    <n v="437400"/>
    <m/>
    <m/>
    <m/>
    <m/>
    <m/>
    <m/>
    <m/>
    <m/>
    <m/>
    <m/>
    <m/>
    <s v="OK"/>
    <m/>
    <m/>
    <m/>
    <s v="YARN"/>
    <n v="535.71428571428567"/>
    <n v="96.428571428571431"/>
    <n v="0"/>
    <x v="371"/>
  </r>
  <r>
    <n v="788"/>
    <d v="2024-05-01T00:00:00"/>
    <x v="2058"/>
    <d v="2024-05-07T00:00:00"/>
    <s v="Raw Material"/>
    <x v="0"/>
    <x v="927"/>
    <s v="L"/>
    <m/>
    <x v="110"/>
    <x v="578"/>
    <n v="0"/>
    <n v="0"/>
    <x v="3"/>
    <x v="781"/>
    <n v="1155000"/>
    <m/>
    <n v="207900"/>
    <m/>
    <m/>
    <m/>
    <m/>
    <m/>
    <m/>
    <m/>
    <m/>
    <m/>
    <m/>
    <m/>
    <s v="OK"/>
    <m/>
    <m/>
    <m/>
    <s v="YARN"/>
    <n v="509.25925925925924"/>
    <n v="91.666666666666671"/>
    <n v="0"/>
    <x v="371"/>
  </r>
  <r>
    <n v="789"/>
    <d v="2024-05-01T00:00:00"/>
    <x v="2059"/>
    <d v="2024-05-07T00:00:00"/>
    <s v="Raw Material"/>
    <x v="2"/>
    <x v="638"/>
    <s v="L"/>
    <m/>
    <x v="110"/>
    <x v="595"/>
    <n v="11"/>
    <n v="4536"/>
    <x v="3"/>
    <x v="782"/>
    <n v="2430000"/>
    <m/>
    <n v="437400"/>
    <m/>
    <m/>
    <m/>
    <m/>
    <m/>
    <m/>
    <m/>
    <m/>
    <m/>
    <m/>
    <m/>
    <s v="OK"/>
    <m/>
    <m/>
    <m/>
    <s v="YARN"/>
    <n v="535.71428571428567"/>
    <n v="96.428571428571431"/>
    <n v="1060.7142857142858"/>
    <x v="371"/>
  </r>
  <r>
    <n v="790"/>
    <d v="2024-05-01T00:00:00"/>
    <x v="2060"/>
    <d v="2024-05-07T00:00:00"/>
    <s v="Raw Material"/>
    <x v="0"/>
    <x v="927"/>
    <s v="L"/>
    <m/>
    <x v="110"/>
    <x v="578"/>
    <n v="0"/>
    <n v="0"/>
    <x v="3"/>
    <x v="781"/>
    <n v="1155000"/>
    <m/>
    <n v="207900"/>
    <m/>
    <m/>
    <m/>
    <m/>
    <m/>
    <m/>
    <m/>
    <m/>
    <m/>
    <m/>
    <m/>
    <s v="OK"/>
    <m/>
    <m/>
    <m/>
    <s v="YARN"/>
    <n v="509.25925925925924"/>
    <n v="91.666666666666671"/>
    <n v="0"/>
    <x v="371"/>
  </r>
  <r>
    <n v="791"/>
    <d v="2024-05-01T00:00:00"/>
    <x v="2061"/>
    <d v="2024-05-07T00:00:00"/>
    <s v="Raw Material"/>
    <x v="0"/>
    <x v="927"/>
    <s v="L"/>
    <m/>
    <x v="110"/>
    <x v="578"/>
    <n v="0"/>
    <n v="0"/>
    <x v="3"/>
    <x v="781"/>
    <n v="1155000"/>
    <m/>
    <n v="207900"/>
    <m/>
    <m/>
    <m/>
    <m/>
    <m/>
    <m/>
    <m/>
    <m/>
    <m/>
    <m/>
    <m/>
    <s v="OK"/>
    <m/>
    <m/>
    <m/>
    <s v="YARN"/>
    <n v="509.25925925925924"/>
    <n v="91.666666666666671"/>
    <n v="0"/>
    <x v="371"/>
  </r>
  <r>
    <n v="792"/>
    <d v="2024-05-01T00:00:00"/>
    <x v="2062"/>
    <d v="2024-05-07T00:00:00"/>
    <s v="Raw Material"/>
    <x v="2"/>
    <x v="638"/>
    <s v="L"/>
    <m/>
    <x v="110"/>
    <x v="595"/>
    <n v="3988"/>
    <n v="4536"/>
    <x v="3"/>
    <x v="782"/>
    <n v="2430000"/>
    <m/>
    <n v="437400"/>
    <m/>
    <m/>
    <m/>
    <m/>
    <m/>
    <m/>
    <m/>
    <m/>
    <m/>
    <m/>
    <m/>
    <s v="OK"/>
    <m/>
    <m/>
    <m/>
    <s v="YARN"/>
    <n v="535.71428571428567"/>
    <n v="96.428571428571431"/>
    <n v="384557.14285714284"/>
    <x v="371"/>
  </r>
  <r>
    <n v="793"/>
    <d v="2024-05-01T00:00:00"/>
    <x v="2063"/>
    <d v="2024-05-07T00:00:00"/>
    <s v="Raw Material"/>
    <x v="0"/>
    <x v="1331"/>
    <s v="L"/>
    <m/>
    <x v="29"/>
    <x v="793"/>
    <n v="0"/>
    <n v="0"/>
    <x v="10"/>
    <x v="809"/>
    <n v="4860000"/>
    <m/>
    <n v="874800"/>
    <m/>
    <m/>
    <m/>
    <m/>
    <m/>
    <m/>
    <d v="2024-06-07T00:00:00"/>
    <m/>
    <m/>
    <m/>
    <m/>
    <s v="OK"/>
    <m/>
    <m/>
    <m/>
    <s v="YARN"/>
    <n v="1190.592846643802"/>
    <n v="214.30671239588438"/>
    <n v="0"/>
    <x v="371"/>
  </r>
  <r>
    <n v="794"/>
    <d v="2024-05-01T00:00:00"/>
    <x v="2064"/>
    <d v="2024-05-07T00:00:00"/>
    <s v="Raw Material"/>
    <x v="0"/>
    <x v="1332"/>
    <s v="L"/>
    <m/>
    <x v="29"/>
    <x v="793"/>
    <n v="0"/>
    <n v="0"/>
    <x v="10"/>
    <x v="810"/>
    <n v="2160000"/>
    <m/>
    <n v="388800"/>
    <m/>
    <m/>
    <m/>
    <m/>
    <m/>
    <m/>
    <d v="2024-06-07T00:00:00"/>
    <m/>
    <m/>
    <m/>
    <m/>
    <s v="OK"/>
    <m/>
    <m/>
    <m/>
    <s v="YARN"/>
    <n v="1190.7386990077177"/>
    <n v="214.33296582138919"/>
    <n v="0"/>
    <x v="371"/>
  </r>
  <r>
    <n v="795"/>
    <d v="2024-05-01T00:00:00"/>
    <x v="2065"/>
    <d v="2024-05-07T00:00:00"/>
    <s v="Raw Material"/>
    <x v="0"/>
    <x v="1333"/>
    <s v="L"/>
    <m/>
    <x v="29"/>
    <x v="793"/>
    <n v="0"/>
    <n v="0"/>
    <x v="10"/>
    <x v="811"/>
    <n v="3726000"/>
    <m/>
    <n v="670680"/>
    <m/>
    <m/>
    <m/>
    <m/>
    <m/>
    <m/>
    <d v="2024-06-07T00:00:00"/>
    <m/>
    <m/>
    <m/>
    <m/>
    <s v="OK"/>
    <m/>
    <m/>
    <m/>
    <s v="YARN"/>
    <n v="1190.4153354632588"/>
    <n v="214.27476038338659"/>
    <n v="0"/>
    <x v="371"/>
  </r>
  <r>
    <n v="796"/>
    <d v="2024-05-01T00:00:00"/>
    <x v="2066"/>
    <d v="2024-05-07T00:00:00"/>
    <s v="Raw Material"/>
    <x v="0"/>
    <x v="1334"/>
    <s v="L"/>
    <m/>
    <x v="29"/>
    <x v="225"/>
    <n v="0"/>
    <n v="0"/>
    <x v="10"/>
    <x v="812"/>
    <n v="2204000"/>
    <m/>
    <n v="396720"/>
    <m/>
    <m/>
    <m/>
    <m/>
    <m/>
    <m/>
    <d v="2024-07-10T00:00:00"/>
    <m/>
    <m/>
    <m/>
    <m/>
    <s v="OK"/>
    <m/>
    <m/>
    <m/>
    <s v="YARN"/>
    <n v="837.70429494488792"/>
    <n v="150.78677309007981"/>
    <n v="0"/>
    <x v="371"/>
  </r>
  <r>
    <n v="797"/>
    <d v="2024-05-01T00:00:00"/>
    <x v="2067"/>
    <d v="2024-05-07T00:00:00"/>
    <s v="Raw Material"/>
    <x v="0"/>
    <x v="1335"/>
    <s v="L"/>
    <m/>
    <x v="19"/>
    <x v="794"/>
    <n v="0"/>
    <n v="0"/>
    <x v="10"/>
    <x v="813"/>
    <n v="5032000"/>
    <m/>
    <n v="905760"/>
    <m/>
    <m/>
    <m/>
    <m/>
    <m/>
    <m/>
    <m/>
    <m/>
    <m/>
    <m/>
    <m/>
    <s v="OK"/>
    <m/>
    <m/>
    <m/>
    <s v="YARN"/>
    <n v="1798.4274481772695"/>
    <n v="323.7169406719085"/>
    <n v="0"/>
    <x v="371"/>
  </r>
  <r>
    <n v="798"/>
    <d v="2024-05-03T00:00:00"/>
    <x v="2068"/>
    <d v="5202-05-24T00:00:00"/>
    <s v="Raw Material"/>
    <x v="0"/>
    <x v="1186"/>
    <s v="L"/>
    <m/>
    <x v="77"/>
    <x v="642"/>
    <n v="0"/>
    <n v="0"/>
    <x v="5"/>
    <x v="743"/>
    <n v="2793900"/>
    <m/>
    <n v="502902"/>
    <m/>
    <m/>
    <m/>
    <m/>
    <m/>
    <m/>
    <d v="2024-07-10T00:00:00"/>
    <m/>
    <m/>
    <m/>
    <m/>
    <s v="OK"/>
    <m/>
    <m/>
    <m/>
    <s v="DYES"/>
    <n v="1390"/>
    <n v="250.2"/>
    <n v="0"/>
    <x v="372"/>
  </r>
  <r>
    <n v="799"/>
    <d v="2024-05-04T00:00:00"/>
    <x v="2069"/>
    <d v="5202-05-24T00:00:00"/>
    <s v="Raw Material"/>
    <x v="0"/>
    <x v="1122"/>
    <s v="L"/>
    <m/>
    <x v="77"/>
    <x v="795"/>
    <n v="0"/>
    <n v="0"/>
    <x v="5"/>
    <x v="814"/>
    <n v="1758750"/>
    <m/>
    <n v="316575"/>
    <m/>
    <m/>
    <m/>
    <m/>
    <m/>
    <m/>
    <d v="2024-07-10T00:00:00"/>
    <m/>
    <m/>
    <m/>
    <m/>
    <s v="OK"/>
    <m/>
    <m/>
    <m/>
    <s v="DYES"/>
    <n v="1675"/>
    <n v="301.5"/>
    <n v="0"/>
    <x v="373"/>
  </r>
  <r>
    <n v="800"/>
    <d v="2024-05-01T00:00:00"/>
    <x v="2070"/>
    <d v="5202-05-24T00:00:00"/>
    <s v="Raw Material"/>
    <x v="0"/>
    <x v="1289"/>
    <s v="L"/>
    <m/>
    <x v="42"/>
    <x v="162"/>
    <n v="0"/>
    <n v="0"/>
    <x v="12"/>
    <x v="815"/>
    <n v="183750"/>
    <m/>
    <n v="33075"/>
    <m/>
    <m/>
    <m/>
    <m/>
    <m/>
    <m/>
    <m/>
    <m/>
    <m/>
    <m/>
    <m/>
    <s v="OK"/>
    <m/>
    <m/>
    <m/>
    <s v="Chemical"/>
    <n v="875"/>
    <n v="157.5"/>
    <n v="0"/>
    <x v="371"/>
  </r>
  <r>
    <n v="801"/>
    <d v="2024-05-01T00:00:00"/>
    <x v="2071"/>
    <d v="5202-05-24T00:00:00"/>
    <s v="Raw Material"/>
    <x v="1"/>
    <x v="1336"/>
    <s v="L"/>
    <m/>
    <x v="123"/>
    <x v="767"/>
    <n v="29302"/>
    <n v="29302"/>
    <x v="12"/>
    <x v="708"/>
    <n v="2281160.7000000002"/>
    <m/>
    <n v="410608.92600000004"/>
    <m/>
    <m/>
    <m/>
    <m/>
    <m/>
    <m/>
    <m/>
    <m/>
    <m/>
    <m/>
    <m/>
    <s v="OK"/>
    <m/>
    <m/>
    <m/>
    <s v="Chemical"/>
    <n v="77.850000000000009"/>
    <n v="14.013000000000002"/>
    <n v="410608.92600000004"/>
    <x v="371"/>
  </r>
  <r>
    <n v="802"/>
    <d v="2024-05-01T00:00:00"/>
    <x v="2072"/>
    <d v="5202-05-24T00:00:00"/>
    <s v="Raw Material"/>
    <x v="1"/>
    <x v="1337"/>
    <s v="L"/>
    <m/>
    <x v="123"/>
    <x v="767"/>
    <n v="29460"/>
    <n v="29460"/>
    <x v="12"/>
    <x v="708"/>
    <n v="2293461"/>
    <m/>
    <n v="412822.98"/>
    <m/>
    <m/>
    <m/>
    <m/>
    <m/>
    <m/>
    <m/>
    <m/>
    <m/>
    <m/>
    <m/>
    <s v="OK"/>
    <m/>
    <m/>
    <m/>
    <s v="Chemical"/>
    <n v="77.849999999999994"/>
    <n v="14.013"/>
    <n v="412822.98"/>
    <x v="371"/>
  </r>
  <r>
    <n v="803"/>
    <d v="2024-05-02T00:00:00"/>
    <x v="2073"/>
    <d v="5202-05-24T00:00:00"/>
    <s v="Raw Material"/>
    <x v="1"/>
    <x v="1338"/>
    <s v="L"/>
    <m/>
    <x v="123"/>
    <x v="767"/>
    <n v="29080"/>
    <n v="29080"/>
    <x v="12"/>
    <x v="708"/>
    <n v="2263878"/>
    <m/>
    <n v="407498.04"/>
    <m/>
    <m/>
    <m/>
    <m/>
    <m/>
    <m/>
    <m/>
    <m/>
    <m/>
    <m/>
    <m/>
    <s v="OK"/>
    <m/>
    <m/>
    <m/>
    <s v="Chemical"/>
    <n v="77.849999999999994"/>
    <n v="14.013"/>
    <n v="407498.04"/>
    <x v="171"/>
  </r>
  <r>
    <n v="804"/>
    <d v="2024-05-04T00:00:00"/>
    <x v="2074"/>
    <d v="5202-05-24T00:00:00"/>
    <s v="Raw Material"/>
    <x v="1"/>
    <x v="1291"/>
    <s v="L"/>
    <m/>
    <x v="123"/>
    <x v="767"/>
    <n v="29250"/>
    <n v="29250"/>
    <x v="12"/>
    <x v="708"/>
    <n v="2296125"/>
    <m/>
    <n v="413302.5"/>
    <m/>
    <m/>
    <m/>
    <m/>
    <m/>
    <m/>
    <m/>
    <m/>
    <m/>
    <m/>
    <m/>
    <s v="OK"/>
    <m/>
    <m/>
    <m/>
    <s v="Chemical"/>
    <n v="78.5"/>
    <n v="14.13"/>
    <n v="413302.5"/>
    <x v="373"/>
  </r>
  <r>
    <n v="805"/>
    <d v="2024-05-04T00:00:00"/>
    <x v="2075"/>
    <d v="5202-05-24T00:00:00"/>
    <s v="Raw Material"/>
    <x v="1"/>
    <x v="1279"/>
    <s v="L"/>
    <m/>
    <x v="123"/>
    <x v="767"/>
    <n v="29330"/>
    <n v="29330"/>
    <x v="12"/>
    <x v="708"/>
    <n v="2302405"/>
    <m/>
    <n v="414432.89999999997"/>
    <m/>
    <m/>
    <m/>
    <m/>
    <m/>
    <m/>
    <m/>
    <m/>
    <m/>
    <m/>
    <m/>
    <s v="OK"/>
    <m/>
    <m/>
    <m/>
    <s v="Chemical"/>
    <n v="78.5"/>
    <n v="14.129999999999999"/>
    <n v="414432.89999999997"/>
    <x v="373"/>
  </r>
  <r>
    <n v="806"/>
    <d v="2024-05-04T00:00:00"/>
    <x v="2076"/>
    <d v="5202-05-24T00:00:00"/>
    <s v="Raw Material"/>
    <x v="1"/>
    <x v="1336"/>
    <s v="L"/>
    <m/>
    <x v="123"/>
    <x v="767"/>
    <n v="29302"/>
    <n v="29302"/>
    <x v="12"/>
    <x v="708"/>
    <n v="2300207"/>
    <m/>
    <n v="414037.26"/>
    <m/>
    <m/>
    <m/>
    <m/>
    <m/>
    <m/>
    <m/>
    <m/>
    <m/>
    <m/>
    <m/>
    <s v="OK"/>
    <m/>
    <m/>
    <m/>
    <s v="Chemical"/>
    <n v="78.5"/>
    <n v="14.13"/>
    <n v="414037.26"/>
    <x v="373"/>
  </r>
  <r>
    <n v="807"/>
    <d v="2024-05-01T00:00:00"/>
    <x v="2077"/>
    <d v="5202-05-24T00:00:00"/>
    <s v="Raw Material"/>
    <x v="0"/>
    <x v="521"/>
    <s v="L"/>
    <m/>
    <x v="41"/>
    <x v="796"/>
    <n v="0"/>
    <n v="0"/>
    <x v="5"/>
    <x v="816"/>
    <n v="312500"/>
    <m/>
    <n v="56250"/>
    <m/>
    <m/>
    <m/>
    <m/>
    <m/>
    <m/>
    <m/>
    <m/>
    <m/>
    <m/>
    <m/>
    <s v="OK"/>
    <m/>
    <m/>
    <m/>
    <s v="DYES"/>
    <n v="12500"/>
    <n v="2250"/>
    <n v="0"/>
    <x v="371"/>
  </r>
  <r>
    <n v="807"/>
    <d v="2024-05-01T00:00:00"/>
    <x v="2077"/>
    <d v="5202-05-24T00:00:00"/>
    <s v="Raw Material"/>
    <x v="0"/>
    <x v="1282"/>
    <s v="L"/>
    <m/>
    <x v="59"/>
    <x v="797"/>
    <n v="0"/>
    <n v="0"/>
    <x v="5"/>
    <x v="817"/>
    <n v="332000"/>
    <m/>
    <n v="59760"/>
    <m/>
    <m/>
    <m/>
    <m/>
    <m/>
    <m/>
    <m/>
    <m/>
    <m/>
    <m/>
    <m/>
    <s v="OK"/>
    <m/>
    <m/>
    <m/>
    <s v="DYES"/>
    <n v="11066.666666666666"/>
    <n v="1992"/>
    <n v="0"/>
    <x v="371"/>
  </r>
  <r>
    <n v="808"/>
    <d v="2024-05-01T00:00:00"/>
    <x v="2078"/>
    <d v="5202-05-24T00:00:00"/>
    <s v="Raw Material"/>
    <x v="0"/>
    <x v="130"/>
    <s v="L"/>
    <m/>
    <x v="30"/>
    <x v="485"/>
    <n v="0"/>
    <n v="0"/>
    <x v="12"/>
    <x v="687"/>
    <n v="695000"/>
    <m/>
    <n v="125100"/>
    <m/>
    <m/>
    <m/>
    <m/>
    <m/>
    <m/>
    <d v="2024-07-10T00:00:00"/>
    <m/>
    <m/>
    <m/>
    <m/>
    <s v="OK"/>
    <m/>
    <m/>
    <m/>
    <s v="Chemical"/>
    <n v="139"/>
    <n v="25.02"/>
    <n v="0"/>
    <x v="371"/>
  </r>
  <r>
    <n v="809"/>
    <d v="2024-05-01T00:00:00"/>
    <x v="2079"/>
    <d v="5202-05-24T00:00:00"/>
    <s v="Raw Material"/>
    <x v="0"/>
    <x v="130"/>
    <s v="L"/>
    <m/>
    <x v="30"/>
    <x v="485"/>
    <n v="0"/>
    <n v="0"/>
    <x v="12"/>
    <x v="687"/>
    <n v="695000"/>
    <m/>
    <n v="125100"/>
    <m/>
    <m/>
    <m/>
    <m/>
    <m/>
    <m/>
    <m/>
    <m/>
    <m/>
    <m/>
    <m/>
    <s v="OK"/>
    <m/>
    <m/>
    <m/>
    <s v="Chemical"/>
    <n v="139"/>
    <n v="25.02"/>
    <n v="0"/>
    <x v="371"/>
  </r>
  <r>
    <n v="810"/>
    <d v="2024-05-01T00:00:00"/>
    <x v="2080"/>
    <d v="5202-05-24T00:00:00"/>
    <s v="Raw Material"/>
    <x v="0"/>
    <x v="130"/>
    <s v="L"/>
    <m/>
    <x v="30"/>
    <x v="485"/>
    <n v="0"/>
    <n v="0"/>
    <x v="12"/>
    <x v="687"/>
    <n v="695000"/>
    <m/>
    <n v="125100"/>
    <m/>
    <m/>
    <m/>
    <m/>
    <m/>
    <m/>
    <d v="2024-07-10T00:00:00"/>
    <m/>
    <m/>
    <m/>
    <m/>
    <s v="OK"/>
    <m/>
    <m/>
    <m/>
    <s v="Chemical"/>
    <n v="139"/>
    <n v="25.02"/>
    <n v="0"/>
    <x v="371"/>
  </r>
  <r>
    <n v="811"/>
    <d v="2024-05-04T00:00:00"/>
    <x v="2081"/>
    <d v="5202-05-24T00:00:00"/>
    <s v="Raw Material"/>
    <x v="0"/>
    <x v="130"/>
    <s v="L"/>
    <m/>
    <x v="30"/>
    <x v="485"/>
    <n v="0"/>
    <n v="0"/>
    <x v="12"/>
    <x v="687"/>
    <n v="695000"/>
    <m/>
    <n v="125100"/>
    <m/>
    <m/>
    <m/>
    <m/>
    <m/>
    <m/>
    <m/>
    <m/>
    <m/>
    <m/>
    <m/>
    <s v="OK"/>
    <m/>
    <m/>
    <m/>
    <s v="Chemical"/>
    <n v="139"/>
    <n v="25.02"/>
    <n v="0"/>
    <x v="373"/>
  </r>
  <r>
    <n v="812"/>
    <d v="2024-05-04T00:00:00"/>
    <x v="2082"/>
    <d v="5202-05-24T00:00:00"/>
    <s v="Raw Material"/>
    <x v="0"/>
    <x v="130"/>
    <s v="L"/>
    <m/>
    <x v="30"/>
    <x v="774"/>
    <n v="0"/>
    <n v="0"/>
    <x v="12"/>
    <x v="688"/>
    <n v="965000"/>
    <m/>
    <n v="173700"/>
    <m/>
    <m/>
    <m/>
    <m/>
    <m/>
    <m/>
    <m/>
    <m/>
    <m/>
    <m/>
    <m/>
    <s v="OK"/>
    <m/>
    <m/>
    <m/>
    <s v="Chemical"/>
    <n v="193"/>
    <n v="34.74"/>
    <n v="0"/>
    <x v="373"/>
  </r>
  <r>
    <n v="813"/>
    <d v="2024-05-03T00:00:00"/>
    <x v="2083"/>
    <d v="5202-05-24T00:00:00"/>
    <s v="Raw Material"/>
    <x v="0"/>
    <x v="130"/>
    <s v="L"/>
    <m/>
    <x v="30"/>
    <x v="485"/>
    <n v="0"/>
    <n v="0"/>
    <x v="12"/>
    <x v="687"/>
    <n v="695000"/>
    <m/>
    <n v="125100"/>
    <m/>
    <m/>
    <m/>
    <m/>
    <m/>
    <m/>
    <d v="2024-07-10T00:00:00"/>
    <m/>
    <m/>
    <m/>
    <m/>
    <s v="OK"/>
    <m/>
    <m/>
    <m/>
    <s v="Chemical"/>
    <n v="139"/>
    <n v="25.02"/>
    <n v="0"/>
    <x v="372"/>
  </r>
  <r>
    <n v="814"/>
    <d v="2024-05-04T00:00:00"/>
    <x v="2084"/>
    <d v="5202-05-24T00:00:00"/>
    <s v="Raw Material"/>
    <x v="0"/>
    <x v="130"/>
    <s v="L"/>
    <m/>
    <x v="30"/>
    <x v="485"/>
    <n v="0"/>
    <n v="0"/>
    <x v="12"/>
    <x v="687"/>
    <n v="695000"/>
    <m/>
    <n v="125100"/>
    <m/>
    <m/>
    <m/>
    <m/>
    <m/>
    <m/>
    <m/>
    <m/>
    <m/>
    <m/>
    <m/>
    <s v="OK"/>
    <m/>
    <m/>
    <m/>
    <s v="Chemical"/>
    <n v="139"/>
    <n v="25.02"/>
    <n v="0"/>
    <x v="373"/>
  </r>
  <r>
    <n v="815"/>
    <d v="2024-05-04T00:00:00"/>
    <x v="2085"/>
    <d v="5202-05-24T00:00:00"/>
    <s v="Raw Material"/>
    <x v="0"/>
    <x v="73"/>
    <s v="L"/>
    <m/>
    <x v="33"/>
    <x v="749"/>
    <n v="0"/>
    <n v="0"/>
    <x v="12"/>
    <x v="726"/>
    <n v="324000"/>
    <m/>
    <n v="58320"/>
    <m/>
    <m/>
    <m/>
    <m/>
    <m/>
    <m/>
    <m/>
    <m/>
    <m/>
    <m/>
    <m/>
    <s v="OK"/>
    <m/>
    <m/>
    <m/>
    <s v="Chemical"/>
    <n v="675"/>
    <n v="121.5"/>
    <n v="0"/>
    <x v="373"/>
  </r>
  <r>
    <n v="816"/>
    <d v="2024-05-04T00:00:00"/>
    <x v="2086"/>
    <d v="5202-05-24T00:00:00"/>
    <s v="Raw Material"/>
    <x v="1"/>
    <x v="196"/>
    <s v="L"/>
    <m/>
    <x v="120"/>
    <x v="781"/>
    <n v="400"/>
    <n v="400"/>
    <x v="12"/>
    <x v="727"/>
    <n v="300000"/>
    <m/>
    <n v="54000"/>
    <m/>
    <m/>
    <m/>
    <m/>
    <m/>
    <m/>
    <m/>
    <m/>
    <m/>
    <m/>
    <m/>
    <s v="OK"/>
    <m/>
    <m/>
    <m/>
    <s v="Chemical"/>
    <n v="750"/>
    <n v="135"/>
    <n v="54000"/>
    <x v="373"/>
  </r>
  <r>
    <n v="817"/>
    <d v="2024-05-03T00:00:00"/>
    <x v="2087"/>
    <d v="5202-05-24T00:00:00"/>
    <s v="Raw Material"/>
    <x v="0"/>
    <x v="416"/>
    <s v="L"/>
    <m/>
    <x v="34"/>
    <x v="655"/>
    <n v="0"/>
    <n v="0"/>
    <x v="5"/>
    <x v="818"/>
    <n v="1168000"/>
    <m/>
    <n v="210240"/>
    <m/>
    <m/>
    <m/>
    <m/>
    <m/>
    <m/>
    <d v="2024-07-10T00:00:00"/>
    <m/>
    <m/>
    <m/>
    <m/>
    <s v="OK"/>
    <m/>
    <m/>
    <m/>
    <s v="DYES"/>
    <n v="1460"/>
    <n v="262.8"/>
    <n v="0"/>
    <x v="372"/>
  </r>
  <r>
    <n v="818"/>
    <d v="2024-05-03T00:00:00"/>
    <x v="2088"/>
    <d v="5202-05-24T00:00:00"/>
    <s v="Raw Material"/>
    <x v="0"/>
    <x v="416"/>
    <s v="L"/>
    <m/>
    <x v="34"/>
    <x v="655"/>
    <n v="0"/>
    <n v="0"/>
    <x v="5"/>
    <x v="819"/>
    <n v="1168000"/>
    <m/>
    <n v="210240"/>
    <m/>
    <m/>
    <m/>
    <m/>
    <m/>
    <m/>
    <m/>
    <m/>
    <m/>
    <m/>
    <m/>
    <s v="OK"/>
    <m/>
    <m/>
    <m/>
    <s v="DYES"/>
    <n v="1460"/>
    <n v="262.8"/>
    <n v="0"/>
    <x v="372"/>
  </r>
  <r>
    <n v="819"/>
    <d v="2024-05-01T00:00:00"/>
    <x v="2089"/>
    <d v="5202-05-24T00:00:00"/>
    <s v="Raw Material"/>
    <x v="0"/>
    <x v="321"/>
    <s v="L"/>
    <m/>
    <x v="33"/>
    <x v="112"/>
    <n v="0"/>
    <n v="0"/>
    <x v="12"/>
    <x v="676"/>
    <n v="840000"/>
    <m/>
    <n v="151200"/>
    <m/>
    <m/>
    <m/>
    <m/>
    <m/>
    <m/>
    <d v="2024-07-10T00:00:00"/>
    <m/>
    <m/>
    <m/>
    <m/>
    <s v="OK"/>
    <m/>
    <m/>
    <m/>
    <s v="Chemical"/>
    <n v="700"/>
    <n v="126"/>
    <n v="0"/>
    <x v="371"/>
  </r>
  <r>
    <n v="820"/>
    <d v="2024-05-01T00:00:00"/>
    <x v="2090"/>
    <d v="5202-05-24T00:00:00"/>
    <s v="Raw Material"/>
    <x v="0"/>
    <x v="321"/>
    <s v="L"/>
    <m/>
    <x v="33"/>
    <x v="112"/>
    <n v="0"/>
    <n v="0"/>
    <x v="12"/>
    <x v="676"/>
    <n v="840000"/>
    <m/>
    <n v="151200"/>
    <m/>
    <m/>
    <m/>
    <m/>
    <m/>
    <m/>
    <d v="2024-07-10T00:00:00"/>
    <m/>
    <m/>
    <m/>
    <m/>
    <s v="OK"/>
    <m/>
    <m/>
    <m/>
    <s v="Chemical"/>
    <n v="700"/>
    <n v="126"/>
    <n v="0"/>
    <x v="371"/>
  </r>
  <r>
    <n v="821"/>
    <d v="2024-05-01T00:00:00"/>
    <x v="2091"/>
    <d v="5202-05-24T00:00:00"/>
    <s v="Raw Material"/>
    <x v="0"/>
    <x v="1090"/>
    <s v="L"/>
    <m/>
    <x v="33"/>
    <x v="112"/>
    <n v="0"/>
    <n v="0"/>
    <x v="12"/>
    <x v="676"/>
    <n v="672000"/>
    <m/>
    <n v="120960"/>
    <m/>
    <m/>
    <m/>
    <m/>
    <m/>
    <m/>
    <d v="2024-07-10T00:00:00"/>
    <m/>
    <m/>
    <m/>
    <m/>
    <s v="OK"/>
    <m/>
    <m/>
    <m/>
    <s v="Chemical"/>
    <n v="700"/>
    <n v="126"/>
    <n v="0"/>
    <x v="371"/>
  </r>
  <r>
    <n v="822"/>
    <d v="2024-05-04T00:00:00"/>
    <x v="2092"/>
    <d v="5202-05-24T00:00:00"/>
    <s v="Raw Material"/>
    <x v="0"/>
    <x v="1339"/>
    <s v="L"/>
    <m/>
    <x v="33"/>
    <x v="112"/>
    <n v="0"/>
    <n v="0"/>
    <x v="12"/>
    <x v="676"/>
    <n v="1008000"/>
    <m/>
    <n v="181440"/>
    <m/>
    <m/>
    <m/>
    <m/>
    <m/>
    <m/>
    <d v="2024-07-10T00:00:00"/>
    <m/>
    <m/>
    <m/>
    <m/>
    <s v="OK"/>
    <m/>
    <m/>
    <m/>
    <s v="Chemical"/>
    <n v="700"/>
    <n v="126"/>
    <n v="0"/>
    <x v="373"/>
  </r>
  <r>
    <n v="823"/>
    <d v="2024-05-01T00:00:00"/>
    <x v="2093"/>
    <d v="5202-05-24T00:00:00"/>
    <s v="Raw Material"/>
    <x v="0"/>
    <x v="1340"/>
    <s v="L"/>
    <m/>
    <x v="77"/>
    <x v="631"/>
    <n v="0"/>
    <n v="0"/>
    <x v="5"/>
    <x v="742"/>
    <n v="1915200"/>
    <m/>
    <n v="344736"/>
    <m/>
    <m/>
    <m/>
    <m/>
    <m/>
    <m/>
    <d v="2024-07-10T00:00:00"/>
    <m/>
    <m/>
    <m/>
    <m/>
    <s v="OK"/>
    <m/>
    <m/>
    <m/>
    <s v="DYES"/>
    <n v="1140"/>
    <n v="205.2"/>
    <n v="0"/>
    <x v="371"/>
  </r>
  <r>
    <n v="824"/>
    <d v="2024-05-01T00:00:00"/>
    <x v="2094"/>
    <d v="5202-05-24T00:00:00"/>
    <s v="Raw Material"/>
    <x v="0"/>
    <x v="1185"/>
    <s v="L"/>
    <m/>
    <x v="77"/>
    <x v="631"/>
    <n v="0"/>
    <n v="0"/>
    <x v="5"/>
    <x v="791"/>
    <n v="581400"/>
    <m/>
    <n v="104652"/>
    <m/>
    <m/>
    <m/>
    <m/>
    <m/>
    <m/>
    <d v="2024-07-10T00:00:00"/>
    <m/>
    <m/>
    <m/>
    <m/>
    <s v="OK"/>
    <m/>
    <m/>
    <m/>
    <s v="DYES"/>
    <n v="1140"/>
    <n v="205.2"/>
    <n v="0"/>
    <x v="371"/>
  </r>
  <r>
    <n v="825"/>
    <d v="2024-05-03T00:00:00"/>
    <x v="2095"/>
    <d v="5202-05-24T00:00:00"/>
    <s v="Raw Material"/>
    <x v="2"/>
    <x v="1341"/>
    <s v="L"/>
    <m/>
    <x v="131"/>
    <x v="776"/>
    <n v="3958"/>
    <n v="35000"/>
    <x v="12"/>
    <x v="775"/>
    <n v="295750"/>
    <m/>
    <n v="53235"/>
    <m/>
    <m/>
    <m/>
    <m/>
    <m/>
    <m/>
    <m/>
    <m/>
    <m/>
    <m/>
    <m/>
    <s v="OK"/>
    <m/>
    <m/>
    <m/>
    <s v="Chemical"/>
    <n v="8.4499999999999993"/>
    <n v="1.5209999999999999"/>
    <n v="6020.1179999999995"/>
    <x v="372"/>
  </r>
  <r>
    <n v="826"/>
    <d v="2024-05-01T00:00:00"/>
    <x v="2096"/>
    <d v="5202-05-24T00:00:00"/>
    <s v="Raw Material"/>
    <x v="0"/>
    <x v="61"/>
    <s v="L"/>
    <m/>
    <x v="33"/>
    <x v="487"/>
    <n v="0"/>
    <n v="0"/>
    <x v="12"/>
    <x v="773"/>
    <n v="315000"/>
    <m/>
    <n v="56700"/>
    <m/>
    <m/>
    <m/>
    <m/>
    <m/>
    <m/>
    <d v="2024-07-10T00:00:00"/>
    <m/>
    <m/>
    <m/>
    <m/>
    <s v="OK"/>
    <m/>
    <m/>
    <m/>
    <s v="Chemical"/>
    <n v="525"/>
    <n v="94.5"/>
    <n v="0"/>
    <x v="371"/>
  </r>
  <r>
    <n v="827"/>
    <d v="2024-05-04T00:00:00"/>
    <x v="2097"/>
    <d v="5202-05-24T00:00:00"/>
    <s v="Raw Material"/>
    <x v="0"/>
    <x v="110"/>
    <s v="L"/>
    <m/>
    <x v="42"/>
    <x v="713"/>
    <n v="0"/>
    <n v="0"/>
    <x v="12"/>
    <x v="675"/>
    <n v="700000"/>
    <m/>
    <n v="126000"/>
    <m/>
    <m/>
    <m/>
    <m/>
    <m/>
    <m/>
    <d v="2024-07-10T00:00:00"/>
    <m/>
    <m/>
    <m/>
    <m/>
    <s v="OK"/>
    <m/>
    <m/>
    <m/>
    <s v="Chemical"/>
    <n v="3500"/>
    <n v="630"/>
    <n v="0"/>
    <x v="373"/>
  </r>
  <r>
    <n v="828"/>
    <d v="2024-05-01T00:00:00"/>
    <x v="2098"/>
    <d v="5202-05-24T00:00:00"/>
    <s v="Raw Material"/>
    <x v="0"/>
    <x v="161"/>
    <s v="L"/>
    <m/>
    <x v="38"/>
    <x v="282"/>
    <n v="0"/>
    <n v="0"/>
    <x v="12"/>
    <x v="820"/>
    <n v="2545200"/>
    <m/>
    <n v="458136"/>
    <m/>
    <m/>
    <m/>
    <m/>
    <m/>
    <m/>
    <d v="2024-07-10T00:00:00"/>
    <m/>
    <m/>
    <m/>
    <m/>
    <s v="OK"/>
    <m/>
    <m/>
    <m/>
    <s v="Chemical"/>
    <n v="505"/>
    <n v="90.9"/>
    <n v="0"/>
    <x v="371"/>
  </r>
  <r>
    <n v="829"/>
    <d v="2024-05-01T00:00:00"/>
    <x v="2099"/>
    <d v="5202-05-24T00:00:00"/>
    <s v="Raw Material"/>
    <x v="1"/>
    <x v="1342"/>
    <s v="L"/>
    <m/>
    <x v="22"/>
    <x v="766"/>
    <n v="8126"/>
    <n v="8126"/>
    <x v="14"/>
    <x v="821"/>
    <n v="13879400"/>
    <m/>
    <n v="2498292"/>
    <m/>
    <m/>
    <m/>
    <m/>
    <m/>
    <m/>
    <m/>
    <m/>
    <m/>
    <m/>
    <m/>
    <s v="OK"/>
    <m/>
    <m/>
    <m/>
    <s v="FABRIC"/>
    <n v="1708.0236278611862"/>
    <n v="307.44425301501354"/>
    <n v="2498292"/>
    <x v="371"/>
  </r>
  <r>
    <n v="830"/>
    <d v="2024-05-01T00:00:00"/>
    <x v="2100"/>
    <d v="5202-05-24T00:00:00"/>
    <s v="Raw Material"/>
    <x v="1"/>
    <x v="1343"/>
    <s v="L"/>
    <m/>
    <x v="22"/>
    <x v="798"/>
    <n v="3485"/>
    <n v="3485"/>
    <x v="14"/>
    <x v="822"/>
    <n v="6509594"/>
    <m/>
    <n v="1171726.92"/>
    <m/>
    <m/>
    <m/>
    <m/>
    <m/>
    <m/>
    <m/>
    <m/>
    <m/>
    <m/>
    <m/>
    <s v="OK"/>
    <m/>
    <m/>
    <m/>
    <s v="FABRIC"/>
    <n v="1867.8892395982784"/>
    <n v="336.22006312769008"/>
    <n v="1171726.92"/>
    <x v="371"/>
  </r>
  <r>
    <n v="831"/>
    <d v="2024-05-01T00:00:00"/>
    <x v="2101"/>
    <d v="5202-05-24T00:00:00"/>
    <s v="Raw Material"/>
    <x v="1"/>
    <x v="1344"/>
    <s v="L"/>
    <m/>
    <x v="22"/>
    <x v="799"/>
    <n v="3857"/>
    <n v="3857"/>
    <x v="14"/>
    <x v="823"/>
    <n v="7184660"/>
    <m/>
    <n v="1293238.8"/>
    <m/>
    <m/>
    <m/>
    <m/>
    <m/>
    <m/>
    <m/>
    <m/>
    <m/>
    <m/>
    <m/>
    <s v="OK"/>
    <m/>
    <m/>
    <m/>
    <s v="FABRIC"/>
    <n v="1862.7586206896551"/>
    <n v="335.29655172413794"/>
    <n v="1293238.8"/>
    <x v="371"/>
  </r>
  <r>
    <n v="832"/>
    <d v="2024-05-01T00:00:00"/>
    <x v="2102"/>
    <d v="5202-05-24T00:00:00"/>
    <s v="Raw Material"/>
    <x v="0"/>
    <x v="1345"/>
    <s v="L"/>
    <m/>
    <x v="12"/>
    <x v="758"/>
    <n v="0"/>
    <n v="0"/>
    <x v="2"/>
    <x v="824"/>
    <n v="2581508"/>
    <m/>
    <n v="464671.44"/>
    <m/>
    <m/>
    <m/>
    <m/>
    <m/>
    <m/>
    <d v="2024-07-10T00:00:00"/>
    <m/>
    <m/>
    <m/>
    <m/>
    <s v="OK"/>
    <m/>
    <m/>
    <m/>
    <s v="FABRIC"/>
    <n v="1214.8272941176472"/>
    <n v="218.66891294117647"/>
    <n v="0"/>
    <x v="371"/>
  </r>
  <r>
    <n v="833"/>
    <d v="2024-05-01T00:00:00"/>
    <x v="2103"/>
    <d v="5202-05-24T00:00:00"/>
    <s v="Raw Material"/>
    <x v="1"/>
    <x v="1346"/>
    <s v="L"/>
    <m/>
    <x v="22"/>
    <x v="800"/>
    <n v="2490"/>
    <n v="2490"/>
    <x v="14"/>
    <x v="825"/>
    <n v="4258650"/>
    <m/>
    <n v="766557"/>
    <m/>
    <m/>
    <m/>
    <m/>
    <m/>
    <m/>
    <m/>
    <m/>
    <m/>
    <m/>
    <m/>
    <s v="OK"/>
    <m/>
    <m/>
    <m/>
    <s v="FABRIC"/>
    <n v="1710.301204819277"/>
    <n v="307.85421686746986"/>
    <n v="766557"/>
    <x v="371"/>
  </r>
  <r>
    <n v="834"/>
    <d v="2024-05-01T00:00:00"/>
    <x v="2104"/>
    <d v="5202-05-24T00:00:00"/>
    <s v="Raw Material"/>
    <x v="1"/>
    <x v="1347"/>
    <s v="L"/>
    <m/>
    <x v="133"/>
    <x v="56"/>
    <n v="17700"/>
    <n v="17700"/>
    <x v="14"/>
    <x v="826"/>
    <n v="22050000"/>
    <m/>
    <n v="3969000"/>
    <m/>
    <m/>
    <m/>
    <m/>
    <m/>
    <m/>
    <m/>
    <m/>
    <m/>
    <m/>
    <m/>
    <s v="OK"/>
    <m/>
    <m/>
    <m/>
    <s v="FABRIC"/>
    <n v="1245.7627118644068"/>
    <n v="224.23728813559322"/>
    <n v="3969000"/>
    <x v="371"/>
  </r>
  <r>
    <n v="835"/>
    <d v="2024-05-01T00:00:00"/>
    <x v="2105"/>
    <d v="5202-05-24T00:00:00"/>
    <s v="Raw Material"/>
    <x v="0"/>
    <x v="1348"/>
    <s v="L"/>
    <m/>
    <x v="12"/>
    <x v="801"/>
    <n v="0"/>
    <n v="0"/>
    <x v="2"/>
    <x v="827"/>
    <n v="9156436"/>
    <m/>
    <n v="1648158.48"/>
    <m/>
    <m/>
    <m/>
    <m/>
    <m/>
    <m/>
    <m/>
    <m/>
    <m/>
    <m/>
    <m/>
    <s v="OK"/>
    <m/>
    <m/>
    <m/>
    <s v="FABRIC"/>
    <n v="822.31127076784912"/>
    <n v="148.01602873821284"/>
    <n v="0"/>
    <x v="371"/>
  </r>
  <r>
    <n v="836"/>
    <d v="2024-05-01T00:00:00"/>
    <x v="2106"/>
    <d v="5202-05-24T00:00:00"/>
    <s v="Raw Material"/>
    <x v="0"/>
    <x v="1349"/>
    <s v="L"/>
    <m/>
    <x v="12"/>
    <x v="688"/>
    <n v="0"/>
    <n v="0"/>
    <x v="2"/>
    <x v="828"/>
    <n v="13415457"/>
    <m/>
    <n v="2414782.2599999998"/>
    <m/>
    <m/>
    <m/>
    <m/>
    <m/>
    <m/>
    <d v="2024-07-10T00:00:00"/>
    <m/>
    <m/>
    <m/>
    <m/>
    <s v="OK"/>
    <m/>
    <m/>
    <m/>
    <s v="FABRIC"/>
    <n v="1136.5178752965096"/>
    <n v="204.57321755337171"/>
    <n v="0"/>
    <x v="371"/>
  </r>
  <r>
    <n v="837"/>
    <d v="2024-05-01T00:00:00"/>
    <x v="2107"/>
    <d v="5202-05-29T00:00:00"/>
    <s v="Raw Material"/>
    <x v="0"/>
    <x v="1350"/>
    <s v="L"/>
    <m/>
    <x v="29"/>
    <x v="793"/>
    <n v="0"/>
    <n v="0"/>
    <x v="10"/>
    <x v="829"/>
    <n v="557820"/>
    <m/>
    <n v="100407.59999999999"/>
    <m/>
    <m/>
    <m/>
    <m/>
    <m/>
    <m/>
    <d v="2024-07-10T00:00:00"/>
    <m/>
    <m/>
    <m/>
    <m/>
    <s v="OK"/>
    <m/>
    <m/>
    <m/>
    <s v="YARN"/>
    <n v="1189.3816631130064"/>
    <n v="214.08869936034114"/>
    <n v="0"/>
    <x v="371"/>
  </r>
  <r>
    <n v="838"/>
    <d v="2024-05-01T00:00:00"/>
    <x v="2108"/>
    <d v="5202-05-29T00:00:00"/>
    <s v="Raw Material"/>
    <x v="0"/>
    <x v="1351"/>
    <s v="L"/>
    <m/>
    <x v="29"/>
    <x v="739"/>
    <n v="0"/>
    <n v="0"/>
    <x v="10"/>
    <x v="830"/>
    <n v="233820"/>
    <m/>
    <n v="42087.6"/>
    <m/>
    <m/>
    <m/>
    <m/>
    <m/>
    <m/>
    <d v="2024-07-10T00:00:00"/>
    <m/>
    <m/>
    <m/>
    <m/>
    <s v="OK"/>
    <m/>
    <m/>
    <m/>
    <s v="YARN"/>
    <n v="1192.9591836734694"/>
    <n v="214.73265306122448"/>
    <n v="0"/>
    <x v="371"/>
  </r>
  <r>
    <n v="839"/>
    <d v="2024-05-01T00:00:00"/>
    <x v="2109"/>
    <d v="5202-05-29T00:00:00"/>
    <s v="Raw Material"/>
    <x v="2"/>
    <x v="1352"/>
    <s v="L"/>
    <m/>
    <x v="29"/>
    <x v="793"/>
    <n v="210"/>
    <n v="3083"/>
    <x v="10"/>
    <x v="831"/>
    <n v="3669840"/>
    <m/>
    <n v="660571.19999999995"/>
    <m/>
    <m/>
    <m/>
    <m/>
    <m/>
    <m/>
    <m/>
    <m/>
    <m/>
    <m/>
    <m/>
    <s v="OK"/>
    <m/>
    <m/>
    <m/>
    <s v="YARN"/>
    <n v="1190.3470645475186"/>
    <n v="214.26247161855335"/>
    <n v="44995.119039896206"/>
    <x v="371"/>
  </r>
  <r>
    <n v="840"/>
    <d v="2024-05-01T00:00:00"/>
    <x v="2110"/>
    <d v="5202-05-30T00:00:00"/>
    <s v="Raw Material"/>
    <x v="0"/>
    <x v="1353"/>
    <s v="L"/>
    <m/>
    <x v="1"/>
    <x v="229"/>
    <n v="0"/>
    <n v="0"/>
    <x v="1"/>
    <x v="1"/>
    <n v="10975258"/>
    <m/>
    <n v="1975546.44"/>
    <m/>
    <m/>
    <m/>
    <m/>
    <m/>
    <m/>
    <m/>
    <m/>
    <m/>
    <m/>
    <m/>
    <s v="OK"/>
    <m/>
    <m/>
    <m/>
    <s v="Polyester Staple Fiber"/>
    <n v="365.00242774950948"/>
    <n v="65.700436994911698"/>
    <n v="0"/>
    <x v="371"/>
  </r>
  <r>
    <n v="841"/>
    <d v="2024-05-01T00:00:00"/>
    <x v="2111"/>
    <d v="5202-05-30T00:00:00"/>
    <s v="Raw Material"/>
    <x v="0"/>
    <x v="1354"/>
    <s v="L"/>
    <m/>
    <x v="1"/>
    <x v="229"/>
    <n v="0"/>
    <n v="0"/>
    <x v="1"/>
    <x v="1"/>
    <n v="10905689"/>
    <m/>
    <n v="1963024.02"/>
    <m/>
    <m/>
    <m/>
    <m/>
    <m/>
    <m/>
    <m/>
    <m/>
    <m/>
    <m/>
    <m/>
    <s v="OK"/>
    <m/>
    <m/>
    <m/>
    <s v="Polyester Staple Fiber"/>
    <n v="364.995113624954"/>
    <n v="65.699120452491712"/>
    <n v="0"/>
    <x v="371"/>
  </r>
  <r>
    <n v="842"/>
    <d v="2024-05-01T00:00:00"/>
    <x v="2112"/>
    <d v="5202-05-30T00:00:00"/>
    <s v="Raw Material"/>
    <x v="0"/>
    <x v="1355"/>
    <s v="L"/>
    <m/>
    <x v="1"/>
    <x v="229"/>
    <n v="0"/>
    <n v="0"/>
    <x v="1"/>
    <x v="1"/>
    <n v="10976755"/>
    <m/>
    <n v="1975815.9"/>
    <m/>
    <m/>
    <m/>
    <m/>
    <m/>
    <m/>
    <m/>
    <m/>
    <m/>
    <m/>
    <m/>
    <s v="OK"/>
    <m/>
    <m/>
    <m/>
    <s v="Polyester Staple Fiber"/>
    <n v="365.00365776610249"/>
    <n v="65.700658397898451"/>
    <n v="0"/>
    <x v="371"/>
  </r>
  <r>
    <n v="843"/>
    <d v="2024-05-01T00:00:00"/>
    <x v="2113"/>
    <d v="5202-05-30T00:00:00"/>
    <s v="Raw Material"/>
    <x v="0"/>
    <x v="1356"/>
    <s v="L"/>
    <m/>
    <x v="1"/>
    <x v="229"/>
    <n v="0"/>
    <n v="0"/>
    <x v="1"/>
    <x v="1"/>
    <n v="10920983"/>
    <m/>
    <n v="1965776.94"/>
    <m/>
    <m/>
    <m/>
    <m/>
    <m/>
    <m/>
    <m/>
    <m/>
    <m/>
    <m/>
    <m/>
    <s v="OK"/>
    <m/>
    <m/>
    <m/>
    <s v="Polyester Staple Fiber"/>
    <n v="364.99391731559774"/>
    <n v="65.698905116807595"/>
    <n v="0"/>
    <x v="371"/>
  </r>
  <r>
    <n v="844"/>
    <d v="2024-05-01T00:00:00"/>
    <x v="2114"/>
    <d v="5202-05-30T00:00:00"/>
    <s v="Raw Material"/>
    <x v="0"/>
    <x v="1357"/>
    <s v="L"/>
    <m/>
    <x v="1"/>
    <x v="229"/>
    <n v="0"/>
    <n v="0"/>
    <x v="1"/>
    <x v="1"/>
    <n v="299446"/>
    <m/>
    <n v="53900.28"/>
    <m/>
    <m/>
    <m/>
    <m/>
    <m/>
    <m/>
    <m/>
    <m/>
    <m/>
    <m/>
    <m/>
    <s v="OK"/>
    <m/>
    <m/>
    <m/>
    <s v="Polyester Staple Fiber"/>
    <n v="365.17804878048781"/>
    <n v="65.732048780487801"/>
    <n v="0"/>
    <x v="371"/>
  </r>
  <r>
    <n v="845"/>
    <d v="2024-05-18T00:00:00"/>
    <x v="2115"/>
    <d v="5202-05-30T00:00:00"/>
    <s v="Raw Material"/>
    <x v="0"/>
    <x v="1358"/>
    <s v="L"/>
    <m/>
    <x v="1"/>
    <x v="706"/>
    <n v="0"/>
    <n v="0"/>
    <x v="1"/>
    <x v="1"/>
    <n v="1987518"/>
    <m/>
    <n v="357753.24"/>
    <m/>
    <m/>
    <m/>
    <m/>
    <m/>
    <m/>
    <m/>
    <m/>
    <m/>
    <m/>
    <m/>
    <s v="OK"/>
    <m/>
    <m/>
    <m/>
    <s v="Polyester Staple Fiber"/>
    <n v="390.01530612244898"/>
    <n v="70.202755102040811"/>
    <n v="0"/>
    <x v="177"/>
  </r>
  <r>
    <n v="846"/>
    <d v="2024-05-03T00:00:00"/>
    <x v="2116"/>
    <d v="5202-05-30T00:00:00"/>
    <s v="Raw Material"/>
    <x v="1"/>
    <x v="1294"/>
    <s v="L"/>
    <m/>
    <x v="116"/>
    <x v="268"/>
    <n v="12437"/>
    <n v="12437"/>
    <x v="20"/>
    <x v="643"/>
    <n v="5410095"/>
    <m/>
    <n v="973817.1"/>
    <m/>
    <m/>
    <m/>
    <m/>
    <m/>
    <m/>
    <m/>
    <m/>
    <m/>
    <m/>
    <m/>
    <s v="OK"/>
    <m/>
    <m/>
    <m/>
    <s v="Comber Noil"/>
    <n v="435"/>
    <n v="78.3"/>
    <n v="973817.1"/>
    <x v="372"/>
  </r>
  <r>
    <n v="847"/>
    <d v="2024-05-04T00:00:00"/>
    <x v="2117"/>
    <d v="5202-05-30T00:00:00"/>
    <s v="Raw Material"/>
    <x v="1"/>
    <x v="1032"/>
    <s v="L"/>
    <m/>
    <x v="116"/>
    <x v="268"/>
    <n v="12884"/>
    <n v="12884"/>
    <x v="20"/>
    <x v="643"/>
    <n v="5604540"/>
    <m/>
    <n v="1008817.2"/>
    <m/>
    <m/>
    <m/>
    <m/>
    <m/>
    <m/>
    <m/>
    <m/>
    <m/>
    <m/>
    <m/>
    <s v="OK"/>
    <m/>
    <m/>
    <m/>
    <s v="Comber Noil"/>
    <n v="435"/>
    <n v="78.3"/>
    <n v="1008817.2"/>
    <x v="373"/>
  </r>
  <r>
    <n v="848"/>
    <d v="2024-05-04T00:00:00"/>
    <x v="2118"/>
    <d v="5202-05-30T00:00:00"/>
    <s v="Raw Material"/>
    <x v="1"/>
    <x v="1031"/>
    <s v="L"/>
    <m/>
    <x v="116"/>
    <x v="268"/>
    <n v="11920"/>
    <n v="11920"/>
    <x v="20"/>
    <x v="643"/>
    <n v="5185200"/>
    <m/>
    <n v="933336"/>
    <m/>
    <m/>
    <m/>
    <m/>
    <m/>
    <m/>
    <m/>
    <m/>
    <m/>
    <m/>
    <m/>
    <s v="OK"/>
    <m/>
    <m/>
    <m/>
    <s v="Comber Noil"/>
    <n v="435"/>
    <n v="78.3"/>
    <n v="933336"/>
    <x v="373"/>
  </r>
  <r>
    <n v="849"/>
    <d v="2024-05-06T00:00:00"/>
    <x v="2119"/>
    <d v="5202-05-30T00:00:00"/>
    <s v="Raw Material"/>
    <x v="1"/>
    <x v="1359"/>
    <s v="L"/>
    <m/>
    <x v="116"/>
    <x v="268"/>
    <n v="12397"/>
    <n v="12397"/>
    <x v="20"/>
    <x v="643"/>
    <n v="5392695"/>
    <m/>
    <n v="970685.1"/>
    <m/>
    <m/>
    <m/>
    <m/>
    <m/>
    <m/>
    <m/>
    <m/>
    <m/>
    <m/>
    <m/>
    <s v="OK"/>
    <m/>
    <m/>
    <m/>
    <s v="Comber Noil"/>
    <n v="435"/>
    <n v="78.3"/>
    <n v="970685.1"/>
    <x v="298"/>
  </r>
  <r>
    <n v="850"/>
    <d v="2024-05-06T00:00:00"/>
    <x v="2120"/>
    <d v="5202-05-30T00:00:00"/>
    <s v="Raw Material"/>
    <x v="1"/>
    <x v="1360"/>
    <s v="L"/>
    <m/>
    <x v="116"/>
    <x v="268"/>
    <n v="12147"/>
    <n v="12147"/>
    <x v="20"/>
    <x v="643"/>
    <n v="5283945"/>
    <m/>
    <n v="951110.1"/>
    <m/>
    <m/>
    <m/>
    <m/>
    <m/>
    <m/>
    <m/>
    <m/>
    <m/>
    <m/>
    <m/>
    <s v="OK"/>
    <m/>
    <m/>
    <m/>
    <s v="Comber Noil"/>
    <n v="435"/>
    <n v="78.3"/>
    <n v="951110.1"/>
    <x v="298"/>
  </r>
  <r>
    <n v="851"/>
    <d v="2024-05-10T00:00:00"/>
    <x v="2121"/>
    <d v="5202-05-30T00:00:00"/>
    <s v="Raw Material"/>
    <x v="1"/>
    <x v="1361"/>
    <s v="L"/>
    <m/>
    <x v="116"/>
    <x v="746"/>
    <n v="12244"/>
    <n v="12244"/>
    <x v="20"/>
    <x v="643"/>
    <n v="4836380"/>
    <m/>
    <n v="870548.4"/>
    <m/>
    <m/>
    <m/>
    <m/>
    <m/>
    <m/>
    <m/>
    <m/>
    <m/>
    <m/>
    <m/>
    <s v="OK"/>
    <m/>
    <m/>
    <m/>
    <s v="Comber Noil"/>
    <n v="395"/>
    <n v="71.100000000000009"/>
    <n v="870548.40000000014"/>
    <x v="374"/>
  </r>
  <r>
    <n v="852"/>
    <d v="2024-05-10T00:00:00"/>
    <x v="2122"/>
    <d v="5202-05-30T00:00:00"/>
    <s v="Raw Material"/>
    <x v="1"/>
    <x v="1362"/>
    <s v="L"/>
    <m/>
    <x v="116"/>
    <x v="746"/>
    <n v="12442"/>
    <n v="12442"/>
    <x v="20"/>
    <x v="643"/>
    <n v="4914590"/>
    <m/>
    <n v="884626.2"/>
    <m/>
    <m/>
    <m/>
    <m/>
    <m/>
    <m/>
    <m/>
    <m/>
    <m/>
    <m/>
    <m/>
    <s v="OK"/>
    <m/>
    <m/>
    <m/>
    <s v="Comber Noil"/>
    <n v="395"/>
    <n v="71.099999999999994"/>
    <n v="884626.2"/>
    <x v="374"/>
  </r>
  <r>
    <n v="853"/>
    <d v="2024-05-11T00:00:00"/>
    <x v="2123"/>
    <d v="5202-05-30T00:00:00"/>
    <s v="Raw Material"/>
    <x v="1"/>
    <x v="1363"/>
    <s v="L"/>
    <m/>
    <x v="116"/>
    <x v="746"/>
    <n v="12584"/>
    <n v="12584"/>
    <x v="20"/>
    <x v="643"/>
    <n v="4970680"/>
    <m/>
    <n v="894722.4"/>
    <m/>
    <m/>
    <m/>
    <m/>
    <m/>
    <m/>
    <m/>
    <m/>
    <m/>
    <m/>
    <m/>
    <s v="OK"/>
    <m/>
    <m/>
    <m/>
    <s v="Comber Noil"/>
    <n v="395"/>
    <n v="71.100000000000009"/>
    <n v="894722.40000000014"/>
    <x v="174"/>
  </r>
  <r>
    <n v="854"/>
    <d v="2024-05-11T00:00:00"/>
    <x v="2124"/>
    <d v="5202-05-30T00:00:00"/>
    <s v="Raw Material"/>
    <x v="1"/>
    <x v="1364"/>
    <s v="L"/>
    <m/>
    <x v="116"/>
    <x v="746"/>
    <n v="12851"/>
    <n v="12851"/>
    <x v="20"/>
    <x v="643"/>
    <n v="5076145"/>
    <m/>
    <n v="913706.1"/>
    <m/>
    <m/>
    <m/>
    <m/>
    <m/>
    <m/>
    <m/>
    <m/>
    <m/>
    <m/>
    <m/>
    <s v="OK"/>
    <m/>
    <m/>
    <m/>
    <s v="Comber Noil"/>
    <n v="395"/>
    <n v="71.099999999999994"/>
    <n v="913706.1"/>
    <x v="174"/>
  </r>
  <r>
    <n v="855"/>
    <d v="2024-05-12T00:00:00"/>
    <x v="2125"/>
    <d v="5202-05-30T00:00:00"/>
    <s v="Raw Material"/>
    <x v="1"/>
    <x v="1365"/>
    <s v="L"/>
    <m/>
    <x v="116"/>
    <x v="746"/>
    <n v="13122"/>
    <n v="13122"/>
    <x v="20"/>
    <x v="643"/>
    <n v="5183190"/>
    <m/>
    <n v="932974.2"/>
    <m/>
    <m/>
    <m/>
    <m/>
    <m/>
    <m/>
    <m/>
    <m/>
    <m/>
    <m/>
    <m/>
    <s v="OK"/>
    <m/>
    <m/>
    <m/>
    <s v="Comber Noil"/>
    <n v="395"/>
    <n v="71.099999999999994"/>
    <n v="932974.2"/>
    <x v="375"/>
  </r>
  <r>
    <n v="856"/>
    <d v="2024-05-12T00:00:00"/>
    <x v="2126"/>
    <d v="5202-05-30T00:00:00"/>
    <s v="Raw Material"/>
    <x v="1"/>
    <x v="1366"/>
    <s v="L"/>
    <m/>
    <x v="116"/>
    <x v="746"/>
    <n v="12028"/>
    <n v="12028"/>
    <x v="20"/>
    <x v="643"/>
    <n v="4751060"/>
    <m/>
    <n v="855190.79999999993"/>
    <m/>
    <m/>
    <m/>
    <m/>
    <m/>
    <m/>
    <m/>
    <m/>
    <m/>
    <m/>
    <m/>
    <s v="OK"/>
    <m/>
    <m/>
    <m/>
    <s v="Comber Noil"/>
    <n v="395"/>
    <n v="71.099999999999994"/>
    <n v="855190.79999999993"/>
    <x v="375"/>
  </r>
  <r>
    <n v="857"/>
    <d v="2024-05-17T00:00:00"/>
    <x v="2127"/>
    <d v="5202-05-30T00:00:00"/>
    <s v="Raw Material"/>
    <x v="1"/>
    <x v="1367"/>
    <s v="L"/>
    <m/>
    <x v="116"/>
    <x v="802"/>
    <n v="12582"/>
    <n v="12582"/>
    <x v="20"/>
    <x v="643"/>
    <n v="4844070"/>
    <m/>
    <n v="871932.6"/>
    <m/>
    <m/>
    <m/>
    <m/>
    <m/>
    <m/>
    <m/>
    <m/>
    <m/>
    <m/>
    <m/>
    <s v="OK"/>
    <m/>
    <m/>
    <m/>
    <s v="Comber Noil"/>
    <n v="385"/>
    <n v="69.3"/>
    <n v="871932.6"/>
    <x v="178"/>
  </r>
  <r>
    <n v="858"/>
    <d v="2024-05-17T00:00:00"/>
    <x v="2128"/>
    <d v="5202-05-30T00:00:00"/>
    <s v="Raw Material"/>
    <x v="1"/>
    <x v="1368"/>
    <s v="L"/>
    <m/>
    <x v="116"/>
    <x v="802"/>
    <n v="12805"/>
    <n v="12805"/>
    <x v="20"/>
    <x v="643"/>
    <n v="4929925"/>
    <m/>
    <n v="887386.5"/>
    <m/>
    <m/>
    <m/>
    <m/>
    <m/>
    <m/>
    <m/>
    <m/>
    <m/>
    <m/>
    <m/>
    <s v="OK"/>
    <m/>
    <m/>
    <m/>
    <s v="Comber Noil"/>
    <n v="385"/>
    <n v="69.3"/>
    <n v="887386.5"/>
    <x v="178"/>
  </r>
  <r>
    <n v="859"/>
    <d v="2024-05-18T00:00:00"/>
    <x v="2129"/>
    <d v="5202-05-30T00:00:00"/>
    <s v="Raw Material"/>
    <x v="1"/>
    <x v="1369"/>
    <s v="L"/>
    <m/>
    <x v="116"/>
    <x v="802"/>
    <n v="12077"/>
    <n v="12077"/>
    <x v="20"/>
    <x v="643"/>
    <n v="4649645"/>
    <m/>
    <n v="836936.1"/>
    <m/>
    <m/>
    <m/>
    <m/>
    <m/>
    <m/>
    <m/>
    <m/>
    <m/>
    <m/>
    <m/>
    <s v="OK"/>
    <m/>
    <m/>
    <m/>
    <s v="Comber Noil"/>
    <n v="385"/>
    <n v="69.3"/>
    <n v="836936.1"/>
    <x v="177"/>
  </r>
  <r>
    <n v="860"/>
    <d v="2024-05-18T00:00:00"/>
    <x v="2130"/>
    <d v="5202-05-30T00:00:00"/>
    <s v="Raw Material"/>
    <x v="1"/>
    <x v="1293"/>
    <s v="L"/>
    <m/>
    <x v="116"/>
    <x v="802"/>
    <n v="12664"/>
    <n v="12664"/>
    <x v="20"/>
    <x v="643"/>
    <n v="4875640"/>
    <m/>
    <n v="877615.2"/>
    <m/>
    <m/>
    <m/>
    <m/>
    <m/>
    <m/>
    <m/>
    <m/>
    <m/>
    <m/>
    <m/>
    <s v="OK"/>
    <m/>
    <m/>
    <m/>
    <s v="Comber Noil"/>
    <n v="385"/>
    <n v="69.3"/>
    <n v="877615.2"/>
    <x v="177"/>
  </r>
  <r>
    <n v="861"/>
    <d v="2024-05-24T00:00:00"/>
    <x v="2131"/>
    <d v="5202-05-30T00:00:00"/>
    <s v="Raw Material"/>
    <x v="1"/>
    <x v="1370"/>
    <s v="L"/>
    <m/>
    <x v="116"/>
    <x v="803"/>
    <n v="12335"/>
    <n v="12335"/>
    <x v="20"/>
    <x v="643"/>
    <n v="4711970"/>
    <m/>
    <n v="848154.6"/>
    <m/>
    <m/>
    <m/>
    <m/>
    <m/>
    <m/>
    <m/>
    <m/>
    <m/>
    <m/>
    <m/>
    <s v="OK"/>
    <m/>
    <m/>
    <m/>
    <s v="Comber Noil"/>
    <n v="382"/>
    <n v="68.760000000000005"/>
    <n v="848154.60000000009"/>
    <x v="304"/>
  </r>
  <r>
    <n v="862"/>
    <d v="2024-05-24T00:00:00"/>
    <x v="2132"/>
    <d v="5202-05-30T00:00:00"/>
    <s v="Raw Material"/>
    <x v="1"/>
    <x v="1371"/>
    <s v="L"/>
    <m/>
    <x v="116"/>
    <x v="803"/>
    <n v="12224"/>
    <n v="12224"/>
    <x v="20"/>
    <x v="643"/>
    <n v="4669568"/>
    <m/>
    <n v="840522.23999999999"/>
    <m/>
    <m/>
    <m/>
    <m/>
    <m/>
    <m/>
    <m/>
    <m/>
    <m/>
    <m/>
    <m/>
    <s v="OK"/>
    <m/>
    <m/>
    <m/>
    <s v="Comber Noil"/>
    <n v="382"/>
    <n v="68.760000000000005"/>
    <n v="840522.24000000011"/>
    <x v="304"/>
  </r>
  <r>
    <n v="863"/>
    <d v="2024-05-25T00:00:00"/>
    <x v="2133"/>
    <d v="5202-05-30T00:00:00"/>
    <s v="Raw Material"/>
    <x v="1"/>
    <x v="1372"/>
    <s v="L"/>
    <m/>
    <x v="116"/>
    <x v="803"/>
    <n v="12095"/>
    <n v="12095"/>
    <x v="20"/>
    <x v="643"/>
    <n v="4620290"/>
    <m/>
    <n v="831652.2"/>
    <m/>
    <m/>
    <m/>
    <m/>
    <m/>
    <m/>
    <m/>
    <m/>
    <m/>
    <m/>
    <m/>
    <s v="OK"/>
    <m/>
    <m/>
    <m/>
    <s v="Comber Noil"/>
    <n v="382"/>
    <n v="68.759999999999991"/>
    <n v="831652.19999999984"/>
    <x v="376"/>
  </r>
  <r>
    <n v="864"/>
    <d v="2024-05-25T00:00:00"/>
    <x v="2134"/>
    <d v="5202-05-30T00:00:00"/>
    <s v="Raw Material"/>
    <x v="1"/>
    <x v="1373"/>
    <s v="L"/>
    <m/>
    <x v="116"/>
    <x v="803"/>
    <n v="13081"/>
    <n v="13081"/>
    <x v="20"/>
    <x v="643"/>
    <n v="4996942"/>
    <m/>
    <n v="899449.55999999994"/>
    <m/>
    <m/>
    <m/>
    <m/>
    <m/>
    <m/>
    <m/>
    <m/>
    <m/>
    <m/>
    <m/>
    <s v="OK"/>
    <m/>
    <m/>
    <m/>
    <s v="Comber Noil"/>
    <n v="382"/>
    <n v="68.759999999999991"/>
    <n v="899449.55999999982"/>
    <x v="376"/>
  </r>
  <r>
    <n v="865"/>
    <d v="2024-05-15T00:00:00"/>
    <x v="2135"/>
    <d v="6202-06-03T00:00:00"/>
    <s v="Raw Material"/>
    <x v="0"/>
    <x v="152"/>
    <s v="L"/>
    <m/>
    <x v="43"/>
    <x v="282"/>
    <n v="0"/>
    <n v="0"/>
    <x v="5"/>
    <x v="678"/>
    <n v="1010000"/>
    <m/>
    <n v="181800"/>
    <m/>
    <m/>
    <m/>
    <m/>
    <m/>
    <m/>
    <m/>
    <m/>
    <m/>
    <m/>
    <m/>
    <s v="OK"/>
    <m/>
    <m/>
    <m/>
    <s v="DYES"/>
    <n v="505"/>
    <n v="90.9"/>
    <n v="0"/>
    <x v="175"/>
  </r>
  <r>
    <n v="866"/>
    <d v="2024-05-13T00:00:00"/>
    <x v="2136"/>
    <d v="6202-06-03T00:00:00"/>
    <s v="Raw Material"/>
    <x v="0"/>
    <x v="338"/>
    <s v="L"/>
    <m/>
    <x v="38"/>
    <x v="104"/>
    <n v="0"/>
    <n v="0"/>
    <x v="12"/>
    <x v="832"/>
    <n v="95850"/>
    <m/>
    <n v="17253"/>
    <m/>
    <m/>
    <m/>
    <m/>
    <m/>
    <m/>
    <d v="2024-07-10T00:00:00"/>
    <m/>
    <m/>
    <m/>
    <m/>
    <s v="OK"/>
    <m/>
    <m/>
    <m/>
    <s v="Chemical"/>
    <n v="1065"/>
    <n v="191.7"/>
    <n v="0"/>
    <x v="377"/>
  </r>
  <r>
    <n v="867"/>
    <d v="2024-05-13T00:00:00"/>
    <x v="2137"/>
    <d v="6202-06-03T00:00:00"/>
    <s v="Raw Material"/>
    <x v="0"/>
    <x v="1374"/>
    <s v="L"/>
    <m/>
    <x v="33"/>
    <x v="731"/>
    <n v="0"/>
    <n v="0"/>
    <x v="12"/>
    <x v="707"/>
    <n v="556600"/>
    <m/>
    <n v="100188"/>
    <m/>
    <m/>
    <m/>
    <m/>
    <m/>
    <m/>
    <m/>
    <m/>
    <m/>
    <m/>
    <m/>
    <s v="OK"/>
    <m/>
    <m/>
    <m/>
    <s v="Chemical"/>
    <n v="115"/>
    <n v="20.7"/>
    <n v="0"/>
    <x v="377"/>
  </r>
  <r>
    <n v="868"/>
    <d v="2024-05-12T00:00:00"/>
    <x v="2138"/>
    <d v="6202-06-03T00:00:00"/>
    <s v="Raw Material"/>
    <x v="0"/>
    <x v="1375"/>
    <s v="L"/>
    <m/>
    <x v="33"/>
    <x v="731"/>
    <n v="0"/>
    <n v="0"/>
    <x v="12"/>
    <x v="707"/>
    <n v="581900"/>
    <m/>
    <n v="104742"/>
    <m/>
    <m/>
    <m/>
    <m/>
    <m/>
    <m/>
    <m/>
    <m/>
    <m/>
    <m/>
    <m/>
    <s v="OK"/>
    <m/>
    <m/>
    <m/>
    <s v="Chemical"/>
    <n v="115"/>
    <n v="20.7"/>
    <n v="0"/>
    <x v="375"/>
  </r>
  <r>
    <n v="869"/>
    <d v="2024-05-11T00:00:00"/>
    <x v="2139"/>
    <d v="6202-06-03T00:00:00"/>
    <s v="Raw Material"/>
    <x v="0"/>
    <x v="681"/>
    <s v="L"/>
    <m/>
    <x v="33"/>
    <x v="804"/>
    <n v="0"/>
    <n v="0"/>
    <x v="12"/>
    <x v="833"/>
    <n v="159700"/>
    <m/>
    <n v="28746"/>
    <m/>
    <m/>
    <m/>
    <m/>
    <m/>
    <m/>
    <m/>
    <m/>
    <m/>
    <m/>
    <m/>
    <s v="OK"/>
    <m/>
    <m/>
    <m/>
    <s v="Chemical"/>
    <n v="6654.166666666667"/>
    <n v="1197.75"/>
    <n v="0"/>
    <x v="174"/>
  </r>
  <r>
    <n v="870"/>
    <d v="2024-05-07T00:00:00"/>
    <x v="2140"/>
    <d v="6202-06-03T00:00:00"/>
    <s v="Raw Material"/>
    <x v="0"/>
    <x v="1376"/>
    <s v="L"/>
    <m/>
    <x v="33"/>
    <x v="731"/>
    <n v="0"/>
    <n v="0"/>
    <x v="12"/>
    <x v="707"/>
    <n v="25300"/>
    <m/>
    <n v="4554"/>
    <m/>
    <m/>
    <m/>
    <m/>
    <m/>
    <m/>
    <m/>
    <m/>
    <m/>
    <m/>
    <m/>
    <s v="OK"/>
    <m/>
    <m/>
    <m/>
    <s v="Chemical"/>
    <n v="115"/>
    <n v="20.7"/>
    <n v="0"/>
    <x v="172"/>
  </r>
  <r>
    <n v="871"/>
    <d v="2024-05-08T00:00:00"/>
    <x v="2141"/>
    <d v="6202-06-03T00:00:00"/>
    <s v="Raw Material"/>
    <x v="0"/>
    <x v="981"/>
    <s v="L"/>
    <m/>
    <x v="33"/>
    <x v="731"/>
    <n v="0"/>
    <n v="0"/>
    <x v="12"/>
    <x v="707"/>
    <n v="227700"/>
    <m/>
    <n v="40986"/>
    <m/>
    <m/>
    <m/>
    <m/>
    <m/>
    <m/>
    <m/>
    <m/>
    <m/>
    <m/>
    <m/>
    <s v="OK"/>
    <m/>
    <m/>
    <m/>
    <s v="Chemical"/>
    <n v="115"/>
    <n v="20.7"/>
    <n v="0"/>
    <x v="307"/>
  </r>
  <r>
    <n v="871"/>
    <d v="2024-05-08T00:00:00"/>
    <x v="2141"/>
    <d v="6202-06-03T00:00:00"/>
    <s v="Raw Material"/>
    <x v="0"/>
    <x v="416"/>
    <s v="L"/>
    <m/>
    <x v="120"/>
    <x v="362"/>
    <n v="0"/>
    <n v="0"/>
    <x v="12"/>
    <x v="682"/>
    <n v="200000"/>
    <m/>
    <n v="36000"/>
    <m/>
    <m/>
    <m/>
    <m/>
    <m/>
    <m/>
    <m/>
    <m/>
    <m/>
    <m/>
    <m/>
    <s v="OK"/>
    <m/>
    <m/>
    <m/>
    <s v="Chemical"/>
    <n v="250"/>
    <n v="45"/>
    <n v="0"/>
    <x v="307"/>
  </r>
  <r>
    <n v="871"/>
    <d v="2024-05-08T00:00:00"/>
    <x v="2141"/>
    <d v="6202-06-03T00:00:00"/>
    <s v="Raw Material"/>
    <x v="0"/>
    <x v="219"/>
    <s v="L"/>
    <m/>
    <x v="49"/>
    <x v="805"/>
    <n v="0"/>
    <n v="0"/>
    <x v="12"/>
    <x v="759"/>
    <n v="109800"/>
    <m/>
    <n v="19764"/>
    <m/>
    <m/>
    <m/>
    <m/>
    <m/>
    <m/>
    <m/>
    <m/>
    <m/>
    <m/>
    <m/>
    <s v="OK"/>
    <m/>
    <m/>
    <m/>
    <s v="Chemical"/>
    <n v="305"/>
    <n v="54.9"/>
    <n v="0"/>
    <x v="307"/>
  </r>
  <r>
    <n v="872"/>
    <d v="2024-05-08T00:00:00"/>
    <x v="2142"/>
    <d v="6202-06-03T00:00:00"/>
    <s v="Raw Material"/>
    <x v="0"/>
    <x v="980"/>
    <s v="L"/>
    <m/>
    <x v="118"/>
    <x v="574"/>
    <n v="0"/>
    <n v="0"/>
    <x v="12"/>
    <x v="679"/>
    <n v="1183600"/>
    <m/>
    <n v="213048"/>
    <m/>
    <m/>
    <m/>
    <m/>
    <m/>
    <m/>
    <m/>
    <m/>
    <m/>
    <m/>
    <m/>
    <s v="OK"/>
    <m/>
    <m/>
    <m/>
    <s v="Chemical"/>
    <n v="538"/>
    <n v="96.84"/>
    <n v="0"/>
    <x v="307"/>
  </r>
  <r>
    <n v="872"/>
    <d v="2024-05-08T00:00:00"/>
    <x v="2142"/>
    <d v="6202-06-03T00:00:00"/>
    <s v="Raw Material"/>
    <x v="0"/>
    <x v="110"/>
    <s v="L"/>
    <m/>
    <x v="60"/>
    <x v="131"/>
    <n v="0"/>
    <n v="0"/>
    <x v="12"/>
    <x v="834"/>
    <n v="110000"/>
    <m/>
    <n v="19800"/>
    <m/>
    <m/>
    <m/>
    <m/>
    <m/>
    <m/>
    <m/>
    <m/>
    <m/>
    <m/>
    <m/>
    <s v="OK"/>
    <m/>
    <m/>
    <m/>
    <s v="Chemical"/>
    <n v="550"/>
    <n v="99"/>
    <n v="0"/>
    <x v="307"/>
  </r>
  <r>
    <n v="872"/>
    <d v="2024-05-08T00:00:00"/>
    <x v="2142"/>
    <d v="6202-06-03T00:00:00"/>
    <s v="Raw Material"/>
    <x v="0"/>
    <x v="110"/>
    <s v="L"/>
    <m/>
    <x v="55"/>
    <x v="162"/>
    <n v="0"/>
    <n v="0"/>
    <x v="12"/>
    <x v="807"/>
    <n v="175000"/>
    <m/>
    <n v="31500"/>
    <m/>
    <m/>
    <m/>
    <m/>
    <m/>
    <m/>
    <m/>
    <m/>
    <m/>
    <m/>
    <m/>
    <s v="OK"/>
    <m/>
    <m/>
    <m/>
    <s v="Chemical"/>
    <n v="875"/>
    <n v="157.5"/>
    <n v="0"/>
    <x v="307"/>
  </r>
  <r>
    <n v="873"/>
    <d v="2024-05-08T00:00:00"/>
    <x v="2143"/>
    <d v="6202-06-03T00:00:00"/>
    <s v="Raw Material"/>
    <x v="0"/>
    <x v="1168"/>
    <s v="L"/>
    <m/>
    <x v="77"/>
    <x v="581"/>
    <n v="0"/>
    <n v="0"/>
    <x v="5"/>
    <x v="731"/>
    <n v="157200"/>
    <m/>
    <n v="28296"/>
    <m/>
    <m/>
    <m/>
    <m/>
    <m/>
    <m/>
    <m/>
    <m/>
    <m/>
    <m/>
    <m/>
    <s v="OK"/>
    <m/>
    <m/>
    <m/>
    <s v="DYES"/>
    <n v="1310"/>
    <n v="235.8"/>
    <n v="0"/>
    <x v="307"/>
  </r>
  <r>
    <n v="873"/>
    <d v="2024-05-08T00:00:00"/>
    <x v="2143"/>
    <d v="6202-06-03T00:00:00"/>
    <s v="Raw Material"/>
    <x v="0"/>
    <x v="266"/>
    <s v="L"/>
    <m/>
    <x v="49"/>
    <x v="672"/>
    <n v="0"/>
    <n v="0"/>
    <x v="12"/>
    <x v="835"/>
    <n v="138000"/>
    <m/>
    <n v="24840"/>
    <m/>
    <m/>
    <m/>
    <m/>
    <m/>
    <m/>
    <m/>
    <m/>
    <m/>
    <m/>
    <m/>
    <s v="OK"/>
    <m/>
    <m/>
    <m/>
    <s v="Chemical"/>
    <n v="920"/>
    <n v="165.6"/>
    <n v="0"/>
    <x v="307"/>
  </r>
  <r>
    <n v="874"/>
    <d v="2024-05-08T00:00:00"/>
    <x v="2144"/>
    <d v="6202-06-03T00:00:00"/>
    <s v="Raw Material"/>
    <x v="0"/>
    <x v="256"/>
    <s v="L"/>
    <m/>
    <x v="43"/>
    <x v="282"/>
    <n v="0"/>
    <n v="0"/>
    <x v="5"/>
    <x v="678"/>
    <n v="505000"/>
    <m/>
    <n v="90900"/>
    <m/>
    <m/>
    <m/>
    <m/>
    <m/>
    <m/>
    <d v="2024-07-10T00:00:00"/>
    <m/>
    <m/>
    <m/>
    <m/>
    <s v="OK"/>
    <m/>
    <m/>
    <m/>
    <s v="DYES"/>
    <n v="505"/>
    <n v="90.9"/>
    <n v="0"/>
    <x v="307"/>
  </r>
  <r>
    <n v="875"/>
    <d v="2024-05-10T00:00:00"/>
    <x v="2145"/>
    <d v="6202-06-03T00:00:00"/>
    <s v="Raw Material"/>
    <x v="0"/>
    <x v="88"/>
    <s v="L"/>
    <m/>
    <x v="33"/>
    <x v="731"/>
    <n v="0"/>
    <n v="0"/>
    <x v="12"/>
    <x v="707"/>
    <n v="202400"/>
    <m/>
    <n v="36432"/>
    <m/>
    <m/>
    <m/>
    <m/>
    <m/>
    <m/>
    <m/>
    <m/>
    <m/>
    <m/>
    <m/>
    <s v="OK"/>
    <m/>
    <m/>
    <m/>
    <s v="Chemical"/>
    <n v="115"/>
    <n v="20.7"/>
    <n v="0"/>
    <x v="374"/>
  </r>
  <r>
    <n v="876"/>
    <d v="2024-05-10T00:00:00"/>
    <x v="2146"/>
    <d v="6202-06-03T00:00:00"/>
    <s v="Raw Material"/>
    <x v="0"/>
    <x v="1283"/>
    <s v="L"/>
    <m/>
    <x v="33"/>
    <x v="731"/>
    <n v="0"/>
    <n v="0"/>
    <x v="12"/>
    <x v="707"/>
    <n v="101200"/>
    <m/>
    <n v="18216"/>
    <m/>
    <m/>
    <m/>
    <m/>
    <m/>
    <m/>
    <d v="2024-07-10T00:00:00"/>
    <m/>
    <m/>
    <m/>
    <m/>
    <s v="OK"/>
    <m/>
    <m/>
    <m/>
    <s v="Chemical"/>
    <n v="115"/>
    <n v="20.7"/>
    <n v="0"/>
    <x v="374"/>
  </r>
  <r>
    <n v="876"/>
    <d v="2024-05-10T00:00:00"/>
    <x v="2146"/>
    <d v="6202-06-03T00:00:00"/>
    <s v="Raw Material"/>
    <x v="0"/>
    <x v="256"/>
    <s v="L"/>
    <m/>
    <x v="43"/>
    <x v="282"/>
    <n v="0"/>
    <n v="0"/>
    <x v="5"/>
    <x v="678"/>
    <n v="505000"/>
    <m/>
    <n v="90900"/>
    <m/>
    <m/>
    <m/>
    <m/>
    <m/>
    <m/>
    <d v="2024-07-10T00:00:00"/>
    <m/>
    <m/>
    <m/>
    <m/>
    <s v="OK"/>
    <m/>
    <m/>
    <m/>
    <s v="DYES"/>
    <n v="505"/>
    <n v="90.9"/>
    <n v="0"/>
    <x v="374"/>
  </r>
  <r>
    <n v="877"/>
    <d v="2024-05-18T00:00:00"/>
    <x v="2147"/>
    <d v="6202-06-03T00:00:00"/>
    <s v="Raw Material"/>
    <x v="0"/>
    <x v="1049"/>
    <s v="L"/>
    <m/>
    <x v="33"/>
    <x v="731"/>
    <n v="0"/>
    <n v="0"/>
    <x v="12"/>
    <x v="707"/>
    <n v="177100"/>
    <m/>
    <n v="31878"/>
    <m/>
    <m/>
    <m/>
    <m/>
    <m/>
    <m/>
    <m/>
    <m/>
    <m/>
    <m/>
    <m/>
    <s v="OK"/>
    <m/>
    <m/>
    <m/>
    <s v="Chemical"/>
    <n v="115"/>
    <n v="20.7"/>
    <n v="0"/>
    <x v="177"/>
  </r>
  <r>
    <n v="878"/>
    <d v="2024-05-18T00:00:00"/>
    <x v="2148"/>
    <d v="6202-06-03T00:00:00"/>
    <s v="Raw Material"/>
    <x v="0"/>
    <x v="1376"/>
    <s v="L"/>
    <m/>
    <x v="33"/>
    <x v="731"/>
    <n v="0"/>
    <n v="0"/>
    <x v="12"/>
    <x v="707"/>
    <n v="25300"/>
    <m/>
    <n v="4554"/>
    <m/>
    <m/>
    <m/>
    <m/>
    <m/>
    <m/>
    <m/>
    <m/>
    <m/>
    <m/>
    <m/>
    <s v="OK"/>
    <m/>
    <m/>
    <m/>
    <s v="Chemical"/>
    <n v="115"/>
    <n v="20.7"/>
    <n v="0"/>
    <x v="177"/>
  </r>
  <r>
    <n v="879"/>
    <d v="2024-05-18T00:00:00"/>
    <x v="2149"/>
    <d v="6202-06-03T00:00:00"/>
    <s v="Raw Material"/>
    <x v="0"/>
    <x v="1377"/>
    <s v="L"/>
    <m/>
    <x v="49"/>
    <x v="806"/>
    <n v="0"/>
    <n v="0"/>
    <x v="12"/>
    <x v="836"/>
    <n v="379200"/>
    <m/>
    <n v="68256"/>
    <m/>
    <m/>
    <m/>
    <m/>
    <m/>
    <m/>
    <m/>
    <m/>
    <m/>
    <m/>
    <m/>
    <s v="OK"/>
    <m/>
    <m/>
    <m/>
    <s v="Chemical"/>
    <n v="498.94736842105266"/>
    <n v="89.810526315789474"/>
    <n v="0"/>
    <x v="177"/>
  </r>
  <r>
    <n v="879"/>
    <d v="2024-05-18T00:00:00"/>
    <x v="2149"/>
    <d v="6202-06-03T00:00:00"/>
    <s v="Raw Material"/>
    <x v="0"/>
    <x v="338"/>
    <s v="L"/>
    <m/>
    <x v="33"/>
    <x v="574"/>
    <n v="0"/>
    <n v="0"/>
    <x v="12"/>
    <x v="837"/>
    <n v="48420"/>
    <m/>
    <n v="8715.6"/>
    <m/>
    <m/>
    <m/>
    <m/>
    <m/>
    <m/>
    <m/>
    <m/>
    <m/>
    <m/>
    <m/>
    <s v="OK"/>
    <m/>
    <m/>
    <m/>
    <s v="Chemical"/>
    <n v="538"/>
    <n v="96.84"/>
    <n v="0"/>
    <x v="177"/>
  </r>
  <r>
    <n v="879"/>
    <d v="2024-05-18T00:00:00"/>
    <x v="2149"/>
    <d v="6202-06-03T00:00:00"/>
    <s v="Raw Material"/>
    <x v="0"/>
    <x v="338"/>
    <s v="L"/>
    <m/>
    <x v="38"/>
    <x v="104"/>
    <n v="0"/>
    <n v="0"/>
    <x v="12"/>
    <x v="832"/>
    <n v="95850"/>
    <m/>
    <n v="17253"/>
    <m/>
    <m/>
    <m/>
    <m/>
    <m/>
    <m/>
    <m/>
    <m/>
    <m/>
    <m/>
    <m/>
    <s v="OK"/>
    <m/>
    <m/>
    <m/>
    <s v="Chemical"/>
    <n v="1065"/>
    <n v="191.7"/>
    <n v="0"/>
    <x v="177"/>
  </r>
  <r>
    <n v="880"/>
    <d v="2024-05-19T00:00:00"/>
    <x v="2150"/>
    <d v="6202-06-03T00:00:00"/>
    <s v="Raw Material"/>
    <x v="0"/>
    <x v="1378"/>
    <s v="L"/>
    <m/>
    <x v="60"/>
    <x v="537"/>
    <n v="0"/>
    <n v="0"/>
    <x v="12"/>
    <x v="838"/>
    <n v="11680"/>
    <m/>
    <n v="2102.4"/>
    <m/>
    <m/>
    <m/>
    <m/>
    <m/>
    <m/>
    <m/>
    <m/>
    <m/>
    <m/>
    <m/>
    <s v="OK"/>
    <m/>
    <m/>
    <m/>
    <s v="Chemical"/>
    <n v="730"/>
    <n v="131.4"/>
    <n v="0"/>
    <x v="187"/>
  </r>
  <r>
    <n v="880"/>
    <d v="2024-05-19T00:00:00"/>
    <x v="2150"/>
    <d v="6202-06-03T00:00:00"/>
    <s v="Raw Material"/>
    <x v="0"/>
    <x v="1320"/>
    <s v="L"/>
    <m/>
    <x v="33"/>
    <x v="807"/>
    <n v="0"/>
    <n v="0"/>
    <x v="12"/>
    <x v="839"/>
    <n v="1802100"/>
    <m/>
    <n v="324378"/>
    <m/>
    <m/>
    <m/>
    <m/>
    <m/>
    <m/>
    <m/>
    <m/>
    <m/>
    <m/>
    <m/>
    <s v="OK"/>
    <m/>
    <m/>
    <m/>
    <s v="Chemical"/>
    <n v="6436.0714285714284"/>
    <n v="1158.4928571428572"/>
    <n v="0"/>
    <x v="187"/>
  </r>
  <r>
    <n v="881"/>
    <d v="2024-05-13T00:00:00"/>
    <x v="2151"/>
    <d v="6202-06-03T00:00:00"/>
    <s v="Raw Material"/>
    <x v="0"/>
    <x v="130"/>
    <s v="L"/>
    <m/>
    <x v="30"/>
    <x v="485"/>
    <n v="0"/>
    <n v="0"/>
    <x v="12"/>
    <x v="687"/>
    <n v="695000"/>
    <m/>
    <n v="125100"/>
    <m/>
    <m/>
    <m/>
    <m/>
    <m/>
    <m/>
    <m/>
    <m/>
    <m/>
    <m/>
    <m/>
    <s v="OK"/>
    <m/>
    <m/>
    <m/>
    <s v="Chemical"/>
    <n v="139"/>
    <n v="25.02"/>
    <n v="0"/>
    <x v="377"/>
  </r>
  <r>
    <n v="882"/>
    <d v="2024-05-13T00:00:00"/>
    <x v="2152"/>
    <d v="6202-06-03T00:00:00"/>
    <s v="Raw Material"/>
    <x v="0"/>
    <x v="130"/>
    <s v="L"/>
    <m/>
    <x v="30"/>
    <x v="774"/>
    <n v="0"/>
    <n v="0"/>
    <x v="12"/>
    <x v="688"/>
    <n v="965000"/>
    <m/>
    <n v="173700"/>
    <m/>
    <m/>
    <m/>
    <m/>
    <m/>
    <m/>
    <m/>
    <m/>
    <m/>
    <m/>
    <m/>
    <s v="OK"/>
    <m/>
    <m/>
    <m/>
    <s v="Chemical"/>
    <n v="193"/>
    <n v="34.74"/>
    <n v="0"/>
    <x v="377"/>
  </r>
  <r>
    <n v="883"/>
    <d v="2024-05-13T00:00:00"/>
    <x v="2153"/>
    <d v="6202-06-03T00:00:00"/>
    <s v="Raw Material"/>
    <x v="0"/>
    <x v="255"/>
    <s v="L"/>
    <m/>
    <x v="33"/>
    <x v="782"/>
    <n v="0"/>
    <n v="0"/>
    <x v="12"/>
    <x v="788"/>
    <n v="120250"/>
    <m/>
    <n v="21645"/>
    <m/>
    <m/>
    <m/>
    <m/>
    <m/>
    <m/>
    <m/>
    <m/>
    <m/>
    <m/>
    <m/>
    <s v="OK"/>
    <m/>
    <m/>
    <m/>
    <s v="Chemical"/>
    <n v="185"/>
    <n v="33.299999999999997"/>
    <n v="0"/>
    <x v="377"/>
  </r>
  <r>
    <n v="884"/>
    <d v="2024-05-13T00:00:00"/>
    <x v="2154"/>
    <d v="6202-06-03T00:00:00"/>
    <s v="Raw Material"/>
    <x v="0"/>
    <x v="130"/>
    <s v="L"/>
    <m/>
    <x v="30"/>
    <x v="485"/>
    <n v="0"/>
    <n v="0"/>
    <x v="12"/>
    <x v="687"/>
    <n v="695000"/>
    <m/>
    <n v="125100"/>
    <m/>
    <m/>
    <m/>
    <m/>
    <m/>
    <m/>
    <m/>
    <m/>
    <m/>
    <m/>
    <m/>
    <s v="OK"/>
    <m/>
    <m/>
    <m/>
    <s v="Chemical"/>
    <n v="139"/>
    <n v="25.02"/>
    <n v="0"/>
    <x v="377"/>
  </r>
  <r>
    <n v="885"/>
    <d v="2024-05-13T00:00:00"/>
    <x v="2155"/>
    <d v="6202-06-04T00:00:00"/>
    <s v="Raw Material"/>
    <x v="0"/>
    <x v="130"/>
    <s v="L"/>
    <m/>
    <x v="30"/>
    <x v="774"/>
    <n v="0"/>
    <n v="0"/>
    <x v="12"/>
    <x v="688"/>
    <n v="965000"/>
    <m/>
    <n v="173700"/>
    <m/>
    <m/>
    <m/>
    <m/>
    <m/>
    <m/>
    <m/>
    <m/>
    <m/>
    <m/>
    <m/>
    <s v="OK"/>
    <m/>
    <m/>
    <m/>
    <s v="Chemical"/>
    <n v="193"/>
    <n v="34.74"/>
    <n v="0"/>
    <x v="377"/>
  </r>
  <r>
    <n v="886"/>
    <d v="2024-05-14T00:00:00"/>
    <x v="2156"/>
    <d v="6202-06-04T00:00:00"/>
    <s v="Raw Material"/>
    <x v="0"/>
    <x v="130"/>
    <s v="L"/>
    <m/>
    <x v="30"/>
    <x v="485"/>
    <n v="0"/>
    <n v="0"/>
    <x v="12"/>
    <x v="687"/>
    <n v="695000"/>
    <m/>
    <n v="125100"/>
    <m/>
    <m/>
    <m/>
    <m/>
    <m/>
    <m/>
    <m/>
    <m/>
    <m/>
    <m/>
    <m/>
    <s v="OK"/>
    <m/>
    <m/>
    <m/>
    <s v="Chemical"/>
    <n v="139"/>
    <n v="25.02"/>
    <n v="0"/>
    <x v="173"/>
  </r>
  <r>
    <n v="887"/>
    <d v="2024-05-14T00:00:00"/>
    <x v="2157"/>
    <d v="6202-06-04T00:00:00"/>
    <s v="Raw Material"/>
    <x v="0"/>
    <x v="130"/>
    <s v="L"/>
    <m/>
    <x v="30"/>
    <x v="774"/>
    <n v="0"/>
    <n v="0"/>
    <x v="12"/>
    <x v="688"/>
    <n v="965000"/>
    <m/>
    <n v="173700"/>
    <m/>
    <m/>
    <m/>
    <m/>
    <m/>
    <m/>
    <m/>
    <m/>
    <m/>
    <m/>
    <m/>
    <s v="OK"/>
    <m/>
    <m/>
    <m/>
    <s v="Chemical"/>
    <n v="193"/>
    <n v="34.74"/>
    <n v="0"/>
    <x v="173"/>
  </r>
  <r>
    <n v="888"/>
    <d v="2024-05-18T00:00:00"/>
    <x v="2158"/>
    <d v="6202-06-04T00:00:00"/>
    <s v="Raw Material"/>
    <x v="0"/>
    <x v="130"/>
    <s v="L"/>
    <m/>
    <x v="30"/>
    <x v="485"/>
    <n v="0"/>
    <n v="0"/>
    <x v="12"/>
    <x v="687"/>
    <n v="695000"/>
    <m/>
    <n v="125100"/>
    <m/>
    <m/>
    <m/>
    <m/>
    <m/>
    <m/>
    <m/>
    <m/>
    <m/>
    <m/>
    <m/>
    <s v="OK"/>
    <m/>
    <m/>
    <m/>
    <s v="Chemical"/>
    <n v="139"/>
    <n v="25.02"/>
    <n v="0"/>
    <x v="177"/>
  </r>
  <r>
    <n v="889"/>
    <d v="2024-05-22T00:00:00"/>
    <x v="2159"/>
    <d v="6202-06-04T00:00:00"/>
    <s v="Raw Material"/>
    <x v="0"/>
    <x v="130"/>
    <s v="L"/>
    <m/>
    <x v="30"/>
    <x v="485"/>
    <n v="0"/>
    <n v="0"/>
    <x v="12"/>
    <x v="687"/>
    <n v="695000"/>
    <m/>
    <n v="125100"/>
    <m/>
    <m/>
    <m/>
    <m/>
    <m/>
    <m/>
    <m/>
    <m/>
    <m/>
    <m/>
    <m/>
    <s v="OK"/>
    <m/>
    <m/>
    <m/>
    <s v="Chemical"/>
    <n v="139"/>
    <n v="25.02"/>
    <n v="0"/>
    <x v="378"/>
  </r>
  <r>
    <n v="890"/>
    <d v="2024-05-25T00:00:00"/>
    <x v="2160"/>
    <d v="6202-06-04T00:00:00"/>
    <s v="Raw Material"/>
    <x v="0"/>
    <x v="130"/>
    <s v="L"/>
    <m/>
    <x v="30"/>
    <x v="485"/>
    <n v="0"/>
    <n v="0"/>
    <x v="12"/>
    <x v="687"/>
    <n v="695000"/>
    <m/>
    <n v="125100"/>
    <m/>
    <m/>
    <m/>
    <m/>
    <m/>
    <m/>
    <m/>
    <m/>
    <m/>
    <m/>
    <m/>
    <s v="OK"/>
    <m/>
    <m/>
    <m/>
    <s v="Chemical"/>
    <n v="139"/>
    <n v="25.02"/>
    <n v="0"/>
    <x v="376"/>
  </r>
  <r>
    <n v="891"/>
    <d v="2024-05-06T00:00:00"/>
    <x v="2161"/>
    <d v="6202-06-04T00:00:00"/>
    <s v="Raw Material"/>
    <x v="1"/>
    <x v="1379"/>
    <s v="L"/>
    <m/>
    <x v="123"/>
    <x v="767"/>
    <n v="9690"/>
    <n v="9690"/>
    <x v="12"/>
    <x v="708"/>
    <n v="760665"/>
    <m/>
    <n v="136919.69999999998"/>
    <m/>
    <m/>
    <m/>
    <m/>
    <m/>
    <m/>
    <m/>
    <m/>
    <m/>
    <m/>
    <m/>
    <s v="OK"/>
    <m/>
    <m/>
    <m/>
    <s v="Chemical"/>
    <n v="78.5"/>
    <n v="14.129999999999999"/>
    <n v="136919.69999999998"/>
    <x v="298"/>
  </r>
  <r>
    <n v="892"/>
    <d v="2024-05-07T00:00:00"/>
    <x v="2162"/>
    <d v="6202-06-04T00:00:00"/>
    <s v="Raw Material"/>
    <x v="1"/>
    <x v="1338"/>
    <s v="L"/>
    <m/>
    <x v="123"/>
    <x v="767"/>
    <n v="29080"/>
    <n v="29080"/>
    <x v="12"/>
    <x v="708"/>
    <n v="2263878"/>
    <m/>
    <n v="407498.04"/>
    <m/>
    <m/>
    <m/>
    <m/>
    <m/>
    <m/>
    <m/>
    <m/>
    <m/>
    <m/>
    <m/>
    <s v="OK"/>
    <m/>
    <m/>
    <m/>
    <s v="Chemical"/>
    <n v="77.849999999999994"/>
    <n v="14.013"/>
    <n v="407498.04"/>
    <x v="172"/>
  </r>
  <r>
    <n v="893"/>
    <d v="2024-05-08T00:00:00"/>
    <x v="2163"/>
    <d v="6202-06-04T00:00:00"/>
    <s v="Raw Material"/>
    <x v="1"/>
    <x v="1278"/>
    <s v="L"/>
    <m/>
    <x v="123"/>
    <x v="767"/>
    <n v="29310"/>
    <n v="29310"/>
    <x v="12"/>
    <x v="708"/>
    <n v="2281784"/>
    <m/>
    <n v="410721.12"/>
    <m/>
    <m/>
    <m/>
    <m/>
    <m/>
    <m/>
    <m/>
    <m/>
    <m/>
    <m/>
    <m/>
    <s v="OK"/>
    <m/>
    <m/>
    <m/>
    <s v="Chemical"/>
    <n v="77.850017059024225"/>
    <n v="14.013003070624361"/>
    <n v="410721.12"/>
    <x v="307"/>
  </r>
  <r>
    <n v="894"/>
    <d v="2024-05-13T00:00:00"/>
    <x v="2164"/>
    <d v="6202-06-04T00:00:00"/>
    <s v="Raw Material"/>
    <x v="1"/>
    <x v="1380"/>
    <s v="L"/>
    <m/>
    <x v="123"/>
    <x v="767"/>
    <n v="29030"/>
    <n v="29030"/>
    <x v="12"/>
    <x v="708"/>
    <n v="2259986"/>
    <m/>
    <n v="406797.48"/>
    <m/>
    <m/>
    <m/>
    <m/>
    <m/>
    <m/>
    <m/>
    <m/>
    <m/>
    <m/>
    <m/>
    <s v="OK"/>
    <m/>
    <m/>
    <m/>
    <s v="Chemical"/>
    <n v="77.850017223561835"/>
    <n v="14.013003100241129"/>
    <n v="406797.48"/>
    <x v="377"/>
  </r>
  <r>
    <n v="895"/>
    <d v="2024-05-14T00:00:00"/>
    <x v="2165"/>
    <d v="6202-06-04T00:00:00"/>
    <s v="Raw Material"/>
    <x v="1"/>
    <x v="1381"/>
    <s v="L"/>
    <m/>
    <x v="123"/>
    <x v="767"/>
    <n v="29110"/>
    <n v="29110"/>
    <x v="12"/>
    <x v="708"/>
    <n v="2266214"/>
    <m/>
    <n v="407918.51999999996"/>
    <m/>
    <m/>
    <m/>
    <m/>
    <m/>
    <m/>
    <m/>
    <m/>
    <m/>
    <m/>
    <m/>
    <s v="OK"/>
    <m/>
    <m/>
    <m/>
    <s v="Chemical"/>
    <n v="77.850017176228107"/>
    <n v="14.013003091721057"/>
    <n v="407918.51999999996"/>
    <x v="173"/>
  </r>
  <r>
    <n v="896"/>
    <d v="2024-05-17T00:00:00"/>
    <x v="2166"/>
    <d v="6202-06-04T00:00:00"/>
    <s v="Raw Material"/>
    <x v="1"/>
    <x v="1324"/>
    <s v="L"/>
    <m/>
    <x v="123"/>
    <x v="767"/>
    <n v="29420"/>
    <n v="29420"/>
    <x v="12"/>
    <x v="708"/>
    <n v="2290347"/>
    <m/>
    <n v="412262.45999999996"/>
    <m/>
    <m/>
    <m/>
    <m/>
    <m/>
    <m/>
    <m/>
    <m/>
    <m/>
    <m/>
    <m/>
    <s v="OK"/>
    <m/>
    <m/>
    <m/>
    <s v="Chemical"/>
    <n v="77.849999999999994"/>
    <n v="14.012999999999998"/>
    <n v="412262.45999999996"/>
    <x v="178"/>
  </r>
  <r>
    <n v="897"/>
    <d v="2024-05-19T00:00:00"/>
    <x v="2167"/>
    <d v="6202-06-04T00:00:00"/>
    <s v="Raw Material"/>
    <x v="1"/>
    <x v="1382"/>
    <s v="L"/>
    <m/>
    <x v="123"/>
    <x v="767"/>
    <n v="29060"/>
    <n v="29060"/>
    <x v="12"/>
    <x v="708"/>
    <n v="2262321"/>
    <m/>
    <n v="407217.77999999997"/>
    <m/>
    <m/>
    <m/>
    <m/>
    <m/>
    <m/>
    <m/>
    <m/>
    <m/>
    <m/>
    <m/>
    <s v="OK"/>
    <m/>
    <m/>
    <m/>
    <s v="Chemical"/>
    <n v="77.849999999999994"/>
    <n v="14.012999999999998"/>
    <n v="407217.77999999997"/>
    <x v="187"/>
  </r>
  <r>
    <n v="898"/>
    <d v="2024-05-12T00:00:00"/>
    <x v="2168"/>
    <d v="6202-06-04T00:00:00"/>
    <s v="Raw Material"/>
    <x v="1"/>
    <x v="1337"/>
    <s v="L"/>
    <m/>
    <x v="123"/>
    <x v="767"/>
    <n v="29460"/>
    <n v="29460"/>
    <x v="12"/>
    <x v="708"/>
    <n v="2293461"/>
    <m/>
    <n v="412822.98"/>
    <m/>
    <m/>
    <m/>
    <m/>
    <m/>
    <m/>
    <m/>
    <m/>
    <m/>
    <m/>
    <m/>
    <s v="OK"/>
    <m/>
    <m/>
    <m/>
    <s v="Chemical"/>
    <n v="77.849999999999994"/>
    <n v="14.013"/>
    <n v="412822.98"/>
    <x v="375"/>
  </r>
  <r>
    <n v="899"/>
    <d v="2024-05-08T00:00:00"/>
    <x v="2169"/>
    <d v="6202-06-04T00:00:00"/>
    <s v="Raw Material"/>
    <x v="1"/>
    <x v="1383"/>
    <s v="L"/>
    <m/>
    <x v="123"/>
    <x v="767"/>
    <n v="29260"/>
    <n v="29260"/>
    <x v="12"/>
    <x v="708"/>
    <n v="2277891"/>
    <m/>
    <n v="410020.38"/>
    <m/>
    <m/>
    <m/>
    <m/>
    <m/>
    <m/>
    <m/>
    <m/>
    <m/>
    <m/>
    <m/>
    <s v="OK"/>
    <m/>
    <m/>
    <m/>
    <s v="Chemical"/>
    <n v="77.849999999999994"/>
    <n v="14.013"/>
    <n v="410020.38"/>
    <x v="307"/>
  </r>
  <r>
    <n v="900"/>
    <d v="2024-05-20T00:00:00"/>
    <x v="2170"/>
    <d v="6202-06-04T00:00:00"/>
    <s v="Raw Material"/>
    <x v="1"/>
    <x v="1384"/>
    <s v="L"/>
    <m/>
    <x v="123"/>
    <x v="767"/>
    <n v="29020"/>
    <n v="29020"/>
    <x v="12"/>
    <x v="708"/>
    <n v="2259207"/>
    <m/>
    <n v="406657.26"/>
    <m/>
    <m/>
    <m/>
    <m/>
    <m/>
    <m/>
    <m/>
    <m/>
    <m/>
    <m/>
    <m/>
    <s v="OK"/>
    <m/>
    <m/>
    <m/>
    <s v="Chemical"/>
    <n v="77.849999999999994"/>
    <n v="14.013"/>
    <n v="406657.26"/>
    <x v="302"/>
  </r>
  <r>
    <n v="901"/>
    <d v="2024-05-21T00:00:00"/>
    <x v="2171"/>
    <d v="6202-06-04T00:00:00"/>
    <s v="Raw Material"/>
    <x v="1"/>
    <x v="1385"/>
    <s v="L"/>
    <m/>
    <x v="123"/>
    <x v="767"/>
    <n v="29320"/>
    <n v="29320"/>
    <x v="12"/>
    <x v="708"/>
    <n v="2282562"/>
    <m/>
    <n v="410861.16"/>
    <m/>
    <m/>
    <m/>
    <m/>
    <m/>
    <m/>
    <m/>
    <m/>
    <m/>
    <m/>
    <m/>
    <s v="OK"/>
    <m/>
    <m/>
    <m/>
    <s v="Chemical"/>
    <n v="77.849999999999994"/>
    <n v="14.013"/>
    <n v="410861.16"/>
    <x v="303"/>
  </r>
  <r>
    <n v="902"/>
    <d v="2024-05-25T00:00:00"/>
    <x v="2172"/>
    <d v="6202-06-04T00:00:00"/>
    <s v="Raw Material"/>
    <x v="1"/>
    <x v="1386"/>
    <s v="L"/>
    <m/>
    <x v="123"/>
    <x v="767"/>
    <n v="29352"/>
    <n v="29352"/>
    <x v="12"/>
    <x v="708"/>
    <n v="2285053"/>
    <m/>
    <n v="411309.54"/>
    <m/>
    <m/>
    <m/>
    <m/>
    <m/>
    <m/>
    <m/>
    <m/>
    <m/>
    <m/>
    <m/>
    <s v="OK"/>
    <m/>
    <m/>
    <m/>
    <s v="Chemical"/>
    <n v="77.849993186154265"/>
    <n v="14.012998773507768"/>
    <n v="411309.54"/>
    <x v="376"/>
  </r>
  <r>
    <n v="903"/>
    <d v="2024-05-17T00:00:00"/>
    <x v="2173"/>
    <d v="6202-06-04T00:00:00"/>
    <s v="Raw Material"/>
    <x v="1"/>
    <x v="1387"/>
    <s v="L"/>
    <m/>
    <x v="123"/>
    <x v="767"/>
    <n v="29690"/>
    <n v="29690"/>
    <x v="12"/>
    <x v="708"/>
    <n v="2311367"/>
    <m/>
    <n v="416046.06"/>
    <m/>
    <m/>
    <m/>
    <m/>
    <m/>
    <m/>
    <m/>
    <m/>
    <m/>
    <m/>
    <m/>
    <s v="OK"/>
    <m/>
    <m/>
    <m/>
    <s v="Chemical"/>
    <n v="77.850016840687104"/>
    <n v="14.013003031323677"/>
    <n v="416046.06"/>
    <x v="178"/>
  </r>
  <r>
    <n v="904"/>
    <d v="2024-05-31T00:00:00"/>
    <x v="2174"/>
    <d v="6202-06-04T00:00:00"/>
    <s v="Raw Material"/>
    <x v="0"/>
    <x v="1097"/>
    <s v="L"/>
    <m/>
    <x v="33"/>
    <x v="330"/>
    <n v="0"/>
    <n v="0"/>
    <x v="12"/>
    <x v="805"/>
    <n v="168000"/>
    <m/>
    <n v="30240"/>
    <m/>
    <m/>
    <m/>
    <m/>
    <m/>
    <m/>
    <m/>
    <m/>
    <m/>
    <m/>
    <m/>
    <s v="OK"/>
    <m/>
    <m/>
    <m/>
    <s v="Chemical"/>
    <n v="400"/>
    <n v="72"/>
    <n v="0"/>
    <x v="180"/>
  </r>
  <r>
    <n v="905"/>
    <d v="2024-05-19T00:00:00"/>
    <x v="2175"/>
    <d v="6202-06-04T00:00:00"/>
    <s v="Raw Material"/>
    <x v="0"/>
    <x v="73"/>
    <s v="L"/>
    <m/>
    <x v="33"/>
    <x v="749"/>
    <n v="0"/>
    <n v="0"/>
    <x v="12"/>
    <x v="726"/>
    <n v="324000"/>
    <m/>
    <n v="58320"/>
    <m/>
    <m/>
    <m/>
    <m/>
    <m/>
    <m/>
    <m/>
    <m/>
    <m/>
    <m/>
    <m/>
    <s v="OK"/>
    <m/>
    <m/>
    <m/>
    <s v="Chemical"/>
    <n v="675"/>
    <n v="121.5"/>
    <n v="0"/>
    <x v="187"/>
  </r>
  <r>
    <n v="906"/>
    <d v="2024-05-06T00:00:00"/>
    <x v="2176"/>
    <d v="6202-06-04T00:00:00"/>
    <s v="Raw Material"/>
    <x v="0"/>
    <x v="1214"/>
    <s v="L"/>
    <m/>
    <x v="77"/>
    <x v="795"/>
    <n v="0"/>
    <n v="0"/>
    <x v="5"/>
    <x v="814"/>
    <n v="1658250"/>
    <m/>
    <n v="298485"/>
    <m/>
    <m/>
    <m/>
    <m/>
    <m/>
    <m/>
    <d v="2024-07-10T00:00:00"/>
    <m/>
    <m/>
    <m/>
    <m/>
    <s v="OK"/>
    <m/>
    <m/>
    <m/>
    <s v="DYES"/>
    <n v="1675"/>
    <n v="301.5"/>
    <n v="0"/>
    <x v="298"/>
  </r>
  <r>
    <n v="907"/>
    <d v="2024-05-06T00:00:00"/>
    <x v="2177"/>
    <d v="6202-06-04T00:00:00"/>
    <s v="Raw Material"/>
    <x v="0"/>
    <x v="110"/>
    <s v="L"/>
    <m/>
    <x v="42"/>
    <x v="713"/>
    <n v="0"/>
    <n v="0"/>
    <x v="12"/>
    <x v="675"/>
    <n v="700000"/>
    <m/>
    <n v="126000"/>
    <m/>
    <m/>
    <m/>
    <m/>
    <m/>
    <m/>
    <m/>
    <m/>
    <m/>
    <m/>
    <m/>
    <s v="OK"/>
    <m/>
    <m/>
    <m/>
    <s v="Chemical"/>
    <n v="3500"/>
    <n v="630"/>
    <n v="0"/>
    <x v="298"/>
  </r>
  <r>
    <n v="908"/>
    <d v="2024-06-01T00:00:00"/>
    <x v="2178"/>
    <d v="6202-06-07T00:00:00"/>
    <s v="Raw Material"/>
    <x v="1"/>
    <x v="1388"/>
    <s v="L"/>
    <m/>
    <x v="116"/>
    <x v="803"/>
    <n v="12821"/>
    <n v="12821"/>
    <x v="20"/>
    <x v="643"/>
    <n v="4897622"/>
    <m/>
    <n v="881571.96"/>
    <m/>
    <m/>
    <m/>
    <m/>
    <m/>
    <m/>
    <m/>
    <m/>
    <m/>
    <m/>
    <m/>
    <s v="OK"/>
    <m/>
    <m/>
    <m/>
    <s v="Comber Noil"/>
    <n v="382"/>
    <n v="68.759999999999991"/>
    <n v="881571.95999999985"/>
    <x v="191"/>
  </r>
  <r>
    <n v="909"/>
    <d v="2024-06-01T00:00:00"/>
    <x v="2179"/>
    <d v="6202-06-07T00:00:00"/>
    <s v="Raw Material"/>
    <x v="1"/>
    <x v="1389"/>
    <s v="L"/>
    <m/>
    <x v="116"/>
    <x v="803"/>
    <n v="12594"/>
    <n v="12594"/>
    <x v="20"/>
    <x v="643"/>
    <n v="4810908"/>
    <m/>
    <n v="865963.44"/>
    <m/>
    <m/>
    <m/>
    <m/>
    <m/>
    <m/>
    <m/>
    <m/>
    <m/>
    <m/>
    <m/>
    <s v="OK"/>
    <m/>
    <m/>
    <m/>
    <s v="Comber Noil"/>
    <n v="382"/>
    <n v="68.759999999999991"/>
    <n v="865963.43999999983"/>
    <x v="191"/>
  </r>
  <r>
    <n v="910"/>
    <d v="2024-06-01T00:00:00"/>
    <x v="2180"/>
    <d v="6202-06-07T00:00:00"/>
    <s v="Raw Material"/>
    <x v="0"/>
    <x v="1390"/>
    <s v="L"/>
    <m/>
    <x v="112"/>
    <x v="701"/>
    <n v="0"/>
    <n v="0"/>
    <x v="3"/>
    <x v="840"/>
    <n v="11376000"/>
    <m/>
    <n v="2047680"/>
    <m/>
    <m/>
    <m/>
    <m/>
    <m/>
    <m/>
    <m/>
    <m/>
    <m/>
    <m/>
    <m/>
    <s v="OK"/>
    <m/>
    <m/>
    <m/>
    <s v="YARN"/>
    <n v="870.78995713410905"/>
    <n v="156.74219228413963"/>
    <n v="0"/>
    <x v="191"/>
  </r>
  <r>
    <n v="911"/>
    <d v="2024-06-01T00:00:00"/>
    <x v="2181"/>
    <d v="6202-06-07T00:00:00"/>
    <s v="Raw Material"/>
    <x v="0"/>
    <x v="1391"/>
    <s v="L"/>
    <m/>
    <x v="19"/>
    <x v="572"/>
    <n v="0"/>
    <n v="0"/>
    <x v="10"/>
    <x v="841"/>
    <n v="7802000"/>
    <m/>
    <n v="1404360"/>
    <m/>
    <m/>
    <m/>
    <m/>
    <m/>
    <m/>
    <m/>
    <m/>
    <m/>
    <m/>
    <m/>
    <s v="OK"/>
    <m/>
    <m/>
    <m/>
    <s v="YARN"/>
    <n v="914.86866791744842"/>
    <n v="164.67636022514071"/>
    <n v="0"/>
    <x v="191"/>
  </r>
  <r>
    <n v="912"/>
    <d v="2024-06-01T00:00:00"/>
    <x v="2182"/>
    <d v="6202-06-13T00:00:00"/>
    <s v="Raw Material"/>
    <x v="1"/>
    <x v="1392"/>
    <s v="L"/>
    <m/>
    <x v="123"/>
    <x v="767"/>
    <n v="29000"/>
    <n v="29000"/>
    <x v="12"/>
    <x v="708"/>
    <n v="2257650"/>
    <m/>
    <n v="406377"/>
    <m/>
    <m/>
    <m/>
    <m/>
    <m/>
    <m/>
    <m/>
    <m/>
    <m/>
    <m/>
    <m/>
    <s v="OK"/>
    <m/>
    <m/>
    <m/>
    <s v="Chemical"/>
    <n v="77.849999999999994"/>
    <n v="14.013"/>
    <n v="406377"/>
    <x v="191"/>
  </r>
  <r>
    <n v="913"/>
    <d v="2024-06-01T00:00:00"/>
    <x v="2183"/>
    <d v="6202-06-13T00:00:00"/>
    <s v="Raw Material"/>
    <x v="1"/>
    <x v="1384"/>
    <s v="L"/>
    <m/>
    <x v="123"/>
    <x v="767"/>
    <n v="29020"/>
    <n v="29020"/>
    <x v="12"/>
    <x v="708"/>
    <n v="2259207"/>
    <m/>
    <n v="406657.26"/>
    <m/>
    <m/>
    <m/>
    <m/>
    <m/>
    <m/>
    <m/>
    <m/>
    <m/>
    <m/>
    <m/>
    <s v="OK"/>
    <m/>
    <m/>
    <m/>
    <s v="Chemical"/>
    <n v="77.849999999999994"/>
    <n v="14.013"/>
    <n v="406657.26"/>
    <x v="191"/>
  </r>
  <r>
    <n v="914"/>
    <d v="2024-06-01T00:00:00"/>
    <x v="2184"/>
    <d v="6202-06-13T00:00:00"/>
    <s v="Raw Material"/>
    <x v="1"/>
    <x v="1393"/>
    <s v="L"/>
    <m/>
    <x v="123"/>
    <x v="767"/>
    <n v="29312"/>
    <n v="29312"/>
    <x v="12"/>
    <x v="708"/>
    <n v="2281939"/>
    <m/>
    <n v="410749.01999999996"/>
    <m/>
    <m/>
    <m/>
    <m/>
    <m/>
    <m/>
    <m/>
    <m/>
    <m/>
    <m/>
    <m/>
    <s v="OK"/>
    <m/>
    <m/>
    <m/>
    <s v="Chemical"/>
    <n v="77.849993176855889"/>
    <n v="14.012998771834059"/>
    <n v="410749.01999999996"/>
    <x v="191"/>
  </r>
  <r>
    <n v="915"/>
    <d v="2024-06-02T00:00:00"/>
    <x v="2185"/>
    <d v="6202-06-13T00:00:00"/>
    <s v="Raw Material"/>
    <x v="1"/>
    <x v="1213"/>
    <s v="L"/>
    <m/>
    <x v="123"/>
    <x v="767"/>
    <n v="29440"/>
    <n v="29440"/>
    <x v="12"/>
    <x v="708"/>
    <n v="2291904"/>
    <m/>
    <n v="412542.71999999997"/>
    <m/>
    <m/>
    <m/>
    <m/>
    <m/>
    <m/>
    <m/>
    <m/>
    <m/>
    <m/>
    <m/>
    <s v="OK"/>
    <m/>
    <m/>
    <m/>
    <s v="Chemical"/>
    <n v="77.849999999999994"/>
    <n v="14.013"/>
    <n v="412542.71999999997"/>
    <x v="379"/>
  </r>
  <r>
    <n v="916"/>
    <d v="2024-06-02T00:00:00"/>
    <x v="2186"/>
    <d v="6202-06-13T00:00:00"/>
    <s v="Raw Material"/>
    <x v="0"/>
    <x v="15"/>
    <s v="L"/>
    <m/>
    <x v="43"/>
    <x v="808"/>
    <n v="0"/>
    <n v="0"/>
    <x v="5"/>
    <x v="678"/>
    <n v="241500"/>
    <m/>
    <n v="43470"/>
    <m/>
    <m/>
    <m/>
    <m/>
    <m/>
    <m/>
    <m/>
    <m/>
    <m/>
    <m/>
    <m/>
    <s v="OK"/>
    <m/>
    <m/>
    <m/>
    <s v="DYES"/>
    <n v="483"/>
    <n v="86.94"/>
    <n v="0"/>
    <x v="379"/>
  </r>
  <r>
    <n v="917"/>
    <d v="2024-06-04T00:00:00"/>
    <x v="2187"/>
    <d v="6202-06-13T00:00:00"/>
    <s v="Raw Material"/>
    <x v="0"/>
    <x v="15"/>
    <s v="L"/>
    <m/>
    <x v="43"/>
    <x v="808"/>
    <n v="0"/>
    <n v="0"/>
    <x v="5"/>
    <x v="678"/>
    <n v="241500"/>
    <m/>
    <n v="43470"/>
    <m/>
    <m/>
    <m/>
    <m/>
    <m/>
    <m/>
    <m/>
    <m/>
    <m/>
    <m/>
    <m/>
    <s v="OK"/>
    <m/>
    <m/>
    <m/>
    <s v="DYES"/>
    <n v="483"/>
    <n v="86.94"/>
    <n v="0"/>
    <x v="380"/>
  </r>
  <r>
    <n v="918"/>
    <d v="2024-06-04T00:00:00"/>
    <x v="2188"/>
    <d v="6202-06-13T00:00:00"/>
    <s v="Raw Material"/>
    <x v="0"/>
    <x v="256"/>
    <s v="L"/>
    <m/>
    <x v="43"/>
    <x v="808"/>
    <n v="0"/>
    <n v="0"/>
    <x v="5"/>
    <x v="678"/>
    <n v="483000"/>
    <m/>
    <n v="86940"/>
    <m/>
    <m/>
    <m/>
    <m/>
    <m/>
    <m/>
    <m/>
    <m/>
    <m/>
    <m/>
    <m/>
    <s v="OK"/>
    <m/>
    <m/>
    <m/>
    <s v="DYES"/>
    <n v="483"/>
    <n v="86.94"/>
    <n v="0"/>
    <x v="380"/>
  </r>
  <r>
    <n v="919"/>
    <d v="2024-06-01T00:00:00"/>
    <x v="2189"/>
    <d v="6202-06-13T00:00:00"/>
    <s v="Raw Material"/>
    <x v="2"/>
    <x v="1094"/>
    <s v="L"/>
    <m/>
    <x v="49"/>
    <x v="693"/>
    <n v="28"/>
    <n v="440"/>
    <x v="12"/>
    <x v="842"/>
    <n v="193600"/>
    <m/>
    <n v="34848"/>
    <m/>
    <m/>
    <m/>
    <m/>
    <m/>
    <m/>
    <m/>
    <m/>
    <m/>
    <m/>
    <m/>
    <s v="OK"/>
    <m/>
    <m/>
    <m/>
    <s v="Chemical"/>
    <n v="440"/>
    <n v="79.2"/>
    <n v="2217.6"/>
    <x v="191"/>
  </r>
  <r>
    <n v="919"/>
    <d v="2024-06-01T00:00:00"/>
    <x v="2189"/>
    <d v="6202-06-13T00:00:00"/>
    <s v="Raw Material"/>
    <x v="2"/>
    <x v="196"/>
    <s v="L"/>
    <m/>
    <x v="120"/>
    <x v="362"/>
    <n v="28"/>
    <n v="400"/>
    <x v="12"/>
    <x v="682"/>
    <n v="100000"/>
    <m/>
    <n v="18000"/>
    <m/>
    <m/>
    <m/>
    <m/>
    <m/>
    <m/>
    <m/>
    <m/>
    <m/>
    <m/>
    <m/>
    <s v="OK"/>
    <m/>
    <m/>
    <m/>
    <s v="Chemical"/>
    <n v="250"/>
    <n v="45"/>
    <n v="1260"/>
    <x v="191"/>
  </r>
  <r>
    <n v="920"/>
    <d v="2024-06-01T00:00:00"/>
    <x v="2190"/>
    <d v="6202-06-13T00:00:00"/>
    <s v="Raw Material"/>
    <x v="0"/>
    <x v="827"/>
    <s v="L"/>
    <m/>
    <x v="34"/>
    <x v="809"/>
    <n v="0"/>
    <n v="0"/>
    <x v="5"/>
    <x v="677"/>
    <n v="280000"/>
    <m/>
    <n v="50400"/>
    <m/>
    <m/>
    <m/>
    <m/>
    <m/>
    <m/>
    <m/>
    <m/>
    <m/>
    <m/>
    <m/>
    <s v="OK"/>
    <m/>
    <m/>
    <m/>
    <s v="DYES"/>
    <n v="2800"/>
    <n v="504"/>
    <n v="0"/>
    <x v="191"/>
  </r>
  <r>
    <n v="921"/>
    <d v="2024-06-01T00:00:00"/>
    <x v="2191"/>
    <d v="6202-06-13T00:00:00"/>
    <s v="Raw Material"/>
    <x v="0"/>
    <x v="981"/>
    <s v="L"/>
    <m/>
    <x v="33"/>
    <x v="810"/>
    <n v="0"/>
    <n v="0"/>
    <x v="12"/>
    <x v="707"/>
    <n v="209880"/>
    <m/>
    <n v="37778.400000000001"/>
    <m/>
    <m/>
    <m/>
    <m/>
    <m/>
    <m/>
    <m/>
    <m/>
    <m/>
    <m/>
    <m/>
    <s v="OK"/>
    <m/>
    <m/>
    <m/>
    <s v="Chemical"/>
    <n v="106"/>
    <n v="19.080000000000002"/>
    <n v="0"/>
    <x v="191"/>
  </r>
  <r>
    <n v="921"/>
    <d v="2024-06-01T00:00:00"/>
    <x v="2191"/>
    <d v="6202-06-13T00:00:00"/>
    <s v="Raw Material"/>
    <x v="0"/>
    <x v="15"/>
    <s v="L"/>
    <m/>
    <x v="43"/>
    <x v="808"/>
    <n v="0"/>
    <n v="0"/>
    <x v="5"/>
    <x v="678"/>
    <n v="241500"/>
    <m/>
    <n v="43470"/>
    <m/>
    <m/>
    <m/>
    <m/>
    <m/>
    <m/>
    <m/>
    <m/>
    <m/>
    <m/>
    <m/>
    <s v="OK"/>
    <m/>
    <m/>
    <m/>
    <s v="DYES"/>
    <n v="483"/>
    <n v="86.94"/>
    <n v="0"/>
    <x v="191"/>
  </r>
  <r>
    <n v="922"/>
    <d v="2024-06-01T00:00:00"/>
    <x v="2192"/>
    <d v="6202-06-13T00:00:00"/>
    <s v="Raw Material"/>
    <x v="0"/>
    <x v="110"/>
    <s v="L"/>
    <m/>
    <x v="60"/>
    <x v="131"/>
    <n v="0"/>
    <n v="0"/>
    <x v="12"/>
    <x v="834"/>
    <n v="110000"/>
    <m/>
    <n v="19800"/>
    <m/>
    <m/>
    <m/>
    <m/>
    <m/>
    <m/>
    <m/>
    <m/>
    <m/>
    <m/>
    <m/>
    <s v="OK"/>
    <m/>
    <m/>
    <m/>
    <s v="Chemical"/>
    <n v="550"/>
    <n v="99"/>
    <n v="0"/>
    <x v="191"/>
  </r>
  <r>
    <n v="922"/>
    <d v="2024-06-01T00:00:00"/>
    <x v="2192"/>
    <d v="6202-06-13T00:00:00"/>
    <s v="Raw Material"/>
    <x v="0"/>
    <x v="110"/>
    <s v="L"/>
    <m/>
    <x v="55"/>
    <x v="162"/>
    <n v="0"/>
    <n v="0"/>
    <x v="12"/>
    <x v="807"/>
    <n v="175000"/>
    <m/>
    <n v="31500"/>
    <m/>
    <m/>
    <m/>
    <m/>
    <m/>
    <m/>
    <m/>
    <m/>
    <m/>
    <m/>
    <m/>
    <s v="OK"/>
    <m/>
    <m/>
    <m/>
    <s v="Chemical"/>
    <n v="875"/>
    <n v="157.5"/>
    <n v="0"/>
    <x v="191"/>
  </r>
  <r>
    <n v="923"/>
    <d v="2024-06-01T00:00:00"/>
    <x v="2193"/>
    <d v="6202-06-13T00:00:00"/>
    <s v="Raw Material"/>
    <x v="0"/>
    <x v="338"/>
    <s v="L"/>
    <m/>
    <x v="38"/>
    <x v="104"/>
    <n v="0"/>
    <n v="0"/>
    <x v="12"/>
    <x v="832"/>
    <n v="95850"/>
    <m/>
    <n v="17253"/>
    <m/>
    <m/>
    <m/>
    <m/>
    <m/>
    <m/>
    <m/>
    <m/>
    <m/>
    <m/>
    <m/>
    <s v="OK"/>
    <m/>
    <m/>
    <m/>
    <s v="Chemical"/>
    <n v="1065"/>
    <n v="191.7"/>
    <n v="0"/>
    <x v="191"/>
  </r>
  <r>
    <n v="924"/>
    <d v="2024-06-01T00:00:00"/>
    <x v="2194"/>
    <d v="6202-06-13T00:00:00"/>
    <s v="Raw Material"/>
    <x v="0"/>
    <x v="321"/>
    <s v="L"/>
    <m/>
    <x v="49"/>
    <x v="805"/>
    <n v="0"/>
    <n v="0"/>
    <x v="12"/>
    <x v="759"/>
    <n v="366000"/>
    <m/>
    <n v="65880"/>
    <m/>
    <m/>
    <m/>
    <m/>
    <m/>
    <m/>
    <m/>
    <m/>
    <m/>
    <m/>
    <m/>
    <s v="OK"/>
    <m/>
    <m/>
    <m/>
    <s v="Chemical"/>
    <n v="305"/>
    <n v="54.9"/>
    <n v="0"/>
    <x v="191"/>
  </r>
  <r>
    <n v="925"/>
    <d v="2024-06-04T00:00:00"/>
    <x v="2195"/>
    <d v="6202-06-13T00:00:00"/>
    <s v="Raw Material"/>
    <x v="0"/>
    <x v="266"/>
    <s v="L"/>
    <m/>
    <x v="33"/>
    <x v="744"/>
    <n v="0"/>
    <n v="0"/>
    <x v="12"/>
    <x v="843"/>
    <n v="74250"/>
    <m/>
    <n v="13365"/>
    <m/>
    <m/>
    <m/>
    <m/>
    <m/>
    <m/>
    <m/>
    <m/>
    <m/>
    <m/>
    <m/>
    <s v="OK"/>
    <m/>
    <m/>
    <m/>
    <s v="Chemical"/>
    <n v="495"/>
    <n v="89.1"/>
    <n v="0"/>
    <x v="380"/>
  </r>
  <r>
    <n v="926"/>
    <d v="2024-06-01T00:00:00"/>
    <x v="2196"/>
    <d v="6202-06-13T00:00:00"/>
    <s v="Raw Material"/>
    <x v="0"/>
    <x v="146"/>
    <s v="L"/>
    <m/>
    <x v="30"/>
    <x v="485"/>
    <n v="0"/>
    <n v="0"/>
    <x v="12"/>
    <x v="687"/>
    <n v="417000"/>
    <m/>
    <n v="75060"/>
    <m/>
    <m/>
    <m/>
    <m/>
    <m/>
    <m/>
    <m/>
    <m/>
    <m/>
    <m/>
    <m/>
    <s v="OK"/>
    <m/>
    <m/>
    <m/>
    <s v="Chemical"/>
    <n v="139"/>
    <n v="25.02"/>
    <n v="0"/>
    <x v="191"/>
  </r>
  <r>
    <n v="927"/>
    <d v="2024-06-04T00:00:00"/>
    <x v="2197"/>
    <d v="6202-06-13T00:00:00"/>
    <s v="Raw Material"/>
    <x v="0"/>
    <x v="152"/>
    <s v="L"/>
    <m/>
    <x v="30"/>
    <x v="485"/>
    <n v="0"/>
    <n v="0"/>
    <x v="12"/>
    <x v="687"/>
    <n v="278000"/>
    <m/>
    <n v="50040"/>
    <m/>
    <m/>
    <m/>
    <m/>
    <m/>
    <m/>
    <m/>
    <m/>
    <m/>
    <m/>
    <m/>
    <s v="OK"/>
    <m/>
    <m/>
    <m/>
    <s v="Chemical"/>
    <n v="139"/>
    <n v="25.02"/>
    <n v="0"/>
    <x v="380"/>
  </r>
  <r>
    <n v="928"/>
    <d v="2024-06-04T00:00:00"/>
    <x v="2198"/>
    <d v="6202-06-13T00:00:00"/>
    <s v="Raw Material"/>
    <x v="0"/>
    <x v="146"/>
    <s v="L"/>
    <m/>
    <x v="30"/>
    <x v="485"/>
    <n v="0"/>
    <n v="0"/>
    <x v="12"/>
    <x v="687"/>
    <n v="417000"/>
    <m/>
    <n v="75060"/>
    <m/>
    <m/>
    <m/>
    <m/>
    <m/>
    <m/>
    <m/>
    <m/>
    <m/>
    <m/>
    <m/>
    <s v="OK"/>
    <m/>
    <m/>
    <m/>
    <s v="Chemical"/>
    <n v="139"/>
    <n v="25.02"/>
    <n v="0"/>
    <x v="380"/>
  </r>
  <r>
    <n v="929"/>
    <d v="2024-06-04T00:00:00"/>
    <x v="2199"/>
    <d v="6202-06-13T00:00:00"/>
    <s v="Raw Material"/>
    <x v="0"/>
    <x v="130"/>
    <s v="L"/>
    <m/>
    <x v="30"/>
    <x v="485"/>
    <n v="0"/>
    <n v="0"/>
    <x v="12"/>
    <x v="687"/>
    <n v="695000"/>
    <m/>
    <n v="125100"/>
    <m/>
    <m/>
    <m/>
    <m/>
    <m/>
    <m/>
    <m/>
    <m/>
    <m/>
    <m/>
    <m/>
    <s v="OK"/>
    <m/>
    <m/>
    <m/>
    <s v="Chemical"/>
    <n v="139"/>
    <n v="25.02"/>
    <n v="0"/>
    <x v="380"/>
  </r>
  <r>
    <n v="930"/>
    <d v="2024-06-01T00:00:00"/>
    <x v="2200"/>
    <d v="6202-06-13T00:00:00"/>
    <s v="Raw Material"/>
    <x v="0"/>
    <x v="152"/>
    <s v="L"/>
    <m/>
    <x v="30"/>
    <x v="485"/>
    <n v="0"/>
    <n v="0"/>
    <x v="12"/>
    <x v="687"/>
    <n v="278000"/>
    <m/>
    <n v="50040"/>
    <m/>
    <m/>
    <m/>
    <m/>
    <m/>
    <m/>
    <m/>
    <m/>
    <m/>
    <m/>
    <m/>
    <s v="OK"/>
    <m/>
    <m/>
    <m/>
    <s v="Chemical"/>
    <n v="139"/>
    <n v="25.02"/>
    <n v="0"/>
    <x v="191"/>
  </r>
  <r>
    <n v="931"/>
    <d v="2024-06-01T00:00:00"/>
    <x v="2201"/>
    <d v="6202-06-13T00:00:00"/>
    <s v="Raw Material"/>
    <x v="0"/>
    <x v="180"/>
    <s v="L"/>
    <m/>
    <x v="33"/>
    <x v="811"/>
    <n v="0"/>
    <n v="0"/>
    <x v="12"/>
    <x v="844"/>
    <n v="7980000"/>
    <m/>
    <n v="1436400"/>
    <m/>
    <m/>
    <m/>
    <m/>
    <m/>
    <m/>
    <m/>
    <m/>
    <m/>
    <m/>
    <m/>
    <s v="OK"/>
    <m/>
    <m/>
    <m/>
    <s v="Chemical"/>
    <n v="3325"/>
    <n v="598.5"/>
    <n v="0"/>
    <x v="191"/>
  </r>
  <r>
    <n v="932"/>
    <d v="2024-06-01T00:00:00"/>
    <x v="2202"/>
    <d v="6202-06-13T00:00:00"/>
    <s v="Raw Material"/>
    <x v="0"/>
    <x v="299"/>
    <s v="L"/>
    <m/>
    <x v="33"/>
    <x v="812"/>
    <n v="0"/>
    <n v="0"/>
    <x v="12"/>
    <x v="845"/>
    <n v="3204000"/>
    <m/>
    <n v="576720"/>
    <m/>
    <m/>
    <m/>
    <m/>
    <m/>
    <m/>
    <m/>
    <m/>
    <m/>
    <m/>
    <m/>
    <s v="OK"/>
    <m/>
    <m/>
    <m/>
    <s v="Chemical"/>
    <n v="4450"/>
    <n v="801"/>
    <n v="0"/>
    <x v="191"/>
  </r>
  <r>
    <n v="933"/>
    <d v="2024-06-01T00:00:00"/>
    <x v="2203"/>
    <d v="6202-06-13T00:00:00"/>
    <s v="Raw Material"/>
    <x v="0"/>
    <x v="1122"/>
    <s v="L"/>
    <m/>
    <x v="33"/>
    <x v="813"/>
    <n v="0"/>
    <n v="0"/>
    <x v="12"/>
    <x v="846"/>
    <n v="3097500"/>
    <m/>
    <n v="557550"/>
    <m/>
    <m/>
    <m/>
    <m/>
    <m/>
    <m/>
    <m/>
    <m/>
    <m/>
    <m/>
    <m/>
    <s v="OK"/>
    <m/>
    <m/>
    <m/>
    <s v="Chemical"/>
    <n v="2950"/>
    <n v="531"/>
    <n v="0"/>
    <x v="191"/>
  </r>
  <r>
    <n v="934"/>
    <d v="2024-06-04T00:00:00"/>
    <x v="2204"/>
    <d v="6202-06-13T00:00:00"/>
    <s v="Raw Material"/>
    <x v="0"/>
    <x v="358"/>
    <s v="L"/>
    <m/>
    <x v="33"/>
    <x v="813"/>
    <n v="0"/>
    <n v="0"/>
    <x v="12"/>
    <x v="846"/>
    <n v="10620000"/>
    <m/>
    <n v="1911600"/>
    <m/>
    <m/>
    <m/>
    <m/>
    <m/>
    <m/>
    <m/>
    <m/>
    <m/>
    <m/>
    <m/>
    <s v="OK"/>
    <m/>
    <m/>
    <m/>
    <s v="Chemical"/>
    <n v="2950"/>
    <n v="531"/>
    <n v="0"/>
    <x v="380"/>
  </r>
  <r>
    <n v="935"/>
    <d v="2024-06-01T00:00:00"/>
    <x v="2205"/>
    <d v="6202-06-13T00:00:00"/>
    <s v="Raw Material"/>
    <x v="0"/>
    <x v="299"/>
    <s v="L"/>
    <m/>
    <x v="55"/>
    <x v="672"/>
    <n v="0"/>
    <n v="0"/>
    <x v="12"/>
    <x v="789"/>
    <n v="662400"/>
    <m/>
    <n v="119232"/>
    <m/>
    <m/>
    <m/>
    <m/>
    <m/>
    <m/>
    <m/>
    <m/>
    <m/>
    <m/>
    <m/>
    <s v="OK"/>
    <m/>
    <m/>
    <m/>
    <s v="Chemical"/>
    <n v="920"/>
    <n v="165.6"/>
    <n v="0"/>
    <x v="191"/>
  </r>
  <r>
    <n v="936"/>
    <d v="2024-06-01T00:00:00"/>
    <x v="2206"/>
    <d v="6202-06-13T00:00:00"/>
    <s v="Raw Material"/>
    <x v="0"/>
    <x v="299"/>
    <s v="L"/>
    <m/>
    <x v="55"/>
    <x v="672"/>
    <n v="0"/>
    <n v="0"/>
    <x v="12"/>
    <x v="789"/>
    <n v="662400"/>
    <m/>
    <n v="119232"/>
    <m/>
    <m/>
    <m/>
    <m/>
    <m/>
    <m/>
    <m/>
    <m/>
    <m/>
    <m/>
    <m/>
    <s v="OK"/>
    <m/>
    <m/>
    <m/>
    <s v="Chemical"/>
    <n v="920"/>
    <n v="165.6"/>
    <n v="0"/>
    <x v="191"/>
  </r>
  <r>
    <n v="937"/>
    <d v="2024-06-01T00:00:00"/>
    <x v="2207"/>
    <d v="6202-06-13T00:00:00"/>
    <s v="Raw Material"/>
    <x v="0"/>
    <x v="1394"/>
    <s v="L"/>
    <m/>
    <x v="38"/>
    <x v="282"/>
    <n v="0"/>
    <n v="0"/>
    <x v="12"/>
    <x v="820"/>
    <n v="1045350"/>
    <m/>
    <n v="188163"/>
    <m/>
    <m/>
    <m/>
    <m/>
    <m/>
    <m/>
    <m/>
    <m/>
    <m/>
    <m/>
    <m/>
    <s v="OK"/>
    <m/>
    <m/>
    <m/>
    <s v="Chemical"/>
    <n v="505"/>
    <n v="90.9"/>
    <n v="0"/>
    <x v="191"/>
  </r>
  <r>
    <n v="938"/>
    <d v="2024-06-01T00:00:00"/>
    <x v="2208"/>
    <d v="6202-06-13T00:00:00"/>
    <s v="Raw Material"/>
    <x v="0"/>
    <x v="1395"/>
    <s v="L"/>
    <m/>
    <x v="38"/>
    <x v="282"/>
    <n v="0"/>
    <n v="0"/>
    <x v="12"/>
    <x v="820"/>
    <n v="2317950"/>
    <m/>
    <n v="417231"/>
    <m/>
    <m/>
    <m/>
    <m/>
    <m/>
    <m/>
    <m/>
    <m/>
    <m/>
    <m/>
    <m/>
    <s v="OK"/>
    <m/>
    <m/>
    <m/>
    <s v="Chemical"/>
    <n v="505"/>
    <n v="90.9"/>
    <n v="0"/>
    <x v="191"/>
  </r>
  <r>
    <n v="939"/>
    <d v="2024-06-01T00:00:00"/>
    <x v="2209"/>
    <d v="6202-06-13T00:00:00"/>
    <s v="Raw Material"/>
    <x v="1"/>
    <x v="15"/>
    <s v="L"/>
    <m/>
    <x v="120"/>
    <x v="781"/>
    <n v="500"/>
    <n v="500"/>
    <x v="12"/>
    <x v="727"/>
    <n v="375000"/>
    <m/>
    <n v="67500"/>
    <m/>
    <m/>
    <m/>
    <m/>
    <m/>
    <m/>
    <m/>
    <m/>
    <m/>
    <m/>
    <m/>
    <s v="OK"/>
    <m/>
    <m/>
    <m/>
    <s v="Chemical"/>
    <n v="750"/>
    <n v="135"/>
    <n v="67500"/>
    <x v="191"/>
  </r>
  <r>
    <n v="940"/>
    <d v="2024-06-01T00:00:00"/>
    <x v="2210"/>
    <d v="6202-06-13T00:00:00"/>
    <s v="Raw Material"/>
    <x v="0"/>
    <x v="61"/>
    <s v="L"/>
    <m/>
    <x v="33"/>
    <x v="749"/>
    <n v="0"/>
    <n v="0"/>
    <x v="12"/>
    <x v="726"/>
    <n v="405000"/>
    <m/>
    <n v="72900"/>
    <m/>
    <m/>
    <m/>
    <m/>
    <m/>
    <m/>
    <m/>
    <m/>
    <m/>
    <m/>
    <m/>
    <s v="OK"/>
    <m/>
    <m/>
    <m/>
    <s v="Chemical"/>
    <n v="675"/>
    <n v="121.5"/>
    <n v="0"/>
    <x v="191"/>
  </r>
  <r>
    <n v="941"/>
    <d v="2024-06-01T00:00:00"/>
    <x v="2211"/>
    <d v="6202-06-13T00:00:00"/>
    <s v="Raw Material"/>
    <x v="0"/>
    <x v="410"/>
    <s v="L"/>
    <m/>
    <x v="33"/>
    <x v="749"/>
    <n v="0"/>
    <n v="0"/>
    <x v="12"/>
    <x v="726"/>
    <n v="162000"/>
    <m/>
    <n v="29160"/>
    <m/>
    <m/>
    <m/>
    <m/>
    <m/>
    <m/>
    <m/>
    <m/>
    <m/>
    <m/>
    <m/>
    <s v="OK"/>
    <m/>
    <m/>
    <m/>
    <s v="Chemical"/>
    <n v="675"/>
    <n v="121.5"/>
    <n v="0"/>
    <x v="191"/>
  </r>
  <r>
    <n v="942"/>
    <d v="2024-06-01T00:00:00"/>
    <x v="2212"/>
    <d v="6202-06-14T00:00:00"/>
    <s v="Raw Material"/>
    <x v="0"/>
    <x v="1289"/>
    <s v="L"/>
    <m/>
    <x v="42"/>
    <x v="162"/>
    <n v="0"/>
    <n v="0"/>
    <x v="12"/>
    <x v="815"/>
    <n v="183750"/>
    <m/>
    <n v="33075"/>
    <m/>
    <m/>
    <m/>
    <m/>
    <m/>
    <m/>
    <m/>
    <m/>
    <m/>
    <m/>
    <m/>
    <s v="OK"/>
    <m/>
    <m/>
    <m/>
    <s v="Chemical"/>
    <n v="875"/>
    <n v="157.5"/>
    <n v="0"/>
    <x v="191"/>
  </r>
  <r>
    <n v="943"/>
    <d v="2024-06-01T00:00:00"/>
    <x v="2213"/>
    <d v="6202-06-14T00:00:00"/>
    <s v="Raw Material"/>
    <x v="0"/>
    <x v="201"/>
    <s v="L"/>
    <m/>
    <x v="42"/>
    <x v="162"/>
    <n v="0"/>
    <n v="0"/>
    <x v="12"/>
    <x v="815"/>
    <n v="393750"/>
    <m/>
    <n v="70875"/>
    <m/>
    <m/>
    <m/>
    <m/>
    <m/>
    <m/>
    <m/>
    <m/>
    <m/>
    <m/>
    <m/>
    <s v="OK"/>
    <m/>
    <m/>
    <m/>
    <s v="Chemical"/>
    <n v="875"/>
    <n v="157.5"/>
    <n v="0"/>
    <x v="191"/>
  </r>
  <r>
    <n v="944"/>
    <d v="2024-06-02T00:00:00"/>
    <x v="2214"/>
    <d v="6202-06-14T00:00:00"/>
    <s v="Raw Material"/>
    <x v="0"/>
    <x v="110"/>
    <s v="L"/>
    <m/>
    <x v="42"/>
    <x v="713"/>
    <n v="0"/>
    <n v="0"/>
    <x v="12"/>
    <x v="675"/>
    <n v="700000"/>
    <m/>
    <n v="126000"/>
    <m/>
    <m/>
    <m/>
    <m/>
    <m/>
    <m/>
    <m/>
    <m/>
    <m/>
    <m/>
    <m/>
    <s v="OK"/>
    <m/>
    <m/>
    <m/>
    <s v="Chemical"/>
    <n v="3500"/>
    <n v="630"/>
    <n v="0"/>
    <x v="379"/>
  </r>
  <r>
    <n v="945"/>
    <d v="2024-06-01T00:00:00"/>
    <x v="2215"/>
    <d v="6202-06-14T00:00:00"/>
    <s v="Raw Material"/>
    <x v="0"/>
    <x v="1396"/>
    <s v="L"/>
    <m/>
    <x v="33"/>
    <x v="746"/>
    <n v="0"/>
    <n v="0"/>
    <x v="12"/>
    <x v="847"/>
    <n v="106800"/>
    <m/>
    <n v="19224"/>
    <m/>
    <m/>
    <m/>
    <m/>
    <m/>
    <m/>
    <m/>
    <m/>
    <m/>
    <m/>
    <m/>
    <s v="OK"/>
    <m/>
    <m/>
    <m/>
    <s v="Chemical"/>
    <n v="395.55555555555554"/>
    <n v="71.2"/>
    <n v="0"/>
    <x v="191"/>
  </r>
  <r>
    <n v="946"/>
    <d v="2024-06-04T00:00:00"/>
    <x v="2216"/>
    <d v="6202-06-14T00:00:00"/>
    <s v="Raw Material"/>
    <x v="0"/>
    <x v="1089"/>
    <s v="L"/>
    <m/>
    <x v="77"/>
    <x v="642"/>
    <n v="0"/>
    <n v="0"/>
    <x v="5"/>
    <x v="743"/>
    <n v="1251000"/>
    <m/>
    <n v="225180"/>
    <m/>
    <m/>
    <m/>
    <m/>
    <m/>
    <m/>
    <m/>
    <m/>
    <m/>
    <m/>
    <m/>
    <s v="OK"/>
    <m/>
    <m/>
    <m/>
    <s v="DYES"/>
    <n v="1390"/>
    <n v="250.2"/>
    <n v="0"/>
    <x v="380"/>
  </r>
  <r>
    <n v="947"/>
    <d v="2024-06-04T00:00:00"/>
    <x v="2217"/>
    <d v="6202-06-14T00:00:00"/>
    <s v="Raw Material"/>
    <x v="0"/>
    <x v="61"/>
    <s v="L"/>
    <m/>
    <x v="77"/>
    <x v="642"/>
    <n v="0"/>
    <n v="0"/>
    <x v="5"/>
    <x v="743"/>
    <n v="834000"/>
    <m/>
    <n v="150120"/>
    <m/>
    <m/>
    <m/>
    <m/>
    <m/>
    <m/>
    <m/>
    <m/>
    <m/>
    <m/>
    <m/>
    <s v="OK"/>
    <m/>
    <m/>
    <m/>
    <s v="DYES"/>
    <n v="1390"/>
    <n v="250.2"/>
    <n v="0"/>
    <x v="380"/>
  </r>
  <r>
    <n v="948"/>
    <d v="2024-06-01T00:00:00"/>
    <x v="2218"/>
    <d v="6202-06-14T00:00:00"/>
    <s v="Raw Material"/>
    <x v="0"/>
    <x v="73"/>
    <s v="L"/>
    <m/>
    <x v="118"/>
    <x v="814"/>
    <n v="0"/>
    <n v="0"/>
    <x v="12"/>
    <x v="848"/>
    <n v="528000"/>
    <m/>
    <n v="95040"/>
    <m/>
    <m/>
    <m/>
    <m/>
    <m/>
    <m/>
    <m/>
    <m/>
    <m/>
    <m/>
    <m/>
    <s v="OK"/>
    <m/>
    <m/>
    <m/>
    <s v="Chemical"/>
    <n v="1100"/>
    <n v="198"/>
    <n v="0"/>
    <x v="191"/>
  </r>
  <r>
    <n v="949"/>
    <d v="2024-06-01T00:00:00"/>
    <x v="2219"/>
    <d v="6202-06-14T00:00:00"/>
    <s v="Raw Material"/>
    <x v="0"/>
    <x v="130"/>
    <s v="L"/>
    <m/>
    <x v="33"/>
    <x v="75"/>
    <n v="0"/>
    <n v="0"/>
    <x v="12"/>
    <x v="849"/>
    <n v="3150000"/>
    <m/>
    <n v="567000"/>
    <m/>
    <m/>
    <m/>
    <m/>
    <m/>
    <m/>
    <m/>
    <m/>
    <m/>
    <m/>
    <m/>
    <s v="OK"/>
    <m/>
    <m/>
    <m/>
    <s v="Chemical"/>
    <n v="630"/>
    <n v="113.4"/>
    <n v="0"/>
    <x v="191"/>
  </r>
  <r>
    <n v="950"/>
    <d v="2024-06-01T00:00:00"/>
    <x v="2220"/>
    <d v="6202-06-14T00:00:00"/>
    <s v="Raw Material"/>
    <x v="2"/>
    <x v="827"/>
    <s v="L"/>
    <m/>
    <x v="60"/>
    <x v="786"/>
    <n v="5"/>
    <n v="100"/>
    <x v="12"/>
    <x v="794"/>
    <n v="180000"/>
    <m/>
    <n v="32400"/>
    <m/>
    <m/>
    <m/>
    <m/>
    <m/>
    <m/>
    <m/>
    <m/>
    <m/>
    <m/>
    <m/>
    <s v="OK"/>
    <m/>
    <m/>
    <m/>
    <s v="Chemical"/>
    <n v="1800"/>
    <n v="324"/>
    <n v="1620"/>
    <x v="191"/>
  </r>
  <r>
    <n v="951"/>
    <d v="2024-06-02T00:00:00"/>
    <x v="2221"/>
    <d v="6202-06-14T00:00:00"/>
    <s v="Raw Material"/>
    <x v="0"/>
    <x v="73"/>
    <s v="L"/>
    <m/>
    <x v="33"/>
    <x v="88"/>
    <n v="0"/>
    <n v="0"/>
    <x v="12"/>
    <x v="766"/>
    <n v="204000"/>
    <m/>
    <n v="36720"/>
    <m/>
    <m/>
    <m/>
    <m/>
    <m/>
    <m/>
    <m/>
    <m/>
    <m/>
    <m/>
    <m/>
    <s v="OK"/>
    <m/>
    <m/>
    <m/>
    <s v="Chemical"/>
    <n v="425"/>
    <n v="76.5"/>
    <n v="0"/>
    <x v="379"/>
  </r>
  <r>
    <n v="952"/>
    <d v="2024-06-01T00:00:00"/>
    <x v="2222"/>
    <d v="6202-06-14T00:00:00"/>
    <s v="Raw Material"/>
    <x v="0"/>
    <x v="1397"/>
    <s v="L"/>
    <m/>
    <x v="33"/>
    <x v="112"/>
    <n v="0"/>
    <n v="0"/>
    <x v="12"/>
    <x v="676"/>
    <n v="1092000"/>
    <m/>
    <n v="196560"/>
    <m/>
    <m/>
    <m/>
    <m/>
    <m/>
    <m/>
    <m/>
    <m/>
    <m/>
    <m/>
    <m/>
    <s v="OK"/>
    <m/>
    <m/>
    <m/>
    <s v="Chemical"/>
    <n v="700"/>
    <n v="126"/>
    <n v="0"/>
    <x v="191"/>
  </r>
  <r>
    <n v="953"/>
    <d v="2024-06-03T00:00:00"/>
    <x v="2223"/>
    <d v="6202-06-14T00:00:00"/>
    <s v="Raw Material"/>
    <x v="0"/>
    <x v="1339"/>
    <s v="L"/>
    <m/>
    <x v="33"/>
    <x v="112"/>
    <n v="0"/>
    <n v="0"/>
    <x v="12"/>
    <x v="676"/>
    <n v="1008000"/>
    <m/>
    <n v="181440"/>
    <m/>
    <m/>
    <m/>
    <m/>
    <m/>
    <m/>
    <m/>
    <m/>
    <m/>
    <m/>
    <m/>
    <s v="OK"/>
    <m/>
    <m/>
    <m/>
    <s v="Chemical"/>
    <n v="700"/>
    <n v="126"/>
    <n v="0"/>
    <x v="183"/>
  </r>
  <r>
    <n v="954"/>
    <d v="2024-06-02T00:00:00"/>
    <x v="2224"/>
    <d v="6202-06-14T00:00:00"/>
    <s v="Raw Material"/>
    <x v="2"/>
    <x v="913"/>
    <s v="L"/>
    <m/>
    <x v="131"/>
    <x v="776"/>
    <n v="28691"/>
    <n v="30000"/>
    <x v="12"/>
    <x v="775"/>
    <n v="253500"/>
    <m/>
    <n v="45630"/>
    <m/>
    <m/>
    <m/>
    <m/>
    <m/>
    <m/>
    <m/>
    <m/>
    <m/>
    <m/>
    <m/>
    <s v="OK"/>
    <m/>
    <m/>
    <m/>
    <s v="Chemical"/>
    <n v="8.4499999999999993"/>
    <n v="1.5209999999999999"/>
    <n v="43639.010999999999"/>
    <x v="379"/>
  </r>
  <r>
    <n v="955"/>
    <d v="2024-06-05T00:00:00"/>
    <x v="2225"/>
    <d v="6202-06-25T00:00:00"/>
    <s v="Raw Material"/>
    <x v="1"/>
    <x v="1398"/>
    <s v="L"/>
    <m/>
    <x v="133"/>
    <x v="815"/>
    <n v="5870"/>
    <n v="5870"/>
    <x v="14"/>
    <x v="850"/>
    <n v="7811040"/>
    <m/>
    <n v="1405987.2"/>
    <m/>
    <m/>
    <m/>
    <m/>
    <m/>
    <m/>
    <m/>
    <m/>
    <m/>
    <m/>
    <m/>
    <s v="OK"/>
    <m/>
    <m/>
    <m/>
    <s v="FABRIC"/>
    <n v="1330.6712095400342"/>
    <n v="239.52081771720611"/>
    <n v="1405987.2"/>
    <x v="310"/>
  </r>
  <r>
    <n v="956"/>
    <d v="2024-06-05T00:00:00"/>
    <x v="2226"/>
    <d v="6202-06-25T00:00:00"/>
    <s v="Raw Material"/>
    <x v="1"/>
    <x v="1399"/>
    <s v="L"/>
    <m/>
    <x v="133"/>
    <x v="815"/>
    <n v="7671"/>
    <n v="7671"/>
    <x v="14"/>
    <x v="851"/>
    <n v="10210802"/>
    <m/>
    <n v="1837944.3599999999"/>
    <m/>
    <m/>
    <m/>
    <m/>
    <m/>
    <m/>
    <m/>
    <m/>
    <m/>
    <m/>
    <m/>
    <s v="OK"/>
    <m/>
    <m/>
    <m/>
    <s v="FABRIC"/>
    <n v="1331.0913831312737"/>
    <n v="239.59644896362923"/>
    <n v="1837944.3599999999"/>
    <x v="310"/>
  </r>
  <r>
    <n v="957"/>
    <d v="2024-06-11T00:00:00"/>
    <x v="2227"/>
    <d v="6202-06-25T00:00:00"/>
    <s v="Raw Material"/>
    <x v="1"/>
    <x v="1400"/>
    <s v="L"/>
    <m/>
    <x v="12"/>
    <x v="710"/>
    <n v="9823"/>
    <n v="9823"/>
    <x v="2"/>
    <x v="852"/>
    <n v="8161920"/>
    <m/>
    <n v="1469145.5999999999"/>
    <m/>
    <m/>
    <m/>
    <m/>
    <m/>
    <m/>
    <m/>
    <m/>
    <m/>
    <m/>
    <m/>
    <s v="OK"/>
    <m/>
    <m/>
    <m/>
    <s v="FABRIC"/>
    <n v="830.89891071973943"/>
    <n v="149.56180392955307"/>
    <n v="1469145.5999999999"/>
    <x v="381"/>
  </r>
  <r>
    <n v="958"/>
    <d v="2024-06-11T00:00:00"/>
    <x v="2228"/>
    <d v="6202-06-25T00:00:00"/>
    <s v="Raw Material"/>
    <x v="2"/>
    <x v="1401"/>
    <s v="L"/>
    <m/>
    <x v="12"/>
    <x v="816"/>
    <n v="329"/>
    <n v="13822"/>
    <x v="2"/>
    <x v="853"/>
    <n v="15782623"/>
    <m/>
    <n v="2840872.1399999997"/>
    <m/>
    <m/>
    <m/>
    <m/>
    <m/>
    <m/>
    <m/>
    <m/>
    <m/>
    <m/>
    <m/>
    <s v="OK"/>
    <m/>
    <m/>
    <m/>
    <s v="FABRIC"/>
    <n v="1141.847995948488"/>
    <n v="205.5326392707278"/>
    <n v="67620.238320069446"/>
    <x v="381"/>
  </r>
  <r>
    <n v="959"/>
    <d v="2024-06-11T00:00:00"/>
    <x v="2229"/>
    <d v="6202-06-25T00:00:00"/>
    <s v="Raw Material"/>
    <x v="1"/>
    <x v="1402"/>
    <s v="L"/>
    <m/>
    <x v="133"/>
    <x v="817"/>
    <n v="14057"/>
    <n v="14057"/>
    <x v="14"/>
    <x v="854"/>
    <n v="17642205"/>
    <m/>
    <n v="3175596.9"/>
    <m/>
    <m/>
    <m/>
    <m/>
    <m/>
    <m/>
    <m/>
    <m/>
    <m/>
    <m/>
    <m/>
    <s v="OK"/>
    <m/>
    <m/>
    <m/>
    <s v="FABRIC"/>
    <n v="1255.0476630860069"/>
    <n v="225.90857935548124"/>
    <n v="3175596.9"/>
    <x v="381"/>
  </r>
  <r>
    <n v="960"/>
    <d v="2024-06-15T00:00:00"/>
    <x v="2230"/>
    <d v="6202-06-26T00:00:00"/>
    <s v="Raw Material"/>
    <x v="2"/>
    <x v="1403"/>
    <s v="L"/>
    <m/>
    <x v="14"/>
    <x v="818"/>
    <n v="0"/>
    <n v="0"/>
    <x v="6"/>
    <x v="577"/>
    <n v="1328875"/>
    <m/>
    <n v="239197.5"/>
    <m/>
    <m/>
    <m/>
    <m/>
    <m/>
    <m/>
    <m/>
    <m/>
    <m/>
    <m/>
    <m/>
    <s v="OK"/>
    <m/>
    <m/>
    <m/>
    <s v="YARN"/>
    <n v="595.10747872816842"/>
    <n v="107.1193461710703"/>
    <n v="0"/>
    <x v="198"/>
  </r>
  <r>
    <n v="961"/>
    <d v="2024-06-11T00:00:00"/>
    <x v="2231"/>
    <d v="6202-06-26T00:00:00"/>
    <s v="Raw Material"/>
    <x v="0"/>
    <x v="1404"/>
    <s v="L"/>
    <m/>
    <x v="111"/>
    <x v="682"/>
    <n v="0"/>
    <n v="0"/>
    <x v="3"/>
    <x v="855"/>
    <n v="7524000"/>
    <m/>
    <n v="1354320"/>
    <m/>
    <m/>
    <m/>
    <m/>
    <m/>
    <m/>
    <m/>
    <m/>
    <m/>
    <m/>
    <m/>
    <s v="OK"/>
    <m/>
    <m/>
    <m/>
    <s v="YARN"/>
    <n v="1256.5130260521041"/>
    <n v="226.17234468937875"/>
    <n v="0"/>
    <x v="381"/>
  </r>
  <r>
    <n v="962"/>
    <d v="2024-06-17T00:00:00"/>
    <x v="2232"/>
    <d v="6202-06-26T00:00:00"/>
    <s v="Raw Material"/>
    <x v="0"/>
    <x v="1044"/>
    <s v="L"/>
    <m/>
    <x v="111"/>
    <x v="682"/>
    <n v="0"/>
    <n v="0"/>
    <x v="3"/>
    <x v="855"/>
    <n v="10203000"/>
    <m/>
    <n v="1836540"/>
    <m/>
    <m/>
    <m/>
    <m/>
    <m/>
    <m/>
    <m/>
    <m/>
    <m/>
    <m/>
    <m/>
    <s v="OK"/>
    <m/>
    <m/>
    <m/>
    <s v="YARN"/>
    <n v="1256.6818573715975"/>
    <n v="226.20273432688754"/>
    <n v="0"/>
    <x v="309"/>
  </r>
  <r>
    <n v="963"/>
    <d v="2024-06-08T00:00:00"/>
    <x v="2233"/>
    <d v="2024-07-03T00:00:00"/>
    <s v="Raw Material"/>
    <x v="0"/>
    <x v="15"/>
    <s v="L"/>
    <m/>
    <x v="43"/>
    <x v="808"/>
    <n v="0"/>
    <n v="0"/>
    <x v="5"/>
    <x v="678"/>
    <n v="241500"/>
    <m/>
    <n v="43470"/>
    <m/>
    <m/>
    <m/>
    <m/>
    <m/>
    <m/>
    <m/>
    <m/>
    <m/>
    <m/>
    <m/>
    <s v="OK"/>
    <m/>
    <m/>
    <m/>
    <s v="DYES"/>
    <n v="483"/>
    <n v="86.94"/>
    <n v="0"/>
    <x v="308"/>
  </r>
  <r>
    <n v="964"/>
    <d v="2024-06-09T00:00:00"/>
    <x v="2234"/>
    <d v="2024-07-03T00:00:00"/>
    <s v="Raw Material"/>
    <x v="0"/>
    <x v="981"/>
    <s v="L"/>
    <m/>
    <x v="33"/>
    <x v="810"/>
    <n v="0"/>
    <n v="0"/>
    <x v="12"/>
    <x v="707"/>
    <n v="209880"/>
    <m/>
    <n v="37778.400000000001"/>
    <m/>
    <m/>
    <m/>
    <m/>
    <m/>
    <m/>
    <m/>
    <m/>
    <m/>
    <m/>
    <m/>
    <s v="OK"/>
    <m/>
    <m/>
    <m/>
    <s v="Chemical"/>
    <n v="106"/>
    <n v="19.080000000000002"/>
    <n v="0"/>
    <x v="382"/>
  </r>
  <r>
    <n v="965"/>
    <d v="2024-06-09T00:00:00"/>
    <x v="2235"/>
    <d v="2024-07-03T00:00:00"/>
    <s v="Raw Material"/>
    <x v="0"/>
    <x v="981"/>
    <s v="L"/>
    <m/>
    <x v="33"/>
    <x v="810"/>
    <n v="0"/>
    <n v="0"/>
    <x v="12"/>
    <x v="707"/>
    <n v="209880"/>
    <m/>
    <n v="37778.400000000001"/>
    <m/>
    <m/>
    <m/>
    <m/>
    <m/>
    <m/>
    <m/>
    <m/>
    <m/>
    <m/>
    <m/>
    <s v="OK"/>
    <m/>
    <m/>
    <m/>
    <s v="Chemical"/>
    <n v="106"/>
    <n v="19.080000000000002"/>
    <n v="0"/>
    <x v="382"/>
  </r>
  <r>
    <n v="966"/>
    <d v="2024-06-09T00:00:00"/>
    <x v="2236"/>
    <d v="2024-07-03T00:00:00"/>
    <s v="Raw Material"/>
    <x v="0"/>
    <x v="1089"/>
    <s v="L"/>
    <m/>
    <x v="43"/>
    <x v="808"/>
    <n v="0"/>
    <n v="0"/>
    <x v="5"/>
    <x v="678"/>
    <n v="434700"/>
    <m/>
    <n v="78246"/>
    <m/>
    <m/>
    <m/>
    <m/>
    <m/>
    <m/>
    <m/>
    <m/>
    <m/>
    <m/>
    <m/>
    <s v="OK"/>
    <m/>
    <m/>
    <m/>
    <s v="DYES"/>
    <n v="483"/>
    <n v="86.94"/>
    <n v="0"/>
    <x v="382"/>
  </r>
  <r>
    <n v="967"/>
    <d v="2024-06-09T00:00:00"/>
    <x v="2237"/>
    <d v="2024-07-03T00:00:00"/>
    <s v="Raw Material"/>
    <x v="0"/>
    <x v="1089"/>
    <s v="L"/>
    <m/>
    <x v="43"/>
    <x v="808"/>
    <n v="0"/>
    <n v="0"/>
    <x v="5"/>
    <x v="678"/>
    <n v="434700"/>
    <m/>
    <n v="78246"/>
    <m/>
    <m/>
    <m/>
    <m/>
    <m/>
    <m/>
    <m/>
    <m/>
    <m/>
    <m/>
    <m/>
    <s v="OK"/>
    <m/>
    <m/>
    <m/>
    <s v="DYES"/>
    <n v="483"/>
    <n v="86.94"/>
    <n v="0"/>
    <x v="382"/>
  </r>
  <r>
    <n v="968"/>
    <d v="2024-06-14T00:00:00"/>
    <x v="2238"/>
    <d v="2024-07-03T00:00:00"/>
    <s v="Raw Material"/>
    <x v="0"/>
    <x v="1405"/>
    <s v="L"/>
    <m/>
    <x v="43"/>
    <x v="808"/>
    <n v="0"/>
    <n v="0"/>
    <x v="5"/>
    <x v="678"/>
    <n v="1400700"/>
    <m/>
    <n v="252126"/>
    <m/>
    <m/>
    <m/>
    <m/>
    <m/>
    <m/>
    <m/>
    <m/>
    <m/>
    <m/>
    <m/>
    <s v="OK"/>
    <m/>
    <m/>
    <m/>
    <s v="DYES"/>
    <n v="483"/>
    <n v="86.94"/>
    <n v="0"/>
    <x v="188"/>
  </r>
  <r>
    <n v="969"/>
    <d v="2024-06-14T00:00:00"/>
    <x v="2239"/>
    <d v="2024-07-03T00:00:00"/>
    <s v="Raw Material"/>
    <x v="0"/>
    <x v="88"/>
    <s v="L"/>
    <m/>
    <x v="33"/>
    <x v="810"/>
    <n v="0"/>
    <n v="0"/>
    <x v="12"/>
    <x v="707"/>
    <n v="186560"/>
    <m/>
    <n v="33580.799999999996"/>
    <m/>
    <m/>
    <m/>
    <m/>
    <m/>
    <m/>
    <m/>
    <m/>
    <m/>
    <m/>
    <m/>
    <s v="OK"/>
    <m/>
    <m/>
    <m/>
    <s v="Chemical"/>
    <n v="106"/>
    <n v="19.079999999999998"/>
    <n v="0"/>
    <x v="188"/>
  </r>
  <r>
    <n v="970"/>
    <d v="2024-06-14T00:00:00"/>
    <x v="2240"/>
    <d v="2024-07-03T00:00:00"/>
    <s v="Raw Material"/>
    <x v="0"/>
    <x v="1376"/>
    <s v="L"/>
    <m/>
    <x v="33"/>
    <x v="810"/>
    <n v="0"/>
    <n v="0"/>
    <x v="12"/>
    <x v="707"/>
    <n v="23320"/>
    <m/>
    <n v="4197.5999999999995"/>
    <m/>
    <m/>
    <m/>
    <m/>
    <m/>
    <m/>
    <m/>
    <m/>
    <m/>
    <m/>
    <m/>
    <s v="OK"/>
    <m/>
    <m/>
    <m/>
    <s v="Chemical"/>
    <n v="106"/>
    <n v="19.079999999999998"/>
    <n v="0"/>
    <x v="188"/>
  </r>
  <r>
    <n v="971"/>
    <d v="2024-06-19T00:00:00"/>
    <x v="2241"/>
    <d v="2024-07-03T00:00:00"/>
    <s v="Raw Material"/>
    <x v="0"/>
    <x v="110"/>
    <s v="L"/>
    <m/>
    <x v="34"/>
    <x v="819"/>
    <n v="0"/>
    <n v="0"/>
    <x v="5"/>
    <x v="856"/>
    <n v="259000"/>
    <m/>
    <n v="46620"/>
    <m/>
    <m/>
    <m/>
    <m/>
    <m/>
    <m/>
    <m/>
    <m/>
    <m/>
    <m/>
    <m/>
    <s v="OK"/>
    <m/>
    <m/>
    <m/>
    <s v="DYES"/>
    <n v="1295"/>
    <n v="233.1"/>
    <n v="0"/>
    <x v="383"/>
  </r>
  <r>
    <n v="972"/>
    <d v="2024-06-18T00:00:00"/>
    <x v="2242"/>
    <d v="2024-07-03T00:00:00"/>
    <s v="Raw Material"/>
    <x v="0"/>
    <x v="256"/>
    <s v="L"/>
    <m/>
    <x v="77"/>
    <x v="820"/>
    <n v="0"/>
    <n v="0"/>
    <x v="5"/>
    <x v="685"/>
    <n v="324000"/>
    <m/>
    <n v="58320"/>
    <m/>
    <m/>
    <m/>
    <m/>
    <m/>
    <m/>
    <m/>
    <m/>
    <m/>
    <m/>
    <m/>
    <s v="OK"/>
    <m/>
    <m/>
    <m/>
    <s v="DYES"/>
    <n v="324"/>
    <n v="58.32"/>
    <n v="0"/>
    <x v="384"/>
  </r>
  <r>
    <n v="973"/>
    <d v="2024-06-16T00:00:00"/>
    <x v="2243"/>
    <d v="2024-07-03T00:00:00"/>
    <s v="Raw Material"/>
    <x v="0"/>
    <x v="1406"/>
    <s v="L"/>
    <m/>
    <x v="49"/>
    <x v="821"/>
    <n v="0"/>
    <n v="0"/>
    <x v="12"/>
    <x v="857"/>
    <n v="4225"/>
    <m/>
    <n v="760.5"/>
    <m/>
    <m/>
    <m/>
    <m/>
    <m/>
    <m/>
    <m/>
    <m/>
    <m/>
    <m/>
    <m/>
    <s v="OK"/>
    <m/>
    <m/>
    <m/>
    <s v="Chemical"/>
    <n v="603.57142857142856"/>
    <n v="108.64285714285714"/>
    <n v="0"/>
    <x v="199"/>
  </r>
  <r>
    <n v="973"/>
    <d v="2024-06-16T00:00:00"/>
    <x v="2243"/>
    <d v="2024-07-03T00:00:00"/>
    <s v="Raw Material"/>
    <x v="0"/>
    <x v="1407"/>
    <s v="L"/>
    <m/>
    <x v="34"/>
    <x v="822"/>
    <n v="0"/>
    <n v="0"/>
    <x v="5"/>
    <x v="858"/>
    <n v="17437.82"/>
    <m/>
    <n v="3138.8075999999996"/>
    <m/>
    <m/>
    <m/>
    <m/>
    <m/>
    <m/>
    <m/>
    <m/>
    <m/>
    <m/>
    <m/>
    <s v="OK"/>
    <m/>
    <m/>
    <m/>
    <s v="DYES"/>
    <n v="1743.7819999999999"/>
    <n v="313.88075999999995"/>
    <n v="0"/>
    <x v="199"/>
  </r>
  <r>
    <n v="974"/>
    <d v="2024-06-16T00:00:00"/>
    <x v="2244"/>
    <d v="2024-07-03T00:00:00"/>
    <s v="Raw Material"/>
    <x v="0"/>
    <x v="565"/>
    <s v="L"/>
    <m/>
    <x v="49"/>
    <x v="823"/>
    <n v="0"/>
    <n v="0"/>
    <x v="12"/>
    <x v="859"/>
    <n v="1155"/>
    <m/>
    <n v="207.9"/>
    <m/>
    <m/>
    <m/>
    <m/>
    <m/>
    <m/>
    <m/>
    <m/>
    <m/>
    <m/>
    <m/>
    <s v="OK"/>
    <m/>
    <m/>
    <m/>
    <s v="Chemical"/>
    <n v="288.75"/>
    <n v="51.975000000000001"/>
    <n v="0"/>
    <x v="199"/>
  </r>
  <r>
    <n v="974"/>
    <d v="2024-06-16T00:00:00"/>
    <x v="2244"/>
    <d v="2024-07-03T00:00:00"/>
    <s v="Raw Material"/>
    <x v="0"/>
    <x v="1408"/>
    <s v="L"/>
    <m/>
    <x v="33"/>
    <x v="808"/>
    <n v="0"/>
    <n v="0"/>
    <x v="12"/>
    <x v="860"/>
    <n v="4365"/>
    <m/>
    <n v="785.69999999999993"/>
    <m/>
    <m/>
    <m/>
    <m/>
    <m/>
    <m/>
    <m/>
    <m/>
    <m/>
    <m/>
    <m/>
    <s v="OK"/>
    <m/>
    <m/>
    <m/>
    <s v="Chemical"/>
    <n v="485"/>
    <n v="87.3"/>
    <n v="0"/>
    <x v="199"/>
  </r>
  <r>
    <n v="974"/>
    <d v="2024-06-16T00:00:00"/>
    <x v="2244"/>
    <d v="2024-07-03T00:00:00"/>
    <s v="Raw Material"/>
    <x v="0"/>
    <x v="1408"/>
    <s v="L"/>
    <m/>
    <x v="60"/>
    <x v="734"/>
    <n v="0"/>
    <n v="0"/>
    <x v="12"/>
    <x v="861"/>
    <n v="10512"/>
    <m/>
    <n v="1892.1599999999999"/>
    <m/>
    <m/>
    <m/>
    <m/>
    <m/>
    <m/>
    <m/>
    <m/>
    <m/>
    <m/>
    <m/>
    <s v="OK"/>
    <m/>
    <m/>
    <m/>
    <s v="Chemical"/>
    <n v="1168"/>
    <n v="210.23999999999998"/>
    <n v="0"/>
    <x v="199"/>
  </r>
  <r>
    <n v="975"/>
    <d v="2024-06-16T00:00:00"/>
    <x v="2245"/>
    <d v="2024-07-03T00:00:00"/>
    <s v="Raw Material"/>
    <x v="2"/>
    <x v="1049"/>
    <s v="L"/>
    <m/>
    <x v="77"/>
    <x v="575"/>
    <n v="58"/>
    <n v="1540"/>
    <x v="5"/>
    <x v="862"/>
    <n v="1031400"/>
    <m/>
    <n v="185652"/>
    <m/>
    <m/>
    <m/>
    <m/>
    <m/>
    <m/>
    <m/>
    <m/>
    <m/>
    <m/>
    <m/>
    <s v="OK"/>
    <m/>
    <m/>
    <m/>
    <s v="DYES"/>
    <n v="669.74025974025972"/>
    <n v="120.55324675324675"/>
    <n v="6992.0883116883115"/>
    <x v="199"/>
  </r>
  <r>
    <n v="976"/>
    <d v="2024-06-10T00:00:00"/>
    <x v="2246"/>
    <d v="2024-07-03T00:00:00"/>
    <s v="Raw Material"/>
    <x v="0"/>
    <x v="1155"/>
    <s v="L"/>
    <m/>
    <x v="30"/>
    <x v="624"/>
    <n v="0"/>
    <n v="0"/>
    <x v="12"/>
    <x v="863"/>
    <n v="66300"/>
    <m/>
    <n v="11934"/>
    <m/>
    <m/>
    <m/>
    <m/>
    <m/>
    <m/>
    <m/>
    <m/>
    <m/>
    <m/>
    <m/>
    <s v="OK"/>
    <m/>
    <m/>
    <m/>
    <s v="Chemical"/>
    <n v="170"/>
    <n v="30.6"/>
    <n v="0"/>
    <x v="184"/>
  </r>
  <r>
    <n v="977"/>
    <d v="2024-06-09T00:00:00"/>
    <x v="2247"/>
    <d v="2024-07-03T00:00:00"/>
    <s v="Raw Material"/>
    <x v="0"/>
    <x v="1287"/>
    <s v="L"/>
    <m/>
    <x v="30"/>
    <x v="624"/>
    <n v="0"/>
    <n v="0"/>
    <x v="12"/>
    <x v="863"/>
    <n v="22100"/>
    <m/>
    <n v="3978"/>
    <m/>
    <m/>
    <m/>
    <m/>
    <m/>
    <m/>
    <m/>
    <m/>
    <m/>
    <m/>
    <m/>
    <s v="OK"/>
    <m/>
    <m/>
    <m/>
    <s v="Chemical"/>
    <n v="170"/>
    <n v="30.6"/>
    <n v="0"/>
    <x v="382"/>
  </r>
  <r>
    <n v="978"/>
    <d v="2024-06-18T00:00:00"/>
    <x v="2248"/>
    <d v="2024-07-03T00:00:00"/>
    <s v="Raw Material"/>
    <x v="0"/>
    <x v="340"/>
    <s v="L"/>
    <m/>
    <x v="34"/>
    <x v="824"/>
    <n v="0"/>
    <n v="0"/>
    <x v="5"/>
    <x v="864"/>
    <n v="4722"/>
    <m/>
    <n v="849.95999999999992"/>
    <m/>
    <m/>
    <m/>
    <m/>
    <m/>
    <m/>
    <m/>
    <m/>
    <m/>
    <m/>
    <m/>
    <s v="OK"/>
    <m/>
    <m/>
    <m/>
    <s v="DYES"/>
    <n v="1574"/>
    <n v="283.32"/>
    <n v="0"/>
    <x v="384"/>
  </r>
  <r>
    <n v="979"/>
    <d v="2024-06-24T00:00:00"/>
    <x v="2249"/>
    <d v="2024-07-03T00:00:00"/>
    <s v="Raw Material"/>
    <x v="2"/>
    <x v="981"/>
    <s v="L"/>
    <m/>
    <x v="33"/>
    <x v="810"/>
    <n v="0"/>
    <n v="1980"/>
    <x v="12"/>
    <x v="707"/>
    <n v="209880"/>
    <m/>
    <n v="37778.400000000001"/>
    <m/>
    <m/>
    <m/>
    <m/>
    <m/>
    <m/>
    <m/>
    <m/>
    <m/>
    <m/>
    <m/>
    <s v="OK"/>
    <m/>
    <m/>
    <m/>
    <s v="Chemical"/>
    <n v="106"/>
    <n v="19.080000000000002"/>
    <n v="0"/>
    <x v="197"/>
  </r>
  <r>
    <n v="980"/>
    <d v="2024-06-19T00:00:00"/>
    <x v="2250"/>
    <d v="2024-07-03T00:00:00"/>
    <s v="Raw Material"/>
    <x v="0"/>
    <x v="219"/>
    <s v="L"/>
    <m/>
    <x v="33"/>
    <x v="825"/>
    <n v="0"/>
    <n v="0"/>
    <x v="12"/>
    <x v="865"/>
    <n v="491400"/>
    <m/>
    <n v="88452"/>
    <m/>
    <m/>
    <m/>
    <m/>
    <m/>
    <m/>
    <m/>
    <m/>
    <m/>
    <m/>
    <m/>
    <s v="OK"/>
    <m/>
    <m/>
    <m/>
    <s v="Chemical"/>
    <n v="1365"/>
    <n v="245.7"/>
    <n v="0"/>
    <x v="383"/>
  </r>
  <r>
    <n v="981"/>
    <d v="2024-06-18T00:00:00"/>
    <x v="2251"/>
    <d v="2024-07-03T00:00:00"/>
    <s v="Raw Material"/>
    <x v="0"/>
    <x v="338"/>
    <s v="L"/>
    <m/>
    <x v="33"/>
    <x v="825"/>
    <n v="0"/>
    <n v="0"/>
    <x v="12"/>
    <x v="865"/>
    <n v="122850"/>
    <m/>
    <n v="22113"/>
    <m/>
    <m/>
    <m/>
    <m/>
    <m/>
    <m/>
    <m/>
    <m/>
    <m/>
    <m/>
    <m/>
    <s v="OK"/>
    <m/>
    <m/>
    <m/>
    <s v="Chemical"/>
    <n v="1365"/>
    <n v="245.7"/>
    <n v="0"/>
    <x v="384"/>
  </r>
  <r>
    <n v="982"/>
    <d v="2024-06-18T00:00:00"/>
    <x v="2252"/>
    <d v="2024-07-03T00:00:00"/>
    <s v="Raw Material"/>
    <x v="0"/>
    <x v="150"/>
    <s v="L"/>
    <m/>
    <x v="43"/>
    <x v="808"/>
    <n v="0"/>
    <n v="0"/>
    <x v="5"/>
    <x v="678"/>
    <n v="144900"/>
    <m/>
    <n v="26082"/>
    <m/>
    <m/>
    <m/>
    <m/>
    <m/>
    <m/>
    <m/>
    <m/>
    <m/>
    <m/>
    <m/>
    <s v="OK"/>
    <m/>
    <m/>
    <m/>
    <s v="DYES"/>
    <n v="483"/>
    <n v="86.94"/>
    <n v="0"/>
    <x v="384"/>
  </r>
  <r>
    <n v="983"/>
    <d v="2024-06-17T00:00:00"/>
    <x v="2253"/>
    <d v="2024-07-03T00:00:00"/>
    <s v="Raw Material"/>
    <x v="0"/>
    <x v="981"/>
    <s v="L"/>
    <m/>
    <x v="33"/>
    <x v="810"/>
    <n v="0"/>
    <n v="0"/>
    <x v="12"/>
    <x v="707"/>
    <n v="209880"/>
    <m/>
    <n v="37778.400000000001"/>
    <m/>
    <m/>
    <m/>
    <m/>
    <m/>
    <m/>
    <m/>
    <m/>
    <m/>
    <m/>
    <m/>
    <s v="OK"/>
    <m/>
    <m/>
    <m/>
    <s v="Chemical"/>
    <n v="106"/>
    <n v="19.080000000000002"/>
    <n v="0"/>
    <x v="309"/>
  </r>
  <r>
    <n v="984"/>
    <d v="2024-06-26T00:00:00"/>
    <x v="2254"/>
    <d v="2024-07-03T00:00:00"/>
    <s v="Raw Material"/>
    <x v="0"/>
    <x v="150"/>
    <s v="L"/>
    <m/>
    <x v="134"/>
    <x v="138"/>
    <n v="0"/>
    <n v="0"/>
    <x v="12"/>
    <x v="866"/>
    <n v="144000"/>
    <m/>
    <n v="25920"/>
    <m/>
    <m/>
    <m/>
    <m/>
    <m/>
    <m/>
    <m/>
    <m/>
    <m/>
    <m/>
    <m/>
    <s v="OK"/>
    <m/>
    <m/>
    <m/>
    <s v="Chemical"/>
    <n v="480"/>
    <n v="86.4"/>
    <n v="0"/>
    <x v="312"/>
  </r>
  <r>
    <n v="985"/>
    <d v="2024-06-25T00:00:00"/>
    <x v="2255"/>
    <d v="2024-07-03T00:00:00"/>
    <s v="Raw Material"/>
    <x v="0"/>
    <x v="981"/>
    <s v="L"/>
    <m/>
    <x v="33"/>
    <x v="810"/>
    <n v="0"/>
    <n v="0"/>
    <x v="12"/>
    <x v="707"/>
    <n v="209880"/>
    <m/>
    <n v="37778.400000000001"/>
    <m/>
    <m/>
    <m/>
    <m/>
    <m/>
    <m/>
    <m/>
    <m/>
    <m/>
    <m/>
    <m/>
    <s v="OK"/>
    <m/>
    <m/>
    <m/>
    <s v="Chemical"/>
    <n v="106"/>
    <n v="19.080000000000002"/>
    <n v="0"/>
    <x v="201"/>
  </r>
  <r>
    <n v="986"/>
    <d v="2024-06-18T00:00:00"/>
    <x v="2256"/>
    <d v="2024-07-03T00:00:00"/>
    <s v="Raw Material"/>
    <x v="0"/>
    <x v="201"/>
    <s v="L"/>
    <m/>
    <x v="33"/>
    <x v="808"/>
    <n v="0"/>
    <n v="0"/>
    <x v="12"/>
    <x v="867"/>
    <n v="218250"/>
    <m/>
    <n v="39285"/>
    <m/>
    <m/>
    <m/>
    <m/>
    <m/>
    <m/>
    <m/>
    <m/>
    <m/>
    <m/>
    <m/>
    <s v="OK"/>
    <m/>
    <m/>
    <m/>
    <s v="Chemical"/>
    <n v="485"/>
    <n v="87.3"/>
    <n v="0"/>
    <x v="384"/>
  </r>
  <r>
    <n v="987"/>
    <d v="2024-06-18T00:00:00"/>
    <x v="2257"/>
    <d v="2024-07-03T00:00:00"/>
    <s v="Raw Material"/>
    <x v="0"/>
    <x v="1409"/>
    <s v="L"/>
    <m/>
    <x v="33"/>
    <x v="826"/>
    <n v="0"/>
    <n v="0"/>
    <x v="12"/>
    <x v="868"/>
    <n v="170510"/>
    <m/>
    <n v="30691.8"/>
    <m/>
    <m/>
    <m/>
    <m/>
    <m/>
    <m/>
    <m/>
    <m/>
    <m/>
    <m/>
    <m/>
    <s v="OK"/>
    <m/>
    <m/>
    <m/>
    <s v="Chemical"/>
    <n v="254.49253731343285"/>
    <n v="45.808656716417907"/>
    <n v="0"/>
    <x v="384"/>
  </r>
  <r>
    <n v="988"/>
    <d v="2024-06-18T00:00:00"/>
    <x v="2258"/>
    <d v="2024-07-03T00:00:00"/>
    <s v="Raw Material"/>
    <x v="0"/>
    <x v="548"/>
    <s v="L"/>
    <m/>
    <x v="33"/>
    <x v="698"/>
    <n v="0"/>
    <n v="0"/>
    <x v="12"/>
    <x v="869"/>
    <n v="194380"/>
    <m/>
    <n v="34988.400000000001"/>
    <m/>
    <m/>
    <m/>
    <m/>
    <m/>
    <m/>
    <m/>
    <m/>
    <m/>
    <m/>
    <m/>
    <s v="OK"/>
    <m/>
    <m/>
    <m/>
    <s v="Chemical"/>
    <n v="347.10714285714283"/>
    <n v="62.479285714285716"/>
    <n v="0"/>
    <x v="384"/>
  </r>
  <r>
    <n v="989"/>
    <d v="2024-06-25T00:00:00"/>
    <x v="2259"/>
    <d v="2024-07-03T00:00:00"/>
    <s v="Raw Material"/>
    <x v="0"/>
    <x v="130"/>
    <s v="L"/>
    <m/>
    <x v="30"/>
    <x v="774"/>
    <n v="0"/>
    <n v="0"/>
    <x v="12"/>
    <x v="688"/>
    <n v="965000"/>
    <m/>
    <n v="173700"/>
    <m/>
    <m/>
    <m/>
    <m/>
    <m/>
    <m/>
    <m/>
    <m/>
    <m/>
    <m/>
    <m/>
    <s v="OK"/>
    <m/>
    <m/>
    <m/>
    <s v="Chemical"/>
    <n v="193"/>
    <n v="34.74"/>
    <n v="0"/>
    <x v="201"/>
  </r>
  <r>
    <n v="990"/>
    <d v="2024-06-25T00:00:00"/>
    <x v="2260"/>
    <d v="2024-07-03T00:00:00"/>
    <s v="Raw Material"/>
    <x v="0"/>
    <x v="130"/>
    <s v="L"/>
    <m/>
    <x v="30"/>
    <x v="485"/>
    <n v="0"/>
    <n v="0"/>
    <x v="12"/>
    <x v="687"/>
    <n v="695000"/>
    <m/>
    <n v="125100"/>
    <m/>
    <m/>
    <m/>
    <m/>
    <m/>
    <m/>
    <m/>
    <m/>
    <m/>
    <m/>
    <m/>
    <s v="OK"/>
    <m/>
    <m/>
    <m/>
    <s v="Chemical"/>
    <n v="139"/>
    <n v="25.02"/>
    <n v="0"/>
    <x v="201"/>
  </r>
  <r>
    <n v="991"/>
    <d v="2024-06-25T00:00:00"/>
    <x v="2261"/>
    <d v="2024-07-03T00:00:00"/>
    <s v="Raw Material"/>
    <x v="0"/>
    <x v="130"/>
    <s v="L"/>
    <m/>
    <x v="30"/>
    <x v="774"/>
    <n v="0"/>
    <n v="0"/>
    <x v="12"/>
    <x v="688"/>
    <n v="965000"/>
    <m/>
    <n v="173700"/>
    <m/>
    <m/>
    <m/>
    <m/>
    <m/>
    <m/>
    <m/>
    <m/>
    <m/>
    <m/>
    <m/>
    <s v="OK"/>
    <m/>
    <m/>
    <m/>
    <s v="Chemical"/>
    <n v="193"/>
    <n v="34.74"/>
    <n v="0"/>
    <x v="201"/>
  </r>
  <r>
    <n v="992"/>
    <d v="2024-06-17T00:00:00"/>
    <x v="2262"/>
    <d v="2024-07-03T00:00:00"/>
    <s v="Raw Material"/>
    <x v="0"/>
    <x v="1155"/>
    <s v="L"/>
    <m/>
    <x v="33"/>
    <x v="782"/>
    <n v="0"/>
    <n v="0"/>
    <x v="12"/>
    <x v="788"/>
    <n v="72150"/>
    <m/>
    <n v="12987"/>
    <m/>
    <m/>
    <m/>
    <m/>
    <m/>
    <m/>
    <m/>
    <m/>
    <m/>
    <m/>
    <m/>
    <s v="OK"/>
    <m/>
    <m/>
    <m/>
    <s v="Chemical"/>
    <n v="185"/>
    <n v="33.299999999999997"/>
    <n v="0"/>
    <x v="309"/>
  </r>
  <r>
    <n v="993"/>
    <d v="2024-06-17T00:00:00"/>
    <x v="2263"/>
    <d v="2024-07-03T00:00:00"/>
    <s v="Raw Material"/>
    <x v="0"/>
    <x v="130"/>
    <s v="L"/>
    <m/>
    <x v="30"/>
    <x v="774"/>
    <n v="0"/>
    <n v="0"/>
    <x v="12"/>
    <x v="688"/>
    <n v="965000"/>
    <m/>
    <n v="173700"/>
    <m/>
    <m/>
    <m/>
    <m/>
    <m/>
    <m/>
    <m/>
    <m/>
    <m/>
    <m/>
    <m/>
    <s v="OK"/>
    <m/>
    <m/>
    <m/>
    <s v="Chemical"/>
    <n v="193"/>
    <n v="34.74"/>
    <n v="0"/>
    <x v="309"/>
  </r>
  <r>
    <n v="994"/>
    <d v="2024-06-17T00:00:00"/>
    <x v="2264"/>
    <d v="2024-07-03T00:00:00"/>
    <s v="Raw Material"/>
    <x v="0"/>
    <x v="130"/>
    <s v="L"/>
    <m/>
    <x v="30"/>
    <x v="485"/>
    <n v="0"/>
    <n v="0"/>
    <x v="12"/>
    <x v="687"/>
    <n v="695000"/>
    <m/>
    <n v="125100"/>
    <m/>
    <m/>
    <m/>
    <m/>
    <m/>
    <m/>
    <m/>
    <m/>
    <m/>
    <m/>
    <m/>
    <s v="OK"/>
    <m/>
    <m/>
    <m/>
    <s v="Chemical"/>
    <n v="139"/>
    <n v="25.02"/>
    <n v="0"/>
    <x v="309"/>
  </r>
  <r>
    <n v="995"/>
    <d v="2024-06-17T00:00:00"/>
    <x v="2265"/>
    <d v="2024-07-03T00:00:00"/>
    <s v="Raw Material"/>
    <x v="0"/>
    <x v="130"/>
    <s v="L"/>
    <m/>
    <x v="30"/>
    <x v="485"/>
    <n v="0"/>
    <n v="0"/>
    <x v="12"/>
    <x v="687"/>
    <n v="695000"/>
    <m/>
    <n v="125100"/>
    <m/>
    <m/>
    <m/>
    <m/>
    <m/>
    <m/>
    <m/>
    <m/>
    <m/>
    <m/>
    <m/>
    <s v="OK"/>
    <m/>
    <m/>
    <m/>
    <s v="Chemical"/>
    <n v="139"/>
    <n v="25.02"/>
    <n v="0"/>
    <x v="309"/>
  </r>
  <r>
    <n v="996"/>
    <d v="2024-06-17T00:00:00"/>
    <x v="2266"/>
    <d v="2024-07-03T00:00:00"/>
    <s v="Raw Material"/>
    <x v="0"/>
    <x v="130"/>
    <s v="L"/>
    <m/>
    <x v="30"/>
    <x v="485"/>
    <n v="0"/>
    <n v="0"/>
    <x v="12"/>
    <x v="687"/>
    <n v="695000"/>
    <m/>
    <n v="125100"/>
    <m/>
    <m/>
    <m/>
    <m/>
    <m/>
    <m/>
    <m/>
    <m/>
    <m/>
    <m/>
    <m/>
    <s v="OK"/>
    <m/>
    <m/>
    <m/>
    <s v="Chemical"/>
    <n v="139"/>
    <n v="25.02"/>
    <n v="0"/>
    <x v="309"/>
  </r>
  <r>
    <n v="997"/>
    <d v="2024-06-17T00:00:00"/>
    <x v="2267"/>
    <d v="2024-07-03T00:00:00"/>
    <s v="Raw Material"/>
    <x v="0"/>
    <x v="130"/>
    <s v="L"/>
    <m/>
    <x v="30"/>
    <x v="485"/>
    <n v="0"/>
    <n v="0"/>
    <x v="12"/>
    <x v="687"/>
    <n v="695000"/>
    <m/>
    <n v="125100"/>
    <m/>
    <m/>
    <m/>
    <m/>
    <m/>
    <m/>
    <m/>
    <m/>
    <m/>
    <m/>
    <m/>
    <s v="OK"/>
    <m/>
    <m/>
    <m/>
    <s v="Chemical"/>
    <n v="139"/>
    <n v="25.02"/>
    <n v="0"/>
    <x v="309"/>
  </r>
  <r>
    <n v="998"/>
    <d v="2024-06-24T00:00:00"/>
    <x v="2268"/>
    <d v="2024-07-03T00:00:00"/>
    <s v="Raw Material"/>
    <x v="0"/>
    <x v="146"/>
    <s v="L"/>
    <m/>
    <x v="33"/>
    <x v="827"/>
    <n v="3000"/>
    <n v="0"/>
    <x v="12"/>
    <x v="870"/>
    <n v="875850"/>
    <m/>
    <n v="157653"/>
    <m/>
    <m/>
    <m/>
    <m/>
    <m/>
    <m/>
    <m/>
    <m/>
    <m/>
    <m/>
    <m/>
    <s v="OK"/>
    <m/>
    <m/>
    <m/>
    <s v="Chemical"/>
    <n v="291.95"/>
    <n v="52.551000000000002"/>
    <n v="157653"/>
    <x v="197"/>
  </r>
  <r>
    <n v="999"/>
    <d v="2024-06-24T00:00:00"/>
    <x v="2269"/>
    <d v="2024-07-03T00:00:00"/>
    <s v="Raw Material"/>
    <x v="2"/>
    <x v="1410"/>
    <s v="L"/>
    <m/>
    <x v="33"/>
    <x v="828"/>
    <n v="0"/>
    <n v="1660"/>
    <x v="12"/>
    <x v="870"/>
    <n v="534830"/>
    <m/>
    <n v="96269.4"/>
    <m/>
    <m/>
    <m/>
    <m/>
    <m/>
    <m/>
    <m/>
    <m/>
    <m/>
    <m/>
    <m/>
    <s v="OK"/>
    <m/>
    <m/>
    <m/>
    <s v="Chemical"/>
    <n v="322.18674698795184"/>
    <n v="57.99361445783132"/>
    <n v="0"/>
    <x v="197"/>
  </r>
  <r>
    <n v="1000"/>
    <d v="2024-06-24T00:00:00"/>
    <x v="2270"/>
    <d v="2024-07-03T00:00:00"/>
    <s v="Raw Material"/>
    <x v="0"/>
    <x v="1411"/>
    <s v="L"/>
    <m/>
    <x v="33"/>
    <x v="829"/>
    <n v="0"/>
    <n v="0"/>
    <x v="12"/>
    <x v="870"/>
    <n v="389330"/>
    <m/>
    <n v="70079.399999999994"/>
    <m/>
    <m/>
    <m/>
    <m/>
    <m/>
    <m/>
    <m/>
    <m/>
    <m/>
    <m/>
    <m/>
    <s v="OK"/>
    <m/>
    <m/>
    <m/>
    <s v="Chemical"/>
    <n v="286.27205882352939"/>
    <n v="51.528970588235289"/>
    <n v="0"/>
    <x v="197"/>
  </r>
  <r>
    <n v="1001"/>
    <d v="2024-06-24T00:00:00"/>
    <x v="2271"/>
    <d v="2024-07-03T00:00:00"/>
    <s v="Raw Material"/>
    <x v="0"/>
    <x v="1287"/>
    <s v="L"/>
    <m/>
    <x v="33"/>
    <x v="83"/>
    <n v="0"/>
    <n v="0"/>
    <x v="12"/>
    <x v="871"/>
    <n v="24440"/>
    <m/>
    <n v="4399.2"/>
    <m/>
    <m/>
    <m/>
    <m/>
    <m/>
    <m/>
    <m/>
    <m/>
    <m/>
    <m/>
    <m/>
    <s v="OK"/>
    <m/>
    <m/>
    <m/>
    <s v="Chemical"/>
    <n v="188"/>
    <n v="33.839999999999996"/>
    <n v="0"/>
    <x v="197"/>
  </r>
  <r>
    <n v="1002"/>
    <d v="2024-06-24T00:00:00"/>
    <x v="2272"/>
    <d v="2024-07-03T00:00:00"/>
    <s v="Raw Material"/>
    <x v="0"/>
    <x v="130"/>
    <s v="L"/>
    <m/>
    <x v="30"/>
    <x v="774"/>
    <n v="0"/>
    <n v="0"/>
    <x v="12"/>
    <x v="688"/>
    <n v="965000"/>
    <m/>
    <n v="173700"/>
    <m/>
    <m/>
    <m/>
    <m/>
    <m/>
    <m/>
    <m/>
    <m/>
    <m/>
    <m/>
    <m/>
    <s v="OK"/>
    <m/>
    <m/>
    <m/>
    <s v="Chemical"/>
    <n v="193"/>
    <n v="34.74"/>
    <n v="0"/>
    <x v="197"/>
  </r>
  <r>
    <n v="1003"/>
    <d v="2024-06-14T00:00:00"/>
    <x v="2273"/>
    <d v="2024-07-03T00:00:00"/>
    <s v="Raw Material"/>
    <x v="1"/>
    <x v="1412"/>
    <s v="L"/>
    <m/>
    <x v="123"/>
    <x v="767"/>
    <n v="29450"/>
    <n v="29450"/>
    <x v="12"/>
    <x v="708"/>
    <n v="2292682.5"/>
    <m/>
    <n v="412682.85"/>
    <m/>
    <m/>
    <m/>
    <m/>
    <m/>
    <m/>
    <m/>
    <m/>
    <m/>
    <m/>
    <m/>
    <s v="OK"/>
    <m/>
    <m/>
    <m/>
    <s v="Chemical"/>
    <n v="77.849999999999994"/>
    <n v="14.013"/>
    <n v="412682.85"/>
    <x v="188"/>
  </r>
  <r>
    <n v="1004"/>
    <d v="2024-06-24T00:00:00"/>
    <x v="2274"/>
    <d v="2024-07-03T00:00:00"/>
    <s v="Raw Material"/>
    <x v="1"/>
    <x v="1413"/>
    <s v="L"/>
    <m/>
    <x v="123"/>
    <x v="767"/>
    <n v="29360"/>
    <n v="29360"/>
    <x v="12"/>
    <x v="708"/>
    <n v="2285676"/>
    <m/>
    <n v="411421.68"/>
    <m/>
    <m/>
    <m/>
    <m/>
    <m/>
    <m/>
    <m/>
    <m/>
    <m/>
    <m/>
    <m/>
    <s v="OK"/>
    <m/>
    <m/>
    <m/>
    <s v="Chemical"/>
    <n v="77.849999999999994"/>
    <n v="14.013"/>
    <n v="411421.68"/>
    <x v="197"/>
  </r>
  <r>
    <n v="1005"/>
    <d v="2024-06-24T00:00:00"/>
    <x v="2275"/>
    <d v="2024-07-03T00:00:00"/>
    <s v="Raw Material"/>
    <x v="1"/>
    <x v="1412"/>
    <s v="L"/>
    <m/>
    <x v="123"/>
    <x v="767"/>
    <n v="29450"/>
    <n v="29450"/>
    <x v="12"/>
    <x v="708"/>
    <n v="2292682.5"/>
    <m/>
    <n v="412682.85"/>
    <m/>
    <m/>
    <m/>
    <m/>
    <m/>
    <m/>
    <m/>
    <m/>
    <m/>
    <m/>
    <m/>
    <s v="OK"/>
    <m/>
    <m/>
    <m/>
    <s v="Chemical"/>
    <n v="77.849999999999994"/>
    <n v="14.013"/>
    <n v="412682.85"/>
    <x v="197"/>
  </r>
  <r>
    <n v="1006"/>
    <d v="2024-06-10T00:00:00"/>
    <x v="2276"/>
    <d v="2024-07-03T00:00:00"/>
    <s v="Raw Material"/>
    <x v="1"/>
    <x v="1386"/>
    <s v="L"/>
    <m/>
    <x v="123"/>
    <x v="767"/>
    <n v="29352"/>
    <n v="29352"/>
    <x v="12"/>
    <x v="708"/>
    <n v="2285053.2000000002"/>
    <m/>
    <n v="411309.576"/>
    <m/>
    <m/>
    <m/>
    <m/>
    <m/>
    <m/>
    <m/>
    <m/>
    <m/>
    <m/>
    <m/>
    <s v="OK"/>
    <m/>
    <m/>
    <m/>
    <s v="Chemical"/>
    <n v="77.850000000000009"/>
    <n v="14.013"/>
    <n v="411309.576"/>
    <x v="184"/>
  </r>
  <r>
    <n v="1007"/>
    <d v="2024-06-10T00:00:00"/>
    <x v="2277"/>
    <d v="2024-07-03T00:00:00"/>
    <s v="Raw Material"/>
    <x v="1"/>
    <x v="1414"/>
    <s v="L"/>
    <m/>
    <x v="123"/>
    <x v="767"/>
    <n v="29332"/>
    <n v="29332"/>
    <x v="12"/>
    <x v="708"/>
    <n v="2283496.2000000002"/>
    <m/>
    <n v="411029.31599999999"/>
    <m/>
    <m/>
    <m/>
    <m/>
    <m/>
    <m/>
    <m/>
    <m/>
    <m/>
    <m/>
    <m/>
    <s v="OK"/>
    <m/>
    <m/>
    <m/>
    <s v="Chemical"/>
    <n v="77.850000000000009"/>
    <n v="14.013"/>
    <n v="411029.31599999999"/>
    <x v="184"/>
  </r>
  <r>
    <n v="1008"/>
    <d v="2024-06-17T00:00:00"/>
    <x v="2278"/>
    <d v="2024-07-03T00:00:00"/>
    <s v="Raw Material"/>
    <x v="1"/>
    <x v="1159"/>
    <s v="L"/>
    <m/>
    <x v="123"/>
    <x v="767"/>
    <n v="29410"/>
    <n v="29410"/>
    <x v="12"/>
    <x v="708"/>
    <n v="2289568.5"/>
    <m/>
    <n v="412122.32999999996"/>
    <m/>
    <m/>
    <m/>
    <m/>
    <m/>
    <m/>
    <m/>
    <m/>
    <m/>
    <m/>
    <m/>
    <s v="OK"/>
    <m/>
    <m/>
    <m/>
    <s v="Chemical"/>
    <n v="77.849999999999994"/>
    <n v="14.012999999999998"/>
    <n v="412122.32999999996"/>
    <x v="309"/>
  </r>
  <r>
    <n v="1009"/>
    <d v="2024-06-15T00:00:00"/>
    <x v="2279"/>
    <d v="2024-07-03T00:00:00"/>
    <s v="Raw Material"/>
    <x v="1"/>
    <x v="1415"/>
    <s v="L"/>
    <m/>
    <x v="123"/>
    <x v="767"/>
    <n v="29350"/>
    <n v="29350"/>
    <x v="12"/>
    <x v="708"/>
    <n v="2284897.5"/>
    <m/>
    <n v="411281.55"/>
    <m/>
    <m/>
    <m/>
    <m/>
    <m/>
    <m/>
    <m/>
    <m/>
    <m/>
    <m/>
    <m/>
    <s v="OK"/>
    <m/>
    <m/>
    <m/>
    <s v="Chemical"/>
    <n v="77.849999999999994"/>
    <n v="14.013"/>
    <n v="411281.55"/>
    <x v="198"/>
  </r>
  <r>
    <n v="1010"/>
    <d v="2024-06-27T00:00:00"/>
    <x v="2280"/>
    <d v="2024-07-03T00:00:00"/>
    <s v="Raw Material"/>
    <x v="1"/>
    <x v="1159"/>
    <s v="L"/>
    <m/>
    <x v="123"/>
    <x v="767"/>
    <n v="29410"/>
    <n v="29410"/>
    <x v="12"/>
    <x v="708"/>
    <n v="2289568.5"/>
    <m/>
    <n v="412122.32999999996"/>
    <m/>
    <m/>
    <m/>
    <m/>
    <m/>
    <m/>
    <m/>
    <m/>
    <m/>
    <m/>
    <m/>
    <s v="OK"/>
    <m/>
    <m/>
    <m/>
    <s v="Chemical"/>
    <n v="77.849999999999994"/>
    <n v="14.012999999999998"/>
    <n v="412122.32999999996"/>
    <x v="313"/>
  </r>
  <r>
    <n v="1011"/>
    <d v="2024-06-25T00:00:00"/>
    <x v="2281"/>
    <d v="2024-07-03T00:00:00"/>
    <s v="Raw Material"/>
    <x v="1"/>
    <x v="1416"/>
    <s v="L"/>
    <m/>
    <x v="123"/>
    <x v="767"/>
    <n v="29430"/>
    <n v="29430"/>
    <x v="12"/>
    <x v="708"/>
    <n v="2291125.5"/>
    <m/>
    <n v="412402.58999999997"/>
    <m/>
    <m/>
    <m/>
    <m/>
    <m/>
    <m/>
    <m/>
    <m/>
    <m/>
    <m/>
    <m/>
    <s v="OK"/>
    <m/>
    <m/>
    <m/>
    <s v="Chemical"/>
    <n v="77.849999999999994"/>
    <n v="14.012999999999998"/>
    <n v="412402.58999999997"/>
    <x v="201"/>
  </r>
  <r>
    <n v="1012"/>
    <d v="2024-06-09T00:00:00"/>
    <x v="2282"/>
    <d v="2024-07-03T00:00:00"/>
    <s v="Raw Material"/>
    <x v="2"/>
    <x v="826"/>
    <s v="L"/>
    <m/>
    <x v="130"/>
    <x v="510"/>
    <n v="97"/>
    <n v="10000"/>
    <x v="12"/>
    <x v="768"/>
    <n v="975000"/>
    <m/>
    <n v="175500"/>
    <m/>
    <m/>
    <m/>
    <m/>
    <m/>
    <m/>
    <m/>
    <m/>
    <m/>
    <m/>
    <m/>
    <s v="OK"/>
    <m/>
    <m/>
    <m/>
    <s v="Chemical"/>
    <n v="97.5"/>
    <n v="17.55"/>
    <n v="1702.3500000000001"/>
    <x v="382"/>
  </r>
  <r>
    <n v="1013"/>
    <d v="2024-06-09T00:00:00"/>
    <x v="2283"/>
    <d v="2024-07-03T00:00:00"/>
    <s v="Raw Material"/>
    <x v="2"/>
    <x v="246"/>
    <s v="L"/>
    <m/>
    <x v="128"/>
    <x v="756"/>
    <n v="0"/>
    <n v="20000"/>
    <x v="12"/>
    <x v="740"/>
    <n v="1910000"/>
    <m/>
    <n v="343800"/>
    <m/>
    <m/>
    <m/>
    <m/>
    <m/>
    <m/>
    <m/>
    <m/>
    <m/>
    <m/>
    <m/>
    <s v="OK"/>
    <m/>
    <m/>
    <m/>
    <s v="Chemical"/>
    <n v="95.5"/>
    <n v="17.190000000000001"/>
    <n v="0"/>
    <x v="382"/>
  </r>
  <r>
    <n v="1014"/>
    <d v="2024-06-17T00:00:00"/>
    <x v="2284"/>
    <d v="2024-07-03T00:00:00"/>
    <s v="Raw Material"/>
    <x v="1"/>
    <x v="305"/>
    <s v="L"/>
    <m/>
    <x v="131"/>
    <x v="776"/>
    <n v="40000"/>
    <n v="40000"/>
    <x v="12"/>
    <x v="775"/>
    <n v="338000"/>
    <m/>
    <n v="60840"/>
    <m/>
    <m/>
    <m/>
    <m/>
    <m/>
    <m/>
    <m/>
    <m/>
    <m/>
    <m/>
    <m/>
    <s v="OK"/>
    <m/>
    <m/>
    <m/>
    <s v="Chemical"/>
    <n v="8.4499999999999993"/>
    <n v="1.5209999999999999"/>
    <n v="60839.999999999993"/>
    <x v="309"/>
  </r>
  <r>
    <n v="1015"/>
    <d v="2024-06-19T00:00:00"/>
    <x v="2285"/>
    <d v="2024-07-03T00:00:00"/>
    <s v="Raw Material"/>
    <x v="0"/>
    <x v="1417"/>
    <s v="L"/>
    <m/>
    <x v="38"/>
    <x v="282"/>
    <n v="0"/>
    <n v="0"/>
    <x v="12"/>
    <x v="680"/>
    <n v="3363300"/>
    <m/>
    <n v="605394"/>
    <m/>
    <m/>
    <m/>
    <m/>
    <m/>
    <m/>
    <m/>
    <m/>
    <m/>
    <m/>
    <m/>
    <s v="OK"/>
    <m/>
    <m/>
    <m/>
    <s v="Chemical"/>
    <n v="505"/>
    <n v="90.9"/>
    <n v="0"/>
    <x v="383"/>
  </r>
  <r>
    <n v="1016"/>
    <d v="2024-06-18T00:00:00"/>
    <x v="2286"/>
    <d v="2024-07-04T00:00:00"/>
    <s v="Raw Material"/>
    <x v="0"/>
    <x v="1418"/>
    <s v="L"/>
    <m/>
    <x v="19"/>
    <x v="572"/>
    <n v="0"/>
    <n v="0"/>
    <x v="10"/>
    <x v="872"/>
    <n v="2988000"/>
    <m/>
    <n v="537840"/>
    <m/>
    <m/>
    <m/>
    <m/>
    <m/>
    <m/>
    <m/>
    <m/>
    <m/>
    <m/>
    <m/>
    <s v="OK"/>
    <m/>
    <m/>
    <m/>
    <s v="YARN"/>
    <n v="914.88058787507657"/>
    <n v="164.67850581751378"/>
    <n v="0"/>
    <x v="384"/>
  </r>
  <r>
    <n v="1017"/>
    <d v="2024-06-25T00:00:00"/>
    <x v="2287"/>
    <d v="2024-07-04T00:00:00"/>
    <s v="Raw Material"/>
    <x v="0"/>
    <x v="1419"/>
    <s v="L"/>
    <m/>
    <x v="19"/>
    <x v="572"/>
    <n v="0"/>
    <n v="0"/>
    <x v="10"/>
    <x v="873"/>
    <n v="7096500"/>
    <m/>
    <n v="1277370"/>
    <m/>
    <m/>
    <m/>
    <m/>
    <m/>
    <m/>
    <m/>
    <m/>
    <m/>
    <m/>
    <m/>
    <s v="OK"/>
    <m/>
    <m/>
    <m/>
    <s v="YARN"/>
    <n v="914.85110223024367"/>
    <n v="164.67319840144387"/>
    <n v="0"/>
    <x v="201"/>
  </r>
  <r>
    <n v="1018"/>
    <d v="2024-06-30T00:00:00"/>
    <x v="2288"/>
    <d v="2024-07-04T00:00:00"/>
    <s v="Raw Material"/>
    <x v="0"/>
    <x v="1420"/>
    <s v="L"/>
    <m/>
    <x v="1"/>
    <x v="830"/>
    <n v="0"/>
    <n v="0"/>
    <x v="1"/>
    <x v="1"/>
    <n v="8688494.8300000001"/>
    <m/>
    <n v="1563929.0693999999"/>
    <m/>
    <m/>
    <m/>
    <m/>
    <m/>
    <m/>
    <m/>
    <m/>
    <m/>
    <m/>
    <m/>
    <s v="OK"/>
    <m/>
    <m/>
    <m/>
    <s v="Polyester Staple Fiber"/>
    <n v="367.14535516585676"/>
    <n v="66.086163929854209"/>
    <n v="0"/>
    <x v="208"/>
  </r>
  <r>
    <n v="1019"/>
    <d v="2024-06-30T00:00:00"/>
    <x v="2289"/>
    <d v="2024-07-04T00:00:00"/>
    <s v="Raw Material"/>
    <x v="0"/>
    <x v="1421"/>
    <s v="L"/>
    <m/>
    <x v="1"/>
    <x v="240"/>
    <n v="0"/>
    <n v="0"/>
    <x v="1"/>
    <x v="1"/>
    <n v="641700"/>
    <m/>
    <n v="115506"/>
    <m/>
    <m/>
    <m/>
    <m/>
    <m/>
    <m/>
    <m/>
    <m/>
    <m/>
    <m/>
    <m/>
    <s v="OK"/>
    <m/>
    <m/>
    <m/>
    <s v="Polyester Staple Fiber"/>
    <n v="1150"/>
    <n v="207"/>
    <n v="0"/>
    <x v="208"/>
  </r>
  <r>
    <n v="1020"/>
    <d v="2024-06-30T00:00:00"/>
    <x v="2290"/>
    <d v="2024-07-04T00:00:00"/>
    <s v="Raw Material"/>
    <x v="2"/>
    <x v="1422"/>
    <s v="L"/>
    <m/>
    <x v="1"/>
    <x v="830"/>
    <n v="0"/>
    <n v="23969"/>
    <x v="1"/>
    <x v="1"/>
    <n v="8800108.4100000001"/>
    <m/>
    <n v="1584019.5138000001"/>
    <m/>
    <m/>
    <m/>
    <m/>
    <m/>
    <m/>
    <m/>
    <m/>
    <m/>
    <m/>
    <m/>
    <s v="OK"/>
    <m/>
    <m/>
    <m/>
    <s v="Polyester Staple Fiber"/>
    <n v="367.14541324210438"/>
    <n v="66.086174383578793"/>
    <n v="0"/>
    <x v="208"/>
  </r>
  <r>
    <n v="1021"/>
    <d v="2024-06-09T00:00:00"/>
    <x v="2291"/>
    <d v="2024-07-06T00:00:00"/>
    <s v="Raw Material"/>
    <x v="0"/>
    <x v="1321"/>
    <s v="L"/>
    <m/>
    <x v="33"/>
    <x v="392"/>
    <n v="0"/>
    <n v="0"/>
    <x v="12"/>
    <x v="874"/>
    <n v="241875"/>
    <m/>
    <n v="43537.5"/>
    <m/>
    <m/>
    <m/>
    <m/>
    <m/>
    <m/>
    <m/>
    <m/>
    <m/>
    <m/>
    <m/>
    <s v="OK"/>
    <m/>
    <m/>
    <m/>
    <s v="Chemical"/>
    <n v="645"/>
    <n v="116.1"/>
    <n v="0"/>
    <x v="382"/>
  </r>
  <r>
    <n v="1022"/>
    <d v="2024-06-11T00:00:00"/>
    <x v="2292"/>
    <d v="2024-07-06T00:00:00"/>
    <s v="Raw Material"/>
    <x v="0"/>
    <x v="1321"/>
    <s v="L"/>
    <m/>
    <x v="33"/>
    <x v="392"/>
    <n v="0"/>
    <n v="0"/>
    <x v="12"/>
    <x v="874"/>
    <n v="241875"/>
    <m/>
    <n v="43537.5"/>
    <m/>
    <m/>
    <m/>
    <m/>
    <m/>
    <m/>
    <m/>
    <m/>
    <m/>
    <m/>
    <m/>
    <s v="OK"/>
    <m/>
    <m/>
    <m/>
    <s v="Chemical"/>
    <n v="645"/>
    <n v="116.1"/>
    <n v="0"/>
    <x v="381"/>
  </r>
  <r>
    <n v="1023"/>
    <d v="2024-06-15T00:00:00"/>
    <x v="2293"/>
    <d v="2024-07-06T00:00:00"/>
    <s v="Raw Material"/>
    <x v="0"/>
    <x v="1168"/>
    <s v="L"/>
    <m/>
    <x v="135"/>
    <x v="831"/>
    <n v="0"/>
    <n v="0"/>
    <x v="12"/>
    <x v="875"/>
    <n v="78000"/>
    <m/>
    <n v="14040"/>
    <m/>
    <m/>
    <m/>
    <m/>
    <m/>
    <m/>
    <m/>
    <m/>
    <m/>
    <m/>
    <m/>
    <s v="OK"/>
    <m/>
    <m/>
    <m/>
    <s v="Chemical"/>
    <n v="650"/>
    <n v="117"/>
    <n v="0"/>
    <x v="198"/>
  </r>
  <r>
    <n v="1024"/>
    <d v="2024-06-17T00:00:00"/>
    <x v="2294"/>
    <d v="2024-07-06T00:00:00"/>
    <s v="Raw Material"/>
    <x v="0"/>
    <x v="390"/>
    <s v="L"/>
    <m/>
    <x v="33"/>
    <x v="131"/>
    <n v="0"/>
    <n v="0"/>
    <x v="12"/>
    <x v="876"/>
    <n v="1072500"/>
    <m/>
    <n v="193050"/>
    <m/>
    <m/>
    <m/>
    <m/>
    <m/>
    <m/>
    <m/>
    <m/>
    <m/>
    <m/>
    <m/>
    <s v="OK"/>
    <m/>
    <m/>
    <m/>
    <s v="Chemical"/>
    <n v="550"/>
    <n v="99"/>
    <n v="0"/>
    <x v="309"/>
  </r>
  <r>
    <n v="1025"/>
    <d v="2024-06-30T00:00:00"/>
    <x v="2295"/>
    <d v="2024-07-06T00:00:00"/>
    <s v="Raw Material"/>
    <x v="0"/>
    <x v="201"/>
    <s v="L"/>
    <m/>
    <x v="33"/>
    <x v="808"/>
    <n v="0"/>
    <n v="0"/>
    <x v="12"/>
    <x v="877"/>
    <n v="218250"/>
    <m/>
    <n v="39285"/>
    <m/>
    <m/>
    <m/>
    <m/>
    <m/>
    <m/>
    <m/>
    <m/>
    <m/>
    <m/>
    <m/>
    <s v="OK"/>
    <m/>
    <m/>
    <m/>
    <s v="Chemical"/>
    <n v="485"/>
    <n v="87.3"/>
    <n v="0"/>
    <x v="208"/>
  </r>
  <r>
    <n v="1026"/>
    <d v="2024-06-30T00:00:00"/>
    <x v="2296"/>
    <d v="2024-07-06T00:00:00"/>
    <s v="Raw Material"/>
    <x v="0"/>
    <x v="266"/>
    <s v="L"/>
    <m/>
    <x v="33"/>
    <x v="808"/>
    <n v="0"/>
    <n v="0"/>
    <x v="12"/>
    <x v="877"/>
    <n v="72750"/>
    <m/>
    <n v="13095"/>
    <m/>
    <m/>
    <m/>
    <m/>
    <m/>
    <m/>
    <m/>
    <m/>
    <m/>
    <m/>
    <m/>
    <s v="OK"/>
    <m/>
    <m/>
    <m/>
    <s v="Chemical"/>
    <n v="485"/>
    <n v="87.3"/>
    <n v="0"/>
    <x v="208"/>
  </r>
  <r>
    <n v="1027"/>
    <d v="2024-06-30T00:00:00"/>
    <x v="2297"/>
    <d v="2024-07-06T00:00:00"/>
    <s v="Raw Material"/>
    <x v="0"/>
    <x v="266"/>
    <s v="L"/>
    <m/>
    <x v="33"/>
    <x v="808"/>
    <n v="0"/>
    <n v="0"/>
    <x v="12"/>
    <x v="877"/>
    <n v="72750"/>
    <m/>
    <n v="13095"/>
    <m/>
    <m/>
    <m/>
    <m/>
    <m/>
    <m/>
    <m/>
    <m/>
    <m/>
    <m/>
    <m/>
    <s v="OK"/>
    <m/>
    <m/>
    <m/>
    <s v="Chemical"/>
    <n v="485"/>
    <n v="87.3"/>
    <n v="0"/>
    <x v="208"/>
  </r>
  <r>
    <n v="1028"/>
    <d v="2024-06-30T00:00:00"/>
    <x v="2298"/>
    <d v="2024-07-06T00:00:00"/>
    <s v="Raw Material"/>
    <x v="0"/>
    <x v="150"/>
    <s v="L"/>
    <m/>
    <x v="33"/>
    <x v="808"/>
    <n v="0"/>
    <n v="0"/>
    <x v="12"/>
    <x v="877"/>
    <n v="145500"/>
    <m/>
    <n v="26190"/>
    <m/>
    <m/>
    <m/>
    <m/>
    <m/>
    <m/>
    <m/>
    <m/>
    <m/>
    <m/>
    <m/>
    <s v="OK"/>
    <m/>
    <m/>
    <m/>
    <s v="Chemical"/>
    <n v="485"/>
    <n v="87.3"/>
    <n v="0"/>
    <x v="208"/>
  </r>
  <r>
    <n v="1029"/>
    <d v="2024-06-30T00:00:00"/>
    <x v="2299"/>
    <d v="2024-07-06T00:00:00"/>
    <s v="Raw Material"/>
    <x v="0"/>
    <x v="1423"/>
    <s v="L"/>
    <m/>
    <x v="33"/>
    <x v="83"/>
    <n v="0"/>
    <n v="0"/>
    <x v="12"/>
    <x v="871"/>
    <n v="195520"/>
    <m/>
    <n v="35193.599999999999"/>
    <m/>
    <m/>
    <m/>
    <m/>
    <m/>
    <m/>
    <m/>
    <m/>
    <m/>
    <m/>
    <m/>
    <s v="OK"/>
    <m/>
    <m/>
    <m/>
    <s v="Chemical"/>
    <n v="188"/>
    <n v="33.839999999999996"/>
    <n v="0"/>
    <x v="208"/>
  </r>
  <r>
    <n v="1030"/>
    <d v="2024-06-30T00:00:00"/>
    <x v="2300"/>
    <d v="2024-07-06T00:00:00"/>
    <s v="Raw Material"/>
    <x v="0"/>
    <x v="130"/>
    <s v="L"/>
    <m/>
    <x v="30"/>
    <x v="485"/>
    <n v="0"/>
    <n v="0"/>
    <x v="12"/>
    <x v="687"/>
    <n v="695000"/>
    <m/>
    <n v="125100"/>
    <m/>
    <m/>
    <m/>
    <m/>
    <m/>
    <m/>
    <m/>
    <m/>
    <m/>
    <m/>
    <m/>
    <s v="OK"/>
    <m/>
    <m/>
    <m/>
    <s v="Chemical"/>
    <n v="139"/>
    <n v="25.02"/>
    <n v="0"/>
    <x v="208"/>
  </r>
  <r>
    <n v="1031"/>
    <d v="2024-06-30T00:00:00"/>
    <x v="2301"/>
    <d v="2024-07-06T00:00:00"/>
    <s v="Raw Material"/>
    <x v="0"/>
    <x v="130"/>
    <s v="L"/>
    <m/>
    <x v="30"/>
    <x v="485"/>
    <n v="0"/>
    <n v="0"/>
    <x v="12"/>
    <x v="687"/>
    <n v="695000"/>
    <m/>
    <n v="125100"/>
    <m/>
    <m/>
    <m/>
    <m/>
    <m/>
    <m/>
    <m/>
    <m/>
    <m/>
    <m/>
    <m/>
    <s v="OK"/>
    <m/>
    <m/>
    <m/>
    <s v="Chemical"/>
    <n v="139"/>
    <n v="25.02"/>
    <n v="0"/>
    <x v="208"/>
  </r>
  <r>
    <n v="1032"/>
    <d v="2024-07-04T00:00:00"/>
    <x v="2302"/>
    <d v="2024-07-06T00:00:00"/>
    <s v="Raw Material"/>
    <x v="0"/>
    <x v="61"/>
    <s v="L"/>
    <m/>
    <x v="33"/>
    <x v="808"/>
    <n v="0"/>
    <n v="0"/>
    <x v="12"/>
    <x v="867"/>
    <n v="291000"/>
    <m/>
    <n v="52380"/>
    <m/>
    <m/>
    <m/>
    <m/>
    <m/>
    <m/>
    <m/>
    <m/>
    <m/>
    <m/>
    <m/>
    <s v="OK"/>
    <m/>
    <m/>
    <m/>
    <s v="Chemical"/>
    <n v="485"/>
    <n v="87.3"/>
    <n v="0"/>
    <x v="195"/>
  </r>
  <r>
    <n v="1033"/>
    <d v="2024-07-04T00:00:00"/>
    <x v="2303"/>
    <d v="2024-07-06T00:00:00"/>
    <s v="Raw Material"/>
    <x v="0"/>
    <x v="390"/>
    <s v="L"/>
    <m/>
    <x v="33"/>
    <x v="83"/>
    <n v="0"/>
    <n v="0"/>
    <x v="12"/>
    <x v="871"/>
    <n v="366600"/>
    <m/>
    <n v="65988"/>
    <m/>
    <m/>
    <m/>
    <m/>
    <m/>
    <m/>
    <m/>
    <m/>
    <m/>
    <m/>
    <m/>
    <s v="OK"/>
    <m/>
    <m/>
    <m/>
    <s v="Chemical"/>
    <n v="188"/>
    <n v="33.840000000000003"/>
    <n v="0"/>
    <x v="195"/>
  </r>
  <r>
    <n v="1034"/>
    <d v="2024-07-04T00:00:00"/>
    <x v="2304"/>
    <d v="2024-07-06T00:00:00"/>
    <s v="Raw Material"/>
    <x v="2"/>
    <x v="1219"/>
    <s v="L"/>
    <m/>
    <x v="33"/>
    <x v="808"/>
    <n v="56"/>
    <n v="750"/>
    <x v="12"/>
    <x v="878"/>
    <n v="363750"/>
    <m/>
    <n v="65475"/>
    <m/>
    <m/>
    <m/>
    <m/>
    <m/>
    <m/>
    <m/>
    <m/>
    <m/>
    <m/>
    <m/>
    <s v="OK"/>
    <m/>
    <m/>
    <m/>
    <s v="Chemical"/>
    <n v="485"/>
    <n v="87.3"/>
    <n v="4888.8"/>
    <x v="195"/>
  </r>
  <r>
    <n v="1035"/>
    <d v="2024-06-30T00:00:00"/>
    <x v="2305"/>
    <d v="2024-07-06T00:00:00"/>
    <s v="Raw Material"/>
    <x v="0"/>
    <x v="150"/>
    <s v="L"/>
    <m/>
    <x v="33"/>
    <x v="808"/>
    <n v="0"/>
    <n v="0"/>
    <x v="12"/>
    <x v="878"/>
    <n v="145500"/>
    <m/>
    <n v="26190"/>
    <m/>
    <m/>
    <m/>
    <m/>
    <m/>
    <m/>
    <m/>
    <m/>
    <m/>
    <m/>
    <m/>
    <s v="OK"/>
    <m/>
    <m/>
    <m/>
    <s v="Chemical"/>
    <n v="485"/>
    <n v="87.3"/>
    <n v="0"/>
    <x v="208"/>
  </r>
  <r>
    <n v="1036"/>
    <d v="2024-06-30T00:00:00"/>
    <x v="2306"/>
    <d v="2024-07-06T00:00:00"/>
    <s v="Raw Material"/>
    <x v="0"/>
    <x v="1423"/>
    <s v="L"/>
    <m/>
    <x v="33"/>
    <x v="83"/>
    <n v="0"/>
    <n v="0"/>
    <x v="12"/>
    <x v="871"/>
    <n v="195520"/>
    <m/>
    <n v="35193.599999999999"/>
    <m/>
    <m/>
    <m/>
    <m/>
    <m/>
    <m/>
    <m/>
    <m/>
    <m/>
    <m/>
    <m/>
    <s v="OK"/>
    <m/>
    <m/>
    <m/>
    <s v="Chemical"/>
    <n v="188"/>
    <n v="33.839999999999996"/>
    <n v="0"/>
    <x v="208"/>
  </r>
  <r>
    <n v="1037"/>
    <d v="2024-06-19T00:00:00"/>
    <x v="2307"/>
    <d v="2024-07-06T00:00:00"/>
    <s v="Raw Material"/>
    <x v="0"/>
    <x v="1289"/>
    <s v="L"/>
    <m/>
    <x v="77"/>
    <x v="35"/>
    <n v="0"/>
    <n v="0"/>
    <x v="5"/>
    <x v="791"/>
    <n v="220500"/>
    <m/>
    <n v="39690"/>
    <m/>
    <m/>
    <m/>
    <m/>
    <m/>
    <m/>
    <m/>
    <m/>
    <m/>
    <m/>
    <m/>
    <s v="OK"/>
    <m/>
    <m/>
    <m/>
    <s v="DYES"/>
    <n v="1050"/>
    <n v="189"/>
    <n v="0"/>
    <x v="383"/>
  </r>
  <r>
    <n v="1038"/>
    <d v="2024-06-19T00:00:00"/>
    <x v="2308"/>
    <d v="2024-07-06T00:00:00"/>
    <s v="Raw Material"/>
    <x v="0"/>
    <x v="1168"/>
    <s v="L"/>
    <m/>
    <x v="77"/>
    <x v="631"/>
    <n v="0"/>
    <n v="0"/>
    <x v="5"/>
    <x v="742"/>
    <n v="136800"/>
    <m/>
    <n v="24624"/>
    <m/>
    <m/>
    <m/>
    <m/>
    <m/>
    <m/>
    <m/>
    <m/>
    <m/>
    <m/>
    <m/>
    <s v="OK"/>
    <m/>
    <m/>
    <m/>
    <s v="DYES"/>
    <n v="1140"/>
    <n v="205.2"/>
    <n v="0"/>
    <x v="383"/>
  </r>
  <r>
    <n v="1039"/>
    <d v="2024-06-24T00:00:00"/>
    <x v="2309"/>
    <d v="2024-07-06T00:00:00"/>
    <s v="Raw Material"/>
    <x v="0"/>
    <x v="135"/>
    <s v="L"/>
    <m/>
    <x v="77"/>
    <x v="631"/>
    <n v="0"/>
    <n v="0"/>
    <x v="5"/>
    <x v="742"/>
    <n v="1710000"/>
    <m/>
    <n v="307800"/>
    <m/>
    <m/>
    <m/>
    <m/>
    <m/>
    <m/>
    <m/>
    <m/>
    <m/>
    <m/>
    <m/>
    <s v="OK"/>
    <m/>
    <m/>
    <m/>
    <s v="DYES"/>
    <n v="1140"/>
    <n v="205.2"/>
    <n v="0"/>
    <x v="197"/>
  </r>
  <r>
    <n v="1040"/>
    <d v="2024-06-16T00:00:00"/>
    <x v="2310"/>
    <d v="2024-07-06T00:00:00"/>
    <s v="Raw Material"/>
    <x v="0"/>
    <x v="1289"/>
    <s v="L"/>
    <m/>
    <x v="77"/>
    <x v="631"/>
    <n v="0"/>
    <n v="0"/>
    <x v="5"/>
    <x v="742"/>
    <n v="239400"/>
    <m/>
    <n v="43092"/>
    <m/>
    <m/>
    <m/>
    <m/>
    <m/>
    <m/>
    <m/>
    <m/>
    <m/>
    <m/>
    <m/>
    <s v="OK"/>
    <m/>
    <m/>
    <m/>
    <s v="DYES"/>
    <n v="1140"/>
    <n v="205.2"/>
    <n v="0"/>
    <x v="199"/>
  </r>
  <r>
    <n v="1041"/>
    <d v="2024-06-16T00:00:00"/>
    <x v="2311"/>
    <d v="2024-07-06T00:00:00"/>
    <s v="Raw Material"/>
    <x v="0"/>
    <x v="1168"/>
    <s v="L"/>
    <m/>
    <x v="77"/>
    <x v="689"/>
    <n v="0"/>
    <n v="0"/>
    <x v="5"/>
    <x v="879"/>
    <n v="135000"/>
    <m/>
    <n v="24300"/>
    <m/>
    <m/>
    <m/>
    <m/>
    <m/>
    <m/>
    <m/>
    <m/>
    <m/>
    <m/>
    <m/>
    <s v="OK"/>
    <m/>
    <m/>
    <m/>
    <s v="DYES"/>
    <n v="1125"/>
    <n v="202.5"/>
    <n v="0"/>
    <x v="199"/>
  </r>
  <r>
    <n v="1042"/>
    <d v="2024-06-12T00:00:00"/>
    <x v="2312"/>
    <d v="2024-07-06T00:00:00"/>
    <s v="Raw Material"/>
    <x v="0"/>
    <x v="1120"/>
    <s v="L"/>
    <m/>
    <x v="77"/>
    <x v="631"/>
    <n v="0"/>
    <n v="0"/>
    <x v="5"/>
    <x v="742"/>
    <n v="1162800"/>
    <m/>
    <n v="209304"/>
    <m/>
    <m/>
    <m/>
    <m/>
    <m/>
    <m/>
    <m/>
    <m/>
    <m/>
    <m/>
    <m/>
    <s v="OK"/>
    <m/>
    <m/>
    <m/>
    <s v="DYES"/>
    <n v="1140"/>
    <n v="205.2"/>
    <n v="0"/>
    <x v="186"/>
  </r>
  <r>
    <n v="1043"/>
    <d v="2024-06-11T00:00:00"/>
    <x v="2313"/>
    <d v="2024-07-06T00:00:00"/>
    <s v="Raw Material"/>
    <x v="0"/>
    <x v="1120"/>
    <s v="L"/>
    <m/>
    <x v="77"/>
    <x v="631"/>
    <n v="0"/>
    <n v="0"/>
    <x v="5"/>
    <x v="742"/>
    <n v="1162800"/>
    <m/>
    <n v="209304"/>
    <m/>
    <m/>
    <m/>
    <m/>
    <m/>
    <m/>
    <m/>
    <m/>
    <m/>
    <m/>
    <m/>
    <s v="OK"/>
    <m/>
    <m/>
    <m/>
    <s v="DYES"/>
    <n v="1140"/>
    <n v="205.2"/>
    <n v="0"/>
    <x v="381"/>
  </r>
  <r>
    <n v="1044"/>
    <d v="2024-06-14T00:00:00"/>
    <x v="2314"/>
    <d v="2024-07-06T00:00:00"/>
    <s v="Raw Material"/>
    <x v="0"/>
    <x v="1424"/>
    <s v="L"/>
    <m/>
    <x v="77"/>
    <x v="795"/>
    <n v="0"/>
    <n v="0"/>
    <x v="5"/>
    <x v="814"/>
    <n v="1557750"/>
    <m/>
    <n v="280395"/>
    <m/>
    <m/>
    <m/>
    <m/>
    <m/>
    <m/>
    <m/>
    <m/>
    <m/>
    <m/>
    <m/>
    <s v="OK"/>
    <m/>
    <m/>
    <m/>
    <s v="DYES"/>
    <n v="1675"/>
    <n v="301.5"/>
    <n v="0"/>
    <x v="188"/>
  </r>
  <r>
    <n v="1045"/>
    <d v="2024-06-14T00:00:00"/>
    <x v="2315"/>
    <d v="2024-07-06T00:00:00"/>
    <s v="Raw Material"/>
    <x v="0"/>
    <x v="1089"/>
    <s v="L"/>
    <m/>
    <x v="77"/>
    <x v="642"/>
    <n v="0"/>
    <n v="0"/>
    <x v="5"/>
    <x v="743"/>
    <n v="1251000"/>
    <m/>
    <n v="225180"/>
    <m/>
    <m/>
    <m/>
    <m/>
    <m/>
    <m/>
    <m/>
    <m/>
    <m/>
    <m/>
    <m/>
    <s v="OK"/>
    <m/>
    <m/>
    <m/>
    <s v="DYES"/>
    <n v="1390"/>
    <n v="250.2"/>
    <n v="0"/>
    <x v="188"/>
  </r>
  <r>
    <n v="1046"/>
    <d v="2024-06-28T00:00:00"/>
    <x v="2316"/>
    <d v="2024-07-06T00:00:00"/>
    <s v="Raw Material"/>
    <x v="0"/>
    <x v="1089"/>
    <s v="L"/>
    <m/>
    <x v="77"/>
    <x v="832"/>
    <n v="0"/>
    <n v="0"/>
    <x v="5"/>
    <x v="880"/>
    <n v="1422000"/>
    <m/>
    <n v="255960"/>
    <m/>
    <m/>
    <m/>
    <m/>
    <m/>
    <m/>
    <m/>
    <m/>
    <m/>
    <m/>
    <m/>
    <s v="OK"/>
    <m/>
    <m/>
    <m/>
    <s v="DYES"/>
    <n v="1580"/>
    <n v="284.39999999999998"/>
    <n v="0"/>
    <x v="311"/>
  </r>
  <r>
    <n v="1047"/>
    <d v="2024-06-18T00:00:00"/>
    <x v="2317"/>
    <d v="2024-07-06T00:00:00"/>
    <s v="Raw Material"/>
    <x v="0"/>
    <x v="338"/>
    <s v="L"/>
    <m/>
    <x v="33"/>
    <x v="825"/>
    <n v="0"/>
    <n v="0"/>
    <x v="12"/>
    <x v="865"/>
    <n v="122850"/>
    <m/>
    <n v="22113"/>
    <m/>
    <m/>
    <m/>
    <m/>
    <m/>
    <m/>
    <m/>
    <m/>
    <m/>
    <m/>
    <m/>
    <s v="OK"/>
    <m/>
    <m/>
    <m/>
    <s v="Chemical"/>
    <n v="1365"/>
    <n v="245.7"/>
    <n v="0"/>
    <x v="384"/>
  </r>
  <r>
    <n v="1048"/>
    <d v="2024-06-24T00:00:00"/>
    <x v="2318"/>
    <d v="2024-07-06T00:00:00"/>
    <s v="Raw Material"/>
    <x v="0"/>
    <x v="320"/>
    <s v="L"/>
    <m/>
    <x v="34"/>
    <x v="721"/>
    <n v="0"/>
    <n v="0"/>
    <x v="5"/>
    <x v="690"/>
    <n v="117500"/>
    <m/>
    <n v="21150"/>
    <m/>
    <m/>
    <m/>
    <m/>
    <m/>
    <m/>
    <m/>
    <m/>
    <m/>
    <m/>
    <m/>
    <s v="OK"/>
    <m/>
    <m/>
    <m/>
    <s v="DYES"/>
    <n v="2350"/>
    <n v="423"/>
    <n v="0"/>
    <x v="197"/>
  </r>
  <r>
    <n v="1049"/>
    <d v="2024-06-29T00:00:00"/>
    <x v="2319"/>
    <d v="2024-07-06T00:00:00"/>
    <s v="Raw Material"/>
    <x v="1"/>
    <x v="1385"/>
    <s v="L"/>
    <m/>
    <x v="123"/>
    <x v="767"/>
    <n v="29320"/>
    <n v="29320"/>
    <x v="12"/>
    <x v="708"/>
    <n v="2282562"/>
    <m/>
    <n v="410861.16"/>
    <m/>
    <m/>
    <m/>
    <m/>
    <m/>
    <m/>
    <m/>
    <m/>
    <m/>
    <m/>
    <m/>
    <s v="OK"/>
    <m/>
    <m/>
    <m/>
    <s v="Chemical"/>
    <n v="77.849999999999994"/>
    <n v="14.013"/>
    <n v="410861.16"/>
    <x v="206"/>
  </r>
  <r>
    <n v="1050"/>
    <d v="2024-06-30T00:00:00"/>
    <x v="2320"/>
    <d v="2024-07-06T00:00:00"/>
    <s v="Raw Material"/>
    <x v="0"/>
    <x v="61"/>
    <s v="L"/>
    <m/>
    <x v="42"/>
    <x v="162"/>
    <n v="0"/>
    <n v="0"/>
    <x v="12"/>
    <x v="815"/>
    <n v="525000"/>
    <m/>
    <n v="94500"/>
    <m/>
    <m/>
    <m/>
    <m/>
    <m/>
    <m/>
    <m/>
    <m/>
    <m/>
    <m/>
    <m/>
    <s v="OK"/>
    <m/>
    <m/>
    <m/>
    <s v="Chemical"/>
    <n v="875"/>
    <n v="157.5"/>
    <n v="0"/>
    <x v="208"/>
  </r>
  <r>
    <n v="1051"/>
    <d v="2024-06-30T00:00:00"/>
    <x v="2321"/>
    <d v="2024-07-06T00:00:00"/>
    <s v="Raw Material"/>
    <x v="0"/>
    <x v="638"/>
    <s v="L"/>
    <m/>
    <x v="19"/>
    <x v="572"/>
    <n v="0"/>
    <n v="0"/>
    <x v="10"/>
    <x v="881"/>
    <n v="4150000"/>
    <m/>
    <n v="747000"/>
    <m/>
    <m/>
    <m/>
    <m/>
    <m/>
    <m/>
    <m/>
    <m/>
    <m/>
    <m/>
    <m/>
    <s v="OK"/>
    <m/>
    <m/>
    <m/>
    <s v="YARN"/>
    <n v="914.90299823633154"/>
    <n v="164.68253968253967"/>
    <n v="0"/>
    <x v="208"/>
  </r>
  <r>
    <n v="1052"/>
    <d v="2024-06-29T00:00:00"/>
    <x v="2322"/>
    <d v="2024-07-06T00:00:00"/>
    <s v="Raw Material"/>
    <x v="0"/>
    <x v="152"/>
    <s v="L"/>
    <m/>
    <x v="43"/>
    <x v="808"/>
    <n v="0"/>
    <n v="0"/>
    <x v="5"/>
    <x v="678"/>
    <n v="966000"/>
    <m/>
    <n v="173880"/>
    <m/>
    <m/>
    <m/>
    <m/>
    <m/>
    <m/>
    <m/>
    <m/>
    <m/>
    <m/>
    <m/>
    <s v="OK"/>
    <m/>
    <m/>
    <m/>
    <s v="DYES"/>
    <n v="483"/>
    <n v="86.94"/>
    <n v="0"/>
    <x v="206"/>
  </r>
  <r>
    <n v="1052"/>
    <d v="2024-06-29T00:00:00"/>
    <x v="2322"/>
    <d v="2024-07-06T00:00:00"/>
    <s v="Raw Material"/>
    <x v="0"/>
    <x v="416"/>
    <s v="L"/>
    <m/>
    <x v="55"/>
    <x v="162"/>
    <n v="0"/>
    <n v="0"/>
    <x v="12"/>
    <x v="882"/>
    <n v="700000"/>
    <m/>
    <n v="126000"/>
    <m/>
    <m/>
    <m/>
    <m/>
    <m/>
    <m/>
    <m/>
    <m/>
    <m/>
    <m/>
    <m/>
    <s v="OK"/>
    <m/>
    <m/>
    <m/>
    <s v="Chemical"/>
    <n v="875"/>
    <n v="157.5"/>
    <n v="0"/>
    <x v="206"/>
  </r>
  <r>
    <n v="1053"/>
    <d v="2024-06-30T00:00:00"/>
    <x v="2323"/>
    <d v="2024-07-06T00:00:00"/>
    <s v="Raw Material"/>
    <x v="0"/>
    <x v="146"/>
    <s v="L"/>
    <m/>
    <x v="43"/>
    <x v="808"/>
    <n v="0"/>
    <n v="0"/>
    <x v="5"/>
    <x v="678"/>
    <n v="1449000"/>
    <m/>
    <n v="260820"/>
    <m/>
    <m/>
    <m/>
    <m/>
    <m/>
    <m/>
    <m/>
    <m/>
    <m/>
    <m/>
    <m/>
    <s v="OK"/>
    <m/>
    <m/>
    <m/>
    <s v="DYES"/>
    <n v="483"/>
    <n v="86.94"/>
    <n v="0"/>
    <x v="208"/>
  </r>
  <r>
    <n v="1054"/>
    <d v="2024-06-30T00:00:00"/>
    <x v="2324"/>
    <d v="2024-07-06T00:00:00"/>
    <s v="Raw Material"/>
    <x v="0"/>
    <x v="495"/>
    <s v="L"/>
    <m/>
    <x v="49"/>
    <x v="138"/>
    <n v="0"/>
    <n v="0"/>
    <x v="12"/>
    <x v="883"/>
    <n v="259200"/>
    <m/>
    <n v="46656"/>
    <m/>
    <m/>
    <m/>
    <m/>
    <m/>
    <m/>
    <m/>
    <m/>
    <m/>
    <m/>
    <m/>
    <s v="OK"/>
    <m/>
    <m/>
    <m/>
    <s v="Chemical"/>
    <n v="480"/>
    <n v="86.4"/>
    <n v="0"/>
    <x v="208"/>
  </r>
  <r>
    <n v="1055"/>
    <d v="2024-06-09T00:00:00"/>
    <x v="2325"/>
    <d v="2024-07-06T00:00:00"/>
    <s v="Raw Material"/>
    <x v="0"/>
    <x v="61"/>
    <s v="L"/>
    <m/>
    <x v="33"/>
    <x v="487"/>
    <n v="0"/>
    <n v="0"/>
    <x v="12"/>
    <x v="773"/>
    <n v="315000"/>
    <m/>
    <n v="56700"/>
    <m/>
    <m/>
    <m/>
    <m/>
    <m/>
    <m/>
    <m/>
    <m/>
    <m/>
    <m/>
    <m/>
    <s v="OK"/>
    <m/>
    <m/>
    <m/>
    <s v="Chemical"/>
    <n v="525"/>
    <n v="94.5"/>
    <n v="0"/>
    <x v="382"/>
  </r>
  <r>
    <n v="1056"/>
    <d v="2024-06-29T00:00:00"/>
    <x v="2326"/>
    <d v="2024-07-06T00:00:00"/>
    <s v="Raw Material"/>
    <x v="0"/>
    <x v="61"/>
    <s v="L"/>
    <m/>
    <x v="33"/>
    <x v="487"/>
    <n v="0"/>
    <n v="0"/>
    <x v="12"/>
    <x v="773"/>
    <n v="315000"/>
    <m/>
    <n v="56700"/>
    <m/>
    <m/>
    <m/>
    <m/>
    <m/>
    <m/>
    <m/>
    <m/>
    <m/>
    <m/>
    <m/>
    <s v="OK"/>
    <m/>
    <m/>
    <m/>
    <s v="Chemical"/>
    <n v="525"/>
    <n v="94.5"/>
    <n v="0"/>
    <x v="206"/>
  </r>
  <r>
    <n v="1057"/>
    <d v="2024-06-29T00:00:00"/>
    <x v="2327"/>
    <d v="2024-07-06T00:00:00"/>
    <s v="Raw Material"/>
    <x v="0"/>
    <x v="299"/>
    <s v="L"/>
    <m/>
    <x v="55"/>
    <x v="672"/>
    <n v="0"/>
    <n v="0"/>
    <x v="12"/>
    <x v="789"/>
    <n v="662400"/>
    <m/>
    <n v="119232"/>
    <m/>
    <m/>
    <m/>
    <m/>
    <m/>
    <m/>
    <m/>
    <m/>
    <m/>
    <m/>
    <m/>
    <s v="OK"/>
    <m/>
    <m/>
    <m/>
    <s v="Chemical"/>
    <n v="920"/>
    <n v="165.6"/>
    <n v="0"/>
    <x v="206"/>
  </r>
  <r>
    <n v="1058"/>
    <d v="2024-06-27T00:00:00"/>
    <x v="2328"/>
    <d v="2024-07-06T00:00:00"/>
    <s v="Raw Material"/>
    <x v="0"/>
    <x v="1425"/>
    <s v="L"/>
    <m/>
    <x v="77"/>
    <x v="631"/>
    <n v="0"/>
    <n v="0"/>
    <x v="5"/>
    <x v="742"/>
    <n v="1265400"/>
    <m/>
    <n v="227772"/>
    <m/>
    <m/>
    <m/>
    <m/>
    <m/>
    <m/>
    <m/>
    <m/>
    <m/>
    <m/>
    <m/>
    <s v="OK"/>
    <m/>
    <m/>
    <m/>
    <s v="DYES"/>
    <n v="1140"/>
    <n v="205.2"/>
    <n v="0"/>
    <x v="313"/>
  </r>
  <r>
    <n v="1059"/>
    <d v="2024-06-28T00:00:00"/>
    <x v="2329"/>
    <d v="2024-07-06T00:00:00"/>
    <s v="Raw Material"/>
    <x v="0"/>
    <x v="110"/>
    <s v="L"/>
    <m/>
    <x v="42"/>
    <x v="713"/>
    <n v="0"/>
    <n v="0"/>
    <x v="12"/>
    <x v="675"/>
    <n v="700000"/>
    <m/>
    <n v="126000"/>
    <m/>
    <m/>
    <m/>
    <m/>
    <m/>
    <m/>
    <m/>
    <m/>
    <m/>
    <m/>
    <m/>
    <s v="OK"/>
    <m/>
    <m/>
    <m/>
    <s v="Chemical"/>
    <n v="3500"/>
    <n v="630"/>
    <n v="0"/>
    <x v="311"/>
  </r>
  <r>
    <n v="1060"/>
    <d v="2024-06-30T00:00:00"/>
    <x v="2330"/>
    <d v="2024-07-12T00:00:00"/>
    <s v="Raw Material"/>
    <x v="2"/>
    <x v="1426"/>
    <s v="L"/>
    <m/>
    <x v="111"/>
    <x v="682"/>
    <n v="309"/>
    <n v="18189"/>
    <x v="3"/>
    <x v="884"/>
    <n v="22857000"/>
    <m/>
    <n v="4114260"/>
    <m/>
    <m/>
    <m/>
    <m/>
    <m/>
    <m/>
    <m/>
    <m/>
    <m/>
    <m/>
    <m/>
    <s v="OK"/>
    <m/>
    <m/>
    <m/>
    <s v="YARN"/>
    <n v="1256.638627742042"/>
    <n v="226.19495299356754"/>
    <n v="69894.240475012368"/>
    <x v="208"/>
  </r>
  <r>
    <n v="1061"/>
    <d v="2024-06-27T00:00:00"/>
    <x v="2331"/>
    <d v="2024-07-12T00:00:00"/>
    <s v="Raw Material"/>
    <x v="0"/>
    <x v="1046"/>
    <s v="L"/>
    <m/>
    <x v="111"/>
    <x v="682"/>
    <n v="0"/>
    <n v="0"/>
    <x v="3"/>
    <x v="885"/>
    <n v="10830000"/>
    <m/>
    <n v="1949400"/>
    <m/>
    <m/>
    <m/>
    <m/>
    <m/>
    <m/>
    <m/>
    <m/>
    <m/>
    <m/>
    <m/>
    <s v="OK"/>
    <m/>
    <m/>
    <m/>
    <s v="YARN"/>
    <n v="1256.6720816894872"/>
    <n v="226.20097470410769"/>
    <n v="0"/>
    <x v="313"/>
  </r>
  <r>
    <s v="Additional"/>
    <d v="2024-06-16T00:00:00"/>
    <x v="2332"/>
    <d v="2024-07-19T00:00:00"/>
    <s v="Raw Material"/>
    <x v="0"/>
    <x v="628"/>
    <s v="L"/>
    <m/>
    <x v="19"/>
    <x v="154"/>
    <n v="0"/>
    <n v="0"/>
    <x v="10"/>
    <x v="886"/>
    <n v="8200000"/>
    <m/>
    <n v="1476000"/>
    <m/>
    <m/>
    <m/>
    <m/>
    <m/>
    <m/>
    <m/>
    <m/>
    <m/>
    <m/>
    <m/>
    <s v="OK"/>
    <m/>
    <m/>
    <m/>
    <s v="YARN"/>
    <n v="903.88007054673722"/>
    <n v="162.69841269841271"/>
    <n v="0"/>
    <x v="199"/>
  </r>
  <r>
    <s v="Additional"/>
    <d v="2024-06-30T00:00:00"/>
    <x v="2333"/>
    <d v="2024-07-19T00:00:00"/>
    <s v="Raw Material"/>
    <x v="2"/>
    <x v="1427"/>
    <s v="L"/>
    <m/>
    <x v="19"/>
    <x v="572"/>
    <n v="94"/>
    <n v="5352"/>
    <x v="10"/>
    <x v="887"/>
    <n v="4897000"/>
    <m/>
    <n v="881460"/>
    <m/>
    <m/>
    <m/>
    <m/>
    <m/>
    <m/>
    <m/>
    <m/>
    <m/>
    <m/>
    <m/>
    <s v="OK"/>
    <m/>
    <m/>
    <m/>
    <s v="YARN"/>
    <n v="914.98505231689091"/>
    <n v="164.69730941704037"/>
    <n v="15481.547085201795"/>
    <x v="208"/>
  </r>
  <r>
    <m/>
    <m/>
    <x v="953"/>
    <m/>
    <m/>
    <x v="3"/>
    <x v="567"/>
    <m/>
    <m/>
    <x v="45"/>
    <x v="8"/>
    <n v="0"/>
    <n v="0"/>
    <x v="18"/>
    <x v="564"/>
    <m/>
    <m/>
    <m/>
    <m/>
    <m/>
    <m/>
    <m/>
    <m/>
    <m/>
    <m/>
    <m/>
    <m/>
    <m/>
    <m/>
    <s v="NA"/>
    <m/>
    <m/>
    <m/>
    <m/>
    <e v="#DIV/0!"/>
    <e v="#DIV/0!"/>
    <e v="#DI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3400-000000000000}" name="PivotTable" cacheId="0"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chartFormat="7">
  <location ref="C110:J535" firstHeaderRow="1" firstDataRow="1" firstDataCol="7" rowPageCount="1" colPageCount="1"/>
  <pivotFields count="38">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449">
        <item x="1314"/>
        <item x="1315"/>
        <item x="1316"/>
        <item x="1317"/>
        <item x="1271"/>
        <item x="1318"/>
        <item x="1319"/>
        <item x="1320"/>
        <item x="1321"/>
        <item x="1322"/>
        <item x="1323"/>
        <item x="1324"/>
        <item x="1325"/>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609"/>
        <item x="612"/>
        <item x="567"/>
        <item x="618"/>
        <item x="625"/>
        <item x="569"/>
        <item x="588"/>
        <item x="598"/>
        <item x="601"/>
        <item x="603"/>
        <item x="212"/>
        <item x="214"/>
        <item x="215"/>
        <item x="462"/>
        <item x="465"/>
        <item x="100"/>
        <item x="102"/>
        <item x="101"/>
        <item x="99"/>
        <item x="463"/>
        <item x="217"/>
        <item x="388"/>
        <item x="221"/>
        <item x="222"/>
        <item x="224"/>
        <item x="223"/>
        <item x="467"/>
        <item x="470"/>
        <item x="34"/>
        <item x="225"/>
        <item x="474"/>
        <item x="473"/>
        <item x="226"/>
        <item x="227"/>
        <item x="35"/>
        <item x="475"/>
        <item x="476"/>
        <item x="233"/>
        <item x="232"/>
        <item x="231"/>
        <item x="235"/>
        <item x="238"/>
        <item x="236"/>
        <item x="237"/>
        <item x="239"/>
        <item x="240"/>
        <item x="241"/>
        <item x="478"/>
        <item x="387"/>
        <item x="389"/>
        <item x="18"/>
        <item x="243"/>
        <item x="245"/>
        <item x="246"/>
        <item x="481"/>
        <item x="249"/>
        <item x="250"/>
        <item x="248"/>
        <item x="255"/>
        <item x="254"/>
        <item x="257"/>
        <item x="256"/>
        <item x="251"/>
        <item x="260"/>
        <item x="483"/>
        <item x="261"/>
        <item x="487"/>
        <item x="105"/>
        <item x="103"/>
        <item x="488"/>
        <item x="104"/>
        <item x="263"/>
        <item x="262"/>
        <item x="264"/>
        <item x="42"/>
        <item x="41"/>
        <item x="496"/>
        <item x="265"/>
        <item x="45"/>
        <item x="266"/>
        <item x="500"/>
        <item x="501"/>
        <item x="47"/>
        <item x="48"/>
        <item x="270"/>
        <item x="272"/>
        <item x="513"/>
        <item x="274"/>
        <item x="523"/>
        <item x="49"/>
        <item x="278"/>
        <item x="534"/>
        <item x="51"/>
        <item x="390"/>
        <item x="280"/>
        <item x="279"/>
        <item x="283"/>
        <item x="282"/>
        <item x="286"/>
        <item x="541"/>
        <item x="52"/>
        <item x="544"/>
        <item x="287"/>
        <item x="551"/>
        <item x="53"/>
        <item x="289"/>
        <item x="291"/>
        <item x="556"/>
        <item x="55"/>
        <item x="106"/>
        <item x="294"/>
        <item x="298"/>
        <item x="558"/>
        <item x="299"/>
        <item x="304"/>
        <item x="300"/>
        <item x="305"/>
        <item x="306"/>
        <item x="57"/>
        <item x="56"/>
        <item x="392"/>
        <item x="391"/>
        <item x="313"/>
        <item x="307"/>
        <item x="308"/>
        <item x="109"/>
        <item x="107"/>
        <item x="58"/>
        <item x="20"/>
        <item x="311"/>
        <item x="314"/>
        <item x="312"/>
        <item x="315"/>
        <item x="323"/>
        <item x="60"/>
        <item x="319"/>
        <item x="320"/>
        <item x="318"/>
        <item x="61"/>
        <item x="321"/>
        <item x="65"/>
        <item x="64"/>
        <item x="324"/>
        <item x="396"/>
        <item x="325"/>
        <item x="326"/>
        <item x="22"/>
        <item x="328"/>
        <item x="330"/>
        <item x="329"/>
        <item x="24"/>
        <item x="337"/>
        <item x="333"/>
        <item x="336"/>
        <item x="338"/>
        <item x="347"/>
        <item x="339"/>
        <item x="340"/>
        <item x="25"/>
        <item x="343"/>
        <item x="69"/>
        <item x="373"/>
        <item x="342"/>
        <item x="399"/>
        <item x="398"/>
        <item x="372"/>
        <item x="403"/>
        <item x="378"/>
        <item x="346"/>
        <item x="71"/>
        <item x="72"/>
        <item x="345"/>
        <item x="74"/>
        <item x="351"/>
        <item x="401"/>
        <item x="353"/>
        <item x="352"/>
        <item x="76"/>
        <item x="354"/>
        <item x="356"/>
        <item x="77"/>
        <item x="78"/>
        <item x="81"/>
        <item x="362"/>
        <item x="358"/>
        <item x="359"/>
        <item x="360"/>
        <item x="82"/>
        <item x="111"/>
        <item x="368"/>
        <item x="365"/>
        <item x="402"/>
        <item x="84"/>
        <item x="366"/>
        <item x="86"/>
        <item x="85"/>
        <item x="93"/>
        <item x="92"/>
        <item x="90"/>
        <item x="404"/>
        <item x="112"/>
        <item x="115"/>
        <item x="116"/>
        <item x="118"/>
        <item x="117"/>
        <item x="120"/>
        <item x="124"/>
        <item x="125"/>
        <item x="127"/>
        <item x="126"/>
        <item x="408"/>
        <item x="128"/>
        <item x="130"/>
        <item x="129"/>
        <item x="374"/>
        <item x="131"/>
        <item x="375"/>
        <item x="132"/>
        <item x="133"/>
        <item x="409"/>
        <item x="135"/>
        <item x="137"/>
        <item x="136"/>
        <item x="134"/>
        <item x="139"/>
        <item x="411"/>
        <item x="94"/>
        <item x="416"/>
        <item x="376"/>
        <item x="143"/>
        <item x="141"/>
        <item x="140"/>
        <item x="413"/>
        <item x="144"/>
        <item x="145"/>
        <item x="149"/>
        <item x="148"/>
        <item x="150"/>
        <item x="151"/>
        <item x="153"/>
        <item x="152"/>
        <item x="96"/>
        <item x="154"/>
        <item x="420"/>
        <item x="426"/>
        <item x="421"/>
        <item x="155"/>
        <item x="423"/>
        <item x="422"/>
        <item x="424"/>
        <item x="425"/>
        <item x="157"/>
        <item x="160"/>
        <item x="161"/>
        <item x="163"/>
        <item x="165"/>
        <item x="166"/>
        <item x="429"/>
        <item x="433"/>
        <item x="170"/>
        <item x="171"/>
        <item x="169"/>
        <item x="432"/>
        <item x="430"/>
        <item x="97"/>
        <item x="173"/>
        <item x="172"/>
        <item x="13"/>
        <item x="174"/>
        <item x="14"/>
        <item x="12"/>
        <item x="380"/>
        <item x="178"/>
        <item x="177"/>
        <item x="439"/>
        <item x="435"/>
        <item x="436"/>
        <item x="440"/>
        <item x="438"/>
        <item x="437"/>
        <item x="182"/>
        <item x="442"/>
        <item x="445"/>
        <item x="184"/>
        <item x="183"/>
        <item x="15"/>
        <item x="188"/>
        <item x="454"/>
        <item x="453"/>
        <item x="189"/>
        <item x="190"/>
        <item x="191"/>
        <item x="381"/>
        <item x="194"/>
        <item x="193"/>
        <item x="196"/>
        <item x="197"/>
        <item x="198"/>
        <item x="458"/>
        <item x="459"/>
        <item x="199"/>
        <item x="457"/>
        <item x="200"/>
        <item x="201"/>
        <item x="202"/>
        <item x="385"/>
        <item x="205"/>
        <item x="206"/>
        <item x="208"/>
        <item x="207"/>
        <item x="1"/>
        <item x="2"/>
        <item x="4"/>
        <item x="5"/>
        <item x="6"/>
        <item x="7"/>
        <item x="9"/>
        <item x="10"/>
        <item x="11"/>
        <item x="3"/>
        <item x="594"/>
        <item x="595"/>
        <item x="597"/>
        <item x="596"/>
        <item x="600"/>
        <item x="599"/>
        <item x="606"/>
        <item x="610"/>
        <item x="615"/>
        <item x="616"/>
        <item x="622"/>
        <item x="626"/>
        <item x="572"/>
        <item x="579"/>
        <item x="586"/>
        <item x="503"/>
        <item x="508"/>
        <item x="566"/>
        <item x="507"/>
        <item x="511"/>
        <item x="515"/>
        <item x="514"/>
        <item x="528"/>
        <item x="527"/>
        <item x="533"/>
        <item x="536"/>
        <item x="535"/>
        <item x="538"/>
        <item x="540"/>
        <item x="552"/>
        <item x="550"/>
        <item x="561"/>
        <item x="497"/>
        <item x="555"/>
        <item x="490"/>
        <item x="493"/>
        <item x="492"/>
        <item x="494"/>
        <item x="495"/>
        <item x="583"/>
        <item x="582"/>
        <item x="584"/>
        <item x="589"/>
        <item x="585"/>
        <item x="587"/>
        <item x="591"/>
        <item x="590"/>
        <item x="592"/>
        <item x="593"/>
        <item x="602"/>
        <item x="607"/>
        <item x="617"/>
        <item x="620"/>
        <item x="629"/>
        <item x="628"/>
        <item x="627"/>
        <item x="632"/>
        <item x="568"/>
        <item x="578"/>
        <item x="573"/>
        <item x="580"/>
        <item x="581"/>
        <item x="479"/>
        <item x="38"/>
        <item x="480"/>
        <item x="482"/>
        <item x="39"/>
        <item x="40"/>
        <item x="242"/>
        <item x="244"/>
        <item x="247"/>
        <item x="253"/>
        <item x="252"/>
        <item x="393"/>
        <item x="486"/>
        <item x="485"/>
        <item x="484"/>
        <item x="258"/>
        <item x="259"/>
        <item x="43"/>
        <item x="44"/>
        <item x="46"/>
        <item x="489"/>
        <item x="267"/>
        <item x="268"/>
        <item x="269"/>
        <item x="271"/>
        <item x="19"/>
        <item x="273"/>
        <item x="50"/>
        <item x="275"/>
        <item x="505"/>
        <item x="504"/>
        <item x="506"/>
        <item x="276"/>
        <item x="277"/>
        <item x="509"/>
        <item x="510"/>
        <item x="281"/>
        <item x="284"/>
        <item x="516"/>
        <item x="519"/>
        <item x="521"/>
        <item x="518"/>
        <item x="290"/>
        <item x="525"/>
        <item x="295"/>
        <item x="296"/>
        <item x="293"/>
        <item x="524"/>
        <item x="522"/>
        <item x="529"/>
        <item x="297"/>
        <item x="531"/>
        <item x="302"/>
        <item x="532"/>
        <item x="108"/>
        <item x="303"/>
        <item x="309"/>
        <item x="537"/>
        <item x="310"/>
        <item x="397"/>
        <item x="395"/>
        <item x="539"/>
        <item x="63"/>
        <item x="62"/>
        <item x="394"/>
        <item x="316"/>
        <item x="542"/>
        <item x="553"/>
        <item x="543"/>
        <item x="322"/>
        <item x="549"/>
        <item x="110"/>
        <item x="66"/>
        <item x="560"/>
        <item x="331"/>
        <item x="91"/>
        <item x="334"/>
        <item x="332"/>
        <item x="335"/>
        <item x="67"/>
        <item x="68"/>
        <item x="70"/>
        <item x="344"/>
        <item x="349"/>
        <item x="348"/>
        <item x="73"/>
        <item x="75"/>
        <item x="350"/>
        <item x="79"/>
        <item x="80"/>
        <item x="355"/>
        <item x="400"/>
        <item x="357"/>
        <item x="361"/>
        <item x="363"/>
        <item x="364"/>
        <item x="87"/>
        <item x="88"/>
        <item x="367"/>
        <item x="89"/>
        <item x="369"/>
        <item x="370"/>
        <item x="371"/>
        <item x="565"/>
        <item x="28"/>
        <item x="114"/>
        <item x="576"/>
        <item x="406"/>
        <item x="575"/>
        <item x="121"/>
        <item x="122"/>
        <item x="123"/>
        <item x="405"/>
        <item x="407"/>
        <item x="30"/>
        <item x="138"/>
        <item x="410"/>
        <item x="142"/>
        <item x="412"/>
        <item x="414"/>
        <item x="95"/>
        <item x="147"/>
        <item x="146"/>
        <item x="418"/>
        <item x="417"/>
        <item x="415"/>
        <item x="419"/>
        <item x="156"/>
        <item x="158"/>
        <item x="159"/>
        <item x="379"/>
        <item x="162"/>
        <item x="98"/>
        <item x="164"/>
        <item x="167"/>
        <item x="431"/>
        <item x="168"/>
        <item x="434"/>
        <item x="175"/>
        <item x="176"/>
        <item x="179"/>
        <item x="441"/>
        <item x="180"/>
        <item x="181"/>
        <item x="32"/>
        <item x="185"/>
        <item x="186"/>
        <item x="564"/>
        <item x="187"/>
        <item x="447"/>
        <item x="192"/>
        <item x="451"/>
        <item x="450"/>
        <item x="195"/>
        <item x="452"/>
        <item x="456"/>
        <item x="203"/>
        <item x="460"/>
        <item x="461"/>
        <item x="204"/>
        <item x="209"/>
        <item x="210"/>
        <item x="211"/>
        <item x="386"/>
        <item x="213"/>
        <item x="218"/>
        <item x="468"/>
        <item x="472"/>
        <item x="36"/>
        <item x="228"/>
        <item x="230"/>
        <item x="37"/>
        <item x="8"/>
        <item x="574"/>
        <item x="559"/>
        <item x="377"/>
        <item x="31"/>
        <item x="444"/>
        <item x="455"/>
        <item x="466"/>
        <item x="469"/>
        <item x="216"/>
        <item x="229"/>
        <item x="234"/>
        <item x="491"/>
        <item x="16"/>
        <item x="498"/>
        <item x="17"/>
        <item x="499"/>
        <item x="285"/>
        <item x="288"/>
        <item x="301"/>
        <item x="292"/>
        <item x="530"/>
        <item x="59"/>
        <item x="317"/>
        <item x="327"/>
        <item x="21"/>
        <item x="23"/>
        <item x="341"/>
        <item x="83"/>
        <item x="554"/>
        <item x="557"/>
        <item x="113"/>
        <item x="119"/>
        <item x="382"/>
        <item x="384"/>
        <item x="383"/>
        <item x="33"/>
        <item x="477"/>
        <item x="520"/>
        <item x="526"/>
        <item x="608"/>
        <item x="611"/>
        <item x="613"/>
        <item x="614"/>
        <item x="619"/>
        <item x="621"/>
        <item x="624"/>
        <item x="623"/>
        <item x="631"/>
        <item x="570"/>
        <item x="571"/>
        <item x="577"/>
        <item x="605"/>
        <item x="604"/>
        <item x="428"/>
        <item x="427"/>
        <item x="443"/>
        <item x="446"/>
        <item x="448"/>
        <item x="449"/>
        <item x="562"/>
        <item x="563"/>
        <item x="471"/>
        <item x="219"/>
        <item x="220"/>
        <item x="502"/>
        <item x="517"/>
        <item x="547"/>
        <item x="548"/>
        <item x="546"/>
        <item x="545"/>
        <item x="54"/>
        <item x="0"/>
        <item x="956"/>
        <item x="958"/>
        <item x="954"/>
        <item x="959"/>
        <item x="957"/>
        <item x="955"/>
        <item x="961"/>
        <item x="965"/>
        <item x="966"/>
        <item x="963"/>
        <item x="967"/>
        <item x="964"/>
        <item x="962"/>
        <item x="968"/>
        <item x="969"/>
        <item x="970"/>
        <item x="960"/>
        <item x="512"/>
        <item x="26"/>
        <item x="27"/>
        <item x="29"/>
        <item x="464"/>
        <item x="953"/>
        <item x="1326"/>
        <item x="1327"/>
        <item x="1328"/>
        <item x="1329"/>
        <item x="1330"/>
        <item x="1331"/>
        <item x="1332"/>
        <item x="971"/>
        <item x="972"/>
        <item x="1333"/>
        <item x="1334"/>
        <item x="1335"/>
        <item x="1336"/>
        <item x="1337"/>
        <item x="1338"/>
        <item x="1339"/>
        <item x="1340"/>
        <item x="1341"/>
        <item x="1342"/>
        <item x="1343"/>
        <item x="1344"/>
        <item x="1345"/>
        <item x="636"/>
        <item x="637"/>
        <item x="638"/>
        <item x="639"/>
        <item x="640"/>
        <item x="641"/>
        <item x="642"/>
        <item x="643"/>
        <item x="644"/>
        <item x="630"/>
        <item x="633"/>
        <item x="634"/>
        <item x="635"/>
        <item x="1346"/>
        <item x="1347"/>
        <item x="1348"/>
        <item x="645"/>
        <item x="646"/>
        <item x="647"/>
        <item x="648"/>
        <item x="649"/>
        <item x="650"/>
        <item x="651"/>
        <item x="973"/>
        <item x="974"/>
        <item x="975"/>
        <item x="976"/>
        <item x="977"/>
        <item x="978"/>
        <item x="979"/>
        <item x="980"/>
        <item x="981"/>
        <item x="982"/>
        <item x="983"/>
        <item x="984"/>
        <item x="985"/>
        <item x="986"/>
        <item x="987"/>
        <item x="988"/>
        <item x="989"/>
        <item x="1349"/>
        <item x="1350"/>
        <item x="1351"/>
        <item x="1352"/>
        <item x="1353"/>
        <item x="1354"/>
        <item x="1355"/>
        <item x="1356"/>
        <item x="1357"/>
        <item x="1358"/>
        <item x="1359"/>
        <item x="1360"/>
        <item x="1361"/>
        <item x="653"/>
        <item x="992"/>
        <item x="993"/>
        <item x="994"/>
        <item x="995"/>
        <item x="1362"/>
        <item x="1363"/>
        <item x="1364"/>
        <item x="1365"/>
        <item x="1366"/>
        <item x="1367"/>
        <item x="1368"/>
        <item x="654"/>
        <item x="655"/>
        <item x="656"/>
        <item x="657"/>
        <item x="658"/>
        <item x="659"/>
        <item x="1369"/>
        <item x="1370"/>
        <item x="1371"/>
        <item x="1372"/>
        <item x="1373"/>
        <item x="1374"/>
        <item x="1375"/>
        <item x="1376"/>
        <item x="1377"/>
        <item x="1378"/>
        <item x="652"/>
        <item x="990"/>
        <item x="991"/>
        <item x="660"/>
        <item x="661"/>
        <item x="662"/>
        <item x="663"/>
        <item x="664"/>
        <item x="665"/>
        <item x="666"/>
        <item x="667"/>
        <item x="668"/>
        <item x="1379"/>
        <item x="1380"/>
        <item x="1381"/>
        <item x="1382"/>
        <item x="1383"/>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6"/>
        <item x="1427"/>
        <item x="1428"/>
        <item x="1429"/>
        <item x="1430"/>
        <item x="1431"/>
        <item x="996"/>
        <item x="997"/>
        <item x="998"/>
        <item x="999"/>
        <item x="1000"/>
        <item x="1002"/>
        <item x="1003"/>
        <item x="1004"/>
        <item x="1005"/>
        <item x="1006"/>
        <item x="1007"/>
        <item x="669"/>
        <item x="670"/>
        <item x="671"/>
        <item x="672"/>
        <item x="673"/>
        <item x="674"/>
        <item x="675"/>
        <item x="1432"/>
        <item x="1433"/>
        <item x="1434"/>
        <item x="1435"/>
        <item x="1436"/>
        <item x="1437"/>
        <item x="1438"/>
        <item x="1439"/>
        <item x="1440"/>
        <item x="1441"/>
        <item x="1442"/>
        <item x="1443"/>
        <item x="1444"/>
        <item x="1445"/>
        <item x="1446"/>
        <item x="1447"/>
        <item x="1448"/>
        <item x="1449"/>
        <item x="1450"/>
        <item x="1451"/>
        <item x="1452"/>
        <item x="1453"/>
        <item x="676"/>
        <item x="677"/>
        <item x="678"/>
        <item x="679"/>
        <item x="680"/>
        <item x="681"/>
        <item x="682"/>
        <item x="1001"/>
        <item x="1008"/>
        <item x="1009"/>
        <item x="1010"/>
        <item x="1011"/>
        <item x="1012"/>
        <item x="1013"/>
        <item x="1014"/>
        <item x="1015"/>
        <item x="1016"/>
        <item x="1017"/>
        <item x="1018"/>
        <item x="1454"/>
        <item x="1455"/>
        <item x="1456"/>
        <item x="683"/>
        <item x="684"/>
        <item x="685"/>
        <item x="686"/>
        <item x="687"/>
        <item x="688"/>
        <item x="689"/>
        <item x="690"/>
        <item x="1384"/>
        <item x="1385"/>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691"/>
        <item x="1020"/>
        <item x="1021"/>
        <item x="1022"/>
        <item x="1023"/>
        <item x="1024"/>
        <item x="1025"/>
        <item x="1026"/>
        <item x="1027"/>
        <item x="1028"/>
        <item x="1029"/>
        <item x="1030"/>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031"/>
        <item x="1032"/>
        <item x="1033"/>
        <item x="1034"/>
        <item x="1035"/>
        <item x="1036"/>
        <item x="1037"/>
        <item x="1038"/>
        <item x="1039"/>
        <item x="1040"/>
        <item x="1041"/>
        <item x="1042"/>
        <item x="1043"/>
        <item x="1044"/>
        <item x="1045"/>
        <item x="1046"/>
        <item x="1047"/>
        <item x="1048"/>
        <item x="1049"/>
        <item x="1050"/>
        <item x="1051"/>
        <item x="1052"/>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692"/>
        <item x="697"/>
        <item x="695"/>
        <item x="693"/>
        <item x="696"/>
        <item x="694"/>
        <item x="699"/>
        <item x="698"/>
        <item x="700"/>
        <item x="701"/>
        <item x="702"/>
        <item x="703"/>
        <item x="704"/>
        <item x="705"/>
        <item x="706"/>
        <item x="707"/>
        <item x="1019"/>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708"/>
        <item x="709"/>
        <item x="710"/>
        <item x="711"/>
        <item x="712"/>
        <item x="713"/>
        <item x="714"/>
        <item x="715"/>
        <item x="716"/>
        <item x="717"/>
        <item x="722"/>
        <item x="723"/>
        <item x="724"/>
        <item x="725"/>
        <item x="726"/>
        <item x="727"/>
        <item x="728"/>
        <item x="729"/>
        <item x="730"/>
        <item x="731"/>
        <item x="1053"/>
        <item x="1054"/>
        <item x="1055"/>
        <item x="1056"/>
        <item x="1057"/>
        <item x="1058"/>
        <item x="1059"/>
        <item x="1060"/>
        <item x="1061"/>
        <item x="1062"/>
        <item x="1063"/>
        <item x="1064"/>
        <item x="1065"/>
        <item x="1066"/>
        <item x="1067"/>
        <item x="1068"/>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419"/>
        <item x="732"/>
        <item x="733"/>
        <item x="734"/>
        <item x="735"/>
        <item x="736"/>
        <item x="737"/>
        <item x="738"/>
        <item x="1069"/>
        <item x="1070"/>
        <item x="1071"/>
        <item x="1072"/>
        <item x="1073"/>
        <item x="1074"/>
        <item x="1075"/>
        <item x="1076"/>
        <item x="1077"/>
        <item x="1078"/>
        <item x="1079"/>
        <item x="1080"/>
        <item x="1081"/>
        <item x="1082"/>
        <item x="1083"/>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084"/>
        <item x="739"/>
        <item x="740"/>
        <item x="1085"/>
        <item x="1086"/>
        <item x="1797"/>
        <item x="1798"/>
        <item x="1799"/>
        <item x="1800"/>
        <item x="1801"/>
        <item x="1802"/>
        <item x="1803"/>
        <item x="1805"/>
        <item x="1807"/>
        <item x="1808"/>
        <item x="1809"/>
        <item x="1810"/>
        <item x="1811"/>
        <item x="1812"/>
        <item x="1813"/>
        <item x="1814"/>
        <item x="1815"/>
        <item x="1816"/>
        <item x="1817"/>
        <item x="1818"/>
        <item x="1819"/>
        <item x="1820"/>
        <item x="1821"/>
        <item x="1822"/>
        <item x="1823"/>
        <item x="1824"/>
        <item x="1825"/>
        <item x="718"/>
        <item x="719"/>
        <item x="720"/>
        <item x="721"/>
        <item x="741"/>
        <item x="742"/>
        <item x="743"/>
        <item x="744"/>
        <item x="1804"/>
        <item x="1806"/>
        <item x="1826"/>
        <item x="1827"/>
        <item x="1828"/>
        <item x="1829"/>
        <item x="1830"/>
        <item x="1831"/>
        <item x="1832"/>
        <item x="1833"/>
        <item x="1834"/>
        <item x="1835"/>
        <item x="1836"/>
        <item x="1837"/>
        <item x="1838"/>
        <item x="745"/>
        <item x="746"/>
        <item x="747"/>
        <item x="748"/>
        <item x="749"/>
        <item x="750"/>
        <item x="751"/>
        <item x="752"/>
        <item x="753"/>
        <item x="754"/>
        <item x="755"/>
        <item x="756"/>
        <item x="757"/>
        <item x="758"/>
        <item x="759"/>
        <item x="760"/>
        <item x="1087"/>
        <item x="1088"/>
        <item x="1089"/>
        <item x="1090"/>
        <item x="1091"/>
        <item x="1092"/>
        <item x="1093"/>
        <item x="1094"/>
        <item x="1095"/>
        <item x="1096"/>
        <item x="1097"/>
        <item x="1098"/>
        <item x="1099"/>
        <item x="1100"/>
        <item x="1101"/>
        <item x="1102"/>
        <item x="1103"/>
        <item x="1104"/>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105"/>
        <item x="1106"/>
        <item x="1107"/>
        <item x="1108"/>
        <item x="1109"/>
        <item x="1110"/>
        <item x="1111"/>
        <item x="1112"/>
        <item x="111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265"/>
        <item x="1266"/>
        <item x="761"/>
        <item x="762"/>
        <item x="763"/>
        <item x="764"/>
        <item x="765"/>
        <item x="766"/>
        <item x="767"/>
        <item x="768"/>
        <item x="1114"/>
        <item x="1115"/>
        <item x="1116"/>
        <item x="1117"/>
        <item x="1118"/>
        <item x="1119"/>
        <item x="1120"/>
        <item x="1121"/>
        <item x="1122"/>
        <item x="1123"/>
        <item x="1124"/>
        <item x="1125"/>
        <item x="1126"/>
        <item x="1131"/>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132"/>
        <item x="1133"/>
        <item x="1134"/>
        <item x="1135"/>
        <item x="1136"/>
        <item x="1137"/>
        <item x="1138"/>
        <item x="113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769"/>
        <item x="770"/>
        <item x="771"/>
        <item x="772"/>
        <item x="773"/>
        <item x="774"/>
        <item x="775"/>
        <item x="776"/>
        <item x="777"/>
        <item x="778"/>
        <item x="779"/>
        <item x="780"/>
        <item x="781"/>
        <item x="782"/>
        <item x="783"/>
        <item x="784"/>
        <item x="785"/>
        <item x="786"/>
        <item x="1127"/>
        <item x="1128"/>
        <item x="1129"/>
        <item x="1130"/>
        <item x="1140"/>
        <item x="1141"/>
        <item x="1142"/>
        <item x="1148"/>
        <item x="1143"/>
        <item x="1144"/>
        <item x="1145"/>
        <item x="1146"/>
        <item x="1147"/>
        <item x="1149"/>
        <item x="1150"/>
        <item x="1151"/>
        <item x="1152"/>
        <item x="1153"/>
        <item x="1154"/>
        <item x="1155"/>
        <item x="1156"/>
        <item x="1157"/>
        <item x="1158"/>
        <item x="1159"/>
        <item x="1160"/>
        <item x="2048"/>
        <item x="2049"/>
        <item x="2050"/>
        <item x="2051"/>
        <item x="2052"/>
        <item x="2053"/>
        <item x="2054"/>
        <item x="2055"/>
        <item x="2056"/>
        <item x="2057"/>
        <item x="2058"/>
        <item x="2059"/>
        <item x="2060"/>
        <item x="2061"/>
        <item x="2062"/>
        <item x="2063"/>
        <item x="2064"/>
        <item x="2065"/>
        <item x="2066"/>
        <item x="2067"/>
        <item x="787"/>
        <item x="788"/>
        <item x="789"/>
        <item x="790"/>
        <item x="791"/>
        <item x="792"/>
        <item x="793"/>
        <item x="794"/>
        <item x="795"/>
        <item x="796"/>
        <item x="797"/>
        <item x="798"/>
        <item x="799"/>
        <item x="800"/>
        <item x="1161"/>
        <item x="1162"/>
        <item x="1164"/>
        <item x="1165"/>
        <item x="1166"/>
        <item x="1167"/>
        <item x="12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801"/>
        <item x="802"/>
        <item x="803"/>
        <item x="80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1163"/>
        <item x="1181"/>
        <item x="1184"/>
        <item x="805"/>
        <item x="806"/>
        <item x="807"/>
        <item x="808"/>
        <item x="809"/>
        <item x="810"/>
        <item x="811"/>
        <item x="812"/>
        <item x="813"/>
        <item x="814"/>
        <item x="815"/>
        <item x="816"/>
        <item x="817"/>
        <item x="818"/>
        <item x="819"/>
        <item x="820"/>
        <item x="1168"/>
        <item x="1169"/>
        <item x="1170"/>
        <item x="1171"/>
        <item x="1172"/>
        <item x="1173"/>
        <item x="1174"/>
        <item x="1175"/>
        <item x="1176"/>
        <item x="1177"/>
        <item x="1178"/>
        <item x="1179"/>
        <item x="1180"/>
        <item x="1182"/>
        <item x="1183"/>
        <item x="1185"/>
        <item x="1186"/>
        <item x="1187"/>
        <item x="1188"/>
        <item x="1189"/>
        <item x="1190"/>
        <item x="1191"/>
        <item x="1192"/>
        <item x="1193"/>
        <item x="1194"/>
        <item x="1195"/>
        <item x="1196"/>
        <item x="1197"/>
        <item x="1198"/>
        <item x="1199"/>
        <item x="1200"/>
        <item x="1201"/>
        <item x="1202"/>
        <item x="1268"/>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m="1" x="2439"/>
        <item m="1" x="2435"/>
        <item m="1" x="2433"/>
        <item m="1" x="2430"/>
        <item m="1" x="2428"/>
        <item m="1" x="2424"/>
        <item m="1" x="2366"/>
        <item m="1" x="2422"/>
        <item m="1" x="2363"/>
        <item m="1" x="2419"/>
        <item m="1" x="2359"/>
        <item m="1" x="2417"/>
        <item m="1" x="2356"/>
        <item m="1" x="2413"/>
        <item m="1" x="2352"/>
        <item m="1" x="2411"/>
        <item m="1" x="2350"/>
        <item m="1" x="2408"/>
        <item m="1" x="2347"/>
        <item m="1" x="2406"/>
        <item m="1" x="2345"/>
        <item m="1" x="2402"/>
        <item m="1" x="2342"/>
        <item m="1" x="2399"/>
        <item m="1" x="2340"/>
        <item m="1" x="2397"/>
        <item m="1" x="2337"/>
        <item m="1" x="2396"/>
        <item m="1" x="2336"/>
        <item m="1" x="2393"/>
        <item m="1" x="2334"/>
        <item m="1" x="2392"/>
        <item m="1" x="2447"/>
        <item m="1" x="2390"/>
        <item m="1" x="2445"/>
        <item m="1" x="2388"/>
        <item m="1" x="2444"/>
        <item m="1" x="2385"/>
        <item m="1" x="2441"/>
        <item m="1" x="2382"/>
        <item m="1" x="2440"/>
        <item m="1" x="2380"/>
        <item m="1" x="2436"/>
        <item m="1" x="2378"/>
        <item m="1" x="2434"/>
        <item m="1" x="2375"/>
        <item m="1" x="2431"/>
        <item m="1" x="2373"/>
        <item m="1" x="2429"/>
        <item m="1" x="2371"/>
        <item m="1" x="2425"/>
        <item m="1" x="2368"/>
        <item m="1" x="2423"/>
        <item m="1" x="2364"/>
        <item m="1" x="2420"/>
        <item m="1" x="2360"/>
        <item m="1" x="2418"/>
        <item m="1" x="2357"/>
        <item m="1" x="2414"/>
        <item m="1" x="2354"/>
        <item m="1" x="2412"/>
        <item m="1" x="2351"/>
        <item m="1" x="2409"/>
        <item m="1" x="2349"/>
        <item m="1" x="2407"/>
        <item m="1" x="2346"/>
        <item m="1" x="2403"/>
        <item m="1" x="2344"/>
        <item m="1" x="2401"/>
        <item m="1" x="2341"/>
        <item x="821"/>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822"/>
        <item x="823"/>
        <item x="824"/>
        <item x="825"/>
        <item x="826"/>
        <item x="827"/>
        <item x="828"/>
        <item x="829"/>
        <item x="830"/>
        <item x="831"/>
        <item x="832"/>
        <item x="833"/>
        <item x="1203"/>
        <item x="1204"/>
        <item x="1205"/>
        <item x="1206"/>
        <item x="1207"/>
        <item x="1208"/>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834"/>
        <item x="835"/>
        <item x="836"/>
        <item x="837"/>
        <item x="838"/>
        <item x="839"/>
        <item x="840"/>
        <item x="841"/>
        <item x="842"/>
        <item x="843"/>
        <item x="844"/>
        <item x="845"/>
        <item x="846"/>
        <item x="847"/>
        <item x="848"/>
        <item x="849"/>
        <item x="850"/>
        <item x="851"/>
        <item x="852"/>
        <item x="853"/>
        <item x="854"/>
        <item x="855"/>
        <item x="856"/>
        <item x="857"/>
        <item x="858"/>
        <item x="859"/>
        <item m="1" x="2448"/>
        <item m="1" x="2370"/>
        <item m="1" x="2443"/>
        <item m="1" x="2400"/>
        <item m="1" x="2383"/>
        <item m="1" x="2361"/>
        <item m="1" x="2339"/>
        <item m="1" x="2438"/>
        <item m="1" x="2427"/>
        <item m="1" x="2416"/>
        <item m="1" x="2405"/>
        <item m="1" x="2395"/>
        <item m="1" x="2387"/>
        <item m="1" x="2377"/>
        <item m="1" x="2367"/>
        <item m="1" x="2353"/>
        <item m="1" x="2348"/>
        <item m="1" x="2343"/>
        <item m="1" x="2338"/>
        <item m="1" x="2335"/>
        <item m="1" x="2446"/>
        <item m="1" x="2442"/>
        <item m="1" x="2437"/>
        <item m="1" x="2432"/>
        <item m="1" x="2426"/>
        <item m="1" x="2421"/>
        <item m="1" x="2415"/>
        <item m="1" x="2410"/>
        <item m="1" x="2404"/>
        <item m="1" x="2398"/>
        <item m="1" x="2394"/>
        <item m="1" x="2391"/>
        <item m="1" x="2389"/>
        <item m="1" x="2386"/>
        <item m="1" x="2384"/>
        <item m="1" x="2381"/>
        <item m="1" x="2379"/>
        <item m="1" x="2376"/>
        <item x="860"/>
        <item x="861"/>
        <item x="862"/>
        <item x="863"/>
        <item x="864"/>
        <item x="865"/>
        <item x="866"/>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2332"/>
        <item x="2333"/>
        <item x="867"/>
        <item x="868"/>
        <item x="1238"/>
        <item x="1239"/>
        <item x="1240"/>
        <item x="1241"/>
        <item x="1242"/>
        <item x="1243"/>
        <item x="1244"/>
        <item x="1245"/>
        <item x="1246"/>
        <item x="1247"/>
        <item x="1248"/>
        <item x="1269"/>
        <item x="1270"/>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1249"/>
        <item x="1250"/>
        <item x="1251"/>
        <item x="1252"/>
        <item x="1253"/>
        <item x="1254"/>
        <item x="1255"/>
        <item x="1256"/>
        <item x="1257"/>
        <item x="1258"/>
        <item x="1259"/>
        <item x="1260"/>
        <item x="1261"/>
        <item x="1262"/>
        <item x="1263"/>
        <item x="1264"/>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m="1" x="2374"/>
        <item m="1" x="2372"/>
        <item m="1" x="2369"/>
        <item m="1" x="2365"/>
        <item m="1" x="2362"/>
        <item m="1" x="2358"/>
        <item m="1" x="235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defaultSubtotal="0">
      <items count="5">
        <item h="1" m="1" x="4"/>
        <item h="1" x="0"/>
        <item h="1" x="2"/>
        <item h="1" x="3"/>
        <item x="1"/>
      </items>
      <extLst>
        <ext xmlns:x14="http://schemas.microsoft.com/office/spreadsheetml/2009/9/main" uri="{2946ED86-A175-432a-8AC1-64E0C546D7DE}">
          <x14:pivotField fillDownLabels="1"/>
        </ext>
      </extLst>
    </pivotField>
    <pivotField axis="axisRow" dataField="1" compact="0" outline="0" showAll="0" defaultSubtotal="0">
      <items count="1444">
        <item x="340"/>
        <item x="240"/>
        <item x="350"/>
        <item x="27"/>
        <item x="356"/>
        <item x="241"/>
        <item x="242"/>
        <item x="320"/>
        <item x="243"/>
        <item x="338"/>
        <item x="570"/>
        <item x="186"/>
        <item x="56"/>
        <item x="220"/>
        <item x="295"/>
        <item x="266"/>
        <item x="207"/>
        <item x="399"/>
        <item x="12"/>
        <item x="110"/>
        <item x="313"/>
        <item x="238"/>
        <item x="145"/>
        <item x="322"/>
        <item x="884"/>
        <item x="402"/>
        <item x="150"/>
        <item x="191"/>
        <item x="219"/>
        <item x="41"/>
        <item x="196"/>
        <item x="308"/>
        <item x="400"/>
        <item x="201"/>
        <item x="921"/>
        <item x="25"/>
        <item x="232"/>
        <item x="73"/>
        <item x="179"/>
        <item x="310"/>
        <item x="15"/>
        <item x="303"/>
        <item x="61"/>
        <item x="255"/>
        <item x="288"/>
        <item x="299"/>
        <item x="298"/>
        <item x="355"/>
        <item x="32"/>
        <item x="50"/>
        <item x="346"/>
        <item x="231"/>
        <item x="289"/>
        <item x="176"/>
        <item x="256"/>
        <item x="324"/>
        <item x="120"/>
        <item x="396"/>
        <item x="321"/>
        <item x="35"/>
        <item x="192"/>
        <item x="17"/>
        <item x="128"/>
        <item x="405"/>
        <item x="212"/>
        <item x="76"/>
        <item x="581"/>
        <item x="923"/>
        <item x="347"/>
        <item x="377"/>
        <item x="135"/>
        <item x="163"/>
        <item x="175"/>
        <item x="300"/>
        <item x="183"/>
        <item x="79"/>
        <item x="280"/>
        <item x="94"/>
        <item x="88"/>
        <item x="334"/>
        <item x="366"/>
        <item x="319"/>
        <item x="234"/>
        <item x="182"/>
        <item x="264"/>
        <item x="390"/>
        <item x="286"/>
        <item x="152"/>
        <item x="139"/>
        <item x="585"/>
        <item x="927"/>
        <item x="10"/>
        <item x="217"/>
        <item x="180"/>
        <item x="282"/>
        <item x="13"/>
        <item x="920"/>
        <item x="209"/>
        <item x="966"/>
        <item x="146"/>
        <item x="368"/>
        <item x="327"/>
        <item x="166"/>
        <item x="26"/>
        <item x="46"/>
        <item x="604"/>
        <item x="104"/>
        <item x="928"/>
        <item x="252"/>
        <item x="230"/>
        <item x="274"/>
        <item x="66"/>
        <item x="200"/>
        <item x="311"/>
        <item x="358"/>
        <item x="317"/>
        <item x="80"/>
        <item x="53"/>
        <item x="306"/>
        <item x="883"/>
        <item x="173"/>
        <item x="328"/>
        <item x="11"/>
        <item x="387"/>
        <item x="262"/>
        <item x="278"/>
        <item x="925"/>
        <item x="406"/>
        <item x="339"/>
        <item x="247"/>
        <item x="341"/>
        <item x="967"/>
        <item x="389"/>
        <item x="251"/>
        <item x="638"/>
        <item x="118"/>
        <item x="357"/>
        <item x="608"/>
        <item x="367"/>
        <item x="886"/>
        <item x="312"/>
        <item x="130"/>
        <item x="22"/>
        <item x="167"/>
        <item x="16"/>
        <item x="161"/>
        <item x="287"/>
        <item x="589"/>
        <item x="129"/>
        <item x="177"/>
        <item x="352"/>
        <item x="597"/>
        <item x="614"/>
        <item x="394"/>
        <item x="276"/>
        <item x="351"/>
        <item x="595"/>
        <item x="142"/>
        <item x="583"/>
        <item x="924"/>
        <item x="391"/>
        <item x="154"/>
        <item x="39"/>
        <item x="267"/>
        <item x="586"/>
        <item x="77"/>
        <item x="170"/>
        <item x="164"/>
        <item x="383"/>
        <item x="296"/>
        <item x="610"/>
        <item x="124"/>
        <item x="329"/>
        <item x="24"/>
        <item x="140"/>
        <item x="318"/>
        <item x="408"/>
        <item x="275"/>
        <item x="580"/>
        <item x="71"/>
        <item x="143"/>
        <item x="344"/>
        <item x="363"/>
        <item x="326"/>
        <item x="922"/>
        <item x="590"/>
        <item x="964"/>
        <item x="155"/>
        <item x="301"/>
        <item x="594"/>
        <item x="587"/>
        <item x="858"/>
        <item x="265"/>
        <item x="628"/>
        <item x="85"/>
        <item x="836"/>
        <item x="965"/>
        <item x="596"/>
        <item x="14"/>
        <item x="912"/>
        <item x="593"/>
        <item x="887"/>
        <item x="845"/>
        <item x="962"/>
        <item x="848"/>
        <item x="880"/>
        <item x="605"/>
        <item m="1" x="1434"/>
        <item x="197"/>
        <item x="892"/>
        <item x="245"/>
        <item x="571"/>
        <item x="51"/>
        <item x="189"/>
        <item x="64"/>
        <item x="181"/>
        <item x="915"/>
        <item x="926"/>
        <item m="1" x="1437"/>
        <item x="918"/>
        <item x="917"/>
        <item x="365"/>
        <item x="840"/>
        <item x="919"/>
        <item x="93"/>
        <item x="878"/>
        <item x="916"/>
        <item x="136"/>
        <item x="844"/>
        <item x="879"/>
        <item x="889"/>
        <item x="890"/>
        <item x="891"/>
        <item x="855"/>
        <item x="842"/>
        <item x="835"/>
        <item x="837"/>
        <item x="843"/>
        <item x="838"/>
        <item x="362"/>
        <item x="841"/>
        <item x="839"/>
        <item x="876"/>
        <item x="877"/>
        <item x="857"/>
        <item x="833"/>
        <item x="888"/>
        <item x="144"/>
        <item x="158"/>
        <item x="834"/>
        <item x="856"/>
        <item x="42"/>
        <item x="572"/>
        <item x="588"/>
        <item x="963"/>
        <item x="584"/>
        <item x="9"/>
        <item x="227"/>
        <item x="315"/>
        <item x="600"/>
        <item x="91"/>
        <item x="249"/>
        <item x="591"/>
        <item x="75"/>
        <item x="568"/>
        <item x="215"/>
        <item x="364"/>
        <item x="354"/>
        <item x="29"/>
        <item x="203"/>
        <item x="65"/>
        <item x="102"/>
        <item x="18"/>
        <item x="37"/>
        <item x="103"/>
        <item x="69"/>
        <item x="577"/>
        <item x="573"/>
        <item x="206"/>
        <item x="222"/>
        <item x="224"/>
        <item x="253"/>
        <item x="221"/>
        <item x="213"/>
        <item x="157"/>
        <item x="325"/>
        <item x="171"/>
        <item x="101"/>
        <item x="360"/>
        <item x="44"/>
        <item x="307"/>
        <item x="225"/>
        <item x="599"/>
        <item x="153"/>
        <item x="168"/>
        <item x="384"/>
        <item x="174"/>
        <item x="141"/>
        <item x="336"/>
        <item x="92"/>
        <item x="190"/>
        <item x="149"/>
        <item x="138"/>
        <item x="137"/>
        <item x="113"/>
        <item x="330"/>
        <item x="401"/>
        <item x="74"/>
        <item x="613"/>
        <item x="184"/>
        <item x="38"/>
        <item x="31"/>
        <item x="246"/>
        <item x="199"/>
        <item x="109"/>
        <item x="235"/>
        <item x="382"/>
        <item x="239"/>
        <item x="123"/>
        <item x="147"/>
        <item x="112"/>
        <item x="159"/>
        <item x="97"/>
        <item x="172"/>
        <item x="237"/>
        <item x="90"/>
        <item x="100"/>
        <item x="244"/>
        <item x="116"/>
        <item x="122"/>
        <item x="852"/>
        <item x="55"/>
        <item x="601"/>
        <item x="576"/>
        <item x="82"/>
        <item x="216"/>
        <item x="260"/>
        <item x="40"/>
        <item x="162"/>
        <item x="60"/>
        <item x="59"/>
        <item x="111"/>
        <item x="188"/>
        <item x="332"/>
        <item x="193"/>
        <item x="850"/>
        <item x="47"/>
        <item x="283"/>
        <item x="48"/>
        <item x="30"/>
        <item x="36"/>
        <item x="851"/>
        <item x="6"/>
        <item x="376"/>
        <item x="407"/>
        <item x="575"/>
        <item x="84"/>
        <item x="194"/>
        <item x="8"/>
        <item x="398"/>
        <item x="369"/>
        <item x="19"/>
        <item x="7"/>
        <item x="602"/>
        <item x="574"/>
        <item x="895"/>
        <item x="935"/>
        <item x="864"/>
        <item x="863"/>
        <item x="607"/>
        <item x="897"/>
        <item x="866"/>
        <item x="830"/>
        <item x="875"/>
        <item x="933"/>
        <item x="831"/>
        <item x="874"/>
        <item x="832"/>
        <item x="885"/>
        <item x="961"/>
        <item x="955"/>
        <item x="902"/>
        <item x="847"/>
        <item x="969"/>
        <item x="900"/>
        <item x="913"/>
        <item x="950"/>
        <item x="894"/>
        <item x="829"/>
        <item x="846"/>
        <item x="862"/>
        <item x="871"/>
        <item x="944"/>
        <item x="861"/>
        <item x="914"/>
        <item x="957"/>
        <item x="872"/>
        <item x="958"/>
        <item x="869"/>
        <item x="903"/>
        <item x="870"/>
        <item x="959"/>
        <item x="873"/>
        <item x="901"/>
        <item x="882"/>
        <item x="970"/>
        <item x="972"/>
        <item x="945"/>
        <item x="860"/>
        <item x="907"/>
        <item x="828"/>
        <item x="868"/>
        <item x="881"/>
        <item x="948"/>
        <item x="960"/>
        <item x="951"/>
        <item x="938"/>
        <item x="865"/>
        <item x="908"/>
        <item x="859"/>
        <item x="904"/>
        <item x="931"/>
        <item x="853"/>
        <item x="949"/>
        <item x="893"/>
        <item x="867"/>
        <item x="936"/>
        <item x="943"/>
        <item x="854"/>
        <item x="612"/>
        <item x="934"/>
        <item x="946"/>
        <item x="941"/>
        <item x="956"/>
        <item x="947"/>
        <item x="930"/>
        <item x="932"/>
        <item x="911"/>
        <item x="909"/>
        <item x="910"/>
        <item x="899"/>
        <item x="204"/>
        <item x="99"/>
        <item x="105"/>
        <item x="211"/>
        <item x="43"/>
        <item x="33"/>
        <item x="228"/>
        <item x="52"/>
        <item x="337"/>
        <item x="290"/>
        <item x="169"/>
        <item x="233"/>
        <item x="248"/>
        <item x="223"/>
        <item x="178"/>
        <item x="132"/>
        <item x="114"/>
        <item x="849"/>
        <item x="126"/>
        <item x="305"/>
        <item x="195"/>
        <item x="134"/>
        <item x="83"/>
        <item x="187"/>
        <item x="259"/>
        <item x="898"/>
        <item x="96"/>
        <item x="87"/>
        <item x="133"/>
        <item x="349"/>
        <item x="236"/>
        <item x="125"/>
        <item x="205"/>
        <item x="606"/>
        <item x="95"/>
        <item x="214"/>
        <item x="258"/>
        <item x="106"/>
        <item x="58"/>
        <item x="896"/>
        <item x="335"/>
        <item x="160"/>
        <item x="603"/>
        <item x="49"/>
        <item x="54"/>
        <item x="98"/>
        <item x="107"/>
        <item x="185"/>
        <item x="331"/>
        <item x="611"/>
        <item x="121"/>
        <item x="70"/>
        <item x="81"/>
        <item x="67"/>
        <item x="72"/>
        <item x="68"/>
        <item x="579"/>
        <item x="210"/>
        <item x="165"/>
        <item x="250"/>
        <item x="45"/>
        <item x="598"/>
        <item x="263"/>
        <item x="119"/>
        <item x="148"/>
        <item x="131"/>
        <item x="940"/>
        <item x="108"/>
        <item x="971"/>
        <item x="226"/>
        <item x="127"/>
        <item x="942"/>
        <item x="218"/>
        <item x="929"/>
        <item x="198"/>
        <item x="208"/>
        <item x="582"/>
        <item x="115"/>
        <item x="62"/>
        <item x="257"/>
        <item x="592"/>
        <item x="254"/>
        <item x="292"/>
        <item x="578"/>
        <item x="156"/>
        <item x="348"/>
        <item x="388"/>
        <item x="89"/>
        <item x="380"/>
        <item x="117"/>
        <item x="63"/>
        <item x="968"/>
        <item x="906"/>
        <item x="151"/>
        <item x="905"/>
        <item x="202"/>
        <item x="953"/>
        <item x="34"/>
        <item x="78"/>
        <item x="57"/>
        <item x="86"/>
        <item x="323"/>
        <item x="269"/>
        <item x="281"/>
        <item x="372"/>
        <item x="270"/>
        <item x="28"/>
        <item x="343"/>
        <item x="954"/>
        <item x="939"/>
        <item x="937"/>
        <item x="273"/>
        <item x="5"/>
        <item x="261"/>
        <item x="293"/>
        <item x="277"/>
        <item x="342"/>
        <item x="952"/>
        <item x="395"/>
        <item x="316"/>
        <item x="375"/>
        <item x="404"/>
        <item x="291"/>
        <item x="297"/>
        <item x="268"/>
        <item x="0"/>
        <item x="271"/>
        <item x="294"/>
        <item x="379"/>
        <item x="569"/>
        <item x="381"/>
        <item x="385"/>
        <item x="373"/>
        <item x="370"/>
        <item x="309"/>
        <item x="314"/>
        <item x="2"/>
        <item x="4"/>
        <item x="371"/>
        <item x="353"/>
        <item x="333"/>
        <item x="279"/>
        <item x="378"/>
        <item x="397"/>
        <item x="359"/>
        <item x="374"/>
        <item x="403"/>
        <item x="361"/>
        <item x="285"/>
        <item x="304"/>
        <item x="272"/>
        <item x="3"/>
        <item x="386"/>
        <item x="1"/>
        <item x="345"/>
        <item x="229"/>
        <item x="20"/>
        <item x="21"/>
        <item x="284"/>
        <item x="23"/>
        <item x="567"/>
        <item x="973"/>
        <item x="974"/>
        <item x="975"/>
        <item x="976"/>
        <item x="977"/>
        <item x="978"/>
        <item x="436"/>
        <item x="979"/>
        <item x="980"/>
        <item x="981"/>
        <item x="495"/>
        <item x="521"/>
        <item x="496"/>
        <item x="409"/>
        <item x="410"/>
        <item x="411"/>
        <item x="615"/>
        <item x="616"/>
        <item x="617"/>
        <item x="618"/>
        <item x="619"/>
        <item x="620"/>
        <item x="621"/>
        <item x="622"/>
        <item x="623"/>
        <item x="609"/>
        <item x="412"/>
        <item x="413"/>
        <item x="414"/>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624"/>
        <item x="625"/>
        <item x="626"/>
        <item x="627"/>
        <item x="629"/>
        <item x="630"/>
        <item x="631"/>
        <item x="632"/>
        <item x="633"/>
        <item x="1040"/>
        <item x="1041"/>
        <item x="1042"/>
        <item x="1043"/>
        <item x="1044"/>
        <item x="1045"/>
        <item x="1046"/>
        <item x="1047"/>
        <item x="1048"/>
        <item x="1049"/>
        <item x="826"/>
        <item x="1050"/>
        <item x="1051"/>
        <item x="1052"/>
        <item x="1053"/>
        <item x="537"/>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m="1" x="1443"/>
        <item x="1088"/>
        <item x="1089"/>
        <item x="1090"/>
        <item x="1091"/>
        <item x="1092"/>
        <item x="1093"/>
        <item x="1094"/>
        <item x="1095"/>
        <item x="1096"/>
        <item x="1097"/>
        <item x="634"/>
        <item x="635"/>
        <item x="636"/>
        <item x="637"/>
        <item x="639"/>
        <item x="640"/>
        <item x="641"/>
        <item x="642"/>
        <item x="643"/>
        <item x="644"/>
        <item x="645"/>
        <item x="646"/>
        <item x="647"/>
        <item x="648"/>
        <item x="649"/>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416"/>
        <item x="415"/>
        <item x="417"/>
        <item x="418"/>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419"/>
        <item x="420"/>
        <item x="423"/>
        <item x="424"/>
        <item x="425"/>
        <item x="426"/>
        <item m="1" x="1428"/>
        <item x="428"/>
        <item x="650"/>
        <item x="651"/>
        <item x="652"/>
        <item x="653"/>
        <item x="654"/>
        <item x="655"/>
        <item x="656"/>
        <item x="657"/>
        <item x="658"/>
        <item x="659"/>
        <item x="660"/>
        <item x="661"/>
        <item x="662"/>
        <item x="1162"/>
        <item x="1163"/>
        <item x="1164"/>
        <item x="827"/>
        <item x="1165"/>
        <item x="1166"/>
        <item x="1167"/>
        <item x="1168"/>
        <item x="1169"/>
        <item x="1170"/>
        <item x="1171"/>
        <item x="1172"/>
        <item x="1173"/>
        <item x="1174"/>
        <item x="1175"/>
        <item x="1176"/>
        <item x="1177"/>
        <item x="1178"/>
        <item x="1087"/>
        <item x="429"/>
        <item x="430"/>
        <item x="431"/>
        <item x="663"/>
        <item x="664"/>
        <item x="665"/>
        <item x="666"/>
        <item x="667"/>
        <item x="668"/>
        <item x="669"/>
        <item x="670"/>
        <item x="671"/>
        <item x="672"/>
        <item x="673"/>
        <item x="674"/>
        <item x="675"/>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676"/>
        <item x="432"/>
        <item x="677"/>
        <item x="678"/>
        <item x="1205"/>
        <item x="1206"/>
        <item x="1207"/>
        <item x="1208"/>
        <item x="1209"/>
        <item x="1210"/>
        <item x="1211"/>
        <item x="1212"/>
        <item x="1213"/>
        <item x="1214"/>
        <item x="1215"/>
        <item x="1216"/>
        <item x="1217"/>
        <item x="1218"/>
        <item x="1219"/>
        <item x="421"/>
        <item x="422"/>
        <item x="427"/>
        <item x="433"/>
        <item x="434"/>
        <item x="1220"/>
        <item x="1221"/>
        <item x="1222"/>
        <item x="1223"/>
        <item x="1224"/>
        <item x="435"/>
        <item x="437"/>
        <item x="438"/>
        <item x="439"/>
        <item x="679"/>
        <item x="680"/>
        <item x="681"/>
        <item x="682"/>
        <item x="683"/>
        <item x="684"/>
        <item x="685"/>
        <item x="686"/>
        <item x="687"/>
        <item x="688"/>
        <item x="689"/>
        <item x="690"/>
        <item x="691"/>
        <item x="692"/>
        <item x="498"/>
        <item x="1225"/>
        <item x="1226"/>
        <item x="1227"/>
        <item x="1228"/>
        <item x="1229"/>
        <item x="1230"/>
        <item x="1231"/>
        <item x="1232"/>
        <item x="1233"/>
        <item x="1234"/>
        <item x="1235"/>
        <item x="1236"/>
        <item x="1237"/>
        <item x="1238"/>
        <item x="1239"/>
        <item x="1240"/>
        <item x="1241"/>
        <item x="1242"/>
        <item x="1243"/>
        <item x="1244"/>
        <item x="693"/>
        <item x="694"/>
        <item x="695"/>
        <item x="696"/>
        <item x="697"/>
        <item x="698"/>
        <item x="699"/>
        <item x="700"/>
        <item x="701"/>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440"/>
        <item x="441"/>
        <item x="442"/>
        <item x="702"/>
        <item x="703"/>
        <item x="704"/>
        <item x="705"/>
        <item m="1" x="1439"/>
        <item x="707"/>
        <item x="708"/>
        <item x="709"/>
        <item x="710"/>
        <item x="711"/>
        <item x="712"/>
        <item x="713"/>
        <item x="714"/>
        <item x="715"/>
        <item x="716"/>
        <item x="717"/>
        <item x="718"/>
        <item x="1272"/>
        <item x="1273"/>
        <item x="1274"/>
        <item x="1275"/>
        <item x="1276"/>
        <item x="1277"/>
        <item x="1278"/>
        <item x="1279"/>
        <item x="1280"/>
        <item x="1281"/>
        <item x="1282"/>
        <item x="1283"/>
        <item x="1284"/>
        <item x="455"/>
        <item x="1285"/>
        <item x="1286"/>
        <item x="1287"/>
        <item x="1288"/>
        <item x="1289"/>
        <item x="719"/>
        <item x="720"/>
        <item x="721"/>
        <item x="722"/>
        <item x="723"/>
        <item x="724"/>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393"/>
        <item x="1323"/>
        <item x="1324"/>
        <item x="443"/>
        <item x="444"/>
        <item x="445"/>
        <item x="446"/>
        <item x="302"/>
        <item x="725"/>
        <item x="731"/>
        <item x="726"/>
        <item x="727"/>
        <item x="728"/>
        <item x="729"/>
        <item x="730"/>
        <item x="732"/>
        <item x="733"/>
        <item x="734"/>
        <item x="735"/>
        <item x="736"/>
        <item x="737"/>
        <item x="738"/>
        <item x="739"/>
        <item x="740"/>
        <item x="741"/>
        <item x="1325"/>
        <item x="1326"/>
        <item x="1327"/>
        <item x="1328"/>
        <item x="1329"/>
        <item x="1330"/>
        <item x="1331"/>
        <item x="1332"/>
        <item x="1333"/>
        <item x="1334"/>
        <item x="1335"/>
        <item x="447"/>
        <item x="448"/>
        <item x="449"/>
        <item x="450"/>
        <item x="451"/>
        <item x="452"/>
        <item x="453"/>
        <item x="454"/>
        <item x="456"/>
        <item x="706"/>
        <item x="742"/>
        <item x="743"/>
        <item x="744"/>
        <item x="745"/>
        <item x="746"/>
        <item x="747"/>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457"/>
        <item x="458"/>
        <item x="459"/>
        <item x="1374"/>
        <item x="1375"/>
        <item x="1376"/>
        <item x="548"/>
        <item x="1378"/>
        <item x="1379"/>
        <item x="1380"/>
        <item x="1381"/>
        <item x="1382"/>
        <item x="1383"/>
        <item x="1384"/>
        <item x="1385"/>
        <item x="1386"/>
        <item x="1387"/>
        <item x="757"/>
        <item x="760"/>
        <item x="460"/>
        <item x="461"/>
        <item x="462"/>
        <item x="463"/>
        <item x="464"/>
        <item x="465"/>
        <item x="466"/>
        <item m="1" x="1438"/>
        <item x="749"/>
        <item x="750"/>
        <item x="751"/>
        <item x="752"/>
        <item x="753"/>
        <item x="754"/>
        <item x="755"/>
        <item x="756"/>
        <item x="758"/>
        <item x="759"/>
        <item x="761"/>
        <item x="762"/>
        <item x="763"/>
        <item x="764"/>
        <item x="765"/>
        <item x="766"/>
        <item x="767"/>
        <item x="768"/>
        <item x="769"/>
        <item x="770"/>
        <item x="771"/>
        <item x="772"/>
        <item x="773"/>
        <item x="1377"/>
        <item x="1388"/>
        <item x="1389"/>
        <item x="1390"/>
        <item x="1391"/>
        <item x="1392"/>
        <item x="1393"/>
        <item x="1394"/>
        <item x="1395"/>
        <item x="1396"/>
        <item x="1397"/>
        <item x="1398"/>
        <item x="1399"/>
        <item x="1400"/>
        <item x="1401"/>
        <item x="1402"/>
        <item m="1" x="1431"/>
        <item m="1" x="1435"/>
        <item x="467"/>
        <item x="748"/>
        <item x="1405"/>
        <item x="1406"/>
        <item x="1407"/>
        <item x="565"/>
        <item x="1408"/>
        <item x="1409"/>
        <item x="1410"/>
        <item x="1411"/>
        <item x="1412"/>
        <item x="1413"/>
        <item x="1414"/>
        <item x="1415"/>
        <item x="1416"/>
        <item x="1417"/>
        <item x="1418"/>
        <item x="1419"/>
        <item x="1420"/>
        <item x="1421"/>
        <item x="1422"/>
        <item x="468"/>
        <item x="469"/>
        <item x="470"/>
        <item x="471"/>
        <item x="472"/>
        <item x="473"/>
        <item x="774"/>
        <item x="775"/>
        <item x="776"/>
        <item x="1423"/>
        <item x="1424"/>
        <item x="1425"/>
        <item x="1426"/>
        <item x="1404"/>
        <item x="474"/>
        <item x="475"/>
        <item x="476"/>
        <item x="477"/>
        <item m="1" x="1441"/>
        <item m="1" x="1430"/>
        <item x="482"/>
        <item x="483"/>
        <item x="484"/>
        <item x="485"/>
        <item x="486"/>
        <item x="487"/>
        <item x="488"/>
        <item x="489"/>
        <item m="1" x="1440"/>
        <item x="493"/>
        <item x="494"/>
        <item x="499"/>
        <item x="500"/>
        <item x="501"/>
        <item x="502"/>
        <item x="503"/>
        <item x="777"/>
        <item x="778"/>
        <item x="779"/>
        <item x="780"/>
        <item x="781"/>
        <item x="782"/>
        <item x="783"/>
        <item x="784"/>
        <item x="785"/>
        <item x="786"/>
        <item x="787"/>
        <item x="788"/>
        <item x="789"/>
        <item x="790"/>
        <item x="791"/>
        <item x="792"/>
        <item x="793"/>
        <item x="794"/>
        <item x="795"/>
        <item x="796"/>
        <item x="797"/>
        <item x="798"/>
        <item x="799"/>
        <item x="800"/>
        <item x="801"/>
        <item x="802"/>
        <item x="803"/>
        <item x="1427"/>
        <item x="504"/>
        <item x="505"/>
        <item x="478"/>
        <item x="479"/>
        <item x="480"/>
        <item x="481"/>
        <item x="490"/>
        <item x="491"/>
        <item x="492"/>
        <item x="497"/>
        <item x="392"/>
        <item x="804"/>
        <item x="805"/>
        <item x="806"/>
        <item x="807"/>
        <item x="808"/>
        <item x="809"/>
        <item x="810"/>
        <item x="811"/>
        <item m="1" x="1442"/>
        <item x="508"/>
        <item x="509"/>
        <item x="510"/>
        <item x="511"/>
        <item m="1" x="1429"/>
        <item x="514"/>
        <item x="515"/>
        <item x="516"/>
        <item x="517"/>
        <item m="1" x="1433"/>
        <item x="520"/>
        <item x="522"/>
        <item x="523"/>
        <item x="524"/>
        <item x="525"/>
        <item m="1" x="1436"/>
        <item x="528"/>
        <item x="529"/>
        <item m="1" x="1432"/>
        <item x="532"/>
        <item x="533"/>
        <item x="534"/>
        <item x="535"/>
        <item x="536"/>
        <item x="538"/>
        <item x="539"/>
        <item x="540"/>
        <item x="541"/>
        <item x="542"/>
        <item x="543"/>
        <item x="544"/>
        <item x="545"/>
        <item x="506"/>
        <item x="507"/>
        <item x="512"/>
        <item x="513"/>
        <item x="518"/>
        <item x="519"/>
        <item x="526"/>
        <item x="527"/>
        <item x="530"/>
        <item x="531"/>
        <item x="1403"/>
        <item x="812"/>
        <item x="813"/>
        <item x="814"/>
        <item x="815"/>
        <item x="816"/>
        <item x="817"/>
        <item x="818"/>
        <item x="819"/>
        <item x="820"/>
        <item x="821"/>
        <item x="822"/>
        <item x="823"/>
        <item x="824"/>
        <item x="825"/>
        <item x="546"/>
        <item x="547"/>
        <item x="549"/>
        <item x="550"/>
        <item x="551"/>
        <item x="552"/>
        <item x="553"/>
        <item x="554"/>
        <item x="555"/>
        <item x="556"/>
        <item x="557"/>
        <item x="558"/>
        <item x="559"/>
        <item x="560"/>
        <item x="561"/>
        <item x="562"/>
        <item x="563"/>
        <item x="564"/>
        <item x="566"/>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38">
        <item x="25"/>
        <item x="53"/>
        <item x="10"/>
        <item x="36"/>
        <item x="23"/>
        <item x="35"/>
        <item x="6"/>
        <item x="59"/>
        <item x="64"/>
        <item x="54"/>
        <item x="41"/>
        <item x="34"/>
        <item x="77"/>
        <item x="43"/>
        <item x="47"/>
        <item x="26"/>
        <item x="28"/>
        <item x="40"/>
        <item x="66"/>
        <item x="55"/>
        <item x="60"/>
        <item x="63"/>
        <item x="18"/>
        <item x="76"/>
        <item x="42"/>
        <item x="61"/>
        <item x="50"/>
        <item x="49"/>
        <item x="33"/>
        <item x="39"/>
        <item x="37"/>
        <item x="74"/>
        <item x="30"/>
        <item x="51"/>
        <item x="38"/>
        <item x="71"/>
        <item x="20"/>
        <item x="24"/>
        <item x="0"/>
        <item x="52"/>
        <item x="19"/>
        <item x="29"/>
        <item x="106"/>
        <item x="107"/>
        <item x="27"/>
        <item x="15"/>
        <item x="31"/>
        <item x="32"/>
        <item x="22"/>
        <item x="12"/>
        <item x="69"/>
        <item x="56"/>
        <item x="65"/>
        <item x="2"/>
        <item x="13"/>
        <item x="8"/>
        <item x="14"/>
        <item x="81"/>
        <item x="17"/>
        <item x="7"/>
        <item x="16"/>
        <item x="1"/>
        <item x="73"/>
        <item x="116"/>
        <item x="3"/>
        <item x="9"/>
        <item x="62"/>
        <item x="11"/>
        <item x="58"/>
        <item x="72"/>
        <item x="4"/>
        <item x="67"/>
        <item x="79"/>
        <item x="70"/>
        <item x="46"/>
        <item x="44"/>
        <item x="78"/>
        <item x="75"/>
        <item x="48"/>
        <item x="57"/>
        <item x="68"/>
        <item x="21"/>
        <item x="5"/>
        <item x="45"/>
        <item x="80"/>
        <item x="117"/>
        <item x="108"/>
        <item x="82"/>
        <item x="109"/>
        <item x="118"/>
        <item x="119"/>
        <item x="120"/>
        <item x="105"/>
        <item x="102"/>
        <item x="110"/>
        <item x="111"/>
        <item m="1" x="136"/>
        <item x="121"/>
        <item x="122"/>
        <item x="123"/>
        <item x="124"/>
        <item x="126"/>
        <item x="127"/>
        <item x="112"/>
        <item x="128"/>
        <item x="125"/>
        <item x="85"/>
        <item x="86"/>
        <item x="87"/>
        <item x="129"/>
        <item x="90"/>
        <item x="88"/>
        <item x="130"/>
        <item x="83"/>
        <item x="84"/>
        <item x="131"/>
        <item x="113"/>
        <item x="114"/>
        <item x="132"/>
        <item x="133"/>
        <item x="89"/>
        <item x="115"/>
        <item x="134"/>
        <item x="135"/>
        <item x="91"/>
        <item x="96"/>
        <item x="97"/>
        <item x="100"/>
        <item x="101"/>
        <item x="98"/>
        <item x="92"/>
        <item x="93"/>
        <item x="94"/>
        <item x="95"/>
        <item x="99"/>
        <item m="1" x="137"/>
        <item x="103"/>
        <item x="104"/>
      </items>
      <extLst>
        <ext xmlns:x14="http://schemas.microsoft.com/office/spreadsheetml/2009/9/main" uri="{2946ED86-A175-432a-8AC1-64E0C546D7DE}">
          <x14:pivotField fillDownLabels="1"/>
        </ext>
      </extLst>
    </pivotField>
    <pivotField axis="axisRow" compact="0" outline="0" showAll="0">
      <items count="838">
        <item x="17"/>
        <item x="293"/>
        <item x="182"/>
        <item x="53"/>
        <item x="76"/>
        <item x="47"/>
        <item x="322"/>
        <item x="254"/>
        <item x="214"/>
        <item x="223"/>
        <item x="83"/>
        <item x="287"/>
        <item x="156"/>
        <item x="3"/>
        <item x="98"/>
        <item x="263"/>
        <item x="359"/>
        <item x="342"/>
        <item x="309"/>
        <item x="1"/>
        <item x="362"/>
        <item x="2"/>
        <item x="5"/>
        <item x="357"/>
        <item x="348"/>
        <item x="4"/>
        <item x="281"/>
        <item x="241"/>
        <item x="224"/>
        <item x="165"/>
        <item x="94"/>
        <item x="296"/>
        <item x="6"/>
        <item x="82"/>
        <item x="218"/>
        <item x="37"/>
        <item x="29"/>
        <item x="229"/>
        <item x="343"/>
        <item x="69"/>
        <item x="330"/>
        <item x="71"/>
        <item x="51"/>
        <item x="45"/>
        <item x="92"/>
        <item x="93"/>
        <item x="88"/>
        <item x="268"/>
        <item x="44"/>
        <item x="693"/>
        <item x="639"/>
        <item x="695"/>
        <item x="89"/>
        <item x="46"/>
        <item x="103"/>
        <item x="84"/>
        <item x="458"/>
        <item x="0"/>
        <item x="694"/>
        <item x="136"/>
        <item x="138"/>
        <item x="130"/>
        <item x="128"/>
        <item x="123"/>
        <item x="282"/>
        <item x="100"/>
        <item x="360"/>
        <item x="36"/>
        <item x="356"/>
        <item x="155"/>
        <item x="270"/>
        <item x="131"/>
        <item x="354"/>
        <item x="41"/>
        <item x="265"/>
        <item x="266"/>
        <item x="167"/>
        <item x="319"/>
        <item x="318"/>
        <item x="295"/>
        <item x="141"/>
        <item x="40"/>
        <item x="336"/>
        <item x="565"/>
        <item x="61"/>
        <item x="331"/>
        <item x="332"/>
        <item x="311"/>
        <item x="563"/>
        <item x="209"/>
        <item x="66"/>
        <item x="172"/>
        <item x="210"/>
        <item x="157"/>
        <item x="361"/>
        <item x="75"/>
        <item x="561"/>
        <item x="258"/>
        <item x="231"/>
        <item x="323"/>
        <item x="252"/>
        <item x="245"/>
        <item x="264"/>
        <item x="559"/>
        <item x="112"/>
        <item x="562"/>
        <item x="97"/>
        <item x="288"/>
        <item x="294"/>
        <item x="86"/>
        <item x="560"/>
        <item x="233"/>
        <item x="271"/>
        <item x="230"/>
        <item x="566"/>
        <item x="180"/>
        <item x="87"/>
        <item x="246"/>
        <item x="65"/>
        <item x="333"/>
        <item x="251"/>
        <item x="312"/>
        <item x="234"/>
        <item x="160"/>
        <item x="139"/>
        <item x="242"/>
        <item x="225"/>
        <item x="176"/>
        <item x="190"/>
        <item x="168"/>
        <item x="162"/>
        <item x="158"/>
        <item x="77"/>
        <item x="154"/>
        <item x="314"/>
        <item x="173"/>
        <item x="106"/>
        <item x="73"/>
        <item x="558"/>
        <item x="148"/>
        <item x="50"/>
        <item x="177"/>
        <item x="111"/>
        <item x="194"/>
        <item x="228"/>
        <item x="147"/>
        <item x="35"/>
        <item x="43"/>
        <item x="145"/>
        <item x="104"/>
        <item x="316"/>
        <item x="10"/>
        <item x="11"/>
        <item x="171"/>
        <item x="105"/>
        <item x="207"/>
        <item x="308"/>
        <item x="99"/>
        <item x="240"/>
        <item x="298"/>
        <item x="564"/>
        <item x="56"/>
        <item x="60"/>
        <item x="63"/>
        <item x="301"/>
        <item x="90"/>
        <item x="269"/>
        <item x="72"/>
        <item x="74"/>
        <item x="68"/>
        <item x="39"/>
        <item x="81"/>
        <item x="329"/>
        <item x="237"/>
        <item x="364"/>
        <item x="144"/>
        <item x="279"/>
        <item x="358"/>
        <item x="49"/>
        <item x="80"/>
        <item x="249"/>
        <item x="260"/>
        <item x="78"/>
        <item x="212"/>
        <item x="121"/>
        <item x="62"/>
        <item x="133"/>
        <item x="236"/>
        <item x="79"/>
        <item x="174"/>
        <item x="267"/>
        <item x="126"/>
        <item x="170"/>
        <item x="215"/>
        <item x="57"/>
        <item x="109"/>
        <item x="116"/>
        <item x="143"/>
        <item x="122"/>
        <item x="310"/>
        <item x="114"/>
        <item x="285"/>
        <item x="198"/>
        <item x="120"/>
        <item x="289"/>
        <item x="184"/>
        <item x="247"/>
        <item x="115"/>
        <item x="59"/>
        <item x="107"/>
        <item x="351"/>
        <item x="302"/>
        <item x="31"/>
        <item x="124"/>
        <item x="19"/>
        <item x="38"/>
        <item x="70"/>
        <item x="221"/>
        <item x="48"/>
        <item x="255"/>
        <item x="272"/>
        <item x="211"/>
        <item x="152"/>
        <item x="227"/>
        <item x="307"/>
        <item x="85"/>
        <item x="216"/>
        <item x="179"/>
        <item x="108"/>
        <item x="140"/>
        <item x="340"/>
        <item x="110"/>
        <item x="175"/>
        <item x="204"/>
        <item x="299"/>
        <item x="64"/>
        <item x="286"/>
        <item x="166"/>
        <item x="205"/>
        <item x="363"/>
        <item x="149"/>
        <item x="320"/>
        <item x="346"/>
        <item x="335"/>
        <item x="195"/>
        <item x="213"/>
        <item x="344"/>
        <item x="244"/>
        <item x="345"/>
        <item x="67"/>
        <item x="102"/>
        <item x="326"/>
        <item x="196"/>
        <item x="220"/>
        <item x="259"/>
        <item x="183"/>
        <item x="262"/>
        <item x="238"/>
        <item x="280"/>
        <item x="303"/>
        <item x="202"/>
        <item x="355"/>
        <item x="273"/>
        <item x="334"/>
        <item x="235"/>
        <item x="219"/>
        <item x="253"/>
        <item x="349"/>
        <item x="201"/>
        <item x="118"/>
        <item x="169"/>
        <item x="353"/>
        <item x="243"/>
        <item x="290"/>
        <item x="52"/>
        <item x="297"/>
        <item x="277"/>
        <item x="250"/>
        <item x="276"/>
        <item x="261"/>
        <item x="352"/>
        <item x="304"/>
        <item x="199"/>
        <item x="278"/>
        <item x="232"/>
        <item x="188"/>
        <item x="187"/>
        <item x="203"/>
        <item x="338"/>
        <item x="146"/>
        <item x="239"/>
        <item x="328"/>
        <item x="18"/>
        <item x="20"/>
        <item x="257"/>
        <item x="95"/>
        <item x="30"/>
        <item x="33"/>
        <item x="42"/>
        <item x="27"/>
        <item x="321"/>
        <item x="25"/>
        <item x="54"/>
        <item x="113"/>
        <item x="14"/>
        <item x="151"/>
        <item x="164"/>
        <item x="226"/>
        <item x="347"/>
        <item x="150"/>
        <item x="275"/>
        <item x="222"/>
        <item x="127"/>
        <item x="163"/>
        <item x="337"/>
        <item x="313"/>
        <item x="248"/>
        <item x="292"/>
        <item x="119"/>
        <item x="15"/>
        <item x="142"/>
        <item x="22"/>
        <item x="12"/>
        <item x="300"/>
        <item x="274"/>
        <item x="101"/>
        <item x="24"/>
        <item x="135"/>
        <item x="117"/>
        <item x="192"/>
        <item x="55"/>
        <item x="9"/>
        <item x="7"/>
        <item x="16"/>
        <item x="193"/>
        <item x="256"/>
        <item x="159"/>
        <item x="200"/>
        <item x="306"/>
        <item x="350"/>
        <item x="315"/>
        <item x="185"/>
        <item x="191"/>
        <item x="325"/>
        <item x="317"/>
        <item x="129"/>
        <item x="153"/>
        <item x="284"/>
        <item x="341"/>
        <item x="96"/>
        <item x="21"/>
        <item x="26"/>
        <item x="324"/>
        <item x="34"/>
        <item x="58"/>
        <item x="178"/>
        <item x="206"/>
        <item x="208"/>
        <item x="217"/>
        <item x="132"/>
        <item x="327"/>
        <item x="339"/>
        <item x="28"/>
        <item x="189"/>
        <item x="181"/>
        <item x="186"/>
        <item x="305"/>
        <item x="197"/>
        <item x="91"/>
        <item x="137"/>
        <item x="134"/>
        <item x="23"/>
        <item x="32"/>
        <item x="283"/>
        <item x="291"/>
        <item x="161"/>
        <item x="125"/>
        <item x="13"/>
        <item x="8"/>
        <item x="501"/>
        <item x="567"/>
        <item x="568"/>
        <item x="696"/>
        <item x="367"/>
        <item x="368"/>
        <item x="369"/>
        <item x="370"/>
        <item x="365"/>
        <item x="366"/>
        <item x="697"/>
        <item x="569"/>
        <item x="570"/>
        <item x="571"/>
        <item x="572"/>
        <item x="573"/>
        <item x="574"/>
        <item x="575"/>
        <item x="576"/>
        <item x="577"/>
        <item x="578"/>
        <item x="371"/>
        <item x="372"/>
        <item x="373"/>
        <item x="374"/>
        <item x="375"/>
        <item x="376"/>
        <item x="543"/>
        <item x="698"/>
        <item x="699"/>
        <item x="510"/>
        <item x="378"/>
        <item x="579"/>
        <item x="580"/>
        <item x="581"/>
        <item x="582"/>
        <item x="583"/>
        <item x="584"/>
        <item x="700"/>
        <item x="534"/>
        <item x="379"/>
        <item x="380"/>
        <item x="381"/>
        <item x="589"/>
        <item x="701"/>
        <item x="702"/>
        <item x="492"/>
        <item x="586"/>
        <item x="537"/>
        <item x="377"/>
        <item x="382"/>
        <item x="383"/>
        <item x="384"/>
        <item x="385"/>
        <item x="386"/>
        <item x="703"/>
        <item x="704"/>
        <item x="705"/>
        <item x="706"/>
        <item x="707"/>
        <item x="708"/>
        <item x="585"/>
        <item x="587"/>
        <item x="588"/>
        <item x="590"/>
        <item x="387"/>
        <item x="709"/>
        <item x="486"/>
        <item x="710"/>
        <item x="711"/>
        <item x="712"/>
        <item x="617"/>
        <item x="713"/>
        <item x="659"/>
        <item x="613"/>
        <item x="714"/>
        <item x="715"/>
        <item x="716"/>
        <item x="485"/>
        <item x="388"/>
        <item x="389"/>
        <item x="390"/>
        <item x="391"/>
        <item x="392"/>
        <item x="393"/>
        <item x="394"/>
        <item x="591"/>
        <item x="592"/>
        <item x="593"/>
        <item x="594"/>
        <item x="717"/>
        <item x="395"/>
        <item x="396"/>
        <item x="397"/>
        <item x="398"/>
        <item x="399"/>
        <item x="718"/>
        <item x="719"/>
        <item x="720"/>
        <item x="721"/>
        <item x="722"/>
        <item x="723"/>
        <item x="724"/>
        <item x="725"/>
        <item x="531"/>
        <item x="726"/>
        <item x="727"/>
        <item x="644"/>
        <item x="595"/>
        <item x="596"/>
        <item x="597"/>
        <item x="598"/>
        <item x="599"/>
        <item x="728"/>
        <item x="729"/>
        <item x="730"/>
        <item x="731"/>
        <item x="446"/>
        <item x="732"/>
        <item x="733"/>
        <item x="734"/>
        <item x="735"/>
        <item x="634"/>
        <item x="736"/>
        <item x="656"/>
        <item x="737"/>
        <item x="738"/>
        <item x="739"/>
        <item x="740"/>
        <item x="674"/>
        <item x="741"/>
        <item x="742"/>
        <item x="743"/>
        <item x="744"/>
        <item x="745"/>
        <item x="746"/>
        <item x="747"/>
        <item x="748"/>
        <item x="749"/>
        <item x="750"/>
        <item x="751"/>
        <item x="752"/>
        <item x="600"/>
        <item x="601"/>
        <item x="602"/>
        <item x="603"/>
        <item x="604"/>
        <item x="605"/>
        <item x="606"/>
        <item x="545"/>
        <item x="607"/>
        <item x="753"/>
        <item x="754"/>
        <item x="672"/>
        <item x="755"/>
        <item x="756"/>
        <item x="757"/>
        <item x="758"/>
        <item x="759"/>
        <item x="760"/>
        <item x="401"/>
        <item x="400"/>
        <item x="402"/>
        <item x="403"/>
        <item x="404"/>
        <item x="405"/>
        <item x="761"/>
        <item x="633"/>
        <item x="762"/>
        <item x="477"/>
        <item x="763"/>
        <item x="640"/>
        <item x="764"/>
        <item x="765"/>
        <item x="766"/>
        <item x="767"/>
        <item x="768"/>
        <item x="406"/>
        <item x="478"/>
        <item x="608"/>
        <item x="527"/>
        <item x="609"/>
        <item x="610"/>
        <item x="636"/>
        <item x="667"/>
        <item x="769"/>
        <item x="770"/>
        <item x="771"/>
        <item x="410"/>
        <item x="411"/>
        <item x="412"/>
        <item x="413"/>
        <item x="414"/>
        <item x="415"/>
        <item x="416"/>
        <item x="417"/>
        <item x="418"/>
        <item x="611"/>
        <item x="612"/>
        <item x="614"/>
        <item x="615"/>
        <item x="616"/>
        <item x="618"/>
        <item x="772"/>
        <item x="631"/>
        <item m="1" x="834"/>
        <item x="419"/>
        <item x="619"/>
        <item x="623"/>
        <item x="407"/>
        <item x="408"/>
        <item x="409"/>
        <item x="420"/>
        <item x="421"/>
        <item x="422"/>
        <item x="423"/>
        <item x="424"/>
        <item x="425"/>
        <item x="426"/>
        <item x="427"/>
        <item x="428"/>
        <item x="620"/>
        <item x="621"/>
        <item x="622"/>
        <item x="624"/>
        <item x="625"/>
        <item x="773"/>
        <item x="774"/>
        <item x="487"/>
        <item x="775"/>
        <item x="776"/>
        <item x="626"/>
        <item x="556"/>
        <item x="627"/>
        <item x="628"/>
        <item x="682"/>
        <item x="777"/>
        <item x="778"/>
        <item x="671"/>
        <item x="779"/>
        <item x="514"/>
        <item x="691"/>
        <item x="429"/>
        <item x="629"/>
        <item x="630"/>
        <item x="632"/>
        <item x="635"/>
        <item x="690"/>
        <item x="780"/>
        <item x="781"/>
        <item x="782"/>
        <item x="783"/>
        <item x="430"/>
        <item x="431"/>
        <item x="637"/>
        <item x="638"/>
        <item x="784"/>
        <item x="785"/>
        <item x="786"/>
        <item x="787"/>
        <item x="788"/>
        <item x="789"/>
        <item x="790"/>
        <item x="791"/>
        <item x="792"/>
        <item x="673"/>
        <item x="432"/>
        <item x="433"/>
        <item x="434"/>
        <item x="435"/>
        <item x="436"/>
        <item x="641"/>
        <item x="642"/>
        <item x="643"/>
        <item x="645"/>
        <item x="646"/>
        <item x="647"/>
        <item x="648"/>
        <item x="649"/>
        <item x="793"/>
        <item x="794"/>
        <item x="442"/>
        <item x="443"/>
        <item x="444"/>
        <item x="445"/>
        <item x="437"/>
        <item x="438"/>
        <item x="439"/>
        <item x="440"/>
        <item x="441"/>
        <item x="650"/>
        <item x="692"/>
        <item x="795"/>
        <item x="796"/>
        <item x="797"/>
        <item x="655"/>
        <item x="798"/>
        <item x="799"/>
        <item x="800"/>
        <item x="801"/>
        <item x="688"/>
        <item x="802"/>
        <item x="803"/>
        <item x="447"/>
        <item x="448"/>
        <item x="804"/>
        <item x="805"/>
        <item m="1" x="833"/>
        <item m="1" x="835"/>
        <item x="807"/>
        <item x="449"/>
        <item x="450"/>
        <item x="451"/>
        <item x="452"/>
        <item x="453"/>
        <item x="454"/>
        <item x="651"/>
        <item x="652"/>
        <item x="653"/>
        <item x="654"/>
        <item x="542"/>
        <item x="657"/>
        <item x="658"/>
        <item x="660"/>
        <item x="661"/>
        <item x="662"/>
        <item x="497"/>
        <item x="663"/>
        <item x="519"/>
        <item x="664"/>
        <item x="665"/>
        <item x="666"/>
        <item x="668"/>
        <item x="806"/>
        <item x="808"/>
        <item x="809"/>
        <item x="810"/>
        <item x="811"/>
        <item x="812"/>
        <item x="813"/>
        <item x="814"/>
        <item x="815"/>
        <item x="816"/>
        <item x="817"/>
        <item x="818"/>
        <item x="819"/>
        <item x="820"/>
        <item x="821"/>
        <item x="822"/>
        <item x="823"/>
        <item x="824"/>
        <item x="825"/>
        <item x="826"/>
        <item x="827"/>
        <item x="828"/>
        <item x="829"/>
        <item x="830"/>
        <item x="669"/>
        <item x="670"/>
        <item x="831"/>
        <item x="689"/>
        <item x="832"/>
        <item x="455"/>
        <item x="456"/>
        <item x="457"/>
        <item x="459"/>
        <item x="460"/>
        <item x="461"/>
        <item x="462"/>
        <item x="463"/>
        <item x="464"/>
        <item x="469"/>
        <item x="470"/>
        <item x="471"/>
        <item x="472"/>
        <item x="473"/>
        <item x="479"/>
        <item x="480"/>
        <item x="481"/>
        <item x="484"/>
        <item x="488"/>
        <item x="675"/>
        <item x="676"/>
        <item x="677"/>
        <item x="678"/>
        <item x="679"/>
        <item x="680"/>
        <item x="681"/>
        <item x="683"/>
        <item x="684"/>
        <item x="465"/>
        <item x="466"/>
        <item x="467"/>
        <item x="468"/>
        <item x="474"/>
        <item x="475"/>
        <item x="476"/>
        <item x="482"/>
        <item x="483"/>
        <item x="489"/>
        <item x="490"/>
        <item x="491"/>
        <item x="685"/>
        <item x="686"/>
        <item x="687"/>
        <item x="495"/>
        <item x="496"/>
        <item x="498"/>
        <item m="1" x="836"/>
        <item x="502"/>
        <item x="503"/>
        <item x="504"/>
        <item x="507"/>
        <item x="508"/>
        <item x="509"/>
        <item x="511"/>
        <item x="512"/>
        <item x="515"/>
        <item x="516"/>
        <item x="520"/>
        <item x="521"/>
        <item x="522"/>
        <item x="523"/>
        <item x="524"/>
        <item x="525"/>
        <item x="526"/>
        <item x="528"/>
        <item x="529"/>
        <item x="530"/>
        <item x="532"/>
        <item x="493"/>
        <item x="494"/>
        <item x="499"/>
        <item x="500"/>
        <item x="505"/>
        <item x="506"/>
        <item x="513"/>
        <item x="517"/>
        <item x="518"/>
        <item x="533"/>
        <item x="535"/>
        <item x="536"/>
        <item x="538"/>
        <item x="539"/>
        <item x="540"/>
        <item x="541"/>
        <item x="544"/>
        <item x="546"/>
        <item x="547"/>
        <item x="548"/>
        <item x="549"/>
        <item x="550"/>
        <item x="551"/>
        <item x="552"/>
        <item x="553"/>
        <item x="554"/>
        <item x="555"/>
        <item x="55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subtotalCaption="Total" compact="0" outline="0" showAll="0">
      <items count="27">
        <item x="12"/>
        <item x="5"/>
        <item x="9"/>
        <item x="2"/>
        <item x="3"/>
        <item x="14"/>
        <item x="11"/>
        <item x="16"/>
        <item x="6"/>
        <item x="13"/>
        <item x="10"/>
        <item x="15"/>
        <item x="7"/>
        <item x="4"/>
        <item x="17"/>
        <item x="8"/>
        <item x="0"/>
        <item x="20"/>
        <item x="18"/>
        <item x="1"/>
        <item x="19"/>
        <item m="1" x="23"/>
        <item m="1" x="25"/>
        <item m="1" x="21"/>
        <item m="1" x="24"/>
        <item m="1" x="22"/>
        <item t="default"/>
      </items>
      <extLst>
        <ext xmlns:x14="http://schemas.microsoft.com/office/spreadsheetml/2009/9/main" uri="{2946ED86-A175-432a-8AC1-64E0C546D7DE}">
          <x14:pivotField fillDownLabels="1"/>
        </ext>
      </extLst>
    </pivotField>
    <pivotField axis="axisRow" compact="0" outline="0" showAll="0" defaultSubtotal="0">
      <items count="948">
        <item x="56"/>
        <item x="94"/>
        <item x="129"/>
        <item x="172"/>
        <item x="296"/>
        <item x="47"/>
        <item x="48"/>
        <item x="198"/>
        <item x="267"/>
        <item x="171"/>
        <item x="111"/>
        <item x="331"/>
        <item x="242"/>
        <item x="219"/>
        <item x="206"/>
        <item x="69"/>
        <item x="122"/>
        <item x="162"/>
        <item x="149"/>
        <item x="241"/>
        <item x="65"/>
        <item x="207"/>
        <item x="196"/>
        <item x="190"/>
        <item x="577"/>
        <item x="55"/>
        <item x="201"/>
        <item x="329"/>
        <item x="32"/>
        <item x="76"/>
        <item x="354"/>
        <item x="85"/>
        <item x="260"/>
        <item x="363"/>
        <item x="89"/>
        <item x="31"/>
        <item x="370"/>
        <item x="139"/>
        <item x="295"/>
        <item x="283"/>
        <item x="276"/>
        <item x="290"/>
        <item x="261"/>
        <item x="245"/>
        <item x="334"/>
        <item x="77"/>
        <item x="268"/>
        <item x="323"/>
        <item x="336"/>
        <item x="240"/>
        <item x="230"/>
        <item x="365"/>
        <item x="361"/>
        <item x="74"/>
        <item x="192"/>
        <item x="62"/>
        <item x="105"/>
        <item x="101"/>
        <item x="98"/>
        <item x="163"/>
        <item x="263"/>
        <item x="178"/>
        <item x="142"/>
        <item x="188"/>
        <item x="300"/>
        <item x="78"/>
        <item x="344"/>
        <item x="301"/>
        <item x="307"/>
        <item x="305"/>
        <item x="287"/>
        <item x="136"/>
        <item x="44"/>
        <item x="49"/>
        <item x="116"/>
        <item x="278"/>
        <item x="253"/>
        <item x="42"/>
        <item x="40"/>
        <item x="152"/>
        <item x="38"/>
        <item x="43"/>
        <item x="53"/>
        <item x="36"/>
        <item x="155"/>
        <item x="280"/>
        <item x="369"/>
        <item x="75"/>
        <item x="102"/>
        <item x="81"/>
        <item x="103"/>
        <item x="97"/>
        <item x="37"/>
        <item x="335"/>
        <item x="30"/>
        <item x="28"/>
        <item x="327"/>
        <item x="359"/>
        <item x="347"/>
        <item x="367"/>
        <item x="339"/>
        <item x="302"/>
        <item x="326"/>
        <item x="154"/>
        <item x="247"/>
        <item x="26"/>
        <item x="18"/>
        <item x="66"/>
        <item x="19"/>
        <item x="61"/>
        <item x="135"/>
        <item x="160"/>
        <item x="52"/>
        <item x="100"/>
        <item x="51"/>
        <item x="50"/>
        <item x="80"/>
        <item x="88"/>
        <item x="277"/>
        <item x="275"/>
        <item m="1" x="936"/>
        <item x="39"/>
        <item x="182"/>
        <item x="57"/>
        <item m="1" x="929"/>
        <item x="174"/>
        <item x="67"/>
        <item x="193"/>
        <item m="1" x="919"/>
        <item x="70"/>
        <item x="138"/>
        <item x="64"/>
        <item x="237"/>
        <item x="16"/>
        <item x="12"/>
        <item x="13"/>
        <item x="11"/>
        <item x="9"/>
        <item x="10"/>
        <item x="79"/>
        <item x="338"/>
        <item x="291"/>
        <item x="29"/>
        <item x="128"/>
        <item x="84"/>
        <item x="83"/>
        <item x="90"/>
        <item x="73"/>
        <item x="134"/>
        <item x="224"/>
        <item x="266"/>
        <item x="168"/>
        <item x="72"/>
        <item x="166"/>
        <item x="35"/>
        <item x="34"/>
        <item x="357"/>
        <item x="157"/>
        <item x="17"/>
        <item x="22"/>
        <item x="202"/>
        <item x="133"/>
        <item x="197"/>
        <item x="350"/>
        <item x="368"/>
        <item x="137"/>
        <item x="342"/>
        <item x="141"/>
        <item x="165"/>
        <item x="23"/>
        <item x="21"/>
        <item x="309"/>
        <item x="114"/>
        <item x="298"/>
        <item x="123"/>
        <item x="231"/>
        <item x="274"/>
        <item x="221"/>
        <item x="320"/>
        <item x="244"/>
        <item x="366"/>
        <item x="324"/>
        <item x="256"/>
        <item x="254"/>
        <item x="318"/>
        <item x="218"/>
        <item x="225"/>
        <item x="211"/>
        <item x="321"/>
        <item x="364"/>
        <item x="265"/>
        <item x="161"/>
        <item x="227"/>
        <item x="99"/>
        <item x="195"/>
        <item x="217"/>
        <item x="228"/>
        <item x="258"/>
        <item x="362"/>
        <item x="316"/>
        <item x="353"/>
        <item x="294"/>
        <item x="255"/>
        <item x="208"/>
        <item x="214"/>
        <item x="314"/>
        <item x="322"/>
        <item x="204"/>
        <item x="349"/>
        <item x="332"/>
        <item x="340"/>
        <item x="216"/>
        <item x="239"/>
        <item x="223"/>
        <item x="355"/>
        <item x="328"/>
        <item x="156"/>
        <item x="243"/>
        <item x="333"/>
        <item x="191"/>
        <item x="317"/>
        <item x="238"/>
        <item x="229"/>
        <item x="209"/>
        <item x="151"/>
        <item x="20"/>
        <item x="643"/>
        <item x="173"/>
        <item x="234"/>
        <item x="177"/>
        <item x="164"/>
        <item m="1" x="911"/>
        <item x="576"/>
        <item m="1" x="912"/>
        <item x="341"/>
        <item x="356"/>
        <item x="252"/>
        <item x="269"/>
        <item x="212"/>
        <item x="360"/>
        <item x="257"/>
        <item x="203"/>
        <item x="118"/>
        <item x="236"/>
        <item x="181"/>
        <item x="210"/>
        <item x="299"/>
        <item x="226"/>
        <item x="358"/>
        <item x="262"/>
        <item x="288"/>
        <item x="200"/>
        <item x="348"/>
        <item x="310"/>
        <item x="213"/>
        <item x="303"/>
        <item x="319"/>
        <item x="286"/>
        <item x="169"/>
        <item x="308"/>
        <item x="259"/>
        <item x="311"/>
        <item x="293"/>
        <item x="250"/>
        <item x="249"/>
        <item x="285"/>
        <item x="313"/>
        <item x="184"/>
        <item x="159"/>
        <item x="183"/>
        <item x="150"/>
        <item x="289"/>
        <item x="153"/>
        <item x="330"/>
        <item x="279"/>
        <item x="194"/>
        <item x="271"/>
        <item x="185"/>
        <item x="146"/>
        <item x="82"/>
        <item x="60"/>
        <item x="176"/>
        <item x="107"/>
        <item x="304"/>
        <item x="284"/>
        <item x="46"/>
        <item x="120"/>
        <item x="113"/>
        <item x="93"/>
        <item x="108"/>
        <item x="140"/>
        <item x="110"/>
        <item x="91"/>
        <item x="345"/>
        <item x="346"/>
        <item x="306"/>
        <item x="175"/>
        <item x="144"/>
        <item x="158"/>
        <item x="92"/>
        <item x="54"/>
        <item x="215"/>
        <item x="272"/>
        <item x="282"/>
        <item x="106"/>
        <item x="117"/>
        <item x="325"/>
        <item x="148"/>
        <item x="180"/>
        <item x="179"/>
        <item x="109"/>
        <item x="115"/>
        <item x="112"/>
        <item x="127"/>
        <item x="33"/>
        <item x="186"/>
        <item m="1" x="892"/>
        <item x="569"/>
        <item m="1" x="893"/>
        <item m="1" x="935"/>
        <item x="574"/>
        <item m="1" x="942"/>
        <item x="143"/>
        <item x="59"/>
        <item x="264"/>
        <item x="281"/>
        <item x="45"/>
        <item x="312"/>
        <item x="246"/>
        <item x="1"/>
        <item x="3"/>
        <item x="2"/>
        <item x="6"/>
        <item x="8"/>
        <item x="7"/>
        <item x="5"/>
        <item x="4"/>
        <item x="337"/>
        <item x="145"/>
        <item x="199"/>
        <item x="297"/>
        <item x="96"/>
        <item x="63"/>
        <item x="351"/>
        <item x="205"/>
        <item x="0"/>
        <item x="170"/>
        <item x="251"/>
        <item x="315"/>
        <item x="24"/>
        <item x="167"/>
        <item x="235"/>
        <item x="58"/>
        <item x="14"/>
        <item x="233"/>
        <item x="187"/>
        <item x="222"/>
        <item x="189"/>
        <item x="41"/>
        <item x="126"/>
        <item x="125"/>
        <item x="27"/>
        <item x="25"/>
        <item x="86"/>
        <item x="147"/>
        <item x="95"/>
        <item x="71"/>
        <item x="68"/>
        <item x="104"/>
        <item x="121"/>
        <item x="87"/>
        <item x="248"/>
        <item x="132"/>
        <item x="130"/>
        <item x="119"/>
        <item x="343"/>
        <item x="292"/>
        <item x="131"/>
        <item x="15"/>
        <item x="352"/>
        <item x="270"/>
        <item x="124"/>
        <item x="220"/>
        <item x="232"/>
        <item x="564"/>
        <item x="644"/>
        <item m="1" x="930"/>
        <item x="646"/>
        <item x="647"/>
        <item x="371"/>
        <item x="372"/>
        <item x="373"/>
        <item x="374"/>
        <item x="375"/>
        <item x="376"/>
        <item m="1" x="902"/>
        <item m="1" x="933"/>
        <item m="1" x="920"/>
        <item m="1" x="921"/>
        <item m="1" x="934"/>
        <item m="1" x="922"/>
        <item x="582"/>
        <item m="1" x="923"/>
        <item x="584"/>
        <item m="1" x="931"/>
        <item m="1" x="939"/>
        <item x="649"/>
        <item x="378"/>
        <item x="587"/>
        <item x="588"/>
        <item m="1" x="891"/>
        <item m="1" x="938"/>
        <item x="379"/>
        <item m="1" x="940"/>
        <item x="380"/>
        <item x="565"/>
        <item x="566"/>
        <item x="567"/>
        <item x="568"/>
        <item x="570"/>
        <item x="571"/>
        <item x="572"/>
        <item x="573"/>
        <item x="578"/>
        <item x="579"/>
        <item x="580"/>
        <item x="581"/>
        <item x="583"/>
        <item x="645"/>
        <item x="648"/>
        <item x="650"/>
        <item x="651"/>
        <item x="652"/>
        <item x="653"/>
        <item x="654"/>
        <item x="655"/>
        <item x="656"/>
        <item x="657"/>
        <item x="658"/>
        <item x="659"/>
        <item x="377"/>
        <item x="381"/>
        <item x="382"/>
        <item x="383"/>
        <item x="384"/>
        <item m="1" x="914"/>
        <item m="1" x="913"/>
        <item m="1" x="908"/>
        <item m="1" x="915"/>
        <item m="1" x="905"/>
        <item m="1" x="941"/>
        <item m="1" x="932"/>
        <item m="1" x="904"/>
        <item m="1" x="909"/>
        <item x="590"/>
        <item m="1" x="888"/>
        <item x="594"/>
        <item x="385"/>
        <item x="386"/>
        <item x="387"/>
        <item x="273"/>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575"/>
        <item x="585"/>
        <item x="586"/>
        <item x="589"/>
        <item x="591"/>
        <item x="388"/>
        <item x="389"/>
        <item x="390"/>
        <item x="391"/>
        <item x="392"/>
        <item x="393"/>
        <item x="394"/>
        <item x="395"/>
        <item x="396"/>
        <item x="602"/>
        <item x="596"/>
        <item x="597"/>
        <item x="598"/>
        <item x="688"/>
        <item x="592"/>
        <item x="397"/>
        <item x="398"/>
        <item x="399"/>
        <item x="400"/>
        <item x="401"/>
        <item x="689"/>
        <item x="690"/>
        <item x="691"/>
        <item x="692"/>
        <item x="693"/>
        <item x="694"/>
        <item x="593"/>
        <item x="595"/>
        <item x="599"/>
        <item x="402"/>
        <item x="600"/>
        <item x="601"/>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603"/>
        <item x="604"/>
        <item x="605"/>
        <item x="606"/>
        <item x="734"/>
        <item x="735"/>
        <item x="736"/>
        <item x="737"/>
        <item x="738"/>
        <item x="739"/>
        <item x="740"/>
        <item x="741"/>
        <item x="742"/>
        <item x="743"/>
        <item x="744"/>
        <item x="403"/>
        <item x="405"/>
        <item x="404"/>
        <item x="406"/>
        <item x="407"/>
        <item x="408"/>
        <item x="409"/>
        <item x="410"/>
        <item x="411"/>
        <item x="412"/>
        <item x="745"/>
        <item x="746"/>
        <item x="747"/>
        <item x="748"/>
        <item x="749"/>
        <item x="750"/>
        <item x="751"/>
        <item x="752"/>
        <item x="753"/>
        <item x="754"/>
        <item x="755"/>
        <item x="756"/>
        <item x="757"/>
        <item x="758"/>
        <item x="413"/>
        <item x="414"/>
        <item x="415"/>
        <item x="416"/>
        <item x="607"/>
        <item x="608"/>
        <item x="609"/>
        <item x="610"/>
        <item x="759"/>
        <item x="760"/>
        <item x="761"/>
        <item x="762"/>
        <item x="763"/>
        <item x="764"/>
        <item x="419"/>
        <item m="1" x="943"/>
        <item x="420"/>
        <item x="421"/>
        <item x="422"/>
        <item x="423"/>
        <item x="424"/>
        <item x="425"/>
        <item x="611"/>
        <item x="612"/>
        <item x="613"/>
        <item x="765"/>
        <item x="614"/>
        <item x="426"/>
        <item x="524"/>
        <item x="766"/>
        <item x="767"/>
        <item x="768"/>
        <item x="769"/>
        <item x="417"/>
        <item x="418"/>
        <item x="770"/>
        <item x="771"/>
        <item x="427"/>
        <item x="428"/>
        <item x="429"/>
        <item x="430"/>
        <item x="431"/>
        <item x="432"/>
        <item x="433"/>
        <item x="434"/>
        <item x="435"/>
        <item x="436"/>
        <item x="615"/>
        <item x="616"/>
        <item x="772"/>
        <item x="773"/>
        <item x="774"/>
        <item x="775"/>
        <item x="617"/>
        <item x="618"/>
        <item x="619"/>
        <item x="620"/>
        <item x="621"/>
        <item x="776"/>
        <item x="777"/>
        <item x="778"/>
        <item x="779"/>
        <item x="780"/>
        <item x="781"/>
        <item x="782"/>
        <item x="783"/>
        <item x="784"/>
        <item x="641"/>
        <item x="437"/>
        <item x="438"/>
        <item x="622"/>
        <item x="785"/>
        <item x="786"/>
        <item x="787"/>
        <item x="788"/>
        <item x="789"/>
        <item x="790"/>
        <item x="791"/>
        <item x="439"/>
        <item x="440"/>
        <item x="441"/>
        <item x="623"/>
        <item x="792"/>
        <item x="793"/>
        <item x="794"/>
        <item x="795"/>
        <item x="796"/>
        <item x="797"/>
        <item x="798"/>
        <item x="799"/>
        <item x="800"/>
        <item x="801"/>
        <item x="802"/>
        <item x="803"/>
        <item x="804"/>
        <item x="805"/>
        <item x="806"/>
        <item x="807"/>
        <item x="442"/>
        <item x="443"/>
        <item x="444"/>
        <item x="445"/>
        <item x="446"/>
        <item x="447"/>
        <item x="448"/>
        <item x="449"/>
        <item x="450"/>
        <item x="451"/>
        <item x="452"/>
        <item x="453"/>
        <item x="454"/>
        <item x="455"/>
        <item x="624"/>
        <item x="625"/>
        <item x="808"/>
        <item x="809"/>
        <item x="810"/>
        <item x="811"/>
        <item x="812"/>
        <item x="813"/>
        <item x="461"/>
        <item x="457"/>
        <item x="462"/>
        <item x="456"/>
        <item x="458"/>
        <item x="459"/>
        <item x="460"/>
        <item x="626"/>
        <item x="627"/>
        <item x="814"/>
        <item x="815"/>
        <item x="816"/>
        <item x="817"/>
        <item x="818"/>
        <item x="819"/>
        <item x="820"/>
        <item x="821"/>
        <item x="822"/>
        <item x="823"/>
        <item x="824"/>
        <item x="825"/>
        <item x="826"/>
        <item x="827"/>
        <item x="828"/>
        <item x="829"/>
        <item x="830"/>
        <item x="831"/>
        <item x="463"/>
        <item x="464"/>
        <item x="832"/>
        <item x="833"/>
        <item x="834"/>
        <item x="835"/>
        <item m="1" x="897"/>
        <item x="837"/>
        <item m="1" x="895"/>
        <item x="838"/>
        <item x="839"/>
        <item x="465"/>
        <item x="466"/>
        <item x="467"/>
        <item x="468"/>
        <item x="469"/>
        <item x="470"/>
        <item x="471"/>
        <item x="472"/>
        <item x="473"/>
        <item x="628"/>
        <item x="629"/>
        <item x="630"/>
        <item x="631"/>
        <item x="632"/>
        <item x="836"/>
        <item x="840"/>
        <item x="841"/>
        <item x="842"/>
        <item x="843"/>
        <item x="844"/>
        <item x="845"/>
        <item x="846"/>
        <item x="847"/>
        <item x="848"/>
        <item x="849"/>
        <item x="850"/>
        <item x="851"/>
        <item x="852"/>
        <item x="853"/>
        <item x="854"/>
        <item x="855"/>
        <item x="474"/>
        <item x="856"/>
        <item x="857"/>
        <item x="858"/>
        <item x="859"/>
        <item x="860"/>
        <item x="861"/>
        <item x="862"/>
        <item x="863"/>
        <item x="864"/>
        <item x="865"/>
        <item x="866"/>
        <item x="867"/>
        <item x="868"/>
        <item x="869"/>
        <item x="870"/>
        <item x="871"/>
        <item x="872"/>
        <item x="873"/>
        <item x="475"/>
        <item x="476"/>
        <item x="477"/>
        <item x="478"/>
        <item x="479"/>
        <item x="480"/>
        <item x="481"/>
        <item x="633"/>
        <item x="874"/>
        <item x="875"/>
        <item x="876"/>
        <item x="877"/>
        <item x="878"/>
        <item x="879"/>
        <item x="880"/>
        <item x="881"/>
        <item x="882"/>
        <item x="883"/>
        <item x="884"/>
        <item x="885"/>
        <item m="1" x="945"/>
        <item m="1" x="890"/>
        <item x="485"/>
        <item m="1" x="898"/>
        <item m="1" x="906"/>
        <item m="1" x="947"/>
        <item x="490"/>
        <item x="491"/>
        <item x="492"/>
        <item m="1" x="903"/>
        <item m="1" x="889"/>
        <item m="1" x="918"/>
        <item m="1" x="926"/>
        <item m="1" x="927"/>
        <item m="1" x="896"/>
        <item m="1" x="900"/>
        <item m="1" x="917"/>
        <item m="1" x="907"/>
        <item m="1" x="937"/>
        <item m="1" x="925"/>
        <item m="1" x="924"/>
        <item m="1" x="946"/>
        <item x="482"/>
        <item x="483"/>
        <item x="484"/>
        <item m="1" x="894"/>
        <item m="1" x="916"/>
        <item x="489"/>
        <item x="493"/>
        <item x="494"/>
        <item x="495"/>
        <item x="496"/>
        <item x="497"/>
        <item x="498"/>
        <item x="499"/>
        <item x="500"/>
        <item x="501"/>
        <item x="502"/>
        <item x="503"/>
        <item x="504"/>
        <item x="505"/>
        <item x="634"/>
        <item x="635"/>
        <item x="636"/>
        <item x="637"/>
        <item x="638"/>
        <item x="886"/>
        <item x="887"/>
        <item x="506"/>
        <item x="507"/>
        <item x="508"/>
        <item x="509"/>
        <item x="486"/>
        <item x="487"/>
        <item x="488"/>
        <item x="642"/>
        <item m="1" x="901"/>
        <item x="512"/>
        <item x="513"/>
        <item x="514"/>
        <item x="515"/>
        <item m="1" x="899"/>
        <item x="516"/>
        <item x="517"/>
        <item x="518"/>
        <item x="519"/>
        <item x="520"/>
        <item x="521"/>
        <item x="522"/>
        <item x="523"/>
        <item x="525"/>
        <item x="526"/>
        <item x="527"/>
        <item x="528"/>
        <item x="529"/>
        <item x="530"/>
        <item x="531"/>
        <item x="532"/>
        <item x="533"/>
        <item x="534"/>
        <item x="535"/>
        <item x="510"/>
        <item x="511"/>
        <item x="639"/>
        <item x="640"/>
        <item x="536"/>
        <item x="537"/>
        <item x="538"/>
        <item x="539"/>
        <item x="540"/>
        <item x="541"/>
        <item x="542"/>
        <item x="543"/>
        <item m="1" x="928"/>
        <item m="1" x="944"/>
        <item x="545"/>
        <item x="546"/>
        <item x="547"/>
        <item x="548"/>
        <item m="1" x="910"/>
        <item x="549"/>
        <item x="550"/>
        <item x="551"/>
        <item x="552"/>
        <item x="553"/>
        <item x="554"/>
        <item x="555"/>
        <item x="556"/>
        <item x="557"/>
        <item x="558"/>
        <item x="559"/>
        <item x="560"/>
        <item x="561"/>
        <item x="562"/>
        <item x="563"/>
        <item x="54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451">
        <item x="0"/>
        <item m="1" x="385"/>
        <item m="1" x="417"/>
        <item m="1" x="387"/>
        <item x="1"/>
        <item x="3"/>
        <item m="1" x="419"/>
        <item m="1" x="389"/>
        <item x="2"/>
        <item m="1" x="421"/>
        <item m="1" x="391"/>
        <item x="4"/>
        <item m="1" x="426"/>
        <item m="1" x="395"/>
        <item x="5"/>
        <item m="1" x="430"/>
        <item m="1" x="399"/>
        <item x="6"/>
        <item x="8"/>
        <item m="1" x="434"/>
        <item m="1" x="401"/>
        <item x="7"/>
        <item x="9"/>
        <item m="1" x="438"/>
        <item m="1" x="404"/>
        <item x="10"/>
        <item x="12"/>
        <item m="1" x="443"/>
        <item m="1" x="408"/>
        <item x="11"/>
        <item m="1" x="447"/>
        <item m="1" x="411"/>
        <item x="13"/>
        <item x="15"/>
        <item m="1" x="449"/>
        <item m="1" x="413"/>
        <item x="14"/>
        <item m="1" x="450"/>
        <item m="1" x="414"/>
        <item x="16"/>
        <item m="1" x="416"/>
        <item m="1" x="386"/>
        <item x="17"/>
        <item m="1" x="418"/>
        <item m="1" x="388"/>
        <item x="18"/>
        <item m="1" x="420"/>
        <item m="1" x="390"/>
        <item x="19"/>
        <item m="1" x="422"/>
        <item m="1" x="392"/>
        <item x="20"/>
        <item x="21"/>
        <item m="1" x="427"/>
        <item m="1" x="396"/>
        <item x="22"/>
        <item x="24"/>
        <item m="1" x="423"/>
        <item m="1" x="393"/>
        <item m="1" x="431"/>
        <item m="1" x="400"/>
        <item x="23"/>
        <item m="1" x="435"/>
        <item m="1" x="402"/>
        <item x="32"/>
        <item m="1" x="441"/>
        <item m="1" x="405"/>
        <item m="1" x="442"/>
        <item m="1" x="406"/>
        <item m="1" x="444"/>
        <item m="1" x="409"/>
        <item x="36"/>
        <item m="1" x="410"/>
        <item x="37"/>
        <item x="38"/>
        <item x="28"/>
        <item m="1" x="424"/>
        <item m="1" x="394"/>
        <item m="1" x="428"/>
        <item m="1" x="397"/>
        <item x="26"/>
        <item m="1" x="398"/>
        <item x="27"/>
        <item x="29"/>
        <item m="1" x="432"/>
        <item x="25"/>
        <item x="30"/>
        <item x="31"/>
        <item m="1" x="436"/>
        <item m="1" x="403"/>
        <item m="1" x="439"/>
        <item x="34"/>
        <item x="33"/>
        <item x="320"/>
        <item x="35"/>
        <item m="1" x="407"/>
        <item x="314"/>
        <item x="46"/>
        <item m="1" x="446"/>
        <item x="39"/>
        <item x="41"/>
        <item x="40"/>
        <item x="315"/>
        <item x="251"/>
        <item x="316"/>
        <item x="43"/>
        <item x="42"/>
        <item m="1" x="429"/>
        <item x="252"/>
        <item x="319"/>
        <item m="1" x="433"/>
        <item x="44"/>
        <item x="45"/>
        <item x="47"/>
        <item x="331"/>
        <item x="48"/>
        <item x="317"/>
        <item x="318"/>
        <item x="323"/>
        <item x="50"/>
        <item x="51"/>
        <item x="49"/>
        <item m="1" x="445"/>
        <item x="329"/>
        <item x="253"/>
        <item x="321"/>
        <item x="52"/>
        <item x="322"/>
        <item x="324"/>
        <item x="57"/>
        <item x="54"/>
        <item x="53"/>
        <item x="332"/>
        <item x="55"/>
        <item x="56"/>
        <item m="1" x="415"/>
        <item x="58"/>
        <item x="325"/>
        <item x="326"/>
        <item x="327"/>
        <item x="60"/>
        <item x="59"/>
        <item x="63"/>
        <item x="65"/>
        <item x="328"/>
        <item x="61"/>
        <item x="330"/>
        <item x="62"/>
        <item x="64"/>
        <item x="66"/>
        <item x="67"/>
        <item x="68"/>
        <item m="1" x="448"/>
        <item x="69"/>
        <item x="70"/>
        <item m="1" x="412"/>
        <item x="71"/>
        <item x="72"/>
        <item x="334"/>
        <item x="73"/>
        <item x="333"/>
        <item x="74"/>
        <item x="335"/>
        <item x="336"/>
        <item x="75"/>
        <item m="1" x="440"/>
        <item x="257"/>
        <item x="254"/>
        <item x="337"/>
        <item x="79"/>
        <item x="76"/>
        <item x="77"/>
        <item x="78"/>
        <item x="255"/>
        <item x="80"/>
        <item x="81"/>
        <item x="82"/>
        <item x="256"/>
        <item x="83"/>
        <item x="84"/>
        <item x="85"/>
        <item x="86"/>
        <item x="258"/>
        <item x="87"/>
        <item x="338"/>
        <item x="88"/>
        <item x="89"/>
        <item x="259"/>
        <item x="340"/>
        <item x="260"/>
        <item x="339"/>
        <item x="91"/>
        <item x="90"/>
        <item x="261"/>
        <item x="92"/>
        <item x="93"/>
        <item x="94"/>
        <item x="95"/>
        <item x="341"/>
        <item x="96"/>
        <item x="97"/>
        <item x="262"/>
        <item x="98"/>
        <item x="99"/>
        <item x="346"/>
        <item x="342"/>
        <item x="100"/>
        <item x="343"/>
        <item x="101"/>
        <item x="110"/>
        <item x="102"/>
        <item x="345"/>
        <item x="263"/>
        <item x="265"/>
        <item x="103"/>
        <item x="104"/>
        <item x="344"/>
        <item x="105"/>
        <item x="352"/>
        <item x="106"/>
        <item x="107"/>
        <item x="347"/>
        <item x="108"/>
        <item x="264"/>
        <item x="351"/>
        <item x="353"/>
        <item x="348"/>
        <item x="349"/>
        <item x="109"/>
        <item x="350"/>
        <item x="266"/>
        <item x="269"/>
        <item x="355"/>
        <item x="267"/>
        <item x="111"/>
        <item x="112"/>
        <item x="354"/>
        <item x="268"/>
        <item x="113"/>
        <item x="274"/>
        <item x="114"/>
        <item x="115"/>
        <item x="116"/>
        <item x="117"/>
        <item x="270"/>
        <item x="135"/>
        <item x="271"/>
        <item x="118"/>
        <item x="119"/>
        <item x="120"/>
        <item x="121"/>
        <item x="122"/>
        <item x="138"/>
        <item x="356"/>
        <item x="123"/>
        <item x="124"/>
        <item x="125"/>
        <item x="273"/>
        <item x="272"/>
        <item x="126"/>
        <item x="127"/>
        <item x="282"/>
        <item x="128"/>
        <item x="129"/>
        <item x="131"/>
        <item x="130"/>
        <item x="360"/>
        <item x="133"/>
        <item x="359"/>
        <item x="132"/>
        <item x="134"/>
        <item x="145"/>
        <item x="137"/>
        <item x="136"/>
        <item x="358"/>
        <item x="140"/>
        <item x="139"/>
        <item x="275"/>
        <item x="276"/>
        <item x="277"/>
        <item x="357"/>
        <item x="141"/>
        <item x="278"/>
        <item x="279"/>
        <item x="142"/>
        <item x="280"/>
        <item x="143"/>
        <item x="287"/>
        <item x="281"/>
        <item x="361"/>
        <item x="283"/>
        <item x="364"/>
        <item x="363"/>
        <item x="144"/>
        <item x="362"/>
        <item x="365"/>
        <item x="146"/>
        <item x="284"/>
        <item x="147"/>
        <item x="288"/>
        <item x="148"/>
        <item x="149"/>
        <item x="151"/>
        <item x="150"/>
        <item x="289"/>
        <item x="153"/>
        <item x="152"/>
        <item x="285"/>
        <item x="286"/>
        <item x="165"/>
        <item x="154"/>
        <item x="155"/>
        <item x="366"/>
        <item x="290"/>
        <item x="291"/>
        <item x="157"/>
        <item x="156"/>
        <item x="158"/>
        <item x="159"/>
        <item x="293"/>
        <item x="370"/>
        <item x="160"/>
        <item x="292"/>
        <item x="367"/>
        <item x="297"/>
        <item x="368"/>
        <item x="369"/>
        <item x="301"/>
        <item x="161"/>
        <item x="294"/>
        <item x="295"/>
        <item x="163"/>
        <item x="164"/>
        <item x="296"/>
        <item x="166"/>
        <item x="167"/>
        <item x="162"/>
        <item x="168"/>
        <item x="169"/>
        <item x="170"/>
        <item x="371"/>
        <item x="171"/>
        <item x="372"/>
        <item x="373"/>
        <item x="299"/>
        <item x="298"/>
        <item x="172"/>
        <item x="307"/>
        <item x="300"/>
        <item x="374"/>
        <item x="174"/>
        <item x="375"/>
        <item x="377"/>
        <item x="173"/>
        <item x="175"/>
        <item x="176"/>
        <item x="178"/>
        <item x="177"/>
        <item x="187"/>
        <item x="302"/>
        <item x="303"/>
        <item x="378"/>
        <item x="179"/>
        <item x="304"/>
        <item x="376"/>
        <item x="305"/>
        <item x="306"/>
        <item x="182"/>
        <item x="181"/>
        <item x="180"/>
        <item x="191"/>
        <item x="379"/>
        <item x="183"/>
        <item x="380"/>
        <item x="310"/>
        <item x="193"/>
        <item x="308"/>
        <item x="382"/>
        <item x="184"/>
        <item x="381"/>
        <item x="186"/>
        <item x="185"/>
        <item x="188"/>
        <item x="198"/>
        <item x="199"/>
        <item x="309"/>
        <item x="384"/>
        <item x="383"/>
        <item x="189"/>
        <item x="190"/>
        <item x="197"/>
        <item x="201"/>
        <item x="312"/>
        <item x="313"/>
        <item x="311"/>
        <item x="206"/>
        <item x="208"/>
        <item x="192"/>
        <item m="1" x="425"/>
        <item x="195"/>
        <item x="194"/>
        <item x="213"/>
        <item x="196"/>
        <item x="218"/>
        <item x="200"/>
        <item x="219"/>
        <item x="220"/>
        <item x="226"/>
        <item x="203"/>
        <item x="202"/>
        <item x="204"/>
        <item x="205"/>
        <item x="210"/>
        <item x="207"/>
        <item x="211"/>
        <item x="212"/>
        <item x="209"/>
        <item x="232"/>
        <item x="214"/>
        <item x="215"/>
        <item x="233"/>
        <item x="231"/>
        <item x="235"/>
        <item x="216"/>
        <item x="221"/>
        <item x="222"/>
        <item x="217"/>
        <item m="1" x="437"/>
        <item x="242"/>
        <item x="225"/>
        <item x="223"/>
        <item x="239"/>
        <item x="224"/>
        <item x="243"/>
        <item x="240"/>
        <item x="246"/>
        <item x="241"/>
        <item x="227"/>
        <item x="248"/>
        <item x="228"/>
        <item x="249"/>
        <item x="230"/>
        <item x="229"/>
        <item x="234"/>
        <item x="238"/>
        <item x="237"/>
        <item x="236"/>
        <item x="244"/>
        <item x="245"/>
        <item x="247"/>
        <item x="250"/>
      </items>
      <extLst>
        <ext xmlns:x14="http://schemas.microsoft.com/office/spreadsheetml/2009/9/main" uri="{2946ED86-A175-432a-8AC1-64E0C546D7DE}">
          <x14:pivotField fillDownLabels="1"/>
        </ext>
      </extLst>
    </pivotField>
  </pivotFields>
  <rowFields count="7">
    <field x="13"/>
    <field x="37"/>
    <field x="6"/>
    <field x="2"/>
    <field x="14"/>
    <field x="9"/>
    <field x="10"/>
  </rowFields>
  <rowItems count="425">
    <i>
      <x/>
      <x v="215"/>
      <x v="19"/>
      <x v="933"/>
      <x v="509"/>
      <x v="17"/>
      <x v="470"/>
    </i>
    <i r="1">
      <x v="253"/>
      <x v="872"/>
      <x v="1316"/>
      <x v="539"/>
      <x v="99"/>
      <x v="554"/>
    </i>
    <i r="1">
      <x v="262"/>
      <x v="792"/>
      <x v="1360"/>
      <x v="539"/>
      <x v="99"/>
      <x v="554"/>
    </i>
    <i r="2">
      <x v="839"/>
      <x v="1361"/>
      <x v="539"/>
      <x v="99"/>
      <x v="554"/>
    </i>
    <i r="2">
      <x v="897"/>
      <x v="1356"/>
      <x v="539"/>
      <x v="99"/>
      <x v="554"/>
    </i>
    <i r="2">
      <x v="898"/>
      <x v="1357"/>
      <x v="539"/>
      <x v="99"/>
      <x v="554"/>
    </i>
    <i r="2">
      <x v="899"/>
      <x v="1358"/>
      <x v="539"/>
      <x v="99"/>
      <x v="554"/>
    </i>
    <i r="1">
      <x v="265"/>
      <x v="900"/>
      <x v="1359"/>
      <x v="539"/>
      <x v="99"/>
      <x v="554"/>
    </i>
    <i r="1">
      <x v="266"/>
      <x v="934"/>
      <x v="1433"/>
      <x v="539"/>
      <x v="99"/>
      <x v="554"/>
    </i>
    <i r="2">
      <x v="935"/>
      <x v="1405"/>
      <x v="539"/>
      <x v="99"/>
      <x v="554"/>
    </i>
    <i r="1">
      <x v="268"/>
      <x v="933"/>
      <x v="1404"/>
      <x v="539"/>
      <x v="99"/>
      <x v="554"/>
    </i>
    <i r="1">
      <x v="271"/>
      <x v="932"/>
      <x v="1432"/>
      <x v="539"/>
      <x v="99"/>
      <x v="554"/>
    </i>
    <i r="1">
      <x v="274"/>
      <x v="931"/>
      <x v="1403"/>
      <x v="539"/>
      <x v="99"/>
      <x v="554"/>
    </i>
    <i r="1">
      <x v="275"/>
      <x v="930"/>
      <x v="1402"/>
      <x v="539"/>
      <x v="99"/>
      <x v="554"/>
    </i>
    <i r="1">
      <x v="276"/>
      <x v="871"/>
      <x v="1400"/>
      <x v="539"/>
      <x v="99"/>
      <x v="554"/>
    </i>
    <i r="1">
      <x v="277"/>
      <x v="836"/>
      <x v="1438"/>
      <x v="539"/>
      <x v="99"/>
      <x v="554"/>
    </i>
    <i r="3">
      <x v="1439"/>
      <x v="539"/>
      <x v="99"/>
      <x v="554"/>
    </i>
    <i r="2">
      <x v="927"/>
      <x v="1397"/>
      <x v="539"/>
      <x v="99"/>
      <x v="554"/>
    </i>
    <i r="1">
      <x v="279"/>
      <x v="949"/>
      <x v="1440"/>
      <x v="539"/>
      <x v="99"/>
      <x v="554"/>
    </i>
    <i r="1">
      <x v="280"/>
      <x v="929"/>
      <x v="1401"/>
      <x v="539"/>
      <x v="99"/>
      <x v="554"/>
    </i>
    <i r="1">
      <x v="283"/>
      <x v="928"/>
      <x v="1398"/>
      <x v="539"/>
      <x v="99"/>
      <x v="554"/>
    </i>
    <i r="1">
      <x v="284"/>
      <x v="928"/>
      <x v="1399"/>
      <x v="539"/>
      <x v="99"/>
      <x v="554"/>
    </i>
    <i r="1">
      <x v="288"/>
      <x v="383"/>
      <x v="1441"/>
      <x v="539"/>
      <x v="99"/>
      <x v="554"/>
    </i>
    <i r="2">
      <x v="950"/>
      <x v="1442"/>
      <x v="539"/>
      <x v="99"/>
      <x v="554"/>
    </i>
    <i r="1">
      <x v="289"/>
      <x v="949"/>
      <x v="1508"/>
      <x v="539"/>
      <x v="99"/>
      <x v="554"/>
    </i>
    <i r="2">
      <x v="988"/>
      <x v="1507"/>
      <x v="539"/>
      <x v="99"/>
      <x v="554"/>
    </i>
    <i r="2">
      <x v="989"/>
      <x v="1509"/>
      <x v="539"/>
      <x v="99"/>
      <x v="554"/>
    </i>
    <i r="1">
      <x v="292"/>
      <x v="665"/>
      <x v="1510"/>
      <x v="539"/>
      <x v="99"/>
      <x v="554"/>
    </i>
    <i r="3">
      <x v="1511"/>
      <x v="539"/>
      <x v="99"/>
      <x v="554"/>
    </i>
    <i r="1">
      <x v="315"/>
      <x v="383"/>
      <x v="1605"/>
      <x v="539"/>
      <x v="99"/>
      <x v="554"/>
    </i>
    <i r="2">
      <x v="988"/>
      <x v="1606"/>
      <x v="539"/>
      <x v="99"/>
      <x v="554"/>
    </i>
    <i r="2">
      <x v="989"/>
      <x v="1608"/>
      <x v="539"/>
      <x v="99"/>
      <x v="554"/>
    </i>
    <i r="2">
      <x v="1047"/>
      <x v="1595"/>
      <x v="539"/>
      <x v="99"/>
      <x v="554"/>
    </i>
    <i r="2">
      <x v="1048"/>
      <x v="1596"/>
      <x v="539"/>
      <x v="99"/>
      <x v="554"/>
    </i>
    <i r="2">
      <x v="1049"/>
      <x v="1597"/>
      <x v="539"/>
      <x v="99"/>
      <x v="554"/>
    </i>
    <i r="2">
      <x v="1050"/>
      <x v="1598"/>
      <x v="539"/>
      <x v="99"/>
      <x v="554"/>
    </i>
    <i r="2">
      <x v="1051"/>
      <x v="1599"/>
      <x v="539"/>
      <x v="99"/>
      <x v="554"/>
    </i>
    <i r="2">
      <x v="1052"/>
      <x v="1600"/>
      <x v="539"/>
      <x v="99"/>
      <x v="554"/>
    </i>
    <i r="2">
      <x v="1053"/>
      <x v="1601"/>
      <x v="539"/>
      <x v="99"/>
      <x v="554"/>
    </i>
    <i r="2">
      <x v="1054"/>
      <x v="1602"/>
      <x v="539"/>
      <x v="99"/>
      <x v="554"/>
    </i>
    <i r="3">
      <x v="1603"/>
      <x v="539"/>
      <x v="99"/>
      <x v="554"/>
    </i>
    <i r="2">
      <x v="1055"/>
      <x v="1604"/>
      <x v="539"/>
      <x v="99"/>
      <x v="554"/>
    </i>
    <i r="2">
      <x v="1056"/>
      <x v="1607"/>
      <x v="539"/>
      <x v="99"/>
      <x v="554"/>
    </i>
    <i r="2">
      <x v="1073"/>
      <x v="1664"/>
      <x v="539"/>
      <x v="99"/>
      <x v="554"/>
    </i>
    <i r="1">
      <x v="317"/>
      <x v="871"/>
      <x v="1665"/>
      <x v="539"/>
      <x v="99"/>
      <x v="554"/>
    </i>
    <i r="1">
      <x v="319"/>
      <x v="1106"/>
      <x v="1722"/>
      <x v="558"/>
      <x v="91"/>
      <x v="130"/>
    </i>
    <i r="1">
      <x v="321"/>
      <x v="19"/>
      <x v="1709"/>
      <x v="483"/>
      <x v="91"/>
      <x v="20"/>
    </i>
    <i r="2">
      <x v="21"/>
      <x v="1723"/>
      <x v="558"/>
      <x v="91"/>
      <x v="130"/>
    </i>
    <i r="2">
      <x v="836"/>
      <x v="1730"/>
      <x v="539"/>
      <x v="99"/>
      <x v="554"/>
    </i>
    <i r="1">
      <x v="322"/>
      <x v="837"/>
      <x v="1728"/>
      <x v="539"/>
      <x v="99"/>
      <x v="554"/>
    </i>
    <i r="1">
      <x v="323"/>
      <x v="1107"/>
      <x v="1729"/>
      <x v="539"/>
      <x v="99"/>
      <x v="554"/>
    </i>
    <i r="1">
      <x v="334"/>
      <x v="285"/>
      <x v="1739"/>
      <x v="709"/>
      <x v="30"/>
      <x v="73"/>
    </i>
    <i r="1">
      <x v="340"/>
      <x v="1157"/>
      <x v="1818"/>
      <x v="539"/>
      <x v="99"/>
      <x v="554"/>
    </i>
    <i r="2">
      <x v="1158"/>
      <x v="1819"/>
      <x v="539"/>
      <x v="99"/>
      <x v="554"/>
    </i>
    <i r="1">
      <x v="341"/>
      <x v="1159"/>
      <x v="1820"/>
      <x v="539"/>
      <x v="99"/>
      <x v="554"/>
    </i>
    <i r="1">
      <x v="343"/>
      <x v="30"/>
      <x v="1833"/>
      <x v="558"/>
      <x v="91"/>
      <x v="628"/>
    </i>
    <i r="2">
      <x v="1054"/>
      <x v="1822"/>
      <x v="539"/>
      <x v="99"/>
      <x v="554"/>
    </i>
    <i r="2">
      <x v="1073"/>
      <x v="1821"/>
      <x v="539"/>
      <x v="99"/>
      <x v="554"/>
    </i>
    <i r="2">
      <x v="1157"/>
      <x v="1823"/>
      <x v="539"/>
      <x v="99"/>
      <x v="554"/>
    </i>
    <i r="1">
      <x v="345"/>
      <x v="1203"/>
      <x v="1912"/>
      <x v="539"/>
      <x v="99"/>
      <x v="554"/>
    </i>
    <i r="1">
      <x v="346"/>
      <x v="1159"/>
      <x v="1913"/>
      <x v="539"/>
      <x v="99"/>
      <x v="554"/>
    </i>
    <i r="1">
      <x v="347"/>
      <x v="1053"/>
      <x v="1914"/>
      <x v="539"/>
      <x v="99"/>
      <x v="554"/>
    </i>
    <i r="2">
      <x v="1207"/>
      <x v="1920"/>
      <x v="539"/>
      <x v="99"/>
      <x v="554"/>
    </i>
    <i r="1">
      <x v="350"/>
      <x v="37"/>
      <x v="1799"/>
      <x v="730"/>
      <x v="27"/>
      <x v="668"/>
    </i>
    <i r="1">
      <x v="351"/>
      <x v="1158"/>
      <x v="1919"/>
      <x v="539"/>
      <x v="99"/>
      <x v="554"/>
    </i>
    <i r="1">
      <x v="352"/>
      <x v="1204"/>
      <x v="1915"/>
      <x v="539"/>
      <x v="99"/>
      <x v="554"/>
    </i>
    <i r="1">
      <x v="353"/>
      <x v="1205"/>
      <x v="1916"/>
      <x v="539"/>
      <x v="99"/>
      <x v="554"/>
    </i>
    <i r="1">
      <x v="354"/>
      <x v="285"/>
      <x v="1801"/>
      <x v="724"/>
      <x v="30"/>
      <x v="73"/>
    </i>
    <i r="1">
      <x v="356"/>
      <x v="1107"/>
      <x v="1917"/>
      <x v="539"/>
      <x v="99"/>
      <x v="554"/>
    </i>
    <i r="2">
      <x v="1211"/>
      <x v="1924"/>
      <x v="539"/>
      <x v="99"/>
      <x v="554"/>
    </i>
    <i r="1">
      <x v="358"/>
      <x v="1206"/>
      <x v="1918"/>
      <x v="539"/>
      <x v="99"/>
      <x v="554"/>
    </i>
    <i r="1">
      <x v="359"/>
      <x v="1208"/>
      <x v="1921"/>
      <x v="539"/>
      <x v="99"/>
      <x v="554"/>
    </i>
    <i r="1">
      <x v="360"/>
      <x v="1209"/>
      <x v="1922"/>
      <x v="539"/>
      <x v="99"/>
      <x v="554"/>
    </i>
    <i r="1">
      <x v="364"/>
      <x v="1210"/>
      <x v="1923"/>
      <x v="539"/>
      <x v="99"/>
      <x v="554"/>
    </i>
    <i r="1">
      <x v="370"/>
      <x v="40"/>
      <x v="2013"/>
      <x v="558"/>
      <x v="91"/>
      <x v="628"/>
    </i>
    <i r="2">
      <x v="1208"/>
      <x v="1987"/>
      <x v="539"/>
      <x v="99"/>
      <x v="554"/>
    </i>
    <i r="2">
      <x v="1250"/>
      <x v="1986"/>
      <x v="539"/>
      <x v="99"/>
      <x v="554"/>
    </i>
    <i r="2">
      <x v="1251"/>
      <x v="1988"/>
      <x v="539"/>
      <x v="99"/>
      <x v="554"/>
    </i>
    <i r="1">
      <x v="371"/>
      <x v="935"/>
      <x v="1989"/>
      <x v="539"/>
      <x v="99"/>
      <x v="554"/>
    </i>
    <i r="1">
      <x v="378"/>
      <x v="1210"/>
      <x v="2151"/>
      <x v="539"/>
      <x v="99"/>
      <x v="554"/>
    </i>
    <i r="2">
      <x v="1275"/>
      <x v="2152"/>
      <x v="539"/>
      <x v="99"/>
      <x v="554"/>
    </i>
    <i r="1">
      <x v="382"/>
      <x v="1273"/>
      <x v="2148"/>
      <x v="539"/>
      <x v="99"/>
      <x v="554"/>
    </i>
    <i r="1">
      <x v="383"/>
      <x v="1276"/>
      <x v="2154"/>
      <x v="539"/>
      <x v="99"/>
      <x v="554"/>
    </i>
    <i r="1">
      <x v="385"/>
      <x v="460"/>
      <x v="2159"/>
      <x v="656"/>
      <x v="115"/>
      <x v="609"/>
    </i>
    <i r="2">
      <x v="838"/>
      <x v="2153"/>
      <x v="539"/>
      <x v="99"/>
      <x v="554"/>
    </i>
    <i r="1">
      <x v="390"/>
      <x v="1273"/>
      <x v="2150"/>
      <x v="539"/>
      <x v="99"/>
      <x v="554"/>
    </i>
    <i r="2">
      <x v="1274"/>
      <x v="2149"/>
      <x v="539"/>
      <x v="99"/>
      <x v="554"/>
    </i>
    <i r="1">
      <x v="391"/>
      <x v="1277"/>
      <x v="2156"/>
      <x v="539"/>
      <x v="99"/>
      <x v="554"/>
    </i>
    <i r="1">
      <x v="393"/>
      <x v="838"/>
      <x v="2155"/>
      <x v="539"/>
      <x v="99"/>
      <x v="554"/>
    </i>
    <i r="1">
      <x v="395"/>
      <x v="1209"/>
      <x v="2212"/>
      <x v="539"/>
      <x v="99"/>
      <x v="554"/>
    </i>
    <i r="1">
      <x v="399"/>
      <x v="1287"/>
      <x v="2175"/>
      <x v="816"/>
      <x v="28"/>
      <x v="56"/>
    </i>
    <i r="1">
      <x v="400"/>
      <x v="290"/>
      <x v="2171"/>
      <x v="814"/>
      <x v="30"/>
      <x v="347"/>
    </i>
    <i r="2">
      <x v="1286"/>
      <x v="2172"/>
      <x v="815"/>
      <x v="28"/>
      <x v="69"/>
    </i>
    <i r="1">
      <x v="409"/>
      <x v="1307"/>
      <x v="2236"/>
      <x v="840"/>
      <x v="28"/>
      <x v="752"/>
    </i>
    <i r="1">
      <x v="411"/>
      <x v="344"/>
      <x v="2247"/>
      <x v="865"/>
      <x v="28"/>
      <x v="756"/>
    </i>
    <i r="1">
      <x v="412"/>
      <x v="1319"/>
      <x v="2293"/>
      <x v="872"/>
      <x v="4"/>
      <x v="5"/>
    </i>
    <i r="1">
      <x v="426"/>
      <x v="1143"/>
      <x v="2346"/>
      <x v="891"/>
      <x v="3"/>
      <x v="705"/>
    </i>
    <i r="2">
      <x v="1319"/>
      <x v="2351"/>
      <x v="604"/>
      <x v="4"/>
      <x v="5"/>
    </i>
    <i r="1">
      <x v="432"/>
      <x v="145"/>
      <x v="2365"/>
      <x v="901"/>
      <x v="30"/>
      <x v="67"/>
    </i>
    <i r="1">
      <x v="444"/>
      <x v="285"/>
      <x v="2412"/>
      <x v="919"/>
      <x v="30"/>
      <x v="73"/>
    </i>
    <i r="1">
      <x v="445"/>
      <x v="290"/>
      <x v="2411"/>
      <x v="918"/>
      <x v="30"/>
      <x v="818"/>
    </i>
    <i r="2">
      <x v="1214"/>
      <x v="2410"/>
      <x v="917"/>
      <x v="4"/>
      <x v="5"/>
    </i>
    <i r="1">
      <x v="446"/>
      <x v="1214"/>
      <x v="2409"/>
      <x v="917"/>
      <x v="4"/>
      <x v="5"/>
    </i>
    <i r="1">
      <x v="447"/>
      <x v="285"/>
      <x v="2427"/>
      <x v="919"/>
      <x v="30"/>
      <x v="73"/>
    </i>
    <i t="default">
      <x/>
    </i>
    <i>
      <x v="1"/>
      <x v="442"/>
      <x v="87"/>
      <x v="2380"/>
      <x v="906"/>
      <x v="7"/>
      <x v="235"/>
    </i>
    <i r="2">
      <x v="141"/>
      <x v="2377"/>
      <x v="903"/>
      <x v="13"/>
      <x v="707"/>
    </i>
    <i r="1">
      <x v="443"/>
      <x v="1399"/>
      <x v="2392"/>
      <x v="912"/>
      <x v="11"/>
      <x v="808"/>
    </i>
    <i r="1">
      <x v="448"/>
      <x v="1431"/>
      <x v="2428"/>
      <x v="930"/>
      <x v="7"/>
      <x v="699"/>
    </i>
    <i t="default">
      <x v="1"/>
    </i>
    <i>
      <x v="2"/>
      <x v="306"/>
      <x v="1108"/>
      <x v="1732"/>
      <x v="702"/>
      <x v="59"/>
      <x v="645"/>
    </i>
    <i r="1">
      <x v="309"/>
      <x v="630"/>
      <x v="1738"/>
      <x v="708"/>
      <x v="69"/>
      <x v="648"/>
    </i>
    <i r="1">
      <x v="370"/>
      <x v="1263"/>
      <x v="2107"/>
      <x v="793"/>
      <x v="68"/>
      <x v="741"/>
    </i>
    <i r="1">
      <x v="383"/>
      <x v="1300"/>
      <x v="2227"/>
      <x v="856"/>
      <x v="110"/>
      <x v="748"/>
    </i>
    <i r="1">
      <x v="384"/>
      <x v="1301"/>
      <x v="2228"/>
      <x v="834"/>
      <x v="124"/>
      <x v="749"/>
    </i>
    <i r="2">
      <x v="1350"/>
      <x v="2229"/>
      <x v="884"/>
      <x v="130"/>
      <x v="769"/>
    </i>
    <i r="2">
      <x v="1351"/>
      <x v="2229"/>
      <x v="885"/>
      <x v="131"/>
      <x v="770"/>
    </i>
    <i r="2">
      <x v="1352"/>
      <x v="2230"/>
      <x v="886"/>
      <x v="132"/>
      <x v="771"/>
    </i>
    <i r="2">
      <x v="1353"/>
      <x v="2230"/>
      <x v="886"/>
      <x v="133"/>
      <x v="772"/>
    </i>
    <i r="1">
      <x v="388"/>
      <x v="329"/>
      <x v="2235"/>
      <x v="839"/>
      <x v="125"/>
      <x v="751"/>
    </i>
    <i r="1">
      <x v="390"/>
      <x v="1299"/>
      <x v="2226"/>
      <x v="855"/>
      <x v="110"/>
      <x v="747"/>
    </i>
    <i r="2">
      <x v="1305"/>
      <x v="2233"/>
      <x v="859"/>
      <x v="110"/>
      <x v="750"/>
    </i>
    <i r="1">
      <x v="391"/>
      <x v="1306"/>
      <x v="2234"/>
      <x v="838"/>
      <x v="125"/>
      <x v="751"/>
    </i>
    <i r="2">
      <x v="1308"/>
      <x v="2237"/>
      <x v="860"/>
      <x v="70"/>
      <x v="753"/>
    </i>
    <i r="1">
      <x v="395"/>
      <x v="1313"/>
      <x v="2243"/>
      <x v="862"/>
      <x v="126"/>
      <x v="548"/>
    </i>
    <i r="2">
      <x v="1315"/>
      <x v="2250"/>
      <x v="868"/>
      <x v="128"/>
      <x v="758"/>
    </i>
    <i r="2">
      <x v="1316"/>
      <x v="2290"/>
      <x v="870"/>
      <x v="129"/>
      <x v="446"/>
    </i>
    <i r="2">
      <x v="1354"/>
      <x v="2242"/>
      <x v="862"/>
      <x v="126"/>
      <x v="773"/>
    </i>
    <i r="2">
      <x v="1355"/>
      <x v="2242"/>
      <x v="862"/>
      <x v="129"/>
      <x v="774"/>
    </i>
    <i r="2">
      <x v="1356"/>
      <x v="2242"/>
      <x v="862"/>
      <x v="134"/>
      <x v="775"/>
    </i>
    <i r="1">
      <x v="396"/>
      <x v="614"/>
      <x v="2248"/>
      <x v="866"/>
      <x v="126"/>
      <x v="757"/>
    </i>
    <i r="2">
      <x v="970"/>
      <x v="2249"/>
      <x v="867"/>
      <x v="134"/>
      <x v="777"/>
    </i>
    <i r="2">
      <x v="1318"/>
      <x v="2292"/>
      <x v="871"/>
      <x v="126"/>
      <x v="759"/>
    </i>
    <i r="2">
      <x v="1357"/>
      <x v="2249"/>
      <x v="867"/>
      <x v="126"/>
      <x v="776"/>
    </i>
    <i r="1">
      <x v="399"/>
      <x v="248"/>
      <x v="2289"/>
      <x v="869"/>
      <x v="125"/>
      <x v="457"/>
    </i>
    <i r="1">
      <x v="401"/>
      <x v="1348"/>
      <x v="2327"/>
      <x v="882"/>
      <x v="110"/>
      <x v="780"/>
    </i>
    <i r="1">
      <x v="403"/>
      <x v="1371"/>
      <x v="2347"/>
      <x v="892"/>
      <x v="126"/>
      <x v="786"/>
    </i>
    <i r="1">
      <x v="405"/>
      <x v="1371"/>
      <x v="2348"/>
      <x v="892"/>
      <x v="126"/>
      <x v="786"/>
    </i>
    <i r="1">
      <x v="406"/>
      <x v="1373"/>
      <x v="2353"/>
      <x v="895"/>
      <x v="133"/>
      <x v="788"/>
    </i>
    <i r="2">
      <x v="1402"/>
      <x v="2349"/>
      <x v="892"/>
      <x v="129"/>
      <x v="811"/>
    </i>
    <i r="2">
      <x v="1403"/>
      <x v="2349"/>
      <x v="892"/>
      <x v="134"/>
      <x v="812"/>
    </i>
    <i r="1">
      <x v="407"/>
      <x v="1378"/>
      <x v="2360"/>
      <x v="892"/>
      <x v="129"/>
      <x v="791"/>
    </i>
    <i r="2">
      <x v="1404"/>
      <x v="2359"/>
      <x v="892"/>
      <x v="129"/>
      <x v="813"/>
    </i>
    <i r="2">
      <x v="1405"/>
      <x v="2359"/>
      <x v="892"/>
      <x v="134"/>
      <x v="814"/>
    </i>
    <i r="1">
      <x v="408"/>
      <x v="613"/>
      <x v="2361"/>
      <x v="899"/>
      <x v="110"/>
      <x v="792"/>
    </i>
    <i r="2">
      <x v="1376"/>
      <x v="2358"/>
      <x v="898"/>
      <x v="69"/>
      <x v="790"/>
    </i>
    <i r="2">
      <x v="1379"/>
      <x v="2362"/>
      <x v="899"/>
      <x v="110"/>
      <x v="793"/>
    </i>
    <i r="1">
      <x v="409"/>
      <x v="1382"/>
      <x v="2366"/>
      <x v="892"/>
      <x v="126"/>
      <x v="795"/>
    </i>
    <i r="1">
      <x v="410"/>
      <x v="1381"/>
      <x v="2364"/>
      <x v="900"/>
      <x v="136"/>
      <x v="794"/>
    </i>
    <i r="2">
      <x v="1384"/>
      <x v="2369"/>
      <x v="892"/>
      <x v="126"/>
      <x v="796"/>
    </i>
    <i r="1">
      <x v="411"/>
      <x v="1385"/>
      <x v="2373"/>
      <x v="902"/>
      <x v="128"/>
      <x v="797"/>
    </i>
    <i r="2">
      <x v="1406"/>
      <x v="2368"/>
      <x v="892"/>
      <x v="126"/>
      <x v="815"/>
    </i>
    <i r="2">
      <x v="1407"/>
      <x v="2368"/>
      <x v="892"/>
      <x v="129"/>
      <x v="619"/>
    </i>
    <i r="1">
      <x v="414"/>
      <x v="1380"/>
      <x v="2363"/>
      <x v="899"/>
      <x v="125"/>
      <x v="409"/>
    </i>
    <i r="1">
      <x v="415"/>
      <x v="945"/>
      <x v="2370"/>
      <x v="632"/>
      <x v="37"/>
      <x v="597"/>
    </i>
    <i r="3">
      <x v="2371"/>
      <x v="632"/>
      <x v="37"/>
      <x v="597"/>
    </i>
    <i r="3">
      <x v="2372"/>
      <x v="632"/>
      <x v="37"/>
      <x v="597"/>
    </i>
    <i r="3">
      <x v="2374"/>
      <x v="632"/>
      <x v="37"/>
      <x v="597"/>
    </i>
    <i r="2">
      <x v="1408"/>
      <x v="2375"/>
      <x v="892"/>
      <x v="126"/>
      <x v="816"/>
    </i>
    <i r="2">
      <x v="1409"/>
      <x v="2375"/>
      <x v="892"/>
      <x v="129"/>
      <x v="817"/>
    </i>
    <i r="1">
      <x v="417"/>
      <x v="1390"/>
      <x v="2381"/>
      <x v="892"/>
      <x v="126"/>
      <x v="799"/>
    </i>
    <i r="1">
      <x v="419"/>
      <x v="1392"/>
      <x v="2384"/>
      <x v="908"/>
      <x v="124"/>
      <x v="802"/>
    </i>
    <i r="1">
      <x v="420"/>
      <x v="713"/>
      <x v="2383"/>
      <x v="907"/>
      <x v="110"/>
      <x v="801"/>
    </i>
    <i r="1">
      <x v="421"/>
      <x v="1389"/>
      <x v="2379"/>
      <x v="905"/>
      <x v="132"/>
      <x v="798"/>
    </i>
    <i r="1">
      <x v="422"/>
      <x v="1393"/>
      <x v="2386"/>
      <x v="908"/>
      <x v="124"/>
      <x v="804"/>
    </i>
    <i r="2">
      <x v="1395"/>
      <x v="2388"/>
      <x v="910"/>
      <x v="137"/>
      <x v="805"/>
    </i>
    <i r="1">
      <x v="423"/>
      <x v="1396"/>
      <x v="2389"/>
      <x v="911"/>
      <x v="128"/>
      <x v="806"/>
    </i>
    <i r="2">
      <x v="1397"/>
      <x v="2390"/>
      <x v="911"/>
      <x v="128"/>
      <x v="807"/>
    </i>
    <i r="1">
      <x v="428"/>
      <x v="1427"/>
      <x v="2423"/>
      <x v="927"/>
      <x v="128"/>
      <x v="821"/>
    </i>
    <i r="1">
      <x v="429"/>
      <x v="1430"/>
      <x v="2426"/>
      <x v="929"/>
      <x v="110"/>
      <x v="824"/>
    </i>
    <i r="1">
      <x v="431"/>
      <x v="1425"/>
      <x v="2415"/>
      <x v="922"/>
      <x v="69"/>
      <x v="418"/>
    </i>
    <i r="1">
      <x v="432"/>
      <x v="258"/>
      <x v="2416"/>
      <x v="923"/>
      <x v="35"/>
      <x v="819"/>
    </i>
    <i r="2">
      <x v="1428"/>
      <x v="2424"/>
      <x v="928"/>
      <x v="125"/>
      <x v="822"/>
    </i>
    <i r="1">
      <x v="433"/>
      <x v="1305"/>
      <x v="2435"/>
      <x v="940"/>
      <x v="68"/>
      <x v="832"/>
    </i>
    <i r="2">
      <x v="1429"/>
      <x v="2425"/>
      <x v="928"/>
      <x v="125"/>
      <x v="823"/>
    </i>
    <i r="2">
      <x v="1434"/>
      <x v="2431"/>
      <x v="933"/>
      <x v="126"/>
      <x v="774"/>
    </i>
    <i r="2">
      <x v="1435"/>
      <x v="2431"/>
      <x v="934"/>
      <x v="129"/>
      <x v="528"/>
    </i>
    <i r="2">
      <x v="1436"/>
      <x v="2432"/>
      <x v="935"/>
      <x v="126"/>
      <x v="826"/>
    </i>
    <i r="2">
      <x v="1437"/>
      <x v="2432"/>
      <x v="936"/>
      <x v="129"/>
      <x v="827"/>
    </i>
    <i r="2">
      <x v="1438"/>
      <x v="2433"/>
      <x v="935"/>
      <x v="126"/>
      <x v="828"/>
    </i>
    <i r="2">
      <x v="1439"/>
      <x v="2433"/>
      <x v="937"/>
      <x v="129"/>
      <x v="829"/>
    </i>
    <i r="2">
      <x v="1440"/>
      <x v="2433"/>
      <x v="938"/>
      <x v="134"/>
      <x v="830"/>
    </i>
    <i r="1">
      <x v="434"/>
      <x v="945"/>
      <x v="2417"/>
      <x v="924"/>
      <x v="37"/>
      <x v="597"/>
    </i>
    <i r="3">
      <x v="2418"/>
      <x v="924"/>
      <x v="37"/>
      <x v="597"/>
    </i>
    <i r="3">
      <x v="2419"/>
      <x v="924"/>
      <x v="37"/>
      <x v="597"/>
    </i>
    <i r="1">
      <x v="435"/>
      <x v="1433"/>
      <x v="2430"/>
      <x v="932"/>
      <x v="68"/>
      <x v="825"/>
    </i>
    <i r="1">
      <x v="436"/>
      <x v="26"/>
      <x v="2440"/>
      <x v="945"/>
      <x v="127"/>
      <x v="611"/>
    </i>
    <i r="2">
      <x v="36"/>
      <x v="2438"/>
      <x v="943"/>
      <x v="129"/>
      <x v="834"/>
    </i>
    <i r="2">
      <x v="945"/>
      <x v="2420"/>
      <x v="924"/>
      <x v="37"/>
      <x v="597"/>
    </i>
    <i r="2">
      <x v="1441"/>
      <x v="2434"/>
      <x v="939"/>
      <x v="125"/>
      <x v="831"/>
    </i>
    <i r="1">
      <x v="437"/>
      <x v="1442"/>
      <x v="2436"/>
      <x v="941"/>
      <x v="110"/>
      <x v="833"/>
    </i>
    <i r="1">
      <x v="438"/>
      <x v="1268"/>
      <x v="2439"/>
      <x v="944"/>
      <x v="133"/>
      <x v="835"/>
    </i>
    <i r="1">
      <x v="440"/>
      <x v="1443"/>
      <x v="2441"/>
      <x v="946"/>
      <x v="130"/>
      <x v="836"/>
    </i>
    <i t="default">
      <x v="2"/>
    </i>
    <i>
      <x v="3"/>
      <x v="186"/>
      <x v="63"/>
      <x v="813"/>
      <x v="442"/>
      <x v="87"/>
      <x v="429"/>
    </i>
    <i r="2">
      <x v="127"/>
      <x v="814"/>
      <x v="443"/>
      <x v="87"/>
      <x v="430"/>
    </i>
    <i r="1">
      <x v="199"/>
      <x v="615"/>
      <x v="885"/>
      <x v="494"/>
      <x v="52"/>
      <x v="458"/>
    </i>
    <i r="1">
      <x v="217"/>
      <x v="628"/>
      <x v="934"/>
      <x v="510"/>
      <x v="49"/>
      <x v="471"/>
    </i>
    <i r="1">
      <x v="250"/>
      <x v="802"/>
      <x v="1208"/>
      <x v="589"/>
      <x v="87"/>
      <x v="544"/>
    </i>
    <i r="1">
      <x v="263"/>
      <x v="843"/>
      <x v="1271"/>
      <x v="618"/>
      <x v="59"/>
      <x v="567"/>
    </i>
    <i r="1">
      <x v="269"/>
      <x v="846"/>
      <x v="1277"/>
      <x v="621"/>
      <x v="59"/>
      <x v="570"/>
    </i>
    <i r="1">
      <x v="296"/>
      <x v="54"/>
      <x v="1431"/>
      <x v="643"/>
      <x v="59"/>
      <x v="592"/>
    </i>
    <i r="2">
      <x v="946"/>
      <x v="1430"/>
      <x v="642"/>
      <x v="59"/>
      <x v="591"/>
    </i>
    <i r="1">
      <x v="306"/>
      <x v="953"/>
      <x v="1455"/>
      <x v="648"/>
      <x v="59"/>
      <x v="596"/>
    </i>
    <i r="1">
      <x v="336"/>
      <x v="1110"/>
      <x v="1735"/>
      <x v="705"/>
      <x v="59"/>
      <x v="647"/>
    </i>
    <i r="1">
      <x v="341"/>
      <x v="1141"/>
      <x v="1794"/>
      <x v="727"/>
      <x v="52"/>
      <x v="664"/>
    </i>
    <i r="1">
      <x v="362"/>
      <x v="1060"/>
      <x v="1806"/>
      <x v="726"/>
      <x v="59"/>
      <x v="663"/>
    </i>
    <i r="1">
      <x v="379"/>
      <x v="1258"/>
      <x v="2031"/>
      <x v="789"/>
      <x v="49"/>
      <x v="447"/>
    </i>
    <i r="1">
      <x v="402"/>
      <x v="1298"/>
      <x v="2225"/>
      <x v="854"/>
      <x v="52"/>
      <x v="746"/>
    </i>
    <i t="default">
      <x v="3"/>
    </i>
    <i>
      <x v="4"/>
      <x v="112"/>
      <x v="497"/>
      <x v="690"/>
      <x v="489"/>
      <x v="57"/>
      <x v="83"/>
    </i>
    <i r="1">
      <x v="173"/>
      <x v="156"/>
      <x v="763"/>
      <x v="490"/>
      <x v="57"/>
      <x v="398"/>
    </i>
    <i r="1">
      <x v="177"/>
      <x v="151"/>
      <x v="765"/>
      <x v="491"/>
      <x v="57"/>
      <x v="109"/>
    </i>
    <i r="1">
      <x v="179"/>
      <x v="363"/>
      <x v="782"/>
      <x v="492"/>
      <x v="57"/>
      <x v="414"/>
    </i>
    <i r="1">
      <x v="189"/>
      <x v="137"/>
      <x v="874"/>
      <x v="493"/>
      <x v="57"/>
      <x v="106"/>
    </i>
    <i r="1">
      <x v="276"/>
      <x v="770"/>
      <x v="1293"/>
      <x v="568"/>
      <x v="94"/>
      <x v="561"/>
    </i>
    <i r="2">
      <x v="861"/>
      <x v="1295"/>
      <x v="568"/>
      <x v="94"/>
      <x v="561"/>
    </i>
    <i r="1">
      <x v="340"/>
      <x v="1135"/>
      <x v="1782"/>
      <x v="718"/>
      <x v="94"/>
      <x v="487"/>
    </i>
    <i r="1">
      <x v="372"/>
      <x v="1215"/>
      <x v="1933"/>
      <x v="379"/>
      <x v="66"/>
      <x v="69"/>
    </i>
    <i r="1">
      <x v="396"/>
      <x v="1332"/>
      <x v="2309"/>
      <x v="875"/>
      <x v="46"/>
      <x v="163"/>
    </i>
    <i r="2">
      <x v="1333"/>
      <x v="2310"/>
      <x v="875"/>
      <x v="46"/>
      <x v="175"/>
    </i>
    <i r="2">
      <x v="1337"/>
      <x v="2314"/>
      <x v="525"/>
      <x v="94"/>
      <x v="764"/>
    </i>
    <i r="1">
      <x v="400"/>
      <x v="1289"/>
      <x v="2177"/>
      <x v="818"/>
      <x v="66"/>
      <x v="745"/>
    </i>
    <i r="1">
      <x v="423"/>
      <x v="1370"/>
      <x v="2345"/>
      <x v="890"/>
      <x v="93"/>
      <x v="136"/>
    </i>
    <i r="1">
      <x v="441"/>
      <x v="1413"/>
      <x v="2395"/>
      <x v="915"/>
      <x v="103"/>
      <x v="701"/>
    </i>
    <i r="2">
      <x v="1414"/>
      <x v="2396"/>
      <x v="508"/>
      <x v="103"/>
      <x v="114"/>
    </i>
    <i r="2">
      <x v="1415"/>
      <x v="2397"/>
      <x v="652"/>
      <x v="94"/>
      <x v="122"/>
    </i>
    <i r="2">
      <x v="1418"/>
      <x v="2400"/>
      <x v="508"/>
      <x v="103"/>
      <x v="114"/>
    </i>
    <i r="2">
      <x v="1419"/>
      <x v="2401"/>
      <x v="652"/>
      <x v="94"/>
      <x v="106"/>
    </i>
    <i r="2">
      <x v="1420"/>
      <x v="2402"/>
      <x v="652"/>
      <x v="95"/>
      <x v="440"/>
    </i>
    <i r="2">
      <x v="1421"/>
      <x v="2403"/>
      <x v="652"/>
      <x v="95"/>
      <x v="489"/>
    </i>
    <i r="2">
      <x v="1422"/>
      <x v="2404"/>
      <x v="916"/>
      <x v="103"/>
      <x v="96"/>
    </i>
    <i r="2">
      <x v="1423"/>
      <x v="2405"/>
      <x v="652"/>
      <x v="95"/>
      <x v="626"/>
    </i>
    <i t="default">
      <x v="4"/>
    </i>
    <i>
      <x v="5"/>
      <x v="231"/>
      <x v="829"/>
      <x v="1239"/>
      <x v="594"/>
      <x v="48"/>
      <x v="549"/>
    </i>
    <i r="2">
      <x v="833"/>
      <x v="1243"/>
      <x v="598"/>
      <x v="48"/>
      <x v="552"/>
    </i>
    <i r="2">
      <x v="834"/>
      <x v="1244"/>
      <x v="599"/>
      <x v="48"/>
      <x v="553"/>
    </i>
    <i r="1">
      <x v="315"/>
      <x v="1072"/>
      <x v="1663"/>
      <x v="686"/>
      <x v="118"/>
      <x v="635"/>
    </i>
    <i r="2">
      <x v="1093"/>
      <x v="1693"/>
      <x v="690"/>
      <x v="118"/>
      <x v="478"/>
    </i>
    <i r="2">
      <x v="1094"/>
      <x v="1694"/>
      <x v="691"/>
      <x v="118"/>
      <x v="638"/>
    </i>
    <i r="2">
      <x v="1095"/>
      <x v="1695"/>
      <x v="692"/>
      <x v="48"/>
      <x v="639"/>
    </i>
    <i r="2">
      <x v="1096"/>
      <x v="1696"/>
      <x v="693"/>
      <x v="48"/>
      <x v="634"/>
    </i>
    <i r="2">
      <x v="1098"/>
      <x v="1698"/>
      <x v="695"/>
      <x v="119"/>
      <x v="640"/>
    </i>
    <i r="1">
      <x v="317"/>
      <x v="1097"/>
      <x v="1697"/>
      <x v="694"/>
      <x v="119"/>
      <x v="640"/>
    </i>
    <i r="1">
      <x v="340"/>
      <x v="1163"/>
      <x v="1846"/>
      <x v="740"/>
      <x v="48"/>
      <x v="553"/>
    </i>
    <i r="2">
      <x v="1164"/>
      <x v="1847"/>
      <x v="741"/>
      <x v="48"/>
      <x v="675"/>
    </i>
    <i r="2">
      <x v="1165"/>
      <x v="1848"/>
      <x v="742"/>
      <x v="48"/>
      <x v="676"/>
    </i>
    <i r="2">
      <x v="1167"/>
      <x v="1850"/>
      <x v="744"/>
      <x v="48"/>
      <x v="677"/>
    </i>
    <i r="2">
      <x v="1168"/>
      <x v="1851"/>
      <x v="745"/>
      <x v="119"/>
      <x v="161"/>
    </i>
    <i r="1">
      <x v="374"/>
      <x v="1256"/>
      <x v="2029"/>
      <x v="787"/>
      <x v="119"/>
      <x v="720"/>
    </i>
    <i r="2">
      <x v="1257"/>
      <x v="2030"/>
      <x v="788"/>
      <x v="119"/>
      <x v="720"/>
    </i>
    <i r="1">
      <x v="379"/>
      <x v="1260"/>
      <x v="2033"/>
      <x v="791"/>
      <x v="119"/>
      <x v="722"/>
    </i>
    <i r="1">
      <x v="396"/>
      <x v="1326"/>
      <x v="2302"/>
      <x v="874"/>
      <x v="48"/>
      <x v="692"/>
    </i>
    <i r="2">
      <x v="1327"/>
      <x v="2304"/>
      <x v="874"/>
      <x v="48"/>
      <x v="692"/>
    </i>
    <i r="2">
      <x v="1328"/>
      <x v="2305"/>
      <x v="874"/>
      <x v="48"/>
      <x v="692"/>
    </i>
    <i t="default">
      <x v="5"/>
    </i>
    <i>
      <x v="6"/>
      <x v="99"/>
      <x v="136"/>
      <x v="416"/>
      <x v="98"/>
      <x v="59"/>
      <x v="242"/>
    </i>
    <i r="1">
      <x v="210"/>
      <x v="617"/>
      <x v="916"/>
      <x v="502"/>
      <x v="59"/>
      <x v="464"/>
    </i>
    <i r="1">
      <x v="381"/>
      <x v="1217"/>
      <x v="1937"/>
      <x v="764"/>
      <x v="59"/>
      <x v="690"/>
    </i>
    <i r="2">
      <x v="1218"/>
      <x v="1938"/>
      <x v="765"/>
      <x v="59"/>
      <x v="179"/>
    </i>
    <i r="1">
      <x v="400"/>
      <x v="1288"/>
      <x v="2176"/>
      <x v="817"/>
      <x v="59"/>
      <x v="744"/>
    </i>
    <i r="1">
      <x v="418"/>
      <x v="1400"/>
      <x v="2342"/>
      <x v="913"/>
      <x v="59"/>
      <x v="809"/>
    </i>
    <i r="2">
      <x v="1401"/>
      <x v="2342"/>
      <x v="914"/>
      <x v="70"/>
      <x v="810"/>
    </i>
    <i r="1">
      <x v="441"/>
      <x v="1388"/>
      <x v="2378"/>
      <x v="904"/>
      <x v="59"/>
      <x v="171"/>
    </i>
    <i t="default">
      <x v="6"/>
    </i>
    <i>
      <x v="7"/>
      <x v="353"/>
      <x v="26"/>
      <x v="1798"/>
      <x v="729"/>
      <x v="59"/>
      <x v="667"/>
    </i>
    <i t="default">
      <x v="7"/>
    </i>
    <i>
      <x v="8"/>
      <x v="247"/>
      <x v="350"/>
      <x v="1203"/>
      <x v="584"/>
      <x v="56"/>
      <x v="37"/>
    </i>
    <i r="1">
      <x v="248"/>
      <x v="339"/>
      <x v="1205"/>
      <x v="586"/>
      <x v="56"/>
      <x v="38"/>
    </i>
    <i r="2">
      <x v="350"/>
      <x v="1206"/>
      <x v="587"/>
      <x v="56"/>
      <x v="37"/>
    </i>
    <i r="1">
      <x v="249"/>
      <x v="339"/>
      <x v="1261"/>
      <x v="586"/>
      <x v="56"/>
      <x v="38"/>
    </i>
    <i r="1">
      <x v="254"/>
      <x v="339"/>
      <x v="1263"/>
      <x v="586"/>
      <x v="56"/>
      <x v="38"/>
    </i>
    <i r="1">
      <x v="255"/>
      <x v="350"/>
      <x v="1264"/>
      <x v="394"/>
      <x v="56"/>
      <x v="40"/>
    </i>
    <i r="1">
      <x v="257"/>
      <x v="850"/>
      <x v="1281"/>
      <x v="24"/>
      <x v="64"/>
      <x v="56"/>
    </i>
    <i r="1">
      <x v="259"/>
      <x v="339"/>
      <x v="1267"/>
      <x v="606"/>
      <x v="56"/>
      <x v="38"/>
    </i>
    <i r="2">
      <x v="851"/>
      <x v="1282"/>
      <x v="24"/>
      <x v="64"/>
      <x v="56"/>
    </i>
    <i r="1">
      <x v="262"/>
      <x v="339"/>
      <x v="1270"/>
      <x v="586"/>
      <x v="56"/>
      <x v="38"/>
    </i>
    <i r="3">
      <x v="1425"/>
      <x v="586"/>
      <x v="56"/>
      <x v="38"/>
    </i>
    <i r="1">
      <x v="263"/>
      <x v="339"/>
      <x v="1426"/>
      <x v="586"/>
      <x v="56"/>
      <x v="589"/>
    </i>
    <i r="1">
      <x v="264"/>
      <x v="339"/>
      <x v="1273"/>
      <x v="586"/>
      <x v="56"/>
      <x v="38"/>
    </i>
    <i r="1">
      <x v="265"/>
      <x v="339"/>
      <x v="1272"/>
      <x v="586"/>
      <x v="56"/>
      <x v="38"/>
    </i>
    <i r="1">
      <x v="269"/>
      <x v="350"/>
      <x v="1274"/>
      <x v="67"/>
      <x v="56"/>
      <x v="38"/>
    </i>
    <i r="1">
      <x v="272"/>
      <x v="350"/>
      <x v="1332"/>
      <x v="394"/>
      <x v="56"/>
      <x v="40"/>
    </i>
    <i r="1">
      <x v="275"/>
      <x v="350"/>
      <x v="1336"/>
      <x v="394"/>
      <x v="56"/>
      <x v="40"/>
    </i>
    <i r="1">
      <x v="278"/>
      <x v="888"/>
      <x v="1343"/>
      <x v="24"/>
      <x v="64"/>
      <x v="56"/>
    </i>
    <i r="1">
      <x v="293"/>
      <x v="956"/>
      <x v="1463"/>
      <x v="24"/>
      <x v="56"/>
      <x v="71"/>
    </i>
    <i r="1">
      <x v="298"/>
      <x v="350"/>
      <x v="1448"/>
      <x v="394"/>
      <x v="56"/>
      <x v="40"/>
    </i>
    <i r="1">
      <x v="301"/>
      <x v="350"/>
      <x v="1454"/>
      <x v="394"/>
      <x v="56"/>
      <x v="40"/>
    </i>
    <i r="1">
      <x v="302"/>
      <x v="339"/>
      <x v="1453"/>
      <x v="647"/>
      <x v="56"/>
      <x v="38"/>
    </i>
    <i r="1">
      <x v="305"/>
      <x v="350"/>
      <x v="1456"/>
      <x v="394"/>
      <x v="56"/>
      <x v="40"/>
    </i>
    <i r="1">
      <x v="311"/>
      <x v="339"/>
      <x v="1573"/>
      <x v="586"/>
      <x v="56"/>
      <x v="38"/>
    </i>
    <i r="1">
      <x v="315"/>
      <x v="339"/>
      <x v="1575"/>
      <x v="673"/>
      <x v="56"/>
      <x v="38"/>
    </i>
    <i r="1">
      <x v="316"/>
      <x v="339"/>
      <x v="1578"/>
      <x v="683"/>
      <x v="56"/>
      <x v="38"/>
    </i>
    <i r="1">
      <x v="317"/>
      <x v="339"/>
      <x v="1577"/>
      <x v="682"/>
      <x v="56"/>
      <x v="38"/>
    </i>
    <i r="1">
      <x v="328"/>
      <x v="350"/>
      <x v="1731"/>
      <x v="55"/>
      <x v="56"/>
      <x v="40"/>
    </i>
    <i r="1">
      <x v="330"/>
      <x v="1046"/>
      <x v="1594"/>
      <x v="24"/>
      <x v="56"/>
      <x v="71"/>
    </i>
    <i r="1">
      <x v="331"/>
      <x v="339"/>
      <x v="1736"/>
      <x v="706"/>
      <x v="56"/>
      <x v="38"/>
    </i>
    <i r="1">
      <x v="332"/>
      <x v="339"/>
      <x v="1737"/>
      <x v="707"/>
      <x v="56"/>
      <x v="38"/>
    </i>
    <i r="2">
      <x v="350"/>
      <x v="1740"/>
      <x v="394"/>
      <x v="56"/>
      <x v="40"/>
    </i>
    <i r="1">
      <x v="335"/>
      <x v="350"/>
      <x v="1741"/>
      <x v="710"/>
      <x v="56"/>
      <x v="40"/>
    </i>
    <i r="1">
      <x v="336"/>
      <x v="1068"/>
      <x v="1657"/>
      <x v="24"/>
      <x v="56"/>
      <x v="607"/>
    </i>
    <i r="2">
      <x v="1109"/>
      <x v="1733"/>
      <x v="703"/>
      <x v="56"/>
      <x v="37"/>
    </i>
    <i r="1">
      <x v="337"/>
      <x v="339"/>
      <x v="1742"/>
      <x v="711"/>
      <x v="56"/>
      <x v="38"/>
    </i>
    <i r="2">
      <x v="1109"/>
      <x v="1743"/>
      <x v="712"/>
      <x v="56"/>
      <x v="37"/>
    </i>
    <i r="1">
      <x v="338"/>
      <x v="350"/>
      <x v="1746"/>
      <x v="714"/>
      <x v="56"/>
      <x v="40"/>
    </i>
    <i r="1">
      <x v="339"/>
      <x v="339"/>
      <x v="1745"/>
      <x v="713"/>
      <x v="56"/>
      <x v="38"/>
    </i>
    <i r="3">
      <x v="1747"/>
      <x v="713"/>
      <x v="56"/>
      <x v="38"/>
    </i>
    <i r="1">
      <x v="341"/>
      <x v="350"/>
      <x v="1748"/>
      <x v="715"/>
      <x v="56"/>
      <x v="40"/>
    </i>
    <i r="1">
      <x v="350"/>
      <x v="1071"/>
      <x v="1762"/>
      <x v="24"/>
      <x v="56"/>
      <x v="486"/>
    </i>
    <i r="1">
      <x v="356"/>
      <x v="1071"/>
      <x v="1763"/>
      <x v="24"/>
      <x v="56"/>
      <x v="486"/>
    </i>
    <i r="1">
      <x v="363"/>
      <x v="1129"/>
      <x v="1773"/>
      <x v="703"/>
      <x v="64"/>
      <x v="561"/>
    </i>
    <i r="1">
      <x v="378"/>
      <x v="350"/>
      <x v="1935"/>
      <x v="762"/>
      <x v="56"/>
      <x v="38"/>
    </i>
    <i r="3">
      <x v="1936"/>
      <x v="763"/>
      <x v="56"/>
      <x v="38"/>
    </i>
    <i r="2">
      <x v="1225"/>
      <x v="1954"/>
      <x v="703"/>
      <x v="56"/>
      <x v="486"/>
    </i>
    <i r="1">
      <x v="381"/>
      <x v="1220"/>
      <x v="1944"/>
      <x v="768"/>
      <x v="56"/>
      <x v="692"/>
    </i>
    <i r="1">
      <x v="388"/>
      <x v="801"/>
      <x v="1946"/>
      <x v="770"/>
      <x v="56"/>
      <x v="41"/>
    </i>
    <i r="1">
      <x v="397"/>
      <x v="801"/>
      <x v="2167"/>
      <x v="770"/>
      <x v="56"/>
      <x v="41"/>
    </i>
    <i r="1">
      <x v="400"/>
      <x v="801"/>
      <x v="2173"/>
      <x v="770"/>
      <x v="56"/>
      <x v="41"/>
    </i>
    <i r="1">
      <x v="441"/>
      <x v="1412"/>
      <x v="2394"/>
      <x v="24"/>
      <x v="56"/>
      <x v="92"/>
    </i>
    <i r="1">
      <x v="444"/>
      <x v="350"/>
      <x v="2413"/>
      <x v="920"/>
      <x v="56"/>
      <x v="40"/>
    </i>
    <i r="3">
      <x v="2414"/>
      <x v="921"/>
      <x v="56"/>
      <x v="40"/>
    </i>
    <i r="1">
      <x v="449"/>
      <x v="350"/>
      <x v="2437"/>
      <x v="942"/>
      <x v="56"/>
      <x v="40"/>
    </i>
    <i t="default">
      <x v="8"/>
    </i>
    <i>
      <x v="9"/>
      <x v="178"/>
      <x v="25"/>
      <x v="794"/>
      <x v="412"/>
      <x v="57"/>
      <x v="420"/>
    </i>
    <i r="1">
      <x v="240"/>
      <x v="175"/>
      <x v="1200"/>
      <x v="582"/>
      <x v="56"/>
      <x v="541"/>
    </i>
    <i t="default">
      <x v="9"/>
    </i>
    <i>
      <x v="10"/>
      <x v="183"/>
      <x v="90"/>
      <x v="860"/>
      <x v="464"/>
      <x v="45"/>
      <x v="439"/>
    </i>
    <i r="3">
      <x v="1330"/>
      <x v="464"/>
      <x v="45"/>
      <x v="439"/>
    </i>
    <i r="1">
      <x v="187"/>
      <x v="602"/>
      <x v="888"/>
      <x v="470"/>
      <x v="45"/>
      <x v="445"/>
    </i>
    <i r="1">
      <x v="193"/>
      <x v="170"/>
      <x v="875"/>
      <x v="420"/>
      <x v="42"/>
      <x v="426"/>
    </i>
    <i r="1">
      <x v="223"/>
      <x v="693"/>
      <x v="1024"/>
      <x v="506"/>
      <x v="93"/>
      <x v="490"/>
    </i>
    <i r="1">
      <x v="231"/>
      <x v="779"/>
      <x v="1156"/>
      <x v="572"/>
      <x v="44"/>
      <x v="533"/>
    </i>
    <i r="1">
      <x v="233"/>
      <x v="570"/>
      <x v="1130"/>
      <x v="415"/>
      <x v="44"/>
      <x v="138"/>
    </i>
    <i r="1">
      <x v="244"/>
      <x v="134"/>
      <x v="1136"/>
      <x v="415"/>
      <x v="44"/>
      <x v="138"/>
    </i>
    <i r="1">
      <x v="250"/>
      <x v="767"/>
      <x v="1142"/>
      <x v="422"/>
      <x v="45"/>
      <x v="527"/>
    </i>
    <i r="1">
      <x v="273"/>
      <x v="856"/>
      <x v="1288"/>
      <x v="422"/>
      <x v="45"/>
      <x v="560"/>
    </i>
    <i r="1">
      <x v="277"/>
      <x v="887"/>
      <x v="1342"/>
      <x v="423"/>
      <x v="40"/>
      <x v="578"/>
    </i>
    <i r="1">
      <x v="278"/>
      <x v="889"/>
      <x v="1344"/>
      <x v="628"/>
      <x v="40"/>
      <x v="579"/>
    </i>
    <i r="1">
      <x v="279"/>
      <x v="890"/>
      <x v="1345"/>
      <x v="415"/>
      <x v="44"/>
      <x v="141"/>
    </i>
    <i r="1">
      <x v="282"/>
      <x v="891"/>
      <x v="1346"/>
      <x v="566"/>
      <x v="45"/>
      <x v="580"/>
    </i>
    <i r="1">
      <x v="283"/>
      <x v="496"/>
      <x v="1347"/>
      <x v="415"/>
      <x v="44"/>
      <x v="441"/>
    </i>
    <i r="1">
      <x v="285"/>
      <x v="894"/>
      <x v="1350"/>
      <x v="422"/>
      <x v="45"/>
      <x v="581"/>
    </i>
    <i r="1">
      <x v="301"/>
      <x v="890"/>
      <x v="1467"/>
      <x v="415"/>
      <x v="44"/>
      <x v="601"/>
    </i>
    <i r="1">
      <x v="307"/>
      <x v="960"/>
      <x v="1469"/>
      <x v="610"/>
      <x v="40"/>
      <x v="557"/>
    </i>
    <i r="1">
      <x v="318"/>
      <x v="890"/>
      <x v="1587"/>
      <x v="415"/>
      <x v="44"/>
      <x v="624"/>
    </i>
    <i r="2">
      <x v="1030"/>
      <x v="1581"/>
      <x v="422"/>
      <x v="45"/>
      <x v="622"/>
    </i>
    <i r="1">
      <x v="322"/>
      <x v="1031"/>
      <x v="1582"/>
      <x v="657"/>
      <x v="48"/>
      <x v="623"/>
    </i>
    <i r="2">
      <x v="1032"/>
      <x v="1583"/>
      <x v="657"/>
      <x v="48"/>
      <x v="623"/>
    </i>
    <i r="2">
      <x v="1033"/>
      <x v="1584"/>
      <x v="657"/>
      <x v="48"/>
      <x v="583"/>
    </i>
    <i r="1">
      <x v="324"/>
      <x v="496"/>
      <x v="1753"/>
      <x v="415"/>
      <x v="44"/>
      <x v="601"/>
    </i>
    <i r="1">
      <x v="328"/>
      <x v="1038"/>
      <x v="1590"/>
      <x v="610"/>
      <x v="40"/>
      <x v="546"/>
    </i>
    <i r="2">
      <x v="1039"/>
      <x v="1591"/>
      <x v="610"/>
      <x v="40"/>
      <x v="128"/>
    </i>
    <i r="2">
      <x v="1041"/>
      <x v="1593"/>
      <x v="420"/>
      <x v="42"/>
      <x v="465"/>
    </i>
    <i r="1">
      <x v="337"/>
      <x v="1069"/>
      <x v="1658"/>
      <x v="422"/>
      <x v="45"/>
      <x v="527"/>
    </i>
    <i r="1">
      <x v="339"/>
      <x v="890"/>
      <x v="1662"/>
      <x v="415"/>
      <x v="44"/>
      <x v="550"/>
    </i>
    <i r="1">
      <x v="345"/>
      <x v="1116"/>
      <x v="1758"/>
      <x v="610"/>
      <x v="40"/>
      <x v="546"/>
    </i>
    <i r="2">
      <x v="1117"/>
      <x v="1759"/>
      <x v="610"/>
      <x v="40"/>
      <x v="557"/>
    </i>
    <i r="1">
      <x v="347"/>
      <x v="1153"/>
      <x v="1929"/>
      <x v="731"/>
      <x v="40"/>
      <x v="578"/>
    </i>
    <i r="1">
      <x v="348"/>
      <x v="1118"/>
      <x v="1760"/>
      <x v="610"/>
      <x v="40"/>
      <x v="133"/>
    </i>
    <i r="2">
      <x v="1119"/>
      <x v="1761"/>
      <x v="610"/>
      <x v="40"/>
      <x v="138"/>
    </i>
    <i r="1">
      <x v="365"/>
      <x v="1151"/>
      <x v="1808"/>
      <x v="610"/>
      <x v="40"/>
      <x v="133"/>
    </i>
    <i r="1">
      <x v="366"/>
      <x v="1154"/>
      <x v="1810"/>
      <x v="627"/>
      <x v="40"/>
      <x v="130"/>
    </i>
    <i r="1">
      <x v="370"/>
      <x v="193"/>
      <x v="1948"/>
      <x v="422"/>
      <x v="45"/>
      <x v="527"/>
    </i>
    <i r="1">
      <x v="384"/>
      <x v="962"/>
      <x v="1971"/>
      <x v="610"/>
      <x v="40"/>
      <x v="613"/>
    </i>
    <i r="1">
      <x v="390"/>
      <x v="889"/>
      <x v="1964"/>
      <x v="122"/>
      <x v="40"/>
      <x v="452"/>
    </i>
    <i r="2">
      <x v="1232"/>
      <x v="1963"/>
      <x v="423"/>
      <x v="40"/>
      <x v="701"/>
    </i>
    <i r="1">
      <x v="393"/>
      <x v="1291"/>
      <x v="2182"/>
      <x v="819"/>
      <x v="40"/>
      <x v="737"/>
    </i>
    <i r="2">
      <x v="1292"/>
      <x v="2183"/>
      <x v="610"/>
      <x v="40"/>
      <x v="613"/>
    </i>
    <i r="1">
      <x v="396"/>
      <x v="193"/>
      <x v="2324"/>
      <x v="877"/>
      <x v="45"/>
      <x v="527"/>
    </i>
    <i r="2">
      <x v="1323"/>
      <x v="2299"/>
      <x v="610"/>
      <x v="40"/>
      <x v="613"/>
    </i>
    <i r="2">
      <x v="1336"/>
      <x v="2313"/>
      <x v="454"/>
      <x v="88"/>
      <x v="763"/>
    </i>
    <i r="2">
      <x v="1339"/>
      <x v="2316"/>
      <x v="627"/>
      <x v="40"/>
      <x v="557"/>
    </i>
    <i r="2">
      <x v="1341"/>
      <x v="2318"/>
      <x v="627"/>
      <x v="40"/>
      <x v="576"/>
    </i>
    <i r="1">
      <x v="441"/>
      <x v="1411"/>
      <x v="2393"/>
      <x v="427"/>
      <x v="41"/>
      <x v="489"/>
    </i>
    <i r="2">
      <x v="1416"/>
      <x v="2398"/>
      <x v="422"/>
      <x v="45"/>
      <x v="521"/>
    </i>
    <i r="2">
      <x v="1417"/>
      <x v="2399"/>
      <x v="422"/>
      <x v="45"/>
      <x v="166"/>
    </i>
    <i r="2">
      <x v="1424"/>
      <x v="2406"/>
      <x v="422"/>
      <x v="45"/>
      <x v="521"/>
    </i>
    <i t="default">
      <x v="10"/>
    </i>
    <i>
      <x v="16"/>
      <x v="296"/>
      <x v="1008"/>
      <x v="1551"/>
      <x v="345"/>
      <x v="38"/>
      <x v="76"/>
    </i>
    <i r="1">
      <x v="416"/>
      <x v="1317"/>
      <x v="2291"/>
      <x v="345"/>
      <x v="38"/>
      <x v="607"/>
    </i>
    <i r="1">
      <x v="430"/>
      <x v="1375"/>
      <x v="2355"/>
      <x v="345"/>
      <x v="38"/>
      <x v="64"/>
    </i>
    <i r="1">
      <x v="439"/>
      <x v="1387"/>
      <x v="2376"/>
      <x v="345"/>
      <x v="38"/>
      <x v="607"/>
    </i>
    <i r="1">
      <x v="443"/>
      <x v="1398"/>
      <x v="2391"/>
      <x v="345"/>
      <x v="38"/>
      <x v="483"/>
    </i>
    <i r="1">
      <x v="448"/>
      <x v="1432"/>
      <x v="2429"/>
      <x v="345"/>
      <x v="38"/>
      <x v="406"/>
    </i>
    <i t="default">
      <x v="16"/>
    </i>
    <i>
      <x v="17"/>
      <x v="326"/>
      <x v="1091"/>
      <x v="1690"/>
      <x v="226"/>
      <x v="63"/>
      <x v="417"/>
    </i>
    <i r="1">
      <x v="334"/>
      <x v="237"/>
      <x v="1692"/>
      <x v="226"/>
      <x v="63"/>
      <x v="54"/>
    </i>
    <i r="2">
      <x v="1092"/>
      <x v="1691"/>
      <x v="226"/>
      <x v="63"/>
      <x v="54"/>
    </i>
    <i r="1">
      <x v="340"/>
      <x v="699"/>
      <x v="1775"/>
      <x v="226"/>
      <x v="63"/>
      <x v="512"/>
    </i>
    <i r="2">
      <x v="1081"/>
      <x v="1774"/>
      <x v="226"/>
      <x v="63"/>
      <x v="54"/>
    </i>
    <i r="2">
      <x v="1130"/>
      <x v="1776"/>
      <x v="226"/>
      <x v="63"/>
      <x v="512"/>
    </i>
    <i r="2">
      <x v="1131"/>
      <x v="1777"/>
      <x v="226"/>
      <x v="63"/>
      <x v="54"/>
    </i>
    <i r="2">
      <x v="1133"/>
      <x v="1779"/>
      <x v="226"/>
      <x v="63"/>
      <x v="54"/>
    </i>
    <i r="2">
      <x v="1134"/>
      <x v="1780"/>
      <x v="226"/>
      <x v="63"/>
      <x v="54"/>
    </i>
    <i r="1">
      <x v="342"/>
      <x v="1076"/>
      <x v="1863"/>
      <x v="226"/>
      <x v="63"/>
      <x v="47"/>
    </i>
    <i r="2">
      <x v="1132"/>
      <x v="1778"/>
      <x v="226"/>
      <x v="63"/>
      <x v="47"/>
    </i>
    <i r="1">
      <x v="343"/>
      <x v="680"/>
      <x v="1865"/>
      <x v="226"/>
      <x v="63"/>
      <x v="47"/>
    </i>
    <i r="2">
      <x v="681"/>
      <x v="1864"/>
      <x v="226"/>
      <x v="63"/>
      <x v="47"/>
    </i>
    <i r="1">
      <x v="345"/>
      <x v="1180"/>
      <x v="1866"/>
      <x v="226"/>
      <x v="63"/>
      <x v="47"/>
    </i>
    <i r="2">
      <x v="1181"/>
      <x v="1867"/>
      <x v="226"/>
      <x v="63"/>
      <x v="47"/>
    </i>
    <i r="1">
      <x v="349"/>
      <x v="1182"/>
      <x v="1868"/>
      <x v="226"/>
      <x v="63"/>
      <x v="514"/>
    </i>
    <i r="2">
      <x v="1183"/>
      <x v="1869"/>
      <x v="226"/>
      <x v="63"/>
      <x v="514"/>
    </i>
    <i r="1">
      <x v="350"/>
      <x v="1184"/>
      <x v="1870"/>
      <x v="226"/>
      <x v="63"/>
      <x v="514"/>
    </i>
    <i r="2">
      <x v="1185"/>
      <x v="1871"/>
      <x v="226"/>
      <x v="63"/>
      <x v="514"/>
    </i>
    <i r="1">
      <x v="351"/>
      <x v="1186"/>
      <x v="1872"/>
      <x v="226"/>
      <x v="63"/>
      <x v="514"/>
    </i>
    <i r="2">
      <x v="1187"/>
      <x v="1873"/>
      <x v="226"/>
      <x v="63"/>
      <x v="514"/>
    </i>
    <i r="1">
      <x v="356"/>
      <x v="1188"/>
      <x v="1874"/>
      <x v="226"/>
      <x v="63"/>
      <x v="680"/>
    </i>
    <i r="2">
      <x v="1189"/>
      <x v="1875"/>
      <x v="226"/>
      <x v="63"/>
      <x v="680"/>
    </i>
    <i r="1">
      <x v="357"/>
      <x v="1075"/>
      <x v="1877"/>
      <x v="226"/>
      <x v="63"/>
      <x v="680"/>
    </i>
    <i r="2">
      <x v="1190"/>
      <x v="1876"/>
      <x v="226"/>
      <x v="63"/>
      <x v="680"/>
    </i>
    <i r="1">
      <x v="363"/>
      <x v="1191"/>
      <x v="1878"/>
      <x v="226"/>
      <x v="63"/>
      <x v="681"/>
    </i>
    <i r="2">
      <x v="1192"/>
      <x v="1879"/>
      <x v="226"/>
      <x v="63"/>
      <x v="681"/>
    </i>
    <i r="1">
      <x v="364"/>
      <x v="1193"/>
      <x v="1880"/>
      <x v="226"/>
      <x v="63"/>
      <x v="681"/>
    </i>
    <i r="2">
      <x v="1194"/>
      <x v="1881"/>
      <x v="226"/>
      <x v="63"/>
      <x v="681"/>
    </i>
    <i r="1">
      <x v="370"/>
      <x v="1246"/>
      <x v="1982"/>
      <x v="226"/>
      <x v="63"/>
      <x v="681"/>
    </i>
    <i r="2">
      <x v="1247"/>
      <x v="1983"/>
      <x v="226"/>
      <x v="63"/>
      <x v="681"/>
    </i>
    <i t="default">
      <x v="17"/>
    </i>
    <i>
      <x v="19"/>
      <x v="369"/>
      <x v="1195"/>
      <x v="1883"/>
      <x v="329"/>
      <x v="61"/>
      <x v="403"/>
    </i>
    <i r="1">
      <x v="378"/>
      <x v="1216"/>
      <x v="1934"/>
      <x v="329"/>
      <x v="61"/>
      <x v="689"/>
    </i>
    <i r="1">
      <x v="411"/>
      <x v="1311"/>
      <x v="2241"/>
      <x v="329"/>
      <x v="61"/>
      <x v="179"/>
    </i>
    <i r="1">
      <x v="418"/>
      <x v="1368"/>
      <x v="2343"/>
      <x v="889"/>
      <x v="62"/>
      <x v="784"/>
    </i>
    <i r="1">
      <x v="419"/>
      <x v="1369"/>
      <x v="2344"/>
      <x v="329"/>
      <x v="61"/>
      <x v="785"/>
    </i>
    <i r="1">
      <x v="437"/>
      <x v="1369"/>
      <x v="2367"/>
      <x v="329"/>
      <x v="61"/>
      <x v="785"/>
    </i>
    <i t="default">
      <x v="19"/>
    </i>
    <i t="grand">
      <x/>
    </i>
  </rowItems>
  <colItems count="1">
    <i/>
  </colItems>
  <pageFields count="1">
    <pageField fld="5" hier="-1"/>
  </pageFields>
  <dataFields count="1">
    <dataField name="Sum of Qty Recd (Kg)" fld="6" baseField="10" baseItem="452"/>
  </dataFields>
  <formats count="600">
    <format dxfId="611">
      <pivotArea dataOnly="0" grandCol="1" outline="0" fieldPosition="0"/>
    </format>
    <format dxfId="610">
      <pivotArea dataOnly="0" labelOnly="1" grandCol="1" outline="0" fieldPosition="0"/>
    </format>
    <format dxfId="609">
      <pivotArea dataOnly="0" grandCol="1" outline="0" fieldPosition="0"/>
    </format>
    <format dxfId="608">
      <pivotArea dataOnly="0" labelOnly="1" outline="0" fieldPosition="0">
        <references count="1">
          <reference field="37" count="0"/>
        </references>
      </pivotArea>
    </format>
    <format dxfId="607">
      <pivotArea dataOnly="0" labelOnly="1" outline="0" fieldPosition="0">
        <references count="1">
          <reference field="13" count="0"/>
        </references>
      </pivotArea>
    </format>
    <format dxfId="606">
      <pivotArea type="all" dataOnly="0" outline="0" fieldPosition="0"/>
    </format>
    <format dxfId="605">
      <pivotArea outline="0" collapsedLevelsAreSubtotals="1" fieldPosition="0"/>
    </format>
    <format dxfId="604">
      <pivotArea field="13" type="button" dataOnly="0" labelOnly="1" outline="0" axis="axisRow" fieldPosition="0"/>
    </format>
    <format dxfId="603">
      <pivotArea field="37" type="button" dataOnly="0" labelOnly="1" outline="0" axis="axisRow" fieldPosition="1"/>
    </format>
    <format dxfId="602">
      <pivotArea field="2" type="button" dataOnly="0" labelOnly="1" outline="0" axis="axisRow" fieldPosition="3"/>
    </format>
    <format dxfId="601">
      <pivotArea field="14" type="button" dataOnly="0" labelOnly="1" outline="0" axis="axisRow" fieldPosition="4"/>
    </format>
    <format dxfId="600">
      <pivotArea field="9" type="button" dataOnly="0" labelOnly="1" outline="0" axis="axisRow" fieldPosition="5"/>
    </format>
    <format dxfId="599">
      <pivotArea field="10" type="button" dataOnly="0" labelOnly="1" outline="0" axis="axisRow" fieldPosition="6"/>
    </format>
    <format dxfId="598">
      <pivotArea dataOnly="0" labelOnly="1" outline="0" fieldPosition="0">
        <references count="1">
          <reference field="13" count="14" defaultSubtotal="1">
            <x v="0"/>
            <x v="1"/>
            <x v="2"/>
            <x v="3"/>
            <x v="4"/>
            <x v="6"/>
            <x v="7"/>
            <x v="8"/>
            <x v="10"/>
            <x v="12"/>
            <x v="16"/>
            <x v="17"/>
            <x v="18"/>
            <x v="19"/>
          </reference>
        </references>
      </pivotArea>
    </format>
    <format dxfId="597">
      <pivotArea dataOnly="0" labelOnly="1" grandRow="1" outline="0" fieldPosition="0"/>
    </format>
    <format dxfId="596">
      <pivotArea dataOnly="0" labelOnly="1" outline="0" fieldPosition="0">
        <references count="2">
          <reference field="13" count="1" selected="0">
            <x v="0"/>
          </reference>
          <reference field="37" count="4">
            <x v="77"/>
            <x v="125"/>
            <x v="126"/>
            <x v="127"/>
          </reference>
        </references>
      </pivotArea>
    </format>
    <format dxfId="595">
      <pivotArea dataOnly="0" labelOnly="1" outline="0" fieldPosition="0">
        <references count="2">
          <reference field="13" count="1" selected="0">
            <x v="1"/>
          </reference>
          <reference field="37" count="1">
            <x v="91"/>
          </reference>
        </references>
      </pivotArea>
    </format>
    <format dxfId="594">
      <pivotArea dataOnly="0" labelOnly="1" outline="0" fieldPosition="0">
        <references count="2">
          <reference field="13" count="1" selected="0">
            <x v="2"/>
          </reference>
          <reference field="37" count="2">
            <x v="74"/>
            <x v="107"/>
          </reference>
        </references>
      </pivotArea>
    </format>
    <format dxfId="593">
      <pivotArea dataOnly="0" labelOnly="1" outline="0" fieldPosition="0">
        <references count="2">
          <reference field="13" count="1" selected="0">
            <x v="3"/>
          </reference>
          <reference field="37" count="6">
            <x v="3"/>
            <x v="7"/>
            <x v="20"/>
            <x v="38"/>
            <x v="44"/>
            <x v="98"/>
          </reference>
        </references>
      </pivotArea>
    </format>
    <format dxfId="592">
      <pivotArea dataOnly="0" labelOnly="1" outline="0" fieldPosition="0">
        <references count="2">
          <reference field="13" count="1" selected="0">
            <x v="4"/>
          </reference>
          <reference field="37" count="3">
            <x v="65"/>
            <x v="90"/>
            <x v="98"/>
          </reference>
        </references>
      </pivotArea>
    </format>
    <format dxfId="591">
      <pivotArea dataOnly="0" labelOnly="1" outline="0" fieldPosition="0">
        <references count="2">
          <reference field="13" count="1" selected="0">
            <x v="6"/>
          </reference>
          <reference field="37" count="16">
            <x v="24"/>
            <x v="35"/>
            <x v="38"/>
            <x v="41"/>
            <x v="44"/>
            <x v="47"/>
            <x v="50"/>
            <x v="60"/>
            <x v="67"/>
            <x v="70"/>
            <x v="76"/>
            <x v="84"/>
            <x v="97"/>
            <x v="121"/>
            <x v="132"/>
            <x v="133"/>
          </reference>
        </references>
      </pivotArea>
    </format>
    <format dxfId="590">
      <pivotArea dataOnly="0" labelOnly="1" outline="0" fieldPosition="0">
        <references count="2">
          <reference field="13" count="1" selected="0">
            <x v="10"/>
          </reference>
          <reference field="37" count="2">
            <x v="13"/>
            <x v="88"/>
          </reference>
        </references>
      </pivotArea>
    </format>
    <format dxfId="589">
      <pivotArea dataOnly="0" labelOnly="1" outline="0" fieldPosition="0">
        <references count="2">
          <reference field="13" count="1" selected="0">
            <x v="12"/>
          </reference>
          <reference field="37" count="1">
            <x v="24"/>
          </reference>
        </references>
      </pivotArea>
    </format>
    <format dxfId="588">
      <pivotArea dataOnly="0" labelOnly="1" outline="0" fieldPosition="0">
        <references count="2">
          <reference field="13" count="1" selected="0">
            <x v="8"/>
          </reference>
          <reference field="37" count="7">
            <x v="60"/>
            <x v="106"/>
            <x v="109"/>
            <x v="118"/>
            <x v="127"/>
            <x v="128"/>
            <x v="132"/>
          </reference>
        </references>
      </pivotArea>
    </format>
    <format dxfId="587">
      <pivotArea dataOnly="0" labelOnly="1" outline="0" fieldPosition="0">
        <references count="2">
          <reference field="13" count="1" selected="0">
            <x v="7"/>
          </reference>
          <reference field="37" count="2">
            <x v="16"/>
            <x v="24"/>
          </reference>
        </references>
      </pivotArea>
    </format>
    <format dxfId="586">
      <pivotArea dataOnly="0" labelOnly="1" outline="0" fieldPosition="0">
        <references count="2">
          <reference field="13" count="1" selected="0">
            <x v="16"/>
          </reference>
          <reference field="37" count="15">
            <x v="58"/>
            <x v="103"/>
            <x v="104"/>
            <x v="105"/>
            <x v="107"/>
            <x v="109"/>
            <x v="112"/>
            <x v="113"/>
            <x v="114"/>
            <x v="115"/>
            <x v="119"/>
            <x v="121"/>
            <x v="126"/>
            <x v="130"/>
            <x v="132"/>
          </reference>
        </references>
      </pivotArea>
    </format>
    <format dxfId="585">
      <pivotArea dataOnly="0" labelOnly="1" outline="0" fieldPosition="0">
        <references count="2">
          <reference field="13" count="1" selected="0">
            <x v="17"/>
          </reference>
          <reference field="37" count="6">
            <x v="112"/>
            <x v="122"/>
            <x v="123"/>
            <x v="124"/>
            <x v="125"/>
            <x v="126"/>
          </reference>
        </references>
      </pivotArea>
    </format>
    <format dxfId="584">
      <pivotArea dataOnly="0" labelOnly="1" outline="0" fieldPosition="0">
        <references count="2">
          <reference field="13" count="1" selected="0">
            <x v="19"/>
          </reference>
          <reference field="37" count="7">
            <x v="90"/>
            <x v="98"/>
            <x v="105"/>
            <x v="109"/>
            <x v="114"/>
            <x v="118"/>
            <x v="125"/>
          </reference>
        </references>
      </pivotArea>
    </format>
    <format dxfId="583">
      <pivotArea dataOnly="0" labelOnly="1" outline="0" fieldPosition="0">
        <references count="2">
          <reference field="13" count="1" selected="0">
            <x v="18"/>
          </reference>
          <reference field="37" count="1">
            <x v="0"/>
          </reference>
        </references>
      </pivotArea>
    </format>
    <format dxfId="582">
      <pivotArea dataOnly="0" labelOnly="1" outline="0" fieldPosition="0">
        <references count="3">
          <reference field="2" count="1">
            <x v="545"/>
          </reference>
          <reference field="13" count="1" selected="0">
            <x v="0"/>
          </reference>
          <reference field="37" count="1" selected="0">
            <x v="77"/>
          </reference>
        </references>
      </pivotArea>
    </format>
    <format dxfId="581">
      <pivotArea dataOnly="0" labelOnly="1" outline="0" fieldPosition="0">
        <references count="3">
          <reference field="2" count="1">
            <x v="385"/>
          </reference>
          <reference field="13" count="1" selected="0">
            <x v="0"/>
          </reference>
          <reference field="37" count="1" selected="0">
            <x v="125"/>
          </reference>
        </references>
      </pivotArea>
    </format>
    <format dxfId="580">
      <pivotArea dataOnly="0" labelOnly="1" outline="0" fieldPosition="0">
        <references count="3">
          <reference field="2" count="2">
            <x v="384"/>
            <x v="653"/>
          </reference>
          <reference field="13" count="1" selected="0">
            <x v="0"/>
          </reference>
          <reference field="37" count="1" selected="0">
            <x v="126"/>
          </reference>
        </references>
      </pivotArea>
    </format>
    <format dxfId="579">
      <pivotArea dataOnly="0" labelOnly="1" outline="0" fieldPosition="0">
        <references count="3">
          <reference field="2" count="1">
            <x v="386"/>
          </reference>
          <reference field="13" count="1" selected="0">
            <x v="0"/>
          </reference>
          <reference field="37" count="1" selected="0">
            <x v="127"/>
          </reference>
        </references>
      </pivotArea>
    </format>
    <format dxfId="578">
      <pivotArea dataOnly="0" labelOnly="1" outline="0" fieldPosition="0">
        <references count="3">
          <reference field="2" count="1">
            <x v="420"/>
          </reference>
          <reference field="13" count="1" selected="0">
            <x v="1"/>
          </reference>
          <reference field="37" count="1" selected="0">
            <x v="91"/>
          </reference>
        </references>
      </pivotArea>
    </format>
    <format dxfId="577">
      <pivotArea dataOnly="0" labelOnly="1" outline="0" fieldPosition="0">
        <references count="3">
          <reference field="2" count="1">
            <x v="540"/>
          </reference>
          <reference field="13" count="1" selected="0">
            <x v="2"/>
          </reference>
          <reference field="37" count="1" selected="0">
            <x v="74"/>
          </reference>
        </references>
      </pivotArea>
    </format>
    <format dxfId="576">
      <pivotArea dataOnly="0" labelOnly="1" outline="0" fieldPosition="0">
        <references count="3">
          <reference field="2" count="1">
            <x v="62"/>
          </reference>
          <reference field="13" count="1" selected="0">
            <x v="2"/>
          </reference>
          <reference field="37" count="1" selected="0">
            <x v="107"/>
          </reference>
        </references>
      </pivotArea>
    </format>
    <format dxfId="575">
      <pivotArea dataOnly="0" labelOnly="1" outline="0" fieldPosition="0">
        <references count="3">
          <reference field="2" count="1">
            <x v="461"/>
          </reference>
          <reference field="13" count="1" selected="0">
            <x v="3"/>
          </reference>
          <reference field="37" count="1" selected="0">
            <x v="3"/>
          </reference>
        </references>
      </pivotArea>
    </format>
    <format dxfId="574">
      <pivotArea dataOnly="0" labelOnly="1" outline="0" fieldPosition="0">
        <references count="3">
          <reference field="2" count="1">
            <x v="629"/>
          </reference>
          <reference field="13" count="1" selected="0">
            <x v="3"/>
          </reference>
          <reference field="37" count="1" selected="0">
            <x v="7"/>
          </reference>
        </references>
      </pivotArea>
    </format>
    <format dxfId="573">
      <pivotArea dataOnly="0" labelOnly="1" outline="0" fieldPosition="0">
        <references count="3">
          <reference field="2" count="1">
            <x v="326"/>
          </reference>
          <reference field="13" count="1" selected="0">
            <x v="3"/>
          </reference>
          <reference field="37" count="1" selected="0">
            <x v="20"/>
          </reference>
        </references>
      </pivotArea>
    </format>
    <format dxfId="572">
      <pivotArea dataOnly="0" labelOnly="1" outline="0" fieldPosition="0">
        <references count="3">
          <reference field="2" count="2">
            <x v="588"/>
            <x v="595"/>
          </reference>
          <reference field="13" count="1" selected="0">
            <x v="3"/>
          </reference>
          <reference field="37" count="1" selected="0">
            <x v="38"/>
          </reference>
        </references>
      </pivotArea>
    </format>
    <format dxfId="571">
      <pivotArea dataOnly="0" labelOnly="1" outline="0" fieldPosition="0">
        <references count="3">
          <reference field="2" count="1">
            <x v="119"/>
          </reference>
          <reference field="13" count="1" selected="0">
            <x v="3"/>
          </reference>
          <reference field="37" count="1" selected="0">
            <x v="44"/>
          </reference>
        </references>
      </pivotArea>
    </format>
    <format dxfId="570">
      <pivotArea dataOnly="0" labelOnly="1" outline="0" fieldPosition="0">
        <references count="3">
          <reference field="2" count="1">
            <x v="63"/>
          </reference>
          <reference field="13" count="1" selected="0">
            <x v="3"/>
          </reference>
          <reference field="37" count="1" selected="0">
            <x v="98"/>
          </reference>
        </references>
      </pivotArea>
    </format>
    <format dxfId="569">
      <pivotArea dataOnly="0" labelOnly="1" outline="0" fieldPosition="0">
        <references count="3">
          <reference field="2" count="1">
            <x v="639"/>
          </reference>
          <reference field="13" count="1" selected="0">
            <x v="4"/>
          </reference>
          <reference field="37" count="1" selected="0">
            <x v="65"/>
          </reference>
        </references>
      </pivotArea>
    </format>
    <format dxfId="568">
      <pivotArea dataOnly="0" labelOnly="1" outline="0" fieldPosition="0">
        <references count="3">
          <reference field="2" count="1">
            <x v="423"/>
          </reference>
          <reference field="13" count="1" selected="0">
            <x v="4"/>
          </reference>
          <reference field="37" count="1" selected="0">
            <x v="90"/>
          </reference>
        </references>
      </pivotArea>
    </format>
    <format dxfId="567">
      <pivotArea dataOnly="0" labelOnly="1" outline="0" fieldPosition="0">
        <references count="3">
          <reference field="2" count="1">
            <x v="690"/>
          </reference>
          <reference field="13" count="1" selected="0">
            <x v="4"/>
          </reference>
          <reference field="37" count="1" selected="0">
            <x v="98"/>
          </reference>
        </references>
      </pivotArea>
    </format>
    <format dxfId="566">
      <pivotArea dataOnly="0" labelOnly="1" outline="0" fieldPosition="0">
        <references count="3">
          <reference field="2" count="2">
            <x v="218"/>
            <x v="219"/>
          </reference>
          <reference field="13" count="1" selected="0">
            <x v="6"/>
          </reference>
          <reference field="37" count="1" selected="0">
            <x v="24"/>
          </reference>
        </references>
      </pivotArea>
    </format>
    <format dxfId="565">
      <pivotArea dataOnly="0" labelOnly="1" outline="0" fieldPosition="0">
        <references count="3">
          <reference field="2" count="2">
            <x v="313"/>
            <x v="317"/>
          </reference>
          <reference field="13" count="1" selected="0">
            <x v="6"/>
          </reference>
          <reference field="37" count="1" selected="0">
            <x v="35"/>
          </reference>
        </references>
      </pivotArea>
    </format>
    <format dxfId="564">
      <pivotArea dataOnly="0" labelOnly="1" outline="0" fieldPosition="0">
        <references count="3">
          <reference field="2" count="1">
            <x v="343"/>
          </reference>
          <reference field="13" count="1" selected="0">
            <x v="6"/>
          </reference>
          <reference field="37" count="1" selected="0">
            <x v="38"/>
          </reference>
        </references>
      </pivotArea>
    </format>
    <format dxfId="563">
      <pivotArea dataOnly="0" labelOnly="1" outline="0" fieldPosition="0">
        <references count="3">
          <reference field="2" count="1">
            <x v="81"/>
          </reference>
          <reference field="13" count="1" selected="0">
            <x v="6"/>
          </reference>
          <reference field="37" count="1" selected="0">
            <x v="41"/>
          </reference>
        </references>
      </pivotArea>
    </format>
    <format dxfId="562">
      <pivotArea dataOnly="0" labelOnly="1" outline="0" fieldPosition="0">
        <references count="3">
          <reference field="2" count="1">
            <x v="440"/>
          </reference>
          <reference field="13" count="1" selected="0">
            <x v="6"/>
          </reference>
          <reference field="37" count="1" selected="0">
            <x v="44"/>
          </reference>
        </references>
      </pivotArea>
    </format>
    <format dxfId="561">
      <pivotArea dataOnly="0" labelOnly="1" outline="0" fieldPosition="0">
        <references count="3">
          <reference field="2" count="2">
            <x v="409"/>
            <x v="623"/>
          </reference>
          <reference field="13" count="1" selected="0">
            <x v="6"/>
          </reference>
          <reference field="37" count="1" selected="0">
            <x v="47"/>
          </reference>
        </references>
      </pivotArea>
    </format>
    <format dxfId="560">
      <pivotArea dataOnly="0" labelOnly="1" outline="0" fieldPosition="0">
        <references count="3">
          <reference field="2" count="1">
            <x v="471"/>
          </reference>
          <reference field="13" count="1" selected="0">
            <x v="6"/>
          </reference>
          <reference field="37" count="1" selected="0">
            <x v="50"/>
          </reference>
        </references>
      </pivotArea>
    </format>
    <format dxfId="559">
      <pivotArea dataOnly="0" labelOnly="1" outline="0" fieldPosition="0">
        <references count="3">
          <reference field="2" count="1">
            <x v="507"/>
          </reference>
          <reference field="13" count="1" selected="0">
            <x v="6"/>
          </reference>
          <reference field="37" count="1" selected="0">
            <x v="60"/>
          </reference>
        </references>
      </pivotArea>
    </format>
    <format dxfId="558">
      <pivotArea dataOnly="0" labelOnly="1" outline="0" fieldPosition="0">
        <references count="3">
          <reference field="2" count="1">
            <x v="510"/>
          </reference>
          <reference field="13" count="1" selected="0">
            <x v="6"/>
          </reference>
          <reference field="37" count="1" selected="0">
            <x v="67"/>
          </reference>
        </references>
      </pivotArea>
    </format>
    <format dxfId="557">
      <pivotArea dataOnly="0" labelOnly="1" outline="0" fieldPosition="0">
        <references count="3">
          <reference field="2" count="1">
            <x v="638"/>
          </reference>
          <reference field="13" count="1" selected="0">
            <x v="6"/>
          </reference>
          <reference field="37" count="1" selected="0">
            <x v="70"/>
          </reference>
        </references>
      </pivotArea>
    </format>
    <format dxfId="556">
      <pivotArea dataOnly="0" labelOnly="1" outline="0" fieldPosition="0">
        <references count="3">
          <reference field="2" count="1">
            <x v="60"/>
          </reference>
          <reference field="13" count="1" selected="0">
            <x v="6"/>
          </reference>
          <reference field="37" count="1" selected="0">
            <x v="76"/>
          </reference>
        </references>
      </pivotArea>
    </format>
    <format dxfId="555">
      <pivotArea dataOnly="0" labelOnly="1" outline="0" fieldPosition="0">
        <references count="3">
          <reference field="2" count="1">
            <x v="416"/>
          </reference>
          <reference field="13" count="1" selected="0">
            <x v="6"/>
          </reference>
          <reference field="37" count="1" selected="0">
            <x v="84"/>
          </reference>
        </references>
      </pivotArea>
    </format>
    <format dxfId="554">
      <pivotArea dataOnly="0" labelOnly="1" outline="0" fieldPosition="0">
        <references count="3">
          <reference field="2" count="1">
            <x v="376"/>
          </reference>
          <reference field="13" count="1" selected="0">
            <x v="6"/>
          </reference>
          <reference field="37" count="1" selected="0">
            <x v="97"/>
          </reference>
        </references>
      </pivotArea>
    </format>
    <format dxfId="553">
      <pivotArea dataOnly="0" labelOnly="1" outline="0" fieldPosition="0">
        <references count="3">
          <reference field="2" count="1">
            <x v="426"/>
          </reference>
          <reference field="13" count="1" selected="0">
            <x v="6"/>
          </reference>
          <reference field="37" count="1" selected="0">
            <x v="121"/>
          </reference>
        </references>
      </pivotArea>
    </format>
    <format dxfId="552">
      <pivotArea dataOnly="0" labelOnly="1" outline="0" fieldPosition="0">
        <references count="3">
          <reference field="2" count="1">
            <x v="431"/>
          </reference>
          <reference field="13" count="1" selected="0">
            <x v="6"/>
          </reference>
          <reference field="37" count="1" selected="0">
            <x v="132"/>
          </reference>
        </references>
      </pivotArea>
    </format>
    <format dxfId="551">
      <pivotArea dataOnly="0" labelOnly="1" outline="0" fieldPosition="0">
        <references count="3">
          <reference field="2" count="1">
            <x v="430"/>
          </reference>
          <reference field="13" count="1" selected="0">
            <x v="6"/>
          </reference>
          <reference field="37" count="1" selected="0">
            <x v="133"/>
          </reference>
        </references>
      </pivotArea>
    </format>
    <format dxfId="550">
      <pivotArea dataOnly="0" labelOnly="1" outline="0" fieldPosition="0">
        <references count="3">
          <reference field="2" count="1">
            <x v="520"/>
          </reference>
          <reference field="13" count="1" selected="0">
            <x v="10"/>
          </reference>
          <reference field="37" count="1" selected="0">
            <x v="13"/>
          </reference>
        </references>
      </pivotArea>
    </format>
    <format dxfId="549">
      <pivotArea dataOnly="0" labelOnly="1" outline="0" fieldPosition="0">
        <references count="3">
          <reference field="2" count="1">
            <x v="687"/>
          </reference>
          <reference field="13" count="1" selected="0">
            <x v="10"/>
          </reference>
          <reference field="37" count="1" selected="0">
            <x v="88"/>
          </reference>
        </references>
      </pivotArea>
    </format>
    <format dxfId="548">
      <pivotArea dataOnly="0" labelOnly="1" outline="0" fieldPosition="0">
        <references count="3">
          <reference field="2" count="1">
            <x v="550"/>
          </reference>
          <reference field="13" count="1" selected="0">
            <x v="12"/>
          </reference>
          <reference field="37" count="1" selected="0">
            <x v="24"/>
          </reference>
        </references>
      </pivotArea>
    </format>
    <format dxfId="547">
      <pivotArea dataOnly="0" labelOnly="1" outline="0" fieldPosition="0">
        <references count="3">
          <reference field="2" count="1">
            <x v="154"/>
          </reference>
          <reference field="13" count="1" selected="0">
            <x v="8"/>
          </reference>
          <reference field="37" count="1" selected="0">
            <x v="60"/>
          </reference>
        </references>
      </pivotArea>
    </format>
    <format dxfId="546">
      <pivotArea dataOnly="0" labelOnly="1" outline="0" fieldPosition="0">
        <references count="3">
          <reference field="2" count="1">
            <x v="381"/>
          </reference>
          <reference field="13" count="1" selected="0">
            <x v="8"/>
          </reference>
          <reference field="37" count="1" selected="0">
            <x v="106"/>
          </reference>
        </references>
      </pivotArea>
    </format>
    <format dxfId="545">
      <pivotArea dataOnly="0" labelOnly="1" outline="0" fieldPosition="0">
        <references count="3">
          <reference field="2" count="1">
            <x v="697"/>
          </reference>
          <reference field="13" count="1" selected="0">
            <x v="8"/>
          </reference>
          <reference field="37" count="1" selected="0">
            <x v="109"/>
          </reference>
        </references>
      </pivotArea>
    </format>
    <format dxfId="544">
      <pivotArea dataOnly="0" labelOnly="1" outline="0" fieldPosition="0">
        <references count="3">
          <reference field="2" count="1">
            <x v="383"/>
          </reference>
          <reference field="13" count="1" selected="0">
            <x v="8"/>
          </reference>
          <reference field="37" count="1" selected="0">
            <x v="118"/>
          </reference>
        </references>
      </pivotArea>
    </format>
    <format dxfId="543">
      <pivotArea dataOnly="0" labelOnly="1" outline="0" fieldPosition="0">
        <references count="3">
          <reference field="2" count="1">
            <x v="59"/>
          </reference>
          <reference field="13" count="1" selected="0">
            <x v="8"/>
          </reference>
          <reference field="37" count="1" selected="0">
            <x v="127"/>
          </reference>
        </references>
      </pivotArea>
    </format>
    <format dxfId="542">
      <pivotArea dataOnly="0" labelOnly="1" outline="0" fieldPosition="0">
        <references count="3">
          <reference field="2" count="1">
            <x v="428"/>
          </reference>
          <reference field="13" count="1" selected="0">
            <x v="8"/>
          </reference>
          <reference field="37" count="1" selected="0">
            <x v="128"/>
          </reference>
        </references>
      </pivotArea>
    </format>
    <format dxfId="541">
      <pivotArea dataOnly="0" labelOnly="1" outline="0" fieldPosition="0">
        <references count="3">
          <reference field="2" count="1">
            <x v="429"/>
          </reference>
          <reference field="13" count="1" selected="0">
            <x v="8"/>
          </reference>
          <reference field="37" count="1" selected="0">
            <x v="132"/>
          </reference>
        </references>
      </pivotArea>
    </format>
    <format dxfId="540">
      <pivotArea dataOnly="0" labelOnly="1" outline="0" fieldPosition="0">
        <references count="3">
          <reference field="2" count="2">
            <x v="531"/>
            <x v="532"/>
          </reference>
          <reference field="13" count="1" selected="0">
            <x v="7"/>
          </reference>
          <reference field="37" count="1" selected="0">
            <x v="16"/>
          </reference>
        </references>
      </pivotArea>
    </format>
    <format dxfId="539">
      <pivotArea dataOnly="0" labelOnly="1" outline="0" fieldPosition="0">
        <references count="3">
          <reference field="2" count="1">
            <x v="176"/>
          </reference>
          <reference field="13" count="1" selected="0">
            <x v="7"/>
          </reference>
          <reference field="37" count="1" selected="0">
            <x v="24"/>
          </reference>
        </references>
      </pivotArea>
    </format>
    <format dxfId="538">
      <pivotArea dataOnly="0" labelOnly="1" outline="0" fieldPosition="0">
        <references count="3">
          <reference field="2" count="1">
            <x v="0"/>
          </reference>
          <reference field="13" count="1" selected="0">
            <x v="16"/>
          </reference>
          <reference field="37" count="1" selected="0">
            <x v="58"/>
          </reference>
        </references>
      </pivotArea>
    </format>
    <format dxfId="537">
      <pivotArea dataOnly="0" labelOnly="1" outline="0" fieldPosition="0">
        <references count="3">
          <reference field="2" count="1">
            <x v="54"/>
          </reference>
          <reference field="13" count="1" selected="0">
            <x v="16"/>
          </reference>
          <reference field="37" count="1" selected="0">
            <x v="103"/>
          </reference>
        </references>
      </pivotArea>
    </format>
    <format dxfId="536">
      <pivotArea dataOnly="0" labelOnly="1" outline="0" fieldPosition="0">
        <references count="3">
          <reference field="2" count="1">
            <x v="53"/>
          </reference>
          <reference field="13" count="1" selected="0">
            <x v="16"/>
          </reference>
          <reference field="37" count="1" selected="0">
            <x v="104"/>
          </reference>
        </references>
      </pivotArea>
    </format>
    <format dxfId="535">
      <pivotArea dataOnly="0" labelOnly="1" outline="0" fieldPosition="0">
        <references count="3">
          <reference field="2" count="1">
            <x v="5"/>
          </reference>
          <reference field="13" count="1" selected="0">
            <x v="16"/>
          </reference>
          <reference field="37" count="1" selected="0">
            <x v="105"/>
          </reference>
        </references>
      </pivotArea>
    </format>
    <format dxfId="534">
      <pivotArea dataOnly="0" labelOnly="1" outline="0" fieldPosition="0">
        <references count="3">
          <reference field="2" count="1">
            <x v="52"/>
          </reference>
          <reference field="13" count="1" selected="0">
            <x v="16"/>
          </reference>
          <reference field="37" count="1" selected="0">
            <x v="107"/>
          </reference>
        </references>
      </pivotArea>
    </format>
    <format dxfId="533">
      <pivotArea dataOnly="0" labelOnly="1" outline="0" fieldPosition="0">
        <references count="3">
          <reference field="2" count="2">
            <x v="47"/>
            <x v="48"/>
          </reference>
          <reference field="13" count="1" selected="0">
            <x v="16"/>
          </reference>
          <reference field="37" count="1" selected="0">
            <x v="109"/>
          </reference>
        </references>
      </pivotArea>
    </format>
    <format dxfId="532">
      <pivotArea dataOnly="0" labelOnly="1" outline="0" fieldPosition="0">
        <references count="3">
          <reference field="2" count="1">
            <x v="6"/>
          </reference>
          <reference field="13" count="1" selected="0">
            <x v="16"/>
          </reference>
          <reference field="37" count="1" selected="0">
            <x v="112"/>
          </reference>
        </references>
      </pivotArea>
    </format>
    <format dxfId="531">
      <pivotArea dataOnly="0" labelOnly="1" outline="0" fieldPosition="0">
        <references count="3">
          <reference field="2" count="3">
            <x v="1"/>
            <x v="2"/>
            <x v="7"/>
          </reference>
          <reference field="13" count="1" selected="0">
            <x v="16"/>
          </reference>
          <reference field="37" count="1" selected="0">
            <x v="113"/>
          </reference>
        </references>
      </pivotArea>
    </format>
    <format dxfId="530">
      <pivotArea dataOnly="0" labelOnly="1" outline="0" fieldPosition="0">
        <references count="3">
          <reference field="2" count="1">
            <x v="51"/>
          </reference>
          <reference field="13" count="1" selected="0">
            <x v="16"/>
          </reference>
          <reference field="37" count="1" selected="0">
            <x v="114"/>
          </reference>
        </references>
      </pivotArea>
    </format>
    <format dxfId="529">
      <pivotArea dataOnly="0" labelOnly="1" outline="0" fieldPosition="0">
        <references count="3">
          <reference field="2" count="1">
            <x v="55"/>
          </reference>
          <reference field="13" count="1" selected="0">
            <x v="16"/>
          </reference>
          <reference field="37" count="1" selected="0">
            <x v="115"/>
          </reference>
        </references>
      </pivotArea>
    </format>
    <format dxfId="528">
      <pivotArea dataOnly="0" labelOnly="1" outline="0" fieldPosition="0">
        <references count="3">
          <reference field="2" count="2">
            <x v="3"/>
            <x v="650"/>
          </reference>
          <reference field="13" count="1" selected="0">
            <x v="16"/>
          </reference>
          <reference field="37" count="1" selected="0">
            <x v="119"/>
          </reference>
        </references>
      </pivotArea>
    </format>
    <format dxfId="527">
      <pivotArea dataOnly="0" labelOnly="1" outline="0" fieldPosition="0">
        <references count="3">
          <reference field="2" count="2">
            <x v="651"/>
            <x v="652"/>
          </reference>
          <reference field="13" count="1" selected="0">
            <x v="16"/>
          </reference>
          <reference field="37" count="1" selected="0">
            <x v="121"/>
          </reference>
        </references>
      </pivotArea>
    </format>
    <format dxfId="526">
      <pivotArea dataOnly="0" labelOnly="1" outline="0" fieldPosition="0">
        <references count="3">
          <reference field="2" count="1">
            <x v="654"/>
          </reference>
          <reference field="13" count="1" selected="0">
            <x v="16"/>
          </reference>
          <reference field="37" count="1" selected="0">
            <x v="126"/>
          </reference>
        </references>
      </pivotArea>
    </format>
    <format dxfId="525">
      <pivotArea dataOnly="0" labelOnly="1" outline="0" fieldPosition="0">
        <references count="3">
          <reference field="2" count="1">
            <x v="427"/>
          </reference>
          <reference field="13" count="1" selected="0">
            <x v="16"/>
          </reference>
          <reference field="37" count="1" selected="0">
            <x v="130"/>
          </reference>
        </references>
      </pivotArea>
    </format>
    <format dxfId="524">
      <pivotArea dataOnly="0" labelOnly="1" outline="0" fieldPosition="0">
        <references count="3">
          <reference field="2" count="3">
            <x v="655"/>
            <x v="656"/>
            <x v="657"/>
          </reference>
          <reference field="13" count="1" selected="0">
            <x v="16"/>
          </reference>
          <reference field="37" count="1" selected="0">
            <x v="132"/>
          </reference>
        </references>
      </pivotArea>
    </format>
    <format dxfId="523">
      <pivotArea dataOnly="0" labelOnly="1" outline="0" fieldPosition="0">
        <references count="3">
          <reference field="2" count="1">
            <x v="44"/>
          </reference>
          <reference field="13" count="1" selected="0">
            <x v="17"/>
          </reference>
          <reference field="37" count="1" selected="0">
            <x v="112"/>
          </reference>
        </references>
      </pivotArea>
    </format>
    <format dxfId="522">
      <pivotArea dataOnly="0" labelOnly="1" outline="0" fieldPosition="0">
        <references count="3">
          <reference field="2" count="1">
            <x v="8"/>
          </reference>
          <reference field="13" count="1" selected="0">
            <x v="17"/>
          </reference>
          <reference field="37" count="1" selected="0">
            <x v="122"/>
          </reference>
        </references>
      </pivotArea>
    </format>
    <format dxfId="521">
      <pivotArea dataOnly="0" labelOnly="1" outline="0" fieldPosition="0">
        <references count="3">
          <reference field="2" count="1">
            <x v="9"/>
          </reference>
          <reference field="13" count="1" selected="0">
            <x v="17"/>
          </reference>
          <reference field="37" count="1" selected="0">
            <x v="123"/>
          </reference>
        </references>
      </pivotArea>
    </format>
    <format dxfId="520">
      <pivotArea dataOnly="0" labelOnly="1" outline="0" fieldPosition="0">
        <references count="3">
          <reference field="2" count="1">
            <x v="10"/>
          </reference>
          <reference field="13" count="1" selected="0">
            <x v="17"/>
          </reference>
          <reference field="37" count="1" selected="0">
            <x v="124"/>
          </reference>
        </references>
      </pivotArea>
    </format>
    <format dxfId="519">
      <pivotArea dataOnly="0" labelOnly="1" outline="0" fieldPosition="0">
        <references count="3">
          <reference field="2" count="1">
            <x v="11"/>
          </reference>
          <reference field="13" count="1" selected="0">
            <x v="17"/>
          </reference>
          <reference field="37" count="1" selected="0">
            <x v="125"/>
          </reference>
        </references>
      </pivotArea>
    </format>
    <format dxfId="518">
      <pivotArea dataOnly="0" labelOnly="1" outline="0" fieldPosition="0">
        <references count="3">
          <reference field="2" count="1">
            <x v="12"/>
          </reference>
          <reference field="13" count="1" selected="0">
            <x v="17"/>
          </reference>
          <reference field="37" count="1" selected="0">
            <x v="126"/>
          </reference>
        </references>
      </pivotArea>
    </format>
    <format dxfId="517">
      <pivotArea dataOnly="0" labelOnly="1" outline="0" fieldPosition="0">
        <references count="3">
          <reference field="2" count="1">
            <x v="422"/>
          </reference>
          <reference field="13" count="1" selected="0">
            <x v="19"/>
          </reference>
          <reference field="37" count="1" selected="0">
            <x v="90"/>
          </reference>
        </references>
      </pivotArea>
    </format>
    <format dxfId="516">
      <pivotArea dataOnly="0" labelOnly="1" outline="0" fieldPosition="0">
        <references count="3">
          <reference field="2" count="1">
            <x v="34"/>
          </reference>
          <reference field="13" count="1" selected="0">
            <x v="19"/>
          </reference>
          <reference field="37" count="1" selected="0">
            <x v="98"/>
          </reference>
        </references>
      </pivotArea>
    </format>
    <format dxfId="515">
      <pivotArea dataOnly="0" labelOnly="1" outline="0" fieldPosition="0">
        <references count="3">
          <reference field="2" count="2">
            <x v="35"/>
            <x v="36"/>
          </reference>
          <reference field="13" count="1" selected="0">
            <x v="19"/>
          </reference>
          <reference field="37" count="1" selected="0">
            <x v="105"/>
          </reference>
        </references>
      </pivotArea>
    </format>
    <format dxfId="514">
      <pivotArea dataOnly="0" labelOnly="1" outline="0" fieldPosition="0">
        <references count="3">
          <reference field="2" count="1">
            <x v="37"/>
          </reference>
          <reference field="13" count="1" selected="0">
            <x v="19"/>
          </reference>
          <reference field="37" count="1" selected="0">
            <x v="109"/>
          </reference>
        </references>
      </pivotArea>
    </format>
    <format dxfId="513">
      <pivotArea dataOnly="0" labelOnly="1" outline="0" fieldPosition="0">
        <references count="3">
          <reference field="2" count="1">
            <x v="56"/>
          </reference>
          <reference field="13" count="1" selected="0">
            <x v="19"/>
          </reference>
          <reference field="37" count="1" selected="0">
            <x v="114"/>
          </reference>
        </references>
      </pivotArea>
    </format>
    <format dxfId="512">
      <pivotArea dataOnly="0" labelOnly="1" outline="0" fieldPosition="0">
        <references count="3">
          <reference field="2" count="1">
            <x v="382"/>
          </reference>
          <reference field="13" count="1" selected="0">
            <x v="19"/>
          </reference>
          <reference field="37" count="1" selected="0">
            <x v="118"/>
          </reference>
        </references>
      </pivotArea>
    </format>
    <format dxfId="511">
      <pivotArea dataOnly="0" labelOnly="1" outline="0" fieldPosition="0">
        <references count="3">
          <reference field="2" count="1">
            <x v="58"/>
          </reference>
          <reference field="13" count="1" selected="0">
            <x v="19"/>
          </reference>
          <reference field="37" count="1" selected="0">
            <x v="125"/>
          </reference>
        </references>
      </pivotArea>
    </format>
    <format dxfId="510">
      <pivotArea dataOnly="0" labelOnly="1" outline="0" fieldPosition="0">
        <references count="3">
          <reference field="2" count="1">
            <x v="704"/>
          </reference>
          <reference field="13" count="1" selected="0">
            <x v="18"/>
          </reference>
          <reference field="37" count="1" selected="0">
            <x v="0"/>
          </reference>
        </references>
      </pivotArea>
    </format>
    <format dxfId="509">
      <pivotArea dataOnly="0" labelOnly="1" outline="0" fieldPosition="0">
        <references count="4">
          <reference field="2" count="1" selected="0">
            <x v="545"/>
          </reference>
          <reference field="13" count="1" selected="0">
            <x v="0"/>
          </reference>
          <reference field="14" count="1">
            <x v="375"/>
          </reference>
          <reference field="37" count="1" selected="0">
            <x v="77"/>
          </reference>
        </references>
      </pivotArea>
    </format>
    <format dxfId="508">
      <pivotArea dataOnly="0" labelOnly="1" outline="0" fieldPosition="0">
        <references count="4">
          <reference field="2" count="1" selected="0">
            <x v="385"/>
          </reference>
          <reference field="13" count="1" selected="0">
            <x v="0"/>
          </reference>
          <reference field="14" count="1">
            <x v="189"/>
          </reference>
          <reference field="37" count="1" selected="0">
            <x v="125"/>
          </reference>
        </references>
      </pivotArea>
    </format>
    <format dxfId="507">
      <pivotArea dataOnly="0" labelOnly="1" outline="0" fieldPosition="0">
        <references count="4">
          <reference field="2" count="1" selected="0">
            <x v="384"/>
          </reference>
          <reference field="13" count="1" selected="0">
            <x v="0"/>
          </reference>
          <reference field="14" count="1">
            <x v="198"/>
          </reference>
          <reference field="37" count="1" selected="0">
            <x v="126"/>
          </reference>
        </references>
      </pivotArea>
    </format>
    <format dxfId="506">
      <pivotArea dataOnly="0" labelOnly="1" outline="0" fieldPosition="0">
        <references count="4">
          <reference field="2" count="1" selected="0">
            <x v="653"/>
          </reference>
          <reference field="13" count="1" selected="0">
            <x v="0"/>
          </reference>
          <reference field="14" count="1">
            <x v="189"/>
          </reference>
          <reference field="37" count="1" selected="0">
            <x v="126"/>
          </reference>
        </references>
      </pivotArea>
    </format>
    <format dxfId="505">
      <pivotArea dataOnly="0" labelOnly="1" outline="0" fieldPosition="0">
        <references count="4">
          <reference field="2" count="1" selected="0">
            <x v="386"/>
          </reference>
          <reference field="13" count="1" selected="0">
            <x v="0"/>
          </reference>
          <reference field="14" count="1">
            <x v="180"/>
          </reference>
          <reference field="37" count="1" selected="0">
            <x v="127"/>
          </reference>
        </references>
      </pivotArea>
    </format>
    <format dxfId="504">
      <pivotArea dataOnly="0" labelOnly="1" outline="0" fieldPosition="0">
        <references count="4">
          <reference field="2" count="1" selected="0">
            <x v="420"/>
          </reference>
          <reference field="13" count="1" selected="0">
            <x v="1"/>
          </reference>
          <reference field="14" count="1">
            <x v="343"/>
          </reference>
          <reference field="37" count="1" selected="0">
            <x v="91"/>
          </reference>
        </references>
      </pivotArea>
    </format>
    <format dxfId="503">
      <pivotArea dataOnly="0" labelOnly="1" outline="0" fieldPosition="0">
        <references count="4">
          <reference field="2" count="1" selected="0">
            <x v="540"/>
          </reference>
          <reference field="13" count="1" selected="0">
            <x v="2"/>
          </reference>
          <reference field="14" count="1">
            <x v="48"/>
          </reference>
          <reference field="37" count="1" selected="0">
            <x v="74"/>
          </reference>
        </references>
      </pivotArea>
    </format>
    <format dxfId="502">
      <pivotArea dataOnly="0" labelOnly="1" outline="0" fieldPosition="0">
        <references count="4">
          <reference field="2" count="1" selected="0">
            <x v="62"/>
          </reference>
          <reference field="13" count="1" selected="0">
            <x v="2"/>
          </reference>
          <reference field="14" count="1">
            <x v="124"/>
          </reference>
          <reference field="37" count="1" selected="0">
            <x v="107"/>
          </reference>
        </references>
      </pivotArea>
    </format>
    <format dxfId="501">
      <pivotArea dataOnly="0" labelOnly="1" outline="0" fieldPosition="0">
        <references count="4">
          <reference field="2" count="1" selected="0">
            <x v="461"/>
          </reference>
          <reference field="13" count="1" selected="0">
            <x v="3"/>
          </reference>
          <reference field="14" count="1">
            <x v="157"/>
          </reference>
          <reference field="37" count="1" selected="0">
            <x v="3"/>
          </reference>
        </references>
      </pivotArea>
    </format>
    <format dxfId="500">
      <pivotArea dataOnly="0" labelOnly="1" outline="0" fieldPosition="0">
        <references count="4">
          <reference field="2" count="1" selected="0">
            <x v="629"/>
          </reference>
          <reference field="13" count="1" selected="0">
            <x v="3"/>
          </reference>
          <reference field="14" count="1">
            <x v="151"/>
          </reference>
          <reference field="37" count="1" selected="0">
            <x v="7"/>
          </reference>
        </references>
      </pivotArea>
    </format>
    <format dxfId="499">
      <pivotArea dataOnly="0" labelOnly="1" outline="0" fieldPosition="0">
        <references count="4">
          <reference field="2" count="1" selected="0">
            <x v="326"/>
          </reference>
          <reference field="13" count="1" selected="0">
            <x v="3"/>
          </reference>
          <reference field="14" count="1">
            <x v="175"/>
          </reference>
          <reference field="37" count="1" selected="0">
            <x v="20"/>
          </reference>
        </references>
      </pivotArea>
    </format>
    <format dxfId="498">
      <pivotArea dataOnly="0" labelOnly="1" outline="0" fieldPosition="0">
        <references count="4">
          <reference field="2" count="1" selected="0">
            <x v="588"/>
          </reference>
          <reference field="13" count="1" selected="0">
            <x v="3"/>
          </reference>
          <reference field="14" count="1">
            <x v="150"/>
          </reference>
          <reference field="37" count="1" selected="0">
            <x v="38"/>
          </reference>
        </references>
      </pivotArea>
    </format>
    <format dxfId="497">
      <pivotArea dataOnly="0" labelOnly="1" outline="0" fieldPosition="0">
        <references count="4">
          <reference field="2" count="1" selected="0">
            <x v="595"/>
          </reference>
          <reference field="13" count="1" selected="0">
            <x v="3"/>
          </reference>
          <reference field="14" count="1">
            <x v="120"/>
          </reference>
          <reference field="37" count="1" selected="0">
            <x v="38"/>
          </reference>
        </references>
      </pivotArea>
    </format>
    <format dxfId="496">
      <pivotArea dataOnly="0" labelOnly="1" outline="0" fieldPosition="0">
        <references count="4">
          <reference field="2" count="1" selected="0">
            <x v="119"/>
          </reference>
          <reference field="13" count="1" selected="0">
            <x v="3"/>
          </reference>
          <reference field="14" count="1">
            <x v="284"/>
          </reference>
          <reference field="37" count="1" selected="0">
            <x v="44"/>
          </reference>
        </references>
      </pivotArea>
    </format>
    <format dxfId="495">
      <pivotArea dataOnly="0" labelOnly="1" outline="0" fieldPosition="0">
        <references count="4">
          <reference field="2" count="1" selected="0">
            <x v="63"/>
          </reference>
          <reference field="13" count="1" selected="0">
            <x v="3"/>
          </reference>
          <reference field="14" count="1">
            <x v="156"/>
          </reference>
          <reference field="37" count="1" selected="0">
            <x v="98"/>
          </reference>
        </references>
      </pivotArea>
    </format>
    <format dxfId="494">
      <pivotArea dataOnly="0" labelOnly="1" outline="0" fieldPosition="0">
        <references count="4">
          <reference field="2" count="1" selected="0">
            <x v="639"/>
          </reference>
          <reference field="13" count="1" selected="0">
            <x v="4"/>
          </reference>
          <reference field="14" count="1">
            <x v="11"/>
          </reference>
          <reference field="37" count="1" selected="0">
            <x v="65"/>
          </reference>
        </references>
      </pivotArea>
    </format>
    <format dxfId="493">
      <pivotArea dataOnly="0" labelOnly="1" outline="0" fieldPosition="0">
        <references count="4">
          <reference field="2" count="1" selected="0">
            <x v="423"/>
          </reference>
          <reference field="13" count="1" selected="0">
            <x v="4"/>
          </reference>
          <reference field="14" count="1">
            <x v="379"/>
          </reference>
          <reference field="37" count="1" selected="0">
            <x v="90"/>
          </reference>
        </references>
      </pivotArea>
    </format>
    <format dxfId="492">
      <pivotArea dataOnly="0" labelOnly="1" outline="0" fieldPosition="0">
        <references count="4">
          <reference field="2" count="1" selected="0">
            <x v="690"/>
          </reference>
          <reference field="13" count="1" selected="0">
            <x v="4"/>
          </reference>
          <reference field="14" count="1">
            <x v="321"/>
          </reference>
          <reference field="37" count="1" selected="0">
            <x v="98"/>
          </reference>
        </references>
      </pivotArea>
    </format>
    <format dxfId="491">
      <pivotArea dataOnly="0" labelOnly="1" outline="0" fieldPosition="0">
        <references count="4">
          <reference field="2" count="1" selected="0">
            <x v="218"/>
          </reference>
          <reference field="13" count="1" selected="0">
            <x v="6"/>
          </reference>
          <reference field="14" count="1">
            <x v="328"/>
          </reference>
          <reference field="37" count="1" selected="0">
            <x v="24"/>
          </reference>
        </references>
      </pivotArea>
    </format>
    <format dxfId="490">
      <pivotArea dataOnly="0" labelOnly="1" outline="0" fieldPosition="0">
        <references count="4">
          <reference field="2" count="1" selected="0">
            <x v="219"/>
          </reference>
          <reference field="13" count="1" selected="0">
            <x v="6"/>
          </reference>
          <reference field="14" count="1">
            <x v="43"/>
          </reference>
          <reference field="37" count="1" selected="0">
            <x v="24"/>
          </reference>
        </references>
      </pivotArea>
    </format>
    <format dxfId="489">
      <pivotArea dataOnly="0" labelOnly="1" outline="0" fieldPosition="0">
        <references count="4">
          <reference field="2" count="1" selected="0">
            <x v="313"/>
          </reference>
          <reference field="13" count="1" selected="0">
            <x v="6"/>
          </reference>
          <reference field="14" count="1">
            <x v="42"/>
          </reference>
          <reference field="37" count="1" selected="0">
            <x v="35"/>
          </reference>
        </references>
      </pivotArea>
    </format>
    <format dxfId="488">
      <pivotArea dataOnly="0" labelOnly="1" outline="0" fieldPosition="0">
        <references count="4">
          <reference field="2" count="1" selected="0">
            <x v="317"/>
          </reference>
          <reference field="13" count="1" selected="0">
            <x v="6"/>
          </reference>
          <reference field="14" count="1">
            <x v="32"/>
          </reference>
          <reference field="37" count="1" selected="0">
            <x v="35"/>
          </reference>
        </references>
      </pivotArea>
    </format>
    <format dxfId="487">
      <pivotArea dataOnly="0" labelOnly="1" outline="0" fieldPosition="0">
        <references count="4">
          <reference field="2" count="1" selected="0">
            <x v="343"/>
          </reference>
          <reference field="13" count="1" selected="0">
            <x v="6"/>
          </reference>
          <reference field="14" count="1">
            <x v="46"/>
          </reference>
          <reference field="37" count="1" selected="0">
            <x v="38"/>
          </reference>
        </references>
      </pivotArea>
    </format>
    <format dxfId="486">
      <pivotArea dataOnly="0" labelOnly="1" outline="0" fieldPosition="0">
        <references count="4">
          <reference field="2" count="1" selected="0">
            <x v="81"/>
          </reference>
          <reference field="13" count="1" selected="0">
            <x v="6"/>
          </reference>
          <reference field="14" count="1">
            <x v="40"/>
          </reference>
          <reference field="37" count="1" selected="0">
            <x v="41"/>
          </reference>
        </references>
      </pivotArea>
    </format>
    <format dxfId="485">
      <pivotArea dataOnly="0" labelOnly="1" outline="0" fieldPosition="0">
        <references count="4">
          <reference field="2" count="1" selected="0">
            <x v="440"/>
          </reference>
          <reference field="13" count="1" selected="0">
            <x v="6"/>
          </reference>
          <reference field="14" count="1">
            <x v="39"/>
          </reference>
          <reference field="37" count="1" selected="0">
            <x v="44"/>
          </reference>
        </references>
      </pivotArea>
    </format>
    <format dxfId="484">
      <pivotArea dataOnly="0" labelOnly="1" outline="0" fieldPosition="0">
        <references count="4">
          <reference field="2" count="1" selected="0">
            <x v="409"/>
          </reference>
          <reference field="13" count="1" selected="0">
            <x v="6"/>
          </reference>
          <reference field="14" count="1">
            <x v="41"/>
          </reference>
          <reference field="37" count="1" selected="0">
            <x v="47"/>
          </reference>
        </references>
      </pivotArea>
    </format>
    <format dxfId="483">
      <pivotArea dataOnly="0" labelOnly="1" outline="0" fieldPosition="0">
        <references count="4">
          <reference field="2" count="1" selected="0">
            <x v="623"/>
          </reference>
          <reference field="13" count="1" selected="0">
            <x v="6"/>
          </reference>
          <reference field="14" count="1">
            <x v="38"/>
          </reference>
          <reference field="37" count="1" selected="0">
            <x v="47"/>
          </reference>
        </references>
      </pivotArea>
    </format>
    <format dxfId="482">
      <pivotArea dataOnly="0" labelOnly="1" outline="0" fieldPosition="0">
        <references count="4">
          <reference field="2" count="1" selected="0">
            <x v="471"/>
          </reference>
          <reference field="13" count="1" selected="0">
            <x v="6"/>
          </reference>
          <reference field="14" count="1">
            <x v="101"/>
          </reference>
          <reference field="37" count="1" selected="0">
            <x v="50"/>
          </reference>
        </references>
      </pivotArea>
    </format>
    <format dxfId="481">
      <pivotArea dataOnly="0" labelOnly="1" outline="0" fieldPosition="0">
        <references count="4">
          <reference field="2" count="1" selected="0">
            <x v="507"/>
          </reference>
          <reference field="13" count="1" selected="0">
            <x v="6"/>
          </reference>
          <reference field="14" count="1">
            <x v="102"/>
          </reference>
          <reference field="37" count="1" selected="0">
            <x v="60"/>
          </reference>
        </references>
      </pivotArea>
    </format>
    <format dxfId="480">
      <pivotArea dataOnly="0" labelOnly="1" outline="0" fieldPosition="0">
        <references count="4">
          <reference field="2" count="1" selected="0">
            <x v="510"/>
          </reference>
          <reference field="13" count="1" selected="0">
            <x v="6"/>
          </reference>
          <reference field="14" count="1">
            <x v="44"/>
          </reference>
          <reference field="37" count="1" selected="0">
            <x v="67"/>
          </reference>
        </references>
      </pivotArea>
    </format>
    <format dxfId="479">
      <pivotArea dataOnly="0" labelOnly="1" outline="0" fieldPosition="0">
        <references count="4">
          <reference field="2" count="1" selected="0">
            <x v="638"/>
          </reference>
          <reference field="13" count="1" selected="0">
            <x v="6"/>
          </reference>
          <reference field="14" count="1">
            <x v="27"/>
          </reference>
          <reference field="37" count="1" selected="0">
            <x v="70"/>
          </reference>
        </references>
      </pivotArea>
    </format>
    <format dxfId="478">
      <pivotArea dataOnly="0" labelOnly="1" outline="0" fieldPosition="0">
        <references count="4">
          <reference field="2" count="1" selected="0">
            <x v="60"/>
          </reference>
          <reference field="13" count="1" selected="0">
            <x v="6"/>
          </reference>
          <reference field="14" count="1">
            <x v="100"/>
          </reference>
          <reference field="37" count="1" selected="0">
            <x v="76"/>
          </reference>
        </references>
      </pivotArea>
    </format>
    <format dxfId="477">
      <pivotArea dataOnly="0" labelOnly="1" outline="0" fieldPosition="0">
        <references count="4">
          <reference field="2" count="1" selected="0">
            <x v="416"/>
          </reference>
          <reference field="13" count="1" selected="0">
            <x v="6"/>
          </reference>
          <reference field="14" count="1">
            <x v="98"/>
          </reference>
          <reference field="37" count="1" selected="0">
            <x v="84"/>
          </reference>
        </references>
      </pivotArea>
    </format>
    <format dxfId="476">
      <pivotArea dataOnly="0" labelOnly="1" outline="0" fieldPosition="0">
        <references count="4">
          <reference field="2" count="1" selected="0">
            <x v="376"/>
          </reference>
          <reference field="13" count="1" selected="0">
            <x v="6"/>
          </reference>
          <reference field="14" count="1">
            <x v="30"/>
          </reference>
          <reference field="37" count="1" selected="0">
            <x v="97"/>
          </reference>
        </references>
      </pivotArea>
    </format>
    <format dxfId="475">
      <pivotArea dataOnly="0" labelOnly="1" outline="0" fieldPosition="0">
        <references count="4">
          <reference field="2" count="1" selected="0">
            <x v="426"/>
          </reference>
          <reference field="13" count="1" selected="0">
            <x v="6"/>
          </reference>
          <reference field="14" count="1">
            <x v="33"/>
          </reference>
          <reference field="37" count="1" selected="0">
            <x v="121"/>
          </reference>
        </references>
      </pivotArea>
    </format>
    <format dxfId="474">
      <pivotArea dataOnly="0" labelOnly="1" outline="0" fieldPosition="0">
        <references count="4">
          <reference field="2" count="1" selected="0">
            <x v="431"/>
          </reference>
          <reference field="13" count="1" selected="0">
            <x v="6"/>
          </reference>
          <reference field="14" count="1">
            <x v="36"/>
          </reference>
          <reference field="37" count="1" selected="0">
            <x v="132"/>
          </reference>
        </references>
      </pivotArea>
    </format>
    <format dxfId="473">
      <pivotArea dataOnly="0" labelOnly="1" outline="0" fieldPosition="0">
        <references count="4">
          <reference field="2" count="1" selected="0">
            <x v="430"/>
          </reference>
          <reference field="13" count="1" selected="0">
            <x v="6"/>
          </reference>
          <reference field="14" count="1">
            <x v="99"/>
          </reference>
          <reference field="37" count="1" selected="0">
            <x v="133"/>
          </reference>
        </references>
      </pivotArea>
    </format>
    <format dxfId="472">
      <pivotArea dataOnly="0" labelOnly="1" outline="0" fieldPosition="0">
        <references count="4">
          <reference field="2" count="1" selected="0">
            <x v="520"/>
          </reference>
          <reference field="13" count="1" selected="0">
            <x v="10"/>
          </reference>
          <reference field="14" count="1">
            <x v="160"/>
          </reference>
          <reference field="37" count="1" selected="0">
            <x v="13"/>
          </reference>
        </references>
      </pivotArea>
    </format>
    <format dxfId="471">
      <pivotArea dataOnly="0" labelOnly="1" outline="0" fieldPosition="0">
        <references count="4">
          <reference field="2" count="1" selected="0">
            <x v="687"/>
          </reference>
          <reference field="13" count="1" selected="0">
            <x v="10"/>
          </reference>
          <reference field="14" count="1">
            <x v="131"/>
          </reference>
          <reference field="37" count="1" selected="0">
            <x v="88"/>
          </reference>
        </references>
      </pivotArea>
    </format>
    <format dxfId="470">
      <pivotArea dataOnly="0" labelOnly="1" outline="0" fieldPosition="0">
        <references count="4">
          <reference field="2" count="1" selected="0">
            <x v="550"/>
          </reference>
          <reference field="13" count="1" selected="0">
            <x v="12"/>
          </reference>
          <reference field="14" count="1">
            <x v="50"/>
          </reference>
          <reference field="37" count="1" selected="0">
            <x v="24"/>
          </reference>
        </references>
      </pivotArea>
    </format>
    <format dxfId="469">
      <pivotArea dataOnly="0" labelOnly="1" outline="0" fieldPosition="0">
        <references count="4">
          <reference field="2" count="1" selected="0">
            <x v="154"/>
          </reference>
          <reference field="13" count="1" selected="0">
            <x v="8"/>
          </reference>
          <reference field="14" count="1">
            <x v="306"/>
          </reference>
          <reference field="37" count="1" selected="0">
            <x v="60"/>
          </reference>
        </references>
      </pivotArea>
    </format>
    <format dxfId="468">
      <pivotArea dataOnly="0" labelOnly="1" outline="0" fieldPosition="0">
        <references count="4">
          <reference field="2" count="1" selected="0">
            <x v="381"/>
          </reference>
          <reference field="13" count="1" selected="0">
            <x v="8"/>
          </reference>
          <reference field="14" count="1">
            <x v="97"/>
          </reference>
          <reference field="37" count="1" selected="0">
            <x v="106"/>
          </reference>
        </references>
      </pivotArea>
    </format>
    <format dxfId="467">
      <pivotArea dataOnly="0" labelOnly="1" outline="0" fieldPosition="0">
        <references count="4">
          <reference field="2" count="1" selected="0">
            <x v="697"/>
          </reference>
          <reference field="13" count="1" selected="0">
            <x v="8"/>
          </reference>
          <reference field="14" count="1">
            <x v="24"/>
          </reference>
          <reference field="37" count="1" selected="0">
            <x v="109"/>
          </reference>
        </references>
      </pivotArea>
    </format>
    <format dxfId="466">
      <pivotArea dataOnly="0" labelOnly="1" outline="0" fieldPosition="0">
        <references count="4">
          <reference field="2" count="1" selected="0">
            <x v="383"/>
          </reference>
          <reference field="13" count="1" selected="0">
            <x v="8"/>
          </reference>
          <reference field="14" count="1">
            <x v="52"/>
          </reference>
          <reference field="37" count="1" selected="0">
            <x v="118"/>
          </reference>
        </references>
      </pivotArea>
    </format>
    <format dxfId="465">
      <pivotArea dataOnly="0" labelOnly="1" outline="0" fieldPosition="0">
        <references count="4">
          <reference field="2" count="1" selected="0">
            <x v="59"/>
          </reference>
          <reference field="13" count="1" selected="0">
            <x v="8"/>
          </reference>
          <reference field="14" count="1">
            <x v="51"/>
          </reference>
          <reference field="37" count="1" selected="0">
            <x v="127"/>
          </reference>
        </references>
      </pivotArea>
    </format>
    <format dxfId="464">
      <pivotArea dataOnly="0" labelOnly="1" outline="0" fieldPosition="0">
        <references count="4">
          <reference field="2" count="1" selected="0">
            <x v="428"/>
          </reference>
          <reference field="13" count="1" selected="0">
            <x v="8"/>
          </reference>
          <reference field="14" count="1">
            <x v="86"/>
          </reference>
          <reference field="37" count="1" selected="0">
            <x v="128"/>
          </reference>
        </references>
      </pivotArea>
    </format>
    <format dxfId="463">
      <pivotArea dataOnly="0" labelOnly="1" outline="0" fieldPosition="0">
        <references count="4">
          <reference field="2" count="1" selected="0">
            <x v="429"/>
          </reference>
          <reference field="13" count="1" selected="0">
            <x v="8"/>
          </reference>
          <reference field="14" count="1">
            <x v="164"/>
          </reference>
          <reference field="37" count="1" selected="0">
            <x v="132"/>
          </reference>
        </references>
      </pivotArea>
    </format>
    <format dxfId="462">
      <pivotArea dataOnly="0" labelOnly="1" outline="0" fieldPosition="0">
        <references count="4">
          <reference field="2" count="1" selected="0">
            <x v="531"/>
          </reference>
          <reference field="13" count="1" selected="0">
            <x v="7"/>
          </reference>
          <reference field="14" count="1">
            <x v="13"/>
          </reference>
          <reference field="37" count="1" selected="0">
            <x v="16"/>
          </reference>
        </references>
      </pivotArea>
    </format>
    <format dxfId="461">
      <pivotArea dataOnly="0" labelOnly="1" outline="0" fieldPosition="0">
        <references count="4">
          <reference field="2" count="1" selected="0">
            <x v="532"/>
          </reference>
          <reference field="13" count="1" selected="0">
            <x v="7"/>
          </reference>
          <reference field="14" count="1">
            <x v="382"/>
          </reference>
          <reference field="37" count="1" selected="0">
            <x v="16"/>
          </reference>
        </references>
      </pivotArea>
    </format>
    <format dxfId="460">
      <pivotArea dataOnly="0" labelOnly="1" outline="0" fieldPosition="0">
        <references count="4">
          <reference field="2" count="1" selected="0">
            <x v="176"/>
          </reference>
          <reference field="13" count="1" selected="0">
            <x v="7"/>
          </reference>
          <reference field="14" count="1">
            <x v="49"/>
          </reference>
          <reference field="37" count="1" selected="0">
            <x v="24"/>
          </reference>
        </references>
      </pivotArea>
    </format>
    <format dxfId="459">
      <pivotArea dataOnly="0" labelOnly="1" outline="0" fieldPosition="0">
        <references count="4">
          <reference field="2" count="1" selected="0">
            <x v="0"/>
          </reference>
          <reference field="13" count="1" selected="0">
            <x v="16"/>
          </reference>
          <reference field="14" count="1">
            <x v="345"/>
          </reference>
          <reference field="37" count="1" selected="0">
            <x v="58"/>
          </reference>
        </references>
      </pivotArea>
    </format>
    <format dxfId="458">
      <pivotArea dataOnly="0" labelOnly="1" outline="0" fieldPosition="0">
        <references count="4">
          <reference field="2" count="1" selected="0">
            <x v="44"/>
          </reference>
          <reference field="13" count="1" selected="0">
            <x v="17"/>
          </reference>
          <reference field="14" count="1">
            <x v="226"/>
          </reference>
          <reference field="37" count="1" selected="0">
            <x v="112"/>
          </reference>
        </references>
      </pivotArea>
    </format>
    <format dxfId="457">
      <pivotArea dataOnly="0" labelOnly="1" outline="0" fieldPosition="0">
        <references count="4">
          <reference field="2" count="1" selected="0">
            <x v="422"/>
          </reference>
          <reference field="13" count="1" selected="0">
            <x v="19"/>
          </reference>
          <reference field="14" count="1">
            <x v="329"/>
          </reference>
          <reference field="37" count="1" selected="0">
            <x v="90"/>
          </reference>
        </references>
      </pivotArea>
    </format>
    <format dxfId="456">
      <pivotArea dataOnly="0" labelOnly="1" outline="0" fieldPosition="0">
        <references count="4">
          <reference field="2" count="1" selected="0">
            <x v="704"/>
          </reference>
          <reference field="13" count="1" selected="0">
            <x v="18"/>
          </reference>
          <reference field="14" count="1">
            <x v="384"/>
          </reference>
          <reference field="37" count="1" selected="0">
            <x v="0"/>
          </reference>
        </references>
      </pivotArea>
    </format>
    <format dxfId="455">
      <pivotArea dataOnly="0" labelOnly="1" outline="0" fieldPosition="0">
        <references count="5">
          <reference field="2" count="1" selected="0">
            <x v="545"/>
          </reference>
          <reference field="9" count="1">
            <x v="32"/>
          </reference>
          <reference field="13" count="1" selected="0">
            <x v="0"/>
          </reference>
          <reference field="14" count="1" selected="0">
            <x v="375"/>
          </reference>
          <reference field="37" count="1" selected="0">
            <x v="77"/>
          </reference>
        </references>
      </pivotArea>
    </format>
    <format dxfId="454">
      <pivotArea dataOnly="0" labelOnly="1" outline="0" fieldPosition="0">
        <references count="5">
          <reference field="2" count="1" selected="0">
            <x v="385"/>
          </reference>
          <reference field="9" count="1">
            <x v="5"/>
          </reference>
          <reference field="13" count="1" selected="0">
            <x v="0"/>
          </reference>
          <reference field="14" count="1" selected="0">
            <x v="189"/>
          </reference>
          <reference field="37" count="1" selected="0">
            <x v="125"/>
          </reference>
        </references>
      </pivotArea>
    </format>
    <format dxfId="453">
      <pivotArea dataOnly="0" labelOnly="1" outline="0" fieldPosition="0">
        <references count="5">
          <reference field="2" count="1" selected="0">
            <x v="384"/>
          </reference>
          <reference field="9" count="1">
            <x v="32"/>
          </reference>
          <reference field="13" count="1" selected="0">
            <x v="0"/>
          </reference>
          <reference field="14" count="1" selected="0">
            <x v="198"/>
          </reference>
          <reference field="37" count="1" selected="0">
            <x v="126"/>
          </reference>
        </references>
      </pivotArea>
    </format>
    <format dxfId="452">
      <pivotArea dataOnly="0" labelOnly="1" outline="0" fieldPosition="0">
        <references count="5">
          <reference field="2" count="1" selected="0">
            <x v="653"/>
          </reference>
          <reference field="9" count="1">
            <x v="5"/>
          </reference>
          <reference field="13" count="1" selected="0">
            <x v="0"/>
          </reference>
          <reference field="14" count="1" selected="0">
            <x v="189"/>
          </reference>
          <reference field="37" count="1" selected="0">
            <x v="126"/>
          </reference>
        </references>
      </pivotArea>
    </format>
    <format dxfId="451">
      <pivotArea dataOnly="0" labelOnly="1" outline="0" fieldPosition="0">
        <references count="5">
          <reference field="2" count="1" selected="0">
            <x v="386"/>
          </reference>
          <reference field="9" count="1">
            <x v="18"/>
          </reference>
          <reference field="13" count="1" selected="0">
            <x v="0"/>
          </reference>
          <reference field="14" count="1" selected="0">
            <x v="180"/>
          </reference>
          <reference field="37" count="1" selected="0">
            <x v="127"/>
          </reference>
        </references>
      </pivotArea>
    </format>
    <format dxfId="450">
      <pivotArea dataOnly="0" labelOnly="1" outline="0" fieldPosition="0">
        <references count="5">
          <reference field="2" count="1" selected="0">
            <x v="420"/>
          </reference>
          <reference field="9" count="1">
            <x v="12"/>
          </reference>
          <reference field="13" count="1" selected="0">
            <x v="1"/>
          </reference>
          <reference field="14" count="1" selected="0">
            <x v="343"/>
          </reference>
          <reference field="37" count="1" selected="0">
            <x v="91"/>
          </reference>
        </references>
      </pivotArea>
    </format>
    <format dxfId="449">
      <pivotArea dataOnly="0" labelOnly="1" outline="0" fieldPosition="0">
        <references count="5">
          <reference field="2" count="1" selected="0">
            <x v="540"/>
          </reference>
          <reference field="9" count="1">
            <x v="69"/>
          </reference>
          <reference field="13" count="1" selected="0">
            <x v="2"/>
          </reference>
          <reference field="14" count="1" selected="0">
            <x v="48"/>
          </reference>
          <reference field="37" count="1" selected="0">
            <x v="74"/>
          </reference>
        </references>
      </pivotArea>
    </format>
    <format dxfId="448">
      <pivotArea dataOnly="0" labelOnly="1" outline="0" fieldPosition="0">
        <references count="5">
          <reference field="2" count="1" selected="0">
            <x v="62"/>
          </reference>
          <reference field="9" count="1">
            <x v="37"/>
          </reference>
          <reference field="13" count="1" selected="0">
            <x v="2"/>
          </reference>
          <reference field="14" count="1" selected="0">
            <x v="124"/>
          </reference>
          <reference field="37" count="1" selected="0">
            <x v="107"/>
          </reference>
        </references>
      </pivotArea>
    </format>
    <format dxfId="447">
      <pivotArea dataOnly="0" labelOnly="1" outline="0" fieldPosition="0">
        <references count="5">
          <reference field="2" count="1" selected="0">
            <x v="461"/>
          </reference>
          <reference field="9" count="1">
            <x v="53"/>
          </reference>
          <reference field="13" count="1" selected="0">
            <x v="3"/>
          </reference>
          <reference field="14" count="1" selected="0">
            <x v="157"/>
          </reference>
          <reference field="37" count="1" selected="0">
            <x v="3"/>
          </reference>
        </references>
      </pivotArea>
    </format>
    <format dxfId="446">
      <pivotArea dataOnly="0" labelOnly="1" outline="0" fieldPosition="0">
        <references count="5">
          <reference field="2" count="1" selected="0">
            <x v="326"/>
          </reference>
          <reference field="9" count="1">
            <x v="51"/>
          </reference>
          <reference field="13" count="1" selected="0">
            <x v="3"/>
          </reference>
          <reference field="14" count="1" selected="0">
            <x v="175"/>
          </reference>
          <reference field="37" count="1" selected="0">
            <x v="20"/>
          </reference>
        </references>
      </pivotArea>
    </format>
    <format dxfId="445">
      <pivotArea dataOnly="0" labelOnly="1" outline="0" fieldPosition="0">
        <references count="5">
          <reference field="2" count="1" selected="0">
            <x v="588"/>
          </reference>
          <reference field="9" count="1">
            <x v="53"/>
          </reference>
          <reference field="13" count="1" selected="0">
            <x v="3"/>
          </reference>
          <reference field="14" count="1" selected="0">
            <x v="150"/>
          </reference>
          <reference field="37" count="1" selected="0">
            <x v="38"/>
          </reference>
        </references>
      </pivotArea>
    </format>
    <format dxfId="444">
      <pivotArea dataOnly="0" labelOnly="1" outline="0" fieldPosition="0">
        <references count="5">
          <reference field="2" count="1" selected="0">
            <x v="595"/>
          </reference>
          <reference field="9" count="1">
            <x v="59"/>
          </reference>
          <reference field="13" count="1" selected="0">
            <x v="3"/>
          </reference>
          <reference field="14" count="1" selected="0">
            <x v="120"/>
          </reference>
          <reference field="37" count="1" selected="0">
            <x v="38"/>
          </reference>
        </references>
      </pivotArea>
    </format>
    <format dxfId="443">
      <pivotArea dataOnly="0" labelOnly="1" outline="0" fieldPosition="0">
        <references count="5">
          <reference field="2" count="1" selected="0">
            <x v="119"/>
          </reference>
          <reference field="9" count="1">
            <x v="51"/>
          </reference>
          <reference field="13" count="1" selected="0">
            <x v="3"/>
          </reference>
          <reference field="14" count="1" selected="0">
            <x v="284"/>
          </reference>
          <reference field="37" count="1" selected="0">
            <x v="44"/>
          </reference>
        </references>
      </pivotArea>
    </format>
    <format dxfId="442">
      <pivotArea dataOnly="0" labelOnly="1" outline="0" fieldPosition="0">
        <references count="5">
          <reference field="2" count="1" selected="0">
            <x v="63"/>
          </reference>
          <reference field="9" count="1">
            <x v="59"/>
          </reference>
          <reference field="13" count="1" selected="0">
            <x v="3"/>
          </reference>
          <reference field="14" count="1" selected="0">
            <x v="156"/>
          </reference>
          <reference field="37" count="1" selected="0">
            <x v="98"/>
          </reference>
        </references>
      </pivotArea>
    </format>
    <format dxfId="441">
      <pivotArea dataOnly="0" labelOnly="1" outline="0" fieldPosition="0">
        <references count="5">
          <reference field="2" count="1" selected="0">
            <x v="639"/>
          </reference>
          <reference field="9" count="1">
            <x v="66"/>
          </reference>
          <reference field="13" count="1" selected="0">
            <x v="4"/>
          </reference>
          <reference field="14" count="1" selected="0">
            <x v="11"/>
          </reference>
          <reference field="37" count="1" selected="0">
            <x v="65"/>
          </reference>
        </references>
      </pivotArea>
    </format>
    <format dxfId="440">
      <pivotArea dataOnly="0" labelOnly="1" outline="0" fieldPosition="0">
        <references count="5">
          <reference field="2" count="1" selected="0">
            <x v="423"/>
          </reference>
          <reference field="9" count="1">
            <x v="64"/>
          </reference>
          <reference field="13" count="1" selected="0">
            <x v="4"/>
          </reference>
          <reference field="14" count="1" selected="0">
            <x v="379"/>
          </reference>
          <reference field="37" count="1" selected="0">
            <x v="90"/>
          </reference>
        </references>
      </pivotArea>
    </format>
    <format dxfId="439">
      <pivotArea dataOnly="0" labelOnly="1" outline="0" fieldPosition="0">
        <references count="5">
          <reference field="2" count="1" selected="0">
            <x v="690"/>
          </reference>
          <reference field="9" count="1">
            <x v="57"/>
          </reference>
          <reference field="13" count="1" selected="0">
            <x v="4"/>
          </reference>
          <reference field="14" count="1" selected="0">
            <x v="321"/>
          </reference>
          <reference field="37" count="1" selected="0">
            <x v="98"/>
          </reference>
        </references>
      </pivotArea>
    </format>
    <format dxfId="438">
      <pivotArea dataOnly="0" labelOnly="1" outline="0" fieldPosition="0">
        <references count="5">
          <reference field="2" count="1" selected="0">
            <x v="218"/>
          </reference>
          <reference field="9" count="1">
            <x v="59"/>
          </reference>
          <reference field="13" count="1" selected="0">
            <x v="6"/>
          </reference>
          <reference field="14" count="1" selected="0">
            <x v="328"/>
          </reference>
          <reference field="37" count="1" selected="0">
            <x v="24"/>
          </reference>
        </references>
      </pivotArea>
    </format>
    <format dxfId="437">
      <pivotArea dataOnly="0" labelOnly="1" outline="0" fieldPosition="0">
        <references count="5">
          <reference field="2" count="1" selected="0">
            <x v="520"/>
          </reference>
          <reference field="9" count="1">
            <x v="39"/>
          </reference>
          <reference field="13" count="1" selected="0">
            <x v="10"/>
          </reference>
          <reference field="14" count="1" selected="0">
            <x v="160"/>
          </reference>
          <reference field="37" count="1" selected="0">
            <x v="13"/>
          </reference>
        </references>
      </pivotArea>
    </format>
    <format dxfId="436">
      <pivotArea dataOnly="0" labelOnly="1" outline="0" fieldPosition="0">
        <references count="5">
          <reference field="2" count="1" selected="0">
            <x v="687"/>
          </reference>
          <reference field="9" count="1">
            <x v="44"/>
          </reference>
          <reference field="13" count="1" selected="0">
            <x v="10"/>
          </reference>
          <reference field="14" count="1" selected="0">
            <x v="131"/>
          </reference>
          <reference field="37" count="1" selected="0">
            <x v="88"/>
          </reference>
        </references>
      </pivotArea>
    </format>
    <format dxfId="435">
      <pivotArea dataOnly="0" labelOnly="1" outline="0" fieldPosition="0">
        <references count="5">
          <reference field="2" count="1" selected="0">
            <x v="550"/>
          </reference>
          <reference field="9" count="1">
            <x v="65"/>
          </reference>
          <reference field="13" count="1" selected="0">
            <x v="12"/>
          </reference>
          <reference field="14" count="1" selected="0">
            <x v="50"/>
          </reference>
          <reference field="37" count="1" selected="0">
            <x v="24"/>
          </reference>
        </references>
      </pivotArea>
    </format>
    <format dxfId="434">
      <pivotArea dataOnly="0" labelOnly="1" outline="0" fieldPosition="0">
        <references count="5">
          <reference field="2" count="1" selected="0">
            <x v="154"/>
          </reference>
          <reference field="9" count="1">
            <x v="62"/>
          </reference>
          <reference field="13" count="1" selected="0">
            <x v="8"/>
          </reference>
          <reference field="14" count="1" selected="0">
            <x v="306"/>
          </reference>
          <reference field="37" count="1" selected="0">
            <x v="60"/>
          </reference>
        </references>
      </pivotArea>
    </format>
    <format dxfId="433">
      <pivotArea dataOnly="0" labelOnly="1" outline="0" fieldPosition="0">
        <references count="5">
          <reference field="2" count="1" selected="0">
            <x v="381"/>
          </reference>
          <reference field="9" count="1">
            <x v="56"/>
          </reference>
          <reference field="13" count="1" selected="0">
            <x v="8"/>
          </reference>
          <reference field="14" count="1" selected="0">
            <x v="97"/>
          </reference>
          <reference field="37" count="1" selected="0">
            <x v="106"/>
          </reference>
        </references>
      </pivotArea>
    </format>
    <format dxfId="432">
      <pivotArea dataOnly="0" labelOnly="1" outline="0" fieldPosition="0">
        <references count="5">
          <reference field="2" count="1" selected="0">
            <x v="531"/>
          </reference>
          <reference field="9" count="1">
            <x v="59"/>
          </reference>
          <reference field="13" count="1" selected="0">
            <x v="7"/>
          </reference>
          <reference field="14" count="1" selected="0">
            <x v="13"/>
          </reference>
          <reference field="37" count="1" selected="0">
            <x v="16"/>
          </reference>
        </references>
      </pivotArea>
    </format>
    <format dxfId="431">
      <pivotArea dataOnly="0" labelOnly="1" outline="0" fieldPosition="0">
        <references count="5">
          <reference field="2" count="1" selected="0">
            <x v="532"/>
          </reference>
          <reference field="9" count="1">
            <x v="51"/>
          </reference>
          <reference field="13" count="1" selected="0">
            <x v="7"/>
          </reference>
          <reference field="14" count="1" selected="0">
            <x v="382"/>
          </reference>
          <reference field="37" count="1" selected="0">
            <x v="16"/>
          </reference>
        </references>
      </pivotArea>
    </format>
    <format dxfId="430">
      <pivotArea dataOnly="0" labelOnly="1" outline="0" fieldPosition="0">
        <references count="5">
          <reference field="2" count="1" selected="0">
            <x v="176"/>
          </reference>
          <reference field="9" count="1">
            <x v="59"/>
          </reference>
          <reference field="13" count="1" selected="0">
            <x v="7"/>
          </reference>
          <reference field="14" count="1" selected="0">
            <x v="49"/>
          </reference>
          <reference field="37" count="1" selected="0">
            <x v="24"/>
          </reference>
        </references>
      </pivotArea>
    </format>
    <format dxfId="429">
      <pivotArea dataOnly="0" labelOnly="1" outline="0" fieldPosition="0">
        <references count="5">
          <reference field="2" count="1" selected="0">
            <x v="0"/>
          </reference>
          <reference field="9" count="1">
            <x v="38"/>
          </reference>
          <reference field="13" count="1" selected="0">
            <x v="16"/>
          </reference>
          <reference field="14" count="1" selected="0">
            <x v="345"/>
          </reference>
          <reference field="37" count="1" selected="0">
            <x v="58"/>
          </reference>
        </references>
      </pivotArea>
    </format>
    <format dxfId="428">
      <pivotArea dataOnly="0" labelOnly="1" outline="0" fieldPosition="0">
        <references count="5">
          <reference field="2" count="1" selected="0">
            <x v="44"/>
          </reference>
          <reference field="9" count="1">
            <x v="63"/>
          </reference>
          <reference field="13" count="1" selected="0">
            <x v="17"/>
          </reference>
          <reference field="14" count="1" selected="0">
            <x v="226"/>
          </reference>
          <reference field="37" count="1" selected="0">
            <x v="112"/>
          </reference>
        </references>
      </pivotArea>
    </format>
    <format dxfId="427">
      <pivotArea dataOnly="0" labelOnly="1" outline="0" fieldPosition="0">
        <references count="5">
          <reference field="2" count="1" selected="0">
            <x v="422"/>
          </reference>
          <reference field="9" count="1">
            <x v="61"/>
          </reference>
          <reference field="13" count="1" selected="0">
            <x v="19"/>
          </reference>
          <reference field="14" count="1" selected="0">
            <x v="329"/>
          </reference>
          <reference field="37" count="1" selected="0">
            <x v="90"/>
          </reference>
        </references>
      </pivotArea>
    </format>
    <format dxfId="426">
      <pivotArea dataOnly="0" labelOnly="1" outline="0" fieldPosition="0">
        <references count="5">
          <reference field="2" count="1" selected="0">
            <x v="704"/>
          </reference>
          <reference field="9" count="1">
            <x v="83"/>
          </reference>
          <reference field="13" count="1" selected="0">
            <x v="18"/>
          </reference>
          <reference field="14" count="1" selected="0">
            <x v="384"/>
          </reference>
          <reference field="37" count="1" selected="0">
            <x v="0"/>
          </reference>
        </references>
      </pivotArea>
    </format>
    <format dxfId="425">
      <pivotArea dataOnly="0" labelOnly="1" outline="0" fieldPosition="0">
        <references count="6">
          <reference field="2" count="1" selected="0">
            <x v="545"/>
          </reference>
          <reference field="9" count="1" selected="0">
            <x v="32"/>
          </reference>
          <reference field="10" count="1">
            <x v="230"/>
          </reference>
          <reference field="13" count="1" selected="0">
            <x v="0"/>
          </reference>
          <reference field="14" count="1" selected="0">
            <x v="375"/>
          </reference>
          <reference field="37" count="1" selected="0">
            <x v="77"/>
          </reference>
        </references>
      </pivotArea>
    </format>
    <format dxfId="424">
      <pivotArea dataOnly="0" labelOnly="1" outline="0" fieldPosition="0">
        <references count="6">
          <reference field="2" count="1" selected="0">
            <x v="385"/>
          </reference>
          <reference field="9" count="1" selected="0">
            <x v="5"/>
          </reference>
          <reference field="10" count="1">
            <x v="20"/>
          </reference>
          <reference field="13" count="1" selected="0">
            <x v="0"/>
          </reference>
          <reference field="14" count="1" selected="0">
            <x v="189"/>
          </reference>
          <reference field="37" count="1" selected="0">
            <x v="125"/>
          </reference>
        </references>
      </pivotArea>
    </format>
    <format dxfId="423">
      <pivotArea dataOnly="0" labelOnly="1" outline="0" fieldPosition="0">
        <references count="6">
          <reference field="2" count="1" selected="0">
            <x v="384"/>
          </reference>
          <reference field="9" count="1" selected="0">
            <x v="32"/>
          </reference>
          <reference field="10" count="1">
            <x v="237"/>
          </reference>
          <reference field="13" count="1" selected="0">
            <x v="0"/>
          </reference>
          <reference field="14" count="1" selected="0">
            <x v="198"/>
          </reference>
          <reference field="37" count="1" selected="0">
            <x v="126"/>
          </reference>
        </references>
      </pivotArea>
    </format>
    <format dxfId="422">
      <pivotArea dataOnly="0" labelOnly="1" outline="0" fieldPosition="0">
        <references count="6">
          <reference field="2" count="1" selected="0">
            <x v="653"/>
          </reference>
          <reference field="9" count="1" selected="0">
            <x v="5"/>
          </reference>
          <reference field="10" count="1">
            <x v="16"/>
          </reference>
          <reference field="13" count="1" selected="0">
            <x v="0"/>
          </reference>
          <reference field="14" count="1" selected="0">
            <x v="189"/>
          </reference>
          <reference field="37" count="1" selected="0">
            <x v="126"/>
          </reference>
        </references>
      </pivotArea>
    </format>
    <format dxfId="421">
      <pivotArea dataOnly="0" labelOnly="1" outline="0" fieldPosition="0">
        <references count="6">
          <reference field="2" count="1" selected="0">
            <x v="386"/>
          </reference>
          <reference field="9" count="1" selected="0">
            <x v="18"/>
          </reference>
          <reference field="10" count="1">
            <x v="314"/>
          </reference>
          <reference field="13" count="1" selected="0">
            <x v="0"/>
          </reference>
          <reference field="14" count="1" selected="0">
            <x v="180"/>
          </reference>
          <reference field="37" count="1" selected="0">
            <x v="127"/>
          </reference>
        </references>
      </pivotArea>
    </format>
    <format dxfId="420">
      <pivotArea dataOnly="0" labelOnly="1" outline="0" fieldPosition="0">
        <references count="6">
          <reference field="2" count="1" selected="0">
            <x v="420"/>
          </reference>
          <reference field="9" count="1" selected="0">
            <x v="12"/>
          </reference>
          <reference field="10" count="1">
            <x v="267"/>
          </reference>
          <reference field="13" count="1" selected="0">
            <x v="1"/>
          </reference>
          <reference field="14" count="1" selected="0">
            <x v="343"/>
          </reference>
          <reference field="37" count="1" selected="0">
            <x v="91"/>
          </reference>
        </references>
      </pivotArea>
    </format>
    <format dxfId="419">
      <pivotArea dataOnly="0" labelOnly="1" outline="0" fieldPosition="0">
        <references count="6">
          <reference field="2" count="1" selected="0">
            <x v="540"/>
          </reference>
          <reference field="9" count="1" selected="0">
            <x v="69"/>
          </reference>
          <reference field="10" count="1">
            <x v="119"/>
          </reference>
          <reference field="13" count="1" selected="0">
            <x v="2"/>
          </reference>
          <reference field="14" count="1" selected="0">
            <x v="48"/>
          </reference>
          <reference field="37" count="1" selected="0">
            <x v="74"/>
          </reference>
        </references>
      </pivotArea>
    </format>
    <format dxfId="418">
      <pivotArea dataOnly="0" labelOnly="1" outline="0" fieldPosition="0">
        <references count="6">
          <reference field="2" count="1" selected="0">
            <x v="62"/>
          </reference>
          <reference field="9" count="1" selected="0">
            <x v="37"/>
          </reference>
          <reference field="10" count="1">
            <x v="21"/>
          </reference>
          <reference field="13" count="1" selected="0">
            <x v="2"/>
          </reference>
          <reference field="14" count="1" selected="0">
            <x v="124"/>
          </reference>
          <reference field="37" count="1" selected="0">
            <x v="107"/>
          </reference>
        </references>
      </pivotArea>
    </format>
    <format dxfId="417">
      <pivotArea dataOnly="0" labelOnly="1" outline="0" fieldPosition="0">
        <references count="6">
          <reference field="2" count="1" selected="0">
            <x v="461"/>
          </reference>
          <reference field="9" count="1" selected="0">
            <x v="53"/>
          </reference>
          <reference field="10" count="1">
            <x v="229"/>
          </reference>
          <reference field="13" count="1" selected="0">
            <x v="3"/>
          </reference>
          <reference field="14" count="1" selected="0">
            <x v="157"/>
          </reference>
          <reference field="37" count="1" selected="0">
            <x v="3"/>
          </reference>
        </references>
      </pivotArea>
    </format>
    <format dxfId="416">
      <pivotArea dataOnly="0" labelOnly="1" outline="0" fieldPosition="0">
        <references count="6">
          <reference field="2" count="1" selected="0">
            <x v="629"/>
          </reference>
          <reference field="9" count="1" selected="0">
            <x v="53"/>
          </reference>
          <reference field="10" count="1">
            <x v="240"/>
          </reference>
          <reference field="13" count="1" selected="0">
            <x v="3"/>
          </reference>
          <reference field="14" count="1" selected="0">
            <x v="151"/>
          </reference>
          <reference field="37" count="1" selected="0">
            <x v="7"/>
          </reference>
        </references>
      </pivotArea>
    </format>
    <format dxfId="415">
      <pivotArea dataOnly="0" labelOnly="1" outline="0" fieldPosition="0">
        <references count="6">
          <reference field="2" count="1" selected="0">
            <x v="326"/>
          </reference>
          <reference field="9" count="1" selected="0">
            <x v="51"/>
          </reference>
          <reference field="10" count="1">
            <x v="260"/>
          </reference>
          <reference field="13" count="1" selected="0">
            <x v="3"/>
          </reference>
          <reference field="14" count="1" selected="0">
            <x v="175"/>
          </reference>
          <reference field="37" count="1" selected="0">
            <x v="20"/>
          </reference>
        </references>
      </pivotArea>
    </format>
    <format dxfId="414">
      <pivotArea dataOnly="0" labelOnly="1" outline="0" fieldPosition="0">
        <references count="6">
          <reference field="2" count="1" selected="0">
            <x v="588"/>
          </reference>
          <reference field="9" count="1" selected="0">
            <x v="53"/>
          </reference>
          <reference field="10" count="1">
            <x v="206"/>
          </reference>
          <reference field="13" count="1" selected="0">
            <x v="3"/>
          </reference>
          <reference field="14" count="1" selected="0">
            <x v="150"/>
          </reference>
          <reference field="37" count="1" selected="0">
            <x v="38"/>
          </reference>
        </references>
      </pivotArea>
    </format>
    <format dxfId="413">
      <pivotArea dataOnly="0" labelOnly="1" outline="0" fieldPosition="0">
        <references count="6">
          <reference field="2" count="1" selected="0">
            <x v="595"/>
          </reference>
          <reference field="9" count="1" selected="0">
            <x v="59"/>
          </reference>
          <reference field="10" count="1">
            <x v="219"/>
          </reference>
          <reference field="13" count="1" selected="0">
            <x v="3"/>
          </reference>
          <reference field="14" count="1" selected="0">
            <x v="120"/>
          </reference>
          <reference field="37" count="1" selected="0">
            <x v="38"/>
          </reference>
        </references>
      </pivotArea>
    </format>
    <format dxfId="412">
      <pivotArea dataOnly="0" labelOnly="1" outline="0" fieldPosition="0">
        <references count="6">
          <reference field="2" count="1" selected="0">
            <x v="119"/>
          </reference>
          <reference field="9" count="1" selected="0">
            <x v="51"/>
          </reference>
          <reference field="10" count="1">
            <x v="262"/>
          </reference>
          <reference field="13" count="1" selected="0">
            <x v="3"/>
          </reference>
          <reference field="14" count="1" selected="0">
            <x v="284"/>
          </reference>
          <reference field="37" count="1" selected="0">
            <x v="44"/>
          </reference>
        </references>
      </pivotArea>
    </format>
    <format dxfId="411">
      <pivotArea dataOnly="0" labelOnly="1" outline="0" fieldPosition="0">
        <references count="6">
          <reference field="2" count="1" selected="0">
            <x v="63"/>
          </reference>
          <reference field="9" count="1" selected="0">
            <x v="59"/>
          </reference>
          <reference field="10" count="1">
            <x v="210"/>
          </reference>
          <reference field="13" count="1" selected="0">
            <x v="3"/>
          </reference>
          <reference field="14" count="1" selected="0">
            <x v="156"/>
          </reference>
          <reference field="37" count="1" selected="0">
            <x v="98"/>
          </reference>
        </references>
      </pivotArea>
    </format>
    <format dxfId="410">
      <pivotArea dataOnly="0" labelOnly="1" outline="0" fieldPosition="0">
        <references count="6">
          <reference field="2" count="1" selected="0">
            <x v="639"/>
          </reference>
          <reference field="9" count="1" selected="0">
            <x v="66"/>
          </reference>
          <reference field="10" count="1">
            <x v="251"/>
          </reference>
          <reference field="13" count="1" selected="0">
            <x v="4"/>
          </reference>
          <reference field="14" count="1" selected="0">
            <x v="11"/>
          </reference>
          <reference field="37" count="1" selected="0">
            <x v="65"/>
          </reference>
        </references>
      </pivotArea>
    </format>
    <format dxfId="409">
      <pivotArea dataOnly="0" labelOnly="1" outline="0" fieldPosition="0">
        <references count="6">
          <reference field="2" count="1" selected="0">
            <x v="423"/>
          </reference>
          <reference field="9" count="1" selected="0">
            <x v="64"/>
          </reference>
          <reference field="10" count="1">
            <x v="69"/>
          </reference>
          <reference field="13" count="1" selected="0">
            <x v="4"/>
          </reference>
          <reference field="14" count="1" selected="0">
            <x v="379"/>
          </reference>
          <reference field="37" count="1" selected="0">
            <x v="90"/>
          </reference>
        </references>
      </pivotArea>
    </format>
    <format dxfId="408">
      <pivotArea dataOnly="0" labelOnly="1" outline="0" fieldPosition="0">
        <references count="6">
          <reference field="2" count="1" selected="0">
            <x v="690"/>
          </reference>
          <reference field="9" count="1" selected="0">
            <x v="57"/>
          </reference>
          <reference field="10" count="1">
            <x v="83"/>
          </reference>
          <reference field="13" count="1" selected="0">
            <x v="4"/>
          </reference>
          <reference field="14" count="1" selected="0">
            <x v="321"/>
          </reference>
          <reference field="37" count="1" selected="0">
            <x v="98"/>
          </reference>
        </references>
      </pivotArea>
    </format>
    <format dxfId="407">
      <pivotArea dataOnly="0" labelOnly="1" outline="0" fieldPosition="0">
        <references count="6">
          <reference field="2" count="1" selected="0">
            <x v="218"/>
          </reference>
          <reference field="9" count="1" selected="0">
            <x v="59"/>
          </reference>
          <reference field="10" count="1">
            <x v="226"/>
          </reference>
          <reference field="13" count="1" selected="0">
            <x v="6"/>
          </reference>
          <reference field="14" count="1" selected="0">
            <x v="328"/>
          </reference>
          <reference field="37" count="1" selected="0">
            <x v="24"/>
          </reference>
        </references>
      </pivotArea>
    </format>
    <format dxfId="406">
      <pivotArea dataOnly="0" labelOnly="1" outline="0" fieldPosition="0">
        <references count="6">
          <reference field="2" count="1" selected="0">
            <x v="219"/>
          </reference>
          <reference field="9" count="1" selected="0">
            <x v="59"/>
          </reference>
          <reference field="10" count="1">
            <x v="193"/>
          </reference>
          <reference field="13" count="1" selected="0">
            <x v="6"/>
          </reference>
          <reference field="14" count="1" selected="0">
            <x v="43"/>
          </reference>
          <reference field="37" count="1" selected="0">
            <x v="24"/>
          </reference>
        </references>
      </pivotArea>
    </format>
    <format dxfId="405">
      <pivotArea dataOnly="0" labelOnly="1" outline="0" fieldPosition="0">
        <references count="6">
          <reference field="2" count="1" selected="0">
            <x v="313"/>
          </reference>
          <reference field="9" count="1" selected="0">
            <x v="59"/>
          </reference>
          <reference field="10" count="1">
            <x v="173"/>
          </reference>
          <reference field="13" count="1" selected="0">
            <x v="6"/>
          </reference>
          <reference field="14" count="1" selected="0">
            <x v="42"/>
          </reference>
          <reference field="37" count="1" selected="0">
            <x v="35"/>
          </reference>
        </references>
      </pivotArea>
    </format>
    <format dxfId="404">
      <pivotArea dataOnly="0" labelOnly="1" outline="0" fieldPosition="0">
        <references count="6">
          <reference field="2" count="1" selected="0">
            <x v="317"/>
          </reference>
          <reference field="9" count="1" selected="0">
            <x v="59"/>
          </reference>
          <reference field="10" count="1">
            <x v="187"/>
          </reference>
          <reference field="13" count="1" selected="0">
            <x v="6"/>
          </reference>
          <reference field="14" count="1" selected="0">
            <x v="32"/>
          </reference>
          <reference field="37" count="1" selected="0">
            <x v="35"/>
          </reference>
        </references>
      </pivotArea>
    </format>
    <format dxfId="403">
      <pivotArea dataOnly="0" labelOnly="1" outline="0" fieldPosition="0">
        <references count="6">
          <reference field="2" count="1" selected="0">
            <x v="343"/>
          </reference>
          <reference field="9" count="1" selected="0">
            <x v="59"/>
          </reference>
          <reference field="10" count="1">
            <x v="180"/>
          </reference>
          <reference field="13" count="1" selected="0">
            <x v="6"/>
          </reference>
          <reference field="14" count="1" selected="0">
            <x v="46"/>
          </reference>
          <reference field="37" count="1" selected="0">
            <x v="38"/>
          </reference>
        </references>
      </pivotArea>
    </format>
    <format dxfId="402">
      <pivotArea dataOnly="0" labelOnly="1" outline="0" fieldPosition="0">
        <references count="6">
          <reference field="2" count="1" selected="0">
            <x v="81"/>
          </reference>
          <reference field="9" count="1" selected="0">
            <x v="59"/>
          </reference>
          <reference field="10" count="1">
            <x v="181"/>
          </reference>
          <reference field="13" count="1" selected="0">
            <x v="6"/>
          </reference>
          <reference field="14" count="1" selected="0">
            <x v="40"/>
          </reference>
          <reference field="37" count="1" selected="0">
            <x v="41"/>
          </reference>
        </references>
      </pivotArea>
    </format>
    <format dxfId="401">
      <pivotArea dataOnly="0" labelOnly="1" outline="0" fieldPosition="0">
        <references count="6">
          <reference field="2" count="1" selected="0">
            <x v="440"/>
          </reference>
          <reference field="9" count="1" selected="0">
            <x v="59"/>
          </reference>
          <reference field="10" count="1">
            <x v="220"/>
          </reference>
          <reference field="13" count="1" selected="0">
            <x v="6"/>
          </reference>
          <reference field="14" count="1" selected="0">
            <x v="39"/>
          </reference>
          <reference field="37" count="1" selected="0">
            <x v="44"/>
          </reference>
        </references>
      </pivotArea>
    </format>
    <format dxfId="400">
      <pivotArea dataOnly="0" labelOnly="1" outline="0" fieldPosition="0">
        <references count="6">
          <reference field="2" count="1" selected="0">
            <x v="409"/>
          </reference>
          <reference field="9" count="1" selected="0">
            <x v="59"/>
          </reference>
          <reference field="10" count="1">
            <x v="176"/>
          </reference>
          <reference field="13" count="1" selected="0">
            <x v="6"/>
          </reference>
          <reference field="14" count="1" selected="0">
            <x v="41"/>
          </reference>
          <reference field="37" count="1" selected="0">
            <x v="47"/>
          </reference>
        </references>
      </pivotArea>
    </format>
    <format dxfId="399">
      <pivotArea dataOnly="0" labelOnly="1" outline="0" fieldPosition="0">
        <references count="6">
          <reference field="2" count="1" selected="0">
            <x v="623"/>
          </reference>
          <reference field="9" count="1" selected="0">
            <x v="59"/>
          </reference>
          <reference field="10" count="1">
            <x v="201"/>
          </reference>
          <reference field="13" count="1" selected="0">
            <x v="6"/>
          </reference>
          <reference field="14" count="1" selected="0">
            <x v="38"/>
          </reference>
          <reference field="37" count="1" selected="0">
            <x v="47"/>
          </reference>
        </references>
      </pivotArea>
    </format>
    <format dxfId="398">
      <pivotArea dataOnly="0" labelOnly="1" outline="0" fieldPosition="0">
        <references count="6">
          <reference field="2" count="1" selected="0">
            <x v="471"/>
          </reference>
          <reference field="9" count="1" selected="0">
            <x v="59"/>
          </reference>
          <reference field="10" count="1">
            <x v="374"/>
          </reference>
          <reference field="13" count="1" selected="0">
            <x v="6"/>
          </reference>
          <reference field="14" count="1" selected="0">
            <x v="101"/>
          </reference>
          <reference field="37" count="1" selected="0">
            <x v="50"/>
          </reference>
        </references>
      </pivotArea>
    </format>
    <format dxfId="397">
      <pivotArea dataOnly="0" labelOnly="1" outline="0" fieldPosition="0">
        <references count="6">
          <reference field="2" count="1" selected="0">
            <x v="507"/>
          </reference>
          <reference field="9" count="1" selected="0">
            <x v="59"/>
          </reference>
          <reference field="10" count="1">
            <x v="241"/>
          </reference>
          <reference field="13" count="1" selected="0">
            <x v="6"/>
          </reference>
          <reference field="14" count="1" selected="0">
            <x v="102"/>
          </reference>
          <reference field="37" count="1" selected="0">
            <x v="60"/>
          </reference>
        </references>
      </pivotArea>
    </format>
    <format dxfId="396">
      <pivotArea dataOnly="0" labelOnly="1" outline="0" fieldPosition="0">
        <references count="6">
          <reference field="2" count="1" selected="0">
            <x v="510"/>
          </reference>
          <reference field="9" count="1" selected="0">
            <x v="59"/>
          </reference>
          <reference field="10" count="1">
            <x v="172"/>
          </reference>
          <reference field="13" count="1" selected="0">
            <x v="6"/>
          </reference>
          <reference field="14" count="1" selected="0">
            <x v="44"/>
          </reference>
          <reference field="37" count="1" selected="0">
            <x v="67"/>
          </reference>
        </references>
      </pivotArea>
    </format>
    <format dxfId="395">
      <pivotArea dataOnly="0" labelOnly="1" outline="0" fieldPosition="0">
        <references count="6">
          <reference field="2" count="1" selected="0">
            <x v="638"/>
          </reference>
          <reference field="9" count="1" selected="0">
            <x v="59"/>
          </reference>
          <reference field="10" count="1">
            <x v="352"/>
          </reference>
          <reference field="13" count="1" selected="0">
            <x v="6"/>
          </reference>
          <reference field="14" count="1" selected="0">
            <x v="27"/>
          </reference>
          <reference field="37" count="1" selected="0">
            <x v="70"/>
          </reference>
        </references>
      </pivotArea>
    </format>
    <format dxfId="394">
      <pivotArea dataOnly="0" labelOnly="1" outline="0" fieldPosition="0">
        <references count="6">
          <reference field="2" count="1" selected="0">
            <x v="60"/>
          </reference>
          <reference field="9" count="1" selected="0">
            <x v="59"/>
          </reference>
          <reference field="10" count="1">
            <x v="243"/>
          </reference>
          <reference field="13" count="1" selected="0">
            <x v="6"/>
          </reference>
          <reference field="14" count="1" selected="0">
            <x v="100"/>
          </reference>
          <reference field="37" count="1" selected="0">
            <x v="76"/>
          </reference>
        </references>
      </pivotArea>
    </format>
    <format dxfId="393">
      <pivotArea dataOnly="0" labelOnly="1" outline="0" fieldPosition="0">
        <references count="6">
          <reference field="2" count="1" selected="0">
            <x v="416"/>
          </reference>
          <reference field="9" count="1" selected="0">
            <x v="59"/>
          </reference>
          <reference field="10" count="1">
            <x v="242"/>
          </reference>
          <reference field="13" count="1" selected="0">
            <x v="6"/>
          </reference>
          <reference field="14" count="1" selected="0">
            <x v="98"/>
          </reference>
          <reference field="37" count="1" selected="0">
            <x v="84"/>
          </reference>
        </references>
      </pivotArea>
    </format>
    <format dxfId="392">
      <pivotArea dataOnly="0" labelOnly="1" outline="0" fieldPosition="0">
        <references count="6">
          <reference field="2" count="1" selected="0">
            <x v="376"/>
          </reference>
          <reference field="9" count="1" selected="0">
            <x v="59"/>
          </reference>
          <reference field="10" count="1">
            <x v="171"/>
          </reference>
          <reference field="13" count="1" selected="0">
            <x v="6"/>
          </reference>
          <reference field="14" count="1" selected="0">
            <x v="30"/>
          </reference>
          <reference field="37" count="1" selected="0">
            <x v="97"/>
          </reference>
        </references>
      </pivotArea>
    </format>
    <format dxfId="391">
      <pivotArea dataOnly="0" labelOnly="1" outline="0" fieldPosition="0">
        <references count="6">
          <reference field="2" count="1" selected="0">
            <x v="426"/>
          </reference>
          <reference field="9" count="1" selected="0">
            <x v="59"/>
          </reference>
          <reference field="10" count="1">
            <x v="177"/>
          </reference>
          <reference field="13" count="1" selected="0">
            <x v="6"/>
          </reference>
          <reference field="14" count="1" selected="0">
            <x v="33"/>
          </reference>
          <reference field="37" count="1" selected="0">
            <x v="121"/>
          </reference>
        </references>
      </pivotArea>
    </format>
    <format dxfId="390">
      <pivotArea dataOnly="0" labelOnly="1" outline="0" fieldPosition="0">
        <references count="6">
          <reference field="2" count="1" selected="0">
            <x v="431"/>
          </reference>
          <reference field="9" count="1" selected="0">
            <x v="59"/>
          </reference>
          <reference field="10" count="1">
            <x v="174"/>
          </reference>
          <reference field="13" count="1" selected="0">
            <x v="6"/>
          </reference>
          <reference field="14" count="1" selected="0">
            <x v="36"/>
          </reference>
          <reference field="37" count="1" selected="0">
            <x v="132"/>
          </reference>
        </references>
      </pivotArea>
    </format>
    <format dxfId="389">
      <pivotArea dataOnly="0" labelOnly="1" outline="0" fieldPosition="0">
        <references count="6">
          <reference field="2" count="1" selected="0">
            <x v="430"/>
          </reference>
          <reference field="9" count="1" selected="0">
            <x v="59"/>
          </reference>
          <reference field="10" count="1">
            <x v="239"/>
          </reference>
          <reference field="13" count="1" selected="0">
            <x v="6"/>
          </reference>
          <reference field="14" count="1" selected="0">
            <x v="99"/>
          </reference>
          <reference field="37" count="1" selected="0">
            <x v="133"/>
          </reference>
        </references>
      </pivotArea>
    </format>
    <format dxfId="388">
      <pivotArea dataOnly="0" labelOnly="1" outline="0" fieldPosition="0">
        <references count="6">
          <reference field="2" count="1" selected="0">
            <x v="520"/>
          </reference>
          <reference field="9" count="1" selected="0">
            <x v="39"/>
          </reference>
          <reference field="10" count="1">
            <x v="115"/>
          </reference>
          <reference field="13" count="1" selected="0">
            <x v="10"/>
          </reference>
          <reference field="14" count="1" selected="0">
            <x v="160"/>
          </reference>
          <reference field="37" count="1" selected="0">
            <x v="13"/>
          </reference>
        </references>
      </pivotArea>
    </format>
    <format dxfId="387">
      <pivotArea dataOnly="0" labelOnly="1" outline="0" fieldPosition="0">
        <references count="6">
          <reference field="2" count="1" selected="0">
            <x v="687"/>
          </reference>
          <reference field="9" count="1" selected="0">
            <x v="44"/>
          </reference>
          <reference field="10" count="1">
            <x v="138"/>
          </reference>
          <reference field="13" count="1" selected="0">
            <x v="10"/>
          </reference>
          <reference field="14" count="1" selected="0">
            <x v="131"/>
          </reference>
          <reference field="37" count="1" selected="0">
            <x v="88"/>
          </reference>
        </references>
      </pivotArea>
    </format>
    <format dxfId="386">
      <pivotArea dataOnly="0" labelOnly="1" outline="0" fieldPosition="0">
        <references count="6">
          <reference field="2" count="1" selected="0">
            <x v="550"/>
          </reference>
          <reference field="9" count="1" selected="0">
            <x v="65"/>
          </reference>
          <reference field="10" count="1">
            <x v="137"/>
          </reference>
          <reference field="13" count="1" selected="0">
            <x v="12"/>
          </reference>
          <reference field="14" count="1" selected="0">
            <x v="50"/>
          </reference>
          <reference field="37" count="1" selected="0">
            <x v="24"/>
          </reference>
        </references>
      </pivotArea>
    </format>
    <format dxfId="385">
      <pivotArea dataOnly="0" labelOnly="1" outline="0" fieldPosition="0">
        <references count="6">
          <reference field="2" count="1" selected="0">
            <x v="154"/>
          </reference>
          <reference field="9" count="1" selected="0">
            <x v="62"/>
          </reference>
          <reference field="10" count="1">
            <x v="134"/>
          </reference>
          <reference field="13" count="1" selected="0">
            <x v="8"/>
          </reference>
          <reference field="14" count="1" selected="0">
            <x v="306"/>
          </reference>
          <reference field="37" count="1" selected="0">
            <x v="60"/>
          </reference>
        </references>
      </pivotArea>
    </format>
    <format dxfId="384">
      <pivotArea dataOnly="0" labelOnly="1" outline="0" fieldPosition="0">
        <references count="6">
          <reference field="2" count="1" selected="0">
            <x v="381"/>
          </reference>
          <reference field="9" count="1" selected="0">
            <x v="56"/>
          </reference>
          <reference field="10" count="1">
            <x v="37"/>
          </reference>
          <reference field="13" count="1" selected="0">
            <x v="8"/>
          </reference>
          <reference field="14" count="1" selected="0">
            <x v="97"/>
          </reference>
          <reference field="37" count="1" selected="0">
            <x v="106"/>
          </reference>
        </references>
      </pivotArea>
    </format>
    <format dxfId="383">
      <pivotArea dataOnly="0" labelOnly="1" outline="0" fieldPosition="0">
        <references count="6">
          <reference field="2" count="1" selected="0">
            <x v="697"/>
          </reference>
          <reference field="9" count="1" selected="0">
            <x v="56"/>
          </reference>
          <reference field="10" count="1">
            <x v="61"/>
          </reference>
          <reference field="13" count="1" selected="0">
            <x v="8"/>
          </reference>
          <reference field="14" count="1" selected="0">
            <x v="24"/>
          </reference>
          <reference field="37" count="1" selected="0">
            <x v="109"/>
          </reference>
        </references>
      </pivotArea>
    </format>
    <format dxfId="382">
      <pivotArea dataOnly="0" labelOnly="1" outline="0" fieldPosition="0">
        <references count="6">
          <reference field="2" count="1" selected="0">
            <x v="383"/>
          </reference>
          <reference field="9" count="1" selected="0">
            <x v="56"/>
          </reference>
          <reference field="10" count="1">
            <x v="37"/>
          </reference>
          <reference field="13" count="1" selected="0">
            <x v="8"/>
          </reference>
          <reference field="14" count="1" selected="0">
            <x v="52"/>
          </reference>
          <reference field="37" count="1" selected="0">
            <x v="118"/>
          </reference>
        </references>
      </pivotArea>
    </format>
    <format dxfId="381">
      <pivotArea dataOnly="0" labelOnly="1" outline="0" fieldPosition="0">
        <references count="6">
          <reference field="2" count="1" selected="0">
            <x v="59"/>
          </reference>
          <reference field="9" count="1" selected="0">
            <x v="56"/>
          </reference>
          <reference field="10" count="1">
            <x v="38"/>
          </reference>
          <reference field="13" count="1" selected="0">
            <x v="8"/>
          </reference>
          <reference field="14" count="1" selected="0">
            <x v="51"/>
          </reference>
          <reference field="37" count="1" selected="0">
            <x v="127"/>
          </reference>
        </references>
      </pivotArea>
    </format>
    <format dxfId="380">
      <pivotArea dataOnly="0" labelOnly="1" outline="0" fieldPosition="0">
        <references count="6">
          <reference field="2" count="1" selected="0">
            <x v="428"/>
          </reference>
          <reference field="9" count="1" selected="0">
            <x v="56"/>
          </reference>
          <reference field="10" count="1">
            <x v="38"/>
          </reference>
          <reference field="13" count="1" selected="0">
            <x v="8"/>
          </reference>
          <reference field="14" count="1" selected="0">
            <x v="86"/>
          </reference>
          <reference field="37" count="1" selected="0">
            <x v="128"/>
          </reference>
        </references>
      </pivotArea>
    </format>
    <format dxfId="379">
      <pivotArea dataOnly="0" labelOnly="1" outline="0" fieldPosition="0">
        <references count="6">
          <reference field="2" count="1" selected="0">
            <x v="429"/>
          </reference>
          <reference field="9" count="1" selected="0">
            <x v="56"/>
          </reference>
          <reference field="10" count="1">
            <x v="46"/>
          </reference>
          <reference field="13" count="1" selected="0">
            <x v="8"/>
          </reference>
          <reference field="14" count="1" selected="0">
            <x v="164"/>
          </reference>
          <reference field="37" count="1" selected="0">
            <x v="132"/>
          </reference>
        </references>
      </pivotArea>
    </format>
    <format dxfId="378">
      <pivotArea dataOnly="0" labelOnly="1" outline="0" fieldPosition="0">
        <references count="6">
          <reference field="2" count="1" selected="0">
            <x v="531"/>
          </reference>
          <reference field="9" count="1" selected="0">
            <x v="59"/>
          </reference>
          <reference field="10" count="1">
            <x v="244"/>
          </reference>
          <reference field="13" count="1" selected="0">
            <x v="7"/>
          </reference>
          <reference field="14" count="1" selected="0">
            <x v="13"/>
          </reference>
          <reference field="37" count="1" selected="0">
            <x v="16"/>
          </reference>
        </references>
      </pivotArea>
    </format>
    <format dxfId="377">
      <pivotArea dataOnly="0" labelOnly="1" outline="0" fieldPosition="0">
        <references count="6">
          <reference field="2" count="1" selected="0">
            <x v="532"/>
          </reference>
          <reference field="9" count="1" selected="0">
            <x v="51"/>
          </reference>
          <reference field="10" count="1">
            <x v="252"/>
          </reference>
          <reference field="13" count="1" selected="0">
            <x v="7"/>
          </reference>
          <reference field="14" count="1" selected="0">
            <x v="382"/>
          </reference>
          <reference field="37" count="1" selected="0">
            <x v="16"/>
          </reference>
        </references>
      </pivotArea>
    </format>
    <format dxfId="376">
      <pivotArea dataOnly="0" labelOnly="1" outline="0" fieldPosition="0">
        <references count="6">
          <reference field="2" count="1" selected="0">
            <x v="176"/>
          </reference>
          <reference field="9" count="1" selected="0">
            <x v="59"/>
          </reference>
          <reference field="10" count="1">
            <x v="221"/>
          </reference>
          <reference field="13" count="1" selected="0">
            <x v="7"/>
          </reference>
          <reference field="14" count="1" selected="0">
            <x v="49"/>
          </reference>
          <reference field="37" count="1" selected="0">
            <x v="24"/>
          </reference>
        </references>
      </pivotArea>
    </format>
    <format dxfId="375">
      <pivotArea dataOnly="0" labelOnly="1" outline="0" fieldPosition="0">
        <references count="6">
          <reference field="2" count="1" selected="0">
            <x v="0"/>
          </reference>
          <reference field="9" count="1" selected="0">
            <x v="38"/>
          </reference>
          <reference field="10" count="1">
            <x v="54"/>
          </reference>
          <reference field="13" count="1" selected="0">
            <x v="16"/>
          </reference>
          <reference field="14" count="1" selected="0">
            <x v="345"/>
          </reference>
          <reference field="37" count="1" selected="0">
            <x v="58"/>
          </reference>
        </references>
      </pivotArea>
    </format>
    <format dxfId="374">
      <pivotArea dataOnly="0" labelOnly="1" outline="0" fieldPosition="0">
        <references count="6">
          <reference field="2" count="1" selected="0">
            <x v="54"/>
          </reference>
          <reference field="9" count="1" selected="0">
            <x v="38"/>
          </reference>
          <reference field="10" count="1">
            <x v="53"/>
          </reference>
          <reference field="13" count="1" selected="0">
            <x v="16"/>
          </reference>
          <reference field="14" count="1" selected="0">
            <x v="345"/>
          </reference>
          <reference field="37" count="1" selected="0">
            <x v="103"/>
          </reference>
        </references>
      </pivotArea>
    </format>
    <format dxfId="373">
      <pivotArea dataOnly="0" labelOnly="1" outline="0" fieldPosition="0">
        <references count="6">
          <reference field="2" count="1" selected="0">
            <x v="53"/>
          </reference>
          <reference field="9" count="1" selected="0">
            <x v="38"/>
          </reference>
          <reference field="10" count="1">
            <x v="53"/>
          </reference>
          <reference field="13" count="1" selected="0">
            <x v="16"/>
          </reference>
          <reference field="14" count="1" selected="0">
            <x v="345"/>
          </reference>
          <reference field="37" count="1" selected="0">
            <x v="104"/>
          </reference>
        </references>
      </pivotArea>
    </format>
    <format dxfId="372">
      <pivotArea dataOnly="0" labelOnly="1" outline="0" fieldPosition="0">
        <references count="6">
          <reference field="2" count="1" selected="0">
            <x v="5"/>
          </reference>
          <reference field="9" count="1" selected="0">
            <x v="38"/>
          </reference>
          <reference field="10" count="1">
            <x v="54"/>
          </reference>
          <reference field="13" count="1" selected="0">
            <x v="16"/>
          </reference>
          <reference field="14" count="1" selected="0">
            <x v="345"/>
          </reference>
          <reference field="37" count="1" selected="0">
            <x v="105"/>
          </reference>
        </references>
      </pivotArea>
    </format>
    <format dxfId="371">
      <pivotArea dataOnly="0" labelOnly="1" outline="0" fieldPosition="0">
        <references count="6">
          <reference field="2" count="1" selected="0">
            <x v="52"/>
          </reference>
          <reference field="9" count="1" selected="0">
            <x v="38"/>
          </reference>
          <reference field="10" count="1">
            <x v="54"/>
          </reference>
          <reference field="13" count="1" selected="0">
            <x v="16"/>
          </reference>
          <reference field="14" count="1" selected="0">
            <x v="345"/>
          </reference>
          <reference field="37" count="1" selected="0">
            <x v="107"/>
          </reference>
        </references>
      </pivotArea>
    </format>
    <format dxfId="370">
      <pivotArea dataOnly="0" labelOnly="1" outline="0" fieldPosition="0">
        <references count="6">
          <reference field="2" count="1" selected="0">
            <x v="47"/>
          </reference>
          <reference field="9" count="1" selected="0">
            <x v="38"/>
          </reference>
          <reference field="10" count="1">
            <x v="54"/>
          </reference>
          <reference field="13" count="1" selected="0">
            <x v="16"/>
          </reference>
          <reference field="14" count="1" selected="0">
            <x v="345"/>
          </reference>
          <reference field="37" count="1" selected="0">
            <x v="109"/>
          </reference>
        </references>
      </pivotArea>
    </format>
    <format dxfId="369">
      <pivotArea dataOnly="0" labelOnly="1" outline="0" fieldPosition="0">
        <references count="6">
          <reference field="2" count="1" selected="0">
            <x v="48"/>
          </reference>
          <reference field="9" count="1" selected="0">
            <x v="38"/>
          </reference>
          <reference field="10" count="1">
            <x v="54"/>
          </reference>
          <reference field="13" count="1" selected="0">
            <x v="16"/>
          </reference>
          <reference field="14" count="1" selected="0">
            <x v="345"/>
          </reference>
          <reference field="37" count="1" selected="0">
            <x v="109"/>
          </reference>
        </references>
      </pivotArea>
    </format>
    <format dxfId="368">
      <pivotArea dataOnly="0" labelOnly="1" outline="0" fieldPosition="0">
        <references count="6">
          <reference field="2" count="1" selected="0">
            <x v="6"/>
          </reference>
          <reference field="9" count="1" selected="0">
            <x v="38"/>
          </reference>
          <reference field="10" count="1">
            <x v="48"/>
          </reference>
          <reference field="13" count="1" selected="0">
            <x v="16"/>
          </reference>
          <reference field="14" count="1" selected="0">
            <x v="345"/>
          </reference>
          <reference field="37" count="1" selected="0">
            <x v="112"/>
          </reference>
        </references>
      </pivotArea>
    </format>
    <format dxfId="367">
      <pivotArea dataOnly="0" labelOnly="1" outline="0" fieldPosition="0">
        <references count="6">
          <reference field="2" count="1" selected="0">
            <x v="1"/>
          </reference>
          <reference field="9" count="1" selected="0">
            <x v="38"/>
          </reference>
          <reference field="10" count="1">
            <x v="58"/>
          </reference>
          <reference field="13" count="1" selected="0">
            <x v="16"/>
          </reference>
          <reference field="14" count="1" selected="0">
            <x v="345"/>
          </reference>
          <reference field="37" count="1" selected="0">
            <x v="113"/>
          </reference>
        </references>
      </pivotArea>
    </format>
    <format dxfId="366">
      <pivotArea dataOnly="0" labelOnly="1" outline="0" fieldPosition="0">
        <references count="6">
          <reference field="2" count="1" selected="0">
            <x v="2"/>
          </reference>
          <reference field="9" count="1" selected="0">
            <x v="38"/>
          </reference>
          <reference field="10" count="1">
            <x v="58"/>
          </reference>
          <reference field="13" count="1" selected="0">
            <x v="16"/>
          </reference>
          <reference field="14" count="1" selected="0">
            <x v="345"/>
          </reference>
          <reference field="37" count="1" selected="0">
            <x v="113"/>
          </reference>
        </references>
      </pivotArea>
    </format>
    <format dxfId="365">
      <pivotArea dataOnly="0" labelOnly="1" outline="0" fieldPosition="0">
        <references count="6">
          <reference field="2" count="1" selected="0">
            <x v="7"/>
          </reference>
          <reference field="9" count="1" selected="0">
            <x v="38"/>
          </reference>
          <reference field="10" count="1">
            <x v="51"/>
          </reference>
          <reference field="13" count="1" selected="0">
            <x v="16"/>
          </reference>
          <reference field="14" count="1" selected="0">
            <x v="345"/>
          </reference>
          <reference field="37" count="1" selected="0">
            <x v="113"/>
          </reference>
        </references>
      </pivotArea>
    </format>
    <format dxfId="364">
      <pivotArea dataOnly="0" labelOnly="1" outline="0" fieldPosition="0">
        <references count="6">
          <reference field="2" count="1" selected="0">
            <x v="51"/>
          </reference>
          <reference field="9" count="1" selected="0">
            <x v="38"/>
          </reference>
          <reference field="10" count="1">
            <x v="53"/>
          </reference>
          <reference field="13" count="1" selected="0">
            <x v="16"/>
          </reference>
          <reference field="14" count="1" selected="0">
            <x v="345"/>
          </reference>
          <reference field="37" count="1" selected="0">
            <x v="114"/>
          </reference>
        </references>
      </pivotArea>
    </format>
    <format dxfId="363">
      <pivotArea dataOnly="0" labelOnly="1" outline="0" fieldPosition="0">
        <references count="6">
          <reference field="2" count="1" selected="0">
            <x v="55"/>
          </reference>
          <reference field="9" count="1" selected="0">
            <x v="38"/>
          </reference>
          <reference field="10" count="1">
            <x v="85"/>
          </reference>
          <reference field="13" count="1" selected="0">
            <x v="16"/>
          </reference>
          <reference field="14" count="1" selected="0">
            <x v="345"/>
          </reference>
          <reference field="37" count="1" selected="0">
            <x v="115"/>
          </reference>
        </references>
      </pivotArea>
    </format>
    <format dxfId="362">
      <pivotArea dataOnly="0" labelOnly="1" outline="0" fieldPosition="0">
        <references count="6">
          <reference field="2" count="1" selected="0">
            <x v="3"/>
          </reference>
          <reference field="9" count="1" selected="0">
            <x v="38"/>
          </reference>
          <reference field="10" count="1">
            <x v="50"/>
          </reference>
          <reference field="13" count="1" selected="0">
            <x v="16"/>
          </reference>
          <reference field="14" count="1" selected="0">
            <x v="345"/>
          </reference>
          <reference field="37" count="1" selected="0">
            <x v="119"/>
          </reference>
        </references>
      </pivotArea>
    </format>
    <format dxfId="361">
      <pivotArea dataOnly="0" labelOnly="1" outline="0" fieldPosition="0">
        <references count="6">
          <reference field="2" count="1" selected="0">
            <x v="650"/>
          </reference>
          <reference field="9" count="1" selected="0">
            <x v="38"/>
          </reference>
          <reference field="10" count="1">
            <x v="68"/>
          </reference>
          <reference field="13" count="1" selected="0">
            <x v="16"/>
          </reference>
          <reference field="14" count="1" selected="0">
            <x v="345"/>
          </reference>
          <reference field="37" count="1" selected="0">
            <x v="119"/>
          </reference>
        </references>
      </pivotArea>
    </format>
    <format dxfId="360">
      <pivotArea dataOnly="0" labelOnly="1" outline="0" fieldPosition="0">
        <references count="6">
          <reference field="2" count="1" selected="0">
            <x v="651"/>
          </reference>
          <reference field="9" count="1" selected="0">
            <x v="38"/>
          </reference>
          <reference field="10" count="1">
            <x v="82"/>
          </reference>
          <reference field="13" count="1" selected="0">
            <x v="16"/>
          </reference>
          <reference field="14" count="1" selected="0">
            <x v="345"/>
          </reference>
          <reference field="37" count="1" selected="0">
            <x v="121"/>
          </reference>
        </references>
      </pivotArea>
    </format>
    <format dxfId="359">
      <pivotArea dataOnly="0" labelOnly="1" outline="0" fieldPosition="0">
        <references count="6">
          <reference field="2" count="1" selected="0">
            <x v="652"/>
          </reference>
          <reference field="9" count="1" selected="0">
            <x v="38"/>
          </reference>
          <reference field="10" count="1">
            <x v="82"/>
          </reference>
          <reference field="13" count="1" selected="0">
            <x v="16"/>
          </reference>
          <reference field="14" count="1" selected="0">
            <x v="345"/>
          </reference>
          <reference field="37" count="1" selected="0">
            <x v="121"/>
          </reference>
        </references>
      </pivotArea>
    </format>
    <format dxfId="358">
      <pivotArea dataOnly="0" labelOnly="1" outline="0" fieldPosition="0">
        <references count="6">
          <reference field="2" count="1" selected="0">
            <x v="654"/>
          </reference>
          <reference field="9" count="1" selected="0">
            <x v="38"/>
          </reference>
          <reference field="10" count="1">
            <x v="94"/>
          </reference>
          <reference field="13" count="1" selected="0">
            <x v="16"/>
          </reference>
          <reference field="14" count="1" selected="0">
            <x v="345"/>
          </reference>
          <reference field="37" count="1" selected="0">
            <x v="126"/>
          </reference>
        </references>
      </pivotArea>
    </format>
    <format dxfId="357">
      <pivotArea dataOnly="0" labelOnly="1" outline="0" fieldPosition="0">
        <references count="6">
          <reference field="2" count="1" selected="0">
            <x v="427"/>
          </reference>
          <reference field="9" count="1" selected="0">
            <x v="38"/>
          </reference>
          <reference field="10" count="1">
            <x v="66"/>
          </reference>
          <reference field="13" count="1" selected="0">
            <x v="16"/>
          </reference>
          <reference field="14" count="1" selected="0">
            <x v="345"/>
          </reference>
          <reference field="37" count="1" selected="0">
            <x v="130"/>
          </reference>
        </references>
      </pivotArea>
    </format>
    <format dxfId="356">
      <pivotArea dataOnly="0" labelOnly="1" outline="0" fieldPosition="0">
        <references count="6">
          <reference field="2" count="1" selected="0">
            <x v="655"/>
          </reference>
          <reference field="9" count="1" selected="0">
            <x v="38"/>
          </reference>
          <reference field="10" count="1">
            <x v="85"/>
          </reference>
          <reference field="13" count="1" selected="0">
            <x v="16"/>
          </reference>
          <reference field="14" count="1" selected="0">
            <x v="345"/>
          </reference>
          <reference field="37" count="1" selected="0">
            <x v="132"/>
          </reference>
        </references>
      </pivotArea>
    </format>
    <format dxfId="355">
      <pivotArea dataOnly="0" labelOnly="1" outline="0" fieldPosition="0">
        <references count="6">
          <reference field="2" count="1" selected="0">
            <x v="656"/>
          </reference>
          <reference field="9" count="1" selected="0">
            <x v="38"/>
          </reference>
          <reference field="10" count="1">
            <x v="72"/>
          </reference>
          <reference field="13" count="1" selected="0">
            <x v="16"/>
          </reference>
          <reference field="14" count="1" selected="0">
            <x v="345"/>
          </reference>
          <reference field="37" count="1" selected="0">
            <x v="132"/>
          </reference>
        </references>
      </pivotArea>
    </format>
    <format dxfId="354">
      <pivotArea dataOnly="0" labelOnly="1" outline="0" fieldPosition="0">
        <references count="6">
          <reference field="2" count="1" selected="0">
            <x v="657"/>
          </reference>
          <reference field="9" count="1" selected="0">
            <x v="38"/>
          </reference>
          <reference field="10" count="1">
            <x v="94"/>
          </reference>
          <reference field="13" count="1" selected="0">
            <x v="16"/>
          </reference>
          <reference field="14" count="1" selected="0">
            <x v="345"/>
          </reference>
          <reference field="37" count="1" selected="0">
            <x v="132"/>
          </reference>
        </references>
      </pivotArea>
    </format>
    <format dxfId="353">
      <pivotArea dataOnly="0" labelOnly="1" outline="0" fieldPosition="0">
        <references count="6">
          <reference field="2" count="1" selected="0">
            <x v="44"/>
          </reference>
          <reference field="9" count="1" selected="0">
            <x v="63"/>
          </reference>
          <reference field="10" count="1">
            <x v="50"/>
          </reference>
          <reference field="13" count="1" selected="0">
            <x v="17"/>
          </reference>
          <reference field="14" count="1" selected="0">
            <x v="226"/>
          </reference>
          <reference field="37" count="1" selected="0">
            <x v="112"/>
          </reference>
        </references>
      </pivotArea>
    </format>
    <format dxfId="352">
      <pivotArea dataOnly="0" labelOnly="1" outline="0" fieldPosition="0">
        <references count="6">
          <reference field="2" count="1" selected="0">
            <x v="8"/>
          </reference>
          <reference field="9" count="1" selected="0">
            <x v="63"/>
          </reference>
          <reference field="10" count="1">
            <x v="51"/>
          </reference>
          <reference field="13" count="1" selected="0">
            <x v="17"/>
          </reference>
          <reference field="14" count="1" selected="0">
            <x v="226"/>
          </reference>
          <reference field="37" count="1" selected="0">
            <x v="122"/>
          </reference>
        </references>
      </pivotArea>
    </format>
    <format dxfId="351">
      <pivotArea dataOnly="0" labelOnly="1" outline="0" fieldPosition="0">
        <references count="6">
          <reference field="2" count="1" selected="0">
            <x v="9"/>
          </reference>
          <reference field="9" count="1" selected="0">
            <x v="63"/>
          </reference>
          <reference field="10" count="1">
            <x v="51"/>
          </reference>
          <reference field="13" count="1" selected="0">
            <x v="17"/>
          </reference>
          <reference field="14" count="1" selected="0">
            <x v="226"/>
          </reference>
          <reference field="37" count="1" selected="0">
            <x v="123"/>
          </reference>
        </references>
      </pivotArea>
    </format>
    <format dxfId="350">
      <pivotArea dataOnly="0" labelOnly="1" outline="0" fieldPosition="0">
        <references count="6">
          <reference field="2" count="1" selected="0">
            <x v="10"/>
          </reference>
          <reference field="9" count="1" selected="0">
            <x v="63"/>
          </reference>
          <reference field="10" count="1">
            <x v="51"/>
          </reference>
          <reference field="13" count="1" selected="0">
            <x v="17"/>
          </reference>
          <reference field="14" count="1" selected="0">
            <x v="226"/>
          </reference>
          <reference field="37" count="1" selected="0">
            <x v="124"/>
          </reference>
        </references>
      </pivotArea>
    </format>
    <format dxfId="349">
      <pivotArea dataOnly="0" labelOnly="1" outline="0" fieldPosition="0">
        <references count="6">
          <reference field="2" count="1" selected="0">
            <x v="11"/>
          </reference>
          <reference field="9" count="1" selected="0">
            <x v="63"/>
          </reference>
          <reference field="10" count="1">
            <x v="51"/>
          </reference>
          <reference field="13" count="1" selected="0">
            <x v="17"/>
          </reference>
          <reference field="14" count="1" selected="0">
            <x v="226"/>
          </reference>
          <reference field="37" count="1" selected="0">
            <x v="125"/>
          </reference>
        </references>
      </pivotArea>
    </format>
    <format dxfId="348">
      <pivotArea dataOnly="0" labelOnly="1" outline="0" fieldPosition="0">
        <references count="6">
          <reference field="2" count="1" selected="0">
            <x v="12"/>
          </reference>
          <reference field="9" count="1" selected="0">
            <x v="63"/>
          </reference>
          <reference field="10" count="1">
            <x v="51"/>
          </reference>
          <reference field="13" count="1" selected="0">
            <x v="17"/>
          </reference>
          <reference field="14" count="1" selected="0">
            <x v="226"/>
          </reference>
          <reference field="37" count="1" selected="0">
            <x v="126"/>
          </reference>
        </references>
      </pivotArea>
    </format>
    <format dxfId="347">
      <pivotArea dataOnly="0" labelOnly="1" outline="0" fieldPosition="0">
        <references count="6">
          <reference field="2" count="1" selected="0">
            <x v="422"/>
          </reference>
          <reference field="9" count="1" selected="0">
            <x v="61"/>
          </reference>
          <reference field="10" count="1">
            <x v="24"/>
          </reference>
          <reference field="13" count="1" selected="0">
            <x v="19"/>
          </reference>
          <reference field="14" count="1" selected="0">
            <x v="329"/>
          </reference>
          <reference field="37" count="1" selected="0">
            <x v="90"/>
          </reference>
        </references>
      </pivotArea>
    </format>
    <format dxfId="346">
      <pivotArea dataOnly="0" labelOnly="1" outline="0" fieldPosition="0">
        <references count="6">
          <reference field="2" count="1" selected="0">
            <x v="34"/>
          </reference>
          <reference field="9" count="1" selected="0">
            <x v="61"/>
          </reference>
          <reference field="10" count="1">
            <x v="29"/>
          </reference>
          <reference field="13" count="1" selected="0">
            <x v="19"/>
          </reference>
          <reference field="14" count="1" selected="0">
            <x v="329"/>
          </reference>
          <reference field="37" count="1" selected="0">
            <x v="98"/>
          </reference>
        </references>
      </pivotArea>
    </format>
    <format dxfId="345">
      <pivotArea dataOnly="0" labelOnly="1" outline="0" fieldPosition="0">
        <references count="6">
          <reference field="2" count="1" selected="0">
            <x v="35"/>
          </reference>
          <reference field="9" count="1" selected="0">
            <x v="61"/>
          </reference>
          <reference field="10" count="1">
            <x v="29"/>
          </reference>
          <reference field="13" count="1" selected="0">
            <x v="19"/>
          </reference>
          <reference field="14" count="1" selected="0">
            <x v="329"/>
          </reference>
          <reference field="37" count="1" selected="0">
            <x v="105"/>
          </reference>
        </references>
      </pivotArea>
    </format>
    <format dxfId="344">
      <pivotArea dataOnly="0" labelOnly="1" outline="0" fieldPosition="0">
        <references count="6">
          <reference field="2" count="1" selected="0">
            <x v="36"/>
          </reference>
          <reference field="9" count="1" selected="0">
            <x v="61"/>
          </reference>
          <reference field="10" count="1">
            <x v="29"/>
          </reference>
          <reference field="13" count="1" selected="0">
            <x v="19"/>
          </reference>
          <reference field="14" count="1" selected="0">
            <x v="329"/>
          </reference>
          <reference field="37" count="1" selected="0">
            <x v="105"/>
          </reference>
        </references>
      </pivotArea>
    </format>
    <format dxfId="343">
      <pivotArea dataOnly="0" labelOnly="1" outline="0" fieldPosition="0">
        <references count="6">
          <reference field="2" count="1" selected="0">
            <x v="37"/>
          </reference>
          <reference field="9" count="1" selected="0">
            <x v="61"/>
          </reference>
          <reference field="10" count="1">
            <x v="29"/>
          </reference>
          <reference field="13" count="1" selected="0">
            <x v="19"/>
          </reference>
          <reference field="14" count="1" selected="0">
            <x v="329"/>
          </reference>
          <reference field="37" count="1" selected="0">
            <x v="109"/>
          </reference>
        </references>
      </pivotArea>
    </format>
    <format dxfId="342">
      <pivotArea dataOnly="0" labelOnly="1" outline="0" fieldPosition="0">
        <references count="6">
          <reference field="2" count="1" selected="0">
            <x v="56"/>
          </reference>
          <reference field="9" count="1" selected="0">
            <x v="61"/>
          </reference>
          <reference field="10" count="1">
            <x v="23"/>
          </reference>
          <reference field="13" count="1" selected="0">
            <x v="19"/>
          </reference>
          <reference field="14" count="1" selected="0">
            <x v="329"/>
          </reference>
          <reference field="37" count="1" selected="0">
            <x v="114"/>
          </reference>
        </references>
      </pivotArea>
    </format>
    <format dxfId="341">
      <pivotArea dataOnly="0" labelOnly="1" outline="0" fieldPosition="0">
        <references count="6">
          <reference field="2" count="1" selected="0">
            <x v="382"/>
          </reference>
          <reference field="9" count="1" selected="0">
            <x v="61"/>
          </reference>
          <reference field="10" count="1">
            <x v="26"/>
          </reference>
          <reference field="13" count="1" selected="0">
            <x v="19"/>
          </reference>
          <reference field="14" count="1" selected="0">
            <x v="329"/>
          </reference>
          <reference field="37" count="1" selected="0">
            <x v="118"/>
          </reference>
        </references>
      </pivotArea>
    </format>
    <format dxfId="340">
      <pivotArea dataOnly="0" labelOnly="1" outline="0" fieldPosition="0">
        <references count="6">
          <reference field="2" count="1" selected="0">
            <x v="58"/>
          </reference>
          <reference field="9" count="1" selected="0">
            <x v="61"/>
          </reference>
          <reference field="10" count="1">
            <x v="23"/>
          </reference>
          <reference field="13" count="1" selected="0">
            <x v="19"/>
          </reference>
          <reference field="14" count="1" selected="0">
            <x v="329"/>
          </reference>
          <reference field="37" count="1" selected="0">
            <x v="125"/>
          </reference>
        </references>
      </pivotArea>
    </format>
    <format dxfId="339">
      <pivotArea dataOnly="0" labelOnly="1" outline="0" fieldPosition="0">
        <references count="6">
          <reference field="2" count="1" selected="0">
            <x v="704"/>
          </reference>
          <reference field="9" count="1" selected="0">
            <x v="83"/>
          </reference>
          <reference field="10" count="1">
            <x v="378"/>
          </reference>
          <reference field="13" count="1" selected="0">
            <x v="18"/>
          </reference>
          <reference field="14" count="1" selected="0">
            <x v="384"/>
          </reference>
          <reference field="37" count="1" selected="0">
            <x v="0"/>
          </reference>
        </references>
      </pivotArea>
    </format>
    <format dxfId="338">
      <pivotArea dataOnly="0" labelOnly="1" outline="0" axis="axisValues" fieldPosition="0"/>
    </format>
    <format dxfId="337">
      <pivotArea dataOnly="0" labelOnly="1" outline="0" fieldPosition="0">
        <references count="1">
          <reference field="9" count="0"/>
        </references>
      </pivotArea>
    </format>
    <format dxfId="336">
      <pivotArea dataOnly="0" labelOnly="1" outline="0" fieldPosition="0">
        <references count="1">
          <reference field="9" count="0"/>
        </references>
      </pivotArea>
    </format>
    <format dxfId="335">
      <pivotArea type="all" dataOnly="0" outline="0" fieldPosition="0"/>
    </format>
    <format dxfId="334">
      <pivotArea outline="0" collapsedLevelsAreSubtotals="1" fieldPosition="0"/>
    </format>
    <format dxfId="333">
      <pivotArea field="13" type="button" dataOnly="0" labelOnly="1" outline="0" axis="axisRow" fieldPosition="0"/>
    </format>
    <format dxfId="332">
      <pivotArea field="37" type="button" dataOnly="0" labelOnly="1" outline="0" axis="axisRow" fieldPosition="1"/>
    </format>
    <format dxfId="331">
      <pivotArea field="2" type="button" dataOnly="0" labelOnly="1" outline="0" axis="axisRow" fieldPosition="3"/>
    </format>
    <format dxfId="330">
      <pivotArea field="14" type="button" dataOnly="0" labelOnly="1" outline="0" axis="axisRow" fieldPosition="4"/>
    </format>
    <format dxfId="329">
      <pivotArea field="9" type="button" dataOnly="0" labelOnly="1" outline="0" axis="axisRow" fieldPosition="5"/>
    </format>
    <format dxfId="328">
      <pivotArea field="10" type="button" dataOnly="0" labelOnly="1" outline="0" axis="axisRow" fieldPosition="6"/>
    </format>
    <format dxfId="327">
      <pivotArea dataOnly="0" labelOnly="1" outline="0" fieldPosition="0">
        <references count="1">
          <reference field="13" count="14">
            <x v="0"/>
            <x v="1"/>
            <x v="2"/>
            <x v="3"/>
            <x v="4"/>
            <x v="6"/>
            <x v="7"/>
            <x v="8"/>
            <x v="10"/>
            <x v="12"/>
            <x v="16"/>
            <x v="17"/>
            <x v="18"/>
            <x v="19"/>
          </reference>
        </references>
      </pivotArea>
    </format>
    <format dxfId="326">
      <pivotArea dataOnly="0" labelOnly="1" outline="0" fieldPosition="0">
        <references count="1">
          <reference field="13" count="14" defaultSubtotal="1">
            <x v="0"/>
            <x v="1"/>
            <x v="2"/>
            <x v="3"/>
            <x v="4"/>
            <x v="6"/>
            <x v="7"/>
            <x v="8"/>
            <x v="10"/>
            <x v="12"/>
            <x v="16"/>
            <x v="17"/>
            <x v="18"/>
            <x v="19"/>
          </reference>
        </references>
      </pivotArea>
    </format>
    <format dxfId="325">
      <pivotArea dataOnly="0" labelOnly="1" grandRow="1" outline="0" fieldPosition="0"/>
    </format>
    <format dxfId="324">
      <pivotArea dataOnly="0" labelOnly="1" outline="0" fieldPosition="0">
        <references count="2">
          <reference field="13" count="1" selected="0">
            <x v="0"/>
          </reference>
          <reference field="37" count="4">
            <x v="77"/>
            <x v="125"/>
            <x v="126"/>
            <x v="127"/>
          </reference>
        </references>
      </pivotArea>
    </format>
    <format dxfId="323">
      <pivotArea dataOnly="0" labelOnly="1" outline="0" fieldPosition="0">
        <references count="2">
          <reference field="13" count="1" selected="0">
            <x v="1"/>
          </reference>
          <reference field="37" count="1">
            <x v="91"/>
          </reference>
        </references>
      </pivotArea>
    </format>
    <format dxfId="322">
      <pivotArea dataOnly="0" labelOnly="1" outline="0" fieldPosition="0">
        <references count="2">
          <reference field="13" count="1" selected="0">
            <x v="2"/>
          </reference>
          <reference field="37" count="2">
            <x v="74"/>
            <x v="107"/>
          </reference>
        </references>
      </pivotArea>
    </format>
    <format dxfId="321">
      <pivotArea dataOnly="0" labelOnly="1" outline="0" fieldPosition="0">
        <references count="2">
          <reference field="13" count="1" selected="0">
            <x v="3"/>
          </reference>
          <reference field="37" count="6">
            <x v="3"/>
            <x v="7"/>
            <x v="20"/>
            <x v="38"/>
            <x v="44"/>
            <x v="98"/>
          </reference>
        </references>
      </pivotArea>
    </format>
    <format dxfId="320">
      <pivotArea dataOnly="0" labelOnly="1" outline="0" fieldPosition="0">
        <references count="2">
          <reference field="13" count="1" selected="0">
            <x v="4"/>
          </reference>
          <reference field="37" count="3">
            <x v="65"/>
            <x v="90"/>
            <x v="98"/>
          </reference>
        </references>
      </pivotArea>
    </format>
    <format dxfId="319">
      <pivotArea dataOnly="0" labelOnly="1" outline="0" fieldPosition="0">
        <references count="2">
          <reference field="13" count="1" selected="0">
            <x v="6"/>
          </reference>
          <reference field="37" count="16">
            <x v="24"/>
            <x v="35"/>
            <x v="38"/>
            <x v="41"/>
            <x v="44"/>
            <x v="47"/>
            <x v="50"/>
            <x v="60"/>
            <x v="67"/>
            <x v="70"/>
            <x v="76"/>
            <x v="84"/>
            <x v="97"/>
            <x v="121"/>
            <x v="132"/>
            <x v="133"/>
          </reference>
        </references>
      </pivotArea>
    </format>
    <format dxfId="318">
      <pivotArea dataOnly="0" labelOnly="1" outline="0" fieldPosition="0">
        <references count="2">
          <reference field="13" count="1" selected="0">
            <x v="10"/>
          </reference>
          <reference field="37" count="2">
            <x v="13"/>
            <x v="88"/>
          </reference>
        </references>
      </pivotArea>
    </format>
    <format dxfId="317">
      <pivotArea dataOnly="0" labelOnly="1" outline="0" fieldPosition="0">
        <references count="2">
          <reference field="13" count="1" selected="0">
            <x v="12"/>
          </reference>
          <reference field="37" count="1">
            <x v="24"/>
          </reference>
        </references>
      </pivotArea>
    </format>
    <format dxfId="316">
      <pivotArea dataOnly="0" labelOnly="1" outline="0" fieldPosition="0">
        <references count="2">
          <reference field="13" count="1" selected="0">
            <x v="8"/>
          </reference>
          <reference field="37" count="7">
            <x v="60"/>
            <x v="106"/>
            <x v="109"/>
            <x v="118"/>
            <x v="127"/>
            <x v="128"/>
            <x v="132"/>
          </reference>
        </references>
      </pivotArea>
    </format>
    <format dxfId="315">
      <pivotArea dataOnly="0" labelOnly="1" outline="0" fieldPosition="0">
        <references count="2">
          <reference field="13" count="1" selected="0">
            <x v="7"/>
          </reference>
          <reference field="37" count="2">
            <x v="16"/>
            <x v="24"/>
          </reference>
        </references>
      </pivotArea>
    </format>
    <format dxfId="314">
      <pivotArea dataOnly="0" labelOnly="1" outline="0" fieldPosition="0">
        <references count="2">
          <reference field="13" count="1" selected="0">
            <x v="16"/>
          </reference>
          <reference field="37" count="15">
            <x v="58"/>
            <x v="103"/>
            <x v="104"/>
            <x v="105"/>
            <x v="107"/>
            <x v="109"/>
            <x v="112"/>
            <x v="113"/>
            <x v="114"/>
            <x v="115"/>
            <x v="119"/>
            <x v="121"/>
            <x v="126"/>
            <x v="130"/>
            <x v="132"/>
          </reference>
        </references>
      </pivotArea>
    </format>
    <format dxfId="313">
      <pivotArea dataOnly="0" labelOnly="1" outline="0" fieldPosition="0">
        <references count="2">
          <reference field="13" count="1" selected="0">
            <x v="17"/>
          </reference>
          <reference field="37" count="6">
            <x v="112"/>
            <x v="122"/>
            <x v="123"/>
            <x v="124"/>
            <x v="125"/>
            <x v="126"/>
          </reference>
        </references>
      </pivotArea>
    </format>
    <format dxfId="312">
      <pivotArea dataOnly="0" labelOnly="1" outline="0" fieldPosition="0">
        <references count="2">
          <reference field="13" count="1" selected="0">
            <x v="19"/>
          </reference>
          <reference field="37" count="7">
            <x v="90"/>
            <x v="98"/>
            <x v="105"/>
            <x v="109"/>
            <x v="114"/>
            <x v="118"/>
            <x v="125"/>
          </reference>
        </references>
      </pivotArea>
    </format>
    <format dxfId="311">
      <pivotArea dataOnly="0" labelOnly="1" outline="0" fieldPosition="0">
        <references count="2">
          <reference field="13" count="1" selected="0">
            <x v="18"/>
          </reference>
          <reference field="37" count="1">
            <x v="0"/>
          </reference>
        </references>
      </pivotArea>
    </format>
    <format dxfId="310">
      <pivotArea dataOnly="0" labelOnly="1" outline="0" fieldPosition="0">
        <references count="3">
          <reference field="2" count="1">
            <x v="545"/>
          </reference>
          <reference field="13" count="1" selected="0">
            <x v="0"/>
          </reference>
          <reference field="37" count="1" selected="0">
            <x v="77"/>
          </reference>
        </references>
      </pivotArea>
    </format>
    <format dxfId="309">
      <pivotArea dataOnly="0" labelOnly="1" outline="0" fieldPosition="0">
        <references count="3">
          <reference field="2" count="1">
            <x v="385"/>
          </reference>
          <reference field="13" count="1" selected="0">
            <x v="0"/>
          </reference>
          <reference field="37" count="1" selected="0">
            <x v="125"/>
          </reference>
        </references>
      </pivotArea>
    </format>
    <format dxfId="308">
      <pivotArea dataOnly="0" labelOnly="1" outline="0" fieldPosition="0">
        <references count="3">
          <reference field="2" count="2">
            <x v="384"/>
            <x v="653"/>
          </reference>
          <reference field="13" count="1" selected="0">
            <x v="0"/>
          </reference>
          <reference field="37" count="1" selected="0">
            <x v="126"/>
          </reference>
        </references>
      </pivotArea>
    </format>
    <format dxfId="307">
      <pivotArea dataOnly="0" labelOnly="1" outline="0" fieldPosition="0">
        <references count="3">
          <reference field="2" count="1">
            <x v="386"/>
          </reference>
          <reference field="13" count="1" selected="0">
            <x v="0"/>
          </reference>
          <reference field="37" count="1" selected="0">
            <x v="127"/>
          </reference>
        </references>
      </pivotArea>
    </format>
    <format dxfId="306">
      <pivotArea dataOnly="0" labelOnly="1" outline="0" fieldPosition="0">
        <references count="3">
          <reference field="2" count="1">
            <x v="420"/>
          </reference>
          <reference field="13" count="1" selected="0">
            <x v="1"/>
          </reference>
          <reference field="37" count="1" selected="0">
            <x v="91"/>
          </reference>
        </references>
      </pivotArea>
    </format>
    <format dxfId="305">
      <pivotArea dataOnly="0" labelOnly="1" outline="0" fieldPosition="0">
        <references count="3">
          <reference field="2" count="1">
            <x v="540"/>
          </reference>
          <reference field="13" count="1" selected="0">
            <x v="2"/>
          </reference>
          <reference field="37" count="1" selected="0">
            <x v="74"/>
          </reference>
        </references>
      </pivotArea>
    </format>
    <format dxfId="304">
      <pivotArea dataOnly="0" labelOnly="1" outline="0" fieldPosition="0">
        <references count="3">
          <reference field="2" count="1">
            <x v="62"/>
          </reference>
          <reference field="13" count="1" selected="0">
            <x v="2"/>
          </reference>
          <reference field="37" count="1" selected="0">
            <x v="107"/>
          </reference>
        </references>
      </pivotArea>
    </format>
    <format dxfId="303">
      <pivotArea dataOnly="0" labelOnly="1" outline="0" fieldPosition="0">
        <references count="3">
          <reference field="2" count="1">
            <x v="461"/>
          </reference>
          <reference field="13" count="1" selected="0">
            <x v="3"/>
          </reference>
          <reference field="37" count="1" selected="0">
            <x v="3"/>
          </reference>
        </references>
      </pivotArea>
    </format>
    <format dxfId="302">
      <pivotArea dataOnly="0" labelOnly="1" outline="0" fieldPosition="0">
        <references count="3">
          <reference field="2" count="1">
            <x v="629"/>
          </reference>
          <reference field="13" count="1" selected="0">
            <x v="3"/>
          </reference>
          <reference field="37" count="1" selected="0">
            <x v="7"/>
          </reference>
        </references>
      </pivotArea>
    </format>
    <format dxfId="301">
      <pivotArea dataOnly="0" labelOnly="1" outline="0" fieldPosition="0">
        <references count="3">
          <reference field="2" count="1">
            <x v="326"/>
          </reference>
          <reference field="13" count="1" selected="0">
            <x v="3"/>
          </reference>
          <reference field="37" count="1" selected="0">
            <x v="20"/>
          </reference>
        </references>
      </pivotArea>
    </format>
    <format dxfId="300">
      <pivotArea dataOnly="0" labelOnly="1" outline="0" fieldPosition="0">
        <references count="3">
          <reference field="2" count="2">
            <x v="588"/>
            <x v="595"/>
          </reference>
          <reference field="13" count="1" selected="0">
            <x v="3"/>
          </reference>
          <reference field="37" count="1" selected="0">
            <x v="38"/>
          </reference>
        </references>
      </pivotArea>
    </format>
    <format dxfId="299">
      <pivotArea dataOnly="0" labelOnly="1" outline="0" fieldPosition="0">
        <references count="3">
          <reference field="2" count="1">
            <x v="119"/>
          </reference>
          <reference field="13" count="1" selected="0">
            <x v="3"/>
          </reference>
          <reference field="37" count="1" selected="0">
            <x v="44"/>
          </reference>
        </references>
      </pivotArea>
    </format>
    <format dxfId="298">
      <pivotArea dataOnly="0" labelOnly="1" outline="0" fieldPosition="0">
        <references count="3">
          <reference field="2" count="1">
            <x v="63"/>
          </reference>
          <reference field="13" count="1" selected="0">
            <x v="3"/>
          </reference>
          <reference field="37" count="1" selected="0">
            <x v="98"/>
          </reference>
        </references>
      </pivotArea>
    </format>
    <format dxfId="297">
      <pivotArea dataOnly="0" labelOnly="1" outline="0" fieldPosition="0">
        <references count="3">
          <reference field="2" count="1">
            <x v="639"/>
          </reference>
          <reference field="13" count="1" selected="0">
            <x v="4"/>
          </reference>
          <reference field="37" count="1" selected="0">
            <x v="65"/>
          </reference>
        </references>
      </pivotArea>
    </format>
    <format dxfId="296">
      <pivotArea dataOnly="0" labelOnly="1" outline="0" fieldPosition="0">
        <references count="3">
          <reference field="2" count="1">
            <x v="423"/>
          </reference>
          <reference field="13" count="1" selected="0">
            <x v="4"/>
          </reference>
          <reference field="37" count="1" selected="0">
            <x v="90"/>
          </reference>
        </references>
      </pivotArea>
    </format>
    <format dxfId="295">
      <pivotArea dataOnly="0" labelOnly="1" outline="0" fieldPosition="0">
        <references count="3">
          <reference field="2" count="1">
            <x v="690"/>
          </reference>
          <reference field="13" count="1" selected="0">
            <x v="4"/>
          </reference>
          <reference field="37" count="1" selected="0">
            <x v="98"/>
          </reference>
        </references>
      </pivotArea>
    </format>
    <format dxfId="294">
      <pivotArea dataOnly="0" labelOnly="1" outline="0" fieldPosition="0">
        <references count="3">
          <reference field="2" count="2">
            <x v="218"/>
            <x v="219"/>
          </reference>
          <reference field="13" count="1" selected="0">
            <x v="6"/>
          </reference>
          <reference field="37" count="1" selected="0">
            <x v="24"/>
          </reference>
        </references>
      </pivotArea>
    </format>
    <format dxfId="293">
      <pivotArea dataOnly="0" labelOnly="1" outline="0" fieldPosition="0">
        <references count="3">
          <reference field="2" count="2">
            <x v="313"/>
            <x v="317"/>
          </reference>
          <reference field="13" count="1" selected="0">
            <x v="6"/>
          </reference>
          <reference field="37" count="1" selected="0">
            <x v="35"/>
          </reference>
        </references>
      </pivotArea>
    </format>
    <format dxfId="292">
      <pivotArea dataOnly="0" labelOnly="1" outline="0" fieldPosition="0">
        <references count="3">
          <reference field="2" count="1">
            <x v="343"/>
          </reference>
          <reference field="13" count="1" selected="0">
            <x v="6"/>
          </reference>
          <reference field="37" count="1" selected="0">
            <x v="38"/>
          </reference>
        </references>
      </pivotArea>
    </format>
    <format dxfId="291">
      <pivotArea dataOnly="0" labelOnly="1" outline="0" fieldPosition="0">
        <references count="3">
          <reference field="2" count="1">
            <x v="81"/>
          </reference>
          <reference field="13" count="1" selected="0">
            <x v="6"/>
          </reference>
          <reference field="37" count="1" selected="0">
            <x v="41"/>
          </reference>
        </references>
      </pivotArea>
    </format>
    <format dxfId="290">
      <pivotArea dataOnly="0" labelOnly="1" outline="0" fieldPosition="0">
        <references count="3">
          <reference field="2" count="1">
            <x v="440"/>
          </reference>
          <reference field="13" count="1" selected="0">
            <x v="6"/>
          </reference>
          <reference field="37" count="1" selected="0">
            <x v="44"/>
          </reference>
        </references>
      </pivotArea>
    </format>
    <format dxfId="289">
      <pivotArea dataOnly="0" labelOnly="1" outline="0" fieldPosition="0">
        <references count="3">
          <reference field="2" count="2">
            <x v="409"/>
            <x v="623"/>
          </reference>
          <reference field="13" count="1" selected="0">
            <x v="6"/>
          </reference>
          <reference field="37" count="1" selected="0">
            <x v="47"/>
          </reference>
        </references>
      </pivotArea>
    </format>
    <format dxfId="288">
      <pivotArea dataOnly="0" labelOnly="1" outline="0" fieldPosition="0">
        <references count="3">
          <reference field="2" count="1">
            <x v="471"/>
          </reference>
          <reference field="13" count="1" selected="0">
            <x v="6"/>
          </reference>
          <reference field="37" count="1" selected="0">
            <x v="50"/>
          </reference>
        </references>
      </pivotArea>
    </format>
    <format dxfId="287">
      <pivotArea dataOnly="0" labelOnly="1" outline="0" fieldPosition="0">
        <references count="3">
          <reference field="2" count="1">
            <x v="507"/>
          </reference>
          <reference field="13" count="1" selected="0">
            <x v="6"/>
          </reference>
          <reference field="37" count="1" selected="0">
            <x v="60"/>
          </reference>
        </references>
      </pivotArea>
    </format>
    <format dxfId="286">
      <pivotArea dataOnly="0" labelOnly="1" outline="0" fieldPosition="0">
        <references count="3">
          <reference field="2" count="1">
            <x v="510"/>
          </reference>
          <reference field="13" count="1" selected="0">
            <x v="6"/>
          </reference>
          <reference field="37" count="1" selected="0">
            <x v="67"/>
          </reference>
        </references>
      </pivotArea>
    </format>
    <format dxfId="285">
      <pivotArea dataOnly="0" labelOnly="1" outline="0" fieldPosition="0">
        <references count="3">
          <reference field="2" count="1">
            <x v="638"/>
          </reference>
          <reference field="13" count="1" selected="0">
            <x v="6"/>
          </reference>
          <reference field="37" count="1" selected="0">
            <x v="70"/>
          </reference>
        </references>
      </pivotArea>
    </format>
    <format dxfId="284">
      <pivotArea dataOnly="0" labelOnly="1" outline="0" fieldPosition="0">
        <references count="3">
          <reference field="2" count="1">
            <x v="60"/>
          </reference>
          <reference field="13" count="1" selected="0">
            <x v="6"/>
          </reference>
          <reference field="37" count="1" selected="0">
            <x v="76"/>
          </reference>
        </references>
      </pivotArea>
    </format>
    <format dxfId="283">
      <pivotArea dataOnly="0" labelOnly="1" outline="0" fieldPosition="0">
        <references count="3">
          <reference field="2" count="1">
            <x v="416"/>
          </reference>
          <reference field="13" count="1" selected="0">
            <x v="6"/>
          </reference>
          <reference field="37" count="1" selected="0">
            <x v="84"/>
          </reference>
        </references>
      </pivotArea>
    </format>
    <format dxfId="282">
      <pivotArea dataOnly="0" labelOnly="1" outline="0" fieldPosition="0">
        <references count="3">
          <reference field="2" count="1">
            <x v="376"/>
          </reference>
          <reference field="13" count="1" selected="0">
            <x v="6"/>
          </reference>
          <reference field="37" count="1" selected="0">
            <x v="97"/>
          </reference>
        </references>
      </pivotArea>
    </format>
    <format dxfId="281">
      <pivotArea dataOnly="0" labelOnly="1" outline="0" fieldPosition="0">
        <references count="3">
          <reference field="2" count="1">
            <x v="426"/>
          </reference>
          <reference field="13" count="1" selected="0">
            <x v="6"/>
          </reference>
          <reference field="37" count="1" selected="0">
            <x v="121"/>
          </reference>
        </references>
      </pivotArea>
    </format>
    <format dxfId="280">
      <pivotArea dataOnly="0" labelOnly="1" outline="0" fieldPosition="0">
        <references count="3">
          <reference field="2" count="1">
            <x v="431"/>
          </reference>
          <reference field="13" count="1" selected="0">
            <x v="6"/>
          </reference>
          <reference field="37" count="1" selected="0">
            <x v="132"/>
          </reference>
        </references>
      </pivotArea>
    </format>
    <format dxfId="279">
      <pivotArea dataOnly="0" labelOnly="1" outline="0" fieldPosition="0">
        <references count="3">
          <reference field="2" count="1">
            <x v="430"/>
          </reference>
          <reference field="13" count="1" selected="0">
            <x v="6"/>
          </reference>
          <reference field="37" count="1" selected="0">
            <x v="133"/>
          </reference>
        </references>
      </pivotArea>
    </format>
    <format dxfId="278">
      <pivotArea dataOnly="0" labelOnly="1" outline="0" fieldPosition="0">
        <references count="3">
          <reference field="2" count="1">
            <x v="520"/>
          </reference>
          <reference field="13" count="1" selected="0">
            <x v="10"/>
          </reference>
          <reference field="37" count="1" selected="0">
            <x v="13"/>
          </reference>
        </references>
      </pivotArea>
    </format>
    <format dxfId="277">
      <pivotArea dataOnly="0" labelOnly="1" outline="0" fieldPosition="0">
        <references count="3">
          <reference field="2" count="1">
            <x v="687"/>
          </reference>
          <reference field="13" count="1" selected="0">
            <x v="10"/>
          </reference>
          <reference field="37" count="1" selected="0">
            <x v="88"/>
          </reference>
        </references>
      </pivotArea>
    </format>
    <format dxfId="276">
      <pivotArea dataOnly="0" labelOnly="1" outline="0" fieldPosition="0">
        <references count="3">
          <reference field="2" count="1">
            <x v="550"/>
          </reference>
          <reference field="13" count="1" selected="0">
            <x v="12"/>
          </reference>
          <reference field="37" count="1" selected="0">
            <x v="24"/>
          </reference>
        </references>
      </pivotArea>
    </format>
    <format dxfId="275">
      <pivotArea dataOnly="0" labelOnly="1" outline="0" fieldPosition="0">
        <references count="3">
          <reference field="2" count="1">
            <x v="154"/>
          </reference>
          <reference field="13" count="1" selected="0">
            <x v="8"/>
          </reference>
          <reference field="37" count="1" selected="0">
            <x v="60"/>
          </reference>
        </references>
      </pivotArea>
    </format>
    <format dxfId="274">
      <pivotArea dataOnly="0" labelOnly="1" outline="0" fieldPosition="0">
        <references count="3">
          <reference field="2" count="1">
            <x v="381"/>
          </reference>
          <reference field="13" count="1" selected="0">
            <x v="8"/>
          </reference>
          <reference field="37" count="1" selected="0">
            <x v="106"/>
          </reference>
        </references>
      </pivotArea>
    </format>
    <format dxfId="273">
      <pivotArea dataOnly="0" labelOnly="1" outline="0" fieldPosition="0">
        <references count="3">
          <reference field="2" count="1">
            <x v="697"/>
          </reference>
          <reference field="13" count="1" selected="0">
            <x v="8"/>
          </reference>
          <reference field="37" count="1" selected="0">
            <x v="109"/>
          </reference>
        </references>
      </pivotArea>
    </format>
    <format dxfId="272">
      <pivotArea dataOnly="0" labelOnly="1" outline="0" fieldPosition="0">
        <references count="3">
          <reference field="2" count="1">
            <x v="383"/>
          </reference>
          <reference field="13" count="1" selected="0">
            <x v="8"/>
          </reference>
          <reference field="37" count="1" selected="0">
            <x v="118"/>
          </reference>
        </references>
      </pivotArea>
    </format>
    <format dxfId="271">
      <pivotArea dataOnly="0" labelOnly="1" outline="0" fieldPosition="0">
        <references count="3">
          <reference field="2" count="1">
            <x v="59"/>
          </reference>
          <reference field="13" count="1" selected="0">
            <x v="8"/>
          </reference>
          <reference field="37" count="1" selected="0">
            <x v="127"/>
          </reference>
        </references>
      </pivotArea>
    </format>
    <format dxfId="270">
      <pivotArea dataOnly="0" labelOnly="1" outline="0" fieldPosition="0">
        <references count="3">
          <reference field="2" count="1">
            <x v="428"/>
          </reference>
          <reference field="13" count="1" selected="0">
            <x v="8"/>
          </reference>
          <reference field="37" count="1" selected="0">
            <x v="128"/>
          </reference>
        </references>
      </pivotArea>
    </format>
    <format dxfId="269">
      <pivotArea dataOnly="0" labelOnly="1" outline="0" fieldPosition="0">
        <references count="3">
          <reference field="2" count="1">
            <x v="429"/>
          </reference>
          <reference field="13" count="1" selected="0">
            <x v="8"/>
          </reference>
          <reference field="37" count="1" selected="0">
            <x v="132"/>
          </reference>
        </references>
      </pivotArea>
    </format>
    <format dxfId="268">
      <pivotArea dataOnly="0" labelOnly="1" outline="0" fieldPosition="0">
        <references count="3">
          <reference field="2" count="2">
            <x v="531"/>
            <x v="532"/>
          </reference>
          <reference field="13" count="1" selected="0">
            <x v="7"/>
          </reference>
          <reference field="37" count="1" selected="0">
            <x v="16"/>
          </reference>
        </references>
      </pivotArea>
    </format>
    <format dxfId="267">
      <pivotArea dataOnly="0" labelOnly="1" outline="0" fieldPosition="0">
        <references count="3">
          <reference field="2" count="1">
            <x v="176"/>
          </reference>
          <reference field="13" count="1" selected="0">
            <x v="7"/>
          </reference>
          <reference field="37" count="1" selected="0">
            <x v="24"/>
          </reference>
        </references>
      </pivotArea>
    </format>
    <format dxfId="266">
      <pivotArea dataOnly="0" labelOnly="1" outline="0" fieldPosition="0">
        <references count="3">
          <reference field="2" count="1">
            <x v="0"/>
          </reference>
          <reference field="13" count="1" selected="0">
            <x v="16"/>
          </reference>
          <reference field="37" count="1" selected="0">
            <x v="58"/>
          </reference>
        </references>
      </pivotArea>
    </format>
    <format dxfId="265">
      <pivotArea dataOnly="0" labelOnly="1" outline="0" fieldPosition="0">
        <references count="3">
          <reference field="2" count="1">
            <x v="54"/>
          </reference>
          <reference field="13" count="1" selected="0">
            <x v="16"/>
          </reference>
          <reference field="37" count="1" selected="0">
            <x v="103"/>
          </reference>
        </references>
      </pivotArea>
    </format>
    <format dxfId="264">
      <pivotArea dataOnly="0" labelOnly="1" outline="0" fieldPosition="0">
        <references count="3">
          <reference field="2" count="1">
            <x v="53"/>
          </reference>
          <reference field="13" count="1" selected="0">
            <x v="16"/>
          </reference>
          <reference field="37" count="1" selected="0">
            <x v="104"/>
          </reference>
        </references>
      </pivotArea>
    </format>
    <format dxfId="263">
      <pivotArea dataOnly="0" labelOnly="1" outline="0" fieldPosition="0">
        <references count="3">
          <reference field="2" count="1">
            <x v="5"/>
          </reference>
          <reference field="13" count="1" selected="0">
            <x v="16"/>
          </reference>
          <reference field="37" count="1" selected="0">
            <x v="105"/>
          </reference>
        </references>
      </pivotArea>
    </format>
    <format dxfId="262">
      <pivotArea dataOnly="0" labelOnly="1" outline="0" fieldPosition="0">
        <references count="3">
          <reference field="2" count="1">
            <x v="52"/>
          </reference>
          <reference field="13" count="1" selected="0">
            <x v="16"/>
          </reference>
          <reference field="37" count="1" selected="0">
            <x v="107"/>
          </reference>
        </references>
      </pivotArea>
    </format>
    <format dxfId="261">
      <pivotArea dataOnly="0" labelOnly="1" outline="0" fieldPosition="0">
        <references count="3">
          <reference field="2" count="2">
            <x v="47"/>
            <x v="48"/>
          </reference>
          <reference field="13" count="1" selected="0">
            <x v="16"/>
          </reference>
          <reference field="37" count="1" selected="0">
            <x v="109"/>
          </reference>
        </references>
      </pivotArea>
    </format>
    <format dxfId="260">
      <pivotArea dataOnly="0" labelOnly="1" outline="0" fieldPosition="0">
        <references count="3">
          <reference field="2" count="1">
            <x v="6"/>
          </reference>
          <reference field="13" count="1" selected="0">
            <x v="16"/>
          </reference>
          <reference field="37" count="1" selected="0">
            <x v="112"/>
          </reference>
        </references>
      </pivotArea>
    </format>
    <format dxfId="259">
      <pivotArea dataOnly="0" labelOnly="1" outline="0" fieldPosition="0">
        <references count="3">
          <reference field="2" count="3">
            <x v="1"/>
            <x v="2"/>
            <x v="7"/>
          </reference>
          <reference field="13" count="1" selected="0">
            <x v="16"/>
          </reference>
          <reference field="37" count="1" selected="0">
            <x v="113"/>
          </reference>
        </references>
      </pivotArea>
    </format>
    <format dxfId="258">
      <pivotArea dataOnly="0" labelOnly="1" outline="0" fieldPosition="0">
        <references count="3">
          <reference field="2" count="1">
            <x v="51"/>
          </reference>
          <reference field="13" count="1" selected="0">
            <x v="16"/>
          </reference>
          <reference field="37" count="1" selected="0">
            <x v="114"/>
          </reference>
        </references>
      </pivotArea>
    </format>
    <format dxfId="257">
      <pivotArea dataOnly="0" labelOnly="1" outline="0" fieldPosition="0">
        <references count="3">
          <reference field="2" count="1">
            <x v="55"/>
          </reference>
          <reference field="13" count="1" selected="0">
            <x v="16"/>
          </reference>
          <reference field="37" count="1" selected="0">
            <x v="115"/>
          </reference>
        </references>
      </pivotArea>
    </format>
    <format dxfId="256">
      <pivotArea dataOnly="0" labelOnly="1" outline="0" fieldPosition="0">
        <references count="3">
          <reference field="2" count="2">
            <x v="3"/>
            <x v="650"/>
          </reference>
          <reference field="13" count="1" selected="0">
            <x v="16"/>
          </reference>
          <reference field="37" count="1" selected="0">
            <x v="119"/>
          </reference>
        </references>
      </pivotArea>
    </format>
    <format dxfId="255">
      <pivotArea dataOnly="0" labelOnly="1" outline="0" fieldPosition="0">
        <references count="3">
          <reference field="2" count="2">
            <x v="651"/>
            <x v="652"/>
          </reference>
          <reference field="13" count="1" selected="0">
            <x v="16"/>
          </reference>
          <reference field="37" count="1" selected="0">
            <x v="121"/>
          </reference>
        </references>
      </pivotArea>
    </format>
    <format dxfId="254">
      <pivotArea dataOnly="0" labelOnly="1" outline="0" fieldPosition="0">
        <references count="3">
          <reference field="2" count="1">
            <x v="654"/>
          </reference>
          <reference field="13" count="1" selected="0">
            <x v="16"/>
          </reference>
          <reference field="37" count="1" selected="0">
            <x v="126"/>
          </reference>
        </references>
      </pivotArea>
    </format>
    <format dxfId="253">
      <pivotArea dataOnly="0" labelOnly="1" outline="0" fieldPosition="0">
        <references count="3">
          <reference field="2" count="1">
            <x v="427"/>
          </reference>
          <reference field="13" count="1" selected="0">
            <x v="16"/>
          </reference>
          <reference field="37" count="1" selected="0">
            <x v="130"/>
          </reference>
        </references>
      </pivotArea>
    </format>
    <format dxfId="252">
      <pivotArea dataOnly="0" labelOnly="1" outline="0" fieldPosition="0">
        <references count="3">
          <reference field="2" count="3">
            <x v="655"/>
            <x v="656"/>
            <x v="657"/>
          </reference>
          <reference field="13" count="1" selected="0">
            <x v="16"/>
          </reference>
          <reference field="37" count="1" selected="0">
            <x v="132"/>
          </reference>
        </references>
      </pivotArea>
    </format>
    <format dxfId="251">
      <pivotArea dataOnly="0" labelOnly="1" outline="0" fieldPosition="0">
        <references count="3">
          <reference field="2" count="1">
            <x v="44"/>
          </reference>
          <reference field="13" count="1" selected="0">
            <x v="17"/>
          </reference>
          <reference field="37" count="1" selected="0">
            <x v="112"/>
          </reference>
        </references>
      </pivotArea>
    </format>
    <format dxfId="250">
      <pivotArea dataOnly="0" labelOnly="1" outline="0" fieldPosition="0">
        <references count="3">
          <reference field="2" count="1">
            <x v="8"/>
          </reference>
          <reference field="13" count="1" selected="0">
            <x v="17"/>
          </reference>
          <reference field="37" count="1" selected="0">
            <x v="122"/>
          </reference>
        </references>
      </pivotArea>
    </format>
    <format dxfId="249">
      <pivotArea dataOnly="0" labelOnly="1" outline="0" fieldPosition="0">
        <references count="3">
          <reference field="2" count="1">
            <x v="9"/>
          </reference>
          <reference field="13" count="1" selected="0">
            <x v="17"/>
          </reference>
          <reference field="37" count="1" selected="0">
            <x v="123"/>
          </reference>
        </references>
      </pivotArea>
    </format>
    <format dxfId="248">
      <pivotArea dataOnly="0" labelOnly="1" outline="0" fieldPosition="0">
        <references count="3">
          <reference field="2" count="1">
            <x v="10"/>
          </reference>
          <reference field="13" count="1" selected="0">
            <x v="17"/>
          </reference>
          <reference field="37" count="1" selected="0">
            <x v="124"/>
          </reference>
        </references>
      </pivotArea>
    </format>
    <format dxfId="247">
      <pivotArea dataOnly="0" labelOnly="1" outline="0" fieldPosition="0">
        <references count="3">
          <reference field="2" count="1">
            <x v="11"/>
          </reference>
          <reference field="13" count="1" selected="0">
            <x v="17"/>
          </reference>
          <reference field="37" count="1" selected="0">
            <x v="125"/>
          </reference>
        </references>
      </pivotArea>
    </format>
    <format dxfId="246">
      <pivotArea dataOnly="0" labelOnly="1" outline="0" fieldPosition="0">
        <references count="3">
          <reference field="2" count="1">
            <x v="12"/>
          </reference>
          <reference field="13" count="1" selected="0">
            <x v="17"/>
          </reference>
          <reference field="37" count="1" selected="0">
            <x v="126"/>
          </reference>
        </references>
      </pivotArea>
    </format>
    <format dxfId="245">
      <pivotArea dataOnly="0" labelOnly="1" outline="0" fieldPosition="0">
        <references count="3">
          <reference field="2" count="1">
            <x v="422"/>
          </reference>
          <reference field="13" count="1" selected="0">
            <x v="19"/>
          </reference>
          <reference field="37" count="1" selected="0">
            <x v="90"/>
          </reference>
        </references>
      </pivotArea>
    </format>
    <format dxfId="244">
      <pivotArea dataOnly="0" labelOnly="1" outline="0" fieldPosition="0">
        <references count="3">
          <reference field="2" count="1">
            <x v="34"/>
          </reference>
          <reference field="13" count="1" selected="0">
            <x v="19"/>
          </reference>
          <reference field="37" count="1" selected="0">
            <x v="98"/>
          </reference>
        </references>
      </pivotArea>
    </format>
    <format dxfId="243">
      <pivotArea dataOnly="0" labelOnly="1" outline="0" fieldPosition="0">
        <references count="3">
          <reference field="2" count="2">
            <x v="35"/>
            <x v="36"/>
          </reference>
          <reference field="13" count="1" selected="0">
            <x v="19"/>
          </reference>
          <reference field="37" count="1" selected="0">
            <x v="105"/>
          </reference>
        </references>
      </pivotArea>
    </format>
    <format dxfId="242">
      <pivotArea dataOnly="0" labelOnly="1" outline="0" fieldPosition="0">
        <references count="3">
          <reference field="2" count="1">
            <x v="37"/>
          </reference>
          <reference field="13" count="1" selected="0">
            <x v="19"/>
          </reference>
          <reference field="37" count="1" selected="0">
            <x v="109"/>
          </reference>
        </references>
      </pivotArea>
    </format>
    <format dxfId="241">
      <pivotArea dataOnly="0" labelOnly="1" outline="0" fieldPosition="0">
        <references count="3">
          <reference field="2" count="1">
            <x v="56"/>
          </reference>
          <reference field="13" count="1" selected="0">
            <x v="19"/>
          </reference>
          <reference field="37" count="1" selected="0">
            <x v="114"/>
          </reference>
        </references>
      </pivotArea>
    </format>
    <format dxfId="240">
      <pivotArea dataOnly="0" labelOnly="1" outline="0" fieldPosition="0">
        <references count="3">
          <reference field="2" count="1">
            <x v="382"/>
          </reference>
          <reference field="13" count="1" selected="0">
            <x v="19"/>
          </reference>
          <reference field="37" count="1" selected="0">
            <x v="118"/>
          </reference>
        </references>
      </pivotArea>
    </format>
    <format dxfId="239">
      <pivotArea dataOnly="0" labelOnly="1" outline="0" fieldPosition="0">
        <references count="3">
          <reference field="2" count="1">
            <x v="58"/>
          </reference>
          <reference field="13" count="1" selected="0">
            <x v="19"/>
          </reference>
          <reference field="37" count="1" selected="0">
            <x v="125"/>
          </reference>
        </references>
      </pivotArea>
    </format>
    <format dxfId="238">
      <pivotArea dataOnly="0" labelOnly="1" outline="0" fieldPosition="0">
        <references count="3">
          <reference field="2" count="1">
            <x v="704"/>
          </reference>
          <reference field="13" count="1" selected="0">
            <x v="18"/>
          </reference>
          <reference field="37" count="1" selected="0">
            <x v="0"/>
          </reference>
        </references>
      </pivotArea>
    </format>
    <format dxfId="237">
      <pivotArea dataOnly="0" labelOnly="1" outline="0" fieldPosition="0">
        <references count="4">
          <reference field="2" count="1" selected="0">
            <x v="545"/>
          </reference>
          <reference field="13" count="1" selected="0">
            <x v="0"/>
          </reference>
          <reference field="14" count="1">
            <x v="375"/>
          </reference>
          <reference field="37" count="1" selected="0">
            <x v="77"/>
          </reference>
        </references>
      </pivotArea>
    </format>
    <format dxfId="236">
      <pivotArea dataOnly="0" labelOnly="1" outline="0" fieldPosition="0">
        <references count="4">
          <reference field="2" count="1" selected="0">
            <x v="385"/>
          </reference>
          <reference field="13" count="1" selected="0">
            <x v="0"/>
          </reference>
          <reference field="14" count="1">
            <x v="189"/>
          </reference>
          <reference field="37" count="1" selected="0">
            <x v="125"/>
          </reference>
        </references>
      </pivotArea>
    </format>
    <format dxfId="235">
      <pivotArea dataOnly="0" labelOnly="1" outline="0" fieldPosition="0">
        <references count="4">
          <reference field="2" count="1" selected="0">
            <x v="384"/>
          </reference>
          <reference field="13" count="1" selected="0">
            <x v="0"/>
          </reference>
          <reference field="14" count="1">
            <x v="198"/>
          </reference>
          <reference field="37" count="1" selected="0">
            <x v="126"/>
          </reference>
        </references>
      </pivotArea>
    </format>
    <format dxfId="234">
      <pivotArea dataOnly="0" labelOnly="1" outline="0" fieldPosition="0">
        <references count="4">
          <reference field="2" count="1" selected="0">
            <x v="653"/>
          </reference>
          <reference field="13" count="1" selected="0">
            <x v="0"/>
          </reference>
          <reference field="14" count="1">
            <x v="189"/>
          </reference>
          <reference field="37" count="1" selected="0">
            <x v="126"/>
          </reference>
        </references>
      </pivotArea>
    </format>
    <format dxfId="233">
      <pivotArea dataOnly="0" labelOnly="1" outline="0" fieldPosition="0">
        <references count="4">
          <reference field="2" count="1" selected="0">
            <x v="386"/>
          </reference>
          <reference field="13" count="1" selected="0">
            <x v="0"/>
          </reference>
          <reference field="14" count="1">
            <x v="180"/>
          </reference>
          <reference field="37" count="1" selected="0">
            <x v="127"/>
          </reference>
        </references>
      </pivotArea>
    </format>
    <format dxfId="232">
      <pivotArea dataOnly="0" labelOnly="1" outline="0" fieldPosition="0">
        <references count="4">
          <reference field="2" count="1" selected="0">
            <x v="420"/>
          </reference>
          <reference field="13" count="1" selected="0">
            <x v="1"/>
          </reference>
          <reference field="14" count="1">
            <x v="343"/>
          </reference>
          <reference field="37" count="1" selected="0">
            <x v="91"/>
          </reference>
        </references>
      </pivotArea>
    </format>
    <format dxfId="231">
      <pivotArea dataOnly="0" labelOnly="1" outline="0" fieldPosition="0">
        <references count="4">
          <reference field="2" count="1" selected="0">
            <x v="540"/>
          </reference>
          <reference field="13" count="1" selected="0">
            <x v="2"/>
          </reference>
          <reference field="14" count="1">
            <x v="48"/>
          </reference>
          <reference field="37" count="1" selected="0">
            <x v="74"/>
          </reference>
        </references>
      </pivotArea>
    </format>
    <format dxfId="230">
      <pivotArea dataOnly="0" labelOnly="1" outline="0" fieldPosition="0">
        <references count="4">
          <reference field="2" count="1" selected="0">
            <x v="62"/>
          </reference>
          <reference field="13" count="1" selected="0">
            <x v="2"/>
          </reference>
          <reference field="14" count="1">
            <x v="124"/>
          </reference>
          <reference field="37" count="1" selected="0">
            <x v="107"/>
          </reference>
        </references>
      </pivotArea>
    </format>
    <format dxfId="229">
      <pivotArea dataOnly="0" labelOnly="1" outline="0" fieldPosition="0">
        <references count="4">
          <reference field="2" count="1" selected="0">
            <x v="461"/>
          </reference>
          <reference field="13" count="1" selected="0">
            <x v="3"/>
          </reference>
          <reference field="14" count="1">
            <x v="157"/>
          </reference>
          <reference field="37" count="1" selected="0">
            <x v="3"/>
          </reference>
        </references>
      </pivotArea>
    </format>
    <format dxfId="228">
      <pivotArea dataOnly="0" labelOnly="1" outline="0" fieldPosition="0">
        <references count="4">
          <reference field="2" count="1" selected="0">
            <x v="629"/>
          </reference>
          <reference field="13" count="1" selected="0">
            <x v="3"/>
          </reference>
          <reference field="14" count="1">
            <x v="151"/>
          </reference>
          <reference field="37" count="1" selected="0">
            <x v="7"/>
          </reference>
        </references>
      </pivotArea>
    </format>
    <format dxfId="227">
      <pivotArea dataOnly="0" labelOnly="1" outline="0" fieldPosition="0">
        <references count="4">
          <reference field="2" count="1" selected="0">
            <x v="326"/>
          </reference>
          <reference field="13" count="1" selected="0">
            <x v="3"/>
          </reference>
          <reference field="14" count="1">
            <x v="175"/>
          </reference>
          <reference field="37" count="1" selected="0">
            <x v="20"/>
          </reference>
        </references>
      </pivotArea>
    </format>
    <format dxfId="226">
      <pivotArea dataOnly="0" labelOnly="1" outline="0" fieldPosition="0">
        <references count="4">
          <reference field="2" count="1" selected="0">
            <x v="588"/>
          </reference>
          <reference field="13" count="1" selected="0">
            <x v="3"/>
          </reference>
          <reference field="14" count="1">
            <x v="150"/>
          </reference>
          <reference field="37" count="1" selected="0">
            <x v="38"/>
          </reference>
        </references>
      </pivotArea>
    </format>
    <format dxfId="225">
      <pivotArea dataOnly="0" labelOnly="1" outline="0" fieldPosition="0">
        <references count="4">
          <reference field="2" count="1" selected="0">
            <x v="595"/>
          </reference>
          <reference field="13" count="1" selected="0">
            <x v="3"/>
          </reference>
          <reference field="14" count="1">
            <x v="120"/>
          </reference>
          <reference field="37" count="1" selected="0">
            <x v="38"/>
          </reference>
        </references>
      </pivotArea>
    </format>
    <format dxfId="224">
      <pivotArea dataOnly="0" labelOnly="1" outline="0" fieldPosition="0">
        <references count="4">
          <reference field="2" count="1" selected="0">
            <x v="119"/>
          </reference>
          <reference field="13" count="1" selected="0">
            <x v="3"/>
          </reference>
          <reference field="14" count="1">
            <x v="284"/>
          </reference>
          <reference field="37" count="1" selected="0">
            <x v="44"/>
          </reference>
        </references>
      </pivotArea>
    </format>
    <format dxfId="223">
      <pivotArea dataOnly="0" labelOnly="1" outline="0" fieldPosition="0">
        <references count="4">
          <reference field="2" count="1" selected="0">
            <x v="63"/>
          </reference>
          <reference field="13" count="1" selected="0">
            <x v="3"/>
          </reference>
          <reference field="14" count="1">
            <x v="156"/>
          </reference>
          <reference field="37" count="1" selected="0">
            <x v="98"/>
          </reference>
        </references>
      </pivotArea>
    </format>
    <format dxfId="222">
      <pivotArea dataOnly="0" labelOnly="1" outline="0" fieldPosition="0">
        <references count="4">
          <reference field="2" count="1" selected="0">
            <x v="639"/>
          </reference>
          <reference field="13" count="1" selected="0">
            <x v="4"/>
          </reference>
          <reference field="14" count="1">
            <x v="11"/>
          </reference>
          <reference field="37" count="1" selected="0">
            <x v="65"/>
          </reference>
        </references>
      </pivotArea>
    </format>
    <format dxfId="221">
      <pivotArea dataOnly="0" labelOnly="1" outline="0" fieldPosition="0">
        <references count="4">
          <reference field="2" count="1" selected="0">
            <x v="423"/>
          </reference>
          <reference field="13" count="1" selected="0">
            <x v="4"/>
          </reference>
          <reference field="14" count="1">
            <x v="379"/>
          </reference>
          <reference field="37" count="1" selected="0">
            <x v="90"/>
          </reference>
        </references>
      </pivotArea>
    </format>
    <format dxfId="220">
      <pivotArea dataOnly="0" labelOnly="1" outline="0" fieldPosition="0">
        <references count="4">
          <reference field="2" count="1" selected="0">
            <x v="690"/>
          </reference>
          <reference field="13" count="1" selected="0">
            <x v="4"/>
          </reference>
          <reference field="14" count="1">
            <x v="321"/>
          </reference>
          <reference field="37" count="1" selected="0">
            <x v="98"/>
          </reference>
        </references>
      </pivotArea>
    </format>
    <format dxfId="219">
      <pivotArea dataOnly="0" labelOnly="1" outline="0" fieldPosition="0">
        <references count="4">
          <reference field="2" count="1" selected="0">
            <x v="218"/>
          </reference>
          <reference field="13" count="1" selected="0">
            <x v="6"/>
          </reference>
          <reference field="14" count="1">
            <x v="328"/>
          </reference>
          <reference field="37" count="1" selected="0">
            <x v="24"/>
          </reference>
        </references>
      </pivotArea>
    </format>
    <format dxfId="218">
      <pivotArea dataOnly="0" labelOnly="1" outline="0" fieldPosition="0">
        <references count="4">
          <reference field="2" count="1" selected="0">
            <x v="219"/>
          </reference>
          <reference field="13" count="1" selected="0">
            <x v="6"/>
          </reference>
          <reference field="14" count="1">
            <x v="43"/>
          </reference>
          <reference field="37" count="1" selected="0">
            <x v="24"/>
          </reference>
        </references>
      </pivotArea>
    </format>
    <format dxfId="217">
      <pivotArea dataOnly="0" labelOnly="1" outline="0" fieldPosition="0">
        <references count="4">
          <reference field="2" count="1" selected="0">
            <x v="313"/>
          </reference>
          <reference field="13" count="1" selected="0">
            <x v="6"/>
          </reference>
          <reference field="14" count="1">
            <x v="42"/>
          </reference>
          <reference field="37" count="1" selected="0">
            <x v="35"/>
          </reference>
        </references>
      </pivotArea>
    </format>
    <format dxfId="216">
      <pivotArea dataOnly="0" labelOnly="1" outline="0" fieldPosition="0">
        <references count="4">
          <reference field="2" count="1" selected="0">
            <x v="317"/>
          </reference>
          <reference field="13" count="1" selected="0">
            <x v="6"/>
          </reference>
          <reference field="14" count="1">
            <x v="32"/>
          </reference>
          <reference field="37" count="1" selected="0">
            <x v="35"/>
          </reference>
        </references>
      </pivotArea>
    </format>
    <format dxfId="215">
      <pivotArea dataOnly="0" labelOnly="1" outline="0" fieldPosition="0">
        <references count="4">
          <reference field="2" count="1" selected="0">
            <x v="343"/>
          </reference>
          <reference field="13" count="1" selected="0">
            <x v="6"/>
          </reference>
          <reference field="14" count="1">
            <x v="46"/>
          </reference>
          <reference field="37" count="1" selected="0">
            <x v="38"/>
          </reference>
        </references>
      </pivotArea>
    </format>
    <format dxfId="214">
      <pivotArea dataOnly="0" labelOnly="1" outline="0" fieldPosition="0">
        <references count="4">
          <reference field="2" count="1" selected="0">
            <x v="81"/>
          </reference>
          <reference field="13" count="1" selected="0">
            <x v="6"/>
          </reference>
          <reference field="14" count="1">
            <x v="40"/>
          </reference>
          <reference field="37" count="1" selected="0">
            <x v="41"/>
          </reference>
        </references>
      </pivotArea>
    </format>
    <format dxfId="213">
      <pivotArea dataOnly="0" labelOnly="1" outline="0" fieldPosition="0">
        <references count="4">
          <reference field="2" count="1" selected="0">
            <x v="440"/>
          </reference>
          <reference field="13" count="1" selected="0">
            <x v="6"/>
          </reference>
          <reference field="14" count="1">
            <x v="39"/>
          </reference>
          <reference field="37" count="1" selected="0">
            <x v="44"/>
          </reference>
        </references>
      </pivotArea>
    </format>
    <format dxfId="212">
      <pivotArea dataOnly="0" labelOnly="1" outline="0" fieldPosition="0">
        <references count="4">
          <reference field="2" count="1" selected="0">
            <x v="409"/>
          </reference>
          <reference field="13" count="1" selected="0">
            <x v="6"/>
          </reference>
          <reference field="14" count="1">
            <x v="41"/>
          </reference>
          <reference field="37" count="1" selected="0">
            <x v="47"/>
          </reference>
        </references>
      </pivotArea>
    </format>
    <format dxfId="211">
      <pivotArea dataOnly="0" labelOnly="1" outline="0" fieldPosition="0">
        <references count="4">
          <reference field="2" count="1" selected="0">
            <x v="623"/>
          </reference>
          <reference field="13" count="1" selected="0">
            <x v="6"/>
          </reference>
          <reference field="14" count="1">
            <x v="38"/>
          </reference>
          <reference field="37" count="1" selected="0">
            <x v="47"/>
          </reference>
        </references>
      </pivotArea>
    </format>
    <format dxfId="210">
      <pivotArea dataOnly="0" labelOnly="1" outline="0" fieldPosition="0">
        <references count="4">
          <reference field="2" count="1" selected="0">
            <x v="471"/>
          </reference>
          <reference field="13" count="1" selected="0">
            <x v="6"/>
          </reference>
          <reference field="14" count="1">
            <x v="101"/>
          </reference>
          <reference field="37" count="1" selected="0">
            <x v="50"/>
          </reference>
        </references>
      </pivotArea>
    </format>
    <format dxfId="209">
      <pivotArea dataOnly="0" labelOnly="1" outline="0" fieldPosition="0">
        <references count="4">
          <reference field="2" count="1" selected="0">
            <x v="507"/>
          </reference>
          <reference field="13" count="1" selected="0">
            <x v="6"/>
          </reference>
          <reference field="14" count="1">
            <x v="102"/>
          </reference>
          <reference field="37" count="1" selected="0">
            <x v="60"/>
          </reference>
        </references>
      </pivotArea>
    </format>
    <format dxfId="208">
      <pivotArea dataOnly="0" labelOnly="1" outline="0" fieldPosition="0">
        <references count="4">
          <reference field="2" count="1" selected="0">
            <x v="510"/>
          </reference>
          <reference field="13" count="1" selected="0">
            <x v="6"/>
          </reference>
          <reference field="14" count="1">
            <x v="44"/>
          </reference>
          <reference field="37" count="1" selected="0">
            <x v="67"/>
          </reference>
        </references>
      </pivotArea>
    </format>
    <format dxfId="207">
      <pivotArea dataOnly="0" labelOnly="1" outline="0" fieldPosition="0">
        <references count="4">
          <reference field="2" count="1" selected="0">
            <x v="638"/>
          </reference>
          <reference field="13" count="1" selected="0">
            <x v="6"/>
          </reference>
          <reference field="14" count="1">
            <x v="27"/>
          </reference>
          <reference field="37" count="1" selected="0">
            <x v="70"/>
          </reference>
        </references>
      </pivotArea>
    </format>
    <format dxfId="206">
      <pivotArea dataOnly="0" labelOnly="1" outline="0" fieldPosition="0">
        <references count="4">
          <reference field="2" count="1" selected="0">
            <x v="60"/>
          </reference>
          <reference field="13" count="1" selected="0">
            <x v="6"/>
          </reference>
          <reference field="14" count="1">
            <x v="100"/>
          </reference>
          <reference field="37" count="1" selected="0">
            <x v="76"/>
          </reference>
        </references>
      </pivotArea>
    </format>
    <format dxfId="205">
      <pivotArea dataOnly="0" labelOnly="1" outline="0" fieldPosition="0">
        <references count="4">
          <reference field="2" count="1" selected="0">
            <x v="416"/>
          </reference>
          <reference field="13" count="1" selected="0">
            <x v="6"/>
          </reference>
          <reference field="14" count="1">
            <x v="98"/>
          </reference>
          <reference field="37" count="1" selected="0">
            <x v="84"/>
          </reference>
        </references>
      </pivotArea>
    </format>
    <format dxfId="204">
      <pivotArea dataOnly="0" labelOnly="1" outline="0" fieldPosition="0">
        <references count="4">
          <reference field="2" count="1" selected="0">
            <x v="376"/>
          </reference>
          <reference field="13" count="1" selected="0">
            <x v="6"/>
          </reference>
          <reference field="14" count="1">
            <x v="30"/>
          </reference>
          <reference field="37" count="1" selected="0">
            <x v="97"/>
          </reference>
        </references>
      </pivotArea>
    </format>
    <format dxfId="203">
      <pivotArea dataOnly="0" labelOnly="1" outline="0" fieldPosition="0">
        <references count="4">
          <reference field="2" count="1" selected="0">
            <x v="426"/>
          </reference>
          <reference field="13" count="1" selected="0">
            <x v="6"/>
          </reference>
          <reference field="14" count="1">
            <x v="33"/>
          </reference>
          <reference field="37" count="1" selected="0">
            <x v="121"/>
          </reference>
        </references>
      </pivotArea>
    </format>
    <format dxfId="202">
      <pivotArea dataOnly="0" labelOnly="1" outline="0" fieldPosition="0">
        <references count="4">
          <reference field="2" count="1" selected="0">
            <x v="431"/>
          </reference>
          <reference field="13" count="1" selected="0">
            <x v="6"/>
          </reference>
          <reference field="14" count="1">
            <x v="36"/>
          </reference>
          <reference field="37" count="1" selected="0">
            <x v="132"/>
          </reference>
        </references>
      </pivotArea>
    </format>
    <format dxfId="201">
      <pivotArea dataOnly="0" labelOnly="1" outline="0" fieldPosition="0">
        <references count="4">
          <reference field="2" count="1" selected="0">
            <x v="430"/>
          </reference>
          <reference field="13" count="1" selected="0">
            <x v="6"/>
          </reference>
          <reference field="14" count="1">
            <x v="99"/>
          </reference>
          <reference field="37" count="1" selected="0">
            <x v="133"/>
          </reference>
        </references>
      </pivotArea>
    </format>
    <format dxfId="200">
      <pivotArea dataOnly="0" labelOnly="1" outline="0" fieldPosition="0">
        <references count="4">
          <reference field="2" count="1" selected="0">
            <x v="520"/>
          </reference>
          <reference field="13" count="1" selected="0">
            <x v="10"/>
          </reference>
          <reference field="14" count="1">
            <x v="160"/>
          </reference>
          <reference field="37" count="1" selected="0">
            <x v="13"/>
          </reference>
        </references>
      </pivotArea>
    </format>
    <format dxfId="199">
      <pivotArea dataOnly="0" labelOnly="1" outline="0" fieldPosition="0">
        <references count="4">
          <reference field="2" count="1" selected="0">
            <x v="687"/>
          </reference>
          <reference field="13" count="1" selected="0">
            <x v="10"/>
          </reference>
          <reference field="14" count="1">
            <x v="131"/>
          </reference>
          <reference field="37" count="1" selected="0">
            <x v="88"/>
          </reference>
        </references>
      </pivotArea>
    </format>
    <format dxfId="198">
      <pivotArea dataOnly="0" labelOnly="1" outline="0" fieldPosition="0">
        <references count="4">
          <reference field="2" count="1" selected="0">
            <x v="550"/>
          </reference>
          <reference field="13" count="1" selected="0">
            <x v="12"/>
          </reference>
          <reference field="14" count="1">
            <x v="50"/>
          </reference>
          <reference field="37" count="1" selected="0">
            <x v="24"/>
          </reference>
        </references>
      </pivotArea>
    </format>
    <format dxfId="197">
      <pivotArea dataOnly="0" labelOnly="1" outline="0" fieldPosition="0">
        <references count="4">
          <reference field="2" count="1" selected="0">
            <x v="154"/>
          </reference>
          <reference field="13" count="1" selected="0">
            <x v="8"/>
          </reference>
          <reference field="14" count="1">
            <x v="306"/>
          </reference>
          <reference field="37" count="1" selected="0">
            <x v="60"/>
          </reference>
        </references>
      </pivotArea>
    </format>
    <format dxfId="196">
      <pivotArea dataOnly="0" labelOnly="1" outline="0" fieldPosition="0">
        <references count="4">
          <reference field="2" count="1" selected="0">
            <x v="381"/>
          </reference>
          <reference field="13" count="1" selected="0">
            <x v="8"/>
          </reference>
          <reference field="14" count="1">
            <x v="97"/>
          </reference>
          <reference field="37" count="1" selected="0">
            <x v="106"/>
          </reference>
        </references>
      </pivotArea>
    </format>
    <format dxfId="195">
      <pivotArea dataOnly="0" labelOnly="1" outline="0" fieldPosition="0">
        <references count="4">
          <reference field="2" count="1" selected="0">
            <x v="697"/>
          </reference>
          <reference field="13" count="1" selected="0">
            <x v="8"/>
          </reference>
          <reference field="14" count="1">
            <x v="24"/>
          </reference>
          <reference field="37" count="1" selected="0">
            <x v="109"/>
          </reference>
        </references>
      </pivotArea>
    </format>
    <format dxfId="194">
      <pivotArea dataOnly="0" labelOnly="1" outline="0" fieldPosition="0">
        <references count="4">
          <reference field="2" count="1" selected="0">
            <x v="383"/>
          </reference>
          <reference field="13" count="1" selected="0">
            <x v="8"/>
          </reference>
          <reference field="14" count="1">
            <x v="52"/>
          </reference>
          <reference field="37" count="1" selected="0">
            <x v="118"/>
          </reference>
        </references>
      </pivotArea>
    </format>
    <format dxfId="193">
      <pivotArea dataOnly="0" labelOnly="1" outline="0" fieldPosition="0">
        <references count="4">
          <reference field="2" count="1" selected="0">
            <x v="59"/>
          </reference>
          <reference field="13" count="1" selected="0">
            <x v="8"/>
          </reference>
          <reference field="14" count="1">
            <x v="51"/>
          </reference>
          <reference field="37" count="1" selected="0">
            <x v="127"/>
          </reference>
        </references>
      </pivotArea>
    </format>
    <format dxfId="192">
      <pivotArea dataOnly="0" labelOnly="1" outline="0" fieldPosition="0">
        <references count="4">
          <reference field="2" count="1" selected="0">
            <x v="428"/>
          </reference>
          <reference field="13" count="1" selected="0">
            <x v="8"/>
          </reference>
          <reference field="14" count="1">
            <x v="86"/>
          </reference>
          <reference field="37" count="1" selected="0">
            <x v="128"/>
          </reference>
        </references>
      </pivotArea>
    </format>
    <format dxfId="191">
      <pivotArea dataOnly="0" labelOnly="1" outline="0" fieldPosition="0">
        <references count="4">
          <reference field="2" count="1" selected="0">
            <x v="429"/>
          </reference>
          <reference field="13" count="1" selected="0">
            <x v="8"/>
          </reference>
          <reference field="14" count="1">
            <x v="164"/>
          </reference>
          <reference field="37" count="1" selected="0">
            <x v="132"/>
          </reference>
        </references>
      </pivotArea>
    </format>
    <format dxfId="190">
      <pivotArea dataOnly="0" labelOnly="1" outline="0" fieldPosition="0">
        <references count="4">
          <reference field="2" count="1" selected="0">
            <x v="531"/>
          </reference>
          <reference field="13" count="1" selected="0">
            <x v="7"/>
          </reference>
          <reference field="14" count="1">
            <x v="13"/>
          </reference>
          <reference field="37" count="1" selected="0">
            <x v="16"/>
          </reference>
        </references>
      </pivotArea>
    </format>
    <format dxfId="189">
      <pivotArea dataOnly="0" labelOnly="1" outline="0" fieldPosition="0">
        <references count="4">
          <reference field="2" count="1" selected="0">
            <x v="532"/>
          </reference>
          <reference field="13" count="1" selected="0">
            <x v="7"/>
          </reference>
          <reference field="14" count="1">
            <x v="382"/>
          </reference>
          <reference field="37" count="1" selected="0">
            <x v="16"/>
          </reference>
        </references>
      </pivotArea>
    </format>
    <format dxfId="188">
      <pivotArea dataOnly="0" labelOnly="1" outline="0" fieldPosition="0">
        <references count="4">
          <reference field="2" count="1" selected="0">
            <x v="176"/>
          </reference>
          <reference field="13" count="1" selected="0">
            <x v="7"/>
          </reference>
          <reference field="14" count="1">
            <x v="49"/>
          </reference>
          <reference field="37" count="1" selected="0">
            <x v="24"/>
          </reference>
        </references>
      </pivotArea>
    </format>
    <format dxfId="187">
      <pivotArea dataOnly="0" labelOnly="1" outline="0" fieldPosition="0">
        <references count="4">
          <reference field="2" count="1" selected="0">
            <x v="0"/>
          </reference>
          <reference field="13" count="1" selected="0">
            <x v="16"/>
          </reference>
          <reference field="14" count="1">
            <x v="345"/>
          </reference>
          <reference field="37" count="1" selected="0">
            <x v="58"/>
          </reference>
        </references>
      </pivotArea>
    </format>
    <format dxfId="186">
      <pivotArea dataOnly="0" labelOnly="1" outline="0" fieldPosition="0">
        <references count="4">
          <reference field="2" count="1" selected="0">
            <x v="44"/>
          </reference>
          <reference field="13" count="1" selected="0">
            <x v="17"/>
          </reference>
          <reference field="14" count="1">
            <x v="226"/>
          </reference>
          <reference field="37" count="1" selected="0">
            <x v="112"/>
          </reference>
        </references>
      </pivotArea>
    </format>
    <format dxfId="185">
      <pivotArea dataOnly="0" labelOnly="1" outline="0" fieldPosition="0">
        <references count="4">
          <reference field="2" count="1" selected="0">
            <x v="422"/>
          </reference>
          <reference field="13" count="1" selected="0">
            <x v="19"/>
          </reference>
          <reference field="14" count="1">
            <x v="329"/>
          </reference>
          <reference field="37" count="1" selected="0">
            <x v="90"/>
          </reference>
        </references>
      </pivotArea>
    </format>
    <format dxfId="184">
      <pivotArea dataOnly="0" labelOnly="1" outline="0" fieldPosition="0">
        <references count="4">
          <reference field="2" count="1" selected="0">
            <x v="704"/>
          </reference>
          <reference field="13" count="1" selected="0">
            <x v="18"/>
          </reference>
          <reference field="14" count="1">
            <x v="384"/>
          </reference>
          <reference field="37" count="1" selected="0">
            <x v="0"/>
          </reference>
        </references>
      </pivotArea>
    </format>
    <format dxfId="183">
      <pivotArea dataOnly="0" labelOnly="1" outline="0" fieldPosition="0">
        <references count="5">
          <reference field="2" count="1" selected="0">
            <x v="545"/>
          </reference>
          <reference field="9" count="1">
            <x v="32"/>
          </reference>
          <reference field="13" count="1" selected="0">
            <x v="0"/>
          </reference>
          <reference field="14" count="1" selected="0">
            <x v="375"/>
          </reference>
          <reference field="37" count="1" selected="0">
            <x v="77"/>
          </reference>
        </references>
      </pivotArea>
    </format>
    <format dxfId="182">
      <pivotArea dataOnly="0" labelOnly="1" outline="0" fieldPosition="0">
        <references count="5">
          <reference field="2" count="1" selected="0">
            <x v="385"/>
          </reference>
          <reference field="9" count="1">
            <x v="5"/>
          </reference>
          <reference field="13" count="1" selected="0">
            <x v="0"/>
          </reference>
          <reference field="14" count="1" selected="0">
            <x v="189"/>
          </reference>
          <reference field="37" count="1" selected="0">
            <x v="125"/>
          </reference>
        </references>
      </pivotArea>
    </format>
    <format dxfId="181">
      <pivotArea dataOnly="0" labelOnly="1" outline="0" fieldPosition="0">
        <references count="5">
          <reference field="2" count="1" selected="0">
            <x v="384"/>
          </reference>
          <reference field="9" count="1">
            <x v="32"/>
          </reference>
          <reference field="13" count="1" selected="0">
            <x v="0"/>
          </reference>
          <reference field="14" count="1" selected="0">
            <x v="198"/>
          </reference>
          <reference field="37" count="1" selected="0">
            <x v="126"/>
          </reference>
        </references>
      </pivotArea>
    </format>
    <format dxfId="180">
      <pivotArea dataOnly="0" labelOnly="1" outline="0" fieldPosition="0">
        <references count="5">
          <reference field="2" count="1" selected="0">
            <x v="653"/>
          </reference>
          <reference field="9" count="1">
            <x v="5"/>
          </reference>
          <reference field="13" count="1" selected="0">
            <x v="0"/>
          </reference>
          <reference field="14" count="1" selected="0">
            <x v="189"/>
          </reference>
          <reference field="37" count="1" selected="0">
            <x v="126"/>
          </reference>
        </references>
      </pivotArea>
    </format>
    <format dxfId="179">
      <pivotArea dataOnly="0" labelOnly="1" outline="0" fieldPosition="0">
        <references count="5">
          <reference field="2" count="1" selected="0">
            <x v="386"/>
          </reference>
          <reference field="9" count="1">
            <x v="18"/>
          </reference>
          <reference field="13" count="1" selected="0">
            <x v="0"/>
          </reference>
          <reference field="14" count="1" selected="0">
            <x v="180"/>
          </reference>
          <reference field="37" count="1" selected="0">
            <x v="127"/>
          </reference>
        </references>
      </pivotArea>
    </format>
    <format dxfId="178">
      <pivotArea dataOnly="0" labelOnly="1" outline="0" fieldPosition="0">
        <references count="5">
          <reference field="2" count="1" selected="0">
            <x v="420"/>
          </reference>
          <reference field="9" count="1">
            <x v="12"/>
          </reference>
          <reference field="13" count="1" selected="0">
            <x v="1"/>
          </reference>
          <reference field="14" count="1" selected="0">
            <x v="343"/>
          </reference>
          <reference field="37" count="1" selected="0">
            <x v="91"/>
          </reference>
        </references>
      </pivotArea>
    </format>
    <format dxfId="177">
      <pivotArea dataOnly="0" labelOnly="1" outline="0" fieldPosition="0">
        <references count="5">
          <reference field="2" count="1" selected="0">
            <x v="540"/>
          </reference>
          <reference field="9" count="1">
            <x v="69"/>
          </reference>
          <reference field="13" count="1" selected="0">
            <x v="2"/>
          </reference>
          <reference field="14" count="1" selected="0">
            <x v="48"/>
          </reference>
          <reference field="37" count="1" selected="0">
            <x v="74"/>
          </reference>
        </references>
      </pivotArea>
    </format>
    <format dxfId="176">
      <pivotArea dataOnly="0" labelOnly="1" outline="0" fieldPosition="0">
        <references count="5">
          <reference field="2" count="1" selected="0">
            <x v="62"/>
          </reference>
          <reference field="9" count="1">
            <x v="37"/>
          </reference>
          <reference field="13" count="1" selected="0">
            <x v="2"/>
          </reference>
          <reference field="14" count="1" selected="0">
            <x v="124"/>
          </reference>
          <reference field="37" count="1" selected="0">
            <x v="107"/>
          </reference>
        </references>
      </pivotArea>
    </format>
    <format dxfId="175">
      <pivotArea dataOnly="0" labelOnly="1" outline="0" fieldPosition="0">
        <references count="5">
          <reference field="2" count="1" selected="0">
            <x v="461"/>
          </reference>
          <reference field="9" count="1">
            <x v="53"/>
          </reference>
          <reference field="13" count="1" selected="0">
            <x v="3"/>
          </reference>
          <reference field="14" count="1" selected="0">
            <x v="157"/>
          </reference>
          <reference field="37" count="1" selected="0">
            <x v="3"/>
          </reference>
        </references>
      </pivotArea>
    </format>
    <format dxfId="174">
      <pivotArea dataOnly="0" labelOnly="1" outline="0" fieldPosition="0">
        <references count="5">
          <reference field="2" count="1" selected="0">
            <x v="326"/>
          </reference>
          <reference field="9" count="1">
            <x v="51"/>
          </reference>
          <reference field="13" count="1" selected="0">
            <x v="3"/>
          </reference>
          <reference field="14" count="1" selected="0">
            <x v="175"/>
          </reference>
          <reference field="37" count="1" selected="0">
            <x v="20"/>
          </reference>
        </references>
      </pivotArea>
    </format>
    <format dxfId="173">
      <pivotArea dataOnly="0" labelOnly="1" outline="0" fieldPosition="0">
        <references count="5">
          <reference field="2" count="1" selected="0">
            <x v="588"/>
          </reference>
          <reference field="9" count="1">
            <x v="53"/>
          </reference>
          <reference field="13" count="1" selected="0">
            <x v="3"/>
          </reference>
          <reference field="14" count="1" selected="0">
            <x v="150"/>
          </reference>
          <reference field="37" count="1" selected="0">
            <x v="38"/>
          </reference>
        </references>
      </pivotArea>
    </format>
    <format dxfId="172">
      <pivotArea dataOnly="0" labelOnly="1" outline="0" fieldPosition="0">
        <references count="5">
          <reference field="2" count="1" selected="0">
            <x v="595"/>
          </reference>
          <reference field="9" count="1">
            <x v="59"/>
          </reference>
          <reference field="13" count="1" selected="0">
            <x v="3"/>
          </reference>
          <reference field="14" count="1" selected="0">
            <x v="120"/>
          </reference>
          <reference field="37" count="1" selected="0">
            <x v="38"/>
          </reference>
        </references>
      </pivotArea>
    </format>
    <format dxfId="171">
      <pivotArea dataOnly="0" labelOnly="1" outline="0" fieldPosition="0">
        <references count="5">
          <reference field="2" count="1" selected="0">
            <x v="119"/>
          </reference>
          <reference field="9" count="1">
            <x v="51"/>
          </reference>
          <reference field="13" count="1" selected="0">
            <x v="3"/>
          </reference>
          <reference field="14" count="1" selected="0">
            <x v="284"/>
          </reference>
          <reference field="37" count="1" selected="0">
            <x v="44"/>
          </reference>
        </references>
      </pivotArea>
    </format>
    <format dxfId="170">
      <pivotArea dataOnly="0" labelOnly="1" outline="0" fieldPosition="0">
        <references count="5">
          <reference field="2" count="1" selected="0">
            <x v="63"/>
          </reference>
          <reference field="9" count="1">
            <x v="59"/>
          </reference>
          <reference field="13" count="1" selected="0">
            <x v="3"/>
          </reference>
          <reference field="14" count="1" selected="0">
            <x v="156"/>
          </reference>
          <reference field="37" count="1" selected="0">
            <x v="98"/>
          </reference>
        </references>
      </pivotArea>
    </format>
    <format dxfId="169">
      <pivotArea dataOnly="0" labelOnly="1" outline="0" fieldPosition="0">
        <references count="5">
          <reference field="2" count="1" selected="0">
            <x v="639"/>
          </reference>
          <reference field="9" count="1">
            <x v="66"/>
          </reference>
          <reference field="13" count="1" selected="0">
            <x v="4"/>
          </reference>
          <reference field="14" count="1" selected="0">
            <x v="11"/>
          </reference>
          <reference field="37" count="1" selected="0">
            <x v="65"/>
          </reference>
        </references>
      </pivotArea>
    </format>
    <format dxfId="168">
      <pivotArea dataOnly="0" labelOnly="1" outline="0" fieldPosition="0">
        <references count="5">
          <reference field="2" count="1" selected="0">
            <x v="423"/>
          </reference>
          <reference field="9" count="1">
            <x v="64"/>
          </reference>
          <reference field="13" count="1" selected="0">
            <x v="4"/>
          </reference>
          <reference field="14" count="1" selected="0">
            <x v="379"/>
          </reference>
          <reference field="37" count="1" selected="0">
            <x v="90"/>
          </reference>
        </references>
      </pivotArea>
    </format>
    <format dxfId="167">
      <pivotArea dataOnly="0" labelOnly="1" outline="0" fieldPosition="0">
        <references count="5">
          <reference field="2" count="1" selected="0">
            <x v="690"/>
          </reference>
          <reference field="9" count="1">
            <x v="57"/>
          </reference>
          <reference field="13" count="1" selected="0">
            <x v="4"/>
          </reference>
          <reference field="14" count="1" selected="0">
            <x v="321"/>
          </reference>
          <reference field="37" count="1" selected="0">
            <x v="98"/>
          </reference>
        </references>
      </pivotArea>
    </format>
    <format dxfId="166">
      <pivotArea dataOnly="0" labelOnly="1" outline="0" fieldPosition="0">
        <references count="5">
          <reference field="2" count="1" selected="0">
            <x v="218"/>
          </reference>
          <reference field="9" count="1">
            <x v="59"/>
          </reference>
          <reference field="13" count="1" selected="0">
            <x v="6"/>
          </reference>
          <reference field="14" count="1" selected="0">
            <x v="328"/>
          </reference>
          <reference field="37" count="1" selected="0">
            <x v="24"/>
          </reference>
        </references>
      </pivotArea>
    </format>
    <format dxfId="165">
      <pivotArea dataOnly="0" labelOnly="1" outline="0" fieldPosition="0">
        <references count="5">
          <reference field="2" count="1" selected="0">
            <x v="520"/>
          </reference>
          <reference field="9" count="1">
            <x v="39"/>
          </reference>
          <reference field="13" count="1" selected="0">
            <x v="10"/>
          </reference>
          <reference field="14" count="1" selected="0">
            <x v="160"/>
          </reference>
          <reference field="37" count="1" selected="0">
            <x v="13"/>
          </reference>
        </references>
      </pivotArea>
    </format>
    <format dxfId="164">
      <pivotArea dataOnly="0" labelOnly="1" outline="0" fieldPosition="0">
        <references count="5">
          <reference field="2" count="1" selected="0">
            <x v="687"/>
          </reference>
          <reference field="9" count="1">
            <x v="44"/>
          </reference>
          <reference field="13" count="1" selected="0">
            <x v="10"/>
          </reference>
          <reference field="14" count="1" selected="0">
            <x v="131"/>
          </reference>
          <reference field="37" count="1" selected="0">
            <x v="88"/>
          </reference>
        </references>
      </pivotArea>
    </format>
    <format dxfId="163">
      <pivotArea dataOnly="0" labelOnly="1" outline="0" fieldPosition="0">
        <references count="5">
          <reference field="2" count="1" selected="0">
            <x v="550"/>
          </reference>
          <reference field="9" count="1">
            <x v="65"/>
          </reference>
          <reference field="13" count="1" selected="0">
            <x v="12"/>
          </reference>
          <reference field="14" count="1" selected="0">
            <x v="50"/>
          </reference>
          <reference field="37" count="1" selected="0">
            <x v="24"/>
          </reference>
        </references>
      </pivotArea>
    </format>
    <format dxfId="162">
      <pivotArea dataOnly="0" labelOnly="1" outline="0" fieldPosition="0">
        <references count="5">
          <reference field="2" count="1" selected="0">
            <x v="154"/>
          </reference>
          <reference field="9" count="1">
            <x v="62"/>
          </reference>
          <reference field="13" count="1" selected="0">
            <x v="8"/>
          </reference>
          <reference field="14" count="1" selected="0">
            <x v="306"/>
          </reference>
          <reference field="37" count="1" selected="0">
            <x v="60"/>
          </reference>
        </references>
      </pivotArea>
    </format>
    <format dxfId="161">
      <pivotArea dataOnly="0" labelOnly="1" outline="0" fieldPosition="0">
        <references count="5">
          <reference field="2" count="1" selected="0">
            <x v="381"/>
          </reference>
          <reference field="9" count="1">
            <x v="56"/>
          </reference>
          <reference field="13" count="1" selected="0">
            <x v="8"/>
          </reference>
          <reference field="14" count="1" selected="0">
            <x v="97"/>
          </reference>
          <reference field="37" count="1" selected="0">
            <x v="106"/>
          </reference>
        </references>
      </pivotArea>
    </format>
    <format dxfId="160">
      <pivotArea dataOnly="0" labelOnly="1" outline="0" fieldPosition="0">
        <references count="5">
          <reference field="2" count="1" selected="0">
            <x v="531"/>
          </reference>
          <reference field="9" count="1">
            <x v="59"/>
          </reference>
          <reference field="13" count="1" selected="0">
            <x v="7"/>
          </reference>
          <reference field="14" count="1" selected="0">
            <x v="13"/>
          </reference>
          <reference field="37" count="1" selected="0">
            <x v="16"/>
          </reference>
        </references>
      </pivotArea>
    </format>
    <format dxfId="159">
      <pivotArea dataOnly="0" labelOnly="1" outline="0" fieldPosition="0">
        <references count="5">
          <reference field="2" count="1" selected="0">
            <x v="532"/>
          </reference>
          <reference field="9" count="1">
            <x v="51"/>
          </reference>
          <reference field="13" count="1" selected="0">
            <x v="7"/>
          </reference>
          <reference field="14" count="1" selected="0">
            <x v="382"/>
          </reference>
          <reference field="37" count="1" selected="0">
            <x v="16"/>
          </reference>
        </references>
      </pivotArea>
    </format>
    <format dxfId="158">
      <pivotArea dataOnly="0" labelOnly="1" outline="0" fieldPosition="0">
        <references count="5">
          <reference field="2" count="1" selected="0">
            <x v="176"/>
          </reference>
          <reference field="9" count="1">
            <x v="59"/>
          </reference>
          <reference field="13" count="1" selected="0">
            <x v="7"/>
          </reference>
          <reference field="14" count="1" selected="0">
            <x v="49"/>
          </reference>
          <reference field="37" count="1" selected="0">
            <x v="24"/>
          </reference>
        </references>
      </pivotArea>
    </format>
    <format dxfId="157">
      <pivotArea dataOnly="0" labelOnly="1" outline="0" fieldPosition="0">
        <references count="5">
          <reference field="2" count="1" selected="0">
            <x v="0"/>
          </reference>
          <reference field="9" count="1">
            <x v="38"/>
          </reference>
          <reference field="13" count="1" selected="0">
            <x v="16"/>
          </reference>
          <reference field="14" count="1" selected="0">
            <x v="345"/>
          </reference>
          <reference field="37" count="1" selected="0">
            <x v="58"/>
          </reference>
        </references>
      </pivotArea>
    </format>
    <format dxfId="156">
      <pivotArea dataOnly="0" labelOnly="1" outline="0" fieldPosition="0">
        <references count="5">
          <reference field="2" count="1" selected="0">
            <x v="44"/>
          </reference>
          <reference field="9" count="1">
            <x v="63"/>
          </reference>
          <reference field="13" count="1" selected="0">
            <x v="17"/>
          </reference>
          <reference field="14" count="1" selected="0">
            <x v="226"/>
          </reference>
          <reference field="37" count="1" selected="0">
            <x v="112"/>
          </reference>
        </references>
      </pivotArea>
    </format>
    <format dxfId="155">
      <pivotArea dataOnly="0" labelOnly="1" outline="0" fieldPosition="0">
        <references count="5">
          <reference field="2" count="1" selected="0">
            <x v="422"/>
          </reference>
          <reference field="9" count="1">
            <x v="61"/>
          </reference>
          <reference field="13" count="1" selected="0">
            <x v="19"/>
          </reference>
          <reference field="14" count="1" selected="0">
            <x v="329"/>
          </reference>
          <reference field="37" count="1" selected="0">
            <x v="90"/>
          </reference>
        </references>
      </pivotArea>
    </format>
    <format dxfId="154">
      <pivotArea dataOnly="0" labelOnly="1" outline="0" fieldPosition="0">
        <references count="5">
          <reference field="2" count="1" selected="0">
            <x v="704"/>
          </reference>
          <reference field="9" count="1">
            <x v="83"/>
          </reference>
          <reference field="13" count="1" selected="0">
            <x v="18"/>
          </reference>
          <reference field="14" count="1" selected="0">
            <x v="384"/>
          </reference>
          <reference field="37" count="1" selected="0">
            <x v="0"/>
          </reference>
        </references>
      </pivotArea>
    </format>
    <format dxfId="153">
      <pivotArea dataOnly="0" labelOnly="1" outline="0" fieldPosition="0">
        <references count="6">
          <reference field="2" count="1" selected="0">
            <x v="545"/>
          </reference>
          <reference field="9" count="1" selected="0">
            <x v="32"/>
          </reference>
          <reference field="10" count="1">
            <x v="230"/>
          </reference>
          <reference field="13" count="1" selected="0">
            <x v="0"/>
          </reference>
          <reference field="14" count="1" selected="0">
            <x v="375"/>
          </reference>
          <reference field="37" count="1" selected="0">
            <x v="77"/>
          </reference>
        </references>
      </pivotArea>
    </format>
    <format dxfId="152">
      <pivotArea dataOnly="0" labelOnly="1" outline="0" fieldPosition="0">
        <references count="6">
          <reference field="2" count="1" selected="0">
            <x v="385"/>
          </reference>
          <reference field="9" count="1" selected="0">
            <x v="5"/>
          </reference>
          <reference field="10" count="1">
            <x v="20"/>
          </reference>
          <reference field="13" count="1" selected="0">
            <x v="0"/>
          </reference>
          <reference field="14" count="1" selected="0">
            <x v="189"/>
          </reference>
          <reference field="37" count="1" selected="0">
            <x v="125"/>
          </reference>
        </references>
      </pivotArea>
    </format>
    <format dxfId="151">
      <pivotArea dataOnly="0" labelOnly="1" outline="0" fieldPosition="0">
        <references count="6">
          <reference field="2" count="1" selected="0">
            <x v="384"/>
          </reference>
          <reference field="9" count="1" selected="0">
            <x v="32"/>
          </reference>
          <reference field="10" count="1">
            <x v="237"/>
          </reference>
          <reference field="13" count="1" selected="0">
            <x v="0"/>
          </reference>
          <reference field="14" count="1" selected="0">
            <x v="198"/>
          </reference>
          <reference field="37" count="1" selected="0">
            <x v="126"/>
          </reference>
        </references>
      </pivotArea>
    </format>
    <format dxfId="150">
      <pivotArea dataOnly="0" labelOnly="1" outline="0" fieldPosition="0">
        <references count="6">
          <reference field="2" count="1" selected="0">
            <x v="653"/>
          </reference>
          <reference field="9" count="1" selected="0">
            <x v="5"/>
          </reference>
          <reference field="10" count="1">
            <x v="16"/>
          </reference>
          <reference field="13" count="1" selected="0">
            <x v="0"/>
          </reference>
          <reference field="14" count="1" selected="0">
            <x v="189"/>
          </reference>
          <reference field="37" count="1" selected="0">
            <x v="126"/>
          </reference>
        </references>
      </pivotArea>
    </format>
    <format dxfId="149">
      <pivotArea dataOnly="0" labelOnly="1" outline="0" fieldPosition="0">
        <references count="6">
          <reference field="2" count="1" selected="0">
            <x v="386"/>
          </reference>
          <reference field="9" count="1" selected="0">
            <x v="18"/>
          </reference>
          <reference field="10" count="1">
            <x v="314"/>
          </reference>
          <reference field="13" count="1" selected="0">
            <x v="0"/>
          </reference>
          <reference field="14" count="1" selected="0">
            <x v="180"/>
          </reference>
          <reference field="37" count="1" selected="0">
            <x v="127"/>
          </reference>
        </references>
      </pivotArea>
    </format>
    <format dxfId="148">
      <pivotArea dataOnly="0" labelOnly="1" outline="0" fieldPosition="0">
        <references count="6">
          <reference field="2" count="1" selected="0">
            <x v="420"/>
          </reference>
          <reference field="9" count="1" selected="0">
            <x v="12"/>
          </reference>
          <reference field="10" count="1">
            <x v="267"/>
          </reference>
          <reference field="13" count="1" selected="0">
            <x v="1"/>
          </reference>
          <reference field="14" count="1" selected="0">
            <x v="343"/>
          </reference>
          <reference field="37" count="1" selected="0">
            <x v="91"/>
          </reference>
        </references>
      </pivotArea>
    </format>
    <format dxfId="147">
      <pivotArea dataOnly="0" labelOnly="1" outline="0" fieldPosition="0">
        <references count="6">
          <reference field="2" count="1" selected="0">
            <x v="540"/>
          </reference>
          <reference field="9" count="1" selected="0">
            <x v="69"/>
          </reference>
          <reference field="10" count="1">
            <x v="119"/>
          </reference>
          <reference field="13" count="1" selected="0">
            <x v="2"/>
          </reference>
          <reference field="14" count="1" selected="0">
            <x v="48"/>
          </reference>
          <reference field="37" count="1" selected="0">
            <x v="74"/>
          </reference>
        </references>
      </pivotArea>
    </format>
    <format dxfId="146">
      <pivotArea dataOnly="0" labelOnly="1" outline="0" fieldPosition="0">
        <references count="6">
          <reference field="2" count="1" selected="0">
            <x v="62"/>
          </reference>
          <reference field="9" count="1" selected="0">
            <x v="37"/>
          </reference>
          <reference field="10" count="1">
            <x v="21"/>
          </reference>
          <reference field="13" count="1" selected="0">
            <x v="2"/>
          </reference>
          <reference field="14" count="1" selected="0">
            <x v="124"/>
          </reference>
          <reference field="37" count="1" selected="0">
            <x v="107"/>
          </reference>
        </references>
      </pivotArea>
    </format>
    <format dxfId="145">
      <pivotArea dataOnly="0" labelOnly="1" outline="0" fieldPosition="0">
        <references count="6">
          <reference field="2" count="1" selected="0">
            <x v="461"/>
          </reference>
          <reference field="9" count="1" selected="0">
            <x v="53"/>
          </reference>
          <reference field="10" count="1">
            <x v="229"/>
          </reference>
          <reference field="13" count="1" selected="0">
            <x v="3"/>
          </reference>
          <reference field="14" count="1" selected="0">
            <x v="157"/>
          </reference>
          <reference field="37" count="1" selected="0">
            <x v="3"/>
          </reference>
        </references>
      </pivotArea>
    </format>
    <format dxfId="144">
      <pivotArea dataOnly="0" labelOnly="1" outline="0" fieldPosition="0">
        <references count="6">
          <reference field="2" count="1" selected="0">
            <x v="629"/>
          </reference>
          <reference field="9" count="1" selected="0">
            <x v="53"/>
          </reference>
          <reference field="10" count="1">
            <x v="240"/>
          </reference>
          <reference field="13" count="1" selected="0">
            <x v="3"/>
          </reference>
          <reference field="14" count="1" selected="0">
            <x v="151"/>
          </reference>
          <reference field="37" count="1" selected="0">
            <x v="7"/>
          </reference>
        </references>
      </pivotArea>
    </format>
    <format dxfId="143">
      <pivotArea dataOnly="0" labelOnly="1" outline="0" fieldPosition="0">
        <references count="6">
          <reference field="2" count="1" selected="0">
            <x v="326"/>
          </reference>
          <reference field="9" count="1" selected="0">
            <x v="51"/>
          </reference>
          <reference field="10" count="1">
            <x v="260"/>
          </reference>
          <reference field="13" count="1" selected="0">
            <x v="3"/>
          </reference>
          <reference field="14" count="1" selected="0">
            <x v="175"/>
          </reference>
          <reference field="37" count="1" selected="0">
            <x v="20"/>
          </reference>
        </references>
      </pivotArea>
    </format>
    <format dxfId="142">
      <pivotArea dataOnly="0" labelOnly="1" outline="0" fieldPosition="0">
        <references count="6">
          <reference field="2" count="1" selected="0">
            <x v="588"/>
          </reference>
          <reference field="9" count="1" selected="0">
            <x v="53"/>
          </reference>
          <reference field="10" count="1">
            <x v="206"/>
          </reference>
          <reference field="13" count="1" selected="0">
            <x v="3"/>
          </reference>
          <reference field="14" count="1" selected="0">
            <x v="150"/>
          </reference>
          <reference field="37" count="1" selected="0">
            <x v="38"/>
          </reference>
        </references>
      </pivotArea>
    </format>
    <format dxfId="141">
      <pivotArea dataOnly="0" labelOnly="1" outline="0" fieldPosition="0">
        <references count="6">
          <reference field="2" count="1" selected="0">
            <x v="595"/>
          </reference>
          <reference field="9" count="1" selected="0">
            <x v="59"/>
          </reference>
          <reference field="10" count="1">
            <x v="219"/>
          </reference>
          <reference field="13" count="1" selected="0">
            <x v="3"/>
          </reference>
          <reference field="14" count="1" selected="0">
            <x v="120"/>
          </reference>
          <reference field="37" count="1" selected="0">
            <x v="38"/>
          </reference>
        </references>
      </pivotArea>
    </format>
    <format dxfId="140">
      <pivotArea dataOnly="0" labelOnly="1" outline="0" fieldPosition="0">
        <references count="6">
          <reference field="2" count="1" selected="0">
            <x v="119"/>
          </reference>
          <reference field="9" count="1" selected="0">
            <x v="51"/>
          </reference>
          <reference field="10" count="1">
            <x v="262"/>
          </reference>
          <reference field="13" count="1" selected="0">
            <x v="3"/>
          </reference>
          <reference field="14" count="1" selected="0">
            <x v="284"/>
          </reference>
          <reference field="37" count="1" selected="0">
            <x v="44"/>
          </reference>
        </references>
      </pivotArea>
    </format>
    <format dxfId="139">
      <pivotArea dataOnly="0" labelOnly="1" outline="0" fieldPosition="0">
        <references count="6">
          <reference field="2" count="1" selected="0">
            <x v="63"/>
          </reference>
          <reference field="9" count="1" selected="0">
            <x v="59"/>
          </reference>
          <reference field="10" count="1">
            <x v="210"/>
          </reference>
          <reference field="13" count="1" selected="0">
            <x v="3"/>
          </reference>
          <reference field="14" count="1" selected="0">
            <x v="156"/>
          </reference>
          <reference field="37" count="1" selected="0">
            <x v="98"/>
          </reference>
        </references>
      </pivotArea>
    </format>
    <format dxfId="138">
      <pivotArea dataOnly="0" labelOnly="1" outline="0" fieldPosition="0">
        <references count="6">
          <reference field="2" count="1" selected="0">
            <x v="639"/>
          </reference>
          <reference field="9" count="1" selected="0">
            <x v="66"/>
          </reference>
          <reference field="10" count="1">
            <x v="251"/>
          </reference>
          <reference field="13" count="1" selected="0">
            <x v="4"/>
          </reference>
          <reference field="14" count="1" selected="0">
            <x v="11"/>
          </reference>
          <reference field="37" count="1" selected="0">
            <x v="65"/>
          </reference>
        </references>
      </pivotArea>
    </format>
    <format dxfId="137">
      <pivotArea dataOnly="0" labelOnly="1" outline="0" fieldPosition="0">
        <references count="6">
          <reference field="2" count="1" selected="0">
            <x v="423"/>
          </reference>
          <reference field="9" count="1" selected="0">
            <x v="64"/>
          </reference>
          <reference field="10" count="1">
            <x v="69"/>
          </reference>
          <reference field="13" count="1" selected="0">
            <x v="4"/>
          </reference>
          <reference field="14" count="1" selected="0">
            <x v="379"/>
          </reference>
          <reference field="37" count="1" selected="0">
            <x v="90"/>
          </reference>
        </references>
      </pivotArea>
    </format>
    <format dxfId="136">
      <pivotArea dataOnly="0" labelOnly="1" outline="0" fieldPosition="0">
        <references count="6">
          <reference field="2" count="1" selected="0">
            <x v="690"/>
          </reference>
          <reference field="9" count="1" selected="0">
            <x v="57"/>
          </reference>
          <reference field="10" count="1">
            <x v="83"/>
          </reference>
          <reference field="13" count="1" selected="0">
            <x v="4"/>
          </reference>
          <reference field="14" count="1" selected="0">
            <x v="321"/>
          </reference>
          <reference field="37" count="1" selected="0">
            <x v="98"/>
          </reference>
        </references>
      </pivotArea>
    </format>
    <format dxfId="135">
      <pivotArea dataOnly="0" labelOnly="1" outline="0" fieldPosition="0">
        <references count="6">
          <reference field="2" count="1" selected="0">
            <x v="218"/>
          </reference>
          <reference field="9" count="1" selected="0">
            <x v="59"/>
          </reference>
          <reference field="10" count="1">
            <x v="226"/>
          </reference>
          <reference field="13" count="1" selected="0">
            <x v="6"/>
          </reference>
          <reference field="14" count="1" selected="0">
            <x v="328"/>
          </reference>
          <reference field="37" count="1" selected="0">
            <x v="24"/>
          </reference>
        </references>
      </pivotArea>
    </format>
    <format dxfId="134">
      <pivotArea dataOnly="0" labelOnly="1" outline="0" fieldPosition="0">
        <references count="6">
          <reference field="2" count="1" selected="0">
            <x v="219"/>
          </reference>
          <reference field="9" count="1" selected="0">
            <x v="59"/>
          </reference>
          <reference field="10" count="1">
            <x v="193"/>
          </reference>
          <reference field="13" count="1" selected="0">
            <x v="6"/>
          </reference>
          <reference field="14" count="1" selected="0">
            <x v="43"/>
          </reference>
          <reference field="37" count="1" selected="0">
            <x v="24"/>
          </reference>
        </references>
      </pivotArea>
    </format>
    <format dxfId="133">
      <pivotArea dataOnly="0" labelOnly="1" outline="0" fieldPosition="0">
        <references count="6">
          <reference field="2" count="1" selected="0">
            <x v="313"/>
          </reference>
          <reference field="9" count="1" selected="0">
            <x v="59"/>
          </reference>
          <reference field="10" count="1">
            <x v="173"/>
          </reference>
          <reference field="13" count="1" selected="0">
            <x v="6"/>
          </reference>
          <reference field="14" count="1" selected="0">
            <x v="42"/>
          </reference>
          <reference field="37" count="1" selected="0">
            <x v="35"/>
          </reference>
        </references>
      </pivotArea>
    </format>
    <format dxfId="132">
      <pivotArea dataOnly="0" labelOnly="1" outline="0" fieldPosition="0">
        <references count="6">
          <reference field="2" count="1" selected="0">
            <x v="317"/>
          </reference>
          <reference field="9" count="1" selected="0">
            <x v="59"/>
          </reference>
          <reference field="10" count="1">
            <x v="187"/>
          </reference>
          <reference field="13" count="1" selected="0">
            <x v="6"/>
          </reference>
          <reference field="14" count="1" selected="0">
            <x v="32"/>
          </reference>
          <reference field="37" count="1" selected="0">
            <x v="35"/>
          </reference>
        </references>
      </pivotArea>
    </format>
    <format dxfId="131">
      <pivotArea dataOnly="0" labelOnly="1" outline="0" fieldPosition="0">
        <references count="6">
          <reference field="2" count="1" selected="0">
            <x v="343"/>
          </reference>
          <reference field="9" count="1" selected="0">
            <x v="59"/>
          </reference>
          <reference field="10" count="1">
            <x v="180"/>
          </reference>
          <reference field="13" count="1" selected="0">
            <x v="6"/>
          </reference>
          <reference field="14" count="1" selected="0">
            <x v="46"/>
          </reference>
          <reference field="37" count="1" selected="0">
            <x v="38"/>
          </reference>
        </references>
      </pivotArea>
    </format>
    <format dxfId="130">
      <pivotArea dataOnly="0" labelOnly="1" outline="0" fieldPosition="0">
        <references count="6">
          <reference field="2" count="1" selected="0">
            <x v="81"/>
          </reference>
          <reference field="9" count="1" selected="0">
            <x v="59"/>
          </reference>
          <reference field="10" count="1">
            <x v="181"/>
          </reference>
          <reference field="13" count="1" selected="0">
            <x v="6"/>
          </reference>
          <reference field="14" count="1" selected="0">
            <x v="40"/>
          </reference>
          <reference field="37" count="1" selected="0">
            <x v="41"/>
          </reference>
        </references>
      </pivotArea>
    </format>
    <format dxfId="129">
      <pivotArea dataOnly="0" labelOnly="1" outline="0" fieldPosition="0">
        <references count="6">
          <reference field="2" count="1" selected="0">
            <x v="440"/>
          </reference>
          <reference field="9" count="1" selected="0">
            <x v="59"/>
          </reference>
          <reference field="10" count="1">
            <x v="220"/>
          </reference>
          <reference field="13" count="1" selected="0">
            <x v="6"/>
          </reference>
          <reference field="14" count="1" selected="0">
            <x v="39"/>
          </reference>
          <reference field="37" count="1" selected="0">
            <x v="44"/>
          </reference>
        </references>
      </pivotArea>
    </format>
    <format dxfId="128">
      <pivotArea dataOnly="0" labelOnly="1" outline="0" fieldPosition="0">
        <references count="6">
          <reference field="2" count="1" selected="0">
            <x v="409"/>
          </reference>
          <reference field="9" count="1" selected="0">
            <x v="59"/>
          </reference>
          <reference field="10" count="1">
            <x v="176"/>
          </reference>
          <reference field="13" count="1" selected="0">
            <x v="6"/>
          </reference>
          <reference field="14" count="1" selected="0">
            <x v="41"/>
          </reference>
          <reference field="37" count="1" selected="0">
            <x v="47"/>
          </reference>
        </references>
      </pivotArea>
    </format>
    <format dxfId="127">
      <pivotArea dataOnly="0" labelOnly="1" outline="0" fieldPosition="0">
        <references count="6">
          <reference field="2" count="1" selected="0">
            <x v="623"/>
          </reference>
          <reference field="9" count="1" selected="0">
            <x v="59"/>
          </reference>
          <reference field="10" count="1">
            <x v="201"/>
          </reference>
          <reference field="13" count="1" selected="0">
            <x v="6"/>
          </reference>
          <reference field="14" count="1" selected="0">
            <x v="38"/>
          </reference>
          <reference field="37" count="1" selected="0">
            <x v="47"/>
          </reference>
        </references>
      </pivotArea>
    </format>
    <format dxfId="126">
      <pivotArea dataOnly="0" labelOnly="1" outline="0" fieldPosition="0">
        <references count="6">
          <reference field="2" count="1" selected="0">
            <x v="471"/>
          </reference>
          <reference field="9" count="1" selected="0">
            <x v="59"/>
          </reference>
          <reference field="10" count="1">
            <x v="374"/>
          </reference>
          <reference field="13" count="1" selected="0">
            <x v="6"/>
          </reference>
          <reference field="14" count="1" selected="0">
            <x v="101"/>
          </reference>
          <reference field="37" count="1" selected="0">
            <x v="50"/>
          </reference>
        </references>
      </pivotArea>
    </format>
    <format dxfId="125">
      <pivotArea dataOnly="0" labelOnly="1" outline="0" fieldPosition="0">
        <references count="6">
          <reference field="2" count="1" selected="0">
            <x v="507"/>
          </reference>
          <reference field="9" count="1" selected="0">
            <x v="59"/>
          </reference>
          <reference field="10" count="1">
            <x v="241"/>
          </reference>
          <reference field="13" count="1" selected="0">
            <x v="6"/>
          </reference>
          <reference field="14" count="1" selected="0">
            <x v="102"/>
          </reference>
          <reference field="37" count="1" selected="0">
            <x v="60"/>
          </reference>
        </references>
      </pivotArea>
    </format>
    <format dxfId="124">
      <pivotArea dataOnly="0" labelOnly="1" outline="0" fieldPosition="0">
        <references count="6">
          <reference field="2" count="1" selected="0">
            <x v="510"/>
          </reference>
          <reference field="9" count="1" selected="0">
            <x v="59"/>
          </reference>
          <reference field="10" count="1">
            <x v="172"/>
          </reference>
          <reference field="13" count="1" selected="0">
            <x v="6"/>
          </reference>
          <reference field="14" count="1" selected="0">
            <x v="44"/>
          </reference>
          <reference field="37" count="1" selected="0">
            <x v="67"/>
          </reference>
        </references>
      </pivotArea>
    </format>
    <format dxfId="123">
      <pivotArea dataOnly="0" labelOnly="1" outline="0" fieldPosition="0">
        <references count="6">
          <reference field="2" count="1" selected="0">
            <x v="638"/>
          </reference>
          <reference field="9" count="1" selected="0">
            <x v="59"/>
          </reference>
          <reference field="10" count="1">
            <x v="352"/>
          </reference>
          <reference field="13" count="1" selected="0">
            <x v="6"/>
          </reference>
          <reference field="14" count="1" selected="0">
            <x v="27"/>
          </reference>
          <reference field="37" count="1" selected="0">
            <x v="70"/>
          </reference>
        </references>
      </pivotArea>
    </format>
    <format dxfId="122">
      <pivotArea dataOnly="0" labelOnly="1" outline="0" fieldPosition="0">
        <references count="6">
          <reference field="2" count="1" selected="0">
            <x v="60"/>
          </reference>
          <reference field="9" count="1" selected="0">
            <x v="59"/>
          </reference>
          <reference field="10" count="1">
            <x v="243"/>
          </reference>
          <reference field="13" count="1" selected="0">
            <x v="6"/>
          </reference>
          <reference field="14" count="1" selected="0">
            <x v="100"/>
          </reference>
          <reference field="37" count="1" selected="0">
            <x v="76"/>
          </reference>
        </references>
      </pivotArea>
    </format>
    <format dxfId="121">
      <pivotArea dataOnly="0" labelOnly="1" outline="0" fieldPosition="0">
        <references count="6">
          <reference field="2" count="1" selected="0">
            <x v="416"/>
          </reference>
          <reference field="9" count="1" selected="0">
            <x v="59"/>
          </reference>
          <reference field="10" count="1">
            <x v="242"/>
          </reference>
          <reference field="13" count="1" selected="0">
            <x v="6"/>
          </reference>
          <reference field="14" count="1" selected="0">
            <x v="98"/>
          </reference>
          <reference field="37" count="1" selected="0">
            <x v="84"/>
          </reference>
        </references>
      </pivotArea>
    </format>
    <format dxfId="120">
      <pivotArea dataOnly="0" labelOnly="1" outline="0" fieldPosition="0">
        <references count="6">
          <reference field="2" count="1" selected="0">
            <x v="376"/>
          </reference>
          <reference field="9" count="1" selected="0">
            <x v="59"/>
          </reference>
          <reference field="10" count="1">
            <x v="171"/>
          </reference>
          <reference field="13" count="1" selected="0">
            <x v="6"/>
          </reference>
          <reference field="14" count="1" selected="0">
            <x v="30"/>
          </reference>
          <reference field="37" count="1" selected="0">
            <x v="97"/>
          </reference>
        </references>
      </pivotArea>
    </format>
    <format dxfId="119">
      <pivotArea dataOnly="0" labelOnly="1" outline="0" fieldPosition="0">
        <references count="6">
          <reference field="2" count="1" selected="0">
            <x v="426"/>
          </reference>
          <reference field="9" count="1" selected="0">
            <x v="59"/>
          </reference>
          <reference field="10" count="1">
            <x v="177"/>
          </reference>
          <reference field="13" count="1" selected="0">
            <x v="6"/>
          </reference>
          <reference field="14" count="1" selected="0">
            <x v="33"/>
          </reference>
          <reference field="37" count="1" selected="0">
            <x v="121"/>
          </reference>
        </references>
      </pivotArea>
    </format>
    <format dxfId="118">
      <pivotArea dataOnly="0" labelOnly="1" outline="0" fieldPosition="0">
        <references count="6">
          <reference field="2" count="1" selected="0">
            <x v="431"/>
          </reference>
          <reference field="9" count="1" selected="0">
            <x v="59"/>
          </reference>
          <reference field="10" count="1">
            <x v="174"/>
          </reference>
          <reference field="13" count="1" selected="0">
            <x v="6"/>
          </reference>
          <reference field="14" count="1" selected="0">
            <x v="36"/>
          </reference>
          <reference field="37" count="1" selected="0">
            <x v="132"/>
          </reference>
        </references>
      </pivotArea>
    </format>
    <format dxfId="117">
      <pivotArea dataOnly="0" labelOnly="1" outline="0" fieldPosition="0">
        <references count="6">
          <reference field="2" count="1" selected="0">
            <x v="430"/>
          </reference>
          <reference field="9" count="1" selected="0">
            <x v="59"/>
          </reference>
          <reference field="10" count="1">
            <x v="239"/>
          </reference>
          <reference field="13" count="1" selected="0">
            <x v="6"/>
          </reference>
          <reference field="14" count="1" selected="0">
            <x v="99"/>
          </reference>
          <reference field="37" count="1" selected="0">
            <x v="133"/>
          </reference>
        </references>
      </pivotArea>
    </format>
    <format dxfId="116">
      <pivotArea dataOnly="0" labelOnly="1" outline="0" fieldPosition="0">
        <references count="6">
          <reference field="2" count="1" selected="0">
            <x v="520"/>
          </reference>
          <reference field="9" count="1" selected="0">
            <x v="39"/>
          </reference>
          <reference field="10" count="1">
            <x v="115"/>
          </reference>
          <reference field="13" count="1" selected="0">
            <x v="10"/>
          </reference>
          <reference field="14" count="1" selected="0">
            <x v="160"/>
          </reference>
          <reference field="37" count="1" selected="0">
            <x v="13"/>
          </reference>
        </references>
      </pivotArea>
    </format>
    <format dxfId="115">
      <pivotArea dataOnly="0" labelOnly="1" outline="0" fieldPosition="0">
        <references count="6">
          <reference field="2" count="1" selected="0">
            <x v="687"/>
          </reference>
          <reference field="9" count="1" selected="0">
            <x v="44"/>
          </reference>
          <reference field="10" count="1">
            <x v="138"/>
          </reference>
          <reference field="13" count="1" selected="0">
            <x v="10"/>
          </reference>
          <reference field="14" count="1" selected="0">
            <x v="131"/>
          </reference>
          <reference field="37" count="1" selected="0">
            <x v="88"/>
          </reference>
        </references>
      </pivotArea>
    </format>
    <format dxfId="114">
      <pivotArea dataOnly="0" labelOnly="1" outline="0" fieldPosition="0">
        <references count="6">
          <reference field="2" count="1" selected="0">
            <x v="550"/>
          </reference>
          <reference field="9" count="1" selected="0">
            <x v="65"/>
          </reference>
          <reference field="10" count="1">
            <x v="137"/>
          </reference>
          <reference field="13" count="1" selected="0">
            <x v="12"/>
          </reference>
          <reference field="14" count="1" selected="0">
            <x v="50"/>
          </reference>
          <reference field="37" count="1" selected="0">
            <x v="24"/>
          </reference>
        </references>
      </pivotArea>
    </format>
    <format dxfId="113">
      <pivotArea dataOnly="0" labelOnly="1" outline="0" fieldPosition="0">
        <references count="6">
          <reference field="2" count="1" selected="0">
            <x v="154"/>
          </reference>
          <reference field="9" count="1" selected="0">
            <x v="62"/>
          </reference>
          <reference field="10" count="1">
            <x v="134"/>
          </reference>
          <reference field="13" count="1" selected="0">
            <x v="8"/>
          </reference>
          <reference field="14" count="1" selected="0">
            <x v="306"/>
          </reference>
          <reference field="37" count="1" selected="0">
            <x v="60"/>
          </reference>
        </references>
      </pivotArea>
    </format>
    <format dxfId="112">
      <pivotArea dataOnly="0" labelOnly="1" outline="0" fieldPosition="0">
        <references count="6">
          <reference field="2" count="1" selected="0">
            <x v="381"/>
          </reference>
          <reference field="9" count="1" selected="0">
            <x v="56"/>
          </reference>
          <reference field="10" count="1">
            <x v="37"/>
          </reference>
          <reference field="13" count="1" selected="0">
            <x v="8"/>
          </reference>
          <reference field="14" count="1" selected="0">
            <x v="97"/>
          </reference>
          <reference field="37" count="1" selected="0">
            <x v="106"/>
          </reference>
        </references>
      </pivotArea>
    </format>
    <format dxfId="111">
      <pivotArea dataOnly="0" labelOnly="1" outline="0" fieldPosition="0">
        <references count="6">
          <reference field="2" count="1" selected="0">
            <x v="697"/>
          </reference>
          <reference field="9" count="1" selected="0">
            <x v="56"/>
          </reference>
          <reference field="10" count="1">
            <x v="61"/>
          </reference>
          <reference field="13" count="1" selected="0">
            <x v="8"/>
          </reference>
          <reference field="14" count="1" selected="0">
            <x v="24"/>
          </reference>
          <reference field="37" count="1" selected="0">
            <x v="109"/>
          </reference>
        </references>
      </pivotArea>
    </format>
    <format dxfId="110">
      <pivotArea dataOnly="0" labelOnly="1" outline="0" fieldPosition="0">
        <references count="6">
          <reference field="2" count="1" selected="0">
            <x v="383"/>
          </reference>
          <reference field="9" count="1" selected="0">
            <x v="56"/>
          </reference>
          <reference field="10" count="1">
            <x v="37"/>
          </reference>
          <reference field="13" count="1" selected="0">
            <x v="8"/>
          </reference>
          <reference field="14" count="1" selected="0">
            <x v="52"/>
          </reference>
          <reference field="37" count="1" selected="0">
            <x v="118"/>
          </reference>
        </references>
      </pivotArea>
    </format>
    <format dxfId="109">
      <pivotArea dataOnly="0" labelOnly="1" outline="0" fieldPosition="0">
        <references count="6">
          <reference field="2" count="1" selected="0">
            <x v="59"/>
          </reference>
          <reference field="9" count="1" selected="0">
            <x v="56"/>
          </reference>
          <reference field="10" count="1">
            <x v="38"/>
          </reference>
          <reference field="13" count="1" selected="0">
            <x v="8"/>
          </reference>
          <reference field="14" count="1" selected="0">
            <x v="51"/>
          </reference>
          <reference field="37" count="1" selected="0">
            <x v="127"/>
          </reference>
        </references>
      </pivotArea>
    </format>
    <format dxfId="108">
      <pivotArea dataOnly="0" labelOnly="1" outline="0" fieldPosition="0">
        <references count="6">
          <reference field="2" count="1" selected="0">
            <x v="428"/>
          </reference>
          <reference field="9" count="1" selected="0">
            <x v="56"/>
          </reference>
          <reference field="10" count="1">
            <x v="38"/>
          </reference>
          <reference field="13" count="1" selected="0">
            <x v="8"/>
          </reference>
          <reference field="14" count="1" selected="0">
            <x v="86"/>
          </reference>
          <reference field="37" count="1" selected="0">
            <x v="128"/>
          </reference>
        </references>
      </pivotArea>
    </format>
    <format dxfId="107">
      <pivotArea dataOnly="0" labelOnly="1" outline="0" fieldPosition="0">
        <references count="6">
          <reference field="2" count="1" selected="0">
            <x v="429"/>
          </reference>
          <reference field="9" count="1" selected="0">
            <x v="56"/>
          </reference>
          <reference field="10" count="1">
            <x v="46"/>
          </reference>
          <reference field="13" count="1" selected="0">
            <x v="8"/>
          </reference>
          <reference field="14" count="1" selected="0">
            <x v="164"/>
          </reference>
          <reference field="37" count="1" selected="0">
            <x v="132"/>
          </reference>
        </references>
      </pivotArea>
    </format>
    <format dxfId="106">
      <pivotArea dataOnly="0" labelOnly="1" outline="0" fieldPosition="0">
        <references count="6">
          <reference field="2" count="1" selected="0">
            <x v="531"/>
          </reference>
          <reference field="9" count="1" selected="0">
            <x v="59"/>
          </reference>
          <reference field="10" count="1">
            <x v="244"/>
          </reference>
          <reference field="13" count="1" selected="0">
            <x v="7"/>
          </reference>
          <reference field="14" count="1" selected="0">
            <x v="13"/>
          </reference>
          <reference field="37" count="1" selected="0">
            <x v="16"/>
          </reference>
        </references>
      </pivotArea>
    </format>
    <format dxfId="105">
      <pivotArea dataOnly="0" labelOnly="1" outline="0" fieldPosition="0">
        <references count="6">
          <reference field="2" count="1" selected="0">
            <x v="532"/>
          </reference>
          <reference field="9" count="1" selected="0">
            <x v="51"/>
          </reference>
          <reference field="10" count="1">
            <x v="252"/>
          </reference>
          <reference field="13" count="1" selected="0">
            <x v="7"/>
          </reference>
          <reference field="14" count="1" selected="0">
            <x v="382"/>
          </reference>
          <reference field="37" count="1" selected="0">
            <x v="16"/>
          </reference>
        </references>
      </pivotArea>
    </format>
    <format dxfId="104">
      <pivotArea dataOnly="0" labelOnly="1" outline="0" fieldPosition="0">
        <references count="6">
          <reference field="2" count="1" selected="0">
            <x v="176"/>
          </reference>
          <reference field="9" count="1" selected="0">
            <x v="59"/>
          </reference>
          <reference field="10" count="1">
            <x v="221"/>
          </reference>
          <reference field="13" count="1" selected="0">
            <x v="7"/>
          </reference>
          <reference field="14" count="1" selected="0">
            <x v="49"/>
          </reference>
          <reference field="37" count="1" selected="0">
            <x v="24"/>
          </reference>
        </references>
      </pivotArea>
    </format>
    <format dxfId="103">
      <pivotArea dataOnly="0" labelOnly="1" outline="0" fieldPosition="0">
        <references count="6">
          <reference field="2" count="1" selected="0">
            <x v="0"/>
          </reference>
          <reference field="9" count="1" selected="0">
            <x v="38"/>
          </reference>
          <reference field="10" count="1">
            <x v="54"/>
          </reference>
          <reference field="13" count="1" selected="0">
            <x v="16"/>
          </reference>
          <reference field="14" count="1" selected="0">
            <x v="345"/>
          </reference>
          <reference field="37" count="1" selected="0">
            <x v="58"/>
          </reference>
        </references>
      </pivotArea>
    </format>
    <format dxfId="102">
      <pivotArea dataOnly="0" labelOnly="1" outline="0" fieldPosition="0">
        <references count="6">
          <reference field="2" count="1" selected="0">
            <x v="54"/>
          </reference>
          <reference field="9" count="1" selected="0">
            <x v="38"/>
          </reference>
          <reference field="10" count="1">
            <x v="53"/>
          </reference>
          <reference field="13" count="1" selected="0">
            <x v="16"/>
          </reference>
          <reference field="14" count="1" selected="0">
            <x v="345"/>
          </reference>
          <reference field="37" count="1" selected="0">
            <x v="103"/>
          </reference>
        </references>
      </pivotArea>
    </format>
    <format dxfId="101">
      <pivotArea dataOnly="0" labelOnly="1" outline="0" fieldPosition="0">
        <references count="6">
          <reference field="2" count="1" selected="0">
            <x v="53"/>
          </reference>
          <reference field="9" count="1" selected="0">
            <x v="38"/>
          </reference>
          <reference field="10" count="1">
            <x v="53"/>
          </reference>
          <reference field="13" count="1" selected="0">
            <x v="16"/>
          </reference>
          <reference field="14" count="1" selected="0">
            <x v="345"/>
          </reference>
          <reference field="37" count="1" selected="0">
            <x v="104"/>
          </reference>
        </references>
      </pivotArea>
    </format>
    <format dxfId="100">
      <pivotArea dataOnly="0" labelOnly="1" outline="0" fieldPosition="0">
        <references count="6">
          <reference field="2" count="1" selected="0">
            <x v="5"/>
          </reference>
          <reference field="9" count="1" selected="0">
            <x v="38"/>
          </reference>
          <reference field="10" count="1">
            <x v="54"/>
          </reference>
          <reference field="13" count="1" selected="0">
            <x v="16"/>
          </reference>
          <reference field="14" count="1" selected="0">
            <x v="345"/>
          </reference>
          <reference field="37" count="1" selected="0">
            <x v="105"/>
          </reference>
        </references>
      </pivotArea>
    </format>
    <format dxfId="99">
      <pivotArea dataOnly="0" labelOnly="1" outline="0" fieldPosition="0">
        <references count="6">
          <reference field="2" count="1" selected="0">
            <x v="52"/>
          </reference>
          <reference field="9" count="1" selected="0">
            <x v="38"/>
          </reference>
          <reference field="10" count="1">
            <x v="54"/>
          </reference>
          <reference field="13" count="1" selected="0">
            <x v="16"/>
          </reference>
          <reference field="14" count="1" selected="0">
            <x v="345"/>
          </reference>
          <reference field="37" count="1" selected="0">
            <x v="107"/>
          </reference>
        </references>
      </pivotArea>
    </format>
    <format dxfId="98">
      <pivotArea dataOnly="0" labelOnly="1" outline="0" fieldPosition="0">
        <references count="6">
          <reference field="2" count="1" selected="0">
            <x v="47"/>
          </reference>
          <reference field="9" count="1" selected="0">
            <x v="38"/>
          </reference>
          <reference field="10" count="1">
            <x v="54"/>
          </reference>
          <reference field="13" count="1" selected="0">
            <x v="16"/>
          </reference>
          <reference field="14" count="1" selected="0">
            <x v="345"/>
          </reference>
          <reference field="37" count="1" selected="0">
            <x v="109"/>
          </reference>
        </references>
      </pivotArea>
    </format>
    <format dxfId="97">
      <pivotArea dataOnly="0" labelOnly="1" outline="0" fieldPosition="0">
        <references count="6">
          <reference field="2" count="1" selected="0">
            <x v="48"/>
          </reference>
          <reference field="9" count="1" selected="0">
            <x v="38"/>
          </reference>
          <reference field="10" count="1">
            <x v="54"/>
          </reference>
          <reference field="13" count="1" selected="0">
            <x v="16"/>
          </reference>
          <reference field="14" count="1" selected="0">
            <x v="345"/>
          </reference>
          <reference field="37" count="1" selected="0">
            <x v="109"/>
          </reference>
        </references>
      </pivotArea>
    </format>
    <format dxfId="96">
      <pivotArea dataOnly="0" labelOnly="1" outline="0" fieldPosition="0">
        <references count="6">
          <reference field="2" count="1" selected="0">
            <x v="6"/>
          </reference>
          <reference field="9" count="1" selected="0">
            <x v="38"/>
          </reference>
          <reference field="10" count="1">
            <x v="48"/>
          </reference>
          <reference field="13" count="1" selected="0">
            <x v="16"/>
          </reference>
          <reference field="14" count="1" selected="0">
            <x v="345"/>
          </reference>
          <reference field="37" count="1" selected="0">
            <x v="112"/>
          </reference>
        </references>
      </pivotArea>
    </format>
    <format dxfId="95">
      <pivotArea dataOnly="0" labelOnly="1" outline="0" fieldPosition="0">
        <references count="6">
          <reference field="2" count="1" selected="0">
            <x v="1"/>
          </reference>
          <reference field="9" count="1" selected="0">
            <x v="38"/>
          </reference>
          <reference field="10" count="1">
            <x v="58"/>
          </reference>
          <reference field="13" count="1" selected="0">
            <x v="16"/>
          </reference>
          <reference field="14" count="1" selected="0">
            <x v="345"/>
          </reference>
          <reference field="37" count="1" selected="0">
            <x v="113"/>
          </reference>
        </references>
      </pivotArea>
    </format>
    <format dxfId="94">
      <pivotArea dataOnly="0" labelOnly="1" outline="0" fieldPosition="0">
        <references count="6">
          <reference field="2" count="1" selected="0">
            <x v="2"/>
          </reference>
          <reference field="9" count="1" selected="0">
            <x v="38"/>
          </reference>
          <reference field="10" count="1">
            <x v="58"/>
          </reference>
          <reference field="13" count="1" selected="0">
            <x v="16"/>
          </reference>
          <reference field="14" count="1" selected="0">
            <x v="345"/>
          </reference>
          <reference field="37" count="1" selected="0">
            <x v="113"/>
          </reference>
        </references>
      </pivotArea>
    </format>
    <format dxfId="93">
      <pivotArea dataOnly="0" labelOnly="1" outline="0" fieldPosition="0">
        <references count="6">
          <reference field="2" count="1" selected="0">
            <x v="7"/>
          </reference>
          <reference field="9" count="1" selected="0">
            <x v="38"/>
          </reference>
          <reference field="10" count="1">
            <x v="51"/>
          </reference>
          <reference field="13" count="1" selected="0">
            <x v="16"/>
          </reference>
          <reference field="14" count="1" selected="0">
            <x v="345"/>
          </reference>
          <reference field="37" count="1" selected="0">
            <x v="113"/>
          </reference>
        </references>
      </pivotArea>
    </format>
    <format dxfId="92">
      <pivotArea dataOnly="0" labelOnly="1" outline="0" fieldPosition="0">
        <references count="6">
          <reference field="2" count="1" selected="0">
            <x v="51"/>
          </reference>
          <reference field="9" count="1" selected="0">
            <x v="38"/>
          </reference>
          <reference field="10" count="1">
            <x v="53"/>
          </reference>
          <reference field="13" count="1" selected="0">
            <x v="16"/>
          </reference>
          <reference field="14" count="1" selected="0">
            <x v="345"/>
          </reference>
          <reference field="37" count="1" selected="0">
            <x v="114"/>
          </reference>
        </references>
      </pivotArea>
    </format>
    <format dxfId="91">
      <pivotArea dataOnly="0" labelOnly="1" outline="0" fieldPosition="0">
        <references count="6">
          <reference field="2" count="1" selected="0">
            <x v="55"/>
          </reference>
          <reference field="9" count="1" selected="0">
            <x v="38"/>
          </reference>
          <reference field="10" count="1">
            <x v="85"/>
          </reference>
          <reference field="13" count="1" selected="0">
            <x v="16"/>
          </reference>
          <reference field="14" count="1" selected="0">
            <x v="345"/>
          </reference>
          <reference field="37" count="1" selected="0">
            <x v="115"/>
          </reference>
        </references>
      </pivotArea>
    </format>
    <format dxfId="90">
      <pivotArea dataOnly="0" labelOnly="1" outline="0" fieldPosition="0">
        <references count="6">
          <reference field="2" count="1" selected="0">
            <x v="3"/>
          </reference>
          <reference field="9" count="1" selected="0">
            <x v="38"/>
          </reference>
          <reference field="10" count="1">
            <x v="50"/>
          </reference>
          <reference field="13" count="1" selected="0">
            <x v="16"/>
          </reference>
          <reference field="14" count="1" selected="0">
            <x v="345"/>
          </reference>
          <reference field="37" count="1" selected="0">
            <x v="119"/>
          </reference>
        </references>
      </pivotArea>
    </format>
    <format dxfId="89">
      <pivotArea dataOnly="0" labelOnly="1" outline="0" fieldPosition="0">
        <references count="6">
          <reference field="2" count="1" selected="0">
            <x v="650"/>
          </reference>
          <reference field="9" count="1" selected="0">
            <x v="38"/>
          </reference>
          <reference field="10" count="1">
            <x v="68"/>
          </reference>
          <reference field="13" count="1" selected="0">
            <x v="16"/>
          </reference>
          <reference field="14" count="1" selected="0">
            <x v="345"/>
          </reference>
          <reference field="37" count="1" selected="0">
            <x v="119"/>
          </reference>
        </references>
      </pivotArea>
    </format>
    <format dxfId="88">
      <pivotArea dataOnly="0" labelOnly="1" outline="0" fieldPosition="0">
        <references count="6">
          <reference field="2" count="1" selected="0">
            <x v="651"/>
          </reference>
          <reference field="9" count="1" selected="0">
            <x v="38"/>
          </reference>
          <reference field="10" count="1">
            <x v="82"/>
          </reference>
          <reference field="13" count="1" selected="0">
            <x v="16"/>
          </reference>
          <reference field="14" count="1" selected="0">
            <x v="345"/>
          </reference>
          <reference field="37" count="1" selected="0">
            <x v="121"/>
          </reference>
        </references>
      </pivotArea>
    </format>
    <format dxfId="87">
      <pivotArea dataOnly="0" labelOnly="1" outline="0" fieldPosition="0">
        <references count="6">
          <reference field="2" count="1" selected="0">
            <x v="652"/>
          </reference>
          <reference field="9" count="1" selected="0">
            <x v="38"/>
          </reference>
          <reference field="10" count="1">
            <x v="82"/>
          </reference>
          <reference field="13" count="1" selected="0">
            <x v="16"/>
          </reference>
          <reference field="14" count="1" selected="0">
            <x v="345"/>
          </reference>
          <reference field="37" count="1" selected="0">
            <x v="121"/>
          </reference>
        </references>
      </pivotArea>
    </format>
    <format dxfId="86">
      <pivotArea dataOnly="0" labelOnly="1" outline="0" fieldPosition="0">
        <references count="6">
          <reference field="2" count="1" selected="0">
            <x v="654"/>
          </reference>
          <reference field="9" count="1" selected="0">
            <x v="38"/>
          </reference>
          <reference field="10" count="1">
            <x v="94"/>
          </reference>
          <reference field="13" count="1" selected="0">
            <x v="16"/>
          </reference>
          <reference field="14" count="1" selected="0">
            <x v="345"/>
          </reference>
          <reference field="37" count="1" selected="0">
            <x v="126"/>
          </reference>
        </references>
      </pivotArea>
    </format>
    <format dxfId="85">
      <pivotArea dataOnly="0" labelOnly="1" outline="0" fieldPosition="0">
        <references count="6">
          <reference field="2" count="1" selected="0">
            <x v="427"/>
          </reference>
          <reference field="9" count="1" selected="0">
            <x v="38"/>
          </reference>
          <reference field="10" count="1">
            <x v="66"/>
          </reference>
          <reference field="13" count="1" selected="0">
            <x v="16"/>
          </reference>
          <reference field="14" count="1" selected="0">
            <x v="345"/>
          </reference>
          <reference field="37" count="1" selected="0">
            <x v="130"/>
          </reference>
        </references>
      </pivotArea>
    </format>
    <format dxfId="84">
      <pivotArea dataOnly="0" labelOnly="1" outline="0" fieldPosition="0">
        <references count="6">
          <reference field="2" count="1" selected="0">
            <x v="655"/>
          </reference>
          <reference field="9" count="1" selected="0">
            <x v="38"/>
          </reference>
          <reference field="10" count="1">
            <x v="85"/>
          </reference>
          <reference field="13" count="1" selected="0">
            <x v="16"/>
          </reference>
          <reference field="14" count="1" selected="0">
            <x v="345"/>
          </reference>
          <reference field="37" count="1" selected="0">
            <x v="132"/>
          </reference>
        </references>
      </pivotArea>
    </format>
    <format dxfId="83">
      <pivotArea dataOnly="0" labelOnly="1" outline="0" fieldPosition="0">
        <references count="6">
          <reference field="2" count="1" selected="0">
            <x v="656"/>
          </reference>
          <reference field="9" count="1" selected="0">
            <x v="38"/>
          </reference>
          <reference field="10" count="1">
            <x v="72"/>
          </reference>
          <reference field="13" count="1" selected="0">
            <x v="16"/>
          </reference>
          <reference field="14" count="1" selected="0">
            <x v="345"/>
          </reference>
          <reference field="37" count="1" selected="0">
            <x v="132"/>
          </reference>
        </references>
      </pivotArea>
    </format>
    <format dxfId="82">
      <pivotArea dataOnly="0" labelOnly="1" outline="0" fieldPosition="0">
        <references count="6">
          <reference field="2" count="1" selected="0">
            <x v="657"/>
          </reference>
          <reference field="9" count="1" selected="0">
            <x v="38"/>
          </reference>
          <reference field="10" count="1">
            <x v="94"/>
          </reference>
          <reference field="13" count="1" selected="0">
            <x v="16"/>
          </reference>
          <reference field="14" count="1" selected="0">
            <x v="345"/>
          </reference>
          <reference field="37" count="1" selected="0">
            <x v="132"/>
          </reference>
        </references>
      </pivotArea>
    </format>
    <format dxfId="81">
      <pivotArea dataOnly="0" labelOnly="1" outline="0" fieldPosition="0">
        <references count="6">
          <reference field="2" count="1" selected="0">
            <x v="44"/>
          </reference>
          <reference field="9" count="1" selected="0">
            <x v="63"/>
          </reference>
          <reference field="10" count="1">
            <x v="50"/>
          </reference>
          <reference field="13" count="1" selected="0">
            <x v="17"/>
          </reference>
          <reference field="14" count="1" selected="0">
            <x v="226"/>
          </reference>
          <reference field="37" count="1" selected="0">
            <x v="112"/>
          </reference>
        </references>
      </pivotArea>
    </format>
    <format dxfId="80">
      <pivotArea dataOnly="0" labelOnly="1" outline="0" fieldPosition="0">
        <references count="6">
          <reference field="2" count="1" selected="0">
            <x v="8"/>
          </reference>
          <reference field="9" count="1" selected="0">
            <x v="63"/>
          </reference>
          <reference field="10" count="1">
            <x v="51"/>
          </reference>
          <reference field="13" count="1" selected="0">
            <x v="17"/>
          </reference>
          <reference field="14" count="1" selected="0">
            <x v="226"/>
          </reference>
          <reference field="37" count="1" selected="0">
            <x v="122"/>
          </reference>
        </references>
      </pivotArea>
    </format>
    <format dxfId="79">
      <pivotArea dataOnly="0" labelOnly="1" outline="0" fieldPosition="0">
        <references count="6">
          <reference field="2" count="1" selected="0">
            <x v="9"/>
          </reference>
          <reference field="9" count="1" selected="0">
            <x v="63"/>
          </reference>
          <reference field="10" count="1">
            <x v="51"/>
          </reference>
          <reference field="13" count="1" selected="0">
            <x v="17"/>
          </reference>
          <reference field="14" count="1" selected="0">
            <x v="226"/>
          </reference>
          <reference field="37" count="1" selected="0">
            <x v="123"/>
          </reference>
        </references>
      </pivotArea>
    </format>
    <format dxfId="78">
      <pivotArea dataOnly="0" labelOnly="1" outline="0" fieldPosition="0">
        <references count="6">
          <reference field="2" count="1" selected="0">
            <x v="10"/>
          </reference>
          <reference field="9" count="1" selected="0">
            <x v="63"/>
          </reference>
          <reference field="10" count="1">
            <x v="51"/>
          </reference>
          <reference field="13" count="1" selected="0">
            <x v="17"/>
          </reference>
          <reference field="14" count="1" selected="0">
            <x v="226"/>
          </reference>
          <reference field="37" count="1" selected="0">
            <x v="124"/>
          </reference>
        </references>
      </pivotArea>
    </format>
    <format dxfId="77">
      <pivotArea dataOnly="0" labelOnly="1" outline="0" fieldPosition="0">
        <references count="6">
          <reference field="2" count="1" selected="0">
            <x v="11"/>
          </reference>
          <reference field="9" count="1" selected="0">
            <x v="63"/>
          </reference>
          <reference field="10" count="1">
            <x v="51"/>
          </reference>
          <reference field="13" count="1" selected="0">
            <x v="17"/>
          </reference>
          <reference field="14" count="1" selected="0">
            <x v="226"/>
          </reference>
          <reference field="37" count="1" selected="0">
            <x v="125"/>
          </reference>
        </references>
      </pivotArea>
    </format>
    <format dxfId="76">
      <pivotArea dataOnly="0" labelOnly="1" outline="0" fieldPosition="0">
        <references count="6">
          <reference field="2" count="1" selected="0">
            <x v="12"/>
          </reference>
          <reference field="9" count="1" selected="0">
            <x v="63"/>
          </reference>
          <reference field="10" count="1">
            <x v="51"/>
          </reference>
          <reference field="13" count="1" selected="0">
            <x v="17"/>
          </reference>
          <reference field="14" count="1" selected="0">
            <x v="226"/>
          </reference>
          <reference field="37" count="1" selected="0">
            <x v="126"/>
          </reference>
        </references>
      </pivotArea>
    </format>
    <format dxfId="75">
      <pivotArea dataOnly="0" labelOnly="1" outline="0" fieldPosition="0">
        <references count="6">
          <reference field="2" count="1" selected="0">
            <x v="422"/>
          </reference>
          <reference field="9" count="1" selected="0">
            <x v="61"/>
          </reference>
          <reference field="10" count="1">
            <x v="24"/>
          </reference>
          <reference field="13" count="1" selected="0">
            <x v="19"/>
          </reference>
          <reference field="14" count="1" selected="0">
            <x v="329"/>
          </reference>
          <reference field="37" count="1" selected="0">
            <x v="90"/>
          </reference>
        </references>
      </pivotArea>
    </format>
    <format dxfId="74">
      <pivotArea dataOnly="0" labelOnly="1" outline="0" fieldPosition="0">
        <references count="6">
          <reference field="2" count="1" selected="0">
            <x v="34"/>
          </reference>
          <reference field="9" count="1" selected="0">
            <x v="61"/>
          </reference>
          <reference field="10" count="1">
            <x v="29"/>
          </reference>
          <reference field="13" count="1" selected="0">
            <x v="19"/>
          </reference>
          <reference field="14" count="1" selected="0">
            <x v="329"/>
          </reference>
          <reference field="37" count="1" selected="0">
            <x v="98"/>
          </reference>
        </references>
      </pivotArea>
    </format>
    <format dxfId="73">
      <pivotArea dataOnly="0" labelOnly="1" outline="0" fieldPosition="0">
        <references count="6">
          <reference field="2" count="1" selected="0">
            <x v="35"/>
          </reference>
          <reference field="9" count="1" selected="0">
            <x v="61"/>
          </reference>
          <reference field="10" count="1">
            <x v="29"/>
          </reference>
          <reference field="13" count="1" selected="0">
            <x v="19"/>
          </reference>
          <reference field="14" count="1" selected="0">
            <x v="329"/>
          </reference>
          <reference field="37" count="1" selected="0">
            <x v="105"/>
          </reference>
        </references>
      </pivotArea>
    </format>
    <format dxfId="72">
      <pivotArea dataOnly="0" labelOnly="1" outline="0" fieldPosition="0">
        <references count="6">
          <reference field="2" count="1" selected="0">
            <x v="36"/>
          </reference>
          <reference field="9" count="1" selected="0">
            <x v="61"/>
          </reference>
          <reference field="10" count="1">
            <x v="29"/>
          </reference>
          <reference field="13" count="1" selected="0">
            <x v="19"/>
          </reference>
          <reference field="14" count="1" selected="0">
            <x v="329"/>
          </reference>
          <reference field="37" count="1" selected="0">
            <x v="105"/>
          </reference>
        </references>
      </pivotArea>
    </format>
    <format dxfId="71">
      <pivotArea dataOnly="0" labelOnly="1" outline="0" fieldPosition="0">
        <references count="6">
          <reference field="2" count="1" selected="0">
            <x v="37"/>
          </reference>
          <reference field="9" count="1" selected="0">
            <x v="61"/>
          </reference>
          <reference field="10" count="1">
            <x v="29"/>
          </reference>
          <reference field="13" count="1" selected="0">
            <x v="19"/>
          </reference>
          <reference field="14" count="1" selected="0">
            <x v="329"/>
          </reference>
          <reference field="37" count="1" selected="0">
            <x v="109"/>
          </reference>
        </references>
      </pivotArea>
    </format>
    <format dxfId="70">
      <pivotArea dataOnly="0" labelOnly="1" outline="0" fieldPosition="0">
        <references count="6">
          <reference field="2" count="1" selected="0">
            <x v="56"/>
          </reference>
          <reference field="9" count="1" selected="0">
            <x v="61"/>
          </reference>
          <reference field="10" count="1">
            <x v="23"/>
          </reference>
          <reference field="13" count="1" selected="0">
            <x v="19"/>
          </reference>
          <reference field="14" count="1" selected="0">
            <x v="329"/>
          </reference>
          <reference field="37" count="1" selected="0">
            <x v="114"/>
          </reference>
        </references>
      </pivotArea>
    </format>
    <format dxfId="69">
      <pivotArea dataOnly="0" labelOnly="1" outline="0" fieldPosition="0">
        <references count="6">
          <reference field="2" count="1" selected="0">
            <x v="382"/>
          </reference>
          <reference field="9" count="1" selected="0">
            <x v="61"/>
          </reference>
          <reference field="10" count="1">
            <x v="26"/>
          </reference>
          <reference field="13" count="1" selected="0">
            <x v="19"/>
          </reference>
          <reference field="14" count="1" selected="0">
            <x v="329"/>
          </reference>
          <reference field="37" count="1" selected="0">
            <x v="118"/>
          </reference>
        </references>
      </pivotArea>
    </format>
    <format dxfId="68">
      <pivotArea dataOnly="0" labelOnly="1" outline="0" fieldPosition="0">
        <references count="6">
          <reference field="2" count="1" selected="0">
            <x v="58"/>
          </reference>
          <reference field="9" count="1" selected="0">
            <x v="61"/>
          </reference>
          <reference field="10" count="1">
            <x v="23"/>
          </reference>
          <reference field="13" count="1" selected="0">
            <x v="19"/>
          </reference>
          <reference field="14" count="1" selected="0">
            <x v="329"/>
          </reference>
          <reference field="37" count="1" selected="0">
            <x v="125"/>
          </reference>
        </references>
      </pivotArea>
    </format>
    <format dxfId="67">
      <pivotArea dataOnly="0" labelOnly="1" outline="0" fieldPosition="0">
        <references count="6">
          <reference field="2" count="1" selected="0">
            <x v="704"/>
          </reference>
          <reference field="9" count="1" selected="0">
            <x v="83"/>
          </reference>
          <reference field="10" count="1">
            <x v="378"/>
          </reference>
          <reference field="13" count="1" selected="0">
            <x v="18"/>
          </reference>
          <reference field="14" count="1" selected="0">
            <x v="384"/>
          </reference>
          <reference field="37" count="1" selected="0">
            <x v="0"/>
          </reference>
        </references>
      </pivotArea>
    </format>
    <format dxfId="66">
      <pivotArea dataOnly="0" labelOnly="1" outline="0" axis="axisValues" fieldPosition="0"/>
    </format>
    <format dxfId="65">
      <pivotArea dataOnly="0" labelOnly="1" outline="0" fieldPosition="0">
        <references count="1">
          <reference field="13" count="14">
            <x v="0"/>
            <x v="1"/>
            <x v="2"/>
            <x v="3"/>
            <x v="4"/>
            <x v="6"/>
            <x v="7"/>
            <x v="8"/>
            <x v="10"/>
            <x v="12"/>
            <x v="16"/>
            <x v="17"/>
            <x v="18"/>
            <x v="19"/>
          </reference>
        </references>
      </pivotArea>
    </format>
    <format dxfId="64">
      <pivotArea dataOnly="0" labelOnly="1" outline="0" fieldPosition="0">
        <references count="3">
          <reference field="2" count="1">
            <x v="461"/>
          </reference>
          <reference field="13" count="1" selected="0">
            <x v="3"/>
          </reference>
          <reference field="37" count="1" selected="0">
            <x v="3"/>
          </reference>
        </references>
      </pivotArea>
    </format>
    <format dxfId="63">
      <pivotArea dataOnly="0" labelOnly="1" outline="0" fieldPosition="0">
        <references count="3">
          <reference field="2" count="1">
            <x v="461"/>
          </reference>
          <reference field="13" count="1" selected="0">
            <x v="3"/>
          </reference>
          <reference field="37" count="1" selected="0">
            <x v="3"/>
          </reference>
        </references>
      </pivotArea>
    </format>
    <format dxfId="62">
      <pivotArea dataOnly="0" labelOnly="1" outline="0" fieldPosition="0">
        <references count="3">
          <reference field="2" count="1">
            <x v="629"/>
          </reference>
          <reference field="13" count="1" selected="0">
            <x v="3"/>
          </reference>
          <reference field="37" count="1" selected="0">
            <x v="7"/>
          </reference>
        </references>
      </pivotArea>
    </format>
    <format dxfId="61">
      <pivotArea dataOnly="0" labelOnly="1" outline="0" fieldPosition="0">
        <references count="3">
          <reference field="2" count="1">
            <x v="629"/>
          </reference>
          <reference field="13" count="1" selected="0">
            <x v="3"/>
          </reference>
          <reference field="37" count="1" selected="0">
            <x v="7"/>
          </reference>
        </references>
      </pivotArea>
    </format>
    <format dxfId="60">
      <pivotArea dataOnly="0" labelOnly="1" outline="0" fieldPosition="0">
        <references count="4">
          <reference field="2" count="1" selected="0">
            <x v="60"/>
          </reference>
          <reference field="13" count="1" selected="0">
            <x v="6"/>
          </reference>
          <reference field="14" count="1">
            <x v="100"/>
          </reference>
          <reference field="37" count="1" selected="0">
            <x v="76"/>
          </reference>
        </references>
      </pivotArea>
    </format>
    <format dxfId="59">
      <pivotArea dataOnly="0" labelOnly="1" outline="0" fieldPosition="0">
        <references count="4">
          <reference field="2" count="1" selected="0">
            <x v="60"/>
          </reference>
          <reference field="13" count="1" selected="0">
            <x v="6"/>
          </reference>
          <reference field="14" count="1">
            <x v="100"/>
          </reference>
          <reference field="37" count="1" selected="0">
            <x v="76"/>
          </reference>
        </references>
      </pivotArea>
    </format>
    <format dxfId="58">
      <pivotArea dataOnly="0" labelOnly="1" outline="0" fieldPosition="0">
        <references count="4">
          <reference field="2" count="1" selected="0">
            <x v="416"/>
          </reference>
          <reference field="13" count="1" selected="0">
            <x v="6"/>
          </reference>
          <reference field="14" count="1">
            <x v="98"/>
          </reference>
          <reference field="37" count="1" selected="0">
            <x v="84"/>
          </reference>
        </references>
      </pivotArea>
    </format>
    <format dxfId="57">
      <pivotArea dataOnly="0" labelOnly="1" outline="0" fieldPosition="0">
        <references count="4">
          <reference field="2" count="1" selected="0">
            <x v="416"/>
          </reference>
          <reference field="13" count="1" selected="0">
            <x v="6"/>
          </reference>
          <reference field="14" count="1">
            <x v="98"/>
          </reference>
          <reference field="37" count="1" selected="0">
            <x v="84"/>
          </reference>
        </references>
      </pivotArea>
    </format>
    <format dxfId="56">
      <pivotArea dataOnly="0" labelOnly="1" outline="0" fieldPosition="0">
        <references count="4">
          <reference field="2" count="1" selected="0">
            <x v="430"/>
          </reference>
          <reference field="13" count="1" selected="0">
            <x v="6"/>
          </reference>
          <reference field="14" count="1">
            <x v="99"/>
          </reference>
          <reference field="37" count="1" selected="0">
            <x v="133"/>
          </reference>
        </references>
      </pivotArea>
    </format>
    <format dxfId="55">
      <pivotArea dataOnly="0" labelOnly="1" outline="0" fieldPosition="0">
        <references count="4">
          <reference field="2" count="1" selected="0">
            <x v="430"/>
          </reference>
          <reference field="13" count="1" selected="0">
            <x v="6"/>
          </reference>
          <reference field="14" count="1">
            <x v="99"/>
          </reference>
          <reference field="37" count="1" selected="0">
            <x v="133"/>
          </reference>
        </references>
      </pivotArea>
    </format>
    <format dxfId="54">
      <pivotArea dataOnly="0" labelOnly="1" outline="0" fieldPosition="0">
        <references count="4">
          <reference field="2" count="1" selected="0">
            <x v="507"/>
          </reference>
          <reference field="13" count="1" selected="0">
            <x v="6"/>
          </reference>
          <reference field="14" count="1">
            <x v="102"/>
          </reference>
          <reference field="37" count="1" selected="0">
            <x v="60"/>
          </reference>
        </references>
      </pivotArea>
    </format>
    <format dxfId="53">
      <pivotArea dataOnly="0" labelOnly="1" outline="0" fieldPosition="0">
        <references count="4">
          <reference field="2" count="1" selected="0">
            <x v="507"/>
          </reference>
          <reference field="13" count="1" selected="0">
            <x v="6"/>
          </reference>
          <reference field="14" count="1">
            <x v="102"/>
          </reference>
          <reference field="37" count="1" selected="0">
            <x v="60"/>
          </reference>
        </references>
      </pivotArea>
    </format>
    <format dxfId="52">
      <pivotArea dataOnly="0" labelOnly="1" outline="0" fieldPosition="0">
        <references count="1">
          <reference field="6" count="0"/>
        </references>
      </pivotArea>
    </format>
    <format dxfId="51">
      <pivotArea dataOnly="0" labelOnly="1" outline="0" fieldPosition="0">
        <references count="1">
          <reference field="13" count="0"/>
        </references>
      </pivotArea>
    </format>
    <format dxfId="50">
      <pivotArea dataOnly="0" labelOnly="1" outline="0" fieldPosition="0">
        <references count="5">
          <reference field="2" count="1" selected="0">
            <x v="507"/>
          </reference>
          <reference field="6" count="1" selected="0">
            <x v="79"/>
          </reference>
          <reference field="13" count="1" selected="0">
            <x v="6"/>
          </reference>
          <reference field="14" count="1">
            <x v="102"/>
          </reference>
          <reference field="37" count="1" selected="0">
            <x v="61"/>
          </reference>
        </references>
      </pivotArea>
    </format>
    <format dxfId="49">
      <pivotArea dataOnly="0" labelOnly="1" outline="0" fieldPosition="0">
        <references count="5">
          <reference field="2" count="1" selected="0">
            <x v="507"/>
          </reference>
          <reference field="6" count="1" selected="0">
            <x v="79"/>
          </reference>
          <reference field="13" count="1" selected="0">
            <x v="6"/>
          </reference>
          <reference field="14" count="1">
            <x v="102"/>
          </reference>
          <reference field="37" count="1" selected="0">
            <x v="61"/>
          </reference>
        </references>
      </pivotArea>
    </format>
    <format dxfId="48">
      <pivotArea dataOnly="0" labelOnly="1" outline="0" fieldPosition="0">
        <references count="5">
          <reference field="2" count="1" selected="0">
            <x v="416"/>
          </reference>
          <reference field="6" count="1" selected="0">
            <x v="136"/>
          </reference>
          <reference field="13" count="1" selected="0">
            <x v="6"/>
          </reference>
          <reference field="14" count="1">
            <x v="98"/>
          </reference>
          <reference field="37" count="1" selected="0">
            <x v="99"/>
          </reference>
        </references>
      </pivotArea>
    </format>
    <format dxfId="47">
      <pivotArea dataOnly="0" labelOnly="1" outline="0" fieldPosition="0">
        <references count="5">
          <reference field="2" count="1" selected="0">
            <x v="416"/>
          </reference>
          <reference field="6" count="1" selected="0">
            <x v="136"/>
          </reference>
          <reference field="13" count="1" selected="0">
            <x v="6"/>
          </reference>
          <reference field="14" count="1">
            <x v="98"/>
          </reference>
          <reference field="37" count="1" selected="0">
            <x v="99"/>
          </reference>
        </references>
      </pivotArea>
    </format>
    <format dxfId="46">
      <pivotArea outline="0" fieldPosition="0">
        <references count="1">
          <reference field="4294967294" count="1">
            <x v="0"/>
          </reference>
        </references>
      </pivotArea>
    </format>
    <format dxfId="45">
      <pivotArea dataOnly="0" labelOnly="1" outline="0" fieldPosition="0">
        <references count="4">
          <reference field="2" count="1">
            <x v="218"/>
          </reference>
          <reference field="6" count="1" selected="0">
            <x v="108"/>
          </reference>
          <reference field="13" count="1" selected="0">
            <x v="6"/>
          </reference>
          <reference field="37" count="1" selected="0">
            <x v="25"/>
          </reference>
        </references>
      </pivotArea>
    </format>
    <format dxfId="44">
      <pivotArea dataOnly="0" labelOnly="1" outline="0" fieldPosition="0">
        <references count="4">
          <reference field="2" count="1">
            <x v="176"/>
          </reference>
          <reference field="6" count="1" selected="0">
            <x v="210"/>
          </reference>
          <reference field="13" count="1" selected="0">
            <x v="6"/>
          </reference>
          <reference field="37" count="1" selected="0">
            <x v="25"/>
          </reference>
        </references>
      </pivotArea>
    </format>
    <format dxfId="43">
      <pivotArea dataOnly="0" labelOnly="1" outline="0" fieldPosition="0">
        <references count="4">
          <reference field="2" count="1">
            <x v="317"/>
          </reference>
          <reference field="6" count="1" selected="0">
            <x v="84"/>
          </reference>
          <reference field="13" count="1" selected="0">
            <x v="6"/>
          </reference>
          <reference field="37" count="1" selected="0">
            <x v="36"/>
          </reference>
        </references>
      </pivotArea>
    </format>
    <format dxfId="42">
      <pivotArea dataOnly="0" labelOnly="1" outline="0" fieldPosition="0">
        <references count="4">
          <reference field="2" count="1">
            <x v="343"/>
          </reference>
          <reference field="6" count="1" selected="0">
            <x v="154"/>
          </reference>
          <reference field="13" count="1" selected="0">
            <x v="6"/>
          </reference>
          <reference field="37" count="1" selected="0">
            <x v="39"/>
          </reference>
        </references>
      </pivotArea>
    </format>
    <format dxfId="41">
      <pivotArea dataOnly="0" labelOnly="1" outline="0" fieldPosition="0">
        <references count="4">
          <reference field="2" count="1">
            <x v="81"/>
          </reference>
          <reference field="6" count="1" selected="0">
            <x v="146"/>
          </reference>
          <reference field="13" count="1" selected="0">
            <x v="6"/>
          </reference>
          <reference field="37" count="1" selected="0">
            <x v="42"/>
          </reference>
        </references>
      </pivotArea>
    </format>
    <format dxfId="40">
      <pivotArea dataOnly="0" labelOnly="1" outline="0" fieldPosition="0">
        <references count="4">
          <reference field="2" count="1">
            <x v="440"/>
          </reference>
          <reference field="6" count="1" selected="0">
            <x v="46"/>
          </reference>
          <reference field="13" count="1" selected="0">
            <x v="6"/>
          </reference>
          <reference field="37" count="1" selected="0">
            <x v="45"/>
          </reference>
        </references>
      </pivotArea>
    </format>
    <format dxfId="39">
      <pivotArea dataOnly="0" labelOnly="1" outline="0" fieldPosition="0">
        <references count="4">
          <reference field="2" count="1">
            <x v="623"/>
          </reference>
          <reference field="6" count="1" selected="0">
            <x v="43"/>
          </reference>
          <reference field="13" count="1" selected="0">
            <x v="6"/>
          </reference>
          <reference field="37" count="1" selected="0">
            <x v="48"/>
          </reference>
        </references>
      </pivotArea>
    </format>
    <format dxfId="38">
      <pivotArea dataOnly="0" labelOnly="1" outline="0" fieldPosition="0">
        <references count="4">
          <reference field="2" count="1">
            <x v="409"/>
          </reference>
          <reference field="6" count="1" selected="0">
            <x v="207"/>
          </reference>
          <reference field="13" count="1" selected="0">
            <x v="6"/>
          </reference>
          <reference field="37" count="1" selected="0">
            <x v="48"/>
          </reference>
        </references>
      </pivotArea>
    </format>
    <format dxfId="37">
      <pivotArea dataOnly="0" labelOnly="1" outline="0" fieldPosition="0">
        <references count="4">
          <reference field="2" count="1">
            <x v="471"/>
          </reference>
          <reference field="6" count="1" selected="0">
            <x v="140"/>
          </reference>
          <reference field="13" count="1" selected="0">
            <x v="6"/>
          </reference>
          <reference field="37" count="1" selected="0">
            <x v="51"/>
          </reference>
        </references>
      </pivotArea>
    </format>
    <format dxfId="36">
      <pivotArea dataOnly="0" labelOnly="1" outline="0" fieldPosition="0">
        <references count="4">
          <reference field="2" count="1">
            <x v="507"/>
          </reference>
          <reference field="6" count="1" selected="0">
            <x v="79"/>
          </reference>
          <reference field="13" count="1" selected="0">
            <x v="6"/>
          </reference>
          <reference field="37" count="1" selected="0">
            <x v="61"/>
          </reference>
        </references>
      </pivotArea>
    </format>
    <format dxfId="35">
      <pivotArea dataOnly="0" labelOnly="1" outline="0" fieldPosition="0">
        <references count="4">
          <reference field="2" count="1">
            <x v="510"/>
          </reference>
          <reference field="6" count="1" selected="0">
            <x v="130"/>
          </reference>
          <reference field="13" count="1" selected="0">
            <x v="6"/>
          </reference>
          <reference field="37" count="1" selected="0">
            <x v="82"/>
          </reference>
        </references>
      </pivotArea>
    </format>
    <format dxfId="34">
      <pivotArea dataOnly="0" labelOnly="1" outline="0" fieldPosition="0">
        <references count="4">
          <reference field="2" count="1">
            <x v="638"/>
          </reference>
          <reference field="6" count="1" selected="0">
            <x v="26"/>
          </reference>
          <reference field="13" count="1" selected="0">
            <x v="6"/>
          </reference>
          <reference field="37" count="1" selected="0">
            <x v="85"/>
          </reference>
        </references>
      </pivotArea>
    </format>
    <format dxfId="33">
      <pivotArea dataOnly="0" labelOnly="1" outline="0" fieldPosition="0">
        <references count="4">
          <reference field="2" count="1">
            <x v="595"/>
          </reference>
          <reference field="6" count="1" selected="0">
            <x v="94"/>
          </reference>
          <reference field="13" count="1" selected="0">
            <x v="3"/>
          </reference>
          <reference field="37" count="1" selected="0">
            <x v="39"/>
          </reference>
        </references>
      </pivotArea>
    </format>
    <format dxfId="32">
      <pivotArea dataOnly="0" labelOnly="1" outline="0" fieldPosition="0">
        <references count="4">
          <reference field="2" count="1">
            <x v="595"/>
          </reference>
          <reference field="6" count="1" selected="0">
            <x v="94"/>
          </reference>
          <reference field="13" count="1" selected="0">
            <x v="6"/>
          </reference>
          <reference field="37" count="1" selected="0">
            <x v="39"/>
          </reference>
        </references>
      </pivotArea>
    </format>
    <format dxfId="31">
      <pivotArea grandRow="1" outline="0" collapsedLevelsAreSubtotals="1" fieldPosition="0"/>
    </format>
    <format dxfId="30">
      <pivotArea outline="0" fieldPosition="0">
        <references count="7">
          <reference field="2" count="5" selected="0">
            <x v="690"/>
            <x v="763"/>
            <x v="765"/>
            <x v="782"/>
            <x v="874"/>
          </reference>
          <reference field="6" count="5" selected="0">
            <x v="137"/>
            <x v="151"/>
            <x v="156"/>
            <x v="363"/>
            <x v="497"/>
          </reference>
          <reference field="9" count="1" selected="0">
            <x v="57"/>
          </reference>
          <reference field="10" count="5" selected="0">
            <x v="83"/>
            <x v="106"/>
            <x v="109"/>
            <x v="398"/>
            <x v="414"/>
          </reference>
          <reference field="13" count="1" selected="0">
            <x v="4"/>
          </reference>
          <reference field="14" count="5" selected="0">
            <x v="489"/>
            <x v="490"/>
            <x v="491"/>
            <x v="492"/>
            <x v="493"/>
          </reference>
          <reference field="37" count="5" selected="0">
            <x v="112"/>
            <x v="173"/>
            <x v="177"/>
            <x v="179"/>
            <x v="189"/>
          </reference>
        </references>
      </pivotArea>
    </format>
    <format dxfId="29">
      <pivotArea dataOnly="0" labelOnly="1" outline="0" fieldPosition="0">
        <references count="4">
          <reference field="2" count="1">
            <x v="690"/>
          </reference>
          <reference field="6" count="1" selected="0">
            <x v="497"/>
          </reference>
          <reference field="13" count="1" selected="0">
            <x v="4"/>
          </reference>
          <reference field="37" count="1" selected="0">
            <x v="112"/>
          </reference>
        </references>
      </pivotArea>
    </format>
    <format dxfId="28">
      <pivotArea dataOnly="0" labelOnly="1" outline="0" fieldPosition="0">
        <references count="4">
          <reference field="2" count="1">
            <x v="763"/>
          </reference>
          <reference field="6" count="1" selected="0">
            <x v="156"/>
          </reference>
          <reference field="13" count="1" selected="0">
            <x v="4"/>
          </reference>
          <reference field="37" count="1" selected="0">
            <x v="173"/>
          </reference>
        </references>
      </pivotArea>
    </format>
    <format dxfId="27">
      <pivotArea dataOnly="0" labelOnly="1" outline="0" fieldPosition="0">
        <references count="4">
          <reference field="2" count="1">
            <x v="765"/>
          </reference>
          <reference field="6" count="1" selected="0">
            <x v="151"/>
          </reference>
          <reference field="13" count="1" selected="0">
            <x v="4"/>
          </reference>
          <reference field="37" count="1" selected="0">
            <x v="177"/>
          </reference>
        </references>
      </pivotArea>
    </format>
    <format dxfId="26">
      <pivotArea dataOnly="0" labelOnly="1" outline="0" fieldPosition="0">
        <references count="4">
          <reference field="2" count="1">
            <x v="782"/>
          </reference>
          <reference field="6" count="1" selected="0">
            <x v="363"/>
          </reference>
          <reference field="13" count="1" selected="0">
            <x v="4"/>
          </reference>
          <reference field="37" count="1" selected="0">
            <x v="179"/>
          </reference>
        </references>
      </pivotArea>
    </format>
    <format dxfId="25">
      <pivotArea dataOnly="0" labelOnly="1" outline="0" fieldPosition="0">
        <references count="4">
          <reference field="2" count="1">
            <x v="874"/>
          </reference>
          <reference field="6" count="1" selected="0">
            <x v="137"/>
          </reference>
          <reference field="13" count="1" selected="0">
            <x v="4"/>
          </reference>
          <reference field="37" count="1" selected="0">
            <x v="189"/>
          </reference>
        </references>
      </pivotArea>
    </format>
    <format dxfId="24">
      <pivotArea dataOnly="0" labelOnly="1" outline="0" fieldPosition="0">
        <references count="5">
          <reference field="2" count="1" selected="0">
            <x v="690"/>
          </reference>
          <reference field="6" count="1" selected="0">
            <x v="497"/>
          </reference>
          <reference field="13" count="1" selected="0">
            <x v="4"/>
          </reference>
          <reference field="14" count="1">
            <x v="489"/>
          </reference>
          <reference field="37" count="1" selected="0">
            <x v="112"/>
          </reference>
        </references>
      </pivotArea>
    </format>
    <format dxfId="23">
      <pivotArea dataOnly="0" labelOnly="1" outline="0" fieldPosition="0">
        <references count="5">
          <reference field="2" count="1" selected="0">
            <x v="763"/>
          </reference>
          <reference field="6" count="1" selected="0">
            <x v="156"/>
          </reference>
          <reference field="13" count="1" selected="0">
            <x v="4"/>
          </reference>
          <reference field="14" count="1">
            <x v="490"/>
          </reference>
          <reference field="37" count="1" selected="0">
            <x v="173"/>
          </reference>
        </references>
      </pivotArea>
    </format>
    <format dxfId="22">
      <pivotArea dataOnly="0" labelOnly="1" outline="0" fieldPosition="0">
        <references count="5">
          <reference field="2" count="1" selected="0">
            <x v="765"/>
          </reference>
          <reference field="6" count="1" selected="0">
            <x v="151"/>
          </reference>
          <reference field="13" count="1" selected="0">
            <x v="4"/>
          </reference>
          <reference field="14" count="1">
            <x v="491"/>
          </reference>
          <reference field="37" count="1" selected="0">
            <x v="177"/>
          </reference>
        </references>
      </pivotArea>
    </format>
    <format dxfId="21">
      <pivotArea dataOnly="0" labelOnly="1" outline="0" fieldPosition="0">
        <references count="5">
          <reference field="2" count="1" selected="0">
            <x v="782"/>
          </reference>
          <reference field="6" count="1" selected="0">
            <x v="363"/>
          </reference>
          <reference field="13" count="1" selected="0">
            <x v="4"/>
          </reference>
          <reference field="14" count="1">
            <x v="492"/>
          </reference>
          <reference field="37" count="1" selected="0">
            <x v="179"/>
          </reference>
        </references>
      </pivotArea>
    </format>
    <format dxfId="20">
      <pivotArea dataOnly="0" labelOnly="1" outline="0" fieldPosition="0">
        <references count="5">
          <reference field="2" count="1" selected="0">
            <x v="874"/>
          </reference>
          <reference field="6" count="1" selected="0">
            <x v="137"/>
          </reference>
          <reference field="13" count="1" selected="0">
            <x v="4"/>
          </reference>
          <reference field="14" count="1">
            <x v="493"/>
          </reference>
          <reference field="37" count="1" selected="0">
            <x v="189"/>
          </reference>
        </references>
      </pivotArea>
    </format>
    <format dxfId="19">
      <pivotArea dataOnly="0" labelOnly="1" outline="0" fieldPosition="0">
        <references count="6">
          <reference field="2" count="1" selected="0">
            <x v="690"/>
          </reference>
          <reference field="6" count="1" selected="0">
            <x v="497"/>
          </reference>
          <reference field="9" count="1">
            <x v="57"/>
          </reference>
          <reference field="13" count="1" selected="0">
            <x v="4"/>
          </reference>
          <reference field="14" count="1" selected="0">
            <x v="489"/>
          </reference>
          <reference field="37" count="1" selected="0">
            <x v="112"/>
          </reference>
        </references>
      </pivotArea>
    </format>
    <format dxfId="18">
      <pivotArea dataOnly="0" labelOnly="1" outline="0" fieldPosition="0">
        <references count="7">
          <reference field="2" count="1" selected="0">
            <x v="690"/>
          </reference>
          <reference field="6" count="1" selected="0">
            <x v="497"/>
          </reference>
          <reference field="9" count="1" selected="0">
            <x v="57"/>
          </reference>
          <reference field="10" count="1">
            <x v="83"/>
          </reference>
          <reference field="13" count="1" selected="0">
            <x v="4"/>
          </reference>
          <reference field="14" count="1" selected="0">
            <x v="489"/>
          </reference>
          <reference field="37" count="1" selected="0">
            <x v="112"/>
          </reference>
        </references>
      </pivotArea>
    </format>
    <format dxfId="17">
      <pivotArea dataOnly="0" labelOnly="1" outline="0" fieldPosition="0">
        <references count="7">
          <reference field="2" count="1" selected="0">
            <x v="763"/>
          </reference>
          <reference field="6" count="1" selected="0">
            <x v="156"/>
          </reference>
          <reference field="9" count="1" selected="0">
            <x v="57"/>
          </reference>
          <reference field="10" count="1">
            <x v="398"/>
          </reference>
          <reference field="13" count="1" selected="0">
            <x v="4"/>
          </reference>
          <reference field="14" count="1" selected="0">
            <x v="490"/>
          </reference>
          <reference field="37" count="1" selected="0">
            <x v="173"/>
          </reference>
        </references>
      </pivotArea>
    </format>
    <format dxfId="16">
      <pivotArea dataOnly="0" labelOnly="1" outline="0" fieldPosition="0">
        <references count="7">
          <reference field="2" count="1" selected="0">
            <x v="765"/>
          </reference>
          <reference field="6" count="1" selected="0">
            <x v="151"/>
          </reference>
          <reference field="9" count="1" selected="0">
            <x v="57"/>
          </reference>
          <reference field="10" count="1">
            <x v="109"/>
          </reference>
          <reference field="13" count="1" selected="0">
            <x v="4"/>
          </reference>
          <reference field="14" count="1" selected="0">
            <x v="491"/>
          </reference>
          <reference field="37" count="1" selected="0">
            <x v="177"/>
          </reference>
        </references>
      </pivotArea>
    </format>
    <format dxfId="15">
      <pivotArea dataOnly="0" labelOnly="1" outline="0" fieldPosition="0">
        <references count="7">
          <reference field="2" count="1" selected="0">
            <x v="782"/>
          </reference>
          <reference field="6" count="1" selected="0">
            <x v="363"/>
          </reference>
          <reference field="9" count="1" selected="0">
            <x v="57"/>
          </reference>
          <reference field="10" count="1">
            <x v="414"/>
          </reference>
          <reference field="13" count="1" selected="0">
            <x v="4"/>
          </reference>
          <reference field="14" count="1" selected="0">
            <x v="492"/>
          </reference>
          <reference field="37" count="1" selected="0">
            <x v="179"/>
          </reference>
        </references>
      </pivotArea>
    </format>
    <format dxfId="14">
      <pivotArea dataOnly="0" labelOnly="1" outline="0" fieldPosition="0">
        <references count="7">
          <reference field="2" count="1" selected="0">
            <x v="874"/>
          </reference>
          <reference field="6" count="1" selected="0">
            <x v="137"/>
          </reference>
          <reference field="9" count="1" selected="0">
            <x v="57"/>
          </reference>
          <reference field="10" count="1">
            <x v="106"/>
          </reference>
          <reference field="13" count="1" selected="0">
            <x v="4"/>
          </reference>
          <reference field="14" count="1" selected="0">
            <x v="493"/>
          </reference>
          <reference field="37" count="1" selected="0">
            <x v="189"/>
          </reference>
        </references>
      </pivotArea>
    </format>
    <format dxfId="13">
      <pivotArea dataOnly="0" outline="0" axis="axisValues" fieldPosition="0"/>
    </format>
    <format dxfId="12">
      <pivotArea dataOnly="0" labelOnly="1" outline="0" offset="IV2:IV256" fieldPosition="0">
        <references count="6">
          <reference field="2" count="1" selected="0">
            <x v="690"/>
          </reference>
          <reference field="6" count="1" selected="0">
            <x v="497"/>
          </reference>
          <reference field="9" count="1">
            <x v="57"/>
          </reference>
          <reference field="13" count="1" selected="0">
            <x v="4"/>
          </reference>
          <reference field="14" count="1" selected="0">
            <x v="489"/>
          </reference>
          <reference field="37" count="1" selected="0">
            <x v="1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00000000-0013-0000-FFFF-FFFF01000000}" sourceName="Status">
  <pivotTables>
    <pivotTable tabId="1" name="PivotTable"/>
  </pivotTables>
  <data>
    <tabular pivotCacheId="2033185432">
      <items count="5">
        <i x="1" s="1"/>
        <i x="0"/>
        <i x="2"/>
        <i x="4"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2000000}" sourceName="Product">
  <pivotTables>
    <pivotTable tabId="1" name="PivotTable"/>
  </pivotTables>
  <data>
    <tabular pivotCacheId="2033185432">
      <items count="26">
        <i x="2" s="1"/>
        <i x="3" s="1"/>
        <i x="20" s="1"/>
        <i x="14" s="1"/>
        <i x="10" s="1"/>
        <i x="9" s="1"/>
        <i x="11" s="1"/>
        <i x="13" s="1"/>
        <i x="1" s="1"/>
        <i x="6" s="1"/>
        <i x="0" s="1"/>
        <i x="12" s="1"/>
        <i x="5" s="1"/>
        <i x="16" s="1"/>
        <i x="23" s="1" nd="1"/>
        <i x="19" s="1" nd="1"/>
        <i x="25" s="1" nd="1"/>
        <i x="15" s="1" nd="1"/>
        <i x="24" s="1" nd="1"/>
        <i x="22" s="1" nd="1"/>
        <i x="7" s="1" nd="1"/>
        <i x="4" s="1" nd="1"/>
        <i x="17" s="1" nd="1"/>
        <i x="8" s="1" nd="1"/>
        <i x="21" s="1" nd="1"/>
        <i x="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00000000-0014-0000-FFFF-FFFF03000000}" cache="Slicer_Status" caption="Status" rowHeight="241300"/>
  <slicer name="Product" xr10:uid="{00000000-0014-0000-FFFF-FFFF04000000}" cache="Slicer_Product" caption="Produ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Desc" displayName="Desc" ref="A1:G51" totalsRowShown="0">
  <autoFilter ref="A1:G51" xr:uid="{00000000-0009-0000-0100-000002000000}"/>
  <tableColumns count="7">
    <tableColumn id="1" xr3:uid="{00000000-0010-0000-0000-000001000000}" name="Key"/>
    <tableColumn id="2" xr3:uid="{00000000-0010-0000-0000-000002000000}" name="Desc1"/>
    <tableColumn id="3" xr3:uid="{00000000-0010-0000-0000-000003000000}" name="Key1"/>
    <tableColumn id="4" xr3:uid="{00000000-0010-0000-0000-000004000000}" name="Exp.Hscode1" dataDxfId="804"/>
    <tableColumn id="5" xr3:uid="{00000000-0010-0000-0000-000005000000}" name="Exp.Hscode2" dataDxfId="803"/>
    <tableColumn id="6" xr3:uid="{00000000-0010-0000-0000-000006000000}" name="Ratio" dataDxfId="802"/>
    <tableColumn id="7" xr3:uid="{00000000-0010-0000-0000-000007000000}" name="AC" dataDxfId="8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AC.No" displayName="AC.No" ref="I1:J312" totalsRowShown="0">
  <autoFilter ref="I1:J312" xr:uid="{00000000-0009-0000-0100-000003000000}"/>
  <tableColumns count="2">
    <tableColumn id="1" xr3:uid="{00000000-0010-0000-0100-000001000000}" name="No" dataDxfId="800"/>
    <tableColumn id="2" xr3:uid="{00000000-0010-0000-0100-000002000000}" name="Analysis Cert Complete N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7" Type="http://schemas.microsoft.com/office/2007/relationships/slicer" Target="../slicers/slicer1.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sheetPr>
  <dimension ref="A1:J312"/>
  <sheetViews>
    <sheetView topLeftCell="A15" workbookViewId="0">
      <selection activeCell="D32" sqref="D32"/>
    </sheetView>
  </sheetViews>
  <sheetFormatPr defaultRowHeight="15" x14ac:dyDescent="0.25"/>
  <cols>
    <col min="1" max="1" width="17.42578125" customWidth="1"/>
    <col min="2" max="2" width="45.42578125" customWidth="1"/>
    <col min="3" max="3" width="16.85546875" customWidth="1"/>
    <col min="4" max="5" width="12.28515625" style="1" customWidth="1"/>
    <col min="6" max="7" width="6.7109375" customWidth="1"/>
    <col min="9" max="9" width="7.140625" customWidth="1"/>
    <col min="10" max="10" width="27.42578125" customWidth="1"/>
  </cols>
  <sheetData>
    <row r="1" spans="1:10" x14ac:dyDescent="0.25">
      <c r="A1" t="s">
        <v>49</v>
      </c>
      <c r="B1" t="s">
        <v>52</v>
      </c>
      <c r="C1" t="s">
        <v>53</v>
      </c>
      <c r="D1" s="1" t="s">
        <v>54</v>
      </c>
      <c r="E1" s="1" t="s">
        <v>55</v>
      </c>
      <c r="F1" t="s">
        <v>56</v>
      </c>
      <c r="G1" t="s">
        <v>57</v>
      </c>
      <c r="I1" t="s">
        <v>138</v>
      </c>
      <c r="J1" t="s">
        <v>139</v>
      </c>
    </row>
    <row r="2" spans="1:10" x14ac:dyDescent="0.25">
      <c r="A2" t="s">
        <v>2</v>
      </c>
      <c r="B2" t="s">
        <v>58</v>
      </c>
      <c r="C2" t="s">
        <v>59</v>
      </c>
      <c r="D2" s="1">
        <v>6302.3109999999997</v>
      </c>
      <c r="E2" s="1">
        <v>6302.3149999999996</v>
      </c>
      <c r="F2" s="2"/>
      <c r="G2" s="2"/>
      <c r="I2" s="2">
        <v>1</v>
      </c>
      <c r="J2" t="s">
        <v>140</v>
      </c>
    </row>
    <row r="3" spans="1:10" x14ac:dyDescent="0.25">
      <c r="A3" t="s">
        <v>60</v>
      </c>
      <c r="B3" t="s">
        <v>61</v>
      </c>
      <c r="C3" t="s">
        <v>62</v>
      </c>
      <c r="D3" s="1">
        <v>6302.32</v>
      </c>
      <c r="F3" s="2"/>
      <c r="G3" s="2"/>
      <c r="I3" s="2">
        <v>2</v>
      </c>
      <c r="J3" t="s">
        <v>141</v>
      </c>
    </row>
    <row r="4" spans="1:10" x14ac:dyDescent="0.25">
      <c r="A4" t="s">
        <v>63</v>
      </c>
      <c r="B4" t="s">
        <v>64</v>
      </c>
      <c r="C4" t="s">
        <v>65</v>
      </c>
      <c r="D4" s="1">
        <v>6302.3909999999996</v>
      </c>
      <c r="E4" s="1">
        <v>6302.393</v>
      </c>
      <c r="F4" s="2"/>
      <c r="G4" s="2"/>
      <c r="I4" s="2">
        <v>3</v>
      </c>
      <c r="J4" t="s">
        <v>142</v>
      </c>
    </row>
    <row r="5" spans="1:10" x14ac:dyDescent="0.25">
      <c r="A5" t="s">
        <v>66</v>
      </c>
      <c r="B5" t="s">
        <v>58</v>
      </c>
      <c r="C5" t="s">
        <v>67</v>
      </c>
      <c r="D5" s="1">
        <v>9404.9</v>
      </c>
      <c r="F5" s="2"/>
      <c r="G5" s="2"/>
      <c r="I5" s="2">
        <v>4</v>
      </c>
      <c r="J5" t="s">
        <v>143</v>
      </c>
    </row>
    <row r="6" spans="1:10" x14ac:dyDescent="0.25">
      <c r="A6" t="s">
        <v>68</v>
      </c>
      <c r="B6" t="s">
        <v>64</v>
      </c>
      <c r="C6" t="s">
        <v>69</v>
      </c>
      <c r="D6" s="1">
        <v>9404.9</v>
      </c>
      <c r="F6" s="2"/>
      <c r="G6" s="2"/>
      <c r="I6" s="2">
        <v>5</v>
      </c>
      <c r="J6" t="s">
        <v>144</v>
      </c>
    </row>
    <row r="7" spans="1:10" x14ac:dyDescent="0.25">
      <c r="A7" t="s">
        <v>2700</v>
      </c>
      <c r="B7" t="s">
        <v>58</v>
      </c>
      <c r="C7" t="s">
        <v>72</v>
      </c>
      <c r="D7" s="1">
        <v>9404.9</v>
      </c>
      <c r="F7" s="2"/>
      <c r="G7" s="2"/>
      <c r="I7" s="2">
        <v>6</v>
      </c>
      <c r="J7" t="s">
        <v>145</v>
      </c>
    </row>
    <row r="8" spans="1:10" x14ac:dyDescent="0.25">
      <c r="A8" t="s">
        <v>2701</v>
      </c>
      <c r="B8" t="s">
        <v>64</v>
      </c>
      <c r="C8" t="s">
        <v>3691</v>
      </c>
      <c r="D8" s="1">
        <v>9404.9</v>
      </c>
      <c r="F8" s="2"/>
      <c r="G8" s="2"/>
      <c r="I8" s="2">
        <v>8</v>
      </c>
      <c r="J8" t="s">
        <v>146</v>
      </c>
    </row>
    <row r="9" spans="1:10" x14ac:dyDescent="0.25">
      <c r="A9" t="s">
        <v>70</v>
      </c>
      <c r="B9" t="s">
        <v>71</v>
      </c>
      <c r="C9" t="s">
        <v>75</v>
      </c>
      <c r="D9" s="1">
        <v>6302.5110000000004</v>
      </c>
      <c r="F9" s="2"/>
      <c r="G9" s="2"/>
      <c r="I9" s="2">
        <v>9</v>
      </c>
      <c r="J9" t="s">
        <v>147</v>
      </c>
    </row>
    <row r="10" spans="1:10" x14ac:dyDescent="0.25">
      <c r="A10" t="s">
        <v>73</v>
      </c>
      <c r="B10" t="s">
        <v>74</v>
      </c>
      <c r="C10" t="s">
        <v>78</v>
      </c>
      <c r="D10" s="1">
        <v>6302.59</v>
      </c>
      <c r="F10" s="2"/>
      <c r="G10" s="2"/>
      <c r="I10" s="2">
        <v>11</v>
      </c>
      <c r="J10" t="s">
        <v>148</v>
      </c>
    </row>
    <row r="11" spans="1:10" x14ac:dyDescent="0.25">
      <c r="A11" t="s">
        <v>76</v>
      </c>
      <c r="B11" t="s">
        <v>77</v>
      </c>
      <c r="C11" t="s">
        <v>81</v>
      </c>
      <c r="D11" s="1">
        <v>6302.53</v>
      </c>
      <c r="F11" s="2"/>
      <c r="G11" s="2"/>
      <c r="I11" s="2">
        <v>12</v>
      </c>
      <c r="J11" t="s">
        <v>149</v>
      </c>
    </row>
    <row r="12" spans="1:10" x14ac:dyDescent="0.25">
      <c r="A12" t="s">
        <v>79</v>
      </c>
      <c r="B12" t="s">
        <v>80</v>
      </c>
      <c r="C12" t="s">
        <v>84</v>
      </c>
      <c r="D12" s="1">
        <v>6303.9110000000001</v>
      </c>
      <c r="F12" s="2"/>
      <c r="G12" s="2"/>
      <c r="I12" s="2">
        <v>13</v>
      </c>
      <c r="J12" t="s">
        <v>150</v>
      </c>
    </row>
    <row r="13" spans="1:10" x14ac:dyDescent="0.25">
      <c r="A13" t="s">
        <v>82</v>
      </c>
      <c r="B13" t="s">
        <v>83</v>
      </c>
      <c r="C13" t="s">
        <v>87</v>
      </c>
      <c r="D13" s="1">
        <v>6303.99</v>
      </c>
      <c r="F13" s="2"/>
      <c r="G13" s="2"/>
      <c r="I13" s="2">
        <v>14</v>
      </c>
      <c r="J13" t="s">
        <v>151</v>
      </c>
    </row>
    <row r="14" spans="1:10" x14ac:dyDescent="0.25">
      <c r="A14" t="s">
        <v>85</v>
      </c>
      <c r="B14" t="s">
        <v>86</v>
      </c>
      <c r="C14" t="s">
        <v>90</v>
      </c>
      <c r="D14" s="1">
        <v>6303.9210000000003</v>
      </c>
      <c r="F14" s="2"/>
      <c r="G14" s="2"/>
      <c r="I14" s="2">
        <v>15</v>
      </c>
      <c r="J14" t="s">
        <v>152</v>
      </c>
    </row>
    <row r="15" spans="1:10" x14ac:dyDescent="0.25">
      <c r="A15" t="s">
        <v>88</v>
      </c>
      <c r="B15" t="s">
        <v>89</v>
      </c>
      <c r="D15" s="1">
        <v>5208.32</v>
      </c>
      <c r="F15" s="2"/>
      <c r="G15" s="2"/>
      <c r="I15" s="2">
        <v>17</v>
      </c>
      <c r="J15" t="s">
        <v>153</v>
      </c>
    </row>
    <row r="16" spans="1:10" x14ac:dyDescent="0.25">
      <c r="A16" t="s">
        <v>91</v>
      </c>
      <c r="B16" t="s">
        <v>92</v>
      </c>
      <c r="D16" s="1">
        <v>5208.5200000000004</v>
      </c>
      <c r="F16" s="2"/>
      <c r="G16" s="2"/>
      <c r="I16" s="2">
        <v>18</v>
      </c>
      <c r="J16" t="s">
        <v>154</v>
      </c>
    </row>
    <row r="17" spans="1:10" x14ac:dyDescent="0.25">
      <c r="A17" t="s">
        <v>93</v>
      </c>
      <c r="B17" t="s">
        <v>94</v>
      </c>
      <c r="D17" s="1">
        <v>5208.22</v>
      </c>
      <c r="F17" s="2"/>
      <c r="G17" s="2"/>
      <c r="I17" s="2">
        <v>19</v>
      </c>
      <c r="J17" t="s">
        <v>155</v>
      </c>
    </row>
    <row r="18" spans="1:10" x14ac:dyDescent="0.25">
      <c r="A18" t="s">
        <v>95</v>
      </c>
      <c r="B18" t="s">
        <v>96</v>
      </c>
      <c r="D18" s="1">
        <v>5513.21</v>
      </c>
      <c r="F18" s="2"/>
      <c r="G18" s="2"/>
      <c r="I18" s="2">
        <v>20</v>
      </c>
      <c r="J18" t="s">
        <v>156</v>
      </c>
    </row>
    <row r="19" spans="1:10" x14ac:dyDescent="0.25">
      <c r="A19" t="s">
        <v>97</v>
      </c>
      <c r="B19" t="s">
        <v>98</v>
      </c>
      <c r="D19" s="1">
        <v>5513.41</v>
      </c>
      <c r="F19" s="2"/>
      <c r="G19" s="2"/>
      <c r="I19" s="2">
        <v>21</v>
      </c>
      <c r="J19" t="s">
        <v>157</v>
      </c>
    </row>
    <row r="20" spans="1:10" x14ac:dyDescent="0.25">
      <c r="A20" t="s">
        <v>99</v>
      </c>
      <c r="B20" t="s">
        <v>100</v>
      </c>
      <c r="D20" s="1">
        <v>5210.21</v>
      </c>
      <c r="F20" s="2"/>
      <c r="G20" s="2"/>
      <c r="I20" s="2">
        <v>22</v>
      </c>
      <c r="J20" t="s">
        <v>158</v>
      </c>
    </row>
    <row r="21" spans="1:10" x14ac:dyDescent="0.25">
      <c r="A21" t="s">
        <v>3484</v>
      </c>
      <c r="B21" t="s">
        <v>3494</v>
      </c>
      <c r="D21" s="1">
        <v>5208.12</v>
      </c>
      <c r="F21" s="2"/>
      <c r="G21" s="2"/>
      <c r="I21" s="2">
        <v>23</v>
      </c>
      <c r="J21" t="s">
        <v>159</v>
      </c>
    </row>
    <row r="22" spans="1:10" x14ac:dyDescent="0.25">
      <c r="A22" t="s">
        <v>3486</v>
      </c>
      <c r="B22" t="s">
        <v>3493</v>
      </c>
      <c r="D22" s="1">
        <v>5208.12</v>
      </c>
      <c r="F22" s="2"/>
      <c r="G22" s="2"/>
      <c r="I22" s="2">
        <v>24</v>
      </c>
      <c r="J22" t="s">
        <v>160</v>
      </c>
    </row>
    <row r="23" spans="1:10" x14ac:dyDescent="0.25">
      <c r="A23" t="s">
        <v>3487</v>
      </c>
      <c r="B23" t="s">
        <v>3493</v>
      </c>
      <c r="D23" s="1">
        <v>5208.32</v>
      </c>
      <c r="F23" s="2"/>
      <c r="G23" s="2"/>
      <c r="I23" s="2">
        <v>25</v>
      </c>
      <c r="J23" t="s">
        <v>161</v>
      </c>
    </row>
    <row r="24" spans="1:10" x14ac:dyDescent="0.25">
      <c r="A24" t="s">
        <v>101</v>
      </c>
      <c r="B24" t="s">
        <v>102</v>
      </c>
      <c r="D24" s="1">
        <v>6203.22</v>
      </c>
      <c r="F24" s="2">
        <v>0.98</v>
      </c>
      <c r="G24" s="2"/>
      <c r="I24" s="2">
        <v>26</v>
      </c>
      <c r="J24" t="s">
        <v>162</v>
      </c>
    </row>
    <row r="25" spans="1:10" x14ac:dyDescent="0.25">
      <c r="A25" t="s">
        <v>103</v>
      </c>
      <c r="B25" t="s">
        <v>104</v>
      </c>
      <c r="D25" s="1">
        <v>6203.22</v>
      </c>
      <c r="F25" s="2">
        <v>0.98</v>
      </c>
      <c r="G25" s="2">
        <v>103</v>
      </c>
      <c r="I25" s="2">
        <v>27</v>
      </c>
      <c r="J25" t="s">
        <v>163</v>
      </c>
    </row>
    <row r="26" spans="1:10" x14ac:dyDescent="0.25">
      <c r="A26" t="s">
        <v>2227</v>
      </c>
      <c r="B26" t="s">
        <v>102</v>
      </c>
      <c r="D26" s="1">
        <v>6203.22</v>
      </c>
      <c r="F26" s="2">
        <v>0.67</v>
      </c>
      <c r="G26" s="2"/>
      <c r="I26" s="2">
        <v>28</v>
      </c>
      <c r="J26" t="s">
        <v>164</v>
      </c>
    </row>
    <row r="27" spans="1:10" x14ac:dyDescent="0.25">
      <c r="A27" t="s">
        <v>2228</v>
      </c>
      <c r="B27" t="s">
        <v>102</v>
      </c>
      <c r="D27" s="1">
        <v>6203.22</v>
      </c>
      <c r="F27" s="2">
        <v>0.51</v>
      </c>
      <c r="G27" s="2"/>
      <c r="I27" s="2">
        <v>29</v>
      </c>
      <c r="J27" t="s">
        <v>165</v>
      </c>
    </row>
    <row r="28" spans="1:10" x14ac:dyDescent="0.25">
      <c r="A28" t="s">
        <v>105</v>
      </c>
      <c r="B28" t="s">
        <v>106</v>
      </c>
      <c r="D28" s="185">
        <v>6101.3</v>
      </c>
      <c r="F28" s="2">
        <v>0.98</v>
      </c>
      <c r="G28" s="2">
        <v>114</v>
      </c>
      <c r="I28" s="2">
        <v>30</v>
      </c>
      <c r="J28" t="s">
        <v>166</v>
      </c>
    </row>
    <row r="29" spans="1:10" x14ac:dyDescent="0.25">
      <c r="A29" t="s">
        <v>107</v>
      </c>
      <c r="B29" t="s">
        <v>106</v>
      </c>
      <c r="D29" s="185">
        <v>6101.3</v>
      </c>
      <c r="F29" s="2">
        <v>0.34</v>
      </c>
      <c r="G29" s="2"/>
      <c r="I29" s="2">
        <v>31</v>
      </c>
      <c r="J29" t="s">
        <v>167</v>
      </c>
    </row>
    <row r="30" spans="1:10" x14ac:dyDescent="0.25">
      <c r="A30" t="s">
        <v>108</v>
      </c>
      <c r="B30" t="s">
        <v>109</v>
      </c>
      <c r="D30" s="1">
        <v>6103.42</v>
      </c>
      <c r="F30" s="2">
        <v>0.98</v>
      </c>
      <c r="G30" s="2">
        <v>104</v>
      </c>
      <c r="I30" s="2">
        <v>32</v>
      </c>
      <c r="J30" t="s">
        <v>168</v>
      </c>
    </row>
    <row r="31" spans="1:10" x14ac:dyDescent="0.25">
      <c r="A31" t="s">
        <v>110</v>
      </c>
      <c r="B31" t="s">
        <v>109</v>
      </c>
      <c r="D31" s="1">
        <v>6103.42</v>
      </c>
      <c r="F31" s="2">
        <v>0.45</v>
      </c>
      <c r="G31" s="2">
        <v>179</v>
      </c>
      <c r="I31" s="2">
        <v>33</v>
      </c>
      <c r="J31" t="s">
        <v>169</v>
      </c>
    </row>
    <row r="32" spans="1:10" x14ac:dyDescent="0.25">
      <c r="A32" t="s">
        <v>111</v>
      </c>
      <c r="B32" t="s">
        <v>112</v>
      </c>
      <c r="D32" s="1">
        <v>6104.62</v>
      </c>
      <c r="F32" s="2">
        <v>0.98</v>
      </c>
      <c r="G32" s="2">
        <v>105</v>
      </c>
      <c r="I32" s="2">
        <v>34</v>
      </c>
      <c r="J32" t="s">
        <v>170</v>
      </c>
    </row>
    <row r="33" spans="1:10" x14ac:dyDescent="0.25">
      <c r="A33" t="s">
        <v>113</v>
      </c>
      <c r="B33" t="s">
        <v>112</v>
      </c>
      <c r="D33" s="1">
        <v>6104.62</v>
      </c>
      <c r="F33" s="2">
        <v>0.45</v>
      </c>
      <c r="G33" s="2">
        <v>170</v>
      </c>
      <c r="I33" s="2">
        <v>35</v>
      </c>
      <c r="J33" t="s">
        <v>171</v>
      </c>
    </row>
    <row r="34" spans="1:10" x14ac:dyDescent="0.25">
      <c r="A34" t="s">
        <v>114</v>
      </c>
      <c r="B34" t="s">
        <v>115</v>
      </c>
      <c r="D34" s="1">
        <v>6101.2</v>
      </c>
      <c r="F34" s="2">
        <v>0.98</v>
      </c>
      <c r="G34" s="2">
        <v>106</v>
      </c>
      <c r="I34" s="2">
        <v>36</v>
      </c>
      <c r="J34" t="s">
        <v>172</v>
      </c>
    </row>
    <row r="35" spans="1:10" x14ac:dyDescent="0.25">
      <c r="A35" t="s">
        <v>116</v>
      </c>
      <c r="B35" t="s">
        <v>115</v>
      </c>
      <c r="D35" s="1">
        <v>6101.2</v>
      </c>
      <c r="F35" s="2">
        <v>0.45</v>
      </c>
      <c r="G35" s="2">
        <v>181</v>
      </c>
      <c r="I35" s="2">
        <v>37</v>
      </c>
      <c r="J35" t="s">
        <v>173</v>
      </c>
    </row>
    <row r="36" spans="1:10" x14ac:dyDescent="0.25">
      <c r="A36" t="s">
        <v>117</v>
      </c>
      <c r="B36" t="s">
        <v>118</v>
      </c>
      <c r="D36" s="1">
        <v>6102.2</v>
      </c>
      <c r="F36" s="2">
        <v>0.98</v>
      </c>
      <c r="G36" s="2">
        <v>107</v>
      </c>
      <c r="I36" s="2">
        <v>38</v>
      </c>
      <c r="J36" t="s">
        <v>174</v>
      </c>
    </row>
    <row r="37" spans="1:10" x14ac:dyDescent="0.25">
      <c r="A37" t="s">
        <v>119</v>
      </c>
      <c r="B37" t="s">
        <v>118</v>
      </c>
      <c r="D37" s="1">
        <v>6102.2</v>
      </c>
      <c r="F37" s="2">
        <v>0.45</v>
      </c>
      <c r="G37" s="2">
        <v>183</v>
      </c>
      <c r="I37" s="2">
        <v>39</v>
      </c>
      <c r="J37" t="s">
        <v>175</v>
      </c>
    </row>
    <row r="38" spans="1:10" x14ac:dyDescent="0.25">
      <c r="A38" t="s">
        <v>120</v>
      </c>
      <c r="B38" t="s">
        <v>121</v>
      </c>
      <c r="D38" s="185">
        <v>6109.1</v>
      </c>
      <c r="F38" s="2">
        <v>0.98</v>
      </c>
      <c r="G38" s="2">
        <v>108</v>
      </c>
      <c r="I38" s="2">
        <v>40</v>
      </c>
      <c r="J38" t="s">
        <v>176</v>
      </c>
    </row>
    <row r="39" spans="1:10" x14ac:dyDescent="0.25">
      <c r="A39" t="s">
        <v>122</v>
      </c>
      <c r="B39" t="s">
        <v>121</v>
      </c>
      <c r="D39" s="185">
        <v>6109.1</v>
      </c>
      <c r="F39" s="2">
        <v>0.45</v>
      </c>
      <c r="G39" s="2">
        <v>185</v>
      </c>
      <c r="I39" s="2">
        <v>41</v>
      </c>
      <c r="J39" t="s">
        <v>177</v>
      </c>
    </row>
    <row r="40" spans="1:10" x14ac:dyDescent="0.25">
      <c r="A40" t="s">
        <v>123</v>
      </c>
      <c r="B40" t="s">
        <v>124</v>
      </c>
      <c r="D40" s="1">
        <v>6103.49</v>
      </c>
      <c r="F40" s="2">
        <v>0.98</v>
      </c>
      <c r="G40" s="2">
        <v>109</v>
      </c>
      <c r="I40" s="2">
        <v>42</v>
      </c>
      <c r="J40" t="s">
        <v>178</v>
      </c>
    </row>
    <row r="41" spans="1:10" x14ac:dyDescent="0.25">
      <c r="A41" t="s">
        <v>125</v>
      </c>
      <c r="B41" t="s">
        <v>124</v>
      </c>
      <c r="D41" s="1">
        <v>6103.49</v>
      </c>
      <c r="F41" s="2">
        <v>0.55000000000000004</v>
      </c>
      <c r="G41" s="2">
        <v>189</v>
      </c>
      <c r="I41" s="2">
        <v>43</v>
      </c>
      <c r="J41" t="s">
        <v>179</v>
      </c>
    </row>
    <row r="42" spans="1:10" x14ac:dyDescent="0.25">
      <c r="A42" t="s">
        <v>126</v>
      </c>
      <c r="B42" t="s">
        <v>127</v>
      </c>
      <c r="D42" s="1">
        <v>6104.69</v>
      </c>
      <c r="F42" s="2">
        <v>0.98</v>
      </c>
      <c r="G42" s="2">
        <v>110</v>
      </c>
      <c r="I42" s="2">
        <v>44</v>
      </c>
      <c r="J42" t="s">
        <v>180</v>
      </c>
    </row>
    <row r="43" spans="1:10" x14ac:dyDescent="0.25">
      <c r="A43" t="s">
        <v>128</v>
      </c>
      <c r="B43" t="s">
        <v>127</v>
      </c>
      <c r="D43" s="1">
        <v>6104.69</v>
      </c>
      <c r="F43" s="2">
        <v>0.55000000000000004</v>
      </c>
      <c r="G43" s="2">
        <v>191</v>
      </c>
      <c r="I43" s="2">
        <v>45</v>
      </c>
      <c r="J43" t="s">
        <v>181</v>
      </c>
    </row>
    <row r="44" spans="1:10" x14ac:dyDescent="0.25">
      <c r="A44" t="s">
        <v>129</v>
      </c>
      <c r="B44" t="s">
        <v>130</v>
      </c>
      <c r="D44" s="1">
        <v>6101.9</v>
      </c>
      <c r="F44" s="2">
        <v>0.98</v>
      </c>
      <c r="G44" s="2">
        <v>111</v>
      </c>
      <c r="I44" s="2">
        <v>46</v>
      </c>
      <c r="J44" t="s">
        <v>182</v>
      </c>
    </row>
    <row r="45" spans="1:10" x14ac:dyDescent="0.25">
      <c r="A45" t="s">
        <v>131</v>
      </c>
      <c r="B45" t="s">
        <v>130</v>
      </c>
      <c r="D45" s="1">
        <v>6101.9</v>
      </c>
      <c r="F45" s="2">
        <v>0.55000000000000004</v>
      </c>
      <c r="G45" s="2">
        <v>199</v>
      </c>
      <c r="I45" s="2">
        <v>47</v>
      </c>
      <c r="J45" t="s">
        <v>183</v>
      </c>
    </row>
    <row r="46" spans="1:10" x14ac:dyDescent="0.25">
      <c r="A46" t="s">
        <v>132</v>
      </c>
      <c r="B46" t="s">
        <v>133</v>
      </c>
      <c r="D46" s="1">
        <v>6102.9</v>
      </c>
      <c r="F46" s="2">
        <v>0.98</v>
      </c>
      <c r="G46" s="2">
        <v>112</v>
      </c>
      <c r="I46" s="2">
        <v>48</v>
      </c>
      <c r="J46" t="s">
        <v>184</v>
      </c>
    </row>
    <row r="47" spans="1:10" x14ac:dyDescent="0.25">
      <c r="A47" t="s">
        <v>134</v>
      </c>
      <c r="B47" t="s">
        <v>133</v>
      </c>
      <c r="D47" s="1">
        <v>6102.9</v>
      </c>
      <c r="F47" s="2">
        <v>0.55000000000000004</v>
      </c>
      <c r="G47" s="2">
        <v>195</v>
      </c>
      <c r="I47" s="2">
        <v>49</v>
      </c>
      <c r="J47" t="s">
        <v>185</v>
      </c>
    </row>
    <row r="48" spans="1:10" x14ac:dyDescent="0.25">
      <c r="A48" t="s">
        <v>135</v>
      </c>
      <c r="B48" t="s">
        <v>136</v>
      </c>
      <c r="D48" s="185">
        <v>6109.9089999999997</v>
      </c>
      <c r="F48" s="2">
        <v>0.98</v>
      </c>
      <c r="G48" s="2">
        <v>113</v>
      </c>
      <c r="I48" s="2">
        <v>50</v>
      </c>
      <c r="J48" t="s">
        <v>186</v>
      </c>
    </row>
    <row r="49" spans="1:10" x14ac:dyDescent="0.25">
      <c r="A49" t="s">
        <v>137</v>
      </c>
      <c r="B49" t="s">
        <v>136</v>
      </c>
      <c r="D49" s="185">
        <v>6109.9089999999997</v>
      </c>
      <c r="F49" s="2">
        <v>0.55000000000000004</v>
      </c>
      <c r="G49" s="2">
        <v>197</v>
      </c>
      <c r="I49" s="2">
        <v>51</v>
      </c>
      <c r="J49" t="s">
        <v>187</v>
      </c>
    </row>
    <row r="50" spans="1:10" x14ac:dyDescent="0.25">
      <c r="A50" t="s">
        <v>2987</v>
      </c>
      <c r="B50" t="s">
        <v>2989</v>
      </c>
      <c r="D50" s="1">
        <v>5205.13</v>
      </c>
      <c r="F50" s="2"/>
      <c r="G50" s="2"/>
      <c r="I50" s="2">
        <v>52</v>
      </c>
      <c r="J50" t="s">
        <v>188</v>
      </c>
    </row>
    <row r="51" spans="1:10" x14ac:dyDescent="0.25">
      <c r="A51" t="s">
        <v>2988</v>
      </c>
      <c r="B51" t="s">
        <v>2990</v>
      </c>
      <c r="D51" s="1">
        <v>5205.2299999999996</v>
      </c>
      <c r="F51" s="2"/>
      <c r="G51" s="2"/>
      <c r="I51" s="2">
        <v>53</v>
      </c>
      <c r="J51" t="s">
        <v>189</v>
      </c>
    </row>
    <row r="52" spans="1:10" x14ac:dyDescent="0.25">
      <c r="I52" s="2">
        <v>54</v>
      </c>
      <c r="J52" t="s">
        <v>190</v>
      </c>
    </row>
    <row r="53" spans="1:10" x14ac:dyDescent="0.25">
      <c r="I53" s="2">
        <v>55</v>
      </c>
      <c r="J53" t="s">
        <v>191</v>
      </c>
    </row>
    <row r="54" spans="1:10" x14ac:dyDescent="0.25">
      <c r="I54" s="2">
        <v>56</v>
      </c>
      <c r="J54" t="s">
        <v>192</v>
      </c>
    </row>
    <row r="55" spans="1:10" x14ac:dyDescent="0.25">
      <c r="A55" t="s">
        <v>3484</v>
      </c>
      <c r="I55" s="2">
        <v>57</v>
      </c>
      <c r="J55" t="s">
        <v>193</v>
      </c>
    </row>
    <row r="56" spans="1:10" x14ac:dyDescent="0.25">
      <c r="I56" s="2">
        <v>58</v>
      </c>
      <c r="J56" t="s">
        <v>194</v>
      </c>
    </row>
    <row r="57" spans="1:10" x14ac:dyDescent="0.25">
      <c r="I57" s="2">
        <v>59</v>
      </c>
      <c r="J57" t="s">
        <v>195</v>
      </c>
    </row>
    <row r="58" spans="1:10" x14ac:dyDescent="0.25">
      <c r="I58" s="2">
        <v>60</v>
      </c>
      <c r="J58" t="s">
        <v>196</v>
      </c>
    </row>
    <row r="59" spans="1:10" x14ac:dyDescent="0.25">
      <c r="I59" s="2">
        <v>61</v>
      </c>
      <c r="J59" t="s">
        <v>197</v>
      </c>
    </row>
    <row r="60" spans="1:10" x14ac:dyDescent="0.25">
      <c r="I60" s="2">
        <v>62</v>
      </c>
      <c r="J60" t="s">
        <v>198</v>
      </c>
    </row>
    <row r="61" spans="1:10" x14ac:dyDescent="0.25">
      <c r="I61" s="2">
        <v>63</v>
      </c>
      <c r="J61" t="s">
        <v>199</v>
      </c>
    </row>
    <row r="62" spans="1:10" x14ac:dyDescent="0.25">
      <c r="I62" s="2">
        <v>64</v>
      </c>
      <c r="J62" t="s">
        <v>200</v>
      </c>
    </row>
    <row r="63" spans="1:10" x14ac:dyDescent="0.25">
      <c r="I63" s="2">
        <v>65</v>
      </c>
      <c r="J63" t="s">
        <v>201</v>
      </c>
    </row>
    <row r="64" spans="1:10" x14ac:dyDescent="0.25">
      <c r="I64" s="2">
        <v>66</v>
      </c>
      <c r="J64" t="s">
        <v>202</v>
      </c>
    </row>
    <row r="65" spans="9:10" x14ac:dyDescent="0.25">
      <c r="I65" s="2">
        <v>67</v>
      </c>
      <c r="J65" t="s">
        <v>203</v>
      </c>
    </row>
    <row r="66" spans="9:10" x14ac:dyDescent="0.25">
      <c r="I66" s="2">
        <v>68</v>
      </c>
      <c r="J66" t="s">
        <v>204</v>
      </c>
    </row>
    <row r="67" spans="9:10" x14ac:dyDescent="0.25">
      <c r="I67" s="2">
        <v>69</v>
      </c>
      <c r="J67" t="s">
        <v>205</v>
      </c>
    </row>
    <row r="68" spans="9:10" x14ac:dyDescent="0.25">
      <c r="I68" s="2">
        <v>70</v>
      </c>
      <c r="J68" t="s">
        <v>206</v>
      </c>
    </row>
    <row r="69" spans="9:10" x14ac:dyDescent="0.25">
      <c r="I69" s="2">
        <v>71</v>
      </c>
      <c r="J69" t="s">
        <v>207</v>
      </c>
    </row>
    <row r="70" spans="9:10" x14ac:dyDescent="0.25">
      <c r="I70" s="2">
        <v>72</v>
      </c>
      <c r="J70" t="s">
        <v>208</v>
      </c>
    </row>
    <row r="71" spans="9:10" x14ac:dyDescent="0.25">
      <c r="I71" s="2">
        <v>73</v>
      </c>
      <c r="J71" t="s">
        <v>209</v>
      </c>
    </row>
    <row r="72" spans="9:10" x14ac:dyDescent="0.25">
      <c r="I72" s="2">
        <v>74</v>
      </c>
      <c r="J72" t="s">
        <v>210</v>
      </c>
    </row>
    <row r="73" spans="9:10" x14ac:dyDescent="0.25">
      <c r="I73" s="2">
        <v>75</v>
      </c>
      <c r="J73" t="s">
        <v>211</v>
      </c>
    </row>
    <row r="74" spans="9:10" x14ac:dyDescent="0.25">
      <c r="I74" s="2">
        <v>76</v>
      </c>
      <c r="J74" t="s">
        <v>212</v>
      </c>
    </row>
    <row r="75" spans="9:10" x14ac:dyDescent="0.25">
      <c r="I75" s="2">
        <v>77</v>
      </c>
      <c r="J75" t="s">
        <v>213</v>
      </c>
    </row>
    <row r="76" spans="9:10" x14ac:dyDescent="0.25">
      <c r="I76" s="2">
        <v>78</v>
      </c>
      <c r="J76" t="s">
        <v>214</v>
      </c>
    </row>
    <row r="77" spans="9:10" x14ac:dyDescent="0.25">
      <c r="I77" s="2">
        <v>79</v>
      </c>
      <c r="J77" t="s">
        <v>215</v>
      </c>
    </row>
    <row r="78" spans="9:10" x14ac:dyDescent="0.25">
      <c r="I78" s="2">
        <v>80</v>
      </c>
      <c r="J78" t="s">
        <v>216</v>
      </c>
    </row>
    <row r="79" spans="9:10" x14ac:dyDescent="0.25">
      <c r="I79" s="2">
        <v>81</v>
      </c>
      <c r="J79" t="s">
        <v>217</v>
      </c>
    </row>
    <row r="80" spans="9:10" x14ac:dyDescent="0.25">
      <c r="I80" s="2">
        <v>82</v>
      </c>
      <c r="J80" t="s">
        <v>218</v>
      </c>
    </row>
    <row r="81" spans="9:10" x14ac:dyDescent="0.25">
      <c r="I81" s="2">
        <v>83</v>
      </c>
      <c r="J81" t="s">
        <v>219</v>
      </c>
    </row>
    <row r="82" spans="9:10" x14ac:dyDescent="0.25">
      <c r="I82" s="2">
        <v>84</v>
      </c>
      <c r="J82" t="s">
        <v>220</v>
      </c>
    </row>
    <row r="83" spans="9:10" x14ac:dyDescent="0.25">
      <c r="I83" s="2">
        <v>85</v>
      </c>
      <c r="J83" t="s">
        <v>221</v>
      </c>
    </row>
    <row r="84" spans="9:10" x14ac:dyDescent="0.25">
      <c r="I84" s="2">
        <v>86</v>
      </c>
      <c r="J84" t="s">
        <v>222</v>
      </c>
    </row>
    <row r="85" spans="9:10" x14ac:dyDescent="0.25">
      <c r="I85" s="2">
        <v>88</v>
      </c>
      <c r="J85" t="s">
        <v>223</v>
      </c>
    </row>
    <row r="86" spans="9:10" x14ac:dyDescent="0.25">
      <c r="I86" s="2">
        <v>89</v>
      </c>
      <c r="J86" t="s">
        <v>224</v>
      </c>
    </row>
    <row r="87" spans="9:10" x14ac:dyDescent="0.25">
      <c r="I87" s="2">
        <v>90</v>
      </c>
      <c r="J87" t="s">
        <v>225</v>
      </c>
    </row>
    <row r="88" spans="9:10" x14ac:dyDescent="0.25">
      <c r="I88" s="2">
        <v>91</v>
      </c>
      <c r="J88" t="s">
        <v>226</v>
      </c>
    </row>
    <row r="89" spans="9:10" x14ac:dyDescent="0.25">
      <c r="I89" s="2">
        <v>92</v>
      </c>
      <c r="J89" t="s">
        <v>227</v>
      </c>
    </row>
    <row r="90" spans="9:10" x14ac:dyDescent="0.25">
      <c r="I90" s="2">
        <v>93</v>
      </c>
      <c r="J90" t="s">
        <v>228</v>
      </c>
    </row>
    <row r="91" spans="9:10" x14ac:dyDescent="0.25">
      <c r="I91" s="2">
        <v>96</v>
      </c>
      <c r="J91" t="s">
        <v>229</v>
      </c>
    </row>
    <row r="92" spans="9:10" x14ac:dyDescent="0.25">
      <c r="I92" s="2">
        <v>97</v>
      </c>
      <c r="J92" t="s">
        <v>230</v>
      </c>
    </row>
    <row r="93" spans="9:10" x14ac:dyDescent="0.25">
      <c r="I93" s="2">
        <v>98</v>
      </c>
      <c r="J93" t="s">
        <v>231</v>
      </c>
    </row>
    <row r="94" spans="9:10" x14ac:dyDescent="0.25">
      <c r="I94" s="2">
        <v>99</v>
      </c>
      <c r="J94" t="s">
        <v>232</v>
      </c>
    </row>
    <row r="95" spans="9:10" x14ac:dyDescent="0.25">
      <c r="I95" s="2">
        <v>100</v>
      </c>
      <c r="J95" t="s">
        <v>233</v>
      </c>
    </row>
    <row r="96" spans="9:10" x14ac:dyDescent="0.25">
      <c r="I96" s="2">
        <v>101</v>
      </c>
      <c r="J96" t="s">
        <v>234</v>
      </c>
    </row>
    <row r="97" spans="9:10" x14ac:dyDescent="0.25">
      <c r="I97" s="2">
        <v>102</v>
      </c>
      <c r="J97" t="s">
        <v>235</v>
      </c>
    </row>
    <row r="98" spans="9:10" x14ac:dyDescent="0.25">
      <c r="I98" s="2">
        <v>103</v>
      </c>
      <c r="J98" t="s">
        <v>236</v>
      </c>
    </row>
    <row r="99" spans="9:10" x14ac:dyDescent="0.25">
      <c r="I99" s="2">
        <v>104</v>
      </c>
      <c r="J99" t="s">
        <v>237</v>
      </c>
    </row>
    <row r="100" spans="9:10" x14ac:dyDescent="0.25">
      <c r="I100" s="2">
        <v>105</v>
      </c>
      <c r="J100" t="s">
        <v>238</v>
      </c>
    </row>
    <row r="101" spans="9:10" x14ac:dyDescent="0.25">
      <c r="I101" s="2">
        <v>106</v>
      </c>
      <c r="J101" t="s">
        <v>239</v>
      </c>
    </row>
    <row r="102" spans="9:10" x14ac:dyDescent="0.25">
      <c r="I102" s="2">
        <v>107</v>
      </c>
      <c r="J102" t="s">
        <v>240</v>
      </c>
    </row>
    <row r="103" spans="9:10" x14ac:dyDescent="0.25">
      <c r="I103" s="2">
        <v>108</v>
      </c>
      <c r="J103" t="s">
        <v>241</v>
      </c>
    </row>
    <row r="104" spans="9:10" x14ac:dyDescent="0.25">
      <c r="I104" s="2">
        <v>109</v>
      </c>
      <c r="J104" t="s">
        <v>242</v>
      </c>
    </row>
    <row r="105" spans="9:10" x14ac:dyDescent="0.25">
      <c r="I105" s="2">
        <v>110</v>
      </c>
      <c r="J105" t="s">
        <v>243</v>
      </c>
    </row>
    <row r="106" spans="9:10" x14ac:dyDescent="0.25">
      <c r="I106" s="2">
        <v>111</v>
      </c>
      <c r="J106" t="s">
        <v>244</v>
      </c>
    </row>
    <row r="107" spans="9:10" x14ac:dyDescent="0.25">
      <c r="I107" s="2">
        <v>112</v>
      </c>
      <c r="J107" t="s">
        <v>245</v>
      </c>
    </row>
    <row r="108" spans="9:10" x14ac:dyDescent="0.25">
      <c r="I108" s="2">
        <v>113</v>
      </c>
      <c r="J108" t="s">
        <v>246</v>
      </c>
    </row>
    <row r="109" spans="9:10" x14ac:dyDescent="0.25">
      <c r="I109" s="2">
        <v>114</v>
      </c>
      <c r="J109" t="s">
        <v>247</v>
      </c>
    </row>
    <row r="110" spans="9:10" x14ac:dyDescent="0.25">
      <c r="I110" s="2">
        <v>115</v>
      </c>
      <c r="J110" t="s">
        <v>248</v>
      </c>
    </row>
    <row r="111" spans="9:10" x14ac:dyDescent="0.25">
      <c r="I111" s="2">
        <v>116</v>
      </c>
      <c r="J111" t="s">
        <v>249</v>
      </c>
    </row>
    <row r="112" spans="9:10" x14ac:dyDescent="0.25">
      <c r="I112" s="2">
        <v>117</v>
      </c>
      <c r="J112" t="s">
        <v>250</v>
      </c>
    </row>
    <row r="113" spans="9:10" x14ac:dyDescent="0.25">
      <c r="I113" s="2">
        <v>118</v>
      </c>
      <c r="J113" t="s">
        <v>251</v>
      </c>
    </row>
    <row r="114" spans="9:10" x14ac:dyDescent="0.25">
      <c r="I114" s="2">
        <v>119</v>
      </c>
      <c r="J114" t="s">
        <v>252</v>
      </c>
    </row>
    <row r="115" spans="9:10" x14ac:dyDescent="0.25">
      <c r="I115" s="2">
        <v>120</v>
      </c>
      <c r="J115" t="s">
        <v>253</v>
      </c>
    </row>
    <row r="116" spans="9:10" x14ac:dyDescent="0.25">
      <c r="I116" s="2">
        <v>121</v>
      </c>
      <c r="J116" t="s">
        <v>254</v>
      </c>
    </row>
    <row r="117" spans="9:10" x14ac:dyDescent="0.25">
      <c r="I117" s="2">
        <v>122</v>
      </c>
      <c r="J117" t="s">
        <v>255</v>
      </c>
    </row>
    <row r="118" spans="9:10" x14ac:dyDescent="0.25">
      <c r="I118" s="2">
        <v>123</v>
      </c>
      <c r="J118" t="s">
        <v>256</v>
      </c>
    </row>
    <row r="119" spans="9:10" x14ac:dyDescent="0.25">
      <c r="I119" s="2">
        <v>124</v>
      </c>
      <c r="J119" t="s">
        <v>257</v>
      </c>
    </row>
    <row r="120" spans="9:10" x14ac:dyDescent="0.25">
      <c r="I120" s="2">
        <v>125</v>
      </c>
      <c r="J120" t="s">
        <v>258</v>
      </c>
    </row>
    <row r="121" spans="9:10" x14ac:dyDescent="0.25">
      <c r="I121" s="2">
        <v>126</v>
      </c>
      <c r="J121" t="s">
        <v>259</v>
      </c>
    </row>
    <row r="122" spans="9:10" x14ac:dyDescent="0.25">
      <c r="I122" s="2">
        <v>127</v>
      </c>
      <c r="J122" t="s">
        <v>260</v>
      </c>
    </row>
    <row r="123" spans="9:10" x14ac:dyDescent="0.25">
      <c r="I123" s="2">
        <v>128</v>
      </c>
      <c r="J123" t="s">
        <v>261</v>
      </c>
    </row>
    <row r="124" spans="9:10" x14ac:dyDescent="0.25">
      <c r="I124" s="2">
        <v>129</v>
      </c>
      <c r="J124" t="s">
        <v>262</v>
      </c>
    </row>
    <row r="125" spans="9:10" x14ac:dyDescent="0.25">
      <c r="I125" s="2">
        <v>131</v>
      </c>
      <c r="J125" t="s">
        <v>263</v>
      </c>
    </row>
    <row r="126" spans="9:10" x14ac:dyDescent="0.25">
      <c r="I126" s="2">
        <v>132</v>
      </c>
      <c r="J126" t="s">
        <v>264</v>
      </c>
    </row>
    <row r="127" spans="9:10" x14ac:dyDescent="0.25">
      <c r="I127" s="2">
        <v>133</v>
      </c>
      <c r="J127" t="s">
        <v>265</v>
      </c>
    </row>
    <row r="128" spans="9:10" x14ac:dyDescent="0.25">
      <c r="I128" s="2">
        <v>134</v>
      </c>
      <c r="J128" t="s">
        <v>266</v>
      </c>
    </row>
    <row r="129" spans="9:10" x14ac:dyDescent="0.25">
      <c r="I129" s="2">
        <v>135</v>
      </c>
      <c r="J129" t="s">
        <v>267</v>
      </c>
    </row>
    <row r="130" spans="9:10" x14ac:dyDescent="0.25">
      <c r="I130" s="2">
        <v>136</v>
      </c>
      <c r="J130" t="s">
        <v>268</v>
      </c>
    </row>
    <row r="131" spans="9:10" x14ac:dyDescent="0.25">
      <c r="I131" s="2">
        <v>137</v>
      </c>
      <c r="J131" t="s">
        <v>269</v>
      </c>
    </row>
    <row r="132" spans="9:10" x14ac:dyDescent="0.25">
      <c r="I132" s="2">
        <v>138</v>
      </c>
      <c r="J132" t="s">
        <v>270</v>
      </c>
    </row>
    <row r="133" spans="9:10" x14ac:dyDescent="0.25">
      <c r="I133" s="2">
        <v>139</v>
      </c>
      <c r="J133" t="s">
        <v>271</v>
      </c>
    </row>
    <row r="134" spans="9:10" x14ac:dyDescent="0.25">
      <c r="I134" s="2">
        <v>140</v>
      </c>
      <c r="J134" t="s">
        <v>272</v>
      </c>
    </row>
    <row r="135" spans="9:10" x14ac:dyDescent="0.25">
      <c r="I135" s="2">
        <v>141</v>
      </c>
      <c r="J135" t="s">
        <v>273</v>
      </c>
    </row>
    <row r="136" spans="9:10" x14ac:dyDescent="0.25">
      <c r="I136" s="2">
        <v>142</v>
      </c>
      <c r="J136" t="s">
        <v>274</v>
      </c>
    </row>
    <row r="137" spans="9:10" x14ac:dyDescent="0.25">
      <c r="I137" s="2">
        <v>143</v>
      </c>
      <c r="J137" t="s">
        <v>275</v>
      </c>
    </row>
    <row r="138" spans="9:10" x14ac:dyDescent="0.25">
      <c r="I138" s="2">
        <v>144</v>
      </c>
      <c r="J138" t="s">
        <v>276</v>
      </c>
    </row>
    <row r="139" spans="9:10" x14ac:dyDescent="0.25">
      <c r="I139" s="2">
        <v>145</v>
      </c>
      <c r="J139" t="s">
        <v>277</v>
      </c>
    </row>
    <row r="140" spans="9:10" x14ac:dyDescent="0.25">
      <c r="I140" s="2">
        <v>146</v>
      </c>
      <c r="J140" t="s">
        <v>278</v>
      </c>
    </row>
    <row r="141" spans="9:10" x14ac:dyDescent="0.25">
      <c r="I141" s="2">
        <v>147</v>
      </c>
      <c r="J141" t="s">
        <v>279</v>
      </c>
    </row>
    <row r="142" spans="9:10" x14ac:dyDescent="0.25">
      <c r="I142" s="2">
        <v>148</v>
      </c>
      <c r="J142" t="s">
        <v>280</v>
      </c>
    </row>
    <row r="143" spans="9:10" x14ac:dyDescent="0.25">
      <c r="I143" s="2">
        <v>149</v>
      </c>
      <c r="J143" t="s">
        <v>281</v>
      </c>
    </row>
    <row r="144" spans="9:10" x14ac:dyDescent="0.25">
      <c r="I144" s="2">
        <v>150</v>
      </c>
      <c r="J144" t="s">
        <v>282</v>
      </c>
    </row>
    <row r="145" spans="9:10" x14ac:dyDescent="0.25">
      <c r="I145" s="2">
        <v>151</v>
      </c>
      <c r="J145" t="s">
        <v>283</v>
      </c>
    </row>
    <row r="146" spans="9:10" x14ac:dyDescent="0.25">
      <c r="I146" s="2">
        <v>152</v>
      </c>
      <c r="J146" t="s">
        <v>284</v>
      </c>
    </row>
    <row r="147" spans="9:10" x14ac:dyDescent="0.25">
      <c r="I147" s="2">
        <v>153</v>
      </c>
      <c r="J147" t="s">
        <v>285</v>
      </c>
    </row>
    <row r="148" spans="9:10" x14ac:dyDescent="0.25">
      <c r="I148" s="2">
        <v>154</v>
      </c>
      <c r="J148" t="s">
        <v>286</v>
      </c>
    </row>
    <row r="149" spans="9:10" x14ac:dyDescent="0.25">
      <c r="I149" s="2">
        <v>155</v>
      </c>
      <c r="J149" t="s">
        <v>287</v>
      </c>
    </row>
    <row r="150" spans="9:10" x14ac:dyDescent="0.25">
      <c r="I150" s="2">
        <v>156</v>
      </c>
      <c r="J150" t="s">
        <v>288</v>
      </c>
    </row>
    <row r="151" spans="9:10" x14ac:dyDescent="0.25">
      <c r="I151" s="2">
        <v>157</v>
      </c>
      <c r="J151" t="s">
        <v>289</v>
      </c>
    </row>
    <row r="152" spans="9:10" x14ac:dyDescent="0.25">
      <c r="I152" s="2">
        <v>158</v>
      </c>
      <c r="J152" t="s">
        <v>290</v>
      </c>
    </row>
    <row r="153" spans="9:10" x14ac:dyDescent="0.25">
      <c r="I153" s="2">
        <v>159</v>
      </c>
      <c r="J153" t="s">
        <v>291</v>
      </c>
    </row>
    <row r="154" spans="9:10" x14ac:dyDescent="0.25">
      <c r="I154" s="2">
        <v>160</v>
      </c>
      <c r="J154" t="s">
        <v>292</v>
      </c>
    </row>
    <row r="155" spans="9:10" x14ac:dyDescent="0.25">
      <c r="I155" s="2">
        <v>161</v>
      </c>
      <c r="J155" t="s">
        <v>293</v>
      </c>
    </row>
    <row r="156" spans="9:10" x14ac:dyDescent="0.25">
      <c r="I156" s="2">
        <v>162</v>
      </c>
      <c r="J156" t="s">
        <v>294</v>
      </c>
    </row>
    <row r="157" spans="9:10" x14ac:dyDescent="0.25">
      <c r="I157" s="2">
        <v>163</v>
      </c>
      <c r="J157" t="s">
        <v>295</v>
      </c>
    </row>
    <row r="158" spans="9:10" x14ac:dyDescent="0.25">
      <c r="I158" s="2">
        <v>164</v>
      </c>
      <c r="J158" t="s">
        <v>296</v>
      </c>
    </row>
    <row r="159" spans="9:10" x14ac:dyDescent="0.25">
      <c r="I159" s="2">
        <v>165</v>
      </c>
      <c r="J159" t="s">
        <v>297</v>
      </c>
    </row>
    <row r="160" spans="9:10" x14ac:dyDescent="0.25">
      <c r="I160" s="2">
        <v>166</v>
      </c>
      <c r="J160" t="s">
        <v>298</v>
      </c>
    </row>
    <row r="161" spans="9:10" x14ac:dyDescent="0.25">
      <c r="I161" s="2">
        <v>167</v>
      </c>
      <c r="J161" t="s">
        <v>299</v>
      </c>
    </row>
    <row r="162" spans="9:10" x14ac:dyDescent="0.25">
      <c r="I162" s="2">
        <v>168</v>
      </c>
      <c r="J162" t="s">
        <v>300</v>
      </c>
    </row>
    <row r="163" spans="9:10" x14ac:dyDescent="0.25">
      <c r="I163" s="2">
        <v>169</v>
      </c>
      <c r="J163" t="s">
        <v>301</v>
      </c>
    </row>
    <row r="164" spans="9:10" x14ac:dyDescent="0.25">
      <c r="I164" s="2">
        <v>170</v>
      </c>
      <c r="J164" t="s">
        <v>302</v>
      </c>
    </row>
    <row r="165" spans="9:10" x14ac:dyDescent="0.25">
      <c r="I165" s="2">
        <v>171</v>
      </c>
      <c r="J165" t="s">
        <v>303</v>
      </c>
    </row>
    <row r="166" spans="9:10" x14ac:dyDescent="0.25">
      <c r="I166" s="2">
        <v>172</v>
      </c>
      <c r="J166" t="s">
        <v>304</v>
      </c>
    </row>
    <row r="167" spans="9:10" x14ac:dyDescent="0.25">
      <c r="I167" s="2">
        <v>173</v>
      </c>
      <c r="J167" t="s">
        <v>305</v>
      </c>
    </row>
    <row r="168" spans="9:10" x14ac:dyDescent="0.25">
      <c r="I168" s="2">
        <v>174</v>
      </c>
      <c r="J168" t="s">
        <v>306</v>
      </c>
    </row>
    <row r="169" spans="9:10" x14ac:dyDescent="0.25">
      <c r="I169" s="2">
        <v>175</v>
      </c>
      <c r="J169" t="s">
        <v>307</v>
      </c>
    </row>
    <row r="170" spans="9:10" x14ac:dyDescent="0.25">
      <c r="I170" s="2">
        <v>176</v>
      </c>
      <c r="J170" t="s">
        <v>308</v>
      </c>
    </row>
    <row r="171" spans="9:10" x14ac:dyDescent="0.25">
      <c r="I171" s="2">
        <v>177</v>
      </c>
      <c r="J171" t="s">
        <v>309</v>
      </c>
    </row>
    <row r="172" spans="9:10" x14ac:dyDescent="0.25">
      <c r="I172" s="2">
        <v>178</v>
      </c>
      <c r="J172" t="s">
        <v>310</v>
      </c>
    </row>
    <row r="173" spans="9:10" x14ac:dyDescent="0.25">
      <c r="I173" s="2">
        <v>179</v>
      </c>
      <c r="J173" t="s">
        <v>311</v>
      </c>
    </row>
    <row r="174" spans="9:10" x14ac:dyDescent="0.25">
      <c r="I174" s="2">
        <v>180</v>
      </c>
      <c r="J174" t="s">
        <v>312</v>
      </c>
    </row>
    <row r="175" spans="9:10" x14ac:dyDescent="0.25">
      <c r="I175" s="2">
        <v>181</v>
      </c>
      <c r="J175" t="s">
        <v>313</v>
      </c>
    </row>
    <row r="176" spans="9:10" x14ac:dyDescent="0.25">
      <c r="I176" s="2">
        <v>182</v>
      </c>
      <c r="J176" t="s">
        <v>314</v>
      </c>
    </row>
    <row r="177" spans="9:10" x14ac:dyDescent="0.25">
      <c r="I177" s="2">
        <v>183</v>
      </c>
      <c r="J177" t="s">
        <v>315</v>
      </c>
    </row>
    <row r="178" spans="9:10" x14ac:dyDescent="0.25">
      <c r="I178" s="2">
        <v>184</v>
      </c>
      <c r="J178" t="s">
        <v>316</v>
      </c>
    </row>
    <row r="179" spans="9:10" x14ac:dyDescent="0.25">
      <c r="I179" s="2">
        <v>185</v>
      </c>
      <c r="J179" t="s">
        <v>317</v>
      </c>
    </row>
    <row r="180" spans="9:10" x14ac:dyDescent="0.25">
      <c r="I180" s="2">
        <v>186</v>
      </c>
      <c r="J180" t="s">
        <v>318</v>
      </c>
    </row>
    <row r="181" spans="9:10" x14ac:dyDescent="0.25">
      <c r="I181" s="2">
        <v>187</v>
      </c>
      <c r="J181" t="s">
        <v>319</v>
      </c>
    </row>
    <row r="182" spans="9:10" x14ac:dyDescent="0.25">
      <c r="I182" s="2">
        <v>188</v>
      </c>
      <c r="J182" t="s">
        <v>320</v>
      </c>
    </row>
    <row r="183" spans="9:10" x14ac:dyDescent="0.25">
      <c r="I183" s="2">
        <v>189</v>
      </c>
      <c r="J183" t="s">
        <v>321</v>
      </c>
    </row>
    <row r="184" spans="9:10" x14ac:dyDescent="0.25">
      <c r="I184" s="2">
        <v>190</v>
      </c>
      <c r="J184" t="s">
        <v>322</v>
      </c>
    </row>
    <row r="185" spans="9:10" x14ac:dyDescent="0.25">
      <c r="I185" s="2">
        <v>191</v>
      </c>
      <c r="J185" t="s">
        <v>323</v>
      </c>
    </row>
    <row r="186" spans="9:10" x14ac:dyDescent="0.25">
      <c r="I186" s="2">
        <v>192</v>
      </c>
      <c r="J186" t="s">
        <v>324</v>
      </c>
    </row>
    <row r="187" spans="9:10" x14ac:dyDescent="0.25">
      <c r="I187" s="2">
        <v>194</v>
      </c>
      <c r="J187" t="s">
        <v>325</v>
      </c>
    </row>
    <row r="188" spans="9:10" x14ac:dyDescent="0.25">
      <c r="I188" s="2">
        <v>195</v>
      </c>
      <c r="J188" t="s">
        <v>326</v>
      </c>
    </row>
    <row r="189" spans="9:10" x14ac:dyDescent="0.25">
      <c r="I189" s="2">
        <v>196</v>
      </c>
      <c r="J189" t="s">
        <v>327</v>
      </c>
    </row>
    <row r="190" spans="9:10" x14ac:dyDescent="0.25">
      <c r="I190" s="2">
        <v>197</v>
      </c>
      <c r="J190" t="s">
        <v>328</v>
      </c>
    </row>
    <row r="191" spans="9:10" x14ac:dyDescent="0.25">
      <c r="I191" s="2">
        <v>198</v>
      </c>
      <c r="J191" t="s">
        <v>329</v>
      </c>
    </row>
    <row r="192" spans="9:10" x14ac:dyDescent="0.25">
      <c r="I192" s="2">
        <v>199</v>
      </c>
      <c r="J192" t="s">
        <v>330</v>
      </c>
    </row>
    <row r="193" spans="9:10" x14ac:dyDescent="0.25">
      <c r="I193" s="2">
        <v>200</v>
      </c>
      <c r="J193" t="s">
        <v>1796</v>
      </c>
    </row>
    <row r="194" spans="9:10" x14ac:dyDescent="0.25">
      <c r="I194" s="2">
        <v>201</v>
      </c>
      <c r="J194" t="s">
        <v>1797</v>
      </c>
    </row>
    <row r="195" spans="9:10" x14ac:dyDescent="0.25">
      <c r="I195" s="2">
        <v>202</v>
      </c>
      <c r="J195" t="s">
        <v>1798</v>
      </c>
    </row>
    <row r="196" spans="9:10" x14ac:dyDescent="0.25">
      <c r="I196" s="2">
        <v>203</v>
      </c>
      <c r="J196" t="s">
        <v>1799</v>
      </c>
    </row>
    <row r="197" spans="9:10" x14ac:dyDescent="0.25">
      <c r="I197" s="2">
        <v>206</v>
      </c>
      <c r="J197" t="s">
        <v>1800</v>
      </c>
    </row>
    <row r="198" spans="9:10" x14ac:dyDescent="0.25">
      <c r="I198" s="2">
        <v>207</v>
      </c>
      <c r="J198" t="s">
        <v>1801</v>
      </c>
    </row>
    <row r="199" spans="9:10" x14ac:dyDescent="0.25">
      <c r="I199" s="2">
        <v>208</v>
      </c>
      <c r="J199" t="s">
        <v>1802</v>
      </c>
    </row>
    <row r="200" spans="9:10" x14ac:dyDescent="0.25">
      <c r="I200" s="2">
        <v>209</v>
      </c>
      <c r="J200" t="s">
        <v>1803</v>
      </c>
    </row>
    <row r="201" spans="9:10" x14ac:dyDescent="0.25">
      <c r="I201" s="2">
        <v>210</v>
      </c>
      <c r="J201" t="s">
        <v>1804</v>
      </c>
    </row>
    <row r="202" spans="9:10" x14ac:dyDescent="0.25">
      <c r="I202" s="2">
        <v>211</v>
      </c>
      <c r="J202" t="s">
        <v>1805</v>
      </c>
    </row>
    <row r="203" spans="9:10" x14ac:dyDescent="0.25">
      <c r="I203" s="2">
        <v>212</v>
      </c>
      <c r="J203" t="s">
        <v>1806</v>
      </c>
    </row>
    <row r="204" spans="9:10" x14ac:dyDescent="0.25">
      <c r="I204" s="2">
        <v>213</v>
      </c>
      <c r="J204" t="s">
        <v>1807</v>
      </c>
    </row>
    <row r="205" spans="9:10" x14ac:dyDescent="0.25">
      <c r="I205" s="2">
        <v>214</v>
      </c>
      <c r="J205" t="s">
        <v>1808</v>
      </c>
    </row>
    <row r="206" spans="9:10" x14ac:dyDescent="0.25">
      <c r="I206" s="2">
        <v>215</v>
      </c>
      <c r="J206" t="s">
        <v>1809</v>
      </c>
    </row>
    <row r="207" spans="9:10" x14ac:dyDescent="0.25">
      <c r="I207" s="2">
        <v>216</v>
      </c>
      <c r="J207" t="s">
        <v>1810</v>
      </c>
    </row>
    <row r="208" spans="9:10" x14ac:dyDescent="0.25">
      <c r="I208" s="2">
        <v>217</v>
      </c>
      <c r="J208" t="s">
        <v>1811</v>
      </c>
    </row>
    <row r="209" spans="9:10" x14ac:dyDescent="0.25">
      <c r="I209" s="2">
        <v>218</v>
      </c>
      <c r="J209" t="s">
        <v>1812</v>
      </c>
    </row>
    <row r="210" spans="9:10" x14ac:dyDescent="0.25">
      <c r="I210" s="2">
        <v>219</v>
      </c>
      <c r="J210" t="s">
        <v>1813</v>
      </c>
    </row>
    <row r="211" spans="9:10" x14ac:dyDescent="0.25">
      <c r="I211" s="2">
        <v>220</v>
      </c>
      <c r="J211" t="s">
        <v>1814</v>
      </c>
    </row>
    <row r="212" spans="9:10" x14ac:dyDescent="0.25">
      <c r="I212" s="2">
        <v>221</v>
      </c>
      <c r="J212" t="s">
        <v>1815</v>
      </c>
    </row>
    <row r="213" spans="9:10" x14ac:dyDescent="0.25">
      <c r="I213" s="2">
        <v>222</v>
      </c>
      <c r="J213" t="s">
        <v>1888</v>
      </c>
    </row>
    <row r="214" spans="9:10" x14ac:dyDescent="0.25">
      <c r="I214" s="2">
        <v>223</v>
      </c>
      <c r="J214" t="s">
        <v>1889</v>
      </c>
    </row>
    <row r="215" spans="9:10" x14ac:dyDescent="0.25">
      <c r="I215" s="2">
        <v>224</v>
      </c>
      <c r="J215" t="s">
        <v>1890</v>
      </c>
    </row>
    <row r="216" spans="9:10" x14ac:dyDescent="0.25">
      <c r="I216" s="2">
        <v>225</v>
      </c>
      <c r="J216" t="s">
        <v>1891</v>
      </c>
    </row>
    <row r="217" spans="9:10" x14ac:dyDescent="0.25">
      <c r="I217" s="2">
        <v>226</v>
      </c>
      <c r="J217" t="s">
        <v>1892</v>
      </c>
    </row>
    <row r="218" spans="9:10" x14ac:dyDescent="0.25">
      <c r="I218" s="2">
        <v>227</v>
      </c>
      <c r="J218" t="s">
        <v>1893</v>
      </c>
    </row>
    <row r="219" spans="9:10" x14ac:dyDescent="0.25">
      <c r="I219" s="2">
        <v>228</v>
      </c>
      <c r="J219" t="s">
        <v>1894</v>
      </c>
    </row>
    <row r="220" spans="9:10" x14ac:dyDescent="0.25">
      <c r="I220" s="2">
        <v>229</v>
      </c>
      <c r="J220" t="s">
        <v>1895</v>
      </c>
    </row>
    <row r="221" spans="9:10" x14ac:dyDescent="0.25">
      <c r="I221" s="2">
        <v>230</v>
      </c>
      <c r="J221" t="s">
        <v>1896</v>
      </c>
    </row>
    <row r="222" spans="9:10" x14ac:dyDescent="0.25">
      <c r="I222" s="2">
        <v>231</v>
      </c>
      <c r="J222" t="s">
        <v>1897</v>
      </c>
    </row>
    <row r="223" spans="9:10" x14ac:dyDescent="0.25">
      <c r="I223" s="2">
        <v>232</v>
      </c>
      <c r="J223" t="s">
        <v>1898</v>
      </c>
    </row>
    <row r="224" spans="9:10" x14ac:dyDescent="0.25">
      <c r="I224" s="2">
        <v>233</v>
      </c>
      <c r="J224" t="s">
        <v>1899</v>
      </c>
    </row>
    <row r="225" spans="9:10" x14ac:dyDescent="0.25">
      <c r="I225" s="2">
        <v>234</v>
      </c>
      <c r="J225" t="s">
        <v>1900</v>
      </c>
    </row>
    <row r="226" spans="9:10" x14ac:dyDescent="0.25">
      <c r="I226" s="2">
        <v>235</v>
      </c>
      <c r="J226" t="s">
        <v>1901</v>
      </c>
    </row>
    <row r="227" spans="9:10" x14ac:dyDescent="0.25">
      <c r="I227" s="2">
        <v>236</v>
      </c>
      <c r="J227" t="s">
        <v>1902</v>
      </c>
    </row>
    <row r="228" spans="9:10" x14ac:dyDescent="0.25">
      <c r="I228" s="2">
        <v>237</v>
      </c>
      <c r="J228" t="s">
        <v>1903</v>
      </c>
    </row>
    <row r="229" spans="9:10" x14ac:dyDescent="0.25">
      <c r="I229" s="2">
        <v>238</v>
      </c>
      <c r="J229" t="s">
        <v>1904</v>
      </c>
    </row>
    <row r="230" spans="9:10" x14ac:dyDescent="0.25">
      <c r="I230" s="2">
        <v>239</v>
      </c>
      <c r="J230" t="s">
        <v>1905</v>
      </c>
    </row>
    <row r="231" spans="9:10" x14ac:dyDescent="0.25">
      <c r="I231" s="2">
        <v>240</v>
      </c>
      <c r="J231" t="s">
        <v>1906</v>
      </c>
    </row>
    <row r="232" spans="9:10" x14ac:dyDescent="0.25">
      <c r="I232" s="2">
        <v>241</v>
      </c>
      <c r="J232" t="s">
        <v>1907</v>
      </c>
    </row>
    <row r="233" spans="9:10" x14ac:dyDescent="0.25">
      <c r="I233" s="2">
        <v>243</v>
      </c>
      <c r="J233" t="s">
        <v>2257</v>
      </c>
    </row>
    <row r="234" spans="9:10" x14ac:dyDescent="0.25">
      <c r="I234" s="2">
        <v>244</v>
      </c>
      <c r="J234" t="s">
        <v>2258</v>
      </c>
    </row>
    <row r="235" spans="9:10" x14ac:dyDescent="0.25">
      <c r="I235" s="2">
        <v>245</v>
      </c>
      <c r="J235" t="s">
        <v>2259</v>
      </c>
    </row>
    <row r="236" spans="9:10" x14ac:dyDescent="0.25">
      <c r="I236" s="2">
        <v>246</v>
      </c>
      <c r="J236" t="s">
        <v>2260</v>
      </c>
    </row>
    <row r="237" spans="9:10" x14ac:dyDescent="0.25">
      <c r="I237" s="2">
        <v>249</v>
      </c>
      <c r="J237" t="s">
        <v>2261</v>
      </c>
    </row>
    <row r="238" spans="9:10" x14ac:dyDescent="0.25">
      <c r="I238" s="2">
        <v>250</v>
      </c>
      <c r="J238" t="s">
        <v>2262</v>
      </c>
    </row>
    <row r="239" spans="9:10" x14ac:dyDescent="0.25">
      <c r="I239" s="2">
        <v>251</v>
      </c>
      <c r="J239" t="s">
        <v>2263</v>
      </c>
    </row>
    <row r="240" spans="9:10" x14ac:dyDescent="0.25">
      <c r="I240" s="2">
        <v>252</v>
      </c>
      <c r="J240" t="s">
        <v>2264</v>
      </c>
    </row>
    <row r="241" spans="9:10" x14ac:dyDescent="0.25">
      <c r="I241" s="2">
        <v>253</v>
      </c>
      <c r="J241" t="s">
        <v>2265</v>
      </c>
    </row>
    <row r="242" spans="9:10" x14ac:dyDescent="0.25">
      <c r="I242" s="2">
        <v>254</v>
      </c>
      <c r="J242" t="s">
        <v>2266</v>
      </c>
    </row>
    <row r="243" spans="9:10" x14ac:dyDescent="0.25">
      <c r="I243" s="2">
        <v>255</v>
      </c>
      <c r="J243" t="s">
        <v>4364</v>
      </c>
    </row>
    <row r="244" spans="9:10" x14ac:dyDescent="0.25">
      <c r="I244" s="2">
        <v>256</v>
      </c>
      <c r="J244" t="s">
        <v>4365</v>
      </c>
    </row>
    <row r="245" spans="9:10" x14ac:dyDescent="0.25">
      <c r="I245" s="2">
        <v>284</v>
      </c>
      <c r="J245" t="s">
        <v>2702</v>
      </c>
    </row>
    <row r="246" spans="9:10" x14ac:dyDescent="0.25">
      <c r="I246" s="2">
        <v>258</v>
      </c>
      <c r="J246" t="s">
        <v>2703</v>
      </c>
    </row>
    <row r="247" spans="9:10" x14ac:dyDescent="0.25">
      <c r="I247" s="2">
        <v>259</v>
      </c>
      <c r="J247" t="s">
        <v>2704</v>
      </c>
    </row>
    <row r="248" spans="9:10" x14ac:dyDescent="0.25">
      <c r="I248" s="2">
        <v>260</v>
      </c>
      <c r="J248" t="s">
        <v>2705</v>
      </c>
    </row>
    <row r="249" spans="9:10" x14ac:dyDescent="0.25">
      <c r="I249" s="2">
        <v>261</v>
      </c>
      <c r="J249" t="s">
        <v>2706</v>
      </c>
    </row>
    <row r="250" spans="9:10" x14ac:dyDescent="0.25">
      <c r="I250" s="2">
        <v>262</v>
      </c>
      <c r="J250" t="s">
        <v>2707</v>
      </c>
    </row>
    <row r="251" spans="9:10" x14ac:dyDescent="0.25">
      <c r="I251" s="2">
        <v>263</v>
      </c>
      <c r="J251" t="s">
        <v>2708</v>
      </c>
    </row>
    <row r="252" spans="9:10" x14ac:dyDescent="0.25">
      <c r="I252" s="2">
        <v>264</v>
      </c>
      <c r="J252" t="s">
        <v>2709</v>
      </c>
    </row>
    <row r="253" spans="9:10" x14ac:dyDescent="0.25">
      <c r="I253" s="2">
        <v>265</v>
      </c>
      <c r="J253" t="s">
        <v>2710</v>
      </c>
    </row>
    <row r="254" spans="9:10" x14ac:dyDescent="0.25">
      <c r="I254" s="2">
        <v>266</v>
      </c>
      <c r="J254" t="s">
        <v>2711</v>
      </c>
    </row>
    <row r="255" spans="9:10" x14ac:dyDescent="0.25">
      <c r="I255" s="2">
        <v>267</v>
      </c>
      <c r="J255" t="s">
        <v>2712</v>
      </c>
    </row>
    <row r="256" spans="9:10" x14ac:dyDescent="0.25">
      <c r="I256" s="2">
        <v>268</v>
      </c>
      <c r="J256" t="s">
        <v>2713</v>
      </c>
    </row>
    <row r="257" spans="3:10" x14ac:dyDescent="0.25">
      <c r="I257" s="2">
        <v>269</v>
      </c>
      <c r="J257" t="s">
        <v>2714</v>
      </c>
    </row>
    <row r="258" spans="3:10" x14ac:dyDescent="0.25">
      <c r="I258" s="2">
        <v>270</v>
      </c>
      <c r="J258" t="s">
        <v>2715</v>
      </c>
    </row>
    <row r="259" spans="3:10" x14ac:dyDescent="0.25">
      <c r="I259" s="2">
        <v>271</v>
      </c>
      <c r="J259" t="s">
        <v>2716</v>
      </c>
    </row>
    <row r="260" spans="3:10" x14ac:dyDescent="0.25">
      <c r="I260" s="2">
        <v>272</v>
      </c>
      <c r="J260" t="s">
        <v>2717</v>
      </c>
    </row>
    <row r="261" spans="3:10" x14ac:dyDescent="0.25">
      <c r="I261" s="2">
        <v>273</v>
      </c>
      <c r="J261" t="s">
        <v>2718</v>
      </c>
    </row>
    <row r="262" spans="3:10" x14ac:dyDescent="0.25">
      <c r="I262" s="2">
        <v>274</v>
      </c>
      <c r="J262" t="s">
        <v>2719</v>
      </c>
    </row>
    <row r="263" spans="3:10" x14ac:dyDescent="0.25">
      <c r="I263" s="2">
        <v>275</v>
      </c>
      <c r="J263" t="s">
        <v>2720</v>
      </c>
    </row>
    <row r="264" spans="3:10" x14ac:dyDescent="0.25">
      <c r="I264" s="2">
        <v>276</v>
      </c>
      <c r="J264" t="s">
        <v>2721</v>
      </c>
    </row>
    <row r="265" spans="3:10" x14ac:dyDescent="0.25">
      <c r="C265" s="1"/>
      <c r="D265"/>
      <c r="E265"/>
      <c r="I265" s="2">
        <v>277</v>
      </c>
      <c r="J265" t="s">
        <v>2722</v>
      </c>
    </row>
    <row r="266" spans="3:10" x14ac:dyDescent="0.25">
      <c r="C266" s="1"/>
      <c r="D266"/>
      <c r="E266"/>
      <c r="I266" s="2">
        <v>278</v>
      </c>
      <c r="J266" t="s">
        <v>2723</v>
      </c>
    </row>
    <row r="267" spans="3:10" x14ac:dyDescent="0.25">
      <c r="C267" s="1"/>
      <c r="D267"/>
      <c r="E267"/>
      <c r="I267" s="2">
        <v>280</v>
      </c>
      <c r="J267" t="s">
        <v>2724</v>
      </c>
    </row>
    <row r="268" spans="3:10" x14ac:dyDescent="0.25">
      <c r="I268" s="2">
        <v>281</v>
      </c>
      <c r="J268" t="s">
        <v>2725</v>
      </c>
    </row>
    <row r="269" spans="3:10" x14ac:dyDescent="0.25">
      <c r="I269" s="2">
        <v>282</v>
      </c>
      <c r="J269" t="s">
        <v>2726</v>
      </c>
    </row>
    <row r="270" spans="3:10" x14ac:dyDescent="0.25">
      <c r="I270" s="2">
        <v>285</v>
      </c>
      <c r="J270" t="s">
        <v>2727</v>
      </c>
    </row>
    <row r="271" spans="3:10" x14ac:dyDescent="0.25">
      <c r="I271" s="2">
        <v>286</v>
      </c>
      <c r="J271" t="s">
        <v>3482</v>
      </c>
    </row>
    <row r="272" spans="3:10" x14ac:dyDescent="0.25">
      <c r="I272" s="2">
        <v>287</v>
      </c>
      <c r="J272" t="s">
        <v>3483</v>
      </c>
    </row>
    <row r="273" spans="9:10" x14ac:dyDescent="0.25">
      <c r="I273" s="2">
        <v>288</v>
      </c>
      <c r="J273" t="s">
        <v>3474</v>
      </c>
    </row>
    <row r="274" spans="9:10" x14ac:dyDescent="0.25">
      <c r="I274" s="2">
        <v>289</v>
      </c>
      <c r="J274" t="s">
        <v>3475</v>
      </c>
    </row>
    <row r="275" spans="9:10" x14ac:dyDescent="0.25">
      <c r="I275" s="2">
        <v>290</v>
      </c>
      <c r="J275" t="s">
        <v>3476</v>
      </c>
    </row>
    <row r="276" spans="9:10" x14ac:dyDescent="0.25">
      <c r="I276" s="2">
        <v>291</v>
      </c>
      <c r="J276" t="s">
        <v>3477</v>
      </c>
    </row>
    <row r="277" spans="9:10" x14ac:dyDescent="0.25">
      <c r="I277" s="2">
        <v>292</v>
      </c>
      <c r="J277" t="s">
        <v>3478</v>
      </c>
    </row>
    <row r="278" spans="9:10" x14ac:dyDescent="0.25">
      <c r="I278" s="2">
        <v>293</v>
      </c>
      <c r="J278" t="s">
        <v>3479</v>
      </c>
    </row>
    <row r="279" spans="9:10" x14ac:dyDescent="0.25">
      <c r="I279" s="2">
        <v>294</v>
      </c>
      <c r="J279" t="s">
        <v>3480</v>
      </c>
    </row>
    <row r="280" spans="9:10" x14ac:dyDescent="0.25">
      <c r="I280" s="2">
        <v>295</v>
      </c>
      <c r="J280" t="s">
        <v>3481</v>
      </c>
    </row>
    <row r="281" spans="9:10" x14ac:dyDescent="0.25">
      <c r="I281" s="2">
        <v>296</v>
      </c>
      <c r="J281" t="s">
        <v>4381</v>
      </c>
    </row>
    <row r="282" spans="9:10" x14ac:dyDescent="0.25">
      <c r="I282" s="2">
        <v>297</v>
      </c>
      <c r="J282" t="s">
        <v>4263</v>
      </c>
    </row>
    <row r="283" spans="9:10" x14ac:dyDescent="0.25">
      <c r="I283" s="2">
        <v>298</v>
      </c>
      <c r="J283" t="s">
        <v>4264</v>
      </c>
    </row>
    <row r="284" spans="9:10" x14ac:dyDescent="0.25">
      <c r="I284" s="2">
        <v>299</v>
      </c>
      <c r="J284" t="s">
        <v>4265</v>
      </c>
    </row>
    <row r="285" spans="9:10" x14ac:dyDescent="0.25">
      <c r="I285" s="2">
        <v>300</v>
      </c>
      <c r="J285" t="s">
        <v>4266</v>
      </c>
    </row>
    <row r="286" spans="9:10" x14ac:dyDescent="0.25">
      <c r="I286" s="2">
        <v>301</v>
      </c>
      <c r="J286" t="s">
        <v>4267</v>
      </c>
    </row>
    <row r="287" spans="9:10" x14ac:dyDescent="0.25">
      <c r="I287" s="2">
        <v>302</v>
      </c>
      <c r="J287" t="s">
        <v>4268</v>
      </c>
    </row>
    <row r="288" spans="9:10" x14ac:dyDescent="0.25">
      <c r="I288" s="2">
        <v>303</v>
      </c>
      <c r="J288" t="s">
        <v>4269</v>
      </c>
    </row>
    <row r="289" spans="9:10" x14ac:dyDescent="0.25">
      <c r="I289" s="2">
        <v>304</v>
      </c>
      <c r="J289" t="s">
        <v>4270</v>
      </c>
    </row>
    <row r="290" spans="9:10" x14ac:dyDescent="0.25">
      <c r="I290" s="2">
        <v>305</v>
      </c>
      <c r="J290" t="s">
        <v>4271</v>
      </c>
    </row>
    <row r="291" spans="9:10" x14ac:dyDescent="0.25">
      <c r="I291" s="2">
        <v>306</v>
      </c>
      <c r="J291" t="s">
        <v>4272</v>
      </c>
    </row>
    <row r="292" spans="9:10" x14ac:dyDescent="0.25">
      <c r="I292" s="2">
        <v>307</v>
      </c>
      <c r="J292" t="s">
        <v>4273</v>
      </c>
    </row>
    <row r="293" spans="9:10" x14ac:dyDescent="0.25">
      <c r="I293" s="2">
        <v>308</v>
      </c>
      <c r="J293" t="s">
        <v>4274</v>
      </c>
    </row>
    <row r="294" spans="9:10" x14ac:dyDescent="0.25">
      <c r="I294" s="2">
        <v>309</v>
      </c>
      <c r="J294" t="s">
        <v>4275</v>
      </c>
    </row>
    <row r="295" spans="9:10" x14ac:dyDescent="0.25">
      <c r="I295" s="2">
        <v>310</v>
      </c>
      <c r="J295" t="s">
        <v>4276</v>
      </c>
    </row>
    <row r="296" spans="9:10" x14ac:dyDescent="0.25">
      <c r="I296" s="2">
        <v>311</v>
      </c>
      <c r="J296" t="s">
        <v>4277</v>
      </c>
    </row>
    <row r="297" spans="9:10" x14ac:dyDescent="0.25">
      <c r="I297" s="2">
        <v>312</v>
      </c>
      <c r="J297" t="s">
        <v>4278</v>
      </c>
    </row>
    <row r="298" spans="9:10" x14ac:dyDescent="0.25">
      <c r="I298" s="2">
        <v>313</v>
      </c>
      <c r="J298" t="s">
        <v>4279</v>
      </c>
    </row>
    <row r="299" spans="9:10" x14ac:dyDescent="0.25">
      <c r="I299" s="2">
        <v>314</v>
      </c>
      <c r="J299" t="s">
        <v>4280</v>
      </c>
    </row>
    <row r="300" spans="9:10" x14ac:dyDescent="0.25">
      <c r="I300" s="2">
        <v>315</v>
      </c>
      <c r="J300" t="s">
        <v>4281</v>
      </c>
    </row>
    <row r="301" spans="9:10" x14ac:dyDescent="0.25">
      <c r="I301" s="2">
        <v>316</v>
      </c>
      <c r="J301" t="s">
        <v>4282</v>
      </c>
    </row>
    <row r="302" spans="9:10" x14ac:dyDescent="0.25">
      <c r="I302" s="2">
        <v>317</v>
      </c>
      <c r="J302" t="s">
        <v>4283</v>
      </c>
    </row>
    <row r="303" spans="9:10" x14ac:dyDescent="0.25">
      <c r="I303" s="2">
        <v>318</v>
      </c>
      <c r="J303" t="s">
        <v>4284</v>
      </c>
    </row>
    <row r="304" spans="9:10" x14ac:dyDescent="0.25">
      <c r="I304" s="2">
        <v>319</v>
      </c>
      <c r="J304" t="s">
        <v>4285</v>
      </c>
    </row>
    <row r="305" spans="9:10" x14ac:dyDescent="0.25">
      <c r="I305" s="2">
        <v>320</v>
      </c>
      <c r="J305" t="s">
        <v>4286</v>
      </c>
    </row>
    <row r="306" spans="9:10" x14ac:dyDescent="0.25">
      <c r="I306" s="2">
        <v>321</v>
      </c>
      <c r="J306" t="s">
        <v>4287</v>
      </c>
    </row>
    <row r="307" spans="9:10" x14ac:dyDescent="0.25">
      <c r="I307" s="2">
        <v>322</v>
      </c>
      <c r="J307" t="s">
        <v>4288</v>
      </c>
    </row>
    <row r="308" spans="9:10" x14ac:dyDescent="0.25">
      <c r="I308" s="2">
        <v>323</v>
      </c>
      <c r="J308" t="s">
        <v>4289</v>
      </c>
    </row>
    <row r="309" spans="9:10" x14ac:dyDescent="0.25">
      <c r="I309" s="2">
        <v>324</v>
      </c>
      <c r="J309" t="s">
        <v>4290</v>
      </c>
    </row>
    <row r="310" spans="9:10" x14ac:dyDescent="0.25">
      <c r="I310" s="2">
        <v>325</v>
      </c>
      <c r="J310" t="s">
        <v>4291</v>
      </c>
    </row>
    <row r="311" spans="9:10" x14ac:dyDescent="0.25">
      <c r="I311" s="2">
        <v>326</v>
      </c>
      <c r="J311" t="s">
        <v>4292</v>
      </c>
    </row>
    <row r="312" spans="9:10" x14ac:dyDescent="0.25">
      <c r="I312" s="2">
        <v>327</v>
      </c>
      <c r="J312" t="s">
        <v>4293</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tabColor theme="4"/>
  </sheetPr>
  <dimension ref="A1:M3926"/>
  <sheetViews>
    <sheetView zoomScale="96" zoomScaleNormal="96" workbookViewId="0">
      <pane xSplit="1" ySplit="1" topLeftCell="B3681" activePane="bottomRight" state="frozen"/>
      <selection activeCell="B21" sqref="B21"/>
      <selection pane="topRight" activeCell="B21" sqref="B21"/>
      <selection pane="bottomLeft" activeCell="B21" sqref="B21"/>
      <selection pane="bottomRight" activeCell="D3934" sqref="D3934"/>
    </sheetView>
  </sheetViews>
  <sheetFormatPr defaultRowHeight="15" x14ac:dyDescent="0.25"/>
  <cols>
    <col min="1" max="1" width="9.140625" style="2"/>
    <col min="2" max="2" width="19.28515625" customWidth="1"/>
    <col min="3" max="3" width="19.42578125" customWidth="1"/>
    <col min="4" max="4" width="11.7109375" style="1" customWidth="1"/>
    <col min="6" max="6" width="27.5703125" customWidth="1"/>
    <col min="7" max="8" width="9.140625" style="2"/>
    <col min="9" max="10" width="11.7109375" style="1" customWidth="1"/>
    <col min="13" max="13" width="11" customWidth="1"/>
  </cols>
  <sheetData>
    <row r="1" spans="1:13" x14ac:dyDescent="0.25">
      <c r="A1" s="4" t="s">
        <v>658</v>
      </c>
      <c r="B1" s="4" t="s">
        <v>49</v>
      </c>
      <c r="C1" s="4" t="s">
        <v>331</v>
      </c>
      <c r="D1" s="3" t="s">
        <v>332</v>
      </c>
      <c r="E1" s="5" t="s">
        <v>4186</v>
      </c>
      <c r="F1" s="4" t="s">
        <v>333</v>
      </c>
      <c r="G1" s="4" t="s">
        <v>47</v>
      </c>
      <c r="H1" s="4" t="s">
        <v>48</v>
      </c>
      <c r="I1" s="3" t="s">
        <v>334</v>
      </c>
      <c r="J1" s="3" t="s">
        <v>335</v>
      </c>
      <c r="K1" s="4" t="s">
        <v>49</v>
      </c>
      <c r="L1" s="4" t="s">
        <v>336</v>
      </c>
      <c r="M1" s="4" t="s">
        <v>2256</v>
      </c>
    </row>
    <row r="2" spans="1:13" hidden="1" x14ac:dyDescent="0.25">
      <c r="B2" s="139"/>
    </row>
    <row r="3" spans="1:13" hidden="1" x14ac:dyDescent="0.25">
      <c r="A3" s="2" t="s">
        <v>1790</v>
      </c>
      <c r="B3" s="139" t="str">
        <f>A3&amp;C3&amp;D3</f>
        <v>IDGmt_Bld5210.59</v>
      </c>
      <c r="C3" t="s">
        <v>103</v>
      </c>
      <c r="D3" s="1">
        <v>5210.59</v>
      </c>
      <c r="E3">
        <v>0.63490000000000002</v>
      </c>
      <c r="F3" t="s">
        <v>337</v>
      </c>
      <c r="G3" s="2">
        <v>45</v>
      </c>
      <c r="I3" s="1">
        <v>6203.22</v>
      </c>
    </row>
    <row r="4" spans="1:13" hidden="1" x14ac:dyDescent="0.25">
      <c r="A4" s="2" t="s">
        <v>1790</v>
      </c>
      <c r="B4" s="139" t="str">
        <f t="shared" ref="B4:B67" si="0">A4&amp;C4&amp;D4</f>
        <v>IDGmt_Bld5211.42</v>
      </c>
      <c r="C4" t="s">
        <v>103</v>
      </c>
      <c r="D4" s="1">
        <v>5211.42</v>
      </c>
      <c r="E4">
        <v>0.63490000000000002</v>
      </c>
      <c r="F4" t="s">
        <v>337</v>
      </c>
      <c r="G4" s="2">
        <v>45</v>
      </c>
      <c r="I4" s="1">
        <v>6203.22</v>
      </c>
    </row>
    <row r="5" spans="1:13" hidden="1" x14ac:dyDescent="0.25">
      <c r="A5" s="2" t="s">
        <v>1790</v>
      </c>
      <c r="B5" s="139" t="str">
        <f t="shared" si="0"/>
        <v>IPolGtm3923.29</v>
      </c>
      <c r="C5" t="s">
        <v>105</v>
      </c>
      <c r="D5" s="1">
        <v>3923.29</v>
      </c>
      <c r="E5">
        <v>1</v>
      </c>
      <c r="F5" t="s">
        <v>338</v>
      </c>
      <c r="G5" s="2">
        <v>2</v>
      </c>
      <c r="I5" s="1">
        <v>6101.3</v>
      </c>
    </row>
    <row r="6" spans="1:13" hidden="1" x14ac:dyDescent="0.25">
      <c r="A6" s="2" t="s">
        <v>1790</v>
      </c>
      <c r="B6" s="139" t="str">
        <f t="shared" si="0"/>
        <v>IPolGtm3926.9099</v>
      </c>
      <c r="C6" t="s">
        <v>105</v>
      </c>
      <c r="D6" s="1">
        <v>3926.9099000000001</v>
      </c>
      <c r="E6">
        <v>1</v>
      </c>
      <c r="F6" t="s">
        <v>339</v>
      </c>
      <c r="G6" s="2">
        <v>2</v>
      </c>
      <c r="I6" s="1">
        <v>6101.3</v>
      </c>
    </row>
    <row r="7" spans="1:13" hidden="1" x14ac:dyDescent="0.25">
      <c r="A7" s="2" t="s">
        <v>1790</v>
      </c>
      <c r="B7" s="139" t="str">
        <f t="shared" si="0"/>
        <v>IPolGtm5210.39</v>
      </c>
      <c r="C7" t="s">
        <v>105</v>
      </c>
      <c r="D7" s="1">
        <v>5210.3900000000003</v>
      </c>
      <c r="E7">
        <v>1.0101</v>
      </c>
      <c r="F7" t="s">
        <v>340</v>
      </c>
      <c r="G7" s="2">
        <v>2</v>
      </c>
      <c r="I7" s="1">
        <v>6101.3</v>
      </c>
    </row>
    <row r="8" spans="1:13" hidden="1" x14ac:dyDescent="0.25">
      <c r="A8" s="2" t="s">
        <v>1790</v>
      </c>
      <c r="B8" s="139" t="str">
        <f t="shared" si="0"/>
        <v>IPolGtm9606.292</v>
      </c>
      <c r="C8" t="s">
        <v>105</v>
      </c>
      <c r="D8" s="1">
        <v>9606.2919999999995</v>
      </c>
      <c r="E8">
        <v>1</v>
      </c>
      <c r="F8" t="s">
        <v>341</v>
      </c>
      <c r="G8" s="2">
        <v>2</v>
      </c>
      <c r="I8" s="1">
        <v>6101.3</v>
      </c>
    </row>
    <row r="9" spans="1:13" hidden="1" x14ac:dyDescent="0.25">
      <c r="A9" s="2" t="s">
        <v>1790</v>
      </c>
      <c r="B9" s="139" t="str">
        <f t="shared" si="0"/>
        <v>IPolGtm5407.69</v>
      </c>
      <c r="C9" t="s">
        <v>105</v>
      </c>
      <c r="D9" s="1">
        <v>5407.69</v>
      </c>
      <c r="E9">
        <v>0.99009999999999998</v>
      </c>
      <c r="F9" t="s">
        <v>342</v>
      </c>
      <c r="G9" s="2">
        <v>26</v>
      </c>
      <c r="I9" s="1">
        <v>6101.3</v>
      </c>
    </row>
    <row r="10" spans="1:13" hidden="1" x14ac:dyDescent="0.25">
      <c r="A10" s="2" t="s">
        <v>1790</v>
      </c>
      <c r="B10" s="139" t="str">
        <f t="shared" si="0"/>
        <v>IPolGtm5407.74</v>
      </c>
      <c r="C10" t="s">
        <v>105</v>
      </c>
      <c r="D10" s="1">
        <v>5407.74</v>
      </c>
      <c r="E10">
        <v>0.99009999999999998</v>
      </c>
      <c r="F10" t="s">
        <v>343</v>
      </c>
      <c r="G10" s="2">
        <v>26</v>
      </c>
      <c r="I10" s="1">
        <v>6101.3</v>
      </c>
    </row>
    <row r="11" spans="1:13" hidden="1" x14ac:dyDescent="0.25">
      <c r="A11" s="2" t="s">
        <v>1790</v>
      </c>
      <c r="B11" s="139" t="str">
        <f t="shared" si="0"/>
        <v>IPolGtm5503.9</v>
      </c>
      <c r="C11" t="s">
        <v>105</v>
      </c>
      <c r="D11" s="1">
        <v>5503.9</v>
      </c>
      <c r="E11">
        <v>0.98</v>
      </c>
      <c r="F11" t="s">
        <v>344</v>
      </c>
      <c r="G11" s="2">
        <v>26</v>
      </c>
      <c r="I11" s="1">
        <v>6101.3</v>
      </c>
    </row>
    <row r="12" spans="1:13" hidden="1" x14ac:dyDescent="0.25">
      <c r="A12" s="2" t="s">
        <v>1790</v>
      </c>
      <c r="B12" s="139" t="str">
        <f t="shared" si="0"/>
        <v>IPolGtm5506.9</v>
      </c>
      <c r="C12" t="s">
        <v>105</v>
      </c>
      <c r="D12" s="1">
        <v>5506.9</v>
      </c>
      <c r="E12">
        <v>1.0101</v>
      </c>
      <c r="F12" t="s">
        <v>345</v>
      </c>
      <c r="G12" s="2">
        <v>26</v>
      </c>
      <c r="I12" s="1">
        <v>6101.3</v>
      </c>
    </row>
    <row r="13" spans="1:13" hidden="1" x14ac:dyDescent="0.25">
      <c r="A13" s="2" t="s">
        <v>1790</v>
      </c>
      <c r="B13" s="139" t="str">
        <f t="shared" si="0"/>
        <v>IPolGtm5509.99</v>
      </c>
      <c r="C13" t="s">
        <v>105</v>
      </c>
      <c r="D13" s="1">
        <v>5509.99</v>
      </c>
      <c r="E13">
        <v>1.0101</v>
      </c>
      <c r="F13" t="s">
        <v>346</v>
      </c>
      <c r="G13" s="2">
        <v>26</v>
      </c>
      <c r="I13" s="1">
        <v>6101.3</v>
      </c>
    </row>
    <row r="14" spans="1:13" hidden="1" x14ac:dyDescent="0.25">
      <c r="A14" s="2" t="s">
        <v>1790</v>
      </c>
      <c r="B14" s="139" t="str">
        <f t="shared" si="0"/>
        <v>IPolGtm5516.12</v>
      </c>
      <c r="C14" t="s">
        <v>105</v>
      </c>
      <c r="D14" s="1">
        <v>5516.12</v>
      </c>
      <c r="E14">
        <v>0.99009999999999998</v>
      </c>
      <c r="F14" t="s">
        <v>347</v>
      </c>
      <c r="G14" s="2">
        <v>26</v>
      </c>
      <c r="I14" s="1">
        <v>6101.3</v>
      </c>
    </row>
    <row r="15" spans="1:13" hidden="1" x14ac:dyDescent="0.25">
      <c r="A15" s="2" t="s">
        <v>1790</v>
      </c>
      <c r="B15" s="139" t="str">
        <f t="shared" si="0"/>
        <v>IMps_Pol3402.199</v>
      </c>
      <c r="C15" t="s">
        <v>60</v>
      </c>
      <c r="D15" s="1">
        <v>3402.1990000000001</v>
      </c>
      <c r="E15">
        <v>0.04</v>
      </c>
      <c r="F15" t="s">
        <v>348</v>
      </c>
      <c r="G15" s="2">
        <v>27</v>
      </c>
      <c r="I15" s="1">
        <v>6302.32</v>
      </c>
    </row>
    <row r="16" spans="1:13" hidden="1" x14ac:dyDescent="0.25">
      <c r="A16" s="2" t="s">
        <v>1790</v>
      </c>
      <c r="B16" s="139" t="str">
        <f t="shared" si="0"/>
        <v>IMps_Pol5401.209</v>
      </c>
      <c r="C16" t="s">
        <v>60</v>
      </c>
      <c r="D16" s="1">
        <v>5401.2089999999998</v>
      </c>
      <c r="E16">
        <v>0.2</v>
      </c>
      <c r="F16" t="s">
        <v>349</v>
      </c>
      <c r="G16" s="2">
        <v>98</v>
      </c>
      <c r="I16" s="1">
        <v>6302.32</v>
      </c>
    </row>
    <row r="17" spans="1:9" hidden="1" x14ac:dyDescent="0.25">
      <c r="A17" s="2" t="s">
        <v>1790</v>
      </c>
      <c r="B17" s="139" t="str">
        <f t="shared" si="0"/>
        <v>IDGmt98% Cotton5205.11</v>
      </c>
      <c r="C17" t="s">
        <v>350</v>
      </c>
      <c r="D17" s="1">
        <v>5205.1099999999997</v>
      </c>
      <c r="E17">
        <v>0.9899</v>
      </c>
      <c r="F17" t="s">
        <v>351</v>
      </c>
      <c r="G17" s="2">
        <v>102</v>
      </c>
      <c r="I17" s="1">
        <v>6203.22</v>
      </c>
    </row>
    <row r="18" spans="1:9" hidden="1" x14ac:dyDescent="0.25">
      <c r="A18" s="2" t="s">
        <v>1790</v>
      </c>
      <c r="B18" s="139" t="str">
        <f t="shared" si="0"/>
        <v>IDGmt98% Cotton5205.12</v>
      </c>
      <c r="C18" t="s">
        <v>350</v>
      </c>
      <c r="D18" s="1">
        <v>5205.12</v>
      </c>
      <c r="E18">
        <v>0.9899</v>
      </c>
      <c r="F18" t="s">
        <v>351</v>
      </c>
      <c r="G18" s="2">
        <v>102</v>
      </c>
      <c r="I18" s="1">
        <v>6203.22</v>
      </c>
    </row>
    <row r="19" spans="1:9" hidden="1" x14ac:dyDescent="0.25">
      <c r="A19" s="2" t="s">
        <v>1790</v>
      </c>
      <c r="B19" s="139" t="str">
        <f t="shared" si="0"/>
        <v>IDGmt98% Cotton5205.13</v>
      </c>
      <c r="C19" t="s">
        <v>350</v>
      </c>
      <c r="D19" s="1">
        <v>5205.13</v>
      </c>
      <c r="E19">
        <v>0.9899</v>
      </c>
      <c r="F19" t="s">
        <v>351</v>
      </c>
      <c r="G19" s="2">
        <v>102</v>
      </c>
      <c r="I19" s="1">
        <v>6203.22</v>
      </c>
    </row>
    <row r="20" spans="1:9" hidden="1" x14ac:dyDescent="0.25">
      <c r="A20" s="2" t="s">
        <v>1790</v>
      </c>
      <c r="B20" s="139" t="str">
        <f t="shared" si="0"/>
        <v>IDGmt98% Cotton5201.009</v>
      </c>
      <c r="C20" t="s">
        <v>350</v>
      </c>
      <c r="D20" s="1">
        <v>5201.009</v>
      </c>
      <c r="E20">
        <v>0.9899</v>
      </c>
      <c r="F20" t="s">
        <v>352</v>
      </c>
      <c r="G20" s="2">
        <v>102</v>
      </c>
      <c r="I20" s="1">
        <v>6203.22</v>
      </c>
    </row>
    <row r="21" spans="1:9" hidden="1" x14ac:dyDescent="0.25">
      <c r="A21" s="2" t="s">
        <v>1790</v>
      </c>
      <c r="B21" s="139" t="str">
        <f t="shared" si="0"/>
        <v>IDGmt98% Cotton6006.32</v>
      </c>
      <c r="C21" t="s">
        <v>350</v>
      </c>
      <c r="D21" s="1">
        <v>6006.32</v>
      </c>
      <c r="E21">
        <v>2.0199999999999999E-2</v>
      </c>
      <c r="F21" t="s">
        <v>353</v>
      </c>
      <c r="G21" s="2">
        <v>102</v>
      </c>
      <c r="I21" s="1">
        <v>6203.22</v>
      </c>
    </row>
    <row r="22" spans="1:9" hidden="1" x14ac:dyDescent="0.25">
      <c r="A22" s="2" t="s">
        <v>1790</v>
      </c>
      <c r="B22" s="139" t="str">
        <f t="shared" si="0"/>
        <v>IDGmt2847</v>
      </c>
      <c r="C22" t="s">
        <v>101</v>
      </c>
      <c r="D22" s="1">
        <v>2847</v>
      </c>
      <c r="E22">
        <v>0.03</v>
      </c>
      <c r="F22" t="s">
        <v>354</v>
      </c>
      <c r="G22" s="2">
        <v>102</v>
      </c>
      <c r="I22" s="1">
        <v>6203.22</v>
      </c>
    </row>
    <row r="23" spans="1:9" hidden="1" x14ac:dyDescent="0.25">
      <c r="A23" s="2" t="s">
        <v>1790</v>
      </c>
      <c r="B23" s="139" t="str">
        <f t="shared" si="0"/>
        <v>IDGmt2513.1</v>
      </c>
      <c r="C23" t="s">
        <v>101</v>
      </c>
      <c r="D23" s="1">
        <v>2513.1</v>
      </c>
      <c r="E23">
        <v>0.04</v>
      </c>
      <c r="F23" t="s">
        <v>355</v>
      </c>
      <c r="G23" s="2">
        <v>102</v>
      </c>
      <c r="I23" s="1">
        <v>6203.22</v>
      </c>
    </row>
    <row r="24" spans="1:9" hidden="1" x14ac:dyDescent="0.25">
      <c r="A24" s="2" t="s">
        <v>1790</v>
      </c>
      <c r="B24" s="139" t="str">
        <f t="shared" si="0"/>
        <v>IDGmt3905.3</v>
      </c>
      <c r="C24" t="s">
        <v>101</v>
      </c>
      <c r="D24" s="1">
        <v>3905.3</v>
      </c>
      <c r="E24">
        <v>0.04</v>
      </c>
      <c r="F24" t="s">
        <v>356</v>
      </c>
      <c r="G24" s="2">
        <v>102</v>
      </c>
      <c r="I24" s="1">
        <v>6203.22</v>
      </c>
    </row>
    <row r="25" spans="1:9" hidden="1" x14ac:dyDescent="0.25">
      <c r="A25" s="2" t="s">
        <v>1790</v>
      </c>
      <c r="B25" s="139" t="str">
        <f t="shared" si="0"/>
        <v>IDGmt1108.19</v>
      </c>
      <c r="C25" t="s">
        <v>101</v>
      </c>
      <c r="D25" s="1">
        <v>1108.19</v>
      </c>
      <c r="E25">
        <v>0.04</v>
      </c>
      <c r="F25" t="s">
        <v>357</v>
      </c>
      <c r="G25" s="2">
        <v>102</v>
      </c>
      <c r="I25" s="1">
        <v>6203.22</v>
      </c>
    </row>
    <row r="26" spans="1:9" hidden="1" x14ac:dyDescent="0.25">
      <c r="A26" s="2" t="s">
        <v>1790</v>
      </c>
      <c r="B26" s="139" t="str">
        <f t="shared" si="0"/>
        <v>IDGmt3809.919</v>
      </c>
      <c r="C26" t="s">
        <v>101</v>
      </c>
      <c r="D26" s="1">
        <v>3809.9189999999999</v>
      </c>
      <c r="E26">
        <v>0.04</v>
      </c>
      <c r="F26" t="s">
        <v>358</v>
      </c>
      <c r="G26" s="2">
        <v>102</v>
      </c>
      <c r="I26" s="1">
        <v>6203.22</v>
      </c>
    </row>
    <row r="27" spans="1:9" hidden="1" x14ac:dyDescent="0.25">
      <c r="A27" s="2" t="s">
        <v>1790</v>
      </c>
      <c r="B27" s="139" t="str">
        <f t="shared" si="0"/>
        <v>IDGmt3707.1</v>
      </c>
      <c r="C27" t="s">
        <v>101</v>
      </c>
      <c r="D27" s="1">
        <v>3707.1</v>
      </c>
      <c r="E27">
        <v>0.04</v>
      </c>
      <c r="F27" t="s">
        <v>359</v>
      </c>
      <c r="G27" s="2">
        <v>102</v>
      </c>
      <c r="I27" s="1">
        <v>6203.22</v>
      </c>
    </row>
    <row r="28" spans="1:9" hidden="1" x14ac:dyDescent="0.25">
      <c r="A28" s="2" t="s">
        <v>1790</v>
      </c>
      <c r="B28" s="139" t="str">
        <f t="shared" si="0"/>
        <v>IDGmt3402.31</v>
      </c>
      <c r="C28" t="s">
        <v>101</v>
      </c>
      <c r="D28" s="1">
        <v>3402.31</v>
      </c>
      <c r="E28">
        <v>0.04</v>
      </c>
      <c r="F28" t="s">
        <v>360</v>
      </c>
      <c r="G28" s="2">
        <v>102</v>
      </c>
      <c r="I28" s="1">
        <v>6203.22</v>
      </c>
    </row>
    <row r="29" spans="1:9" hidden="1" x14ac:dyDescent="0.25">
      <c r="A29" s="2" t="s">
        <v>1790</v>
      </c>
      <c r="B29" s="139" t="str">
        <f t="shared" si="0"/>
        <v>IDGmt3402.39</v>
      </c>
      <c r="C29" t="s">
        <v>101</v>
      </c>
      <c r="D29" s="1">
        <v>3402.39</v>
      </c>
      <c r="E29">
        <v>0.04</v>
      </c>
      <c r="F29" t="s">
        <v>361</v>
      </c>
      <c r="G29" s="2">
        <v>102</v>
      </c>
      <c r="I29" s="1">
        <v>6203.22</v>
      </c>
    </row>
    <row r="30" spans="1:9" hidden="1" x14ac:dyDescent="0.25">
      <c r="A30" s="2" t="s">
        <v>1790</v>
      </c>
      <c r="B30" s="139" t="str">
        <f t="shared" si="0"/>
        <v>IDGmt3402.42</v>
      </c>
      <c r="C30" t="s">
        <v>101</v>
      </c>
      <c r="D30" s="1">
        <v>3402.42</v>
      </c>
      <c r="E30">
        <v>0.04</v>
      </c>
      <c r="F30" t="s">
        <v>362</v>
      </c>
      <c r="G30" s="2">
        <v>102</v>
      </c>
      <c r="I30" s="1">
        <v>6203.22</v>
      </c>
    </row>
    <row r="31" spans="1:9" hidden="1" x14ac:dyDescent="0.25">
      <c r="A31" s="2" t="s">
        <v>1790</v>
      </c>
      <c r="B31" s="139" t="str">
        <f t="shared" si="0"/>
        <v>IDGmt3402.419</v>
      </c>
      <c r="C31" t="s">
        <v>101</v>
      </c>
      <c r="D31" s="1">
        <v>3402.4189999999999</v>
      </c>
      <c r="E31">
        <v>0.04</v>
      </c>
      <c r="F31" t="s">
        <v>363</v>
      </c>
      <c r="G31" s="2">
        <v>102</v>
      </c>
      <c r="I31" s="1">
        <v>6203.22</v>
      </c>
    </row>
    <row r="32" spans="1:9" hidden="1" x14ac:dyDescent="0.25">
      <c r="A32" s="2" t="s">
        <v>1790</v>
      </c>
      <c r="B32" s="139" t="str">
        <f t="shared" si="0"/>
        <v>IDGmt3402.499</v>
      </c>
      <c r="C32" t="s">
        <v>101</v>
      </c>
      <c r="D32" s="1">
        <v>3402.4989999999998</v>
      </c>
      <c r="E32">
        <v>0.04</v>
      </c>
      <c r="F32" t="s">
        <v>364</v>
      </c>
      <c r="G32" s="2">
        <v>102</v>
      </c>
      <c r="I32" s="1">
        <v>6203.22</v>
      </c>
    </row>
    <row r="33" spans="1:9" hidden="1" x14ac:dyDescent="0.25">
      <c r="A33" s="2" t="s">
        <v>1790</v>
      </c>
      <c r="B33" s="139" t="str">
        <f t="shared" si="0"/>
        <v>IDGmt3204.111</v>
      </c>
      <c r="C33" t="s">
        <v>101</v>
      </c>
      <c r="D33" s="1">
        <v>3204.1109999999999</v>
      </c>
      <c r="E33">
        <v>7.0000000000000007E-2</v>
      </c>
      <c r="F33" t="s">
        <v>365</v>
      </c>
      <c r="G33" s="2">
        <v>102</v>
      </c>
      <c r="I33" s="1">
        <v>6203.22</v>
      </c>
    </row>
    <row r="34" spans="1:9" hidden="1" x14ac:dyDescent="0.25">
      <c r="A34" s="2" t="s">
        <v>1790</v>
      </c>
      <c r="B34" s="139" t="str">
        <f t="shared" si="0"/>
        <v>IDGmt3204.112</v>
      </c>
      <c r="C34" t="s">
        <v>101</v>
      </c>
      <c r="D34" s="1">
        <v>3204.1120000000001</v>
      </c>
      <c r="E34">
        <v>7.0000000000000007E-2</v>
      </c>
      <c r="F34" t="s">
        <v>365</v>
      </c>
      <c r="G34" s="2">
        <v>102</v>
      </c>
      <c r="I34" s="1">
        <v>6203.22</v>
      </c>
    </row>
    <row r="35" spans="1:9" hidden="1" x14ac:dyDescent="0.25">
      <c r="A35" s="2" t="s">
        <v>1790</v>
      </c>
      <c r="B35" s="139" t="str">
        <f t="shared" si="0"/>
        <v>IDGmt3204.119</v>
      </c>
      <c r="C35" t="s">
        <v>101</v>
      </c>
      <c r="D35" s="1">
        <v>3204.1190000000001</v>
      </c>
      <c r="E35">
        <v>7.0000000000000007E-2</v>
      </c>
      <c r="F35" t="s">
        <v>365</v>
      </c>
      <c r="G35" s="2">
        <v>102</v>
      </c>
      <c r="I35" s="1">
        <v>6203.22</v>
      </c>
    </row>
    <row r="36" spans="1:9" hidden="1" x14ac:dyDescent="0.25">
      <c r="A36" s="2" t="s">
        <v>1790</v>
      </c>
      <c r="B36" s="139" t="str">
        <f t="shared" si="0"/>
        <v>IDGmt5807.9</v>
      </c>
      <c r="C36" t="s">
        <v>101</v>
      </c>
      <c r="D36" s="1">
        <v>5807.9</v>
      </c>
      <c r="E36">
        <v>0.1</v>
      </c>
      <c r="F36" t="s">
        <v>366</v>
      </c>
      <c r="G36" s="2">
        <v>102</v>
      </c>
      <c r="I36" s="1">
        <v>6203.22</v>
      </c>
    </row>
    <row r="37" spans="1:9" hidden="1" x14ac:dyDescent="0.25">
      <c r="A37" s="2" t="s">
        <v>1790</v>
      </c>
      <c r="B37" s="139" t="str">
        <f t="shared" si="0"/>
        <v>IDGmt5401.209</v>
      </c>
      <c r="C37" t="s">
        <v>101</v>
      </c>
      <c r="D37" s="1">
        <v>5401.2089999999998</v>
      </c>
      <c r="E37">
        <v>0.2</v>
      </c>
      <c r="F37" t="s">
        <v>349</v>
      </c>
      <c r="G37" s="2">
        <v>102</v>
      </c>
      <c r="I37" s="1">
        <v>6203.22</v>
      </c>
    </row>
    <row r="38" spans="1:9" hidden="1" x14ac:dyDescent="0.25">
      <c r="A38" s="2" t="s">
        <v>1790</v>
      </c>
      <c r="B38" s="139" t="str">
        <f t="shared" si="0"/>
        <v>IDGmt_BldPC50:505201.009</v>
      </c>
      <c r="C38" t="s">
        <v>367</v>
      </c>
      <c r="D38" s="1">
        <v>5201.009</v>
      </c>
      <c r="E38">
        <v>0.50505</v>
      </c>
      <c r="F38" t="s">
        <v>352</v>
      </c>
      <c r="G38" s="2">
        <v>103</v>
      </c>
      <c r="I38" s="1">
        <v>6203.22</v>
      </c>
    </row>
    <row r="39" spans="1:9" hidden="1" x14ac:dyDescent="0.25">
      <c r="A39" s="2" t="s">
        <v>1790</v>
      </c>
      <c r="B39" s="139" t="str">
        <f t="shared" si="0"/>
        <v>IDGmt_Bld5210.49</v>
      </c>
      <c r="C39" t="s">
        <v>103</v>
      </c>
      <c r="D39" s="1">
        <v>5210.49</v>
      </c>
      <c r="E39">
        <v>1.0101</v>
      </c>
      <c r="F39" t="s">
        <v>368</v>
      </c>
      <c r="G39" s="2">
        <v>103</v>
      </c>
      <c r="I39" s="1">
        <v>6203.22</v>
      </c>
    </row>
    <row r="40" spans="1:9" hidden="1" x14ac:dyDescent="0.25">
      <c r="A40" s="2" t="s">
        <v>1790</v>
      </c>
      <c r="B40" s="139" t="str">
        <f t="shared" si="0"/>
        <v>IDGmt_Bld5407.52</v>
      </c>
      <c r="C40" t="s">
        <v>103</v>
      </c>
      <c r="D40" s="1">
        <v>5407.52</v>
      </c>
      <c r="E40">
        <v>1.0101</v>
      </c>
      <c r="F40" t="s">
        <v>368</v>
      </c>
      <c r="G40" s="2">
        <v>103</v>
      </c>
      <c r="I40" s="1">
        <v>6203.22</v>
      </c>
    </row>
    <row r="41" spans="1:9" hidden="1" x14ac:dyDescent="0.25">
      <c r="A41" s="2" t="s">
        <v>1790</v>
      </c>
      <c r="B41" s="139" t="str">
        <f t="shared" si="0"/>
        <v>IDGmt_Bld5210.11</v>
      </c>
      <c r="C41" t="s">
        <v>103</v>
      </c>
      <c r="D41" s="1">
        <v>5210.1099999999997</v>
      </c>
      <c r="E41">
        <v>1.0101</v>
      </c>
      <c r="F41" t="s">
        <v>368</v>
      </c>
      <c r="G41" s="2">
        <v>103</v>
      </c>
      <c r="I41" s="1">
        <v>6203.22</v>
      </c>
    </row>
    <row r="42" spans="1:9" hidden="1" x14ac:dyDescent="0.25">
      <c r="A42" s="2" t="s">
        <v>1790</v>
      </c>
      <c r="B42" s="139" t="str">
        <f t="shared" si="0"/>
        <v>IDGmt_Bld5211.49</v>
      </c>
      <c r="C42" t="s">
        <v>103</v>
      </c>
      <c r="D42" s="1">
        <v>5211.49</v>
      </c>
      <c r="E42">
        <v>1.0101</v>
      </c>
      <c r="F42" t="s">
        <v>368</v>
      </c>
      <c r="G42" s="2">
        <v>103</v>
      </c>
      <c r="I42" s="1">
        <v>6203.22</v>
      </c>
    </row>
    <row r="43" spans="1:9" hidden="1" x14ac:dyDescent="0.25">
      <c r="A43" s="2" t="s">
        <v>1790</v>
      </c>
      <c r="B43" s="139" t="str">
        <f t="shared" si="0"/>
        <v>IDGmt_Bld5210.39</v>
      </c>
      <c r="C43" t="s">
        <v>103</v>
      </c>
      <c r="D43" s="1">
        <v>5210.3900000000003</v>
      </c>
      <c r="E43">
        <v>1.0101</v>
      </c>
      <c r="F43" t="s">
        <v>368</v>
      </c>
      <c r="G43" s="2">
        <v>103</v>
      </c>
      <c r="I43" s="1">
        <v>6203.22</v>
      </c>
    </row>
    <row r="44" spans="1:9" hidden="1" x14ac:dyDescent="0.25">
      <c r="A44" s="2" t="s">
        <v>1790</v>
      </c>
      <c r="B44" s="139" t="str">
        <f t="shared" si="0"/>
        <v>IDGmt_Bld5509.21</v>
      </c>
      <c r="C44" t="s">
        <v>103</v>
      </c>
      <c r="D44" s="1">
        <v>5509.21</v>
      </c>
      <c r="E44">
        <v>1.0101</v>
      </c>
      <c r="F44" t="s">
        <v>369</v>
      </c>
      <c r="G44" s="2">
        <v>103</v>
      </c>
      <c r="I44" s="1">
        <v>6203.22</v>
      </c>
    </row>
    <row r="45" spans="1:9" hidden="1" x14ac:dyDescent="0.25">
      <c r="A45" s="2" t="s">
        <v>1790</v>
      </c>
      <c r="B45" s="139" t="str">
        <f t="shared" si="0"/>
        <v>IDGmt_Bld5206.24</v>
      </c>
      <c r="C45" t="s">
        <v>103</v>
      </c>
      <c r="D45" s="1">
        <v>5206.24</v>
      </c>
      <c r="E45">
        <v>1.0101</v>
      </c>
      <c r="F45" t="s">
        <v>369</v>
      </c>
      <c r="G45" s="2">
        <v>103</v>
      </c>
      <c r="I45" s="1">
        <v>6203.22</v>
      </c>
    </row>
    <row r="46" spans="1:9" hidden="1" x14ac:dyDescent="0.25">
      <c r="A46" s="2" t="s">
        <v>1790</v>
      </c>
      <c r="B46" s="139" t="str">
        <f t="shared" si="0"/>
        <v>IDGmt_Bld5206.25</v>
      </c>
      <c r="C46" t="s">
        <v>103</v>
      </c>
      <c r="D46" s="1">
        <v>5206.25</v>
      </c>
      <c r="E46">
        <v>1.0101</v>
      </c>
      <c r="F46" t="s">
        <v>369</v>
      </c>
      <c r="G46" s="2">
        <v>103</v>
      </c>
      <c r="I46" s="1">
        <v>6203.22</v>
      </c>
    </row>
    <row r="47" spans="1:9" hidden="1" x14ac:dyDescent="0.25">
      <c r="A47" s="2" t="s">
        <v>1790</v>
      </c>
      <c r="B47" s="139" t="str">
        <f t="shared" si="0"/>
        <v>IDGmt_BldPC50:505402.33</v>
      </c>
      <c r="C47" t="s">
        <v>367</v>
      </c>
      <c r="D47" s="1">
        <v>5402.33</v>
      </c>
      <c r="E47">
        <v>0.50505</v>
      </c>
      <c r="F47" t="s">
        <v>370</v>
      </c>
      <c r="G47" s="2">
        <v>103</v>
      </c>
      <c r="I47" s="1">
        <v>6203.22</v>
      </c>
    </row>
    <row r="48" spans="1:9" hidden="1" x14ac:dyDescent="0.25">
      <c r="A48" s="2" t="s">
        <v>1790</v>
      </c>
      <c r="B48" s="139" t="str">
        <f t="shared" si="0"/>
        <v>IDGmt_Bld6006.32</v>
      </c>
      <c r="C48" t="s">
        <v>103</v>
      </c>
      <c r="D48" s="1">
        <v>6006.32</v>
      </c>
      <c r="E48">
        <v>2.0199999999999999E-2</v>
      </c>
      <c r="F48" t="s">
        <v>353</v>
      </c>
      <c r="G48" s="2">
        <v>103</v>
      </c>
      <c r="I48" s="1">
        <v>6203.22</v>
      </c>
    </row>
    <row r="49" spans="1:9" hidden="1" x14ac:dyDescent="0.25">
      <c r="A49" s="2" t="s">
        <v>1790</v>
      </c>
      <c r="B49" s="139" t="str">
        <f t="shared" si="0"/>
        <v>IDGmt_Bld2847</v>
      </c>
      <c r="C49" t="s">
        <v>103</v>
      </c>
      <c r="D49" s="1">
        <v>2847</v>
      </c>
      <c r="E49">
        <v>0.03</v>
      </c>
      <c r="F49" t="s">
        <v>354</v>
      </c>
      <c r="G49" s="2">
        <v>103</v>
      </c>
      <c r="I49" s="1">
        <v>6203.22</v>
      </c>
    </row>
    <row r="50" spans="1:9" hidden="1" x14ac:dyDescent="0.25">
      <c r="A50" s="2" t="s">
        <v>1790</v>
      </c>
      <c r="B50" s="139" t="str">
        <f t="shared" si="0"/>
        <v>IDGmt_Bld2513.1</v>
      </c>
      <c r="C50" t="s">
        <v>103</v>
      </c>
      <c r="D50" s="1">
        <v>2513.1</v>
      </c>
      <c r="E50">
        <v>0.04</v>
      </c>
      <c r="F50" t="s">
        <v>355</v>
      </c>
      <c r="G50" s="2">
        <v>103</v>
      </c>
      <c r="I50" s="1">
        <v>6203.22</v>
      </c>
    </row>
    <row r="51" spans="1:9" hidden="1" x14ac:dyDescent="0.25">
      <c r="A51" s="2" t="s">
        <v>1790</v>
      </c>
      <c r="B51" s="139" t="str">
        <f t="shared" si="0"/>
        <v>IDGmt_Bld3905.3</v>
      </c>
      <c r="C51" t="s">
        <v>103</v>
      </c>
      <c r="D51" s="1">
        <v>3905.3</v>
      </c>
      <c r="E51">
        <v>0.04</v>
      </c>
      <c r="F51" t="s">
        <v>356</v>
      </c>
      <c r="G51" s="2">
        <v>103</v>
      </c>
      <c r="I51" s="1">
        <v>6203.22</v>
      </c>
    </row>
    <row r="52" spans="1:9" hidden="1" x14ac:dyDescent="0.25">
      <c r="A52" s="2" t="s">
        <v>1790</v>
      </c>
      <c r="B52" s="139" t="str">
        <f t="shared" si="0"/>
        <v>IDGmt_Bld1108.19</v>
      </c>
      <c r="C52" t="s">
        <v>103</v>
      </c>
      <c r="D52" s="1">
        <v>1108.19</v>
      </c>
      <c r="E52">
        <v>0.04</v>
      </c>
      <c r="F52" t="s">
        <v>357</v>
      </c>
      <c r="G52" s="2">
        <v>103</v>
      </c>
      <c r="I52" s="1">
        <v>6203.22</v>
      </c>
    </row>
    <row r="53" spans="1:9" hidden="1" x14ac:dyDescent="0.25">
      <c r="A53" s="2" t="s">
        <v>1790</v>
      </c>
      <c r="B53" s="139" t="str">
        <f t="shared" si="0"/>
        <v>IDGmt_Bld3809.919</v>
      </c>
      <c r="C53" t="s">
        <v>103</v>
      </c>
      <c r="D53" s="1">
        <v>3809.9189999999999</v>
      </c>
      <c r="E53">
        <v>0.04</v>
      </c>
      <c r="F53" t="s">
        <v>358</v>
      </c>
      <c r="G53" s="2">
        <v>103</v>
      </c>
      <c r="I53" s="1">
        <v>6203.22</v>
      </c>
    </row>
    <row r="54" spans="1:9" hidden="1" x14ac:dyDescent="0.25">
      <c r="A54" s="2" t="s">
        <v>1790</v>
      </c>
      <c r="B54" s="139" t="str">
        <f t="shared" si="0"/>
        <v>IDGmt_Bld3707.1</v>
      </c>
      <c r="C54" t="s">
        <v>103</v>
      </c>
      <c r="D54" s="1">
        <v>3707.1</v>
      </c>
      <c r="E54">
        <v>0.04</v>
      </c>
      <c r="F54" t="s">
        <v>359</v>
      </c>
      <c r="G54" s="2">
        <v>103</v>
      </c>
      <c r="I54" s="1">
        <v>6203.22</v>
      </c>
    </row>
    <row r="55" spans="1:9" hidden="1" x14ac:dyDescent="0.25">
      <c r="A55" s="2" t="s">
        <v>1790</v>
      </c>
      <c r="B55" s="139" t="str">
        <f t="shared" si="0"/>
        <v>IDGmt_Bld3402.39</v>
      </c>
      <c r="C55" t="s">
        <v>103</v>
      </c>
      <c r="D55" s="1">
        <v>3402.39</v>
      </c>
      <c r="E55">
        <v>0.04</v>
      </c>
      <c r="F55" t="s">
        <v>361</v>
      </c>
      <c r="G55" s="2">
        <v>103</v>
      </c>
      <c r="I55" s="1">
        <v>6203.22</v>
      </c>
    </row>
    <row r="56" spans="1:9" hidden="1" x14ac:dyDescent="0.25">
      <c r="A56" s="2" t="s">
        <v>1790</v>
      </c>
      <c r="B56" s="139" t="str">
        <f t="shared" si="0"/>
        <v>IDGmt_Bld3402.42</v>
      </c>
      <c r="C56" t="s">
        <v>103</v>
      </c>
      <c r="D56" s="1">
        <v>3402.42</v>
      </c>
      <c r="E56">
        <v>0.04</v>
      </c>
      <c r="F56" t="s">
        <v>362</v>
      </c>
      <c r="G56" s="2">
        <v>103</v>
      </c>
      <c r="I56" s="1">
        <v>6203.22</v>
      </c>
    </row>
    <row r="57" spans="1:9" hidden="1" x14ac:dyDescent="0.25">
      <c r="A57" s="2" t="s">
        <v>1790</v>
      </c>
      <c r="B57" s="139" t="str">
        <f t="shared" si="0"/>
        <v>IDGmt_Bld3402.499</v>
      </c>
      <c r="C57" t="s">
        <v>103</v>
      </c>
      <c r="D57" s="1">
        <v>3402.4989999999998</v>
      </c>
      <c r="E57">
        <v>0.04</v>
      </c>
      <c r="F57" t="s">
        <v>364</v>
      </c>
      <c r="G57" s="2">
        <v>103</v>
      </c>
      <c r="I57" s="1">
        <v>6203.22</v>
      </c>
    </row>
    <row r="58" spans="1:9" hidden="1" x14ac:dyDescent="0.25">
      <c r="A58" s="2" t="s">
        <v>1790</v>
      </c>
      <c r="B58" s="139" t="str">
        <f t="shared" si="0"/>
        <v>IDGmt_Bld3204.111</v>
      </c>
      <c r="C58" t="s">
        <v>103</v>
      </c>
      <c r="D58" s="1">
        <v>3204.1109999999999</v>
      </c>
      <c r="E58">
        <v>7.0000000000000007E-2</v>
      </c>
      <c r="F58" t="s">
        <v>365</v>
      </c>
      <c r="G58" s="2">
        <v>103</v>
      </c>
      <c r="I58" s="1">
        <v>6203.22</v>
      </c>
    </row>
    <row r="59" spans="1:9" hidden="1" x14ac:dyDescent="0.25">
      <c r="A59" s="2" t="s">
        <v>1790</v>
      </c>
      <c r="B59" s="139" t="str">
        <f t="shared" si="0"/>
        <v>IDGmt_Bld3204.112</v>
      </c>
      <c r="C59" t="s">
        <v>103</v>
      </c>
      <c r="D59" s="1">
        <v>3204.1120000000001</v>
      </c>
      <c r="E59">
        <v>7.0000000000000007E-2</v>
      </c>
      <c r="F59" t="s">
        <v>365</v>
      </c>
      <c r="G59" s="2">
        <v>103</v>
      </c>
      <c r="I59" s="1">
        <v>6203.22</v>
      </c>
    </row>
    <row r="60" spans="1:9" hidden="1" x14ac:dyDescent="0.25">
      <c r="A60" s="2" t="s">
        <v>1790</v>
      </c>
      <c r="B60" s="139" t="str">
        <f t="shared" si="0"/>
        <v>IDGmt_Bld3204.119</v>
      </c>
      <c r="C60" t="s">
        <v>103</v>
      </c>
      <c r="D60" s="1">
        <v>3204.1190000000001</v>
      </c>
      <c r="E60">
        <v>7.0000000000000007E-2</v>
      </c>
      <c r="F60" t="s">
        <v>365</v>
      </c>
      <c r="G60" s="2">
        <v>103</v>
      </c>
      <c r="I60" s="1">
        <v>6203.22</v>
      </c>
    </row>
    <row r="61" spans="1:9" hidden="1" x14ac:dyDescent="0.25">
      <c r="A61" s="2" t="s">
        <v>1790</v>
      </c>
      <c r="B61" s="139" t="str">
        <f t="shared" si="0"/>
        <v>IDGmt_Bld5807.9</v>
      </c>
      <c r="C61" t="s">
        <v>103</v>
      </c>
      <c r="D61" s="1">
        <v>5807.9</v>
      </c>
      <c r="E61">
        <v>0.1</v>
      </c>
      <c r="F61" t="s">
        <v>366</v>
      </c>
      <c r="G61" s="2">
        <v>103</v>
      </c>
      <c r="I61" s="1">
        <v>6203.22</v>
      </c>
    </row>
    <row r="62" spans="1:9" hidden="1" x14ac:dyDescent="0.25">
      <c r="A62" s="2" t="s">
        <v>1790</v>
      </c>
      <c r="B62" s="139" t="str">
        <f t="shared" si="0"/>
        <v>IDGmt_Bld5401.209</v>
      </c>
      <c r="C62" t="s">
        <v>103</v>
      </c>
      <c r="D62" s="1">
        <v>5401.2089999999998</v>
      </c>
      <c r="E62">
        <v>0.2</v>
      </c>
      <c r="F62" t="s">
        <v>349</v>
      </c>
      <c r="G62" s="2">
        <v>103</v>
      </c>
      <c r="I62" s="1">
        <v>6203.22</v>
      </c>
    </row>
    <row r="63" spans="1:9" hidden="1" x14ac:dyDescent="0.25">
      <c r="A63" s="2" t="s">
        <v>1790</v>
      </c>
      <c r="B63" s="139" t="str">
        <f t="shared" si="0"/>
        <v>IDGmt_Bld2701.12</v>
      </c>
      <c r="C63" t="s">
        <v>103</v>
      </c>
      <c r="D63" s="1">
        <v>2701.12</v>
      </c>
      <c r="E63">
        <v>0.8</v>
      </c>
      <c r="F63" t="s">
        <v>371</v>
      </c>
      <c r="G63" s="2">
        <v>103</v>
      </c>
      <c r="I63" s="1">
        <v>6203.22</v>
      </c>
    </row>
    <row r="64" spans="1:9" hidden="1" x14ac:dyDescent="0.25">
      <c r="A64" s="2" t="s">
        <v>1790</v>
      </c>
      <c r="B64" s="139" t="str">
        <f t="shared" si="0"/>
        <v>ICtnGmt_Mbot5205.11</v>
      </c>
      <c r="C64" t="s">
        <v>108</v>
      </c>
      <c r="D64" s="1">
        <v>5205.1099999999997</v>
      </c>
      <c r="E64">
        <v>0.9899</v>
      </c>
      <c r="F64" t="s">
        <v>351</v>
      </c>
      <c r="G64" s="2">
        <v>104</v>
      </c>
      <c r="I64" s="1">
        <v>6103.42</v>
      </c>
    </row>
    <row r="65" spans="1:9" hidden="1" x14ac:dyDescent="0.25">
      <c r="A65" s="2" t="s">
        <v>1790</v>
      </c>
      <c r="B65" s="139" t="str">
        <f t="shared" si="0"/>
        <v>ICtnGmt_Mbot5205.12</v>
      </c>
      <c r="C65" t="s">
        <v>108</v>
      </c>
      <c r="D65" s="1">
        <v>5205.12</v>
      </c>
      <c r="E65">
        <v>0.9899</v>
      </c>
      <c r="F65" t="s">
        <v>351</v>
      </c>
      <c r="G65" s="2">
        <v>104</v>
      </c>
      <c r="I65" s="1">
        <v>6103.42</v>
      </c>
    </row>
    <row r="66" spans="1:9" hidden="1" x14ac:dyDescent="0.25">
      <c r="A66" s="2" t="s">
        <v>1790</v>
      </c>
      <c r="B66" s="139" t="str">
        <f t="shared" si="0"/>
        <v>ICtnGmt_Mbot5205.13</v>
      </c>
      <c r="C66" t="s">
        <v>108</v>
      </c>
      <c r="D66" s="1">
        <v>5205.13</v>
      </c>
      <c r="E66">
        <v>0.9899</v>
      </c>
      <c r="F66" t="s">
        <v>351</v>
      </c>
      <c r="G66" s="2">
        <v>104</v>
      </c>
      <c r="I66" s="1">
        <v>6103.42</v>
      </c>
    </row>
    <row r="67" spans="1:9" hidden="1" x14ac:dyDescent="0.25">
      <c r="A67" s="2" t="s">
        <v>1790</v>
      </c>
      <c r="B67" s="139" t="str">
        <f t="shared" si="0"/>
        <v>ICtnGmt_Mbot5201.009</v>
      </c>
      <c r="C67" t="s">
        <v>108</v>
      </c>
      <c r="D67" s="1">
        <v>5201.009</v>
      </c>
      <c r="E67">
        <v>0.9899</v>
      </c>
      <c r="F67" t="s">
        <v>352</v>
      </c>
      <c r="G67" s="2">
        <v>104</v>
      </c>
      <c r="I67" s="1">
        <v>6103.42</v>
      </c>
    </row>
    <row r="68" spans="1:9" hidden="1" x14ac:dyDescent="0.25">
      <c r="A68" s="2" t="s">
        <v>1790</v>
      </c>
      <c r="B68" s="139" t="str">
        <f t="shared" ref="B68:B131" si="1">A68&amp;C68&amp;D68</f>
        <v>ICtnGmt_Mbot5402.33</v>
      </c>
      <c r="C68" t="s">
        <v>108</v>
      </c>
      <c r="D68" s="1">
        <v>5402.33</v>
      </c>
      <c r="E68">
        <v>2.0199999999999999E-2</v>
      </c>
      <c r="F68" t="s">
        <v>370</v>
      </c>
      <c r="G68" s="2">
        <v>104</v>
      </c>
      <c r="I68" s="1">
        <v>6103.42</v>
      </c>
    </row>
    <row r="69" spans="1:9" hidden="1" x14ac:dyDescent="0.25">
      <c r="A69" s="2" t="s">
        <v>1790</v>
      </c>
      <c r="B69" s="139" t="str">
        <f t="shared" si="1"/>
        <v>ICtnGmt_Mbot6006.32</v>
      </c>
      <c r="C69" t="s">
        <v>108</v>
      </c>
      <c r="D69" s="1">
        <v>6006.32</v>
      </c>
      <c r="E69">
        <v>2.0199999999999999E-2</v>
      </c>
      <c r="F69" t="s">
        <v>353</v>
      </c>
      <c r="G69" s="2">
        <v>104</v>
      </c>
      <c r="I69" s="1">
        <v>6103.42</v>
      </c>
    </row>
    <row r="70" spans="1:9" hidden="1" x14ac:dyDescent="0.25">
      <c r="A70" s="2" t="s">
        <v>1790</v>
      </c>
      <c r="B70" s="139" t="str">
        <f t="shared" si="1"/>
        <v>ICtnGmt_Mbot2847</v>
      </c>
      <c r="C70" t="s">
        <v>108</v>
      </c>
      <c r="D70" s="1">
        <v>2847</v>
      </c>
      <c r="E70">
        <v>0.03</v>
      </c>
      <c r="F70" t="s">
        <v>354</v>
      </c>
      <c r="G70" s="2">
        <v>104</v>
      </c>
      <c r="I70" s="1">
        <v>6103.42</v>
      </c>
    </row>
    <row r="71" spans="1:9" hidden="1" x14ac:dyDescent="0.25">
      <c r="A71" s="2" t="s">
        <v>1790</v>
      </c>
      <c r="B71" s="139" t="str">
        <f t="shared" si="1"/>
        <v>ICtnGmt_Mbot2513.1</v>
      </c>
      <c r="C71" t="s">
        <v>108</v>
      </c>
      <c r="D71" s="1">
        <v>2513.1</v>
      </c>
      <c r="E71">
        <v>0.04</v>
      </c>
      <c r="F71" t="s">
        <v>355</v>
      </c>
      <c r="G71" s="2">
        <v>104</v>
      </c>
      <c r="I71" s="1">
        <v>6103.42</v>
      </c>
    </row>
    <row r="72" spans="1:9" hidden="1" x14ac:dyDescent="0.25">
      <c r="A72" s="2" t="s">
        <v>1790</v>
      </c>
      <c r="B72" s="139" t="str">
        <f t="shared" si="1"/>
        <v>ICtnGmt_Mbot3905.3</v>
      </c>
      <c r="C72" t="s">
        <v>108</v>
      </c>
      <c r="D72" s="1">
        <v>3905.3</v>
      </c>
      <c r="E72">
        <v>0.04</v>
      </c>
      <c r="F72" t="s">
        <v>356</v>
      </c>
      <c r="G72" s="2">
        <v>104</v>
      </c>
      <c r="I72" s="1">
        <v>6103.42</v>
      </c>
    </row>
    <row r="73" spans="1:9" hidden="1" x14ac:dyDescent="0.25">
      <c r="A73" s="2" t="s">
        <v>1790</v>
      </c>
      <c r="B73" s="139" t="str">
        <f t="shared" si="1"/>
        <v>ICtnGmt_Mbot1108.19</v>
      </c>
      <c r="C73" t="s">
        <v>108</v>
      </c>
      <c r="D73" s="1">
        <v>1108.19</v>
      </c>
      <c r="E73">
        <v>0.04</v>
      </c>
      <c r="F73" t="s">
        <v>357</v>
      </c>
      <c r="G73" s="2">
        <v>104</v>
      </c>
      <c r="I73" s="1">
        <v>6103.42</v>
      </c>
    </row>
    <row r="74" spans="1:9" hidden="1" x14ac:dyDescent="0.25">
      <c r="A74" s="2" t="s">
        <v>1790</v>
      </c>
      <c r="B74" s="139" t="str">
        <f t="shared" si="1"/>
        <v>ICtnGmt_Mbot2915.11</v>
      </c>
      <c r="C74" t="s">
        <v>108</v>
      </c>
      <c r="D74" s="1">
        <v>2915.11</v>
      </c>
      <c r="E74">
        <v>0.04</v>
      </c>
      <c r="F74" t="s">
        <v>372</v>
      </c>
      <c r="G74" s="2">
        <v>104</v>
      </c>
      <c r="I74" s="1">
        <v>6103.42</v>
      </c>
    </row>
    <row r="75" spans="1:9" hidden="1" x14ac:dyDescent="0.25">
      <c r="A75" s="2" t="s">
        <v>1790</v>
      </c>
      <c r="B75" s="139" t="str">
        <f t="shared" si="1"/>
        <v>ICtnGmt_Mbot3809.919</v>
      </c>
      <c r="C75" t="s">
        <v>108</v>
      </c>
      <c r="D75" s="1">
        <v>3809.9189999999999</v>
      </c>
      <c r="E75">
        <v>0.04</v>
      </c>
      <c r="F75" t="s">
        <v>358</v>
      </c>
      <c r="G75" s="2">
        <v>104</v>
      </c>
      <c r="I75" s="1">
        <v>6103.42</v>
      </c>
    </row>
    <row r="76" spans="1:9" hidden="1" x14ac:dyDescent="0.25">
      <c r="A76" s="2" t="s">
        <v>1790</v>
      </c>
      <c r="B76" s="139" t="str">
        <f t="shared" si="1"/>
        <v>ICtnGmt_Mbot3707.1</v>
      </c>
      <c r="C76" t="s">
        <v>108</v>
      </c>
      <c r="D76" s="1">
        <v>3707.1</v>
      </c>
      <c r="E76">
        <v>0.04</v>
      </c>
      <c r="F76" t="s">
        <v>359</v>
      </c>
      <c r="G76" s="2">
        <v>104</v>
      </c>
      <c r="I76" s="1">
        <v>6103.42</v>
      </c>
    </row>
    <row r="77" spans="1:9" hidden="1" x14ac:dyDescent="0.25">
      <c r="A77" s="2" t="s">
        <v>1790</v>
      </c>
      <c r="B77" s="139" t="str">
        <f t="shared" si="1"/>
        <v>ICtnGmt_Mbot3402.31</v>
      </c>
      <c r="C77" t="s">
        <v>108</v>
      </c>
      <c r="D77" s="1">
        <v>3402.31</v>
      </c>
      <c r="E77">
        <v>0.04</v>
      </c>
      <c r="F77" t="s">
        <v>360</v>
      </c>
      <c r="G77" s="2">
        <v>104</v>
      </c>
      <c r="I77" s="1">
        <v>6103.42</v>
      </c>
    </row>
    <row r="78" spans="1:9" hidden="1" x14ac:dyDescent="0.25">
      <c r="A78" s="2" t="s">
        <v>1790</v>
      </c>
      <c r="B78" s="139" t="str">
        <f t="shared" si="1"/>
        <v>ICtnGmt_Mbot3402.39</v>
      </c>
      <c r="C78" t="s">
        <v>108</v>
      </c>
      <c r="D78" s="1">
        <v>3402.39</v>
      </c>
      <c r="E78">
        <v>0.04</v>
      </c>
      <c r="F78" t="s">
        <v>361</v>
      </c>
      <c r="G78" s="2">
        <v>104</v>
      </c>
      <c r="I78" s="1">
        <v>6103.42</v>
      </c>
    </row>
    <row r="79" spans="1:9" hidden="1" x14ac:dyDescent="0.25">
      <c r="A79" s="2" t="s">
        <v>1790</v>
      </c>
      <c r="B79" s="139" t="str">
        <f t="shared" si="1"/>
        <v>ICtnGmt_Mbot3402.42</v>
      </c>
      <c r="C79" t="s">
        <v>108</v>
      </c>
      <c r="D79" s="1">
        <v>3402.42</v>
      </c>
      <c r="E79">
        <v>0.04</v>
      </c>
      <c r="F79" t="s">
        <v>362</v>
      </c>
      <c r="G79" s="2">
        <v>104</v>
      </c>
      <c r="I79" s="1">
        <v>6103.42</v>
      </c>
    </row>
    <row r="80" spans="1:9" hidden="1" x14ac:dyDescent="0.25">
      <c r="A80" s="2" t="s">
        <v>1790</v>
      </c>
      <c r="B80" s="139" t="str">
        <f t="shared" si="1"/>
        <v>ICtnGmt_Mbot3402.419</v>
      </c>
      <c r="C80" t="s">
        <v>108</v>
      </c>
      <c r="D80" s="1">
        <v>3402.4189999999999</v>
      </c>
      <c r="E80">
        <v>0.04</v>
      </c>
      <c r="F80" t="s">
        <v>373</v>
      </c>
      <c r="G80" s="2">
        <v>104</v>
      </c>
      <c r="I80" s="1">
        <v>6103.42</v>
      </c>
    </row>
    <row r="81" spans="1:9" hidden="1" x14ac:dyDescent="0.25">
      <c r="A81" s="2" t="s">
        <v>1790</v>
      </c>
      <c r="B81" s="139" t="str">
        <f t="shared" si="1"/>
        <v>ICtnGmt_Mbot3402.499</v>
      </c>
      <c r="C81" t="s">
        <v>108</v>
      </c>
      <c r="D81" s="1">
        <v>3402.4989999999998</v>
      </c>
      <c r="E81">
        <v>0.04</v>
      </c>
      <c r="F81" t="s">
        <v>374</v>
      </c>
      <c r="G81" s="2">
        <v>104</v>
      </c>
      <c r="I81" s="1">
        <v>6103.42</v>
      </c>
    </row>
    <row r="82" spans="1:9" hidden="1" x14ac:dyDescent="0.25">
      <c r="A82" s="2" t="s">
        <v>1790</v>
      </c>
      <c r="B82" s="139" t="str">
        <f t="shared" si="1"/>
        <v>ICtnGmt_Mbot3204.111</v>
      </c>
      <c r="C82" t="s">
        <v>108</v>
      </c>
      <c r="D82" s="1">
        <v>3204.1109999999999</v>
      </c>
      <c r="E82">
        <v>7.0000000000000007E-2</v>
      </c>
      <c r="F82" t="s">
        <v>365</v>
      </c>
      <c r="G82" s="2">
        <v>104</v>
      </c>
      <c r="I82" s="1">
        <v>6103.42</v>
      </c>
    </row>
    <row r="83" spans="1:9" hidden="1" x14ac:dyDescent="0.25">
      <c r="A83" s="2" t="s">
        <v>1790</v>
      </c>
      <c r="B83" s="139" t="str">
        <f t="shared" si="1"/>
        <v>ICtnGmt_Mbot3204.112</v>
      </c>
      <c r="C83" t="s">
        <v>108</v>
      </c>
      <c r="D83" s="1">
        <v>3204.1120000000001</v>
      </c>
      <c r="E83">
        <v>7.0000000000000007E-2</v>
      </c>
      <c r="F83" t="s">
        <v>365</v>
      </c>
      <c r="G83" s="2">
        <v>104</v>
      </c>
      <c r="I83" s="1">
        <v>6103.42</v>
      </c>
    </row>
    <row r="84" spans="1:9" hidden="1" x14ac:dyDescent="0.25">
      <c r="A84" s="2" t="s">
        <v>1790</v>
      </c>
      <c r="B84" s="139" t="str">
        <f t="shared" si="1"/>
        <v>ICtnGmt_Mbot3204.119</v>
      </c>
      <c r="C84" t="s">
        <v>108</v>
      </c>
      <c r="D84" s="1">
        <v>3204.1190000000001</v>
      </c>
      <c r="E84">
        <v>7.0000000000000007E-2</v>
      </c>
      <c r="F84" t="s">
        <v>365</v>
      </c>
      <c r="G84" s="2">
        <v>104</v>
      </c>
      <c r="I84" s="1">
        <v>6103.42</v>
      </c>
    </row>
    <row r="85" spans="1:9" hidden="1" x14ac:dyDescent="0.25">
      <c r="A85" s="2" t="s">
        <v>1790</v>
      </c>
      <c r="B85" s="139" t="str">
        <f t="shared" si="1"/>
        <v>ICtnGmt_Mbot5807.9</v>
      </c>
      <c r="C85" t="s">
        <v>108</v>
      </c>
      <c r="D85" s="1">
        <v>5807.9</v>
      </c>
      <c r="E85">
        <v>0.1</v>
      </c>
      <c r="F85" t="s">
        <v>366</v>
      </c>
      <c r="G85" s="2">
        <v>104</v>
      </c>
      <c r="I85" s="1">
        <v>6103.42</v>
      </c>
    </row>
    <row r="86" spans="1:9" hidden="1" x14ac:dyDescent="0.25">
      <c r="A86" s="2" t="s">
        <v>1790</v>
      </c>
      <c r="B86" s="139" t="str">
        <f t="shared" si="1"/>
        <v>ICtnGmt_Mbot5807.102</v>
      </c>
      <c r="C86" t="s">
        <v>108</v>
      </c>
      <c r="D86" s="1">
        <v>5807.1019999999999</v>
      </c>
      <c r="E86">
        <v>0.1</v>
      </c>
      <c r="F86" t="s">
        <v>375</v>
      </c>
      <c r="G86" s="2">
        <v>104</v>
      </c>
      <c r="I86" s="1">
        <v>6103.42</v>
      </c>
    </row>
    <row r="87" spans="1:9" hidden="1" x14ac:dyDescent="0.25">
      <c r="A87" s="2" t="s">
        <v>1790</v>
      </c>
      <c r="B87" s="139" t="str">
        <f t="shared" si="1"/>
        <v>ICtnGmt_Mbot5401.209</v>
      </c>
      <c r="C87" t="s">
        <v>108</v>
      </c>
      <c r="D87" s="1">
        <v>5401.2089999999998</v>
      </c>
      <c r="E87">
        <v>0.2</v>
      </c>
      <c r="F87" t="s">
        <v>349</v>
      </c>
      <c r="G87" s="2">
        <v>104</v>
      </c>
      <c r="I87" s="1">
        <v>6103.42</v>
      </c>
    </row>
    <row r="88" spans="1:9" hidden="1" x14ac:dyDescent="0.25">
      <c r="A88" s="2" t="s">
        <v>1790</v>
      </c>
      <c r="B88" s="139" t="str">
        <f t="shared" si="1"/>
        <v>ICtnGmt_Mbot2701.12</v>
      </c>
      <c r="C88" t="s">
        <v>108</v>
      </c>
      <c r="D88" s="1">
        <v>2701.12</v>
      </c>
      <c r="E88">
        <v>0.8</v>
      </c>
      <c r="F88" t="s">
        <v>371</v>
      </c>
      <c r="G88" s="2">
        <v>104</v>
      </c>
      <c r="I88" s="1">
        <v>6103.42</v>
      </c>
    </row>
    <row r="89" spans="1:9" hidden="1" x14ac:dyDescent="0.25">
      <c r="A89" s="2" t="s">
        <v>1790</v>
      </c>
      <c r="B89" s="139" t="str">
        <f t="shared" si="1"/>
        <v>ICtnGmt_Wbot5205.11</v>
      </c>
      <c r="C89" t="s">
        <v>111</v>
      </c>
      <c r="D89" s="1">
        <v>5205.1099999999997</v>
      </c>
      <c r="E89">
        <v>0.9899</v>
      </c>
      <c r="F89" t="s">
        <v>351</v>
      </c>
      <c r="G89" s="2">
        <v>105</v>
      </c>
      <c r="I89" s="1">
        <v>6104.62</v>
      </c>
    </row>
    <row r="90" spans="1:9" hidden="1" x14ac:dyDescent="0.25">
      <c r="A90" s="2" t="s">
        <v>1790</v>
      </c>
      <c r="B90" s="139" t="str">
        <f t="shared" si="1"/>
        <v>ICtnGmt_Wbot5205.12</v>
      </c>
      <c r="C90" t="s">
        <v>111</v>
      </c>
      <c r="D90" s="1">
        <v>5205.12</v>
      </c>
      <c r="E90">
        <v>0.9899</v>
      </c>
      <c r="F90" t="s">
        <v>351</v>
      </c>
      <c r="G90" s="2">
        <v>105</v>
      </c>
      <c r="I90" s="1">
        <v>6104.62</v>
      </c>
    </row>
    <row r="91" spans="1:9" hidden="1" x14ac:dyDescent="0.25">
      <c r="A91" s="2" t="s">
        <v>1790</v>
      </c>
      <c r="B91" s="139" t="str">
        <f t="shared" si="1"/>
        <v>ICtnGmt_Wbot5205.13</v>
      </c>
      <c r="C91" t="s">
        <v>111</v>
      </c>
      <c r="D91" s="1">
        <v>5205.13</v>
      </c>
      <c r="E91">
        <v>0.9899</v>
      </c>
      <c r="F91" t="s">
        <v>351</v>
      </c>
      <c r="G91" s="2">
        <v>105</v>
      </c>
      <c r="I91" s="1">
        <v>6104.62</v>
      </c>
    </row>
    <row r="92" spans="1:9" hidden="1" x14ac:dyDescent="0.25">
      <c r="A92" s="2" t="s">
        <v>1790</v>
      </c>
      <c r="B92" s="139" t="str">
        <f t="shared" si="1"/>
        <v>ICtnGmt_Wbot5201.009</v>
      </c>
      <c r="C92" t="s">
        <v>111</v>
      </c>
      <c r="D92" s="1">
        <v>5201.009</v>
      </c>
      <c r="E92">
        <v>0.9899</v>
      </c>
      <c r="F92" t="s">
        <v>352</v>
      </c>
      <c r="G92" s="2">
        <v>105</v>
      </c>
      <c r="I92" s="1">
        <v>6104.62</v>
      </c>
    </row>
    <row r="93" spans="1:9" hidden="1" x14ac:dyDescent="0.25">
      <c r="A93" s="2" t="s">
        <v>1790</v>
      </c>
      <c r="B93" s="139" t="str">
        <f t="shared" si="1"/>
        <v>ICtnGmt_Wbot5402.33</v>
      </c>
      <c r="C93" t="s">
        <v>111</v>
      </c>
      <c r="D93" s="1">
        <v>5402.33</v>
      </c>
      <c r="E93">
        <v>2.0199999999999999E-2</v>
      </c>
      <c r="F93" t="s">
        <v>370</v>
      </c>
      <c r="G93" s="2">
        <v>105</v>
      </c>
      <c r="I93" s="1">
        <v>6104.62</v>
      </c>
    </row>
    <row r="94" spans="1:9" hidden="1" x14ac:dyDescent="0.25">
      <c r="A94" s="2" t="s">
        <v>1790</v>
      </c>
      <c r="B94" s="139" t="str">
        <f t="shared" si="1"/>
        <v>ICtnGmt_Wbot6006.32</v>
      </c>
      <c r="C94" t="s">
        <v>111</v>
      </c>
      <c r="D94" s="1">
        <v>6006.32</v>
      </c>
      <c r="E94">
        <v>2.0199999999999999E-2</v>
      </c>
      <c r="F94" t="s">
        <v>353</v>
      </c>
      <c r="G94" s="2">
        <v>105</v>
      </c>
      <c r="I94" s="1">
        <v>6104.62</v>
      </c>
    </row>
    <row r="95" spans="1:9" hidden="1" x14ac:dyDescent="0.25">
      <c r="A95" s="2" t="s">
        <v>1790</v>
      </c>
      <c r="B95" s="139" t="str">
        <f t="shared" si="1"/>
        <v>ICtnGmt_Wbot2847</v>
      </c>
      <c r="C95" t="s">
        <v>111</v>
      </c>
      <c r="D95" s="1">
        <v>2847</v>
      </c>
      <c r="E95">
        <v>0.03</v>
      </c>
      <c r="F95" t="s">
        <v>354</v>
      </c>
      <c r="G95" s="2">
        <v>105</v>
      </c>
      <c r="I95" s="1">
        <v>6104.62</v>
      </c>
    </row>
    <row r="96" spans="1:9" hidden="1" x14ac:dyDescent="0.25">
      <c r="A96" s="2" t="s">
        <v>1790</v>
      </c>
      <c r="B96" s="139" t="str">
        <f t="shared" si="1"/>
        <v>ICtnGmt_Wbot2513.1</v>
      </c>
      <c r="C96" t="s">
        <v>111</v>
      </c>
      <c r="D96" s="1">
        <v>2513.1</v>
      </c>
      <c r="E96">
        <v>0.04</v>
      </c>
      <c r="F96" t="s">
        <v>355</v>
      </c>
      <c r="G96" s="2">
        <v>105</v>
      </c>
      <c r="I96" s="1">
        <v>6104.62</v>
      </c>
    </row>
    <row r="97" spans="1:9" hidden="1" x14ac:dyDescent="0.25">
      <c r="A97" s="2" t="s">
        <v>1790</v>
      </c>
      <c r="B97" s="139" t="str">
        <f t="shared" si="1"/>
        <v>ICtnGmt_Wbot3905.3</v>
      </c>
      <c r="C97" t="s">
        <v>111</v>
      </c>
      <c r="D97" s="1">
        <v>3905.3</v>
      </c>
      <c r="E97">
        <v>0.04</v>
      </c>
      <c r="F97" t="s">
        <v>356</v>
      </c>
      <c r="G97" s="2">
        <v>105</v>
      </c>
      <c r="I97" s="1">
        <v>6104.62</v>
      </c>
    </row>
    <row r="98" spans="1:9" hidden="1" x14ac:dyDescent="0.25">
      <c r="A98" s="2" t="s">
        <v>1790</v>
      </c>
      <c r="B98" s="139" t="str">
        <f t="shared" si="1"/>
        <v>ICtnGmt_Wbot1108.19</v>
      </c>
      <c r="C98" t="s">
        <v>111</v>
      </c>
      <c r="D98" s="1">
        <v>1108.19</v>
      </c>
      <c r="E98">
        <v>0.04</v>
      </c>
      <c r="F98" t="s">
        <v>357</v>
      </c>
      <c r="G98" s="2">
        <v>105</v>
      </c>
      <c r="I98" s="1">
        <v>6104.62</v>
      </c>
    </row>
    <row r="99" spans="1:9" hidden="1" x14ac:dyDescent="0.25">
      <c r="A99" s="2" t="s">
        <v>1790</v>
      </c>
      <c r="B99" s="139" t="str">
        <f t="shared" si="1"/>
        <v>ICtnGmt_Wbot2915.11</v>
      </c>
      <c r="C99" t="s">
        <v>111</v>
      </c>
      <c r="D99" s="1">
        <v>2915.11</v>
      </c>
      <c r="E99">
        <v>0.04</v>
      </c>
      <c r="F99" t="s">
        <v>372</v>
      </c>
      <c r="G99" s="2">
        <v>105</v>
      </c>
      <c r="I99" s="1">
        <v>6104.62</v>
      </c>
    </row>
    <row r="100" spans="1:9" hidden="1" x14ac:dyDescent="0.25">
      <c r="A100" s="2" t="s">
        <v>1790</v>
      </c>
      <c r="B100" s="139" t="str">
        <f t="shared" si="1"/>
        <v>ICtnGmt_Wbot3809.919</v>
      </c>
      <c r="C100" t="s">
        <v>111</v>
      </c>
      <c r="D100" s="1">
        <v>3809.9189999999999</v>
      </c>
      <c r="E100">
        <v>0.04</v>
      </c>
      <c r="F100" t="s">
        <v>358</v>
      </c>
      <c r="G100" s="2">
        <v>105</v>
      </c>
      <c r="I100" s="1">
        <v>6104.62</v>
      </c>
    </row>
    <row r="101" spans="1:9" hidden="1" x14ac:dyDescent="0.25">
      <c r="A101" s="2" t="s">
        <v>1790</v>
      </c>
      <c r="B101" s="139" t="str">
        <f t="shared" si="1"/>
        <v>ICtnGmt_Wbot3707.1</v>
      </c>
      <c r="C101" t="s">
        <v>111</v>
      </c>
      <c r="D101" s="1">
        <v>3707.1</v>
      </c>
      <c r="E101">
        <v>0.04</v>
      </c>
      <c r="F101" t="s">
        <v>359</v>
      </c>
      <c r="G101" s="2">
        <v>105</v>
      </c>
      <c r="I101" s="1">
        <v>6104.62</v>
      </c>
    </row>
    <row r="102" spans="1:9" hidden="1" x14ac:dyDescent="0.25">
      <c r="A102" s="2" t="s">
        <v>1790</v>
      </c>
      <c r="B102" s="139" t="str">
        <f t="shared" si="1"/>
        <v>ICtnGmt_Wbot3402.31</v>
      </c>
      <c r="C102" t="s">
        <v>111</v>
      </c>
      <c r="D102" s="1">
        <v>3402.31</v>
      </c>
      <c r="E102">
        <v>0.04</v>
      </c>
      <c r="F102" t="s">
        <v>360</v>
      </c>
      <c r="G102" s="2">
        <v>105</v>
      </c>
      <c r="I102" s="1">
        <v>6104.62</v>
      </c>
    </row>
    <row r="103" spans="1:9" hidden="1" x14ac:dyDescent="0.25">
      <c r="A103" s="2" t="s">
        <v>1790</v>
      </c>
      <c r="B103" s="139" t="str">
        <f t="shared" si="1"/>
        <v>ICtnGmt_Wbot3402.39</v>
      </c>
      <c r="C103" t="s">
        <v>111</v>
      </c>
      <c r="D103" s="1">
        <v>3402.39</v>
      </c>
      <c r="E103">
        <v>0.04</v>
      </c>
      <c r="F103" t="s">
        <v>361</v>
      </c>
      <c r="G103" s="2">
        <v>105</v>
      </c>
      <c r="I103" s="1">
        <v>6104.62</v>
      </c>
    </row>
    <row r="104" spans="1:9" hidden="1" x14ac:dyDescent="0.25">
      <c r="A104" s="2" t="s">
        <v>1790</v>
      </c>
      <c r="B104" s="139" t="str">
        <f t="shared" si="1"/>
        <v>ICtnGmt_Wbot3402.42</v>
      </c>
      <c r="C104" t="s">
        <v>111</v>
      </c>
      <c r="D104" s="1">
        <v>3402.42</v>
      </c>
      <c r="E104">
        <v>0.04</v>
      </c>
      <c r="F104" t="s">
        <v>362</v>
      </c>
      <c r="G104" s="2">
        <v>105</v>
      </c>
      <c r="I104" s="1">
        <v>6104.62</v>
      </c>
    </row>
    <row r="105" spans="1:9" hidden="1" x14ac:dyDescent="0.25">
      <c r="A105" s="2" t="s">
        <v>1790</v>
      </c>
      <c r="B105" s="139" t="str">
        <f t="shared" si="1"/>
        <v>ICtnGmt_Wbot3402.419</v>
      </c>
      <c r="C105" t="s">
        <v>111</v>
      </c>
      <c r="D105" s="1">
        <v>3402.4189999999999</v>
      </c>
      <c r="E105">
        <v>0.04</v>
      </c>
      <c r="F105" t="s">
        <v>363</v>
      </c>
      <c r="G105" s="2">
        <v>105</v>
      </c>
      <c r="I105" s="1">
        <v>6104.62</v>
      </c>
    </row>
    <row r="106" spans="1:9" hidden="1" x14ac:dyDescent="0.25">
      <c r="A106" s="2" t="s">
        <v>1790</v>
      </c>
      <c r="B106" s="139" t="str">
        <f t="shared" si="1"/>
        <v>ICtnGmt_Wbot3402.499</v>
      </c>
      <c r="C106" t="s">
        <v>111</v>
      </c>
      <c r="D106" s="1">
        <v>3402.4989999999998</v>
      </c>
      <c r="E106">
        <v>0.04</v>
      </c>
      <c r="F106" t="s">
        <v>374</v>
      </c>
      <c r="G106" s="2">
        <v>105</v>
      </c>
      <c r="I106" s="1">
        <v>6104.62</v>
      </c>
    </row>
    <row r="107" spans="1:9" hidden="1" x14ac:dyDescent="0.25">
      <c r="A107" s="2" t="s">
        <v>1790</v>
      </c>
      <c r="B107" s="139" t="str">
        <f t="shared" si="1"/>
        <v>ICtnGmt_Wbot3204.111</v>
      </c>
      <c r="C107" t="s">
        <v>111</v>
      </c>
      <c r="D107" s="1">
        <v>3204.1109999999999</v>
      </c>
      <c r="E107">
        <v>7.0000000000000007E-2</v>
      </c>
      <c r="F107" t="s">
        <v>365</v>
      </c>
      <c r="G107" s="2">
        <v>105</v>
      </c>
      <c r="I107" s="1">
        <v>6104.62</v>
      </c>
    </row>
    <row r="108" spans="1:9" hidden="1" x14ac:dyDescent="0.25">
      <c r="A108" s="2" t="s">
        <v>1790</v>
      </c>
      <c r="B108" s="139" t="str">
        <f t="shared" si="1"/>
        <v>ICtnGmt_Wbot3204.112</v>
      </c>
      <c r="C108" t="s">
        <v>111</v>
      </c>
      <c r="D108" s="1">
        <v>3204.1120000000001</v>
      </c>
      <c r="E108">
        <v>7.0000000000000007E-2</v>
      </c>
      <c r="F108" t="s">
        <v>365</v>
      </c>
      <c r="G108" s="2">
        <v>105</v>
      </c>
      <c r="I108" s="1">
        <v>6104.62</v>
      </c>
    </row>
    <row r="109" spans="1:9" hidden="1" x14ac:dyDescent="0.25">
      <c r="A109" s="2" t="s">
        <v>1790</v>
      </c>
      <c r="B109" s="139" t="str">
        <f t="shared" si="1"/>
        <v>ICtnGmt_Wbot3204.119</v>
      </c>
      <c r="C109" t="s">
        <v>111</v>
      </c>
      <c r="D109" s="1">
        <v>3204.1190000000001</v>
      </c>
      <c r="E109">
        <v>7.0000000000000007E-2</v>
      </c>
      <c r="F109" t="s">
        <v>365</v>
      </c>
      <c r="G109" s="2">
        <v>105</v>
      </c>
      <c r="I109" s="1">
        <v>6104.62</v>
      </c>
    </row>
    <row r="110" spans="1:9" hidden="1" x14ac:dyDescent="0.25">
      <c r="A110" s="2" t="s">
        <v>1790</v>
      </c>
      <c r="B110" s="139" t="str">
        <f t="shared" si="1"/>
        <v>ICtnGmt_Wbot5807.9</v>
      </c>
      <c r="C110" t="s">
        <v>111</v>
      </c>
      <c r="D110" s="1">
        <v>5807.9</v>
      </c>
      <c r="E110">
        <v>0.1</v>
      </c>
      <c r="F110" t="s">
        <v>366</v>
      </c>
      <c r="G110" s="2">
        <v>105</v>
      </c>
      <c r="I110" s="1">
        <v>6104.62</v>
      </c>
    </row>
    <row r="111" spans="1:9" hidden="1" x14ac:dyDescent="0.25">
      <c r="A111" s="2" t="s">
        <v>1790</v>
      </c>
      <c r="B111" s="139" t="str">
        <f t="shared" si="1"/>
        <v>ICtnGmt_Wbot5807.102</v>
      </c>
      <c r="C111" t="s">
        <v>111</v>
      </c>
      <c r="D111" s="1">
        <v>5807.1019999999999</v>
      </c>
      <c r="E111">
        <v>0.1</v>
      </c>
      <c r="F111" t="s">
        <v>375</v>
      </c>
      <c r="G111" s="2">
        <v>105</v>
      </c>
      <c r="I111" s="1">
        <v>6104.62</v>
      </c>
    </row>
    <row r="112" spans="1:9" hidden="1" x14ac:dyDescent="0.25">
      <c r="A112" s="2" t="s">
        <v>1790</v>
      </c>
      <c r="B112" s="139" t="str">
        <f t="shared" si="1"/>
        <v>ICtnGmt_Wbot5401.209</v>
      </c>
      <c r="C112" t="s">
        <v>111</v>
      </c>
      <c r="D112" s="1">
        <v>5401.2089999999998</v>
      </c>
      <c r="E112">
        <v>0.2</v>
      </c>
      <c r="F112" t="s">
        <v>349</v>
      </c>
      <c r="G112" s="2">
        <v>105</v>
      </c>
      <c r="I112" s="1">
        <v>6104.62</v>
      </c>
    </row>
    <row r="113" spans="1:9" hidden="1" x14ac:dyDescent="0.25">
      <c r="A113" s="2" t="s">
        <v>1790</v>
      </c>
      <c r="B113" s="139" t="str">
        <f t="shared" si="1"/>
        <v>ICtnGmt_Wbot2701.12</v>
      </c>
      <c r="C113" t="s">
        <v>111</v>
      </c>
      <c r="D113" s="1">
        <v>2701.12</v>
      </c>
      <c r="E113">
        <v>0.8</v>
      </c>
      <c r="F113" t="s">
        <v>371</v>
      </c>
      <c r="G113" s="2">
        <v>105</v>
      </c>
      <c r="I113" s="1">
        <v>6104.62</v>
      </c>
    </row>
    <row r="114" spans="1:9" hidden="1" x14ac:dyDescent="0.25">
      <c r="A114" s="2" t="s">
        <v>1790</v>
      </c>
      <c r="B114" s="139" t="str">
        <f t="shared" si="1"/>
        <v>ICtnGmt_Mtop5205.11</v>
      </c>
      <c r="C114" t="s">
        <v>114</v>
      </c>
      <c r="D114" s="1">
        <v>5205.1099999999997</v>
      </c>
      <c r="E114">
        <v>0.9899</v>
      </c>
      <c r="F114" t="s">
        <v>351</v>
      </c>
      <c r="G114" s="2">
        <v>106</v>
      </c>
      <c r="I114" s="1">
        <v>6101.2</v>
      </c>
    </row>
    <row r="115" spans="1:9" hidden="1" x14ac:dyDescent="0.25">
      <c r="A115" s="2" t="s">
        <v>1790</v>
      </c>
      <c r="B115" s="139" t="str">
        <f t="shared" si="1"/>
        <v>ICtnGmt_Mtop5205.12</v>
      </c>
      <c r="C115" t="s">
        <v>114</v>
      </c>
      <c r="D115" s="1">
        <v>5205.12</v>
      </c>
      <c r="E115">
        <v>0.9899</v>
      </c>
      <c r="F115" t="s">
        <v>351</v>
      </c>
      <c r="G115" s="2">
        <v>106</v>
      </c>
      <c r="I115" s="1">
        <v>6101.2</v>
      </c>
    </row>
    <row r="116" spans="1:9" hidden="1" x14ac:dyDescent="0.25">
      <c r="A116" s="2" t="s">
        <v>1790</v>
      </c>
      <c r="B116" s="139" t="str">
        <f t="shared" si="1"/>
        <v>ICtnGmt_Mtop5205.13</v>
      </c>
      <c r="C116" t="s">
        <v>114</v>
      </c>
      <c r="D116" s="1">
        <v>5205.13</v>
      </c>
      <c r="E116">
        <v>0.9899</v>
      </c>
      <c r="F116" t="s">
        <v>351</v>
      </c>
      <c r="G116" s="2">
        <v>106</v>
      </c>
      <c r="I116" s="1">
        <v>6101.2</v>
      </c>
    </row>
    <row r="117" spans="1:9" hidden="1" x14ac:dyDescent="0.25">
      <c r="A117" s="2" t="s">
        <v>1790</v>
      </c>
      <c r="B117" s="139" t="str">
        <f t="shared" si="1"/>
        <v>ICtnGmt_Mtop5201.009</v>
      </c>
      <c r="C117" t="s">
        <v>114</v>
      </c>
      <c r="D117" s="1">
        <v>5201.009</v>
      </c>
      <c r="E117">
        <v>0.9899</v>
      </c>
      <c r="F117" t="s">
        <v>352</v>
      </c>
      <c r="G117" s="2">
        <v>106</v>
      </c>
      <c r="I117" s="1">
        <v>6101.2</v>
      </c>
    </row>
    <row r="118" spans="1:9" hidden="1" x14ac:dyDescent="0.25">
      <c r="A118" s="2" t="s">
        <v>1790</v>
      </c>
      <c r="B118" s="139" t="str">
        <f t="shared" si="1"/>
        <v>ICtnGmt_Mtop5402.33</v>
      </c>
      <c r="C118" t="s">
        <v>114</v>
      </c>
      <c r="D118" s="1">
        <v>5402.33</v>
      </c>
      <c r="E118">
        <v>2.0199999999999999E-2</v>
      </c>
      <c r="F118" t="s">
        <v>370</v>
      </c>
      <c r="G118" s="2">
        <v>106</v>
      </c>
      <c r="I118" s="1">
        <v>6101.2</v>
      </c>
    </row>
    <row r="119" spans="1:9" hidden="1" x14ac:dyDescent="0.25">
      <c r="A119" s="2" t="s">
        <v>1790</v>
      </c>
      <c r="B119" s="139" t="str">
        <f t="shared" si="1"/>
        <v>ICtnGmt_Mtop6006.32</v>
      </c>
      <c r="C119" t="s">
        <v>114</v>
      </c>
      <c r="D119" s="1">
        <v>6006.32</v>
      </c>
      <c r="E119">
        <v>2.0199999999999999E-2</v>
      </c>
      <c r="F119" t="s">
        <v>353</v>
      </c>
      <c r="G119" s="2">
        <v>106</v>
      </c>
      <c r="I119" s="1">
        <v>6101.2</v>
      </c>
    </row>
    <row r="120" spans="1:9" hidden="1" x14ac:dyDescent="0.25">
      <c r="A120" s="2" t="s">
        <v>1790</v>
      </c>
      <c r="B120" s="139" t="str">
        <f t="shared" si="1"/>
        <v>ICtnGmt_Mtop2847</v>
      </c>
      <c r="C120" t="s">
        <v>114</v>
      </c>
      <c r="D120" s="1">
        <v>2847</v>
      </c>
      <c r="E120">
        <v>0.03</v>
      </c>
      <c r="F120" t="s">
        <v>354</v>
      </c>
      <c r="G120" s="2">
        <v>106</v>
      </c>
      <c r="I120" s="1">
        <v>6101.2</v>
      </c>
    </row>
    <row r="121" spans="1:9" hidden="1" x14ac:dyDescent="0.25">
      <c r="A121" s="2" t="s">
        <v>1790</v>
      </c>
      <c r="B121" s="139" t="str">
        <f t="shared" si="1"/>
        <v>ICtnGmt_Mtop2513.1</v>
      </c>
      <c r="C121" t="s">
        <v>114</v>
      </c>
      <c r="D121" s="1">
        <v>2513.1</v>
      </c>
      <c r="E121">
        <v>0.04</v>
      </c>
      <c r="F121" t="s">
        <v>355</v>
      </c>
      <c r="G121" s="2">
        <v>106</v>
      </c>
      <c r="I121" s="1">
        <v>6101.2</v>
      </c>
    </row>
    <row r="122" spans="1:9" hidden="1" x14ac:dyDescent="0.25">
      <c r="A122" s="2" t="s">
        <v>1790</v>
      </c>
      <c r="B122" s="139" t="str">
        <f t="shared" si="1"/>
        <v>ICtnGmt_Mtop3905.3</v>
      </c>
      <c r="C122" t="s">
        <v>114</v>
      </c>
      <c r="D122" s="1">
        <v>3905.3</v>
      </c>
      <c r="E122">
        <v>0.04</v>
      </c>
      <c r="F122" t="s">
        <v>356</v>
      </c>
      <c r="G122" s="2">
        <v>106</v>
      </c>
      <c r="I122" s="1">
        <v>6101.2</v>
      </c>
    </row>
    <row r="123" spans="1:9" hidden="1" x14ac:dyDescent="0.25">
      <c r="A123" s="2" t="s">
        <v>1790</v>
      </c>
      <c r="B123" s="139" t="str">
        <f t="shared" si="1"/>
        <v>ICtnGmt_Mtop1108.19</v>
      </c>
      <c r="C123" t="s">
        <v>114</v>
      </c>
      <c r="D123" s="1">
        <v>1108.19</v>
      </c>
      <c r="E123">
        <v>0.04</v>
      </c>
      <c r="F123" t="s">
        <v>357</v>
      </c>
      <c r="G123" s="2">
        <v>106</v>
      </c>
      <c r="I123" s="1">
        <v>6101.2</v>
      </c>
    </row>
    <row r="124" spans="1:9" hidden="1" x14ac:dyDescent="0.25">
      <c r="A124" s="2" t="s">
        <v>1790</v>
      </c>
      <c r="B124" s="139" t="str">
        <f t="shared" si="1"/>
        <v>ICtnGmt_Mtop2915.11</v>
      </c>
      <c r="C124" t="s">
        <v>114</v>
      </c>
      <c r="D124" s="1">
        <v>2915.11</v>
      </c>
      <c r="E124">
        <v>0.04</v>
      </c>
      <c r="F124" t="s">
        <v>372</v>
      </c>
      <c r="G124" s="2">
        <v>106</v>
      </c>
      <c r="I124" s="1">
        <v>6101.2</v>
      </c>
    </row>
    <row r="125" spans="1:9" hidden="1" x14ac:dyDescent="0.25">
      <c r="A125" s="2" t="s">
        <v>1790</v>
      </c>
      <c r="B125" s="139" t="str">
        <f t="shared" si="1"/>
        <v>ICtnGmt_Mtop3809.919</v>
      </c>
      <c r="C125" t="s">
        <v>114</v>
      </c>
      <c r="D125" s="1">
        <v>3809.9189999999999</v>
      </c>
      <c r="E125">
        <v>0.04</v>
      </c>
      <c r="F125" t="s">
        <v>358</v>
      </c>
      <c r="G125" s="2">
        <v>106</v>
      </c>
      <c r="I125" s="1">
        <v>6101.2</v>
      </c>
    </row>
    <row r="126" spans="1:9" hidden="1" x14ac:dyDescent="0.25">
      <c r="A126" s="2" t="s">
        <v>1790</v>
      </c>
      <c r="B126" s="139" t="str">
        <f t="shared" si="1"/>
        <v>ICtnGmt_Mtop3707.1</v>
      </c>
      <c r="C126" t="s">
        <v>114</v>
      </c>
      <c r="D126" s="1">
        <v>3707.1</v>
      </c>
      <c r="E126">
        <v>0.04</v>
      </c>
      <c r="F126" t="s">
        <v>359</v>
      </c>
      <c r="G126" s="2">
        <v>106</v>
      </c>
      <c r="I126" s="1">
        <v>6101.2</v>
      </c>
    </row>
    <row r="127" spans="1:9" hidden="1" x14ac:dyDescent="0.25">
      <c r="A127" s="2" t="s">
        <v>1790</v>
      </c>
      <c r="B127" s="139" t="str">
        <f t="shared" si="1"/>
        <v>ICtnGmt_Mtop3402.31</v>
      </c>
      <c r="C127" t="s">
        <v>114</v>
      </c>
      <c r="D127" s="1">
        <v>3402.31</v>
      </c>
      <c r="E127">
        <v>0.04</v>
      </c>
      <c r="F127" t="s">
        <v>360</v>
      </c>
      <c r="G127" s="2">
        <v>106</v>
      </c>
      <c r="I127" s="1">
        <v>6101.2</v>
      </c>
    </row>
    <row r="128" spans="1:9" hidden="1" x14ac:dyDescent="0.25">
      <c r="A128" s="2" t="s">
        <v>1790</v>
      </c>
      <c r="B128" s="139" t="str">
        <f t="shared" si="1"/>
        <v>ICtnGmt_Mtop3402.39</v>
      </c>
      <c r="C128" t="s">
        <v>114</v>
      </c>
      <c r="D128" s="1">
        <v>3402.39</v>
      </c>
      <c r="E128">
        <v>0.04</v>
      </c>
      <c r="F128" t="s">
        <v>361</v>
      </c>
      <c r="G128" s="2">
        <v>106</v>
      </c>
      <c r="I128" s="1">
        <v>6101.2</v>
      </c>
    </row>
    <row r="129" spans="1:9" hidden="1" x14ac:dyDescent="0.25">
      <c r="A129" s="2" t="s">
        <v>1790</v>
      </c>
      <c r="B129" s="139" t="str">
        <f t="shared" si="1"/>
        <v>ICtnGmt_Mtop3402.42</v>
      </c>
      <c r="C129" t="s">
        <v>114</v>
      </c>
      <c r="D129" s="1">
        <v>3402.42</v>
      </c>
      <c r="E129">
        <v>0.04</v>
      </c>
      <c r="F129" t="s">
        <v>362</v>
      </c>
      <c r="G129" s="2">
        <v>106</v>
      </c>
      <c r="I129" s="1">
        <v>6101.2</v>
      </c>
    </row>
    <row r="130" spans="1:9" hidden="1" x14ac:dyDescent="0.25">
      <c r="A130" s="2" t="s">
        <v>1790</v>
      </c>
      <c r="B130" s="139" t="str">
        <f t="shared" si="1"/>
        <v>ICtnGmt_Mtop3402.419</v>
      </c>
      <c r="C130" t="s">
        <v>114</v>
      </c>
      <c r="D130" s="1">
        <v>3402.4189999999999</v>
      </c>
      <c r="E130">
        <v>0.04</v>
      </c>
      <c r="F130" t="s">
        <v>363</v>
      </c>
      <c r="G130" s="2">
        <v>106</v>
      </c>
      <c r="I130" s="1">
        <v>6101.2</v>
      </c>
    </row>
    <row r="131" spans="1:9" hidden="1" x14ac:dyDescent="0.25">
      <c r="A131" s="2" t="s">
        <v>1790</v>
      </c>
      <c r="B131" s="139" t="str">
        <f t="shared" si="1"/>
        <v>ICtnGmt_Mtop3402.499</v>
      </c>
      <c r="C131" t="s">
        <v>114</v>
      </c>
      <c r="D131" s="1">
        <v>3402.4989999999998</v>
      </c>
      <c r="E131">
        <v>0.04</v>
      </c>
      <c r="F131" t="s">
        <v>374</v>
      </c>
      <c r="G131" s="2">
        <v>106</v>
      </c>
      <c r="I131" s="1">
        <v>6101.2</v>
      </c>
    </row>
    <row r="132" spans="1:9" hidden="1" x14ac:dyDescent="0.25">
      <c r="A132" s="2" t="s">
        <v>1790</v>
      </c>
      <c r="B132" s="139" t="str">
        <f t="shared" ref="B132:B195" si="2">A132&amp;C132&amp;D132</f>
        <v>ICtnGmt_Mtop3204.111</v>
      </c>
      <c r="C132" t="s">
        <v>114</v>
      </c>
      <c r="D132" s="1">
        <v>3204.1109999999999</v>
      </c>
      <c r="E132">
        <v>7.0000000000000007E-2</v>
      </c>
      <c r="F132" t="s">
        <v>365</v>
      </c>
      <c r="G132" s="2">
        <v>106</v>
      </c>
      <c r="I132" s="1">
        <v>6101.2</v>
      </c>
    </row>
    <row r="133" spans="1:9" hidden="1" x14ac:dyDescent="0.25">
      <c r="A133" s="2" t="s">
        <v>1790</v>
      </c>
      <c r="B133" s="139" t="str">
        <f t="shared" si="2"/>
        <v>ICtnGmt_Mtop3204.112</v>
      </c>
      <c r="C133" t="s">
        <v>114</v>
      </c>
      <c r="D133" s="1">
        <v>3204.1120000000001</v>
      </c>
      <c r="E133">
        <v>7.0000000000000007E-2</v>
      </c>
      <c r="F133" t="s">
        <v>365</v>
      </c>
      <c r="G133" s="2">
        <v>106</v>
      </c>
      <c r="I133" s="1">
        <v>6101.2</v>
      </c>
    </row>
    <row r="134" spans="1:9" hidden="1" x14ac:dyDescent="0.25">
      <c r="A134" s="2" t="s">
        <v>1790</v>
      </c>
      <c r="B134" s="139" t="str">
        <f t="shared" si="2"/>
        <v>ICtnGmt_Mtop3204.119</v>
      </c>
      <c r="C134" t="s">
        <v>114</v>
      </c>
      <c r="D134" s="1">
        <v>3204.1190000000001</v>
      </c>
      <c r="E134">
        <v>7.0000000000000007E-2</v>
      </c>
      <c r="F134" t="s">
        <v>365</v>
      </c>
      <c r="G134" s="2">
        <v>106</v>
      </c>
      <c r="I134" s="1">
        <v>6101.2</v>
      </c>
    </row>
    <row r="135" spans="1:9" hidden="1" x14ac:dyDescent="0.25">
      <c r="A135" s="2" t="s">
        <v>1790</v>
      </c>
      <c r="B135" s="139" t="str">
        <f t="shared" si="2"/>
        <v>ICtnGmt_Mtop5807.9</v>
      </c>
      <c r="C135" t="s">
        <v>114</v>
      </c>
      <c r="D135" s="1">
        <v>5807.9</v>
      </c>
      <c r="E135">
        <v>0.1</v>
      </c>
      <c r="F135" t="s">
        <v>366</v>
      </c>
      <c r="G135" s="2">
        <v>106</v>
      </c>
      <c r="I135" s="1">
        <v>6101.2</v>
      </c>
    </row>
    <row r="136" spans="1:9" hidden="1" x14ac:dyDescent="0.25">
      <c r="A136" s="2" t="s">
        <v>1790</v>
      </c>
      <c r="B136" s="139" t="str">
        <f t="shared" si="2"/>
        <v>ICtnGmt_Mtop5807.102</v>
      </c>
      <c r="C136" t="s">
        <v>114</v>
      </c>
      <c r="D136" s="1">
        <v>5807.1019999999999</v>
      </c>
      <c r="E136">
        <v>0.1</v>
      </c>
      <c r="F136" t="s">
        <v>375</v>
      </c>
      <c r="G136" s="2">
        <v>106</v>
      </c>
      <c r="I136" s="1">
        <v>6101.2</v>
      </c>
    </row>
    <row r="137" spans="1:9" hidden="1" x14ac:dyDescent="0.25">
      <c r="A137" s="2" t="s">
        <v>1790</v>
      </c>
      <c r="B137" s="139" t="str">
        <f t="shared" si="2"/>
        <v>ICtnGmt_Mtop5401.209</v>
      </c>
      <c r="C137" t="s">
        <v>114</v>
      </c>
      <c r="D137" s="1">
        <v>5401.2089999999998</v>
      </c>
      <c r="E137">
        <v>0.2</v>
      </c>
      <c r="F137" t="s">
        <v>349</v>
      </c>
      <c r="G137" s="2">
        <v>106</v>
      </c>
      <c r="I137" s="1">
        <v>6101.2</v>
      </c>
    </row>
    <row r="138" spans="1:9" hidden="1" x14ac:dyDescent="0.25">
      <c r="A138" s="2" t="s">
        <v>1790</v>
      </c>
      <c r="B138" s="139" t="str">
        <f t="shared" si="2"/>
        <v>ICtnGmt_Mtop2701.12</v>
      </c>
      <c r="C138" t="s">
        <v>114</v>
      </c>
      <c r="D138" s="1">
        <v>2701.12</v>
      </c>
      <c r="E138">
        <v>0.8</v>
      </c>
      <c r="F138" t="s">
        <v>371</v>
      </c>
      <c r="G138" s="2">
        <v>106</v>
      </c>
      <c r="I138" s="1">
        <v>6101.2</v>
      </c>
    </row>
    <row r="139" spans="1:9" hidden="1" x14ac:dyDescent="0.25">
      <c r="A139" s="2" t="s">
        <v>1790</v>
      </c>
      <c r="B139" s="139" t="str">
        <f t="shared" si="2"/>
        <v>ICtnGmt_Wtop5205.11</v>
      </c>
      <c r="C139" t="s">
        <v>117</v>
      </c>
      <c r="D139" s="1">
        <v>5205.1099999999997</v>
      </c>
      <c r="E139">
        <v>0.9899</v>
      </c>
      <c r="F139" t="s">
        <v>351</v>
      </c>
      <c r="G139" s="2">
        <v>107</v>
      </c>
      <c r="I139" s="1">
        <v>6101.2</v>
      </c>
    </row>
    <row r="140" spans="1:9" hidden="1" x14ac:dyDescent="0.25">
      <c r="A140" s="2" t="s">
        <v>1790</v>
      </c>
      <c r="B140" s="139" t="str">
        <f t="shared" si="2"/>
        <v>ICtnGmt_Wtop5205.12</v>
      </c>
      <c r="C140" t="s">
        <v>117</v>
      </c>
      <c r="D140" s="1">
        <v>5205.12</v>
      </c>
      <c r="E140">
        <v>0.9899</v>
      </c>
      <c r="F140" t="s">
        <v>351</v>
      </c>
      <c r="G140" s="2">
        <v>107</v>
      </c>
      <c r="I140" s="1">
        <v>6101.2</v>
      </c>
    </row>
    <row r="141" spans="1:9" hidden="1" x14ac:dyDescent="0.25">
      <c r="A141" s="2" t="s">
        <v>1790</v>
      </c>
      <c r="B141" s="139" t="str">
        <f t="shared" si="2"/>
        <v>ICtnGmt_Wtop5205.13</v>
      </c>
      <c r="C141" t="s">
        <v>117</v>
      </c>
      <c r="D141" s="1">
        <v>5205.13</v>
      </c>
      <c r="E141">
        <v>0.9899</v>
      </c>
      <c r="F141" t="s">
        <v>351</v>
      </c>
      <c r="G141" s="2">
        <v>107</v>
      </c>
      <c r="I141" s="1">
        <v>6101.2</v>
      </c>
    </row>
    <row r="142" spans="1:9" hidden="1" x14ac:dyDescent="0.25">
      <c r="A142" s="2" t="s">
        <v>1790</v>
      </c>
      <c r="B142" s="139" t="str">
        <f t="shared" si="2"/>
        <v>ICtnGmt_Wtop5201.009</v>
      </c>
      <c r="C142" t="s">
        <v>117</v>
      </c>
      <c r="D142" s="1">
        <v>5201.009</v>
      </c>
      <c r="E142">
        <v>0.9899</v>
      </c>
      <c r="F142" t="s">
        <v>352</v>
      </c>
      <c r="G142" s="2">
        <v>107</v>
      </c>
      <c r="I142" s="1">
        <v>6101.2</v>
      </c>
    </row>
    <row r="143" spans="1:9" hidden="1" x14ac:dyDescent="0.25">
      <c r="A143" s="2" t="s">
        <v>1790</v>
      </c>
      <c r="B143" s="139" t="str">
        <f t="shared" si="2"/>
        <v>ICtnGmt_Wtop5402.33</v>
      </c>
      <c r="C143" t="s">
        <v>117</v>
      </c>
      <c r="D143" s="1">
        <v>5402.33</v>
      </c>
      <c r="E143">
        <v>2.0199999999999999E-2</v>
      </c>
      <c r="F143" t="s">
        <v>370</v>
      </c>
      <c r="G143" s="2">
        <v>107</v>
      </c>
      <c r="I143" s="1">
        <v>6101.2</v>
      </c>
    </row>
    <row r="144" spans="1:9" hidden="1" x14ac:dyDescent="0.25">
      <c r="A144" s="2" t="s">
        <v>1790</v>
      </c>
      <c r="B144" s="139" t="str">
        <f t="shared" si="2"/>
        <v>ICtnGmt_Wtop6006.32</v>
      </c>
      <c r="C144" t="s">
        <v>117</v>
      </c>
      <c r="D144" s="1">
        <v>6006.32</v>
      </c>
      <c r="E144">
        <v>2.0199999999999999E-2</v>
      </c>
      <c r="F144" t="s">
        <v>353</v>
      </c>
      <c r="G144" s="2">
        <v>107</v>
      </c>
      <c r="I144" s="1">
        <v>6101.2</v>
      </c>
    </row>
    <row r="145" spans="1:9" hidden="1" x14ac:dyDescent="0.25">
      <c r="A145" s="2" t="s">
        <v>1790</v>
      </c>
      <c r="B145" s="139" t="str">
        <f t="shared" si="2"/>
        <v>ICtnGmt_Wtop2847</v>
      </c>
      <c r="C145" t="s">
        <v>117</v>
      </c>
      <c r="D145" s="1">
        <v>2847</v>
      </c>
      <c r="E145">
        <v>0.03</v>
      </c>
      <c r="F145" t="s">
        <v>354</v>
      </c>
      <c r="G145" s="2">
        <v>107</v>
      </c>
      <c r="I145" s="1">
        <v>6101.2</v>
      </c>
    </row>
    <row r="146" spans="1:9" hidden="1" x14ac:dyDescent="0.25">
      <c r="A146" s="2" t="s">
        <v>1790</v>
      </c>
      <c r="B146" s="139" t="str">
        <f t="shared" si="2"/>
        <v>ICtnGmt_Wtop2513.1</v>
      </c>
      <c r="C146" t="s">
        <v>117</v>
      </c>
      <c r="D146" s="1">
        <v>2513.1</v>
      </c>
      <c r="E146">
        <v>0.04</v>
      </c>
      <c r="F146" t="s">
        <v>355</v>
      </c>
      <c r="G146" s="2">
        <v>107</v>
      </c>
      <c r="I146" s="1">
        <v>6101.2</v>
      </c>
    </row>
    <row r="147" spans="1:9" hidden="1" x14ac:dyDescent="0.25">
      <c r="A147" s="2" t="s">
        <v>1790</v>
      </c>
      <c r="B147" s="139" t="str">
        <f t="shared" si="2"/>
        <v>ICtnGmt_Wtop3905.3</v>
      </c>
      <c r="C147" t="s">
        <v>117</v>
      </c>
      <c r="D147" s="1">
        <v>3905.3</v>
      </c>
      <c r="E147">
        <v>0.04</v>
      </c>
      <c r="F147" t="s">
        <v>356</v>
      </c>
      <c r="G147" s="2">
        <v>107</v>
      </c>
      <c r="I147" s="1">
        <v>6101.2</v>
      </c>
    </row>
    <row r="148" spans="1:9" hidden="1" x14ac:dyDescent="0.25">
      <c r="A148" s="2" t="s">
        <v>1790</v>
      </c>
      <c r="B148" s="139" t="str">
        <f t="shared" si="2"/>
        <v>ICtnGmt_Wtop1108.19</v>
      </c>
      <c r="C148" t="s">
        <v>117</v>
      </c>
      <c r="D148" s="1">
        <v>1108.19</v>
      </c>
      <c r="E148">
        <v>0.04</v>
      </c>
      <c r="F148" t="s">
        <v>357</v>
      </c>
      <c r="G148" s="2">
        <v>107</v>
      </c>
      <c r="I148" s="1">
        <v>6101.2</v>
      </c>
    </row>
    <row r="149" spans="1:9" hidden="1" x14ac:dyDescent="0.25">
      <c r="A149" s="2" t="s">
        <v>1790</v>
      </c>
      <c r="B149" s="139" t="str">
        <f t="shared" si="2"/>
        <v>ICtnGmt_Wtop2915.11</v>
      </c>
      <c r="C149" t="s">
        <v>117</v>
      </c>
      <c r="D149" s="1">
        <v>2915.11</v>
      </c>
      <c r="E149">
        <v>0.04</v>
      </c>
      <c r="F149" t="s">
        <v>372</v>
      </c>
      <c r="G149" s="2">
        <v>107</v>
      </c>
      <c r="I149" s="1">
        <v>6101.2</v>
      </c>
    </row>
    <row r="150" spans="1:9" hidden="1" x14ac:dyDescent="0.25">
      <c r="A150" s="2" t="s">
        <v>1790</v>
      </c>
      <c r="B150" s="139" t="str">
        <f t="shared" si="2"/>
        <v>ICtnGmt_Wtop3809.919</v>
      </c>
      <c r="C150" t="s">
        <v>117</v>
      </c>
      <c r="D150" s="1">
        <v>3809.9189999999999</v>
      </c>
      <c r="E150">
        <v>0.04</v>
      </c>
      <c r="F150" t="s">
        <v>358</v>
      </c>
      <c r="G150" s="2">
        <v>107</v>
      </c>
      <c r="I150" s="1">
        <v>6101.2</v>
      </c>
    </row>
    <row r="151" spans="1:9" hidden="1" x14ac:dyDescent="0.25">
      <c r="A151" s="2" t="s">
        <v>1790</v>
      </c>
      <c r="B151" s="139" t="str">
        <f t="shared" si="2"/>
        <v>ICtnGmt_Wtop3707.1</v>
      </c>
      <c r="C151" t="s">
        <v>117</v>
      </c>
      <c r="D151" s="1">
        <v>3707.1</v>
      </c>
      <c r="E151">
        <v>0.04</v>
      </c>
      <c r="F151" t="s">
        <v>359</v>
      </c>
      <c r="G151" s="2">
        <v>107</v>
      </c>
      <c r="I151" s="1">
        <v>6101.2</v>
      </c>
    </row>
    <row r="152" spans="1:9" hidden="1" x14ac:dyDescent="0.25">
      <c r="A152" s="2" t="s">
        <v>1790</v>
      </c>
      <c r="B152" s="139" t="str">
        <f t="shared" si="2"/>
        <v>ICtnGmt_Wtop3402.31</v>
      </c>
      <c r="C152" t="s">
        <v>117</v>
      </c>
      <c r="D152" s="1">
        <v>3402.31</v>
      </c>
      <c r="E152">
        <v>0.04</v>
      </c>
      <c r="F152" t="s">
        <v>360</v>
      </c>
      <c r="G152" s="2">
        <v>107</v>
      </c>
      <c r="I152" s="1">
        <v>6101.2</v>
      </c>
    </row>
    <row r="153" spans="1:9" hidden="1" x14ac:dyDescent="0.25">
      <c r="A153" s="2" t="s">
        <v>1790</v>
      </c>
      <c r="B153" s="139" t="str">
        <f t="shared" si="2"/>
        <v>ICtnGmt_Wtop3402.39</v>
      </c>
      <c r="C153" t="s">
        <v>117</v>
      </c>
      <c r="D153" s="1">
        <v>3402.39</v>
      </c>
      <c r="E153">
        <v>0.04</v>
      </c>
      <c r="F153" t="s">
        <v>361</v>
      </c>
      <c r="G153" s="2">
        <v>107</v>
      </c>
      <c r="I153" s="1">
        <v>6101.2</v>
      </c>
    </row>
    <row r="154" spans="1:9" hidden="1" x14ac:dyDescent="0.25">
      <c r="A154" s="2" t="s">
        <v>1790</v>
      </c>
      <c r="B154" s="139" t="str">
        <f t="shared" si="2"/>
        <v>ICtnGmt_Wtop3402.42</v>
      </c>
      <c r="C154" t="s">
        <v>117</v>
      </c>
      <c r="D154" s="1">
        <v>3402.42</v>
      </c>
      <c r="E154">
        <v>0.04</v>
      </c>
      <c r="F154" t="s">
        <v>362</v>
      </c>
      <c r="G154" s="2">
        <v>107</v>
      </c>
      <c r="I154" s="1">
        <v>6101.2</v>
      </c>
    </row>
    <row r="155" spans="1:9" hidden="1" x14ac:dyDescent="0.25">
      <c r="A155" s="2" t="s">
        <v>1790</v>
      </c>
      <c r="B155" s="139" t="str">
        <f t="shared" si="2"/>
        <v>ICtnGmt_Wtop3402.419</v>
      </c>
      <c r="C155" t="s">
        <v>117</v>
      </c>
      <c r="D155" s="1">
        <v>3402.4189999999999</v>
      </c>
      <c r="E155">
        <v>0.04</v>
      </c>
      <c r="F155" t="s">
        <v>363</v>
      </c>
      <c r="G155" s="2">
        <v>107</v>
      </c>
      <c r="I155" s="1">
        <v>6101.2</v>
      </c>
    </row>
    <row r="156" spans="1:9" hidden="1" x14ac:dyDescent="0.25">
      <c r="A156" s="2" t="s">
        <v>1790</v>
      </c>
      <c r="B156" s="139" t="str">
        <f t="shared" si="2"/>
        <v>ICtnGmt_Wtop3402.499</v>
      </c>
      <c r="C156" t="s">
        <v>117</v>
      </c>
      <c r="D156" s="1">
        <v>3402.4989999999998</v>
      </c>
      <c r="E156">
        <v>0.04</v>
      </c>
      <c r="F156" t="s">
        <v>374</v>
      </c>
      <c r="G156" s="2">
        <v>107</v>
      </c>
      <c r="I156" s="1">
        <v>6101.2</v>
      </c>
    </row>
    <row r="157" spans="1:9" hidden="1" x14ac:dyDescent="0.25">
      <c r="A157" s="2" t="s">
        <v>1790</v>
      </c>
      <c r="B157" s="139" t="str">
        <f t="shared" si="2"/>
        <v>ICtnGmt_Wtop3204.111</v>
      </c>
      <c r="C157" t="s">
        <v>117</v>
      </c>
      <c r="D157" s="1">
        <v>3204.1109999999999</v>
      </c>
      <c r="E157">
        <v>7.0000000000000007E-2</v>
      </c>
      <c r="F157" t="s">
        <v>365</v>
      </c>
      <c r="G157" s="2">
        <v>107</v>
      </c>
      <c r="I157" s="1">
        <v>6101.2</v>
      </c>
    </row>
    <row r="158" spans="1:9" hidden="1" x14ac:dyDescent="0.25">
      <c r="A158" s="2" t="s">
        <v>1790</v>
      </c>
      <c r="B158" s="139" t="str">
        <f t="shared" si="2"/>
        <v>ICtnGmt_Wtop3204.112</v>
      </c>
      <c r="C158" t="s">
        <v>117</v>
      </c>
      <c r="D158" s="1">
        <v>3204.1120000000001</v>
      </c>
      <c r="E158">
        <v>7.0000000000000007E-2</v>
      </c>
      <c r="F158" t="s">
        <v>365</v>
      </c>
      <c r="G158" s="2">
        <v>107</v>
      </c>
      <c r="I158" s="1">
        <v>6101.2</v>
      </c>
    </row>
    <row r="159" spans="1:9" hidden="1" x14ac:dyDescent="0.25">
      <c r="A159" s="2" t="s">
        <v>1790</v>
      </c>
      <c r="B159" s="139" t="str">
        <f t="shared" si="2"/>
        <v>ICtnGmt_Wtop3204.119</v>
      </c>
      <c r="C159" t="s">
        <v>117</v>
      </c>
      <c r="D159" s="1">
        <v>3204.1190000000001</v>
      </c>
      <c r="E159">
        <v>7.0000000000000007E-2</v>
      </c>
      <c r="F159" t="s">
        <v>365</v>
      </c>
      <c r="G159" s="2">
        <v>107</v>
      </c>
      <c r="I159" s="1">
        <v>6101.2</v>
      </c>
    </row>
    <row r="160" spans="1:9" hidden="1" x14ac:dyDescent="0.25">
      <c r="A160" s="2" t="s">
        <v>1790</v>
      </c>
      <c r="B160" s="139" t="str">
        <f t="shared" si="2"/>
        <v>ICtnGmt_Wtop5807.9</v>
      </c>
      <c r="C160" t="s">
        <v>117</v>
      </c>
      <c r="D160" s="1">
        <v>5807.9</v>
      </c>
      <c r="E160">
        <v>0.1</v>
      </c>
      <c r="F160" t="s">
        <v>366</v>
      </c>
      <c r="G160" s="2">
        <v>107</v>
      </c>
      <c r="I160" s="1">
        <v>6101.2</v>
      </c>
    </row>
    <row r="161" spans="1:9" hidden="1" x14ac:dyDescent="0.25">
      <c r="A161" s="2" t="s">
        <v>1790</v>
      </c>
      <c r="B161" s="139" t="str">
        <f t="shared" si="2"/>
        <v>ICtnGmt_Wtop5807.102</v>
      </c>
      <c r="C161" t="s">
        <v>117</v>
      </c>
      <c r="D161" s="1">
        <v>5807.1019999999999</v>
      </c>
      <c r="E161">
        <v>0.1</v>
      </c>
      <c r="F161" t="s">
        <v>375</v>
      </c>
      <c r="G161" s="2">
        <v>107</v>
      </c>
      <c r="I161" s="1">
        <v>6101.2</v>
      </c>
    </row>
    <row r="162" spans="1:9" hidden="1" x14ac:dyDescent="0.25">
      <c r="A162" s="2" t="s">
        <v>1790</v>
      </c>
      <c r="B162" s="139" t="str">
        <f t="shared" si="2"/>
        <v>ICtnGmt_Wtop5401.209</v>
      </c>
      <c r="C162" t="s">
        <v>117</v>
      </c>
      <c r="D162" s="1">
        <v>5401.2089999999998</v>
      </c>
      <c r="E162">
        <v>0.2</v>
      </c>
      <c r="F162" t="s">
        <v>349</v>
      </c>
      <c r="G162" s="2">
        <v>107</v>
      </c>
      <c r="I162" s="1">
        <v>6101.2</v>
      </c>
    </row>
    <row r="163" spans="1:9" hidden="1" x14ac:dyDescent="0.25">
      <c r="A163" s="2" t="s">
        <v>1790</v>
      </c>
      <c r="B163" s="139" t="str">
        <f t="shared" si="2"/>
        <v>ICtnGmt_Wtop2701.12</v>
      </c>
      <c r="C163" t="s">
        <v>117</v>
      </c>
      <c r="D163" s="1">
        <v>2701.12</v>
      </c>
      <c r="E163">
        <v>0.8</v>
      </c>
      <c r="F163" t="s">
        <v>371</v>
      </c>
      <c r="G163" s="2">
        <v>107</v>
      </c>
      <c r="I163" s="1">
        <v>6101.2</v>
      </c>
    </row>
    <row r="164" spans="1:9" hidden="1" x14ac:dyDescent="0.25">
      <c r="A164" s="2" t="s">
        <v>1790</v>
      </c>
      <c r="B164" s="139" t="str">
        <f t="shared" si="2"/>
        <v>ICtnGmt_top5205.11</v>
      </c>
      <c r="C164" t="s">
        <v>120</v>
      </c>
      <c r="D164" s="1">
        <v>5205.1099999999997</v>
      </c>
      <c r="E164">
        <v>0.9899</v>
      </c>
      <c r="F164" t="s">
        <v>351</v>
      </c>
      <c r="G164" s="2">
        <v>108</v>
      </c>
      <c r="I164" s="1">
        <v>6109.1</v>
      </c>
    </row>
    <row r="165" spans="1:9" hidden="1" x14ac:dyDescent="0.25">
      <c r="A165" s="2" t="s">
        <v>1790</v>
      </c>
      <c r="B165" s="139" t="str">
        <f t="shared" si="2"/>
        <v>ICtnGmt_top5205.12</v>
      </c>
      <c r="C165" t="s">
        <v>120</v>
      </c>
      <c r="D165" s="1">
        <v>5205.12</v>
      </c>
      <c r="E165">
        <v>0.9899</v>
      </c>
      <c r="F165" t="s">
        <v>351</v>
      </c>
      <c r="G165" s="2">
        <v>108</v>
      </c>
      <c r="I165" s="1">
        <v>6109.1</v>
      </c>
    </row>
    <row r="166" spans="1:9" hidden="1" x14ac:dyDescent="0.25">
      <c r="A166" s="2" t="s">
        <v>1790</v>
      </c>
      <c r="B166" s="139" t="str">
        <f t="shared" si="2"/>
        <v>ICtnGmt_top5205.13</v>
      </c>
      <c r="C166" t="s">
        <v>120</v>
      </c>
      <c r="D166" s="1">
        <v>5205.13</v>
      </c>
      <c r="E166">
        <v>0.9899</v>
      </c>
      <c r="F166" t="s">
        <v>351</v>
      </c>
      <c r="G166" s="2">
        <v>108</v>
      </c>
      <c r="I166" s="1">
        <v>6109.1</v>
      </c>
    </row>
    <row r="167" spans="1:9" hidden="1" x14ac:dyDescent="0.25">
      <c r="A167" s="2" t="s">
        <v>1790</v>
      </c>
      <c r="B167" s="139" t="str">
        <f t="shared" si="2"/>
        <v>ICtnGmt_top5201.009</v>
      </c>
      <c r="C167" t="s">
        <v>120</v>
      </c>
      <c r="D167" s="1">
        <v>5201.009</v>
      </c>
      <c r="E167">
        <v>0.9899</v>
      </c>
      <c r="F167" t="s">
        <v>352</v>
      </c>
      <c r="G167" s="2">
        <v>108</v>
      </c>
      <c r="I167" s="1">
        <v>6109.1</v>
      </c>
    </row>
    <row r="168" spans="1:9" hidden="1" x14ac:dyDescent="0.25">
      <c r="A168" s="2" t="s">
        <v>1790</v>
      </c>
      <c r="B168" s="139" t="str">
        <f t="shared" si="2"/>
        <v>ICtnGmt_top5402.33</v>
      </c>
      <c r="C168" t="s">
        <v>120</v>
      </c>
      <c r="D168" s="1">
        <v>5402.33</v>
      </c>
      <c r="E168">
        <v>2.0199999999999999E-2</v>
      </c>
      <c r="F168" t="s">
        <v>370</v>
      </c>
      <c r="G168" s="2">
        <v>108</v>
      </c>
      <c r="I168" s="1">
        <v>6109.1</v>
      </c>
    </row>
    <row r="169" spans="1:9" hidden="1" x14ac:dyDescent="0.25">
      <c r="A169" s="2" t="s">
        <v>1790</v>
      </c>
      <c r="B169" s="139" t="str">
        <f t="shared" si="2"/>
        <v>ICtnGmt_top6006.32</v>
      </c>
      <c r="C169" t="s">
        <v>120</v>
      </c>
      <c r="D169" s="1">
        <v>6006.32</v>
      </c>
      <c r="E169">
        <v>2.0199999999999999E-2</v>
      </c>
      <c r="F169" t="s">
        <v>353</v>
      </c>
      <c r="G169" s="2">
        <v>108</v>
      </c>
      <c r="I169" s="1">
        <v>6109.1</v>
      </c>
    </row>
    <row r="170" spans="1:9" hidden="1" x14ac:dyDescent="0.25">
      <c r="A170" s="2" t="s">
        <v>1790</v>
      </c>
      <c r="B170" s="139" t="str">
        <f t="shared" si="2"/>
        <v>ICtnGmt_top2847</v>
      </c>
      <c r="C170" t="s">
        <v>120</v>
      </c>
      <c r="D170" s="1">
        <v>2847</v>
      </c>
      <c r="E170">
        <v>0.03</v>
      </c>
      <c r="F170" t="s">
        <v>354</v>
      </c>
      <c r="G170" s="2">
        <v>108</v>
      </c>
      <c r="I170" s="1">
        <v>6109.1</v>
      </c>
    </row>
    <row r="171" spans="1:9" hidden="1" x14ac:dyDescent="0.25">
      <c r="A171" s="2" t="s">
        <v>1790</v>
      </c>
      <c r="B171" s="139" t="str">
        <f t="shared" si="2"/>
        <v>ICtnGmt_top2513.1</v>
      </c>
      <c r="C171" t="s">
        <v>120</v>
      </c>
      <c r="D171" s="1">
        <v>2513.1</v>
      </c>
      <c r="E171">
        <v>0.04</v>
      </c>
      <c r="F171" t="s">
        <v>355</v>
      </c>
      <c r="G171" s="2">
        <v>108</v>
      </c>
      <c r="I171" s="1">
        <v>6109.1</v>
      </c>
    </row>
    <row r="172" spans="1:9" hidden="1" x14ac:dyDescent="0.25">
      <c r="A172" s="2" t="s">
        <v>1790</v>
      </c>
      <c r="B172" s="139" t="str">
        <f t="shared" si="2"/>
        <v>ICtnGmt_top3905.3</v>
      </c>
      <c r="C172" t="s">
        <v>120</v>
      </c>
      <c r="D172" s="1">
        <v>3905.3</v>
      </c>
      <c r="E172">
        <v>0.04</v>
      </c>
      <c r="F172" t="s">
        <v>356</v>
      </c>
      <c r="G172" s="2">
        <v>108</v>
      </c>
      <c r="I172" s="1">
        <v>6109.1</v>
      </c>
    </row>
    <row r="173" spans="1:9" hidden="1" x14ac:dyDescent="0.25">
      <c r="A173" s="2" t="s">
        <v>1790</v>
      </c>
      <c r="B173" s="139" t="str">
        <f t="shared" si="2"/>
        <v>ICtnGmt_top1108.19</v>
      </c>
      <c r="C173" t="s">
        <v>120</v>
      </c>
      <c r="D173" s="1">
        <v>1108.19</v>
      </c>
      <c r="E173">
        <v>0.04</v>
      </c>
      <c r="F173" t="s">
        <v>357</v>
      </c>
      <c r="G173" s="2">
        <v>108</v>
      </c>
      <c r="I173" s="1">
        <v>6109.1</v>
      </c>
    </row>
    <row r="174" spans="1:9" hidden="1" x14ac:dyDescent="0.25">
      <c r="A174" s="2" t="s">
        <v>1790</v>
      </c>
      <c r="B174" s="139" t="str">
        <f t="shared" si="2"/>
        <v>ICtnGmt_top2915.11</v>
      </c>
      <c r="C174" t="s">
        <v>120</v>
      </c>
      <c r="D174" s="1">
        <v>2915.11</v>
      </c>
      <c r="E174">
        <v>0.04</v>
      </c>
      <c r="F174" t="s">
        <v>372</v>
      </c>
      <c r="G174" s="2">
        <v>108</v>
      </c>
      <c r="I174" s="1">
        <v>6109.1</v>
      </c>
    </row>
    <row r="175" spans="1:9" hidden="1" x14ac:dyDescent="0.25">
      <c r="A175" s="2" t="s">
        <v>1790</v>
      </c>
      <c r="B175" s="139" t="str">
        <f t="shared" si="2"/>
        <v>ICtnGmt_top3809.919</v>
      </c>
      <c r="C175" t="s">
        <v>120</v>
      </c>
      <c r="D175" s="1">
        <v>3809.9189999999999</v>
      </c>
      <c r="E175">
        <v>0.04</v>
      </c>
      <c r="F175" t="s">
        <v>358</v>
      </c>
      <c r="G175" s="2">
        <v>108</v>
      </c>
      <c r="I175" s="1">
        <v>6109.1</v>
      </c>
    </row>
    <row r="176" spans="1:9" hidden="1" x14ac:dyDescent="0.25">
      <c r="A176" s="2" t="s">
        <v>1790</v>
      </c>
      <c r="B176" s="139" t="str">
        <f t="shared" si="2"/>
        <v>ICtnGmt_top3707.1</v>
      </c>
      <c r="C176" t="s">
        <v>120</v>
      </c>
      <c r="D176" s="1">
        <v>3707.1</v>
      </c>
      <c r="E176">
        <v>0.04</v>
      </c>
      <c r="F176" t="s">
        <v>359</v>
      </c>
      <c r="G176" s="2">
        <v>108</v>
      </c>
      <c r="I176" s="1">
        <v>6109.1</v>
      </c>
    </row>
    <row r="177" spans="1:9" hidden="1" x14ac:dyDescent="0.25">
      <c r="A177" s="2" t="s">
        <v>1790</v>
      </c>
      <c r="B177" s="139" t="str">
        <f t="shared" si="2"/>
        <v>ICtnGmt_top3402.31</v>
      </c>
      <c r="C177" t="s">
        <v>120</v>
      </c>
      <c r="D177" s="1">
        <v>3402.31</v>
      </c>
      <c r="E177">
        <v>0.04</v>
      </c>
      <c r="F177" t="s">
        <v>360</v>
      </c>
      <c r="G177" s="2">
        <v>108</v>
      </c>
      <c r="I177" s="1">
        <v>6109.1</v>
      </c>
    </row>
    <row r="178" spans="1:9" hidden="1" x14ac:dyDescent="0.25">
      <c r="A178" s="2" t="s">
        <v>1790</v>
      </c>
      <c r="B178" s="139" t="str">
        <f t="shared" si="2"/>
        <v>ICtnGmt_top3402.39</v>
      </c>
      <c r="C178" t="s">
        <v>120</v>
      </c>
      <c r="D178" s="1">
        <v>3402.39</v>
      </c>
      <c r="E178">
        <v>0.04</v>
      </c>
      <c r="F178" t="s">
        <v>361</v>
      </c>
      <c r="G178" s="2">
        <v>108</v>
      </c>
      <c r="I178" s="1">
        <v>6109.1</v>
      </c>
    </row>
    <row r="179" spans="1:9" hidden="1" x14ac:dyDescent="0.25">
      <c r="A179" s="2" t="s">
        <v>1790</v>
      </c>
      <c r="B179" s="139" t="str">
        <f t="shared" si="2"/>
        <v>ICtnGmt_top3402.42</v>
      </c>
      <c r="C179" t="s">
        <v>120</v>
      </c>
      <c r="D179" s="1">
        <v>3402.42</v>
      </c>
      <c r="E179">
        <v>0.04</v>
      </c>
      <c r="F179" t="s">
        <v>362</v>
      </c>
      <c r="G179" s="2">
        <v>108</v>
      </c>
      <c r="I179" s="1">
        <v>6109.1</v>
      </c>
    </row>
    <row r="180" spans="1:9" hidden="1" x14ac:dyDescent="0.25">
      <c r="A180" s="2" t="s">
        <v>1790</v>
      </c>
      <c r="B180" s="139" t="str">
        <f t="shared" si="2"/>
        <v>ICtnGmt_top3402.419</v>
      </c>
      <c r="C180" t="s">
        <v>120</v>
      </c>
      <c r="D180" s="1">
        <v>3402.4189999999999</v>
      </c>
      <c r="E180">
        <v>0.04</v>
      </c>
      <c r="F180" t="s">
        <v>363</v>
      </c>
      <c r="G180" s="2">
        <v>108</v>
      </c>
      <c r="I180" s="1">
        <v>6109.1</v>
      </c>
    </row>
    <row r="181" spans="1:9" hidden="1" x14ac:dyDescent="0.25">
      <c r="A181" s="2" t="s">
        <v>1790</v>
      </c>
      <c r="B181" s="139" t="str">
        <f t="shared" si="2"/>
        <v>ICtnGmt_top3402.499</v>
      </c>
      <c r="C181" t="s">
        <v>120</v>
      </c>
      <c r="D181" s="1">
        <v>3402.4989999999998</v>
      </c>
      <c r="E181">
        <v>0.04</v>
      </c>
      <c r="F181" t="s">
        <v>374</v>
      </c>
      <c r="G181" s="2">
        <v>108</v>
      </c>
      <c r="I181" s="1">
        <v>6109.1</v>
      </c>
    </row>
    <row r="182" spans="1:9" hidden="1" x14ac:dyDescent="0.25">
      <c r="A182" s="2" t="s">
        <v>1790</v>
      </c>
      <c r="B182" s="139" t="str">
        <f t="shared" si="2"/>
        <v>ICtnGmt_top3204.111</v>
      </c>
      <c r="C182" t="s">
        <v>120</v>
      </c>
      <c r="D182" s="1">
        <v>3204.1109999999999</v>
      </c>
      <c r="E182">
        <v>7.0000000000000007E-2</v>
      </c>
      <c r="F182" t="s">
        <v>365</v>
      </c>
      <c r="G182" s="2">
        <v>108</v>
      </c>
      <c r="I182" s="1">
        <v>6109.1</v>
      </c>
    </row>
    <row r="183" spans="1:9" hidden="1" x14ac:dyDescent="0.25">
      <c r="A183" s="2" t="s">
        <v>1790</v>
      </c>
      <c r="B183" s="139" t="str">
        <f t="shared" si="2"/>
        <v>ICtnGmt_top3204.112</v>
      </c>
      <c r="C183" t="s">
        <v>120</v>
      </c>
      <c r="D183" s="1">
        <v>3204.1120000000001</v>
      </c>
      <c r="E183">
        <v>7.0000000000000007E-2</v>
      </c>
      <c r="F183" t="s">
        <v>365</v>
      </c>
      <c r="G183" s="2">
        <v>108</v>
      </c>
      <c r="I183" s="1">
        <v>6109.1</v>
      </c>
    </row>
    <row r="184" spans="1:9" hidden="1" x14ac:dyDescent="0.25">
      <c r="A184" s="2" t="s">
        <v>1790</v>
      </c>
      <c r="B184" s="139" t="str">
        <f t="shared" si="2"/>
        <v>ICtnGmt_top3204.119</v>
      </c>
      <c r="C184" t="s">
        <v>120</v>
      </c>
      <c r="D184" s="1">
        <v>3204.1190000000001</v>
      </c>
      <c r="E184">
        <v>7.0000000000000007E-2</v>
      </c>
      <c r="F184" t="s">
        <v>365</v>
      </c>
      <c r="G184" s="2">
        <v>108</v>
      </c>
      <c r="I184" s="1">
        <v>6109.1</v>
      </c>
    </row>
    <row r="185" spans="1:9" hidden="1" x14ac:dyDescent="0.25">
      <c r="A185" s="2" t="s">
        <v>1790</v>
      </c>
      <c r="B185" s="139" t="str">
        <f t="shared" si="2"/>
        <v>ICtnGmt_top5807.9</v>
      </c>
      <c r="C185" t="s">
        <v>120</v>
      </c>
      <c r="D185" s="1">
        <v>5807.9</v>
      </c>
      <c r="E185">
        <v>0.1</v>
      </c>
      <c r="F185" t="s">
        <v>366</v>
      </c>
      <c r="G185" s="2">
        <v>108</v>
      </c>
      <c r="I185" s="1">
        <v>6109.1</v>
      </c>
    </row>
    <row r="186" spans="1:9" hidden="1" x14ac:dyDescent="0.25">
      <c r="A186" s="2" t="s">
        <v>1790</v>
      </c>
      <c r="B186" s="139" t="str">
        <f t="shared" si="2"/>
        <v>ICtnGmt_top5807.102</v>
      </c>
      <c r="C186" t="s">
        <v>120</v>
      </c>
      <c r="D186" s="1">
        <v>5807.1019999999999</v>
      </c>
      <c r="E186">
        <v>0.1</v>
      </c>
      <c r="F186" t="s">
        <v>375</v>
      </c>
      <c r="G186" s="2">
        <v>108</v>
      </c>
      <c r="I186" s="1">
        <v>6109.1</v>
      </c>
    </row>
    <row r="187" spans="1:9" hidden="1" x14ac:dyDescent="0.25">
      <c r="A187" s="2" t="s">
        <v>1790</v>
      </c>
      <c r="B187" s="139" t="str">
        <f t="shared" si="2"/>
        <v>ICtnGmt_top5401.209</v>
      </c>
      <c r="C187" t="s">
        <v>120</v>
      </c>
      <c r="D187" s="1">
        <v>5401.2089999999998</v>
      </c>
      <c r="E187">
        <v>0.2</v>
      </c>
      <c r="F187" t="s">
        <v>349</v>
      </c>
      <c r="G187" s="2">
        <v>108</v>
      </c>
      <c r="I187" s="1">
        <v>6109.1</v>
      </c>
    </row>
    <row r="188" spans="1:9" hidden="1" x14ac:dyDescent="0.25">
      <c r="A188" s="2" t="s">
        <v>1790</v>
      </c>
      <c r="B188" s="139" t="str">
        <f t="shared" si="2"/>
        <v>ICtnGmt_top2701.12</v>
      </c>
      <c r="C188" t="s">
        <v>120</v>
      </c>
      <c r="D188" s="1">
        <v>2701.12</v>
      </c>
      <c r="E188">
        <v>0.8</v>
      </c>
      <c r="F188" t="s">
        <v>371</v>
      </c>
      <c r="G188" s="2">
        <v>108</v>
      </c>
      <c r="I188" s="1">
        <v>6109.1</v>
      </c>
    </row>
    <row r="189" spans="1:9" hidden="1" x14ac:dyDescent="0.25">
      <c r="A189" s="2" t="s">
        <v>1790</v>
      </c>
      <c r="B189" s="139" t="str">
        <f t="shared" si="2"/>
        <v>IBldGtm_MbotPC50:505201.009</v>
      </c>
      <c r="C189" t="s">
        <v>376</v>
      </c>
      <c r="D189" s="1">
        <v>5201.009</v>
      </c>
      <c r="E189">
        <v>0.50505</v>
      </c>
      <c r="F189" t="s">
        <v>352</v>
      </c>
      <c r="G189" s="2">
        <v>109</v>
      </c>
      <c r="I189" s="1">
        <v>6103.49</v>
      </c>
    </row>
    <row r="190" spans="1:9" hidden="1" x14ac:dyDescent="0.25">
      <c r="A190" s="2" t="s">
        <v>1790</v>
      </c>
      <c r="B190" s="139" t="str">
        <f t="shared" si="2"/>
        <v>IBldGtm_MbotPC50:505503.201</v>
      </c>
      <c r="C190" t="s">
        <v>376</v>
      </c>
      <c r="D190" s="1">
        <v>5503.201</v>
      </c>
      <c r="E190">
        <v>0.50505</v>
      </c>
      <c r="F190" t="s">
        <v>377</v>
      </c>
      <c r="G190" s="2">
        <v>109</v>
      </c>
      <c r="I190" s="1">
        <v>6103.49</v>
      </c>
    </row>
    <row r="191" spans="1:9" hidden="1" x14ac:dyDescent="0.25">
      <c r="A191" s="2" t="s">
        <v>1790</v>
      </c>
      <c r="B191" s="139" t="str">
        <f t="shared" si="2"/>
        <v>IBldGtm_MbotPC50:505402.33</v>
      </c>
      <c r="C191" t="s">
        <v>376</v>
      </c>
      <c r="D191" s="1">
        <v>5402.33</v>
      </c>
      <c r="E191">
        <v>0.50505</v>
      </c>
      <c r="F191" t="s">
        <v>378</v>
      </c>
      <c r="G191" s="2">
        <v>109</v>
      </c>
      <c r="I191" s="1">
        <v>6103.49</v>
      </c>
    </row>
    <row r="192" spans="1:9" x14ac:dyDescent="0.25">
      <c r="A192" s="2" t="s">
        <v>1790</v>
      </c>
      <c r="B192" s="139" t="str">
        <f t="shared" si="2"/>
        <v>IBldGtm_Mbot5210.49</v>
      </c>
      <c r="C192" t="s">
        <v>123</v>
      </c>
      <c r="D192" s="1">
        <v>5210.49</v>
      </c>
      <c r="E192">
        <v>1.0101</v>
      </c>
      <c r="F192" t="s">
        <v>368</v>
      </c>
      <c r="G192" s="2">
        <v>109</v>
      </c>
      <c r="I192" s="1">
        <v>6103.49</v>
      </c>
    </row>
    <row r="193" spans="1:9" x14ac:dyDescent="0.25">
      <c r="A193" s="2" t="s">
        <v>1790</v>
      </c>
      <c r="B193" s="139" t="str">
        <f t="shared" si="2"/>
        <v>IBldGtm_Mbot5407.52</v>
      </c>
      <c r="C193" t="s">
        <v>123</v>
      </c>
      <c r="D193" s="1">
        <v>5407.52</v>
      </c>
      <c r="E193">
        <v>1.0101</v>
      </c>
      <c r="F193" t="s">
        <v>368</v>
      </c>
      <c r="G193" s="2">
        <v>109</v>
      </c>
      <c r="I193" s="1">
        <v>6103.49</v>
      </c>
    </row>
    <row r="194" spans="1:9" x14ac:dyDescent="0.25">
      <c r="A194" s="2" t="s">
        <v>1790</v>
      </c>
      <c r="B194" s="139" t="str">
        <f t="shared" si="2"/>
        <v>IBldGtm_Mbot5210.39</v>
      </c>
      <c r="C194" t="s">
        <v>123</v>
      </c>
      <c r="D194" s="1">
        <v>5210.3900000000003</v>
      </c>
      <c r="E194">
        <v>1.0101</v>
      </c>
      <c r="F194" t="s">
        <v>368</v>
      </c>
      <c r="G194" s="2">
        <v>109</v>
      </c>
      <c r="I194" s="1">
        <v>6103.49</v>
      </c>
    </row>
    <row r="195" spans="1:9" x14ac:dyDescent="0.25">
      <c r="A195" s="2" t="s">
        <v>1790</v>
      </c>
      <c r="B195" s="139" t="str">
        <f t="shared" si="2"/>
        <v>IBldGtm_Mbot5509.21</v>
      </c>
      <c r="C195" t="s">
        <v>123</v>
      </c>
      <c r="D195" s="1">
        <v>5509.21</v>
      </c>
      <c r="E195">
        <v>1.0101</v>
      </c>
      <c r="F195" t="s">
        <v>369</v>
      </c>
      <c r="G195" s="2">
        <v>109</v>
      </c>
      <c r="I195" s="1">
        <v>6103.49</v>
      </c>
    </row>
    <row r="196" spans="1:9" x14ac:dyDescent="0.25">
      <c r="A196" s="2" t="s">
        <v>1790</v>
      </c>
      <c r="B196" s="139" t="str">
        <f t="shared" ref="B196:B259" si="3">A196&amp;C196&amp;D196</f>
        <v>IBldGtm_Mbot5206.24</v>
      </c>
      <c r="C196" t="s">
        <v>123</v>
      </c>
      <c r="D196" s="1">
        <v>5206.24</v>
      </c>
      <c r="E196">
        <v>1.0101</v>
      </c>
      <c r="F196" t="s">
        <v>369</v>
      </c>
      <c r="G196" s="2">
        <v>109</v>
      </c>
      <c r="I196" s="1">
        <v>6103.49</v>
      </c>
    </row>
    <row r="197" spans="1:9" x14ac:dyDescent="0.25">
      <c r="A197" s="2" t="s">
        <v>1790</v>
      </c>
      <c r="B197" s="139" t="str">
        <f t="shared" si="3"/>
        <v>IBldGtm_Mbot5206.25</v>
      </c>
      <c r="C197" t="s">
        <v>123</v>
      </c>
      <c r="D197" s="1">
        <v>5206.25</v>
      </c>
      <c r="E197">
        <v>1.0101</v>
      </c>
      <c r="F197" t="s">
        <v>369</v>
      </c>
      <c r="G197" s="2">
        <v>109</v>
      </c>
      <c r="I197" s="1">
        <v>6103.49</v>
      </c>
    </row>
    <row r="198" spans="1:9" x14ac:dyDescent="0.25">
      <c r="A198" s="2" t="s">
        <v>1790</v>
      </c>
      <c r="B198" s="139" t="str">
        <f t="shared" si="3"/>
        <v>IBldGtm_Mbot2847</v>
      </c>
      <c r="C198" t="s">
        <v>123</v>
      </c>
      <c r="D198" s="1">
        <v>2847</v>
      </c>
      <c r="E198">
        <v>0.03</v>
      </c>
      <c r="F198" t="s">
        <v>354</v>
      </c>
      <c r="G198" s="2">
        <v>109</v>
      </c>
      <c r="I198" s="1">
        <v>6103.49</v>
      </c>
    </row>
    <row r="199" spans="1:9" x14ac:dyDescent="0.25">
      <c r="A199" s="2" t="s">
        <v>1790</v>
      </c>
      <c r="B199" s="139" t="str">
        <f t="shared" si="3"/>
        <v>IBldGtm_Mbot2513.1</v>
      </c>
      <c r="C199" t="s">
        <v>123</v>
      </c>
      <c r="D199" s="1">
        <v>2513.1</v>
      </c>
      <c r="E199">
        <v>0.04</v>
      </c>
      <c r="F199" t="s">
        <v>355</v>
      </c>
      <c r="G199" s="2">
        <v>109</v>
      </c>
      <c r="I199" s="1">
        <v>6103.49</v>
      </c>
    </row>
    <row r="200" spans="1:9" x14ac:dyDescent="0.25">
      <c r="A200" s="2" t="s">
        <v>1790</v>
      </c>
      <c r="B200" s="139" t="str">
        <f t="shared" si="3"/>
        <v>IBldGtm_Mbot3905.3</v>
      </c>
      <c r="C200" t="s">
        <v>123</v>
      </c>
      <c r="D200" s="1">
        <v>3905.3</v>
      </c>
      <c r="E200">
        <v>0.04</v>
      </c>
      <c r="F200" t="s">
        <v>356</v>
      </c>
      <c r="G200" s="2">
        <v>109</v>
      </c>
      <c r="I200" s="1">
        <v>6103.49</v>
      </c>
    </row>
    <row r="201" spans="1:9" x14ac:dyDescent="0.25">
      <c r="A201" s="2" t="s">
        <v>1790</v>
      </c>
      <c r="B201" s="139" t="str">
        <f t="shared" si="3"/>
        <v>IBldGtm_Mbot1108.19</v>
      </c>
      <c r="C201" t="s">
        <v>123</v>
      </c>
      <c r="D201" s="1">
        <v>1108.19</v>
      </c>
      <c r="E201">
        <v>0.04</v>
      </c>
      <c r="F201" t="s">
        <v>357</v>
      </c>
      <c r="G201" s="2">
        <v>109</v>
      </c>
      <c r="I201" s="1">
        <v>6103.49</v>
      </c>
    </row>
    <row r="202" spans="1:9" x14ac:dyDescent="0.25">
      <c r="A202" s="2" t="s">
        <v>1790</v>
      </c>
      <c r="B202" s="139" t="str">
        <f t="shared" si="3"/>
        <v>IBldGtm_Mbot3707.1</v>
      </c>
      <c r="C202" t="s">
        <v>123</v>
      </c>
      <c r="D202" s="1">
        <v>3707.1</v>
      </c>
      <c r="E202">
        <v>0.04</v>
      </c>
      <c r="F202" t="s">
        <v>359</v>
      </c>
      <c r="G202" s="2">
        <v>109</v>
      </c>
      <c r="I202" s="1">
        <v>6103.49</v>
      </c>
    </row>
    <row r="203" spans="1:9" x14ac:dyDescent="0.25">
      <c r="A203" s="2" t="s">
        <v>1790</v>
      </c>
      <c r="B203" s="139" t="str">
        <f t="shared" si="3"/>
        <v>IBldGtm_Mbot3402.31</v>
      </c>
      <c r="C203" t="s">
        <v>123</v>
      </c>
      <c r="D203" s="1">
        <v>3402.31</v>
      </c>
      <c r="E203">
        <v>0.04</v>
      </c>
      <c r="F203" t="s">
        <v>360</v>
      </c>
      <c r="G203" s="2">
        <v>109</v>
      </c>
      <c r="I203" s="1">
        <v>6103.49</v>
      </c>
    </row>
    <row r="204" spans="1:9" x14ac:dyDescent="0.25">
      <c r="A204" s="2" t="s">
        <v>1790</v>
      </c>
      <c r="B204" s="139" t="str">
        <f t="shared" si="3"/>
        <v>IBldGtm_Mbot3402.39</v>
      </c>
      <c r="C204" t="s">
        <v>123</v>
      </c>
      <c r="D204" s="1">
        <v>3402.39</v>
      </c>
      <c r="E204">
        <v>0.04</v>
      </c>
      <c r="F204" t="s">
        <v>361</v>
      </c>
      <c r="G204" s="2">
        <v>109</v>
      </c>
      <c r="I204" s="1">
        <v>6103.49</v>
      </c>
    </row>
    <row r="205" spans="1:9" x14ac:dyDescent="0.25">
      <c r="A205" s="2" t="s">
        <v>1790</v>
      </c>
      <c r="B205" s="139" t="str">
        <f t="shared" si="3"/>
        <v>IBldGtm_Mbot3402.42</v>
      </c>
      <c r="C205" t="s">
        <v>123</v>
      </c>
      <c r="D205" s="1">
        <v>3402.42</v>
      </c>
      <c r="E205">
        <v>0.04</v>
      </c>
      <c r="F205" t="s">
        <v>362</v>
      </c>
      <c r="G205" s="2">
        <v>109</v>
      </c>
      <c r="I205" s="1">
        <v>6103.49</v>
      </c>
    </row>
    <row r="206" spans="1:9" x14ac:dyDescent="0.25">
      <c r="A206" s="2" t="s">
        <v>1790</v>
      </c>
      <c r="B206" s="139" t="str">
        <f t="shared" si="3"/>
        <v>IBldGtm_Mbot3402.419</v>
      </c>
      <c r="C206" t="s">
        <v>123</v>
      </c>
      <c r="D206" s="1">
        <v>3402.4189999999999</v>
      </c>
      <c r="E206">
        <v>0.04</v>
      </c>
      <c r="F206" t="s">
        <v>373</v>
      </c>
      <c r="G206" s="2">
        <v>109</v>
      </c>
      <c r="I206" s="1">
        <v>6103.49</v>
      </c>
    </row>
    <row r="207" spans="1:9" x14ac:dyDescent="0.25">
      <c r="A207" s="2" t="s">
        <v>1790</v>
      </c>
      <c r="B207" s="139" t="str">
        <f t="shared" si="3"/>
        <v>IBldGtm_Mbot3402.499</v>
      </c>
      <c r="C207" t="s">
        <v>123</v>
      </c>
      <c r="D207" s="1">
        <v>3402.4989999999998</v>
      </c>
      <c r="E207">
        <v>0.04</v>
      </c>
      <c r="F207" t="s">
        <v>374</v>
      </c>
      <c r="G207" s="2">
        <v>109</v>
      </c>
      <c r="I207" s="1">
        <v>6103.49</v>
      </c>
    </row>
    <row r="208" spans="1:9" x14ac:dyDescent="0.25">
      <c r="A208" s="2" t="s">
        <v>1790</v>
      </c>
      <c r="B208" s="139" t="str">
        <f t="shared" si="3"/>
        <v>IBldGtm_Mbot3204.111</v>
      </c>
      <c r="C208" t="s">
        <v>123</v>
      </c>
      <c r="D208" s="1">
        <v>3204.1109999999999</v>
      </c>
      <c r="E208">
        <v>7.0000000000000007E-2</v>
      </c>
      <c r="F208" t="s">
        <v>365</v>
      </c>
      <c r="G208" s="2">
        <v>109</v>
      </c>
      <c r="I208" s="1">
        <v>6103.49</v>
      </c>
    </row>
    <row r="209" spans="1:9" x14ac:dyDescent="0.25">
      <c r="A209" s="2" t="s">
        <v>1790</v>
      </c>
      <c r="B209" s="139" t="str">
        <f t="shared" si="3"/>
        <v>IBldGtm_Mbot3204.112</v>
      </c>
      <c r="C209" t="s">
        <v>123</v>
      </c>
      <c r="D209" s="1">
        <v>3204.1120000000001</v>
      </c>
      <c r="E209">
        <v>7.0000000000000007E-2</v>
      </c>
      <c r="F209" t="s">
        <v>365</v>
      </c>
      <c r="G209" s="2">
        <v>109</v>
      </c>
      <c r="I209" s="1">
        <v>6103.49</v>
      </c>
    </row>
    <row r="210" spans="1:9" x14ac:dyDescent="0.25">
      <c r="A210" s="2" t="s">
        <v>1790</v>
      </c>
      <c r="B210" s="139" t="str">
        <f t="shared" si="3"/>
        <v>IBldGtm_Mbot3204.119</v>
      </c>
      <c r="C210" t="s">
        <v>123</v>
      </c>
      <c r="D210" s="1">
        <v>3204.1190000000001</v>
      </c>
      <c r="E210">
        <v>7.0000000000000007E-2</v>
      </c>
      <c r="F210" t="s">
        <v>365</v>
      </c>
      <c r="G210" s="2">
        <v>109</v>
      </c>
      <c r="I210" s="1">
        <v>6103.49</v>
      </c>
    </row>
    <row r="211" spans="1:9" x14ac:dyDescent="0.25">
      <c r="A211" s="2" t="s">
        <v>1790</v>
      </c>
      <c r="B211" s="139" t="str">
        <f t="shared" si="3"/>
        <v>IBldGtm_Mbot5807.9</v>
      </c>
      <c r="C211" t="s">
        <v>123</v>
      </c>
      <c r="D211" s="1">
        <v>5807.9</v>
      </c>
      <c r="E211">
        <v>0.1</v>
      </c>
      <c r="F211" t="s">
        <v>366</v>
      </c>
      <c r="G211" s="2">
        <v>109</v>
      </c>
      <c r="I211" s="1">
        <v>6103.49</v>
      </c>
    </row>
    <row r="212" spans="1:9" x14ac:dyDescent="0.25">
      <c r="A212" s="2" t="s">
        <v>1790</v>
      </c>
      <c r="B212" s="139" t="str">
        <f t="shared" si="3"/>
        <v>IBldGtm_Mbot5401.209</v>
      </c>
      <c r="C212" t="s">
        <v>123</v>
      </c>
      <c r="D212" s="1">
        <v>5401.2089999999998</v>
      </c>
      <c r="E212">
        <v>0.2</v>
      </c>
      <c r="F212" t="s">
        <v>349</v>
      </c>
      <c r="G212" s="2">
        <v>109</v>
      </c>
      <c r="I212" s="1">
        <v>6103.49</v>
      </c>
    </row>
    <row r="213" spans="1:9" x14ac:dyDescent="0.25">
      <c r="A213" s="2" t="s">
        <v>1790</v>
      </c>
      <c r="B213" s="139" t="str">
        <f t="shared" si="3"/>
        <v>IBldGtm_Mbot2701.12</v>
      </c>
      <c r="C213" t="s">
        <v>123</v>
      </c>
      <c r="D213" s="1">
        <v>2701.12</v>
      </c>
      <c r="E213">
        <v>0.8</v>
      </c>
      <c r="F213" t="s">
        <v>371</v>
      </c>
      <c r="G213" s="2">
        <v>109</v>
      </c>
      <c r="I213" s="1">
        <v>6103.49</v>
      </c>
    </row>
    <row r="214" spans="1:9" hidden="1" x14ac:dyDescent="0.25">
      <c r="A214" s="2" t="s">
        <v>1790</v>
      </c>
      <c r="B214" s="139" t="str">
        <f t="shared" si="3"/>
        <v>IBldGtm_WbotPC50:505201.009</v>
      </c>
      <c r="C214" t="s">
        <v>379</v>
      </c>
      <c r="D214" s="1">
        <v>5201.009</v>
      </c>
      <c r="E214">
        <v>0.50505</v>
      </c>
      <c r="F214" t="s">
        <v>352</v>
      </c>
      <c r="G214" s="2">
        <v>110</v>
      </c>
      <c r="I214" s="1">
        <v>6104.69</v>
      </c>
    </row>
    <row r="215" spans="1:9" hidden="1" x14ac:dyDescent="0.25">
      <c r="A215" s="2" t="s">
        <v>1790</v>
      </c>
      <c r="B215" s="139" t="str">
        <f t="shared" si="3"/>
        <v>IBldGtm_WbotPC50:505503.201</v>
      </c>
      <c r="C215" t="s">
        <v>379</v>
      </c>
      <c r="D215" s="1">
        <v>5503.201</v>
      </c>
      <c r="E215">
        <v>0.50505</v>
      </c>
      <c r="F215" t="s">
        <v>377</v>
      </c>
      <c r="G215" s="2">
        <v>110</v>
      </c>
      <c r="I215" s="1">
        <v>6104.69</v>
      </c>
    </row>
    <row r="216" spans="1:9" hidden="1" x14ac:dyDescent="0.25">
      <c r="A216" s="2" t="s">
        <v>1790</v>
      </c>
      <c r="B216" s="139" t="str">
        <f t="shared" si="3"/>
        <v>IBldGtm_WbotPC50:505402.33</v>
      </c>
      <c r="C216" t="s">
        <v>379</v>
      </c>
      <c r="D216" s="1">
        <v>5402.33</v>
      </c>
      <c r="E216">
        <v>0.50505</v>
      </c>
      <c r="F216" t="s">
        <v>378</v>
      </c>
      <c r="G216" s="2">
        <v>110</v>
      </c>
      <c r="I216" s="1">
        <v>6104.69</v>
      </c>
    </row>
    <row r="217" spans="1:9" hidden="1" x14ac:dyDescent="0.25">
      <c r="A217" s="2" t="s">
        <v>1790</v>
      </c>
      <c r="B217" s="139" t="str">
        <f t="shared" si="3"/>
        <v>IBldGtm_Wbot5210.49</v>
      </c>
      <c r="C217" t="s">
        <v>126</v>
      </c>
      <c r="D217" s="1">
        <v>5210.49</v>
      </c>
      <c r="E217">
        <v>1.0101</v>
      </c>
      <c r="F217" t="s">
        <v>368</v>
      </c>
      <c r="G217" s="2">
        <v>110</v>
      </c>
      <c r="I217" s="1">
        <v>6104.69</v>
      </c>
    </row>
    <row r="218" spans="1:9" hidden="1" x14ac:dyDescent="0.25">
      <c r="A218" s="2" t="s">
        <v>1790</v>
      </c>
      <c r="B218" s="139" t="str">
        <f t="shared" si="3"/>
        <v>IBldGtm_Wbot5407.52</v>
      </c>
      <c r="C218" t="s">
        <v>126</v>
      </c>
      <c r="D218" s="1">
        <v>5407.52</v>
      </c>
      <c r="E218">
        <v>1.0101</v>
      </c>
      <c r="F218" t="s">
        <v>368</v>
      </c>
      <c r="G218" s="2">
        <v>110</v>
      </c>
      <c r="I218" s="1">
        <v>6104.69</v>
      </c>
    </row>
    <row r="219" spans="1:9" hidden="1" x14ac:dyDescent="0.25">
      <c r="A219" s="2" t="s">
        <v>1790</v>
      </c>
      <c r="B219" s="139" t="str">
        <f t="shared" si="3"/>
        <v>IBldGtm_Wbot5210.39</v>
      </c>
      <c r="C219" t="s">
        <v>126</v>
      </c>
      <c r="D219" s="1">
        <v>5210.3900000000003</v>
      </c>
      <c r="E219">
        <v>1.0101</v>
      </c>
      <c r="F219" t="s">
        <v>368</v>
      </c>
      <c r="G219" s="2">
        <v>110</v>
      </c>
      <c r="I219" s="1">
        <v>6104.69</v>
      </c>
    </row>
    <row r="220" spans="1:9" hidden="1" x14ac:dyDescent="0.25">
      <c r="A220" s="2" t="s">
        <v>1790</v>
      </c>
      <c r="B220" s="139" t="str">
        <f t="shared" si="3"/>
        <v>IBldGtm_Wbot5509.21</v>
      </c>
      <c r="C220" t="s">
        <v>126</v>
      </c>
      <c r="D220" s="1">
        <v>5509.21</v>
      </c>
      <c r="E220">
        <v>1.0101</v>
      </c>
      <c r="F220" t="s">
        <v>369</v>
      </c>
      <c r="G220" s="2">
        <v>110</v>
      </c>
      <c r="I220" s="1">
        <v>6104.69</v>
      </c>
    </row>
    <row r="221" spans="1:9" hidden="1" x14ac:dyDescent="0.25">
      <c r="A221" s="2" t="s">
        <v>1790</v>
      </c>
      <c r="B221" s="139" t="str">
        <f t="shared" si="3"/>
        <v>IBldGtm_Wbot5206.24</v>
      </c>
      <c r="C221" t="s">
        <v>126</v>
      </c>
      <c r="D221" s="1">
        <v>5206.24</v>
      </c>
      <c r="E221">
        <v>1.0101</v>
      </c>
      <c r="F221" t="s">
        <v>369</v>
      </c>
      <c r="G221" s="2">
        <v>110</v>
      </c>
      <c r="I221" s="1">
        <v>6104.69</v>
      </c>
    </row>
    <row r="222" spans="1:9" hidden="1" x14ac:dyDescent="0.25">
      <c r="A222" s="2" t="s">
        <v>1790</v>
      </c>
      <c r="B222" s="139" t="str">
        <f t="shared" si="3"/>
        <v>IBldGtm_Wbot5206.25</v>
      </c>
      <c r="C222" t="s">
        <v>126</v>
      </c>
      <c r="D222" s="1">
        <v>5206.25</v>
      </c>
      <c r="E222">
        <v>1.0101</v>
      </c>
      <c r="F222" t="s">
        <v>369</v>
      </c>
      <c r="G222" s="2">
        <v>110</v>
      </c>
      <c r="I222" s="1">
        <v>6104.69</v>
      </c>
    </row>
    <row r="223" spans="1:9" hidden="1" x14ac:dyDescent="0.25">
      <c r="A223" s="2" t="s">
        <v>1790</v>
      </c>
      <c r="B223" s="139" t="str">
        <f t="shared" si="3"/>
        <v>IBldGtm_Wbot2847</v>
      </c>
      <c r="C223" t="s">
        <v>126</v>
      </c>
      <c r="D223" s="1">
        <v>2847</v>
      </c>
      <c r="E223">
        <v>0.03</v>
      </c>
      <c r="F223" t="s">
        <v>354</v>
      </c>
      <c r="G223" s="2">
        <v>110</v>
      </c>
      <c r="I223" s="1">
        <v>6104.69</v>
      </c>
    </row>
    <row r="224" spans="1:9" hidden="1" x14ac:dyDescent="0.25">
      <c r="A224" s="2" t="s">
        <v>1790</v>
      </c>
      <c r="B224" s="139" t="str">
        <f t="shared" si="3"/>
        <v>IBldGtm_Wbot2513.1</v>
      </c>
      <c r="C224" t="s">
        <v>126</v>
      </c>
      <c r="D224" s="1">
        <v>2513.1</v>
      </c>
      <c r="E224">
        <v>0.04</v>
      </c>
      <c r="F224" t="s">
        <v>355</v>
      </c>
      <c r="G224" s="2">
        <v>110</v>
      </c>
      <c r="I224" s="1">
        <v>6104.69</v>
      </c>
    </row>
    <row r="225" spans="1:9" hidden="1" x14ac:dyDescent="0.25">
      <c r="A225" s="2" t="s">
        <v>1790</v>
      </c>
      <c r="B225" s="139" t="str">
        <f t="shared" si="3"/>
        <v>IBldGtm_Wbot3905.3</v>
      </c>
      <c r="C225" t="s">
        <v>126</v>
      </c>
      <c r="D225" s="1">
        <v>3905.3</v>
      </c>
      <c r="E225">
        <v>0.04</v>
      </c>
      <c r="F225" t="s">
        <v>356</v>
      </c>
      <c r="G225" s="2">
        <v>110</v>
      </c>
      <c r="I225" s="1">
        <v>6104.69</v>
      </c>
    </row>
    <row r="226" spans="1:9" hidden="1" x14ac:dyDescent="0.25">
      <c r="A226" s="2" t="s">
        <v>1790</v>
      </c>
      <c r="B226" s="139" t="str">
        <f t="shared" si="3"/>
        <v>IBldGtm_Wbot1108.19</v>
      </c>
      <c r="C226" t="s">
        <v>126</v>
      </c>
      <c r="D226" s="1">
        <v>1108.19</v>
      </c>
      <c r="E226">
        <v>0.04</v>
      </c>
      <c r="F226" t="s">
        <v>357</v>
      </c>
      <c r="G226" s="2">
        <v>110</v>
      </c>
      <c r="I226" s="1">
        <v>6104.69</v>
      </c>
    </row>
    <row r="227" spans="1:9" hidden="1" x14ac:dyDescent="0.25">
      <c r="A227" s="2" t="s">
        <v>1790</v>
      </c>
      <c r="B227" s="139" t="str">
        <f t="shared" si="3"/>
        <v>IBldGtm_Wbot3707.1</v>
      </c>
      <c r="C227" t="s">
        <v>126</v>
      </c>
      <c r="D227" s="1">
        <v>3707.1</v>
      </c>
      <c r="E227">
        <v>0.04</v>
      </c>
      <c r="F227" t="s">
        <v>359</v>
      </c>
      <c r="G227" s="2">
        <v>110</v>
      </c>
      <c r="I227" s="1">
        <v>6104.69</v>
      </c>
    </row>
    <row r="228" spans="1:9" hidden="1" x14ac:dyDescent="0.25">
      <c r="A228" s="2" t="s">
        <v>1790</v>
      </c>
      <c r="B228" s="139" t="str">
        <f t="shared" si="3"/>
        <v>IBldGtm_Wbot3402.31</v>
      </c>
      <c r="C228" t="s">
        <v>126</v>
      </c>
      <c r="D228" s="1">
        <v>3402.31</v>
      </c>
      <c r="E228">
        <v>0.04</v>
      </c>
      <c r="F228" t="s">
        <v>360</v>
      </c>
      <c r="G228" s="2">
        <v>110</v>
      </c>
      <c r="I228" s="1">
        <v>6104.69</v>
      </c>
    </row>
    <row r="229" spans="1:9" hidden="1" x14ac:dyDescent="0.25">
      <c r="A229" s="2" t="s">
        <v>1790</v>
      </c>
      <c r="B229" s="139" t="str">
        <f t="shared" si="3"/>
        <v>IBldGtm_Wbot3402.39</v>
      </c>
      <c r="C229" t="s">
        <v>126</v>
      </c>
      <c r="D229" s="1">
        <v>3402.39</v>
      </c>
      <c r="E229">
        <v>0.04</v>
      </c>
      <c r="F229" t="s">
        <v>361</v>
      </c>
      <c r="G229" s="2">
        <v>110</v>
      </c>
      <c r="I229" s="1">
        <v>6104.69</v>
      </c>
    </row>
    <row r="230" spans="1:9" hidden="1" x14ac:dyDescent="0.25">
      <c r="A230" s="2" t="s">
        <v>1790</v>
      </c>
      <c r="B230" s="139" t="str">
        <f t="shared" si="3"/>
        <v>IBldGtm_Wbot3402.42</v>
      </c>
      <c r="C230" t="s">
        <v>126</v>
      </c>
      <c r="D230" s="1">
        <v>3402.42</v>
      </c>
      <c r="E230">
        <v>0.04</v>
      </c>
      <c r="F230" t="s">
        <v>362</v>
      </c>
      <c r="G230" s="2">
        <v>110</v>
      </c>
      <c r="I230" s="1">
        <v>6104.69</v>
      </c>
    </row>
    <row r="231" spans="1:9" hidden="1" x14ac:dyDescent="0.25">
      <c r="A231" s="2" t="s">
        <v>1790</v>
      </c>
      <c r="B231" s="139" t="str">
        <f t="shared" si="3"/>
        <v>IBldGtm_Wbot3402.419</v>
      </c>
      <c r="C231" t="s">
        <v>126</v>
      </c>
      <c r="D231" s="1">
        <v>3402.4189999999999</v>
      </c>
      <c r="E231">
        <v>0.04</v>
      </c>
      <c r="F231" t="s">
        <v>373</v>
      </c>
      <c r="G231" s="2">
        <v>110</v>
      </c>
      <c r="I231" s="1">
        <v>6104.69</v>
      </c>
    </row>
    <row r="232" spans="1:9" hidden="1" x14ac:dyDescent="0.25">
      <c r="A232" s="2" t="s">
        <v>1790</v>
      </c>
      <c r="B232" s="139" t="str">
        <f t="shared" si="3"/>
        <v>IBldGtm_Wbot3402.499</v>
      </c>
      <c r="C232" t="s">
        <v>126</v>
      </c>
      <c r="D232" s="1">
        <v>3402.4989999999998</v>
      </c>
      <c r="E232">
        <v>0.04</v>
      </c>
      <c r="F232" t="s">
        <v>374</v>
      </c>
      <c r="G232" s="2">
        <v>110</v>
      </c>
      <c r="I232" s="1">
        <v>6104.69</v>
      </c>
    </row>
    <row r="233" spans="1:9" hidden="1" x14ac:dyDescent="0.25">
      <c r="A233" s="2" t="s">
        <v>1790</v>
      </c>
      <c r="B233" s="139" t="str">
        <f t="shared" si="3"/>
        <v>IBldGtm_Wbot3204.111</v>
      </c>
      <c r="C233" t="s">
        <v>126</v>
      </c>
      <c r="D233" s="1">
        <v>3204.1109999999999</v>
      </c>
      <c r="E233">
        <v>7.0000000000000007E-2</v>
      </c>
      <c r="F233" t="s">
        <v>365</v>
      </c>
      <c r="G233" s="2">
        <v>110</v>
      </c>
      <c r="I233" s="1">
        <v>6104.69</v>
      </c>
    </row>
    <row r="234" spans="1:9" hidden="1" x14ac:dyDescent="0.25">
      <c r="A234" s="2" t="s">
        <v>1790</v>
      </c>
      <c r="B234" s="139" t="str">
        <f t="shared" si="3"/>
        <v>IBldGtm_Wbot3204.112</v>
      </c>
      <c r="C234" t="s">
        <v>126</v>
      </c>
      <c r="D234" s="1">
        <v>3204.1120000000001</v>
      </c>
      <c r="E234">
        <v>7.0000000000000007E-2</v>
      </c>
      <c r="F234" t="s">
        <v>365</v>
      </c>
      <c r="G234" s="2">
        <v>110</v>
      </c>
      <c r="I234" s="1">
        <v>6104.69</v>
      </c>
    </row>
    <row r="235" spans="1:9" hidden="1" x14ac:dyDescent="0.25">
      <c r="A235" s="2" t="s">
        <v>1790</v>
      </c>
      <c r="B235" s="139" t="str">
        <f t="shared" si="3"/>
        <v>IBldGtm_Wbot3204.119</v>
      </c>
      <c r="C235" t="s">
        <v>126</v>
      </c>
      <c r="D235" s="1">
        <v>3204.1190000000001</v>
      </c>
      <c r="E235">
        <v>7.0000000000000007E-2</v>
      </c>
      <c r="F235" t="s">
        <v>365</v>
      </c>
      <c r="G235" s="2">
        <v>110</v>
      </c>
      <c r="I235" s="1">
        <v>6104.69</v>
      </c>
    </row>
    <row r="236" spans="1:9" hidden="1" x14ac:dyDescent="0.25">
      <c r="A236" s="2" t="s">
        <v>1790</v>
      </c>
      <c r="B236" s="139" t="str">
        <f t="shared" si="3"/>
        <v>IBldGtm_Wbot5807.9</v>
      </c>
      <c r="C236" t="s">
        <v>126</v>
      </c>
      <c r="D236" s="1">
        <v>5807.9</v>
      </c>
      <c r="E236">
        <v>0.1</v>
      </c>
      <c r="F236" t="s">
        <v>366</v>
      </c>
      <c r="G236" s="2">
        <v>110</v>
      </c>
      <c r="I236" s="1">
        <v>6104.69</v>
      </c>
    </row>
    <row r="237" spans="1:9" hidden="1" x14ac:dyDescent="0.25">
      <c r="A237" s="2" t="s">
        <v>1790</v>
      </c>
      <c r="B237" s="139" t="str">
        <f t="shared" si="3"/>
        <v>IBldGtm_Wbot5401.209</v>
      </c>
      <c r="C237" t="s">
        <v>126</v>
      </c>
      <c r="D237" s="1">
        <v>5401.2089999999998</v>
      </c>
      <c r="E237">
        <v>0.2</v>
      </c>
      <c r="F237" t="s">
        <v>349</v>
      </c>
      <c r="G237" s="2">
        <v>110</v>
      </c>
      <c r="I237" s="1">
        <v>6104.69</v>
      </c>
    </row>
    <row r="238" spans="1:9" hidden="1" x14ac:dyDescent="0.25">
      <c r="A238" s="2" t="s">
        <v>1790</v>
      </c>
      <c r="B238" s="139" t="str">
        <f t="shared" si="3"/>
        <v>IBldGtm_Wbot2701.12</v>
      </c>
      <c r="C238" t="s">
        <v>126</v>
      </c>
      <c r="D238" s="1">
        <v>2701.12</v>
      </c>
      <c r="E238">
        <v>0.8</v>
      </c>
      <c r="F238" t="s">
        <v>371</v>
      </c>
      <c r="G238" s="2">
        <v>110</v>
      </c>
      <c r="I238" s="1">
        <v>6104.69</v>
      </c>
    </row>
    <row r="239" spans="1:9" hidden="1" x14ac:dyDescent="0.25">
      <c r="A239" s="2" t="s">
        <v>1790</v>
      </c>
      <c r="B239" s="139" t="str">
        <f t="shared" si="3"/>
        <v>IBldGtm_MtopPC50:505201.009</v>
      </c>
      <c r="C239" t="s">
        <v>380</v>
      </c>
      <c r="D239" s="1">
        <v>5201.009</v>
      </c>
      <c r="E239">
        <v>0.50505</v>
      </c>
      <c r="F239" t="s">
        <v>352</v>
      </c>
      <c r="G239" s="2">
        <v>111</v>
      </c>
      <c r="I239" s="1">
        <v>6101.9</v>
      </c>
    </row>
    <row r="240" spans="1:9" hidden="1" x14ac:dyDescent="0.25">
      <c r="A240" s="2" t="s">
        <v>1790</v>
      </c>
      <c r="B240" s="139" t="str">
        <f t="shared" si="3"/>
        <v>IBldGtm_MtopPC50:505503.201</v>
      </c>
      <c r="C240" t="s">
        <v>380</v>
      </c>
      <c r="D240" s="1">
        <v>5503.201</v>
      </c>
      <c r="E240">
        <v>0.50505</v>
      </c>
      <c r="F240" t="s">
        <v>377</v>
      </c>
      <c r="G240" s="2">
        <v>111</v>
      </c>
      <c r="I240" s="1">
        <v>6101.9</v>
      </c>
    </row>
    <row r="241" spans="1:9" hidden="1" x14ac:dyDescent="0.25">
      <c r="A241" s="2" t="s">
        <v>1790</v>
      </c>
      <c r="B241" s="139" t="str">
        <f t="shared" si="3"/>
        <v>IBldGtm_MtopPC50:505402.33</v>
      </c>
      <c r="C241" t="s">
        <v>380</v>
      </c>
      <c r="D241" s="1">
        <v>5402.33</v>
      </c>
      <c r="E241">
        <v>0.50505</v>
      </c>
      <c r="F241" t="s">
        <v>378</v>
      </c>
      <c r="G241" s="2">
        <v>111</v>
      </c>
      <c r="I241" s="1">
        <v>6101.9</v>
      </c>
    </row>
    <row r="242" spans="1:9" hidden="1" x14ac:dyDescent="0.25">
      <c r="A242" s="2" t="s">
        <v>1790</v>
      </c>
      <c r="B242" s="139" t="str">
        <f t="shared" si="3"/>
        <v>IBldGtm_Mtop5210.49</v>
      </c>
      <c r="C242" t="s">
        <v>129</v>
      </c>
      <c r="D242" s="1">
        <v>5210.49</v>
      </c>
      <c r="E242">
        <v>1.0101</v>
      </c>
      <c r="F242" t="s">
        <v>368</v>
      </c>
      <c r="G242" s="2">
        <v>111</v>
      </c>
      <c r="I242" s="1">
        <v>6101.9</v>
      </c>
    </row>
    <row r="243" spans="1:9" hidden="1" x14ac:dyDescent="0.25">
      <c r="A243" s="2" t="s">
        <v>1790</v>
      </c>
      <c r="B243" s="139" t="str">
        <f t="shared" si="3"/>
        <v>IBldGtm_Mtop5407.52</v>
      </c>
      <c r="C243" t="s">
        <v>129</v>
      </c>
      <c r="D243" s="1">
        <v>5407.52</v>
      </c>
      <c r="E243">
        <v>1.0101</v>
      </c>
      <c r="F243" t="s">
        <v>368</v>
      </c>
      <c r="G243" s="2">
        <v>111</v>
      </c>
      <c r="I243" s="1">
        <v>6101.9</v>
      </c>
    </row>
    <row r="244" spans="1:9" hidden="1" x14ac:dyDescent="0.25">
      <c r="A244" s="2" t="s">
        <v>1790</v>
      </c>
      <c r="B244" s="139" t="str">
        <f t="shared" si="3"/>
        <v>IBldGtm_Mtop5210.39</v>
      </c>
      <c r="C244" t="s">
        <v>129</v>
      </c>
      <c r="D244" s="1">
        <v>5210.3900000000003</v>
      </c>
      <c r="E244">
        <v>1.0101</v>
      </c>
      <c r="F244" t="s">
        <v>368</v>
      </c>
      <c r="G244" s="2">
        <v>111</v>
      </c>
      <c r="I244" s="1">
        <v>6101.9</v>
      </c>
    </row>
    <row r="245" spans="1:9" hidden="1" x14ac:dyDescent="0.25">
      <c r="A245" s="2" t="s">
        <v>1790</v>
      </c>
      <c r="B245" s="139" t="str">
        <f t="shared" si="3"/>
        <v>IBldGtm_Mtop5509.21</v>
      </c>
      <c r="C245" t="s">
        <v>129</v>
      </c>
      <c r="D245" s="1">
        <v>5509.21</v>
      </c>
      <c r="E245">
        <v>1.0101</v>
      </c>
      <c r="F245" t="s">
        <v>369</v>
      </c>
      <c r="G245" s="2">
        <v>111</v>
      </c>
      <c r="I245" s="1">
        <v>6101.9</v>
      </c>
    </row>
    <row r="246" spans="1:9" hidden="1" x14ac:dyDescent="0.25">
      <c r="A246" s="2" t="s">
        <v>1790</v>
      </c>
      <c r="B246" s="139" t="str">
        <f t="shared" si="3"/>
        <v>IBldGtm_Mtop5206.24</v>
      </c>
      <c r="C246" t="s">
        <v>129</v>
      </c>
      <c r="D246" s="1">
        <v>5206.24</v>
      </c>
      <c r="E246">
        <v>1.0101</v>
      </c>
      <c r="F246" t="s">
        <v>369</v>
      </c>
      <c r="G246" s="2">
        <v>111</v>
      </c>
      <c r="I246" s="1">
        <v>6101.9</v>
      </c>
    </row>
    <row r="247" spans="1:9" hidden="1" x14ac:dyDescent="0.25">
      <c r="A247" s="2" t="s">
        <v>1790</v>
      </c>
      <c r="B247" s="139" t="str">
        <f t="shared" si="3"/>
        <v>IBldGtm_Mtop5206.25</v>
      </c>
      <c r="C247" t="s">
        <v>129</v>
      </c>
      <c r="D247" s="1">
        <v>5206.25</v>
      </c>
      <c r="E247">
        <v>1.0101</v>
      </c>
      <c r="F247" t="s">
        <v>369</v>
      </c>
      <c r="G247" s="2">
        <v>111</v>
      </c>
      <c r="I247" s="1">
        <v>6101.9</v>
      </c>
    </row>
    <row r="248" spans="1:9" hidden="1" x14ac:dyDescent="0.25">
      <c r="A248" s="2" t="s">
        <v>1790</v>
      </c>
      <c r="B248" s="139" t="str">
        <f t="shared" si="3"/>
        <v>IBldGtm_Mtop2847</v>
      </c>
      <c r="C248" t="s">
        <v>129</v>
      </c>
      <c r="D248" s="1">
        <v>2847</v>
      </c>
      <c r="E248">
        <v>0.03</v>
      </c>
      <c r="F248" t="s">
        <v>354</v>
      </c>
      <c r="G248" s="2">
        <v>111</v>
      </c>
      <c r="I248" s="1">
        <v>6101.9</v>
      </c>
    </row>
    <row r="249" spans="1:9" hidden="1" x14ac:dyDescent="0.25">
      <c r="A249" s="2" t="s">
        <v>1790</v>
      </c>
      <c r="B249" s="139" t="str">
        <f t="shared" si="3"/>
        <v>IBldGtm_Mtop2513.1</v>
      </c>
      <c r="C249" t="s">
        <v>129</v>
      </c>
      <c r="D249" s="1">
        <v>2513.1</v>
      </c>
      <c r="E249">
        <v>0.04</v>
      </c>
      <c r="F249" t="s">
        <v>355</v>
      </c>
      <c r="G249" s="2">
        <v>111</v>
      </c>
      <c r="I249" s="1">
        <v>6101.9</v>
      </c>
    </row>
    <row r="250" spans="1:9" hidden="1" x14ac:dyDescent="0.25">
      <c r="A250" s="2" t="s">
        <v>1790</v>
      </c>
      <c r="B250" s="139" t="str">
        <f t="shared" si="3"/>
        <v>IBldGtm_Mtop3905.3</v>
      </c>
      <c r="C250" t="s">
        <v>129</v>
      </c>
      <c r="D250" s="1">
        <v>3905.3</v>
      </c>
      <c r="E250">
        <v>0.04</v>
      </c>
      <c r="F250" t="s">
        <v>356</v>
      </c>
      <c r="G250" s="2">
        <v>111</v>
      </c>
      <c r="I250" s="1">
        <v>6101.9</v>
      </c>
    </row>
    <row r="251" spans="1:9" hidden="1" x14ac:dyDescent="0.25">
      <c r="A251" s="2" t="s">
        <v>1790</v>
      </c>
      <c r="B251" s="139" t="str">
        <f t="shared" si="3"/>
        <v>IBldGtm_Mtop1108.19</v>
      </c>
      <c r="C251" t="s">
        <v>129</v>
      </c>
      <c r="D251" s="1">
        <v>1108.19</v>
      </c>
      <c r="E251">
        <v>0.04</v>
      </c>
      <c r="F251" t="s">
        <v>357</v>
      </c>
      <c r="G251" s="2">
        <v>111</v>
      </c>
      <c r="I251" s="1">
        <v>6101.9</v>
      </c>
    </row>
    <row r="252" spans="1:9" hidden="1" x14ac:dyDescent="0.25">
      <c r="A252" s="2" t="s">
        <v>1790</v>
      </c>
      <c r="B252" s="139" t="str">
        <f t="shared" si="3"/>
        <v>IBldGtm_Mtop3707.1</v>
      </c>
      <c r="C252" t="s">
        <v>129</v>
      </c>
      <c r="D252" s="1">
        <v>3707.1</v>
      </c>
      <c r="E252">
        <v>0.04</v>
      </c>
      <c r="F252" t="s">
        <v>359</v>
      </c>
      <c r="G252" s="2">
        <v>111</v>
      </c>
      <c r="I252" s="1">
        <v>6101.9</v>
      </c>
    </row>
    <row r="253" spans="1:9" hidden="1" x14ac:dyDescent="0.25">
      <c r="A253" s="2" t="s">
        <v>1790</v>
      </c>
      <c r="B253" s="139" t="str">
        <f t="shared" si="3"/>
        <v>IBldGtm_Mtop3402.31</v>
      </c>
      <c r="C253" t="s">
        <v>129</v>
      </c>
      <c r="D253" s="1">
        <v>3402.31</v>
      </c>
      <c r="E253">
        <v>0.04</v>
      </c>
      <c r="F253" t="s">
        <v>360</v>
      </c>
      <c r="G253" s="2">
        <v>111</v>
      </c>
      <c r="I253" s="1">
        <v>6101.9</v>
      </c>
    </row>
    <row r="254" spans="1:9" hidden="1" x14ac:dyDescent="0.25">
      <c r="A254" s="2" t="s">
        <v>1790</v>
      </c>
      <c r="B254" s="139" t="str">
        <f t="shared" si="3"/>
        <v>IBldGtm_Mtop3402.39</v>
      </c>
      <c r="C254" t="s">
        <v>129</v>
      </c>
      <c r="D254" s="1">
        <v>3402.39</v>
      </c>
      <c r="E254">
        <v>0.04</v>
      </c>
      <c r="F254" t="s">
        <v>361</v>
      </c>
      <c r="G254" s="2">
        <v>111</v>
      </c>
      <c r="I254" s="1">
        <v>6101.9</v>
      </c>
    </row>
    <row r="255" spans="1:9" hidden="1" x14ac:dyDescent="0.25">
      <c r="A255" s="2" t="s">
        <v>1790</v>
      </c>
      <c r="B255" s="139" t="str">
        <f t="shared" si="3"/>
        <v>IBldGtm_Mtop3402.42</v>
      </c>
      <c r="C255" t="s">
        <v>129</v>
      </c>
      <c r="D255" s="1">
        <v>3402.42</v>
      </c>
      <c r="E255">
        <v>0.04</v>
      </c>
      <c r="F255" t="s">
        <v>362</v>
      </c>
      <c r="G255" s="2">
        <v>111</v>
      </c>
      <c r="I255" s="1">
        <v>6101.9</v>
      </c>
    </row>
    <row r="256" spans="1:9" hidden="1" x14ac:dyDescent="0.25">
      <c r="A256" s="2" t="s">
        <v>1790</v>
      </c>
      <c r="B256" s="139" t="str">
        <f t="shared" si="3"/>
        <v>IBldGtm_Mtop3402.419</v>
      </c>
      <c r="C256" t="s">
        <v>129</v>
      </c>
      <c r="D256" s="1">
        <v>3402.4189999999999</v>
      </c>
      <c r="E256">
        <v>0.04</v>
      </c>
      <c r="F256" t="s">
        <v>373</v>
      </c>
      <c r="G256" s="2">
        <v>111</v>
      </c>
      <c r="I256" s="1">
        <v>6101.9</v>
      </c>
    </row>
    <row r="257" spans="1:9" hidden="1" x14ac:dyDescent="0.25">
      <c r="A257" s="2" t="s">
        <v>1790</v>
      </c>
      <c r="B257" s="139" t="str">
        <f t="shared" si="3"/>
        <v>IBldGtm_Mtop3402.499</v>
      </c>
      <c r="C257" t="s">
        <v>129</v>
      </c>
      <c r="D257" s="1">
        <v>3402.4989999999998</v>
      </c>
      <c r="E257">
        <v>0.04</v>
      </c>
      <c r="F257" t="s">
        <v>374</v>
      </c>
      <c r="G257" s="2">
        <v>111</v>
      </c>
      <c r="I257" s="1">
        <v>6101.9</v>
      </c>
    </row>
    <row r="258" spans="1:9" hidden="1" x14ac:dyDescent="0.25">
      <c r="A258" s="2" t="s">
        <v>1790</v>
      </c>
      <c r="B258" s="139" t="str">
        <f t="shared" si="3"/>
        <v>IBldGtm_Mtop3204.111</v>
      </c>
      <c r="C258" t="s">
        <v>129</v>
      </c>
      <c r="D258" s="1">
        <v>3204.1109999999999</v>
      </c>
      <c r="E258">
        <v>7.0000000000000007E-2</v>
      </c>
      <c r="F258" t="s">
        <v>365</v>
      </c>
      <c r="G258" s="2">
        <v>111</v>
      </c>
      <c r="I258" s="1">
        <v>6101.9</v>
      </c>
    </row>
    <row r="259" spans="1:9" hidden="1" x14ac:dyDescent="0.25">
      <c r="A259" s="2" t="s">
        <v>1790</v>
      </c>
      <c r="B259" s="139" t="str">
        <f t="shared" si="3"/>
        <v>IBldGtm_Mtop3204.112</v>
      </c>
      <c r="C259" t="s">
        <v>129</v>
      </c>
      <c r="D259" s="1">
        <v>3204.1120000000001</v>
      </c>
      <c r="E259">
        <v>7.0000000000000007E-2</v>
      </c>
      <c r="F259" t="s">
        <v>365</v>
      </c>
      <c r="G259" s="2">
        <v>111</v>
      </c>
      <c r="I259" s="1">
        <v>6101.9</v>
      </c>
    </row>
    <row r="260" spans="1:9" hidden="1" x14ac:dyDescent="0.25">
      <c r="A260" s="2" t="s">
        <v>1790</v>
      </c>
      <c r="B260" s="139" t="str">
        <f t="shared" ref="B260:B323" si="4">A260&amp;C260&amp;D260</f>
        <v>IBldGtm_Mtop3204.119</v>
      </c>
      <c r="C260" t="s">
        <v>129</v>
      </c>
      <c r="D260" s="1">
        <v>3204.1190000000001</v>
      </c>
      <c r="E260">
        <v>7.0000000000000007E-2</v>
      </c>
      <c r="F260" t="s">
        <v>365</v>
      </c>
      <c r="G260" s="2">
        <v>111</v>
      </c>
      <c r="I260" s="1">
        <v>6101.9</v>
      </c>
    </row>
    <row r="261" spans="1:9" hidden="1" x14ac:dyDescent="0.25">
      <c r="A261" s="2" t="s">
        <v>1790</v>
      </c>
      <c r="B261" s="139" t="str">
        <f t="shared" si="4"/>
        <v>IBldGtm_Mtop5807.9</v>
      </c>
      <c r="C261" t="s">
        <v>129</v>
      </c>
      <c r="D261" s="1">
        <v>5807.9</v>
      </c>
      <c r="E261">
        <v>0.1</v>
      </c>
      <c r="F261" t="s">
        <v>366</v>
      </c>
      <c r="G261" s="2">
        <v>111</v>
      </c>
      <c r="I261" s="1">
        <v>6101.9</v>
      </c>
    </row>
    <row r="262" spans="1:9" hidden="1" x14ac:dyDescent="0.25">
      <c r="A262" s="2" t="s">
        <v>1790</v>
      </c>
      <c r="B262" s="139" t="str">
        <f t="shared" si="4"/>
        <v>IBldGtm_Mtop5401.209</v>
      </c>
      <c r="C262" t="s">
        <v>129</v>
      </c>
      <c r="D262" s="1">
        <v>5401.2089999999998</v>
      </c>
      <c r="E262">
        <v>0.2</v>
      </c>
      <c r="F262" t="s">
        <v>349</v>
      </c>
      <c r="G262" s="2">
        <v>111</v>
      </c>
      <c r="I262" s="1">
        <v>6101.9</v>
      </c>
    </row>
    <row r="263" spans="1:9" hidden="1" x14ac:dyDescent="0.25">
      <c r="A263" s="2" t="s">
        <v>1790</v>
      </c>
      <c r="B263" s="139" t="str">
        <f t="shared" si="4"/>
        <v>IBldGtm_Mtop2701.12</v>
      </c>
      <c r="C263" t="s">
        <v>129</v>
      </c>
      <c r="D263" s="1">
        <v>2701.12</v>
      </c>
      <c r="E263">
        <v>0.8</v>
      </c>
      <c r="F263" t="s">
        <v>371</v>
      </c>
      <c r="G263" s="2">
        <v>111</v>
      </c>
      <c r="I263" s="1">
        <v>6101.9</v>
      </c>
    </row>
    <row r="264" spans="1:9" hidden="1" x14ac:dyDescent="0.25">
      <c r="A264" s="2" t="s">
        <v>1790</v>
      </c>
      <c r="B264" s="139" t="str">
        <f t="shared" si="4"/>
        <v>IBldGtm_WtopPC50:505201.009</v>
      </c>
      <c r="C264" t="s">
        <v>381</v>
      </c>
      <c r="D264" s="1">
        <v>5201.009</v>
      </c>
      <c r="E264">
        <v>0.50505</v>
      </c>
      <c r="F264" t="s">
        <v>352</v>
      </c>
      <c r="G264" s="2">
        <v>112</v>
      </c>
      <c r="I264" s="1">
        <v>6102.9</v>
      </c>
    </row>
    <row r="265" spans="1:9" hidden="1" x14ac:dyDescent="0.25">
      <c r="A265" s="2" t="s">
        <v>1790</v>
      </c>
      <c r="B265" s="139" t="str">
        <f t="shared" si="4"/>
        <v>IBldGtm_WtopPC50:505503.201</v>
      </c>
      <c r="C265" t="s">
        <v>381</v>
      </c>
      <c r="D265" s="1">
        <v>5503.201</v>
      </c>
      <c r="E265">
        <v>0.50505</v>
      </c>
      <c r="F265" t="s">
        <v>377</v>
      </c>
      <c r="G265" s="2">
        <v>112</v>
      </c>
      <c r="I265" s="1">
        <v>6102.9</v>
      </c>
    </row>
    <row r="266" spans="1:9" hidden="1" x14ac:dyDescent="0.25">
      <c r="A266" s="2" t="s">
        <v>1790</v>
      </c>
      <c r="B266" s="139" t="str">
        <f t="shared" si="4"/>
        <v>IBldGtm_WtopPC50:505402.33</v>
      </c>
      <c r="C266" t="s">
        <v>381</v>
      </c>
      <c r="D266" s="1">
        <v>5402.33</v>
      </c>
      <c r="E266">
        <v>0.50505</v>
      </c>
      <c r="F266" t="s">
        <v>378</v>
      </c>
      <c r="G266" s="2">
        <v>112</v>
      </c>
      <c r="I266" s="1">
        <v>6102.9</v>
      </c>
    </row>
    <row r="267" spans="1:9" hidden="1" x14ac:dyDescent="0.25">
      <c r="A267" s="2" t="s">
        <v>1790</v>
      </c>
      <c r="B267" s="139" t="str">
        <f t="shared" si="4"/>
        <v>IBldGtm_Wtop5210.49</v>
      </c>
      <c r="C267" t="s">
        <v>132</v>
      </c>
      <c r="D267" s="1">
        <v>5210.49</v>
      </c>
      <c r="E267">
        <v>1.0101</v>
      </c>
      <c r="F267" t="s">
        <v>368</v>
      </c>
      <c r="G267" s="2">
        <v>112</v>
      </c>
      <c r="I267" s="1">
        <v>6102.9</v>
      </c>
    </row>
    <row r="268" spans="1:9" hidden="1" x14ac:dyDescent="0.25">
      <c r="A268" s="2" t="s">
        <v>1790</v>
      </c>
      <c r="B268" s="139" t="str">
        <f t="shared" si="4"/>
        <v>IBldGtm_Wtop5407.52</v>
      </c>
      <c r="C268" t="s">
        <v>132</v>
      </c>
      <c r="D268" s="1">
        <v>5407.52</v>
      </c>
      <c r="E268">
        <v>1.0101</v>
      </c>
      <c r="F268" t="s">
        <v>368</v>
      </c>
      <c r="G268" s="2">
        <v>112</v>
      </c>
      <c r="I268" s="1">
        <v>6102.9</v>
      </c>
    </row>
    <row r="269" spans="1:9" hidden="1" x14ac:dyDescent="0.25">
      <c r="A269" s="2" t="s">
        <v>1790</v>
      </c>
      <c r="B269" s="139" t="str">
        <f t="shared" si="4"/>
        <v>IBldGtm_Wtop5210.39</v>
      </c>
      <c r="C269" t="s">
        <v>132</v>
      </c>
      <c r="D269" s="1">
        <v>5210.3900000000003</v>
      </c>
      <c r="E269">
        <v>1.0101</v>
      </c>
      <c r="F269" t="s">
        <v>368</v>
      </c>
      <c r="G269" s="2">
        <v>112</v>
      </c>
      <c r="I269" s="1">
        <v>6102.9</v>
      </c>
    </row>
    <row r="270" spans="1:9" hidden="1" x14ac:dyDescent="0.25">
      <c r="A270" s="2" t="s">
        <v>1790</v>
      </c>
      <c r="B270" s="139" t="str">
        <f t="shared" si="4"/>
        <v>IBldGtm_Wtop5509.21</v>
      </c>
      <c r="C270" t="s">
        <v>132</v>
      </c>
      <c r="D270" s="1">
        <v>5509.21</v>
      </c>
      <c r="E270">
        <v>1.0101</v>
      </c>
      <c r="F270" t="s">
        <v>369</v>
      </c>
      <c r="G270" s="2">
        <v>112</v>
      </c>
      <c r="I270" s="1">
        <v>6102.9</v>
      </c>
    </row>
    <row r="271" spans="1:9" hidden="1" x14ac:dyDescent="0.25">
      <c r="A271" s="2" t="s">
        <v>1790</v>
      </c>
      <c r="B271" s="139" t="str">
        <f t="shared" si="4"/>
        <v>IBldGtm_Wtop5206.24</v>
      </c>
      <c r="C271" t="s">
        <v>132</v>
      </c>
      <c r="D271" s="1">
        <v>5206.24</v>
      </c>
      <c r="E271">
        <v>1.0101</v>
      </c>
      <c r="F271" t="s">
        <v>369</v>
      </c>
      <c r="G271" s="2">
        <v>112</v>
      </c>
      <c r="I271" s="1">
        <v>6102.9</v>
      </c>
    </row>
    <row r="272" spans="1:9" hidden="1" x14ac:dyDescent="0.25">
      <c r="A272" s="2" t="s">
        <v>1790</v>
      </c>
      <c r="B272" s="139" t="str">
        <f t="shared" si="4"/>
        <v>IBldGtm_Wtop5206.25</v>
      </c>
      <c r="C272" t="s">
        <v>132</v>
      </c>
      <c r="D272" s="1">
        <v>5206.25</v>
      </c>
      <c r="E272">
        <v>1.0101</v>
      </c>
      <c r="F272" t="s">
        <v>369</v>
      </c>
      <c r="G272" s="2">
        <v>112</v>
      </c>
      <c r="I272" s="1">
        <v>6102.9</v>
      </c>
    </row>
    <row r="273" spans="1:9" hidden="1" x14ac:dyDescent="0.25">
      <c r="A273" s="2" t="s">
        <v>1790</v>
      </c>
      <c r="B273" s="139" t="str">
        <f t="shared" si="4"/>
        <v>IBldGtm_Wtop2847</v>
      </c>
      <c r="C273" t="s">
        <v>132</v>
      </c>
      <c r="D273" s="1">
        <v>2847</v>
      </c>
      <c r="E273">
        <v>0.03</v>
      </c>
      <c r="F273" t="s">
        <v>354</v>
      </c>
      <c r="G273" s="2">
        <v>112</v>
      </c>
      <c r="I273" s="1">
        <v>6102.9</v>
      </c>
    </row>
    <row r="274" spans="1:9" hidden="1" x14ac:dyDescent="0.25">
      <c r="A274" s="2" t="s">
        <v>1790</v>
      </c>
      <c r="B274" s="139" t="str">
        <f t="shared" si="4"/>
        <v>IBldGtm_Wtop2513.1</v>
      </c>
      <c r="C274" t="s">
        <v>132</v>
      </c>
      <c r="D274" s="1">
        <v>2513.1</v>
      </c>
      <c r="E274">
        <v>0.04</v>
      </c>
      <c r="F274" t="s">
        <v>355</v>
      </c>
      <c r="G274" s="2">
        <v>112</v>
      </c>
      <c r="I274" s="1">
        <v>6102.9</v>
      </c>
    </row>
    <row r="275" spans="1:9" hidden="1" x14ac:dyDescent="0.25">
      <c r="A275" s="2" t="s">
        <v>1790</v>
      </c>
      <c r="B275" s="139" t="str">
        <f t="shared" si="4"/>
        <v>IBldGtm_Wtop3905.3</v>
      </c>
      <c r="C275" t="s">
        <v>132</v>
      </c>
      <c r="D275" s="1">
        <v>3905.3</v>
      </c>
      <c r="E275">
        <v>0.04</v>
      </c>
      <c r="F275" t="s">
        <v>356</v>
      </c>
      <c r="G275" s="2">
        <v>112</v>
      </c>
      <c r="I275" s="1">
        <v>6102.9</v>
      </c>
    </row>
    <row r="276" spans="1:9" hidden="1" x14ac:dyDescent="0.25">
      <c r="A276" s="2" t="s">
        <v>1790</v>
      </c>
      <c r="B276" s="139" t="str">
        <f t="shared" si="4"/>
        <v>IBldGtm_Wtop1108.19</v>
      </c>
      <c r="C276" t="s">
        <v>132</v>
      </c>
      <c r="D276" s="1">
        <v>1108.19</v>
      </c>
      <c r="E276">
        <v>0.04</v>
      </c>
      <c r="F276" t="s">
        <v>357</v>
      </c>
      <c r="G276" s="2">
        <v>112</v>
      </c>
      <c r="I276" s="1">
        <v>6102.9</v>
      </c>
    </row>
    <row r="277" spans="1:9" hidden="1" x14ac:dyDescent="0.25">
      <c r="A277" s="2" t="s">
        <v>1790</v>
      </c>
      <c r="B277" s="139" t="str">
        <f t="shared" si="4"/>
        <v>IBldGtm_Wtop3707.1</v>
      </c>
      <c r="C277" t="s">
        <v>132</v>
      </c>
      <c r="D277" s="1">
        <v>3707.1</v>
      </c>
      <c r="E277">
        <v>0.04</v>
      </c>
      <c r="F277" t="s">
        <v>359</v>
      </c>
      <c r="G277" s="2">
        <v>112</v>
      </c>
      <c r="I277" s="1">
        <v>6102.9</v>
      </c>
    </row>
    <row r="278" spans="1:9" hidden="1" x14ac:dyDescent="0.25">
      <c r="A278" s="2" t="s">
        <v>1790</v>
      </c>
      <c r="B278" s="139" t="str">
        <f t="shared" si="4"/>
        <v>IBldGtm_Wtop3402.31</v>
      </c>
      <c r="C278" t="s">
        <v>132</v>
      </c>
      <c r="D278" s="1">
        <v>3402.31</v>
      </c>
      <c r="E278">
        <v>0.04</v>
      </c>
      <c r="F278" t="s">
        <v>360</v>
      </c>
      <c r="G278" s="2">
        <v>112</v>
      </c>
      <c r="I278" s="1">
        <v>6102.9</v>
      </c>
    </row>
    <row r="279" spans="1:9" hidden="1" x14ac:dyDescent="0.25">
      <c r="A279" s="2" t="s">
        <v>1790</v>
      </c>
      <c r="B279" s="139" t="str">
        <f t="shared" si="4"/>
        <v>IBldGtm_Wtop3402.39</v>
      </c>
      <c r="C279" t="s">
        <v>132</v>
      </c>
      <c r="D279" s="1">
        <v>3402.39</v>
      </c>
      <c r="E279">
        <v>0.04</v>
      </c>
      <c r="F279" t="s">
        <v>361</v>
      </c>
      <c r="G279" s="2">
        <v>112</v>
      </c>
      <c r="I279" s="1">
        <v>6102.9</v>
      </c>
    </row>
    <row r="280" spans="1:9" hidden="1" x14ac:dyDescent="0.25">
      <c r="A280" s="2" t="s">
        <v>1790</v>
      </c>
      <c r="B280" s="139" t="str">
        <f t="shared" si="4"/>
        <v>IBldGtm_Wtop3402.42</v>
      </c>
      <c r="C280" t="s">
        <v>132</v>
      </c>
      <c r="D280" s="1">
        <v>3402.42</v>
      </c>
      <c r="E280">
        <v>0.04</v>
      </c>
      <c r="F280" t="s">
        <v>362</v>
      </c>
      <c r="G280" s="2">
        <v>112</v>
      </c>
      <c r="I280" s="1">
        <v>6102.9</v>
      </c>
    </row>
    <row r="281" spans="1:9" hidden="1" x14ac:dyDescent="0.25">
      <c r="A281" s="2" t="s">
        <v>1790</v>
      </c>
      <c r="B281" s="139" t="str">
        <f t="shared" si="4"/>
        <v>IBldGtm_Wtop3402.419</v>
      </c>
      <c r="C281" t="s">
        <v>132</v>
      </c>
      <c r="D281" s="1">
        <v>3402.4189999999999</v>
      </c>
      <c r="E281">
        <v>0.04</v>
      </c>
      <c r="F281" t="s">
        <v>373</v>
      </c>
      <c r="G281" s="2">
        <v>112</v>
      </c>
      <c r="I281" s="1">
        <v>6102.9</v>
      </c>
    </row>
    <row r="282" spans="1:9" hidden="1" x14ac:dyDescent="0.25">
      <c r="A282" s="2" t="s">
        <v>1790</v>
      </c>
      <c r="B282" s="139" t="str">
        <f t="shared" si="4"/>
        <v>IBldGtm_Wtop3402.499</v>
      </c>
      <c r="C282" t="s">
        <v>132</v>
      </c>
      <c r="D282" s="1">
        <v>3402.4989999999998</v>
      </c>
      <c r="E282">
        <v>0.04</v>
      </c>
      <c r="F282" t="s">
        <v>374</v>
      </c>
      <c r="G282" s="2">
        <v>112</v>
      </c>
      <c r="I282" s="1">
        <v>6102.9</v>
      </c>
    </row>
    <row r="283" spans="1:9" hidden="1" x14ac:dyDescent="0.25">
      <c r="A283" s="2" t="s">
        <v>1790</v>
      </c>
      <c r="B283" s="139" t="str">
        <f t="shared" si="4"/>
        <v>IBldGtm_Wtop3204.111</v>
      </c>
      <c r="C283" t="s">
        <v>132</v>
      </c>
      <c r="D283" s="1">
        <v>3204.1109999999999</v>
      </c>
      <c r="E283">
        <v>7.0000000000000007E-2</v>
      </c>
      <c r="F283" t="s">
        <v>365</v>
      </c>
      <c r="G283" s="2">
        <v>112</v>
      </c>
      <c r="I283" s="1">
        <v>6102.9</v>
      </c>
    </row>
    <row r="284" spans="1:9" hidden="1" x14ac:dyDescent="0.25">
      <c r="A284" s="2" t="s">
        <v>1790</v>
      </c>
      <c r="B284" s="139" t="str">
        <f t="shared" si="4"/>
        <v>IBldGtm_Wtop3204.112</v>
      </c>
      <c r="C284" t="s">
        <v>132</v>
      </c>
      <c r="D284" s="1">
        <v>3204.1120000000001</v>
      </c>
      <c r="E284">
        <v>7.0000000000000007E-2</v>
      </c>
      <c r="F284" t="s">
        <v>365</v>
      </c>
      <c r="G284" s="2">
        <v>112</v>
      </c>
      <c r="I284" s="1">
        <v>6102.9</v>
      </c>
    </row>
    <row r="285" spans="1:9" hidden="1" x14ac:dyDescent="0.25">
      <c r="A285" s="2" t="s">
        <v>1790</v>
      </c>
      <c r="B285" s="139" t="str">
        <f t="shared" si="4"/>
        <v>IBldGtm_Wtop3204.119</v>
      </c>
      <c r="C285" t="s">
        <v>132</v>
      </c>
      <c r="D285" s="1">
        <v>3204.1190000000001</v>
      </c>
      <c r="E285">
        <v>7.0000000000000007E-2</v>
      </c>
      <c r="F285" t="s">
        <v>365</v>
      </c>
      <c r="G285" s="2">
        <v>112</v>
      </c>
      <c r="I285" s="1">
        <v>6102.9</v>
      </c>
    </row>
    <row r="286" spans="1:9" hidden="1" x14ac:dyDescent="0.25">
      <c r="A286" s="2" t="s">
        <v>1790</v>
      </c>
      <c r="B286" s="139" t="str">
        <f t="shared" si="4"/>
        <v>IBldGtm_Wtop5807.9</v>
      </c>
      <c r="C286" t="s">
        <v>132</v>
      </c>
      <c r="D286" s="1">
        <v>5807.9</v>
      </c>
      <c r="E286">
        <v>0.1</v>
      </c>
      <c r="F286" t="s">
        <v>366</v>
      </c>
      <c r="G286" s="2">
        <v>112</v>
      </c>
      <c r="I286" s="1">
        <v>6102.9</v>
      </c>
    </row>
    <row r="287" spans="1:9" hidden="1" x14ac:dyDescent="0.25">
      <c r="A287" s="2" t="s">
        <v>1790</v>
      </c>
      <c r="B287" s="139" t="str">
        <f t="shared" si="4"/>
        <v>IBldGtm_Wtop5401.209</v>
      </c>
      <c r="C287" t="s">
        <v>132</v>
      </c>
      <c r="D287" s="1">
        <v>5401.2089999999998</v>
      </c>
      <c r="E287">
        <v>0.2</v>
      </c>
      <c r="F287" t="s">
        <v>349</v>
      </c>
      <c r="G287" s="2">
        <v>112</v>
      </c>
      <c r="I287" s="1">
        <v>6102.9</v>
      </c>
    </row>
    <row r="288" spans="1:9" hidden="1" x14ac:dyDescent="0.25">
      <c r="A288" s="2" t="s">
        <v>1790</v>
      </c>
      <c r="B288" s="139" t="str">
        <f t="shared" si="4"/>
        <v>IBldGtm_Wtop2701.12</v>
      </c>
      <c r="C288" t="s">
        <v>132</v>
      </c>
      <c r="D288" s="1">
        <v>2701.12</v>
      </c>
      <c r="E288">
        <v>0.8</v>
      </c>
      <c r="F288" t="s">
        <v>371</v>
      </c>
      <c r="G288" s="2">
        <v>112</v>
      </c>
      <c r="I288" s="1">
        <v>6102.9</v>
      </c>
    </row>
    <row r="289" spans="1:9" hidden="1" x14ac:dyDescent="0.25">
      <c r="A289" s="2" t="s">
        <v>1790</v>
      </c>
      <c r="B289" s="139" t="str">
        <f t="shared" si="4"/>
        <v>IBldGtm_topPC50:505201.009</v>
      </c>
      <c r="C289" t="s">
        <v>382</v>
      </c>
      <c r="D289" s="1">
        <v>5201.009</v>
      </c>
      <c r="E289">
        <v>0.50505</v>
      </c>
      <c r="F289" t="s">
        <v>352</v>
      </c>
      <c r="G289" s="2">
        <v>113</v>
      </c>
      <c r="I289" s="1">
        <v>6109.9089999999997</v>
      </c>
    </row>
    <row r="290" spans="1:9" hidden="1" x14ac:dyDescent="0.25">
      <c r="A290" s="2" t="s">
        <v>1790</v>
      </c>
      <c r="B290" s="139" t="str">
        <f t="shared" si="4"/>
        <v>IBldGtm_topPC50:505503.201</v>
      </c>
      <c r="C290" t="s">
        <v>382</v>
      </c>
      <c r="D290" s="1">
        <v>5503.201</v>
      </c>
      <c r="E290">
        <v>0.50505</v>
      </c>
      <c r="F290" t="s">
        <v>377</v>
      </c>
      <c r="G290" s="2">
        <v>113</v>
      </c>
      <c r="I290" s="1">
        <v>6109.9089999999997</v>
      </c>
    </row>
    <row r="291" spans="1:9" hidden="1" x14ac:dyDescent="0.25">
      <c r="A291" s="2" t="s">
        <v>1790</v>
      </c>
      <c r="B291" s="139" t="str">
        <f t="shared" si="4"/>
        <v>IBldGtm_topPC50:505402.33</v>
      </c>
      <c r="C291" t="s">
        <v>382</v>
      </c>
      <c r="D291" s="1">
        <v>5402.33</v>
      </c>
      <c r="E291">
        <v>0.50505</v>
      </c>
      <c r="F291" t="s">
        <v>378</v>
      </c>
      <c r="G291" s="2">
        <v>113</v>
      </c>
      <c r="I291" s="1">
        <v>6109.9089999999997</v>
      </c>
    </row>
    <row r="292" spans="1:9" hidden="1" x14ac:dyDescent="0.25">
      <c r="A292" s="2" t="s">
        <v>1790</v>
      </c>
      <c r="B292" s="139" t="str">
        <f t="shared" si="4"/>
        <v>IBldGtm_top5210.49</v>
      </c>
      <c r="C292" t="s">
        <v>135</v>
      </c>
      <c r="D292" s="1">
        <v>5210.49</v>
      </c>
      <c r="E292">
        <v>1.0101</v>
      </c>
      <c r="F292" t="s">
        <v>368</v>
      </c>
      <c r="G292" s="2">
        <v>113</v>
      </c>
      <c r="I292" s="1">
        <v>6109.9089999999997</v>
      </c>
    </row>
    <row r="293" spans="1:9" hidden="1" x14ac:dyDescent="0.25">
      <c r="A293" s="2" t="s">
        <v>1790</v>
      </c>
      <c r="B293" s="139" t="str">
        <f t="shared" si="4"/>
        <v>IBldGtm_top5407.52</v>
      </c>
      <c r="C293" t="s">
        <v>135</v>
      </c>
      <c r="D293" s="1">
        <v>5407.52</v>
      </c>
      <c r="E293">
        <v>1.0101</v>
      </c>
      <c r="F293" t="s">
        <v>368</v>
      </c>
      <c r="G293" s="2">
        <v>113</v>
      </c>
      <c r="I293" s="1">
        <v>6109.9089999999997</v>
      </c>
    </row>
    <row r="294" spans="1:9" hidden="1" x14ac:dyDescent="0.25">
      <c r="A294" s="2" t="s">
        <v>1790</v>
      </c>
      <c r="B294" s="139" t="str">
        <f t="shared" si="4"/>
        <v>IBldGtm_top5210.39</v>
      </c>
      <c r="C294" t="s">
        <v>135</v>
      </c>
      <c r="D294" s="1">
        <v>5210.3900000000003</v>
      </c>
      <c r="E294">
        <v>1.0101</v>
      </c>
      <c r="F294" t="s">
        <v>368</v>
      </c>
      <c r="G294" s="2">
        <v>113</v>
      </c>
      <c r="I294" s="1">
        <v>6109.9089999999997</v>
      </c>
    </row>
    <row r="295" spans="1:9" hidden="1" x14ac:dyDescent="0.25">
      <c r="A295" s="2" t="s">
        <v>1790</v>
      </c>
      <c r="B295" s="139" t="str">
        <f t="shared" si="4"/>
        <v>IBldGtm_top5509.21</v>
      </c>
      <c r="C295" t="s">
        <v>135</v>
      </c>
      <c r="D295" s="1">
        <v>5509.21</v>
      </c>
      <c r="E295">
        <v>1.0101</v>
      </c>
      <c r="F295" t="s">
        <v>369</v>
      </c>
      <c r="G295" s="2">
        <v>113</v>
      </c>
      <c r="I295" s="1">
        <v>6109.9089999999997</v>
      </c>
    </row>
    <row r="296" spans="1:9" hidden="1" x14ac:dyDescent="0.25">
      <c r="A296" s="2" t="s">
        <v>1790</v>
      </c>
      <c r="B296" s="139" t="str">
        <f t="shared" si="4"/>
        <v>IBldGtm_top5206.24</v>
      </c>
      <c r="C296" t="s">
        <v>135</v>
      </c>
      <c r="D296" s="1">
        <v>5206.24</v>
      </c>
      <c r="E296">
        <v>1.0101</v>
      </c>
      <c r="F296" t="s">
        <v>369</v>
      </c>
      <c r="G296" s="2">
        <v>113</v>
      </c>
      <c r="I296" s="1">
        <v>6109.9089999999997</v>
      </c>
    </row>
    <row r="297" spans="1:9" hidden="1" x14ac:dyDescent="0.25">
      <c r="A297" s="2" t="s">
        <v>1790</v>
      </c>
      <c r="B297" s="139" t="str">
        <f t="shared" si="4"/>
        <v>IBldGtm_top5206.25</v>
      </c>
      <c r="C297" t="s">
        <v>135</v>
      </c>
      <c r="D297" s="1">
        <v>5206.25</v>
      </c>
      <c r="E297">
        <v>1.0101</v>
      </c>
      <c r="F297" t="s">
        <v>369</v>
      </c>
      <c r="G297" s="2">
        <v>113</v>
      </c>
      <c r="I297" s="1">
        <v>6109.9089999999997</v>
      </c>
    </row>
    <row r="298" spans="1:9" hidden="1" x14ac:dyDescent="0.25">
      <c r="A298" s="2" t="s">
        <v>1790</v>
      </c>
      <c r="B298" s="139" t="str">
        <f t="shared" si="4"/>
        <v>IBldGtm_top2847</v>
      </c>
      <c r="C298" t="s">
        <v>135</v>
      </c>
      <c r="D298" s="1">
        <v>2847</v>
      </c>
      <c r="E298">
        <v>0.03</v>
      </c>
      <c r="F298" t="s">
        <v>354</v>
      </c>
      <c r="G298" s="2">
        <v>113</v>
      </c>
      <c r="I298" s="1">
        <v>6109.9089999999997</v>
      </c>
    </row>
    <row r="299" spans="1:9" hidden="1" x14ac:dyDescent="0.25">
      <c r="A299" s="2" t="s">
        <v>1790</v>
      </c>
      <c r="B299" s="139" t="str">
        <f t="shared" si="4"/>
        <v>IBldGtm_top2513.1</v>
      </c>
      <c r="C299" t="s">
        <v>135</v>
      </c>
      <c r="D299" s="1">
        <v>2513.1</v>
      </c>
      <c r="E299">
        <v>0.04</v>
      </c>
      <c r="F299" t="s">
        <v>355</v>
      </c>
      <c r="G299" s="2">
        <v>113</v>
      </c>
      <c r="I299" s="1">
        <v>6109.9089999999997</v>
      </c>
    </row>
    <row r="300" spans="1:9" hidden="1" x14ac:dyDescent="0.25">
      <c r="A300" s="2" t="s">
        <v>1790</v>
      </c>
      <c r="B300" s="139" t="str">
        <f t="shared" si="4"/>
        <v>IBldGtm_top3905.3</v>
      </c>
      <c r="C300" t="s">
        <v>135</v>
      </c>
      <c r="D300" s="1">
        <v>3905.3</v>
      </c>
      <c r="E300">
        <v>0.04</v>
      </c>
      <c r="F300" t="s">
        <v>356</v>
      </c>
      <c r="G300" s="2">
        <v>113</v>
      </c>
      <c r="I300" s="1">
        <v>6109.9089999999997</v>
      </c>
    </row>
    <row r="301" spans="1:9" hidden="1" x14ac:dyDescent="0.25">
      <c r="A301" s="2" t="s">
        <v>1790</v>
      </c>
      <c r="B301" s="139" t="str">
        <f t="shared" si="4"/>
        <v>IBldGtm_top1108.19</v>
      </c>
      <c r="C301" t="s">
        <v>135</v>
      </c>
      <c r="D301" s="1">
        <v>1108.19</v>
      </c>
      <c r="E301">
        <v>0.04</v>
      </c>
      <c r="F301" t="s">
        <v>357</v>
      </c>
      <c r="G301" s="2">
        <v>113</v>
      </c>
      <c r="I301" s="1">
        <v>6109.9089999999997</v>
      </c>
    </row>
    <row r="302" spans="1:9" hidden="1" x14ac:dyDescent="0.25">
      <c r="A302" s="2" t="s">
        <v>1790</v>
      </c>
      <c r="B302" s="139" t="str">
        <f t="shared" si="4"/>
        <v>IBldGtm_top3707.1</v>
      </c>
      <c r="C302" t="s">
        <v>135</v>
      </c>
      <c r="D302" s="1">
        <v>3707.1</v>
      </c>
      <c r="E302">
        <v>0.04</v>
      </c>
      <c r="F302" t="s">
        <v>359</v>
      </c>
      <c r="G302" s="2">
        <v>113</v>
      </c>
      <c r="I302" s="1">
        <v>6109.9089999999997</v>
      </c>
    </row>
    <row r="303" spans="1:9" hidden="1" x14ac:dyDescent="0.25">
      <c r="A303" s="2" t="s">
        <v>1790</v>
      </c>
      <c r="B303" s="139" t="str">
        <f t="shared" si="4"/>
        <v>IBldGtm_top3402.31</v>
      </c>
      <c r="C303" t="s">
        <v>135</v>
      </c>
      <c r="D303" s="1">
        <v>3402.31</v>
      </c>
      <c r="E303">
        <v>0.04</v>
      </c>
      <c r="F303" t="s">
        <v>360</v>
      </c>
      <c r="G303" s="2">
        <v>113</v>
      </c>
      <c r="I303" s="1">
        <v>6109.9089999999997</v>
      </c>
    </row>
    <row r="304" spans="1:9" hidden="1" x14ac:dyDescent="0.25">
      <c r="A304" s="2" t="s">
        <v>1790</v>
      </c>
      <c r="B304" s="139" t="str">
        <f t="shared" si="4"/>
        <v>IBldGtm_top3402.39</v>
      </c>
      <c r="C304" t="s">
        <v>135</v>
      </c>
      <c r="D304" s="1">
        <v>3402.39</v>
      </c>
      <c r="E304">
        <v>0.04</v>
      </c>
      <c r="F304" t="s">
        <v>361</v>
      </c>
      <c r="G304" s="2">
        <v>113</v>
      </c>
      <c r="I304" s="1">
        <v>6109.9089999999997</v>
      </c>
    </row>
    <row r="305" spans="1:9" hidden="1" x14ac:dyDescent="0.25">
      <c r="A305" s="2" t="s">
        <v>1790</v>
      </c>
      <c r="B305" s="139" t="str">
        <f t="shared" si="4"/>
        <v>IBldGtm_top3402.42</v>
      </c>
      <c r="C305" t="s">
        <v>135</v>
      </c>
      <c r="D305" s="1">
        <v>3402.42</v>
      </c>
      <c r="E305">
        <v>0.04</v>
      </c>
      <c r="F305" t="s">
        <v>362</v>
      </c>
      <c r="G305" s="2">
        <v>113</v>
      </c>
      <c r="I305" s="1">
        <v>6109.9089999999997</v>
      </c>
    </row>
    <row r="306" spans="1:9" hidden="1" x14ac:dyDescent="0.25">
      <c r="A306" s="2" t="s">
        <v>1790</v>
      </c>
      <c r="B306" s="139" t="str">
        <f t="shared" si="4"/>
        <v>IBldGtm_top3402.419</v>
      </c>
      <c r="C306" t="s">
        <v>135</v>
      </c>
      <c r="D306" s="1">
        <v>3402.4189999999999</v>
      </c>
      <c r="E306">
        <v>0.04</v>
      </c>
      <c r="F306" t="s">
        <v>373</v>
      </c>
      <c r="G306" s="2">
        <v>113</v>
      </c>
      <c r="I306" s="1">
        <v>6109.9089999999997</v>
      </c>
    </row>
    <row r="307" spans="1:9" hidden="1" x14ac:dyDescent="0.25">
      <c r="A307" s="2" t="s">
        <v>1790</v>
      </c>
      <c r="B307" s="139" t="str">
        <f t="shared" si="4"/>
        <v>IBldGtm_top3402.499</v>
      </c>
      <c r="C307" t="s">
        <v>135</v>
      </c>
      <c r="D307" s="1">
        <v>3402.4989999999998</v>
      </c>
      <c r="E307">
        <v>0.04</v>
      </c>
      <c r="F307" t="s">
        <v>374</v>
      </c>
      <c r="G307" s="2">
        <v>113</v>
      </c>
      <c r="I307" s="1">
        <v>6109.9089999999997</v>
      </c>
    </row>
    <row r="308" spans="1:9" hidden="1" x14ac:dyDescent="0.25">
      <c r="A308" s="2" t="s">
        <v>1790</v>
      </c>
      <c r="B308" s="139" t="str">
        <f t="shared" si="4"/>
        <v>IBldGtm_top3204.111</v>
      </c>
      <c r="C308" t="s">
        <v>135</v>
      </c>
      <c r="D308" s="1">
        <v>3204.1109999999999</v>
      </c>
      <c r="E308">
        <v>7.0000000000000007E-2</v>
      </c>
      <c r="F308" t="s">
        <v>365</v>
      </c>
      <c r="G308" s="2">
        <v>113</v>
      </c>
      <c r="I308" s="1">
        <v>6109.9089999999997</v>
      </c>
    </row>
    <row r="309" spans="1:9" hidden="1" x14ac:dyDescent="0.25">
      <c r="A309" s="2" t="s">
        <v>1790</v>
      </c>
      <c r="B309" s="139" t="str">
        <f t="shared" si="4"/>
        <v>IBldGtm_top3204.112</v>
      </c>
      <c r="C309" t="s">
        <v>135</v>
      </c>
      <c r="D309" s="1">
        <v>3204.1120000000001</v>
      </c>
      <c r="E309">
        <v>7.0000000000000007E-2</v>
      </c>
      <c r="F309" t="s">
        <v>365</v>
      </c>
      <c r="G309" s="2">
        <v>113</v>
      </c>
      <c r="I309" s="1">
        <v>6109.9089999999997</v>
      </c>
    </row>
    <row r="310" spans="1:9" hidden="1" x14ac:dyDescent="0.25">
      <c r="A310" s="2" t="s">
        <v>1790</v>
      </c>
      <c r="B310" s="139" t="str">
        <f t="shared" si="4"/>
        <v>IBldGtm_top3204.119</v>
      </c>
      <c r="C310" t="s">
        <v>135</v>
      </c>
      <c r="D310" s="1">
        <v>3204.1190000000001</v>
      </c>
      <c r="E310">
        <v>7.0000000000000007E-2</v>
      </c>
      <c r="F310" t="s">
        <v>365</v>
      </c>
      <c r="G310" s="2">
        <v>113</v>
      </c>
      <c r="I310" s="1">
        <v>6109.9089999999997</v>
      </c>
    </row>
    <row r="311" spans="1:9" hidden="1" x14ac:dyDescent="0.25">
      <c r="A311" s="2" t="s">
        <v>1790</v>
      </c>
      <c r="B311" s="139" t="str">
        <f t="shared" si="4"/>
        <v>IBldGtm_top5807.9</v>
      </c>
      <c r="C311" t="s">
        <v>135</v>
      </c>
      <c r="D311" s="1">
        <v>5807.9</v>
      </c>
      <c r="E311">
        <v>0.1</v>
      </c>
      <c r="F311" t="s">
        <v>366</v>
      </c>
      <c r="G311" s="2">
        <v>113</v>
      </c>
      <c r="I311" s="1">
        <v>6109.9089999999997</v>
      </c>
    </row>
    <row r="312" spans="1:9" hidden="1" x14ac:dyDescent="0.25">
      <c r="A312" s="2" t="s">
        <v>1790</v>
      </c>
      <c r="B312" s="139" t="str">
        <f t="shared" si="4"/>
        <v>IBldGtm_top5401.209</v>
      </c>
      <c r="C312" t="s">
        <v>135</v>
      </c>
      <c r="D312" s="1">
        <v>5401.2089999999998</v>
      </c>
      <c r="E312">
        <v>0.2</v>
      </c>
      <c r="F312" t="s">
        <v>349</v>
      </c>
      <c r="G312" s="2">
        <v>113</v>
      </c>
      <c r="I312" s="1">
        <v>6109.9089999999997</v>
      </c>
    </row>
    <row r="313" spans="1:9" hidden="1" x14ac:dyDescent="0.25">
      <c r="A313" s="2" t="s">
        <v>1790</v>
      </c>
      <c r="B313" s="139" t="str">
        <f t="shared" si="4"/>
        <v>IBldGtm_top2701.12</v>
      </c>
      <c r="C313" t="s">
        <v>135</v>
      </c>
      <c r="D313" s="1">
        <v>2701.12</v>
      </c>
      <c r="E313">
        <v>0.8</v>
      </c>
      <c r="F313" t="s">
        <v>371</v>
      </c>
      <c r="G313" s="2">
        <v>113</v>
      </c>
      <c r="I313" s="1">
        <v>6109.9089999999997</v>
      </c>
    </row>
    <row r="314" spans="1:9" hidden="1" x14ac:dyDescent="0.25">
      <c r="A314" s="2" t="s">
        <v>1790</v>
      </c>
      <c r="B314" s="139" t="str">
        <f t="shared" si="4"/>
        <v>IPolGtm5402.33</v>
      </c>
      <c r="C314" t="s">
        <v>105</v>
      </c>
      <c r="D314" s="1">
        <v>5402.33</v>
      </c>
      <c r="E314">
        <v>1.0101</v>
      </c>
      <c r="F314" t="s">
        <v>383</v>
      </c>
      <c r="G314" s="2">
        <v>114</v>
      </c>
      <c r="I314" s="1">
        <v>6101.3</v>
      </c>
    </row>
    <row r="315" spans="1:9" hidden="1" x14ac:dyDescent="0.25">
      <c r="A315" s="2" t="s">
        <v>1790</v>
      </c>
      <c r="B315" s="139" t="str">
        <f t="shared" si="4"/>
        <v>IPolGtm5407.51</v>
      </c>
      <c r="C315" t="s">
        <v>105</v>
      </c>
      <c r="D315" s="1">
        <v>5407.51</v>
      </c>
      <c r="E315">
        <v>1.0101</v>
      </c>
      <c r="F315" t="s">
        <v>384</v>
      </c>
      <c r="G315" s="2">
        <v>114</v>
      </c>
      <c r="I315" s="1">
        <v>6101.3</v>
      </c>
    </row>
    <row r="316" spans="1:9" hidden="1" x14ac:dyDescent="0.25">
      <c r="A316" s="2" t="s">
        <v>1790</v>
      </c>
      <c r="B316" s="139" t="str">
        <f t="shared" si="4"/>
        <v>IPolGtm5407.52</v>
      </c>
      <c r="C316" t="s">
        <v>105</v>
      </c>
      <c r="D316" s="1">
        <v>5407.52</v>
      </c>
      <c r="E316">
        <v>1.0101</v>
      </c>
      <c r="F316" t="s">
        <v>384</v>
      </c>
      <c r="G316" s="2">
        <v>114</v>
      </c>
      <c r="I316" s="1">
        <v>6101.3</v>
      </c>
    </row>
    <row r="317" spans="1:9" hidden="1" x14ac:dyDescent="0.25">
      <c r="A317" s="2" t="s">
        <v>1790</v>
      </c>
      <c r="B317" s="139" t="str">
        <f t="shared" si="4"/>
        <v>IPolGtm2847</v>
      </c>
      <c r="C317" t="s">
        <v>105</v>
      </c>
      <c r="D317" s="1">
        <v>2847</v>
      </c>
      <c r="E317">
        <v>0.03</v>
      </c>
      <c r="F317" t="s">
        <v>354</v>
      </c>
      <c r="G317" s="2">
        <v>114</v>
      </c>
      <c r="I317" s="1">
        <v>6101.3</v>
      </c>
    </row>
    <row r="318" spans="1:9" hidden="1" x14ac:dyDescent="0.25">
      <c r="A318" s="2" t="s">
        <v>1790</v>
      </c>
      <c r="B318" s="139" t="str">
        <f t="shared" si="4"/>
        <v>IPolGtm3905.3</v>
      </c>
      <c r="C318" t="s">
        <v>105</v>
      </c>
      <c r="D318" s="1">
        <v>3905.3</v>
      </c>
      <c r="E318">
        <v>0.04</v>
      </c>
      <c r="F318" t="s">
        <v>356</v>
      </c>
      <c r="G318" s="2">
        <v>114</v>
      </c>
      <c r="I318" s="1">
        <v>6101.3</v>
      </c>
    </row>
    <row r="319" spans="1:9" hidden="1" x14ac:dyDescent="0.25">
      <c r="A319" s="2" t="s">
        <v>1790</v>
      </c>
      <c r="B319" s="139" t="str">
        <f t="shared" si="4"/>
        <v>IPolGtm2513.1</v>
      </c>
      <c r="C319" t="s">
        <v>105</v>
      </c>
      <c r="D319" s="1">
        <v>2513.1</v>
      </c>
      <c r="E319">
        <v>0.04</v>
      </c>
      <c r="F319" t="s">
        <v>355</v>
      </c>
      <c r="G319" s="2">
        <v>114</v>
      </c>
      <c r="I319" s="1">
        <v>6101.3</v>
      </c>
    </row>
    <row r="320" spans="1:9" hidden="1" x14ac:dyDescent="0.25">
      <c r="A320" s="2" t="s">
        <v>1790</v>
      </c>
      <c r="B320" s="139" t="str">
        <f t="shared" si="4"/>
        <v>IPolGtm1108.19</v>
      </c>
      <c r="C320" t="s">
        <v>105</v>
      </c>
      <c r="D320" s="1">
        <v>1108.19</v>
      </c>
      <c r="E320">
        <v>0.04</v>
      </c>
      <c r="F320" t="s">
        <v>357</v>
      </c>
      <c r="G320" s="2">
        <v>114</v>
      </c>
      <c r="I320" s="1">
        <v>6101.3</v>
      </c>
    </row>
    <row r="321" spans="1:9" hidden="1" x14ac:dyDescent="0.25">
      <c r="A321" s="2" t="s">
        <v>1790</v>
      </c>
      <c r="B321" s="139" t="str">
        <f t="shared" si="4"/>
        <v>IPolGtm2915.11</v>
      </c>
      <c r="C321" t="s">
        <v>105</v>
      </c>
      <c r="D321" s="1">
        <v>2915.11</v>
      </c>
      <c r="E321">
        <v>0.04</v>
      </c>
      <c r="F321" t="s">
        <v>372</v>
      </c>
      <c r="G321" s="2">
        <v>114</v>
      </c>
      <c r="I321" s="1">
        <v>6101.3</v>
      </c>
    </row>
    <row r="322" spans="1:9" hidden="1" x14ac:dyDescent="0.25">
      <c r="A322" s="2" t="s">
        <v>1790</v>
      </c>
      <c r="B322" s="139" t="str">
        <f t="shared" si="4"/>
        <v>IPolGtm3507.9</v>
      </c>
      <c r="C322" t="s">
        <v>105</v>
      </c>
      <c r="D322" s="1">
        <v>3507.9</v>
      </c>
      <c r="E322">
        <v>0.04</v>
      </c>
      <c r="F322" t="s">
        <v>385</v>
      </c>
      <c r="G322" s="2">
        <v>114</v>
      </c>
      <c r="I322" s="1">
        <v>6101.3</v>
      </c>
    </row>
    <row r="323" spans="1:9" hidden="1" x14ac:dyDescent="0.25">
      <c r="A323" s="2" t="s">
        <v>1790</v>
      </c>
      <c r="B323" s="139" t="str">
        <f t="shared" si="4"/>
        <v>IPolGtm3707.1</v>
      </c>
      <c r="C323" t="s">
        <v>105</v>
      </c>
      <c r="D323" s="1">
        <v>3707.1</v>
      </c>
      <c r="E323">
        <v>0.04</v>
      </c>
      <c r="F323" t="s">
        <v>359</v>
      </c>
      <c r="G323" s="2">
        <v>114</v>
      </c>
      <c r="I323" s="1">
        <v>6101.3</v>
      </c>
    </row>
    <row r="324" spans="1:9" hidden="1" x14ac:dyDescent="0.25">
      <c r="A324" s="2" t="s">
        <v>1790</v>
      </c>
      <c r="B324" s="139" t="str">
        <f t="shared" ref="B324:B387" si="5">A324&amp;C324&amp;D324</f>
        <v>IPolGtm3402.31</v>
      </c>
      <c r="C324" t="s">
        <v>105</v>
      </c>
      <c r="D324" s="1">
        <v>3402.31</v>
      </c>
      <c r="E324">
        <v>0.04</v>
      </c>
      <c r="F324" t="s">
        <v>360</v>
      </c>
      <c r="G324" s="2">
        <v>114</v>
      </c>
      <c r="I324" s="1">
        <v>6101.3</v>
      </c>
    </row>
    <row r="325" spans="1:9" hidden="1" x14ac:dyDescent="0.25">
      <c r="A325" s="2" t="s">
        <v>1790</v>
      </c>
      <c r="B325" s="139" t="str">
        <f t="shared" si="5"/>
        <v>IPolGtm3402.39</v>
      </c>
      <c r="C325" t="s">
        <v>105</v>
      </c>
      <c r="D325" s="1">
        <v>3402.39</v>
      </c>
      <c r="E325">
        <v>0.04</v>
      </c>
      <c r="F325" t="s">
        <v>361</v>
      </c>
      <c r="G325" s="2">
        <v>114</v>
      </c>
      <c r="I325" s="1">
        <v>6101.3</v>
      </c>
    </row>
    <row r="326" spans="1:9" hidden="1" x14ac:dyDescent="0.25">
      <c r="A326" s="2" t="s">
        <v>1790</v>
      </c>
      <c r="B326" s="139" t="str">
        <f t="shared" si="5"/>
        <v>IPolGtm3402.42</v>
      </c>
      <c r="C326" t="s">
        <v>105</v>
      </c>
      <c r="D326" s="1">
        <v>3402.42</v>
      </c>
      <c r="E326">
        <v>0.04</v>
      </c>
      <c r="F326" t="s">
        <v>362</v>
      </c>
      <c r="G326" s="2">
        <v>114</v>
      </c>
      <c r="I326" s="1">
        <v>6101.3</v>
      </c>
    </row>
    <row r="327" spans="1:9" hidden="1" x14ac:dyDescent="0.25">
      <c r="A327" s="2" t="s">
        <v>1790</v>
      </c>
      <c r="B327" s="139" t="str">
        <f t="shared" si="5"/>
        <v>IPolGtm3402.419</v>
      </c>
      <c r="C327" t="s">
        <v>105</v>
      </c>
      <c r="D327" s="1">
        <v>3402.4189999999999</v>
      </c>
      <c r="E327">
        <v>0.04</v>
      </c>
      <c r="F327" t="s">
        <v>363</v>
      </c>
      <c r="G327" s="2">
        <v>114</v>
      </c>
      <c r="I327" s="1">
        <v>6101.3</v>
      </c>
    </row>
    <row r="328" spans="1:9" hidden="1" x14ac:dyDescent="0.25">
      <c r="A328" s="2" t="s">
        <v>1790</v>
      </c>
      <c r="B328" s="139" t="str">
        <f t="shared" si="5"/>
        <v>IPolGtm3402.499</v>
      </c>
      <c r="C328" t="s">
        <v>105</v>
      </c>
      <c r="D328" s="1">
        <v>3402.4989999999998</v>
      </c>
      <c r="E328">
        <v>0.04</v>
      </c>
      <c r="F328" t="s">
        <v>364</v>
      </c>
      <c r="G328" s="2">
        <v>114</v>
      </c>
      <c r="I328" s="1">
        <v>6101.3</v>
      </c>
    </row>
    <row r="329" spans="1:9" hidden="1" x14ac:dyDescent="0.25">
      <c r="A329" s="2" t="s">
        <v>1790</v>
      </c>
      <c r="B329" s="139" t="str">
        <f t="shared" si="5"/>
        <v>IPolGtm3204.111</v>
      </c>
      <c r="C329" t="s">
        <v>105</v>
      </c>
      <c r="D329" s="1">
        <v>3204.1109999999999</v>
      </c>
      <c r="E329">
        <v>7.0000000000000007E-2</v>
      </c>
      <c r="F329" t="s">
        <v>365</v>
      </c>
      <c r="G329" s="2">
        <v>114</v>
      </c>
      <c r="I329" s="1">
        <v>6101.3</v>
      </c>
    </row>
    <row r="330" spans="1:9" hidden="1" x14ac:dyDescent="0.25">
      <c r="A330" s="2" t="s">
        <v>1790</v>
      </c>
      <c r="B330" s="139" t="str">
        <f t="shared" si="5"/>
        <v>IPolGtm3204.112</v>
      </c>
      <c r="C330" t="s">
        <v>105</v>
      </c>
      <c r="D330" s="1">
        <v>3204.1120000000001</v>
      </c>
      <c r="E330">
        <v>7.0000000000000007E-2</v>
      </c>
      <c r="F330" t="s">
        <v>365</v>
      </c>
      <c r="G330" s="2">
        <v>114</v>
      </c>
      <c r="I330" s="1">
        <v>6101.3</v>
      </c>
    </row>
    <row r="331" spans="1:9" hidden="1" x14ac:dyDescent="0.25">
      <c r="A331" s="2" t="s">
        <v>1790</v>
      </c>
      <c r="B331" s="139" t="str">
        <f t="shared" si="5"/>
        <v>IPolGtm3204.119</v>
      </c>
      <c r="C331" t="s">
        <v>105</v>
      </c>
      <c r="D331" s="1">
        <v>3204.1190000000001</v>
      </c>
      <c r="E331">
        <v>7.0000000000000007E-2</v>
      </c>
      <c r="F331" t="s">
        <v>365</v>
      </c>
      <c r="G331" s="2">
        <v>114</v>
      </c>
      <c r="I331" s="1">
        <v>6101.3</v>
      </c>
    </row>
    <row r="332" spans="1:9" hidden="1" x14ac:dyDescent="0.25">
      <c r="A332" s="2" t="s">
        <v>1790</v>
      </c>
      <c r="B332" s="139" t="str">
        <f t="shared" si="5"/>
        <v>IPolGtm5807.9</v>
      </c>
      <c r="C332" t="s">
        <v>105</v>
      </c>
      <c r="D332" s="1">
        <v>5807.9</v>
      </c>
      <c r="E332">
        <v>0.1</v>
      </c>
      <c r="F332" t="s">
        <v>366</v>
      </c>
      <c r="G332" s="2">
        <v>114</v>
      </c>
      <c r="I332" s="1">
        <v>6101.3</v>
      </c>
    </row>
    <row r="333" spans="1:9" hidden="1" x14ac:dyDescent="0.25">
      <c r="A333" s="2" t="s">
        <v>1790</v>
      </c>
      <c r="B333" s="139" t="str">
        <f t="shared" si="5"/>
        <v>IPolGtm5401.209</v>
      </c>
      <c r="C333" t="s">
        <v>105</v>
      </c>
      <c r="D333" s="1">
        <v>5401.2089999999998</v>
      </c>
      <c r="E333">
        <v>0.2</v>
      </c>
      <c r="F333" t="s">
        <v>349</v>
      </c>
      <c r="G333" s="2">
        <v>114</v>
      </c>
      <c r="I333" s="1">
        <v>6101.3</v>
      </c>
    </row>
    <row r="334" spans="1:9" hidden="1" x14ac:dyDescent="0.25">
      <c r="A334" s="2" t="s">
        <v>1790</v>
      </c>
      <c r="B334" s="139" t="str">
        <f t="shared" si="5"/>
        <v>IPolGtm2701.12</v>
      </c>
      <c r="C334" t="s">
        <v>105</v>
      </c>
      <c r="D334" s="1">
        <v>2701.12</v>
      </c>
      <c r="E334">
        <v>0.8</v>
      </c>
      <c r="F334" t="s">
        <v>371</v>
      </c>
      <c r="G334" s="2">
        <v>114</v>
      </c>
      <c r="I334" s="1">
        <v>6101.3</v>
      </c>
    </row>
    <row r="335" spans="1:9" hidden="1" x14ac:dyDescent="0.25">
      <c r="A335" s="2" t="s">
        <v>1790</v>
      </c>
      <c r="B335" s="139" t="str">
        <f t="shared" si="5"/>
        <v>ICur_Ctn5205.11</v>
      </c>
      <c r="C335" t="s">
        <v>79</v>
      </c>
      <c r="D335" s="1">
        <v>5205.1099999999997</v>
      </c>
      <c r="E335">
        <v>1.0101</v>
      </c>
      <c r="F335" t="s">
        <v>386</v>
      </c>
      <c r="G335" s="2">
        <v>115</v>
      </c>
      <c r="I335" s="1">
        <v>6303.9110000000001</v>
      </c>
    </row>
    <row r="336" spans="1:9" hidden="1" x14ac:dyDescent="0.25">
      <c r="A336" s="2" t="s">
        <v>1790</v>
      </c>
      <c r="B336" s="139" t="str">
        <f t="shared" si="5"/>
        <v>ICur_Ctn5205.12</v>
      </c>
      <c r="C336" t="s">
        <v>79</v>
      </c>
      <c r="D336" s="1">
        <v>5205.12</v>
      </c>
      <c r="E336">
        <v>1.0101</v>
      </c>
      <c r="F336" t="s">
        <v>386</v>
      </c>
      <c r="G336" s="2">
        <v>115</v>
      </c>
      <c r="I336" s="1">
        <v>6303.9110000000001</v>
      </c>
    </row>
    <row r="337" spans="1:9" hidden="1" x14ac:dyDescent="0.25">
      <c r="A337" s="2" t="s">
        <v>1790</v>
      </c>
      <c r="B337" s="139" t="str">
        <f t="shared" si="5"/>
        <v>ICur_Ctn5205.13</v>
      </c>
      <c r="C337" t="s">
        <v>79</v>
      </c>
      <c r="D337" s="1">
        <v>5205.13</v>
      </c>
      <c r="E337">
        <v>1.0101</v>
      </c>
      <c r="F337" t="s">
        <v>386</v>
      </c>
      <c r="G337" s="2">
        <v>115</v>
      </c>
      <c r="I337" s="1">
        <v>6303.9110000000001</v>
      </c>
    </row>
    <row r="338" spans="1:9" hidden="1" x14ac:dyDescent="0.25">
      <c r="A338" s="2" t="s">
        <v>1790</v>
      </c>
      <c r="B338" s="139" t="str">
        <f t="shared" si="5"/>
        <v>ICur_Ctn5205.24</v>
      </c>
      <c r="C338" t="s">
        <v>79</v>
      </c>
      <c r="D338" s="1">
        <v>5205.24</v>
      </c>
      <c r="E338">
        <v>1.0101</v>
      </c>
      <c r="F338" t="s">
        <v>351</v>
      </c>
      <c r="G338" s="2">
        <v>115</v>
      </c>
      <c r="I338" s="1">
        <v>6303.9110000000001</v>
      </c>
    </row>
    <row r="339" spans="1:9" hidden="1" x14ac:dyDescent="0.25">
      <c r="A339" s="2" t="s">
        <v>1790</v>
      </c>
      <c r="B339" s="139" t="str">
        <f t="shared" si="5"/>
        <v>ICur_Ctn5205.27</v>
      </c>
      <c r="C339" t="s">
        <v>79</v>
      </c>
      <c r="D339" s="1">
        <v>5205.2700000000004</v>
      </c>
      <c r="E339">
        <v>1.0101</v>
      </c>
      <c r="F339" t="s">
        <v>351</v>
      </c>
      <c r="G339" s="2">
        <v>115</v>
      </c>
      <c r="I339" s="1">
        <v>6303.9110000000001</v>
      </c>
    </row>
    <row r="340" spans="1:9" hidden="1" x14ac:dyDescent="0.25">
      <c r="A340" s="2" t="s">
        <v>1790</v>
      </c>
      <c r="B340" s="139" t="str">
        <f t="shared" si="5"/>
        <v>ICur_Ctn5208.19</v>
      </c>
      <c r="C340" t="s">
        <v>79</v>
      </c>
      <c r="D340" s="1">
        <v>5208.1899999999996</v>
      </c>
      <c r="E340">
        <v>1.0101</v>
      </c>
      <c r="F340" t="s">
        <v>387</v>
      </c>
      <c r="G340" s="2">
        <v>115</v>
      </c>
      <c r="I340" s="1">
        <v>6303.9110000000001</v>
      </c>
    </row>
    <row r="341" spans="1:9" hidden="1" x14ac:dyDescent="0.25">
      <c r="A341" s="2" t="s">
        <v>1790</v>
      </c>
      <c r="B341" s="139" t="str">
        <f t="shared" si="5"/>
        <v>ICur_Ctn5201.009</v>
      </c>
      <c r="C341" t="s">
        <v>79</v>
      </c>
      <c r="D341" s="1">
        <v>5201.009</v>
      </c>
      <c r="E341">
        <v>1.0101</v>
      </c>
      <c r="F341" t="s">
        <v>388</v>
      </c>
      <c r="G341" s="2">
        <v>115</v>
      </c>
      <c r="I341" s="1">
        <v>6303.9110000000001</v>
      </c>
    </row>
    <row r="342" spans="1:9" hidden="1" x14ac:dyDescent="0.25">
      <c r="A342" s="2" t="s">
        <v>1790</v>
      </c>
      <c r="B342" s="139" t="str">
        <f t="shared" si="5"/>
        <v>ICur_Ctn2847</v>
      </c>
      <c r="C342" t="s">
        <v>79</v>
      </c>
      <c r="D342" s="1">
        <v>2847</v>
      </c>
      <c r="E342">
        <v>0.03</v>
      </c>
      <c r="F342" t="s">
        <v>354</v>
      </c>
      <c r="G342" s="2">
        <v>115</v>
      </c>
      <c r="I342" s="1">
        <v>6303.9110000000001</v>
      </c>
    </row>
    <row r="343" spans="1:9" hidden="1" x14ac:dyDescent="0.25">
      <c r="A343" s="2" t="s">
        <v>1790</v>
      </c>
      <c r="B343" s="139" t="str">
        <f t="shared" si="5"/>
        <v>ICur_Ctn3905.3</v>
      </c>
      <c r="C343" t="s">
        <v>79</v>
      </c>
      <c r="D343" s="1">
        <v>3905.3</v>
      </c>
      <c r="E343">
        <v>0.04</v>
      </c>
      <c r="F343" t="s">
        <v>356</v>
      </c>
      <c r="G343" s="2">
        <v>115</v>
      </c>
      <c r="I343" s="1">
        <v>6303.9110000000001</v>
      </c>
    </row>
    <row r="344" spans="1:9" hidden="1" x14ac:dyDescent="0.25">
      <c r="A344" s="2" t="s">
        <v>1790</v>
      </c>
      <c r="B344" s="139" t="str">
        <f t="shared" si="5"/>
        <v>ICur_Ctn1108.19</v>
      </c>
      <c r="C344" t="s">
        <v>79</v>
      </c>
      <c r="D344" s="1">
        <v>1108.19</v>
      </c>
      <c r="E344">
        <v>0.04</v>
      </c>
      <c r="F344" t="s">
        <v>357</v>
      </c>
      <c r="G344" s="2">
        <v>115</v>
      </c>
      <c r="I344" s="1">
        <v>6303.9110000000001</v>
      </c>
    </row>
    <row r="345" spans="1:9" hidden="1" x14ac:dyDescent="0.25">
      <c r="A345" s="2" t="s">
        <v>1790</v>
      </c>
      <c r="B345" s="139" t="str">
        <f t="shared" si="5"/>
        <v>ICur_Ctn2915.11</v>
      </c>
      <c r="C345" t="s">
        <v>79</v>
      </c>
      <c r="D345" s="1">
        <v>2915.11</v>
      </c>
      <c r="E345">
        <v>0.04</v>
      </c>
      <c r="F345" t="s">
        <v>372</v>
      </c>
      <c r="G345" s="2">
        <v>115</v>
      </c>
      <c r="I345" s="1">
        <v>6303.9110000000001</v>
      </c>
    </row>
    <row r="346" spans="1:9" hidden="1" x14ac:dyDescent="0.25">
      <c r="A346" s="2" t="s">
        <v>1790</v>
      </c>
      <c r="B346" s="139" t="str">
        <f t="shared" si="5"/>
        <v>ICur_Ctn3707.1</v>
      </c>
      <c r="C346" t="s">
        <v>79</v>
      </c>
      <c r="D346" s="1">
        <v>3707.1</v>
      </c>
      <c r="E346">
        <v>0.04</v>
      </c>
      <c r="F346" t="s">
        <v>359</v>
      </c>
      <c r="G346" s="2">
        <v>115</v>
      </c>
      <c r="I346" s="1">
        <v>6303.9110000000001</v>
      </c>
    </row>
    <row r="347" spans="1:9" hidden="1" x14ac:dyDescent="0.25">
      <c r="A347" s="2" t="s">
        <v>1790</v>
      </c>
      <c r="B347" s="139" t="str">
        <f t="shared" si="5"/>
        <v>ICur_Ctn3402.31</v>
      </c>
      <c r="C347" t="s">
        <v>79</v>
      </c>
      <c r="D347" s="1">
        <v>3402.31</v>
      </c>
      <c r="E347">
        <v>0.04</v>
      </c>
      <c r="F347" t="s">
        <v>360</v>
      </c>
      <c r="G347" s="2">
        <v>115</v>
      </c>
      <c r="I347" s="1">
        <v>6303.9110000000001</v>
      </c>
    </row>
    <row r="348" spans="1:9" hidden="1" x14ac:dyDescent="0.25">
      <c r="A348" s="2" t="s">
        <v>1790</v>
      </c>
      <c r="B348" s="139" t="str">
        <f t="shared" si="5"/>
        <v>ICur_Ctn3402.39</v>
      </c>
      <c r="C348" t="s">
        <v>79</v>
      </c>
      <c r="D348" s="1">
        <v>3402.39</v>
      </c>
      <c r="E348">
        <v>0.04</v>
      </c>
      <c r="F348" t="s">
        <v>361</v>
      </c>
      <c r="G348" s="2">
        <v>115</v>
      </c>
      <c r="I348" s="1">
        <v>6303.9110000000001</v>
      </c>
    </row>
    <row r="349" spans="1:9" hidden="1" x14ac:dyDescent="0.25">
      <c r="A349" s="2" t="s">
        <v>1790</v>
      </c>
      <c r="B349" s="139" t="str">
        <f t="shared" si="5"/>
        <v>ICur_Ctn3402.42</v>
      </c>
      <c r="C349" t="s">
        <v>79</v>
      </c>
      <c r="D349" s="1">
        <v>3402.42</v>
      </c>
      <c r="E349">
        <v>0.04</v>
      </c>
      <c r="F349" t="s">
        <v>362</v>
      </c>
      <c r="G349" s="2">
        <v>115</v>
      </c>
      <c r="I349" s="1">
        <v>6303.9110000000001</v>
      </c>
    </row>
    <row r="350" spans="1:9" hidden="1" x14ac:dyDescent="0.25">
      <c r="A350" s="2" t="s">
        <v>1790</v>
      </c>
      <c r="B350" s="139" t="str">
        <f t="shared" si="5"/>
        <v>ICur_Ctn3402.419</v>
      </c>
      <c r="C350" t="s">
        <v>79</v>
      </c>
      <c r="D350" s="1">
        <v>3402.4189999999999</v>
      </c>
      <c r="E350">
        <v>0.04</v>
      </c>
      <c r="F350" t="s">
        <v>373</v>
      </c>
      <c r="G350" s="2">
        <v>115</v>
      </c>
      <c r="I350" s="1">
        <v>6303.9110000000001</v>
      </c>
    </row>
    <row r="351" spans="1:9" hidden="1" x14ac:dyDescent="0.25">
      <c r="A351" s="2" t="s">
        <v>1790</v>
      </c>
      <c r="B351" s="139" t="str">
        <f t="shared" si="5"/>
        <v>ICur_Ctn3402.499</v>
      </c>
      <c r="C351" t="s">
        <v>79</v>
      </c>
      <c r="D351" s="1">
        <v>3402.4989999999998</v>
      </c>
      <c r="E351">
        <v>0.04</v>
      </c>
      <c r="F351" t="s">
        <v>374</v>
      </c>
      <c r="G351" s="2">
        <v>115</v>
      </c>
      <c r="I351" s="1">
        <v>6303.9110000000001</v>
      </c>
    </row>
    <row r="352" spans="1:9" hidden="1" x14ac:dyDescent="0.25">
      <c r="A352" s="2" t="s">
        <v>1790</v>
      </c>
      <c r="B352" s="139" t="str">
        <f t="shared" si="5"/>
        <v>ICur_Ctn3204.111</v>
      </c>
      <c r="C352" t="s">
        <v>79</v>
      </c>
      <c r="D352" s="1">
        <v>3204.1109999999999</v>
      </c>
      <c r="E352">
        <v>7.0000000000000007E-2</v>
      </c>
      <c r="F352" t="s">
        <v>365</v>
      </c>
      <c r="G352" s="2">
        <v>115</v>
      </c>
      <c r="I352" s="1">
        <v>6303.9110000000001</v>
      </c>
    </row>
    <row r="353" spans="1:9" hidden="1" x14ac:dyDescent="0.25">
      <c r="A353" s="2" t="s">
        <v>1790</v>
      </c>
      <c r="B353" s="139" t="str">
        <f t="shared" si="5"/>
        <v>ICur_Ctn3204.112</v>
      </c>
      <c r="C353" t="s">
        <v>79</v>
      </c>
      <c r="D353" s="1">
        <v>3204.1120000000001</v>
      </c>
      <c r="E353">
        <v>7.0000000000000007E-2</v>
      </c>
      <c r="F353" t="s">
        <v>365</v>
      </c>
      <c r="G353" s="2">
        <v>115</v>
      </c>
      <c r="I353" s="1">
        <v>6303.9110000000001</v>
      </c>
    </row>
    <row r="354" spans="1:9" hidden="1" x14ac:dyDescent="0.25">
      <c r="A354" s="2" t="s">
        <v>1790</v>
      </c>
      <c r="B354" s="139" t="str">
        <f t="shared" si="5"/>
        <v>ICur_Ctn3204.119</v>
      </c>
      <c r="C354" t="s">
        <v>79</v>
      </c>
      <c r="D354" s="1">
        <v>3204.1190000000001</v>
      </c>
      <c r="E354">
        <v>7.0000000000000007E-2</v>
      </c>
      <c r="F354" t="s">
        <v>365</v>
      </c>
      <c r="G354" s="2">
        <v>115</v>
      </c>
      <c r="I354" s="1">
        <v>6303.9110000000001</v>
      </c>
    </row>
    <row r="355" spans="1:9" hidden="1" x14ac:dyDescent="0.25">
      <c r="A355" s="2" t="s">
        <v>1790</v>
      </c>
      <c r="B355" s="139" t="str">
        <f t="shared" si="5"/>
        <v>ICur_Ctn5807.9</v>
      </c>
      <c r="C355" t="s">
        <v>79</v>
      </c>
      <c r="D355" s="1">
        <v>5807.9</v>
      </c>
      <c r="E355">
        <v>0.1</v>
      </c>
      <c r="F355" t="s">
        <v>366</v>
      </c>
      <c r="G355" s="2">
        <v>115</v>
      </c>
      <c r="I355" s="1">
        <v>6303.9110000000001</v>
      </c>
    </row>
    <row r="356" spans="1:9" hidden="1" x14ac:dyDescent="0.25">
      <c r="A356" s="2" t="s">
        <v>1790</v>
      </c>
      <c r="B356" s="139" t="str">
        <f t="shared" si="5"/>
        <v>ICur_Ctn5401.209</v>
      </c>
      <c r="C356" t="s">
        <v>79</v>
      </c>
      <c r="D356" s="1">
        <v>5401.2089999999998</v>
      </c>
      <c r="E356">
        <v>0.2</v>
      </c>
      <c r="F356" t="s">
        <v>349</v>
      </c>
      <c r="G356" s="2">
        <v>115</v>
      </c>
      <c r="I356" s="1">
        <v>6303.9110000000001</v>
      </c>
    </row>
    <row r="357" spans="1:9" hidden="1" x14ac:dyDescent="0.25">
      <c r="A357" s="2" t="s">
        <v>1790</v>
      </c>
      <c r="B357" s="139" t="str">
        <f t="shared" si="5"/>
        <v>ICur_Ctn2701.12</v>
      </c>
      <c r="C357" t="s">
        <v>79</v>
      </c>
      <c r="D357" s="1">
        <v>2701.12</v>
      </c>
      <c r="E357">
        <v>0.8</v>
      </c>
      <c r="F357" t="s">
        <v>371</v>
      </c>
      <c r="G357" s="2">
        <v>115</v>
      </c>
      <c r="I357" s="1">
        <v>6303.9110000000001</v>
      </c>
    </row>
    <row r="358" spans="1:9" hidden="1" x14ac:dyDescent="0.25">
      <c r="A358" s="2" t="s">
        <v>1790</v>
      </c>
      <c r="B358" s="139" t="str">
        <f t="shared" si="5"/>
        <v>ICur_BldCVC60:405201.009</v>
      </c>
      <c r="C358" t="s">
        <v>389</v>
      </c>
      <c r="D358" s="1">
        <v>5201.009</v>
      </c>
      <c r="E358">
        <v>0.60605999999999993</v>
      </c>
      <c r="F358" t="s">
        <v>388</v>
      </c>
      <c r="G358" s="2">
        <v>116</v>
      </c>
      <c r="I358" s="1">
        <v>6303.99</v>
      </c>
    </row>
    <row r="359" spans="1:9" hidden="1" x14ac:dyDescent="0.25">
      <c r="A359" s="2" t="s">
        <v>1790</v>
      </c>
      <c r="B359" s="139" t="str">
        <f t="shared" si="5"/>
        <v>ICur_BldCVC60:405402.33</v>
      </c>
      <c r="C359" t="s">
        <v>389</v>
      </c>
      <c r="D359" s="1">
        <v>5402.33</v>
      </c>
      <c r="E359">
        <v>0.40404000000000001</v>
      </c>
      <c r="F359" t="s">
        <v>390</v>
      </c>
      <c r="G359" s="2">
        <v>116</v>
      </c>
      <c r="I359" s="1">
        <v>6303.99</v>
      </c>
    </row>
    <row r="360" spans="1:9" hidden="1" x14ac:dyDescent="0.25">
      <c r="A360" s="2" t="s">
        <v>1790</v>
      </c>
      <c r="B360" s="139" t="str">
        <f t="shared" si="5"/>
        <v>ICur_BldCVC60:405503.201</v>
      </c>
      <c r="C360" t="s">
        <v>389</v>
      </c>
      <c r="D360" s="1">
        <v>5503.201</v>
      </c>
      <c r="E360">
        <v>0.40404000000000001</v>
      </c>
      <c r="F360" t="s">
        <v>377</v>
      </c>
      <c r="G360" s="2">
        <v>116</v>
      </c>
      <c r="I360" s="1">
        <v>6303.99</v>
      </c>
    </row>
    <row r="361" spans="1:9" hidden="1" x14ac:dyDescent="0.25">
      <c r="A361" s="2" t="s">
        <v>1790</v>
      </c>
      <c r="B361" s="139" t="str">
        <f t="shared" si="5"/>
        <v>ICur_Bld5206.24</v>
      </c>
      <c r="C361" t="s">
        <v>82</v>
      </c>
      <c r="D361" s="1">
        <v>5206.24</v>
      </c>
      <c r="E361">
        <v>1.0101</v>
      </c>
      <c r="F361" t="s">
        <v>369</v>
      </c>
      <c r="G361" s="2">
        <v>116</v>
      </c>
      <c r="I361" s="1">
        <v>6303.99</v>
      </c>
    </row>
    <row r="362" spans="1:9" hidden="1" x14ac:dyDescent="0.25">
      <c r="A362" s="2" t="s">
        <v>1790</v>
      </c>
      <c r="B362" s="139" t="str">
        <f t="shared" si="5"/>
        <v>ICur_Bld5206.25</v>
      </c>
      <c r="C362" t="s">
        <v>82</v>
      </c>
      <c r="D362" s="1">
        <v>5206.25</v>
      </c>
      <c r="E362">
        <v>1.0101</v>
      </c>
      <c r="F362" t="s">
        <v>369</v>
      </c>
      <c r="G362" s="2">
        <v>116</v>
      </c>
      <c r="I362" s="1">
        <v>6303.99</v>
      </c>
    </row>
    <row r="363" spans="1:9" hidden="1" x14ac:dyDescent="0.25">
      <c r="A363" s="2" t="s">
        <v>1790</v>
      </c>
      <c r="B363" s="139" t="str">
        <f t="shared" si="5"/>
        <v>ICur_Bld5509.21</v>
      </c>
      <c r="C363" t="s">
        <v>82</v>
      </c>
      <c r="D363" s="1">
        <v>5509.21</v>
      </c>
      <c r="E363">
        <v>1.0101</v>
      </c>
      <c r="F363" t="s">
        <v>369</v>
      </c>
      <c r="G363" s="2">
        <v>116</v>
      </c>
      <c r="I363" s="1">
        <v>6303.99</v>
      </c>
    </row>
    <row r="364" spans="1:9" hidden="1" x14ac:dyDescent="0.25">
      <c r="A364" s="2" t="s">
        <v>1790</v>
      </c>
      <c r="B364" s="139" t="str">
        <f t="shared" si="5"/>
        <v>ICur_Bld5210.49</v>
      </c>
      <c r="C364" t="s">
        <v>82</v>
      </c>
      <c r="D364" s="1">
        <v>5210.49</v>
      </c>
      <c r="E364">
        <v>1.0101</v>
      </c>
      <c r="F364" t="s">
        <v>368</v>
      </c>
      <c r="G364" s="2">
        <v>116</v>
      </c>
      <c r="I364" s="1">
        <v>6303.99</v>
      </c>
    </row>
    <row r="365" spans="1:9" hidden="1" x14ac:dyDescent="0.25">
      <c r="A365" s="2" t="s">
        <v>1790</v>
      </c>
      <c r="B365" s="139" t="str">
        <f t="shared" si="5"/>
        <v>ICur_Bld5407.52</v>
      </c>
      <c r="C365" t="s">
        <v>82</v>
      </c>
      <c r="D365" s="1">
        <v>5407.52</v>
      </c>
      <c r="E365">
        <v>1.0101</v>
      </c>
      <c r="F365" t="s">
        <v>368</v>
      </c>
      <c r="G365" s="2">
        <v>116</v>
      </c>
      <c r="I365" s="1">
        <v>6303.99</v>
      </c>
    </row>
    <row r="366" spans="1:9" hidden="1" x14ac:dyDescent="0.25">
      <c r="A366" s="2" t="s">
        <v>1790</v>
      </c>
      <c r="B366" s="139" t="str">
        <f t="shared" si="5"/>
        <v>ICur_Bld5210.39</v>
      </c>
      <c r="C366" t="s">
        <v>82</v>
      </c>
      <c r="D366" s="1">
        <v>5210.3900000000003</v>
      </c>
      <c r="E366">
        <v>1.0101</v>
      </c>
      <c r="F366" t="s">
        <v>368</v>
      </c>
      <c r="G366" s="2">
        <v>116</v>
      </c>
      <c r="I366" s="1">
        <v>6303.99</v>
      </c>
    </row>
    <row r="367" spans="1:9" hidden="1" x14ac:dyDescent="0.25">
      <c r="A367" s="2" t="s">
        <v>1790</v>
      </c>
      <c r="B367" s="139" t="str">
        <f t="shared" si="5"/>
        <v>ICur_Bld2847</v>
      </c>
      <c r="C367" t="s">
        <v>82</v>
      </c>
      <c r="D367" s="1">
        <v>2847</v>
      </c>
      <c r="E367">
        <v>0.03</v>
      </c>
      <c r="F367" t="s">
        <v>354</v>
      </c>
      <c r="G367" s="2">
        <v>116</v>
      </c>
      <c r="I367" s="1">
        <v>6303.99</v>
      </c>
    </row>
    <row r="368" spans="1:9" hidden="1" x14ac:dyDescent="0.25">
      <c r="A368" s="2" t="s">
        <v>1790</v>
      </c>
      <c r="B368" s="139" t="str">
        <f t="shared" si="5"/>
        <v>ICur_Bld3905.3</v>
      </c>
      <c r="C368" t="s">
        <v>82</v>
      </c>
      <c r="D368" s="1">
        <v>3905.3</v>
      </c>
      <c r="E368">
        <v>0.04</v>
      </c>
      <c r="F368" t="s">
        <v>356</v>
      </c>
      <c r="G368" s="2">
        <v>116</v>
      </c>
      <c r="I368" s="1">
        <v>6303.99</v>
      </c>
    </row>
    <row r="369" spans="1:9" hidden="1" x14ac:dyDescent="0.25">
      <c r="A369" s="2" t="s">
        <v>1790</v>
      </c>
      <c r="B369" s="139" t="str">
        <f t="shared" si="5"/>
        <v>ICur_Bld1108.19</v>
      </c>
      <c r="C369" t="s">
        <v>82</v>
      </c>
      <c r="D369" s="1">
        <v>1108.19</v>
      </c>
      <c r="E369">
        <v>0.04</v>
      </c>
      <c r="F369" t="s">
        <v>357</v>
      </c>
      <c r="G369" s="2">
        <v>116</v>
      </c>
      <c r="I369" s="1">
        <v>6303.99</v>
      </c>
    </row>
    <row r="370" spans="1:9" hidden="1" x14ac:dyDescent="0.25">
      <c r="A370" s="2" t="s">
        <v>1790</v>
      </c>
      <c r="B370" s="139" t="str">
        <f t="shared" si="5"/>
        <v>ICur_Bld2915.11</v>
      </c>
      <c r="C370" t="s">
        <v>82</v>
      </c>
      <c r="D370" s="1">
        <v>2915.11</v>
      </c>
      <c r="E370">
        <v>0.04</v>
      </c>
      <c r="F370" t="s">
        <v>372</v>
      </c>
      <c r="G370" s="2">
        <v>116</v>
      </c>
      <c r="I370" s="1">
        <v>6303.99</v>
      </c>
    </row>
    <row r="371" spans="1:9" hidden="1" x14ac:dyDescent="0.25">
      <c r="A371" s="2" t="s">
        <v>1790</v>
      </c>
      <c r="B371" s="139" t="str">
        <f t="shared" si="5"/>
        <v>ICur_Bld3707.1</v>
      </c>
      <c r="C371" t="s">
        <v>82</v>
      </c>
      <c r="D371" s="1">
        <v>3707.1</v>
      </c>
      <c r="E371">
        <v>0.04</v>
      </c>
      <c r="F371" t="s">
        <v>359</v>
      </c>
      <c r="G371" s="2">
        <v>116</v>
      </c>
      <c r="I371" s="1">
        <v>6303.99</v>
      </c>
    </row>
    <row r="372" spans="1:9" hidden="1" x14ac:dyDescent="0.25">
      <c r="A372" s="2" t="s">
        <v>1790</v>
      </c>
      <c r="B372" s="139" t="str">
        <f t="shared" si="5"/>
        <v>ICur_Bld3402.31</v>
      </c>
      <c r="C372" t="s">
        <v>82</v>
      </c>
      <c r="D372" s="1">
        <v>3402.31</v>
      </c>
      <c r="E372">
        <v>0.04</v>
      </c>
      <c r="F372" t="s">
        <v>360</v>
      </c>
      <c r="G372" s="2">
        <v>116</v>
      </c>
      <c r="I372" s="1">
        <v>6303.99</v>
      </c>
    </row>
    <row r="373" spans="1:9" hidden="1" x14ac:dyDescent="0.25">
      <c r="A373" s="2" t="s">
        <v>1790</v>
      </c>
      <c r="B373" s="139" t="str">
        <f t="shared" si="5"/>
        <v>ICur_Bld3402.39</v>
      </c>
      <c r="C373" t="s">
        <v>82</v>
      </c>
      <c r="D373" s="1">
        <v>3402.39</v>
      </c>
      <c r="E373">
        <v>0.04</v>
      </c>
      <c r="F373" t="s">
        <v>361</v>
      </c>
      <c r="G373" s="2">
        <v>116</v>
      </c>
      <c r="I373" s="1">
        <v>6303.99</v>
      </c>
    </row>
    <row r="374" spans="1:9" hidden="1" x14ac:dyDescent="0.25">
      <c r="A374" s="2" t="s">
        <v>1790</v>
      </c>
      <c r="B374" s="139" t="str">
        <f t="shared" si="5"/>
        <v>ICur_Bld3402.42</v>
      </c>
      <c r="C374" t="s">
        <v>82</v>
      </c>
      <c r="D374" s="1">
        <v>3402.42</v>
      </c>
      <c r="E374">
        <v>0.04</v>
      </c>
      <c r="F374" t="s">
        <v>362</v>
      </c>
      <c r="G374" s="2">
        <v>116</v>
      </c>
      <c r="I374" s="1">
        <v>6303.99</v>
      </c>
    </row>
    <row r="375" spans="1:9" hidden="1" x14ac:dyDescent="0.25">
      <c r="A375" s="2" t="s">
        <v>1790</v>
      </c>
      <c r="B375" s="139" t="str">
        <f t="shared" si="5"/>
        <v>ICur_Bld3402.419</v>
      </c>
      <c r="C375" t="s">
        <v>82</v>
      </c>
      <c r="D375" s="1">
        <v>3402.4189999999999</v>
      </c>
      <c r="E375">
        <v>0.04</v>
      </c>
      <c r="F375" t="s">
        <v>363</v>
      </c>
      <c r="G375" s="2">
        <v>116</v>
      </c>
      <c r="I375" s="1">
        <v>6303.99</v>
      </c>
    </row>
    <row r="376" spans="1:9" hidden="1" x14ac:dyDescent="0.25">
      <c r="A376" s="2" t="s">
        <v>1790</v>
      </c>
      <c r="B376" s="139" t="str">
        <f t="shared" si="5"/>
        <v>ICur_Bld3402.499</v>
      </c>
      <c r="C376" t="s">
        <v>82</v>
      </c>
      <c r="D376" s="1">
        <v>3402.4989999999998</v>
      </c>
      <c r="E376">
        <v>0.04</v>
      </c>
      <c r="F376" t="s">
        <v>374</v>
      </c>
      <c r="G376" s="2">
        <v>116</v>
      </c>
      <c r="I376" s="1">
        <v>6303.99</v>
      </c>
    </row>
    <row r="377" spans="1:9" hidden="1" x14ac:dyDescent="0.25">
      <c r="A377" s="2" t="s">
        <v>1790</v>
      </c>
      <c r="B377" s="139" t="str">
        <f t="shared" si="5"/>
        <v>ICur_Bld3204.111</v>
      </c>
      <c r="C377" t="s">
        <v>82</v>
      </c>
      <c r="D377" s="1">
        <v>3204.1109999999999</v>
      </c>
      <c r="E377">
        <v>7.0000000000000007E-2</v>
      </c>
      <c r="F377" t="s">
        <v>365</v>
      </c>
      <c r="G377" s="2">
        <v>116</v>
      </c>
      <c r="I377" s="1">
        <v>6303.99</v>
      </c>
    </row>
    <row r="378" spans="1:9" hidden="1" x14ac:dyDescent="0.25">
      <c r="A378" s="2" t="s">
        <v>1790</v>
      </c>
      <c r="B378" s="139" t="str">
        <f t="shared" si="5"/>
        <v>ICur_Bld3204.112</v>
      </c>
      <c r="C378" t="s">
        <v>82</v>
      </c>
      <c r="D378" s="1">
        <v>3204.1120000000001</v>
      </c>
      <c r="E378">
        <v>7.0000000000000007E-2</v>
      </c>
      <c r="F378" t="s">
        <v>365</v>
      </c>
      <c r="G378" s="2">
        <v>116</v>
      </c>
      <c r="I378" s="1">
        <v>6303.99</v>
      </c>
    </row>
    <row r="379" spans="1:9" hidden="1" x14ac:dyDescent="0.25">
      <c r="A379" s="2" t="s">
        <v>1790</v>
      </c>
      <c r="B379" s="139" t="str">
        <f t="shared" si="5"/>
        <v>ICur_Bld3204.119</v>
      </c>
      <c r="C379" t="s">
        <v>82</v>
      </c>
      <c r="D379" s="1">
        <v>3204.1190000000001</v>
      </c>
      <c r="E379">
        <v>7.0000000000000007E-2</v>
      </c>
      <c r="F379" t="s">
        <v>365</v>
      </c>
      <c r="G379" s="2">
        <v>116</v>
      </c>
      <c r="I379" s="1">
        <v>6303.99</v>
      </c>
    </row>
    <row r="380" spans="1:9" hidden="1" x14ac:dyDescent="0.25">
      <c r="A380" s="2" t="s">
        <v>1790</v>
      </c>
      <c r="B380" s="139" t="str">
        <f t="shared" si="5"/>
        <v>ICur_Bld5807.9</v>
      </c>
      <c r="C380" t="s">
        <v>82</v>
      </c>
      <c r="D380" s="1">
        <v>5807.9</v>
      </c>
      <c r="E380">
        <v>0.1</v>
      </c>
      <c r="F380" t="s">
        <v>366</v>
      </c>
      <c r="G380" s="2">
        <v>116</v>
      </c>
      <c r="I380" s="1">
        <v>6303.99</v>
      </c>
    </row>
    <row r="381" spans="1:9" hidden="1" x14ac:dyDescent="0.25">
      <c r="A381" s="2" t="s">
        <v>1790</v>
      </c>
      <c r="B381" s="139" t="str">
        <f t="shared" si="5"/>
        <v>ICur_Bld5401.209</v>
      </c>
      <c r="C381" t="s">
        <v>82</v>
      </c>
      <c r="D381" s="1">
        <v>5401.2089999999998</v>
      </c>
      <c r="E381">
        <v>0.2</v>
      </c>
      <c r="F381" t="s">
        <v>349</v>
      </c>
      <c r="G381" s="2">
        <v>116</v>
      </c>
      <c r="I381" s="1">
        <v>6303.99</v>
      </c>
    </row>
    <row r="382" spans="1:9" hidden="1" x14ac:dyDescent="0.25">
      <c r="A382" s="2" t="s">
        <v>1790</v>
      </c>
      <c r="B382" s="139" t="str">
        <f t="shared" si="5"/>
        <v>ICur_Bld2701.12</v>
      </c>
      <c r="C382" t="s">
        <v>82</v>
      </c>
      <c r="D382" s="1">
        <v>2701.12</v>
      </c>
      <c r="E382">
        <v>0.8</v>
      </c>
      <c r="F382" t="s">
        <v>371</v>
      </c>
      <c r="G382" s="2">
        <v>116</v>
      </c>
      <c r="I382" s="1">
        <v>6303.99</v>
      </c>
    </row>
    <row r="383" spans="1:9" hidden="1" x14ac:dyDescent="0.25">
      <c r="A383" s="2" t="s">
        <v>1790</v>
      </c>
      <c r="B383" s="139" t="str">
        <f t="shared" si="5"/>
        <v>ICur_Pol5402.33</v>
      </c>
      <c r="C383" t="s">
        <v>85</v>
      </c>
      <c r="D383" s="1">
        <v>5402.33</v>
      </c>
      <c r="E383">
        <v>1.0101</v>
      </c>
      <c r="F383" t="s">
        <v>390</v>
      </c>
      <c r="G383" s="2">
        <v>117</v>
      </c>
      <c r="I383" s="1">
        <v>6303.9210000000003</v>
      </c>
    </row>
    <row r="384" spans="1:9" hidden="1" x14ac:dyDescent="0.25">
      <c r="A384" s="2" t="s">
        <v>1790</v>
      </c>
      <c r="B384" s="139" t="str">
        <f t="shared" si="5"/>
        <v>ICur_Pol5407.51</v>
      </c>
      <c r="C384" t="s">
        <v>85</v>
      </c>
      <c r="D384" s="1">
        <v>5407.51</v>
      </c>
      <c r="E384">
        <v>1.0101</v>
      </c>
      <c r="F384" t="s">
        <v>384</v>
      </c>
      <c r="G384" s="2">
        <v>117</v>
      </c>
      <c r="I384" s="1">
        <v>6303.9210000000003</v>
      </c>
    </row>
    <row r="385" spans="1:9" hidden="1" x14ac:dyDescent="0.25">
      <c r="A385" s="2" t="s">
        <v>1790</v>
      </c>
      <c r="B385" s="139" t="str">
        <f t="shared" si="5"/>
        <v>ICur_Pol5407.52</v>
      </c>
      <c r="C385" t="s">
        <v>85</v>
      </c>
      <c r="D385" s="1">
        <v>5407.52</v>
      </c>
      <c r="E385">
        <v>1.0101</v>
      </c>
      <c r="F385" t="s">
        <v>384</v>
      </c>
      <c r="G385" s="2">
        <v>117</v>
      </c>
      <c r="I385" s="1">
        <v>6303.9210000000003</v>
      </c>
    </row>
    <row r="386" spans="1:9" hidden="1" x14ac:dyDescent="0.25">
      <c r="A386" s="2" t="s">
        <v>1790</v>
      </c>
      <c r="B386" s="139" t="str">
        <f t="shared" si="5"/>
        <v>ICur_Pol5407.74</v>
      </c>
      <c r="C386" t="s">
        <v>85</v>
      </c>
      <c r="D386" s="1">
        <v>5407.74</v>
      </c>
      <c r="E386">
        <v>1.0101</v>
      </c>
      <c r="F386" t="s">
        <v>384</v>
      </c>
      <c r="G386" s="2">
        <v>117</v>
      </c>
      <c r="I386" s="1">
        <v>6303.9210000000003</v>
      </c>
    </row>
    <row r="387" spans="1:9" hidden="1" x14ac:dyDescent="0.25">
      <c r="A387" s="2" t="s">
        <v>1790</v>
      </c>
      <c r="B387" s="139" t="str">
        <f t="shared" si="5"/>
        <v>ICur_Pol2847</v>
      </c>
      <c r="C387" t="s">
        <v>85</v>
      </c>
      <c r="D387" s="1">
        <v>2847</v>
      </c>
      <c r="E387">
        <v>0.03</v>
      </c>
      <c r="F387" t="s">
        <v>354</v>
      </c>
      <c r="G387" s="2">
        <v>117</v>
      </c>
      <c r="I387" s="1">
        <v>6303.9210000000003</v>
      </c>
    </row>
    <row r="388" spans="1:9" hidden="1" x14ac:dyDescent="0.25">
      <c r="A388" s="2" t="s">
        <v>1790</v>
      </c>
      <c r="B388" s="139" t="str">
        <f t="shared" ref="B388:B451" si="6">A388&amp;C388&amp;D388</f>
        <v>ICur_Pol3905.3</v>
      </c>
      <c r="C388" t="s">
        <v>85</v>
      </c>
      <c r="D388" s="1">
        <v>3905.3</v>
      </c>
      <c r="E388">
        <v>0.04</v>
      </c>
      <c r="F388" t="s">
        <v>356</v>
      </c>
      <c r="G388" s="2">
        <v>117</v>
      </c>
      <c r="I388" s="1">
        <v>6303.9210000000003</v>
      </c>
    </row>
    <row r="389" spans="1:9" hidden="1" x14ac:dyDescent="0.25">
      <c r="A389" s="2" t="s">
        <v>1790</v>
      </c>
      <c r="B389" s="139" t="str">
        <f t="shared" si="6"/>
        <v>ICur_Pol1108.19</v>
      </c>
      <c r="C389" t="s">
        <v>85</v>
      </c>
      <c r="D389" s="1">
        <v>1108.19</v>
      </c>
      <c r="E389">
        <v>0.04</v>
      </c>
      <c r="F389" t="s">
        <v>357</v>
      </c>
      <c r="G389" s="2">
        <v>117</v>
      </c>
      <c r="I389" s="1">
        <v>6303.9210000000003</v>
      </c>
    </row>
    <row r="390" spans="1:9" hidden="1" x14ac:dyDescent="0.25">
      <c r="A390" s="2" t="s">
        <v>1790</v>
      </c>
      <c r="B390" s="139" t="str">
        <f t="shared" si="6"/>
        <v>ICur_Pol2915.11</v>
      </c>
      <c r="C390" t="s">
        <v>85</v>
      </c>
      <c r="D390" s="1">
        <v>2915.11</v>
      </c>
      <c r="E390">
        <v>0.04</v>
      </c>
      <c r="F390" t="s">
        <v>372</v>
      </c>
      <c r="G390" s="2">
        <v>117</v>
      </c>
      <c r="I390" s="1">
        <v>6303.9210000000003</v>
      </c>
    </row>
    <row r="391" spans="1:9" hidden="1" x14ac:dyDescent="0.25">
      <c r="A391" s="2" t="s">
        <v>1790</v>
      </c>
      <c r="B391" s="139" t="str">
        <f t="shared" si="6"/>
        <v>ICur_Pol3707.1</v>
      </c>
      <c r="C391" t="s">
        <v>85</v>
      </c>
      <c r="D391" s="1">
        <v>3707.1</v>
      </c>
      <c r="E391">
        <v>0.04</v>
      </c>
      <c r="F391" t="s">
        <v>359</v>
      </c>
      <c r="G391" s="2">
        <v>117</v>
      </c>
      <c r="I391" s="1">
        <v>6303.9210000000003</v>
      </c>
    </row>
    <row r="392" spans="1:9" hidden="1" x14ac:dyDescent="0.25">
      <c r="A392" s="2" t="s">
        <v>1790</v>
      </c>
      <c r="B392" s="139" t="str">
        <f t="shared" si="6"/>
        <v>ICur_Pol3402.31</v>
      </c>
      <c r="C392" t="s">
        <v>85</v>
      </c>
      <c r="D392" s="1">
        <v>3402.31</v>
      </c>
      <c r="E392">
        <v>0.04</v>
      </c>
      <c r="F392" t="s">
        <v>360</v>
      </c>
      <c r="G392" s="2">
        <v>117</v>
      </c>
      <c r="I392" s="1">
        <v>6303.9210000000003</v>
      </c>
    </row>
    <row r="393" spans="1:9" hidden="1" x14ac:dyDescent="0.25">
      <c r="A393" s="2" t="s">
        <v>1790</v>
      </c>
      <c r="B393" s="139" t="str">
        <f t="shared" si="6"/>
        <v>ICur_Pol3402.39</v>
      </c>
      <c r="C393" t="s">
        <v>85</v>
      </c>
      <c r="D393" s="1">
        <v>3402.39</v>
      </c>
      <c r="E393">
        <v>0.04</v>
      </c>
      <c r="F393" t="s">
        <v>361</v>
      </c>
      <c r="G393" s="2">
        <v>117</v>
      </c>
      <c r="I393" s="1">
        <v>6303.9210000000003</v>
      </c>
    </row>
    <row r="394" spans="1:9" hidden="1" x14ac:dyDescent="0.25">
      <c r="A394" s="2" t="s">
        <v>1790</v>
      </c>
      <c r="B394" s="139" t="str">
        <f t="shared" si="6"/>
        <v>ICur_Pol3402.42</v>
      </c>
      <c r="C394" t="s">
        <v>85</v>
      </c>
      <c r="D394" s="1">
        <v>3402.42</v>
      </c>
      <c r="E394">
        <v>0.04</v>
      </c>
      <c r="F394" t="s">
        <v>362</v>
      </c>
      <c r="G394" s="2">
        <v>117</v>
      </c>
      <c r="I394" s="1">
        <v>6303.9210000000003</v>
      </c>
    </row>
    <row r="395" spans="1:9" hidden="1" x14ac:dyDescent="0.25">
      <c r="A395" s="2" t="s">
        <v>1790</v>
      </c>
      <c r="B395" s="139" t="str">
        <f t="shared" si="6"/>
        <v>ICur_Pol3402.419</v>
      </c>
      <c r="C395" t="s">
        <v>85</v>
      </c>
      <c r="D395" s="1">
        <v>3402.4189999999999</v>
      </c>
      <c r="E395">
        <v>0.04</v>
      </c>
      <c r="F395" t="s">
        <v>363</v>
      </c>
      <c r="G395" s="2">
        <v>117</v>
      </c>
      <c r="I395" s="1">
        <v>6303.9210000000003</v>
      </c>
    </row>
    <row r="396" spans="1:9" hidden="1" x14ac:dyDescent="0.25">
      <c r="A396" s="2" t="s">
        <v>1790</v>
      </c>
      <c r="B396" s="139" t="str">
        <f t="shared" si="6"/>
        <v>ICur_Pol3402.499</v>
      </c>
      <c r="C396" t="s">
        <v>85</v>
      </c>
      <c r="D396" s="1">
        <v>3402.4989999999998</v>
      </c>
      <c r="E396">
        <v>0.04</v>
      </c>
      <c r="F396" t="s">
        <v>364</v>
      </c>
      <c r="G396" s="2">
        <v>117</v>
      </c>
      <c r="I396" s="1">
        <v>6303.9210000000003</v>
      </c>
    </row>
    <row r="397" spans="1:9" hidden="1" x14ac:dyDescent="0.25">
      <c r="A397" s="2" t="s">
        <v>1790</v>
      </c>
      <c r="B397" s="139" t="str">
        <f t="shared" si="6"/>
        <v>ICur_Pol3204.111</v>
      </c>
      <c r="C397" t="s">
        <v>85</v>
      </c>
      <c r="D397" s="1">
        <v>3204.1109999999999</v>
      </c>
      <c r="E397">
        <v>7.0000000000000007E-2</v>
      </c>
      <c r="F397" t="s">
        <v>365</v>
      </c>
      <c r="G397" s="2">
        <v>117</v>
      </c>
      <c r="I397" s="1">
        <v>6303.9210000000003</v>
      </c>
    </row>
    <row r="398" spans="1:9" hidden="1" x14ac:dyDescent="0.25">
      <c r="A398" s="2" t="s">
        <v>1790</v>
      </c>
      <c r="B398" s="139" t="str">
        <f t="shared" si="6"/>
        <v>ICur_Pol3204.112</v>
      </c>
      <c r="C398" t="s">
        <v>85</v>
      </c>
      <c r="D398" s="1">
        <v>3204.1120000000001</v>
      </c>
      <c r="E398">
        <v>7.0000000000000007E-2</v>
      </c>
      <c r="F398" t="s">
        <v>365</v>
      </c>
      <c r="G398" s="2">
        <v>117</v>
      </c>
      <c r="I398" s="1">
        <v>6303.9210000000003</v>
      </c>
    </row>
    <row r="399" spans="1:9" hidden="1" x14ac:dyDescent="0.25">
      <c r="A399" s="2" t="s">
        <v>1790</v>
      </c>
      <c r="B399" s="139" t="str">
        <f t="shared" si="6"/>
        <v>ICur_Pol3204.119</v>
      </c>
      <c r="C399" t="s">
        <v>85</v>
      </c>
      <c r="D399" s="1">
        <v>3204.1190000000001</v>
      </c>
      <c r="E399">
        <v>7.0000000000000007E-2</v>
      </c>
      <c r="F399" t="s">
        <v>365</v>
      </c>
      <c r="G399" s="2">
        <v>117</v>
      </c>
      <c r="I399" s="1">
        <v>6303.9210000000003</v>
      </c>
    </row>
    <row r="400" spans="1:9" hidden="1" x14ac:dyDescent="0.25">
      <c r="A400" s="2" t="s">
        <v>1790</v>
      </c>
      <c r="B400" s="139" t="str">
        <f t="shared" si="6"/>
        <v>ICur_Pol5807.9</v>
      </c>
      <c r="C400" t="s">
        <v>85</v>
      </c>
      <c r="D400" s="1">
        <v>5807.9</v>
      </c>
      <c r="E400">
        <v>0.1</v>
      </c>
      <c r="F400" t="s">
        <v>366</v>
      </c>
      <c r="G400" s="2">
        <v>117</v>
      </c>
      <c r="I400" s="1">
        <v>6303.9210000000003</v>
      </c>
    </row>
    <row r="401" spans="1:9" hidden="1" x14ac:dyDescent="0.25">
      <c r="A401" s="2" t="s">
        <v>1790</v>
      </c>
      <c r="B401" s="139" t="str">
        <f t="shared" si="6"/>
        <v>ICur_Pol5401.209</v>
      </c>
      <c r="C401" t="s">
        <v>85</v>
      </c>
      <c r="D401" s="1">
        <v>5401.2089999999998</v>
      </c>
      <c r="E401">
        <v>0.2</v>
      </c>
      <c r="F401" t="s">
        <v>349</v>
      </c>
      <c r="G401" s="2">
        <v>117</v>
      </c>
      <c r="I401" s="1">
        <v>6303.9210000000003</v>
      </c>
    </row>
    <row r="402" spans="1:9" hidden="1" x14ac:dyDescent="0.25">
      <c r="A402" s="2" t="s">
        <v>1790</v>
      </c>
      <c r="B402" s="139" t="str">
        <f t="shared" si="6"/>
        <v>ICur_Pol2701.12</v>
      </c>
      <c r="C402" t="s">
        <v>85</v>
      </c>
      <c r="D402" s="1">
        <v>2701.12</v>
      </c>
      <c r="E402">
        <v>0.8</v>
      </c>
      <c r="F402" t="s">
        <v>371</v>
      </c>
      <c r="G402" s="2">
        <v>117</v>
      </c>
      <c r="I402" s="1">
        <v>6303.9210000000003</v>
      </c>
    </row>
    <row r="403" spans="1:9" hidden="1" x14ac:dyDescent="0.25">
      <c r="A403" s="2" t="s">
        <v>1790</v>
      </c>
      <c r="B403" s="139" t="str">
        <f t="shared" si="6"/>
        <v>IFab_CtnDyd5205.11</v>
      </c>
      <c r="C403" t="s">
        <v>88</v>
      </c>
      <c r="D403" s="1">
        <v>5205.1099999999997</v>
      </c>
      <c r="E403">
        <v>1.0101</v>
      </c>
      <c r="F403" t="s">
        <v>386</v>
      </c>
      <c r="G403" s="2">
        <v>118</v>
      </c>
      <c r="I403" s="1">
        <v>5208.32</v>
      </c>
    </row>
    <row r="404" spans="1:9" hidden="1" x14ac:dyDescent="0.25">
      <c r="A404" s="2" t="s">
        <v>1790</v>
      </c>
      <c r="B404" s="139" t="str">
        <f t="shared" si="6"/>
        <v>IFab_CtnDyd5205.12</v>
      </c>
      <c r="C404" t="s">
        <v>88</v>
      </c>
      <c r="D404" s="1">
        <v>5205.12</v>
      </c>
      <c r="E404">
        <v>1.0101</v>
      </c>
      <c r="F404" t="s">
        <v>386</v>
      </c>
      <c r="G404" s="2">
        <v>118</v>
      </c>
      <c r="I404" s="1">
        <v>5208.32</v>
      </c>
    </row>
    <row r="405" spans="1:9" hidden="1" x14ac:dyDescent="0.25">
      <c r="A405" s="2" t="s">
        <v>1790</v>
      </c>
      <c r="B405" s="139" t="str">
        <f t="shared" si="6"/>
        <v>IFab_CtnDyd5205.13</v>
      </c>
      <c r="C405" t="s">
        <v>88</v>
      </c>
      <c r="D405" s="1">
        <v>5205.13</v>
      </c>
      <c r="E405">
        <v>1.0101</v>
      </c>
      <c r="F405" t="s">
        <v>386</v>
      </c>
      <c r="G405" s="2">
        <v>118</v>
      </c>
      <c r="I405" s="1">
        <v>5208.32</v>
      </c>
    </row>
    <row r="406" spans="1:9" hidden="1" x14ac:dyDescent="0.25">
      <c r="A406" s="2" t="s">
        <v>1790</v>
      </c>
      <c r="B406" s="139" t="str">
        <f t="shared" si="6"/>
        <v>IFab_CtnDyd5205.24</v>
      </c>
      <c r="C406" t="s">
        <v>88</v>
      </c>
      <c r="D406" s="1">
        <v>5205.24</v>
      </c>
      <c r="E406">
        <v>1.0101</v>
      </c>
      <c r="F406" t="s">
        <v>351</v>
      </c>
      <c r="G406" s="2">
        <v>118</v>
      </c>
      <c r="I406" s="1">
        <v>5208.32</v>
      </c>
    </row>
    <row r="407" spans="1:9" hidden="1" x14ac:dyDescent="0.25">
      <c r="A407" s="2" t="s">
        <v>1790</v>
      </c>
      <c r="B407" s="139" t="str">
        <f t="shared" si="6"/>
        <v>IFab_CtnDyd5205.27</v>
      </c>
      <c r="C407" t="s">
        <v>88</v>
      </c>
      <c r="D407" s="1">
        <v>5205.2700000000004</v>
      </c>
      <c r="E407">
        <v>1.0101</v>
      </c>
      <c r="F407" t="s">
        <v>351</v>
      </c>
      <c r="G407" s="2">
        <v>118</v>
      </c>
      <c r="I407" s="1">
        <v>5208.32</v>
      </c>
    </row>
    <row r="408" spans="1:9" hidden="1" x14ac:dyDescent="0.25">
      <c r="A408" s="2" t="s">
        <v>1790</v>
      </c>
      <c r="B408" s="139" t="str">
        <f t="shared" si="6"/>
        <v>IFab_CtnDyd5208.19</v>
      </c>
      <c r="C408" t="s">
        <v>88</v>
      </c>
      <c r="D408" s="1">
        <v>5208.1899999999996</v>
      </c>
      <c r="E408">
        <v>1.0101</v>
      </c>
      <c r="F408" t="s">
        <v>391</v>
      </c>
      <c r="G408" s="2">
        <v>118</v>
      </c>
      <c r="I408" s="1">
        <v>5208.32</v>
      </c>
    </row>
    <row r="409" spans="1:9" hidden="1" x14ac:dyDescent="0.25">
      <c r="A409" s="2" t="s">
        <v>1790</v>
      </c>
      <c r="B409" s="139" t="str">
        <f t="shared" si="6"/>
        <v>IFab_CtnDyd5201.009</v>
      </c>
      <c r="C409" t="s">
        <v>88</v>
      </c>
      <c r="D409" s="1">
        <v>5201.009</v>
      </c>
      <c r="E409">
        <v>1.0101</v>
      </c>
      <c r="F409" t="s">
        <v>388</v>
      </c>
      <c r="G409" s="2">
        <v>118</v>
      </c>
      <c r="I409" s="1">
        <v>5208.32</v>
      </c>
    </row>
    <row r="410" spans="1:9" hidden="1" x14ac:dyDescent="0.25">
      <c r="A410" s="2" t="s">
        <v>1790</v>
      </c>
      <c r="B410" s="139" t="str">
        <f t="shared" si="6"/>
        <v>IFab_CtnDyd2847</v>
      </c>
      <c r="C410" t="s">
        <v>88</v>
      </c>
      <c r="D410" s="1">
        <v>2847</v>
      </c>
      <c r="E410">
        <v>0.03</v>
      </c>
      <c r="F410" t="s">
        <v>354</v>
      </c>
      <c r="G410" s="2">
        <v>118</v>
      </c>
      <c r="I410" s="1">
        <v>5208.32</v>
      </c>
    </row>
    <row r="411" spans="1:9" hidden="1" x14ac:dyDescent="0.25">
      <c r="A411" s="2" t="s">
        <v>1790</v>
      </c>
      <c r="B411" s="139" t="str">
        <f t="shared" si="6"/>
        <v>IFab_CtnDyd3905.3</v>
      </c>
      <c r="C411" t="s">
        <v>88</v>
      </c>
      <c r="D411" s="1">
        <v>3905.3</v>
      </c>
      <c r="E411">
        <v>0.04</v>
      </c>
      <c r="F411" t="s">
        <v>356</v>
      </c>
      <c r="G411" s="2">
        <v>118</v>
      </c>
      <c r="I411" s="1">
        <v>5208.32</v>
      </c>
    </row>
    <row r="412" spans="1:9" hidden="1" x14ac:dyDescent="0.25">
      <c r="A412" s="2" t="s">
        <v>1790</v>
      </c>
      <c r="B412" s="139" t="str">
        <f t="shared" si="6"/>
        <v>IFab_CtnDyd1108.19</v>
      </c>
      <c r="C412" t="s">
        <v>88</v>
      </c>
      <c r="D412" s="1">
        <v>1108.19</v>
      </c>
      <c r="E412">
        <v>0.04</v>
      </c>
      <c r="F412" t="s">
        <v>357</v>
      </c>
      <c r="G412" s="2">
        <v>118</v>
      </c>
      <c r="I412" s="1">
        <v>5208.32</v>
      </c>
    </row>
    <row r="413" spans="1:9" hidden="1" x14ac:dyDescent="0.25">
      <c r="A413" s="2" t="s">
        <v>1790</v>
      </c>
      <c r="B413" s="139" t="str">
        <f t="shared" si="6"/>
        <v>IFab_CtnDyd2915.11</v>
      </c>
      <c r="C413" t="s">
        <v>88</v>
      </c>
      <c r="D413" s="1">
        <v>2915.11</v>
      </c>
      <c r="E413">
        <v>0.04</v>
      </c>
      <c r="F413" t="s">
        <v>372</v>
      </c>
      <c r="G413" s="2">
        <v>118</v>
      </c>
      <c r="I413" s="1">
        <v>5208.32</v>
      </c>
    </row>
    <row r="414" spans="1:9" hidden="1" x14ac:dyDescent="0.25">
      <c r="A414" s="2" t="s">
        <v>1790</v>
      </c>
      <c r="B414" s="139" t="str">
        <f t="shared" si="6"/>
        <v>IFab_CtnDyd3707.1</v>
      </c>
      <c r="C414" t="s">
        <v>88</v>
      </c>
      <c r="D414" s="1">
        <v>3707.1</v>
      </c>
      <c r="E414">
        <v>0.04</v>
      </c>
      <c r="F414" t="s">
        <v>359</v>
      </c>
      <c r="G414" s="2">
        <v>118</v>
      </c>
      <c r="I414" s="1">
        <v>5208.32</v>
      </c>
    </row>
    <row r="415" spans="1:9" hidden="1" x14ac:dyDescent="0.25">
      <c r="A415" s="2" t="s">
        <v>1790</v>
      </c>
      <c r="B415" s="139" t="str">
        <f t="shared" si="6"/>
        <v>IFab_CtnDyd3402.31</v>
      </c>
      <c r="C415" t="s">
        <v>88</v>
      </c>
      <c r="D415" s="1">
        <v>3402.31</v>
      </c>
      <c r="E415">
        <v>0.04</v>
      </c>
      <c r="F415" t="s">
        <v>360</v>
      </c>
      <c r="G415" s="2">
        <v>118</v>
      </c>
      <c r="I415" s="1">
        <v>5208.32</v>
      </c>
    </row>
    <row r="416" spans="1:9" hidden="1" x14ac:dyDescent="0.25">
      <c r="A416" s="2" t="s">
        <v>1790</v>
      </c>
      <c r="B416" s="139" t="str">
        <f t="shared" si="6"/>
        <v>IFab_CtnDyd3402.39</v>
      </c>
      <c r="C416" t="s">
        <v>88</v>
      </c>
      <c r="D416" s="1">
        <v>3402.39</v>
      </c>
      <c r="E416">
        <v>0.04</v>
      </c>
      <c r="F416" t="s">
        <v>361</v>
      </c>
      <c r="G416" s="2">
        <v>118</v>
      </c>
      <c r="I416" s="1">
        <v>5208.32</v>
      </c>
    </row>
    <row r="417" spans="1:9" hidden="1" x14ac:dyDescent="0.25">
      <c r="A417" s="2" t="s">
        <v>1790</v>
      </c>
      <c r="B417" s="139" t="str">
        <f t="shared" si="6"/>
        <v>IFab_CtnDyd3402.42</v>
      </c>
      <c r="C417" t="s">
        <v>88</v>
      </c>
      <c r="D417" s="1">
        <v>3402.42</v>
      </c>
      <c r="E417">
        <v>0.04</v>
      </c>
      <c r="F417" t="s">
        <v>362</v>
      </c>
      <c r="G417" s="2">
        <v>118</v>
      </c>
      <c r="I417" s="1">
        <v>5208.32</v>
      </c>
    </row>
    <row r="418" spans="1:9" hidden="1" x14ac:dyDescent="0.25">
      <c r="A418" s="2" t="s">
        <v>1790</v>
      </c>
      <c r="B418" s="139" t="str">
        <f t="shared" si="6"/>
        <v>IFab_CtnDyd3402.419</v>
      </c>
      <c r="C418" t="s">
        <v>88</v>
      </c>
      <c r="D418" s="1">
        <v>3402.4189999999999</v>
      </c>
      <c r="E418">
        <v>0.04</v>
      </c>
      <c r="F418" t="s">
        <v>373</v>
      </c>
      <c r="G418" s="2">
        <v>118</v>
      </c>
      <c r="I418" s="1">
        <v>5208.32</v>
      </c>
    </row>
    <row r="419" spans="1:9" hidden="1" x14ac:dyDescent="0.25">
      <c r="A419" s="2" t="s">
        <v>1790</v>
      </c>
      <c r="B419" s="139" t="str">
        <f t="shared" si="6"/>
        <v>IFab_CtnDyd3402.499</v>
      </c>
      <c r="C419" t="s">
        <v>88</v>
      </c>
      <c r="D419" s="1">
        <v>3402.4989999999998</v>
      </c>
      <c r="E419">
        <v>0.04</v>
      </c>
      <c r="F419" t="s">
        <v>374</v>
      </c>
      <c r="G419" s="2">
        <v>118</v>
      </c>
      <c r="I419" s="1">
        <v>5208.32</v>
      </c>
    </row>
    <row r="420" spans="1:9" hidden="1" x14ac:dyDescent="0.25">
      <c r="A420" s="2" t="s">
        <v>1790</v>
      </c>
      <c r="B420" s="139" t="str">
        <f t="shared" si="6"/>
        <v>IFab_CtnDyd3204.111</v>
      </c>
      <c r="C420" t="s">
        <v>88</v>
      </c>
      <c r="D420" s="1">
        <v>3204.1109999999999</v>
      </c>
      <c r="E420">
        <v>7.0000000000000007E-2</v>
      </c>
      <c r="F420" t="s">
        <v>365</v>
      </c>
      <c r="G420" s="2">
        <v>118</v>
      </c>
      <c r="I420" s="1">
        <v>5208.32</v>
      </c>
    </row>
    <row r="421" spans="1:9" hidden="1" x14ac:dyDescent="0.25">
      <c r="A421" s="2" t="s">
        <v>1790</v>
      </c>
      <c r="B421" s="139" t="str">
        <f t="shared" si="6"/>
        <v>IFab_CtnDyd3204.112</v>
      </c>
      <c r="C421" t="s">
        <v>88</v>
      </c>
      <c r="D421" s="1">
        <v>3204.1120000000001</v>
      </c>
      <c r="E421">
        <v>7.0000000000000007E-2</v>
      </c>
      <c r="F421" t="s">
        <v>365</v>
      </c>
      <c r="G421" s="2">
        <v>118</v>
      </c>
      <c r="I421" s="1">
        <v>5208.32</v>
      </c>
    </row>
    <row r="422" spans="1:9" hidden="1" x14ac:dyDescent="0.25">
      <c r="A422" s="2" t="s">
        <v>1790</v>
      </c>
      <c r="B422" s="139" t="str">
        <f t="shared" si="6"/>
        <v>IFab_CtnDyd3204.119</v>
      </c>
      <c r="C422" t="s">
        <v>88</v>
      </c>
      <c r="D422" s="1">
        <v>3204.1190000000001</v>
      </c>
      <c r="E422">
        <v>7.0000000000000007E-2</v>
      </c>
      <c r="F422" t="s">
        <v>365</v>
      </c>
      <c r="G422" s="2">
        <v>118</v>
      </c>
      <c r="I422" s="1">
        <v>5208.32</v>
      </c>
    </row>
    <row r="423" spans="1:9" hidden="1" x14ac:dyDescent="0.25">
      <c r="A423" s="2" t="s">
        <v>1790</v>
      </c>
      <c r="B423" s="139" t="str">
        <f t="shared" si="6"/>
        <v>IFab_CtnDyd5807.9</v>
      </c>
      <c r="C423" t="s">
        <v>88</v>
      </c>
      <c r="D423" s="1">
        <v>5807.9</v>
      </c>
      <c r="E423">
        <v>0.1</v>
      </c>
      <c r="F423" t="s">
        <v>366</v>
      </c>
      <c r="G423" s="2">
        <v>118</v>
      </c>
      <c r="I423" s="1">
        <v>5208.32</v>
      </c>
    </row>
    <row r="424" spans="1:9" hidden="1" x14ac:dyDescent="0.25">
      <c r="A424" s="2" t="s">
        <v>1790</v>
      </c>
      <c r="B424" s="139" t="str">
        <f t="shared" si="6"/>
        <v>IFab_CtnDyd5401.209</v>
      </c>
      <c r="C424" t="s">
        <v>88</v>
      </c>
      <c r="D424" s="1">
        <v>5401.2089999999998</v>
      </c>
      <c r="E424">
        <v>0.2</v>
      </c>
      <c r="F424" t="s">
        <v>349</v>
      </c>
      <c r="G424" s="2">
        <v>118</v>
      </c>
      <c r="I424" s="1">
        <v>5208.32</v>
      </c>
    </row>
    <row r="425" spans="1:9" hidden="1" x14ac:dyDescent="0.25">
      <c r="A425" s="2" t="s">
        <v>1790</v>
      </c>
      <c r="B425" s="139" t="str">
        <f t="shared" si="6"/>
        <v>IFab_CtnDyd2701.12</v>
      </c>
      <c r="C425" t="s">
        <v>88</v>
      </c>
      <c r="D425" s="1">
        <v>2701.12</v>
      </c>
      <c r="E425">
        <v>0.8</v>
      </c>
      <c r="F425" t="s">
        <v>371</v>
      </c>
      <c r="G425" s="2">
        <v>118</v>
      </c>
      <c r="I425" s="1">
        <v>5208.32</v>
      </c>
    </row>
    <row r="426" spans="1:9" hidden="1" x14ac:dyDescent="0.25">
      <c r="A426" s="2" t="s">
        <v>1790</v>
      </c>
      <c r="B426" s="139" t="str">
        <f t="shared" si="6"/>
        <v>IFab_CtnPrn5205.11</v>
      </c>
      <c r="C426" t="s">
        <v>91</v>
      </c>
      <c r="D426" s="1">
        <v>5205.1099999999997</v>
      </c>
      <c r="E426">
        <v>1.0101</v>
      </c>
      <c r="F426" t="s">
        <v>386</v>
      </c>
      <c r="G426" s="2">
        <v>119</v>
      </c>
      <c r="I426" s="1">
        <v>5208.5200000000004</v>
      </c>
    </row>
    <row r="427" spans="1:9" hidden="1" x14ac:dyDescent="0.25">
      <c r="A427" s="2" t="s">
        <v>1790</v>
      </c>
      <c r="B427" s="139" t="str">
        <f t="shared" si="6"/>
        <v>IFab_CtnPrn5205.12</v>
      </c>
      <c r="C427" t="s">
        <v>91</v>
      </c>
      <c r="D427" s="1">
        <v>5205.12</v>
      </c>
      <c r="E427">
        <v>1.0101</v>
      </c>
      <c r="F427" t="s">
        <v>386</v>
      </c>
      <c r="G427" s="2">
        <v>119</v>
      </c>
      <c r="I427" s="1">
        <v>5208.5200000000004</v>
      </c>
    </row>
    <row r="428" spans="1:9" hidden="1" x14ac:dyDescent="0.25">
      <c r="A428" s="2" t="s">
        <v>1790</v>
      </c>
      <c r="B428" s="139" t="str">
        <f t="shared" si="6"/>
        <v>IFab_CtnPrn5205.13</v>
      </c>
      <c r="C428" t="s">
        <v>91</v>
      </c>
      <c r="D428" s="1">
        <v>5205.13</v>
      </c>
      <c r="E428">
        <v>1.0101</v>
      </c>
      <c r="F428" t="s">
        <v>386</v>
      </c>
      <c r="G428" s="2">
        <v>119</v>
      </c>
      <c r="I428" s="1">
        <v>5208.5200000000004</v>
      </c>
    </row>
    <row r="429" spans="1:9" hidden="1" x14ac:dyDescent="0.25">
      <c r="A429" s="2" t="s">
        <v>1790</v>
      </c>
      <c r="B429" s="139" t="str">
        <f t="shared" si="6"/>
        <v>IFab_CtnPrn5205.24</v>
      </c>
      <c r="C429" t="s">
        <v>91</v>
      </c>
      <c r="D429" s="1">
        <v>5205.24</v>
      </c>
      <c r="E429">
        <v>1.0101</v>
      </c>
      <c r="F429" t="s">
        <v>351</v>
      </c>
      <c r="G429" s="2">
        <v>119</v>
      </c>
      <c r="I429" s="1">
        <v>5208.5200000000004</v>
      </c>
    </row>
    <row r="430" spans="1:9" hidden="1" x14ac:dyDescent="0.25">
      <c r="A430" s="2" t="s">
        <v>1790</v>
      </c>
      <c r="B430" s="139" t="str">
        <f t="shared" si="6"/>
        <v>IFab_CtnPrn5205.27</v>
      </c>
      <c r="C430" t="s">
        <v>91</v>
      </c>
      <c r="D430" s="1">
        <v>5205.2700000000004</v>
      </c>
      <c r="E430">
        <v>1.0101</v>
      </c>
      <c r="F430" t="s">
        <v>351</v>
      </c>
      <c r="G430" s="2">
        <v>119</v>
      </c>
      <c r="I430" s="1">
        <v>5208.5200000000004</v>
      </c>
    </row>
    <row r="431" spans="1:9" hidden="1" x14ac:dyDescent="0.25">
      <c r="A431" s="2" t="s">
        <v>1790</v>
      </c>
      <c r="B431" s="139" t="str">
        <f t="shared" si="6"/>
        <v>IFab_CtnPrn5208.19</v>
      </c>
      <c r="C431" t="s">
        <v>91</v>
      </c>
      <c r="D431" s="1">
        <v>5208.1899999999996</v>
      </c>
      <c r="E431">
        <v>1.0101</v>
      </c>
      <c r="F431" t="s">
        <v>387</v>
      </c>
      <c r="G431" s="2">
        <v>119</v>
      </c>
      <c r="I431" s="1">
        <v>5208.5200000000004</v>
      </c>
    </row>
    <row r="432" spans="1:9" hidden="1" x14ac:dyDescent="0.25">
      <c r="A432" s="2" t="s">
        <v>1790</v>
      </c>
      <c r="B432" s="139" t="str">
        <f t="shared" si="6"/>
        <v>IFab_CtnPrn5201.009</v>
      </c>
      <c r="C432" t="s">
        <v>91</v>
      </c>
      <c r="D432" s="1">
        <v>5201.009</v>
      </c>
      <c r="E432">
        <v>1.0101</v>
      </c>
      <c r="F432" t="s">
        <v>388</v>
      </c>
      <c r="G432" s="2">
        <v>119</v>
      </c>
      <c r="I432" s="1">
        <v>5208.5200000000004</v>
      </c>
    </row>
    <row r="433" spans="1:9" hidden="1" x14ac:dyDescent="0.25">
      <c r="A433" s="2" t="s">
        <v>1790</v>
      </c>
      <c r="B433" s="139" t="str">
        <f t="shared" si="6"/>
        <v>IFab_CtnPrn2847</v>
      </c>
      <c r="C433" t="s">
        <v>91</v>
      </c>
      <c r="D433" s="1">
        <v>2847</v>
      </c>
      <c r="E433">
        <v>0.03</v>
      </c>
      <c r="F433" t="s">
        <v>354</v>
      </c>
      <c r="G433" s="2">
        <v>119</v>
      </c>
      <c r="I433" s="1">
        <v>5208.5200000000004</v>
      </c>
    </row>
    <row r="434" spans="1:9" hidden="1" x14ac:dyDescent="0.25">
      <c r="A434" s="2" t="s">
        <v>1790</v>
      </c>
      <c r="B434" s="139" t="str">
        <f t="shared" si="6"/>
        <v>IFab_CtnPrn3905.3</v>
      </c>
      <c r="C434" t="s">
        <v>91</v>
      </c>
      <c r="D434" s="1">
        <v>3905.3</v>
      </c>
      <c r="E434">
        <v>0.04</v>
      </c>
      <c r="F434" t="s">
        <v>356</v>
      </c>
      <c r="G434" s="2">
        <v>119</v>
      </c>
      <c r="I434" s="1">
        <v>5208.5200000000004</v>
      </c>
    </row>
    <row r="435" spans="1:9" hidden="1" x14ac:dyDescent="0.25">
      <c r="A435" s="2" t="s">
        <v>1790</v>
      </c>
      <c r="B435" s="139" t="str">
        <f t="shared" si="6"/>
        <v>IFab_CtnPrn1108.19</v>
      </c>
      <c r="C435" t="s">
        <v>91</v>
      </c>
      <c r="D435" s="1">
        <v>1108.19</v>
      </c>
      <c r="E435">
        <v>0.04</v>
      </c>
      <c r="F435" t="s">
        <v>357</v>
      </c>
      <c r="G435" s="2">
        <v>119</v>
      </c>
      <c r="I435" s="1">
        <v>5208.5200000000004</v>
      </c>
    </row>
    <row r="436" spans="1:9" hidden="1" x14ac:dyDescent="0.25">
      <c r="A436" s="2" t="s">
        <v>1790</v>
      </c>
      <c r="B436" s="139" t="str">
        <f t="shared" si="6"/>
        <v>IFab_CtnPrn2915.11</v>
      </c>
      <c r="C436" t="s">
        <v>91</v>
      </c>
      <c r="D436" s="1">
        <v>2915.11</v>
      </c>
      <c r="E436">
        <v>0.04</v>
      </c>
      <c r="F436" t="s">
        <v>372</v>
      </c>
      <c r="G436" s="2">
        <v>119</v>
      </c>
      <c r="I436" s="1">
        <v>5208.5200000000004</v>
      </c>
    </row>
    <row r="437" spans="1:9" hidden="1" x14ac:dyDescent="0.25">
      <c r="A437" s="2" t="s">
        <v>1790</v>
      </c>
      <c r="B437" s="139" t="str">
        <f t="shared" si="6"/>
        <v>IFab_CtnPrn3707.1</v>
      </c>
      <c r="C437" t="s">
        <v>91</v>
      </c>
      <c r="D437" s="1">
        <v>3707.1</v>
      </c>
      <c r="E437">
        <v>0.04</v>
      </c>
      <c r="F437" t="s">
        <v>359</v>
      </c>
      <c r="G437" s="2">
        <v>119</v>
      </c>
      <c r="I437" s="1">
        <v>5208.5200000000004</v>
      </c>
    </row>
    <row r="438" spans="1:9" hidden="1" x14ac:dyDescent="0.25">
      <c r="A438" s="2" t="s">
        <v>1790</v>
      </c>
      <c r="B438" s="139" t="str">
        <f t="shared" si="6"/>
        <v>IFab_CtnPrn3402.31</v>
      </c>
      <c r="C438" t="s">
        <v>91</v>
      </c>
      <c r="D438" s="1">
        <v>3402.31</v>
      </c>
      <c r="E438">
        <v>0.04</v>
      </c>
      <c r="F438" t="s">
        <v>360</v>
      </c>
      <c r="G438" s="2">
        <v>119</v>
      </c>
      <c r="I438" s="1">
        <v>5208.5200000000004</v>
      </c>
    </row>
    <row r="439" spans="1:9" hidden="1" x14ac:dyDescent="0.25">
      <c r="A439" s="2" t="s">
        <v>1790</v>
      </c>
      <c r="B439" s="139" t="str">
        <f t="shared" si="6"/>
        <v>IFab_CtnPrn3402.39</v>
      </c>
      <c r="C439" t="s">
        <v>91</v>
      </c>
      <c r="D439" s="1">
        <v>3402.39</v>
      </c>
      <c r="E439">
        <v>0.04</v>
      </c>
      <c r="F439" t="s">
        <v>361</v>
      </c>
      <c r="G439" s="2">
        <v>119</v>
      </c>
      <c r="I439" s="1">
        <v>5208.5200000000004</v>
      </c>
    </row>
    <row r="440" spans="1:9" hidden="1" x14ac:dyDescent="0.25">
      <c r="A440" s="2" t="s">
        <v>1790</v>
      </c>
      <c r="B440" s="139" t="str">
        <f t="shared" si="6"/>
        <v>IFab_CtnPrn3402.42</v>
      </c>
      <c r="C440" t="s">
        <v>91</v>
      </c>
      <c r="D440" s="1">
        <v>3402.42</v>
      </c>
      <c r="E440">
        <v>0.04</v>
      </c>
      <c r="F440" t="s">
        <v>362</v>
      </c>
      <c r="G440" s="2">
        <v>119</v>
      </c>
      <c r="I440" s="1">
        <v>5208.5200000000004</v>
      </c>
    </row>
    <row r="441" spans="1:9" hidden="1" x14ac:dyDescent="0.25">
      <c r="A441" s="2" t="s">
        <v>1790</v>
      </c>
      <c r="B441" s="139" t="str">
        <f t="shared" si="6"/>
        <v>IFab_CtnPrn3402.419</v>
      </c>
      <c r="C441" t="s">
        <v>91</v>
      </c>
      <c r="D441" s="1">
        <v>3402.4189999999999</v>
      </c>
      <c r="E441">
        <v>0.04</v>
      </c>
      <c r="F441" t="s">
        <v>373</v>
      </c>
      <c r="G441" s="2">
        <v>119</v>
      </c>
      <c r="I441" s="1">
        <v>5208.5200000000004</v>
      </c>
    </row>
    <row r="442" spans="1:9" hidden="1" x14ac:dyDescent="0.25">
      <c r="A442" s="2" t="s">
        <v>1790</v>
      </c>
      <c r="B442" s="139" t="str">
        <f t="shared" si="6"/>
        <v>IFab_CtnPrn3402.499</v>
      </c>
      <c r="C442" t="s">
        <v>91</v>
      </c>
      <c r="D442" s="1">
        <v>3402.4989999999998</v>
      </c>
      <c r="E442">
        <v>0.04</v>
      </c>
      <c r="F442" t="s">
        <v>374</v>
      </c>
      <c r="G442" s="2">
        <v>119</v>
      </c>
      <c r="I442" s="1">
        <v>5208.5200000000004</v>
      </c>
    </row>
    <row r="443" spans="1:9" hidden="1" x14ac:dyDescent="0.25">
      <c r="A443" s="2" t="s">
        <v>1790</v>
      </c>
      <c r="B443" s="139" t="str">
        <f t="shared" si="6"/>
        <v>IFab_CtnPrn3204.111</v>
      </c>
      <c r="C443" t="s">
        <v>91</v>
      </c>
      <c r="D443" s="1">
        <v>3204.1109999999999</v>
      </c>
      <c r="E443">
        <v>7.0000000000000007E-2</v>
      </c>
      <c r="F443" t="s">
        <v>365</v>
      </c>
      <c r="G443" s="2">
        <v>119</v>
      </c>
      <c r="I443" s="1">
        <v>5208.5200000000004</v>
      </c>
    </row>
    <row r="444" spans="1:9" hidden="1" x14ac:dyDescent="0.25">
      <c r="A444" s="2" t="s">
        <v>1790</v>
      </c>
      <c r="B444" s="139" t="str">
        <f t="shared" si="6"/>
        <v>IFab_CtnPrn3204.112</v>
      </c>
      <c r="C444" t="s">
        <v>91</v>
      </c>
      <c r="D444" s="1">
        <v>3204.1120000000001</v>
      </c>
      <c r="E444">
        <v>7.0000000000000007E-2</v>
      </c>
      <c r="F444" t="s">
        <v>365</v>
      </c>
      <c r="G444" s="2">
        <v>119</v>
      </c>
      <c r="I444" s="1">
        <v>5208.5200000000004</v>
      </c>
    </row>
    <row r="445" spans="1:9" hidden="1" x14ac:dyDescent="0.25">
      <c r="A445" s="2" t="s">
        <v>1790</v>
      </c>
      <c r="B445" s="139" t="str">
        <f t="shared" si="6"/>
        <v>IFab_CtnPrn3204.119</v>
      </c>
      <c r="C445" t="s">
        <v>91</v>
      </c>
      <c r="D445" s="1">
        <v>3204.1190000000001</v>
      </c>
      <c r="E445">
        <v>7.0000000000000007E-2</v>
      </c>
      <c r="F445" t="s">
        <v>365</v>
      </c>
      <c r="G445" s="2">
        <v>119</v>
      </c>
      <c r="I445" s="1">
        <v>5208.5200000000004</v>
      </c>
    </row>
    <row r="446" spans="1:9" hidden="1" x14ac:dyDescent="0.25">
      <c r="A446" s="2" t="s">
        <v>1790</v>
      </c>
      <c r="B446" s="139" t="str">
        <f t="shared" si="6"/>
        <v>IFab_CtnPrn5807.9</v>
      </c>
      <c r="C446" t="s">
        <v>91</v>
      </c>
      <c r="D446" s="1">
        <v>5807.9</v>
      </c>
      <c r="E446">
        <v>0.1</v>
      </c>
      <c r="F446" t="s">
        <v>366</v>
      </c>
      <c r="G446" s="2">
        <v>119</v>
      </c>
      <c r="I446" s="1">
        <v>5208.5200000000004</v>
      </c>
    </row>
    <row r="447" spans="1:9" hidden="1" x14ac:dyDescent="0.25">
      <c r="A447" s="2" t="s">
        <v>1790</v>
      </c>
      <c r="B447" s="139" t="str">
        <f t="shared" si="6"/>
        <v>IFab_CtnPrn5401.209</v>
      </c>
      <c r="C447" t="s">
        <v>91</v>
      </c>
      <c r="D447" s="1">
        <v>5401.2089999999998</v>
      </c>
      <c r="E447">
        <v>0.2</v>
      </c>
      <c r="F447" t="s">
        <v>349</v>
      </c>
      <c r="G447" s="2">
        <v>119</v>
      </c>
      <c r="I447" s="1">
        <v>5208.5200000000004</v>
      </c>
    </row>
    <row r="448" spans="1:9" hidden="1" x14ac:dyDescent="0.25">
      <c r="A448" s="2" t="s">
        <v>1790</v>
      </c>
      <c r="B448" s="139" t="str">
        <f t="shared" si="6"/>
        <v>IFab_CtnPrn2701.12</v>
      </c>
      <c r="C448" t="s">
        <v>91</v>
      </c>
      <c r="D448" s="1">
        <v>2701.12</v>
      </c>
      <c r="E448">
        <v>0.8</v>
      </c>
      <c r="F448" t="s">
        <v>371</v>
      </c>
      <c r="G448" s="2">
        <v>119</v>
      </c>
      <c r="I448" s="1">
        <v>5208.5200000000004</v>
      </c>
    </row>
    <row r="449" spans="1:9" hidden="1" x14ac:dyDescent="0.25">
      <c r="A449" s="2" t="s">
        <v>1790</v>
      </c>
      <c r="B449" s="139" t="str">
        <f t="shared" si="6"/>
        <v>IFab_CtnBlc5205.11</v>
      </c>
      <c r="C449" t="s">
        <v>93</v>
      </c>
      <c r="D449" s="1">
        <v>5205.1099999999997</v>
      </c>
      <c r="E449">
        <v>1.0101</v>
      </c>
      <c r="F449" t="s">
        <v>386</v>
      </c>
      <c r="G449" s="2">
        <v>120</v>
      </c>
      <c r="I449" s="1">
        <v>5208.22</v>
      </c>
    </row>
    <row r="450" spans="1:9" hidden="1" x14ac:dyDescent="0.25">
      <c r="A450" s="2" t="s">
        <v>1790</v>
      </c>
      <c r="B450" s="139" t="str">
        <f t="shared" si="6"/>
        <v>IFab_CtnBlc5205.12</v>
      </c>
      <c r="C450" t="s">
        <v>93</v>
      </c>
      <c r="D450" s="1">
        <v>5205.12</v>
      </c>
      <c r="E450">
        <v>1.0101</v>
      </c>
      <c r="F450" t="s">
        <v>386</v>
      </c>
      <c r="G450" s="2">
        <v>120</v>
      </c>
      <c r="I450" s="1">
        <v>5208.22</v>
      </c>
    </row>
    <row r="451" spans="1:9" hidden="1" x14ac:dyDescent="0.25">
      <c r="A451" s="2" t="s">
        <v>1790</v>
      </c>
      <c r="B451" s="139" t="str">
        <f t="shared" si="6"/>
        <v>IFab_CtnBlc5205.13</v>
      </c>
      <c r="C451" t="s">
        <v>93</v>
      </c>
      <c r="D451" s="1">
        <v>5205.13</v>
      </c>
      <c r="E451">
        <v>1.0101</v>
      </c>
      <c r="F451" t="s">
        <v>386</v>
      </c>
      <c r="G451" s="2">
        <v>120</v>
      </c>
      <c r="I451" s="1">
        <v>5208.22</v>
      </c>
    </row>
    <row r="452" spans="1:9" hidden="1" x14ac:dyDescent="0.25">
      <c r="A452" s="2" t="s">
        <v>1790</v>
      </c>
      <c r="B452" s="139" t="str">
        <f t="shared" ref="B452:B515" si="7">A452&amp;C452&amp;D452</f>
        <v>IFab_CtnBlc5205.24</v>
      </c>
      <c r="C452" t="s">
        <v>93</v>
      </c>
      <c r="D452" s="1">
        <v>5205.24</v>
      </c>
      <c r="E452">
        <v>1.0101</v>
      </c>
      <c r="F452" t="s">
        <v>351</v>
      </c>
      <c r="G452" s="2">
        <v>120</v>
      </c>
      <c r="I452" s="1">
        <v>5208.22</v>
      </c>
    </row>
    <row r="453" spans="1:9" hidden="1" x14ac:dyDescent="0.25">
      <c r="A453" s="2" t="s">
        <v>1790</v>
      </c>
      <c r="B453" s="139" t="str">
        <f t="shared" si="7"/>
        <v>IFab_CtnBlc5205.27</v>
      </c>
      <c r="C453" t="s">
        <v>93</v>
      </c>
      <c r="D453" s="1">
        <v>5205.2700000000004</v>
      </c>
      <c r="E453">
        <v>1.0101</v>
      </c>
      <c r="F453" t="s">
        <v>351</v>
      </c>
      <c r="G453" s="2">
        <v>120</v>
      </c>
      <c r="I453" s="1">
        <v>5208.22</v>
      </c>
    </row>
    <row r="454" spans="1:9" hidden="1" x14ac:dyDescent="0.25">
      <c r="A454" s="2" t="s">
        <v>1790</v>
      </c>
      <c r="B454" s="139" t="str">
        <f t="shared" si="7"/>
        <v>IFab_CtnBlc5208.19</v>
      </c>
      <c r="C454" t="s">
        <v>93</v>
      </c>
      <c r="D454" s="1">
        <v>5208.1899999999996</v>
      </c>
      <c r="E454">
        <v>1.0101</v>
      </c>
      <c r="F454" t="s">
        <v>387</v>
      </c>
      <c r="G454" s="2">
        <v>120</v>
      </c>
      <c r="I454" s="1">
        <v>5208.22</v>
      </c>
    </row>
    <row r="455" spans="1:9" hidden="1" x14ac:dyDescent="0.25">
      <c r="A455" s="2" t="s">
        <v>1790</v>
      </c>
      <c r="B455" s="139" t="str">
        <f t="shared" si="7"/>
        <v>IFab_CtnBlc5201.009</v>
      </c>
      <c r="C455" t="s">
        <v>93</v>
      </c>
      <c r="D455" s="1">
        <v>5201.009</v>
      </c>
      <c r="E455">
        <v>1.0101</v>
      </c>
      <c r="F455" t="s">
        <v>388</v>
      </c>
      <c r="G455" s="2">
        <v>120</v>
      </c>
      <c r="I455" s="1">
        <v>5208.22</v>
      </c>
    </row>
    <row r="456" spans="1:9" hidden="1" x14ac:dyDescent="0.25">
      <c r="A456" s="2" t="s">
        <v>1790</v>
      </c>
      <c r="B456" s="139" t="str">
        <f t="shared" si="7"/>
        <v>IFab_CtnBlc2847</v>
      </c>
      <c r="C456" t="s">
        <v>93</v>
      </c>
      <c r="D456" s="1">
        <v>2847</v>
      </c>
      <c r="E456">
        <v>0.03</v>
      </c>
      <c r="F456" t="s">
        <v>354</v>
      </c>
      <c r="G456" s="2">
        <v>120</v>
      </c>
      <c r="I456" s="1">
        <v>5208.22</v>
      </c>
    </row>
    <row r="457" spans="1:9" hidden="1" x14ac:dyDescent="0.25">
      <c r="A457" s="2" t="s">
        <v>1790</v>
      </c>
      <c r="B457" s="139" t="str">
        <f t="shared" si="7"/>
        <v>IFab_CtnBlc3905.3</v>
      </c>
      <c r="C457" t="s">
        <v>93</v>
      </c>
      <c r="D457" s="1">
        <v>3905.3</v>
      </c>
      <c r="E457">
        <v>0.04</v>
      </c>
      <c r="F457" t="s">
        <v>356</v>
      </c>
      <c r="G457" s="2">
        <v>120</v>
      </c>
      <c r="I457" s="1">
        <v>5208.22</v>
      </c>
    </row>
    <row r="458" spans="1:9" hidden="1" x14ac:dyDescent="0.25">
      <c r="A458" s="2" t="s">
        <v>1790</v>
      </c>
      <c r="B458" s="139" t="str">
        <f t="shared" si="7"/>
        <v>IFab_CtnBlc1108.19</v>
      </c>
      <c r="C458" t="s">
        <v>93</v>
      </c>
      <c r="D458" s="1">
        <v>1108.19</v>
      </c>
      <c r="E458">
        <v>0.04</v>
      </c>
      <c r="F458" t="s">
        <v>357</v>
      </c>
      <c r="G458" s="2">
        <v>120</v>
      </c>
      <c r="I458" s="1">
        <v>5208.22</v>
      </c>
    </row>
    <row r="459" spans="1:9" hidden="1" x14ac:dyDescent="0.25">
      <c r="A459" s="2" t="s">
        <v>1790</v>
      </c>
      <c r="B459" s="139" t="str">
        <f t="shared" si="7"/>
        <v>IFab_CtnBlc2915.11</v>
      </c>
      <c r="C459" t="s">
        <v>93</v>
      </c>
      <c r="D459" s="1">
        <v>2915.11</v>
      </c>
      <c r="E459">
        <v>0.04</v>
      </c>
      <c r="F459" t="s">
        <v>372</v>
      </c>
      <c r="G459" s="2">
        <v>120</v>
      </c>
      <c r="I459" s="1">
        <v>5208.22</v>
      </c>
    </row>
    <row r="460" spans="1:9" hidden="1" x14ac:dyDescent="0.25">
      <c r="A460" s="2" t="s">
        <v>1790</v>
      </c>
      <c r="B460" s="139" t="str">
        <f t="shared" si="7"/>
        <v>IFab_CtnBlc3910</v>
      </c>
      <c r="C460" t="s">
        <v>93</v>
      </c>
      <c r="D460" s="1">
        <v>3910</v>
      </c>
      <c r="E460">
        <v>0.04</v>
      </c>
      <c r="F460" t="s">
        <v>392</v>
      </c>
      <c r="G460" s="2">
        <v>120</v>
      </c>
      <c r="I460" s="1">
        <v>5208.22</v>
      </c>
    </row>
    <row r="461" spans="1:9" hidden="1" x14ac:dyDescent="0.25">
      <c r="A461" s="2" t="s">
        <v>1790</v>
      </c>
      <c r="B461" s="139" t="str">
        <f t="shared" si="7"/>
        <v>IFab_CtnBlc3402.31</v>
      </c>
      <c r="C461" t="s">
        <v>93</v>
      </c>
      <c r="D461" s="1">
        <v>3402.31</v>
      </c>
      <c r="E461">
        <v>0.04</v>
      </c>
      <c r="F461" t="s">
        <v>360</v>
      </c>
      <c r="G461" s="2">
        <v>120</v>
      </c>
      <c r="I461" s="1">
        <v>5208.22</v>
      </c>
    </row>
    <row r="462" spans="1:9" hidden="1" x14ac:dyDescent="0.25">
      <c r="A462" s="2" t="s">
        <v>1790</v>
      </c>
      <c r="B462" s="139" t="str">
        <f t="shared" si="7"/>
        <v>IFab_CtnBlc3402.39</v>
      </c>
      <c r="C462" t="s">
        <v>93</v>
      </c>
      <c r="D462" s="1">
        <v>3402.39</v>
      </c>
      <c r="E462">
        <v>0.04</v>
      </c>
      <c r="F462" t="s">
        <v>361</v>
      </c>
      <c r="G462" s="2">
        <v>120</v>
      </c>
      <c r="I462" s="1">
        <v>5208.22</v>
      </c>
    </row>
    <row r="463" spans="1:9" hidden="1" x14ac:dyDescent="0.25">
      <c r="A463" s="2" t="s">
        <v>1790</v>
      </c>
      <c r="B463" s="139" t="str">
        <f t="shared" si="7"/>
        <v>IFab_CtnBlc3402.42</v>
      </c>
      <c r="C463" t="s">
        <v>93</v>
      </c>
      <c r="D463" s="1">
        <v>3402.42</v>
      </c>
      <c r="E463">
        <v>0.04</v>
      </c>
      <c r="F463" t="s">
        <v>362</v>
      </c>
      <c r="G463" s="2">
        <v>120</v>
      </c>
      <c r="I463" s="1">
        <v>5208.22</v>
      </c>
    </row>
    <row r="464" spans="1:9" hidden="1" x14ac:dyDescent="0.25">
      <c r="A464" s="2" t="s">
        <v>1790</v>
      </c>
      <c r="B464" s="139" t="str">
        <f t="shared" si="7"/>
        <v>IFab_CtnBlc3402.419</v>
      </c>
      <c r="C464" t="s">
        <v>93</v>
      </c>
      <c r="D464" s="1">
        <v>3402.4189999999999</v>
      </c>
      <c r="E464">
        <v>0.04</v>
      </c>
      <c r="F464" t="s">
        <v>373</v>
      </c>
      <c r="G464" s="2">
        <v>120</v>
      </c>
      <c r="I464" s="1">
        <v>5208.22</v>
      </c>
    </row>
    <row r="465" spans="1:9" hidden="1" x14ac:dyDescent="0.25">
      <c r="A465" s="2" t="s">
        <v>1790</v>
      </c>
      <c r="B465" s="139" t="str">
        <f t="shared" si="7"/>
        <v>IFab_CtnBlc3402.499</v>
      </c>
      <c r="C465" t="s">
        <v>93</v>
      </c>
      <c r="D465" s="1">
        <v>3402.4989999999998</v>
      </c>
      <c r="E465">
        <v>0.04</v>
      </c>
      <c r="F465" t="s">
        <v>374</v>
      </c>
      <c r="G465" s="2">
        <v>120</v>
      </c>
      <c r="I465" s="1">
        <v>5208.22</v>
      </c>
    </row>
    <row r="466" spans="1:9" hidden="1" x14ac:dyDescent="0.25">
      <c r="A466" s="2" t="s">
        <v>1790</v>
      </c>
      <c r="B466" s="139" t="str">
        <f t="shared" si="7"/>
        <v>IFab_CtnBlc5807.9</v>
      </c>
      <c r="C466" t="s">
        <v>93</v>
      </c>
      <c r="D466" s="1">
        <v>5807.9</v>
      </c>
      <c r="E466">
        <v>0.1</v>
      </c>
      <c r="F466" t="s">
        <v>366</v>
      </c>
      <c r="G466" s="2">
        <v>120</v>
      </c>
      <c r="I466" s="1">
        <v>5208.22</v>
      </c>
    </row>
    <row r="467" spans="1:9" hidden="1" x14ac:dyDescent="0.25">
      <c r="A467" s="2" t="s">
        <v>1790</v>
      </c>
      <c r="B467" s="139" t="str">
        <f t="shared" si="7"/>
        <v>IFab_CtnBlc5401.209</v>
      </c>
      <c r="C467" t="s">
        <v>93</v>
      </c>
      <c r="D467" s="1">
        <v>5401.2089999999998</v>
      </c>
      <c r="E467">
        <v>0.2</v>
      </c>
      <c r="F467" t="s">
        <v>349</v>
      </c>
      <c r="G467" s="2">
        <v>120</v>
      </c>
      <c r="I467" s="1">
        <v>5208.22</v>
      </c>
    </row>
    <row r="468" spans="1:9" hidden="1" x14ac:dyDescent="0.25">
      <c r="A468" s="2" t="s">
        <v>1790</v>
      </c>
      <c r="B468" s="139" t="str">
        <f t="shared" si="7"/>
        <v>IFab_CtnBlc2701.12</v>
      </c>
      <c r="C468" t="s">
        <v>93</v>
      </c>
      <c r="D468" s="1">
        <v>2701.12</v>
      </c>
      <c r="E468">
        <v>0.8</v>
      </c>
      <c r="F468" t="s">
        <v>371</v>
      </c>
      <c r="G468" s="2">
        <v>120</v>
      </c>
      <c r="I468" s="1">
        <v>5208.22</v>
      </c>
    </row>
    <row r="469" spans="1:9" hidden="1" x14ac:dyDescent="0.25">
      <c r="A469" s="2" t="s">
        <v>1790</v>
      </c>
      <c r="B469" s="139" t="str">
        <f t="shared" si="7"/>
        <v>IFab_BldDydCVC60:405201.009</v>
      </c>
      <c r="C469" t="s">
        <v>393</v>
      </c>
      <c r="D469" s="1">
        <v>5201.009</v>
      </c>
      <c r="E469">
        <v>0.60605999999999993</v>
      </c>
      <c r="F469" t="s">
        <v>388</v>
      </c>
      <c r="G469" s="2">
        <v>121</v>
      </c>
      <c r="I469" s="1">
        <v>5513.21</v>
      </c>
    </row>
    <row r="470" spans="1:9" hidden="1" x14ac:dyDescent="0.25">
      <c r="A470" s="2" t="s">
        <v>1790</v>
      </c>
      <c r="B470" s="139" t="str">
        <f t="shared" si="7"/>
        <v>IFab_BldDydCVC60:405402.33</v>
      </c>
      <c r="C470" t="s">
        <v>393</v>
      </c>
      <c r="D470" s="1">
        <v>5402.33</v>
      </c>
      <c r="E470">
        <v>0.40404000000000001</v>
      </c>
      <c r="F470" t="s">
        <v>390</v>
      </c>
      <c r="G470" s="2">
        <v>121</v>
      </c>
      <c r="I470" s="1">
        <v>5513.21</v>
      </c>
    </row>
    <row r="471" spans="1:9" hidden="1" x14ac:dyDescent="0.25">
      <c r="A471" s="2" t="s">
        <v>1790</v>
      </c>
      <c r="B471" s="139" t="str">
        <f t="shared" si="7"/>
        <v>IFab_BldDydCVC60:405503.201</v>
      </c>
      <c r="C471" t="s">
        <v>393</v>
      </c>
      <c r="D471" s="1">
        <v>5503.201</v>
      </c>
      <c r="E471">
        <v>0.40404000000000001</v>
      </c>
      <c r="F471" t="s">
        <v>377</v>
      </c>
      <c r="G471" s="2">
        <v>121</v>
      </c>
      <c r="I471" s="1">
        <v>5513.21</v>
      </c>
    </row>
    <row r="472" spans="1:9" hidden="1" x14ac:dyDescent="0.25">
      <c r="A472" s="2" t="s">
        <v>1790</v>
      </c>
      <c r="B472" s="139" t="str">
        <f t="shared" si="7"/>
        <v>IFab_BldDyd5206.24</v>
      </c>
      <c r="C472" t="s">
        <v>95</v>
      </c>
      <c r="D472" s="1">
        <v>5206.24</v>
      </c>
      <c r="E472">
        <v>1.0101</v>
      </c>
      <c r="F472" t="s">
        <v>369</v>
      </c>
      <c r="G472" s="2">
        <v>121</v>
      </c>
      <c r="I472" s="1">
        <v>5513.21</v>
      </c>
    </row>
    <row r="473" spans="1:9" hidden="1" x14ac:dyDescent="0.25">
      <c r="A473" s="2" t="s">
        <v>1790</v>
      </c>
      <c r="B473" s="139" t="str">
        <f t="shared" si="7"/>
        <v>IFab_BldDyd5206.25</v>
      </c>
      <c r="C473" t="s">
        <v>95</v>
      </c>
      <c r="D473" s="1">
        <v>5206.25</v>
      </c>
      <c r="E473">
        <v>1.0101</v>
      </c>
      <c r="F473" t="s">
        <v>369</v>
      </c>
      <c r="G473" s="2">
        <v>121</v>
      </c>
      <c r="I473" s="1">
        <v>5513.21</v>
      </c>
    </row>
    <row r="474" spans="1:9" hidden="1" x14ac:dyDescent="0.25">
      <c r="A474" s="2" t="s">
        <v>1790</v>
      </c>
      <c r="B474" s="139" t="str">
        <f t="shared" si="7"/>
        <v>IFab_BldDyd5509.21</v>
      </c>
      <c r="C474" t="s">
        <v>95</v>
      </c>
      <c r="D474" s="1">
        <v>5509.21</v>
      </c>
      <c r="E474">
        <v>1.0101</v>
      </c>
      <c r="F474" t="s">
        <v>369</v>
      </c>
      <c r="G474" s="2">
        <v>121</v>
      </c>
      <c r="I474" s="1">
        <v>5513.21</v>
      </c>
    </row>
    <row r="475" spans="1:9" hidden="1" x14ac:dyDescent="0.25">
      <c r="A475" s="2" t="s">
        <v>1790</v>
      </c>
      <c r="B475" s="139" t="str">
        <f t="shared" si="7"/>
        <v>IFab_BldDyd5210.49</v>
      </c>
      <c r="C475" t="s">
        <v>95</v>
      </c>
      <c r="D475" s="1">
        <v>5210.49</v>
      </c>
      <c r="E475">
        <v>1.0101</v>
      </c>
      <c r="F475" t="s">
        <v>368</v>
      </c>
      <c r="G475" s="2">
        <v>121</v>
      </c>
      <c r="I475" s="1">
        <v>5513.21</v>
      </c>
    </row>
    <row r="476" spans="1:9" hidden="1" x14ac:dyDescent="0.25">
      <c r="A476" s="2" t="s">
        <v>1790</v>
      </c>
      <c r="B476" s="139" t="str">
        <f t="shared" si="7"/>
        <v>IFab_BldDyd5407.52</v>
      </c>
      <c r="C476" t="s">
        <v>95</v>
      </c>
      <c r="D476" s="1">
        <v>5407.52</v>
      </c>
      <c r="E476">
        <v>1.0101</v>
      </c>
      <c r="F476" t="s">
        <v>368</v>
      </c>
      <c r="G476" s="2">
        <v>121</v>
      </c>
      <c r="I476" s="1">
        <v>5513.21</v>
      </c>
    </row>
    <row r="477" spans="1:9" hidden="1" x14ac:dyDescent="0.25">
      <c r="A477" s="2" t="s">
        <v>1790</v>
      </c>
      <c r="B477" s="139" t="str">
        <f t="shared" si="7"/>
        <v>IFab_BldDyd5210.39</v>
      </c>
      <c r="C477" t="s">
        <v>95</v>
      </c>
      <c r="D477" s="1">
        <v>5210.3900000000003</v>
      </c>
      <c r="E477">
        <v>1.0101</v>
      </c>
      <c r="F477" t="s">
        <v>368</v>
      </c>
      <c r="G477" s="2">
        <v>121</v>
      </c>
      <c r="I477" s="1">
        <v>5513.21</v>
      </c>
    </row>
    <row r="478" spans="1:9" hidden="1" x14ac:dyDescent="0.25">
      <c r="A478" s="2" t="s">
        <v>1790</v>
      </c>
      <c r="B478" s="139" t="str">
        <f t="shared" si="7"/>
        <v>IFab_BldDyd2847</v>
      </c>
      <c r="C478" t="s">
        <v>95</v>
      </c>
      <c r="D478" s="1">
        <v>2847</v>
      </c>
      <c r="E478">
        <v>0.03</v>
      </c>
      <c r="F478" t="s">
        <v>354</v>
      </c>
      <c r="G478" s="2">
        <v>121</v>
      </c>
      <c r="I478" s="1">
        <v>5513.21</v>
      </c>
    </row>
    <row r="479" spans="1:9" hidden="1" x14ac:dyDescent="0.25">
      <c r="A479" s="2" t="s">
        <v>1790</v>
      </c>
      <c r="B479" s="139" t="str">
        <f t="shared" si="7"/>
        <v>IFab_BldDyd3905.3</v>
      </c>
      <c r="C479" t="s">
        <v>95</v>
      </c>
      <c r="D479" s="1">
        <v>3905.3</v>
      </c>
      <c r="E479">
        <v>0.04</v>
      </c>
      <c r="F479" t="s">
        <v>356</v>
      </c>
      <c r="G479" s="2">
        <v>121</v>
      </c>
      <c r="I479" s="1">
        <v>5513.21</v>
      </c>
    </row>
    <row r="480" spans="1:9" hidden="1" x14ac:dyDescent="0.25">
      <c r="A480" s="2" t="s">
        <v>1790</v>
      </c>
      <c r="B480" s="139" t="str">
        <f t="shared" si="7"/>
        <v>IFab_BldDyd1108.19</v>
      </c>
      <c r="C480" t="s">
        <v>95</v>
      </c>
      <c r="D480" s="1">
        <v>1108.19</v>
      </c>
      <c r="E480">
        <v>0.04</v>
      </c>
      <c r="F480" t="s">
        <v>357</v>
      </c>
      <c r="G480" s="2">
        <v>121</v>
      </c>
      <c r="I480" s="1">
        <v>5513.21</v>
      </c>
    </row>
    <row r="481" spans="1:9" hidden="1" x14ac:dyDescent="0.25">
      <c r="A481" s="2" t="s">
        <v>1790</v>
      </c>
      <c r="B481" s="139" t="str">
        <f t="shared" si="7"/>
        <v>IFab_BldDyd2915.11</v>
      </c>
      <c r="C481" t="s">
        <v>95</v>
      </c>
      <c r="D481" s="1">
        <v>2915.11</v>
      </c>
      <c r="E481">
        <v>0.04</v>
      </c>
      <c r="F481" t="s">
        <v>372</v>
      </c>
      <c r="G481" s="2">
        <v>121</v>
      </c>
      <c r="I481" s="1">
        <v>5513.21</v>
      </c>
    </row>
    <row r="482" spans="1:9" hidden="1" x14ac:dyDescent="0.25">
      <c r="A482" s="2" t="s">
        <v>1790</v>
      </c>
      <c r="B482" s="139" t="str">
        <f t="shared" si="7"/>
        <v>IFab_BldDyd3707.1</v>
      </c>
      <c r="C482" t="s">
        <v>95</v>
      </c>
      <c r="D482" s="1">
        <v>3707.1</v>
      </c>
      <c r="E482">
        <v>0.04</v>
      </c>
      <c r="F482" t="s">
        <v>359</v>
      </c>
      <c r="G482" s="2">
        <v>121</v>
      </c>
      <c r="I482" s="1">
        <v>5513.21</v>
      </c>
    </row>
    <row r="483" spans="1:9" hidden="1" x14ac:dyDescent="0.25">
      <c r="A483" s="2" t="s">
        <v>1790</v>
      </c>
      <c r="B483" s="139" t="str">
        <f t="shared" si="7"/>
        <v>IFab_BldDyd3402.31</v>
      </c>
      <c r="C483" t="s">
        <v>95</v>
      </c>
      <c r="D483" s="1">
        <v>3402.31</v>
      </c>
      <c r="E483">
        <v>0.04</v>
      </c>
      <c r="F483" t="s">
        <v>360</v>
      </c>
      <c r="G483" s="2">
        <v>121</v>
      </c>
      <c r="I483" s="1">
        <v>5513.21</v>
      </c>
    </row>
    <row r="484" spans="1:9" hidden="1" x14ac:dyDescent="0.25">
      <c r="A484" s="2" t="s">
        <v>1790</v>
      </c>
      <c r="B484" s="139" t="str">
        <f t="shared" si="7"/>
        <v>IFab_BldDyd3402.39</v>
      </c>
      <c r="C484" t="s">
        <v>95</v>
      </c>
      <c r="D484" s="1">
        <v>3402.39</v>
      </c>
      <c r="E484">
        <v>0.04</v>
      </c>
      <c r="F484" t="s">
        <v>361</v>
      </c>
      <c r="G484" s="2">
        <v>121</v>
      </c>
      <c r="I484" s="1">
        <v>5513.21</v>
      </c>
    </row>
    <row r="485" spans="1:9" hidden="1" x14ac:dyDescent="0.25">
      <c r="A485" s="2" t="s">
        <v>1790</v>
      </c>
      <c r="B485" s="139" t="str">
        <f t="shared" si="7"/>
        <v>IFab_BldDyd3402.42</v>
      </c>
      <c r="C485" t="s">
        <v>95</v>
      </c>
      <c r="D485" s="1">
        <v>3402.42</v>
      </c>
      <c r="E485">
        <v>0.04</v>
      </c>
      <c r="F485" t="s">
        <v>362</v>
      </c>
      <c r="G485" s="2">
        <v>121</v>
      </c>
      <c r="I485" s="1">
        <v>5513.21</v>
      </c>
    </row>
    <row r="486" spans="1:9" hidden="1" x14ac:dyDescent="0.25">
      <c r="A486" s="2" t="s">
        <v>1790</v>
      </c>
      <c r="B486" s="139" t="str">
        <f t="shared" si="7"/>
        <v>IFab_BldDyd3402.419</v>
      </c>
      <c r="C486" t="s">
        <v>95</v>
      </c>
      <c r="D486" s="1">
        <v>3402.4189999999999</v>
      </c>
      <c r="E486">
        <v>0.04</v>
      </c>
      <c r="F486" t="s">
        <v>363</v>
      </c>
      <c r="G486" s="2">
        <v>121</v>
      </c>
      <c r="I486" s="1">
        <v>5513.21</v>
      </c>
    </row>
    <row r="487" spans="1:9" hidden="1" x14ac:dyDescent="0.25">
      <c r="A487" s="2" t="s">
        <v>1790</v>
      </c>
      <c r="B487" s="139" t="str">
        <f t="shared" si="7"/>
        <v>IFab_BldDyd3402.499</v>
      </c>
      <c r="C487" t="s">
        <v>95</v>
      </c>
      <c r="D487" s="1">
        <v>3402.4989999999998</v>
      </c>
      <c r="E487">
        <v>0.04</v>
      </c>
      <c r="F487" t="s">
        <v>374</v>
      </c>
      <c r="G487" s="2">
        <v>121</v>
      </c>
      <c r="I487" s="1">
        <v>5513.21</v>
      </c>
    </row>
    <row r="488" spans="1:9" hidden="1" x14ac:dyDescent="0.25">
      <c r="A488" s="2" t="s">
        <v>1790</v>
      </c>
      <c r="B488" s="139" t="str">
        <f t="shared" si="7"/>
        <v>IFab_BldDyd3204.111</v>
      </c>
      <c r="C488" t="s">
        <v>95</v>
      </c>
      <c r="D488" s="1">
        <v>3204.1109999999999</v>
      </c>
      <c r="E488">
        <v>7.0000000000000007E-2</v>
      </c>
      <c r="F488" t="s">
        <v>365</v>
      </c>
      <c r="G488" s="2">
        <v>121</v>
      </c>
      <c r="I488" s="1">
        <v>5513.21</v>
      </c>
    </row>
    <row r="489" spans="1:9" hidden="1" x14ac:dyDescent="0.25">
      <c r="A489" s="2" t="s">
        <v>1790</v>
      </c>
      <c r="B489" s="139" t="str">
        <f t="shared" si="7"/>
        <v>IFab_BldDyd3204.112</v>
      </c>
      <c r="C489" t="s">
        <v>95</v>
      </c>
      <c r="D489" s="1">
        <v>3204.1120000000001</v>
      </c>
      <c r="E489">
        <v>7.0000000000000007E-2</v>
      </c>
      <c r="F489" t="s">
        <v>365</v>
      </c>
      <c r="G489" s="2">
        <v>121</v>
      </c>
      <c r="I489" s="1">
        <v>5513.21</v>
      </c>
    </row>
    <row r="490" spans="1:9" hidden="1" x14ac:dyDescent="0.25">
      <c r="A490" s="2" t="s">
        <v>1790</v>
      </c>
      <c r="B490" s="139" t="str">
        <f t="shared" si="7"/>
        <v>IFab_BldDyd3204.119</v>
      </c>
      <c r="C490" t="s">
        <v>95</v>
      </c>
      <c r="D490" s="1">
        <v>3204.1190000000001</v>
      </c>
      <c r="E490">
        <v>7.0000000000000007E-2</v>
      </c>
      <c r="F490" t="s">
        <v>365</v>
      </c>
      <c r="G490" s="2">
        <v>121</v>
      </c>
      <c r="I490" s="1">
        <v>5513.21</v>
      </c>
    </row>
    <row r="491" spans="1:9" hidden="1" x14ac:dyDescent="0.25">
      <c r="A491" s="2" t="s">
        <v>1790</v>
      </c>
      <c r="B491" s="139" t="str">
        <f t="shared" si="7"/>
        <v>IFab_BldDyd5807.9</v>
      </c>
      <c r="C491" t="s">
        <v>95</v>
      </c>
      <c r="D491" s="1">
        <v>5807.9</v>
      </c>
      <c r="E491">
        <v>0.1</v>
      </c>
      <c r="F491" t="s">
        <v>366</v>
      </c>
      <c r="G491" s="2">
        <v>121</v>
      </c>
      <c r="I491" s="1">
        <v>5513.21</v>
      </c>
    </row>
    <row r="492" spans="1:9" hidden="1" x14ac:dyDescent="0.25">
      <c r="A492" s="2" t="s">
        <v>1790</v>
      </c>
      <c r="B492" s="139" t="str">
        <f t="shared" si="7"/>
        <v>IFab_BldDyd5401.209</v>
      </c>
      <c r="C492" t="s">
        <v>95</v>
      </c>
      <c r="D492" s="1">
        <v>5401.2089999999998</v>
      </c>
      <c r="E492">
        <v>0.2</v>
      </c>
      <c r="F492" t="s">
        <v>349</v>
      </c>
      <c r="G492" s="2">
        <v>121</v>
      </c>
      <c r="I492" s="1">
        <v>5513.21</v>
      </c>
    </row>
    <row r="493" spans="1:9" hidden="1" x14ac:dyDescent="0.25">
      <c r="A493" s="2" t="s">
        <v>1790</v>
      </c>
      <c r="B493" s="139" t="str">
        <f t="shared" si="7"/>
        <v>IFab_BldPrnCVC60:405201.009</v>
      </c>
      <c r="C493" t="s">
        <v>394</v>
      </c>
      <c r="D493" s="1">
        <v>5201.009</v>
      </c>
      <c r="E493">
        <v>0.60605999999999993</v>
      </c>
      <c r="F493" t="s">
        <v>388</v>
      </c>
      <c r="G493" s="2">
        <v>122</v>
      </c>
      <c r="I493" s="1">
        <v>5513.41</v>
      </c>
    </row>
    <row r="494" spans="1:9" hidden="1" x14ac:dyDescent="0.25">
      <c r="A494" s="2" t="s">
        <v>1790</v>
      </c>
      <c r="B494" s="139" t="str">
        <f t="shared" si="7"/>
        <v>IFab_BldPrnCVC60:405402.33</v>
      </c>
      <c r="C494" t="s">
        <v>394</v>
      </c>
      <c r="D494" s="1">
        <v>5402.33</v>
      </c>
      <c r="E494">
        <v>0.40404000000000001</v>
      </c>
      <c r="F494" t="s">
        <v>390</v>
      </c>
      <c r="G494" s="2">
        <v>122</v>
      </c>
      <c r="I494" s="1">
        <v>5513.41</v>
      </c>
    </row>
    <row r="495" spans="1:9" hidden="1" x14ac:dyDescent="0.25">
      <c r="A495" s="2" t="s">
        <v>1790</v>
      </c>
      <c r="B495" s="139" t="str">
        <f t="shared" si="7"/>
        <v>IFab_BldPrnCVC60:405503.201</v>
      </c>
      <c r="C495" t="s">
        <v>394</v>
      </c>
      <c r="D495" s="1">
        <v>5503.201</v>
      </c>
      <c r="E495">
        <v>0.40404000000000001</v>
      </c>
      <c r="F495" t="s">
        <v>377</v>
      </c>
      <c r="G495" s="2">
        <v>122</v>
      </c>
      <c r="I495" s="1">
        <v>5513.41</v>
      </c>
    </row>
    <row r="496" spans="1:9" hidden="1" x14ac:dyDescent="0.25">
      <c r="A496" s="2" t="s">
        <v>1790</v>
      </c>
      <c r="B496" s="139" t="str">
        <f t="shared" si="7"/>
        <v>IFab_BldPrn5206.24</v>
      </c>
      <c r="C496" t="s">
        <v>97</v>
      </c>
      <c r="D496" s="1">
        <v>5206.24</v>
      </c>
      <c r="E496">
        <v>1.0101</v>
      </c>
      <c r="F496" t="s">
        <v>369</v>
      </c>
      <c r="G496" s="2">
        <v>122</v>
      </c>
      <c r="I496" s="1">
        <v>5513.41</v>
      </c>
    </row>
    <row r="497" spans="1:9" hidden="1" x14ac:dyDescent="0.25">
      <c r="A497" s="2" t="s">
        <v>1790</v>
      </c>
      <c r="B497" s="139" t="str">
        <f t="shared" si="7"/>
        <v>IFab_BldPrn5206.25</v>
      </c>
      <c r="C497" t="s">
        <v>97</v>
      </c>
      <c r="D497" s="1">
        <v>5206.25</v>
      </c>
      <c r="E497">
        <v>1.0101</v>
      </c>
      <c r="F497" t="s">
        <v>369</v>
      </c>
      <c r="G497" s="2">
        <v>122</v>
      </c>
      <c r="I497" s="1">
        <v>5513.41</v>
      </c>
    </row>
    <row r="498" spans="1:9" hidden="1" x14ac:dyDescent="0.25">
      <c r="A498" s="2" t="s">
        <v>1790</v>
      </c>
      <c r="B498" s="139" t="str">
        <f t="shared" si="7"/>
        <v>IFab_BldPrn5509.21</v>
      </c>
      <c r="C498" t="s">
        <v>97</v>
      </c>
      <c r="D498" s="1">
        <v>5509.21</v>
      </c>
      <c r="E498">
        <v>1.0101</v>
      </c>
      <c r="F498" t="s">
        <v>369</v>
      </c>
      <c r="G498" s="2">
        <v>122</v>
      </c>
      <c r="I498" s="1">
        <v>5513.41</v>
      </c>
    </row>
    <row r="499" spans="1:9" hidden="1" x14ac:dyDescent="0.25">
      <c r="A499" s="2" t="s">
        <v>1790</v>
      </c>
      <c r="B499" s="139" t="str">
        <f t="shared" si="7"/>
        <v>IFab_BldPrn5210.49</v>
      </c>
      <c r="C499" t="s">
        <v>97</v>
      </c>
      <c r="D499" s="1">
        <v>5210.49</v>
      </c>
      <c r="E499">
        <v>1.0101</v>
      </c>
      <c r="F499" t="s">
        <v>368</v>
      </c>
      <c r="G499" s="2">
        <v>122</v>
      </c>
      <c r="I499" s="1">
        <v>5513.41</v>
      </c>
    </row>
    <row r="500" spans="1:9" hidden="1" x14ac:dyDescent="0.25">
      <c r="A500" s="2" t="s">
        <v>1790</v>
      </c>
      <c r="B500" s="139" t="str">
        <f t="shared" si="7"/>
        <v>IFab_BldPrn5407.52</v>
      </c>
      <c r="C500" t="s">
        <v>97</v>
      </c>
      <c r="D500" s="1">
        <v>5407.52</v>
      </c>
      <c r="E500">
        <v>1.0101</v>
      </c>
      <c r="F500" t="s">
        <v>368</v>
      </c>
      <c r="G500" s="2">
        <v>122</v>
      </c>
      <c r="I500" s="1">
        <v>5513.41</v>
      </c>
    </row>
    <row r="501" spans="1:9" hidden="1" x14ac:dyDescent="0.25">
      <c r="A501" s="2" t="s">
        <v>1790</v>
      </c>
      <c r="B501" s="139" t="str">
        <f t="shared" si="7"/>
        <v>IFab_BldPrn5210.39</v>
      </c>
      <c r="C501" t="s">
        <v>97</v>
      </c>
      <c r="D501" s="1">
        <v>5210.3900000000003</v>
      </c>
      <c r="E501">
        <v>1.0101</v>
      </c>
      <c r="F501" t="s">
        <v>368</v>
      </c>
      <c r="G501" s="2">
        <v>122</v>
      </c>
      <c r="I501" s="1">
        <v>5513.41</v>
      </c>
    </row>
    <row r="502" spans="1:9" hidden="1" x14ac:dyDescent="0.25">
      <c r="A502" s="2" t="s">
        <v>1790</v>
      </c>
      <c r="B502" s="139" t="str">
        <f t="shared" si="7"/>
        <v>IFab_BldPrn2847</v>
      </c>
      <c r="C502" t="s">
        <v>97</v>
      </c>
      <c r="D502" s="1">
        <v>2847</v>
      </c>
      <c r="E502">
        <v>0.03</v>
      </c>
      <c r="F502" t="s">
        <v>354</v>
      </c>
      <c r="G502" s="2">
        <v>122</v>
      </c>
      <c r="I502" s="1">
        <v>5513.41</v>
      </c>
    </row>
    <row r="503" spans="1:9" hidden="1" x14ac:dyDescent="0.25">
      <c r="A503" s="2" t="s">
        <v>1790</v>
      </c>
      <c r="B503" s="139" t="str">
        <f t="shared" si="7"/>
        <v>IFab_BldPrn3905.3</v>
      </c>
      <c r="C503" t="s">
        <v>97</v>
      </c>
      <c r="D503" s="1">
        <v>3905.3</v>
      </c>
      <c r="E503">
        <v>0.04</v>
      </c>
      <c r="F503" t="s">
        <v>356</v>
      </c>
      <c r="G503" s="2">
        <v>122</v>
      </c>
      <c r="I503" s="1">
        <v>5513.41</v>
      </c>
    </row>
    <row r="504" spans="1:9" hidden="1" x14ac:dyDescent="0.25">
      <c r="A504" s="2" t="s">
        <v>1790</v>
      </c>
      <c r="B504" s="139" t="str">
        <f t="shared" si="7"/>
        <v>IFab_BldPrn1108.19</v>
      </c>
      <c r="C504" t="s">
        <v>97</v>
      </c>
      <c r="D504" s="1">
        <v>1108.19</v>
      </c>
      <c r="E504">
        <v>0.04</v>
      </c>
      <c r="F504" t="s">
        <v>357</v>
      </c>
      <c r="G504" s="2">
        <v>122</v>
      </c>
      <c r="I504" s="1">
        <v>5513.41</v>
      </c>
    </row>
    <row r="505" spans="1:9" hidden="1" x14ac:dyDescent="0.25">
      <c r="A505" s="2" t="s">
        <v>1790</v>
      </c>
      <c r="B505" s="139" t="str">
        <f t="shared" si="7"/>
        <v>IFab_BldPrn2915.11</v>
      </c>
      <c r="C505" t="s">
        <v>97</v>
      </c>
      <c r="D505" s="1">
        <v>2915.11</v>
      </c>
      <c r="E505">
        <v>0.04</v>
      </c>
      <c r="F505" t="s">
        <v>372</v>
      </c>
      <c r="G505" s="2">
        <v>122</v>
      </c>
      <c r="I505" s="1">
        <v>5513.41</v>
      </c>
    </row>
    <row r="506" spans="1:9" hidden="1" x14ac:dyDescent="0.25">
      <c r="A506" s="2" t="s">
        <v>1790</v>
      </c>
      <c r="B506" s="139" t="str">
        <f t="shared" si="7"/>
        <v>IFab_BldPrn3707.1</v>
      </c>
      <c r="C506" t="s">
        <v>97</v>
      </c>
      <c r="D506" s="1">
        <v>3707.1</v>
      </c>
      <c r="E506">
        <v>0.04</v>
      </c>
      <c r="F506" t="s">
        <v>359</v>
      </c>
      <c r="G506" s="2">
        <v>122</v>
      </c>
      <c r="I506" s="1">
        <v>5513.41</v>
      </c>
    </row>
    <row r="507" spans="1:9" hidden="1" x14ac:dyDescent="0.25">
      <c r="A507" s="2" t="s">
        <v>1790</v>
      </c>
      <c r="B507" s="139" t="str">
        <f t="shared" si="7"/>
        <v>IFab_BldPrn3402.31</v>
      </c>
      <c r="C507" t="s">
        <v>97</v>
      </c>
      <c r="D507" s="1">
        <v>3402.31</v>
      </c>
      <c r="E507">
        <v>0.04</v>
      </c>
      <c r="F507" t="s">
        <v>360</v>
      </c>
      <c r="G507" s="2">
        <v>122</v>
      </c>
      <c r="I507" s="1">
        <v>5513.41</v>
      </c>
    </row>
    <row r="508" spans="1:9" hidden="1" x14ac:dyDescent="0.25">
      <c r="A508" s="2" t="s">
        <v>1790</v>
      </c>
      <c r="B508" s="139" t="str">
        <f t="shared" si="7"/>
        <v>IFab_BldPrn3402.39</v>
      </c>
      <c r="C508" t="s">
        <v>97</v>
      </c>
      <c r="D508" s="1">
        <v>3402.39</v>
      </c>
      <c r="E508">
        <v>0.04</v>
      </c>
      <c r="F508" t="s">
        <v>361</v>
      </c>
      <c r="G508" s="2">
        <v>122</v>
      </c>
      <c r="I508" s="1">
        <v>5513.41</v>
      </c>
    </row>
    <row r="509" spans="1:9" hidden="1" x14ac:dyDescent="0.25">
      <c r="A509" s="2" t="s">
        <v>1790</v>
      </c>
      <c r="B509" s="139" t="str">
        <f t="shared" si="7"/>
        <v>IFab_BldPrn3402.42</v>
      </c>
      <c r="C509" t="s">
        <v>97</v>
      </c>
      <c r="D509" s="1">
        <v>3402.42</v>
      </c>
      <c r="E509">
        <v>0.04</v>
      </c>
      <c r="F509" t="s">
        <v>362</v>
      </c>
      <c r="G509" s="2">
        <v>122</v>
      </c>
      <c r="I509" s="1">
        <v>5513.41</v>
      </c>
    </row>
    <row r="510" spans="1:9" hidden="1" x14ac:dyDescent="0.25">
      <c r="A510" s="2" t="s">
        <v>1790</v>
      </c>
      <c r="B510" s="139" t="str">
        <f t="shared" si="7"/>
        <v>IFab_BldPrn3402.419</v>
      </c>
      <c r="C510" t="s">
        <v>97</v>
      </c>
      <c r="D510" s="1">
        <v>3402.4189999999999</v>
      </c>
      <c r="E510">
        <v>0.04</v>
      </c>
      <c r="F510" t="s">
        <v>363</v>
      </c>
      <c r="G510" s="2">
        <v>122</v>
      </c>
      <c r="I510" s="1">
        <v>5513.41</v>
      </c>
    </row>
    <row r="511" spans="1:9" hidden="1" x14ac:dyDescent="0.25">
      <c r="A511" s="2" t="s">
        <v>1790</v>
      </c>
      <c r="B511" s="139" t="str">
        <f t="shared" si="7"/>
        <v>IFab_BldPrn3402.499</v>
      </c>
      <c r="C511" t="s">
        <v>97</v>
      </c>
      <c r="D511" s="1">
        <v>3402.4989999999998</v>
      </c>
      <c r="E511">
        <v>0.04</v>
      </c>
      <c r="F511" t="s">
        <v>374</v>
      </c>
      <c r="G511" s="2">
        <v>122</v>
      </c>
      <c r="I511" s="1">
        <v>5513.41</v>
      </c>
    </row>
    <row r="512" spans="1:9" hidden="1" x14ac:dyDescent="0.25">
      <c r="A512" s="2" t="s">
        <v>1790</v>
      </c>
      <c r="B512" s="139" t="str">
        <f t="shared" si="7"/>
        <v>IFab_BldPrn3204.111</v>
      </c>
      <c r="C512" t="s">
        <v>97</v>
      </c>
      <c r="D512" s="1">
        <v>3204.1109999999999</v>
      </c>
      <c r="E512">
        <v>7.0000000000000007E-2</v>
      </c>
      <c r="F512" t="s">
        <v>365</v>
      </c>
      <c r="G512" s="2">
        <v>122</v>
      </c>
      <c r="I512" s="1">
        <v>5513.41</v>
      </c>
    </row>
    <row r="513" spans="1:9" hidden="1" x14ac:dyDescent="0.25">
      <c r="A513" s="2" t="s">
        <v>1790</v>
      </c>
      <c r="B513" s="139" t="str">
        <f t="shared" si="7"/>
        <v>IFab_BldPrn3204.112</v>
      </c>
      <c r="C513" t="s">
        <v>97</v>
      </c>
      <c r="D513" s="1">
        <v>3204.1120000000001</v>
      </c>
      <c r="E513">
        <v>7.0000000000000007E-2</v>
      </c>
      <c r="F513" t="s">
        <v>365</v>
      </c>
      <c r="G513" s="2">
        <v>122</v>
      </c>
      <c r="I513" s="1">
        <v>5513.41</v>
      </c>
    </row>
    <row r="514" spans="1:9" hidden="1" x14ac:dyDescent="0.25">
      <c r="A514" s="2" t="s">
        <v>1790</v>
      </c>
      <c r="B514" s="139" t="str">
        <f t="shared" si="7"/>
        <v>IFab_BldPrn3204.119</v>
      </c>
      <c r="C514" t="s">
        <v>97</v>
      </c>
      <c r="D514" s="1">
        <v>3204.1190000000001</v>
      </c>
      <c r="E514">
        <v>7.0000000000000007E-2</v>
      </c>
      <c r="F514" t="s">
        <v>365</v>
      </c>
      <c r="G514" s="2">
        <v>122</v>
      </c>
      <c r="I514" s="1">
        <v>5513.41</v>
      </c>
    </row>
    <row r="515" spans="1:9" hidden="1" x14ac:dyDescent="0.25">
      <c r="A515" s="2" t="s">
        <v>1790</v>
      </c>
      <c r="B515" s="139" t="str">
        <f t="shared" si="7"/>
        <v>IFab_BldPrn5807.9</v>
      </c>
      <c r="C515" t="s">
        <v>97</v>
      </c>
      <c r="D515" s="1">
        <v>5807.9</v>
      </c>
      <c r="E515">
        <v>0.1</v>
      </c>
      <c r="F515" t="s">
        <v>366</v>
      </c>
      <c r="G515" s="2">
        <v>122</v>
      </c>
      <c r="I515" s="1">
        <v>5513.41</v>
      </c>
    </row>
    <row r="516" spans="1:9" hidden="1" x14ac:dyDescent="0.25">
      <c r="A516" s="2" t="s">
        <v>1790</v>
      </c>
      <c r="B516" s="139" t="str">
        <f t="shared" ref="B516:B567" si="8">A516&amp;C516&amp;D516</f>
        <v>IFab_BldPrn5401.209</v>
      </c>
      <c r="C516" t="s">
        <v>97</v>
      </c>
      <c r="D516" s="1">
        <v>5401.2089999999998</v>
      </c>
      <c r="E516">
        <v>0.2</v>
      </c>
      <c r="F516" t="s">
        <v>349</v>
      </c>
      <c r="G516" s="2">
        <v>122</v>
      </c>
      <c r="I516" s="1">
        <v>5513.41</v>
      </c>
    </row>
    <row r="517" spans="1:9" hidden="1" x14ac:dyDescent="0.25">
      <c r="A517" s="2" t="s">
        <v>1790</v>
      </c>
      <c r="B517" s="139" t="str">
        <f t="shared" si="8"/>
        <v>IFab_BldBlcCVC60:405201.009</v>
      </c>
      <c r="C517" t="s">
        <v>395</v>
      </c>
      <c r="D517" s="1">
        <v>5201.009</v>
      </c>
      <c r="E517">
        <v>0.60605999999999993</v>
      </c>
      <c r="F517" t="s">
        <v>388</v>
      </c>
      <c r="G517" s="2">
        <v>123</v>
      </c>
      <c r="I517" s="1">
        <v>5210.21</v>
      </c>
    </row>
    <row r="518" spans="1:9" hidden="1" x14ac:dyDescent="0.25">
      <c r="A518" s="2" t="s">
        <v>1790</v>
      </c>
      <c r="B518" s="139" t="str">
        <f t="shared" si="8"/>
        <v>IFab_BldBlcCVC60:405402.33</v>
      </c>
      <c r="C518" t="s">
        <v>395</v>
      </c>
      <c r="D518" s="1">
        <v>5402.33</v>
      </c>
      <c r="E518">
        <v>0.40404000000000001</v>
      </c>
      <c r="F518" t="s">
        <v>390</v>
      </c>
      <c r="G518" s="2">
        <v>123</v>
      </c>
      <c r="I518" s="1">
        <v>5210.21</v>
      </c>
    </row>
    <row r="519" spans="1:9" hidden="1" x14ac:dyDescent="0.25">
      <c r="A519" s="2" t="s">
        <v>1790</v>
      </c>
      <c r="B519" s="139" t="str">
        <f t="shared" si="8"/>
        <v>IFab_BldBlcCVC60:405503.201</v>
      </c>
      <c r="C519" t="s">
        <v>395</v>
      </c>
      <c r="D519" s="1">
        <v>5503.201</v>
      </c>
      <c r="E519">
        <v>0.40404000000000001</v>
      </c>
      <c r="F519" t="s">
        <v>377</v>
      </c>
      <c r="G519" s="2">
        <v>123</v>
      </c>
      <c r="I519" s="1">
        <v>5210.21</v>
      </c>
    </row>
    <row r="520" spans="1:9" hidden="1" x14ac:dyDescent="0.25">
      <c r="A520" s="2" t="s">
        <v>1790</v>
      </c>
      <c r="B520" s="139" t="str">
        <f t="shared" si="8"/>
        <v>IFab_BldBlc5206.24</v>
      </c>
      <c r="C520" t="s">
        <v>99</v>
      </c>
      <c r="D520" s="1">
        <v>5206.24</v>
      </c>
      <c r="E520">
        <v>1.0101</v>
      </c>
      <c r="F520" t="s">
        <v>369</v>
      </c>
      <c r="G520" s="2">
        <v>123</v>
      </c>
      <c r="I520" s="1">
        <v>5210.21</v>
      </c>
    </row>
    <row r="521" spans="1:9" hidden="1" x14ac:dyDescent="0.25">
      <c r="A521" s="2" t="s">
        <v>1790</v>
      </c>
      <c r="B521" s="139" t="str">
        <f t="shared" si="8"/>
        <v>IFab_BldBlc5206.25</v>
      </c>
      <c r="C521" t="s">
        <v>99</v>
      </c>
      <c r="D521" s="1">
        <v>5206.25</v>
      </c>
      <c r="E521">
        <v>1.0101</v>
      </c>
      <c r="F521" t="s">
        <v>369</v>
      </c>
      <c r="G521" s="2">
        <v>123</v>
      </c>
      <c r="I521" s="1">
        <v>5210.21</v>
      </c>
    </row>
    <row r="522" spans="1:9" hidden="1" x14ac:dyDescent="0.25">
      <c r="A522" s="2" t="s">
        <v>1790</v>
      </c>
      <c r="B522" s="139" t="str">
        <f t="shared" si="8"/>
        <v>IFab_BldBlc5509.21</v>
      </c>
      <c r="C522" t="s">
        <v>99</v>
      </c>
      <c r="D522" s="1">
        <v>5509.21</v>
      </c>
      <c r="E522">
        <v>1.0101</v>
      </c>
      <c r="F522" t="s">
        <v>369</v>
      </c>
      <c r="G522" s="2">
        <v>123</v>
      </c>
      <c r="I522" s="1">
        <v>5210.21</v>
      </c>
    </row>
    <row r="523" spans="1:9" hidden="1" x14ac:dyDescent="0.25">
      <c r="A523" s="2" t="s">
        <v>1790</v>
      </c>
      <c r="B523" s="139" t="str">
        <f t="shared" si="8"/>
        <v>IFab_BldBlc5210.49</v>
      </c>
      <c r="C523" t="s">
        <v>99</v>
      </c>
      <c r="D523" s="1">
        <v>5210.49</v>
      </c>
      <c r="E523">
        <v>1.0101</v>
      </c>
      <c r="F523" t="s">
        <v>368</v>
      </c>
      <c r="G523" s="2">
        <v>123</v>
      </c>
      <c r="I523" s="1">
        <v>5210.21</v>
      </c>
    </row>
    <row r="524" spans="1:9" hidden="1" x14ac:dyDescent="0.25">
      <c r="A524" s="2" t="s">
        <v>1790</v>
      </c>
      <c r="B524" s="139" t="str">
        <f t="shared" si="8"/>
        <v>IFab_BldBlc5407.52</v>
      </c>
      <c r="C524" t="s">
        <v>99</v>
      </c>
      <c r="D524" s="1">
        <v>5407.52</v>
      </c>
      <c r="E524">
        <v>1.0101</v>
      </c>
      <c r="F524" t="s">
        <v>368</v>
      </c>
      <c r="G524" s="2">
        <v>123</v>
      </c>
      <c r="I524" s="1">
        <v>5210.21</v>
      </c>
    </row>
    <row r="525" spans="1:9" hidden="1" x14ac:dyDescent="0.25">
      <c r="A525" s="2" t="s">
        <v>1790</v>
      </c>
      <c r="B525" s="139" t="str">
        <f t="shared" si="8"/>
        <v>IFab_BldBlc5210.39</v>
      </c>
      <c r="C525" t="s">
        <v>99</v>
      </c>
      <c r="D525" s="1">
        <v>5210.3900000000003</v>
      </c>
      <c r="E525">
        <v>1.0101</v>
      </c>
      <c r="F525" t="s">
        <v>368</v>
      </c>
      <c r="G525" s="2">
        <v>123</v>
      </c>
      <c r="I525" s="1">
        <v>5210.21</v>
      </c>
    </row>
    <row r="526" spans="1:9" hidden="1" x14ac:dyDescent="0.25">
      <c r="A526" s="2" t="s">
        <v>1790</v>
      </c>
      <c r="B526" s="139" t="str">
        <f t="shared" si="8"/>
        <v>IFab_BldBlc2847</v>
      </c>
      <c r="C526" t="s">
        <v>99</v>
      </c>
      <c r="D526" s="1">
        <v>2847</v>
      </c>
      <c r="E526">
        <v>0.03</v>
      </c>
      <c r="F526" t="s">
        <v>354</v>
      </c>
      <c r="G526" s="2">
        <v>123</v>
      </c>
      <c r="I526" s="1">
        <v>5210.21</v>
      </c>
    </row>
    <row r="527" spans="1:9" hidden="1" x14ac:dyDescent="0.25">
      <c r="A527" s="2" t="s">
        <v>1790</v>
      </c>
      <c r="B527" s="139" t="str">
        <f t="shared" si="8"/>
        <v>IFab_BldBlc3905.3</v>
      </c>
      <c r="C527" t="s">
        <v>99</v>
      </c>
      <c r="D527" s="1">
        <v>3905.3</v>
      </c>
      <c r="E527">
        <v>0.04</v>
      </c>
      <c r="F527" t="s">
        <v>356</v>
      </c>
      <c r="G527" s="2">
        <v>123</v>
      </c>
      <c r="I527" s="1">
        <v>5210.21</v>
      </c>
    </row>
    <row r="528" spans="1:9" hidden="1" x14ac:dyDescent="0.25">
      <c r="A528" s="2" t="s">
        <v>1790</v>
      </c>
      <c r="B528" s="139" t="str">
        <f t="shared" si="8"/>
        <v>IFab_BldBlc1108.19</v>
      </c>
      <c r="C528" t="s">
        <v>99</v>
      </c>
      <c r="D528" s="1">
        <v>1108.19</v>
      </c>
      <c r="E528">
        <v>0.04</v>
      </c>
      <c r="F528" t="s">
        <v>357</v>
      </c>
      <c r="G528" s="2">
        <v>123</v>
      </c>
      <c r="I528" s="1">
        <v>5210.21</v>
      </c>
    </row>
    <row r="529" spans="1:9" hidden="1" x14ac:dyDescent="0.25">
      <c r="A529" s="2" t="s">
        <v>1790</v>
      </c>
      <c r="B529" s="139" t="str">
        <f t="shared" si="8"/>
        <v>IFab_BldBlc2915.11</v>
      </c>
      <c r="C529" t="s">
        <v>99</v>
      </c>
      <c r="D529" s="1">
        <v>2915.11</v>
      </c>
      <c r="E529">
        <v>0.04</v>
      </c>
      <c r="F529" t="s">
        <v>372</v>
      </c>
      <c r="G529" s="2">
        <v>123</v>
      </c>
      <c r="I529" s="1">
        <v>5210.21</v>
      </c>
    </row>
    <row r="530" spans="1:9" hidden="1" x14ac:dyDescent="0.25">
      <c r="A530" s="2" t="s">
        <v>1790</v>
      </c>
      <c r="B530" s="139" t="str">
        <f t="shared" si="8"/>
        <v>IFab_BldBlc3910</v>
      </c>
      <c r="C530" t="s">
        <v>99</v>
      </c>
      <c r="D530" s="1">
        <v>3910</v>
      </c>
      <c r="E530">
        <v>0.04</v>
      </c>
      <c r="F530" t="s">
        <v>392</v>
      </c>
      <c r="G530" s="2">
        <v>123</v>
      </c>
      <c r="I530" s="1">
        <v>5210.21</v>
      </c>
    </row>
    <row r="531" spans="1:9" hidden="1" x14ac:dyDescent="0.25">
      <c r="A531" s="2" t="s">
        <v>1790</v>
      </c>
      <c r="B531" s="139" t="str">
        <f t="shared" si="8"/>
        <v>IFab_BldBlc3402.31</v>
      </c>
      <c r="C531" t="s">
        <v>99</v>
      </c>
      <c r="D531" s="1">
        <v>3402.31</v>
      </c>
      <c r="E531">
        <v>0.04</v>
      </c>
      <c r="F531" t="s">
        <v>360</v>
      </c>
      <c r="G531" s="2">
        <v>123</v>
      </c>
      <c r="I531" s="1">
        <v>5210.21</v>
      </c>
    </row>
    <row r="532" spans="1:9" hidden="1" x14ac:dyDescent="0.25">
      <c r="A532" s="2" t="s">
        <v>1790</v>
      </c>
      <c r="B532" s="139" t="str">
        <f t="shared" si="8"/>
        <v>IFab_BldBlc3402.39</v>
      </c>
      <c r="C532" t="s">
        <v>99</v>
      </c>
      <c r="D532" s="1">
        <v>3402.39</v>
      </c>
      <c r="E532">
        <v>0.04</v>
      </c>
      <c r="F532" t="s">
        <v>361</v>
      </c>
      <c r="G532" s="2">
        <v>123</v>
      </c>
      <c r="I532" s="1">
        <v>5210.21</v>
      </c>
    </row>
    <row r="533" spans="1:9" hidden="1" x14ac:dyDescent="0.25">
      <c r="A533" s="2" t="s">
        <v>1790</v>
      </c>
      <c r="B533" s="139" t="str">
        <f t="shared" si="8"/>
        <v>IFab_BldBlc3402.42</v>
      </c>
      <c r="C533" t="s">
        <v>99</v>
      </c>
      <c r="D533" s="1">
        <v>3402.42</v>
      </c>
      <c r="E533">
        <v>0.04</v>
      </c>
      <c r="F533" t="s">
        <v>362</v>
      </c>
      <c r="G533" s="2">
        <v>123</v>
      </c>
      <c r="I533" s="1">
        <v>5210.21</v>
      </c>
    </row>
    <row r="534" spans="1:9" hidden="1" x14ac:dyDescent="0.25">
      <c r="A534" s="2" t="s">
        <v>1790</v>
      </c>
      <c r="B534" s="139" t="str">
        <f t="shared" si="8"/>
        <v>IFab_BldBlc3402.419</v>
      </c>
      <c r="C534" t="s">
        <v>99</v>
      </c>
      <c r="D534" s="1">
        <v>3402.4189999999999</v>
      </c>
      <c r="E534">
        <v>0.04</v>
      </c>
      <c r="F534" t="s">
        <v>363</v>
      </c>
      <c r="G534" s="2">
        <v>123</v>
      </c>
      <c r="I534" s="1">
        <v>5210.21</v>
      </c>
    </row>
    <row r="535" spans="1:9" hidden="1" x14ac:dyDescent="0.25">
      <c r="A535" s="2" t="s">
        <v>1790</v>
      </c>
      <c r="B535" s="139" t="str">
        <f t="shared" si="8"/>
        <v>IFab_BldBlc3402.499</v>
      </c>
      <c r="C535" t="s">
        <v>99</v>
      </c>
      <c r="D535" s="1">
        <v>3402.4989999999998</v>
      </c>
      <c r="E535">
        <v>0.04</v>
      </c>
      <c r="F535" t="s">
        <v>374</v>
      </c>
      <c r="G535" s="2">
        <v>123</v>
      </c>
      <c r="I535" s="1">
        <v>5210.21</v>
      </c>
    </row>
    <row r="536" spans="1:9" hidden="1" x14ac:dyDescent="0.25">
      <c r="A536" s="2" t="s">
        <v>1790</v>
      </c>
      <c r="B536" s="139" t="str">
        <f t="shared" si="8"/>
        <v>IFab_BldBlc5807.9</v>
      </c>
      <c r="C536" t="s">
        <v>99</v>
      </c>
      <c r="D536" s="1">
        <v>5807.9</v>
      </c>
      <c r="E536">
        <v>0.1</v>
      </c>
      <c r="F536" t="s">
        <v>366</v>
      </c>
      <c r="G536" s="2">
        <v>123</v>
      </c>
      <c r="I536" s="1">
        <v>5210.21</v>
      </c>
    </row>
    <row r="537" spans="1:9" hidden="1" x14ac:dyDescent="0.25">
      <c r="A537" s="2" t="s">
        <v>1790</v>
      </c>
      <c r="B537" s="139" t="str">
        <f t="shared" si="8"/>
        <v>IFab_BldBlc5401.209</v>
      </c>
      <c r="C537" t="s">
        <v>99</v>
      </c>
      <c r="D537" s="1">
        <v>5401.2089999999998</v>
      </c>
      <c r="E537">
        <v>0.2</v>
      </c>
      <c r="F537" t="s">
        <v>349</v>
      </c>
      <c r="G537" s="2">
        <v>123</v>
      </c>
      <c r="I537" s="1">
        <v>5210.21</v>
      </c>
    </row>
    <row r="538" spans="1:9" hidden="1" x14ac:dyDescent="0.25">
      <c r="A538" s="2" t="s">
        <v>1790</v>
      </c>
      <c r="B538" s="139" t="str">
        <f t="shared" si="8"/>
        <v>IFab_BldDydPC52:485201.009</v>
      </c>
      <c r="C538" t="s">
        <v>396</v>
      </c>
      <c r="D538" s="1">
        <v>5201.009</v>
      </c>
      <c r="E538">
        <v>0.48485</v>
      </c>
      <c r="F538" t="s">
        <v>388</v>
      </c>
      <c r="G538" s="2">
        <v>124</v>
      </c>
      <c r="I538" s="1">
        <v>5513.21</v>
      </c>
    </row>
    <row r="539" spans="1:9" hidden="1" x14ac:dyDescent="0.25">
      <c r="A539" s="2" t="s">
        <v>1790</v>
      </c>
      <c r="B539" s="139" t="str">
        <f t="shared" si="8"/>
        <v>IFab_BldDydPC52:485205.12</v>
      </c>
      <c r="C539" t="s">
        <v>396</v>
      </c>
      <c r="D539" s="1">
        <v>5205.12</v>
      </c>
      <c r="E539">
        <v>0.48485</v>
      </c>
      <c r="F539" t="s">
        <v>351</v>
      </c>
      <c r="G539" s="2">
        <v>124</v>
      </c>
      <c r="I539" s="1">
        <v>5513.21</v>
      </c>
    </row>
    <row r="540" spans="1:9" hidden="1" x14ac:dyDescent="0.25">
      <c r="A540" s="2" t="s">
        <v>1790</v>
      </c>
      <c r="B540" s="139" t="str">
        <f t="shared" si="8"/>
        <v>IFab_BldDydPC52:485205.11</v>
      </c>
      <c r="C540" t="s">
        <v>396</v>
      </c>
      <c r="D540" s="1">
        <v>5205.1099999999997</v>
      </c>
      <c r="E540">
        <v>0.48485</v>
      </c>
      <c r="F540" t="s">
        <v>351</v>
      </c>
      <c r="G540" s="2">
        <v>124</v>
      </c>
      <c r="I540" s="1">
        <v>5513.21</v>
      </c>
    </row>
    <row r="541" spans="1:9" hidden="1" x14ac:dyDescent="0.25">
      <c r="A541" s="2" t="s">
        <v>1790</v>
      </c>
      <c r="B541" s="139" t="str">
        <f t="shared" si="8"/>
        <v>IFab_BldDydPC52:485402.33</v>
      </c>
      <c r="C541" t="s">
        <v>396</v>
      </c>
      <c r="D541" s="1">
        <v>5402.33</v>
      </c>
      <c r="E541">
        <v>0.52524999999999999</v>
      </c>
      <c r="F541" t="s">
        <v>390</v>
      </c>
      <c r="G541" s="2">
        <v>124</v>
      </c>
      <c r="I541" s="1">
        <v>5513.21</v>
      </c>
    </row>
    <row r="542" spans="1:9" hidden="1" x14ac:dyDescent="0.25">
      <c r="A542" s="2" t="s">
        <v>1790</v>
      </c>
      <c r="B542" s="139" t="str">
        <f t="shared" si="8"/>
        <v>IFab_BldDydPC52:485503.201</v>
      </c>
      <c r="C542" t="s">
        <v>396</v>
      </c>
      <c r="D542" s="1">
        <v>5503.201</v>
      </c>
      <c r="E542">
        <v>0.52524999999999999</v>
      </c>
      <c r="F542" t="s">
        <v>377</v>
      </c>
      <c r="G542" s="2">
        <v>124</v>
      </c>
      <c r="I542" s="1">
        <v>5513.21</v>
      </c>
    </row>
    <row r="543" spans="1:9" hidden="1" x14ac:dyDescent="0.25">
      <c r="A543" s="2" t="s">
        <v>1790</v>
      </c>
      <c r="B543" s="139" t="str">
        <f t="shared" si="8"/>
        <v>IFab_BldPrnPC52:485201.009</v>
      </c>
      <c r="C543" t="s">
        <v>397</v>
      </c>
      <c r="D543" s="1">
        <v>5201.009</v>
      </c>
      <c r="E543">
        <v>0.48485</v>
      </c>
      <c r="F543" t="s">
        <v>388</v>
      </c>
      <c r="G543" s="2">
        <v>125</v>
      </c>
      <c r="I543" s="1">
        <v>5513.41</v>
      </c>
    </row>
    <row r="544" spans="1:9" hidden="1" x14ac:dyDescent="0.25">
      <c r="A544" s="2" t="s">
        <v>1790</v>
      </c>
      <c r="B544" s="139" t="str">
        <f t="shared" si="8"/>
        <v>IFab_BldPrnPC52:485205.12</v>
      </c>
      <c r="C544" t="s">
        <v>397</v>
      </c>
      <c r="D544" s="1">
        <v>5205.12</v>
      </c>
      <c r="E544">
        <v>0.48485</v>
      </c>
      <c r="F544" t="s">
        <v>351</v>
      </c>
      <c r="G544" s="2">
        <v>125</v>
      </c>
      <c r="I544" s="1">
        <v>5513.41</v>
      </c>
    </row>
    <row r="545" spans="1:9" hidden="1" x14ac:dyDescent="0.25">
      <c r="A545" s="2" t="s">
        <v>1790</v>
      </c>
      <c r="B545" s="139" t="str">
        <f t="shared" si="8"/>
        <v>IFab_BldPrnPC52:485205.11</v>
      </c>
      <c r="C545" t="s">
        <v>397</v>
      </c>
      <c r="D545" s="1">
        <v>5205.1099999999997</v>
      </c>
      <c r="E545">
        <v>0.48485</v>
      </c>
      <c r="F545" t="s">
        <v>351</v>
      </c>
      <c r="G545" s="2">
        <v>125</v>
      </c>
      <c r="I545" s="1">
        <v>5513.41</v>
      </c>
    </row>
    <row r="546" spans="1:9" hidden="1" x14ac:dyDescent="0.25">
      <c r="A546" s="2" t="s">
        <v>1790</v>
      </c>
      <c r="B546" s="139" t="str">
        <f t="shared" si="8"/>
        <v>IFab_BldPrnPC52:485402.33</v>
      </c>
      <c r="C546" t="s">
        <v>397</v>
      </c>
      <c r="D546" s="1">
        <v>5402.33</v>
      </c>
      <c r="E546">
        <v>0.52524999999999999</v>
      </c>
      <c r="F546" t="s">
        <v>390</v>
      </c>
      <c r="G546" s="2">
        <v>125</v>
      </c>
      <c r="I546" s="1">
        <v>5513.41</v>
      </c>
    </row>
    <row r="547" spans="1:9" hidden="1" x14ac:dyDescent="0.25">
      <c r="A547" s="2" t="s">
        <v>1790</v>
      </c>
      <c r="B547" s="139" t="str">
        <f t="shared" si="8"/>
        <v>IFab_BldPrnPC52:485503.201</v>
      </c>
      <c r="C547" t="s">
        <v>397</v>
      </c>
      <c r="D547" s="1">
        <v>5503.201</v>
      </c>
      <c r="E547">
        <v>0.52524999999999999</v>
      </c>
      <c r="F547" t="s">
        <v>377</v>
      </c>
      <c r="G547" s="2">
        <v>125</v>
      </c>
      <c r="I547" s="1">
        <v>5513.41</v>
      </c>
    </row>
    <row r="548" spans="1:9" hidden="1" x14ac:dyDescent="0.25">
      <c r="A548" s="2" t="s">
        <v>1790</v>
      </c>
      <c r="B548" s="139" t="str">
        <f t="shared" si="8"/>
        <v>IFab_BldBlcPC52:485201.009</v>
      </c>
      <c r="C548" t="s">
        <v>398</v>
      </c>
      <c r="D548" s="1">
        <v>5201.009</v>
      </c>
      <c r="E548">
        <v>0.48485</v>
      </c>
      <c r="F548" t="s">
        <v>388</v>
      </c>
      <c r="G548" s="2">
        <v>126</v>
      </c>
      <c r="I548" s="1">
        <v>5210.21</v>
      </c>
    </row>
    <row r="549" spans="1:9" hidden="1" x14ac:dyDescent="0.25">
      <c r="A549" s="2" t="s">
        <v>1790</v>
      </c>
      <c r="B549" s="139" t="str">
        <f t="shared" si="8"/>
        <v>IFab_BldBlcPC52:485205.12</v>
      </c>
      <c r="C549" t="s">
        <v>398</v>
      </c>
      <c r="D549" s="1">
        <v>5205.12</v>
      </c>
      <c r="E549">
        <v>0.48485</v>
      </c>
      <c r="F549" t="s">
        <v>351</v>
      </c>
      <c r="G549" s="2">
        <v>126</v>
      </c>
      <c r="I549" s="1">
        <v>5210.21</v>
      </c>
    </row>
    <row r="550" spans="1:9" hidden="1" x14ac:dyDescent="0.25">
      <c r="A550" s="2" t="s">
        <v>1790</v>
      </c>
      <c r="B550" s="139" t="str">
        <f t="shared" si="8"/>
        <v>IFab_BldBlcPC52:485205.11</v>
      </c>
      <c r="C550" t="s">
        <v>398</v>
      </c>
      <c r="D550" s="1">
        <v>5205.1099999999997</v>
      </c>
      <c r="E550">
        <v>0.48485</v>
      </c>
      <c r="F550" t="s">
        <v>351</v>
      </c>
      <c r="G550" s="2">
        <v>126</v>
      </c>
      <c r="I550" s="1">
        <v>5210.21</v>
      </c>
    </row>
    <row r="551" spans="1:9" hidden="1" x14ac:dyDescent="0.25">
      <c r="A551" s="2" t="s">
        <v>1790</v>
      </c>
      <c r="B551" s="139" t="str">
        <f t="shared" si="8"/>
        <v>IFab_BldBlcPC52:485402.33</v>
      </c>
      <c r="C551" t="s">
        <v>398</v>
      </c>
      <c r="D551" s="1">
        <v>5402.33</v>
      </c>
      <c r="E551">
        <v>0.52524999999999999</v>
      </c>
      <c r="F551" t="s">
        <v>390</v>
      </c>
      <c r="G551" s="2">
        <v>126</v>
      </c>
      <c r="I551" s="1">
        <v>5210.21</v>
      </c>
    </row>
    <row r="552" spans="1:9" hidden="1" x14ac:dyDescent="0.25">
      <c r="A552" s="2" t="s">
        <v>1790</v>
      </c>
      <c r="B552" s="139" t="str">
        <f t="shared" si="8"/>
        <v>IFab_BldBlcPC52:485503.201</v>
      </c>
      <c r="C552" t="s">
        <v>398</v>
      </c>
      <c r="D552" s="1">
        <v>5503.201</v>
      </c>
      <c r="E552">
        <v>0.52524999999999999</v>
      </c>
      <c r="F552" t="s">
        <v>377</v>
      </c>
      <c r="G552" s="2">
        <v>126</v>
      </c>
      <c r="I552" s="1">
        <v>5210.21</v>
      </c>
    </row>
    <row r="553" spans="1:9" hidden="1" x14ac:dyDescent="0.25">
      <c r="A553" s="2" t="s">
        <v>1790</v>
      </c>
      <c r="B553" s="139" t="str">
        <f t="shared" si="8"/>
        <v>IFab_BldDydPC65:355201.009</v>
      </c>
      <c r="C553" t="s">
        <v>399</v>
      </c>
      <c r="D553" s="1">
        <v>5201.009</v>
      </c>
      <c r="E553">
        <v>0.35352999999999996</v>
      </c>
      <c r="F553" t="s">
        <v>388</v>
      </c>
      <c r="G553" s="2">
        <v>127</v>
      </c>
      <c r="I553" s="1">
        <v>5513.21</v>
      </c>
    </row>
    <row r="554" spans="1:9" hidden="1" x14ac:dyDescent="0.25">
      <c r="A554" s="2" t="s">
        <v>1790</v>
      </c>
      <c r="B554" s="139" t="str">
        <f t="shared" si="8"/>
        <v>IFab_BldDydPC65:355205.12</v>
      </c>
      <c r="C554" t="s">
        <v>399</v>
      </c>
      <c r="D554" s="1">
        <v>5205.12</v>
      </c>
      <c r="E554">
        <v>0.35352999999999996</v>
      </c>
      <c r="F554" t="s">
        <v>351</v>
      </c>
      <c r="G554" s="2">
        <v>127</v>
      </c>
      <c r="I554" s="1">
        <v>5513.21</v>
      </c>
    </row>
    <row r="555" spans="1:9" hidden="1" x14ac:dyDescent="0.25">
      <c r="A555" s="2" t="s">
        <v>1790</v>
      </c>
      <c r="B555" s="139" t="str">
        <f t="shared" si="8"/>
        <v>IFab_BldDydPC65:355205.11</v>
      </c>
      <c r="C555" t="s">
        <v>399</v>
      </c>
      <c r="D555" s="1">
        <v>5205.1099999999997</v>
      </c>
      <c r="E555">
        <v>0.35352999999999996</v>
      </c>
      <c r="F555" t="s">
        <v>351</v>
      </c>
      <c r="G555" s="2">
        <v>127</v>
      </c>
      <c r="I555" s="1">
        <v>5513.21</v>
      </c>
    </row>
    <row r="556" spans="1:9" hidden="1" x14ac:dyDescent="0.25">
      <c r="A556" s="2" t="s">
        <v>1790</v>
      </c>
      <c r="B556" s="139" t="str">
        <f t="shared" si="8"/>
        <v>IFab_BldDydPC65:355402.33</v>
      </c>
      <c r="C556" t="s">
        <v>399</v>
      </c>
      <c r="D556" s="1">
        <v>5402.33</v>
      </c>
      <c r="E556">
        <v>0.65656999999999999</v>
      </c>
      <c r="F556" t="s">
        <v>390</v>
      </c>
      <c r="G556" s="2">
        <v>127</v>
      </c>
      <c r="I556" s="1">
        <v>5513.21</v>
      </c>
    </row>
    <row r="557" spans="1:9" hidden="1" x14ac:dyDescent="0.25">
      <c r="A557" s="2" t="s">
        <v>1790</v>
      </c>
      <c r="B557" s="139" t="str">
        <f t="shared" si="8"/>
        <v>IFab_BldDydPC65:355503.201</v>
      </c>
      <c r="C557" t="s">
        <v>399</v>
      </c>
      <c r="D557" s="1">
        <v>5503.201</v>
      </c>
      <c r="E557">
        <v>0.65656999999999999</v>
      </c>
      <c r="F557" t="s">
        <v>377</v>
      </c>
      <c r="G557" s="2">
        <v>127</v>
      </c>
      <c r="I557" s="1">
        <v>5513.21</v>
      </c>
    </row>
    <row r="558" spans="1:9" hidden="1" x14ac:dyDescent="0.25">
      <c r="A558" s="2" t="s">
        <v>1790</v>
      </c>
      <c r="B558" s="139" t="str">
        <f t="shared" si="8"/>
        <v>IFab_BldPrnPC65:355201.009</v>
      </c>
      <c r="C558" t="s">
        <v>400</v>
      </c>
      <c r="D558" s="1">
        <v>5201.009</v>
      </c>
      <c r="E558">
        <v>0.35352999999999996</v>
      </c>
      <c r="F558" t="s">
        <v>388</v>
      </c>
      <c r="G558" s="2">
        <v>128</v>
      </c>
      <c r="I558" s="1">
        <v>5513.41</v>
      </c>
    </row>
    <row r="559" spans="1:9" hidden="1" x14ac:dyDescent="0.25">
      <c r="A559" s="2" t="s">
        <v>1790</v>
      </c>
      <c r="B559" s="139" t="str">
        <f t="shared" si="8"/>
        <v>IFab_BldPrnPC65:355205.12</v>
      </c>
      <c r="C559" t="s">
        <v>400</v>
      </c>
      <c r="D559" s="1">
        <v>5205.12</v>
      </c>
      <c r="E559">
        <v>0.35352999999999996</v>
      </c>
      <c r="F559" t="s">
        <v>351</v>
      </c>
      <c r="G559" s="2">
        <v>128</v>
      </c>
      <c r="I559" s="1">
        <v>5513.41</v>
      </c>
    </row>
    <row r="560" spans="1:9" hidden="1" x14ac:dyDescent="0.25">
      <c r="A560" s="2" t="s">
        <v>1790</v>
      </c>
      <c r="B560" s="139" t="str">
        <f t="shared" si="8"/>
        <v>IFab_BldPrnPC65:355205.11</v>
      </c>
      <c r="C560" t="s">
        <v>400</v>
      </c>
      <c r="D560" s="1">
        <v>5205.1099999999997</v>
      </c>
      <c r="E560">
        <v>0.35352999999999996</v>
      </c>
      <c r="F560" t="s">
        <v>351</v>
      </c>
      <c r="G560" s="2">
        <v>128</v>
      </c>
      <c r="I560" s="1">
        <v>5513.41</v>
      </c>
    </row>
    <row r="561" spans="1:10" hidden="1" x14ac:dyDescent="0.25">
      <c r="A561" s="2" t="s">
        <v>1790</v>
      </c>
      <c r="B561" s="139" t="str">
        <f t="shared" si="8"/>
        <v>IFab_BldPrnPC65:355402.33</v>
      </c>
      <c r="C561" t="s">
        <v>400</v>
      </c>
      <c r="D561" s="1">
        <v>5402.33</v>
      </c>
      <c r="E561">
        <v>0.65656999999999999</v>
      </c>
      <c r="F561" t="s">
        <v>390</v>
      </c>
      <c r="G561" s="2">
        <v>128</v>
      </c>
      <c r="I561" s="1">
        <v>5513.41</v>
      </c>
    </row>
    <row r="562" spans="1:10" hidden="1" x14ac:dyDescent="0.25">
      <c r="A562" s="2" t="s">
        <v>1790</v>
      </c>
      <c r="B562" s="139" t="str">
        <f t="shared" si="8"/>
        <v>IFab_BldPrnPC65:355503.201</v>
      </c>
      <c r="C562" t="s">
        <v>400</v>
      </c>
      <c r="D562" s="1">
        <v>5503.201</v>
      </c>
      <c r="E562">
        <v>0.65656999999999999</v>
      </c>
      <c r="F562" t="s">
        <v>377</v>
      </c>
      <c r="G562" s="2">
        <v>128</v>
      </c>
      <c r="I562" s="1">
        <v>5513.41</v>
      </c>
    </row>
    <row r="563" spans="1:10" hidden="1" x14ac:dyDescent="0.25">
      <c r="A563" s="2" t="s">
        <v>1790</v>
      </c>
      <c r="B563" s="139" t="str">
        <f t="shared" si="8"/>
        <v>IFab_BldBlcPC65:355201.009</v>
      </c>
      <c r="C563" t="s">
        <v>401</v>
      </c>
      <c r="D563" s="1">
        <v>5201.009</v>
      </c>
      <c r="E563">
        <v>0.35352999999999996</v>
      </c>
      <c r="F563" t="s">
        <v>388</v>
      </c>
      <c r="G563" s="2">
        <v>129</v>
      </c>
      <c r="I563" s="1">
        <v>5210.21</v>
      </c>
    </row>
    <row r="564" spans="1:10" hidden="1" x14ac:dyDescent="0.25">
      <c r="A564" s="2" t="s">
        <v>1790</v>
      </c>
      <c r="B564" s="139" t="str">
        <f t="shared" si="8"/>
        <v>IFab_BldBlcPC65:355205.12</v>
      </c>
      <c r="C564" t="s">
        <v>401</v>
      </c>
      <c r="D564" s="1">
        <v>5205.12</v>
      </c>
      <c r="E564">
        <v>0.35352999999999996</v>
      </c>
      <c r="F564" t="s">
        <v>351</v>
      </c>
      <c r="G564" s="2">
        <v>129</v>
      </c>
      <c r="I564" s="1">
        <v>5210.21</v>
      </c>
    </row>
    <row r="565" spans="1:10" hidden="1" x14ac:dyDescent="0.25">
      <c r="A565" s="2" t="s">
        <v>1790</v>
      </c>
      <c r="B565" s="139" t="str">
        <f t="shared" si="8"/>
        <v>IFab_BldBlcPC65:355205.11</v>
      </c>
      <c r="C565" t="s">
        <v>401</v>
      </c>
      <c r="D565" s="1">
        <v>5205.1099999999997</v>
      </c>
      <c r="E565">
        <v>0.35352999999999996</v>
      </c>
      <c r="F565" t="s">
        <v>351</v>
      </c>
      <c r="G565" s="2">
        <v>129</v>
      </c>
      <c r="I565" s="1">
        <v>5210.21</v>
      </c>
    </row>
    <row r="566" spans="1:10" hidden="1" x14ac:dyDescent="0.25">
      <c r="A566" s="2" t="s">
        <v>1790</v>
      </c>
      <c r="B566" s="139" t="str">
        <f t="shared" si="8"/>
        <v>IFab_BldBlcPC65:355402.33</v>
      </c>
      <c r="C566" t="s">
        <v>401</v>
      </c>
      <c r="D566" s="1">
        <v>5402.33</v>
      </c>
      <c r="E566">
        <v>0.65656999999999999</v>
      </c>
      <c r="F566" t="s">
        <v>390</v>
      </c>
      <c r="G566" s="2">
        <v>129</v>
      </c>
      <c r="I566" s="1">
        <v>5210.21</v>
      </c>
    </row>
    <row r="567" spans="1:10" hidden="1" x14ac:dyDescent="0.25">
      <c r="A567" s="2" t="s">
        <v>1790</v>
      </c>
      <c r="B567" s="139" t="str">
        <f t="shared" si="8"/>
        <v>IFab_BldBlcPC65:355503.201</v>
      </c>
      <c r="C567" t="s">
        <v>401</v>
      </c>
      <c r="D567" s="1">
        <v>5503.201</v>
      </c>
      <c r="E567">
        <v>0.65656999999999999</v>
      </c>
      <c r="F567" t="s">
        <v>377</v>
      </c>
      <c r="G567" s="2">
        <v>129</v>
      </c>
      <c r="I567" s="1">
        <v>5210.21</v>
      </c>
    </row>
    <row r="568" spans="1:10" hidden="1" x14ac:dyDescent="0.25">
      <c r="B568" s="139"/>
    </row>
    <row r="569" spans="1:10" hidden="1" x14ac:dyDescent="0.25">
      <c r="A569" s="2" t="s">
        <v>1790</v>
      </c>
      <c r="B569" s="139" t="str">
        <f t="shared" ref="B569:B632" si="9">A569&amp;C569&amp;D569</f>
        <v>IMps_Ctn5201.009</v>
      </c>
      <c r="C569" t="s">
        <v>2</v>
      </c>
      <c r="D569" s="1">
        <v>5201.009</v>
      </c>
      <c r="E569">
        <v>1.0101</v>
      </c>
      <c r="F569" t="s">
        <v>388</v>
      </c>
      <c r="G569" s="2">
        <v>131</v>
      </c>
      <c r="H569" s="2">
        <v>132</v>
      </c>
      <c r="I569" s="1">
        <v>6302.3109999999997</v>
      </c>
      <c r="J569" s="1">
        <v>6302.3149999999996</v>
      </c>
    </row>
    <row r="570" spans="1:10" hidden="1" x14ac:dyDescent="0.25">
      <c r="A570" s="2" t="s">
        <v>1790</v>
      </c>
      <c r="B570" s="139" t="str">
        <f t="shared" si="9"/>
        <v>IMps_Ctn5201.009</v>
      </c>
      <c r="C570" t="s">
        <v>2</v>
      </c>
      <c r="D570" s="1">
        <v>5201.009</v>
      </c>
      <c r="E570">
        <v>1.0101</v>
      </c>
      <c r="F570" t="s">
        <v>388</v>
      </c>
      <c r="G570" s="2">
        <v>131</v>
      </c>
      <c r="H570" s="2">
        <v>132</v>
      </c>
      <c r="I570" s="1">
        <v>6302.3109999999997</v>
      </c>
      <c r="J570" s="1">
        <v>6302.3149999999996</v>
      </c>
    </row>
    <row r="571" spans="1:10" hidden="1" x14ac:dyDescent="0.25">
      <c r="A571" s="2" t="s">
        <v>1790</v>
      </c>
      <c r="B571" s="139" t="str">
        <f t="shared" si="9"/>
        <v>IMps_Ctn5205.11</v>
      </c>
      <c r="C571" t="s">
        <v>2</v>
      </c>
      <c r="D571" s="1">
        <v>5205.1099999999997</v>
      </c>
      <c r="E571">
        <v>1.0101</v>
      </c>
      <c r="F571" t="s">
        <v>351</v>
      </c>
      <c r="G571" s="2">
        <v>131</v>
      </c>
      <c r="H571" s="2">
        <v>132</v>
      </c>
      <c r="I571" s="1">
        <v>6302.3109999999997</v>
      </c>
      <c r="J571" s="1">
        <v>6302.3149999999996</v>
      </c>
    </row>
    <row r="572" spans="1:10" hidden="1" x14ac:dyDescent="0.25">
      <c r="A572" s="2" t="s">
        <v>1790</v>
      </c>
      <c r="B572" s="139" t="str">
        <f t="shared" si="9"/>
        <v>IMps_Ctn5205.14</v>
      </c>
      <c r="C572" t="s">
        <v>2</v>
      </c>
      <c r="D572" s="1">
        <v>5205.1400000000003</v>
      </c>
      <c r="E572">
        <v>1.0101</v>
      </c>
      <c r="F572" t="s">
        <v>351</v>
      </c>
      <c r="G572" s="2">
        <v>131</v>
      </c>
      <c r="H572" s="2">
        <v>132</v>
      </c>
      <c r="I572" s="1">
        <v>6302.3109999999997</v>
      </c>
      <c r="J572" s="1">
        <v>6302.3149999999996</v>
      </c>
    </row>
    <row r="573" spans="1:10" hidden="1" x14ac:dyDescent="0.25">
      <c r="A573" s="2" t="s">
        <v>1790</v>
      </c>
      <c r="B573" s="139" t="str">
        <f t="shared" si="9"/>
        <v>IMps_Ctn5205.12</v>
      </c>
      <c r="C573" t="s">
        <v>2</v>
      </c>
      <c r="D573" s="1">
        <v>5205.12</v>
      </c>
      <c r="E573">
        <v>1.0101</v>
      </c>
      <c r="F573" t="s">
        <v>351</v>
      </c>
      <c r="G573" s="2">
        <v>131</v>
      </c>
      <c r="H573" s="2">
        <v>132</v>
      </c>
      <c r="I573" s="1">
        <v>6302.3109999999997</v>
      </c>
      <c r="J573" s="1">
        <v>6302.3149999999996</v>
      </c>
    </row>
    <row r="574" spans="1:10" hidden="1" x14ac:dyDescent="0.25">
      <c r="A574" s="2" t="s">
        <v>1790</v>
      </c>
      <c r="B574" s="139" t="str">
        <f t="shared" si="9"/>
        <v>IMps_Ctn2847</v>
      </c>
      <c r="C574" t="s">
        <v>2</v>
      </c>
      <c r="D574" s="1">
        <v>2847</v>
      </c>
      <c r="E574">
        <v>0.03</v>
      </c>
      <c r="F574" t="s">
        <v>354</v>
      </c>
      <c r="G574" s="2">
        <v>131</v>
      </c>
      <c r="H574" s="2">
        <v>132</v>
      </c>
      <c r="I574" s="1">
        <v>6302.3109999999997</v>
      </c>
      <c r="J574" s="1">
        <v>6302.3149999999996</v>
      </c>
    </row>
    <row r="575" spans="1:10" hidden="1" x14ac:dyDescent="0.25">
      <c r="A575" s="2" t="s">
        <v>1790</v>
      </c>
      <c r="B575" s="139" t="str">
        <f t="shared" si="9"/>
        <v>IMps_Ctn1108.12</v>
      </c>
      <c r="C575" t="s">
        <v>2</v>
      </c>
      <c r="D575" s="1">
        <v>1108.1199999999999</v>
      </c>
      <c r="E575">
        <v>0.04</v>
      </c>
      <c r="F575" t="s">
        <v>402</v>
      </c>
      <c r="G575" s="2">
        <v>131</v>
      </c>
      <c r="H575" s="2">
        <v>132</v>
      </c>
      <c r="I575" s="1">
        <v>6302.3109999999997</v>
      </c>
      <c r="J575" s="1">
        <v>6302.3149999999996</v>
      </c>
    </row>
    <row r="576" spans="1:10" hidden="1" x14ac:dyDescent="0.25">
      <c r="A576" s="2" t="s">
        <v>1790</v>
      </c>
      <c r="B576" s="139" t="str">
        <f t="shared" si="9"/>
        <v>IMps_Ctn2831.101</v>
      </c>
      <c r="C576" t="s">
        <v>2</v>
      </c>
      <c r="D576" s="1">
        <v>2831.1010000000001</v>
      </c>
      <c r="E576">
        <v>0.04</v>
      </c>
      <c r="F576" t="s">
        <v>403</v>
      </c>
      <c r="G576" s="2">
        <v>131</v>
      </c>
      <c r="H576" s="2">
        <v>132</v>
      </c>
      <c r="I576" s="1">
        <v>6302.3109999999997</v>
      </c>
      <c r="J576" s="1">
        <v>6302.3149999999996</v>
      </c>
    </row>
    <row r="577" spans="1:10" hidden="1" x14ac:dyDescent="0.25">
      <c r="A577" s="2" t="s">
        <v>1790</v>
      </c>
      <c r="B577" s="139" t="str">
        <f t="shared" si="9"/>
        <v>IMps_Ctn3905.3</v>
      </c>
      <c r="C577" t="s">
        <v>2</v>
      </c>
      <c r="D577" s="1">
        <v>3905.3</v>
      </c>
      <c r="E577">
        <v>0.04</v>
      </c>
      <c r="F577" t="s">
        <v>356</v>
      </c>
      <c r="G577" s="2">
        <v>131</v>
      </c>
      <c r="H577" s="2">
        <v>132</v>
      </c>
      <c r="I577" s="1">
        <v>6302.3109999999997</v>
      </c>
      <c r="J577" s="1">
        <v>6302.3149999999996</v>
      </c>
    </row>
    <row r="578" spans="1:10" hidden="1" x14ac:dyDescent="0.25">
      <c r="A578" s="2" t="s">
        <v>1790</v>
      </c>
      <c r="B578" s="139" t="str">
        <f t="shared" si="9"/>
        <v>IMps_Ctn3906.902</v>
      </c>
      <c r="C578" t="s">
        <v>2</v>
      </c>
      <c r="D578" s="1">
        <v>3906.902</v>
      </c>
      <c r="E578">
        <v>0.04</v>
      </c>
      <c r="F578" t="s">
        <v>404</v>
      </c>
      <c r="G578" s="2">
        <v>131</v>
      </c>
      <c r="H578" s="2">
        <v>132</v>
      </c>
      <c r="I578" s="1">
        <v>6302.3109999999997</v>
      </c>
      <c r="J578" s="1">
        <v>6302.3149999999996</v>
      </c>
    </row>
    <row r="579" spans="1:10" hidden="1" x14ac:dyDescent="0.25">
      <c r="A579" s="2" t="s">
        <v>1790</v>
      </c>
      <c r="B579" s="139" t="str">
        <f t="shared" si="9"/>
        <v>IMps_Ctn3808.94</v>
      </c>
      <c r="C579" t="s">
        <v>2</v>
      </c>
      <c r="D579" s="1">
        <v>3808.94</v>
      </c>
      <c r="E579">
        <v>0.04</v>
      </c>
      <c r="F579" t="s">
        <v>405</v>
      </c>
      <c r="G579" s="2">
        <v>131</v>
      </c>
      <c r="H579" s="2">
        <v>132</v>
      </c>
      <c r="I579" s="1">
        <v>6302.3109999999997</v>
      </c>
      <c r="J579" s="1">
        <v>6302.3149999999996</v>
      </c>
    </row>
    <row r="580" spans="1:10" hidden="1" x14ac:dyDescent="0.25">
      <c r="A580" s="2" t="s">
        <v>1790</v>
      </c>
      <c r="B580" s="139" t="str">
        <f t="shared" si="9"/>
        <v>IMps_Ctn3906.904</v>
      </c>
      <c r="C580" t="s">
        <v>2</v>
      </c>
      <c r="D580" s="1">
        <v>3906.904</v>
      </c>
      <c r="E580">
        <v>0.04</v>
      </c>
      <c r="F580" t="s">
        <v>406</v>
      </c>
      <c r="G580" s="2">
        <v>131</v>
      </c>
      <c r="H580" s="2">
        <v>132</v>
      </c>
      <c r="I580" s="1">
        <v>6302.3109999999997</v>
      </c>
      <c r="J580" s="1">
        <v>6302.3149999999996</v>
      </c>
    </row>
    <row r="581" spans="1:10" hidden="1" x14ac:dyDescent="0.25">
      <c r="A581" s="2" t="s">
        <v>1790</v>
      </c>
      <c r="B581" s="139" t="str">
        <f t="shared" si="9"/>
        <v>IMps_Ctn2915.11</v>
      </c>
      <c r="C581" t="s">
        <v>2</v>
      </c>
      <c r="D581" s="1">
        <v>2915.11</v>
      </c>
      <c r="E581">
        <v>0.04</v>
      </c>
      <c r="F581" t="s">
        <v>407</v>
      </c>
      <c r="G581" s="2">
        <v>131</v>
      </c>
      <c r="H581" s="2">
        <v>132</v>
      </c>
      <c r="I581" s="1">
        <v>6302.3109999999997</v>
      </c>
      <c r="J581" s="1">
        <v>6302.3149999999996</v>
      </c>
    </row>
    <row r="582" spans="1:10" hidden="1" x14ac:dyDescent="0.25">
      <c r="A582" s="2" t="s">
        <v>1790</v>
      </c>
      <c r="B582" s="139" t="str">
        <f t="shared" si="9"/>
        <v>IMps_Ctn3909.109</v>
      </c>
      <c r="C582" t="s">
        <v>2</v>
      </c>
      <c r="D582" s="1">
        <v>3909.1089999999999</v>
      </c>
      <c r="E582">
        <v>0.04</v>
      </c>
      <c r="F582" t="s">
        <v>408</v>
      </c>
      <c r="G582" s="2">
        <v>131</v>
      </c>
      <c r="H582" s="2">
        <v>132</v>
      </c>
      <c r="I582" s="1">
        <v>6302.3109999999997</v>
      </c>
      <c r="J582" s="1">
        <v>6302.3149999999996</v>
      </c>
    </row>
    <row r="583" spans="1:10" hidden="1" x14ac:dyDescent="0.25">
      <c r="A583" s="2" t="s">
        <v>1790</v>
      </c>
      <c r="B583" s="139" t="str">
        <f t="shared" si="9"/>
        <v>IMps_Ctn3910</v>
      </c>
      <c r="C583" t="s">
        <v>2</v>
      </c>
      <c r="D583" s="1">
        <v>3910</v>
      </c>
      <c r="E583">
        <v>0.04</v>
      </c>
      <c r="F583" t="s">
        <v>409</v>
      </c>
      <c r="G583" s="2">
        <v>131</v>
      </c>
      <c r="H583" s="2">
        <v>132</v>
      </c>
      <c r="I583" s="1">
        <v>6302.3109999999997</v>
      </c>
      <c r="J583" s="1">
        <v>6302.3149999999996</v>
      </c>
    </row>
    <row r="584" spans="1:10" hidden="1" x14ac:dyDescent="0.25">
      <c r="A584" s="2" t="s">
        <v>1790</v>
      </c>
      <c r="B584" s="139" t="str">
        <f t="shared" si="9"/>
        <v>IMps_Ctn3911.9</v>
      </c>
      <c r="C584" t="s">
        <v>2</v>
      </c>
      <c r="D584" s="1">
        <v>3911.9</v>
      </c>
      <c r="E584">
        <v>0.04</v>
      </c>
      <c r="F584" t="s">
        <v>410</v>
      </c>
      <c r="G584" s="2">
        <v>131</v>
      </c>
      <c r="H584" s="2">
        <v>132</v>
      </c>
      <c r="I584" s="1">
        <v>6302.3109999999997</v>
      </c>
      <c r="J584" s="1">
        <v>6302.3149999999996</v>
      </c>
    </row>
    <row r="585" spans="1:10" hidden="1" x14ac:dyDescent="0.25">
      <c r="A585" s="2" t="s">
        <v>1790</v>
      </c>
      <c r="B585" s="139" t="str">
        <f t="shared" si="9"/>
        <v>IMps_Ctn3204.16</v>
      </c>
      <c r="C585" t="s">
        <v>2</v>
      </c>
      <c r="D585" s="1">
        <v>3204.16</v>
      </c>
      <c r="E585">
        <v>7.0000000000000007E-2</v>
      </c>
      <c r="F585" t="s">
        <v>411</v>
      </c>
      <c r="G585" s="2">
        <v>131</v>
      </c>
      <c r="H585" s="2">
        <v>132</v>
      </c>
      <c r="I585" s="1">
        <v>6302.3109999999997</v>
      </c>
      <c r="J585" s="1">
        <v>6302.3149999999996</v>
      </c>
    </row>
    <row r="586" spans="1:10" hidden="1" x14ac:dyDescent="0.25">
      <c r="A586" s="2" t="s">
        <v>1790</v>
      </c>
      <c r="B586" s="139" t="str">
        <f t="shared" si="9"/>
        <v>IMps_Ctn3204.12</v>
      </c>
      <c r="C586" t="s">
        <v>2</v>
      </c>
      <c r="D586" s="1">
        <v>3204.12</v>
      </c>
      <c r="E586">
        <v>7.0000000000000007E-2</v>
      </c>
      <c r="F586" t="s">
        <v>412</v>
      </c>
      <c r="G586" s="2">
        <v>131</v>
      </c>
      <c r="H586" s="2">
        <v>132</v>
      </c>
      <c r="I586" s="1">
        <v>6302.3109999999997</v>
      </c>
      <c r="J586" s="1">
        <v>6302.3149999999996</v>
      </c>
    </row>
    <row r="587" spans="1:10" hidden="1" x14ac:dyDescent="0.25">
      <c r="A587" s="2" t="s">
        <v>1790</v>
      </c>
      <c r="B587" s="139" t="str">
        <f t="shared" si="9"/>
        <v>IMps_Ctn3204.13</v>
      </c>
      <c r="C587" t="s">
        <v>2</v>
      </c>
      <c r="D587" s="1">
        <v>3204.13</v>
      </c>
      <c r="E587">
        <v>7.0000000000000007E-2</v>
      </c>
      <c r="F587" t="s">
        <v>412</v>
      </c>
      <c r="G587" s="2">
        <v>131</v>
      </c>
      <c r="H587" s="2">
        <v>132</v>
      </c>
      <c r="I587" s="1">
        <v>6302.3109999999997</v>
      </c>
      <c r="J587" s="1">
        <v>6302.3149999999996</v>
      </c>
    </row>
    <row r="588" spans="1:10" hidden="1" x14ac:dyDescent="0.25">
      <c r="A588" s="2" t="s">
        <v>1790</v>
      </c>
      <c r="B588" s="139" t="str">
        <f t="shared" si="9"/>
        <v>IMps_Ctn3204.159</v>
      </c>
      <c r="C588" t="s">
        <v>2</v>
      </c>
      <c r="D588" s="1">
        <v>3204.1590000000001</v>
      </c>
      <c r="E588">
        <v>7.0000000000000007E-2</v>
      </c>
      <c r="F588" t="s">
        <v>413</v>
      </c>
      <c r="G588" s="2">
        <v>131</v>
      </c>
      <c r="H588" s="2">
        <v>132</v>
      </c>
      <c r="I588" s="1">
        <v>6302.3109999999997</v>
      </c>
      <c r="J588" s="1">
        <v>6302.3149999999996</v>
      </c>
    </row>
    <row r="589" spans="1:10" hidden="1" x14ac:dyDescent="0.25">
      <c r="A589" s="2" t="s">
        <v>1790</v>
      </c>
      <c r="B589" s="139" t="str">
        <f t="shared" si="9"/>
        <v>IMps_Ctn3215.199</v>
      </c>
      <c r="C589" t="s">
        <v>2</v>
      </c>
      <c r="D589" s="1">
        <v>3215.1990000000001</v>
      </c>
      <c r="E589">
        <v>7.0000000000000007E-2</v>
      </c>
      <c r="F589" t="s">
        <v>414</v>
      </c>
      <c r="G589" s="2">
        <v>131</v>
      </c>
      <c r="H589" s="2">
        <v>132</v>
      </c>
      <c r="I589" s="1">
        <v>6302.3109999999997</v>
      </c>
      <c r="J589" s="1">
        <v>6302.3149999999996</v>
      </c>
    </row>
    <row r="590" spans="1:10" hidden="1" x14ac:dyDescent="0.25">
      <c r="A590" s="2" t="s">
        <v>1790</v>
      </c>
      <c r="B590" s="139" t="str">
        <f t="shared" si="9"/>
        <v>IMps_Ctn3215.193</v>
      </c>
      <c r="C590" t="s">
        <v>2</v>
      </c>
      <c r="D590" s="1">
        <v>3215.1930000000002</v>
      </c>
      <c r="E590">
        <v>7.0000000000000007E-2</v>
      </c>
      <c r="F590" t="s">
        <v>414</v>
      </c>
      <c r="G590" s="2">
        <v>131</v>
      </c>
      <c r="H590" s="2">
        <v>132</v>
      </c>
      <c r="I590" s="1">
        <v>6302.3109999999997</v>
      </c>
      <c r="J590" s="1">
        <v>6302.3149999999996</v>
      </c>
    </row>
    <row r="591" spans="1:10" hidden="1" x14ac:dyDescent="0.25">
      <c r="A591" s="2" t="s">
        <v>1790</v>
      </c>
      <c r="B591" s="139" t="str">
        <f t="shared" si="9"/>
        <v>IMps_Ctn3215.111</v>
      </c>
      <c r="C591" t="s">
        <v>2</v>
      </c>
      <c r="D591" s="1">
        <v>3215.1109999999999</v>
      </c>
      <c r="E591">
        <v>7.0000000000000007E-2</v>
      </c>
      <c r="F591" t="s">
        <v>414</v>
      </c>
      <c r="G591" s="2">
        <v>131</v>
      </c>
      <c r="H591" s="2">
        <v>132</v>
      </c>
      <c r="I591" s="1">
        <v>6302.3109999999997</v>
      </c>
      <c r="J591" s="1">
        <v>6302.3149999999996</v>
      </c>
    </row>
    <row r="592" spans="1:10" hidden="1" x14ac:dyDescent="0.25">
      <c r="A592" s="2" t="s">
        <v>1790</v>
      </c>
      <c r="B592" s="139" t="str">
        <f t="shared" si="9"/>
        <v>IMps_Ctn5401.209</v>
      </c>
      <c r="C592" t="s">
        <v>2</v>
      </c>
      <c r="D592" s="1">
        <v>5401.2089999999998</v>
      </c>
      <c r="E592">
        <v>0.2</v>
      </c>
      <c r="F592" t="s">
        <v>415</v>
      </c>
      <c r="G592" s="2">
        <v>131</v>
      </c>
      <c r="H592" s="2">
        <v>132</v>
      </c>
      <c r="I592" s="1">
        <v>6302.3109999999997</v>
      </c>
      <c r="J592" s="1">
        <v>6302.3149999999996</v>
      </c>
    </row>
    <row r="593" spans="1:10" hidden="1" x14ac:dyDescent="0.25">
      <c r="A593" s="2" t="s">
        <v>1790</v>
      </c>
      <c r="B593" s="139" t="str">
        <f t="shared" si="9"/>
        <v>IMps_Ctn5807.102</v>
      </c>
      <c r="C593" t="s">
        <v>2</v>
      </c>
      <c r="D593" s="1">
        <v>5807.1019999999999</v>
      </c>
      <c r="E593">
        <v>0.1</v>
      </c>
      <c r="F593" t="s">
        <v>375</v>
      </c>
      <c r="G593" s="2">
        <v>131</v>
      </c>
      <c r="H593" s="2">
        <v>132</v>
      </c>
      <c r="I593" s="1">
        <v>6302.3109999999997</v>
      </c>
      <c r="J593" s="1">
        <v>6302.3149999999996</v>
      </c>
    </row>
    <row r="594" spans="1:10" hidden="1" x14ac:dyDescent="0.25">
      <c r="A594" s="2" t="s">
        <v>1790</v>
      </c>
      <c r="B594" s="139" t="str">
        <f t="shared" si="9"/>
        <v>IMps_Ctn5807.9</v>
      </c>
      <c r="C594" t="s">
        <v>2</v>
      </c>
      <c r="D594" s="1">
        <v>5807.9</v>
      </c>
      <c r="E594">
        <v>0.1</v>
      </c>
      <c r="F594" t="s">
        <v>366</v>
      </c>
      <c r="G594" s="2">
        <v>131</v>
      </c>
      <c r="H594" s="2">
        <v>132</v>
      </c>
      <c r="I594" s="1">
        <v>6302.3109999999997</v>
      </c>
      <c r="J594" s="1">
        <v>6302.3149999999996</v>
      </c>
    </row>
    <row r="595" spans="1:10" hidden="1" x14ac:dyDescent="0.25">
      <c r="A595" s="2" t="s">
        <v>1790</v>
      </c>
      <c r="B595" s="139" t="str">
        <f t="shared" si="9"/>
        <v>IMps_Ctn2701.12</v>
      </c>
      <c r="C595" t="s">
        <v>2</v>
      </c>
      <c r="D595" s="1">
        <v>2701.12</v>
      </c>
      <c r="E595">
        <v>1.1000000000000001</v>
      </c>
      <c r="F595" t="s">
        <v>371</v>
      </c>
      <c r="G595" s="2">
        <v>131</v>
      </c>
      <c r="H595" s="2">
        <v>132</v>
      </c>
      <c r="I595" s="1">
        <v>6302.3109999999997</v>
      </c>
      <c r="J595" s="1">
        <v>6302.3149999999996</v>
      </c>
    </row>
    <row r="596" spans="1:10" hidden="1" x14ac:dyDescent="0.25">
      <c r="A596" s="2" t="s">
        <v>1790</v>
      </c>
      <c r="B596" s="139" t="str">
        <f t="shared" si="9"/>
        <v>IMps_Ctn5205.13</v>
      </c>
      <c r="C596" t="s">
        <v>2</v>
      </c>
      <c r="D596" s="1">
        <v>5205.13</v>
      </c>
      <c r="E596">
        <v>1.0101</v>
      </c>
      <c r="F596" t="s">
        <v>351</v>
      </c>
      <c r="G596" s="2">
        <v>133</v>
      </c>
      <c r="H596" s="2">
        <v>134</v>
      </c>
      <c r="I596" s="1">
        <v>6302.3109999999997</v>
      </c>
      <c r="J596" s="1">
        <v>6302.3149999999996</v>
      </c>
    </row>
    <row r="597" spans="1:10" hidden="1" x14ac:dyDescent="0.25">
      <c r="A597" s="2" t="s">
        <v>1790</v>
      </c>
      <c r="B597" s="139" t="str">
        <f t="shared" si="9"/>
        <v>IMps_Ctn5205.26</v>
      </c>
      <c r="C597" t="s">
        <v>2</v>
      </c>
      <c r="D597" s="1">
        <v>5205.26</v>
      </c>
      <c r="E597">
        <v>1.0101</v>
      </c>
      <c r="F597" t="s">
        <v>351</v>
      </c>
      <c r="G597" s="2">
        <v>133</v>
      </c>
      <c r="H597" s="2">
        <v>134</v>
      </c>
      <c r="I597" s="1">
        <v>6302.3109999999997</v>
      </c>
      <c r="J597" s="1">
        <v>6302.3149999999996</v>
      </c>
    </row>
    <row r="598" spans="1:10" hidden="1" x14ac:dyDescent="0.25">
      <c r="A598" s="2" t="s">
        <v>1790</v>
      </c>
      <c r="B598" s="139" t="str">
        <f t="shared" si="9"/>
        <v>IMps_Ctn5205.24</v>
      </c>
      <c r="C598" t="s">
        <v>2</v>
      </c>
      <c r="D598" s="1">
        <v>5205.24</v>
      </c>
      <c r="E598">
        <v>1.0101</v>
      </c>
      <c r="F598" t="s">
        <v>351</v>
      </c>
      <c r="G598" s="2">
        <v>133</v>
      </c>
      <c r="H598" s="2">
        <v>134</v>
      </c>
      <c r="I598" s="1">
        <v>6302.3109999999997</v>
      </c>
      <c r="J598" s="1">
        <v>6302.3149999999996</v>
      </c>
    </row>
    <row r="599" spans="1:10" hidden="1" x14ac:dyDescent="0.25">
      <c r="A599" s="2" t="s">
        <v>1790</v>
      </c>
      <c r="B599" s="139" t="str">
        <f t="shared" si="9"/>
        <v>IMps_Ctn5205.22</v>
      </c>
      <c r="C599" t="s">
        <v>2</v>
      </c>
      <c r="D599" s="1">
        <v>5205.22</v>
      </c>
      <c r="E599">
        <v>1.0101</v>
      </c>
      <c r="F599" t="s">
        <v>351</v>
      </c>
      <c r="G599" s="2">
        <v>133</v>
      </c>
      <c r="H599" s="2">
        <v>134</v>
      </c>
      <c r="I599" s="1">
        <v>6302.3109999999997</v>
      </c>
      <c r="J599" s="1">
        <v>6302.3149999999996</v>
      </c>
    </row>
    <row r="600" spans="1:10" hidden="1" x14ac:dyDescent="0.25">
      <c r="A600" s="2" t="s">
        <v>1790</v>
      </c>
      <c r="B600" s="139" t="str">
        <f t="shared" si="9"/>
        <v>IMps_Ctn3809.911</v>
      </c>
      <c r="C600" t="s">
        <v>2</v>
      </c>
      <c r="D600" s="1">
        <v>3809.9110000000001</v>
      </c>
      <c r="E600">
        <v>0.04</v>
      </c>
      <c r="F600" t="s">
        <v>416</v>
      </c>
      <c r="G600" s="2">
        <v>133</v>
      </c>
      <c r="H600" s="2">
        <v>134</v>
      </c>
      <c r="I600" s="1">
        <v>6302.3109999999997</v>
      </c>
      <c r="J600" s="1">
        <v>6302.3149999999996</v>
      </c>
    </row>
    <row r="601" spans="1:10" hidden="1" x14ac:dyDescent="0.25">
      <c r="A601" s="2" t="s">
        <v>1790</v>
      </c>
      <c r="B601" s="139" t="str">
        <f t="shared" si="9"/>
        <v>IMps_Ctn3906.903</v>
      </c>
      <c r="C601" t="s">
        <v>2</v>
      </c>
      <c r="D601" s="1">
        <v>3906.9029999999998</v>
      </c>
      <c r="E601">
        <v>0.04</v>
      </c>
      <c r="F601" t="s">
        <v>417</v>
      </c>
      <c r="G601" s="2">
        <v>133</v>
      </c>
      <c r="H601" s="2">
        <v>134</v>
      </c>
      <c r="I601" s="1">
        <v>6302.3109999999997</v>
      </c>
      <c r="J601" s="1">
        <v>6302.3149999999996</v>
      </c>
    </row>
    <row r="602" spans="1:10" hidden="1" x14ac:dyDescent="0.25">
      <c r="A602" s="2" t="s">
        <v>1790</v>
      </c>
      <c r="B602" s="139" t="str">
        <f t="shared" si="9"/>
        <v>IMps_Ctn3909.5</v>
      </c>
      <c r="C602" t="s">
        <v>2</v>
      </c>
      <c r="D602" s="1">
        <v>3909.5</v>
      </c>
      <c r="E602">
        <v>0.04</v>
      </c>
      <c r="F602" t="s">
        <v>418</v>
      </c>
      <c r="G602" s="2">
        <v>133</v>
      </c>
      <c r="H602" s="2">
        <v>134</v>
      </c>
      <c r="I602" s="1">
        <v>6302.3109999999997</v>
      </c>
      <c r="J602" s="1">
        <v>6302.3149999999996</v>
      </c>
    </row>
    <row r="603" spans="1:10" hidden="1" x14ac:dyDescent="0.25">
      <c r="A603" s="2" t="s">
        <v>1790</v>
      </c>
      <c r="B603" s="139" t="str">
        <f t="shared" si="9"/>
        <v>IMps_Ctn1108.11</v>
      </c>
      <c r="C603" t="s">
        <v>2</v>
      </c>
      <c r="D603" s="1">
        <v>1108.1099999999999</v>
      </c>
      <c r="E603">
        <v>0.04</v>
      </c>
      <c r="F603" t="s">
        <v>402</v>
      </c>
      <c r="G603" s="2">
        <v>133</v>
      </c>
      <c r="H603" s="2">
        <v>134</v>
      </c>
      <c r="I603" s="1">
        <v>6302.3109999999997</v>
      </c>
      <c r="J603" s="1">
        <v>6302.3149999999996</v>
      </c>
    </row>
    <row r="604" spans="1:10" hidden="1" x14ac:dyDescent="0.25">
      <c r="A604" s="2" t="s">
        <v>1790</v>
      </c>
      <c r="B604" s="139" t="str">
        <f t="shared" si="9"/>
        <v>IMps_Ctn1108.19</v>
      </c>
      <c r="C604" t="s">
        <v>2</v>
      </c>
      <c r="D604" s="1">
        <v>1108.19</v>
      </c>
      <c r="E604">
        <v>0.04</v>
      </c>
      <c r="F604" t="s">
        <v>402</v>
      </c>
      <c r="G604" s="2">
        <v>133</v>
      </c>
      <c r="H604" s="2">
        <v>134</v>
      </c>
      <c r="I604" s="1">
        <v>6302.3109999999997</v>
      </c>
      <c r="J604" s="1">
        <v>6302.3149999999996</v>
      </c>
    </row>
    <row r="605" spans="1:10" hidden="1" x14ac:dyDescent="0.25">
      <c r="A605" s="2" t="s">
        <v>1790</v>
      </c>
      <c r="B605" s="139" t="str">
        <f t="shared" si="9"/>
        <v>IMps_Ctn2832.101</v>
      </c>
      <c r="C605" t="s">
        <v>2</v>
      </c>
      <c r="D605" s="1">
        <v>2832.1010000000001</v>
      </c>
      <c r="E605">
        <v>0.04</v>
      </c>
      <c r="F605" t="s">
        <v>419</v>
      </c>
      <c r="G605" s="2">
        <v>133</v>
      </c>
      <c r="H605" s="2">
        <v>134</v>
      </c>
      <c r="I605" s="1">
        <v>6302.3109999999997</v>
      </c>
      <c r="J605" s="1">
        <v>6302.3149999999996</v>
      </c>
    </row>
    <row r="606" spans="1:10" hidden="1" x14ac:dyDescent="0.25">
      <c r="A606" s="2" t="s">
        <v>1790</v>
      </c>
      <c r="B606" s="139" t="str">
        <f t="shared" si="9"/>
        <v>IMps_Ctn2832.109</v>
      </c>
      <c r="C606" t="s">
        <v>2</v>
      </c>
      <c r="D606" s="1">
        <v>2832.1089999999999</v>
      </c>
      <c r="E606">
        <v>0.04</v>
      </c>
      <c r="F606" t="s">
        <v>420</v>
      </c>
      <c r="G606" s="2">
        <v>133</v>
      </c>
      <c r="H606" s="2">
        <v>134</v>
      </c>
      <c r="I606" s="1">
        <v>6302.3109999999997</v>
      </c>
      <c r="J606" s="1">
        <v>6302.3149999999996</v>
      </c>
    </row>
    <row r="607" spans="1:10" hidden="1" x14ac:dyDescent="0.25">
      <c r="A607" s="2" t="s">
        <v>1790</v>
      </c>
      <c r="B607" s="139" t="str">
        <f t="shared" si="9"/>
        <v>IMps_Ctn3402.31</v>
      </c>
      <c r="C607" t="s">
        <v>2</v>
      </c>
      <c r="D607" s="1">
        <v>3402.31</v>
      </c>
      <c r="E607">
        <v>0.04</v>
      </c>
      <c r="F607" t="s">
        <v>360</v>
      </c>
      <c r="G607" s="2">
        <v>133</v>
      </c>
      <c r="H607" s="2">
        <v>134</v>
      </c>
      <c r="I607" s="1">
        <v>6302.3109999999997</v>
      </c>
      <c r="J607" s="1">
        <v>6302.3149999999996</v>
      </c>
    </row>
    <row r="608" spans="1:10" hidden="1" x14ac:dyDescent="0.25">
      <c r="A608" s="2" t="s">
        <v>1790</v>
      </c>
      <c r="B608" s="139" t="str">
        <f t="shared" si="9"/>
        <v>IMps_Ctn3402.39</v>
      </c>
      <c r="C608" t="s">
        <v>2</v>
      </c>
      <c r="D608" s="1">
        <v>3402.39</v>
      </c>
      <c r="E608">
        <v>0.04</v>
      </c>
      <c r="F608" t="s">
        <v>361</v>
      </c>
      <c r="G608" s="2">
        <v>133</v>
      </c>
      <c r="H608" s="2">
        <v>134</v>
      </c>
      <c r="I608" s="1">
        <v>6302.3109999999997</v>
      </c>
      <c r="J608" s="1">
        <v>6302.3149999999996</v>
      </c>
    </row>
    <row r="609" spans="1:10" hidden="1" x14ac:dyDescent="0.25">
      <c r="A609" s="2" t="s">
        <v>1790</v>
      </c>
      <c r="B609" s="139" t="str">
        <f t="shared" si="9"/>
        <v>IMps_Ctn3402.42</v>
      </c>
      <c r="C609" t="s">
        <v>2</v>
      </c>
      <c r="D609" s="1">
        <v>3402.42</v>
      </c>
      <c r="E609">
        <v>0.04</v>
      </c>
      <c r="F609" t="s">
        <v>421</v>
      </c>
      <c r="G609" s="2">
        <v>133</v>
      </c>
      <c r="H609" s="2">
        <v>134</v>
      </c>
      <c r="I609" s="1">
        <v>6302.3109999999997</v>
      </c>
      <c r="J609" s="1">
        <v>6302.3149999999996</v>
      </c>
    </row>
    <row r="610" spans="1:10" hidden="1" x14ac:dyDescent="0.25">
      <c r="A610" s="2" t="s">
        <v>1790</v>
      </c>
      <c r="B610" s="139" t="str">
        <f t="shared" si="9"/>
        <v>IMps_Ctn3403.999</v>
      </c>
      <c r="C610" t="s">
        <v>2</v>
      </c>
      <c r="D610" s="1">
        <v>3403.9989999999998</v>
      </c>
      <c r="E610">
        <v>0.04</v>
      </c>
      <c r="F610" t="s">
        <v>422</v>
      </c>
      <c r="G610" s="2">
        <v>133</v>
      </c>
      <c r="H610" s="2">
        <v>134</v>
      </c>
      <c r="I610" s="1">
        <v>6302.3109999999997</v>
      </c>
      <c r="J610" s="1">
        <v>6302.3149999999996</v>
      </c>
    </row>
    <row r="611" spans="1:10" hidden="1" x14ac:dyDescent="0.25">
      <c r="A611" s="2" t="s">
        <v>1790</v>
      </c>
      <c r="B611" s="139" t="str">
        <f t="shared" si="9"/>
        <v>IMps_Ctn3204.2</v>
      </c>
      <c r="C611" t="s">
        <v>2</v>
      </c>
      <c r="D611" s="1">
        <v>3204.2</v>
      </c>
      <c r="E611">
        <v>7.0000000000000007E-2</v>
      </c>
      <c r="F611" t="s">
        <v>423</v>
      </c>
      <c r="G611" s="2">
        <v>133</v>
      </c>
      <c r="H611" s="2">
        <v>134</v>
      </c>
      <c r="I611" s="1">
        <v>6302.3109999999997</v>
      </c>
      <c r="J611" s="1">
        <v>6302.3149999999996</v>
      </c>
    </row>
    <row r="612" spans="1:10" hidden="1" x14ac:dyDescent="0.25">
      <c r="A612" s="2" t="s">
        <v>1790</v>
      </c>
      <c r="B612" s="139" t="str">
        <f t="shared" si="9"/>
        <v>IMps_Ctn3204.112</v>
      </c>
      <c r="C612" t="s">
        <v>2</v>
      </c>
      <c r="D612" s="1">
        <v>3204.1120000000001</v>
      </c>
      <c r="E612">
        <v>7.0000000000000007E-2</v>
      </c>
      <c r="F612" t="s">
        <v>365</v>
      </c>
      <c r="G612" s="2">
        <v>133</v>
      </c>
      <c r="H612" s="2">
        <v>134</v>
      </c>
      <c r="I612" s="1">
        <v>6302.3109999999997</v>
      </c>
      <c r="J612" s="1">
        <v>6302.3149999999996</v>
      </c>
    </row>
    <row r="613" spans="1:10" hidden="1" x14ac:dyDescent="0.25">
      <c r="A613" s="2" t="s">
        <v>1790</v>
      </c>
      <c r="B613" s="139" t="str">
        <f t="shared" si="9"/>
        <v>IMps_Ctn3204.111</v>
      </c>
      <c r="C613" t="s">
        <v>2</v>
      </c>
      <c r="D613" s="1">
        <v>3204.1109999999999</v>
      </c>
      <c r="E613">
        <v>7.0000000000000007E-2</v>
      </c>
      <c r="F613" t="s">
        <v>365</v>
      </c>
      <c r="G613" s="2">
        <v>133</v>
      </c>
      <c r="H613" s="2">
        <v>134</v>
      </c>
      <c r="I613" s="1">
        <v>6302.3109999999997</v>
      </c>
      <c r="J613" s="1">
        <v>6302.3149999999996</v>
      </c>
    </row>
    <row r="614" spans="1:10" hidden="1" x14ac:dyDescent="0.25">
      <c r="A614" s="2" t="s">
        <v>1790</v>
      </c>
      <c r="B614" s="139" t="str">
        <f t="shared" si="9"/>
        <v>IMps_Ctn3204.119</v>
      </c>
      <c r="C614" t="s">
        <v>2</v>
      </c>
      <c r="D614" s="1">
        <v>3204.1190000000001</v>
      </c>
      <c r="E614">
        <v>7.0000000000000007E-2</v>
      </c>
      <c r="F614" t="s">
        <v>365</v>
      </c>
      <c r="G614" s="2">
        <v>133</v>
      </c>
      <c r="H614" s="2">
        <v>134</v>
      </c>
      <c r="I614" s="1">
        <v>6302.3109999999997</v>
      </c>
      <c r="J614" s="1">
        <v>6302.3149999999996</v>
      </c>
    </row>
    <row r="615" spans="1:10" hidden="1" x14ac:dyDescent="0.25">
      <c r="A615" s="2" t="s">
        <v>1790</v>
      </c>
      <c r="B615" s="139" t="str">
        <f t="shared" si="9"/>
        <v>IMps_Ctn3402.9</v>
      </c>
      <c r="C615" t="s">
        <v>2</v>
      </c>
      <c r="D615" s="1">
        <v>3402.9</v>
      </c>
      <c r="E615">
        <v>7.0000000000000007E-2</v>
      </c>
      <c r="F615" t="s">
        <v>424</v>
      </c>
      <c r="G615" s="2">
        <v>133</v>
      </c>
      <c r="H615" s="2">
        <v>134</v>
      </c>
      <c r="I615" s="1">
        <v>6302.3109999999997</v>
      </c>
      <c r="J615" s="1">
        <v>6302.3149999999996</v>
      </c>
    </row>
    <row r="616" spans="1:10" hidden="1" x14ac:dyDescent="0.25">
      <c r="A616" s="2" t="s">
        <v>1790</v>
      </c>
      <c r="B616" s="139" t="str">
        <f t="shared" si="9"/>
        <v>IMps_Ctn3215.112</v>
      </c>
      <c r="C616" t="s">
        <v>2</v>
      </c>
      <c r="D616" s="1">
        <v>3215.1120000000001</v>
      </c>
      <c r="E616">
        <v>7.0000000000000007E-2</v>
      </c>
      <c r="F616" t="s">
        <v>414</v>
      </c>
      <c r="G616" s="2">
        <v>133</v>
      </c>
      <c r="H616" s="2">
        <v>134</v>
      </c>
      <c r="I616" s="1">
        <v>6302.3109999999997</v>
      </c>
      <c r="J616" s="1">
        <v>6302.3149999999996</v>
      </c>
    </row>
    <row r="617" spans="1:10" hidden="1" x14ac:dyDescent="0.25">
      <c r="A617" s="2" t="s">
        <v>1790</v>
      </c>
      <c r="B617" s="139" t="str">
        <f t="shared" si="9"/>
        <v>IMps_Ctn3215.113</v>
      </c>
      <c r="C617" t="s">
        <v>2</v>
      </c>
      <c r="D617" s="1">
        <v>3215.1129999999998</v>
      </c>
      <c r="E617">
        <v>7.0000000000000007E-2</v>
      </c>
      <c r="F617" t="s">
        <v>414</v>
      </c>
      <c r="G617" s="2">
        <v>133</v>
      </c>
      <c r="H617" s="2">
        <v>134</v>
      </c>
      <c r="I617" s="1">
        <v>6302.3109999999997</v>
      </c>
      <c r="J617" s="1">
        <v>6302.3149999999996</v>
      </c>
    </row>
    <row r="618" spans="1:10" hidden="1" x14ac:dyDescent="0.25">
      <c r="A618" s="2" t="s">
        <v>1790</v>
      </c>
      <c r="B618" s="139" t="str">
        <f t="shared" si="9"/>
        <v>IMps_Ctn4809.9</v>
      </c>
      <c r="C618" t="s">
        <v>2</v>
      </c>
      <c r="D618" s="1">
        <v>4809.8999999999996</v>
      </c>
      <c r="E618">
        <v>0.06</v>
      </c>
      <c r="F618" t="s">
        <v>425</v>
      </c>
      <c r="G618" s="2">
        <v>133</v>
      </c>
      <c r="H618" s="2">
        <v>134</v>
      </c>
      <c r="I618" s="1">
        <v>6302.3109999999997</v>
      </c>
      <c r="J618" s="1">
        <v>6302.3149999999996</v>
      </c>
    </row>
    <row r="619" spans="1:10" hidden="1" x14ac:dyDescent="0.25">
      <c r="A619" s="2" t="s">
        <v>1790</v>
      </c>
      <c r="B619" s="139" t="str">
        <f t="shared" si="9"/>
        <v>IMps_Ctn3923.29</v>
      </c>
      <c r="C619" t="s">
        <v>2</v>
      </c>
      <c r="D619" s="1">
        <v>3923.29</v>
      </c>
      <c r="E619">
        <v>0.1</v>
      </c>
      <c r="F619" t="s">
        <v>338</v>
      </c>
      <c r="G619" s="2">
        <v>133</v>
      </c>
      <c r="H619" s="2">
        <v>134</v>
      </c>
      <c r="I619" s="1">
        <v>6302.3109999999997</v>
      </c>
      <c r="J619" s="1">
        <v>6302.3149999999996</v>
      </c>
    </row>
    <row r="620" spans="1:10" hidden="1" x14ac:dyDescent="0.25">
      <c r="A620" s="2" t="s">
        <v>1790</v>
      </c>
      <c r="B620" s="139" t="str">
        <f t="shared" si="9"/>
        <v>IMps_Ctn5205.27</v>
      </c>
      <c r="C620" t="s">
        <v>2</v>
      </c>
      <c r="D620" s="1">
        <v>5205.2700000000004</v>
      </c>
      <c r="E620">
        <v>1.0101</v>
      </c>
      <c r="F620" t="s">
        <v>351</v>
      </c>
      <c r="G620" s="2">
        <v>135</v>
      </c>
      <c r="H620" s="2">
        <v>136</v>
      </c>
      <c r="I620" s="1">
        <v>6302.3109999999997</v>
      </c>
      <c r="J620" s="1">
        <v>6302.3149999999996</v>
      </c>
    </row>
    <row r="621" spans="1:10" hidden="1" x14ac:dyDescent="0.25">
      <c r="A621" s="2" t="s">
        <v>1790</v>
      </c>
      <c r="B621" s="139" t="str">
        <f t="shared" si="9"/>
        <v>IMps_Ctn5205.28</v>
      </c>
      <c r="C621" t="s">
        <v>2</v>
      </c>
      <c r="D621" s="1">
        <v>5205.28</v>
      </c>
      <c r="E621">
        <v>1.0101</v>
      </c>
      <c r="F621" t="s">
        <v>351</v>
      </c>
      <c r="G621" s="2">
        <v>135</v>
      </c>
      <c r="H621" s="2">
        <v>136</v>
      </c>
      <c r="I621" s="1">
        <v>6302.3109999999997</v>
      </c>
      <c r="J621" s="1">
        <v>6302.3149999999996</v>
      </c>
    </row>
    <row r="622" spans="1:10" hidden="1" x14ac:dyDescent="0.25">
      <c r="A622" s="2" t="s">
        <v>1790</v>
      </c>
      <c r="B622" s="139" t="str">
        <f t="shared" si="9"/>
        <v>IMps_Ctn5208.19</v>
      </c>
      <c r="C622" t="s">
        <v>2</v>
      </c>
      <c r="D622" s="1">
        <v>5208.1899999999996</v>
      </c>
      <c r="E622">
        <v>1.0101</v>
      </c>
      <c r="F622" t="s">
        <v>426</v>
      </c>
      <c r="G622" s="2">
        <v>135</v>
      </c>
      <c r="H622" s="2">
        <v>136</v>
      </c>
      <c r="I622" s="1">
        <v>6302.3109999999997</v>
      </c>
      <c r="J622" s="1">
        <v>6302.3149999999996</v>
      </c>
    </row>
    <row r="623" spans="1:10" hidden="1" x14ac:dyDescent="0.25">
      <c r="A623" s="2" t="s">
        <v>1790</v>
      </c>
      <c r="B623" s="139" t="str">
        <f t="shared" si="9"/>
        <v>IMps_Ctn3707.1</v>
      </c>
      <c r="C623" t="s">
        <v>2</v>
      </c>
      <c r="D623" s="1">
        <v>3707.1</v>
      </c>
      <c r="E623">
        <v>0.04</v>
      </c>
      <c r="F623" t="s">
        <v>359</v>
      </c>
      <c r="G623" s="2">
        <v>135</v>
      </c>
      <c r="H623" s="2">
        <v>136</v>
      </c>
      <c r="I623" s="1">
        <v>6302.3109999999997</v>
      </c>
      <c r="J623" s="1">
        <v>6302.3149999999996</v>
      </c>
    </row>
    <row r="624" spans="1:10" hidden="1" x14ac:dyDescent="0.25">
      <c r="A624" s="2" t="s">
        <v>1790</v>
      </c>
      <c r="B624" s="139" t="str">
        <f t="shared" si="9"/>
        <v>IMps_Ctn1108.13</v>
      </c>
      <c r="C624" t="s">
        <v>2</v>
      </c>
      <c r="D624" s="1">
        <v>1108.1300000000001</v>
      </c>
      <c r="E624">
        <v>0.04</v>
      </c>
      <c r="F624" t="s">
        <v>402</v>
      </c>
      <c r="G624" s="2">
        <v>135</v>
      </c>
      <c r="H624" s="2">
        <v>136</v>
      </c>
      <c r="I624" s="1">
        <v>6302.3109999999997</v>
      </c>
      <c r="J624" s="1">
        <v>6302.3149999999996</v>
      </c>
    </row>
    <row r="625" spans="1:10" hidden="1" x14ac:dyDescent="0.25">
      <c r="A625" s="2" t="s">
        <v>1790</v>
      </c>
      <c r="B625" s="139" t="str">
        <f t="shared" si="9"/>
        <v>IMps_Ctn3404.909</v>
      </c>
      <c r="C625" t="s">
        <v>2</v>
      </c>
      <c r="D625" s="1">
        <v>3404.9090000000001</v>
      </c>
      <c r="E625">
        <v>0.04</v>
      </c>
      <c r="F625" t="s">
        <v>427</v>
      </c>
      <c r="G625" s="2">
        <v>135</v>
      </c>
      <c r="H625" s="2">
        <v>136</v>
      </c>
      <c r="I625" s="1">
        <v>6302.3109999999997</v>
      </c>
      <c r="J625" s="1">
        <v>6302.3149999999996</v>
      </c>
    </row>
    <row r="626" spans="1:10" hidden="1" x14ac:dyDescent="0.25">
      <c r="A626" s="2" t="s">
        <v>1790</v>
      </c>
      <c r="B626" s="139" t="str">
        <f t="shared" si="9"/>
        <v>IMps_Ctn3505.109</v>
      </c>
      <c r="C626" t="s">
        <v>2</v>
      </c>
      <c r="D626" s="1">
        <v>3505.1089999999999</v>
      </c>
      <c r="E626">
        <v>0.04</v>
      </c>
      <c r="F626" t="s">
        <v>428</v>
      </c>
      <c r="G626" s="2">
        <v>135</v>
      </c>
      <c r="H626" s="2">
        <v>136</v>
      </c>
      <c r="I626" s="1">
        <v>6302.3109999999997</v>
      </c>
      <c r="J626" s="1">
        <v>6302.3149999999996</v>
      </c>
    </row>
    <row r="627" spans="1:10" hidden="1" x14ac:dyDescent="0.25">
      <c r="A627" s="2" t="s">
        <v>1790</v>
      </c>
      <c r="B627" s="139" t="str">
        <f t="shared" si="9"/>
        <v>IMps_Ctn3506.919</v>
      </c>
      <c r="C627" t="s">
        <v>2</v>
      </c>
      <c r="D627" s="1">
        <v>3506.9189999999999</v>
      </c>
      <c r="E627">
        <v>0.04</v>
      </c>
      <c r="F627" t="s">
        <v>429</v>
      </c>
      <c r="G627" s="2">
        <v>135</v>
      </c>
      <c r="H627" s="2">
        <v>136</v>
      </c>
      <c r="I627" s="1">
        <v>6302.3109999999997</v>
      </c>
      <c r="J627" s="1">
        <v>6302.3149999999996</v>
      </c>
    </row>
    <row r="628" spans="1:10" hidden="1" x14ac:dyDescent="0.25">
      <c r="A628" s="2" t="s">
        <v>1790</v>
      </c>
      <c r="B628" s="139" t="str">
        <f t="shared" si="9"/>
        <v>IMps_Ctn3507.9</v>
      </c>
      <c r="C628" t="s">
        <v>2</v>
      </c>
      <c r="D628" s="1">
        <v>3507.9</v>
      </c>
      <c r="E628">
        <v>0.04</v>
      </c>
      <c r="F628" t="s">
        <v>430</v>
      </c>
      <c r="G628" s="2">
        <v>135</v>
      </c>
      <c r="H628" s="2">
        <v>136</v>
      </c>
      <c r="I628" s="1">
        <v>6302.3109999999997</v>
      </c>
      <c r="J628" s="1">
        <v>6302.3149999999996</v>
      </c>
    </row>
    <row r="629" spans="1:10" hidden="1" x14ac:dyDescent="0.25">
      <c r="A629" s="2" t="s">
        <v>1790</v>
      </c>
      <c r="B629" s="139" t="str">
        <f t="shared" si="9"/>
        <v>IMps_Ctn3402.419</v>
      </c>
      <c r="C629" t="s">
        <v>2</v>
      </c>
      <c r="D629" s="1">
        <v>3402.4189999999999</v>
      </c>
      <c r="E629">
        <v>0.04</v>
      </c>
      <c r="F629" t="s">
        <v>431</v>
      </c>
      <c r="G629" s="2">
        <v>135</v>
      </c>
      <c r="H629" s="2">
        <v>136</v>
      </c>
      <c r="I629" s="1">
        <v>6302.3109999999997</v>
      </c>
      <c r="J629" s="1">
        <v>6302.3149999999996</v>
      </c>
    </row>
    <row r="630" spans="1:10" hidden="1" x14ac:dyDescent="0.25">
      <c r="A630" s="2" t="s">
        <v>1790</v>
      </c>
      <c r="B630" s="139" t="str">
        <f t="shared" si="9"/>
        <v>IMps_Ctn3809.919</v>
      </c>
      <c r="C630" t="s">
        <v>2</v>
      </c>
      <c r="D630" s="1">
        <v>3809.9189999999999</v>
      </c>
      <c r="E630">
        <v>0.04</v>
      </c>
      <c r="F630" t="s">
        <v>432</v>
      </c>
      <c r="G630" s="2">
        <v>135</v>
      </c>
      <c r="H630" s="2">
        <v>136</v>
      </c>
      <c r="I630" s="1">
        <v>6302.3109999999997</v>
      </c>
      <c r="J630" s="1">
        <v>6302.3149999999996</v>
      </c>
    </row>
    <row r="631" spans="1:10" hidden="1" x14ac:dyDescent="0.25">
      <c r="A631" s="2" t="s">
        <v>1790</v>
      </c>
      <c r="B631" s="139" t="str">
        <f t="shared" si="9"/>
        <v>IMps_Ctn3402.499</v>
      </c>
      <c r="C631" t="s">
        <v>2</v>
      </c>
      <c r="D631" s="1">
        <v>3402.4989999999998</v>
      </c>
      <c r="E631">
        <v>0.04</v>
      </c>
      <c r="F631" t="s">
        <v>374</v>
      </c>
      <c r="G631" s="2">
        <v>135</v>
      </c>
      <c r="H631" s="2">
        <v>136</v>
      </c>
      <c r="I631" s="1">
        <v>6302.3109999999997</v>
      </c>
      <c r="J631" s="1">
        <v>6302.3149999999996</v>
      </c>
    </row>
    <row r="632" spans="1:10" hidden="1" x14ac:dyDescent="0.25">
      <c r="A632" s="2" t="s">
        <v>1790</v>
      </c>
      <c r="B632" s="139" t="str">
        <f t="shared" si="9"/>
        <v>IMps_Ctn3906.909</v>
      </c>
      <c r="C632" t="s">
        <v>2</v>
      </c>
      <c r="D632" s="1">
        <v>3906.9090000000001</v>
      </c>
      <c r="E632">
        <v>0.04</v>
      </c>
      <c r="F632" t="s">
        <v>433</v>
      </c>
      <c r="G632" s="2">
        <v>135</v>
      </c>
      <c r="H632" s="2">
        <v>136</v>
      </c>
      <c r="I632" s="1">
        <v>6302.3109999999997</v>
      </c>
      <c r="J632" s="1">
        <v>6302.3149999999996</v>
      </c>
    </row>
    <row r="633" spans="1:10" hidden="1" x14ac:dyDescent="0.25">
      <c r="A633" s="2" t="s">
        <v>1790</v>
      </c>
      <c r="B633" s="139" t="str">
        <f t="shared" ref="B633:B696" si="10">A633&amp;C633&amp;D633</f>
        <v>IMps_Ctn3204.151</v>
      </c>
      <c r="C633" t="s">
        <v>2</v>
      </c>
      <c r="D633" s="1">
        <v>3204.1509999999998</v>
      </c>
      <c r="E633">
        <v>7.0000000000000007E-2</v>
      </c>
      <c r="F633" t="s">
        <v>365</v>
      </c>
      <c r="G633" s="2">
        <v>135</v>
      </c>
      <c r="H633" s="2">
        <v>136</v>
      </c>
      <c r="I633" s="1">
        <v>6302.3109999999997</v>
      </c>
      <c r="J633" s="1">
        <v>6302.3149999999996</v>
      </c>
    </row>
    <row r="634" spans="1:10" hidden="1" x14ac:dyDescent="0.25">
      <c r="A634" s="2" t="s">
        <v>1790</v>
      </c>
      <c r="B634" s="139" t="str">
        <f t="shared" si="10"/>
        <v>IMps_Ctn3204.14</v>
      </c>
      <c r="C634" t="s">
        <v>2</v>
      </c>
      <c r="D634" s="1">
        <v>3204.14</v>
      </c>
      <c r="E634">
        <v>7.0000000000000007E-2</v>
      </c>
      <c r="F634" t="s">
        <v>365</v>
      </c>
      <c r="G634" s="2">
        <v>135</v>
      </c>
      <c r="H634" s="2">
        <v>136</v>
      </c>
      <c r="I634" s="1">
        <v>6302.3109999999997</v>
      </c>
      <c r="J634" s="1">
        <v>6302.3149999999996</v>
      </c>
    </row>
    <row r="635" spans="1:10" hidden="1" x14ac:dyDescent="0.25">
      <c r="A635" s="2" t="s">
        <v>1790</v>
      </c>
      <c r="B635" s="139" t="str">
        <f t="shared" si="10"/>
        <v>IMps_Ctn3204.9</v>
      </c>
      <c r="C635" t="s">
        <v>2</v>
      </c>
      <c r="D635" s="1">
        <v>3204.9</v>
      </c>
      <c r="E635">
        <v>7.0000000000000007E-2</v>
      </c>
      <c r="F635" t="s">
        <v>434</v>
      </c>
      <c r="G635" s="2">
        <v>135</v>
      </c>
      <c r="H635" s="2">
        <v>136</v>
      </c>
      <c r="I635" s="1">
        <v>6302.3109999999997</v>
      </c>
      <c r="J635" s="1">
        <v>6302.3149999999996</v>
      </c>
    </row>
    <row r="636" spans="1:10" hidden="1" x14ac:dyDescent="0.25">
      <c r="A636" s="2" t="s">
        <v>1790</v>
      </c>
      <c r="B636" s="139" t="str">
        <f t="shared" si="10"/>
        <v>IMps_Ctn3215.119</v>
      </c>
      <c r="C636" t="s">
        <v>2</v>
      </c>
      <c r="D636" s="1">
        <v>3215.1190000000001</v>
      </c>
      <c r="E636">
        <v>7.0000000000000007E-2</v>
      </c>
      <c r="F636" t="s">
        <v>414</v>
      </c>
      <c r="G636" s="2">
        <v>135</v>
      </c>
      <c r="H636" s="2">
        <v>136</v>
      </c>
      <c r="I636" s="1">
        <v>6302.3109999999997</v>
      </c>
      <c r="J636" s="1">
        <v>6302.3149999999996</v>
      </c>
    </row>
    <row r="637" spans="1:10" hidden="1" x14ac:dyDescent="0.25">
      <c r="A637" s="2" t="s">
        <v>1790</v>
      </c>
      <c r="B637" s="139" t="str">
        <f t="shared" si="10"/>
        <v>IMps_Ctn3215.191</v>
      </c>
      <c r="C637" t="s">
        <v>2</v>
      </c>
      <c r="D637" s="1">
        <v>3215.1909999999998</v>
      </c>
      <c r="E637">
        <v>7.0000000000000007E-2</v>
      </c>
      <c r="F637" t="s">
        <v>414</v>
      </c>
      <c r="G637" s="2">
        <v>135</v>
      </c>
      <c r="H637" s="2">
        <v>136</v>
      </c>
      <c r="I637" s="1">
        <v>6302.3109999999997</v>
      </c>
      <c r="J637" s="1">
        <v>6302.3149999999996</v>
      </c>
    </row>
    <row r="638" spans="1:10" hidden="1" x14ac:dyDescent="0.25">
      <c r="A638" s="2" t="s">
        <v>1790</v>
      </c>
      <c r="B638" s="139" t="str">
        <f t="shared" si="10"/>
        <v>IMps_Ctn3215.192</v>
      </c>
      <c r="C638" t="s">
        <v>2</v>
      </c>
      <c r="D638" s="1">
        <v>3215.192</v>
      </c>
      <c r="E638">
        <v>7.0000000000000007E-2</v>
      </c>
      <c r="F638" t="s">
        <v>414</v>
      </c>
      <c r="G638" s="2">
        <v>135</v>
      </c>
      <c r="H638" s="2">
        <v>136</v>
      </c>
      <c r="I638" s="1">
        <v>6302.3109999999997</v>
      </c>
      <c r="J638" s="1">
        <v>6302.3149999999996</v>
      </c>
    </row>
    <row r="639" spans="1:10" hidden="1" x14ac:dyDescent="0.25">
      <c r="A639" s="2" t="s">
        <v>1790</v>
      </c>
      <c r="B639" s="139" t="str">
        <f t="shared" si="10"/>
        <v>IMps_Ctn4810.29</v>
      </c>
      <c r="C639" t="s">
        <v>2</v>
      </c>
      <c r="D639" s="1">
        <v>4810.29</v>
      </c>
      <c r="E639">
        <v>0.06</v>
      </c>
      <c r="F639" t="s">
        <v>435</v>
      </c>
      <c r="G639" s="2">
        <v>135</v>
      </c>
      <c r="H639" s="2">
        <v>136</v>
      </c>
      <c r="I639" s="1">
        <v>6302.3109999999997</v>
      </c>
      <c r="J639" s="1">
        <v>6302.3149999999996</v>
      </c>
    </row>
    <row r="640" spans="1:10" hidden="1" x14ac:dyDescent="0.25">
      <c r="A640" s="2" t="s">
        <v>1790</v>
      </c>
      <c r="B640" s="139" t="str">
        <f t="shared" si="10"/>
        <v>IMps_Ctn9607.2</v>
      </c>
      <c r="C640" t="s">
        <v>2</v>
      </c>
      <c r="D640" s="1">
        <v>9607.2000000000007</v>
      </c>
      <c r="E640">
        <v>0.01</v>
      </c>
      <c r="F640" t="s">
        <v>436</v>
      </c>
      <c r="G640" s="2">
        <v>135</v>
      </c>
      <c r="H640" s="2">
        <v>136</v>
      </c>
      <c r="I640" s="1">
        <v>6302.3109999999997</v>
      </c>
      <c r="J640" s="1">
        <v>6302.3149999999996</v>
      </c>
    </row>
    <row r="641" spans="1:10" hidden="1" x14ac:dyDescent="0.25">
      <c r="A641" s="2" t="s">
        <v>1790</v>
      </c>
      <c r="B641" s="139" t="str">
        <f t="shared" si="10"/>
        <v>IMps_Ctn2701.19</v>
      </c>
      <c r="C641" t="s">
        <v>2</v>
      </c>
      <c r="D641" s="1">
        <v>2701.19</v>
      </c>
      <c r="E641">
        <v>1.1000000000000001</v>
      </c>
      <c r="F641" t="s">
        <v>437</v>
      </c>
      <c r="G641" s="2">
        <v>135</v>
      </c>
      <c r="H641" s="2">
        <v>136</v>
      </c>
      <c r="I641" s="1">
        <v>6302.3109999999997</v>
      </c>
      <c r="J641" s="1">
        <v>6302.3149999999996</v>
      </c>
    </row>
    <row r="642" spans="1:10" hidden="1" x14ac:dyDescent="0.25">
      <c r="A642" s="2" t="s">
        <v>1790</v>
      </c>
      <c r="B642" s="139" t="str">
        <f t="shared" si="10"/>
        <v>IMps_Pol5402.33</v>
      </c>
      <c r="C642" t="s">
        <v>60</v>
      </c>
      <c r="D642" s="1">
        <v>5402.33</v>
      </c>
      <c r="E642">
        <v>1.0101</v>
      </c>
      <c r="F642" t="s">
        <v>438</v>
      </c>
      <c r="G642" s="2">
        <v>137</v>
      </c>
      <c r="I642" s="1">
        <v>6302.32</v>
      </c>
    </row>
    <row r="643" spans="1:10" hidden="1" x14ac:dyDescent="0.25">
      <c r="A643" s="2" t="s">
        <v>1790</v>
      </c>
      <c r="B643" s="139" t="str">
        <f t="shared" si="10"/>
        <v>IMps_Pol5407.51</v>
      </c>
      <c r="C643" t="s">
        <v>60</v>
      </c>
      <c r="D643" s="1">
        <v>5407.51</v>
      </c>
      <c r="E643">
        <v>1.0101</v>
      </c>
      <c r="F643" t="s">
        <v>439</v>
      </c>
      <c r="G643" s="2">
        <v>137</v>
      </c>
      <c r="I643" s="1">
        <v>6302.32</v>
      </c>
    </row>
    <row r="644" spans="1:10" hidden="1" x14ac:dyDescent="0.25">
      <c r="A644" s="2" t="s">
        <v>1790</v>
      </c>
      <c r="B644" s="139" t="str">
        <f t="shared" si="10"/>
        <v>IMps_Pol5503.209</v>
      </c>
      <c r="C644" t="s">
        <v>60</v>
      </c>
      <c r="D644" s="1">
        <v>5503.2089999999998</v>
      </c>
      <c r="E644">
        <v>1.0101</v>
      </c>
      <c r="F644" t="s">
        <v>440</v>
      </c>
      <c r="G644" s="2">
        <v>137</v>
      </c>
      <c r="I644" s="1">
        <v>6302.32</v>
      </c>
    </row>
    <row r="645" spans="1:10" hidden="1" x14ac:dyDescent="0.25">
      <c r="A645" s="2" t="s">
        <v>1790</v>
      </c>
      <c r="B645" s="139" t="str">
        <f t="shared" si="10"/>
        <v>IMps_Pol5509.21</v>
      </c>
      <c r="C645" t="s">
        <v>60</v>
      </c>
      <c r="D645" s="1">
        <v>5509.21</v>
      </c>
      <c r="E645">
        <v>1.0101</v>
      </c>
      <c r="F645" t="s">
        <v>378</v>
      </c>
      <c r="G645" s="2">
        <v>137</v>
      </c>
      <c r="I645" s="1">
        <v>6302.32</v>
      </c>
    </row>
    <row r="646" spans="1:10" hidden="1" x14ac:dyDescent="0.25">
      <c r="A646" s="2" t="s">
        <v>1790</v>
      </c>
      <c r="B646" s="139" t="str">
        <f t="shared" si="10"/>
        <v>IMps_Pol2847</v>
      </c>
      <c r="C646" t="s">
        <v>60</v>
      </c>
      <c r="D646" s="1">
        <v>2847</v>
      </c>
      <c r="E646">
        <v>0.03</v>
      </c>
      <c r="F646" t="s">
        <v>354</v>
      </c>
      <c r="G646" s="2">
        <v>137</v>
      </c>
      <c r="I646" s="1">
        <v>6302.32</v>
      </c>
    </row>
    <row r="647" spans="1:10" hidden="1" x14ac:dyDescent="0.25">
      <c r="A647" s="2" t="s">
        <v>1790</v>
      </c>
      <c r="B647" s="139" t="str">
        <f t="shared" si="10"/>
        <v>IMps_Pol1108.12</v>
      </c>
      <c r="C647" t="s">
        <v>60</v>
      </c>
      <c r="D647" s="1">
        <v>1108.1199999999999</v>
      </c>
      <c r="E647">
        <v>0.04</v>
      </c>
      <c r="F647" t="s">
        <v>402</v>
      </c>
      <c r="G647" s="2">
        <v>137</v>
      </c>
      <c r="I647" s="1">
        <v>6302.32</v>
      </c>
    </row>
    <row r="648" spans="1:10" hidden="1" x14ac:dyDescent="0.25">
      <c r="A648" s="2" t="s">
        <v>1790</v>
      </c>
      <c r="B648" s="139" t="str">
        <f t="shared" si="10"/>
        <v>IMps_Pol2831.101</v>
      </c>
      <c r="C648" t="s">
        <v>60</v>
      </c>
      <c r="D648" s="1">
        <v>2831.1010000000001</v>
      </c>
      <c r="E648">
        <v>0.04</v>
      </c>
      <c r="F648" t="s">
        <v>403</v>
      </c>
      <c r="G648" s="2">
        <v>137</v>
      </c>
      <c r="I648" s="1">
        <v>6302.32</v>
      </c>
    </row>
    <row r="649" spans="1:10" hidden="1" x14ac:dyDescent="0.25">
      <c r="A649" s="2" t="s">
        <v>1790</v>
      </c>
      <c r="B649" s="139" t="str">
        <f t="shared" si="10"/>
        <v>IMps_Pol3905.3</v>
      </c>
      <c r="C649" t="s">
        <v>60</v>
      </c>
      <c r="D649" s="1">
        <v>3905.3</v>
      </c>
      <c r="E649">
        <v>0.04</v>
      </c>
      <c r="F649" t="s">
        <v>356</v>
      </c>
      <c r="G649" s="2">
        <v>137</v>
      </c>
      <c r="I649" s="1">
        <v>6302.32</v>
      </c>
    </row>
    <row r="650" spans="1:10" hidden="1" x14ac:dyDescent="0.25">
      <c r="A650" s="2" t="s">
        <v>1790</v>
      </c>
      <c r="B650" s="139" t="str">
        <f t="shared" si="10"/>
        <v>IMps_Pol3906.902</v>
      </c>
      <c r="C650" t="s">
        <v>60</v>
      </c>
      <c r="D650" s="1">
        <v>3906.902</v>
      </c>
      <c r="E650">
        <v>0.04</v>
      </c>
      <c r="F650" t="s">
        <v>404</v>
      </c>
      <c r="G650" s="2">
        <v>137</v>
      </c>
      <c r="I650" s="1">
        <v>6302.32</v>
      </c>
    </row>
    <row r="651" spans="1:10" hidden="1" x14ac:dyDescent="0.25">
      <c r="A651" s="2" t="s">
        <v>1790</v>
      </c>
      <c r="B651" s="139" t="str">
        <f t="shared" si="10"/>
        <v>IMps_Pol3808.94</v>
      </c>
      <c r="C651" t="s">
        <v>60</v>
      </c>
      <c r="D651" s="1">
        <v>3808.94</v>
      </c>
      <c r="E651">
        <v>0.04</v>
      </c>
      <c r="F651" t="s">
        <v>441</v>
      </c>
      <c r="G651" s="2">
        <v>137</v>
      </c>
      <c r="I651" s="1">
        <v>6302.32</v>
      </c>
    </row>
    <row r="652" spans="1:10" hidden="1" x14ac:dyDescent="0.25">
      <c r="A652" s="2" t="s">
        <v>1790</v>
      </c>
      <c r="B652" s="139" t="str">
        <f t="shared" si="10"/>
        <v>IMps_Pol3906.904</v>
      </c>
      <c r="C652" t="s">
        <v>60</v>
      </c>
      <c r="D652" s="1">
        <v>3906.904</v>
      </c>
      <c r="E652">
        <v>0.04</v>
      </c>
      <c r="F652" t="s">
        <v>406</v>
      </c>
      <c r="G652" s="2">
        <v>137</v>
      </c>
      <c r="I652" s="1">
        <v>6302.32</v>
      </c>
    </row>
    <row r="653" spans="1:10" hidden="1" x14ac:dyDescent="0.25">
      <c r="A653" s="2" t="s">
        <v>1790</v>
      </c>
      <c r="B653" s="139" t="str">
        <f t="shared" si="10"/>
        <v>IMps_Pol2915.11</v>
      </c>
      <c r="C653" t="s">
        <v>60</v>
      </c>
      <c r="D653" s="1">
        <v>2915.11</v>
      </c>
      <c r="E653">
        <v>0.04</v>
      </c>
      <c r="F653" t="s">
        <v>407</v>
      </c>
      <c r="G653" s="2">
        <v>137</v>
      </c>
      <c r="I653" s="1">
        <v>6302.32</v>
      </c>
    </row>
    <row r="654" spans="1:10" hidden="1" x14ac:dyDescent="0.25">
      <c r="A654" s="2" t="s">
        <v>1790</v>
      </c>
      <c r="B654" s="139" t="str">
        <f t="shared" si="10"/>
        <v>IMps_Pol3909.109</v>
      </c>
      <c r="C654" t="s">
        <v>60</v>
      </c>
      <c r="D654" s="1">
        <v>3909.1089999999999</v>
      </c>
      <c r="E654">
        <v>0.04</v>
      </c>
      <c r="F654" t="s">
        <v>408</v>
      </c>
      <c r="G654" s="2">
        <v>137</v>
      </c>
      <c r="I654" s="1">
        <v>6302.32</v>
      </c>
    </row>
    <row r="655" spans="1:10" hidden="1" x14ac:dyDescent="0.25">
      <c r="A655" s="2" t="s">
        <v>1790</v>
      </c>
      <c r="B655" s="139" t="str">
        <f t="shared" si="10"/>
        <v>IMps_Pol3910</v>
      </c>
      <c r="C655" t="s">
        <v>60</v>
      </c>
      <c r="D655" s="1">
        <v>3910</v>
      </c>
      <c r="E655">
        <v>0.04</v>
      </c>
      <c r="F655" t="s">
        <v>409</v>
      </c>
      <c r="G655" s="2">
        <v>137</v>
      </c>
      <c r="I655" s="1">
        <v>6302.32</v>
      </c>
    </row>
    <row r="656" spans="1:10" hidden="1" x14ac:dyDescent="0.25">
      <c r="A656" s="2" t="s">
        <v>1790</v>
      </c>
      <c r="B656" s="139" t="str">
        <f t="shared" si="10"/>
        <v>IMps_Pol3911.9</v>
      </c>
      <c r="C656" t="s">
        <v>60</v>
      </c>
      <c r="D656" s="1">
        <v>3911.9</v>
      </c>
      <c r="E656">
        <v>0.04</v>
      </c>
      <c r="F656" t="s">
        <v>410</v>
      </c>
      <c r="G656" s="2">
        <v>137</v>
      </c>
      <c r="I656" s="1">
        <v>6302.32</v>
      </c>
    </row>
    <row r="657" spans="1:9" hidden="1" x14ac:dyDescent="0.25">
      <c r="A657" s="2" t="s">
        <v>1790</v>
      </c>
      <c r="B657" s="139" t="str">
        <f t="shared" si="10"/>
        <v>IMps_Pol3204.16</v>
      </c>
      <c r="C657" t="s">
        <v>60</v>
      </c>
      <c r="D657" s="1">
        <v>3204.16</v>
      </c>
      <c r="E657">
        <v>7.0000000000000007E-2</v>
      </c>
      <c r="F657" t="s">
        <v>411</v>
      </c>
      <c r="G657" s="2">
        <v>137</v>
      </c>
      <c r="I657" s="1">
        <v>6302.32</v>
      </c>
    </row>
    <row r="658" spans="1:9" hidden="1" x14ac:dyDescent="0.25">
      <c r="A658" s="2" t="s">
        <v>1790</v>
      </c>
      <c r="B658" s="139" t="str">
        <f t="shared" si="10"/>
        <v>IMps_Pol3204.12</v>
      </c>
      <c r="C658" t="s">
        <v>60</v>
      </c>
      <c r="D658" s="1">
        <v>3204.12</v>
      </c>
      <c r="E658">
        <v>7.0000000000000007E-2</v>
      </c>
      <c r="F658" t="s">
        <v>412</v>
      </c>
      <c r="G658" s="2">
        <v>137</v>
      </c>
      <c r="I658" s="1">
        <v>6302.32</v>
      </c>
    </row>
    <row r="659" spans="1:9" hidden="1" x14ac:dyDescent="0.25">
      <c r="A659" s="2" t="s">
        <v>1790</v>
      </c>
      <c r="B659" s="139" t="str">
        <f t="shared" si="10"/>
        <v>IMps_Pol3204.13</v>
      </c>
      <c r="C659" t="s">
        <v>60</v>
      </c>
      <c r="D659" s="1">
        <v>3204.13</v>
      </c>
      <c r="E659">
        <v>7.0000000000000007E-2</v>
      </c>
      <c r="F659" t="s">
        <v>412</v>
      </c>
      <c r="G659" s="2">
        <v>137</v>
      </c>
      <c r="I659" s="1">
        <v>6302.32</v>
      </c>
    </row>
    <row r="660" spans="1:9" hidden="1" x14ac:dyDescent="0.25">
      <c r="A660" s="2" t="s">
        <v>1790</v>
      </c>
      <c r="B660" s="139" t="str">
        <f t="shared" si="10"/>
        <v>IMps_Pol3204.159</v>
      </c>
      <c r="C660" t="s">
        <v>60</v>
      </c>
      <c r="D660" s="1">
        <v>3204.1590000000001</v>
      </c>
      <c r="E660">
        <v>7.0000000000000007E-2</v>
      </c>
      <c r="F660" t="s">
        <v>413</v>
      </c>
      <c r="G660" s="2">
        <v>137</v>
      </c>
      <c r="I660" s="1">
        <v>6302.32</v>
      </c>
    </row>
    <row r="661" spans="1:9" hidden="1" x14ac:dyDescent="0.25">
      <c r="A661" s="2" t="s">
        <v>1790</v>
      </c>
      <c r="B661" s="139" t="str">
        <f t="shared" si="10"/>
        <v>IMps_Pol3215.199</v>
      </c>
      <c r="C661" t="s">
        <v>60</v>
      </c>
      <c r="D661" s="1">
        <v>3215.1990000000001</v>
      </c>
      <c r="E661">
        <v>7.0000000000000007E-2</v>
      </c>
      <c r="F661" t="s">
        <v>414</v>
      </c>
      <c r="G661" s="2">
        <v>137</v>
      </c>
      <c r="I661" s="1">
        <v>6302.32</v>
      </c>
    </row>
    <row r="662" spans="1:9" hidden="1" x14ac:dyDescent="0.25">
      <c r="A662" s="2" t="s">
        <v>1790</v>
      </c>
      <c r="B662" s="139" t="str">
        <f t="shared" si="10"/>
        <v>IMps_Pol3215.193</v>
      </c>
      <c r="C662" t="s">
        <v>60</v>
      </c>
      <c r="D662" s="1">
        <v>3215.1930000000002</v>
      </c>
      <c r="E662">
        <v>7.0000000000000007E-2</v>
      </c>
      <c r="F662" t="s">
        <v>414</v>
      </c>
      <c r="G662" s="2">
        <v>137</v>
      </c>
      <c r="I662" s="1">
        <v>6302.32</v>
      </c>
    </row>
    <row r="663" spans="1:9" hidden="1" x14ac:dyDescent="0.25">
      <c r="A663" s="2" t="s">
        <v>1790</v>
      </c>
      <c r="B663" s="139" t="str">
        <f t="shared" si="10"/>
        <v>IMps_Pol3215.111</v>
      </c>
      <c r="C663" t="s">
        <v>60</v>
      </c>
      <c r="D663" s="1">
        <v>3215.1109999999999</v>
      </c>
      <c r="E663">
        <v>7.0000000000000007E-2</v>
      </c>
      <c r="F663" t="s">
        <v>414</v>
      </c>
      <c r="G663" s="2">
        <v>137</v>
      </c>
      <c r="I663" s="1">
        <v>6302.32</v>
      </c>
    </row>
    <row r="664" spans="1:9" hidden="1" x14ac:dyDescent="0.25">
      <c r="A664" s="2" t="s">
        <v>1790</v>
      </c>
      <c r="B664" s="139" t="str">
        <f t="shared" si="10"/>
        <v>IMps_Pol5807.102</v>
      </c>
      <c r="C664" t="s">
        <v>60</v>
      </c>
      <c r="D664" s="1">
        <v>5807.1019999999999</v>
      </c>
      <c r="E664">
        <v>0.1</v>
      </c>
      <c r="F664" t="s">
        <v>375</v>
      </c>
      <c r="G664" s="2">
        <v>137</v>
      </c>
      <c r="I664" s="1">
        <v>6302.32</v>
      </c>
    </row>
    <row r="665" spans="1:9" hidden="1" x14ac:dyDescent="0.25">
      <c r="A665" s="2" t="s">
        <v>1790</v>
      </c>
      <c r="B665" s="139" t="str">
        <f t="shared" si="10"/>
        <v>IMps_Pol5807.9</v>
      </c>
      <c r="C665" t="s">
        <v>60</v>
      </c>
      <c r="D665" s="1">
        <v>5807.9</v>
      </c>
      <c r="E665">
        <v>0.1</v>
      </c>
      <c r="F665" t="s">
        <v>366</v>
      </c>
      <c r="G665" s="2">
        <v>137</v>
      </c>
      <c r="I665" s="1">
        <v>6302.32</v>
      </c>
    </row>
    <row r="666" spans="1:9" hidden="1" x14ac:dyDescent="0.25">
      <c r="A666" s="2" t="s">
        <v>1790</v>
      </c>
      <c r="B666" s="139" t="str">
        <f t="shared" si="10"/>
        <v>IMps_Pol2701.12</v>
      </c>
      <c r="C666" t="s">
        <v>60</v>
      </c>
      <c r="D666" s="1">
        <v>2701.12</v>
      </c>
      <c r="E666">
        <v>1.1000000000000001</v>
      </c>
      <c r="F666" t="s">
        <v>371</v>
      </c>
      <c r="G666" s="2">
        <v>137</v>
      </c>
      <c r="I666" s="1">
        <v>6302.32</v>
      </c>
    </row>
    <row r="667" spans="1:9" hidden="1" x14ac:dyDescent="0.25">
      <c r="A667" s="2" t="s">
        <v>1790</v>
      </c>
      <c r="B667" s="139" t="str">
        <f t="shared" si="10"/>
        <v>IMps_Pol5509.22</v>
      </c>
      <c r="C667" t="s">
        <v>60</v>
      </c>
      <c r="D667" s="1">
        <v>5509.22</v>
      </c>
      <c r="E667">
        <v>1.0101</v>
      </c>
      <c r="F667" t="s">
        <v>442</v>
      </c>
      <c r="G667" s="2">
        <v>138</v>
      </c>
      <c r="I667" s="1">
        <v>6302.32</v>
      </c>
    </row>
    <row r="668" spans="1:9" hidden="1" x14ac:dyDescent="0.25">
      <c r="A668" s="2" t="s">
        <v>1790</v>
      </c>
      <c r="B668" s="139" t="str">
        <f t="shared" si="10"/>
        <v>IMps_Pol5516.12</v>
      </c>
      <c r="C668" t="s">
        <v>60</v>
      </c>
      <c r="D668" s="1">
        <v>5516.12</v>
      </c>
      <c r="E668">
        <v>1.0101</v>
      </c>
      <c r="F668" t="s">
        <v>347</v>
      </c>
      <c r="G668" s="2">
        <v>138</v>
      </c>
      <c r="I668" s="1">
        <v>6302.32</v>
      </c>
    </row>
    <row r="669" spans="1:9" hidden="1" x14ac:dyDescent="0.25">
      <c r="A669" s="2" t="s">
        <v>1790</v>
      </c>
      <c r="B669" s="139" t="str">
        <f t="shared" si="10"/>
        <v>IMps_Pol5509.99</v>
      </c>
      <c r="C669" t="s">
        <v>60</v>
      </c>
      <c r="D669" s="1">
        <v>5509.99</v>
      </c>
      <c r="E669">
        <v>1.0101</v>
      </c>
      <c r="F669" t="s">
        <v>443</v>
      </c>
      <c r="G669" s="2">
        <v>138</v>
      </c>
      <c r="I669" s="1">
        <v>6302.32</v>
      </c>
    </row>
    <row r="670" spans="1:9" hidden="1" x14ac:dyDescent="0.25">
      <c r="A670" s="2" t="s">
        <v>1790</v>
      </c>
      <c r="B670" s="139" t="str">
        <f t="shared" si="10"/>
        <v>IMps_Pol5503.201</v>
      </c>
      <c r="C670" t="s">
        <v>60</v>
      </c>
      <c r="D670" s="1">
        <v>5503.201</v>
      </c>
      <c r="E670">
        <v>1.0101</v>
      </c>
      <c r="F670" t="s">
        <v>377</v>
      </c>
      <c r="G670" s="2">
        <v>138</v>
      </c>
      <c r="I670" s="1">
        <v>6302.32</v>
      </c>
    </row>
    <row r="671" spans="1:9" hidden="1" x14ac:dyDescent="0.25">
      <c r="A671" s="2" t="s">
        <v>1790</v>
      </c>
      <c r="B671" s="139" t="str">
        <f t="shared" si="10"/>
        <v>IMps_Pol3809.911</v>
      </c>
      <c r="C671" t="s">
        <v>60</v>
      </c>
      <c r="D671" s="1">
        <v>3809.9110000000001</v>
      </c>
      <c r="E671">
        <v>0.04</v>
      </c>
      <c r="F671" t="s">
        <v>416</v>
      </c>
      <c r="G671" s="2">
        <v>138</v>
      </c>
      <c r="I671" s="1">
        <v>6302.32</v>
      </c>
    </row>
    <row r="672" spans="1:9" hidden="1" x14ac:dyDescent="0.25">
      <c r="A672" s="2" t="s">
        <v>1790</v>
      </c>
      <c r="B672" s="139" t="str">
        <f t="shared" si="10"/>
        <v>IMps_Pol3906.903</v>
      </c>
      <c r="C672" t="s">
        <v>60</v>
      </c>
      <c r="D672" s="1">
        <v>3906.9029999999998</v>
      </c>
      <c r="E672">
        <v>0.04</v>
      </c>
      <c r="F672" t="s">
        <v>417</v>
      </c>
      <c r="G672" s="2">
        <v>138</v>
      </c>
      <c r="I672" s="1">
        <v>6302.32</v>
      </c>
    </row>
    <row r="673" spans="1:9" hidden="1" x14ac:dyDescent="0.25">
      <c r="A673" s="2" t="s">
        <v>1790</v>
      </c>
      <c r="B673" s="139" t="str">
        <f t="shared" si="10"/>
        <v>IMps_Pol3909.5</v>
      </c>
      <c r="C673" t="s">
        <v>60</v>
      </c>
      <c r="D673" s="1">
        <v>3909.5</v>
      </c>
      <c r="E673">
        <v>0.04</v>
      </c>
      <c r="F673" t="s">
        <v>418</v>
      </c>
      <c r="G673" s="2">
        <v>138</v>
      </c>
      <c r="I673" s="1">
        <v>6302.32</v>
      </c>
    </row>
    <row r="674" spans="1:9" hidden="1" x14ac:dyDescent="0.25">
      <c r="A674" s="2" t="s">
        <v>1790</v>
      </c>
      <c r="B674" s="139" t="str">
        <f t="shared" si="10"/>
        <v>IMps_Pol1108.11</v>
      </c>
      <c r="C674" t="s">
        <v>60</v>
      </c>
      <c r="D674" s="1">
        <v>1108.1099999999999</v>
      </c>
      <c r="E674">
        <v>0.04</v>
      </c>
      <c r="F674" t="s">
        <v>402</v>
      </c>
      <c r="G674" s="2">
        <v>138</v>
      </c>
      <c r="I674" s="1">
        <v>6302.32</v>
      </c>
    </row>
    <row r="675" spans="1:9" hidden="1" x14ac:dyDescent="0.25">
      <c r="A675" s="2" t="s">
        <v>1790</v>
      </c>
      <c r="B675" s="139" t="str">
        <f t="shared" si="10"/>
        <v>IMps_Pol1108.19</v>
      </c>
      <c r="C675" t="s">
        <v>60</v>
      </c>
      <c r="D675" s="1">
        <v>1108.19</v>
      </c>
      <c r="E675">
        <v>0.04</v>
      </c>
      <c r="F675" t="s">
        <v>402</v>
      </c>
      <c r="G675" s="2">
        <v>138</v>
      </c>
      <c r="I675" s="1">
        <v>6302.32</v>
      </c>
    </row>
    <row r="676" spans="1:9" hidden="1" x14ac:dyDescent="0.25">
      <c r="A676" s="2" t="s">
        <v>1790</v>
      </c>
      <c r="B676" s="139" t="str">
        <f t="shared" si="10"/>
        <v>IMps_Pol2832.101</v>
      </c>
      <c r="C676" t="s">
        <v>60</v>
      </c>
      <c r="D676" s="1">
        <v>2832.1010000000001</v>
      </c>
      <c r="E676">
        <v>0.04</v>
      </c>
      <c r="F676" t="s">
        <v>419</v>
      </c>
      <c r="G676" s="2">
        <v>138</v>
      </c>
      <c r="I676" s="1">
        <v>6302.32</v>
      </c>
    </row>
    <row r="677" spans="1:9" hidden="1" x14ac:dyDescent="0.25">
      <c r="A677" s="2" t="s">
        <v>1790</v>
      </c>
      <c r="B677" s="139" t="str">
        <f t="shared" si="10"/>
        <v>IMps_Pol2832.109</v>
      </c>
      <c r="C677" t="s">
        <v>60</v>
      </c>
      <c r="D677" s="1">
        <v>2832.1089999999999</v>
      </c>
      <c r="E677">
        <v>0.04</v>
      </c>
      <c r="F677" t="s">
        <v>420</v>
      </c>
      <c r="G677" s="2">
        <v>138</v>
      </c>
      <c r="I677" s="1">
        <v>6302.32</v>
      </c>
    </row>
    <row r="678" spans="1:9" hidden="1" x14ac:dyDescent="0.25">
      <c r="A678" s="2" t="s">
        <v>1790</v>
      </c>
      <c r="B678" s="139" t="str">
        <f t="shared" si="10"/>
        <v>IMps_Pol3402.31</v>
      </c>
      <c r="C678" t="s">
        <v>60</v>
      </c>
      <c r="D678" s="1">
        <v>3402.31</v>
      </c>
      <c r="E678">
        <v>0.04</v>
      </c>
      <c r="F678" t="s">
        <v>360</v>
      </c>
      <c r="G678" s="2">
        <v>138</v>
      </c>
      <c r="I678" s="1">
        <v>6302.32</v>
      </c>
    </row>
    <row r="679" spans="1:9" hidden="1" x14ac:dyDescent="0.25">
      <c r="A679" s="2" t="s">
        <v>1790</v>
      </c>
      <c r="B679" s="139" t="str">
        <f t="shared" si="10"/>
        <v>IMps_Pol3402.39</v>
      </c>
      <c r="C679" t="s">
        <v>60</v>
      </c>
      <c r="D679" s="1">
        <v>3402.39</v>
      </c>
      <c r="E679">
        <v>0.04</v>
      </c>
      <c r="F679" t="s">
        <v>361</v>
      </c>
      <c r="G679" s="2">
        <v>138</v>
      </c>
      <c r="I679" s="1">
        <v>6302.32</v>
      </c>
    </row>
    <row r="680" spans="1:9" hidden="1" x14ac:dyDescent="0.25">
      <c r="A680" s="2" t="s">
        <v>1790</v>
      </c>
      <c r="B680" s="139" t="str">
        <f t="shared" si="10"/>
        <v>IMps_Pol3402.42</v>
      </c>
      <c r="C680" t="s">
        <v>60</v>
      </c>
      <c r="D680" s="1">
        <v>3402.42</v>
      </c>
      <c r="E680">
        <v>0.04</v>
      </c>
      <c r="F680" t="s">
        <v>421</v>
      </c>
      <c r="G680" s="2">
        <v>138</v>
      </c>
      <c r="I680" s="1">
        <v>6302.32</v>
      </c>
    </row>
    <row r="681" spans="1:9" hidden="1" x14ac:dyDescent="0.25">
      <c r="A681" s="2" t="s">
        <v>1790</v>
      </c>
      <c r="B681" s="139" t="str">
        <f t="shared" si="10"/>
        <v>IMps_Pol3403.999</v>
      </c>
      <c r="C681" t="s">
        <v>60</v>
      </c>
      <c r="D681" s="1">
        <v>3403.9989999999998</v>
      </c>
      <c r="E681">
        <v>0.04</v>
      </c>
      <c r="F681" t="s">
        <v>422</v>
      </c>
      <c r="G681" s="2">
        <v>138</v>
      </c>
      <c r="I681" s="1">
        <v>6302.32</v>
      </c>
    </row>
    <row r="682" spans="1:9" hidden="1" x14ac:dyDescent="0.25">
      <c r="A682" s="2" t="s">
        <v>1790</v>
      </c>
      <c r="B682" s="139" t="str">
        <f t="shared" si="10"/>
        <v>IMps_Pol3204.2</v>
      </c>
      <c r="C682" t="s">
        <v>60</v>
      </c>
      <c r="D682" s="1">
        <v>3204.2</v>
      </c>
      <c r="E682">
        <v>7.0000000000000007E-2</v>
      </c>
      <c r="F682" t="s">
        <v>423</v>
      </c>
      <c r="G682" s="2">
        <v>138</v>
      </c>
      <c r="I682" s="1">
        <v>6302.32</v>
      </c>
    </row>
    <row r="683" spans="1:9" hidden="1" x14ac:dyDescent="0.25">
      <c r="A683" s="2" t="s">
        <v>1790</v>
      </c>
      <c r="B683" s="139" t="str">
        <f t="shared" si="10"/>
        <v>IMps_Pol3204.112</v>
      </c>
      <c r="C683" t="s">
        <v>60</v>
      </c>
      <c r="D683" s="1">
        <v>3204.1120000000001</v>
      </c>
      <c r="E683">
        <v>7.0000000000000007E-2</v>
      </c>
      <c r="F683" t="s">
        <v>365</v>
      </c>
      <c r="G683" s="2">
        <v>138</v>
      </c>
      <c r="I683" s="1">
        <v>6302.32</v>
      </c>
    </row>
    <row r="684" spans="1:9" hidden="1" x14ac:dyDescent="0.25">
      <c r="A684" s="2" t="s">
        <v>1790</v>
      </c>
      <c r="B684" s="139" t="str">
        <f t="shared" si="10"/>
        <v>IMps_Pol3204.111</v>
      </c>
      <c r="C684" t="s">
        <v>60</v>
      </c>
      <c r="D684" s="1">
        <v>3204.1109999999999</v>
      </c>
      <c r="E684">
        <v>7.0000000000000007E-2</v>
      </c>
      <c r="F684" t="s">
        <v>365</v>
      </c>
      <c r="G684" s="2">
        <v>138</v>
      </c>
      <c r="I684" s="1">
        <v>6302.32</v>
      </c>
    </row>
    <row r="685" spans="1:9" hidden="1" x14ac:dyDescent="0.25">
      <c r="A685" s="2" t="s">
        <v>1790</v>
      </c>
      <c r="B685" s="139" t="str">
        <f t="shared" si="10"/>
        <v>IMps_Pol3204.119</v>
      </c>
      <c r="C685" t="s">
        <v>60</v>
      </c>
      <c r="D685" s="1">
        <v>3204.1190000000001</v>
      </c>
      <c r="E685">
        <v>7.0000000000000007E-2</v>
      </c>
      <c r="F685" t="s">
        <v>365</v>
      </c>
      <c r="G685" s="2">
        <v>138</v>
      </c>
      <c r="I685" s="1">
        <v>6302.32</v>
      </c>
    </row>
    <row r="686" spans="1:9" hidden="1" x14ac:dyDescent="0.25">
      <c r="A686" s="2" t="s">
        <v>1790</v>
      </c>
      <c r="B686" s="139" t="str">
        <f t="shared" si="10"/>
        <v>IMps_Pol3402.9</v>
      </c>
      <c r="C686" t="s">
        <v>60</v>
      </c>
      <c r="D686" s="1">
        <v>3402.9</v>
      </c>
      <c r="E686">
        <v>7.0000000000000007E-2</v>
      </c>
      <c r="F686" t="s">
        <v>424</v>
      </c>
      <c r="G686" s="2">
        <v>138</v>
      </c>
      <c r="I686" s="1">
        <v>6302.32</v>
      </c>
    </row>
    <row r="687" spans="1:9" hidden="1" x14ac:dyDescent="0.25">
      <c r="A687" s="2" t="s">
        <v>1790</v>
      </c>
      <c r="B687" s="139" t="str">
        <f t="shared" si="10"/>
        <v>IMps_Pol3215.112</v>
      </c>
      <c r="C687" t="s">
        <v>60</v>
      </c>
      <c r="D687" s="1">
        <v>3215.1120000000001</v>
      </c>
      <c r="E687">
        <v>7.0000000000000007E-2</v>
      </c>
      <c r="F687" t="s">
        <v>414</v>
      </c>
      <c r="G687" s="2">
        <v>138</v>
      </c>
      <c r="I687" s="1">
        <v>6302.32</v>
      </c>
    </row>
    <row r="688" spans="1:9" hidden="1" x14ac:dyDescent="0.25">
      <c r="A688" s="2" t="s">
        <v>1790</v>
      </c>
      <c r="B688" s="139" t="str">
        <f t="shared" si="10"/>
        <v>IMps_Pol3215.113</v>
      </c>
      <c r="C688" t="s">
        <v>60</v>
      </c>
      <c r="D688" s="1">
        <v>3215.1129999999998</v>
      </c>
      <c r="E688">
        <v>7.0000000000000007E-2</v>
      </c>
      <c r="F688" t="s">
        <v>414</v>
      </c>
      <c r="G688" s="2">
        <v>138</v>
      </c>
      <c r="I688" s="1">
        <v>6302.32</v>
      </c>
    </row>
    <row r="689" spans="1:9" hidden="1" x14ac:dyDescent="0.25">
      <c r="A689" s="2" t="s">
        <v>1790</v>
      </c>
      <c r="B689" s="139" t="str">
        <f t="shared" si="10"/>
        <v>IMps_Pol4809.9</v>
      </c>
      <c r="C689" t="s">
        <v>60</v>
      </c>
      <c r="D689" s="1">
        <v>4809.8999999999996</v>
      </c>
      <c r="E689">
        <v>0.06</v>
      </c>
      <c r="F689" t="s">
        <v>425</v>
      </c>
      <c r="G689" s="2">
        <v>138</v>
      </c>
      <c r="I689" s="1">
        <v>6302.32</v>
      </c>
    </row>
    <row r="690" spans="1:9" hidden="1" x14ac:dyDescent="0.25">
      <c r="A690" s="2" t="s">
        <v>1790</v>
      </c>
      <c r="B690" s="139" t="str">
        <f t="shared" si="10"/>
        <v>IMps_Pol3923.29</v>
      </c>
      <c r="C690" t="s">
        <v>60</v>
      </c>
      <c r="D690" s="1">
        <v>3923.29</v>
      </c>
      <c r="E690">
        <v>0.1</v>
      </c>
      <c r="F690" t="s">
        <v>338</v>
      </c>
      <c r="G690" s="2">
        <v>138</v>
      </c>
      <c r="I690" s="1">
        <v>6302.32</v>
      </c>
    </row>
    <row r="691" spans="1:9" hidden="1" x14ac:dyDescent="0.25">
      <c r="A691" s="2" t="s">
        <v>1790</v>
      </c>
      <c r="B691" s="139" t="str">
        <f t="shared" si="10"/>
        <v>IMps_Pol5407.74</v>
      </c>
      <c r="C691" t="s">
        <v>60</v>
      </c>
      <c r="D691" s="1">
        <v>5407.74</v>
      </c>
      <c r="E691">
        <v>1.0101</v>
      </c>
      <c r="F691" t="s">
        <v>343</v>
      </c>
      <c r="G691" s="2">
        <v>139</v>
      </c>
      <c r="I691" s="1">
        <v>6302.32</v>
      </c>
    </row>
    <row r="692" spans="1:9" hidden="1" x14ac:dyDescent="0.25">
      <c r="A692" s="2" t="s">
        <v>1790</v>
      </c>
      <c r="B692" s="139" t="str">
        <f t="shared" si="10"/>
        <v>IMps_Pol5503.9</v>
      </c>
      <c r="C692" t="s">
        <v>60</v>
      </c>
      <c r="D692" s="1">
        <v>5503.9</v>
      </c>
      <c r="E692">
        <v>1.0101</v>
      </c>
      <c r="F692" t="s">
        <v>344</v>
      </c>
      <c r="G692" s="2">
        <v>139</v>
      </c>
      <c r="I692" s="1">
        <v>6302.32</v>
      </c>
    </row>
    <row r="693" spans="1:9" hidden="1" x14ac:dyDescent="0.25">
      <c r="A693" s="2" t="s">
        <v>1790</v>
      </c>
      <c r="B693" s="139" t="str">
        <f t="shared" si="10"/>
        <v>IMps_Pol5407.52</v>
      </c>
      <c r="C693" t="s">
        <v>60</v>
      </c>
      <c r="D693" s="1">
        <v>5407.52</v>
      </c>
      <c r="E693">
        <v>1.0101</v>
      </c>
      <c r="F693" t="s">
        <v>444</v>
      </c>
      <c r="G693" s="2">
        <v>139</v>
      </c>
      <c r="I693" s="1">
        <v>6302.32</v>
      </c>
    </row>
    <row r="694" spans="1:9" hidden="1" x14ac:dyDescent="0.25">
      <c r="A694" s="2" t="s">
        <v>1790</v>
      </c>
      <c r="B694" s="139" t="str">
        <f t="shared" si="10"/>
        <v>IMps_Pol5407.69</v>
      </c>
      <c r="C694" t="s">
        <v>60</v>
      </c>
      <c r="D694" s="1">
        <v>5407.69</v>
      </c>
      <c r="E694">
        <v>1.0101</v>
      </c>
      <c r="F694" t="s">
        <v>342</v>
      </c>
      <c r="G694" s="2">
        <v>139</v>
      </c>
      <c r="I694" s="1">
        <v>6302.32</v>
      </c>
    </row>
    <row r="695" spans="1:9" hidden="1" x14ac:dyDescent="0.25">
      <c r="A695" s="2" t="s">
        <v>1790</v>
      </c>
      <c r="B695" s="139" t="str">
        <f t="shared" si="10"/>
        <v>IMps_Pol3707.1</v>
      </c>
      <c r="C695" t="s">
        <v>60</v>
      </c>
      <c r="D695" s="1">
        <v>3707.1</v>
      </c>
      <c r="E695">
        <v>0.04</v>
      </c>
      <c r="F695" t="s">
        <v>359</v>
      </c>
      <c r="G695" s="2">
        <v>139</v>
      </c>
      <c r="I695" s="1">
        <v>6302.32</v>
      </c>
    </row>
    <row r="696" spans="1:9" hidden="1" x14ac:dyDescent="0.25">
      <c r="A696" s="2" t="s">
        <v>1790</v>
      </c>
      <c r="B696" s="139" t="str">
        <f t="shared" si="10"/>
        <v>IMps_Pol1108.13</v>
      </c>
      <c r="C696" t="s">
        <v>60</v>
      </c>
      <c r="D696" s="1">
        <v>1108.1300000000001</v>
      </c>
      <c r="E696">
        <v>0.04</v>
      </c>
      <c r="F696" t="s">
        <v>402</v>
      </c>
      <c r="G696" s="2">
        <v>139</v>
      </c>
      <c r="I696" s="1">
        <v>6302.32</v>
      </c>
    </row>
    <row r="697" spans="1:9" hidden="1" x14ac:dyDescent="0.25">
      <c r="A697" s="2" t="s">
        <v>1790</v>
      </c>
      <c r="B697" s="139" t="str">
        <f t="shared" ref="B697:B760" si="11">A697&amp;C697&amp;D697</f>
        <v>IMps_Pol3404.909</v>
      </c>
      <c r="C697" t="s">
        <v>60</v>
      </c>
      <c r="D697" s="1">
        <v>3404.9090000000001</v>
      </c>
      <c r="E697">
        <v>0.04</v>
      </c>
      <c r="F697" t="s">
        <v>427</v>
      </c>
      <c r="G697" s="2">
        <v>139</v>
      </c>
      <c r="I697" s="1">
        <v>6302.32</v>
      </c>
    </row>
    <row r="698" spans="1:9" hidden="1" x14ac:dyDescent="0.25">
      <c r="A698" s="2" t="s">
        <v>1790</v>
      </c>
      <c r="B698" s="139" t="str">
        <f t="shared" si="11"/>
        <v>IMps_Pol3505.109</v>
      </c>
      <c r="C698" t="s">
        <v>60</v>
      </c>
      <c r="D698" s="1">
        <v>3505.1089999999999</v>
      </c>
      <c r="E698">
        <v>0.04</v>
      </c>
      <c r="F698" t="s">
        <v>428</v>
      </c>
      <c r="G698" s="2">
        <v>139</v>
      </c>
      <c r="I698" s="1">
        <v>6302.32</v>
      </c>
    </row>
    <row r="699" spans="1:9" hidden="1" x14ac:dyDescent="0.25">
      <c r="A699" s="2" t="s">
        <v>1790</v>
      </c>
      <c r="B699" s="139" t="str">
        <f t="shared" si="11"/>
        <v>IMps_Pol3506.919</v>
      </c>
      <c r="C699" t="s">
        <v>60</v>
      </c>
      <c r="D699" s="1">
        <v>3506.9189999999999</v>
      </c>
      <c r="E699">
        <v>0.04</v>
      </c>
      <c r="F699" t="s">
        <v>429</v>
      </c>
      <c r="G699" s="2">
        <v>139</v>
      </c>
      <c r="I699" s="1">
        <v>6302.32</v>
      </c>
    </row>
    <row r="700" spans="1:9" hidden="1" x14ac:dyDescent="0.25">
      <c r="A700" s="2" t="s">
        <v>1790</v>
      </c>
      <c r="B700" s="139" t="str">
        <f t="shared" si="11"/>
        <v>IMps_Pol3507.9</v>
      </c>
      <c r="C700" t="s">
        <v>60</v>
      </c>
      <c r="D700" s="1">
        <v>3507.9</v>
      </c>
      <c r="E700">
        <v>0.04</v>
      </c>
      <c r="F700" t="s">
        <v>430</v>
      </c>
      <c r="G700" s="2">
        <v>139</v>
      </c>
      <c r="I700" s="1">
        <v>6302.32</v>
      </c>
    </row>
    <row r="701" spans="1:9" hidden="1" x14ac:dyDescent="0.25">
      <c r="A701" s="2" t="s">
        <v>1790</v>
      </c>
      <c r="B701" s="139" t="str">
        <f t="shared" si="11"/>
        <v>IMps_Pol3402.419</v>
      </c>
      <c r="C701" t="s">
        <v>60</v>
      </c>
      <c r="D701" s="1">
        <v>3402.4189999999999</v>
      </c>
      <c r="E701">
        <v>0.04</v>
      </c>
      <c r="F701" t="s">
        <v>431</v>
      </c>
      <c r="G701" s="2">
        <v>139</v>
      </c>
      <c r="I701" s="1">
        <v>6302.32</v>
      </c>
    </row>
    <row r="702" spans="1:9" hidden="1" x14ac:dyDescent="0.25">
      <c r="A702" s="2" t="s">
        <v>1790</v>
      </c>
      <c r="B702" s="139" t="str">
        <f t="shared" si="11"/>
        <v>IMps_Pol3809.919</v>
      </c>
      <c r="C702" t="s">
        <v>60</v>
      </c>
      <c r="D702" s="1">
        <v>3809.9189999999999</v>
      </c>
      <c r="E702">
        <v>0.04</v>
      </c>
      <c r="F702" t="s">
        <v>432</v>
      </c>
      <c r="G702" s="2">
        <v>139</v>
      </c>
      <c r="I702" s="1">
        <v>6302.32</v>
      </c>
    </row>
    <row r="703" spans="1:9" hidden="1" x14ac:dyDescent="0.25">
      <c r="A703" s="2" t="s">
        <v>1790</v>
      </c>
      <c r="B703" s="139" t="str">
        <f t="shared" si="11"/>
        <v>IMps_Pol3402.499</v>
      </c>
      <c r="C703" t="s">
        <v>60</v>
      </c>
      <c r="D703" s="1">
        <v>3402.4989999999998</v>
      </c>
      <c r="E703">
        <v>0.04</v>
      </c>
      <c r="F703" t="s">
        <v>374</v>
      </c>
      <c r="G703" s="2">
        <v>139</v>
      </c>
      <c r="I703" s="1">
        <v>6302.32</v>
      </c>
    </row>
    <row r="704" spans="1:9" hidden="1" x14ac:dyDescent="0.25">
      <c r="A704" s="2" t="s">
        <v>1790</v>
      </c>
      <c r="B704" s="139" t="str">
        <f t="shared" si="11"/>
        <v>IMps_Pol3906.909</v>
      </c>
      <c r="C704" t="s">
        <v>60</v>
      </c>
      <c r="D704" s="1">
        <v>3906.9090000000001</v>
      </c>
      <c r="E704">
        <v>0.04</v>
      </c>
      <c r="F704" t="s">
        <v>433</v>
      </c>
      <c r="G704" s="2">
        <v>139</v>
      </c>
      <c r="I704" s="1">
        <v>6302.32</v>
      </c>
    </row>
    <row r="705" spans="1:10" hidden="1" x14ac:dyDescent="0.25">
      <c r="A705" s="2" t="s">
        <v>1790</v>
      </c>
      <c r="B705" s="139" t="str">
        <f t="shared" si="11"/>
        <v>IMps_Pol3204.151</v>
      </c>
      <c r="C705" t="s">
        <v>60</v>
      </c>
      <c r="D705" s="1">
        <v>3204.1509999999998</v>
      </c>
      <c r="E705">
        <v>7.0000000000000007E-2</v>
      </c>
      <c r="F705" t="s">
        <v>365</v>
      </c>
      <c r="G705" s="2">
        <v>139</v>
      </c>
      <c r="I705" s="1">
        <v>6302.32</v>
      </c>
    </row>
    <row r="706" spans="1:10" hidden="1" x14ac:dyDescent="0.25">
      <c r="A706" s="2" t="s">
        <v>1790</v>
      </c>
      <c r="B706" s="139" t="str">
        <f t="shared" si="11"/>
        <v>IMps_Pol3204.14</v>
      </c>
      <c r="C706" t="s">
        <v>60</v>
      </c>
      <c r="D706" s="1">
        <v>3204.14</v>
      </c>
      <c r="E706">
        <v>7.0000000000000007E-2</v>
      </c>
      <c r="F706" t="s">
        <v>365</v>
      </c>
      <c r="G706" s="2">
        <v>139</v>
      </c>
      <c r="I706" s="1">
        <v>6302.32</v>
      </c>
    </row>
    <row r="707" spans="1:10" hidden="1" x14ac:dyDescent="0.25">
      <c r="A707" s="2" t="s">
        <v>1790</v>
      </c>
      <c r="B707" s="139" t="str">
        <f t="shared" si="11"/>
        <v>IMps_Pol3204.9</v>
      </c>
      <c r="C707" t="s">
        <v>60</v>
      </c>
      <c r="D707" s="1">
        <v>3204.9</v>
      </c>
      <c r="E707">
        <v>7.0000000000000007E-2</v>
      </c>
      <c r="F707" t="s">
        <v>434</v>
      </c>
      <c r="G707" s="2">
        <v>139</v>
      </c>
      <c r="I707" s="1">
        <v>6302.32</v>
      </c>
    </row>
    <row r="708" spans="1:10" hidden="1" x14ac:dyDescent="0.25">
      <c r="A708" s="2" t="s">
        <v>1790</v>
      </c>
      <c r="B708" s="139" t="str">
        <f t="shared" si="11"/>
        <v>IMps_Pol3215.119</v>
      </c>
      <c r="C708" t="s">
        <v>60</v>
      </c>
      <c r="D708" s="1">
        <v>3215.1190000000001</v>
      </c>
      <c r="E708">
        <v>7.0000000000000007E-2</v>
      </c>
      <c r="F708" t="s">
        <v>414</v>
      </c>
      <c r="G708" s="2">
        <v>139</v>
      </c>
      <c r="I708" s="1">
        <v>6302.32</v>
      </c>
    </row>
    <row r="709" spans="1:10" hidden="1" x14ac:dyDescent="0.25">
      <c r="A709" s="2" t="s">
        <v>1790</v>
      </c>
      <c r="B709" s="139" t="str">
        <f t="shared" si="11"/>
        <v>IMps_Pol3215.191</v>
      </c>
      <c r="C709" t="s">
        <v>60</v>
      </c>
      <c r="D709" s="1">
        <v>3215.1909999999998</v>
      </c>
      <c r="E709">
        <v>7.0000000000000007E-2</v>
      </c>
      <c r="F709" t="s">
        <v>414</v>
      </c>
      <c r="G709" s="2">
        <v>139</v>
      </c>
      <c r="I709" s="1">
        <v>6302.32</v>
      </c>
    </row>
    <row r="710" spans="1:10" hidden="1" x14ac:dyDescent="0.25">
      <c r="A710" s="2" t="s">
        <v>1790</v>
      </c>
      <c r="B710" s="139" t="str">
        <f t="shared" si="11"/>
        <v>IMps_Pol3215.192</v>
      </c>
      <c r="C710" t="s">
        <v>60</v>
      </c>
      <c r="D710" s="1">
        <v>3215.192</v>
      </c>
      <c r="E710">
        <v>7.0000000000000007E-2</v>
      </c>
      <c r="F710" t="s">
        <v>414</v>
      </c>
      <c r="G710" s="2">
        <v>139</v>
      </c>
      <c r="I710" s="1">
        <v>6302.32</v>
      </c>
    </row>
    <row r="711" spans="1:10" hidden="1" x14ac:dyDescent="0.25">
      <c r="A711" s="2" t="s">
        <v>1790</v>
      </c>
      <c r="B711" s="139" t="str">
        <f t="shared" si="11"/>
        <v>IMps_Pol4810.29</v>
      </c>
      <c r="C711" t="s">
        <v>60</v>
      </c>
      <c r="D711" s="1">
        <v>4810.29</v>
      </c>
      <c r="E711">
        <v>0.06</v>
      </c>
      <c r="F711" t="s">
        <v>435</v>
      </c>
      <c r="G711" s="2">
        <v>139</v>
      </c>
      <c r="I711" s="1">
        <v>6302.32</v>
      </c>
    </row>
    <row r="712" spans="1:10" hidden="1" x14ac:dyDescent="0.25">
      <c r="A712" s="2" t="s">
        <v>1790</v>
      </c>
      <c r="B712" s="139" t="str">
        <f t="shared" si="11"/>
        <v>IMps_Pol9607.2</v>
      </c>
      <c r="C712" t="s">
        <v>60</v>
      </c>
      <c r="D712" s="1">
        <v>9607.2000000000007</v>
      </c>
      <c r="E712">
        <v>0.01</v>
      </c>
      <c r="F712" t="s">
        <v>436</v>
      </c>
      <c r="G712" s="2">
        <v>139</v>
      </c>
      <c r="I712" s="1">
        <v>6302.32</v>
      </c>
    </row>
    <row r="713" spans="1:10" hidden="1" x14ac:dyDescent="0.25">
      <c r="A713" s="2" t="s">
        <v>1790</v>
      </c>
      <c r="B713" s="139" t="str">
        <f t="shared" si="11"/>
        <v>IMps_Pol2701.19</v>
      </c>
      <c r="C713" t="s">
        <v>60</v>
      </c>
      <c r="D713" s="1">
        <v>2701.19</v>
      </c>
      <c r="E713">
        <v>1.1000000000000001</v>
      </c>
      <c r="F713" t="s">
        <v>437</v>
      </c>
      <c r="G713" s="2">
        <v>139</v>
      </c>
      <c r="I713" s="1">
        <v>6302.32</v>
      </c>
    </row>
    <row r="714" spans="1:10" hidden="1" x14ac:dyDescent="0.25">
      <c r="A714" s="2" t="s">
        <v>1790</v>
      </c>
      <c r="B714" s="139" t="str">
        <f t="shared" si="11"/>
        <v>IMps_BldPC50:505201.009</v>
      </c>
      <c r="C714" t="s">
        <v>445</v>
      </c>
      <c r="D714" s="1">
        <v>5201.009</v>
      </c>
      <c r="E714">
        <v>0.50505</v>
      </c>
      <c r="F714" t="s">
        <v>388</v>
      </c>
      <c r="G714" s="2">
        <v>140</v>
      </c>
      <c r="H714" s="2">
        <v>141</v>
      </c>
      <c r="I714" s="1">
        <v>6302.3909999999996</v>
      </c>
      <c r="J714" s="1">
        <v>6302.393</v>
      </c>
    </row>
    <row r="715" spans="1:10" hidden="1" x14ac:dyDescent="0.25">
      <c r="A715" s="2" t="s">
        <v>1790</v>
      </c>
      <c r="B715" s="139" t="str">
        <f t="shared" si="11"/>
        <v>IMps_BldPC50:505503.201</v>
      </c>
      <c r="C715" t="s">
        <v>445</v>
      </c>
      <c r="D715" s="1">
        <v>5503.201</v>
      </c>
      <c r="E715">
        <v>0.50505</v>
      </c>
      <c r="F715" t="s">
        <v>377</v>
      </c>
      <c r="G715" s="2">
        <v>140</v>
      </c>
      <c r="H715" s="2">
        <v>141</v>
      </c>
      <c r="I715" s="1">
        <v>6302.3909999999996</v>
      </c>
      <c r="J715" s="1">
        <v>6302.393</v>
      </c>
    </row>
    <row r="716" spans="1:10" hidden="1" x14ac:dyDescent="0.25">
      <c r="A716" s="2" t="s">
        <v>1790</v>
      </c>
      <c r="B716" s="139" t="str">
        <f t="shared" si="11"/>
        <v>IMps_BldPC50:505402.33</v>
      </c>
      <c r="C716" t="s">
        <v>445</v>
      </c>
      <c r="D716" s="1">
        <v>5402.33</v>
      </c>
      <c r="E716">
        <v>0.50505</v>
      </c>
      <c r="F716" t="s">
        <v>438</v>
      </c>
      <c r="G716" s="2">
        <v>140</v>
      </c>
      <c r="H716" s="2">
        <v>141</v>
      </c>
      <c r="I716" s="1">
        <v>6302.3909999999996</v>
      </c>
      <c r="J716" s="1">
        <v>6302.393</v>
      </c>
    </row>
    <row r="717" spans="1:10" hidden="1" x14ac:dyDescent="0.25">
      <c r="A717" s="2" t="s">
        <v>1790</v>
      </c>
      <c r="B717" s="139" t="str">
        <f t="shared" si="11"/>
        <v>IMps_Bld5506.9</v>
      </c>
      <c r="C717" t="s">
        <v>63</v>
      </c>
      <c r="D717" s="1">
        <v>5506.9</v>
      </c>
      <c r="E717">
        <v>1.0101</v>
      </c>
      <c r="F717" t="s">
        <v>446</v>
      </c>
      <c r="G717" s="2">
        <v>140</v>
      </c>
      <c r="H717" s="2">
        <v>141</v>
      </c>
      <c r="I717" s="1">
        <v>6302.3909999999996</v>
      </c>
      <c r="J717" s="1">
        <v>6302.393</v>
      </c>
    </row>
    <row r="718" spans="1:10" hidden="1" x14ac:dyDescent="0.25">
      <c r="A718" s="2" t="s">
        <v>1790</v>
      </c>
      <c r="B718" s="139" t="str">
        <f t="shared" si="11"/>
        <v>IMps_Bld5401.209</v>
      </c>
      <c r="C718" t="s">
        <v>63</v>
      </c>
      <c r="D718" s="1">
        <v>5401.2089999999998</v>
      </c>
      <c r="E718">
        <v>0.2</v>
      </c>
      <c r="F718" t="s">
        <v>415</v>
      </c>
      <c r="G718" s="2">
        <v>140</v>
      </c>
      <c r="H718" s="2">
        <v>141</v>
      </c>
      <c r="I718" s="1">
        <v>6302.3909999999996</v>
      </c>
      <c r="J718" s="1">
        <v>6302.393</v>
      </c>
    </row>
    <row r="719" spans="1:10" hidden="1" x14ac:dyDescent="0.25">
      <c r="A719" s="2" t="s">
        <v>1790</v>
      </c>
      <c r="B719" s="139" t="str">
        <f t="shared" si="11"/>
        <v>IMps_Bld2847</v>
      </c>
      <c r="C719" t="s">
        <v>63</v>
      </c>
      <c r="D719" s="1">
        <v>2847</v>
      </c>
      <c r="E719">
        <v>0.03</v>
      </c>
      <c r="F719" t="s">
        <v>354</v>
      </c>
      <c r="G719" s="2">
        <v>140</v>
      </c>
      <c r="H719" s="2">
        <v>141</v>
      </c>
      <c r="I719" s="1">
        <v>6302.3909999999996</v>
      </c>
      <c r="J719" s="1">
        <v>6302.393</v>
      </c>
    </row>
    <row r="720" spans="1:10" hidden="1" x14ac:dyDescent="0.25">
      <c r="A720" s="2" t="s">
        <v>1790</v>
      </c>
      <c r="B720" s="139" t="str">
        <f t="shared" si="11"/>
        <v>IMps_Bld1108.12</v>
      </c>
      <c r="C720" t="s">
        <v>63</v>
      </c>
      <c r="D720" s="1">
        <v>1108.1199999999999</v>
      </c>
      <c r="E720">
        <v>0.04</v>
      </c>
      <c r="F720" t="s">
        <v>402</v>
      </c>
      <c r="G720" s="2">
        <v>140</v>
      </c>
      <c r="H720" s="2">
        <v>141</v>
      </c>
      <c r="I720" s="1">
        <v>6302.3909999999996</v>
      </c>
      <c r="J720" s="1">
        <v>6302.393</v>
      </c>
    </row>
    <row r="721" spans="1:10" hidden="1" x14ac:dyDescent="0.25">
      <c r="A721" s="2" t="s">
        <v>1790</v>
      </c>
      <c r="B721" s="139" t="str">
        <f t="shared" si="11"/>
        <v>IMps_Bld2831.101</v>
      </c>
      <c r="C721" t="s">
        <v>63</v>
      </c>
      <c r="D721" s="1">
        <v>2831.1010000000001</v>
      </c>
      <c r="E721">
        <v>0.04</v>
      </c>
      <c r="F721" t="s">
        <v>403</v>
      </c>
      <c r="G721" s="2">
        <v>140</v>
      </c>
      <c r="H721" s="2">
        <v>141</v>
      </c>
      <c r="I721" s="1">
        <v>6302.3909999999996</v>
      </c>
      <c r="J721" s="1">
        <v>6302.393</v>
      </c>
    </row>
    <row r="722" spans="1:10" hidden="1" x14ac:dyDescent="0.25">
      <c r="A722" s="2" t="s">
        <v>1790</v>
      </c>
      <c r="B722" s="139" t="str">
        <f t="shared" si="11"/>
        <v>IMps_Bld3905.3</v>
      </c>
      <c r="C722" t="s">
        <v>63</v>
      </c>
      <c r="D722" s="1">
        <v>3905.3</v>
      </c>
      <c r="E722">
        <v>0.04</v>
      </c>
      <c r="F722" t="s">
        <v>356</v>
      </c>
      <c r="G722" s="2">
        <v>140</v>
      </c>
      <c r="H722" s="2">
        <v>141</v>
      </c>
      <c r="I722" s="1">
        <v>6302.3909999999996</v>
      </c>
      <c r="J722" s="1">
        <v>6302.393</v>
      </c>
    </row>
    <row r="723" spans="1:10" hidden="1" x14ac:dyDescent="0.25">
      <c r="A723" s="2" t="s">
        <v>1790</v>
      </c>
      <c r="B723" s="139" t="str">
        <f t="shared" si="11"/>
        <v>IMps_Bld3204.16</v>
      </c>
      <c r="C723" t="s">
        <v>63</v>
      </c>
      <c r="D723" s="1">
        <v>3204.16</v>
      </c>
      <c r="E723">
        <v>7.0000000000000007E-2</v>
      </c>
      <c r="F723" t="s">
        <v>411</v>
      </c>
      <c r="G723" s="2">
        <v>140</v>
      </c>
      <c r="H723" s="2">
        <v>141</v>
      </c>
      <c r="I723" s="1">
        <v>6302.3909999999996</v>
      </c>
      <c r="J723" s="1">
        <v>6302.393</v>
      </c>
    </row>
    <row r="724" spans="1:10" hidden="1" x14ac:dyDescent="0.25">
      <c r="A724" s="2" t="s">
        <v>1790</v>
      </c>
      <c r="B724" s="139" t="str">
        <f t="shared" si="11"/>
        <v>IMps_Bld3204.12</v>
      </c>
      <c r="C724" t="s">
        <v>63</v>
      </c>
      <c r="D724" s="1">
        <v>3204.12</v>
      </c>
      <c r="E724">
        <v>7.0000000000000007E-2</v>
      </c>
      <c r="F724" t="s">
        <v>412</v>
      </c>
      <c r="G724" s="2">
        <v>140</v>
      </c>
      <c r="H724" s="2">
        <v>141</v>
      </c>
      <c r="I724" s="1">
        <v>6302.3909999999996</v>
      </c>
      <c r="J724" s="1">
        <v>6302.393</v>
      </c>
    </row>
    <row r="725" spans="1:10" hidden="1" x14ac:dyDescent="0.25">
      <c r="A725" s="2" t="s">
        <v>1790</v>
      </c>
      <c r="B725" s="139" t="str">
        <f t="shared" si="11"/>
        <v>IMps_Bld3215.199</v>
      </c>
      <c r="C725" t="s">
        <v>63</v>
      </c>
      <c r="D725" s="1">
        <v>3215.1990000000001</v>
      </c>
      <c r="E725">
        <v>7.0000000000000007E-2</v>
      </c>
      <c r="F725" t="s">
        <v>414</v>
      </c>
      <c r="G725" s="2">
        <v>140</v>
      </c>
      <c r="H725" s="2">
        <v>141</v>
      </c>
      <c r="I725" s="1">
        <v>6302.3909999999996</v>
      </c>
      <c r="J725" s="1">
        <v>6302.393</v>
      </c>
    </row>
    <row r="726" spans="1:10" hidden="1" x14ac:dyDescent="0.25">
      <c r="A726" s="2" t="s">
        <v>1790</v>
      </c>
      <c r="B726" s="139" t="str">
        <f t="shared" si="11"/>
        <v>IMps_BldPC52:485201.009</v>
      </c>
      <c r="C726" t="s">
        <v>447</v>
      </c>
      <c r="D726" s="1">
        <v>5201.009</v>
      </c>
      <c r="E726">
        <v>0.48485</v>
      </c>
      <c r="F726" t="s">
        <v>388</v>
      </c>
      <c r="G726" s="2">
        <v>142</v>
      </c>
      <c r="H726" s="2">
        <v>143</v>
      </c>
      <c r="I726" s="1">
        <v>6302.3909999999996</v>
      </c>
      <c r="J726" s="1">
        <v>6302.393</v>
      </c>
    </row>
    <row r="727" spans="1:10" hidden="1" x14ac:dyDescent="0.25">
      <c r="A727" s="2" t="s">
        <v>1790</v>
      </c>
      <c r="B727" s="139" t="str">
        <f t="shared" si="11"/>
        <v>IMps_BldPC52:485503.201</v>
      </c>
      <c r="C727" t="s">
        <v>447</v>
      </c>
      <c r="D727" s="1">
        <v>5503.201</v>
      </c>
      <c r="E727">
        <v>0.52524999999999999</v>
      </c>
      <c r="F727" t="s">
        <v>377</v>
      </c>
      <c r="G727" s="2">
        <v>142</v>
      </c>
      <c r="H727" s="2">
        <v>143</v>
      </c>
      <c r="I727" s="1">
        <v>6302.3909999999996</v>
      </c>
      <c r="J727" s="1">
        <v>6302.393</v>
      </c>
    </row>
    <row r="728" spans="1:10" hidden="1" x14ac:dyDescent="0.25">
      <c r="A728" s="2" t="s">
        <v>1790</v>
      </c>
      <c r="B728" s="139" t="str">
        <f t="shared" si="11"/>
        <v>IMps_BldPC52:485402.33</v>
      </c>
      <c r="C728" t="s">
        <v>447</v>
      </c>
      <c r="D728" s="1">
        <v>5402.33</v>
      </c>
      <c r="E728">
        <v>0.52524999999999999</v>
      </c>
      <c r="F728" t="s">
        <v>438</v>
      </c>
      <c r="G728" s="2">
        <v>142</v>
      </c>
      <c r="H728" s="2">
        <v>143</v>
      </c>
      <c r="I728" s="1">
        <v>6302.3909999999996</v>
      </c>
      <c r="J728" s="1">
        <v>6302.393</v>
      </c>
    </row>
    <row r="729" spans="1:10" hidden="1" x14ac:dyDescent="0.25">
      <c r="A729" s="2" t="s">
        <v>1790</v>
      </c>
      <c r="B729" s="139" t="str">
        <f t="shared" si="11"/>
        <v>IMps_Bld5210.29</v>
      </c>
      <c r="C729" t="s">
        <v>63</v>
      </c>
      <c r="D729" s="1">
        <v>5210.29</v>
      </c>
      <c r="E729">
        <v>1.0101</v>
      </c>
      <c r="F729" t="s">
        <v>448</v>
      </c>
      <c r="G729" s="2">
        <v>142</v>
      </c>
      <c r="H729" s="2">
        <v>143</v>
      </c>
      <c r="I729" s="1">
        <v>6302.3909999999996</v>
      </c>
      <c r="J729" s="1">
        <v>6302.393</v>
      </c>
    </row>
    <row r="730" spans="1:10" hidden="1" x14ac:dyDescent="0.25">
      <c r="A730" s="2" t="s">
        <v>1790</v>
      </c>
      <c r="B730" s="139" t="str">
        <f t="shared" si="11"/>
        <v>IMps_Bld3906.902</v>
      </c>
      <c r="C730" t="s">
        <v>63</v>
      </c>
      <c r="D730" s="1">
        <v>3906.902</v>
      </c>
      <c r="E730">
        <v>0.04</v>
      </c>
      <c r="F730" t="s">
        <v>404</v>
      </c>
      <c r="G730" s="2">
        <v>142</v>
      </c>
      <c r="H730" s="2">
        <v>143</v>
      </c>
      <c r="I730" s="1">
        <v>6302.3909999999996</v>
      </c>
      <c r="J730" s="1">
        <v>6302.393</v>
      </c>
    </row>
    <row r="731" spans="1:10" hidden="1" x14ac:dyDescent="0.25">
      <c r="A731" s="2" t="s">
        <v>1790</v>
      </c>
      <c r="B731" s="139" t="str">
        <f t="shared" si="11"/>
        <v>IMps_Bld3808.94</v>
      </c>
      <c r="C731" t="s">
        <v>63</v>
      </c>
      <c r="D731" s="1">
        <v>3808.94</v>
      </c>
      <c r="E731">
        <v>0.04</v>
      </c>
      <c r="F731" t="s">
        <v>441</v>
      </c>
      <c r="G731" s="2">
        <v>142</v>
      </c>
      <c r="H731" s="2">
        <v>143</v>
      </c>
      <c r="I731" s="1">
        <v>6302.3909999999996</v>
      </c>
      <c r="J731" s="1">
        <v>6302.393</v>
      </c>
    </row>
    <row r="732" spans="1:10" hidden="1" x14ac:dyDescent="0.25">
      <c r="A732" s="2" t="s">
        <v>1790</v>
      </c>
      <c r="B732" s="139" t="str">
        <f t="shared" si="11"/>
        <v>IMps_Bld3906.904</v>
      </c>
      <c r="C732" t="s">
        <v>63</v>
      </c>
      <c r="D732" s="1">
        <v>3906.904</v>
      </c>
      <c r="E732">
        <v>0.04</v>
      </c>
      <c r="F732" t="s">
        <v>406</v>
      </c>
      <c r="G732" s="2">
        <v>142</v>
      </c>
      <c r="H732" s="2">
        <v>143</v>
      </c>
      <c r="I732" s="1">
        <v>6302.3909999999996</v>
      </c>
      <c r="J732" s="1">
        <v>6302.393</v>
      </c>
    </row>
    <row r="733" spans="1:10" hidden="1" x14ac:dyDescent="0.25">
      <c r="A733" s="2" t="s">
        <v>1790</v>
      </c>
      <c r="B733" s="139" t="str">
        <f t="shared" si="11"/>
        <v>IMps_Bld2915.11</v>
      </c>
      <c r="C733" t="s">
        <v>63</v>
      </c>
      <c r="D733" s="1">
        <v>2915.11</v>
      </c>
      <c r="E733">
        <v>0.04</v>
      </c>
      <c r="F733" t="s">
        <v>407</v>
      </c>
      <c r="G733" s="2">
        <v>142</v>
      </c>
      <c r="H733" s="2">
        <v>143</v>
      </c>
      <c r="I733" s="1">
        <v>6302.3909999999996</v>
      </c>
      <c r="J733" s="1">
        <v>6302.393</v>
      </c>
    </row>
    <row r="734" spans="1:10" hidden="1" x14ac:dyDescent="0.25">
      <c r="A734" s="2" t="s">
        <v>1790</v>
      </c>
      <c r="B734" s="139" t="str">
        <f t="shared" si="11"/>
        <v>IMps_Bld3204.13</v>
      </c>
      <c r="C734" t="s">
        <v>63</v>
      </c>
      <c r="D734" s="1">
        <v>3204.13</v>
      </c>
      <c r="E734">
        <v>7.0000000000000007E-2</v>
      </c>
      <c r="F734" t="s">
        <v>412</v>
      </c>
      <c r="G734" s="2">
        <v>142</v>
      </c>
      <c r="H734" s="2">
        <v>143</v>
      </c>
      <c r="I734" s="1">
        <v>6302.3909999999996</v>
      </c>
      <c r="J734" s="1">
        <v>6302.393</v>
      </c>
    </row>
    <row r="735" spans="1:10" hidden="1" x14ac:dyDescent="0.25">
      <c r="A735" s="2" t="s">
        <v>1790</v>
      </c>
      <c r="B735" s="139" t="str">
        <f t="shared" si="11"/>
        <v>IMps_Bld3204.159</v>
      </c>
      <c r="C735" t="s">
        <v>63</v>
      </c>
      <c r="D735" s="1">
        <v>3204.1590000000001</v>
      </c>
      <c r="E735">
        <v>7.0000000000000007E-2</v>
      </c>
      <c r="F735" t="s">
        <v>413</v>
      </c>
      <c r="G735" s="2">
        <v>142</v>
      </c>
      <c r="H735" s="2">
        <v>143</v>
      </c>
      <c r="I735" s="1">
        <v>6302.3909999999996</v>
      </c>
      <c r="J735" s="1">
        <v>6302.393</v>
      </c>
    </row>
    <row r="736" spans="1:10" hidden="1" x14ac:dyDescent="0.25">
      <c r="A736" s="2" t="s">
        <v>1790</v>
      </c>
      <c r="B736" s="139" t="str">
        <f t="shared" si="11"/>
        <v>IMps_Bld3215.193</v>
      </c>
      <c r="C736" t="s">
        <v>63</v>
      </c>
      <c r="D736" s="1">
        <v>3215.1930000000002</v>
      </c>
      <c r="E736">
        <v>7.0000000000000007E-2</v>
      </c>
      <c r="F736" t="s">
        <v>414</v>
      </c>
      <c r="G736" s="2">
        <v>142</v>
      </c>
      <c r="H736" s="2">
        <v>143</v>
      </c>
      <c r="I736" s="1">
        <v>6302.3909999999996</v>
      </c>
      <c r="J736" s="1">
        <v>6302.393</v>
      </c>
    </row>
    <row r="737" spans="1:13" hidden="1" x14ac:dyDescent="0.25">
      <c r="A737" s="2" t="s">
        <v>1790</v>
      </c>
      <c r="B737" s="139" t="str">
        <f t="shared" si="11"/>
        <v>IMps_BldPC65:355201.009</v>
      </c>
      <c r="C737" t="s">
        <v>449</v>
      </c>
      <c r="D737" s="1">
        <v>5201.009</v>
      </c>
      <c r="E737">
        <v>0.35352999999999996</v>
      </c>
      <c r="F737" t="s">
        <v>450</v>
      </c>
      <c r="G737" s="2">
        <v>144</v>
      </c>
      <c r="H737" s="2">
        <v>145</v>
      </c>
      <c r="I737" s="1">
        <v>6302.3909999999996</v>
      </c>
      <c r="J737" s="1">
        <v>6302.393</v>
      </c>
    </row>
    <row r="738" spans="1:13" hidden="1" x14ac:dyDescent="0.25">
      <c r="A738" s="2" t="s">
        <v>1790</v>
      </c>
      <c r="B738" s="139" t="str">
        <f t="shared" si="11"/>
        <v>IMps_BldPC65:355503.201</v>
      </c>
      <c r="C738" t="s">
        <v>449</v>
      </c>
      <c r="D738" s="1">
        <v>5503.201</v>
      </c>
      <c r="E738">
        <v>0.65656999999999999</v>
      </c>
      <c r="F738" t="s">
        <v>451</v>
      </c>
      <c r="G738" s="2">
        <v>144</v>
      </c>
      <c r="H738" s="2">
        <v>145</v>
      </c>
      <c r="I738" s="1">
        <v>6302.3909999999996</v>
      </c>
      <c r="J738" s="1">
        <v>6302.393</v>
      </c>
    </row>
    <row r="739" spans="1:13" hidden="1" x14ac:dyDescent="0.25">
      <c r="A739" s="2" t="s">
        <v>1790</v>
      </c>
      <c r="B739" s="139" t="str">
        <f t="shared" si="11"/>
        <v>IMps_BldPC65:355402.33</v>
      </c>
      <c r="C739" t="s">
        <v>449</v>
      </c>
      <c r="D739" s="1">
        <v>5402.33</v>
      </c>
      <c r="E739">
        <v>0.65656999999999999</v>
      </c>
      <c r="F739" t="s">
        <v>452</v>
      </c>
      <c r="G739" s="2">
        <v>144</v>
      </c>
      <c r="H739" s="2">
        <v>145</v>
      </c>
      <c r="I739" s="1">
        <v>6302.3909999999996</v>
      </c>
      <c r="J739" s="1">
        <v>6302.393</v>
      </c>
    </row>
    <row r="740" spans="1:13" hidden="1" x14ac:dyDescent="0.25">
      <c r="A740" s="2" t="s">
        <v>1790</v>
      </c>
      <c r="B740" s="139" t="str">
        <f t="shared" si="11"/>
        <v>IMps_Bld5206.31</v>
      </c>
      <c r="C740" t="s">
        <v>63</v>
      </c>
      <c r="D740" s="1">
        <v>5206.3100000000004</v>
      </c>
      <c r="E740">
        <v>1.0101</v>
      </c>
      <c r="F740" t="s">
        <v>369</v>
      </c>
      <c r="G740" s="2">
        <v>144</v>
      </c>
      <c r="H740" s="2">
        <v>145</v>
      </c>
      <c r="I740" s="1">
        <v>6302.3909999999996</v>
      </c>
      <c r="J740" s="1">
        <v>6302.393</v>
      </c>
    </row>
    <row r="741" spans="1:13" hidden="1" x14ac:dyDescent="0.25">
      <c r="A741" s="2" t="s">
        <v>1790</v>
      </c>
      <c r="B741" s="139" t="str">
        <f t="shared" si="11"/>
        <v>IMps_Bld5210.49</v>
      </c>
      <c r="C741" t="s">
        <v>63</v>
      </c>
      <c r="D741" s="1">
        <v>5210.49</v>
      </c>
      <c r="E741">
        <v>1.0101</v>
      </c>
      <c r="F741" t="s">
        <v>453</v>
      </c>
      <c r="G741" s="2">
        <v>144</v>
      </c>
      <c r="H741" s="2">
        <v>145</v>
      </c>
      <c r="I741" s="1">
        <v>6302.3909999999996</v>
      </c>
      <c r="J741" s="1">
        <v>6302.393</v>
      </c>
    </row>
    <row r="742" spans="1:13" hidden="1" x14ac:dyDescent="0.25">
      <c r="A742" s="2" t="s">
        <v>1790</v>
      </c>
      <c r="B742" s="139" t="str">
        <f t="shared" si="11"/>
        <v>IMps_Bld3909.109</v>
      </c>
      <c r="C742" t="s">
        <v>63</v>
      </c>
      <c r="D742" s="1">
        <v>3909.1089999999999</v>
      </c>
      <c r="E742">
        <v>0.04</v>
      </c>
      <c r="F742" t="s">
        <v>450</v>
      </c>
      <c r="G742" s="2">
        <v>144</v>
      </c>
      <c r="H742" s="2">
        <v>145</v>
      </c>
      <c r="I742" s="1">
        <v>6302.3909999999996</v>
      </c>
      <c r="J742" s="1">
        <v>6302.393</v>
      </c>
    </row>
    <row r="743" spans="1:13" hidden="1" x14ac:dyDescent="0.25">
      <c r="A743" s="2" t="s">
        <v>1790</v>
      </c>
      <c r="B743" s="139" t="str">
        <f t="shared" si="11"/>
        <v>IMps_Bld3910</v>
      </c>
      <c r="C743" t="s">
        <v>63</v>
      </c>
      <c r="D743" s="1">
        <v>3910</v>
      </c>
      <c r="E743">
        <v>0.04</v>
      </c>
      <c r="F743" t="s">
        <v>454</v>
      </c>
      <c r="G743" s="2">
        <v>144</v>
      </c>
      <c r="H743" s="2">
        <v>145</v>
      </c>
      <c r="I743" s="1">
        <v>6302.3909999999996</v>
      </c>
      <c r="J743" s="1">
        <v>6302.393</v>
      </c>
    </row>
    <row r="744" spans="1:13" hidden="1" x14ac:dyDescent="0.25">
      <c r="A744" s="2" t="s">
        <v>1790</v>
      </c>
      <c r="B744" s="139" t="str">
        <f t="shared" si="11"/>
        <v>IMps_Bld3911.9</v>
      </c>
      <c r="C744" t="s">
        <v>63</v>
      </c>
      <c r="D744" s="1">
        <v>3911.9</v>
      </c>
      <c r="E744">
        <v>0.04</v>
      </c>
      <c r="F744" t="s">
        <v>455</v>
      </c>
      <c r="G744" s="2">
        <v>144</v>
      </c>
      <c r="H744" s="2">
        <v>145</v>
      </c>
      <c r="I744" s="1">
        <v>6302.3909999999996</v>
      </c>
      <c r="J744" s="1">
        <v>6302.393</v>
      </c>
    </row>
    <row r="745" spans="1:13" hidden="1" x14ac:dyDescent="0.25">
      <c r="A745" s="2" t="s">
        <v>1790</v>
      </c>
      <c r="B745" s="139" t="str">
        <f t="shared" si="11"/>
        <v>IMps_Bld3204.2</v>
      </c>
      <c r="C745" t="s">
        <v>63</v>
      </c>
      <c r="D745" s="1">
        <v>3204.2</v>
      </c>
      <c r="E745">
        <v>7.0000000000000007E-2</v>
      </c>
      <c r="F745" t="s">
        <v>456</v>
      </c>
      <c r="G745" s="2">
        <v>144</v>
      </c>
      <c r="H745" s="2">
        <v>145</v>
      </c>
      <c r="I745" s="1">
        <v>6302.3909999999996</v>
      </c>
      <c r="J745" s="1">
        <v>6302.393</v>
      </c>
    </row>
    <row r="746" spans="1:13" hidden="1" x14ac:dyDescent="0.25">
      <c r="A746" s="2" t="s">
        <v>1790</v>
      </c>
      <c r="B746" s="139" t="str">
        <f t="shared" si="11"/>
        <v>IMps_Bld3215.111</v>
      </c>
      <c r="C746" t="s">
        <v>63</v>
      </c>
      <c r="D746" s="1">
        <v>3215.1109999999999</v>
      </c>
      <c r="E746">
        <v>7.0000000000000007E-2</v>
      </c>
      <c r="F746" t="s">
        <v>457</v>
      </c>
      <c r="G746" s="2">
        <v>144</v>
      </c>
      <c r="H746" s="2">
        <v>145</v>
      </c>
      <c r="I746" s="1">
        <v>6302.3909999999996</v>
      </c>
      <c r="J746" s="1">
        <v>6302.393</v>
      </c>
    </row>
    <row r="747" spans="1:13" hidden="1" x14ac:dyDescent="0.25">
      <c r="A747" s="2" t="s">
        <v>1790</v>
      </c>
      <c r="B747" s="139" t="str">
        <f t="shared" si="11"/>
        <v>IMps_Bld5807.102</v>
      </c>
      <c r="C747" t="s">
        <v>63</v>
      </c>
      <c r="D747" s="1">
        <v>5807.1019999999999</v>
      </c>
      <c r="E747">
        <v>0.1</v>
      </c>
      <c r="F747" t="s">
        <v>458</v>
      </c>
      <c r="G747" s="2">
        <v>144</v>
      </c>
      <c r="H747" s="2">
        <v>145</v>
      </c>
      <c r="I747" s="1">
        <v>6302.3909999999996</v>
      </c>
      <c r="J747" s="1">
        <v>6302.393</v>
      </c>
    </row>
    <row r="748" spans="1:13" hidden="1" x14ac:dyDescent="0.25">
      <c r="A748" s="2" t="s">
        <v>1790</v>
      </c>
      <c r="B748" s="139" t="str">
        <f t="shared" si="11"/>
        <v>IMps_Bld2701.12</v>
      </c>
      <c r="C748" t="s">
        <v>63</v>
      </c>
      <c r="D748" s="1">
        <v>2701.12</v>
      </c>
      <c r="E748">
        <v>1.1000000000000001</v>
      </c>
      <c r="F748" t="s">
        <v>459</v>
      </c>
      <c r="G748" s="2">
        <v>144</v>
      </c>
      <c r="H748" s="2">
        <v>145</v>
      </c>
      <c r="I748" s="1">
        <v>6302.3909999999996</v>
      </c>
      <c r="J748" s="1">
        <v>6302.393</v>
      </c>
    </row>
    <row r="749" spans="1:13" hidden="1" x14ac:dyDescent="0.25">
      <c r="A749" s="2" t="s">
        <v>1790</v>
      </c>
      <c r="B749" s="139" t="str">
        <f t="shared" si="11"/>
        <v>IMps_BldCVC52:485201.009</v>
      </c>
      <c r="C749" t="s">
        <v>460</v>
      </c>
      <c r="D749" s="1">
        <v>5201.009</v>
      </c>
      <c r="E749">
        <v>0.52524999999999999</v>
      </c>
      <c r="F749" t="s">
        <v>388</v>
      </c>
      <c r="G749" s="2">
        <v>146</v>
      </c>
      <c r="H749" s="2">
        <v>147</v>
      </c>
      <c r="I749" s="1">
        <v>6302.3909999999996</v>
      </c>
      <c r="J749" s="1">
        <v>6302.393</v>
      </c>
    </row>
    <row r="750" spans="1:13" hidden="1" x14ac:dyDescent="0.25">
      <c r="A750" s="2" t="s">
        <v>1790</v>
      </c>
      <c r="B750" s="139" t="str">
        <f t="shared" si="11"/>
        <v>IMps_BldCVC52:485503.201</v>
      </c>
      <c r="C750" t="s">
        <v>460</v>
      </c>
      <c r="D750" s="1">
        <v>5503.201</v>
      </c>
      <c r="E750">
        <v>0.48485</v>
      </c>
      <c r="F750" t="s">
        <v>377</v>
      </c>
      <c r="G750" s="2">
        <v>146</v>
      </c>
      <c r="H750" s="2">
        <v>147</v>
      </c>
      <c r="I750" s="1">
        <v>6302.3909999999996</v>
      </c>
      <c r="J750" s="1">
        <v>6302.393</v>
      </c>
    </row>
    <row r="751" spans="1:13" hidden="1" x14ac:dyDescent="0.25">
      <c r="A751" s="2" t="s">
        <v>1790</v>
      </c>
      <c r="B751" s="139" t="str">
        <f t="shared" si="11"/>
        <v>IMps_BldCVC52:485402.33</v>
      </c>
      <c r="C751" t="s">
        <v>460</v>
      </c>
      <c r="D751" s="1">
        <v>5402.33</v>
      </c>
      <c r="E751">
        <v>0.48485</v>
      </c>
      <c r="F751" t="s">
        <v>438</v>
      </c>
      <c r="G751" s="2">
        <v>146</v>
      </c>
      <c r="H751" s="2">
        <v>147</v>
      </c>
      <c r="I751" s="1">
        <v>6302.3909999999996</v>
      </c>
      <c r="J751" s="1">
        <v>6302.393</v>
      </c>
    </row>
    <row r="752" spans="1:13" hidden="1" x14ac:dyDescent="0.25">
      <c r="A752" s="2" t="s">
        <v>1790</v>
      </c>
      <c r="B752" s="139" t="str">
        <f t="shared" si="11"/>
        <v>IMps_Bld</v>
      </c>
      <c r="C752" t="s">
        <v>63</v>
      </c>
      <c r="D752" s="185"/>
      <c r="E752" s="141">
        <v>1.0101</v>
      </c>
      <c r="F752" t="s">
        <v>369</v>
      </c>
      <c r="G752" s="2">
        <v>146</v>
      </c>
      <c r="H752" s="2">
        <v>147</v>
      </c>
      <c r="I752" s="1">
        <v>6302.3909999999996</v>
      </c>
      <c r="J752" s="1">
        <v>6302.393</v>
      </c>
      <c r="L752" t="s">
        <v>2267</v>
      </c>
      <c r="M752">
        <v>5402.39</v>
      </c>
    </row>
    <row r="753" spans="1:10" hidden="1" x14ac:dyDescent="0.25">
      <c r="A753" s="2" t="s">
        <v>1790</v>
      </c>
      <c r="B753" s="139" t="str">
        <f t="shared" si="11"/>
        <v>IMps_Bld5210.19</v>
      </c>
      <c r="C753" t="s">
        <v>63</v>
      </c>
      <c r="D753" s="1">
        <v>5210.1899999999996</v>
      </c>
      <c r="E753">
        <v>1.0101</v>
      </c>
      <c r="F753" t="s">
        <v>368</v>
      </c>
      <c r="G753" s="2">
        <v>146</v>
      </c>
      <c r="H753" s="2">
        <v>147</v>
      </c>
      <c r="I753" s="1">
        <v>6302.3909999999996</v>
      </c>
      <c r="J753" s="1">
        <v>6302.393</v>
      </c>
    </row>
    <row r="754" spans="1:10" hidden="1" x14ac:dyDescent="0.25">
      <c r="A754" s="2" t="s">
        <v>1790</v>
      </c>
      <c r="B754" s="139" t="str">
        <f t="shared" si="11"/>
        <v>IMps_Bld3809.911</v>
      </c>
      <c r="C754" t="s">
        <v>63</v>
      </c>
      <c r="D754" s="1">
        <v>3809.9110000000001</v>
      </c>
      <c r="E754">
        <v>0.04</v>
      </c>
      <c r="F754" t="s">
        <v>416</v>
      </c>
      <c r="G754" s="2">
        <v>146</v>
      </c>
      <c r="H754" s="2">
        <v>147</v>
      </c>
      <c r="I754" s="1">
        <v>6302.3909999999996</v>
      </c>
      <c r="J754" s="1">
        <v>6302.393</v>
      </c>
    </row>
    <row r="755" spans="1:10" hidden="1" x14ac:dyDescent="0.25">
      <c r="A755" s="2" t="s">
        <v>1790</v>
      </c>
      <c r="B755" s="139" t="str">
        <f t="shared" si="11"/>
        <v>IMps_Bld3906.903</v>
      </c>
      <c r="C755" t="s">
        <v>63</v>
      </c>
      <c r="D755" s="1">
        <v>3906.9029999999998</v>
      </c>
      <c r="E755">
        <v>0.04</v>
      </c>
      <c r="F755" t="s">
        <v>417</v>
      </c>
      <c r="G755" s="2">
        <v>146</v>
      </c>
      <c r="H755" s="2">
        <v>147</v>
      </c>
      <c r="I755" s="1">
        <v>6302.3909999999996</v>
      </c>
      <c r="J755" s="1">
        <v>6302.393</v>
      </c>
    </row>
    <row r="756" spans="1:10" hidden="1" x14ac:dyDescent="0.25">
      <c r="A756" s="2" t="s">
        <v>1790</v>
      </c>
      <c r="B756" s="139" t="str">
        <f t="shared" si="11"/>
        <v>IMps_Bld3909.5</v>
      </c>
      <c r="C756" t="s">
        <v>63</v>
      </c>
      <c r="D756" s="1">
        <v>3909.5</v>
      </c>
      <c r="E756">
        <v>0.04</v>
      </c>
      <c r="F756" t="s">
        <v>418</v>
      </c>
      <c r="G756" s="2">
        <v>146</v>
      </c>
      <c r="H756" s="2">
        <v>147</v>
      </c>
      <c r="I756" s="1">
        <v>6302.3909999999996</v>
      </c>
      <c r="J756" s="1">
        <v>6302.393</v>
      </c>
    </row>
    <row r="757" spans="1:10" hidden="1" x14ac:dyDescent="0.25">
      <c r="A757" s="2" t="s">
        <v>1790</v>
      </c>
      <c r="B757" s="139" t="str">
        <f t="shared" si="11"/>
        <v>IMps_Bld1108.11</v>
      </c>
      <c r="C757" t="s">
        <v>63</v>
      </c>
      <c r="D757" s="1">
        <v>1108.1099999999999</v>
      </c>
      <c r="E757">
        <v>0.04</v>
      </c>
      <c r="F757" t="s">
        <v>402</v>
      </c>
      <c r="G757" s="2">
        <v>146</v>
      </c>
      <c r="H757" s="2">
        <v>147</v>
      </c>
      <c r="I757" s="1">
        <v>6302.3909999999996</v>
      </c>
      <c r="J757" s="1">
        <v>6302.393</v>
      </c>
    </row>
    <row r="758" spans="1:10" hidden="1" x14ac:dyDescent="0.25">
      <c r="A758" s="2" t="s">
        <v>1790</v>
      </c>
      <c r="B758" s="139" t="str">
        <f t="shared" si="11"/>
        <v>IMps_Bld3204.112</v>
      </c>
      <c r="C758" t="s">
        <v>63</v>
      </c>
      <c r="D758" s="1">
        <v>3204.1120000000001</v>
      </c>
      <c r="E758">
        <v>7.0000000000000007E-2</v>
      </c>
      <c r="F758" t="s">
        <v>365</v>
      </c>
      <c r="G758" s="2">
        <v>146</v>
      </c>
      <c r="H758" s="2">
        <v>147</v>
      </c>
      <c r="I758" s="1">
        <v>6302.3909999999996</v>
      </c>
      <c r="J758" s="1">
        <v>6302.393</v>
      </c>
    </row>
    <row r="759" spans="1:10" hidden="1" x14ac:dyDescent="0.25">
      <c r="A759" s="2" t="s">
        <v>1790</v>
      </c>
      <c r="B759" s="139" t="str">
        <f t="shared" si="11"/>
        <v>IMps_Bld3402.9</v>
      </c>
      <c r="C759" t="s">
        <v>63</v>
      </c>
      <c r="D759" s="1">
        <v>3402.9</v>
      </c>
      <c r="E759">
        <v>7.0000000000000007E-2</v>
      </c>
      <c r="F759" t="s">
        <v>424</v>
      </c>
      <c r="G759" s="2">
        <v>146</v>
      </c>
      <c r="H759" s="2">
        <v>147</v>
      </c>
      <c r="I759" s="1">
        <v>6302.3909999999996</v>
      </c>
      <c r="J759" s="1">
        <v>6302.393</v>
      </c>
    </row>
    <row r="760" spans="1:10" hidden="1" x14ac:dyDescent="0.25">
      <c r="A760" s="2" t="s">
        <v>1790</v>
      </c>
      <c r="B760" s="139" t="str">
        <f t="shared" si="11"/>
        <v>IMps_Bld5807.9</v>
      </c>
      <c r="C760" t="s">
        <v>63</v>
      </c>
      <c r="D760" s="1">
        <v>5807.9</v>
      </c>
      <c r="E760">
        <v>0.1</v>
      </c>
      <c r="F760" t="s">
        <v>366</v>
      </c>
      <c r="G760" s="2">
        <v>146</v>
      </c>
      <c r="H760" s="2">
        <v>147</v>
      </c>
      <c r="I760" s="1">
        <v>6302.3909999999996</v>
      </c>
      <c r="J760" s="1">
        <v>6302.393</v>
      </c>
    </row>
    <row r="761" spans="1:10" hidden="1" x14ac:dyDescent="0.25">
      <c r="A761" s="2" t="s">
        <v>1790</v>
      </c>
      <c r="B761" s="139" t="str">
        <f t="shared" ref="B761:B824" si="12">A761&amp;C761&amp;D761</f>
        <v>IMps_BldCVC55:455201.009</v>
      </c>
      <c r="C761" t="s">
        <v>461</v>
      </c>
      <c r="D761" s="1">
        <v>5201.009</v>
      </c>
      <c r="E761">
        <v>0.5555500000000001</v>
      </c>
      <c r="F761" t="s">
        <v>388</v>
      </c>
      <c r="G761" s="2">
        <v>148</v>
      </c>
      <c r="H761" s="2">
        <v>149</v>
      </c>
      <c r="I761" s="1">
        <v>6302.3909999999996</v>
      </c>
      <c r="J761" s="1">
        <v>6302.393</v>
      </c>
    </row>
    <row r="762" spans="1:10" hidden="1" x14ac:dyDescent="0.25">
      <c r="A762" s="2" t="s">
        <v>1790</v>
      </c>
      <c r="B762" s="139" t="str">
        <f t="shared" si="12"/>
        <v>IMps_BldCVC55:455503.201</v>
      </c>
      <c r="C762" t="s">
        <v>461</v>
      </c>
      <c r="D762" s="1">
        <v>5503.201</v>
      </c>
      <c r="E762">
        <v>0.45455000000000001</v>
      </c>
      <c r="F762" t="s">
        <v>377</v>
      </c>
      <c r="G762" s="2">
        <v>148</v>
      </c>
      <c r="H762" s="2">
        <v>149</v>
      </c>
      <c r="I762" s="1">
        <v>6302.3909999999996</v>
      </c>
      <c r="J762" s="1">
        <v>6302.393</v>
      </c>
    </row>
    <row r="763" spans="1:10" hidden="1" x14ac:dyDescent="0.25">
      <c r="A763" s="2" t="s">
        <v>1790</v>
      </c>
      <c r="B763" s="139" t="str">
        <f t="shared" si="12"/>
        <v>IMps_BldCVC55:455402.33</v>
      </c>
      <c r="C763" t="s">
        <v>461</v>
      </c>
      <c r="D763" s="1">
        <v>5402.33</v>
      </c>
      <c r="E763">
        <v>0.45455000000000001</v>
      </c>
      <c r="F763" t="s">
        <v>438</v>
      </c>
      <c r="G763" s="2">
        <v>148</v>
      </c>
      <c r="H763" s="2">
        <v>149</v>
      </c>
      <c r="I763" s="1">
        <v>6302.3909999999996</v>
      </c>
      <c r="J763" s="1">
        <v>6302.393</v>
      </c>
    </row>
    <row r="764" spans="1:10" hidden="1" x14ac:dyDescent="0.25">
      <c r="A764" s="2" t="s">
        <v>1790</v>
      </c>
      <c r="B764" s="139" t="str">
        <f t="shared" si="12"/>
        <v>IMps_Bld5506.2</v>
      </c>
      <c r="C764" t="s">
        <v>63</v>
      </c>
      <c r="D764" s="1">
        <v>5506.2</v>
      </c>
      <c r="E764">
        <v>1.0101</v>
      </c>
      <c r="F764" t="s">
        <v>462</v>
      </c>
      <c r="G764" s="2">
        <v>148</v>
      </c>
      <c r="H764" s="2">
        <v>149</v>
      </c>
      <c r="I764" s="1">
        <v>6302.3909999999996</v>
      </c>
      <c r="J764" s="1">
        <v>6302.393</v>
      </c>
    </row>
    <row r="765" spans="1:10" hidden="1" x14ac:dyDescent="0.25">
      <c r="A765" s="2" t="s">
        <v>1790</v>
      </c>
      <c r="B765" s="139" t="str">
        <f t="shared" si="12"/>
        <v>IMps_Bld5210.21</v>
      </c>
      <c r="C765" t="s">
        <v>63</v>
      </c>
      <c r="D765" s="1">
        <v>5210.21</v>
      </c>
      <c r="E765">
        <v>1.0101</v>
      </c>
      <c r="F765" t="s">
        <v>368</v>
      </c>
      <c r="G765" s="2">
        <v>148</v>
      </c>
      <c r="H765" s="2">
        <v>149</v>
      </c>
      <c r="I765" s="1">
        <v>6302.3909999999996</v>
      </c>
      <c r="J765" s="1">
        <v>6302.393</v>
      </c>
    </row>
    <row r="766" spans="1:10" hidden="1" x14ac:dyDescent="0.25">
      <c r="A766" s="2" t="s">
        <v>1790</v>
      </c>
      <c r="B766" s="139" t="str">
        <f t="shared" si="12"/>
        <v>IMps_Bld1108.19</v>
      </c>
      <c r="C766" t="s">
        <v>63</v>
      </c>
      <c r="D766" s="1">
        <v>1108.19</v>
      </c>
      <c r="E766">
        <v>0.04</v>
      </c>
      <c r="F766" t="s">
        <v>402</v>
      </c>
      <c r="G766" s="2">
        <v>148</v>
      </c>
      <c r="H766" s="2">
        <v>149</v>
      </c>
      <c r="I766" s="1">
        <v>6302.3909999999996</v>
      </c>
      <c r="J766" s="1">
        <v>6302.393</v>
      </c>
    </row>
    <row r="767" spans="1:10" hidden="1" x14ac:dyDescent="0.25">
      <c r="A767" s="2" t="s">
        <v>1790</v>
      </c>
      <c r="B767" s="139" t="str">
        <f t="shared" si="12"/>
        <v>IMps_Bld2832.101</v>
      </c>
      <c r="C767" t="s">
        <v>63</v>
      </c>
      <c r="D767" s="1">
        <v>2832.1010000000001</v>
      </c>
      <c r="E767">
        <v>0.04</v>
      </c>
      <c r="F767" t="s">
        <v>419</v>
      </c>
      <c r="G767" s="2">
        <v>148</v>
      </c>
      <c r="H767" s="2">
        <v>149</v>
      </c>
      <c r="I767" s="1">
        <v>6302.3909999999996</v>
      </c>
      <c r="J767" s="1">
        <v>6302.393</v>
      </c>
    </row>
    <row r="768" spans="1:10" hidden="1" x14ac:dyDescent="0.25">
      <c r="A768" s="2" t="s">
        <v>1790</v>
      </c>
      <c r="B768" s="139" t="str">
        <f t="shared" si="12"/>
        <v>IMps_Bld2832.109</v>
      </c>
      <c r="C768" t="s">
        <v>63</v>
      </c>
      <c r="D768" s="1">
        <v>2832.1089999999999</v>
      </c>
      <c r="E768">
        <v>0.04</v>
      </c>
      <c r="F768" t="s">
        <v>420</v>
      </c>
      <c r="G768" s="2">
        <v>148</v>
      </c>
      <c r="H768" s="2">
        <v>149</v>
      </c>
      <c r="I768" s="1">
        <v>6302.3909999999996</v>
      </c>
      <c r="J768" s="1">
        <v>6302.393</v>
      </c>
    </row>
    <row r="769" spans="1:10" hidden="1" x14ac:dyDescent="0.25">
      <c r="A769" s="2" t="s">
        <v>1790</v>
      </c>
      <c r="B769" s="139" t="str">
        <f t="shared" si="12"/>
        <v>IMps_Bld3204.111</v>
      </c>
      <c r="C769" t="s">
        <v>63</v>
      </c>
      <c r="D769" s="1">
        <v>3204.1109999999999</v>
      </c>
      <c r="E769">
        <v>7.0000000000000007E-2</v>
      </c>
      <c r="F769" t="s">
        <v>365</v>
      </c>
      <c r="G769" s="2">
        <v>148</v>
      </c>
      <c r="H769" s="2">
        <v>149</v>
      </c>
      <c r="I769" s="1">
        <v>6302.3909999999996</v>
      </c>
      <c r="J769" s="1">
        <v>6302.393</v>
      </c>
    </row>
    <row r="770" spans="1:10" hidden="1" x14ac:dyDescent="0.25">
      <c r="A770" s="2" t="s">
        <v>1790</v>
      </c>
      <c r="B770" s="139" t="str">
        <f t="shared" si="12"/>
        <v>IMps_Bld3215.112</v>
      </c>
      <c r="C770" t="s">
        <v>63</v>
      </c>
      <c r="D770" s="1">
        <v>3215.1120000000001</v>
      </c>
      <c r="E770">
        <v>7.0000000000000007E-2</v>
      </c>
      <c r="F770" t="s">
        <v>414</v>
      </c>
      <c r="G770" s="2">
        <v>148</v>
      </c>
      <c r="H770" s="2">
        <v>149</v>
      </c>
      <c r="I770" s="1">
        <v>6302.3909999999996</v>
      </c>
      <c r="J770" s="1">
        <v>6302.393</v>
      </c>
    </row>
    <row r="771" spans="1:10" hidden="1" x14ac:dyDescent="0.25">
      <c r="A771" s="2" t="s">
        <v>1790</v>
      </c>
      <c r="B771" s="139" t="str">
        <f t="shared" si="12"/>
        <v>IMps_BldCVC60:405201.009</v>
      </c>
      <c r="C771" t="s">
        <v>463</v>
      </c>
      <c r="D771" s="1">
        <v>5201.009</v>
      </c>
      <c r="E771">
        <v>0.60605999999999993</v>
      </c>
      <c r="F771" t="s">
        <v>388</v>
      </c>
      <c r="G771" s="2">
        <v>150</v>
      </c>
      <c r="H771" s="2">
        <v>151</v>
      </c>
      <c r="I771" s="1">
        <v>6302.3909999999996</v>
      </c>
      <c r="J771" s="1">
        <v>6302.393</v>
      </c>
    </row>
    <row r="772" spans="1:10" hidden="1" x14ac:dyDescent="0.25">
      <c r="A772" s="2" t="s">
        <v>1790</v>
      </c>
      <c r="B772" s="139" t="str">
        <f t="shared" si="12"/>
        <v>IMps_BldCVC60:405503.201</v>
      </c>
      <c r="C772" t="s">
        <v>463</v>
      </c>
      <c r="D772" s="1">
        <v>5503.201</v>
      </c>
      <c r="E772">
        <v>0.40404000000000001</v>
      </c>
      <c r="F772" t="s">
        <v>377</v>
      </c>
      <c r="G772" s="2">
        <v>150</v>
      </c>
      <c r="H772" s="2">
        <v>151</v>
      </c>
      <c r="I772" s="1">
        <v>6302.3909999999996</v>
      </c>
      <c r="J772" s="1">
        <v>6302.393</v>
      </c>
    </row>
    <row r="773" spans="1:10" hidden="1" x14ac:dyDescent="0.25">
      <c r="A773" s="2" t="s">
        <v>1790</v>
      </c>
      <c r="B773" s="139" t="str">
        <f t="shared" si="12"/>
        <v>IMps_BldCVC60:405402.33</v>
      </c>
      <c r="C773" t="s">
        <v>463</v>
      </c>
      <c r="D773" s="1">
        <v>5402.33</v>
      </c>
      <c r="E773">
        <v>0.40404000000000001</v>
      </c>
      <c r="F773" t="s">
        <v>438</v>
      </c>
      <c r="G773" s="2">
        <v>150</v>
      </c>
      <c r="H773" s="2">
        <v>151</v>
      </c>
      <c r="I773" s="1">
        <v>6302.3909999999996</v>
      </c>
      <c r="J773" s="1">
        <v>6302.393</v>
      </c>
    </row>
    <row r="774" spans="1:10" hidden="1" x14ac:dyDescent="0.25">
      <c r="A774" s="2" t="s">
        <v>1790</v>
      </c>
      <c r="B774" s="139" t="str">
        <f t="shared" si="12"/>
        <v>IMps_Bld5206.24</v>
      </c>
      <c r="C774" t="s">
        <v>63</v>
      </c>
      <c r="D774" s="1">
        <v>5206.24</v>
      </c>
      <c r="E774">
        <v>1.0101</v>
      </c>
      <c r="F774" t="s">
        <v>369</v>
      </c>
      <c r="G774" s="2">
        <v>150</v>
      </c>
      <c r="H774" s="2">
        <v>151</v>
      </c>
      <c r="I774" s="1">
        <v>6302.3909999999996</v>
      </c>
      <c r="J774" s="1">
        <v>6302.393</v>
      </c>
    </row>
    <row r="775" spans="1:10" hidden="1" x14ac:dyDescent="0.25">
      <c r="A775" s="2" t="s">
        <v>1790</v>
      </c>
      <c r="B775" s="139" t="str">
        <f t="shared" si="12"/>
        <v>IMps_Bld5206.25</v>
      </c>
      <c r="C775" t="s">
        <v>63</v>
      </c>
      <c r="D775" s="1">
        <v>5206.25</v>
      </c>
      <c r="E775">
        <v>1.0101</v>
      </c>
      <c r="F775" t="s">
        <v>369</v>
      </c>
      <c r="G775" s="2">
        <v>150</v>
      </c>
      <c r="H775" s="2">
        <v>151</v>
      </c>
      <c r="I775" s="1">
        <v>6302.3909999999996</v>
      </c>
      <c r="J775" s="1">
        <v>6302.393</v>
      </c>
    </row>
    <row r="776" spans="1:10" hidden="1" x14ac:dyDescent="0.25">
      <c r="A776" s="2" t="s">
        <v>1790</v>
      </c>
      <c r="B776" s="139" t="str">
        <f t="shared" si="12"/>
        <v>IMps_Bld3402.31</v>
      </c>
      <c r="C776" t="s">
        <v>63</v>
      </c>
      <c r="D776" s="1">
        <v>3402.31</v>
      </c>
      <c r="E776">
        <v>0.04</v>
      </c>
      <c r="F776" t="s">
        <v>360</v>
      </c>
      <c r="G776" s="2">
        <v>150</v>
      </c>
      <c r="H776" s="2">
        <v>151</v>
      </c>
      <c r="I776" s="1">
        <v>6302.3909999999996</v>
      </c>
      <c r="J776" s="1">
        <v>6302.393</v>
      </c>
    </row>
    <row r="777" spans="1:10" hidden="1" x14ac:dyDescent="0.25">
      <c r="A777" s="2" t="s">
        <v>1790</v>
      </c>
      <c r="B777" s="139" t="str">
        <f t="shared" si="12"/>
        <v>IMps_Bld3402.39</v>
      </c>
      <c r="C777" t="s">
        <v>63</v>
      </c>
      <c r="D777" s="1">
        <v>3402.39</v>
      </c>
      <c r="E777">
        <v>0.04</v>
      </c>
      <c r="F777" t="s">
        <v>361</v>
      </c>
      <c r="G777" s="2">
        <v>150</v>
      </c>
      <c r="H777" s="2">
        <v>151</v>
      </c>
      <c r="I777" s="1">
        <v>6302.3909999999996</v>
      </c>
      <c r="J777" s="1">
        <v>6302.393</v>
      </c>
    </row>
    <row r="778" spans="1:10" hidden="1" x14ac:dyDescent="0.25">
      <c r="A778" s="2" t="s">
        <v>1790</v>
      </c>
      <c r="B778" s="139" t="str">
        <f t="shared" si="12"/>
        <v>IMps_Bld3402.42</v>
      </c>
      <c r="C778" t="s">
        <v>63</v>
      </c>
      <c r="D778" s="1">
        <v>3402.42</v>
      </c>
      <c r="E778">
        <v>0.04</v>
      </c>
      <c r="F778" t="s">
        <v>421</v>
      </c>
      <c r="G778" s="2">
        <v>150</v>
      </c>
      <c r="H778" s="2">
        <v>151</v>
      </c>
      <c r="I778" s="1">
        <v>6302.3909999999996</v>
      </c>
      <c r="J778" s="1">
        <v>6302.393</v>
      </c>
    </row>
    <row r="779" spans="1:10" hidden="1" x14ac:dyDescent="0.25">
      <c r="A779" s="2" t="s">
        <v>1790</v>
      </c>
      <c r="B779" s="139" t="str">
        <f t="shared" si="12"/>
        <v>IMps_Bld3204.119</v>
      </c>
      <c r="C779" t="s">
        <v>63</v>
      </c>
      <c r="D779" s="1">
        <v>3204.1190000000001</v>
      </c>
      <c r="E779">
        <v>7.0000000000000007E-2</v>
      </c>
      <c r="F779" t="s">
        <v>365</v>
      </c>
      <c r="G779" s="2">
        <v>150</v>
      </c>
      <c r="H779" s="2">
        <v>151</v>
      </c>
      <c r="I779" s="1">
        <v>6302.3909999999996</v>
      </c>
      <c r="J779" s="1">
        <v>6302.393</v>
      </c>
    </row>
    <row r="780" spans="1:10" hidden="1" x14ac:dyDescent="0.25">
      <c r="A780" s="2" t="s">
        <v>1790</v>
      </c>
      <c r="B780" s="139" t="str">
        <f t="shared" si="12"/>
        <v>IMps_Bld3215.113</v>
      </c>
      <c r="C780" t="s">
        <v>63</v>
      </c>
      <c r="D780" s="1">
        <v>3215.1129999999998</v>
      </c>
      <c r="E780">
        <v>7.0000000000000007E-2</v>
      </c>
      <c r="F780" t="s">
        <v>414</v>
      </c>
      <c r="G780" s="2">
        <v>150</v>
      </c>
      <c r="H780" s="2">
        <v>151</v>
      </c>
      <c r="I780" s="1">
        <v>6302.3909999999996</v>
      </c>
      <c r="J780" s="1">
        <v>6302.393</v>
      </c>
    </row>
    <row r="781" spans="1:10" hidden="1" x14ac:dyDescent="0.25">
      <c r="A781" s="2" t="s">
        <v>1790</v>
      </c>
      <c r="B781" s="139" t="str">
        <f t="shared" si="12"/>
        <v>IMps_Bld4809.9</v>
      </c>
      <c r="C781" t="s">
        <v>63</v>
      </c>
      <c r="D781" s="1">
        <v>4809.8999999999996</v>
      </c>
      <c r="E781">
        <v>0.06</v>
      </c>
      <c r="F781" t="s">
        <v>425</v>
      </c>
      <c r="G781" s="2">
        <v>150</v>
      </c>
      <c r="H781" s="2">
        <v>151</v>
      </c>
      <c r="I781" s="1">
        <v>6302.3909999999996</v>
      </c>
      <c r="J781" s="1">
        <v>6302.393</v>
      </c>
    </row>
    <row r="782" spans="1:10" hidden="1" x14ac:dyDescent="0.25">
      <c r="A782" s="2" t="s">
        <v>1790</v>
      </c>
      <c r="B782" s="139" t="str">
        <f t="shared" si="12"/>
        <v>IMps_BldCVC75:255201.009</v>
      </c>
      <c r="C782" t="s">
        <v>464</v>
      </c>
      <c r="D782" s="1">
        <v>5201.009</v>
      </c>
      <c r="E782">
        <v>0.75756999999999997</v>
      </c>
      <c r="F782" t="s">
        <v>388</v>
      </c>
      <c r="G782" s="2">
        <v>152</v>
      </c>
      <c r="H782" s="2">
        <v>153</v>
      </c>
      <c r="I782" s="1">
        <v>6302.3909999999996</v>
      </c>
      <c r="J782" s="1">
        <v>6302.393</v>
      </c>
    </row>
    <row r="783" spans="1:10" hidden="1" x14ac:dyDescent="0.25">
      <c r="A783" s="2" t="s">
        <v>1790</v>
      </c>
      <c r="B783" s="139" t="str">
        <f t="shared" si="12"/>
        <v>IMps_BldCVC75:255503.201</v>
      </c>
      <c r="C783" t="s">
        <v>464</v>
      </c>
      <c r="D783" s="1">
        <v>5503.201</v>
      </c>
      <c r="E783">
        <v>0.25252999999999998</v>
      </c>
      <c r="F783" t="s">
        <v>377</v>
      </c>
      <c r="G783" s="2">
        <v>152</v>
      </c>
      <c r="H783" s="2">
        <v>153</v>
      </c>
      <c r="I783" s="1">
        <v>6302.3909999999996</v>
      </c>
      <c r="J783" s="1">
        <v>6302.393</v>
      </c>
    </row>
    <row r="784" spans="1:10" hidden="1" x14ac:dyDescent="0.25">
      <c r="A784" s="2" t="s">
        <v>1790</v>
      </c>
      <c r="B784" s="139" t="str">
        <f t="shared" si="12"/>
        <v>IMps_BldCVC75:255509.22</v>
      </c>
      <c r="C784" t="s">
        <v>464</v>
      </c>
      <c r="D784" s="1">
        <v>5509.22</v>
      </c>
      <c r="E784">
        <v>0.25252999999999998</v>
      </c>
      <c r="F784" t="s">
        <v>369</v>
      </c>
      <c r="G784" s="2">
        <v>152</v>
      </c>
      <c r="H784" s="2">
        <v>153</v>
      </c>
      <c r="I784" s="1">
        <v>6302.3909999999996</v>
      </c>
      <c r="J784" s="1">
        <v>6302.393</v>
      </c>
    </row>
    <row r="785" spans="1:10" hidden="1" x14ac:dyDescent="0.25">
      <c r="A785" s="2" t="s">
        <v>1790</v>
      </c>
      <c r="B785" s="139" t="str">
        <f t="shared" si="12"/>
        <v>IMps_Bld5509.21</v>
      </c>
      <c r="C785" t="s">
        <v>63</v>
      </c>
      <c r="D785" s="1">
        <v>5509.21</v>
      </c>
      <c r="E785">
        <v>1.0101</v>
      </c>
      <c r="F785" t="s">
        <v>369</v>
      </c>
      <c r="G785" s="2">
        <v>152</v>
      </c>
      <c r="H785" s="2">
        <v>153</v>
      </c>
      <c r="I785" s="1">
        <v>6302.3909999999996</v>
      </c>
      <c r="J785" s="1">
        <v>6302.393</v>
      </c>
    </row>
    <row r="786" spans="1:10" hidden="1" x14ac:dyDescent="0.25">
      <c r="A786" s="2" t="s">
        <v>1790</v>
      </c>
      <c r="B786" s="139" t="str">
        <f t="shared" si="12"/>
        <v>IMps_Bld5210.39</v>
      </c>
      <c r="C786" t="s">
        <v>63</v>
      </c>
      <c r="D786" s="1">
        <v>5210.3900000000003</v>
      </c>
      <c r="E786">
        <v>1.0101</v>
      </c>
      <c r="F786" t="s">
        <v>368</v>
      </c>
      <c r="G786" s="2">
        <v>152</v>
      </c>
      <c r="H786" s="2">
        <v>153</v>
      </c>
      <c r="I786" s="1">
        <v>6302.3909999999996</v>
      </c>
      <c r="J786" s="1">
        <v>6302.393</v>
      </c>
    </row>
    <row r="787" spans="1:10" hidden="1" x14ac:dyDescent="0.25">
      <c r="A787" s="2" t="s">
        <v>1790</v>
      </c>
      <c r="B787" s="139" t="str">
        <f t="shared" si="12"/>
        <v>IMps_Bld3403.999</v>
      </c>
      <c r="C787" t="s">
        <v>63</v>
      </c>
      <c r="D787" s="1">
        <v>3403.9989999999998</v>
      </c>
      <c r="E787">
        <v>0.04</v>
      </c>
      <c r="F787" t="s">
        <v>422</v>
      </c>
      <c r="G787" s="2">
        <v>152</v>
      </c>
      <c r="H787" s="2">
        <v>153</v>
      </c>
      <c r="I787" s="1">
        <v>6302.3909999999996</v>
      </c>
      <c r="J787" s="1">
        <v>6302.393</v>
      </c>
    </row>
    <row r="788" spans="1:10" hidden="1" x14ac:dyDescent="0.25">
      <c r="A788" s="2" t="s">
        <v>1790</v>
      </c>
      <c r="B788" s="139" t="str">
        <f t="shared" si="12"/>
        <v>IMps_Bld3707.1</v>
      </c>
      <c r="C788" t="s">
        <v>63</v>
      </c>
      <c r="D788" s="1">
        <v>3707.1</v>
      </c>
      <c r="E788">
        <v>0.04</v>
      </c>
      <c r="F788" t="s">
        <v>359</v>
      </c>
      <c r="G788" s="2">
        <v>152</v>
      </c>
      <c r="H788" s="2">
        <v>153</v>
      </c>
      <c r="I788" s="1">
        <v>6302.3909999999996</v>
      </c>
      <c r="J788" s="1">
        <v>6302.393</v>
      </c>
    </row>
    <row r="789" spans="1:10" hidden="1" x14ac:dyDescent="0.25">
      <c r="A789" s="2" t="s">
        <v>1790</v>
      </c>
      <c r="B789" s="139" t="str">
        <f t="shared" si="12"/>
        <v>IMps_Bld1108.13</v>
      </c>
      <c r="C789" t="s">
        <v>63</v>
      </c>
      <c r="D789" s="1">
        <v>1108.1300000000001</v>
      </c>
      <c r="E789">
        <v>0.04</v>
      </c>
      <c r="F789" t="s">
        <v>402</v>
      </c>
      <c r="G789" s="2">
        <v>152</v>
      </c>
      <c r="H789" s="2">
        <v>153</v>
      </c>
      <c r="I789" s="1">
        <v>6302.3909999999996</v>
      </c>
      <c r="J789" s="1">
        <v>6302.393</v>
      </c>
    </row>
    <row r="790" spans="1:10" hidden="1" x14ac:dyDescent="0.25">
      <c r="A790" s="2" t="s">
        <v>1790</v>
      </c>
      <c r="B790" s="139" t="str">
        <f t="shared" si="12"/>
        <v>IMps_Bld3204.151</v>
      </c>
      <c r="C790" t="s">
        <v>63</v>
      </c>
      <c r="D790" s="1">
        <v>3204.1509999999998</v>
      </c>
      <c r="E790">
        <v>7.0000000000000007E-2</v>
      </c>
      <c r="F790" t="s">
        <v>365</v>
      </c>
      <c r="G790" s="2">
        <v>152</v>
      </c>
      <c r="H790" s="2">
        <v>153</v>
      </c>
      <c r="I790" s="1">
        <v>6302.3909999999996</v>
      </c>
      <c r="J790" s="1">
        <v>6302.393</v>
      </c>
    </row>
    <row r="791" spans="1:10" hidden="1" x14ac:dyDescent="0.25">
      <c r="A791" s="2" t="s">
        <v>1790</v>
      </c>
      <c r="B791" s="139" t="str">
        <f t="shared" si="12"/>
        <v>IMps_Bld3215.119</v>
      </c>
      <c r="C791" t="s">
        <v>63</v>
      </c>
      <c r="D791" s="1">
        <v>3215.1190000000001</v>
      </c>
      <c r="E791">
        <v>7.0000000000000007E-2</v>
      </c>
      <c r="F791" t="s">
        <v>414</v>
      </c>
      <c r="G791" s="2">
        <v>152</v>
      </c>
      <c r="H791" s="2">
        <v>153</v>
      </c>
      <c r="I791" s="1">
        <v>6302.3909999999996</v>
      </c>
      <c r="J791" s="1">
        <v>6302.393</v>
      </c>
    </row>
    <row r="792" spans="1:10" hidden="1" x14ac:dyDescent="0.25">
      <c r="A792" s="2" t="s">
        <v>1790</v>
      </c>
      <c r="B792" s="139" t="str">
        <f t="shared" si="12"/>
        <v>IMps_BldCVC76:245201.009</v>
      </c>
      <c r="C792" t="s">
        <v>465</v>
      </c>
      <c r="D792" s="1">
        <v>5201.009</v>
      </c>
      <c r="E792">
        <v>0.76768000000000003</v>
      </c>
      <c r="F792" t="s">
        <v>388</v>
      </c>
      <c r="G792" s="2">
        <v>154</v>
      </c>
      <c r="H792" s="2">
        <v>155</v>
      </c>
      <c r="I792" s="1">
        <v>6302.3909999999996</v>
      </c>
      <c r="J792" s="1">
        <v>6302.393</v>
      </c>
    </row>
    <row r="793" spans="1:10" hidden="1" x14ac:dyDescent="0.25">
      <c r="A793" s="2" t="s">
        <v>1790</v>
      </c>
      <c r="B793" s="139" t="str">
        <f t="shared" si="12"/>
        <v>IMps_BldCVC76:245503.201</v>
      </c>
      <c r="C793" t="s">
        <v>465</v>
      </c>
      <c r="D793" s="1">
        <v>5503.201</v>
      </c>
      <c r="E793">
        <v>0.24242</v>
      </c>
      <c r="F793" t="s">
        <v>377</v>
      </c>
      <c r="G793" s="2">
        <v>154</v>
      </c>
      <c r="H793" s="2">
        <v>155</v>
      </c>
      <c r="I793" s="1">
        <v>6302.3909999999996</v>
      </c>
      <c r="J793" s="1">
        <v>6302.393</v>
      </c>
    </row>
    <row r="794" spans="1:10" hidden="1" x14ac:dyDescent="0.25">
      <c r="A794" s="2" t="s">
        <v>1790</v>
      </c>
      <c r="B794" s="139" t="str">
        <f t="shared" si="12"/>
        <v>IMps_BldCVC76:245402.33</v>
      </c>
      <c r="C794" t="s">
        <v>465</v>
      </c>
      <c r="D794" s="1">
        <v>5402.33</v>
      </c>
      <c r="E794">
        <v>0.24242</v>
      </c>
      <c r="F794" t="s">
        <v>438</v>
      </c>
      <c r="G794" s="2">
        <v>154</v>
      </c>
      <c r="H794" s="2">
        <v>155</v>
      </c>
      <c r="I794" s="1">
        <v>6302.3909999999996</v>
      </c>
      <c r="J794" s="1">
        <v>6302.393</v>
      </c>
    </row>
    <row r="795" spans="1:10" hidden="1" x14ac:dyDescent="0.25">
      <c r="A795" s="2" t="s">
        <v>1790</v>
      </c>
      <c r="B795" s="139" t="str">
        <f t="shared" si="12"/>
        <v>IMps_Bld5509.22</v>
      </c>
      <c r="C795" t="s">
        <v>63</v>
      </c>
      <c r="D795" s="1">
        <v>5509.22</v>
      </c>
      <c r="E795">
        <v>1.0101</v>
      </c>
      <c r="F795" t="s">
        <v>369</v>
      </c>
      <c r="G795" s="2">
        <v>154</v>
      </c>
      <c r="H795" s="2">
        <v>155</v>
      </c>
      <c r="I795" s="1">
        <v>6302.3909999999996</v>
      </c>
      <c r="J795" s="1">
        <v>6302.393</v>
      </c>
    </row>
    <row r="796" spans="1:10" hidden="1" x14ac:dyDescent="0.25">
      <c r="A796" s="2" t="s">
        <v>1790</v>
      </c>
      <c r="B796" s="139" t="str">
        <f t="shared" si="12"/>
        <v>IMps_Bld5210.11</v>
      </c>
      <c r="C796" t="s">
        <v>63</v>
      </c>
      <c r="D796" s="1">
        <v>5210.1099999999997</v>
      </c>
      <c r="E796">
        <v>1.0101</v>
      </c>
      <c r="F796" t="s">
        <v>368</v>
      </c>
      <c r="G796" s="2">
        <v>154</v>
      </c>
      <c r="H796" s="2">
        <v>155</v>
      </c>
      <c r="I796" s="1">
        <v>6302.3909999999996</v>
      </c>
      <c r="J796" s="1">
        <v>6302.393</v>
      </c>
    </row>
    <row r="797" spans="1:10" hidden="1" x14ac:dyDescent="0.25">
      <c r="A797" s="2" t="s">
        <v>1790</v>
      </c>
      <c r="B797" s="139" t="str">
        <f t="shared" si="12"/>
        <v>IMps_Bld3404.909</v>
      </c>
      <c r="C797" t="s">
        <v>63</v>
      </c>
      <c r="D797" s="1">
        <v>3404.9090000000001</v>
      </c>
      <c r="E797">
        <v>0.04</v>
      </c>
      <c r="F797" t="s">
        <v>427</v>
      </c>
      <c r="G797" s="2">
        <v>154</v>
      </c>
      <c r="H797" s="2">
        <v>155</v>
      </c>
      <c r="I797" s="1">
        <v>6302.3909999999996</v>
      </c>
      <c r="J797" s="1">
        <v>6302.393</v>
      </c>
    </row>
    <row r="798" spans="1:10" hidden="1" x14ac:dyDescent="0.25">
      <c r="A798" s="2" t="s">
        <v>1790</v>
      </c>
      <c r="B798" s="139" t="str">
        <f t="shared" si="12"/>
        <v>IMps_Bld3505.109</v>
      </c>
      <c r="C798" t="s">
        <v>63</v>
      </c>
      <c r="D798" s="1">
        <v>3505.1089999999999</v>
      </c>
      <c r="E798">
        <v>0.04</v>
      </c>
      <c r="F798" t="s">
        <v>428</v>
      </c>
      <c r="G798" s="2">
        <v>154</v>
      </c>
      <c r="H798" s="2">
        <v>155</v>
      </c>
      <c r="I798" s="1">
        <v>6302.3909999999996</v>
      </c>
      <c r="J798" s="1">
        <v>6302.393</v>
      </c>
    </row>
    <row r="799" spans="1:10" hidden="1" x14ac:dyDescent="0.25">
      <c r="A799" s="2" t="s">
        <v>1790</v>
      </c>
      <c r="B799" s="139" t="str">
        <f t="shared" si="12"/>
        <v>IMps_Bld3506.919</v>
      </c>
      <c r="C799" t="s">
        <v>63</v>
      </c>
      <c r="D799" s="1">
        <v>3506.9189999999999</v>
      </c>
      <c r="E799">
        <v>0.04</v>
      </c>
      <c r="F799" t="s">
        <v>429</v>
      </c>
      <c r="G799" s="2">
        <v>154</v>
      </c>
      <c r="H799" s="2">
        <v>155</v>
      </c>
      <c r="I799" s="1">
        <v>6302.3909999999996</v>
      </c>
      <c r="J799" s="1">
        <v>6302.393</v>
      </c>
    </row>
    <row r="800" spans="1:10" hidden="1" x14ac:dyDescent="0.25">
      <c r="A800" s="2" t="s">
        <v>1790</v>
      </c>
      <c r="B800" s="139" t="str">
        <f t="shared" si="12"/>
        <v>IMps_Bld3204.14</v>
      </c>
      <c r="C800" t="s">
        <v>63</v>
      </c>
      <c r="D800" s="1">
        <v>3204.14</v>
      </c>
      <c r="E800">
        <v>7.0000000000000007E-2</v>
      </c>
      <c r="F800" t="s">
        <v>365</v>
      </c>
      <c r="G800" s="2">
        <v>154</v>
      </c>
      <c r="H800" s="2">
        <v>155</v>
      </c>
      <c r="I800" s="1">
        <v>6302.3909999999996</v>
      </c>
      <c r="J800" s="1">
        <v>6302.393</v>
      </c>
    </row>
    <row r="801" spans="1:10" hidden="1" x14ac:dyDescent="0.25">
      <c r="A801" s="2" t="s">
        <v>1790</v>
      </c>
      <c r="B801" s="139" t="str">
        <f t="shared" si="12"/>
        <v>IMps_Bld3215.191</v>
      </c>
      <c r="C801" t="s">
        <v>63</v>
      </c>
      <c r="D801" s="1">
        <v>3215.1909999999998</v>
      </c>
      <c r="E801">
        <v>7.0000000000000007E-2</v>
      </c>
      <c r="F801" t="s">
        <v>414</v>
      </c>
      <c r="G801" s="2">
        <v>154</v>
      </c>
      <c r="H801" s="2">
        <v>155</v>
      </c>
      <c r="I801" s="1">
        <v>6302.3909999999996</v>
      </c>
      <c r="J801" s="1">
        <v>6302.393</v>
      </c>
    </row>
    <row r="802" spans="1:10" hidden="1" x14ac:dyDescent="0.25">
      <c r="A802" s="2" t="s">
        <v>1790</v>
      </c>
      <c r="B802" s="139" t="str">
        <f t="shared" si="12"/>
        <v>IMps_Bld3923.29</v>
      </c>
      <c r="C802" t="s">
        <v>63</v>
      </c>
      <c r="D802" s="1">
        <v>3923.29</v>
      </c>
      <c r="E802">
        <v>0.1</v>
      </c>
      <c r="F802" t="s">
        <v>338</v>
      </c>
      <c r="G802" s="2">
        <v>154</v>
      </c>
      <c r="H802" s="2">
        <v>155</v>
      </c>
      <c r="I802" s="1">
        <v>6302.3909999999996</v>
      </c>
      <c r="J802" s="1">
        <v>6302.393</v>
      </c>
    </row>
    <row r="803" spans="1:10" hidden="1" x14ac:dyDescent="0.25">
      <c r="A803" s="2" t="s">
        <v>1790</v>
      </c>
      <c r="B803" s="139" t="str">
        <f t="shared" si="12"/>
        <v>IMps_BldCVC81:195201.009</v>
      </c>
      <c r="C803" t="s">
        <v>466</v>
      </c>
      <c r="D803" s="1">
        <v>5201.009</v>
      </c>
      <c r="E803">
        <v>0.81818000000000002</v>
      </c>
      <c r="F803" t="s">
        <v>388</v>
      </c>
      <c r="G803" s="2">
        <v>156</v>
      </c>
      <c r="H803" s="2">
        <v>157</v>
      </c>
      <c r="I803" s="1">
        <v>6302.3909999999996</v>
      </c>
      <c r="J803" s="1">
        <v>6302.393</v>
      </c>
    </row>
    <row r="804" spans="1:10" hidden="1" x14ac:dyDescent="0.25">
      <c r="A804" s="2" t="s">
        <v>1790</v>
      </c>
      <c r="B804" s="139" t="str">
        <f t="shared" si="12"/>
        <v>IMps_BldCVC81:195503.201</v>
      </c>
      <c r="C804" t="s">
        <v>466</v>
      </c>
      <c r="D804" s="1">
        <v>5503.201</v>
      </c>
      <c r="E804">
        <v>0.19192000000000001</v>
      </c>
      <c r="F804" t="s">
        <v>377</v>
      </c>
      <c r="G804" s="2">
        <v>156</v>
      </c>
      <c r="H804" s="2">
        <v>157</v>
      </c>
      <c r="I804" s="1">
        <v>6302.3909999999996</v>
      </c>
      <c r="J804" s="1">
        <v>6302.393</v>
      </c>
    </row>
    <row r="805" spans="1:10" hidden="1" x14ac:dyDescent="0.25">
      <c r="A805" s="2" t="s">
        <v>1790</v>
      </c>
      <c r="B805" s="139" t="str">
        <f t="shared" si="12"/>
        <v>IMps_BldCVC81:195401.209</v>
      </c>
      <c r="C805" t="s">
        <v>466</v>
      </c>
      <c r="D805" s="1">
        <v>5401.2089999999998</v>
      </c>
      <c r="E805">
        <v>0.19192000000000001</v>
      </c>
      <c r="F805" t="s">
        <v>467</v>
      </c>
      <c r="G805" s="2">
        <v>156</v>
      </c>
      <c r="H805" s="2">
        <v>157</v>
      </c>
      <c r="I805" s="1">
        <v>6302.3909999999996</v>
      </c>
      <c r="J805" s="1">
        <v>6302.393</v>
      </c>
    </row>
    <row r="806" spans="1:10" hidden="1" x14ac:dyDescent="0.25">
      <c r="A806" s="2" t="s">
        <v>1790</v>
      </c>
      <c r="B806" s="139" t="str">
        <f t="shared" si="12"/>
        <v>IMps_Bld5509.99</v>
      </c>
      <c r="C806" t="s">
        <v>63</v>
      </c>
      <c r="D806" s="1">
        <v>5509.99</v>
      </c>
      <c r="E806">
        <v>1.0101</v>
      </c>
      <c r="F806" t="s">
        <v>369</v>
      </c>
      <c r="G806" s="2">
        <v>156</v>
      </c>
      <c r="H806" s="2">
        <v>157</v>
      </c>
      <c r="I806" s="1">
        <v>6302.3909999999996</v>
      </c>
      <c r="J806" s="1">
        <v>6302.393</v>
      </c>
    </row>
    <row r="807" spans="1:10" hidden="1" x14ac:dyDescent="0.25">
      <c r="A807" s="2" t="s">
        <v>1790</v>
      </c>
      <c r="B807" s="139" t="str">
        <f t="shared" si="12"/>
        <v>IMps_Bld5210.59</v>
      </c>
      <c r="C807" t="s">
        <v>63</v>
      </c>
      <c r="D807" s="1">
        <v>5210.59</v>
      </c>
      <c r="E807">
        <v>1.0101</v>
      </c>
      <c r="F807" t="s">
        <v>468</v>
      </c>
      <c r="G807" s="2">
        <v>156</v>
      </c>
      <c r="H807" s="2">
        <v>157</v>
      </c>
      <c r="I807" s="1">
        <v>6302.3909999999996</v>
      </c>
      <c r="J807" s="1">
        <v>6302.393</v>
      </c>
    </row>
    <row r="808" spans="1:10" hidden="1" x14ac:dyDescent="0.25">
      <c r="A808" s="2" t="s">
        <v>1790</v>
      </c>
      <c r="B808" s="139" t="str">
        <f t="shared" si="12"/>
        <v>IMps_Bld3507.9</v>
      </c>
      <c r="C808" t="s">
        <v>63</v>
      </c>
      <c r="D808" s="1">
        <v>3507.9</v>
      </c>
      <c r="E808">
        <v>0.04</v>
      </c>
      <c r="F808" t="s">
        <v>430</v>
      </c>
      <c r="G808" s="2">
        <v>156</v>
      </c>
      <c r="H808" s="2">
        <v>157</v>
      </c>
      <c r="I808" s="1">
        <v>6302.3909999999996</v>
      </c>
      <c r="J808" s="1">
        <v>6302.393</v>
      </c>
    </row>
    <row r="809" spans="1:10" hidden="1" x14ac:dyDescent="0.25">
      <c r="A809" s="2" t="s">
        <v>1790</v>
      </c>
      <c r="B809" s="139" t="str">
        <f t="shared" si="12"/>
        <v>IMps_Bld3402.419</v>
      </c>
      <c r="C809" t="s">
        <v>63</v>
      </c>
      <c r="D809" s="1">
        <v>3402.4189999999999</v>
      </c>
      <c r="E809">
        <v>0.04</v>
      </c>
      <c r="F809" t="s">
        <v>431</v>
      </c>
      <c r="G809" s="2">
        <v>156</v>
      </c>
      <c r="H809" s="2">
        <v>157</v>
      </c>
      <c r="I809" s="1">
        <v>6302.3909999999996</v>
      </c>
      <c r="J809" s="1">
        <v>6302.393</v>
      </c>
    </row>
    <row r="810" spans="1:10" hidden="1" x14ac:dyDescent="0.25">
      <c r="A810" s="2" t="s">
        <v>1790</v>
      </c>
      <c r="B810" s="139" t="str">
        <f t="shared" si="12"/>
        <v>IMps_Bld3809.919</v>
      </c>
      <c r="C810" t="s">
        <v>63</v>
      </c>
      <c r="D810" s="1">
        <v>3809.9189999999999</v>
      </c>
      <c r="E810">
        <v>0.04</v>
      </c>
      <c r="F810" t="s">
        <v>432</v>
      </c>
      <c r="G810" s="2">
        <v>156</v>
      </c>
      <c r="H810" s="2">
        <v>157</v>
      </c>
      <c r="I810" s="1">
        <v>6302.3909999999996</v>
      </c>
      <c r="J810" s="1">
        <v>6302.393</v>
      </c>
    </row>
    <row r="811" spans="1:10" hidden="1" x14ac:dyDescent="0.25">
      <c r="A811" s="2" t="s">
        <v>1790</v>
      </c>
      <c r="B811" s="139" t="str">
        <f t="shared" si="12"/>
        <v>IMps_Bld3215.192</v>
      </c>
      <c r="C811" t="s">
        <v>63</v>
      </c>
      <c r="D811" s="1">
        <v>3215.192</v>
      </c>
      <c r="E811">
        <v>7.0000000000000007E-2</v>
      </c>
      <c r="F811" t="s">
        <v>414</v>
      </c>
      <c r="G811" s="2">
        <v>156</v>
      </c>
      <c r="H811" s="2">
        <v>157</v>
      </c>
      <c r="I811" s="1">
        <v>6302.3909999999996</v>
      </c>
      <c r="J811" s="1">
        <v>6302.393</v>
      </c>
    </row>
    <row r="812" spans="1:10" hidden="1" x14ac:dyDescent="0.25">
      <c r="A812" s="2" t="s">
        <v>1790</v>
      </c>
      <c r="B812" s="139" t="str">
        <f t="shared" si="12"/>
        <v>IMps_Bld4810.29</v>
      </c>
      <c r="C812" t="s">
        <v>63</v>
      </c>
      <c r="D812" s="1">
        <v>4810.29</v>
      </c>
      <c r="E812">
        <v>0.06</v>
      </c>
      <c r="F812" t="s">
        <v>435</v>
      </c>
      <c r="G812" s="2">
        <v>156</v>
      </c>
      <c r="H812" s="2">
        <v>157</v>
      </c>
      <c r="I812" s="1">
        <v>6302.3909999999996</v>
      </c>
      <c r="J812" s="1">
        <v>6302.393</v>
      </c>
    </row>
    <row r="813" spans="1:10" hidden="1" x14ac:dyDescent="0.25">
      <c r="A813" s="2" t="s">
        <v>1790</v>
      </c>
      <c r="B813" s="139" t="str">
        <f t="shared" si="12"/>
        <v>IMps_BldCVC80:205201.009</v>
      </c>
      <c r="C813" t="s">
        <v>469</v>
      </c>
      <c r="D813" s="1">
        <v>5201.009</v>
      </c>
      <c r="E813">
        <v>0.80808000000000002</v>
      </c>
      <c r="F813" t="s">
        <v>388</v>
      </c>
      <c r="G813" s="2">
        <v>158</v>
      </c>
      <c r="H813" s="2">
        <v>159</v>
      </c>
      <c r="I813" s="1">
        <v>6302.3909999999996</v>
      </c>
      <c r="J813" s="1">
        <v>6302.393</v>
      </c>
    </row>
    <row r="814" spans="1:10" hidden="1" x14ac:dyDescent="0.25">
      <c r="A814" s="2" t="s">
        <v>1790</v>
      </c>
      <c r="B814" s="139" t="str">
        <f t="shared" si="12"/>
        <v>IMps_BldCVC80:205503.201</v>
      </c>
      <c r="C814" t="s">
        <v>469</v>
      </c>
      <c r="D814" s="1">
        <v>5503.201</v>
      </c>
      <c r="E814">
        <v>0.20202000000000001</v>
      </c>
      <c r="F814" t="s">
        <v>377</v>
      </c>
      <c r="G814" s="2">
        <v>158</v>
      </c>
      <c r="H814" s="2">
        <v>159</v>
      </c>
      <c r="I814" s="1">
        <v>6302.3909999999996</v>
      </c>
      <c r="J814" s="1">
        <v>6302.393</v>
      </c>
    </row>
    <row r="815" spans="1:10" hidden="1" x14ac:dyDescent="0.25">
      <c r="A815" s="2" t="s">
        <v>1790</v>
      </c>
      <c r="B815" s="139" t="str">
        <f t="shared" si="12"/>
        <v>IMps_BldCVC80:205402.33</v>
      </c>
      <c r="C815" t="s">
        <v>469</v>
      </c>
      <c r="D815" s="1">
        <v>5402.33</v>
      </c>
      <c r="E815">
        <v>0.20202000000000001</v>
      </c>
      <c r="F815" t="s">
        <v>438</v>
      </c>
      <c r="G815" s="2">
        <v>158</v>
      </c>
      <c r="H815" s="2">
        <v>159</v>
      </c>
      <c r="I815" s="1">
        <v>6302.3909999999996</v>
      </c>
      <c r="J815" s="1">
        <v>6302.393</v>
      </c>
    </row>
    <row r="816" spans="1:10" hidden="1" x14ac:dyDescent="0.25">
      <c r="A816" s="2" t="s">
        <v>1790</v>
      </c>
      <c r="B816" s="139" t="str">
        <f t="shared" si="12"/>
        <v>IMps_Bld5805</v>
      </c>
      <c r="C816" t="s">
        <v>63</v>
      </c>
      <c r="D816" s="1">
        <v>5805</v>
      </c>
      <c r="E816">
        <v>1.0101</v>
      </c>
      <c r="F816" t="s">
        <v>470</v>
      </c>
      <c r="G816" s="2">
        <v>158</v>
      </c>
      <c r="H816" s="2">
        <v>159</v>
      </c>
      <c r="I816" s="1">
        <v>6302.3909999999996</v>
      </c>
      <c r="J816" s="1">
        <v>6302.393</v>
      </c>
    </row>
    <row r="817" spans="1:10" hidden="1" x14ac:dyDescent="0.25">
      <c r="A817" s="2" t="s">
        <v>1790</v>
      </c>
      <c r="B817" s="139" t="str">
        <f t="shared" si="12"/>
        <v>IMps_Bld5211.2</v>
      </c>
      <c r="C817" t="s">
        <v>63</v>
      </c>
      <c r="D817" s="1">
        <v>5211.2</v>
      </c>
      <c r="E817">
        <v>1.0101</v>
      </c>
      <c r="F817" t="s">
        <v>368</v>
      </c>
      <c r="G817" s="2">
        <v>158</v>
      </c>
      <c r="H817" s="2">
        <v>159</v>
      </c>
      <c r="I817" s="1">
        <v>6302.3909999999996</v>
      </c>
      <c r="J817" s="1">
        <v>6302.393</v>
      </c>
    </row>
    <row r="818" spans="1:10" hidden="1" x14ac:dyDescent="0.25">
      <c r="A818" s="2" t="s">
        <v>1790</v>
      </c>
      <c r="B818" s="139" t="str">
        <f t="shared" si="12"/>
        <v>IMps_Bld5211.49</v>
      </c>
      <c r="C818" t="s">
        <v>63</v>
      </c>
      <c r="D818" s="1">
        <v>5211.49</v>
      </c>
      <c r="E818">
        <v>1.0101</v>
      </c>
      <c r="F818" t="s">
        <v>471</v>
      </c>
      <c r="G818" s="2">
        <v>158</v>
      </c>
      <c r="H818" s="2">
        <v>159</v>
      </c>
      <c r="I818" s="1">
        <v>6302.3909999999996</v>
      </c>
      <c r="J818" s="1">
        <v>6302.393</v>
      </c>
    </row>
    <row r="819" spans="1:10" hidden="1" x14ac:dyDescent="0.25">
      <c r="A819" s="2" t="s">
        <v>1790</v>
      </c>
      <c r="B819" s="139" t="str">
        <f t="shared" si="12"/>
        <v>IMps_Bld3402.499</v>
      </c>
      <c r="C819" t="s">
        <v>63</v>
      </c>
      <c r="D819" s="1">
        <v>3402.4989999999998</v>
      </c>
      <c r="E819">
        <v>0.04</v>
      </c>
      <c r="F819" t="s">
        <v>374</v>
      </c>
      <c r="G819" s="2">
        <v>158</v>
      </c>
      <c r="H819" s="2">
        <v>159</v>
      </c>
      <c r="I819" s="1">
        <v>6302.3909999999996</v>
      </c>
      <c r="J819" s="1">
        <v>6302.393</v>
      </c>
    </row>
    <row r="820" spans="1:10" hidden="1" x14ac:dyDescent="0.25">
      <c r="A820" s="2" t="s">
        <v>1790</v>
      </c>
      <c r="B820" s="139" t="str">
        <f t="shared" si="12"/>
        <v>IMps_Bld3906.909</v>
      </c>
      <c r="C820" t="s">
        <v>63</v>
      </c>
      <c r="D820" s="1">
        <v>3906.9090000000001</v>
      </c>
      <c r="E820">
        <v>0.04</v>
      </c>
      <c r="F820" t="s">
        <v>433</v>
      </c>
      <c r="G820" s="2">
        <v>158</v>
      </c>
      <c r="H820" s="2">
        <v>159</v>
      </c>
      <c r="I820" s="1">
        <v>6302.3909999999996</v>
      </c>
      <c r="J820" s="1">
        <v>6302.393</v>
      </c>
    </row>
    <row r="821" spans="1:10" hidden="1" x14ac:dyDescent="0.25">
      <c r="A821" s="2" t="s">
        <v>1790</v>
      </c>
      <c r="B821" s="139" t="str">
        <f t="shared" si="12"/>
        <v>IMps_Bld2701.19</v>
      </c>
      <c r="C821" t="s">
        <v>63</v>
      </c>
      <c r="D821" s="1">
        <v>2701.19</v>
      </c>
      <c r="E821">
        <v>1.1000000000000001</v>
      </c>
      <c r="F821" t="s">
        <v>437</v>
      </c>
      <c r="G821" s="2">
        <v>158</v>
      </c>
      <c r="H821" s="2">
        <v>159</v>
      </c>
      <c r="I821" s="1">
        <v>6302.3909999999996</v>
      </c>
      <c r="J821" s="1">
        <v>6302.393</v>
      </c>
    </row>
    <row r="822" spans="1:10" hidden="1" x14ac:dyDescent="0.25">
      <c r="A822" s="2" t="s">
        <v>1790</v>
      </c>
      <c r="B822" s="139" t="str">
        <f t="shared" si="12"/>
        <v>IMps_Bld3204.9</v>
      </c>
      <c r="C822" t="s">
        <v>63</v>
      </c>
      <c r="D822" s="1">
        <v>3204.9</v>
      </c>
      <c r="E822">
        <v>7.0000000000000007E-2</v>
      </c>
      <c r="F822" t="s">
        <v>434</v>
      </c>
      <c r="G822" s="2">
        <v>158</v>
      </c>
      <c r="H822" s="2">
        <v>159</v>
      </c>
      <c r="I822" s="1">
        <v>6302.3909999999996</v>
      </c>
      <c r="J822" s="1">
        <v>6302.393</v>
      </c>
    </row>
    <row r="823" spans="1:10" hidden="1" x14ac:dyDescent="0.25">
      <c r="A823" s="2" t="s">
        <v>1790</v>
      </c>
      <c r="B823" s="139" t="str">
        <f t="shared" si="12"/>
        <v>IMps_Bld9607.2</v>
      </c>
      <c r="C823" t="s">
        <v>63</v>
      </c>
      <c r="D823" s="1">
        <v>9607.2000000000007</v>
      </c>
      <c r="E823">
        <v>0.01</v>
      </c>
      <c r="F823" t="s">
        <v>436</v>
      </c>
      <c r="G823" s="2">
        <v>158</v>
      </c>
      <c r="H823" s="2">
        <v>159</v>
      </c>
      <c r="I823" s="1">
        <v>6302.3909999999996</v>
      </c>
      <c r="J823" s="1">
        <v>6302.393</v>
      </c>
    </row>
    <row r="824" spans="1:10" hidden="1" x14ac:dyDescent="0.25">
      <c r="A824" s="2" t="s">
        <v>1790</v>
      </c>
      <c r="B824" s="139" t="str">
        <f t="shared" si="12"/>
        <v>IOth_Ctn5201.009</v>
      </c>
      <c r="C824" t="s">
        <v>66</v>
      </c>
      <c r="D824" s="1">
        <v>5201.009</v>
      </c>
      <c r="E824">
        <v>1.0101</v>
      </c>
      <c r="F824" t="s">
        <v>388</v>
      </c>
      <c r="G824" s="2">
        <v>160</v>
      </c>
      <c r="I824" s="1">
        <v>9404.9</v>
      </c>
    </row>
    <row r="825" spans="1:10" hidden="1" x14ac:dyDescent="0.25">
      <c r="A825" s="2" t="s">
        <v>1790</v>
      </c>
      <c r="B825" s="139" t="str">
        <f t="shared" ref="B825:B888" si="13">A825&amp;C825&amp;D825</f>
        <v>IOth_Ctn5205.13</v>
      </c>
      <c r="C825" t="s">
        <v>66</v>
      </c>
      <c r="D825" s="1">
        <v>5205.13</v>
      </c>
      <c r="E825">
        <v>1.0101</v>
      </c>
      <c r="F825" t="s">
        <v>351</v>
      </c>
      <c r="G825" s="2">
        <v>160</v>
      </c>
      <c r="I825" s="1">
        <v>9404.9</v>
      </c>
    </row>
    <row r="826" spans="1:10" hidden="1" x14ac:dyDescent="0.25">
      <c r="A826" s="2" t="s">
        <v>1790</v>
      </c>
      <c r="B826" s="139" t="str">
        <f t="shared" si="13"/>
        <v>IOth_Ctn5205.24</v>
      </c>
      <c r="C826" t="s">
        <v>66</v>
      </c>
      <c r="D826" s="1">
        <v>5205.24</v>
      </c>
      <c r="E826">
        <v>1.0101</v>
      </c>
      <c r="F826" t="s">
        <v>351</v>
      </c>
      <c r="G826" s="2">
        <v>160</v>
      </c>
      <c r="I826" s="1">
        <v>9404.9</v>
      </c>
    </row>
    <row r="827" spans="1:10" hidden="1" x14ac:dyDescent="0.25">
      <c r="A827" s="2" t="s">
        <v>1790</v>
      </c>
      <c r="B827" s="139" t="str">
        <f t="shared" si="13"/>
        <v>IOth_Ctn2847</v>
      </c>
      <c r="C827" t="s">
        <v>66</v>
      </c>
      <c r="D827" s="1">
        <v>2847</v>
      </c>
      <c r="E827">
        <v>0.03</v>
      </c>
      <c r="F827" t="s">
        <v>354</v>
      </c>
      <c r="G827" s="2">
        <v>160</v>
      </c>
      <c r="I827" s="1">
        <v>9404.9</v>
      </c>
    </row>
    <row r="828" spans="1:10" hidden="1" x14ac:dyDescent="0.25">
      <c r="A828" s="2" t="s">
        <v>1790</v>
      </c>
      <c r="B828" s="139" t="str">
        <f t="shared" si="13"/>
        <v>IOth_Ctn1108.12</v>
      </c>
      <c r="C828" t="s">
        <v>66</v>
      </c>
      <c r="D828" s="1">
        <v>1108.1199999999999</v>
      </c>
      <c r="E828">
        <v>0.04</v>
      </c>
      <c r="F828" t="s">
        <v>402</v>
      </c>
      <c r="G828" s="2">
        <v>160</v>
      </c>
      <c r="I828" s="1">
        <v>9404.9</v>
      </c>
    </row>
    <row r="829" spans="1:10" hidden="1" x14ac:dyDescent="0.25">
      <c r="A829" s="2" t="s">
        <v>1790</v>
      </c>
      <c r="B829" s="139" t="str">
        <f t="shared" si="13"/>
        <v>IOth_Ctn2831.101</v>
      </c>
      <c r="C829" t="s">
        <v>66</v>
      </c>
      <c r="D829" s="1">
        <v>2831.1010000000001</v>
      </c>
      <c r="E829">
        <v>0.04</v>
      </c>
      <c r="F829" t="s">
        <v>403</v>
      </c>
      <c r="G829" s="2">
        <v>160</v>
      </c>
      <c r="I829" s="1">
        <v>9404.9</v>
      </c>
    </row>
    <row r="830" spans="1:10" hidden="1" x14ac:dyDescent="0.25">
      <c r="A830" s="2" t="s">
        <v>1790</v>
      </c>
      <c r="B830" s="139" t="str">
        <f t="shared" si="13"/>
        <v>IOth_Ctn3905.3</v>
      </c>
      <c r="C830" t="s">
        <v>66</v>
      </c>
      <c r="D830" s="1">
        <v>3905.3</v>
      </c>
      <c r="E830">
        <v>0.04</v>
      </c>
      <c r="F830" t="s">
        <v>356</v>
      </c>
      <c r="G830" s="2">
        <v>160</v>
      </c>
      <c r="I830" s="1">
        <v>9404.9</v>
      </c>
    </row>
    <row r="831" spans="1:10" hidden="1" x14ac:dyDescent="0.25">
      <c r="A831" s="2" t="s">
        <v>1790</v>
      </c>
      <c r="B831" s="139" t="str">
        <f t="shared" si="13"/>
        <v>IOth_Ctn3906.902</v>
      </c>
      <c r="C831" t="s">
        <v>66</v>
      </c>
      <c r="D831" s="1">
        <v>3906.902</v>
      </c>
      <c r="E831">
        <v>0.04</v>
      </c>
      <c r="F831" t="s">
        <v>404</v>
      </c>
      <c r="G831" s="2">
        <v>160</v>
      </c>
      <c r="I831" s="1">
        <v>9404.9</v>
      </c>
    </row>
    <row r="832" spans="1:10" hidden="1" x14ac:dyDescent="0.25">
      <c r="A832" s="2" t="s">
        <v>1790</v>
      </c>
      <c r="B832" s="139" t="str">
        <f t="shared" si="13"/>
        <v>IOth_Ctn3808.94</v>
      </c>
      <c r="C832" t="s">
        <v>66</v>
      </c>
      <c r="D832" s="1">
        <v>3808.94</v>
      </c>
      <c r="E832">
        <v>0.04</v>
      </c>
      <c r="F832" t="s">
        <v>405</v>
      </c>
      <c r="G832" s="2">
        <v>160</v>
      </c>
      <c r="I832" s="1">
        <v>9404.9</v>
      </c>
    </row>
    <row r="833" spans="1:9" hidden="1" x14ac:dyDescent="0.25">
      <c r="A833" s="2" t="s">
        <v>1790</v>
      </c>
      <c r="B833" s="139" t="str">
        <f t="shared" si="13"/>
        <v>IOth_Ctn3906.904</v>
      </c>
      <c r="C833" t="s">
        <v>66</v>
      </c>
      <c r="D833" s="1">
        <v>3906.904</v>
      </c>
      <c r="E833">
        <v>0.04</v>
      </c>
      <c r="F833" t="s">
        <v>406</v>
      </c>
      <c r="G833" s="2">
        <v>160</v>
      </c>
      <c r="I833" s="1">
        <v>9404.9</v>
      </c>
    </row>
    <row r="834" spans="1:9" hidden="1" x14ac:dyDescent="0.25">
      <c r="A834" s="2" t="s">
        <v>1790</v>
      </c>
      <c r="B834" s="139" t="str">
        <f t="shared" si="13"/>
        <v>IOth_Ctn2915.11</v>
      </c>
      <c r="C834" t="s">
        <v>66</v>
      </c>
      <c r="D834" s="1">
        <v>2915.11</v>
      </c>
      <c r="E834">
        <v>0.04</v>
      </c>
      <c r="F834" t="s">
        <v>407</v>
      </c>
      <c r="G834" s="2">
        <v>160</v>
      </c>
      <c r="I834" s="1">
        <v>9404.9</v>
      </c>
    </row>
    <row r="835" spans="1:9" hidden="1" x14ac:dyDescent="0.25">
      <c r="A835" s="2" t="s">
        <v>1790</v>
      </c>
      <c r="B835" s="139" t="str">
        <f t="shared" si="13"/>
        <v>IOth_Ctn3909.109</v>
      </c>
      <c r="C835" t="s">
        <v>66</v>
      </c>
      <c r="D835" s="1">
        <v>3909.1089999999999</v>
      </c>
      <c r="E835">
        <v>0.04</v>
      </c>
      <c r="F835" t="s">
        <v>408</v>
      </c>
      <c r="G835" s="2">
        <v>160</v>
      </c>
      <c r="I835" s="1">
        <v>9404.9</v>
      </c>
    </row>
    <row r="836" spans="1:9" hidden="1" x14ac:dyDescent="0.25">
      <c r="A836" s="2" t="s">
        <v>1790</v>
      </c>
      <c r="B836" s="139" t="str">
        <f t="shared" si="13"/>
        <v>IOth_Ctn3910</v>
      </c>
      <c r="C836" t="s">
        <v>66</v>
      </c>
      <c r="D836" s="1">
        <v>3910</v>
      </c>
      <c r="E836">
        <v>0.04</v>
      </c>
      <c r="F836" t="s">
        <v>409</v>
      </c>
      <c r="G836" s="2">
        <v>160</v>
      </c>
      <c r="I836" s="1">
        <v>9404.9</v>
      </c>
    </row>
    <row r="837" spans="1:9" hidden="1" x14ac:dyDescent="0.25">
      <c r="A837" s="2" t="s">
        <v>1790</v>
      </c>
      <c r="B837" s="139" t="str">
        <f t="shared" si="13"/>
        <v>IOth_Ctn3911.9</v>
      </c>
      <c r="C837" t="s">
        <v>66</v>
      </c>
      <c r="D837" s="1">
        <v>3911.9</v>
      </c>
      <c r="E837">
        <v>0.04</v>
      </c>
      <c r="F837" t="s">
        <v>410</v>
      </c>
      <c r="G837" s="2">
        <v>160</v>
      </c>
      <c r="I837" s="1">
        <v>9404.9</v>
      </c>
    </row>
    <row r="838" spans="1:9" hidden="1" x14ac:dyDescent="0.25">
      <c r="A838" s="2" t="s">
        <v>1790</v>
      </c>
      <c r="B838" s="139" t="str">
        <f t="shared" si="13"/>
        <v>IOth_Ctn3204.16</v>
      </c>
      <c r="C838" t="s">
        <v>66</v>
      </c>
      <c r="D838" s="1">
        <v>3204.16</v>
      </c>
      <c r="E838">
        <v>7.0000000000000007E-2</v>
      </c>
      <c r="F838" t="s">
        <v>411</v>
      </c>
      <c r="G838" s="2">
        <v>160</v>
      </c>
      <c r="I838" s="1">
        <v>9404.9</v>
      </c>
    </row>
    <row r="839" spans="1:9" hidden="1" x14ac:dyDescent="0.25">
      <c r="A839" s="2" t="s">
        <v>1790</v>
      </c>
      <c r="B839" s="139" t="str">
        <f t="shared" si="13"/>
        <v>IOth_Ctn3204.12</v>
      </c>
      <c r="C839" t="s">
        <v>66</v>
      </c>
      <c r="D839" s="1">
        <v>3204.12</v>
      </c>
      <c r="E839">
        <v>7.0000000000000007E-2</v>
      </c>
      <c r="F839" t="s">
        <v>412</v>
      </c>
      <c r="G839" s="2">
        <v>160</v>
      </c>
      <c r="I839" s="1">
        <v>9404.9</v>
      </c>
    </row>
    <row r="840" spans="1:9" hidden="1" x14ac:dyDescent="0.25">
      <c r="A840" s="2" t="s">
        <v>1790</v>
      </c>
      <c r="B840" s="139" t="str">
        <f t="shared" si="13"/>
        <v>IOth_Ctn3204.13</v>
      </c>
      <c r="C840" t="s">
        <v>66</v>
      </c>
      <c r="D840" s="1">
        <v>3204.13</v>
      </c>
      <c r="E840">
        <v>7.0000000000000007E-2</v>
      </c>
      <c r="F840" t="s">
        <v>412</v>
      </c>
      <c r="G840" s="2">
        <v>160</v>
      </c>
      <c r="I840" s="1">
        <v>9404.9</v>
      </c>
    </row>
    <row r="841" spans="1:9" hidden="1" x14ac:dyDescent="0.25">
      <c r="A841" s="2" t="s">
        <v>1790</v>
      </c>
      <c r="B841" s="139" t="str">
        <f t="shared" si="13"/>
        <v>IOth_Ctn3204.159</v>
      </c>
      <c r="C841" t="s">
        <v>66</v>
      </c>
      <c r="D841" s="1">
        <v>3204.1590000000001</v>
      </c>
      <c r="E841">
        <v>7.0000000000000007E-2</v>
      </c>
      <c r="F841" t="s">
        <v>413</v>
      </c>
      <c r="G841" s="2">
        <v>160</v>
      </c>
      <c r="I841" s="1">
        <v>9404.9</v>
      </c>
    </row>
    <row r="842" spans="1:9" hidden="1" x14ac:dyDescent="0.25">
      <c r="A842" s="2" t="s">
        <v>1790</v>
      </c>
      <c r="B842" s="139" t="str">
        <f t="shared" si="13"/>
        <v>IOth_Ctn3215.199</v>
      </c>
      <c r="C842" t="s">
        <v>66</v>
      </c>
      <c r="D842" s="1">
        <v>3215.1990000000001</v>
      </c>
      <c r="E842">
        <v>7.0000000000000007E-2</v>
      </c>
      <c r="F842" t="s">
        <v>414</v>
      </c>
      <c r="G842" s="2">
        <v>160</v>
      </c>
      <c r="I842" s="1">
        <v>9404.9</v>
      </c>
    </row>
    <row r="843" spans="1:9" hidden="1" x14ac:dyDescent="0.25">
      <c r="A843" s="2" t="s">
        <v>1790</v>
      </c>
      <c r="B843" s="139" t="str">
        <f t="shared" si="13"/>
        <v>IOth_Ctn3215.193</v>
      </c>
      <c r="C843" t="s">
        <v>66</v>
      </c>
      <c r="D843" s="1">
        <v>3215.1930000000002</v>
      </c>
      <c r="E843">
        <v>7.0000000000000007E-2</v>
      </c>
      <c r="F843" t="s">
        <v>414</v>
      </c>
      <c r="G843" s="2">
        <v>160</v>
      </c>
      <c r="I843" s="1">
        <v>9404.9</v>
      </c>
    </row>
    <row r="844" spans="1:9" hidden="1" x14ac:dyDescent="0.25">
      <c r="A844" s="2" t="s">
        <v>1790</v>
      </c>
      <c r="B844" s="139" t="str">
        <f t="shared" si="13"/>
        <v>IOth_Ctn3215.111</v>
      </c>
      <c r="C844" t="s">
        <v>66</v>
      </c>
      <c r="D844" s="1">
        <v>3215.1109999999999</v>
      </c>
      <c r="E844">
        <v>7.0000000000000007E-2</v>
      </c>
      <c r="F844" t="s">
        <v>414</v>
      </c>
      <c r="G844" s="2">
        <v>160</v>
      </c>
      <c r="I844" s="1">
        <v>9404.9</v>
      </c>
    </row>
    <row r="845" spans="1:9" hidden="1" x14ac:dyDescent="0.25">
      <c r="A845" s="2" t="s">
        <v>1790</v>
      </c>
      <c r="B845" s="139" t="str">
        <f t="shared" si="13"/>
        <v>IOth_Ctn5401.209</v>
      </c>
      <c r="C845" t="s">
        <v>66</v>
      </c>
      <c r="D845" s="1">
        <v>5401.2089999999998</v>
      </c>
      <c r="E845">
        <v>0.2</v>
      </c>
      <c r="F845" t="s">
        <v>415</v>
      </c>
      <c r="G845" s="2">
        <v>160</v>
      </c>
      <c r="I845" s="1">
        <v>9404.9</v>
      </c>
    </row>
    <row r="846" spans="1:9" hidden="1" x14ac:dyDescent="0.25">
      <c r="A846" s="2" t="s">
        <v>1790</v>
      </c>
      <c r="B846" s="139" t="str">
        <f t="shared" si="13"/>
        <v>IOth_Ctn3903.11</v>
      </c>
      <c r="C846" t="s">
        <v>66</v>
      </c>
      <c r="D846" s="1">
        <v>3903.11</v>
      </c>
      <c r="E846">
        <v>0.35</v>
      </c>
      <c r="F846" t="s">
        <v>472</v>
      </c>
      <c r="G846" s="2">
        <v>160</v>
      </c>
      <c r="I846" s="1">
        <v>9404.9</v>
      </c>
    </row>
    <row r="847" spans="1:9" hidden="1" x14ac:dyDescent="0.25">
      <c r="A847" s="2" t="s">
        <v>1790</v>
      </c>
      <c r="B847" s="139" t="str">
        <f t="shared" si="13"/>
        <v>IOth_Ctn2701.12</v>
      </c>
      <c r="C847" t="s">
        <v>66</v>
      </c>
      <c r="D847" s="1">
        <v>2701.12</v>
      </c>
      <c r="E847">
        <v>1.1000000000000001</v>
      </c>
      <c r="F847" t="s">
        <v>371</v>
      </c>
      <c r="G847" s="2">
        <v>160</v>
      </c>
      <c r="I847" s="1">
        <v>9404.9</v>
      </c>
    </row>
    <row r="848" spans="1:9" hidden="1" x14ac:dyDescent="0.25">
      <c r="A848" s="2" t="s">
        <v>1790</v>
      </c>
      <c r="B848" s="139" t="str">
        <f t="shared" si="13"/>
        <v>IOth_Ctn3809.911</v>
      </c>
      <c r="C848" t="s">
        <v>66</v>
      </c>
      <c r="D848" s="1">
        <v>3809.9110000000001</v>
      </c>
      <c r="E848">
        <v>0.04</v>
      </c>
      <c r="F848" t="s">
        <v>416</v>
      </c>
      <c r="G848" s="2">
        <v>161</v>
      </c>
      <c r="I848" s="1">
        <v>9404.9</v>
      </c>
    </row>
    <row r="849" spans="1:9" hidden="1" x14ac:dyDescent="0.25">
      <c r="A849" s="2" t="s">
        <v>1790</v>
      </c>
      <c r="B849" s="139" t="str">
        <f t="shared" si="13"/>
        <v>IOth_Ctn3906.903</v>
      </c>
      <c r="C849" t="s">
        <v>66</v>
      </c>
      <c r="D849" s="1">
        <v>3906.9029999999998</v>
      </c>
      <c r="E849">
        <v>0.04</v>
      </c>
      <c r="F849" t="s">
        <v>417</v>
      </c>
      <c r="G849" s="2">
        <v>161</v>
      </c>
      <c r="I849" s="1">
        <v>9404.9</v>
      </c>
    </row>
    <row r="850" spans="1:9" hidden="1" x14ac:dyDescent="0.25">
      <c r="A850" s="2" t="s">
        <v>1790</v>
      </c>
      <c r="B850" s="139" t="str">
        <f t="shared" si="13"/>
        <v>IOth_Ctn3909.5</v>
      </c>
      <c r="C850" t="s">
        <v>66</v>
      </c>
      <c r="D850" s="1">
        <v>3909.5</v>
      </c>
      <c r="E850">
        <v>0.04</v>
      </c>
      <c r="F850" t="s">
        <v>418</v>
      </c>
      <c r="G850" s="2">
        <v>161</v>
      </c>
      <c r="I850" s="1">
        <v>9404.9</v>
      </c>
    </row>
    <row r="851" spans="1:9" hidden="1" x14ac:dyDescent="0.25">
      <c r="A851" s="2" t="s">
        <v>1790</v>
      </c>
      <c r="B851" s="139" t="str">
        <f t="shared" si="13"/>
        <v>IOth_Ctn1108.11</v>
      </c>
      <c r="C851" t="s">
        <v>66</v>
      </c>
      <c r="D851" s="1">
        <v>1108.1099999999999</v>
      </c>
      <c r="E851">
        <v>0.04</v>
      </c>
      <c r="F851" t="s">
        <v>402</v>
      </c>
      <c r="G851" s="2">
        <v>161</v>
      </c>
      <c r="I851" s="1">
        <v>9404.9</v>
      </c>
    </row>
    <row r="852" spans="1:9" hidden="1" x14ac:dyDescent="0.25">
      <c r="A852" s="2" t="s">
        <v>1790</v>
      </c>
      <c r="B852" s="139" t="str">
        <f t="shared" si="13"/>
        <v>IOth_Ctn1108.19</v>
      </c>
      <c r="C852" t="s">
        <v>66</v>
      </c>
      <c r="D852" s="1">
        <v>1108.19</v>
      </c>
      <c r="E852">
        <v>0.04</v>
      </c>
      <c r="F852" t="s">
        <v>402</v>
      </c>
      <c r="G852" s="2">
        <v>161</v>
      </c>
      <c r="I852" s="1">
        <v>9404.9</v>
      </c>
    </row>
    <row r="853" spans="1:9" hidden="1" x14ac:dyDescent="0.25">
      <c r="A853" s="2" t="s">
        <v>1790</v>
      </c>
      <c r="B853" s="139" t="str">
        <f t="shared" si="13"/>
        <v>IOth_Ctn2832.101</v>
      </c>
      <c r="C853" t="s">
        <v>66</v>
      </c>
      <c r="D853" s="1">
        <v>2832.1010000000001</v>
      </c>
      <c r="E853">
        <v>0.04</v>
      </c>
      <c r="F853" t="s">
        <v>419</v>
      </c>
      <c r="G853" s="2">
        <v>161</v>
      </c>
      <c r="I853" s="1">
        <v>9404.9</v>
      </c>
    </row>
    <row r="854" spans="1:9" hidden="1" x14ac:dyDescent="0.25">
      <c r="A854" s="2" t="s">
        <v>1790</v>
      </c>
      <c r="B854" s="139" t="str">
        <f t="shared" si="13"/>
        <v>IOth_Ctn2832.109</v>
      </c>
      <c r="C854" t="s">
        <v>66</v>
      </c>
      <c r="D854" s="1">
        <v>2832.1089999999999</v>
      </c>
      <c r="E854">
        <v>0.04</v>
      </c>
      <c r="F854" t="s">
        <v>420</v>
      </c>
      <c r="G854" s="2">
        <v>161</v>
      </c>
      <c r="I854" s="1">
        <v>9404.9</v>
      </c>
    </row>
    <row r="855" spans="1:9" hidden="1" x14ac:dyDescent="0.25">
      <c r="A855" s="2" t="s">
        <v>1790</v>
      </c>
      <c r="B855" s="139" t="str">
        <f t="shared" si="13"/>
        <v>IOth_Ctn3402.31</v>
      </c>
      <c r="C855" t="s">
        <v>66</v>
      </c>
      <c r="D855" s="1">
        <v>3402.31</v>
      </c>
      <c r="E855">
        <v>0.04</v>
      </c>
      <c r="F855" t="s">
        <v>360</v>
      </c>
      <c r="G855" s="2">
        <v>161</v>
      </c>
      <c r="I855" s="1">
        <v>9404.9</v>
      </c>
    </row>
    <row r="856" spans="1:9" hidden="1" x14ac:dyDescent="0.25">
      <c r="A856" s="2" t="s">
        <v>1790</v>
      </c>
      <c r="B856" s="139" t="str">
        <f t="shared" si="13"/>
        <v>IOth_Ctn3402.39</v>
      </c>
      <c r="C856" t="s">
        <v>66</v>
      </c>
      <c r="D856" s="1">
        <v>3402.39</v>
      </c>
      <c r="E856">
        <v>0.04</v>
      </c>
      <c r="F856" t="s">
        <v>361</v>
      </c>
      <c r="G856" s="2">
        <v>161</v>
      </c>
      <c r="I856" s="1">
        <v>9404.9</v>
      </c>
    </row>
    <row r="857" spans="1:9" hidden="1" x14ac:dyDescent="0.25">
      <c r="A857" s="2" t="s">
        <v>1790</v>
      </c>
      <c r="B857" s="139" t="str">
        <f t="shared" si="13"/>
        <v>IOth_Ctn3402.42</v>
      </c>
      <c r="C857" t="s">
        <v>66</v>
      </c>
      <c r="D857" s="1">
        <v>3402.42</v>
      </c>
      <c r="E857">
        <v>0.04</v>
      </c>
      <c r="F857" t="s">
        <v>421</v>
      </c>
      <c r="G857" s="2">
        <v>161</v>
      </c>
      <c r="I857" s="1">
        <v>9404.9</v>
      </c>
    </row>
    <row r="858" spans="1:9" hidden="1" x14ac:dyDescent="0.25">
      <c r="A858" s="2" t="s">
        <v>1790</v>
      </c>
      <c r="B858" s="139" t="str">
        <f t="shared" si="13"/>
        <v>IOth_Ctn3403.999</v>
      </c>
      <c r="C858" t="s">
        <v>66</v>
      </c>
      <c r="D858" s="1">
        <v>3403.9989999999998</v>
      </c>
      <c r="E858">
        <v>0.04</v>
      </c>
      <c r="F858" t="s">
        <v>422</v>
      </c>
      <c r="G858" s="2">
        <v>161</v>
      </c>
      <c r="I858" s="1">
        <v>9404.9</v>
      </c>
    </row>
    <row r="859" spans="1:9" hidden="1" x14ac:dyDescent="0.25">
      <c r="A859" s="2" t="s">
        <v>1790</v>
      </c>
      <c r="B859" s="139" t="str">
        <f t="shared" si="13"/>
        <v>IOth_Ctn3204.2</v>
      </c>
      <c r="C859" t="s">
        <v>66</v>
      </c>
      <c r="D859" s="1">
        <v>3204.2</v>
      </c>
      <c r="E859">
        <v>7.0000000000000007E-2</v>
      </c>
      <c r="F859" t="s">
        <v>423</v>
      </c>
      <c r="G859" s="2">
        <v>161</v>
      </c>
      <c r="I859" s="1">
        <v>9404.9</v>
      </c>
    </row>
    <row r="860" spans="1:9" hidden="1" x14ac:dyDescent="0.25">
      <c r="A860" s="2" t="s">
        <v>1790</v>
      </c>
      <c r="B860" s="139" t="str">
        <f t="shared" si="13"/>
        <v>IOth_Ctn3204.112</v>
      </c>
      <c r="C860" t="s">
        <v>66</v>
      </c>
      <c r="D860" s="1">
        <v>3204.1120000000001</v>
      </c>
      <c r="E860">
        <v>7.0000000000000007E-2</v>
      </c>
      <c r="F860" t="s">
        <v>365</v>
      </c>
      <c r="G860" s="2">
        <v>161</v>
      </c>
      <c r="I860" s="1">
        <v>9404.9</v>
      </c>
    </row>
    <row r="861" spans="1:9" hidden="1" x14ac:dyDescent="0.25">
      <c r="A861" s="2" t="s">
        <v>1790</v>
      </c>
      <c r="B861" s="139" t="str">
        <f t="shared" si="13"/>
        <v>IOth_Ctn3204.111</v>
      </c>
      <c r="C861" t="s">
        <v>66</v>
      </c>
      <c r="D861" s="1">
        <v>3204.1109999999999</v>
      </c>
      <c r="E861">
        <v>7.0000000000000007E-2</v>
      </c>
      <c r="F861" t="s">
        <v>365</v>
      </c>
      <c r="G861" s="2">
        <v>161</v>
      </c>
      <c r="I861" s="1">
        <v>9404.9</v>
      </c>
    </row>
    <row r="862" spans="1:9" hidden="1" x14ac:dyDescent="0.25">
      <c r="A862" s="2" t="s">
        <v>1790</v>
      </c>
      <c r="B862" s="139" t="str">
        <f t="shared" si="13"/>
        <v>IOth_Ctn3204.119</v>
      </c>
      <c r="C862" t="s">
        <v>66</v>
      </c>
      <c r="D862" s="1">
        <v>3204.1190000000001</v>
      </c>
      <c r="E862">
        <v>7.0000000000000007E-2</v>
      </c>
      <c r="F862" t="s">
        <v>365</v>
      </c>
      <c r="G862" s="2">
        <v>161</v>
      </c>
      <c r="I862" s="1">
        <v>9404.9</v>
      </c>
    </row>
    <row r="863" spans="1:9" hidden="1" x14ac:dyDescent="0.25">
      <c r="A863" s="2" t="s">
        <v>1790</v>
      </c>
      <c r="B863" s="139" t="str">
        <f t="shared" si="13"/>
        <v>IOth_Ctn3402.9</v>
      </c>
      <c r="C863" t="s">
        <v>66</v>
      </c>
      <c r="D863" s="1">
        <v>3402.9</v>
      </c>
      <c r="E863">
        <v>7.0000000000000007E-2</v>
      </c>
      <c r="F863" t="s">
        <v>424</v>
      </c>
      <c r="G863" s="2">
        <v>161</v>
      </c>
      <c r="I863" s="1">
        <v>9404.9</v>
      </c>
    </row>
    <row r="864" spans="1:9" hidden="1" x14ac:dyDescent="0.25">
      <c r="A864" s="2" t="s">
        <v>1790</v>
      </c>
      <c r="B864" s="139" t="str">
        <f t="shared" si="13"/>
        <v>IOth_Ctn3215.112</v>
      </c>
      <c r="C864" t="s">
        <v>66</v>
      </c>
      <c r="D864" s="1">
        <v>3215.1120000000001</v>
      </c>
      <c r="E864">
        <v>7.0000000000000007E-2</v>
      </c>
      <c r="F864" t="s">
        <v>414</v>
      </c>
      <c r="G864" s="2">
        <v>161</v>
      </c>
      <c r="I864" s="1">
        <v>9404.9</v>
      </c>
    </row>
    <row r="865" spans="1:9" hidden="1" x14ac:dyDescent="0.25">
      <c r="A865" s="2" t="s">
        <v>1790</v>
      </c>
      <c r="B865" s="139" t="str">
        <f t="shared" si="13"/>
        <v>IOth_Ctn3215.113</v>
      </c>
      <c r="C865" t="s">
        <v>66</v>
      </c>
      <c r="D865" s="1">
        <v>3215.1129999999998</v>
      </c>
      <c r="E865">
        <v>7.0000000000000007E-2</v>
      </c>
      <c r="F865" t="s">
        <v>414</v>
      </c>
      <c r="G865" s="2">
        <v>161</v>
      </c>
      <c r="I865" s="1">
        <v>9404.9</v>
      </c>
    </row>
    <row r="866" spans="1:9" hidden="1" x14ac:dyDescent="0.25">
      <c r="A866" s="2" t="s">
        <v>1790</v>
      </c>
      <c r="B866" s="139" t="str">
        <f t="shared" si="13"/>
        <v>IOth_Ctn3903.11</v>
      </c>
      <c r="C866" t="s">
        <v>66</v>
      </c>
      <c r="D866" s="1">
        <v>3903.11</v>
      </c>
      <c r="E866">
        <v>0.35</v>
      </c>
      <c r="F866" t="s">
        <v>472</v>
      </c>
      <c r="G866" s="2">
        <v>161</v>
      </c>
      <c r="I866" s="1">
        <v>9404.9</v>
      </c>
    </row>
    <row r="867" spans="1:9" hidden="1" x14ac:dyDescent="0.25">
      <c r="A867" s="2" t="s">
        <v>1790</v>
      </c>
      <c r="B867" s="139" t="str">
        <f t="shared" si="13"/>
        <v>IOth_Ctn3707.1</v>
      </c>
      <c r="C867" t="s">
        <v>66</v>
      </c>
      <c r="D867" s="1">
        <v>3707.1</v>
      </c>
      <c r="E867">
        <v>0.04</v>
      </c>
      <c r="F867" t="s">
        <v>359</v>
      </c>
      <c r="G867" s="2">
        <v>162</v>
      </c>
      <c r="I867" s="1">
        <v>9404.9</v>
      </c>
    </row>
    <row r="868" spans="1:9" hidden="1" x14ac:dyDescent="0.25">
      <c r="A868" s="2" t="s">
        <v>1790</v>
      </c>
      <c r="B868" s="139" t="str">
        <f t="shared" si="13"/>
        <v>IOth_Ctn1108.13</v>
      </c>
      <c r="C868" t="s">
        <v>66</v>
      </c>
      <c r="D868" s="1">
        <v>1108.1300000000001</v>
      </c>
      <c r="E868">
        <v>0.04</v>
      </c>
      <c r="F868" t="s">
        <v>402</v>
      </c>
      <c r="G868" s="2">
        <v>162</v>
      </c>
      <c r="I868" s="1">
        <v>9404.9</v>
      </c>
    </row>
    <row r="869" spans="1:9" hidden="1" x14ac:dyDescent="0.25">
      <c r="A869" s="2" t="s">
        <v>1790</v>
      </c>
      <c r="B869" s="139" t="str">
        <f t="shared" si="13"/>
        <v>IOth_Ctn3404.909</v>
      </c>
      <c r="C869" t="s">
        <v>66</v>
      </c>
      <c r="D869" s="1">
        <v>3404.9090000000001</v>
      </c>
      <c r="E869">
        <v>0.04</v>
      </c>
      <c r="F869" t="s">
        <v>427</v>
      </c>
      <c r="G869" s="2">
        <v>162</v>
      </c>
      <c r="I869" s="1">
        <v>9404.9</v>
      </c>
    </row>
    <row r="870" spans="1:9" hidden="1" x14ac:dyDescent="0.25">
      <c r="A870" s="2" t="s">
        <v>1790</v>
      </c>
      <c r="B870" s="139" t="str">
        <f t="shared" si="13"/>
        <v>IOth_Ctn3505.109</v>
      </c>
      <c r="C870" t="s">
        <v>66</v>
      </c>
      <c r="D870" s="1">
        <v>3505.1089999999999</v>
      </c>
      <c r="E870">
        <v>0.04</v>
      </c>
      <c r="F870" t="s">
        <v>428</v>
      </c>
      <c r="G870" s="2">
        <v>162</v>
      </c>
      <c r="I870" s="1">
        <v>9404.9</v>
      </c>
    </row>
    <row r="871" spans="1:9" hidden="1" x14ac:dyDescent="0.25">
      <c r="A871" s="2" t="s">
        <v>1790</v>
      </c>
      <c r="B871" s="139" t="str">
        <f t="shared" si="13"/>
        <v>IOth_Ctn3506.919</v>
      </c>
      <c r="C871" t="s">
        <v>66</v>
      </c>
      <c r="D871" s="1">
        <v>3506.9189999999999</v>
      </c>
      <c r="E871">
        <v>0.04</v>
      </c>
      <c r="F871" t="s">
        <v>429</v>
      </c>
      <c r="G871" s="2">
        <v>162</v>
      </c>
      <c r="I871" s="1">
        <v>9404.9</v>
      </c>
    </row>
    <row r="872" spans="1:9" hidden="1" x14ac:dyDescent="0.25">
      <c r="A872" s="2" t="s">
        <v>1790</v>
      </c>
      <c r="B872" s="139" t="str">
        <f t="shared" si="13"/>
        <v>IOth_Ctn3507.9</v>
      </c>
      <c r="C872" t="s">
        <v>66</v>
      </c>
      <c r="D872" s="1">
        <v>3507.9</v>
      </c>
      <c r="E872">
        <v>0.04</v>
      </c>
      <c r="F872" t="s">
        <v>430</v>
      </c>
      <c r="G872" s="2">
        <v>162</v>
      </c>
      <c r="I872" s="1">
        <v>9404.9</v>
      </c>
    </row>
    <row r="873" spans="1:9" hidden="1" x14ac:dyDescent="0.25">
      <c r="A873" s="2" t="s">
        <v>1790</v>
      </c>
      <c r="B873" s="139" t="str">
        <f t="shared" si="13"/>
        <v>IOth_Ctn3402.419</v>
      </c>
      <c r="C873" t="s">
        <v>66</v>
      </c>
      <c r="D873" s="1">
        <v>3402.4189999999999</v>
      </c>
      <c r="E873">
        <v>0.04</v>
      </c>
      <c r="F873" t="s">
        <v>431</v>
      </c>
      <c r="G873" s="2">
        <v>162</v>
      </c>
      <c r="I873" s="1">
        <v>9404.9</v>
      </c>
    </row>
    <row r="874" spans="1:9" hidden="1" x14ac:dyDescent="0.25">
      <c r="A874" s="2" t="s">
        <v>1790</v>
      </c>
      <c r="B874" s="139" t="str">
        <f t="shared" si="13"/>
        <v>IOth_Ctn3809.919</v>
      </c>
      <c r="C874" t="s">
        <v>66</v>
      </c>
      <c r="D874" s="1">
        <v>3809.9189999999999</v>
      </c>
      <c r="E874">
        <v>0.04</v>
      </c>
      <c r="F874" t="s">
        <v>432</v>
      </c>
      <c r="G874" s="2">
        <v>162</v>
      </c>
      <c r="I874" s="1">
        <v>9404.9</v>
      </c>
    </row>
    <row r="875" spans="1:9" hidden="1" x14ac:dyDescent="0.25">
      <c r="A875" s="2" t="s">
        <v>1790</v>
      </c>
      <c r="B875" s="139" t="str">
        <f t="shared" si="13"/>
        <v>IOth_Ctn3402.499</v>
      </c>
      <c r="C875" t="s">
        <v>66</v>
      </c>
      <c r="D875" s="1">
        <v>3402.4989999999998</v>
      </c>
      <c r="E875">
        <v>0.04</v>
      </c>
      <c r="F875" t="s">
        <v>374</v>
      </c>
      <c r="G875" s="2">
        <v>162</v>
      </c>
      <c r="I875" s="1">
        <v>9404.9</v>
      </c>
    </row>
    <row r="876" spans="1:9" hidden="1" x14ac:dyDescent="0.25">
      <c r="A876" s="2" t="s">
        <v>1790</v>
      </c>
      <c r="B876" s="139" t="str">
        <f t="shared" si="13"/>
        <v>IOth_Ctn3906.909</v>
      </c>
      <c r="C876" t="s">
        <v>66</v>
      </c>
      <c r="D876" s="1">
        <v>3906.9090000000001</v>
      </c>
      <c r="E876">
        <v>0.04</v>
      </c>
      <c r="F876" t="s">
        <v>433</v>
      </c>
      <c r="G876" s="2">
        <v>162</v>
      </c>
      <c r="I876" s="1">
        <v>9404.9</v>
      </c>
    </row>
    <row r="877" spans="1:9" hidden="1" x14ac:dyDescent="0.25">
      <c r="A877" s="2" t="s">
        <v>1790</v>
      </c>
      <c r="B877" s="139" t="str">
        <f t="shared" si="13"/>
        <v>IOth_Ctn3204.151</v>
      </c>
      <c r="C877" t="s">
        <v>66</v>
      </c>
      <c r="D877" s="1">
        <v>3204.1509999999998</v>
      </c>
      <c r="E877">
        <v>7.0000000000000007E-2</v>
      </c>
      <c r="F877" t="s">
        <v>365</v>
      </c>
      <c r="G877" s="2">
        <v>162</v>
      </c>
      <c r="I877" s="1">
        <v>9404.9</v>
      </c>
    </row>
    <row r="878" spans="1:9" hidden="1" x14ac:dyDescent="0.25">
      <c r="A878" s="2" t="s">
        <v>1790</v>
      </c>
      <c r="B878" s="139" t="str">
        <f t="shared" si="13"/>
        <v>IOth_Ctn3204.14</v>
      </c>
      <c r="C878" t="s">
        <v>66</v>
      </c>
      <c r="D878" s="1">
        <v>3204.14</v>
      </c>
      <c r="E878">
        <v>7.0000000000000007E-2</v>
      </c>
      <c r="F878" t="s">
        <v>365</v>
      </c>
      <c r="G878" s="2">
        <v>162</v>
      </c>
      <c r="I878" s="1">
        <v>9404.9</v>
      </c>
    </row>
    <row r="879" spans="1:9" hidden="1" x14ac:dyDescent="0.25">
      <c r="A879" s="2" t="s">
        <v>1790</v>
      </c>
      <c r="B879" s="139" t="str">
        <f t="shared" si="13"/>
        <v>IOth_Ctn3204.9</v>
      </c>
      <c r="C879" t="s">
        <v>66</v>
      </c>
      <c r="D879" s="1">
        <v>3204.9</v>
      </c>
      <c r="E879">
        <v>7.0000000000000007E-2</v>
      </c>
      <c r="F879" t="s">
        <v>434</v>
      </c>
      <c r="G879" s="2">
        <v>162</v>
      </c>
      <c r="I879" s="1">
        <v>9404.9</v>
      </c>
    </row>
    <row r="880" spans="1:9" hidden="1" x14ac:dyDescent="0.25">
      <c r="A880" s="2" t="s">
        <v>1790</v>
      </c>
      <c r="B880" s="139" t="str">
        <f t="shared" si="13"/>
        <v>IOth_Ctn3215.119</v>
      </c>
      <c r="C880" t="s">
        <v>66</v>
      </c>
      <c r="D880" s="1">
        <v>3215.1190000000001</v>
      </c>
      <c r="E880">
        <v>7.0000000000000007E-2</v>
      </c>
      <c r="F880" t="s">
        <v>414</v>
      </c>
      <c r="G880" s="2">
        <v>162</v>
      </c>
      <c r="I880" s="1">
        <v>9404.9</v>
      </c>
    </row>
    <row r="881" spans="1:9" hidden="1" x14ac:dyDescent="0.25">
      <c r="A881" s="2" t="s">
        <v>1790</v>
      </c>
      <c r="B881" s="139" t="str">
        <f t="shared" si="13"/>
        <v>IOth_Ctn3215.191</v>
      </c>
      <c r="C881" t="s">
        <v>66</v>
      </c>
      <c r="D881" s="1">
        <v>3215.1909999999998</v>
      </c>
      <c r="E881">
        <v>7.0000000000000007E-2</v>
      </c>
      <c r="F881" t="s">
        <v>414</v>
      </c>
      <c r="G881" s="2">
        <v>162</v>
      </c>
      <c r="I881" s="1">
        <v>9404.9</v>
      </c>
    </row>
    <row r="882" spans="1:9" hidden="1" x14ac:dyDescent="0.25">
      <c r="A882" s="2" t="s">
        <v>1790</v>
      </c>
      <c r="B882" s="139" t="str">
        <f t="shared" si="13"/>
        <v>IOth_Ctn3215.192</v>
      </c>
      <c r="C882" t="s">
        <v>66</v>
      </c>
      <c r="D882" s="1">
        <v>3215.192</v>
      </c>
      <c r="E882">
        <v>7.0000000000000007E-2</v>
      </c>
      <c r="F882" t="s">
        <v>414</v>
      </c>
      <c r="G882" s="2">
        <v>162</v>
      </c>
      <c r="I882" s="1">
        <v>9404.9</v>
      </c>
    </row>
    <row r="883" spans="1:9" hidden="1" x14ac:dyDescent="0.25">
      <c r="A883" s="2" t="s">
        <v>1790</v>
      </c>
      <c r="B883" s="139" t="str">
        <f t="shared" si="13"/>
        <v>IOth_Ctn3903.11</v>
      </c>
      <c r="C883" t="s">
        <v>66</v>
      </c>
      <c r="D883" s="1">
        <v>3903.11</v>
      </c>
      <c r="E883">
        <v>0.35</v>
      </c>
      <c r="F883" t="s">
        <v>472</v>
      </c>
      <c r="G883" s="2">
        <v>162</v>
      </c>
      <c r="I883" s="1">
        <v>9404.9</v>
      </c>
    </row>
    <row r="884" spans="1:9" hidden="1" x14ac:dyDescent="0.25">
      <c r="A884" s="2" t="s">
        <v>1790</v>
      </c>
      <c r="B884" s="139" t="str">
        <f t="shared" si="13"/>
        <v>IOth_Ctn2701.19</v>
      </c>
      <c r="C884" t="s">
        <v>66</v>
      </c>
      <c r="D884" s="1">
        <v>2701.19</v>
      </c>
      <c r="E884">
        <v>1.1000000000000001</v>
      </c>
      <c r="F884" t="s">
        <v>437</v>
      </c>
      <c r="G884" s="2">
        <v>162</v>
      </c>
      <c r="I884" s="1">
        <v>9404.9</v>
      </c>
    </row>
    <row r="885" spans="1:9" hidden="1" x14ac:dyDescent="0.25">
      <c r="A885" s="2" t="s">
        <v>1790</v>
      </c>
      <c r="B885" s="139" t="str">
        <f t="shared" si="13"/>
        <v>IOth_Bld2847</v>
      </c>
      <c r="C885" t="s">
        <v>68</v>
      </c>
      <c r="D885" s="1">
        <v>2847</v>
      </c>
      <c r="E885">
        <v>0.03</v>
      </c>
      <c r="F885" t="s">
        <v>354</v>
      </c>
      <c r="G885" s="2">
        <v>160</v>
      </c>
      <c r="I885" s="1">
        <v>9404.9</v>
      </c>
    </row>
    <row r="886" spans="1:9" hidden="1" x14ac:dyDescent="0.25">
      <c r="A886" s="2" t="s">
        <v>1790</v>
      </c>
      <c r="B886" s="139" t="str">
        <f t="shared" si="13"/>
        <v>IOth_Bld1108.12</v>
      </c>
      <c r="C886" t="s">
        <v>68</v>
      </c>
      <c r="D886" s="1">
        <v>1108.1199999999999</v>
      </c>
      <c r="E886">
        <v>0.04</v>
      </c>
      <c r="F886" t="s">
        <v>402</v>
      </c>
      <c r="G886" s="2">
        <v>160</v>
      </c>
      <c r="I886" s="1">
        <v>9404.9</v>
      </c>
    </row>
    <row r="887" spans="1:9" hidden="1" x14ac:dyDescent="0.25">
      <c r="A887" s="2" t="s">
        <v>1790</v>
      </c>
      <c r="B887" s="139" t="str">
        <f t="shared" si="13"/>
        <v>IOth_Bld2831.101</v>
      </c>
      <c r="C887" t="s">
        <v>68</v>
      </c>
      <c r="D887" s="1">
        <v>2831.1010000000001</v>
      </c>
      <c r="E887">
        <v>0.04</v>
      </c>
      <c r="F887" t="s">
        <v>403</v>
      </c>
      <c r="G887" s="2">
        <v>160</v>
      </c>
      <c r="I887" s="1">
        <v>9404.9</v>
      </c>
    </row>
    <row r="888" spans="1:9" hidden="1" x14ac:dyDescent="0.25">
      <c r="A888" s="2" t="s">
        <v>1790</v>
      </c>
      <c r="B888" s="139" t="str">
        <f t="shared" si="13"/>
        <v>IOth_Bld3905.3</v>
      </c>
      <c r="C888" t="s">
        <v>68</v>
      </c>
      <c r="D888" s="1">
        <v>3905.3</v>
      </c>
      <c r="E888">
        <v>0.04</v>
      </c>
      <c r="F888" t="s">
        <v>356</v>
      </c>
      <c r="G888" s="2">
        <v>160</v>
      </c>
      <c r="I888" s="1">
        <v>9404.9</v>
      </c>
    </row>
    <row r="889" spans="1:9" hidden="1" x14ac:dyDescent="0.25">
      <c r="A889" s="2" t="s">
        <v>1790</v>
      </c>
      <c r="B889" s="139" t="str">
        <f t="shared" ref="B889:B952" si="14">A889&amp;C889&amp;D889</f>
        <v>IOth_Bld3906.902</v>
      </c>
      <c r="C889" t="s">
        <v>68</v>
      </c>
      <c r="D889" s="1">
        <v>3906.902</v>
      </c>
      <c r="E889">
        <v>0.04</v>
      </c>
      <c r="F889" t="s">
        <v>404</v>
      </c>
      <c r="G889" s="2">
        <v>160</v>
      </c>
      <c r="I889" s="1">
        <v>9404.9</v>
      </c>
    </row>
    <row r="890" spans="1:9" hidden="1" x14ac:dyDescent="0.25">
      <c r="A890" s="2" t="s">
        <v>1790</v>
      </c>
      <c r="B890" s="139" t="str">
        <f t="shared" si="14"/>
        <v>IOth_Bld3808.94</v>
      </c>
      <c r="C890" t="s">
        <v>68</v>
      </c>
      <c r="D890" s="1">
        <v>3808.94</v>
      </c>
      <c r="E890">
        <v>0.04</v>
      </c>
      <c r="F890" t="s">
        <v>405</v>
      </c>
      <c r="G890" s="2">
        <v>160</v>
      </c>
      <c r="I890" s="1">
        <v>9404.9</v>
      </c>
    </row>
    <row r="891" spans="1:9" hidden="1" x14ac:dyDescent="0.25">
      <c r="A891" s="2" t="s">
        <v>1790</v>
      </c>
      <c r="B891" s="139" t="str">
        <f t="shared" si="14"/>
        <v>IOth_Bld3906.904</v>
      </c>
      <c r="C891" t="s">
        <v>68</v>
      </c>
      <c r="D891" s="1">
        <v>3906.904</v>
      </c>
      <c r="E891">
        <v>0.04</v>
      </c>
      <c r="F891" t="s">
        <v>406</v>
      </c>
      <c r="G891" s="2">
        <v>160</v>
      </c>
      <c r="I891" s="1">
        <v>9404.9</v>
      </c>
    </row>
    <row r="892" spans="1:9" hidden="1" x14ac:dyDescent="0.25">
      <c r="A892" s="2" t="s">
        <v>1790</v>
      </c>
      <c r="B892" s="139" t="str">
        <f t="shared" si="14"/>
        <v>IOth_Bld2915.11</v>
      </c>
      <c r="C892" t="s">
        <v>68</v>
      </c>
      <c r="D892" s="1">
        <v>2915.11</v>
      </c>
      <c r="E892">
        <v>0.04</v>
      </c>
      <c r="F892" t="s">
        <v>407</v>
      </c>
      <c r="G892" s="2">
        <v>160</v>
      </c>
      <c r="I892" s="1">
        <v>9404.9</v>
      </c>
    </row>
    <row r="893" spans="1:9" hidden="1" x14ac:dyDescent="0.25">
      <c r="A893" s="2" t="s">
        <v>1790</v>
      </c>
      <c r="B893" s="139" t="str">
        <f t="shared" si="14"/>
        <v>IOth_Bld3909.109</v>
      </c>
      <c r="C893" t="s">
        <v>68</v>
      </c>
      <c r="D893" s="1">
        <v>3909.1089999999999</v>
      </c>
      <c r="E893">
        <v>0.04</v>
      </c>
      <c r="F893" t="s">
        <v>408</v>
      </c>
      <c r="G893" s="2">
        <v>160</v>
      </c>
      <c r="I893" s="1">
        <v>9404.9</v>
      </c>
    </row>
    <row r="894" spans="1:9" hidden="1" x14ac:dyDescent="0.25">
      <c r="A894" s="2" t="s">
        <v>1790</v>
      </c>
      <c r="B894" s="139" t="str">
        <f t="shared" si="14"/>
        <v>IOth_Bld3910</v>
      </c>
      <c r="C894" t="s">
        <v>68</v>
      </c>
      <c r="D894" s="1">
        <v>3910</v>
      </c>
      <c r="E894">
        <v>0.04</v>
      </c>
      <c r="F894" t="s">
        <v>409</v>
      </c>
      <c r="G894" s="2">
        <v>160</v>
      </c>
      <c r="I894" s="1">
        <v>9404.9</v>
      </c>
    </row>
    <row r="895" spans="1:9" hidden="1" x14ac:dyDescent="0.25">
      <c r="A895" s="2" t="s">
        <v>1790</v>
      </c>
      <c r="B895" s="139" t="str">
        <f t="shared" si="14"/>
        <v>IOth_Bld3911.9</v>
      </c>
      <c r="C895" t="s">
        <v>68</v>
      </c>
      <c r="D895" s="1">
        <v>3911.9</v>
      </c>
      <c r="E895">
        <v>0.04</v>
      </c>
      <c r="F895" t="s">
        <v>410</v>
      </c>
      <c r="G895" s="2">
        <v>160</v>
      </c>
      <c r="I895" s="1">
        <v>9404.9</v>
      </c>
    </row>
    <row r="896" spans="1:9" hidden="1" x14ac:dyDescent="0.25">
      <c r="A896" s="2" t="s">
        <v>1790</v>
      </c>
      <c r="B896" s="139" t="str">
        <f t="shared" si="14"/>
        <v>IOth_Bld3204.16</v>
      </c>
      <c r="C896" t="s">
        <v>68</v>
      </c>
      <c r="D896" s="1">
        <v>3204.16</v>
      </c>
      <c r="E896">
        <v>7.0000000000000007E-2</v>
      </c>
      <c r="F896" t="s">
        <v>411</v>
      </c>
      <c r="G896" s="2">
        <v>160</v>
      </c>
      <c r="I896" s="1">
        <v>9404.9</v>
      </c>
    </row>
    <row r="897" spans="1:9" hidden="1" x14ac:dyDescent="0.25">
      <c r="A897" s="2" t="s">
        <v>1790</v>
      </c>
      <c r="B897" s="139" t="str">
        <f t="shared" si="14"/>
        <v>IOth_Bld3204.12</v>
      </c>
      <c r="C897" t="s">
        <v>68</v>
      </c>
      <c r="D897" s="1">
        <v>3204.12</v>
      </c>
      <c r="E897">
        <v>7.0000000000000007E-2</v>
      </c>
      <c r="F897" t="s">
        <v>412</v>
      </c>
      <c r="G897" s="2">
        <v>160</v>
      </c>
      <c r="I897" s="1">
        <v>9404.9</v>
      </c>
    </row>
    <row r="898" spans="1:9" hidden="1" x14ac:dyDescent="0.25">
      <c r="A898" s="2" t="s">
        <v>1790</v>
      </c>
      <c r="B898" s="139" t="str">
        <f t="shared" si="14"/>
        <v>IOth_Bld3204.13</v>
      </c>
      <c r="C898" t="s">
        <v>68</v>
      </c>
      <c r="D898" s="1">
        <v>3204.13</v>
      </c>
      <c r="E898">
        <v>7.0000000000000007E-2</v>
      </c>
      <c r="F898" t="s">
        <v>412</v>
      </c>
      <c r="G898" s="2">
        <v>160</v>
      </c>
      <c r="I898" s="1">
        <v>9404.9</v>
      </c>
    </row>
    <row r="899" spans="1:9" hidden="1" x14ac:dyDescent="0.25">
      <c r="A899" s="2" t="s">
        <v>1790</v>
      </c>
      <c r="B899" s="139" t="str">
        <f t="shared" si="14"/>
        <v>IOth_Bld3204.159</v>
      </c>
      <c r="C899" t="s">
        <v>68</v>
      </c>
      <c r="D899" s="1">
        <v>3204.1590000000001</v>
      </c>
      <c r="E899">
        <v>7.0000000000000007E-2</v>
      </c>
      <c r="F899" t="s">
        <v>413</v>
      </c>
      <c r="G899" s="2">
        <v>160</v>
      </c>
      <c r="I899" s="1">
        <v>9404.9</v>
      </c>
    </row>
    <row r="900" spans="1:9" hidden="1" x14ac:dyDescent="0.25">
      <c r="A900" s="2" t="s">
        <v>1790</v>
      </c>
      <c r="B900" s="139" t="str">
        <f t="shared" si="14"/>
        <v>IOth_Bld3215.199</v>
      </c>
      <c r="C900" t="s">
        <v>68</v>
      </c>
      <c r="D900" s="1">
        <v>3215.1990000000001</v>
      </c>
      <c r="E900">
        <v>7.0000000000000007E-2</v>
      </c>
      <c r="F900" t="s">
        <v>414</v>
      </c>
      <c r="G900" s="2">
        <v>160</v>
      </c>
      <c r="I900" s="1">
        <v>9404.9</v>
      </c>
    </row>
    <row r="901" spans="1:9" hidden="1" x14ac:dyDescent="0.25">
      <c r="A901" s="2" t="s">
        <v>1790</v>
      </c>
      <c r="B901" s="139" t="str">
        <f t="shared" si="14"/>
        <v>IOth_Bld3215.193</v>
      </c>
      <c r="C901" t="s">
        <v>68</v>
      </c>
      <c r="D901" s="1">
        <v>3215.1930000000002</v>
      </c>
      <c r="E901">
        <v>7.0000000000000007E-2</v>
      </c>
      <c r="F901" t="s">
        <v>414</v>
      </c>
      <c r="G901" s="2">
        <v>160</v>
      </c>
      <c r="I901" s="1">
        <v>9404.9</v>
      </c>
    </row>
    <row r="902" spans="1:9" hidden="1" x14ac:dyDescent="0.25">
      <c r="A902" s="2" t="s">
        <v>1790</v>
      </c>
      <c r="B902" s="139" t="str">
        <f t="shared" si="14"/>
        <v>IOth_Bld3215.111</v>
      </c>
      <c r="C902" t="s">
        <v>68</v>
      </c>
      <c r="D902" s="1">
        <v>3215.1109999999999</v>
      </c>
      <c r="E902">
        <v>7.0000000000000007E-2</v>
      </c>
      <c r="F902" t="s">
        <v>414</v>
      </c>
      <c r="G902" s="2">
        <v>160</v>
      </c>
      <c r="I902" s="1">
        <v>9404.9</v>
      </c>
    </row>
    <row r="903" spans="1:9" hidden="1" x14ac:dyDescent="0.25">
      <c r="A903" s="2" t="s">
        <v>1790</v>
      </c>
      <c r="B903" s="139" t="str">
        <f t="shared" si="14"/>
        <v>IOth_Bld5401.209</v>
      </c>
      <c r="C903" t="s">
        <v>68</v>
      </c>
      <c r="D903" s="1">
        <v>5401.2089999999998</v>
      </c>
      <c r="E903">
        <v>0.2</v>
      </c>
      <c r="F903" t="s">
        <v>415</v>
      </c>
      <c r="G903" s="2">
        <v>160</v>
      </c>
      <c r="I903" s="1">
        <v>9404.9</v>
      </c>
    </row>
    <row r="904" spans="1:9" hidden="1" x14ac:dyDescent="0.25">
      <c r="A904" s="2" t="s">
        <v>1790</v>
      </c>
      <c r="B904" s="139" t="str">
        <f t="shared" si="14"/>
        <v>IOth_Bld3903.11</v>
      </c>
      <c r="C904" t="s">
        <v>68</v>
      </c>
      <c r="D904" s="1">
        <v>3903.11</v>
      </c>
      <c r="E904">
        <v>0.35</v>
      </c>
      <c r="F904" t="s">
        <v>472</v>
      </c>
      <c r="G904" s="2">
        <v>160</v>
      </c>
      <c r="I904" s="1">
        <v>9404.9</v>
      </c>
    </row>
    <row r="905" spans="1:9" hidden="1" x14ac:dyDescent="0.25">
      <c r="A905" s="2" t="s">
        <v>1790</v>
      </c>
      <c r="B905" s="139" t="str">
        <f t="shared" si="14"/>
        <v>IOth_Bld2701.12</v>
      </c>
      <c r="C905" t="s">
        <v>68</v>
      </c>
      <c r="D905" s="1">
        <v>2701.12</v>
      </c>
      <c r="E905">
        <v>1.1000000000000001</v>
      </c>
      <c r="F905" t="s">
        <v>371</v>
      </c>
      <c r="G905" s="2">
        <v>160</v>
      </c>
      <c r="I905" s="1">
        <v>9404.9</v>
      </c>
    </row>
    <row r="906" spans="1:9" hidden="1" x14ac:dyDescent="0.25">
      <c r="A906" s="2" t="s">
        <v>1790</v>
      </c>
      <c r="B906" s="139" t="str">
        <f t="shared" si="14"/>
        <v>IOth_BldPC52:485201.009</v>
      </c>
      <c r="C906" t="s">
        <v>473</v>
      </c>
      <c r="D906" s="1">
        <v>5201.009</v>
      </c>
      <c r="E906">
        <v>0.48485</v>
      </c>
      <c r="F906" t="s">
        <v>388</v>
      </c>
      <c r="G906" s="2">
        <v>161</v>
      </c>
      <c r="I906" s="1">
        <v>9404.9</v>
      </c>
    </row>
    <row r="907" spans="1:9" hidden="1" x14ac:dyDescent="0.25">
      <c r="A907" s="2" t="s">
        <v>1790</v>
      </c>
      <c r="B907" s="139" t="str">
        <f t="shared" si="14"/>
        <v>IOth_BldPC52:485503.201</v>
      </c>
      <c r="C907" t="s">
        <v>473</v>
      </c>
      <c r="D907" s="1">
        <v>5503.201</v>
      </c>
      <c r="E907">
        <v>0.52524999999999999</v>
      </c>
      <c r="F907" t="s">
        <v>377</v>
      </c>
      <c r="G907" s="2">
        <v>161</v>
      </c>
      <c r="I907" s="1">
        <v>9404.9</v>
      </c>
    </row>
    <row r="908" spans="1:9" hidden="1" x14ac:dyDescent="0.25">
      <c r="A908" s="2" t="s">
        <v>1790</v>
      </c>
      <c r="B908" s="139" t="str">
        <f t="shared" si="14"/>
        <v>IOth_BldPC52:485402.33</v>
      </c>
      <c r="C908" t="s">
        <v>473</v>
      </c>
      <c r="D908" s="1">
        <v>5402.33</v>
      </c>
      <c r="E908">
        <v>0.52524999999999999</v>
      </c>
      <c r="F908" t="s">
        <v>438</v>
      </c>
      <c r="G908" s="2">
        <v>161</v>
      </c>
      <c r="I908" s="1">
        <v>9404.9</v>
      </c>
    </row>
    <row r="909" spans="1:9" hidden="1" x14ac:dyDescent="0.25">
      <c r="A909" s="2" t="s">
        <v>1790</v>
      </c>
      <c r="B909" s="139" t="str">
        <f t="shared" si="14"/>
        <v>IOth_Bld3809.911</v>
      </c>
      <c r="C909" t="s">
        <v>68</v>
      </c>
      <c r="D909" s="1">
        <v>3809.9110000000001</v>
      </c>
      <c r="E909">
        <v>0.04</v>
      </c>
      <c r="F909" t="s">
        <v>416</v>
      </c>
      <c r="G909" s="2">
        <v>161</v>
      </c>
      <c r="I909" s="1">
        <v>9404.9</v>
      </c>
    </row>
    <row r="910" spans="1:9" hidden="1" x14ac:dyDescent="0.25">
      <c r="A910" s="2" t="s">
        <v>1790</v>
      </c>
      <c r="B910" s="139" t="str">
        <f t="shared" si="14"/>
        <v>IOth_Bld3906.903</v>
      </c>
      <c r="C910" t="s">
        <v>68</v>
      </c>
      <c r="D910" s="1">
        <v>3906.9029999999998</v>
      </c>
      <c r="E910">
        <v>0.04</v>
      </c>
      <c r="F910" t="s">
        <v>417</v>
      </c>
      <c r="G910" s="2">
        <v>161</v>
      </c>
      <c r="I910" s="1">
        <v>9404.9</v>
      </c>
    </row>
    <row r="911" spans="1:9" hidden="1" x14ac:dyDescent="0.25">
      <c r="A911" s="2" t="s">
        <v>1790</v>
      </c>
      <c r="B911" s="139" t="str">
        <f t="shared" si="14"/>
        <v>IOth_Bld3909.5</v>
      </c>
      <c r="C911" t="s">
        <v>68</v>
      </c>
      <c r="D911" s="1">
        <v>3909.5</v>
      </c>
      <c r="E911">
        <v>0.04</v>
      </c>
      <c r="F911" t="s">
        <v>418</v>
      </c>
      <c r="G911" s="2">
        <v>161</v>
      </c>
      <c r="I911" s="1">
        <v>9404.9</v>
      </c>
    </row>
    <row r="912" spans="1:9" hidden="1" x14ac:dyDescent="0.25">
      <c r="A912" s="2" t="s">
        <v>1790</v>
      </c>
      <c r="B912" s="139" t="str">
        <f t="shared" si="14"/>
        <v>IOth_Bld1108.11</v>
      </c>
      <c r="C912" t="s">
        <v>68</v>
      </c>
      <c r="D912" s="1">
        <v>1108.1099999999999</v>
      </c>
      <c r="E912">
        <v>0.04</v>
      </c>
      <c r="F912" t="s">
        <v>402</v>
      </c>
      <c r="G912" s="2">
        <v>161</v>
      </c>
      <c r="I912" s="1">
        <v>9404.9</v>
      </c>
    </row>
    <row r="913" spans="1:9" hidden="1" x14ac:dyDescent="0.25">
      <c r="A913" s="2" t="s">
        <v>1790</v>
      </c>
      <c r="B913" s="139" t="str">
        <f t="shared" si="14"/>
        <v>IOth_Bld1108.19</v>
      </c>
      <c r="C913" t="s">
        <v>68</v>
      </c>
      <c r="D913" s="1">
        <v>1108.19</v>
      </c>
      <c r="E913">
        <v>0.04</v>
      </c>
      <c r="F913" t="s">
        <v>402</v>
      </c>
      <c r="G913" s="2">
        <v>161</v>
      </c>
      <c r="I913" s="1">
        <v>9404.9</v>
      </c>
    </row>
    <row r="914" spans="1:9" hidden="1" x14ac:dyDescent="0.25">
      <c r="A914" s="2" t="s">
        <v>1790</v>
      </c>
      <c r="B914" s="139" t="str">
        <f t="shared" si="14"/>
        <v>IOth_Bld2832.101</v>
      </c>
      <c r="C914" t="s">
        <v>68</v>
      </c>
      <c r="D914" s="1">
        <v>2832.1010000000001</v>
      </c>
      <c r="E914">
        <v>0.04</v>
      </c>
      <c r="F914" t="s">
        <v>419</v>
      </c>
      <c r="G914" s="2">
        <v>161</v>
      </c>
      <c r="I914" s="1">
        <v>9404.9</v>
      </c>
    </row>
    <row r="915" spans="1:9" hidden="1" x14ac:dyDescent="0.25">
      <c r="A915" s="2" t="s">
        <v>1790</v>
      </c>
      <c r="B915" s="139" t="str">
        <f t="shared" si="14"/>
        <v>IOth_Bld2832.109</v>
      </c>
      <c r="C915" t="s">
        <v>68</v>
      </c>
      <c r="D915" s="1">
        <v>2832.1089999999999</v>
      </c>
      <c r="E915">
        <v>0.04</v>
      </c>
      <c r="F915" t="s">
        <v>420</v>
      </c>
      <c r="G915" s="2">
        <v>161</v>
      </c>
      <c r="I915" s="1">
        <v>9404.9</v>
      </c>
    </row>
    <row r="916" spans="1:9" hidden="1" x14ac:dyDescent="0.25">
      <c r="A916" s="2" t="s">
        <v>1790</v>
      </c>
      <c r="B916" s="139" t="str">
        <f t="shared" si="14"/>
        <v>IOth_Bld3402.31</v>
      </c>
      <c r="C916" t="s">
        <v>68</v>
      </c>
      <c r="D916" s="1">
        <v>3402.31</v>
      </c>
      <c r="E916">
        <v>0.04</v>
      </c>
      <c r="F916" t="s">
        <v>360</v>
      </c>
      <c r="G916" s="2">
        <v>161</v>
      </c>
      <c r="I916" s="1">
        <v>9404.9</v>
      </c>
    </row>
    <row r="917" spans="1:9" hidden="1" x14ac:dyDescent="0.25">
      <c r="A917" s="2" t="s">
        <v>1790</v>
      </c>
      <c r="B917" s="139" t="str">
        <f t="shared" si="14"/>
        <v>IOth_Bld3402.39</v>
      </c>
      <c r="C917" t="s">
        <v>68</v>
      </c>
      <c r="D917" s="1">
        <v>3402.39</v>
      </c>
      <c r="E917">
        <v>0.04</v>
      </c>
      <c r="F917" t="s">
        <v>361</v>
      </c>
      <c r="G917" s="2">
        <v>161</v>
      </c>
      <c r="I917" s="1">
        <v>9404.9</v>
      </c>
    </row>
    <row r="918" spans="1:9" hidden="1" x14ac:dyDescent="0.25">
      <c r="A918" s="2" t="s">
        <v>1790</v>
      </c>
      <c r="B918" s="139" t="str">
        <f t="shared" si="14"/>
        <v>IOth_Bld3402.42</v>
      </c>
      <c r="C918" t="s">
        <v>68</v>
      </c>
      <c r="D918" s="1">
        <v>3402.42</v>
      </c>
      <c r="E918">
        <v>0.04</v>
      </c>
      <c r="F918" t="s">
        <v>421</v>
      </c>
      <c r="G918" s="2">
        <v>161</v>
      </c>
      <c r="I918" s="1">
        <v>9404.9</v>
      </c>
    </row>
    <row r="919" spans="1:9" hidden="1" x14ac:dyDescent="0.25">
      <c r="A919" s="2" t="s">
        <v>1790</v>
      </c>
      <c r="B919" s="139" t="str">
        <f t="shared" si="14"/>
        <v>IOth_Bld3403.999</v>
      </c>
      <c r="C919" t="s">
        <v>68</v>
      </c>
      <c r="D919" s="1">
        <v>3403.9989999999998</v>
      </c>
      <c r="E919">
        <v>0.04</v>
      </c>
      <c r="F919" t="s">
        <v>422</v>
      </c>
      <c r="G919" s="2">
        <v>161</v>
      </c>
      <c r="I919" s="1">
        <v>9404.9</v>
      </c>
    </row>
    <row r="920" spans="1:9" hidden="1" x14ac:dyDescent="0.25">
      <c r="A920" s="2" t="s">
        <v>1790</v>
      </c>
      <c r="B920" s="139" t="str">
        <f t="shared" si="14"/>
        <v>IOth_Bld3204.2</v>
      </c>
      <c r="C920" t="s">
        <v>68</v>
      </c>
      <c r="D920" s="1">
        <v>3204.2</v>
      </c>
      <c r="E920">
        <v>7.0000000000000007E-2</v>
      </c>
      <c r="F920" t="s">
        <v>423</v>
      </c>
      <c r="G920" s="2">
        <v>161</v>
      </c>
      <c r="I920" s="1">
        <v>9404.9</v>
      </c>
    </row>
    <row r="921" spans="1:9" hidden="1" x14ac:dyDescent="0.25">
      <c r="A921" s="2" t="s">
        <v>1790</v>
      </c>
      <c r="B921" s="139" t="str">
        <f t="shared" si="14"/>
        <v>IOth_Bld3204.112</v>
      </c>
      <c r="C921" t="s">
        <v>68</v>
      </c>
      <c r="D921" s="1">
        <v>3204.1120000000001</v>
      </c>
      <c r="E921">
        <v>7.0000000000000007E-2</v>
      </c>
      <c r="F921" t="s">
        <v>365</v>
      </c>
      <c r="G921" s="2">
        <v>161</v>
      </c>
      <c r="I921" s="1">
        <v>9404.9</v>
      </c>
    </row>
    <row r="922" spans="1:9" hidden="1" x14ac:dyDescent="0.25">
      <c r="A922" s="2" t="s">
        <v>1790</v>
      </c>
      <c r="B922" s="139" t="str">
        <f t="shared" si="14"/>
        <v>IOth_Bld3204.111</v>
      </c>
      <c r="C922" t="s">
        <v>68</v>
      </c>
      <c r="D922" s="1">
        <v>3204.1109999999999</v>
      </c>
      <c r="E922">
        <v>7.0000000000000007E-2</v>
      </c>
      <c r="F922" t="s">
        <v>365</v>
      </c>
      <c r="G922" s="2">
        <v>161</v>
      </c>
      <c r="I922" s="1">
        <v>9404.9</v>
      </c>
    </row>
    <row r="923" spans="1:9" hidden="1" x14ac:dyDescent="0.25">
      <c r="A923" s="2" t="s">
        <v>1790</v>
      </c>
      <c r="B923" s="139" t="str">
        <f t="shared" si="14"/>
        <v>IOth_Bld3204.119</v>
      </c>
      <c r="C923" t="s">
        <v>68</v>
      </c>
      <c r="D923" s="1">
        <v>3204.1190000000001</v>
      </c>
      <c r="E923">
        <v>7.0000000000000007E-2</v>
      </c>
      <c r="F923" t="s">
        <v>365</v>
      </c>
      <c r="G923" s="2">
        <v>161</v>
      </c>
      <c r="I923" s="1">
        <v>9404.9</v>
      </c>
    </row>
    <row r="924" spans="1:9" hidden="1" x14ac:dyDescent="0.25">
      <c r="A924" s="2" t="s">
        <v>1790</v>
      </c>
      <c r="B924" s="139" t="str">
        <f t="shared" si="14"/>
        <v>IOth_Bld3402.9</v>
      </c>
      <c r="C924" t="s">
        <v>68</v>
      </c>
      <c r="D924" s="1">
        <v>3402.9</v>
      </c>
      <c r="E924">
        <v>7.0000000000000007E-2</v>
      </c>
      <c r="F924" t="s">
        <v>424</v>
      </c>
      <c r="G924" s="2">
        <v>161</v>
      </c>
      <c r="I924" s="1">
        <v>9404.9</v>
      </c>
    </row>
    <row r="925" spans="1:9" hidden="1" x14ac:dyDescent="0.25">
      <c r="A925" s="2" t="s">
        <v>1790</v>
      </c>
      <c r="B925" s="139" t="str">
        <f t="shared" si="14"/>
        <v>IOth_Bld3215.112</v>
      </c>
      <c r="C925" t="s">
        <v>68</v>
      </c>
      <c r="D925" s="1">
        <v>3215.1120000000001</v>
      </c>
      <c r="E925">
        <v>7.0000000000000007E-2</v>
      </c>
      <c r="F925" t="s">
        <v>414</v>
      </c>
      <c r="G925" s="2">
        <v>161</v>
      </c>
      <c r="I925" s="1">
        <v>9404.9</v>
      </c>
    </row>
    <row r="926" spans="1:9" hidden="1" x14ac:dyDescent="0.25">
      <c r="A926" s="2" t="s">
        <v>1790</v>
      </c>
      <c r="B926" s="139" t="str">
        <f t="shared" si="14"/>
        <v>IOth_Bld3215.113</v>
      </c>
      <c r="C926" t="s">
        <v>68</v>
      </c>
      <c r="D926" s="1">
        <v>3215.1129999999998</v>
      </c>
      <c r="E926">
        <v>7.0000000000000007E-2</v>
      </c>
      <c r="F926" t="s">
        <v>414</v>
      </c>
      <c r="G926" s="2">
        <v>161</v>
      </c>
      <c r="I926" s="1">
        <v>9404.9</v>
      </c>
    </row>
    <row r="927" spans="1:9" hidden="1" x14ac:dyDescent="0.25">
      <c r="A927" s="2" t="s">
        <v>1790</v>
      </c>
      <c r="B927" s="139" t="str">
        <f t="shared" si="14"/>
        <v>IOth_Bld3903.11</v>
      </c>
      <c r="C927" t="s">
        <v>68</v>
      </c>
      <c r="D927" s="1">
        <v>3903.11</v>
      </c>
      <c r="E927">
        <v>0.35</v>
      </c>
      <c r="F927" t="s">
        <v>472</v>
      </c>
      <c r="G927" s="2">
        <v>161</v>
      </c>
      <c r="I927" s="1">
        <v>9404.9</v>
      </c>
    </row>
    <row r="928" spans="1:9" hidden="1" x14ac:dyDescent="0.25">
      <c r="A928" s="2" t="s">
        <v>1790</v>
      </c>
      <c r="B928" s="139" t="str">
        <f t="shared" si="14"/>
        <v>IOth_BldCVC60:405201.009</v>
      </c>
      <c r="C928" t="s">
        <v>474</v>
      </c>
      <c r="D928" s="1">
        <v>5201.009</v>
      </c>
      <c r="E928">
        <v>0.60605999999999993</v>
      </c>
      <c r="F928" t="s">
        <v>388</v>
      </c>
      <c r="G928" s="2">
        <v>162</v>
      </c>
      <c r="I928" s="1">
        <v>9404.9</v>
      </c>
    </row>
    <row r="929" spans="1:9" hidden="1" x14ac:dyDescent="0.25">
      <c r="A929" s="2" t="s">
        <v>1790</v>
      </c>
      <c r="B929" s="139" t="str">
        <f t="shared" si="14"/>
        <v>IOth_BldCVC60:405503.201</v>
      </c>
      <c r="C929" t="s">
        <v>474</v>
      </c>
      <c r="D929" s="1">
        <v>5503.201</v>
      </c>
      <c r="E929">
        <v>0.40404000000000001</v>
      </c>
      <c r="F929" t="s">
        <v>377</v>
      </c>
      <c r="G929" s="2">
        <v>162</v>
      </c>
      <c r="I929" s="1">
        <v>9404.9</v>
      </c>
    </row>
    <row r="930" spans="1:9" hidden="1" x14ac:dyDescent="0.25">
      <c r="A930" s="2" t="s">
        <v>1790</v>
      </c>
      <c r="B930" s="139" t="str">
        <f t="shared" si="14"/>
        <v>IOth_BldCVC60:405402.33</v>
      </c>
      <c r="C930" t="s">
        <v>474</v>
      </c>
      <c r="D930" s="1">
        <v>5402.33</v>
      </c>
      <c r="E930">
        <v>0.40404000000000001</v>
      </c>
      <c r="F930" t="s">
        <v>438</v>
      </c>
      <c r="G930" s="2">
        <v>162</v>
      </c>
      <c r="I930" s="1">
        <v>9404.9</v>
      </c>
    </row>
    <row r="931" spans="1:9" hidden="1" x14ac:dyDescent="0.25">
      <c r="A931" s="2" t="s">
        <v>1790</v>
      </c>
      <c r="B931" s="139" t="str">
        <f t="shared" si="14"/>
        <v>IOth_Bld3707.1</v>
      </c>
      <c r="C931" t="s">
        <v>68</v>
      </c>
      <c r="D931" s="1">
        <v>3707.1</v>
      </c>
      <c r="E931">
        <v>0.04</v>
      </c>
      <c r="F931" t="s">
        <v>359</v>
      </c>
      <c r="G931" s="2">
        <v>162</v>
      </c>
      <c r="I931" s="1">
        <v>9404.9</v>
      </c>
    </row>
    <row r="932" spans="1:9" hidden="1" x14ac:dyDescent="0.25">
      <c r="A932" s="2" t="s">
        <v>1790</v>
      </c>
      <c r="B932" s="139" t="str">
        <f t="shared" si="14"/>
        <v>IOth_Bld1108.13</v>
      </c>
      <c r="C932" t="s">
        <v>68</v>
      </c>
      <c r="D932" s="1">
        <v>1108.1300000000001</v>
      </c>
      <c r="E932">
        <v>0.04</v>
      </c>
      <c r="F932" t="s">
        <v>402</v>
      </c>
      <c r="G932" s="2">
        <v>162</v>
      </c>
      <c r="I932" s="1">
        <v>9404.9</v>
      </c>
    </row>
    <row r="933" spans="1:9" hidden="1" x14ac:dyDescent="0.25">
      <c r="A933" s="2" t="s">
        <v>1790</v>
      </c>
      <c r="B933" s="139" t="str">
        <f t="shared" si="14"/>
        <v>IOth_Bld3404.909</v>
      </c>
      <c r="C933" t="s">
        <v>68</v>
      </c>
      <c r="D933" s="1">
        <v>3404.9090000000001</v>
      </c>
      <c r="E933">
        <v>0.04</v>
      </c>
      <c r="F933" t="s">
        <v>427</v>
      </c>
      <c r="G933" s="2">
        <v>162</v>
      </c>
      <c r="I933" s="1">
        <v>9404.9</v>
      </c>
    </row>
    <row r="934" spans="1:9" hidden="1" x14ac:dyDescent="0.25">
      <c r="A934" s="2" t="s">
        <v>1790</v>
      </c>
      <c r="B934" s="139" t="str">
        <f t="shared" si="14"/>
        <v>IOth_Bld3505.109</v>
      </c>
      <c r="C934" t="s">
        <v>68</v>
      </c>
      <c r="D934" s="1">
        <v>3505.1089999999999</v>
      </c>
      <c r="E934">
        <v>0.04</v>
      </c>
      <c r="F934" t="s">
        <v>428</v>
      </c>
      <c r="G934" s="2">
        <v>162</v>
      </c>
      <c r="I934" s="1">
        <v>9404.9</v>
      </c>
    </row>
    <row r="935" spans="1:9" hidden="1" x14ac:dyDescent="0.25">
      <c r="A935" s="2" t="s">
        <v>1790</v>
      </c>
      <c r="B935" s="139" t="str">
        <f t="shared" si="14"/>
        <v>IOth_Bld3506.919</v>
      </c>
      <c r="C935" t="s">
        <v>68</v>
      </c>
      <c r="D935" s="1">
        <v>3506.9189999999999</v>
      </c>
      <c r="E935">
        <v>0.04</v>
      </c>
      <c r="F935" t="s">
        <v>429</v>
      </c>
      <c r="G935" s="2">
        <v>162</v>
      </c>
      <c r="I935" s="1">
        <v>9404.9</v>
      </c>
    </row>
    <row r="936" spans="1:9" hidden="1" x14ac:dyDescent="0.25">
      <c r="A936" s="2" t="s">
        <v>1790</v>
      </c>
      <c r="B936" s="139" t="str">
        <f t="shared" si="14"/>
        <v>IOth_Bld3507.9</v>
      </c>
      <c r="C936" t="s">
        <v>68</v>
      </c>
      <c r="D936" s="1">
        <v>3507.9</v>
      </c>
      <c r="E936">
        <v>0.04</v>
      </c>
      <c r="F936" t="s">
        <v>430</v>
      </c>
      <c r="G936" s="2">
        <v>162</v>
      </c>
      <c r="I936" s="1">
        <v>9404.9</v>
      </c>
    </row>
    <row r="937" spans="1:9" hidden="1" x14ac:dyDescent="0.25">
      <c r="A937" s="2" t="s">
        <v>1790</v>
      </c>
      <c r="B937" s="139" t="str">
        <f t="shared" si="14"/>
        <v>IOth_Bld3402.419</v>
      </c>
      <c r="C937" t="s">
        <v>68</v>
      </c>
      <c r="D937" s="1">
        <v>3402.4189999999999</v>
      </c>
      <c r="E937">
        <v>0.04</v>
      </c>
      <c r="F937" t="s">
        <v>431</v>
      </c>
      <c r="G937" s="2">
        <v>162</v>
      </c>
      <c r="I937" s="1">
        <v>9404.9</v>
      </c>
    </row>
    <row r="938" spans="1:9" hidden="1" x14ac:dyDescent="0.25">
      <c r="A938" s="2" t="s">
        <v>1790</v>
      </c>
      <c r="B938" s="139" t="str">
        <f t="shared" si="14"/>
        <v>IOth_Bld3809.919</v>
      </c>
      <c r="C938" t="s">
        <v>68</v>
      </c>
      <c r="D938" s="1">
        <v>3809.9189999999999</v>
      </c>
      <c r="E938">
        <v>0.04</v>
      </c>
      <c r="F938" t="s">
        <v>432</v>
      </c>
      <c r="G938" s="2">
        <v>162</v>
      </c>
      <c r="I938" s="1">
        <v>9404.9</v>
      </c>
    </row>
    <row r="939" spans="1:9" hidden="1" x14ac:dyDescent="0.25">
      <c r="A939" s="2" t="s">
        <v>1790</v>
      </c>
      <c r="B939" s="139" t="str">
        <f t="shared" si="14"/>
        <v>IOth_Bld3402.499</v>
      </c>
      <c r="C939" t="s">
        <v>68</v>
      </c>
      <c r="D939" s="1">
        <v>3402.4989999999998</v>
      </c>
      <c r="E939">
        <v>0.04</v>
      </c>
      <c r="F939" t="s">
        <v>374</v>
      </c>
      <c r="G939" s="2">
        <v>162</v>
      </c>
      <c r="I939" s="1">
        <v>9404.9</v>
      </c>
    </row>
    <row r="940" spans="1:9" hidden="1" x14ac:dyDescent="0.25">
      <c r="A940" s="2" t="s">
        <v>1790</v>
      </c>
      <c r="B940" s="139" t="str">
        <f t="shared" si="14"/>
        <v>IOth_Bld3906.909</v>
      </c>
      <c r="C940" t="s">
        <v>68</v>
      </c>
      <c r="D940" s="1">
        <v>3906.9090000000001</v>
      </c>
      <c r="E940">
        <v>0.04</v>
      </c>
      <c r="F940" t="s">
        <v>433</v>
      </c>
      <c r="G940" s="2">
        <v>162</v>
      </c>
      <c r="I940" s="1">
        <v>9404.9</v>
      </c>
    </row>
    <row r="941" spans="1:9" hidden="1" x14ac:dyDescent="0.25">
      <c r="A941" s="2" t="s">
        <v>1790</v>
      </c>
      <c r="B941" s="139" t="str">
        <f t="shared" si="14"/>
        <v>IOth_Bld3204.151</v>
      </c>
      <c r="C941" t="s">
        <v>68</v>
      </c>
      <c r="D941" s="1">
        <v>3204.1509999999998</v>
      </c>
      <c r="E941">
        <v>7.0000000000000007E-2</v>
      </c>
      <c r="F941" t="s">
        <v>365</v>
      </c>
      <c r="G941" s="2">
        <v>162</v>
      </c>
      <c r="I941" s="1">
        <v>9404.9</v>
      </c>
    </row>
    <row r="942" spans="1:9" hidden="1" x14ac:dyDescent="0.25">
      <c r="A942" s="2" t="s">
        <v>1790</v>
      </c>
      <c r="B942" s="139" t="str">
        <f t="shared" si="14"/>
        <v>IOth_Bld3204.14</v>
      </c>
      <c r="C942" t="s">
        <v>68</v>
      </c>
      <c r="D942" s="1">
        <v>3204.14</v>
      </c>
      <c r="E942">
        <v>7.0000000000000007E-2</v>
      </c>
      <c r="F942" t="s">
        <v>365</v>
      </c>
      <c r="G942" s="2">
        <v>162</v>
      </c>
      <c r="I942" s="1">
        <v>9404.9</v>
      </c>
    </row>
    <row r="943" spans="1:9" hidden="1" x14ac:dyDescent="0.25">
      <c r="A943" s="2" t="s">
        <v>1790</v>
      </c>
      <c r="B943" s="139" t="str">
        <f t="shared" si="14"/>
        <v>IOth_Bld3204.9</v>
      </c>
      <c r="C943" t="s">
        <v>68</v>
      </c>
      <c r="D943" s="1">
        <v>3204.9</v>
      </c>
      <c r="E943">
        <v>7.0000000000000007E-2</v>
      </c>
      <c r="F943" t="s">
        <v>434</v>
      </c>
      <c r="G943" s="2">
        <v>162</v>
      </c>
      <c r="I943" s="1">
        <v>9404.9</v>
      </c>
    </row>
    <row r="944" spans="1:9" hidden="1" x14ac:dyDescent="0.25">
      <c r="A944" s="2" t="s">
        <v>1790</v>
      </c>
      <c r="B944" s="139" t="str">
        <f t="shared" si="14"/>
        <v>IOth_Bld3215.119</v>
      </c>
      <c r="C944" t="s">
        <v>68</v>
      </c>
      <c r="D944" s="1">
        <v>3215.1190000000001</v>
      </c>
      <c r="E944">
        <v>7.0000000000000007E-2</v>
      </c>
      <c r="F944" t="s">
        <v>414</v>
      </c>
      <c r="G944" s="2">
        <v>162</v>
      </c>
      <c r="I944" s="1">
        <v>9404.9</v>
      </c>
    </row>
    <row r="945" spans="1:9" hidden="1" x14ac:dyDescent="0.25">
      <c r="A945" s="2" t="s">
        <v>1790</v>
      </c>
      <c r="B945" s="139" t="str">
        <f t="shared" si="14"/>
        <v>IOth_Bld3215.191</v>
      </c>
      <c r="C945" t="s">
        <v>68</v>
      </c>
      <c r="D945" s="1">
        <v>3215.1909999999998</v>
      </c>
      <c r="E945">
        <v>7.0000000000000007E-2</v>
      </c>
      <c r="F945" t="s">
        <v>414</v>
      </c>
      <c r="G945" s="2">
        <v>162</v>
      </c>
      <c r="I945" s="1">
        <v>9404.9</v>
      </c>
    </row>
    <row r="946" spans="1:9" hidden="1" x14ac:dyDescent="0.25">
      <c r="A946" s="2" t="s">
        <v>1790</v>
      </c>
      <c r="B946" s="139" t="str">
        <f t="shared" si="14"/>
        <v>IOth_Bld3215.192</v>
      </c>
      <c r="C946" t="s">
        <v>68</v>
      </c>
      <c r="D946" s="1">
        <v>3215.192</v>
      </c>
      <c r="E946">
        <v>7.0000000000000007E-2</v>
      </c>
      <c r="F946" t="s">
        <v>414</v>
      </c>
      <c r="G946" s="2">
        <v>162</v>
      </c>
      <c r="I946" s="1">
        <v>9404.9</v>
      </c>
    </row>
    <row r="947" spans="1:9" hidden="1" x14ac:dyDescent="0.25">
      <c r="A947" s="2" t="s">
        <v>1790</v>
      </c>
      <c r="B947" s="139" t="str">
        <f t="shared" si="14"/>
        <v>IOth_Bld3903.11</v>
      </c>
      <c r="C947" t="s">
        <v>68</v>
      </c>
      <c r="D947" s="1">
        <v>3903.11</v>
      </c>
      <c r="E947">
        <v>0.35</v>
      </c>
      <c r="F947" t="s">
        <v>472</v>
      </c>
      <c r="G947" s="2">
        <v>162</v>
      </c>
      <c r="I947" s="1">
        <v>9404.9</v>
      </c>
    </row>
    <row r="948" spans="1:9" hidden="1" x14ac:dyDescent="0.25">
      <c r="A948" s="2" t="s">
        <v>1790</v>
      </c>
      <c r="B948" s="139" t="str">
        <f t="shared" si="14"/>
        <v>IOth_Bld2701.19</v>
      </c>
      <c r="C948" t="s">
        <v>68</v>
      </c>
      <c r="D948" s="1">
        <v>2701.19</v>
      </c>
      <c r="E948">
        <v>1.1000000000000001</v>
      </c>
      <c r="F948" t="s">
        <v>437</v>
      </c>
      <c r="G948" s="2">
        <v>162</v>
      </c>
      <c r="I948" s="1">
        <v>9404.9</v>
      </c>
    </row>
    <row r="949" spans="1:9" hidden="1" x14ac:dyDescent="0.25">
      <c r="A949" s="2" t="s">
        <v>1790</v>
      </c>
      <c r="B949" s="139" t="str">
        <f t="shared" si="14"/>
        <v>ITbl_Ctn5201.009</v>
      </c>
      <c r="C949" t="s">
        <v>70</v>
      </c>
      <c r="D949" s="1">
        <v>5201.009</v>
      </c>
      <c r="E949">
        <v>1.0101</v>
      </c>
      <c r="F949" t="s">
        <v>388</v>
      </c>
      <c r="G949" s="2">
        <v>163</v>
      </c>
      <c r="I949" s="1">
        <v>6302.5110000000004</v>
      </c>
    </row>
    <row r="950" spans="1:9" hidden="1" x14ac:dyDescent="0.25">
      <c r="A950" s="2" t="s">
        <v>1790</v>
      </c>
      <c r="B950" s="139" t="str">
        <f t="shared" si="14"/>
        <v>ITbl_Ctn5205.13</v>
      </c>
      <c r="C950" t="s">
        <v>70</v>
      </c>
      <c r="D950" s="1">
        <v>5205.13</v>
      </c>
      <c r="E950">
        <v>1.0101</v>
      </c>
      <c r="F950" t="s">
        <v>351</v>
      </c>
      <c r="G950" s="2">
        <v>163</v>
      </c>
      <c r="I950" s="1">
        <v>6302.5110000000004</v>
      </c>
    </row>
    <row r="951" spans="1:9" hidden="1" x14ac:dyDescent="0.25">
      <c r="A951" s="2" t="s">
        <v>1790</v>
      </c>
      <c r="B951" s="139" t="str">
        <f t="shared" si="14"/>
        <v>ITbl_Ctn5205.24</v>
      </c>
      <c r="C951" t="s">
        <v>70</v>
      </c>
      <c r="D951" s="1">
        <v>5205.24</v>
      </c>
      <c r="E951">
        <v>1.0101</v>
      </c>
      <c r="F951" t="s">
        <v>351</v>
      </c>
      <c r="G951" s="2">
        <v>163</v>
      </c>
      <c r="I951" s="1">
        <v>6302.5110000000004</v>
      </c>
    </row>
    <row r="952" spans="1:9" hidden="1" x14ac:dyDescent="0.25">
      <c r="A952" s="2" t="s">
        <v>1790</v>
      </c>
      <c r="B952" s="139" t="str">
        <f t="shared" si="14"/>
        <v>ITbl_Ctn2847</v>
      </c>
      <c r="C952" t="s">
        <v>70</v>
      </c>
      <c r="D952" s="1">
        <v>2847</v>
      </c>
      <c r="E952">
        <v>0.03</v>
      </c>
      <c r="F952" t="s">
        <v>354</v>
      </c>
      <c r="G952" s="2">
        <v>163</v>
      </c>
      <c r="I952" s="1">
        <v>6302.5110000000004</v>
      </c>
    </row>
    <row r="953" spans="1:9" hidden="1" x14ac:dyDescent="0.25">
      <c r="A953" s="2" t="s">
        <v>1790</v>
      </c>
      <c r="B953" s="139" t="str">
        <f t="shared" ref="B953:B1016" si="15">A953&amp;C953&amp;D953</f>
        <v>ITbl_Ctn2831.101</v>
      </c>
      <c r="C953" t="s">
        <v>70</v>
      </c>
      <c r="D953" s="1">
        <v>2831.1010000000001</v>
      </c>
      <c r="E953">
        <v>0.04</v>
      </c>
      <c r="F953" t="s">
        <v>403</v>
      </c>
      <c r="G953" s="2">
        <v>163</v>
      </c>
      <c r="I953" s="1">
        <v>6302.5110000000004</v>
      </c>
    </row>
    <row r="954" spans="1:9" hidden="1" x14ac:dyDescent="0.25">
      <c r="A954" s="2" t="s">
        <v>1790</v>
      </c>
      <c r="B954" s="139" t="str">
        <f t="shared" si="15"/>
        <v>ITbl_Ctn3905.3</v>
      </c>
      <c r="C954" t="s">
        <v>70</v>
      </c>
      <c r="D954" s="1">
        <v>3905.3</v>
      </c>
      <c r="E954">
        <v>0.04</v>
      </c>
      <c r="F954" t="s">
        <v>356</v>
      </c>
      <c r="G954" s="2">
        <v>163</v>
      </c>
      <c r="I954" s="1">
        <v>6302.5110000000004</v>
      </c>
    </row>
    <row r="955" spans="1:9" hidden="1" x14ac:dyDescent="0.25">
      <c r="A955" s="2" t="s">
        <v>1790</v>
      </c>
      <c r="B955" s="139" t="str">
        <f t="shared" si="15"/>
        <v>ITbl_Ctn2915.11</v>
      </c>
      <c r="C955" t="s">
        <v>70</v>
      </c>
      <c r="D955" s="1">
        <v>2915.11</v>
      </c>
      <c r="E955">
        <v>0.04</v>
      </c>
      <c r="F955" t="s">
        <v>407</v>
      </c>
      <c r="G955" s="2">
        <v>163</v>
      </c>
      <c r="I955" s="1">
        <v>6302.5110000000004</v>
      </c>
    </row>
    <row r="956" spans="1:9" hidden="1" x14ac:dyDescent="0.25">
      <c r="A956" s="2" t="s">
        <v>1790</v>
      </c>
      <c r="B956" s="139" t="str">
        <f t="shared" si="15"/>
        <v>ITbl_Ctn3906.903</v>
      </c>
      <c r="C956" t="s">
        <v>70</v>
      </c>
      <c r="D956" s="1">
        <v>3906.9029999999998</v>
      </c>
      <c r="E956">
        <v>0.04</v>
      </c>
      <c r="F956" t="s">
        <v>417</v>
      </c>
      <c r="G956" s="2">
        <v>163</v>
      </c>
      <c r="I956" s="1">
        <v>6302.5110000000004</v>
      </c>
    </row>
    <row r="957" spans="1:9" hidden="1" x14ac:dyDescent="0.25">
      <c r="A957" s="2" t="s">
        <v>1790</v>
      </c>
      <c r="B957" s="139" t="str">
        <f t="shared" si="15"/>
        <v>ITbl_Ctn1108.19</v>
      </c>
      <c r="C957" t="s">
        <v>70</v>
      </c>
      <c r="D957" s="1">
        <v>1108.19</v>
      </c>
      <c r="E957">
        <v>0.04</v>
      </c>
      <c r="F957" t="s">
        <v>402</v>
      </c>
      <c r="G957" s="2">
        <v>163</v>
      </c>
      <c r="I957" s="1">
        <v>6302.5110000000004</v>
      </c>
    </row>
    <row r="958" spans="1:9" hidden="1" x14ac:dyDescent="0.25">
      <c r="A958" s="2" t="s">
        <v>1790</v>
      </c>
      <c r="B958" s="139" t="str">
        <f t="shared" si="15"/>
        <v>ITbl_Ctn3809.919</v>
      </c>
      <c r="C958" t="s">
        <v>70</v>
      </c>
      <c r="D958" s="1">
        <v>3809.9189999999999</v>
      </c>
      <c r="E958">
        <v>0.04</v>
      </c>
      <c r="F958" t="s">
        <v>432</v>
      </c>
      <c r="G958" s="2">
        <v>163</v>
      </c>
      <c r="I958" s="1">
        <v>6302.5110000000004</v>
      </c>
    </row>
    <row r="959" spans="1:9" hidden="1" x14ac:dyDescent="0.25">
      <c r="A959" s="2" t="s">
        <v>1790</v>
      </c>
      <c r="B959" s="139" t="str">
        <f t="shared" si="15"/>
        <v>ITbl_Ctn3906.909</v>
      </c>
      <c r="C959" t="s">
        <v>70</v>
      </c>
      <c r="D959" s="1">
        <v>3906.9090000000001</v>
      </c>
      <c r="E959">
        <v>0.04</v>
      </c>
      <c r="F959" t="s">
        <v>433</v>
      </c>
      <c r="G959" s="2">
        <v>163</v>
      </c>
      <c r="I959" s="1">
        <v>6302.5110000000004</v>
      </c>
    </row>
    <row r="960" spans="1:9" hidden="1" x14ac:dyDescent="0.25">
      <c r="A960" s="2" t="s">
        <v>1790</v>
      </c>
      <c r="B960" s="139" t="str">
        <f t="shared" si="15"/>
        <v>ITbl_Ctn3204.16</v>
      </c>
      <c r="C960" t="s">
        <v>70</v>
      </c>
      <c r="D960" s="1">
        <v>3204.16</v>
      </c>
      <c r="E960">
        <v>7.0000000000000007E-2</v>
      </c>
      <c r="F960" t="s">
        <v>411</v>
      </c>
      <c r="G960" s="2">
        <v>163</v>
      </c>
      <c r="I960" s="1">
        <v>6302.5110000000004</v>
      </c>
    </row>
    <row r="961" spans="1:9" hidden="1" x14ac:dyDescent="0.25">
      <c r="A961" s="2" t="s">
        <v>1790</v>
      </c>
      <c r="B961" s="139" t="str">
        <f t="shared" si="15"/>
        <v>ITbl_Ctn3204.111</v>
      </c>
      <c r="C961" t="s">
        <v>70</v>
      </c>
      <c r="D961" s="1">
        <v>3204.1109999999999</v>
      </c>
      <c r="E961">
        <v>7.0000000000000007E-2</v>
      </c>
      <c r="F961" t="s">
        <v>365</v>
      </c>
      <c r="G961" s="2">
        <v>163</v>
      </c>
      <c r="I961" s="1">
        <v>6302.5110000000004</v>
      </c>
    </row>
    <row r="962" spans="1:9" hidden="1" x14ac:dyDescent="0.25">
      <c r="A962" s="2" t="s">
        <v>1790</v>
      </c>
      <c r="B962" s="139" t="str">
        <f t="shared" si="15"/>
        <v>ITbl_Ctn3215.199</v>
      </c>
      <c r="C962" t="s">
        <v>70</v>
      </c>
      <c r="D962" s="1">
        <v>3215.1990000000001</v>
      </c>
      <c r="E962">
        <v>7.0000000000000007E-2</v>
      </c>
      <c r="F962" t="s">
        <v>414</v>
      </c>
      <c r="G962" s="2">
        <v>163</v>
      </c>
      <c r="I962" s="1">
        <v>6302.5110000000004</v>
      </c>
    </row>
    <row r="963" spans="1:9" hidden="1" x14ac:dyDescent="0.25">
      <c r="A963" s="2" t="s">
        <v>1790</v>
      </c>
      <c r="B963" s="139" t="str">
        <f t="shared" si="15"/>
        <v>ITbl_Ctn2701.12</v>
      </c>
      <c r="C963" t="s">
        <v>70</v>
      </c>
      <c r="D963" s="1">
        <v>2701.12</v>
      </c>
      <c r="E963">
        <v>1.1000000000000001</v>
      </c>
      <c r="F963" t="s">
        <v>371</v>
      </c>
      <c r="G963" s="2">
        <v>163</v>
      </c>
      <c r="I963" s="1">
        <v>6302.5110000000004</v>
      </c>
    </row>
    <row r="964" spans="1:9" hidden="1" x14ac:dyDescent="0.25">
      <c r="A964" s="2" t="s">
        <v>1790</v>
      </c>
      <c r="B964" s="139" t="str">
        <f t="shared" si="15"/>
        <v>ITbl_Ctn2701.19</v>
      </c>
      <c r="C964" t="s">
        <v>70</v>
      </c>
      <c r="D964" s="1">
        <v>2701.19</v>
      </c>
      <c r="E964">
        <v>1.1000000000000001</v>
      </c>
      <c r="F964" t="s">
        <v>437</v>
      </c>
      <c r="G964" s="2">
        <v>163</v>
      </c>
      <c r="I964" s="1">
        <v>6302.5110000000004</v>
      </c>
    </row>
    <row r="965" spans="1:9" hidden="1" x14ac:dyDescent="0.25">
      <c r="A965" s="2" t="s">
        <v>1790</v>
      </c>
      <c r="B965" s="139" t="str">
        <f t="shared" si="15"/>
        <v>ITbl_BldCVC55:455201.009</v>
      </c>
      <c r="C965" t="s">
        <v>475</v>
      </c>
      <c r="D965" s="1">
        <v>5201.009</v>
      </c>
      <c r="E965">
        <v>0.55556000000000005</v>
      </c>
      <c r="F965" t="s">
        <v>388</v>
      </c>
      <c r="G965" s="2">
        <v>164</v>
      </c>
      <c r="I965" s="1">
        <v>6302.59</v>
      </c>
    </row>
    <row r="966" spans="1:9" hidden="1" x14ac:dyDescent="0.25">
      <c r="A966" s="2" t="s">
        <v>1790</v>
      </c>
      <c r="B966" s="139" t="str">
        <f t="shared" si="15"/>
        <v>ITbl_BldCVC55:455205.12</v>
      </c>
      <c r="C966" t="s">
        <v>475</v>
      </c>
      <c r="D966" s="1">
        <v>5205.12</v>
      </c>
      <c r="E966">
        <v>0.55556000000000005</v>
      </c>
      <c r="F966" t="s">
        <v>351</v>
      </c>
      <c r="G966" s="2">
        <v>164</v>
      </c>
      <c r="I966" s="1">
        <v>6302.59</v>
      </c>
    </row>
    <row r="967" spans="1:9" hidden="1" x14ac:dyDescent="0.25">
      <c r="A967" s="2" t="s">
        <v>1790</v>
      </c>
      <c r="B967" s="139" t="str">
        <f t="shared" si="15"/>
        <v>ITbl_BldCVC55:455503.201</v>
      </c>
      <c r="C967" t="s">
        <v>475</v>
      </c>
      <c r="D967" s="1">
        <v>5503.201</v>
      </c>
      <c r="E967">
        <v>0.45454</v>
      </c>
      <c r="F967" t="s">
        <v>377</v>
      </c>
      <c r="G967" s="2">
        <v>164</v>
      </c>
      <c r="I967" s="1">
        <v>6302.59</v>
      </c>
    </row>
    <row r="968" spans="1:9" hidden="1" x14ac:dyDescent="0.25">
      <c r="A968" s="2" t="s">
        <v>1790</v>
      </c>
      <c r="B968" s="139" t="str">
        <f t="shared" si="15"/>
        <v>ITbl_BldCVC55:455402.33</v>
      </c>
      <c r="C968" t="s">
        <v>475</v>
      </c>
      <c r="D968" s="1">
        <v>5402.33</v>
      </c>
      <c r="E968">
        <v>0.45454</v>
      </c>
      <c r="F968" t="s">
        <v>438</v>
      </c>
      <c r="G968" s="2">
        <v>164</v>
      </c>
      <c r="I968" s="1">
        <v>6302.59</v>
      </c>
    </row>
    <row r="969" spans="1:9" hidden="1" x14ac:dyDescent="0.25">
      <c r="A969" s="2" t="s">
        <v>1790</v>
      </c>
      <c r="B969" s="139" t="str">
        <f t="shared" si="15"/>
        <v>ITbl_Bld2847</v>
      </c>
      <c r="C969" t="s">
        <v>73</v>
      </c>
      <c r="D969" s="1">
        <v>2847</v>
      </c>
      <c r="E969">
        <v>0.03</v>
      </c>
      <c r="F969" t="s">
        <v>354</v>
      </c>
      <c r="G969" s="2">
        <v>164</v>
      </c>
      <c r="I969" s="1">
        <v>6302.59</v>
      </c>
    </row>
    <row r="970" spans="1:9" hidden="1" x14ac:dyDescent="0.25">
      <c r="A970" s="2" t="s">
        <v>1790</v>
      </c>
      <c r="B970" s="139" t="str">
        <f t="shared" si="15"/>
        <v>ITbl_Bld2831.101</v>
      </c>
      <c r="C970" t="s">
        <v>73</v>
      </c>
      <c r="D970" s="1">
        <v>2831.1010000000001</v>
      </c>
      <c r="E970">
        <v>0.04</v>
      </c>
      <c r="F970" t="s">
        <v>403</v>
      </c>
      <c r="G970" s="2">
        <v>164</v>
      </c>
      <c r="I970" s="1">
        <v>6302.59</v>
      </c>
    </row>
    <row r="971" spans="1:9" hidden="1" x14ac:dyDescent="0.25">
      <c r="A971" s="2" t="s">
        <v>1790</v>
      </c>
      <c r="B971" s="139" t="str">
        <f t="shared" si="15"/>
        <v>ITbl_Bld3905.3</v>
      </c>
      <c r="C971" t="s">
        <v>73</v>
      </c>
      <c r="D971" s="1">
        <v>3905.3</v>
      </c>
      <c r="E971">
        <v>0.04</v>
      </c>
      <c r="F971" t="s">
        <v>356</v>
      </c>
      <c r="G971" s="2">
        <v>164</v>
      </c>
      <c r="I971" s="1">
        <v>6302.59</v>
      </c>
    </row>
    <row r="972" spans="1:9" hidden="1" x14ac:dyDescent="0.25">
      <c r="A972" s="2" t="s">
        <v>1790</v>
      </c>
      <c r="B972" s="139" t="str">
        <f t="shared" si="15"/>
        <v>ITbl_Bld2915.11</v>
      </c>
      <c r="C972" t="s">
        <v>73</v>
      </c>
      <c r="D972" s="1">
        <v>2915.11</v>
      </c>
      <c r="E972">
        <v>0.04</v>
      </c>
      <c r="F972" t="s">
        <v>407</v>
      </c>
      <c r="G972" s="2">
        <v>164</v>
      </c>
      <c r="I972" s="1">
        <v>6302.59</v>
      </c>
    </row>
    <row r="973" spans="1:9" hidden="1" x14ac:dyDescent="0.25">
      <c r="A973" s="2" t="s">
        <v>1790</v>
      </c>
      <c r="B973" s="139" t="str">
        <f t="shared" si="15"/>
        <v>ITbl_Bld3906.903</v>
      </c>
      <c r="C973" t="s">
        <v>73</v>
      </c>
      <c r="D973" s="1">
        <v>3906.9029999999998</v>
      </c>
      <c r="E973">
        <v>0.04</v>
      </c>
      <c r="F973" t="s">
        <v>417</v>
      </c>
      <c r="G973" s="2">
        <v>164</v>
      </c>
      <c r="I973" s="1">
        <v>6302.59</v>
      </c>
    </row>
    <row r="974" spans="1:9" hidden="1" x14ac:dyDescent="0.25">
      <c r="A974" s="2" t="s">
        <v>1790</v>
      </c>
      <c r="B974" s="139" t="str">
        <f t="shared" si="15"/>
        <v>ITbl_Bld1108.19</v>
      </c>
      <c r="C974" t="s">
        <v>73</v>
      </c>
      <c r="D974" s="1">
        <v>1108.19</v>
      </c>
      <c r="E974">
        <v>0.04</v>
      </c>
      <c r="F974" t="s">
        <v>402</v>
      </c>
      <c r="G974" s="2">
        <v>164</v>
      </c>
      <c r="I974" s="1">
        <v>6302.59</v>
      </c>
    </row>
    <row r="975" spans="1:9" hidden="1" x14ac:dyDescent="0.25">
      <c r="A975" s="2" t="s">
        <v>1790</v>
      </c>
      <c r="B975" s="139" t="str">
        <f t="shared" si="15"/>
        <v>ITbl_Bld3809.919</v>
      </c>
      <c r="C975" t="s">
        <v>73</v>
      </c>
      <c r="D975" s="1">
        <v>3809.9189999999999</v>
      </c>
      <c r="E975">
        <v>0.04</v>
      </c>
      <c r="F975" t="s">
        <v>432</v>
      </c>
      <c r="G975" s="2">
        <v>164</v>
      </c>
      <c r="I975" s="1">
        <v>6302.59</v>
      </c>
    </row>
    <row r="976" spans="1:9" hidden="1" x14ac:dyDescent="0.25">
      <c r="A976" s="2" t="s">
        <v>1790</v>
      </c>
      <c r="B976" s="139" t="str">
        <f t="shared" si="15"/>
        <v>ITbl_Bld3906.909</v>
      </c>
      <c r="C976" t="s">
        <v>73</v>
      </c>
      <c r="D976" s="1">
        <v>3906.9090000000001</v>
      </c>
      <c r="E976">
        <v>0.04</v>
      </c>
      <c r="F976" t="s">
        <v>433</v>
      </c>
      <c r="G976" s="2">
        <v>164</v>
      </c>
      <c r="I976" s="1">
        <v>6302.59</v>
      </c>
    </row>
    <row r="977" spans="1:9" hidden="1" x14ac:dyDescent="0.25">
      <c r="A977" s="2" t="s">
        <v>1790</v>
      </c>
      <c r="B977" s="139" t="str">
        <f t="shared" si="15"/>
        <v>ITbl_Bld3204.16</v>
      </c>
      <c r="C977" t="s">
        <v>73</v>
      </c>
      <c r="D977" s="1">
        <v>3204.16</v>
      </c>
      <c r="E977">
        <v>7.0000000000000007E-2</v>
      </c>
      <c r="F977" t="s">
        <v>411</v>
      </c>
      <c r="G977" s="2">
        <v>164</v>
      </c>
      <c r="I977" s="1">
        <v>6302.59</v>
      </c>
    </row>
    <row r="978" spans="1:9" hidden="1" x14ac:dyDescent="0.25">
      <c r="A978" s="2" t="s">
        <v>1790</v>
      </c>
      <c r="B978" s="139" t="str">
        <f t="shared" si="15"/>
        <v>ITbl_Bld3204.111</v>
      </c>
      <c r="C978" t="s">
        <v>73</v>
      </c>
      <c r="D978" s="1">
        <v>3204.1109999999999</v>
      </c>
      <c r="E978">
        <v>7.0000000000000007E-2</v>
      </c>
      <c r="F978" t="s">
        <v>365</v>
      </c>
      <c r="G978" s="2">
        <v>164</v>
      </c>
      <c r="I978" s="1">
        <v>6302.59</v>
      </c>
    </row>
    <row r="979" spans="1:9" hidden="1" x14ac:dyDescent="0.25">
      <c r="A979" s="2" t="s">
        <v>1790</v>
      </c>
      <c r="B979" s="139" t="str">
        <f t="shared" si="15"/>
        <v>ITbl_Bld3215.199</v>
      </c>
      <c r="C979" t="s">
        <v>73</v>
      </c>
      <c r="D979" s="1">
        <v>3215.1990000000001</v>
      </c>
      <c r="E979">
        <v>7.0000000000000007E-2</v>
      </c>
      <c r="F979" t="s">
        <v>414</v>
      </c>
      <c r="G979" s="2">
        <v>164</v>
      </c>
      <c r="I979" s="1">
        <v>6302.59</v>
      </c>
    </row>
    <row r="980" spans="1:9" hidden="1" x14ac:dyDescent="0.25">
      <c r="A980" s="2" t="s">
        <v>1790</v>
      </c>
      <c r="B980" s="139" t="str">
        <f t="shared" si="15"/>
        <v>ITbl_Bld2701.12</v>
      </c>
      <c r="C980" t="s">
        <v>73</v>
      </c>
      <c r="D980" s="1">
        <v>2701.12</v>
      </c>
      <c r="E980">
        <v>1.1000000000000001</v>
      </c>
      <c r="F980" t="s">
        <v>371</v>
      </c>
      <c r="G980" s="2">
        <v>164</v>
      </c>
      <c r="I980" s="1">
        <v>6302.59</v>
      </c>
    </row>
    <row r="981" spans="1:9" hidden="1" x14ac:dyDescent="0.25">
      <c r="A981" s="2" t="s">
        <v>1790</v>
      </c>
      <c r="B981" s="139" t="str">
        <f t="shared" si="15"/>
        <v>ITbl_Bld2701.19</v>
      </c>
      <c r="C981" t="s">
        <v>73</v>
      </c>
      <c r="D981" s="1">
        <v>2701.19</v>
      </c>
      <c r="E981">
        <v>1.1000000000000001</v>
      </c>
      <c r="F981" t="s">
        <v>437</v>
      </c>
      <c r="G981" s="2">
        <v>164</v>
      </c>
      <c r="I981" s="1">
        <v>6302.59</v>
      </c>
    </row>
    <row r="982" spans="1:9" hidden="1" x14ac:dyDescent="0.25">
      <c r="A982" s="2" t="s">
        <v>1790</v>
      </c>
      <c r="B982" s="139" t="str">
        <f t="shared" si="15"/>
        <v>ITbl_Pol5402.33</v>
      </c>
      <c r="C982" t="s">
        <v>76</v>
      </c>
      <c r="D982" s="1">
        <v>5402.33</v>
      </c>
      <c r="E982">
        <v>1.0101</v>
      </c>
      <c r="F982" t="s">
        <v>438</v>
      </c>
      <c r="G982" s="2">
        <v>165</v>
      </c>
      <c r="I982" s="1">
        <v>6302.53</v>
      </c>
    </row>
    <row r="983" spans="1:9" hidden="1" x14ac:dyDescent="0.25">
      <c r="A983" s="2" t="s">
        <v>1790</v>
      </c>
      <c r="B983" s="139" t="str">
        <f t="shared" si="15"/>
        <v>ITbl_Pol5503.201</v>
      </c>
      <c r="C983" t="s">
        <v>76</v>
      </c>
      <c r="D983" s="1">
        <v>5503.201</v>
      </c>
      <c r="E983">
        <v>1.0101</v>
      </c>
      <c r="F983" t="s">
        <v>377</v>
      </c>
      <c r="G983" s="2">
        <v>165</v>
      </c>
      <c r="I983" s="1">
        <v>6302.53</v>
      </c>
    </row>
    <row r="984" spans="1:9" hidden="1" x14ac:dyDescent="0.25">
      <c r="A984" s="2" t="s">
        <v>1790</v>
      </c>
      <c r="B984" s="139" t="str">
        <f t="shared" si="15"/>
        <v>ITbl_Pol5407.52</v>
      </c>
      <c r="C984" t="s">
        <v>76</v>
      </c>
      <c r="D984" s="1">
        <v>5407.52</v>
      </c>
      <c r="E984">
        <v>1.0101</v>
      </c>
      <c r="F984" t="s">
        <v>444</v>
      </c>
      <c r="G984" s="2">
        <v>165</v>
      </c>
      <c r="I984" s="1">
        <v>6302.53</v>
      </c>
    </row>
    <row r="985" spans="1:9" hidden="1" x14ac:dyDescent="0.25">
      <c r="A985" s="2" t="s">
        <v>1790</v>
      </c>
      <c r="B985" s="139" t="str">
        <f t="shared" si="15"/>
        <v>ITbl_Pol2847</v>
      </c>
      <c r="C985" t="s">
        <v>76</v>
      </c>
      <c r="D985" s="1">
        <v>2847</v>
      </c>
      <c r="E985">
        <v>0.03</v>
      </c>
      <c r="F985" t="s">
        <v>354</v>
      </c>
      <c r="G985" s="2">
        <v>165</v>
      </c>
      <c r="I985" s="1">
        <v>6302.53</v>
      </c>
    </row>
    <row r="986" spans="1:9" hidden="1" x14ac:dyDescent="0.25">
      <c r="A986" s="2" t="s">
        <v>1790</v>
      </c>
      <c r="B986" s="139" t="str">
        <f t="shared" si="15"/>
        <v>ITbl_Pol2831.101</v>
      </c>
      <c r="C986" t="s">
        <v>76</v>
      </c>
      <c r="D986" s="1">
        <v>2831.1010000000001</v>
      </c>
      <c r="E986">
        <v>0.04</v>
      </c>
      <c r="F986" t="s">
        <v>403</v>
      </c>
      <c r="G986" s="2">
        <v>165</v>
      </c>
      <c r="I986" s="1">
        <v>6302.53</v>
      </c>
    </row>
    <row r="987" spans="1:9" hidden="1" x14ac:dyDescent="0.25">
      <c r="A987" s="2" t="s">
        <v>1790</v>
      </c>
      <c r="B987" s="139" t="str">
        <f t="shared" si="15"/>
        <v>ITbl_Pol3905.3</v>
      </c>
      <c r="C987" t="s">
        <v>76</v>
      </c>
      <c r="D987" s="1">
        <v>3905.3</v>
      </c>
      <c r="E987">
        <v>0.04</v>
      </c>
      <c r="F987" t="s">
        <v>356</v>
      </c>
      <c r="G987" s="2">
        <v>165</v>
      </c>
      <c r="I987" s="1">
        <v>6302.53</v>
      </c>
    </row>
    <row r="988" spans="1:9" hidden="1" x14ac:dyDescent="0.25">
      <c r="A988" s="2" t="s">
        <v>1790</v>
      </c>
      <c r="B988" s="139" t="str">
        <f t="shared" si="15"/>
        <v>ITbl_Pol2915.11</v>
      </c>
      <c r="C988" t="s">
        <v>76</v>
      </c>
      <c r="D988" s="1">
        <v>2915.11</v>
      </c>
      <c r="E988">
        <v>0.04</v>
      </c>
      <c r="F988" t="s">
        <v>407</v>
      </c>
      <c r="G988" s="2">
        <v>165</v>
      </c>
      <c r="I988" s="1">
        <v>6302.53</v>
      </c>
    </row>
    <row r="989" spans="1:9" hidden="1" x14ac:dyDescent="0.25">
      <c r="A989" s="2" t="s">
        <v>1790</v>
      </c>
      <c r="B989" s="139" t="str">
        <f t="shared" si="15"/>
        <v>ITbl_Pol3906.903</v>
      </c>
      <c r="C989" t="s">
        <v>76</v>
      </c>
      <c r="D989" s="1">
        <v>3906.9029999999998</v>
      </c>
      <c r="E989">
        <v>0.04</v>
      </c>
      <c r="F989" t="s">
        <v>417</v>
      </c>
      <c r="G989" s="2">
        <v>165</v>
      </c>
      <c r="I989" s="1">
        <v>6302.53</v>
      </c>
    </row>
    <row r="990" spans="1:9" hidden="1" x14ac:dyDescent="0.25">
      <c r="A990" s="2" t="s">
        <v>1790</v>
      </c>
      <c r="B990" s="139" t="str">
        <f t="shared" si="15"/>
        <v>ITbl_Pol1108.19</v>
      </c>
      <c r="C990" t="s">
        <v>76</v>
      </c>
      <c r="D990" s="1">
        <v>1108.19</v>
      </c>
      <c r="E990">
        <v>0.04</v>
      </c>
      <c r="F990" t="s">
        <v>402</v>
      </c>
      <c r="G990" s="2">
        <v>165</v>
      </c>
      <c r="I990" s="1">
        <v>6302.53</v>
      </c>
    </row>
    <row r="991" spans="1:9" hidden="1" x14ac:dyDescent="0.25">
      <c r="A991" s="2" t="s">
        <v>1790</v>
      </c>
      <c r="B991" s="139" t="str">
        <f t="shared" si="15"/>
        <v>ITbl_Pol3809.919</v>
      </c>
      <c r="C991" t="s">
        <v>76</v>
      </c>
      <c r="D991" s="1">
        <v>3809.9189999999999</v>
      </c>
      <c r="E991">
        <v>0.04</v>
      </c>
      <c r="F991" t="s">
        <v>432</v>
      </c>
      <c r="G991" s="2">
        <v>165</v>
      </c>
      <c r="I991" s="1">
        <v>6302.53</v>
      </c>
    </row>
    <row r="992" spans="1:9" hidden="1" x14ac:dyDescent="0.25">
      <c r="A992" s="2" t="s">
        <v>1790</v>
      </c>
      <c r="B992" s="139" t="str">
        <f t="shared" si="15"/>
        <v>ITbl_Pol3906.909</v>
      </c>
      <c r="C992" t="s">
        <v>76</v>
      </c>
      <c r="D992" s="1">
        <v>3906.9090000000001</v>
      </c>
      <c r="E992">
        <v>0.04</v>
      </c>
      <c r="F992" t="s">
        <v>433</v>
      </c>
      <c r="G992" s="2">
        <v>165</v>
      </c>
      <c r="I992" s="1">
        <v>6302.53</v>
      </c>
    </row>
    <row r="993" spans="1:9" hidden="1" x14ac:dyDescent="0.25">
      <c r="A993" s="2" t="s">
        <v>1790</v>
      </c>
      <c r="B993" s="139" t="str">
        <f t="shared" si="15"/>
        <v>ITbl_Pol3204.16</v>
      </c>
      <c r="C993" t="s">
        <v>76</v>
      </c>
      <c r="D993" s="1">
        <v>3204.16</v>
      </c>
      <c r="E993">
        <v>7.0000000000000007E-2</v>
      </c>
      <c r="F993" t="s">
        <v>411</v>
      </c>
      <c r="G993" s="2">
        <v>165</v>
      </c>
      <c r="I993" s="1">
        <v>6302.53</v>
      </c>
    </row>
    <row r="994" spans="1:9" hidden="1" x14ac:dyDescent="0.25">
      <c r="A994" s="2" t="s">
        <v>1790</v>
      </c>
      <c r="B994" s="139" t="str">
        <f t="shared" si="15"/>
        <v>ITbl_Pol3204.111</v>
      </c>
      <c r="C994" t="s">
        <v>76</v>
      </c>
      <c r="D994" s="1">
        <v>3204.1109999999999</v>
      </c>
      <c r="E994">
        <v>7.0000000000000007E-2</v>
      </c>
      <c r="F994" t="s">
        <v>365</v>
      </c>
      <c r="G994" s="2">
        <v>165</v>
      </c>
      <c r="I994" s="1">
        <v>6302.53</v>
      </c>
    </row>
    <row r="995" spans="1:9" hidden="1" x14ac:dyDescent="0.25">
      <c r="A995" s="2" t="s">
        <v>1790</v>
      </c>
      <c r="B995" s="139" t="str">
        <f t="shared" si="15"/>
        <v>ITbl_Pol3215.199</v>
      </c>
      <c r="C995" t="s">
        <v>76</v>
      </c>
      <c r="D995" s="1">
        <v>3215.1990000000001</v>
      </c>
      <c r="E995">
        <v>7.0000000000000007E-2</v>
      </c>
      <c r="F995" t="s">
        <v>414</v>
      </c>
      <c r="G995" s="2">
        <v>165</v>
      </c>
      <c r="I995" s="1">
        <v>6302.53</v>
      </c>
    </row>
    <row r="996" spans="1:9" hidden="1" x14ac:dyDescent="0.25">
      <c r="A996" s="2" t="s">
        <v>1790</v>
      </c>
      <c r="B996" s="139" t="str">
        <f t="shared" si="15"/>
        <v>ITbl_Pol2701.12</v>
      </c>
      <c r="C996" t="s">
        <v>76</v>
      </c>
      <c r="D996" s="1">
        <v>2701.12</v>
      </c>
      <c r="E996">
        <v>1.1000000000000001</v>
      </c>
      <c r="F996" t="s">
        <v>371</v>
      </c>
      <c r="G996" s="2">
        <v>165</v>
      </c>
      <c r="I996" s="1">
        <v>6302.53</v>
      </c>
    </row>
    <row r="997" spans="1:9" hidden="1" x14ac:dyDescent="0.25">
      <c r="A997" s="2" t="s">
        <v>1790</v>
      </c>
      <c r="B997" s="139" t="str">
        <f t="shared" si="15"/>
        <v>ITbl_Pol2701.19</v>
      </c>
      <c r="C997" t="s">
        <v>76</v>
      </c>
      <c r="D997" s="1">
        <v>2701.19</v>
      </c>
      <c r="E997">
        <v>1.1000000000000001</v>
      </c>
      <c r="F997" t="s">
        <v>437</v>
      </c>
      <c r="G997" s="2">
        <v>165</v>
      </c>
      <c r="I997" s="1">
        <v>6302.53</v>
      </c>
    </row>
    <row r="998" spans="1:9" hidden="1" x14ac:dyDescent="0.25">
      <c r="A998" s="2" t="s">
        <v>1790</v>
      </c>
      <c r="B998" s="139" t="str">
        <f t="shared" si="15"/>
        <v>IDGmt99% Cotton5205.11</v>
      </c>
      <c r="C998" t="s">
        <v>476</v>
      </c>
      <c r="D998" s="1">
        <v>5205.1099999999997</v>
      </c>
      <c r="E998">
        <v>0.99999000000000005</v>
      </c>
      <c r="F998" t="s">
        <v>351</v>
      </c>
      <c r="G998" s="2">
        <v>166</v>
      </c>
      <c r="I998" s="1">
        <v>6203.22</v>
      </c>
    </row>
    <row r="999" spans="1:9" hidden="1" x14ac:dyDescent="0.25">
      <c r="A999" s="2" t="s">
        <v>1790</v>
      </c>
      <c r="B999" s="139" t="str">
        <f t="shared" si="15"/>
        <v>IDGmt99% Cotton5205.12</v>
      </c>
      <c r="C999" t="s">
        <v>476</v>
      </c>
      <c r="D999" s="1">
        <v>5205.12</v>
      </c>
      <c r="E999">
        <v>0.99999000000000005</v>
      </c>
      <c r="F999" t="s">
        <v>351</v>
      </c>
      <c r="G999" s="2">
        <v>166</v>
      </c>
      <c r="I999" s="1">
        <v>6203.22</v>
      </c>
    </row>
    <row r="1000" spans="1:9" hidden="1" x14ac:dyDescent="0.25">
      <c r="A1000" s="2" t="s">
        <v>1790</v>
      </c>
      <c r="B1000" s="139" t="str">
        <f t="shared" si="15"/>
        <v>IDGmt99% Cotton5201.009</v>
      </c>
      <c r="C1000" t="s">
        <v>476</v>
      </c>
      <c r="D1000" s="1">
        <v>5201.009</v>
      </c>
      <c r="E1000">
        <v>0.99999000000000005</v>
      </c>
      <c r="F1000" t="s">
        <v>388</v>
      </c>
      <c r="G1000" s="2">
        <v>166</v>
      </c>
      <c r="I1000" s="1">
        <v>6203.22</v>
      </c>
    </row>
    <row r="1001" spans="1:9" hidden="1" x14ac:dyDescent="0.25">
      <c r="A1001" s="2" t="s">
        <v>1790</v>
      </c>
      <c r="B1001" s="139" t="str">
        <f t="shared" si="15"/>
        <v>IDGmt1108.12</v>
      </c>
      <c r="C1001" t="s">
        <v>101</v>
      </c>
      <c r="D1001" s="1">
        <v>1108.1199999999999</v>
      </c>
      <c r="E1001">
        <v>0.04</v>
      </c>
      <c r="F1001" t="s">
        <v>402</v>
      </c>
      <c r="G1001" s="2">
        <v>166</v>
      </c>
      <c r="I1001" s="1">
        <v>6203.22</v>
      </c>
    </row>
    <row r="1002" spans="1:9" hidden="1" x14ac:dyDescent="0.25">
      <c r="A1002" s="2" t="s">
        <v>1790</v>
      </c>
      <c r="B1002" s="139" t="str">
        <f t="shared" si="15"/>
        <v>IDGmt2915.11</v>
      </c>
      <c r="C1002" t="s">
        <v>101</v>
      </c>
      <c r="D1002" s="1">
        <v>2915.11</v>
      </c>
      <c r="E1002">
        <v>0.04</v>
      </c>
      <c r="F1002" t="s">
        <v>407</v>
      </c>
      <c r="G1002" s="2">
        <v>166</v>
      </c>
      <c r="I1002" s="1">
        <v>6203.22</v>
      </c>
    </row>
    <row r="1003" spans="1:9" hidden="1" x14ac:dyDescent="0.25">
      <c r="A1003" s="2" t="s">
        <v>1790</v>
      </c>
      <c r="B1003" s="139" t="str">
        <f t="shared" si="15"/>
        <v>IDGmt3910</v>
      </c>
      <c r="C1003" t="s">
        <v>101</v>
      </c>
      <c r="D1003" s="1">
        <v>3910</v>
      </c>
      <c r="E1003">
        <v>0.04</v>
      </c>
      <c r="F1003" t="s">
        <v>409</v>
      </c>
      <c r="G1003" s="2">
        <v>166</v>
      </c>
      <c r="I1003" s="1">
        <v>6203.22</v>
      </c>
    </row>
    <row r="1004" spans="1:9" hidden="1" x14ac:dyDescent="0.25">
      <c r="A1004" s="2" t="s">
        <v>1790</v>
      </c>
      <c r="B1004" s="139" t="str">
        <f t="shared" si="15"/>
        <v>IDGmt3809.911</v>
      </c>
      <c r="C1004" t="s">
        <v>101</v>
      </c>
      <c r="D1004" s="1">
        <v>3809.9110000000001</v>
      </c>
      <c r="E1004">
        <v>0.04</v>
      </c>
      <c r="F1004" t="s">
        <v>416</v>
      </c>
      <c r="G1004" s="2">
        <v>166</v>
      </c>
      <c r="I1004" s="1">
        <v>6203.22</v>
      </c>
    </row>
    <row r="1005" spans="1:9" hidden="1" x14ac:dyDescent="0.25">
      <c r="A1005" s="2" t="s">
        <v>1790</v>
      </c>
      <c r="B1005" s="139" t="str">
        <f t="shared" si="15"/>
        <v>IDGmt3906.903</v>
      </c>
      <c r="C1005" t="s">
        <v>101</v>
      </c>
      <c r="D1005" s="1">
        <v>3906.9029999999998</v>
      </c>
      <c r="E1005">
        <v>0.04</v>
      </c>
      <c r="F1005" t="s">
        <v>417</v>
      </c>
      <c r="G1005" s="2">
        <v>166</v>
      </c>
      <c r="I1005" s="1">
        <v>6203.22</v>
      </c>
    </row>
    <row r="1006" spans="1:9" hidden="1" x14ac:dyDescent="0.25">
      <c r="A1006" s="2" t="s">
        <v>1790</v>
      </c>
      <c r="B1006" s="139" t="str">
        <f t="shared" si="15"/>
        <v>IDGmt3204.16</v>
      </c>
      <c r="C1006" t="s">
        <v>101</v>
      </c>
      <c r="D1006" s="1">
        <v>3204.16</v>
      </c>
      <c r="E1006">
        <v>7.0000000000000007E-2</v>
      </c>
      <c r="F1006" t="s">
        <v>411</v>
      </c>
      <c r="G1006" s="2">
        <v>166</v>
      </c>
      <c r="I1006" s="1">
        <v>6203.22</v>
      </c>
    </row>
    <row r="1007" spans="1:9" hidden="1" x14ac:dyDescent="0.25">
      <c r="A1007" s="2" t="s">
        <v>1790</v>
      </c>
      <c r="B1007" s="139" t="str">
        <f t="shared" si="15"/>
        <v>IDGmt3204.159</v>
      </c>
      <c r="C1007" t="s">
        <v>101</v>
      </c>
      <c r="D1007" s="1">
        <v>3204.1590000000001</v>
      </c>
      <c r="E1007">
        <v>7.0000000000000007E-2</v>
      </c>
      <c r="F1007" t="s">
        <v>413</v>
      </c>
      <c r="G1007" s="2">
        <v>166</v>
      </c>
      <c r="I1007" s="1">
        <v>6203.22</v>
      </c>
    </row>
    <row r="1008" spans="1:9" hidden="1" x14ac:dyDescent="0.25">
      <c r="A1008" s="2" t="s">
        <v>1790</v>
      </c>
      <c r="B1008" s="139" t="str">
        <f t="shared" si="15"/>
        <v>IDGmt3204.151</v>
      </c>
      <c r="C1008" t="s">
        <v>101</v>
      </c>
      <c r="D1008" s="1">
        <v>3204.1509999999998</v>
      </c>
      <c r="E1008">
        <v>7.0000000000000007E-2</v>
      </c>
      <c r="F1008" t="s">
        <v>365</v>
      </c>
      <c r="G1008" s="2">
        <v>166</v>
      </c>
      <c r="I1008" s="1">
        <v>6203.22</v>
      </c>
    </row>
    <row r="1009" spans="1:9" hidden="1" x14ac:dyDescent="0.25">
      <c r="A1009" s="2" t="s">
        <v>1790</v>
      </c>
      <c r="B1009" s="139" t="str">
        <f t="shared" si="15"/>
        <v>IDGmt9607.2</v>
      </c>
      <c r="C1009" t="s">
        <v>101</v>
      </c>
      <c r="D1009" s="1">
        <v>9607.2000000000007</v>
      </c>
      <c r="E1009">
        <v>0.01</v>
      </c>
      <c r="F1009" t="s">
        <v>436</v>
      </c>
      <c r="G1009" s="2">
        <v>166</v>
      </c>
      <c r="I1009" s="1">
        <v>6203.22</v>
      </c>
    </row>
    <row r="1010" spans="1:9" hidden="1" x14ac:dyDescent="0.25">
      <c r="A1010" s="2" t="s">
        <v>1790</v>
      </c>
      <c r="B1010" s="139" t="str">
        <f t="shared" si="15"/>
        <v>IDGmt3923.29</v>
      </c>
      <c r="C1010" t="s">
        <v>101</v>
      </c>
      <c r="D1010" s="1">
        <v>3923.29</v>
      </c>
      <c r="E1010">
        <v>0.1</v>
      </c>
      <c r="F1010" t="s">
        <v>338</v>
      </c>
      <c r="G1010" s="2">
        <v>166</v>
      </c>
      <c r="I1010" s="1">
        <v>6203.22</v>
      </c>
    </row>
    <row r="1011" spans="1:9" hidden="1" x14ac:dyDescent="0.25">
      <c r="A1011" s="2" t="s">
        <v>1790</v>
      </c>
      <c r="B1011" s="139" t="str">
        <f t="shared" si="15"/>
        <v>IDGmt2701.12</v>
      </c>
      <c r="C1011" t="s">
        <v>101</v>
      </c>
      <c r="D1011" s="1">
        <v>2701.12</v>
      </c>
      <c r="E1011">
        <v>1.1000000000000001</v>
      </c>
      <c r="F1011" t="s">
        <v>371</v>
      </c>
      <c r="G1011" s="2">
        <v>166</v>
      </c>
      <c r="I1011" s="1">
        <v>6203.22</v>
      </c>
    </row>
    <row r="1012" spans="1:9" hidden="1" x14ac:dyDescent="0.25">
      <c r="A1012" s="2" t="s">
        <v>1790</v>
      </c>
      <c r="B1012" s="139" t="str">
        <f t="shared" si="15"/>
        <v>IDGmt2701.19</v>
      </c>
      <c r="C1012" t="s">
        <v>101</v>
      </c>
      <c r="D1012" s="1">
        <v>2701.19</v>
      </c>
      <c r="E1012">
        <v>1.1000000000000001</v>
      </c>
      <c r="F1012" t="s">
        <v>437</v>
      </c>
      <c r="G1012" s="2">
        <v>166</v>
      </c>
      <c r="I1012" s="1">
        <v>6203.22</v>
      </c>
    </row>
    <row r="1013" spans="1:9" hidden="1" x14ac:dyDescent="0.25">
      <c r="A1013" s="2" t="s">
        <v>1790</v>
      </c>
      <c r="B1013" s="139" t="str">
        <f t="shared" si="15"/>
        <v>IFab_BldDydCVC55:455201.009</v>
      </c>
      <c r="C1013" t="s">
        <v>477</v>
      </c>
      <c r="D1013" s="1">
        <v>5201.009</v>
      </c>
      <c r="E1013">
        <v>0.5555500000000001</v>
      </c>
      <c r="F1013" t="s">
        <v>388</v>
      </c>
      <c r="G1013" s="2">
        <v>167</v>
      </c>
      <c r="I1013" s="1">
        <v>5513.21</v>
      </c>
    </row>
    <row r="1014" spans="1:9" hidden="1" x14ac:dyDescent="0.25">
      <c r="A1014" s="2" t="s">
        <v>1790</v>
      </c>
      <c r="B1014" s="139" t="str">
        <f t="shared" si="15"/>
        <v>IFab_BldDydCVC55:455402.33</v>
      </c>
      <c r="C1014" t="s">
        <v>477</v>
      </c>
      <c r="D1014" s="1">
        <v>5402.33</v>
      </c>
      <c r="E1014">
        <v>0.45455000000000001</v>
      </c>
      <c r="F1014" t="s">
        <v>390</v>
      </c>
      <c r="G1014" s="2">
        <v>167</v>
      </c>
      <c r="I1014" s="1">
        <v>5513.21</v>
      </c>
    </row>
    <row r="1015" spans="1:9" hidden="1" x14ac:dyDescent="0.25">
      <c r="A1015" s="2" t="s">
        <v>1790</v>
      </c>
      <c r="B1015" s="139" t="str">
        <f t="shared" si="15"/>
        <v>IFab_BldDydCVC55:455503.201</v>
      </c>
      <c r="C1015" t="s">
        <v>477</v>
      </c>
      <c r="D1015" s="1">
        <v>5503.201</v>
      </c>
      <c r="E1015">
        <v>0.45455000000000001</v>
      </c>
      <c r="F1015" t="s">
        <v>377</v>
      </c>
      <c r="G1015" s="2">
        <v>167</v>
      </c>
      <c r="I1015" s="1">
        <v>5513.21</v>
      </c>
    </row>
    <row r="1016" spans="1:9" hidden="1" x14ac:dyDescent="0.25">
      <c r="A1016" s="2" t="s">
        <v>1790</v>
      </c>
      <c r="B1016" s="139" t="str">
        <f t="shared" si="15"/>
        <v>IFab_BldDyd1108.12</v>
      </c>
      <c r="C1016" t="s">
        <v>95</v>
      </c>
      <c r="D1016" s="1">
        <v>1108.1199999999999</v>
      </c>
      <c r="E1016">
        <v>0.04</v>
      </c>
      <c r="F1016" t="s">
        <v>402</v>
      </c>
      <c r="G1016" s="2">
        <v>167</v>
      </c>
      <c r="I1016" s="1">
        <v>5513.21</v>
      </c>
    </row>
    <row r="1017" spans="1:9" hidden="1" x14ac:dyDescent="0.25">
      <c r="A1017" s="2" t="s">
        <v>1790</v>
      </c>
      <c r="B1017" s="139" t="str">
        <f t="shared" ref="B1017:B1054" si="16">A1017&amp;C1017&amp;D1017</f>
        <v>IFab_BldDyd2831.101</v>
      </c>
      <c r="C1017" t="s">
        <v>95</v>
      </c>
      <c r="D1017" s="1">
        <v>2831.1010000000001</v>
      </c>
      <c r="E1017">
        <v>0.04</v>
      </c>
      <c r="F1017" t="s">
        <v>403</v>
      </c>
      <c r="G1017" s="2">
        <v>167</v>
      </c>
      <c r="I1017" s="1">
        <v>5513.21</v>
      </c>
    </row>
    <row r="1018" spans="1:9" hidden="1" x14ac:dyDescent="0.25">
      <c r="A1018" s="2" t="s">
        <v>1790</v>
      </c>
      <c r="B1018" s="139" t="str">
        <f t="shared" si="16"/>
        <v>IFab_BldDyd3906.902</v>
      </c>
      <c r="C1018" t="s">
        <v>95</v>
      </c>
      <c r="D1018" s="1">
        <v>3906.902</v>
      </c>
      <c r="E1018">
        <v>0.04</v>
      </c>
      <c r="F1018" t="s">
        <v>404</v>
      </c>
      <c r="G1018" s="2">
        <v>167</v>
      </c>
      <c r="I1018" s="1">
        <v>5513.21</v>
      </c>
    </row>
    <row r="1019" spans="1:9" hidden="1" x14ac:dyDescent="0.25">
      <c r="A1019" s="2" t="s">
        <v>1790</v>
      </c>
      <c r="B1019" s="139" t="str">
        <f t="shared" si="16"/>
        <v>IFab_BldDyd3910</v>
      </c>
      <c r="C1019" t="s">
        <v>95</v>
      </c>
      <c r="D1019" s="1">
        <v>3910</v>
      </c>
      <c r="E1019">
        <v>0.04</v>
      </c>
      <c r="F1019" t="s">
        <v>409</v>
      </c>
      <c r="G1019" s="2">
        <v>167</v>
      </c>
      <c r="I1019" s="1">
        <v>5513.21</v>
      </c>
    </row>
    <row r="1020" spans="1:9" hidden="1" x14ac:dyDescent="0.25">
      <c r="A1020" s="2" t="s">
        <v>1790</v>
      </c>
      <c r="B1020" s="139" t="str">
        <f t="shared" si="16"/>
        <v>IFab_BldDyd3911.9</v>
      </c>
      <c r="C1020" t="s">
        <v>95</v>
      </c>
      <c r="D1020" s="1">
        <v>3911.9</v>
      </c>
      <c r="E1020">
        <v>0.04</v>
      </c>
      <c r="F1020" t="s">
        <v>410</v>
      </c>
      <c r="G1020" s="2">
        <v>167</v>
      </c>
      <c r="I1020" s="1">
        <v>5513.21</v>
      </c>
    </row>
    <row r="1021" spans="1:9" hidden="1" x14ac:dyDescent="0.25">
      <c r="A1021" s="2" t="s">
        <v>1790</v>
      </c>
      <c r="B1021" s="139" t="str">
        <f t="shared" si="16"/>
        <v>IFab_BldDyd3809.911</v>
      </c>
      <c r="C1021" t="s">
        <v>95</v>
      </c>
      <c r="D1021" s="1">
        <v>3809.9110000000001</v>
      </c>
      <c r="E1021">
        <v>0.04</v>
      </c>
      <c r="F1021" t="s">
        <v>416</v>
      </c>
      <c r="G1021" s="2">
        <v>167</v>
      </c>
      <c r="I1021" s="1">
        <v>5513.21</v>
      </c>
    </row>
    <row r="1022" spans="1:9" hidden="1" x14ac:dyDescent="0.25">
      <c r="A1022" s="2" t="s">
        <v>1790</v>
      </c>
      <c r="B1022" s="139" t="str">
        <f t="shared" si="16"/>
        <v>IFab_BldDyd2832.101</v>
      </c>
      <c r="C1022" t="s">
        <v>95</v>
      </c>
      <c r="D1022" s="1">
        <v>2832.1010000000001</v>
      </c>
      <c r="E1022">
        <v>0.04</v>
      </c>
      <c r="F1022" t="s">
        <v>419</v>
      </c>
      <c r="G1022" s="2">
        <v>167</v>
      </c>
      <c r="I1022" s="1">
        <v>5513.21</v>
      </c>
    </row>
    <row r="1023" spans="1:9" hidden="1" x14ac:dyDescent="0.25">
      <c r="A1023" s="2" t="s">
        <v>1790</v>
      </c>
      <c r="B1023" s="139" t="str">
        <f t="shared" si="16"/>
        <v>IFab_BldDyd3403.999</v>
      </c>
      <c r="C1023" t="s">
        <v>95</v>
      </c>
      <c r="D1023" s="1">
        <v>3403.9989999999998</v>
      </c>
      <c r="E1023">
        <v>0.04</v>
      </c>
      <c r="F1023" t="s">
        <v>422</v>
      </c>
      <c r="G1023" s="2">
        <v>167</v>
      </c>
      <c r="I1023" s="1">
        <v>5513.21</v>
      </c>
    </row>
    <row r="1024" spans="1:9" hidden="1" x14ac:dyDescent="0.25">
      <c r="A1024" s="2" t="s">
        <v>1790</v>
      </c>
      <c r="B1024" s="139" t="str">
        <f t="shared" si="16"/>
        <v>IFab_BldDyd3204.159</v>
      </c>
      <c r="C1024" t="s">
        <v>95</v>
      </c>
      <c r="D1024" s="1">
        <v>3204.1590000000001</v>
      </c>
      <c r="E1024">
        <v>7.0000000000000007E-2</v>
      </c>
      <c r="F1024" t="s">
        <v>413</v>
      </c>
      <c r="G1024" s="2">
        <v>167</v>
      </c>
      <c r="I1024" s="1">
        <v>5513.21</v>
      </c>
    </row>
    <row r="1025" spans="1:9" hidden="1" x14ac:dyDescent="0.25">
      <c r="A1025" s="2" t="s">
        <v>1790</v>
      </c>
      <c r="B1025" s="139" t="str">
        <f t="shared" si="16"/>
        <v>IFab_BldDyd3204.16</v>
      </c>
      <c r="C1025" t="s">
        <v>95</v>
      </c>
      <c r="D1025" s="1">
        <v>3204.16</v>
      </c>
      <c r="E1025">
        <v>7.0000000000000007E-2</v>
      </c>
      <c r="F1025" t="s">
        <v>411</v>
      </c>
      <c r="G1025" s="2">
        <v>167</v>
      </c>
      <c r="I1025" s="1">
        <v>5513.21</v>
      </c>
    </row>
    <row r="1026" spans="1:9" hidden="1" x14ac:dyDescent="0.25">
      <c r="A1026" s="2" t="s">
        <v>1790</v>
      </c>
      <c r="B1026" s="139" t="str">
        <f t="shared" si="16"/>
        <v>IFab_BldDyd2701.12</v>
      </c>
      <c r="C1026" t="s">
        <v>95</v>
      </c>
      <c r="D1026" s="1">
        <v>2701.12</v>
      </c>
      <c r="E1026">
        <v>1.1000000000000001</v>
      </c>
      <c r="F1026" t="s">
        <v>371</v>
      </c>
      <c r="G1026" s="2">
        <v>167</v>
      </c>
      <c r="I1026" s="1">
        <v>5513.21</v>
      </c>
    </row>
    <row r="1027" spans="1:9" hidden="1" x14ac:dyDescent="0.25">
      <c r="A1027" s="2" t="s">
        <v>1790</v>
      </c>
      <c r="B1027" s="139" t="str">
        <f t="shared" si="16"/>
        <v>IFab_BldDyd2701.19</v>
      </c>
      <c r="C1027" t="s">
        <v>95</v>
      </c>
      <c r="D1027" s="1">
        <v>2701.19</v>
      </c>
      <c r="E1027">
        <v>1.1000000000000001</v>
      </c>
      <c r="F1027" t="s">
        <v>437</v>
      </c>
      <c r="G1027" s="2">
        <v>167</v>
      </c>
      <c r="I1027" s="1">
        <v>5513.21</v>
      </c>
    </row>
    <row r="1028" spans="1:9" hidden="1" x14ac:dyDescent="0.25">
      <c r="A1028" s="2" t="s">
        <v>1790</v>
      </c>
      <c r="B1028" s="139" t="str">
        <f t="shared" si="16"/>
        <v>IFab_BldPrnCVC55:455201.009</v>
      </c>
      <c r="C1028" t="s">
        <v>478</v>
      </c>
      <c r="D1028" s="1">
        <v>5201.009</v>
      </c>
      <c r="E1028">
        <v>0.5555500000000001</v>
      </c>
      <c r="F1028" t="s">
        <v>388</v>
      </c>
      <c r="G1028" s="2">
        <v>168</v>
      </c>
      <c r="I1028" s="1">
        <v>5513.41</v>
      </c>
    </row>
    <row r="1029" spans="1:9" hidden="1" x14ac:dyDescent="0.25">
      <c r="A1029" s="2" t="s">
        <v>1790</v>
      </c>
      <c r="B1029" s="139" t="str">
        <f t="shared" si="16"/>
        <v>IFab_BldPrnCVC55:455402.33</v>
      </c>
      <c r="C1029" t="s">
        <v>478</v>
      </c>
      <c r="D1029" s="1">
        <v>5402.33</v>
      </c>
      <c r="E1029">
        <v>0.45455000000000001</v>
      </c>
      <c r="F1029" t="s">
        <v>390</v>
      </c>
      <c r="G1029" s="2">
        <v>168</v>
      </c>
      <c r="I1029" s="1">
        <v>5513.41</v>
      </c>
    </row>
    <row r="1030" spans="1:9" hidden="1" x14ac:dyDescent="0.25">
      <c r="A1030" s="2" t="s">
        <v>1790</v>
      </c>
      <c r="B1030" s="139" t="str">
        <f t="shared" si="16"/>
        <v>IFab_BldPrnCVC55:455503.201</v>
      </c>
      <c r="C1030" t="s">
        <v>478</v>
      </c>
      <c r="D1030" s="1">
        <v>5503.201</v>
      </c>
      <c r="E1030">
        <v>0.45455000000000001</v>
      </c>
      <c r="F1030" t="s">
        <v>377</v>
      </c>
      <c r="G1030" s="2">
        <v>168</v>
      </c>
      <c r="I1030" s="1">
        <v>5513.41</v>
      </c>
    </row>
    <row r="1031" spans="1:9" hidden="1" x14ac:dyDescent="0.25">
      <c r="A1031" s="2" t="s">
        <v>1790</v>
      </c>
      <c r="B1031" s="139" t="str">
        <f t="shared" si="16"/>
        <v>IFab_BldPrn1108.12</v>
      </c>
      <c r="C1031" t="s">
        <v>97</v>
      </c>
      <c r="D1031" s="1">
        <v>1108.1199999999999</v>
      </c>
      <c r="E1031">
        <v>0.04</v>
      </c>
      <c r="F1031" t="s">
        <v>402</v>
      </c>
      <c r="G1031" s="2">
        <v>168</v>
      </c>
      <c r="I1031" s="1">
        <v>5513.41</v>
      </c>
    </row>
    <row r="1032" spans="1:9" hidden="1" x14ac:dyDescent="0.25">
      <c r="A1032" s="2" t="s">
        <v>1790</v>
      </c>
      <c r="B1032" s="139" t="str">
        <f t="shared" si="16"/>
        <v>IFab_BldPrn2831.101</v>
      </c>
      <c r="C1032" t="s">
        <v>97</v>
      </c>
      <c r="D1032" s="1">
        <v>2831.1010000000001</v>
      </c>
      <c r="E1032">
        <v>0.04</v>
      </c>
      <c r="F1032" t="s">
        <v>403</v>
      </c>
      <c r="G1032" s="2">
        <v>168</v>
      </c>
      <c r="I1032" s="1">
        <v>5513.41</v>
      </c>
    </row>
    <row r="1033" spans="1:9" hidden="1" x14ac:dyDescent="0.25">
      <c r="A1033" s="2" t="s">
        <v>1790</v>
      </c>
      <c r="B1033" s="139" t="str">
        <f t="shared" si="16"/>
        <v>IFab_BldPrn3906.902</v>
      </c>
      <c r="C1033" t="s">
        <v>97</v>
      </c>
      <c r="D1033" s="1">
        <v>3906.902</v>
      </c>
      <c r="E1033">
        <v>0.04</v>
      </c>
      <c r="F1033" t="s">
        <v>404</v>
      </c>
      <c r="G1033" s="2">
        <v>168</v>
      </c>
      <c r="I1033" s="1">
        <v>5513.41</v>
      </c>
    </row>
    <row r="1034" spans="1:9" hidden="1" x14ac:dyDescent="0.25">
      <c r="A1034" s="2" t="s">
        <v>1790</v>
      </c>
      <c r="B1034" s="139" t="str">
        <f t="shared" si="16"/>
        <v>IFab_BldPrn3910</v>
      </c>
      <c r="C1034" t="s">
        <v>97</v>
      </c>
      <c r="D1034" s="1">
        <v>3910</v>
      </c>
      <c r="E1034">
        <v>0.04</v>
      </c>
      <c r="F1034" t="s">
        <v>409</v>
      </c>
      <c r="G1034" s="2">
        <v>168</v>
      </c>
      <c r="I1034" s="1">
        <v>5513.41</v>
      </c>
    </row>
    <row r="1035" spans="1:9" hidden="1" x14ac:dyDescent="0.25">
      <c r="A1035" s="2" t="s">
        <v>1790</v>
      </c>
      <c r="B1035" s="139" t="str">
        <f t="shared" si="16"/>
        <v>IFab_BldPrn3911.9</v>
      </c>
      <c r="C1035" t="s">
        <v>97</v>
      </c>
      <c r="D1035" s="1">
        <v>3911.9</v>
      </c>
      <c r="E1035">
        <v>0.04</v>
      </c>
      <c r="F1035" t="s">
        <v>410</v>
      </c>
      <c r="G1035" s="2">
        <v>168</v>
      </c>
      <c r="I1035" s="1">
        <v>5513.41</v>
      </c>
    </row>
    <row r="1036" spans="1:9" hidden="1" x14ac:dyDescent="0.25">
      <c r="A1036" s="2" t="s">
        <v>1790</v>
      </c>
      <c r="B1036" s="139" t="str">
        <f t="shared" si="16"/>
        <v>IFab_BldPrn3809.911</v>
      </c>
      <c r="C1036" t="s">
        <v>97</v>
      </c>
      <c r="D1036" s="1">
        <v>3809.9110000000001</v>
      </c>
      <c r="E1036">
        <v>0.04</v>
      </c>
      <c r="F1036" t="s">
        <v>416</v>
      </c>
      <c r="G1036" s="2">
        <v>168</v>
      </c>
      <c r="I1036" s="1">
        <v>5513.41</v>
      </c>
    </row>
    <row r="1037" spans="1:9" hidden="1" x14ac:dyDescent="0.25">
      <c r="A1037" s="2" t="s">
        <v>1790</v>
      </c>
      <c r="B1037" s="139" t="str">
        <f t="shared" si="16"/>
        <v>IFab_BldPrn2832.101</v>
      </c>
      <c r="C1037" t="s">
        <v>97</v>
      </c>
      <c r="D1037" s="1">
        <v>2832.1010000000001</v>
      </c>
      <c r="E1037">
        <v>0.04</v>
      </c>
      <c r="F1037" t="s">
        <v>419</v>
      </c>
      <c r="G1037" s="2">
        <v>168</v>
      </c>
      <c r="I1037" s="1">
        <v>5513.41</v>
      </c>
    </row>
    <row r="1038" spans="1:9" hidden="1" x14ac:dyDescent="0.25">
      <c r="A1038" s="2" t="s">
        <v>1790</v>
      </c>
      <c r="B1038" s="139" t="str">
        <f t="shared" si="16"/>
        <v>IFab_BldPrn3403.999</v>
      </c>
      <c r="C1038" t="s">
        <v>97</v>
      </c>
      <c r="D1038" s="1">
        <v>3403.9989999999998</v>
      </c>
      <c r="E1038">
        <v>0.04</v>
      </c>
      <c r="F1038" t="s">
        <v>422</v>
      </c>
      <c r="G1038" s="2">
        <v>168</v>
      </c>
      <c r="I1038" s="1">
        <v>5513.41</v>
      </c>
    </row>
    <row r="1039" spans="1:9" hidden="1" x14ac:dyDescent="0.25">
      <c r="A1039" s="2" t="s">
        <v>1790</v>
      </c>
      <c r="B1039" s="139" t="str">
        <f t="shared" si="16"/>
        <v>IFab_BldPrn3204.159</v>
      </c>
      <c r="C1039" t="s">
        <v>97</v>
      </c>
      <c r="D1039" s="1">
        <v>3204.1590000000001</v>
      </c>
      <c r="E1039">
        <v>7.0000000000000007E-2</v>
      </c>
      <c r="F1039" t="s">
        <v>413</v>
      </c>
      <c r="G1039" s="2">
        <v>168</v>
      </c>
      <c r="I1039" s="1">
        <v>5513.41</v>
      </c>
    </row>
    <row r="1040" spans="1:9" hidden="1" x14ac:dyDescent="0.25">
      <c r="A1040" s="2" t="s">
        <v>1790</v>
      </c>
      <c r="B1040" s="139" t="str">
        <f t="shared" si="16"/>
        <v>IFab_BldPrn3204.16</v>
      </c>
      <c r="C1040" t="s">
        <v>97</v>
      </c>
      <c r="D1040" s="1">
        <v>3204.16</v>
      </c>
      <c r="E1040">
        <v>7.0000000000000007E-2</v>
      </c>
      <c r="F1040" t="s">
        <v>411</v>
      </c>
      <c r="G1040" s="2">
        <v>168</v>
      </c>
      <c r="I1040" s="1">
        <v>5513.41</v>
      </c>
    </row>
    <row r="1041" spans="1:9" hidden="1" x14ac:dyDescent="0.25">
      <c r="A1041" s="2" t="s">
        <v>1790</v>
      </c>
      <c r="B1041" s="139" t="str">
        <f t="shared" si="16"/>
        <v>IFab_BldPrn2701.12</v>
      </c>
      <c r="C1041" t="s">
        <v>97</v>
      </c>
      <c r="D1041" s="1">
        <v>2701.12</v>
      </c>
      <c r="E1041">
        <v>1.1000000000000001</v>
      </c>
      <c r="F1041" t="s">
        <v>371</v>
      </c>
      <c r="G1041" s="2">
        <v>168</v>
      </c>
      <c r="I1041" s="1">
        <v>5513.41</v>
      </c>
    </row>
    <row r="1042" spans="1:9" hidden="1" x14ac:dyDescent="0.25">
      <c r="A1042" s="2" t="s">
        <v>1790</v>
      </c>
      <c r="B1042" s="139" t="str">
        <f t="shared" si="16"/>
        <v>IFab_BldPrn2701.19</v>
      </c>
      <c r="C1042" t="s">
        <v>97</v>
      </c>
      <c r="D1042" s="1">
        <v>2701.19</v>
      </c>
      <c r="E1042">
        <v>1.1000000000000001</v>
      </c>
      <c r="F1042" t="s">
        <v>437</v>
      </c>
      <c r="G1042" s="2">
        <v>168</v>
      </c>
      <c r="I1042" s="1">
        <v>5513.41</v>
      </c>
    </row>
    <row r="1043" spans="1:9" hidden="1" x14ac:dyDescent="0.25">
      <c r="A1043" s="2" t="s">
        <v>1790</v>
      </c>
      <c r="B1043" s="139" t="str">
        <f t="shared" si="16"/>
        <v>IFab_BldBlcCVC55:455201.009</v>
      </c>
      <c r="C1043" t="s">
        <v>479</v>
      </c>
      <c r="D1043" s="1">
        <v>5201.009</v>
      </c>
      <c r="E1043">
        <v>0.5555500000000001</v>
      </c>
      <c r="F1043" t="s">
        <v>388</v>
      </c>
      <c r="G1043" s="2">
        <v>169</v>
      </c>
      <c r="I1043" s="1">
        <v>5210.21</v>
      </c>
    </row>
    <row r="1044" spans="1:9" hidden="1" x14ac:dyDescent="0.25">
      <c r="A1044" s="2" t="s">
        <v>1790</v>
      </c>
      <c r="B1044" s="139" t="str">
        <f t="shared" si="16"/>
        <v>IFab_BldBlcCVC55:455402.33</v>
      </c>
      <c r="C1044" t="s">
        <v>479</v>
      </c>
      <c r="D1044" s="1">
        <v>5402.33</v>
      </c>
      <c r="E1044">
        <v>0.45455000000000001</v>
      </c>
      <c r="F1044" t="s">
        <v>390</v>
      </c>
      <c r="G1044" s="2">
        <v>169</v>
      </c>
      <c r="I1044" s="1">
        <v>5210.21</v>
      </c>
    </row>
    <row r="1045" spans="1:9" hidden="1" x14ac:dyDescent="0.25">
      <c r="A1045" s="2" t="s">
        <v>1790</v>
      </c>
      <c r="B1045" s="139" t="str">
        <f t="shared" si="16"/>
        <v>IFab_BldBlcCVC55:455503.201</v>
      </c>
      <c r="C1045" t="s">
        <v>479</v>
      </c>
      <c r="D1045" s="1">
        <v>5503.201</v>
      </c>
      <c r="E1045">
        <v>0.45455000000000001</v>
      </c>
      <c r="F1045" t="s">
        <v>377</v>
      </c>
      <c r="G1045" s="2">
        <v>169</v>
      </c>
      <c r="I1045" s="1">
        <v>5210.21</v>
      </c>
    </row>
    <row r="1046" spans="1:9" hidden="1" x14ac:dyDescent="0.25">
      <c r="A1046" s="2" t="s">
        <v>1790</v>
      </c>
      <c r="B1046" s="139" t="str">
        <f t="shared" si="16"/>
        <v>IFab_BldBlc1108.12</v>
      </c>
      <c r="C1046" t="s">
        <v>99</v>
      </c>
      <c r="D1046" s="1">
        <v>1108.1199999999999</v>
      </c>
      <c r="E1046">
        <v>0.04</v>
      </c>
      <c r="F1046" t="s">
        <v>402</v>
      </c>
      <c r="G1046" s="2">
        <v>169</v>
      </c>
      <c r="I1046" s="1">
        <v>5210.21</v>
      </c>
    </row>
    <row r="1047" spans="1:9" hidden="1" x14ac:dyDescent="0.25">
      <c r="A1047" s="2" t="s">
        <v>1790</v>
      </c>
      <c r="B1047" s="139" t="str">
        <f t="shared" si="16"/>
        <v>IFab_BldBlc2831.101</v>
      </c>
      <c r="C1047" t="s">
        <v>99</v>
      </c>
      <c r="D1047" s="1">
        <v>2831.1010000000001</v>
      </c>
      <c r="E1047">
        <v>0.04</v>
      </c>
      <c r="F1047" t="s">
        <v>403</v>
      </c>
      <c r="G1047" s="2">
        <v>169</v>
      </c>
      <c r="I1047" s="1">
        <v>5210.21</v>
      </c>
    </row>
    <row r="1048" spans="1:9" hidden="1" x14ac:dyDescent="0.25">
      <c r="A1048" s="2" t="s">
        <v>1790</v>
      </c>
      <c r="B1048" s="139" t="str">
        <f t="shared" si="16"/>
        <v>IFab_BldBlc3910</v>
      </c>
      <c r="C1048" t="s">
        <v>99</v>
      </c>
      <c r="D1048" s="1">
        <v>3910</v>
      </c>
      <c r="E1048">
        <v>0.04</v>
      </c>
      <c r="F1048" t="s">
        <v>409</v>
      </c>
      <c r="G1048" s="2">
        <v>169</v>
      </c>
      <c r="I1048" s="1">
        <v>5210.21</v>
      </c>
    </row>
    <row r="1049" spans="1:9" hidden="1" x14ac:dyDescent="0.25">
      <c r="A1049" s="2" t="s">
        <v>1790</v>
      </c>
      <c r="B1049" s="139" t="str">
        <f t="shared" si="16"/>
        <v>IFab_BldBlc3911.9</v>
      </c>
      <c r="C1049" t="s">
        <v>99</v>
      </c>
      <c r="D1049" s="1">
        <v>3911.9</v>
      </c>
      <c r="E1049">
        <v>0.04</v>
      </c>
      <c r="F1049" t="s">
        <v>410</v>
      </c>
      <c r="G1049" s="2">
        <v>169</v>
      </c>
      <c r="I1049" s="1">
        <v>5210.21</v>
      </c>
    </row>
    <row r="1050" spans="1:9" hidden="1" x14ac:dyDescent="0.25">
      <c r="A1050" s="2" t="s">
        <v>1790</v>
      </c>
      <c r="B1050" s="139" t="str">
        <f t="shared" si="16"/>
        <v>IFab_BldBlc3809.911</v>
      </c>
      <c r="C1050" t="s">
        <v>99</v>
      </c>
      <c r="D1050" s="1">
        <v>3809.9110000000001</v>
      </c>
      <c r="E1050">
        <v>0.04</v>
      </c>
      <c r="F1050" t="s">
        <v>416</v>
      </c>
      <c r="G1050" s="2">
        <v>169</v>
      </c>
      <c r="I1050" s="1">
        <v>5210.21</v>
      </c>
    </row>
    <row r="1051" spans="1:9" hidden="1" x14ac:dyDescent="0.25">
      <c r="A1051" s="2" t="s">
        <v>1790</v>
      </c>
      <c r="B1051" s="139" t="str">
        <f t="shared" si="16"/>
        <v>IFab_BldBlc2832.101</v>
      </c>
      <c r="C1051" t="s">
        <v>99</v>
      </c>
      <c r="D1051" s="1">
        <v>2832.1010000000001</v>
      </c>
      <c r="E1051">
        <v>0.04</v>
      </c>
      <c r="F1051" t="s">
        <v>419</v>
      </c>
      <c r="G1051" s="2">
        <v>169</v>
      </c>
      <c r="I1051" s="1">
        <v>5210.21</v>
      </c>
    </row>
    <row r="1052" spans="1:9" hidden="1" x14ac:dyDescent="0.25">
      <c r="A1052" s="2" t="s">
        <v>1790</v>
      </c>
      <c r="B1052" s="139" t="str">
        <f t="shared" si="16"/>
        <v>IFab_BldBlc3403.999</v>
      </c>
      <c r="C1052" t="s">
        <v>99</v>
      </c>
      <c r="D1052" s="1">
        <v>3403.9989999999998</v>
      </c>
      <c r="E1052">
        <v>0.04</v>
      </c>
      <c r="F1052" t="s">
        <v>422</v>
      </c>
      <c r="G1052" s="2">
        <v>169</v>
      </c>
      <c r="I1052" s="1">
        <v>5210.21</v>
      </c>
    </row>
    <row r="1053" spans="1:9" hidden="1" x14ac:dyDescent="0.25">
      <c r="A1053" s="2" t="s">
        <v>1790</v>
      </c>
      <c r="B1053" s="139" t="str">
        <f t="shared" si="16"/>
        <v>IFab_BldBlc2701.12</v>
      </c>
      <c r="C1053" t="s">
        <v>99</v>
      </c>
      <c r="D1053" s="1">
        <v>2701.12</v>
      </c>
      <c r="E1053">
        <v>1.1000000000000001</v>
      </c>
      <c r="F1053" t="s">
        <v>371</v>
      </c>
      <c r="G1053" s="2">
        <v>169</v>
      </c>
      <c r="I1053" s="1">
        <v>5210.21</v>
      </c>
    </row>
    <row r="1054" spans="1:9" hidden="1" x14ac:dyDescent="0.25">
      <c r="A1054" s="2" t="s">
        <v>1790</v>
      </c>
      <c r="B1054" s="139" t="str">
        <f t="shared" si="16"/>
        <v>IFab_BldBlc2701.19</v>
      </c>
      <c r="C1054" t="s">
        <v>99</v>
      </c>
      <c r="D1054" s="1">
        <v>2701.19</v>
      </c>
      <c r="E1054">
        <v>1.1000000000000001</v>
      </c>
      <c r="F1054" t="s">
        <v>437</v>
      </c>
      <c r="G1054" s="2">
        <v>169</v>
      </c>
      <c r="I1054" s="1">
        <v>5210.21</v>
      </c>
    </row>
    <row r="1055" spans="1:9" hidden="1" x14ac:dyDescent="0.25">
      <c r="B1055" s="139"/>
    </row>
    <row r="1056" spans="1:9" hidden="1" x14ac:dyDescent="0.25">
      <c r="A1056" s="2" t="s">
        <v>1790</v>
      </c>
      <c r="B1056" s="139" t="str">
        <f t="shared" ref="B1056:B1119" si="17">A1056&amp;C1056&amp;D1056</f>
        <v>ICtnGmt_Mbot15205.11</v>
      </c>
      <c r="C1056" t="s">
        <v>110</v>
      </c>
      <c r="D1056" s="1">
        <v>5205.1099999999997</v>
      </c>
      <c r="E1056">
        <v>0.40404000000000001</v>
      </c>
      <c r="F1056" t="s">
        <v>351</v>
      </c>
      <c r="G1056" s="2">
        <v>179</v>
      </c>
      <c r="I1056" s="1">
        <v>6103.42</v>
      </c>
    </row>
    <row r="1057" spans="1:13" hidden="1" x14ac:dyDescent="0.25">
      <c r="A1057" s="2" t="s">
        <v>1790</v>
      </c>
      <c r="B1057" s="139" t="str">
        <f t="shared" si="17"/>
        <v>ICtnGmt_Mbot15201.009</v>
      </c>
      <c r="C1057" t="s">
        <v>110</v>
      </c>
      <c r="D1057" s="1">
        <v>5201.009</v>
      </c>
      <c r="E1057">
        <v>0.40404000000000001</v>
      </c>
      <c r="F1057" t="s">
        <v>352</v>
      </c>
      <c r="G1057" s="2">
        <v>179</v>
      </c>
      <c r="I1057" s="1">
        <v>6103.42</v>
      </c>
    </row>
    <row r="1058" spans="1:13" hidden="1" x14ac:dyDescent="0.25">
      <c r="A1058" s="2" t="s">
        <v>1790</v>
      </c>
      <c r="B1058" s="139" t="str">
        <f t="shared" si="17"/>
        <v>ICtnGmt_Mbot1</v>
      </c>
      <c r="C1058" t="s">
        <v>110</v>
      </c>
      <c r="D1058" s="185"/>
      <c r="E1058" s="141">
        <v>1.01E-2</v>
      </c>
      <c r="F1058" t="s">
        <v>480</v>
      </c>
      <c r="G1058" s="2">
        <v>179</v>
      </c>
      <c r="I1058" s="1">
        <v>6103.42</v>
      </c>
      <c r="L1058" t="s">
        <v>2267</v>
      </c>
      <c r="M1058">
        <v>5402.39</v>
      </c>
    </row>
    <row r="1059" spans="1:13" hidden="1" x14ac:dyDescent="0.25">
      <c r="A1059" s="2" t="s">
        <v>1790</v>
      </c>
      <c r="B1059" s="139" t="str">
        <f t="shared" si="17"/>
        <v>ICtnGmt_Mbot12847</v>
      </c>
      <c r="C1059" t="s">
        <v>110</v>
      </c>
      <c r="D1059" s="1">
        <v>2847</v>
      </c>
      <c r="E1059">
        <v>0.03</v>
      </c>
      <c r="F1059" t="s">
        <v>354</v>
      </c>
      <c r="G1059" s="2">
        <v>179</v>
      </c>
      <c r="I1059" s="1">
        <v>6103.42</v>
      </c>
    </row>
    <row r="1060" spans="1:13" hidden="1" x14ac:dyDescent="0.25">
      <c r="A1060" s="2" t="s">
        <v>1790</v>
      </c>
      <c r="B1060" s="139" t="str">
        <f t="shared" si="17"/>
        <v>ICtnGmt_Mbot13905.3</v>
      </c>
      <c r="C1060" t="s">
        <v>110</v>
      </c>
      <c r="D1060" s="1">
        <v>3905.3</v>
      </c>
      <c r="E1060">
        <v>0.04</v>
      </c>
      <c r="F1060" t="s">
        <v>356</v>
      </c>
      <c r="G1060" s="2">
        <v>179</v>
      </c>
      <c r="I1060" s="1">
        <v>6103.42</v>
      </c>
    </row>
    <row r="1061" spans="1:13" hidden="1" x14ac:dyDescent="0.25">
      <c r="A1061" s="2" t="s">
        <v>1790</v>
      </c>
      <c r="B1061" s="139" t="str">
        <f t="shared" si="17"/>
        <v>ICtnGmt_Mbot11108.19</v>
      </c>
      <c r="C1061" t="s">
        <v>110</v>
      </c>
      <c r="D1061" s="1">
        <v>1108.19</v>
      </c>
      <c r="E1061">
        <v>0.04</v>
      </c>
      <c r="F1061" t="s">
        <v>357</v>
      </c>
      <c r="G1061" s="2">
        <v>179</v>
      </c>
      <c r="I1061" s="1">
        <v>6103.42</v>
      </c>
    </row>
    <row r="1062" spans="1:13" hidden="1" x14ac:dyDescent="0.25">
      <c r="A1062" s="2" t="s">
        <v>1790</v>
      </c>
      <c r="B1062" s="139" t="str">
        <f t="shared" si="17"/>
        <v>ICtnGmt_Mbot12915.11</v>
      </c>
      <c r="C1062" t="s">
        <v>110</v>
      </c>
      <c r="D1062" s="1">
        <v>2915.11</v>
      </c>
      <c r="E1062">
        <v>0.04</v>
      </c>
      <c r="F1062" t="s">
        <v>372</v>
      </c>
      <c r="G1062" s="2">
        <v>179</v>
      </c>
      <c r="I1062" s="1">
        <v>6103.42</v>
      </c>
    </row>
    <row r="1063" spans="1:13" hidden="1" x14ac:dyDescent="0.25">
      <c r="A1063" s="2" t="s">
        <v>1790</v>
      </c>
      <c r="B1063" s="139" t="str">
        <f t="shared" si="17"/>
        <v>ICtnGmt_Mbot19606.1</v>
      </c>
      <c r="C1063" t="s">
        <v>110</v>
      </c>
      <c r="D1063" s="1">
        <v>9606.1</v>
      </c>
      <c r="E1063">
        <v>5.0000000000000001E-3</v>
      </c>
      <c r="F1063" t="s">
        <v>481</v>
      </c>
      <c r="G1063" s="2">
        <v>179</v>
      </c>
      <c r="I1063" s="1">
        <v>6103.42</v>
      </c>
    </row>
    <row r="1064" spans="1:13" hidden="1" x14ac:dyDescent="0.25">
      <c r="A1064" s="2" t="s">
        <v>1790</v>
      </c>
      <c r="B1064" s="139" t="str">
        <f t="shared" si="17"/>
        <v>ICtnGmt_Mbot14821.109</v>
      </c>
      <c r="C1064" t="s">
        <v>110</v>
      </c>
      <c r="D1064" s="1">
        <v>4821.1090000000004</v>
      </c>
      <c r="E1064">
        <v>2E-3</v>
      </c>
      <c r="F1064" t="s">
        <v>482</v>
      </c>
      <c r="G1064" s="2">
        <v>179</v>
      </c>
      <c r="I1064" s="1">
        <v>6103.42</v>
      </c>
    </row>
    <row r="1065" spans="1:13" hidden="1" x14ac:dyDescent="0.25">
      <c r="A1065" s="2" t="s">
        <v>1790</v>
      </c>
      <c r="B1065" s="139" t="str">
        <f t="shared" si="17"/>
        <v>ICtnGmt_Mbot15210.11</v>
      </c>
      <c r="C1065" t="s">
        <v>110</v>
      </c>
      <c r="D1065" s="1">
        <v>5210.1099999999997</v>
      </c>
      <c r="E1065">
        <v>3.0000000000000001E-3</v>
      </c>
      <c r="F1065" t="s">
        <v>483</v>
      </c>
      <c r="G1065" s="2">
        <v>179</v>
      </c>
      <c r="I1065" s="1">
        <v>6103.42</v>
      </c>
    </row>
    <row r="1066" spans="1:13" hidden="1" x14ac:dyDescent="0.25">
      <c r="A1066" s="2" t="s">
        <v>1790</v>
      </c>
      <c r="B1066" s="139" t="str">
        <f t="shared" si="17"/>
        <v>ICtnGmt_Mbot15604.1</v>
      </c>
      <c r="C1066" t="s">
        <v>110</v>
      </c>
      <c r="D1066" s="1">
        <v>5604.1</v>
      </c>
      <c r="E1066">
        <v>4.0000000000000001E-3</v>
      </c>
      <c r="F1066" t="s">
        <v>484</v>
      </c>
      <c r="G1066" s="2">
        <v>179</v>
      </c>
      <c r="I1066" s="1">
        <v>6103.42</v>
      </c>
    </row>
    <row r="1067" spans="1:13" hidden="1" x14ac:dyDescent="0.25">
      <c r="A1067" s="2" t="s">
        <v>1790</v>
      </c>
      <c r="B1067" s="139" t="str">
        <f t="shared" si="17"/>
        <v>ICtnGmt_Mbot15804.29</v>
      </c>
      <c r="C1067" t="s">
        <v>110</v>
      </c>
      <c r="D1067" s="1">
        <v>5804.29</v>
      </c>
      <c r="E1067">
        <v>0.03</v>
      </c>
      <c r="F1067" t="s">
        <v>485</v>
      </c>
      <c r="G1067" s="2">
        <v>179</v>
      </c>
      <c r="I1067" s="1">
        <v>6103.42</v>
      </c>
    </row>
    <row r="1068" spans="1:13" hidden="1" x14ac:dyDescent="0.25">
      <c r="A1068" s="2" t="s">
        <v>1790</v>
      </c>
      <c r="B1068" s="139" t="str">
        <f t="shared" si="17"/>
        <v>ICtnGmt_Mbot15807.103</v>
      </c>
      <c r="C1068" t="s">
        <v>110</v>
      </c>
      <c r="D1068" s="1">
        <v>5807.1030000000001</v>
      </c>
      <c r="E1068">
        <v>3.0000000000000001E-3</v>
      </c>
      <c r="F1068" t="s">
        <v>486</v>
      </c>
      <c r="G1068" s="2">
        <v>179</v>
      </c>
      <c r="I1068" s="1">
        <v>6103.42</v>
      </c>
    </row>
    <row r="1069" spans="1:13" hidden="1" x14ac:dyDescent="0.25">
      <c r="A1069" s="2" t="s">
        <v>1790</v>
      </c>
      <c r="B1069" s="139" t="str">
        <f t="shared" si="17"/>
        <v>ICtnGmt_Mbot15807.109</v>
      </c>
      <c r="C1069" t="s">
        <v>110</v>
      </c>
      <c r="D1069" s="1">
        <v>5807.1090000000004</v>
      </c>
      <c r="E1069">
        <v>1E-3</v>
      </c>
      <c r="F1069" t="s">
        <v>487</v>
      </c>
      <c r="G1069" s="2">
        <v>179</v>
      </c>
      <c r="I1069" s="1">
        <v>6103.42</v>
      </c>
    </row>
    <row r="1070" spans="1:13" hidden="1" x14ac:dyDescent="0.25">
      <c r="A1070" s="2" t="s">
        <v>1790</v>
      </c>
      <c r="B1070" s="139" t="str">
        <f t="shared" si="17"/>
        <v>ICtnGmt_Mbot17317.001</v>
      </c>
      <c r="C1070" t="s">
        <v>110</v>
      </c>
      <c r="D1070" s="1">
        <v>7317.0010000000002</v>
      </c>
      <c r="E1070">
        <v>3.0000000000000001E-3</v>
      </c>
      <c r="F1070" t="s">
        <v>488</v>
      </c>
      <c r="G1070" s="2">
        <v>179</v>
      </c>
      <c r="I1070" s="1">
        <v>6103.42</v>
      </c>
    </row>
    <row r="1071" spans="1:13" hidden="1" x14ac:dyDescent="0.25">
      <c r="A1071" s="2" t="s">
        <v>1790</v>
      </c>
      <c r="B1071" s="139" t="str">
        <f t="shared" si="17"/>
        <v>ICtnGmt_Mbot17318.23</v>
      </c>
      <c r="C1071" t="s">
        <v>110</v>
      </c>
      <c r="D1071" s="1">
        <v>7318.23</v>
      </c>
      <c r="E1071">
        <v>2E-3</v>
      </c>
      <c r="F1071" t="s">
        <v>489</v>
      </c>
      <c r="G1071" s="2">
        <v>179</v>
      </c>
      <c r="I1071" s="1">
        <v>6103.42</v>
      </c>
    </row>
    <row r="1072" spans="1:13" hidden="1" x14ac:dyDescent="0.25">
      <c r="A1072" s="2" t="s">
        <v>1790</v>
      </c>
      <c r="B1072" s="139" t="str">
        <f t="shared" si="17"/>
        <v>ICtnGmt_Mbot13920.99</v>
      </c>
      <c r="C1072" t="s">
        <v>110</v>
      </c>
      <c r="D1072" s="1">
        <v>3920.99</v>
      </c>
      <c r="E1072">
        <v>2E-3</v>
      </c>
      <c r="F1072" t="s">
        <v>490</v>
      </c>
      <c r="G1072" s="2">
        <v>179</v>
      </c>
      <c r="I1072" s="1">
        <v>6103.42</v>
      </c>
    </row>
    <row r="1073" spans="1:9" hidden="1" x14ac:dyDescent="0.25">
      <c r="A1073" s="2" t="s">
        <v>1790</v>
      </c>
      <c r="B1073" s="139" t="str">
        <f t="shared" si="17"/>
        <v>ICtnGmt_Mbot13923.29</v>
      </c>
      <c r="C1073" t="s">
        <v>110</v>
      </c>
      <c r="D1073" s="1">
        <v>3923.29</v>
      </c>
      <c r="E1073">
        <v>5.2499999999999998E-2</v>
      </c>
      <c r="F1073" t="s">
        <v>491</v>
      </c>
      <c r="G1073" s="2">
        <v>179</v>
      </c>
      <c r="I1073" s="1">
        <v>6103.42</v>
      </c>
    </row>
    <row r="1074" spans="1:9" hidden="1" x14ac:dyDescent="0.25">
      <c r="A1074" s="2" t="s">
        <v>1790</v>
      </c>
      <c r="B1074" s="139" t="str">
        <f t="shared" si="17"/>
        <v>ICtnGmt_Mbot13926.209</v>
      </c>
      <c r="C1074" t="s">
        <v>110</v>
      </c>
      <c r="D1074" s="1">
        <v>3926.2089999999998</v>
      </c>
      <c r="E1074">
        <v>0.01</v>
      </c>
      <c r="F1074" t="s">
        <v>492</v>
      </c>
      <c r="G1074" s="2">
        <v>179</v>
      </c>
      <c r="I1074" s="1">
        <v>6103.42</v>
      </c>
    </row>
    <row r="1075" spans="1:9" hidden="1" x14ac:dyDescent="0.25">
      <c r="A1075" s="2" t="s">
        <v>1790</v>
      </c>
      <c r="B1075" s="139" t="str">
        <f t="shared" si="17"/>
        <v>ICtnGmt_Mbot14007.009</v>
      </c>
      <c r="C1075" t="s">
        <v>110</v>
      </c>
      <c r="D1075" s="1">
        <v>4007.009</v>
      </c>
      <c r="E1075">
        <v>0.06</v>
      </c>
      <c r="F1075" t="s">
        <v>493</v>
      </c>
      <c r="G1075" s="2">
        <v>179</v>
      </c>
      <c r="I1075" s="1">
        <v>6103.42</v>
      </c>
    </row>
    <row r="1076" spans="1:9" hidden="1" x14ac:dyDescent="0.25">
      <c r="A1076" s="2" t="s">
        <v>1790</v>
      </c>
      <c r="B1076" s="139" t="str">
        <f t="shared" si="17"/>
        <v>ICtnGmt_Mbot14203.109</v>
      </c>
      <c r="C1076" t="s">
        <v>110</v>
      </c>
      <c r="D1076" s="1">
        <v>4203.1090000000004</v>
      </c>
      <c r="E1076">
        <v>1</v>
      </c>
      <c r="F1076" t="s">
        <v>494</v>
      </c>
      <c r="G1076" s="2">
        <v>179</v>
      </c>
      <c r="I1076" s="1">
        <v>6103.42</v>
      </c>
    </row>
    <row r="1077" spans="1:9" hidden="1" x14ac:dyDescent="0.25">
      <c r="A1077" s="2" t="s">
        <v>1790</v>
      </c>
      <c r="B1077" s="139" t="str">
        <f t="shared" si="17"/>
        <v>ICtnGmt_Mbot14819.1</v>
      </c>
      <c r="C1077" t="s">
        <v>110</v>
      </c>
      <c r="D1077" s="1">
        <v>4819.1000000000004</v>
      </c>
      <c r="E1077">
        <v>1</v>
      </c>
      <c r="F1077" t="s">
        <v>495</v>
      </c>
      <c r="G1077" s="2">
        <v>179</v>
      </c>
      <c r="I1077" s="1">
        <v>6103.42</v>
      </c>
    </row>
    <row r="1078" spans="1:9" hidden="1" x14ac:dyDescent="0.25">
      <c r="A1078" s="2" t="s">
        <v>1790</v>
      </c>
      <c r="B1078" s="139" t="str">
        <f t="shared" si="17"/>
        <v>ICtnGmt_Mbot18308.2</v>
      </c>
      <c r="C1078" t="s">
        <v>110</v>
      </c>
      <c r="D1078" s="1">
        <v>8308.2000000000007</v>
      </c>
      <c r="E1078">
        <v>2E-3</v>
      </c>
      <c r="F1078" t="s">
        <v>496</v>
      </c>
      <c r="G1078" s="2">
        <v>179</v>
      </c>
      <c r="I1078" s="1">
        <v>6103.42</v>
      </c>
    </row>
    <row r="1079" spans="1:9" hidden="1" x14ac:dyDescent="0.25">
      <c r="A1079" s="2" t="s">
        <v>1790</v>
      </c>
      <c r="B1079" s="139" t="str">
        <f t="shared" si="17"/>
        <v>ICtnGmt_Mbot18308.909</v>
      </c>
      <c r="C1079" t="s">
        <v>110</v>
      </c>
      <c r="D1079" s="1">
        <v>8308.9089999999997</v>
      </c>
      <c r="E1079">
        <v>2E-3</v>
      </c>
      <c r="F1079" t="s">
        <v>497</v>
      </c>
      <c r="G1079" s="2">
        <v>179</v>
      </c>
      <c r="I1079" s="1">
        <v>6103.42</v>
      </c>
    </row>
    <row r="1080" spans="1:9" hidden="1" x14ac:dyDescent="0.25">
      <c r="A1080" s="2" t="s">
        <v>1790</v>
      </c>
      <c r="B1080" s="139" t="str">
        <f t="shared" si="17"/>
        <v>ICtnGmt_Mbot18523.519</v>
      </c>
      <c r="C1080" t="s">
        <v>110</v>
      </c>
      <c r="D1080" s="1">
        <v>8523.5190000000002</v>
      </c>
      <c r="E1080">
        <v>1</v>
      </c>
      <c r="F1080" t="s">
        <v>498</v>
      </c>
      <c r="G1080" s="2">
        <v>179</v>
      </c>
      <c r="I1080" s="1">
        <v>6103.42</v>
      </c>
    </row>
    <row r="1081" spans="1:9" hidden="1" x14ac:dyDescent="0.25">
      <c r="A1081" s="2" t="s">
        <v>1790</v>
      </c>
      <c r="B1081" s="139" t="str">
        <f t="shared" si="17"/>
        <v>ICtnGmt_Mbot19606.21</v>
      </c>
      <c r="C1081" t="s">
        <v>110</v>
      </c>
      <c r="D1081" s="1">
        <v>9606.2099999999991</v>
      </c>
      <c r="E1081">
        <v>3.0000000000000001E-3</v>
      </c>
      <c r="F1081" t="s">
        <v>499</v>
      </c>
      <c r="G1081" s="2">
        <v>179</v>
      </c>
      <c r="I1081" s="1">
        <v>6103.42</v>
      </c>
    </row>
    <row r="1082" spans="1:9" hidden="1" x14ac:dyDescent="0.25">
      <c r="A1082" s="2" t="s">
        <v>1790</v>
      </c>
      <c r="B1082" s="139" t="str">
        <f t="shared" si="17"/>
        <v>ICtnGmt_Mbot19607.11</v>
      </c>
      <c r="C1082" t="s">
        <v>110</v>
      </c>
      <c r="D1082" s="1">
        <v>9607.11</v>
      </c>
      <c r="E1082">
        <v>2.5000000000000001E-2</v>
      </c>
      <c r="F1082" t="s">
        <v>500</v>
      </c>
      <c r="G1082" s="2">
        <v>179</v>
      </c>
      <c r="I1082" s="1">
        <v>6103.42</v>
      </c>
    </row>
    <row r="1083" spans="1:9" hidden="1" x14ac:dyDescent="0.25">
      <c r="A1083" s="2" t="s">
        <v>1790</v>
      </c>
      <c r="B1083" s="139" t="str">
        <f t="shared" si="17"/>
        <v>ICtnGmt_Mbot19607.19</v>
      </c>
      <c r="C1083" t="s">
        <v>110</v>
      </c>
      <c r="D1083" s="1">
        <v>9607.19</v>
      </c>
      <c r="E1083">
        <v>2.5000000000000001E-2</v>
      </c>
      <c r="F1083" t="s">
        <v>501</v>
      </c>
      <c r="G1083" s="2">
        <v>179</v>
      </c>
      <c r="I1083" s="1">
        <v>6103.42</v>
      </c>
    </row>
    <row r="1084" spans="1:9" hidden="1" x14ac:dyDescent="0.25">
      <c r="A1084" s="2" t="s">
        <v>1790</v>
      </c>
      <c r="B1084" s="139" t="str">
        <f t="shared" si="17"/>
        <v>ICtnGmt_Mbot19607.2</v>
      </c>
      <c r="C1084" t="s">
        <v>110</v>
      </c>
      <c r="D1084" s="1">
        <v>9607.2000000000007</v>
      </c>
      <c r="E1084">
        <v>2.5000000000000001E-2</v>
      </c>
      <c r="F1084" t="s">
        <v>502</v>
      </c>
      <c r="G1084" s="2">
        <v>179</v>
      </c>
      <c r="I1084" s="1">
        <v>6103.42</v>
      </c>
    </row>
    <row r="1085" spans="1:9" hidden="1" x14ac:dyDescent="0.25">
      <c r="A1085" s="2" t="s">
        <v>1790</v>
      </c>
      <c r="B1085" s="139" t="str">
        <f t="shared" si="17"/>
        <v>ICtnGmt_Mbot15401.209</v>
      </c>
      <c r="C1085" t="s">
        <v>110</v>
      </c>
      <c r="D1085" s="1">
        <v>5401.2089999999998</v>
      </c>
      <c r="E1085">
        <v>0.1</v>
      </c>
      <c r="F1085" t="s">
        <v>349</v>
      </c>
      <c r="G1085" s="2">
        <v>179</v>
      </c>
      <c r="I1085" s="1">
        <v>6103.42</v>
      </c>
    </row>
    <row r="1086" spans="1:9" hidden="1" x14ac:dyDescent="0.25">
      <c r="A1086" s="2" t="s">
        <v>1790</v>
      </c>
      <c r="B1086" s="139" t="str">
        <f t="shared" si="17"/>
        <v>ICtnGmt_Mbot12701.12</v>
      </c>
      <c r="C1086" t="s">
        <v>110</v>
      </c>
      <c r="D1086" s="1">
        <v>2701.12</v>
      </c>
      <c r="E1086">
        <v>1.1000000000000001</v>
      </c>
      <c r="F1086" t="s">
        <v>371</v>
      </c>
      <c r="G1086" s="2">
        <v>179</v>
      </c>
      <c r="I1086" s="1">
        <v>6103.42</v>
      </c>
    </row>
    <row r="1087" spans="1:9" hidden="1" x14ac:dyDescent="0.25">
      <c r="A1087" s="2" t="s">
        <v>1790</v>
      </c>
      <c r="B1087" s="139" t="str">
        <f t="shared" si="17"/>
        <v>ICtnGmt_Mbot15205.12</v>
      </c>
      <c r="C1087" t="s">
        <v>110</v>
      </c>
      <c r="D1087" s="1">
        <v>5205.12</v>
      </c>
      <c r="E1087">
        <v>0.40404000000000001</v>
      </c>
      <c r="F1087" t="s">
        <v>351</v>
      </c>
      <c r="G1087" s="2">
        <v>180</v>
      </c>
      <c r="I1087" s="1">
        <v>6103.42</v>
      </c>
    </row>
    <row r="1088" spans="1:9" hidden="1" x14ac:dyDescent="0.25">
      <c r="A1088" s="2" t="s">
        <v>1790</v>
      </c>
      <c r="B1088" s="139" t="str">
        <f t="shared" si="17"/>
        <v>ICtnGmt_Mbot15205.27</v>
      </c>
      <c r="C1088" t="s">
        <v>110</v>
      </c>
      <c r="D1088" s="1">
        <v>5205.2700000000004</v>
      </c>
      <c r="E1088">
        <v>0.40404000000000001</v>
      </c>
      <c r="F1088" t="s">
        <v>351</v>
      </c>
      <c r="G1088" s="2">
        <v>180</v>
      </c>
      <c r="I1088" s="1">
        <v>6103.42</v>
      </c>
    </row>
    <row r="1089" spans="1:9" hidden="1" x14ac:dyDescent="0.25">
      <c r="A1089" s="2" t="s">
        <v>1790</v>
      </c>
      <c r="B1089" s="139" t="str">
        <f t="shared" si="17"/>
        <v>ICtnGmt_Mbot16006.32</v>
      </c>
      <c r="C1089" t="s">
        <v>110</v>
      </c>
      <c r="D1089" s="1">
        <v>6006.32</v>
      </c>
      <c r="E1089">
        <v>1.01E-2</v>
      </c>
      <c r="F1089" t="s">
        <v>353</v>
      </c>
      <c r="G1089" s="2">
        <v>180</v>
      </c>
      <c r="I1089" s="1">
        <v>6103.42</v>
      </c>
    </row>
    <row r="1090" spans="1:9" hidden="1" x14ac:dyDescent="0.25">
      <c r="A1090" s="2" t="s">
        <v>1790</v>
      </c>
      <c r="B1090" s="139" t="str">
        <f t="shared" si="17"/>
        <v>ICtnGmt_Mbot15208.19</v>
      </c>
      <c r="C1090" t="s">
        <v>110</v>
      </c>
      <c r="D1090" s="1">
        <v>5208.1899999999996</v>
      </c>
      <c r="E1090">
        <v>7.0710000000000009E-2</v>
      </c>
      <c r="F1090" t="s">
        <v>503</v>
      </c>
      <c r="G1090" s="2">
        <v>180</v>
      </c>
      <c r="I1090" s="1">
        <v>6103.42</v>
      </c>
    </row>
    <row r="1091" spans="1:9" hidden="1" x14ac:dyDescent="0.25">
      <c r="A1091" s="2" t="s">
        <v>1790</v>
      </c>
      <c r="B1091" s="139" t="str">
        <f t="shared" si="17"/>
        <v>ICtnGmt_Mbot13910</v>
      </c>
      <c r="C1091" t="s">
        <v>110</v>
      </c>
      <c r="D1091" s="1">
        <v>3910</v>
      </c>
      <c r="E1091">
        <v>0.04</v>
      </c>
      <c r="F1091" t="s">
        <v>504</v>
      </c>
      <c r="G1091" s="2">
        <v>180</v>
      </c>
      <c r="I1091" s="1">
        <v>6103.42</v>
      </c>
    </row>
    <row r="1092" spans="1:9" hidden="1" x14ac:dyDescent="0.25">
      <c r="A1092" s="2" t="s">
        <v>1790</v>
      </c>
      <c r="B1092" s="139" t="str">
        <f t="shared" si="17"/>
        <v>ICtnGmt_Mbot13809.919</v>
      </c>
      <c r="C1092" t="s">
        <v>110</v>
      </c>
      <c r="D1092" s="1">
        <v>3809.9189999999999</v>
      </c>
      <c r="E1092">
        <v>0.04</v>
      </c>
      <c r="F1092" t="s">
        <v>360</v>
      </c>
      <c r="G1092" s="2">
        <v>180</v>
      </c>
      <c r="I1092" s="1">
        <v>6103.42</v>
      </c>
    </row>
    <row r="1093" spans="1:9" hidden="1" x14ac:dyDescent="0.25">
      <c r="A1093" s="2" t="s">
        <v>1790</v>
      </c>
      <c r="B1093" s="139" t="str">
        <f t="shared" si="17"/>
        <v>ICtnGmt_Mbot12832.109</v>
      </c>
      <c r="C1093" t="s">
        <v>110</v>
      </c>
      <c r="D1093" s="1">
        <v>2832.1089999999999</v>
      </c>
      <c r="E1093">
        <v>0.04</v>
      </c>
      <c r="F1093" t="s">
        <v>505</v>
      </c>
      <c r="G1093" s="2">
        <v>180</v>
      </c>
      <c r="I1093" s="1">
        <v>6103.42</v>
      </c>
    </row>
    <row r="1094" spans="1:9" hidden="1" x14ac:dyDescent="0.25">
      <c r="A1094" s="2" t="s">
        <v>1790</v>
      </c>
      <c r="B1094" s="139" t="str">
        <f t="shared" si="17"/>
        <v>ICtnGmt_Mbot13505.109</v>
      </c>
      <c r="C1094" t="s">
        <v>110</v>
      </c>
      <c r="D1094" s="1">
        <v>3505.1089999999999</v>
      </c>
      <c r="E1094">
        <v>0.04</v>
      </c>
      <c r="F1094" t="s">
        <v>506</v>
      </c>
      <c r="G1094" s="2">
        <v>180</v>
      </c>
      <c r="I1094" s="1">
        <v>6103.42</v>
      </c>
    </row>
    <row r="1095" spans="1:9" hidden="1" x14ac:dyDescent="0.25">
      <c r="A1095" s="2" t="s">
        <v>1790</v>
      </c>
      <c r="B1095" s="139" t="str">
        <f t="shared" si="17"/>
        <v>ICtnGmt_Mbot13809.911</v>
      </c>
      <c r="C1095" t="s">
        <v>110</v>
      </c>
      <c r="D1095" s="1">
        <v>3809.9110000000001</v>
      </c>
      <c r="E1095">
        <v>0.04</v>
      </c>
      <c r="F1095" t="s">
        <v>507</v>
      </c>
      <c r="G1095" s="2">
        <v>180</v>
      </c>
      <c r="I1095" s="1">
        <v>6103.42</v>
      </c>
    </row>
    <row r="1096" spans="1:9" hidden="1" x14ac:dyDescent="0.25">
      <c r="A1096" s="2" t="s">
        <v>1790</v>
      </c>
      <c r="B1096" s="139" t="str">
        <f t="shared" si="17"/>
        <v>ICtnGmt_Mbot19606.1</v>
      </c>
      <c r="C1096" t="s">
        <v>110</v>
      </c>
      <c r="D1096" s="1">
        <v>9606.1</v>
      </c>
      <c r="E1096">
        <v>2E-3</v>
      </c>
      <c r="F1096" t="s">
        <v>481</v>
      </c>
      <c r="G1096" s="2">
        <v>180</v>
      </c>
      <c r="I1096" s="1">
        <v>6103.42</v>
      </c>
    </row>
    <row r="1097" spans="1:9" hidden="1" x14ac:dyDescent="0.25">
      <c r="A1097" s="2" t="s">
        <v>1790</v>
      </c>
      <c r="B1097" s="139" t="str">
        <f t="shared" si="17"/>
        <v>ICtnGmt_Mbot14821.9</v>
      </c>
      <c r="C1097" t="s">
        <v>110</v>
      </c>
      <c r="D1097" s="1">
        <v>4821.8999999999996</v>
      </c>
      <c r="E1097">
        <v>2E-3</v>
      </c>
      <c r="F1097" t="s">
        <v>508</v>
      </c>
      <c r="G1097" s="2">
        <v>180</v>
      </c>
      <c r="I1097" s="1">
        <v>6103.42</v>
      </c>
    </row>
    <row r="1098" spans="1:9" hidden="1" x14ac:dyDescent="0.25">
      <c r="A1098" s="2" t="s">
        <v>1790</v>
      </c>
      <c r="B1098" s="139" t="str">
        <f t="shared" si="17"/>
        <v>ICtnGmt_Mbot13926.9099</v>
      </c>
      <c r="C1098" t="s">
        <v>110</v>
      </c>
      <c r="D1098" s="1">
        <v>3926.9099000000001</v>
      </c>
      <c r="E1098">
        <v>1</v>
      </c>
      <c r="F1098" t="s">
        <v>509</v>
      </c>
      <c r="G1098" s="2">
        <v>180</v>
      </c>
      <c r="I1098" s="1">
        <v>6103.42</v>
      </c>
    </row>
    <row r="1099" spans="1:9" hidden="1" x14ac:dyDescent="0.25">
      <c r="A1099" s="2" t="s">
        <v>1790</v>
      </c>
      <c r="B1099" s="139" t="str">
        <f t="shared" si="17"/>
        <v>ICtnGmt_Mbot15806.32</v>
      </c>
      <c r="C1099" t="s">
        <v>110</v>
      </c>
      <c r="D1099" s="1">
        <v>5806.32</v>
      </c>
      <c r="E1099">
        <v>3.0000000000000001E-3</v>
      </c>
      <c r="F1099" t="s">
        <v>510</v>
      </c>
      <c r="G1099" s="2">
        <v>180</v>
      </c>
      <c r="I1099" s="1">
        <v>6103.42</v>
      </c>
    </row>
    <row r="1100" spans="1:9" hidden="1" x14ac:dyDescent="0.25">
      <c r="A1100" s="2" t="s">
        <v>1790</v>
      </c>
      <c r="B1100" s="139" t="str">
        <f t="shared" si="17"/>
        <v>ICtnGmt_Mbot19606.22</v>
      </c>
      <c r="C1100" t="s">
        <v>110</v>
      </c>
      <c r="D1100" s="1">
        <v>9606.2199999999993</v>
      </c>
      <c r="E1100">
        <v>3.0000000000000001E-3</v>
      </c>
      <c r="F1100" t="s">
        <v>511</v>
      </c>
      <c r="G1100" s="2">
        <v>180</v>
      </c>
      <c r="I1100" s="1">
        <v>6103.42</v>
      </c>
    </row>
    <row r="1101" spans="1:9" hidden="1" x14ac:dyDescent="0.25">
      <c r="A1101" s="2" t="s">
        <v>1790</v>
      </c>
      <c r="B1101" s="139" t="str">
        <f t="shared" si="17"/>
        <v>ICtnGmt_Mbot15807.101</v>
      </c>
      <c r="C1101" t="s">
        <v>110</v>
      </c>
      <c r="D1101" s="1">
        <v>5807.1009999999997</v>
      </c>
      <c r="E1101">
        <v>1E-3</v>
      </c>
      <c r="F1101" t="s">
        <v>512</v>
      </c>
      <c r="G1101" s="2">
        <v>180</v>
      </c>
      <c r="I1101" s="1">
        <v>6103.42</v>
      </c>
    </row>
    <row r="1102" spans="1:9" hidden="1" x14ac:dyDescent="0.25">
      <c r="A1102" s="2" t="s">
        <v>1790</v>
      </c>
      <c r="B1102" s="139" t="str">
        <f t="shared" si="17"/>
        <v>ICtnGmt_Mbot15807.102</v>
      </c>
      <c r="C1102" t="s">
        <v>110</v>
      </c>
      <c r="D1102" s="1">
        <v>5807.1019999999999</v>
      </c>
      <c r="E1102">
        <v>1E-3</v>
      </c>
      <c r="F1102" t="s">
        <v>513</v>
      </c>
      <c r="G1102" s="2">
        <v>180</v>
      </c>
      <c r="I1102" s="1">
        <v>6103.42</v>
      </c>
    </row>
    <row r="1103" spans="1:9" hidden="1" x14ac:dyDescent="0.25">
      <c r="A1103" s="2" t="s">
        <v>1790</v>
      </c>
      <c r="B1103" s="139" t="str">
        <f t="shared" si="17"/>
        <v>ICtnGmt_Mbot15807.9</v>
      </c>
      <c r="C1103" t="s">
        <v>110</v>
      </c>
      <c r="D1103" s="1">
        <v>5807.9</v>
      </c>
      <c r="E1103">
        <v>2E-3</v>
      </c>
      <c r="F1103" t="s">
        <v>514</v>
      </c>
      <c r="G1103" s="2">
        <v>180</v>
      </c>
      <c r="I1103" s="1">
        <v>6103.42</v>
      </c>
    </row>
    <row r="1104" spans="1:9" hidden="1" x14ac:dyDescent="0.25">
      <c r="A1104" s="2" t="s">
        <v>1790</v>
      </c>
      <c r="B1104" s="139" t="str">
        <f t="shared" si="17"/>
        <v>ICtnGmt_Mbot19606.292</v>
      </c>
      <c r="C1104" t="s">
        <v>110</v>
      </c>
      <c r="D1104" s="1">
        <v>9606.2919999999995</v>
      </c>
      <c r="E1104">
        <v>3.0000000000000001E-3</v>
      </c>
      <c r="F1104" t="s">
        <v>515</v>
      </c>
      <c r="G1104" s="2">
        <v>180</v>
      </c>
      <c r="I1104" s="1">
        <v>6103.42</v>
      </c>
    </row>
    <row r="1105" spans="1:13" hidden="1" x14ac:dyDescent="0.25">
      <c r="A1105" s="2" t="s">
        <v>1790</v>
      </c>
      <c r="B1105" s="139" t="str">
        <f t="shared" si="17"/>
        <v>ICtnGmt_Mbot15901.909</v>
      </c>
      <c r="C1105" t="s">
        <v>110</v>
      </c>
      <c r="D1105" s="1">
        <v>5901.9089999999997</v>
      </c>
      <c r="E1105">
        <v>3.5000000000000003E-2</v>
      </c>
      <c r="F1105" t="s">
        <v>516</v>
      </c>
      <c r="G1105" s="2">
        <v>180</v>
      </c>
      <c r="I1105" s="1">
        <v>6103.42</v>
      </c>
    </row>
    <row r="1106" spans="1:13" hidden="1" x14ac:dyDescent="0.25">
      <c r="A1106" s="2" t="s">
        <v>1790</v>
      </c>
      <c r="B1106" s="139" t="str">
        <f t="shared" si="17"/>
        <v>ICtnGmt_Mbot17317.002</v>
      </c>
      <c r="C1106" t="s">
        <v>110</v>
      </c>
      <c r="D1106" s="1">
        <v>7317.0020000000004</v>
      </c>
      <c r="E1106">
        <v>2E-3</v>
      </c>
      <c r="F1106" t="s">
        <v>488</v>
      </c>
      <c r="G1106" s="2">
        <v>180</v>
      </c>
      <c r="I1106" s="1">
        <v>6103.42</v>
      </c>
    </row>
    <row r="1107" spans="1:13" hidden="1" x14ac:dyDescent="0.25">
      <c r="A1107" s="2" t="s">
        <v>1790</v>
      </c>
      <c r="B1107" s="139" t="str">
        <f t="shared" si="17"/>
        <v>ICtnGmt_Mbot17616.1</v>
      </c>
      <c r="C1107" t="s">
        <v>110</v>
      </c>
      <c r="D1107" s="1">
        <v>7616.1</v>
      </c>
      <c r="E1107">
        <v>1E-3</v>
      </c>
      <c r="F1107" t="s">
        <v>517</v>
      </c>
      <c r="G1107" s="2">
        <v>180</v>
      </c>
      <c r="I1107" s="1">
        <v>6103.42</v>
      </c>
    </row>
    <row r="1108" spans="1:13" hidden="1" x14ac:dyDescent="0.25">
      <c r="A1108" s="2" t="s">
        <v>1790</v>
      </c>
      <c r="B1108" s="139" t="str">
        <f t="shared" si="17"/>
        <v>ICtnGmt_Mbot18523.529</v>
      </c>
      <c r="C1108" t="s">
        <v>110</v>
      </c>
      <c r="D1108" s="1">
        <v>8523.5290000000005</v>
      </c>
      <c r="E1108">
        <v>1</v>
      </c>
      <c r="F1108" t="s">
        <v>498</v>
      </c>
      <c r="G1108" s="2">
        <v>180</v>
      </c>
      <c r="I1108" s="1">
        <v>6103.42</v>
      </c>
    </row>
    <row r="1109" spans="1:13" hidden="1" x14ac:dyDescent="0.25">
      <c r="A1109" s="2" t="s">
        <v>1790</v>
      </c>
      <c r="B1109" s="139" t="str">
        <f t="shared" si="17"/>
        <v>ICtnGmt_Mbot19606.291</v>
      </c>
      <c r="C1109" t="s">
        <v>110</v>
      </c>
      <c r="D1109" s="1">
        <v>9606.2909999999993</v>
      </c>
      <c r="E1109">
        <v>2E-3</v>
      </c>
      <c r="F1109" t="s">
        <v>518</v>
      </c>
      <c r="G1109" s="2">
        <v>180</v>
      </c>
      <c r="I1109" s="1">
        <v>6103.42</v>
      </c>
    </row>
    <row r="1110" spans="1:13" hidden="1" x14ac:dyDescent="0.25">
      <c r="A1110" s="2" t="s">
        <v>1790</v>
      </c>
      <c r="B1110" s="139" t="str">
        <f t="shared" si="17"/>
        <v>ICtnGmt_Mbot19606.299</v>
      </c>
      <c r="C1110" t="s">
        <v>110</v>
      </c>
      <c r="D1110" s="1">
        <v>9606.2990000000009</v>
      </c>
      <c r="E1110">
        <v>1E-3</v>
      </c>
      <c r="F1110" t="s">
        <v>519</v>
      </c>
      <c r="G1110" s="2">
        <v>180</v>
      </c>
      <c r="I1110" s="1">
        <v>6103.42</v>
      </c>
    </row>
    <row r="1111" spans="1:13" hidden="1" x14ac:dyDescent="0.25">
      <c r="A1111" s="2" t="s">
        <v>1790</v>
      </c>
      <c r="B1111" s="139" t="str">
        <f t="shared" si="17"/>
        <v>ICtnGmt_Mbot14015.9</v>
      </c>
      <c r="C1111" t="s">
        <v>110</v>
      </c>
      <c r="D1111" s="1">
        <v>4015.9</v>
      </c>
      <c r="E1111">
        <v>1E-3</v>
      </c>
      <c r="F1111" t="s">
        <v>520</v>
      </c>
      <c r="G1111" s="2">
        <v>180</v>
      </c>
      <c r="I1111" s="1">
        <v>6103.42</v>
      </c>
    </row>
    <row r="1112" spans="1:13" hidden="1" x14ac:dyDescent="0.25">
      <c r="A1112" s="2" t="s">
        <v>1790</v>
      </c>
      <c r="B1112" s="139" t="str">
        <f t="shared" si="17"/>
        <v>ICtnGmt_Mbot18308.102</v>
      </c>
      <c r="C1112" t="s">
        <v>110</v>
      </c>
      <c r="D1112" s="1">
        <v>8308.1020000000008</v>
      </c>
      <c r="E1112">
        <v>1</v>
      </c>
      <c r="F1112" t="s">
        <v>521</v>
      </c>
      <c r="G1112" s="2">
        <v>180</v>
      </c>
      <c r="I1112" s="1">
        <v>6103.42</v>
      </c>
    </row>
    <row r="1113" spans="1:13" hidden="1" x14ac:dyDescent="0.25">
      <c r="A1113" s="2" t="s">
        <v>1790</v>
      </c>
      <c r="B1113" s="139" t="str">
        <f t="shared" si="17"/>
        <v>ICtnGmt_Mbot18308.902</v>
      </c>
      <c r="C1113" t="s">
        <v>110</v>
      </c>
      <c r="D1113" s="1">
        <v>8308.902</v>
      </c>
      <c r="E1113">
        <v>0.02</v>
      </c>
      <c r="F1113" t="s">
        <v>522</v>
      </c>
      <c r="G1113" s="2">
        <v>180</v>
      </c>
      <c r="I1113" s="1">
        <v>6103.42</v>
      </c>
    </row>
    <row r="1114" spans="1:13" hidden="1" x14ac:dyDescent="0.25">
      <c r="A1114" s="2" t="s">
        <v>1790</v>
      </c>
      <c r="B1114" s="139" t="str">
        <f t="shared" si="17"/>
        <v>ICtnGmt_Mbot18523.599</v>
      </c>
      <c r="C1114" t="s">
        <v>110</v>
      </c>
      <c r="D1114" s="1">
        <v>8523.5990000000002</v>
      </c>
      <c r="E1114">
        <v>1</v>
      </c>
      <c r="F1114" t="s">
        <v>523</v>
      </c>
      <c r="G1114" s="2">
        <v>180</v>
      </c>
      <c r="I1114" s="1">
        <v>6103.42</v>
      </c>
    </row>
    <row r="1115" spans="1:13" hidden="1" x14ac:dyDescent="0.25">
      <c r="A1115" s="2" t="s">
        <v>1790</v>
      </c>
      <c r="B1115" s="139" t="str">
        <f t="shared" si="17"/>
        <v>ICtnGmt_Mbot18308.101</v>
      </c>
      <c r="C1115" t="s">
        <v>110</v>
      </c>
      <c r="D1115" s="1">
        <v>8308.1010000000006</v>
      </c>
      <c r="E1115">
        <v>4.0000000000000001E-3</v>
      </c>
      <c r="F1115" t="s">
        <v>524</v>
      </c>
      <c r="G1115" s="2">
        <v>180</v>
      </c>
      <c r="I1115" s="1">
        <v>6103.42</v>
      </c>
    </row>
    <row r="1116" spans="1:13" hidden="1" x14ac:dyDescent="0.25">
      <c r="A1116" s="2" t="s">
        <v>1790</v>
      </c>
      <c r="B1116" s="139" t="str">
        <f t="shared" si="17"/>
        <v>ICtnGmt_Mbot19607.2</v>
      </c>
      <c r="C1116" t="s">
        <v>110</v>
      </c>
      <c r="D1116" s="1">
        <v>9607.2000000000007</v>
      </c>
      <c r="E1116">
        <v>7.0000000000000001E-3</v>
      </c>
      <c r="F1116" t="s">
        <v>502</v>
      </c>
      <c r="G1116" s="2">
        <v>180</v>
      </c>
      <c r="I1116" s="1">
        <v>6103.42</v>
      </c>
    </row>
    <row r="1117" spans="1:13" hidden="1" x14ac:dyDescent="0.25">
      <c r="A1117" s="2" t="s">
        <v>1790</v>
      </c>
      <c r="B1117" s="139" t="str">
        <f t="shared" si="17"/>
        <v>ICtnGmt_Mbot12701.19</v>
      </c>
      <c r="C1117" t="s">
        <v>110</v>
      </c>
      <c r="D1117" s="1">
        <v>2701.19</v>
      </c>
      <c r="E1117">
        <v>1.1000000000000001</v>
      </c>
      <c r="F1117" t="s">
        <v>437</v>
      </c>
      <c r="G1117" s="2">
        <v>180</v>
      </c>
      <c r="I1117" s="1">
        <v>6103.42</v>
      </c>
    </row>
    <row r="1118" spans="1:13" hidden="1" x14ac:dyDescent="0.25">
      <c r="A1118" s="2" t="s">
        <v>1790</v>
      </c>
      <c r="B1118" s="139" t="str">
        <f t="shared" si="17"/>
        <v>ICtnGmt_Wbot15205.11</v>
      </c>
      <c r="C1118" t="s">
        <v>113</v>
      </c>
      <c r="D1118" s="1">
        <v>5205.1099999999997</v>
      </c>
      <c r="E1118">
        <v>0.40404000000000001</v>
      </c>
      <c r="F1118" t="s">
        <v>351</v>
      </c>
      <c r="G1118" s="2">
        <v>170</v>
      </c>
      <c r="I1118" s="1">
        <v>6104.62</v>
      </c>
    </row>
    <row r="1119" spans="1:13" hidden="1" x14ac:dyDescent="0.25">
      <c r="A1119" s="2" t="s">
        <v>1790</v>
      </c>
      <c r="B1119" s="139" t="str">
        <f t="shared" si="17"/>
        <v>ICtnGmt_Wbot15201.009</v>
      </c>
      <c r="C1119" t="s">
        <v>113</v>
      </c>
      <c r="D1119" s="1">
        <v>5201.009</v>
      </c>
      <c r="E1119">
        <v>0.40404000000000001</v>
      </c>
      <c r="F1119" t="s">
        <v>352</v>
      </c>
      <c r="G1119" s="2">
        <v>170</v>
      </c>
      <c r="I1119" s="1">
        <v>6104.62</v>
      </c>
    </row>
    <row r="1120" spans="1:13" hidden="1" x14ac:dyDescent="0.25">
      <c r="A1120" s="2" t="s">
        <v>1790</v>
      </c>
      <c r="B1120" s="139" t="str">
        <f t="shared" ref="B1120:B1183" si="18">A1120&amp;C1120&amp;D1120</f>
        <v>ICtnGmt_Wbot1</v>
      </c>
      <c r="C1120" t="s">
        <v>113</v>
      </c>
      <c r="D1120" s="185"/>
      <c r="E1120" s="141">
        <v>1.01E-2</v>
      </c>
      <c r="F1120" t="s">
        <v>480</v>
      </c>
      <c r="G1120" s="2">
        <v>170</v>
      </c>
      <c r="I1120" s="1">
        <v>6104.62</v>
      </c>
      <c r="L1120" t="s">
        <v>2267</v>
      </c>
      <c r="M1120">
        <v>5402.39</v>
      </c>
    </row>
    <row r="1121" spans="1:9" hidden="1" x14ac:dyDescent="0.25">
      <c r="A1121" s="2" t="s">
        <v>1790</v>
      </c>
      <c r="B1121" s="139" t="str">
        <f t="shared" si="18"/>
        <v>ICtnGmt_Wbot12847</v>
      </c>
      <c r="C1121" t="s">
        <v>113</v>
      </c>
      <c r="D1121" s="1">
        <v>2847</v>
      </c>
      <c r="E1121">
        <v>0.03</v>
      </c>
      <c r="F1121" t="s">
        <v>354</v>
      </c>
      <c r="G1121" s="2">
        <v>170</v>
      </c>
      <c r="I1121" s="1">
        <v>6104.62</v>
      </c>
    </row>
    <row r="1122" spans="1:9" hidden="1" x14ac:dyDescent="0.25">
      <c r="A1122" s="2" t="s">
        <v>1790</v>
      </c>
      <c r="B1122" s="139" t="str">
        <f t="shared" si="18"/>
        <v>ICtnGmt_Wbot13905.3</v>
      </c>
      <c r="C1122" t="s">
        <v>113</v>
      </c>
      <c r="D1122" s="1">
        <v>3905.3</v>
      </c>
      <c r="E1122">
        <v>0.04</v>
      </c>
      <c r="F1122" t="s">
        <v>356</v>
      </c>
      <c r="G1122" s="2">
        <v>170</v>
      </c>
      <c r="I1122" s="1">
        <v>6104.62</v>
      </c>
    </row>
    <row r="1123" spans="1:9" hidden="1" x14ac:dyDescent="0.25">
      <c r="A1123" s="2" t="s">
        <v>1790</v>
      </c>
      <c r="B1123" s="139" t="str">
        <f t="shared" si="18"/>
        <v>ICtnGmt_Wbot11108.19</v>
      </c>
      <c r="C1123" t="s">
        <v>113</v>
      </c>
      <c r="D1123" s="1">
        <v>1108.19</v>
      </c>
      <c r="E1123">
        <v>0.04</v>
      </c>
      <c r="F1123" t="s">
        <v>357</v>
      </c>
      <c r="G1123" s="2">
        <v>170</v>
      </c>
      <c r="I1123" s="1">
        <v>6104.62</v>
      </c>
    </row>
    <row r="1124" spans="1:9" hidden="1" x14ac:dyDescent="0.25">
      <c r="A1124" s="2" t="s">
        <v>1790</v>
      </c>
      <c r="B1124" s="139" t="str">
        <f t="shared" si="18"/>
        <v>ICtnGmt_Wbot12915.11</v>
      </c>
      <c r="C1124" t="s">
        <v>113</v>
      </c>
      <c r="D1124" s="1">
        <v>2915.11</v>
      </c>
      <c r="E1124">
        <v>0.04</v>
      </c>
      <c r="F1124" t="s">
        <v>372</v>
      </c>
      <c r="G1124" s="2">
        <v>170</v>
      </c>
      <c r="I1124" s="1">
        <v>6104.62</v>
      </c>
    </row>
    <row r="1125" spans="1:9" hidden="1" x14ac:dyDescent="0.25">
      <c r="A1125" s="2" t="s">
        <v>1790</v>
      </c>
      <c r="B1125" s="139" t="str">
        <f t="shared" si="18"/>
        <v>ICtnGmt_Wbot19606.1</v>
      </c>
      <c r="C1125" t="s">
        <v>113</v>
      </c>
      <c r="D1125" s="1">
        <v>9606.1</v>
      </c>
      <c r="E1125">
        <v>5.0000000000000001E-3</v>
      </c>
      <c r="F1125" t="s">
        <v>481</v>
      </c>
      <c r="G1125" s="2">
        <v>170</v>
      </c>
      <c r="I1125" s="1">
        <v>6104.62</v>
      </c>
    </row>
    <row r="1126" spans="1:9" hidden="1" x14ac:dyDescent="0.25">
      <c r="A1126" s="2" t="s">
        <v>1790</v>
      </c>
      <c r="B1126" s="139" t="str">
        <f t="shared" si="18"/>
        <v>ICtnGmt_Wbot14821.109</v>
      </c>
      <c r="C1126" t="s">
        <v>113</v>
      </c>
      <c r="D1126" s="1">
        <v>4821.1090000000004</v>
      </c>
      <c r="E1126">
        <v>2E-3</v>
      </c>
      <c r="F1126" t="s">
        <v>482</v>
      </c>
      <c r="G1126" s="2">
        <v>170</v>
      </c>
      <c r="I1126" s="1">
        <v>6104.62</v>
      </c>
    </row>
    <row r="1127" spans="1:9" hidden="1" x14ac:dyDescent="0.25">
      <c r="A1127" s="2" t="s">
        <v>1790</v>
      </c>
      <c r="B1127" s="139" t="str">
        <f t="shared" si="18"/>
        <v>ICtnGmt_Wbot15210.11</v>
      </c>
      <c r="C1127" t="s">
        <v>113</v>
      </c>
      <c r="D1127" s="1">
        <v>5210.1099999999997</v>
      </c>
      <c r="E1127">
        <v>3.0000000000000001E-3</v>
      </c>
      <c r="F1127" t="s">
        <v>483</v>
      </c>
      <c r="G1127" s="2">
        <v>170</v>
      </c>
      <c r="I1127" s="1">
        <v>6104.62</v>
      </c>
    </row>
    <row r="1128" spans="1:9" hidden="1" x14ac:dyDescent="0.25">
      <c r="A1128" s="2" t="s">
        <v>1790</v>
      </c>
      <c r="B1128" s="139" t="str">
        <f t="shared" si="18"/>
        <v>ICtnGmt_Wbot15604.1</v>
      </c>
      <c r="C1128" t="s">
        <v>113</v>
      </c>
      <c r="D1128" s="1">
        <v>5604.1</v>
      </c>
      <c r="E1128">
        <v>4.0000000000000001E-3</v>
      </c>
      <c r="F1128" t="s">
        <v>484</v>
      </c>
      <c r="G1128" s="2">
        <v>170</v>
      </c>
      <c r="I1128" s="1">
        <v>6104.62</v>
      </c>
    </row>
    <row r="1129" spans="1:9" hidden="1" x14ac:dyDescent="0.25">
      <c r="A1129" s="2" t="s">
        <v>1790</v>
      </c>
      <c r="B1129" s="139" t="str">
        <f t="shared" si="18"/>
        <v>ICtnGmt_Wbot15804.29</v>
      </c>
      <c r="C1129" t="s">
        <v>113</v>
      </c>
      <c r="D1129" s="1">
        <v>5804.29</v>
      </c>
      <c r="E1129">
        <v>0.03</v>
      </c>
      <c r="F1129" t="s">
        <v>485</v>
      </c>
      <c r="G1129" s="2">
        <v>170</v>
      </c>
      <c r="I1129" s="1">
        <v>6104.62</v>
      </c>
    </row>
    <row r="1130" spans="1:9" hidden="1" x14ac:dyDescent="0.25">
      <c r="A1130" s="2" t="s">
        <v>1790</v>
      </c>
      <c r="B1130" s="139" t="str">
        <f t="shared" si="18"/>
        <v>ICtnGmt_Wbot15807.103</v>
      </c>
      <c r="C1130" t="s">
        <v>113</v>
      </c>
      <c r="D1130" s="1">
        <v>5807.1030000000001</v>
      </c>
      <c r="E1130">
        <v>3.0000000000000001E-3</v>
      </c>
      <c r="F1130" t="s">
        <v>486</v>
      </c>
      <c r="G1130" s="2">
        <v>170</v>
      </c>
      <c r="I1130" s="1">
        <v>6104.62</v>
      </c>
    </row>
    <row r="1131" spans="1:9" hidden="1" x14ac:dyDescent="0.25">
      <c r="A1131" s="2" t="s">
        <v>1790</v>
      </c>
      <c r="B1131" s="139" t="str">
        <f t="shared" si="18"/>
        <v>ICtnGmt_Wbot15807.109</v>
      </c>
      <c r="C1131" t="s">
        <v>113</v>
      </c>
      <c r="D1131" s="1">
        <v>5807.1090000000004</v>
      </c>
      <c r="E1131">
        <v>1E-3</v>
      </c>
      <c r="F1131" t="s">
        <v>487</v>
      </c>
      <c r="G1131" s="2">
        <v>170</v>
      </c>
      <c r="I1131" s="1">
        <v>6104.62</v>
      </c>
    </row>
    <row r="1132" spans="1:9" hidden="1" x14ac:dyDescent="0.25">
      <c r="A1132" s="2" t="s">
        <v>1790</v>
      </c>
      <c r="B1132" s="139" t="str">
        <f t="shared" si="18"/>
        <v>ICtnGmt_Wbot17317.001</v>
      </c>
      <c r="C1132" t="s">
        <v>113</v>
      </c>
      <c r="D1132" s="1">
        <v>7317.0010000000002</v>
      </c>
      <c r="E1132">
        <v>3.0000000000000001E-3</v>
      </c>
      <c r="F1132" t="s">
        <v>488</v>
      </c>
      <c r="G1132" s="2">
        <v>170</v>
      </c>
      <c r="I1132" s="1">
        <v>6104.62</v>
      </c>
    </row>
    <row r="1133" spans="1:9" hidden="1" x14ac:dyDescent="0.25">
      <c r="A1133" s="2" t="s">
        <v>1790</v>
      </c>
      <c r="B1133" s="139" t="str">
        <f t="shared" si="18"/>
        <v>ICtnGmt_Wbot17318.23</v>
      </c>
      <c r="C1133" t="s">
        <v>113</v>
      </c>
      <c r="D1133" s="1">
        <v>7318.23</v>
      </c>
      <c r="E1133">
        <v>2E-3</v>
      </c>
      <c r="F1133" t="s">
        <v>489</v>
      </c>
      <c r="G1133" s="2">
        <v>170</v>
      </c>
      <c r="I1133" s="1">
        <v>6104.62</v>
      </c>
    </row>
    <row r="1134" spans="1:9" hidden="1" x14ac:dyDescent="0.25">
      <c r="A1134" s="2" t="s">
        <v>1790</v>
      </c>
      <c r="B1134" s="139" t="str">
        <f t="shared" si="18"/>
        <v>ICtnGmt_Wbot13920.99</v>
      </c>
      <c r="C1134" t="s">
        <v>113</v>
      </c>
      <c r="D1134" s="1">
        <v>3920.99</v>
      </c>
      <c r="E1134">
        <v>2E-3</v>
      </c>
      <c r="F1134" t="s">
        <v>490</v>
      </c>
      <c r="G1134" s="2">
        <v>170</v>
      </c>
      <c r="I1134" s="1">
        <v>6104.62</v>
      </c>
    </row>
    <row r="1135" spans="1:9" hidden="1" x14ac:dyDescent="0.25">
      <c r="A1135" s="2" t="s">
        <v>1790</v>
      </c>
      <c r="B1135" s="139" t="str">
        <f t="shared" si="18"/>
        <v>ICtnGmt_Wbot13923.29</v>
      </c>
      <c r="C1135" t="s">
        <v>113</v>
      </c>
      <c r="D1135" s="1">
        <v>3923.29</v>
      </c>
      <c r="E1135">
        <v>5.2499999999999998E-2</v>
      </c>
      <c r="F1135" t="s">
        <v>491</v>
      </c>
      <c r="G1135" s="2">
        <v>170</v>
      </c>
      <c r="I1135" s="1">
        <v>6104.62</v>
      </c>
    </row>
    <row r="1136" spans="1:9" hidden="1" x14ac:dyDescent="0.25">
      <c r="A1136" s="2" t="s">
        <v>1790</v>
      </c>
      <c r="B1136" s="139" t="str">
        <f t="shared" si="18"/>
        <v>ICtnGmt_Wbot13926.209</v>
      </c>
      <c r="C1136" t="s">
        <v>113</v>
      </c>
      <c r="D1136" s="1">
        <v>3926.2089999999998</v>
      </c>
      <c r="E1136">
        <v>0.01</v>
      </c>
      <c r="F1136" t="s">
        <v>492</v>
      </c>
      <c r="G1136" s="2">
        <v>170</v>
      </c>
      <c r="I1136" s="1">
        <v>6104.62</v>
      </c>
    </row>
    <row r="1137" spans="1:9" hidden="1" x14ac:dyDescent="0.25">
      <c r="A1137" s="2" t="s">
        <v>1790</v>
      </c>
      <c r="B1137" s="139" t="str">
        <f t="shared" si="18"/>
        <v>ICtnGmt_Wbot14007.009</v>
      </c>
      <c r="C1137" t="s">
        <v>113</v>
      </c>
      <c r="D1137" s="1">
        <v>4007.009</v>
      </c>
      <c r="E1137">
        <v>0.06</v>
      </c>
      <c r="F1137" t="s">
        <v>493</v>
      </c>
      <c r="G1137" s="2">
        <v>170</v>
      </c>
      <c r="I1137" s="1">
        <v>6104.62</v>
      </c>
    </row>
    <row r="1138" spans="1:9" hidden="1" x14ac:dyDescent="0.25">
      <c r="A1138" s="2" t="s">
        <v>1790</v>
      </c>
      <c r="B1138" s="139" t="str">
        <f t="shared" si="18"/>
        <v>ICtnGmt_Wbot14203.109</v>
      </c>
      <c r="C1138" t="s">
        <v>113</v>
      </c>
      <c r="D1138" s="1">
        <v>4203.1090000000004</v>
      </c>
      <c r="E1138">
        <v>1</v>
      </c>
      <c r="F1138" t="s">
        <v>494</v>
      </c>
      <c r="G1138" s="2">
        <v>170</v>
      </c>
      <c r="I1138" s="1">
        <v>6104.62</v>
      </c>
    </row>
    <row r="1139" spans="1:9" hidden="1" x14ac:dyDescent="0.25">
      <c r="A1139" s="2" t="s">
        <v>1790</v>
      </c>
      <c r="B1139" s="139" t="str">
        <f t="shared" si="18"/>
        <v>ICtnGmt_Wbot14819.1</v>
      </c>
      <c r="C1139" t="s">
        <v>113</v>
      </c>
      <c r="D1139" s="1">
        <v>4819.1000000000004</v>
      </c>
      <c r="E1139">
        <v>1</v>
      </c>
      <c r="F1139" t="s">
        <v>495</v>
      </c>
      <c r="G1139" s="2">
        <v>170</v>
      </c>
      <c r="I1139" s="1">
        <v>6104.62</v>
      </c>
    </row>
    <row r="1140" spans="1:9" hidden="1" x14ac:dyDescent="0.25">
      <c r="A1140" s="2" t="s">
        <v>1790</v>
      </c>
      <c r="B1140" s="139" t="str">
        <f t="shared" si="18"/>
        <v>ICtnGmt_Wbot18308.2</v>
      </c>
      <c r="C1140" t="s">
        <v>113</v>
      </c>
      <c r="D1140" s="1">
        <v>8308.2000000000007</v>
      </c>
      <c r="E1140">
        <v>2E-3</v>
      </c>
      <c r="F1140" t="s">
        <v>496</v>
      </c>
      <c r="G1140" s="2">
        <v>170</v>
      </c>
      <c r="I1140" s="1">
        <v>6104.62</v>
      </c>
    </row>
    <row r="1141" spans="1:9" hidden="1" x14ac:dyDescent="0.25">
      <c r="A1141" s="2" t="s">
        <v>1790</v>
      </c>
      <c r="B1141" s="139" t="str">
        <f t="shared" si="18"/>
        <v>ICtnGmt_Wbot18308.909</v>
      </c>
      <c r="C1141" t="s">
        <v>113</v>
      </c>
      <c r="D1141" s="1">
        <v>8308.9089999999997</v>
      </c>
      <c r="E1141">
        <v>2E-3</v>
      </c>
      <c r="F1141" t="s">
        <v>497</v>
      </c>
      <c r="G1141" s="2">
        <v>170</v>
      </c>
      <c r="I1141" s="1">
        <v>6104.62</v>
      </c>
    </row>
    <row r="1142" spans="1:9" hidden="1" x14ac:dyDescent="0.25">
      <c r="A1142" s="2" t="s">
        <v>1790</v>
      </c>
      <c r="B1142" s="139" t="str">
        <f t="shared" si="18"/>
        <v>ICtnGmt_Wbot18523.519</v>
      </c>
      <c r="C1142" t="s">
        <v>113</v>
      </c>
      <c r="D1142" s="1">
        <v>8523.5190000000002</v>
      </c>
      <c r="E1142">
        <v>1</v>
      </c>
      <c r="F1142" t="s">
        <v>498</v>
      </c>
      <c r="G1142" s="2">
        <v>170</v>
      </c>
      <c r="I1142" s="1">
        <v>6104.62</v>
      </c>
    </row>
    <row r="1143" spans="1:9" hidden="1" x14ac:dyDescent="0.25">
      <c r="A1143" s="2" t="s">
        <v>1790</v>
      </c>
      <c r="B1143" s="139" t="str">
        <f t="shared" si="18"/>
        <v>ICtnGmt_Wbot19606.21</v>
      </c>
      <c r="C1143" t="s">
        <v>113</v>
      </c>
      <c r="D1143" s="1">
        <v>9606.2099999999991</v>
      </c>
      <c r="E1143">
        <v>3.0000000000000001E-3</v>
      </c>
      <c r="F1143" t="s">
        <v>499</v>
      </c>
      <c r="G1143" s="2">
        <v>170</v>
      </c>
      <c r="I1143" s="1">
        <v>6104.62</v>
      </c>
    </row>
    <row r="1144" spans="1:9" hidden="1" x14ac:dyDescent="0.25">
      <c r="A1144" s="2" t="s">
        <v>1790</v>
      </c>
      <c r="B1144" s="139" t="str">
        <f t="shared" si="18"/>
        <v>ICtnGmt_Wbot19607.11</v>
      </c>
      <c r="C1144" t="s">
        <v>113</v>
      </c>
      <c r="D1144" s="1">
        <v>9607.11</v>
      </c>
      <c r="E1144">
        <v>2.5000000000000001E-2</v>
      </c>
      <c r="F1144" t="s">
        <v>500</v>
      </c>
      <c r="G1144" s="2">
        <v>170</v>
      </c>
      <c r="I1144" s="1">
        <v>6104.62</v>
      </c>
    </row>
    <row r="1145" spans="1:9" hidden="1" x14ac:dyDescent="0.25">
      <c r="A1145" s="2" t="s">
        <v>1790</v>
      </c>
      <c r="B1145" s="139" t="str">
        <f t="shared" si="18"/>
        <v>ICtnGmt_Wbot19607.19</v>
      </c>
      <c r="C1145" t="s">
        <v>113</v>
      </c>
      <c r="D1145" s="1">
        <v>9607.19</v>
      </c>
      <c r="E1145">
        <v>2.5000000000000001E-2</v>
      </c>
      <c r="F1145" t="s">
        <v>501</v>
      </c>
      <c r="G1145" s="2">
        <v>170</v>
      </c>
      <c r="I1145" s="1">
        <v>6104.62</v>
      </c>
    </row>
    <row r="1146" spans="1:9" hidden="1" x14ac:dyDescent="0.25">
      <c r="A1146" s="2" t="s">
        <v>1790</v>
      </c>
      <c r="B1146" s="139" t="str">
        <f t="shared" si="18"/>
        <v>ICtnGmt_Wbot19607.2</v>
      </c>
      <c r="C1146" t="s">
        <v>113</v>
      </c>
      <c r="D1146" s="1">
        <v>9607.2000000000007</v>
      </c>
      <c r="E1146">
        <v>2.5000000000000001E-2</v>
      </c>
      <c r="F1146" t="s">
        <v>502</v>
      </c>
      <c r="G1146" s="2">
        <v>170</v>
      </c>
      <c r="I1146" s="1">
        <v>6104.62</v>
      </c>
    </row>
    <row r="1147" spans="1:9" hidden="1" x14ac:dyDescent="0.25">
      <c r="A1147" s="2" t="s">
        <v>1790</v>
      </c>
      <c r="B1147" s="139" t="str">
        <f t="shared" si="18"/>
        <v>ICtnGmt_Wbot15401.209</v>
      </c>
      <c r="C1147" t="s">
        <v>113</v>
      </c>
      <c r="D1147" s="1">
        <v>5401.2089999999998</v>
      </c>
      <c r="E1147">
        <v>0.1</v>
      </c>
      <c r="F1147" t="s">
        <v>349</v>
      </c>
      <c r="G1147" s="2">
        <v>170</v>
      </c>
      <c r="I1147" s="1">
        <v>6104.62</v>
      </c>
    </row>
    <row r="1148" spans="1:9" hidden="1" x14ac:dyDescent="0.25">
      <c r="A1148" s="2" t="s">
        <v>1790</v>
      </c>
      <c r="B1148" s="139" t="str">
        <f t="shared" si="18"/>
        <v>ICtnGmt_Wbot12701.12</v>
      </c>
      <c r="C1148" t="s">
        <v>113</v>
      </c>
      <c r="D1148" s="1">
        <v>2701.12</v>
      </c>
      <c r="E1148">
        <v>1.1000000000000001</v>
      </c>
      <c r="F1148" t="s">
        <v>371</v>
      </c>
      <c r="G1148" s="2">
        <v>170</v>
      </c>
      <c r="I1148" s="1">
        <v>6104.62</v>
      </c>
    </row>
    <row r="1149" spans="1:9" hidden="1" x14ac:dyDescent="0.25">
      <c r="A1149" s="2" t="s">
        <v>1790</v>
      </c>
      <c r="B1149" s="139" t="str">
        <f t="shared" si="18"/>
        <v>ICtnGmt_Wbot15205.12</v>
      </c>
      <c r="C1149" t="s">
        <v>113</v>
      </c>
      <c r="D1149" s="1">
        <v>5205.12</v>
      </c>
      <c r="E1149">
        <v>0.40404000000000001</v>
      </c>
      <c r="F1149" t="s">
        <v>351</v>
      </c>
      <c r="G1149" s="2">
        <v>171</v>
      </c>
      <c r="I1149" s="1">
        <v>6104.62</v>
      </c>
    </row>
    <row r="1150" spans="1:9" hidden="1" x14ac:dyDescent="0.25">
      <c r="A1150" s="2" t="s">
        <v>1790</v>
      </c>
      <c r="B1150" s="139" t="str">
        <f t="shared" si="18"/>
        <v>ICtnGmt_Wbot15205.27</v>
      </c>
      <c r="C1150" t="s">
        <v>113</v>
      </c>
      <c r="D1150" s="1">
        <v>5205.2700000000004</v>
      </c>
      <c r="E1150">
        <v>0.40404000000000001</v>
      </c>
      <c r="F1150" t="s">
        <v>351</v>
      </c>
      <c r="G1150" s="2">
        <v>171</v>
      </c>
      <c r="I1150" s="1">
        <v>6104.62</v>
      </c>
    </row>
    <row r="1151" spans="1:9" hidden="1" x14ac:dyDescent="0.25">
      <c r="A1151" s="2" t="s">
        <v>1790</v>
      </c>
      <c r="B1151" s="139" t="str">
        <f t="shared" si="18"/>
        <v>ICtnGmt_Wbot16006.32</v>
      </c>
      <c r="C1151" t="s">
        <v>113</v>
      </c>
      <c r="D1151" s="1">
        <v>6006.32</v>
      </c>
      <c r="E1151">
        <v>1.01E-2</v>
      </c>
      <c r="F1151" t="s">
        <v>353</v>
      </c>
      <c r="G1151" s="2">
        <v>171</v>
      </c>
      <c r="I1151" s="1">
        <v>6104.62</v>
      </c>
    </row>
    <row r="1152" spans="1:9" hidden="1" x14ac:dyDescent="0.25">
      <c r="A1152" s="2" t="s">
        <v>1790</v>
      </c>
      <c r="B1152" s="139" t="str">
        <f t="shared" si="18"/>
        <v>ICtnGmt_Wbot15208.19</v>
      </c>
      <c r="C1152" t="s">
        <v>113</v>
      </c>
      <c r="D1152" s="1">
        <v>5208.1899999999996</v>
      </c>
      <c r="E1152">
        <v>7.0710000000000009E-2</v>
      </c>
      <c r="F1152" t="s">
        <v>503</v>
      </c>
      <c r="G1152" s="2">
        <v>171</v>
      </c>
      <c r="I1152" s="1">
        <v>6104.62</v>
      </c>
    </row>
    <row r="1153" spans="1:9" hidden="1" x14ac:dyDescent="0.25">
      <c r="A1153" s="2" t="s">
        <v>1790</v>
      </c>
      <c r="B1153" s="139" t="str">
        <f t="shared" si="18"/>
        <v>ICtnGmt_Wbot13910</v>
      </c>
      <c r="C1153" t="s">
        <v>113</v>
      </c>
      <c r="D1153" s="1">
        <v>3910</v>
      </c>
      <c r="E1153">
        <v>0.04</v>
      </c>
      <c r="F1153" t="s">
        <v>504</v>
      </c>
      <c r="G1153" s="2">
        <v>171</v>
      </c>
      <c r="I1153" s="1">
        <v>6104.62</v>
      </c>
    </row>
    <row r="1154" spans="1:9" hidden="1" x14ac:dyDescent="0.25">
      <c r="A1154" s="2" t="s">
        <v>1790</v>
      </c>
      <c r="B1154" s="139" t="str">
        <f t="shared" si="18"/>
        <v>ICtnGmt_Wbot13809.919</v>
      </c>
      <c r="C1154" t="s">
        <v>113</v>
      </c>
      <c r="D1154" s="1">
        <v>3809.9189999999999</v>
      </c>
      <c r="E1154">
        <v>0.04</v>
      </c>
      <c r="F1154" t="s">
        <v>360</v>
      </c>
      <c r="G1154" s="2">
        <v>171</v>
      </c>
      <c r="I1154" s="1">
        <v>6104.62</v>
      </c>
    </row>
    <row r="1155" spans="1:9" hidden="1" x14ac:dyDescent="0.25">
      <c r="A1155" s="2" t="s">
        <v>1790</v>
      </c>
      <c r="B1155" s="139" t="str">
        <f t="shared" si="18"/>
        <v>ICtnGmt_Wbot12832.109</v>
      </c>
      <c r="C1155" t="s">
        <v>113</v>
      </c>
      <c r="D1155" s="1">
        <v>2832.1089999999999</v>
      </c>
      <c r="E1155">
        <v>0.04</v>
      </c>
      <c r="F1155" t="s">
        <v>505</v>
      </c>
      <c r="G1155" s="2">
        <v>171</v>
      </c>
      <c r="I1155" s="1">
        <v>6104.62</v>
      </c>
    </row>
    <row r="1156" spans="1:9" hidden="1" x14ac:dyDescent="0.25">
      <c r="A1156" s="2" t="s">
        <v>1790</v>
      </c>
      <c r="B1156" s="139" t="str">
        <f t="shared" si="18"/>
        <v>ICtnGmt_Wbot13505.109</v>
      </c>
      <c r="C1156" t="s">
        <v>113</v>
      </c>
      <c r="D1156" s="1">
        <v>3505.1089999999999</v>
      </c>
      <c r="E1156">
        <v>0.04</v>
      </c>
      <c r="F1156" t="s">
        <v>506</v>
      </c>
      <c r="G1156" s="2">
        <v>171</v>
      </c>
      <c r="I1156" s="1">
        <v>6104.62</v>
      </c>
    </row>
    <row r="1157" spans="1:9" hidden="1" x14ac:dyDescent="0.25">
      <c r="A1157" s="2" t="s">
        <v>1790</v>
      </c>
      <c r="B1157" s="139" t="str">
        <f t="shared" si="18"/>
        <v>ICtnGmt_Wbot13809.911</v>
      </c>
      <c r="C1157" t="s">
        <v>113</v>
      </c>
      <c r="D1157" s="1">
        <v>3809.9110000000001</v>
      </c>
      <c r="E1157">
        <v>0.04</v>
      </c>
      <c r="F1157" t="s">
        <v>507</v>
      </c>
      <c r="G1157" s="2">
        <v>171</v>
      </c>
      <c r="I1157" s="1">
        <v>6104.62</v>
      </c>
    </row>
    <row r="1158" spans="1:9" hidden="1" x14ac:dyDescent="0.25">
      <c r="A1158" s="2" t="s">
        <v>1790</v>
      </c>
      <c r="B1158" s="139" t="str">
        <f t="shared" si="18"/>
        <v>ICtnGmt_Wbot19606.1</v>
      </c>
      <c r="C1158" t="s">
        <v>113</v>
      </c>
      <c r="D1158" s="1">
        <v>9606.1</v>
      </c>
      <c r="E1158">
        <v>2E-3</v>
      </c>
      <c r="F1158" t="s">
        <v>481</v>
      </c>
      <c r="G1158" s="2">
        <v>171</v>
      </c>
      <c r="I1158" s="1">
        <v>6104.62</v>
      </c>
    </row>
    <row r="1159" spans="1:9" hidden="1" x14ac:dyDescent="0.25">
      <c r="A1159" s="2" t="s">
        <v>1790</v>
      </c>
      <c r="B1159" s="139" t="str">
        <f t="shared" si="18"/>
        <v>ICtnGmt_Wbot14821.9</v>
      </c>
      <c r="C1159" t="s">
        <v>113</v>
      </c>
      <c r="D1159" s="1">
        <v>4821.8999999999996</v>
      </c>
      <c r="E1159">
        <v>2E-3</v>
      </c>
      <c r="F1159" t="s">
        <v>508</v>
      </c>
      <c r="G1159" s="2">
        <v>171</v>
      </c>
      <c r="I1159" s="1">
        <v>6104.62</v>
      </c>
    </row>
    <row r="1160" spans="1:9" hidden="1" x14ac:dyDescent="0.25">
      <c r="A1160" s="2" t="s">
        <v>1790</v>
      </c>
      <c r="B1160" s="139" t="str">
        <f t="shared" si="18"/>
        <v>ICtnGmt_Wbot13926.9099</v>
      </c>
      <c r="C1160" t="s">
        <v>113</v>
      </c>
      <c r="D1160" s="1">
        <v>3926.9099000000001</v>
      </c>
      <c r="E1160">
        <v>1</v>
      </c>
      <c r="F1160" t="s">
        <v>509</v>
      </c>
      <c r="G1160" s="2">
        <v>171</v>
      </c>
      <c r="I1160" s="1">
        <v>6104.62</v>
      </c>
    </row>
    <row r="1161" spans="1:9" hidden="1" x14ac:dyDescent="0.25">
      <c r="A1161" s="2" t="s">
        <v>1790</v>
      </c>
      <c r="B1161" s="139" t="str">
        <f t="shared" si="18"/>
        <v>ICtnGmt_Wbot15806.32</v>
      </c>
      <c r="C1161" t="s">
        <v>113</v>
      </c>
      <c r="D1161" s="1">
        <v>5806.32</v>
      </c>
      <c r="E1161">
        <v>3.0000000000000001E-3</v>
      </c>
      <c r="F1161" t="s">
        <v>510</v>
      </c>
      <c r="G1161" s="2">
        <v>171</v>
      </c>
      <c r="I1161" s="1">
        <v>6104.62</v>
      </c>
    </row>
    <row r="1162" spans="1:9" hidden="1" x14ac:dyDescent="0.25">
      <c r="A1162" s="2" t="s">
        <v>1790</v>
      </c>
      <c r="B1162" s="139" t="str">
        <f t="shared" si="18"/>
        <v>ICtnGmt_Wbot19606.22</v>
      </c>
      <c r="C1162" t="s">
        <v>113</v>
      </c>
      <c r="D1162" s="1">
        <v>9606.2199999999993</v>
      </c>
      <c r="E1162">
        <v>3.0000000000000001E-3</v>
      </c>
      <c r="F1162" t="s">
        <v>511</v>
      </c>
      <c r="G1162" s="2">
        <v>171</v>
      </c>
      <c r="I1162" s="1">
        <v>6104.62</v>
      </c>
    </row>
    <row r="1163" spans="1:9" hidden="1" x14ac:dyDescent="0.25">
      <c r="A1163" s="2" t="s">
        <v>1790</v>
      </c>
      <c r="B1163" s="139" t="str">
        <f t="shared" si="18"/>
        <v>ICtnGmt_Wbot15807.101</v>
      </c>
      <c r="C1163" t="s">
        <v>113</v>
      </c>
      <c r="D1163" s="1">
        <v>5807.1009999999997</v>
      </c>
      <c r="E1163">
        <v>1E-3</v>
      </c>
      <c r="F1163" t="s">
        <v>512</v>
      </c>
      <c r="G1163" s="2">
        <v>171</v>
      </c>
      <c r="I1163" s="1">
        <v>6104.62</v>
      </c>
    </row>
    <row r="1164" spans="1:9" hidden="1" x14ac:dyDescent="0.25">
      <c r="A1164" s="2" t="s">
        <v>1790</v>
      </c>
      <c r="B1164" s="139" t="str">
        <f t="shared" si="18"/>
        <v>ICtnGmt_Wbot15807.102</v>
      </c>
      <c r="C1164" t="s">
        <v>113</v>
      </c>
      <c r="D1164" s="1">
        <v>5807.1019999999999</v>
      </c>
      <c r="E1164">
        <v>1E-3</v>
      </c>
      <c r="F1164" t="s">
        <v>513</v>
      </c>
      <c r="G1164" s="2">
        <v>171</v>
      </c>
      <c r="I1164" s="1">
        <v>6104.62</v>
      </c>
    </row>
    <row r="1165" spans="1:9" hidden="1" x14ac:dyDescent="0.25">
      <c r="A1165" s="2" t="s">
        <v>1790</v>
      </c>
      <c r="B1165" s="139" t="str">
        <f t="shared" si="18"/>
        <v>ICtnGmt_Wbot15807.9</v>
      </c>
      <c r="C1165" t="s">
        <v>113</v>
      </c>
      <c r="D1165" s="1">
        <v>5807.9</v>
      </c>
      <c r="E1165">
        <v>2E-3</v>
      </c>
      <c r="F1165" t="s">
        <v>514</v>
      </c>
      <c r="G1165" s="2">
        <v>171</v>
      </c>
      <c r="I1165" s="1">
        <v>6104.62</v>
      </c>
    </row>
    <row r="1166" spans="1:9" hidden="1" x14ac:dyDescent="0.25">
      <c r="A1166" s="2" t="s">
        <v>1790</v>
      </c>
      <c r="B1166" s="139" t="str">
        <f t="shared" si="18"/>
        <v>ICtnGmt_Wbot19606.292</v>
      </c>
      <c r="C1166" t="s">
        <v>113</v>
      </c>
      <c r="D1166" s="1">
        <v>9606.2919999999995</v>
      </c>
      <c r="E1166">
        <v>3.0000000000000001E-3</v>
      </c>
      <c r="F1166" t="s">
        <v>515</v>
      </c>
      <c r="G1166" s="2">
        <v>171</v>
      </c>
      <c r="I1166" s="1">
        <v>6104.62</v>
      </c>
    </row>
    <row r="1167" spans="1:9" hidden="1" x14ac:dyDescent="0.25">
      <c r="A1167" s="2" t="s">
        <v>1790</v>
      </c>
      <c r="B1167" s="139" t="str">
        <f t="shared" si="18"/>
        <v>ICtnGmt_Wbot15901.909</v>
      </c>
      <c r="C1167" t="s">
        <v>113</v>
      </c>
      <c r="D1167" s="1">
        <v>5901.9089999999997</v>
      </c>
      <c r="E1167">
        <v>3.5000000000000003E-2</v>
      </c>
      <c r="F1167" t="s">
        <v>516</v>
      </c>
      <c r="G1167" s="2">
        <v>171</v>
      </c>
      <c r="I1167" s="1">
        <v>6104.62</v>
      </c>
    </row>
    <row r="1168" spans="1:9" hidden="1" x14ac:dyDescent="0.25">
      <c r="A1168" s="2" t="s">
        <v>1790</v>
      </c>
      <c r="B1168" s="139" t="str">
        <f t="shared" si="18"/>
        <v>ICtnGmt_Wbot17317.002</v>
      </c>
      <c r="C1168" t="s">
        <v>113</v>
      </c>
      <c r="D1168" s="1">
        <v>7317.0020000000004</v>
      </c>
      <c r="E1168">
        <v>2E-3</v>
      </c>
      <c r="F1168" t="s">
        <v>488</v>
      </c>
      <c r="G1168" s="2">
        <v>171</v>
      </c>
      <c r="I1168" s="1">
        <v>6104.62</v>
      </c>
    </row>
    <row r="1169" spans="1:13" hidden="1" x14ac:dyDescent="0.25">
      <c r="A1169" s="2" t="s">
        <v>1790</v>
      </c>
      <c r="B1169" s="139" t="str">
        <f t="shared" si="18"/>
        <v>ICtnGmt_Wbot17616.1</v>
      </c>
      <c r="C1169" t="s">
        <v>113</v>
      </c>
      <c r="D1169" s="1">
        <v>7616.1</v>
      </c>
      <c r="E1169">
        <v>1E-3</v>
      </c>
      <c r="F1169" t="s">
        <v>517</v>
      </c>
      <c r="G1169" s="2">
        <v>171</v>
      </c>
      <c r="I1169" s="1">
        <v>6104.62</v>
      </c>
    </row>
    <row r="1170" spans="1:13" hidden="1" x14ac:dyDescent="0.25">
      <c r="A1170" s="2" t="s">
        <v>1790</v>
      </c>
      <c r="B1170" s="139" t="str">
        <f t="shared" si="18"/>
        <v>ICtnGmt_Wbot18523.529</v>
      </c>
      <c r="C1170" t="s">
        <v>113</v>
      </c>
      <c r="D1170" s="1">
        <v>8523.5290000000005</v>
      </c>
      <c r="E1170">
        <v>1</v>
      </c>
      <c r="F1170" t="s">
        <v>498</v>
      </c>
      <c r="G1170" s="2">
        <v>171</v>
      </c>
      <c r="I1170" s="1">
        <v>6104.62</v>
      </c>
    </row>
    <row r="1171" spans="1:13" hidden="1" x14ac:dyDescent="0.25">
      <c r="A1171" s="2" t="s">
        <v>1790</v>
      </c>
      <c r="B1171" s="139" t="str">
        <f t="shared" si="18"/>
        <v>ICtnGmt_Wbot19606.291</v>
      </c>
      <c r="C1171" t="s">
        <v>113</v>
      </c>
      <c r="D1171" s="1">
        <v>9606.2909999999993</v>
      </c>
      <c r="E1171">
        <v>2E-3</v>
      </c>
      <c r="F1171" t="s">
        <v>518</v>
      </c>
      <c r="G1171" s="2">
        <v>171</v>
      </c>
      <c r="I1171" s="1">
        <v>6104.62</v>
      </c>
    </row>
    <row r="1172" spans="1:13" hidden="1" x14ac:dyDescent="0.25">
      <c r="A1172" s="2" t="s">
        <v>1790</v>
      </c>
      <c r="B1172" s="139" t="str">
        <f t="shared" si="18"/>
        <v>ICtnGmt_Wbot19606.299</v>
      </c>
      <c r="C1172" t="s">
        <v>113</v>
      </c>
      <c r="D1172" s="1">
        <v>9606.2990000000009</v>
      </c>
      <c r="E1172">
        <v>1E-3</v>
      </c>
      <c r="F1172" t="s">
        <v>519</v>
      </c>
      <c r="G1172" s="2">
        <v>171</v>
      </c>
      <c r="I1172" s="1">
        <v>6104.62</v>
      </c>
    </row>
    <row r="1173" spans="1:13" hidden="1" x14ac:dyDescent="0.25">
      <c r="A1173" s="2" t="s">
        <v>1790</v>
      </c>
      <c r="B1173" s="139" t="str">
        <f t="shared" si="18"/>
        <v>ICtnGmt_Wbot14015.9</v>
      </c>
      <c r="C1173" t="s">
        <v>113</v>
      </c>
      <c r="D1173" s="1">
        <v>4015.9</v>
      </c>
      <c r="E1173">
        <v>1E-3</v>
      </c>
      <c r="F1173" t="s">
        <v>520</v>
      </c>
      <c r="G1173" s="2">
        <v>171</v>
      </c>
      <c r="I1173" s="1">
        <v>6104.62</v>
      </c>
    </row>
    <row r="1174" spans="1:13" hidden="1" x14ac:dyDescent="0.25">
      <c r="A1174" s="2" t="s">
        <v>1790</v>
      </c>
      <c r="B1174" s="139" t="str">
        <f t="shared" si="18"/>
        <v>ICtnGmt_Wbot18308.102</v>
      </c>
      <c r="C1174" t="s">
        <v>113</v>
      </c>
      <c r="D1174" s="1">
        <v>8308.1020000000008</v>
      </c>
      <c r="E1174">
        <v>1</v>
      </c>
      <c r="F1174" t="s">
        <v>521</v>
      </c>
      <c r="G1174" s="2">
        <v>171</v>
      </c>
      <c r="I1174" s="1">
        <v>6104.62</v>
      </c>
    </row>
    <row r="1175" spans="1:13" hidden="1" x14ac:dyDescent="0.25">
      <c r="A1175" s="2" t="s">
        <v>1790</v>
      </c>
      <c r="B1175" s="139" t="str">
        <f t="shared" si="18"/>
        <v>ICtnGmt_Wbot18308.902</v>
      </c>
      <c r="C1175" t="s">
        <v>113</v>
      </c>
      <c r="D1175" s="1">
        <v>8308.902</v>
      </c>
      <c r="E1175">
        <v>0.02</v>
      </c>
      <c r="F1175" t="s">
        <v>522</v>
      </c>
      <c r="G1175" s="2">
        <v>171</v>
      </c>
      <c r="I1175" s="1">
        <v>6104.62</v>
      </c>
    </row>
    <row r="1176" spans="1:13" hidden="1" x14ac:dyDescent="0.25">
      <c r="A1176" s="2" t="s">
        <v>1790</v>
      </c>
      <c r="B1176" s="139" t="str">
        <f t="shared" si="18"/>
        <v>ICtnGmt_Wbot18523.599</v>
      </c>
      <c r="C1176" t="s">
        <v>113</v>
      </c>
      <c r="D1176" s="1">
        <v>8523.5990000000002</v>
      </c>
      <c r="E1176">
        <v>1</v>
      </c>
      <c r="F1176" t="s">
        <v>523</v>
      </c>
      <c r="G1176" s="2">
        <v>171</v>
      </c>
      <c r="I1176" s="1">
        <v>6104.62</v>
      </c>
    </row>
    <row r="1177" spans="1:13" hidden="1" x14ac:dyDescent="0.25">
      <c r="A1177" s="2" t="s">
        <v>1790</v>
      </c>
      <c r="B1177" s="139" t="str">
        <f t="shared" si="18"/>
        <v>ICtnGmt_Wbot18308.101</v>
      </c>
      <c r="C1177" t="s">
        <v>113</v>
      </c>
      <c r="D1177" s="1">
        <v>8308.1010000000006</v>
      </c>
      <c r="E1177">
        <v>4.0000000000000001E-3</v>
      </c>
      <c r="F1177" t="s">
        <v>524</v>
      </c>
      <c r="G1177" s="2">
        <v>171</v>
      </c>
      <c r="I1177" s="1">
        <v>6104.62</v>
      </c>
    </row>
    <row r="1178" spans="1:13" hidden="1" x14ac:dyDescent="0.25">
      <c r="A1178" s="2" t="s">
        <v>1790</v>
      </c>
      <c r="B1178" s="139" t="str">
        <f t="shared" si="18"/>
        <v>ICtnGmt_Wbot19607.2</v>
      </c>
      <c r="C1178" t="s">
        <v>113</v>
      </c>
      <c r="D1178" s="1">
        <v>9607.2000000000007</v>
      </c>
      <c r="E1178">
        <v>7.0000000000000001E-3</v>
      </c>
      <c r="F1178" t="s">
        <v>502</v>
      </c>
      <c r="G1178" s="2">
        <v>171</v>
      </c>
      <c r="I1178" s="1">
        <v>6104.62</v>
      </c>
    </row>
    <row r="1179" spans="1:13" hidden="1" x14ac:dyDescent="0.25">
      <c r="A1179" s="2" t="s">
        <v>1790</v>
      </c>
      <c r="B1179" s="139" t="str">
        <f t="shared" si="18"/>
        <v>ICtnGmt_Wbot12701.19</v>
      </c>
      <c r="C1179" t="s">
        <v>113</v>
      </c>
      <c r="D1179" s="1">
        <v>2701.19</v>
      </c>
      <c r="E1179">
        <v>1.1000000000000001</v>
      </c>
      <c r="F1179" t="s">
        <v>437</v>
      </c>
      <c r="G1179" s="2">
        <v>171</v>
      </c>
      <c r="I1179" s="1">
        <v>6104.62</v>
      </c>
    </row>
    <row r="1180" spans="1:13" hidden="1" x14ac:dyDescent="0.25">
      <c r="A1180" s="2" t="s">
        <v>1790</v>
      </c>
      <c r="B1180" s="139" t="str">
        <f t="shared" si="18"/>
        <v>ICtnGmt_Mtop15205.11</v>
      </c>
      <c r="C1180" t="s">
        <v>116</v>
      </c>
      <c r="D1180" s="1">
        <v>5205.1099999999997</v>
      </c>
      <c r="E1180">
        <v>0.40404000000000001</v>
      </c>
      <c r="F1180" t="s">
        <v>351</v>
      </c>
      <c r="G1180" s="2">
        <v>181</v>
      </c>
      <c r="I1180" s="1">
        <v>6101.2</v>
      </c>
    </row>
    <row r="1181" spans="1:13" hidden="1" x14ac:dyDescent="0.25">
      <c r="A1181" s="2" t="s">
        <v>1790</v>
      </c>
      <c r="B1181" s="139" t="str">
        <f t="shared" si="18"/>
        <v>ICtnGmt_Mtop15201.009</v>
      </c>
      <c r="C1181" t="s">
        <v>116</v>
      </c>
      <c r="D1181" s="1">
        <v>5201.009</v>
      </c>
      <c r="E1181">
        <v>0.40404000000000001</v>
      </c>
      <c r="F1181" t="s">
        <v>352</v>
      </c>
      <c r="G1181" s="2">
        <v>181</v>
      </c>
      <c r="I1181" s="1">
        <v>6101.2</v>
      </c>
    </row>
    <row r="1182" spans="1:13" hidden="1" x14ac:dyDescent="0.25">
      <c r="A1182" s="2" t="s">
        <v>1790</v>
      </c>
      <c r="B1182" s="139" t="str">
        <f t="shared" si="18"/>
        <v>ICtnGmt_Mtop1</v>
      </c>
      <c r="C1182" t="s">
        <v>116</v>
      </c>
      <c r="D1182" s="185"/>
      <c r="E1182" s="141">
        <v>1.01E-2</v>
      </c>
      <c r="F1182" t="s">
        <v>480</v>
      </c>
      <c r="G1182" s="2">
        <v>181</v>
      </c>
      <c r="I1182" s="1">
        <v>6101.2</v>
      </c>
      <c r="L1182" t="s">
        <v>2267</v>
      </c>
      <c r="M1182">
        <v>5402.39</v>
      </c>
    </row>
    <row r="1183" spans="1:13" hidden="1" x14ac:dyDescent="0.25">
      <c r="A1183" s="2" t="s">
        <v>1790</v>
      </c>
      <c r="B1183" s="139" t="str">
        <f t="shared" si="18"/>
        <v>ICtnGmt_Mtop12847</v>
      </c>
      <c r="C1183" t="s">
        <v>116</v>
      </c>
      <c r="D1183" s="1">
        <v>2847</v>
      </c>
      <c r="E1183">
        <v>0.03</v>
      </c>
      <c r="F1183" t="s">
        <v>354</v>
      </c>
      <c r="G1183" s="2">
        <v>181</v>
      </c>
      <c r="I1183" s="1">
        <v>6101.2</v>
      </c>
    </row>
    <row r="1184" spans="1:13" hidden="1" x14ac:dyDescent="0.25">
      <c r="A1184" s="2" t="s">
        <v>1790</v>
      </c>
      <c r="B1184" s="139" t="str">
        <f t="shared" ref="B1184:B1247" si="19">A1184&amp;C1184&amp;D1184</f>
        <v>ICtnGmt_Mtop13905.3</v>
      </c>
      <c r="C1184" t="s">
        <v>116</v>
      </c>
      <c r="D1184" s="1">
        <v>3905.3</v>
      </c>
      <c r="E1184">
        <v>0.04</v>
      </c>
      <c r="F1184" t="s">
        <v>356</v>
      </c>
      <c r="G1184" s="2">
        <v>181</v>
      </c>
      <c r="I1184" s="1">
        <v>6101.2</v>
      </c>
    </row>
    <row r="1185" spans="1:9" hidden="1" x14ac:dyDescent="0.25">
      <c r="A1185" s="2" t="s">
        <v>1790</v>
      </c>
      <c r="B1185" s="139" t="str">
        <f t="shared" si="19"/>
        <v>ICtnGmt_Mtop11108.19</v>
      </c>
      <c r="C1185" t="s">
        <v>116</v>
      </c>
      <c r="D1185" s="1">
        <v>1108.19</v>
      </c>
      <c r="E1185">
        <v>0.04</v>
      </c>
      <c r="F1185" t="s">
        <v>357</v>
      </c>
      <c r="G1185" s="2">
        <v>181</v>
      </c>
      <c r="I1185" s="1">
        <v>6101.2</v>
      </c>
    </row>
    <row r="1186" spans="1:9" hidden="1" x14ac:dyDescent="0.25">
      <c r="A1186" s="2" t="s">
        <v>1790</v>
      </c>
      <c r="B1186" s="139" t="str">
        <f t="shared" si="19"/>
        <v>ICtnGmt_Mtop12915.11</v>
      </c>
      <c r="C1186" t="s">
        <v>116</v>
      </c>
      <c r="D1186" s="1">
        <v>2915.11</v>
      </c>
      <c r="E1186">
        <v>0.04</v>
      </c>
      <c r="F1186" t="s">
        <v>372</v>
      </c>
      <c r="G1186" s="2">
        <v>181</v>
      </c>
      <c r="I1186" s="1">
        <v>6101.2</v>
      </c>
    </row>
    <row r="1187" spans="1:9" hidden="1" x14ac:dyDescent="0.25">
      <c r="A1187" s="2" t="s">
        <v>1790</v>
      </c>
      <c r="B1187" s="139" t="str">
        <f t="shared" si="19"/>
        <v>ICtnGmt_Mtop19606.1</v>
      </c>
      <c r="C1187" t="s">
        <v>116</v>
      </c>
      <c r="D1187" s="1">
        <v>9606.1</v>
      </c>
      <c r="E1187">
        <v>5.0000000000000001E-3</v>
      </c>
      <c r="F1187" t="s">
        <v>481</v>
      </c>
      <c r="G1187" s="2">
        <v>181</v>
      </c>
      <c r="I1187" s="1">
        <v>6101.2</v>
      </c>
    </row>
    <row r="1188" spans="1:9" hidden="1" x14ac:dyDescent="0.25">
      <c r="A1188" s="2" t="s">
        <v>1790</v>
      </c>
      <c r="B1188" s="139" t="str">
        <f t="shared" si="19"/>
        <v>ICtnGmt_Mtop14821.109</v>
      </c>
      <c r="C1188" t="s">
        <v>116</v>
      </c>
      <c r="D1188" s="1">
        <v>4821.1090000000004</v>
      </c>
      <c r="E1188">
        <v>2E-3</v>
      </c>
      <c r="F1188" t="s">
        <v>482</v>
      </c>
      <c r="G1188" s="2">
        <v>181</v>
      </c>
      <c r="I1188" s="1">
        <v>6101.2</v>
      </c>
    </row>
    <row r="1189" spans="1:9" hidden="1" x14ac:dyDescent="0.25">
      <c r="A1189" s="2" t="s">
        <v>1790</v>
      </c>
      <c r="B1189" s="139" t="str">
        <f t="shared" si="19"/>
        <v>ICtnGmt_Mtop15210.11</v>
      </c>
      <c r="C1189" t="s">
        <v>116</v>
      </c>
      <c r="D1189" s="1">
        <v>5210.1099999999997</v>
      </c>
      <c r="E1189">
        <v>3.0000000000000001E-3</v>
      </c>
      <c r="F1189" t="s">
        <v>483</v>
      </c>
      <c r="G1189" s="2">
        <v>181</v>
      </c>
      <c r="I1189" s="1">
        <v>6101.2</v>
      </c>
    </row>
    <row r="1190" spans="1:9" hidden="1" x14ac:dyDescent="0.25">
      <c r="A1190" s="2" t="s">
        <v>1790</v>
      </c>
      <c r="B1190" s="139" t="str">
        <f t="shared" si="19"/>
        <v>ICtnGmt_Mtop15604.1</v>
      </c>
      <c r="C1190" t="s">
        <v>116</v>
      </c>
      <c r="D1190" s="1">
        <v>5604.1</v>
      </c>
      <c r="E1190">
        <v>4.0000000000000001E-3</v>
      </c>
      <c r="F1190" t="s">
        <v>484</v>
      </c>
      <c r="G1190" s="2">
        <v>181</v>
      </c>
      <c r="I1190" s="1">
        <v>6101.2</v>
      </c>
    </row>
    <row r="1191" spans="1:9" hidden="1" x14ac:dyDescent="0.25">
      <c r="A1191" s="2" t="s">
        <v>1790</v>
      </c>
      <c r="B1191" s="139" t="str">
        <f t="shared" si="19"/>
        <v>ICtnGmt_Mtop15804.29</v>
      </c>
      <c r="C1191" t="s">
        <v>116</v>
      </c>
      <c r="D1191" s="1">
        <v>5804.29</v>
      </c>
      <c r="E1191">
        <v>0.03</v>
      </c>
      <c r="F1191" t="s">
        <v>485</v>
      </c>
      <c r="G1191" s="2">
        <v>181</v>
      </c>
      <c r="I1191" s="1">
        <v>6101.2</v>
      </c>
    </row>
    <row r="1192" spans="1:9" hidden="1" x14ac:dyDescent="0.25">
      <c r="A1192" s="2" t="s">
        <v>1790</v>
      </c>
      <c r="B1192" s="139" t="str">
        <f t="shared" si="19"/>
        <v>ICtnGmt_Mtop15807.103</v>
      </c>
      <c r="C1192" t="s">
        <v>116</v>
      </c>
      <c r="D1192" s="1">
        <v>5807.1030000000001</v>
      </c>
      <c r="E1192">
        <v>3.0000000000000001E-3</v>
      </c>
      <c r="F1192" t="s">
        <v>486</v>
      </c>
      <c r="G1192" s="2">
        <v>181</v>
      </c>
      <c r="I1192" s="1">
        <v>6101.2</v>
      </c>
    </row>
    <row r="1193" spans="1:9" hidden="1" x14ac:dyDescent="0.25">
      <c r="A1193" s="2" t="s">
        <v>1790</v>
      </c>
      <c r="B1193" s="139" t="str">
        <f t="shared" si="19"/>
        <v>ICtnGmt_Mtop15807.109</v>
      </c>
      <c r="C1193" t="s">
        <v>116</v>
      </c>
      <c r="D1193" s="1">
        <v>5807.1090000000004</v>
      </c>
      <c r="E1193">
        <v>1E-3</v>
      </c>
      <c r="F1193" t="s">
        <v>487</v>
      </c>
      <c r="G1193" s="2">
        <v>181</v>
      </c>
      <c r="I1193" s="1">
        <v>6101.2</v>
      </c>
    </row>
    <row r="1194" spans="1:9" hidden="1" x14ac:dyDescent="0.25">
      <c r="A1194" s="2" t="s">
        <v>1790</v>
      </c>
      <c r="B1194" s="139" t="str">
        <f t="shared" si="19"/>
        <v>ICtnGmt_Mtop17317.001</v>
      </c>
      <c r="C1194" t="s">
        <v>116</v>
      </c>
      <c r="D1194" s="1">
        <v>7317.0010000000002</v>
      </c>
      <c r="E1194">
        <v>3.0000000000000001E-3</v>
      </c>
      <c r="F1194" t="s">
        <v>488</v>
      </c>
      <c r="G1194" s="2">
        <v>181</v>
      </c>
      <c r="I1194" s="1">
        <v>6101.2</v>
      </c>
    </row>
    <row r="1195" spans="1:9" hidden="1" x14ac:dyDescent="0.25">
      <c r="A1195" s="2" t="s">
        <v>1790</v>
      </c>
      <c r="B1195" s="139" t="str">
        <f t="shared" si="19"/>
        <v>ICtnGmt_Mtop17318.23</v>
      </c>
      <c r="C1195" t="s">
        <v>116</v>
      </c>
      <c r="D1195" s="1">
        <v>7318.23</v>
      </c>
      <c r="E1195">
        <v>2E-3</v>
      </c>
      <c r="F1195" t="s">
        <v>489</v>
      </c>
      <c r="G1195" s="2">
        <v>181</v>
      </c>
      <c r="I1195" s="1">
        <v>6101.2</v>
      </c>
    </row>
    <row r="1196" spans="1:9" hidden="1" x14ac:dyDescent="0.25">
      <c r="A1196" s="2" t="s">
        <v>1790</v>
      </c>
      <c r="B1196" s="139" t="str">
        <f t="shared" si="19"/>
        <v>ICtnGmt_Mtop13920.99</v>
      </c>
      <c r="C1196" t="s">
        <v>116</v>
      </c>
      <c r="D1196" s="1">
        <v>3920.99</v>
      </c>
      <c r="E1196">
        <v>2E-3</v>
      </c>
      <c r="F1196" t="s">
        <v>490</v>
      </c>
      <c r="G1196" s="2">
        <v>181</v>
      </c>
      <c r="I1196" s="1">
        <v>6101.2</v>
      </c>
    </row>
    <row r="1197" spans="1:9" hidden="1" x14ac:dyDescent="0.25">
      <c r="A1197" s="2" t="s">
        <v>1790</v>
      </c>
      <c r="B1197" s="139" t="str">
        <f t="shared" si="19"/>
        <v>ICtnGmt_Mtop13923.29</v>
      </c>
      <c r="C1197" t="s">
        <v>116</v>
      </c>
      <c r="D1197" s="1">
        <v>3923.29</v>
      </c>
      <c r="E1197">
        <v>5.2499999999999998E-2</v>
      </c>
      <c r="F1197" t="s">
        <v>491</v>
      </c>
      <c r="G1197" s="2">
        <v>181</v>
      </c>
      <c r="I1197" s="1">
        <v>6101.2</v>
      </c>
    </row>
    <row r="1198" spans="1:9" hidden="1" x14ac:dyDescent="0.25">
      <c r="A1198" s="2" t="s">
        <v>1790</v>
      </c>
      <c r="B1198" s="139" t="str">
        <f t="shared" si="19"/>
        <v>ICtnGmt_Mtop13926.209</v>
      </c>
      <c r="C1198" t="s">
        <v>116</v>
      </c>
      <c r="D1198" s="1">
        <v>3926.2089999999998</v>
      </c>
      <c r="E1198">
        <v>0.01</v>
      </c>
      <c r="F1198" t="s">
        <v>492</v>
      </c>
      <c r="G1198" s="2">
        <v>181</v>
      </c>
      <c r="I1198" s="1">
        <v>6101.2</v>
      </c>
    </row>
    <row r="1199" spans="1:9" hidden="1" x14ac:dyDescent="0.25">
      <c r="A1199" s="2" t="s">
        <v>1790</v>
      </c>
      <c r="B1199" s="139" t="str">
        <f t="shared" si="19"/>
        <v>ICtnGmt_Mtop14007.009</v>
      </c>
      <c r="C1199" t="s">
        <v>116</v>
      </c>
      <c r="D1199" s="1">
        <v>4007.009</v>
      </c>
      <c r="E1199">
        <v>0.06</v>
      </c>
      <c r="F1199" t="s">
        <v>493</v>
      </c>
      <c r="G1199" s="2">
        <v>181</v>
      </c>
      <c r="I1199" s="1">
        <v>6101.2</v>
      </c>
    </row>
    <row r="1200" spans="1:9" hidden="1" x14ac:dyDescent="0.25">
      <c r="A1200" s="2" t="s">
        <v>1790</v>
      </c>
      <c r="B1200" s="139" t="str">
        <f t="shared" si="19"/>
        <v>ICtnGmt_Mtop14203.109</v>
      </c>
      <c r="C1200" t="s">
        <v>116</v>
      </c>
      <c r="D1200" s="1">
        <v>4203.1090000000004</v>
      </c>
      <c r="E1200">
        <v>1</v>
      </c>
      <c r="F1200" t="s">
        <v>494</v>
      </c>
      <c r="G1200" s="2">
        <v>181</v>
      </c>
      <c r="I1200" s="1">
        <v>6101.2</v>
      </c>
    </row>
    <row r="1201" spans="1:9" hidden="1" x14ac:dyDescent="0.25">
      <c r="A1201" s="2" t="s">
        <v>1790</v>
      </c>
      <c r="B1201" s="139" t="str">
        <f t="shared" si="19"/>
        <v>ICtnGmt_Mtop14819.1</v>
      </c>
      <c r="C1201" t="s">
        <v>116</v>
      </c>
      <c r="D1201" s="1">
        <v>4819.1000000000004</v>
      </c>
      <c r="E1201">
        <v>1</v>
      </c>
      <c r="F1201" t="s">
        <v>495</v>
      </c>
      <c r="G1201" s="2">
        <v>181</v>
      </c>
      <c r="I1201" s="1">
        <v>6101.2</v>
      </c>
    </row>
    <row r="1202" spans="1:9" hidden="1" x14ac:dyDescent="0.25">
      <c r="A1202" s="2" t="s">
        <v>1790</v>
      </c>
      <c r="B1202" s="139" t="str">
        <f t="shared" si="19"/>
        <v>ICtnGmt_Mtop18308.2</v>
      </c>
      <c r="C1202" t="s">
        <v>116</v>
      </c>
      <c r="D1202" s="1">
        <v>8308.2000000000007</v>
      </c>
      <c r="E1202">
        <v>2E-3</v>
      </c>
      <c r="F1202" t="s">
        <v>496</v>
      </c>
      <c r="G1202" s="2">
        <v>181</v>
      </c>
      <c r="I1202" s="1">
        <v>6101.2</v>
      </c>
    </row>
    <row r="1203" spans="1:9" hidden="1" x14ac:dyDescent="0.25">
      <c r="A1203" s="2" t="s">
        <v>1790</v>
      </c>
      <c r="B1203" s="139" t="str">
        <f t="shared" si="19"/>
        <v>ICtnGmt_Mtop18308.909</v>
      </c>
      <c r="C1203" t="s">
        <v>116</v>
      </c>
      <c r="D1203" s="1">
        <v>8308.9089999999997</v>
      </c>
      <c r="E1203">
        <v>2E-3</v>
      </c>
      <c r="F1203" t="s">
        <v>497</v>
      </c>
      <c r="G1203" s="2">
        <v>181</v>
      </c>
      <c r="I1203" s="1">
        <v>6101.2</v>
      </c>
    </row>
    <row r="1204" spans="1:9" hidden="1" x14ac:dyDescent="0.25">
      <c r="A1204" s="2" t="s">
        <v>1790</v>
      </c>
      <c r="B1204" s="139" t="str">
        <f t="shared" si="19"/>
        <v>ICtnGmt_Mtop18523.519</v>
      </c>
      <c r="C1204" t="s">
        <v>116</v>
      </c>
      <c r="D1204" s="1">
        <v>8523.5190000000002</v>
      </c>
      <c r="E1204">
        <v>1</v>
      </c>
      <c r="F1204" t="s">
        <v>498</v>
      </c>
      <c r="G1204" s="2">
        <v>181</v>
      </c>
      <c r="I1204" s="1">
        <v>6101.2</v>
      </c>
    </row>
    <row r="1205" spans="1:9" hidden="1" x14ac:dyDescent="0.25">
      <c r="A1205" s="2" t="s">
        <v>1790</v>
      </c>
      <c r="B1205" s="139" t="str">
        <f t="shared" si="19"/>
        <v>ICtnGmt_Mtop19606.21</v>
      </c>
      <c r="C1205" t="s">
        <v>116</v>
      </c>
      <c r="D1205" s="1">
        <v>9606.2099999999991</v>
      </c>
      <c r="E1205">
        <v>3.0000000000000001E-3</v>
      </c>
      <c r="F1205" t="s">
        <v>499</v>
      </c>
      <c r="G1205" s="2">
        <v>181</v>
      </c>
      <c r="I1205" s="1">
        <v>6101.2</v>
      </c>
    </row>
    <row r="1206" spans="1:9" hidden="1" x14ac:dyDescent="0.25">
      <c r="A1206" s="2" t="s">
        <v>1790</v>
      </c>
      <c r="B1206" s="139" t="str">
        <f t="shared" si="19"/>
        <v>ICtnGmt_Mtop19607.11</v>
      </c>
      <c r="C1206" t="s">
        <v>116</v>
      </c>
      <c r="D1206" s="1">
        <v>9607.11</v>
      </c>
      <c r="E1206">
        <v>2.5000000000000001E-2</v>
      </c>
      <c r="F1206" t="s">
        <v>500</v>
      </c>
      <c r="G1206" s="2">
        <v>181</v>
      </c>
      <c r="I1206" s="1">
        <v>6101.2</v>
      </c>
    </row>
    <row r="1207" spans="1:9" hidden="1" x14ac:dyDescent="0.25">
      <c r="A1207" s="2" t="s">
        <v>1790</v>
      </c>
      <c r="B1207" s="139" t="str">
        <f t="shared" si="19"/>
        <v>ICtnGmt_Mtop19607.19</v>
      </c>
      <c r="C1207" t="s">
        <v>116</v>
      </c>
      <c r="D1207" s="1">
        <v>9607.19</v>
      </c>
      <c r="E1207">
        <v>2.5000000000000001E-2</v>
      </c>
      <c r="F1207" t="s">
        <v>501</v>
      </c>
      <c r="G1207" s="2">
        <v>181</v>
      </c>
      <c r="I1207" s="1">
        <v>6101.2</v>
      </c>
    </row>
    <row r="1208" spans="1:9" hidden="1" x14ac:dyDescent="0.25">
      <c r="A1208" s="2" t="s">
        <v>1790</v>
      </c>
      <c r="B1208" s="139" t="str">
        <f t="shared" si="19"/>
        <v>ICtnGmt_Mtop19607.2</v>
      </c>
      <c r="C1208" t="s">
        <v>116</v>
      </c>
      <c r="D1208" s="1">
        <v>9607.2000000000007</v>
      </c>
      <c r="E1208">
        <v>2.5000000000000001E-2</v>
      </c>
      <c r="F1208" t="s">
        <v>502</v>
      </c>
      <c r="G1208" s="2">
        <v>181</v>
      </c>
      <c r="I1208" s="1">
        <v>6101.2</v>
      </c>
    </row>
    <row r="1209" spans="1:9" hidden="1" x14ac:dyDescent="0.25">
      <c r="A1209" s="2" t="s">
        <v>1790</v>
      </c>
      <c r="B1209" s="139" t="str">
        <f t="shared" si="19"/>
        <v>ICtnGmt_Mtop15401.209</v>
      </c>
      <c r="C1209" t="s">
        <v>116</v>
      </c>
      <c r="D1209" s="1">
        <v>5401.2089999999998</v>
      </c>
      <c r="E1209">
        <v>0.1</v>
      </c>
      <c r="F1209" t="s">
        <v>349</v>
      </c>
      <c r="G1209" s="2">
        <v>181</v>
      </c>
      <c r="I1209" s="1">
        <v>6101.2</v>
      </c>
    </row>
    <row r="1210" spans="1:9" hidden="1" x14ac:dyDescent="0.25">
      <c r="A1210" s="2" t="s">
        <v>1790</v>
      </c>
      <c r="B1210" s="139" t="str">
        <f t="shared" si="19"/>
        <v>ICtnGmt_Mtop12701.12</v>
      </c>
      <c r="C1210" t="s">
        <v>116</v>
      </c>
      <c r="D1210" s="1">
        <v>2701.12</v>
      </c>
      <c r="E1210">
        <v>1.1000000000000001</v>
      </c>
      <c r="F1210" t="s">
        <v>371</v>
      </c>
      <c r="G1210" s="2">
        <v>181</v>
      </c>
      <c r="I1210" s="1">
        <v>6101.2</v>
      </c>
    </row>
    <row r="1211" spans="1:9" hidden="1" x14ac:dyDescent="0.25">
      <c r="A1211" s="2" t="s">
        <v>1790</v>
      </c>
      <c r="B1211" s="139" t="str">
        <f t="shared" si="19"/>
        <v>ICtnGmt_Mtop15205.12</v>
      </c>
      <c r="C1211" t="s">
        <v>116</v>
      </c>
      <c r="D1211" s="1">
        <v>5205.12</v>
      </c>
      <c r="E1211">
        <v>0.40404000000000001</v>
      </c>
      <c r="F1211" t="s">
        <v>351</v>
      </c>
      <c r="G1211" s="2">
        <v>182</v>
      </c>
      <c r="I1211" s="1">
        <v>6101.2</v>
      </c>
    </row>
    <row r="1212" spans="1:9" hidden="1" x14ac:dyDescent="0.25">
      <c r="A1212" s="2" t="s">
        <v>1790</v>
      </c>
      <c r="B1212" s="139" t="str">
        <f t="shared" si="19"/>
        <v>ICtnGmt_Mtop15205.27</v>
      </c>
      <c r="C1212" t="s">
        <v>116</v>
      </c>
      <c r="D1212" s="1">
        <v>5205.2700000000004</v>
      </c>
      <c r="E1212">
        <v>0.40404000000000001</v>
      </c>
      <c r="F1212" t="s">
        <v>351</v>
      </c>
      <c r="G1212" s="2">
        <v>182</v>
      </c>
      <c r="I1212" s="1">
        <v>6101.2</v>
      </c>
    </row>
    <row r="1213" spans="1:9" hidden="1" x14ac:dyDescent="0.25">
      <c r="A1213" s="2" t="s">
        <v>1790</v>
      </c>
      <c r="B1213" s="139" t="str">
        <f t="shared" si="19"/>
        <v>ICtnGmt_Mtop16006.32</v>
      </c>
      <c r="C1213" t="s">
        <v>116</v>
      </c>
      <c r="D1213" s="1">
        <v>6006.32</v>
      </c>
      <c r="E1213">
        <v>1.01E-2</v>
      </c>
      <c r="F1213" t="s">
        <v>353</v>
      </c>
      <c r="G1213" s="2">
        <v>182</v>
      </c>
      <c r="I1213" s="1">
        <v>6101.2</v>
      </c>
    </row>
    <row r="1214" spans="1:9" hidden="1" x14ac:dyDescent="0.25">
      <c r="A1214" s="2" t="s">
        <v>1790</v>
      </c>
      <c r="B1214" s="139" t="str">
        <f t="shared" si="19"/>
        <v>ICtnGmt_Mtop15208.19</v>
      </c>
      <c r="C1214" t="s">
        <v>116</v>
      </c>
      <c r="D1214" s="1">
        <v>5208.1899999999996</v>
      </c>
      <c r="E1214">
        <v>7.0710000000000009E-2</v>
      </c>
      <c r="F1214" t="s">
        <v>503</v>
      </c>
      <c r="G1214" s="2">
        <v>182</v>
      </c>
      <c r="I1214" s="1">
        <v>6101.2</v>
      </c>
    </row>
    <row r="1215" spans="1:9" hidden="1" x14ac:dyDescent="0.25">
      <c r="A1215" s="2" t="s">
        <v>1790</v>
      </c>
      <c r="B1215" s="139" t="str">
        <f t="shared" si="19"/>
        <v>ICtnGmt_Mtop13910</v>
      </c>
      <c r="C1215" t="s">
        <v>116</v>
      </c>
      <c r="D1215" s="1">
        <v>3910</v>
      </c>
      <c r="E1215">
        <v>0.04</v>
      </c>
      <c r="F1215" t="s">
        <v>504</v>
      </c>
      <c r="G1215" s="2">
        <v>182</v>
      </c>
      <c r="I1215" s="1">
        <v>6101.2</v>
      </c>
    </row>
    <row r="1216" spans="1:9" hidden="1" x14ac:dyDescent="0.25">
      <c r="A1216" s="2" t="s">
        <v>1790</v>
      </c>
      <c r="B1216" s="139" t="str">
        <f t="shared" si="19"/>
        <v>ICtnGmt_Mtop13809.919</v>
      </c>
      <c r="C1216" t="s">
        <v>116</v>
      </c>
      <c r="D1216" s="1">
        <v>3809.9189999999999</v>
      </c>
      <c r="E1216">
        <v>0.04</v>
      </c>
      <c r="F1216" t="s">
        <v>360</v>
      </c>
      <c r="G1216" s="2">
        <v>182</v>
      </c>
      <c r="I1216" s="1">
        <v>6101.2</v>
      </c>
    </row>
    <row r="1217" spans="1:9" hidden="1" x14ac:dyDescent="0.25">
      <c r="A1217" s="2" t="s">
        <v>1790</v>
      </c>
      <c r="B1217" s="139" t="str">
        <f t="shared" si="19"/>
        <v>ICtnGmt_Mtop12832.109</v>
      </c>
      <c r="C1217" t="s">
        <v>116</v>
      </c>
      <c r="D1217" s="1">
        <v>2832.1089999999999</v>
      </c>
      <c r="E1217">
        <v>0.04</v>
      </c>
      <c r="F1217" t="s">
        <v>505</v>
      </c>
      <c r="G1217" s="2">
        <v>182</v>
      </c>
      <c r="I1217" s="1">
        <v>6101.2</v>
      </c>
    </row>
    <row r="1218" spans="1:9" hidden="1" x14ac:dyDescent="0.25">
      <c r="A1218" s="2" t="s">
        <v>1790</v>
      </c>
      <c r="B1218" s="139" t="str">
        <f t="shared" si="19"/>
        <v>ICtnGmt_Mtop13505.109</v>
      </c>
      <c r="C1218" t="s">
        <v>116</v>
      </c>
      <c r="D1218" s="1">
        <v>3505.1089999999999</v>
      </c>
      <c r="E1218">
        <v>0.04</v>
      </c>
      <c r="F1218" t="s">
        <v>506</v>
      </c>
      <c r="G1218" s="2">
        <v>182</v>
      </c>
      <c r="I1218" s="1">
        <v>6101.2</v>
      </c>
    </row>
    <row r="1219" spans="1:9" hidden="1" x14ac:dyDescent="0.25">
      <c r="A1219" s="2" t="s">
        <v>1790</v>
      </c>
      <c r="B1219" s="139" t="str">
        <f t="shared" si="19"/>
        <v>ICtnGmt_Mtop13809.911</v>
      </c>
      <c r="C1219" t="s">
        <v>116</v>
      </c>
      <c r="D1219" s="1">
        <v>3809.9110000000001</v>
      </c>
      <c r="E1219">
        <v>0.04</v>
      </c>
      <c r="F1219" t="s">
        <v>507</v>
      </c>
      <c r="G1219" s="2">
        <v>182</v>
      </c>
      <c r="I1219" s="1">
        <v>6101.2</v>
      </c>
    </row>
    <row r="1220" spans="1:9" hidden="1" x14ac:dyDescent="0.25">
      <c r="A1220" s="2" t="s">
        <v>1790</v>
      </c>
      <c r="B1220" s="139" t="str">
        <f t="shared" si="19"/>
        <v>ICtnGmt_Mtop19606.1</v>
      </c>
      <c r="C1220" t="s">
        <v>116</v>
      </c>
      <c r="D1220" s="1">
        <v>9606.1</v>
      </c>
      <c r="E1220">
        <v>2E-3</v>
      </c>
      <c r="F1220" t="s">
        <v>481</v>
      </c>
      <c r="G1220" s="2">
        <v>182</v>
      </c>
      <c r="I1220" s="1">
        <v>6101.2</v>
      </c>
    </row>
    <row r="1221" spans="1:9" hidden="1" x14ac:dyDescent="0.25">
      <c r="A1221" s="2" t="s">
        <v>1790</v>
      </c>
      <c r="B1221" s="139" t="str">
        <f t="shared" si="19"/>
        <v>ICtnGmt_Mtop14821.9</v>
      </c>
      <c r="C1221" t="s">
        <v>116</v>
      </c>
      <c r="D1221" s="1">
        <v>4821.8999999999996</v>
      </c>
      <c r="E1221">
        <v>2E-3</v>
      </c>
      <c r="F1221" t="s">
        <v>508</v>
      </c>
      <c r="G1221" s="2">
        <v>182</v>
      </c>
      <c r="I1221" s="1">
        <v>6101.2</v>
      </c>
    </row>
    <row r="1222" spans="1:9" hidden="1" x14ac:dyDescent="0.25">
      <c r="A1222" s="2" t="s">
        <v>1790</v>
      </c>
      <c r="B1222" s="139" t="str">
        <f t="shared" si="19"/>
        <v>ICtnGmt_Mtop13926.9099</v>
      </c>
      <c r="C1222" t="s">
        <v>116</v>
      </c>
      <c r="D1222" s="1">
        <v>3926.9099000000001</v>
      </c>
      <c r="E1222">
        <v>1</v>
      </c>
      <c r="F1222" t="s">
        <v>509</v>
      </c>
      <c r="G1222" s="2">
        <v>182</v>
      </c>
      <c r="I1222" s="1">
        <v>6101.2</v>
      </c>
    </row>
    <row r="1223" spans="1:9" hidden="1" x14ac:dyDescent="0.25">
      <c r="A1223" s="2" t="s">
        <v>1790</v>
      </c>
      <c r="B1223" s="139" t="str">
        <f t="shared" si="19"/>
        <v>ICtnGmt_Mtop15806.32</v>
      </c>
      <c r="C1223" t="s">
        <v>116</v>
      </c>
      <c r="D1223" s="1">
        <v>5806.32</v>
      </c>
      <c r="E1223">
        <v>3.0000000000000001E-3</v>
      </c>
      <c r="F1223" t="s">
        <v>510</v>
      </c>
      <c r="G1223" s="2">
        <v>182</v>
      </c>
      <c r="I1223" s="1">
        <v>6101.2</v>
      </c>
    </row>
    <row r="1224" spans="1:9" hidden="1" x14ac:dyDescent="0.25">
      <c r="A1224" s="2" t="s">
        <v>1790</v>
      </c>
      <c r="B1224" s="139" t="str">
        <f t="shared" si="19"/>
        <v>ICtnGmt_Mtop19606.22</v>
      </c>
      <c r="C1224" t="s">
        <v>116</v>
      </c>
      <c r="D1224" s="1">
        <v>9606.2199999999993</v>
      </c>
      <c r="E1224">
        <v>3.0000000000000001E-3</v>
      </c>
      <c r="F1224" t="s">
        <v>511</v>
      </c>
      <c r="G1224" s="2">
        <v>182</v>
      </c>
      <c r="I1224" s="1">
        <v>6101.2</v>
      </c>
    </row>
    <row r="1225" spans="1:9" hidden="1" x14ac:dyDescent="0.25">
      <c r="A1225" s="2" t="s">
        <v>1790</v>
      </c>
      <c r="B1225" s="139" t="str">
        <f t="shared" si="19"/>
        <v>ICtnGmt_Mtop15807.101</v>
      </c>
      <c r="C1225" t="s">
        <v>116</v>
      </c>
      <c r="D1225" s="1">
        <v>5807.1009999999997</v>
      </c>
      <c r="E1225">
        <v>1E-3</v>
      </c>
      <c r="F1225" t="s">
        <v>512</v>
      </c>
      <c r="G1225" s="2">
        <v>182</v>
      </c>
      <c r="I1225" s="1">
        <v>6101.2</v>
      </c>
    </row>
    <row r="1226" spans="1:9" hidden="1" x14ac:dyDescent="0.25">
      <c r="A1226" s="2" t="s">
        <v>1790</v>
      </c>
      <c r="B1226" s="139" t="str">
        <f t="shared" si="19"/>
        <v>ICtnGmt_Mtop15807.102</v>
      </c>
      <c r="C1226" t="s">
        <v>116</v>
      </c>
      <c r="D1226" s="1">
        <v>5807.1019999999999</v>
      </c>
      <c r="E1226">
        <v>1E-3</v>
      </c>
      <c r="F1226" t="s">
        <v>513</v>
      </c>
      <c r="G1226" s="2">
        <v>182</v>
      </c>
      <c r="I1226" s="1">
        <v>6101.2</v>
      </c>
    </row>
    <row r="1227" spans="1:9" hidden="1" x14ac:dyDescent="0.25">
      <c r="A1227" s="2" t="s">
        <v>1790</v>
      </c>
      <c r="B1227" s="139" t="str">
        <f t="shared" si="19"/>
        <v>ICtnGmt_Mtop15807.9</v>
      </c>
      <c r="C1227" t="s">
        <v>116</v>
      </c>
      <c r="D1227" s="1">
        <v>5807.9</v>
      </c>
      <c r="E1227">
        <v>2E-3</v>
      </c>
      <c r="F1227" t="s">
        <v>514</v>
      </c>
      <c r="G1227" s="2">
        <v>182</v>
      </c>
      <c r="I1227" s="1">
        <v>6101.2</v>
      </c>
    </row>
    <row r="1228" spans="1:9" hidden="1" x14ac:dyDescent="0.25">
      <c r="A1228" s="2" t="s">
        <v>1790</v>
      </c>
      <c r="B1228" s="139" t="str">
        <f t="shared" si="19"/>
        <v>ICtnGmt_Mtop19606.292</v>
      </c>
      <c r="C1228" t="s">
        <v>116</v>
      </c>
      <c r="D1228" s="1">
        <v>9606.2919999999995</v>
      </c>
      <c r="E1228">
        <v>3.0000000000000001E-3</v>
      </c>
      <c r="F1228" t="s">
        <v>515</v>
      </c>
      <c r="G1228" s="2">
        <v>182</v>
      </c>
      <c r="I1228" s="1">
        <v>6101.2</v>
      </c>
    </row>
    <row r="1229" spans="1:9" hidden="1" x14ac:dyDescent="0.25">
      <c r="A1229" s="2" t="s">
        <v>1790</v>
      </c>
      <c r="B1229" s="139" t="str">
        <f t="shared" si="19"/>
        <v>ICtnGmt_Mtop15901.909</v>
      </c>
      <c r="C1229" t="s">
        <v>116</v>
      </c>
      <c r="D1229" s="1">
        <v>5901.9089999999997</v>
      </c>
      <c r="E1229">
        <v>3.5000000000000003E-2</v>
      </c>
      <c r="F1229" t="s">
        <v>516</v>
      </c>
      <c r="G1229" s="2">
        <v>182</v>
      </c>
      <c r="I1229" s="1">
        <v>6101.2</v>
      </c>
    </row>
    <row r="1230" spans="1:9" hidden="1" x14ac:dyDescent="0.25">
      <c r="A1230" s="2" t="s">
        <v>1790</v>
      </c>
      <c r="B1230" s="139" t="str">
        <f t="shared" si="19"/>
        <v>ICtnGmt_Mtop17317.002</v>
      </c>
      <c r="C1230" t="s">
        <v>116</v>
      </c>
      <c r="D1230" s="1">
        <v>7317.0020000000004</v>
      </c>
      <c r="E1230">
        <v>2E-3</v>
      </c>
      <c r="F1230" t="s">
        <v>488</v>
      </c>
      <c r="G1230" s="2">
        <v>182</v>
      </c>
      <c r="I1230" s="1">
        <v>6101.2</v>
      </c>
    </row>
    <row r="1231" spans="1:9" hidden="1" x14ac:dyDescent="0.25">
      <c r="A1231" s="2" t="s">
        <v>1790</v>
      </c>
      <c r="B1231" s="139" t="str">
        <f t="shared" si="19"/>
        <v>ICtnGmt_Mtop17616.1</v>
      </c>
      <c r="C1231" t="s">
        <v>116</v>
      </c>
      <c r="D1231" s="1">
        <v>7616.1</v>
      </c>
      <c r="E1231">
        <v>1E-3</v>
      </c>
      <c r="F1231" t="s">
        <v>517</v>
      </c>
      <c r="G1231" s="2">
        <v>182</v>
      </c>
      <c r="I1231" s="1">
        <v>6101.2</v>
      </c>
    </row>
    <row r="1232" spans="1:9" hidden="1" x14ac:dyDescent="0.25">
      <c r="A1232" s="2" t="s">
        <v>1790</v>
      </c>
      <c r="B1232" s="139" t="str">
        <f t="shared" si="19"/>
        <v>ICtnGmt_Mtop18523.529</v>
      </c>
      <c r="C1232" t="s">
        <v>116</v>
      </c>
      <c r="D1232" s="1">
        <v>8523.5290000000005</v>
      </c>
      <c r="E1232">
        <v>1</v>
      </c>
      <c r="F1232" t="s">
        <v>498</v>
      </c>
      <c r="G1232" s="2">
        <v>182</v>
      </c>
      <c r="I1232" s="1">
        <v>6101.2</v>
      </c>
    </row>
    <row r="1233" spans="1:13" hidden="1" x14ac:dyDescent="0.25">
      <c r="A1233" s="2" t="s">
        <v>1790</v>
      </c>
      <c r="B1233" s="139" t="str">
        <f t="shared" si="19"/>
        <v>ICtnGmt_Mtop19606.291</v>
      </c>
      <c r="C1233" t="s">
        <v>116</v>
      </c>
      <c r="D1233" s="1">
        <v>9606.2909999999993</v>
      </c>
      <c r="E1233">
        <v>2E-3</v>
      </c>
      <c r="F1233" t="s">
        <v>518</v>
      </c>
      <c r="G1233" s="2">
        <v>182</v>
      </c>
      <c r="I1233" s="1">
        <v>6101.2</v>
      </c>
    </row>
    <row r="1234" spans="1:13" hidden="1" x14ac:dyDescent="0.25">
      <c r="A1234" s="2" t="s">
        <v>1790</v>
      </c>
      <c r="B1234" s="139" t="str">
        <f t="shared" si="19"/>
        <v>ICtnGmt_Mtop19606.299</v>
      </c>
      <c r="C1234" t="s">
        <v>116</v>
      </c>
      <c r="D1234" s="1">
        <v>9606.2990000000009</v>
      </c>
      <c r="E1234">
        <v>1E-3</v>
      </c>
      <c r="F1234" t="s">
        <v>519</v>
      </c>
      <c r="G1234" s="2">
        <v>182</v>
      </c>
      <c r="I1234" s="1">
        <v>6101.2</v>
      </c>
    </row>
    <row r="1235" spans="1:13" hidden="1" x14ac:dyDescent="0.25">
      <c r="A1235" s="2" t="s">
        <v>1790</v>
      </c>
      <c r="B1235" s="139" t="str">
        <f t="shared" si="19"/>
        <v>ICtnGmt_Mtop14015.9</v>
      </c>
      <c r="C1235" t="s">
        <v>116</v>
      </c>
      <c r="D1235" s="1">
        <v>4015.9</v>
      </c>
      <c r="E1235">
        <v>1E-3</v>
      </c>
      <c r="F1235" t="s">
        <v>520</v>
      </c>
      <c r="G1235" s="2">
        <v>182</v>
      </c>
      <c r="I1235" s="1">
        <v>6101.2</v>
      </c>
    </row>
    <row r="1236" spans="1:13" hidden="1" x14ac:dyDescent="0.25">
      <c r="A1236" s="2" t="s">
        <v>1790</v>
      </c>
      <c r="B1236" s="139" t="str">
        <f t="shared" si="19"/>
        <v>ICtnGmt_Mtop18308.102</v>
      </c>
      <c r="C1236" t="s">
        <v>116</v>
      </c>
      <c r="D1236" s="1">
        <v>8308.1020000000008</v>
      </c>
      <c r="E1236">
        <v>1</v>
      </c>
      <c r="F1236" t="s">
        <v>521</v>
      </c>
      <c r="G1236" s="2">
        <v>182</v>
      </c>
      <c r="I1236" s="1">
        <v>6101.2</v>
      </c>
    </row>
    <row r="1237" spans="1:13" hidden="1" x14ac:dyDescent="0.25">
      <c r="A1237" s="2" t="s">
        <v>1790</v>
      </c>
      <c r="B1237" s="139" t="str">
        <f t="shared" si="19"/>
        <v>ICtnGmt_Mtop18308.902</v>
      </c>
      <c r="C1237" t="s">
        <v>116</v>
      </c>
      <c r="D1237" s="1">
        <v>8308.902</v>
      </c>
      <c r="E1237">
        <v>0.02</v>
      </c>
      <c r="F1237" t="s">
        <v>522</v>
      </c>
      <c r="G1237" s="2">
        <v>182</v>
      </c>
      <c r="I1237" s="1">
        <v>6101.2</v>
      </c>
    </row>
    <row r="1238" spans="1:13" hidden="1" x14ac:dyDescent="0.25">
      <c r="A1238" s="2" t="s">
        <v>1790</v>
      </c>
      <c r="B1238" s="139" t="str">
        <f t="shared" si="19"/>
        <v>ICtnGmt_Mtop18523.599</v>
      </c>
      <c r="C1238" t="s">
        <v>116</v>
      </c>
      <c r="D1238" s="1">
        <v>8523.5990000000002</v>
      </c>
      <c r="E1238">
        <v>1</v>
      </c>
      <c r="F1238" t="s">
        <v>523</v>
      </c>
      <c r="G1238" s="2">
        <v>182</v>
      </c>
      <c r="I1238" s="1">
        <v>6101.2</v>
      </c>
    </row>
    <row r="1239" spans="1:13" hidden="1" x14ac:dyDescent="0.25">
      <c r="A1239" s="2" t="s">
        <v>1790</v>
      </c>
      <c r="B1239" s="139" t="str">
        <f t="shared" si="19"/>
        <v>ICtnGmt_Mtop18308.101</v>
      </c>
      <c r="C1239" t="s">
        <v>116</v>
      </c>
      <c r="D1239" s="1">
        <v>8308.1010000000006</v>
      </c>
      <c r="E1239">
        <v>4.0000000000000001E-3</v>
      </c>
      <c r="F1239" t="s">
        <v>524</v>
      </c>
      <c r="G1239" s="2">
        <v>182</v>
      </c>
      <c r="I1239" s="1">
        <v>6101.2</v>
      </c>
    </row>
    <row r="1240" spans="1:13" hidden="1" x14ac:dyDescent="0.25">
      <c r="A1240" s="2" t="s">
        <v>1790</v>
      </c>
      <c r="B1240" s="139" t="str">
        <f t="shared" si="19"/>
        <v>ICtnGmt_Mtop19607.2</v>
      </c>
      <c r="C1240" t="s">
        <v>116</v>
      </c>
      <c r="D1240" s="1">
        <v>9607.2000000000007</v>
      </c>
      <c r="E1240">
        <v>7.0000000000000001E-3</v>
      </c>
      <c r="F1240" t="s">
        <v>502</v>
      </c>
      <c r="G1240" s="2">
        <v>182</v>
      </c>
      <c r="I1240" s="1">
        <v>6101.2</v>
      </c>
    </row>
    <row r="1241" spans="1:13" hidden="1" x14ac:dyDescent="0.25">
      <c r="A1241" s="2" t="s">
        <v>1790</v>
      </c>
      <c r="B1241" s="139" t="str">
        <f t="shared" si="19"/>
        <v>ICtnGmt_Mtop12701.19</v>
      </c>
      <c r="C1241" t="s">
        <v>116</v>
      </c>
      <c r="D1241" s="1">
        <v>2701.19</v>
      </c>
      <c r="E1241">
        <v>1.1000000000000001</v>
      </c>
      <c r="F1241" t="s">
        <v>437</v>
      </c>
      <c r="G1241" s="2">
        <v>182</v>
      </c>
      <c r="I1241" s="1">
        <v>6101.2</v>
      </c>
    </row>
    <row r="1242" spans="1:13" hidden="1" x14ac:dyDescent="0.25">
      <c r="A1242" s="2" t="s">
        <v>1790</v>
      </c>
      <c r="B1242" s="139" t="str">
        <f t="shared" si="19"/>
        <v>ICtnGmt_Wtop15205.11</v>
      </c>
      <c r="C1242" t="s">
        <v>119</v>
      </c>
      <c r="D1242" s="1">
        <v>5205.1099999999997</v>
      </c>
      <c r="E1242">
        <v>0.40404000000000001</v>
      </c>
      <c r="F1242" t="s">
        <v>351</v>
      </c>
      <c r="G1242" s="2">
        <v>183</v>
      </c>
      <c r="I1242" s="1">
        <v>6102.2</v>
      </c>
    </row>
    <row r="1243" spans="1:13" hidden="1" x14ac:dyDescent="0.25">
      <c r="A1243" s="2" t="s">
        <v>1790</v>
      </c>
      <c r="B1243" s="139" t="str">
        <f t="shared" si="19"/>
        <v>ICtnGmt_Wtop15201.009</v>
      </c>
      <c r="C1243" t="s">
        <v>119</v>
      </c>
      <c r="D1243" s="1">
        <v>5201.009</v>
      </c>
      <c r="E1243">
        <v>0.40404000000000001</v>
      </c>
      <c r="F1243" t="s">
        <v>352</v>
      </c>
      <c r="G1243" s="2">
        <v>183</v>
      </c>
      <c r="I1243" s="1">
        <v>6102.2</v>
      </c>
    </row>
    <row r="1244" spans="1:13" hidden="1" x14ac:dyDescent="0.25">
      <c r="A1244" s="2" t="s">
        <v>1790</v>
      </c>
      <c r="B1244" s="139" t="str">
        <f t="shared" si="19"/>
        <v>ICtnGmt_Wtop1</v>
      </c>
      <c r="C1244" t="s">
        <v>119</v>
      </c>
      <c r="D1244" s="185"/>
      <c r="E1244" s="141">
        <v>1.01E-2</v>
      </c>
      <c r="F1244" t="s">
        <v>480</v>
      </c>
      <c r="G1244" s="2">
        <v>183</v>
      </c>
      <c r="I1244" s="1">
        <v>6102.2</v>
      </c>
      <c r="L1244" t="s">
        <v>2267</v>
      </c>
      <c r="M1244">
        <v>5402.39</v>
      </c>
    </row>
    <row r="1245" spans="1:13" hidden="1" x14ac:dyDescent="0.25">
      <c r="A1245" s="2" t="s">
        <v>1790</v>
      </c>
      <c r="B1245" s="139" t="str">
        <f t="shared" si="19"/>
        <v>ICtnGmt_Wtop12847</v>
      </c>
      <c r="C1245" t="s">
        <v>119</v>
      </c>
      <c r="D1245" s="1">
        <v>2847</v>
      </c>
      <c r="E1245">
        <v>0.03</v>
      </c>
      <c r="F1245" t="s">
        <v>354</v>
      </c>
      <c r="G1245" s="2">
        <v>183</v>
      </c>
      <c r="I1245" s="1">
        <v>6102.2</v>
      </c>
    </row>
    <row r="1246" spans="1:13" hidden="1" x14ac:dyDescent="0.25">
      <c r="A1246" s="2" t="s">
        <v>1790</v>
      </c>
      <c r="B1246" s="139" t="str">
        <f t="shared" si="19"/>
        <v>ICtnGmt_Wtop13905.3</v>
      </c>
      <c r="C1246" t="s">
        <v>119</v>
      </c>
      <c r="D1246" s="1">
        <v>3905.3</v>
      </c>
      <c r="E1246">
        <v>0.04</v>
      </c>
      <c r="F1246" t="s">
        <v>356</v>
      </c>
      <c r="G1246" s="2">
        <v>183</v>
      </c>
      <c r="I1246" s="1">
        <v>6102.2</v>
      </c>
    </row>
    <row r="1247" spans="1:13" hidden="1" x14ac:dyDescent="0.25">
      <c r="A1247" s="2" t="s">
        <v>1790</v>
      </c>
      <c r="B1247" s="139" t="str">
        <f t="shared" si="19"/>
        <v>ICtnGmt_Wtop11108.19</v>
      </c>
      <c r="C1247" t="s">
        <v>119</v>
      </c>
      <c r="D1247" s="1">
        <v>1108.19</v>
      </c>
      <c r="E1247">
        <v>0.04</v>
      </c>
      <c r="F1247" t="s">
        <v>357</v>
      </c>
      <c r="G1247" s="2">
        <v>183</v>
      </c>
      <c r="I1247" s="1">
        <v>6102.2</v>
      </c>
    </row>
    <row r="1248" spans="1:13" hidden="1" x14ac:dyDescent="0.25">
      <c r="A1248" s="2" t="s">
        <v>1790</v>
      </c>
      <c r="B1248" s="139" t="str">
        <f t="shared" ref="B1248:B1311" si="20">A1248&amp;C1248&amp;D1248</f>
        <v>ICtnGmt_Wtop12915.11</v>
      </c>
      <c r="C1248" t="s">
        <v>119</v>
      </c>
      <c r="D1248" s="1">
        <v>2915.11</v>
      </c>
      <c r="E1248">
        <v>0.04</v>
      </c>
      <c r="F1248" t="s">
        <v>372</v>
      </c>
      <c r="G1248" s="2">
        <v>183</v>
      </c>
      <c r="I1248" s="1">
        <v>6102.2</v>
      </c>
    </row>
    <row r="1249" spans="1:9" hidden="1" x14ac:dyDescent="0.25">
      <c r="A1249" s="2" t="s">
        <v>1790</v>
      </c>
      <c r="B1249" s="139" t="str">
        <f t="shared" si="20"/>
        <v>ICtnGmt_Wtop19606.1</v>
      </c>
      <c r="C1249" t="s">
        <v>119</v>
      </c>
      <c r="D1249" s="1">
        <v>9606.1</v>
      </c>
      <c r="E1249">
        <v>5.0000000000000001E-3</v>
      </c>
      <c r="F1249" t="s">
        <v>481</v>
      </c>
      <c r="G1249" s="2">
        <v>183</v>
      </c>
      <c r="I1249" s="1">
        <v>6102.2</v>
      </c>
    </row>
    <row r="1250" spans="1:9" hidden="1" x14ac:dyDescent="0.25">
      <c r="A1250" s="2" t="s">
        <v>1790</v>
      </c>
      <c r="B1250" s="139" t="str">
        <f t="shared" si="20"/>
        <v>ICtnGmt_Wtop14821.109</v>
      </c>
      <c r="C1250" t="s">
        <v>119</v>
      </c>
      <c r="D1250" s="1">
        <v>4821.1090000000004</v>
      </c>
      <c r="E1250">
        <v>2E-3</v>
      </c>
      <c r="F1250" t="s">
        <v>482</v>
      </c>
      <c r="G1250" s="2">
        <v>183</v>
      </c>
      <c r="I1250" s="1">
        <v>6102.2</v>
      </c>
    </row>
    <row r="1251" spans="1:9" hidden="1" x14ac:dyDescent="0.25">
      <c r="A1251" s="2" t="s">
        <v>1790</v>
      </c>
      <c r="B1251" s="139" t="str">
        <f t="shared" si="20"/>
        <v>ICtnGmt_Wtop15210.11</v>
      </c>
      <c r="C1251" t="s">
        <v>119</v>
      </c>
      <c r="D1251" s="1">
        <v>5210.1099999999997</v>
      </c>
      <c r="E1251">
        <v>3.0000000000000001E-3</v>
      </c>
      <c r="F1251" t="s">
        <v>483</v>
      </c>
      <c r="G1251" s="2">
        <v>183</v>
      </c>
      <c r="I1251" s="1">
        <v>6102.2</v>
      </c>
    </row>
    <row r="1252" spans="1:9" hidden="1" x14ac:dyDescent="0.25">
      <c r="A1252" s="2" t="s">
        <v>1790</v>
      </c>
      <c r="B1252" s="139" t="str">
        <f t="shared" si="20"/>
        <v>ICtnGmt_Wtop15604.1</v>
      </c>
      <c r="C1252" t="s">
        <v>119</v>
      </c>
      <c r="D1252" s="1">
        <v>5604.1</v>
      </c>
      <c r="E1252">
        <v>4.0000000000000001E-3</v>
      </c>
      <c r="F1252" t="s">
        <v>484</v>
      </c>
      <c r="G1252" s="2">
        <v>183</v>
      </c>
      <c r="I1252" s="1">
        <v>6102.2</v>
      </c>
    </row>
    <row r="1253" spans="1:9" hidden="1" x14ac:dyDescent="0.25">
      <c r="A1253" s="2" t="s">
        <v>1790</v>
      </c>
      <c r="B1253" s="139" t="str">
        <f t="shared" si="20"/>
        <v>ICtnGmt_Wtop15804.29</v>
      </c>
      <c r="C1253" t="s">
        <v>119</v>
      </c>
      <c r="D1253" s="1">
        <v>5804.29</v>
      </c>
      <c r="E1253">
        <v>0.03</v>
      </c>
      <c r="F1253" t="s">
        <v>485</v>
      </c>
      <c r="G1253" s="2">
        <v>183</v>
      </c>
      <c r="I1253" s="1">
        <v>6102.2</v>
      </c>
    </row>
    <row r="1254" spans="1:9" hidden="1" x14ac:dyDescent="0.25">
      <c r="A1254" s="2" t="s">
        <v>1790</v>
      </c>
      <c r="B1254" s="139" t="str">
        <f t="shared" si="20"/>
        <v>ICtnGmt_Wtop15807.103</v>
      </c>
      <c r="C1254" t="s">
        <v>119</v>
      </c>
      <c r="D1254" s="1">
        <v>5807.1030000000001</v>
      </c>
      <c r="E1254">
        <v>3.0000000000000001E-3</v>
      </c>
      <c r="F1254" t="s">
        <v>486</v>
      </c>
      <c r="G1254" s="2">
        <v>183</v>
      </c>
      <c r="I1254" s="1">
        <v>6102.2</v>
      </c>
    </row>
    <row r="1255" spans="1:9" hidden="1" x14ac:dyDescent="0.25">
      <c r="A1255" s="2" t="s">
        <v>1790</v>
      </c>
      <c r="B1255" s="139" t="str">
        <f t="shared" si="20"/>
        <v>ICtnGmt_Wtop15807.109</v>
      </c>
      <c r="C1255" t="s">
        <v>119</v>
      </c>
      <c r="D1255" s="1">
        <v>5807.1090000000004</v>
      </c>
      <c r="E1255">
        <v>1E-3</v>
      </c>
      <c r="F1255" t="s">
        <v>487</v>
      </c>
      <c r="G1255" s="2">
        <v>183</v>
      </c>
      <c r="I1255" s="1">
        <v>6102.2</v>
      </c>
    </row>
    <row r="1256" spans="1:9" hidden="1" x14ac:dyDescent="0.25">
      <c r="A1256" s="2" t="s">
        <v>1790</v>
      </c>
      <c r="B1256" s="139" t="str">
        <f t="shared" si="20"/>
        <v>ICtnGmt_Wtop17317.001</v>
      </c>
      <c r="C1256" t="s">
        <v>119</v>
      </c>
      <c r="D1256" s="1">
        <v>7317.0010000000002</v>
      </c>
      <c r="E1256">
        <v>3.0000000000000001E-3</v>
      </c>
      <c r="F1256" t="s">
        <v>488</v>
      </c>
      <c r="G1256" s="2">
        <v>183</v>
      </c>
      <c r="I1256" s="1">
        <v>6102.2</v>
      </c>
    </row>
    <row r="1257" spans="1:9" hidden="1" x14ac:dyDescent="0.25">
      <c r="A1257" s="2" t="s">
        <v>1790</v>
      </c>
      <c r="B1257" s="139" t="str">
        <f t="shared" si="20"/>
        <v>ICtnGmt_Wtop17318.23</v>
      </c>
      <c r="C1257" t="s">
        <v>119</v>
      </c>
      <c r="D1257" s="1">
        <v>7318.23</v>
      </c>
      <c r="E1257">
        <v>2E-3</v>
      </c>
      <c r="F1257" t="s">
        <v>489</v>
      </c>
      <c r="G1257" s="2">
        <v>183</v>
      </c>
      <c r="I1257" s="1">
        <v>6102.2</v>
      </c>
    </row>
    <row r="1258" spans="1:9" hidden="1" x14ac:dyDescent="0.25">
      <c r="A1258" s="2" t="s">
        <v>1790</v>
      </c>
      <c r="B1258" s="139" t="str">
        <f t="shared" si="20"/>
        <v>ICtnGmt_Wtop13920.99</v>
      </c>
      <c r="C1258" t="s">
        <v>119</v>
      </c>
      <c r="D1258" s="1">
        <v>3920.99</v>
      </c>
      <c r="E1258">
        <v>2E-3</v>
      </c>
      <c r="F1258" t="s">
        <v>490</v>
      </c>
      <c r="G1258" s="2">
        <v>183</v>
      </c>
      <c r="I1258" s="1">
        <v>6102.2</v>
      </c>
    </row>
    <row r="1259" spans="1:9" hidden="1" x14ac:dyDescent="0.25">
      <c r="A1259" s="2" t="s">
        <v>1790</v>
      </c>
      <c r="B1259" s="139" t="str">
        <f t="shared" si="20"/>
        <v>ICtnGmt_Wtop13923.29</v>
      </c>
      <c r="C1259" t="s">
        <v>119</v>
      </c>
      <c r="D1259" s="1">
        <v>3923.29</v>
      </c>
      <c r="E1259">
        <v>5.2499999999999998E-2</v>
      </c>
      <c r="F1259" t="s">
        <v>491</v>
      </c>
      <c r="G1259" s="2">
        <v>183</v>
      </c>
      <c r="I1259" s="1">
        <v>6102.2</v>
      </c>
    </row>
    <row r="1260" spans="1:9" hidden="1" x14ac:dyDescent="0.25">
      <c r="A1260" s="2" t="s">
        <v>1790</v>
      </c>
      <c r="B1260" s="139" t="str">
        <f t="shared" si="20"/>
        <v>ICtnGmt_Wtop13926.209</v>
      </c>
      <c r="C1260" t="s">
        <v>119</v>
      </c>
      <c r="D1260" s="1">
        <v>3926.2089999999998</v>
      </c>
      <c r="E1260">
        <v>0.01</v>
      </c>
      <c r="F1260" t="s">
        <v>492</v>
      </c>
      <c r="G1260" s="2">
        <v>183</v>
      </c>
      <c r="I1260" s="1">
        <v>6102.2</v>
      </c>
    </row>
    <row r="1261" spans="1:9" hidden="1" x14ac:dyDescent="0.25">
      <c r="A1261" s="2" t="s">
        <v>1790</v>
      </c>
      <c r="B1261" s="139" t="str">
        <f t="shared" si="20"/>
        <v>ICtnGmt_Wtop14007.009</v>
      </c>
      <c r="C1261" t="s">
        <v>119</v>
      </c>
      <c r="D1261" s="1">
        <v>4007.009</v>
      </c>
      <c r="E1261">
        <v>0.06</v>
      </c>
      <c r="F1261" t="s">
        <v>493</v>
      </c>
      <c r="G1261" s="2">
        <v>183</v>
      </c>
      <c r="I1261" s="1">
        <v>6102.2</v>
      </c>
    </row>
    <row r="1262" spans="1:9" hidden="1" x14ac:dyDescent="0.25">
      <c r="A1262" s="2" t="s">
        <v>1790</v>
      </c>
      <c r="B1262" s="139" t="str">
        <f t="shared" si="20"/>
        <v>ICtnGmt_Wtop14203.109</v>
      </c>
      <c r="C1262" t="s">
        <v>119</v>
      </c>
      <c r="D1262" s="1">
        <v>4203.1090000000004</v>
      </c>
      <c r="E1262">
        <v>1</v>
      </c>
      <c r="F1262" t="s">
        <v>494</v>
      </c>
      <c r="G1262" s="2">
        <v>183</v>
      </c>
      <c r="I1262" s="1">
        <v>6102.2</v>
      </c>
    </row>
    <row r="1263" spans="1:9" hidden="1" x14ac:dyDescent="0.25">
      <c r="A1263" s="2" t="s">
        <v>1790</v>
      </c>
      <c r="B1263" s="139" t="str">
        <f t="shared" si="20"/>
        <v>ICtnGmt_Wtop14819.1</v>
      </c>
      <c r="C1263" t="s">
        <v>119</v>
      </c>
      <c r="D1263" s="1">
        <v>4819.1000000000004</v>
      </c>
      <c r="E1263">
        <v>1</v>
      </c>
      <c r="F1263" t="s">
        <v>495</v>
      </c>
      <c r="G1263" s="2">
        <v>183</v>
      </c>
      <c r="I1263" s="1">
        <v>6102.2</v>
      </c>
    </row>
    <row r="1264" spans="1:9" hidden="1" x14ac:dyDescent="0.25">
      <c r="A1264" s="2" t="s">
        <v>1790</v>
      </c>
      <c r="B1264" s="139" t="str">
        <f t="shared" si="20"/>
        <v>ICtnGmt_Wtop18308.2</v>
      </c>
      <c r="C1264" t="s">
        <v>119</v>
      </c>
      <c r="D1264" s="1">
        <v>8308.2000000000007</v>
      </c>
      <c r="E1264">
        <v>2E-3</v>
      </c>
      <c r="F1264" t="s">
        <v>496</v>
      </c>
      <c r="G1264" s="2">
        <v>183</v>
      </c>
      <c r="I1264" s="1">
        <v>6102.2</v>
      </c>
    </row>
    <row r="1265" spans="1:9" hidden="1" x14ac:dyDescent="0.25">
      <c r="A1265" s="2" t="s">
        <v>1790</v>
      </c>
      <c r="B1265" s="139" t="str">
        <f t="shared" si="20"/>
        <v>ICtnGmt_Wtop18308.909</v>
      </c>
      <c r="C1265" t="s">
        <v>119</v>
      </c>
      <c r="D1265" s="1">
        <v>8308.9089999999997</v>
      </c>
      <c r="E1265">
        <v>2E-3</v>
      </c>
      <c r="F1265" t="s">
        <v>497</v>
      </c>
      <c r="G1265" s="2">
        <v>183</v>
      </c>
      <c r="I1265" s="1">
        <v>6102.2</v>
      </c>
    </row>
    <row r="1266" spans="1:9" hidden="1" x14ac:dyDescent="0.25">
      <c r="A1266" s="2" t="s">
        <v>1790</v>
      </c>
      <c r="B1266" s="139" t="str">
        <f t="shared" si="20"/>
        <v>ICtnGmt_Wtop18523.519</v>
      </c>
      <c r="C1266" t="s">
        <v>119</v>
      </c>
      <c r="D1266" s="1">
        <v>8523.5190000000002</v>
      </c>
      <c r="E1266">
        <v>1</v>
      </c>
      <c r="F1266" t="s">
        <v>498</v>
      </c>
      <c r="G1266" s="2">
        <v>183</v>
      </c>
      <c r="I1266" s="1">
        <v>6102.2</v>
      </c>
    </row>
    <row r="1267" spans="1:9" hidden="1" x14ac:dyDescent="0.25">
      <c r="A1267" s="2" t="s">
        <v>1790</v>
      </c>
      <c r="B1267" s="139" t="str">
        <f t="shared" si="20"/>
        <v>ICtnGmt_Wtop19606.21</v>
      </c>
      <c r="C1267" t="s">
        <v>119</v>
      </c>
      <c r="D1267" s="1">
        <v>9606.2099999999991</v>
      </c>
      <c r="E1267">
        <v>3.0000000000000001E-3</v>
      </c>
      <c r="F1267" t="s">
        <v>499</v>
      </c>
      <c r="G1267" s="2">
        <v>183</v>
      </c>
      <c r="I1267" s="1">
        <v>6102.2</v>
      </c>
    </row>
    <row r="1268" spans="1:9" hidden="1" x14ac:dyDescent="0.25">
      <c r="A1268" s="2" t="s">
        <v>1790</v>
      </c>
      <c r="B1268" s="139" t="str">
        <f t="shared" si="20"/>
        <v>ICtnGmt_Wtop19607.11</v>
      </c>
      <c r="C1268" t="s">
        <v>119</v>
      </c>
      <c r="D1268" s="1">
        <v>9607.11</v>
      </c>
      <c r="E1268">
        <v>2.5000000000000001E-2</v>
      </c>
      <c r="F1268" t="s">
        <v>500</v>
      </c>
      <c r="G1268" s="2">
        <v>183</v>
      </c>
      <c r="I1268" s="1">
        <v>6102.2</v>
      </c>
    </row>
    <row r="1269" spans="1:9" hidden="1" x14ac:dyDescent="0.25">
      <c r="A1269" s="2" t="s">
        <v>1790</v>
      </c>
      <c r="B1269" s="139" t="str">
        <f t="shared" si="20"/>
        <v>ICtnGmt_Wtop19607.19</v>
      </c>
      <c r="C1269" t="s">
        <v>119</v>
      </c>
      <c r="D1269" s="1">
        <v>9607.19</v>
      </c>
      <c r="E1269">
        <v>2.5000000000000001E-2</v>
      </c>
      <c r="F1269" t="s">
        <v>501</v>
      </c>
      <c r="G1269" s="2">
        <v>183</v>
      </c>
      <c r="I1269" s="1">
        <v>6102.2</v>
      </c>
    </row>
    <row r="1270" spans="1:9" hidden="1" x14ac:dyDescent="0.25">
      <c r="A1270" s="2" t="s">
        <v>1790</v>
      </c>
      <c r="B1270" s="139" t="str">
        <f t="shared" si="20"/>
        <v>ICtnGmt_Wtop19607.2</v>
      </c>
      <c r="C1270" t="s">
        <v>119</v>
      </c>
      <c r="D1270" s="1">
        <v>9607.2000000000007</v>
      </c>
      <c r="E1270">
        <v>2.5000000000000001E-2</v>
      </c>
      <c r="F1270" t="s">
        <v>502</v>
      </c>
      <c r="G1270" s="2">
        <v>183</v>
      </c>
      <c r="I1270" s="1">
        <v>6102.2</v>
      </c>
    </row>
    <row r="1271" spans="1:9" hidden="1" x14ac:dyDescent="0.25">
      <c r="A1271" s="2" t="s">
        <v>1790</v>
      </c>
      <c r="B1271" s="139" t="str">
        <f t="shared" si="20"/>
        <v>ICtnGmt_Wtop15401.209</v>
      </c>
      <c r="C1271" t="s">
        <v>119</v>
      </c>
      <c r="D1271" s="1">
        <v>5401.2089999999998</v>
      </c>
      <c r="E1271">
        <v>0.1</v>
      </c>
      <c r="F1271" t="s">
        <v>349</v>
      </c>
      <c r="G1271" s="2">
        <v>183</v>
      </c>
      <c r="I1271" s="1">
        <v>6102.2</v>
      </c>
    </row>
    <row r="1272" spans="1:9" hidden="1" x14ac:dyDescent="0.25">
      <c r="A1272" s="2" t="s">
        <v>1790</v>
      </c>
      <c r="B1272" s="139" t="str">
        <f t="shared" si="20"/>
        <v>ICtnGmt_Wtop12701.12</v>
      </c>
      <c r="C1272" t="s">
        <v>119</v>
      </c>
      <c r="D1272" s="1">
        <v>2701.12</v>
      </c>
      <c r="E1272">
        <v>1.1000000000000001</v>
      </c>
      <c r="F1272" t="s">
        <v>371</v>
      </c>
      <c r="G1272" s="2">
        <v>183</v>
      </c>
      <c r="I1272" s="1">
        <v>6102.2</v>
      </c>
    </row>
    <row r="1273" spans="1:9" hidden="1" x14ac:dyDescent="0.25">
      <c r="A1273" s="2" t="s">
        <v>1790</v>
      </c>
      <c r="B1273" s="139" t="str">
        <f t="shared" si="20"/>
        <v>ICtnGmt_Wtop15205.12</v>
      </c>
      <c r="C1273" t="s">
        <v>119</v>
      </c>
      <c r="D1273" s="1">
        <v>5205.12</v>
      </c>
      <c r="E1273">
        <v>0.40404000000000001</v>
      </c>
      <c r="F1273" t="s">
        <v>351</v>
      </c>
      <c r="G1273" s="2">
        <v>184</v>
      </c>
      <c r="I1273" s="1">
        <v>6102.2</v>
      </c>
    </row>
    <row r="1274" spans="1:9" hidden="1" x14ac:dyDescent="0.25">
      <c r="A1274" s="2" t="s">
        <v>1790</v>
      </c>
      <c r="B1274" s="139" t="str">
        <f t="shared" si="20"/>
        <v>ICtnGmt_Wtop15205.27</v>
      </c>
      <c r="C1274" t="s">
        <v>119</v>
      </c>
      <c r="D1274" s="1">
        <v>5205.2700000000004</v>
      </c>
      <c r="E1274">
        <v>0.40404000000000001</v>
      </c>
      <c r="F1274" t="s">
        <v>351</v>
      </c>
      <c r="G1274" s="2">
        <v>184</v>
      </c>
      <c r="I1274" s="1">
        <v>6102.2</v>
      </c>
    </row>
    <row r="1275" spans="1:9" hidden="1" x14ac:dyDescent="0.25">
      <c r="A1275" s="2" t="s">
        <v>1790</v>
      </c>
      <c r="B1275" s="139" t="str">
        <f t="shared" si="20"/>
        <v>ICtnGmt_Wtop16006.32</v>
      </c>
      <c r="C1275" t="s">
        <v>119</v>
      </c>
      <c r="D1275" s="1">
        <v>6006.32</v>
      </c>
      <c r="E1275">
        <v>1.01E-2</v>
      </c>
      <c r="F1275" t="s">
        <v>353</v>
      </c>
      <c r="G1275" s="2">
        <v>184</v>
      </c>
      <c r="I1275" s="1">
        <v>6102.2</v>
      </c>
    </row>
    <row r="1276" spans="1:9" hidden="1" x14ac:dyDescent="0.25">
      <c r="A1276" s="2" t="s">
        <v>1790</v>
      </c>
      <c r="B1276" s="139" t="str">
        <f t="shared" si="20"/>
        <v>ICtnGmt_Wtop15208.19</v>
      </c>
      <c r="C1276" t="s">
        <v>119</v>
      </c>
      <c r="D1276" s="1">
        <v>5208.1899999999996</v>
      </c>
      <c r="E1276">
        <v>7.0710000000000009E-2</v>
      </c>
      <c r="F1276" t="s">
        <v>503</v>
      </c>
      <c r="G1276" s="2">
        <v>184</v>
      </c>
      <c r="I1276" s="1">
        <v>6102.2</v>
      </c>
    </row>
    <row r="1277" spans="1:9" hidden="1" x14ac:dyDescent="0.25">
      <c r="A1277" s="2" t="s">
        <v>1790</v>
      </c>
      <c r="B1277" s="139" t="str">
        <f t="shared" si="20"/>
        <v>ICtnGmt_Wtop13910</v>
      </c>
      <c r="C1277" t="s">
        <v>119</v>
      </c>
      <c r="D1277" s="1">
        <v>3910</v>
      </c>
      <c r="E1277">
        <v>0.04</v>
      </c>
      <c r="F1277" t="s">
        <v>504</v>
      </c>
      <c r="G1277" s="2">
        <v>184</v>
      </c>
      <c r="I1277" s="1">
        <v>6102.2</v>
      </c>
    </row>
    <row r="1278" spans="1:9" hidden="1" x14ac:dyDescent="0.25">
      <c r="A1278" s="2" t="s">
        <v>1790</v>
      </c>
      <c r="B1278" s="139" t="str">
        <f t="shared" si="20"/>
        <v>ICtnGmt_Wtop13809.919</v>
      </c>
      <c r="C1278" t="s">
        <v>119</v>
      </c>
      <c r="D1278" s="1">
        <v>3809.9189999999999</v>
      </c>
      <c r="E1278">
        <v>0.04</v>
      </c>
      <c r="F1278" t="s">
        <v>360</v>
      </c>
      <c r="G1278" s="2">
        <v>184</v>
      </c>
      <c r="I1278" s="1">
        <v>6102.2</v>
      </c>
    </row>
    <row r="1279" spans="1:9" hidden="1" x14ac:dyDescent="0.25">
      <c r="A1279" s="2" t="s">
        <v>1790</v>
      </c>
      <c r="B1279" s="139" t="str">
        <f t="shared" si="20"/>
        <v>ICtnGmt_Wtop12832.109</v>
      </c>
      <c r="C1279" t="s">
        <v>119</v>
      </c>
      <c r="D1279" s="1">
        <v>2832.1089999999999</v>
      </c>
      <c r="E1279">
        <v>0.04</v>
      </c>
      <c r="F1279" t="s">
        <v>505</v>
      </c>
      <c r="G1279" s="2">
        <v>184</v>
      </c>
      <c r="I1279" s="1">
        <v>6102.2</v>
      </c>
    </row>
    <row r="1280" spans="1:9" hidden="1" x14ac:dyDescent="0.25">
      <c r="A1280" s="2" t="s">
        <v>1790</v>
      </c>
      <c r="B1280" s="139" t="str">
        <f t="shared" si="20"/>
        <v>ICtnGmt_Wtop13505.109</v>
      </c>
      <c r="C1280" t="s">
        <v>119</v>
      </c>
      <c r="D1280" s="1">
        <v>3505.1089999999999</v>
      </c>
      <c r="E1280">
        <v>0.04</v>
      </c>
      <c r="F1280" t="s">
        <v>506</v>
      </c>
      <c r="G1280" s="2">
        <v>184</v>
      </c>
      <c r="I1280" s="1">
        <v>6102.2</v>
      </c>
    </row>
    <row r="1281" spans="1:9" hidden="1" x14ac:dyDescent="0.25">
      <c r="A1281" s="2" t="s">
        <v>1790</v>
      </c>
      <c r="B1281" s="139" t="str">
        <f t="shared" si="20"/>
        <v>ICtnGmt_Wtop13809.911</v>
      </c>
      <c r="C1281" t="s">
        <v>119</v>
      </c>
      <c r="D1281" s="1">
        <v>3809.9110000000001</v>
      </c>
      <c r="E1281">
        <v>0.04</v>
      </c>
      <c r="F1281" t="s">
        <v>507</v>
      </c>
      <c r="G1281" s="2">
        <v>184</v>
      </c>
      <c r="I1281" s="1">
        <v>6102.2</v>
      </c>
    </row>
    <row r="1282" spans="1:9" hidden="1" x14ac:dyDescent="0.25">
      <c r="A1282" s="2" t="s">
        <v>1790</v>
      </c>
      <c r="B1282" s="139" t="str">
        <f t="shared" si="20"/>
        <v>ICtnGmt_Wtop19606.1</v>
      </c>
      <c r="C1282" t="s">
        <v>119</v>
      </c>
      <c r="D1282" s="1">
        <v>9606.1</v>
      </c>
      <c r="E1282">
        <v>2E-3</v>
      </c>
      <c r="F1282" t="s">
        <v>481</v>
      </c>
      <c r="G1282" s="2">
        <v>184</v>
      </c>
      <c r="I1282" s="1">
        <v>6102.2</v>
      </c>
    </row>
    <row r="1283" spans="1:9" hidden="1" x14ac:dyDescent="0.25">
      <c r="A1283" s="2" t="s">
        <v>1790</v>
      </c>
      <c r="B1283" s="139" t="str">
        <f t="shared" si="20"/>
        <v>ICtnGmt_Wtop14821.9</v>
      </c>
      <c r="C1283" t="s">
        <v>119</v>
      </c>
      <c r="D1283" s="1">
        <v>4821.8999999999996</v>
      </c>
      <c r="E1283">
        <v>2E-3</v>
      </c>
      <c r="F1283" t="s">
        <v>508</v>
      </c>
      <c r="G1283" s="2">
        <v>184</v>
      </c>
      <c r="I1283" s="1">
        <v>6102.2</v>
      </c>
    </row>
    <row r="1284" spans="1:9" hidden="1" x14ac:dyDescent="0.25">
      <c r="A1284" s="2" t="s">
        <v>1790</v>
      </c>
      <c r="B1284" s="139" t="str">
        <f t="shared" si="20"/>
        <v>ICtnGmt_Wtop13926.9099</v>
      </c>
      <c r="C1284" t="s">
        <v>119</v>
      </c>
      <c r="D1284" s="1">
        <v>3926.9099000000001</v>
      </c>
      <c r="E1284">
        <v>1</v>
      </c>
      <c r="F1284" t="s">
        <v>509</v>
      </c>
      <c r="G1284" s="2">
        <v>184</v>
      </c>
      <c r="I1284" s="1">
        <v>6102.2</v>
      </c>
    </row>
    <row r="1285" spans="1:9" hidden="1" x14ac:dyDescent="0.25">
      <c r="A1285" s="2" t="s">
        <v>1790</v>
      </c>
      <c r="B1285" s="139" t="str">
        <f t="shared" si="20"/>
        <v>ICtnGmt_Wtop15806.32</v>
      </c>
      <c r="C1285" t="s">
        <v>119</v>
      </c>
      <c r="D1285" s="1">
        <v>5806.32</v>
      </c>
      <c r="E1285">
        <v>3.0000000000000001E-3</v>
      </c>
      <c r="F1285" t="s">
        <v>510</v>
      </c>
      <c r="G1285" s="2">
        <v>184</v>
      </c>
      <c r="I1285" s="1">
        <v>6102.2</v>
      </c>
    </row>
    <row r="1286" spans="1:9" hidden="1" x14ac:dyDescent="0.25">
      <c r="A1286" s="2" t="s">
        <v>1790</v>
      </c>
      <c r="B1286" s="139" t="str">
        <f t="shared" si="20"/>
        <v>ICtnGmt_Wtop19606.22</v>
      </c>
      <c r="C1286" t="s">
        <v>119</v>
      </c>
      <c r="D1286" s="1">
        <v>9606.2199999999993</v>
      </c>
      <c r="E1286">
        <v>3.0000000000000001E-3</v>
      </c>
      <c r="F1286" t="s">
        <v>511</v>
      </c>
      <c r="G1286" s="2">
        <v>184</v>
      </c>
      <c r="I1286" s="1">
        <v>6102.2</v>
      </c>
    </row>
    <row r="1287" spans="1:9" hidden="1" x14ac:dyDescent="0.25">
      <c r="A1287" s="2" t="s">
        <v>1790</v>
      </c>
      <c r="B1287" s="139" t="str">
        <f t="shared" si="20"/>
        <v>ICtnGmt_Wtop15807.101</v>
      </c>
      <c r="C1287" t="s">
        <v>119</v>
      </c>
      <c r="D1287" s="1">
        <v>5807.1009999999997</v>
      </c>
      <c r="E1287">
        <v>1E-3</v>
      </c>
      <c r="F1287" t="s">
        <v>512</v>
      </c>
      <c r="G1287" s="2">
        <v>184</v>
      </c>
      <c r="I1287" s="1">
        <v>6102.2</v>
      </c>
    </row>
    <row r="1288" spans="1:9" hidden="1" x14ac:dyDescent="0.25">
      <c r="A1288" s="2" t="s">
        <v>1790</v>
      </c>
      <c r="B1288" s="139" t="str">
        <f t="shared" si="20"/>
        <v>ICtnGmt_Wtop15807.102</v>
      </c>
      <c r="C1288" t="s">
        <v>119</v>
      </c>
      <c r="D1288" s="1">
        <v>5807.1019999999999</v>
      </c>
      <c r="E1288">
        <v>1E-3</v>
      </c>
      <c r="F1288" t="s">
        <v>513</v>
      </c>
      <c r="G1288" s="2">
        <v>184</v>
      </c>
      <c r="I1288" s="1">
        <v>6102.2</v>
      </c>
    </row>
    <row r="1289" spans="1:9" hidden="1" x14ac:dyDescent="0.25">
      <c r="A1289" s="2" t="s">
        <v>1790</v>
      </c>
      <c r="B1289" s="139" t="str">
        <f t="shared" si="20"/>
        <v>ICtnGmt_Wtop15807.9</v>
      </c>
      <c r="C1289" t="s">
        <v>119</v>
      </c>
      <c r="D1289" s="1">
        <v>5807.9</v>
      </c>
      <c r="E1289">
        <v>2E-3</v>
      </c>
      <c r="F1289" t="s">
        <v>514</v>
      </c>
      <c r="G1289" s="2">
        <v>184</v>
      </c>
      <c r="I1289" s="1">
        <v>6102.2</v>
      </c>
    </row>
    <row r="1290" spans="1:9" hidden="1" x14ac:dyDescent="0.25">
      <c r="A1290" s="2" t="s">
        <v>1790</v>
      </c>
      <c r="B1290" s="139" t="str">
        <f t="shared" si="20"/>
        <v>ICtnGmt_Wtop19606.292</v>
      </c>
      <c r="C1290" t="s">
        <v>119</v>
      </c>
      <c r="D1290" s="1">
        <v>9606.2919999999995</v>
      </c>
      <c r="E1290">
        <v>3.0000000000000001E-3</v>
      </c>
      <c r="F1290" t="s">
        <v>515</v>
      </c>
      <c r="G1290" s="2">
        <v>184</v>
      </c>
      <c r="I1290" s="1">
        <v>6102.2</v>
      </c>
    </row>
    <row r="1291" spans="1:9" hidden="1" x14ac:dyDescent="0.25">
      <c r="A1291" s="2" t="s">
        <v>1790</v>
      </c>
      <c r="B1291" s="139" t="str">
        <f t="shared" si="20"/>
        <v>ICtnGmt_Wtop15901.909</v>
      </c>
      <c r="C1291" t="s">
        <v>119</v>
      </c>
      <c r="D1291" s="1">
        <v>5901.9089999999997</v>
      </c>
      <c r="E1291">
        <v>3.5000000000000003E-2</v>
      </c>
      <c r="F1291" t="s">
        <v>516</v>
      </c>
      <c r="G1291" s="2">
        <v>184</v>
      </c>
      <c r="I1291" s="1">
        <v>6102.2</v>
      </c>
    </row>
    <row r="1292" spans="1:9" hidden="1" x14ac:dyDescent="0.25">
      <c r="A1292" s="2" t="s">
        <v>1790</v>
      </c>
      <c r="B1292" s="139" t="str">
        <f t="shared" si="20"/>
        <v>ICtnGmt_Wtop17317.002</v>
      </c>
      <c r="C1292" t="s">
        <v>119</v>
      </c>
      <c r="D1292" s="1">
        <v>7317.0020000000004</v>
      </c>
      <c r="E1292">
        <v>2E-3</v>
      </c>
      <c r="F1292" t="s">
        <v>488</v>
      </c>
      <c r="G1292" s="2">
        <v>184</v>
      </c>
      <c r="I1292" s="1">
        <v>6102.2</v>
      </c>
    </row>
    <row r="1293" spans="1:9" hidden="1" x14ac:dyDescent="0.25">
      <c r="A1293" s="2" t="s">
        <v>1790</v>
      </c>
      <c r="B1293" s="139" t="str">
        <f t="shared" si="20"/>
        <v>ICtnGmt_Wtop17616.1</v>
      </c>
      <c r="C1293" t="s">
        <v>119</v>
      </c>
      <c r="D1293" s="1">
        <v>7616.1</v>
      </c>
      <c r="E1293">
        <v>1E-3</v>
      </c>
      <c r="F1293" t="s">
        <v>517</v>
      </c>
      <c r="G1293" s="2">
        <v>184</v>
      </c>
      <c r="I1293" s="1">
        <v>6102.2</v>
      </c>
    </row>
    <row r="1294" spans="1:9" hidden="1" x14ac:dyDescent="0.25">
      <c r="A1294" s="2" t="s">
        <v>1790</v>
      </c>
      <c r="B1294" s="139" t="str">
        <f t="shared" si="20"/>
        <v>ICtnGmt_Wtop18523.529</v>
      </c>
      <c r="C1294" t="s">
        <v>119</v>
      </c>
      <c r="D1294" s="1">
        <v>8523.5290000000005</v>
      </c>
      <c r="E1294">
        <v>1</v>
      </c>
      <c r="F1294" t="s">
        <v>498</v>
      </c>
      <c r="G1294" s="2">
        <v>184</v>
      </c>
      <c r="I1294" s="1">
        <v>6102.2</v>
      </c>
    </row>
    <row r="1295" spans="1:9" hidden="1" x14ac:dyDescent="0.25">
      <c r="A1295" s="2" t="s">
        <v>1790</v>
      </c>
      <c r="B1295" s="139" t="str">
        <f t="shared" si="20"/>
        <v>ICtnGmt_Wtop19606.291</v>
      </c>
      <c r="C1295" t="s">
        <v>119</v>
      </c>
      <c r="D1295" s="1">
        <v>9606.2909999999993</v>
      </c>
      <c r="E1295">
        <v>2E-3</v>
      </c>
      <c r="F1295" t="s">
        <v>518</v>
      </c>
      <c r="G1295" s="2">
        <v>184</v>
      </c>
      <c r="I1295" s="1">
        <v>6102.2</v>
      </c>
    </row>
    <row r="1296" spans="1:9" hidden="1" x14ac:dyDescent="0.25">
      <c r="A1296" s="2" t="s">
        <v>1790</v>
      </c>
      <c r="B1296" s="139" t="str">
        <f t="shared" si="20"/>
        <v>ICtnGmt_Wtop19606.299</v>
      </c>
      <c r="C1296" t="s">
        <v>119</v>
      </c>
      <c r="D1296" s="1">
        <v>9606.2990000000009</v>
      </c>
      <c r="E1296">
        <v>1E-3</v>
      </c>
      <c r="F1296" t="s">
        <v>519</v>
      </c>
      <c r="G1296" s="2">
        <v>184</v>
      </c>
      <c r="I1296" s="1">
        <v>6102.2</v>
      </c>
    </row>
    <row r="1297" spans="1:13" hidden="1" x14ac:dyDescent="0.25">
      <c r="A1297" s="2" t="s">
        <v>1790</v>
      </c>
      <c r="B1297" s="139" t="str">
        <f t="shared" si="20"/>
        <v>ICtnGmt_Wtop14015.9</v>
      </c>
      <c r="C1297" t="s">
        <v>119</v>
      </c>
      <c r="D1297" s="1">
        <v>4015.9</v>
      </c>
      <c r="E1297">
        <v>1E-3</v>
      </c>
      <c r="F1297" t="s">
        <v>520</v>
      </c>
      <c r="G1297" s="2">
        <v>184</v>
      </c>
      <c r="I1297" s="1">
        <v>6102.2</v>
      </c>
    </row>
    <row r="1298" spans="1:13" hidden="1" x14ac:dyDescent="0.25">
      <c r="A1298" s="2" t="s">
        <v>1790</v>
      </c>
      <c r="B1298" s="139" t="str">
        <f t="shared" si="20"/>
        <v>ICtnGmt_Wtop18308.102</v>
      </c>
      <c r="C1298" t="s">
        <v>119</v>
      </c>
      <c r="D1298" s="1">
        <v>8308.1020000000008</v>
      </c>
      <c r="E1298">
        <v>1</v>
      </c>
      <c r="F1298" t="s">
        <v>521</v>
      </c>
      <c r="G1298" s="2">
        <v>184</v>
      </c>
      <c r="I1298" s="1">
        <v>6102.2</v>
      </c>
    </row>
    <row r="1299" spans="1:13" hidden="1" x14ac:dyDescent="0.25">
      <c r="A1299" s="2" t="s">
        <v>1790</v>
      </c>
      <c r="B1299" s="139" t="str">
        <f t="shared" si="20"/>
        <v>ICtnGmt_Wtop18308.902</v>
      </c>
      <c r="C1299" t="s">
        <v>119</v>
      </c>
      <c r="D1299" s="1">
        <v>8308.902</v>
      </c>
      <c r="E1299">
        <v>0.02</v>
      </c>
      <c r="F1299" t="s">
        <v>522</v>
      </c>
      <c r="G1299" s="2">
        <v>184</v>
      </c>
      <c r="I1299" s="1">
        <v>6102.2</v>
      </c>
    </row>
    <row r="1300" spans="1:13" hidden="1" x14ac:dyDescent="0.25">
      <c r="A1300" s="2" t="s">
        <v>1790</v>
      </c>
      <c r="B1300" s="139" t="str">
        <f t="shared" si="20"/>
        <v>ICtnGmt_Wtop18523.599</v>
      </c>
      <c r="C1300" t="s">
        <v>119</v>
      </c>
      <c r="D1300" s="1">
        <v>8523.5990000000002</v>
      </c>
      <c r="E1300">
        <v>1</v>
      </c>
      <c r="F1300" t="s">
        <v>523</v>
      </c>
      <c r="G1300" s="2">
        <v>184</v>
      </c>
      <c r="I1300" s="1">
        <v>6102.2</v>
      </c>
    </row>
    <row r="1301" spans="1:13" hidden="1" x14ac:dyDescent="0.25">
      <c r="A1301" s="2" t="s">
        <v>1790</v>
      </c>
      <c r="B1301" s="139" t="str">
        <f t="shared" si="20"/>
        <v>ICtnGmt_Wtop18308.101</v>
      </c>
      <c r="C1301" t="s">
        <v>119</v>
      </c>
      <c r="D1301" s="1">
        <v>8308.1010000000006</v>
      </c>
      <c r="E1301">
        <v>4.0000000000000001E-3</v>
      </c>
      <c r="F1301" t="s">
        <v>524</v>
      </c>
      <c r="G1301" s="2">
        <v>184</v>
      </c>
      <c r="I1301" s="1">
        <v>6102.2</v>
      </c>
    </row>
    <row r="1302" spans="1:13" hidden="1" x14ac:dyDescent="0.25">
      <c r="A1302" s="2" t="s">
        <v>1790</v>
      </c>
      <c r="B1302" s="139" t="str">
        <f t="shared" si="20"/>
        <v>ICtnGmt_Wtop19607.2</v>
      </c>
      <c r="C1302" t="s">
        <v>119</v>
      </c>
      <c r="D1302" s="1">
        <v>9607.2000000000007</v>
      </c>
      <c r="E1302">
        <v>7.0000000000000001E-3</v>
      </c>
      <c r="F1302" t="s">
        <v>502</v>
      </c>
      <c r="G1302" s="2">
        <v>184</v>
      </c>
      <c r="I1302" s="1">
        <v>6102.2</v>
      </c>
    </row>
    <row r="1303" spans="1:13" hidden="1" x14ac:dyDescent="0.25">
      <c r="A1303" s="2" t="s">
        <v>1790</v>
      </c>
      <c r="B1303" s="139" t="str">
        <f t="shared" si="20"/>
        <v>ICtnGmt_Wtop12701.19</v>
      </c>
      <c r="C1303" t="s">
        <v>119</v>
      </c>
      <c r="D1303" s="1">
        <v>2701.19</v>
      </c>
      <c r="E1303">
        <v>1.1000000000000001</v>
      </c>
      <c r="F1303" t="s">
        <v>437</v>
      </c>
      <c r="G1303" s="2">
        <v>184</v>
      </c>
      <c r="I1303" s="1">
        <v>6102.2</v>
      </c>
    </row>
    <row r="1304" spans="1:13" hidden="1" x14ac:dyDescent="0.25">
      <c r="A1304" s="2" t="s">
        <v>1790</v>
      </c>
      <c r="B1304" s="139" t="str">
        <f t="shared" si="20"/>
        <v>ICtnGmt_top15205.11</v>
      </c>
      <c r="C1304" t="s">
        <v>122</v>
      </c>
      <c r="D1304" s="1">
        <v>5205.1099999999997</v>
      </c>
      <c r="E1304">
        <v>0.40404000000000001</v>
      </c>
      <c r="F1304" t="s">
        <v>351</v>
      </c>
      <c r="G1304" s="2">
        <v>185</v>
      </c>
      <c r="I1304" s="1">
        <v>6109.1</v>
      </c>
    </row>
    <row r="1305" spans="1:13" hidden="1" x14ac:dyDescent="0.25">
      <c r="A1305" s="2" t="s">
        <v>1790</v>
      </c>
      <c r="B1305" s="139" t="str">
        <f t="shared" si="20"/>
        <v>ICtnGmt_top15201.009</v>
      </c>
      <c r="C1305" t="s">
        <v>122</v>
      </c>
      <c r="D1305" s="1">
        <v>5201.009</v>
      </c>
      <c r="E1305">
        <v>0.40404000000000001</v>
      </c>
      <c r="F1305" t="s">
        <v>352</v>
      </c>
      <c r="G1305" s="2">
        <v>185</v>
      </c>
      <c r="I1305" s="1">
        <v>6109.1</v>
      </c>
    </row>
    <row r="1306" spans="1:13" hidden="1" x14ac:dyDescent="0.25">
      <c r="A1306" s="2" t="s">
        <v>1790</v>
      </c>
      <c r="B1306" s="139" t="str">
        <f t="shared" si="20"/>
        <v>ICtnGmt_top1</v>
      </c>
      <c r="C1306" t="s">
        <v>122</v>
      </c>
      <c r="D1306" s="185"/>
      <c r="E1306" s="141">
        <v>1.01E-2</v>
      </c>
      <c r="F1306" t="s">
        <v>480</v>
      </c>
      <c r="G1306" s="2">
        <v>185</v>
      </c>
      <c r="I1306" s="1">
        <v>6109.1</v>
      </c>
      <c r="L1306" t="s">
        <v>2267</v>
      </c>
      <c r="M1306">
        <v>5402.39</v>
      </c>
    </row>
    <row r="1307" spans="1:13" hidden="1" x14ac:dyDescent="0.25">
      <c r="A1307" s="2" t="s">
        <v>1790</v>
      </c>
      <c r="B1307" s="139" t="str">
        <f t="shared" si="20"/>
        <v>ICtnGmt_top12847</v>
      </c>
      <c r="C1307" t="s">
        <v>122</v>
      </c>
      <c r="D1307" s="1">
        <v>2847</v>
      </c>
      <c r="E1307">
        <v>0.03</v>
      </c>
      <c r="F1307" t="s">
        <v>354</v>
      </c>
      <c r="G1307" s="2">
        <v>185</v>
      </c>
      <c r="I1307" s="1">
        <v>6109.1</v>
      </c>
    </row>
    <row r="1308" spans="1:13" hidden="1" x14ac:dyDescent="0.25">
      <c r="A1308" s="2" t="s">
        <v>1790</v>
      </c>
      <c r="B1308" s="139" t="str">
        <f t="shared" si="20"/>
        <v>ICtnGmt_top13905.3</v>
      </c>
      <c r="C1308" t="s">
        <v>122</v>
      </c>
      <c r="D1308" s="1">
        <v>3905.3</v>
      </c>
      <c r="E1308">
        <v>0.04</v>
      </c>
      <c r="F1308" t="s">
        <v>356</v>
      </c>
      <c r="G1308" s="2">
        <v>185</v>
      </c>
      <c r="I1308" s="1">
        <v>6109.1</v>
      </c>
    </row>
    <row r="1309" spans="1:13" hidden="1" x14ac:dyDescent="0.25">
      <c r="A1309" s="2" t="s">
        <v>1790</v>
      </c>
      <c r="B1309" s="139" t="str">
        <f t="shared" si="20"/>
        <v>ICtnGmt_top11108.19</v>
      </c>
      <c r="C1309" t="s">
        <v>122</v>
      </c>
      <c r="D1309" s="1">
        <v>1108.19</v>
      </c>
      <c r="E1309">
        <v>0.04</v>
      </c>
      <c r="F1309" t="s">
        <v>357</v>
      </c>
      <c r="G1309" s="2">
        <v>185</v>
      </c>
      <c r="I1309" s="1">
        <v>6109.1</v>
      </c>
    </row>
    <row r="1310" spans="1:13" hidden="1" x14ac:dyDescent="0.25">
      <c r="A1310" s="2" t="s">
        <v>1790</v>
      </c>
      <c r="B1310" s="139" t="str">
        <f t="shared" si="20"/>
        <v>ICtnGmt_top12915.11</v>
      </c>
      <c r="C1310" t="s">
        <v>122</v>
      </c>
      <c r="D1310" s="1">
        <v>2915.11</v>
      </c>
      <c r="E1310">
        <v>0.04</v>
      </c>
      <c r="F1310" t="s">
        <v>372</v>
      </c>
      <c r="G1310" s="2">
        <v>185</v>
      </c>
      <c r="I1310" s="1">
        <v>6109.1</v>
      </c>
    </row>
    <row r="1311" spans="1:13" hidden="1" x14ac:dyDescent="0.25">
      <c r="A1311" s="2" t="s">
        <v>1790</v>
      </c>
      <c r="B1311" s="139" t="str">
        <f t="shared" si="20"/>
        <v>ICtnGmt_top19606.1</v>
      </c>
      <c r="C1311" t="s">
        <v>122</v>
      </c>
      <c r="D1311" s="1">
        <v>9606.1</v>
      </c>
      <c r="E1311">
        <v>5.0000000000000001E-3</v>
      </c>
      <c r="F1311" t="s">
        <v>481</v>
      </c>
      <c r="G1311" s="2">
        <v>185</v>
      </c>
      <c r="I1311" s="1">
        <v>6109.1</v>
      </c>
    </row>
    <row r="1312" spans="1:13" hidden="1" x14ac:dyDescent="0.25">
      <c r="A1312" s="2" t="s">
        <v>1790</v>
      </c>
      <c r="B1312" s="139" t="str">
        <f t="shared" ref="B1312:B1375" si="21">A1312&amp;C1312&amp;D1312</f>
        <v>ICtnGmt_top14821.109</v>
      </c>
      <c r="C1312" t="s">
        <v>122</v>
      </c>
      <c r="D1312" s="1">
        <v>4821.1090000000004</v>
      </c>
      <c r="E1312">
        <v>2E-3</v>
      </c>
      <c r="F1312" t="s">
        <v>482</v>
      </c>
      <c r="G1312" s="2">
        <v>185</v>
      </c>
      <c r="I1312" s="1">
        <v>6109.1</v>
      </c>
    </row>
    <row r="1313" spans="1:9" hidden="1" x14ac:dyDescent="0.25">
      <c r="A1313" s="2" t="s">
        <v>1790</v>
      </c>
      <c r="B1313" s="139" t="str">
        <f t="shared" si="21"/>
        <v>ICtnGmt_top15210.11</v>
      </c>
      <c r="C1313" t="s">
        <v>122</v>
      </c>
      <c r="D1313" s="1">
        <v>5210.1099999999997</v>
      </c>
      <c r="E1313">
        <v>3.0000000000000001E-3</v>
      </c>
      <c r="F1313" t="s">
        <v>483</v>
      </c>
      <c r="G1313" s="2">
        <v>185</v>
      </c>
      <c r="I1313" s="1">
        <v>6109.1</v>
      </c>
    </row>
    <row r="1314" spans="1:9" hidden="1" x14ac:dyDescent="0.25">
      <c r="A1314" s="2" t="s">
        <v>1790</v>
      </c>
      <c r="B1314" s="139" t="str">
        <f t="shared" si="21"/>
        <v>ICtnGmt_top15604.1</v>
      </c>
      <c r="C1314" t="s">
        <v>122</v>
      </c>
      <c r="D1314" s="1">
        <v>5604.1</v>
      </c>
      <c r="E1314">
        <v>4.0000000000000001E-3</v>
      </c>
      <c r="F1314" t="s">
        <v>484</v>
      </c>
      <c r="G1314" s="2">
        <v>185</v>
      </c>
      <c r="I1314" s="1">
        <v>6109.1</v>
      </c>
    </row>
    <row r="1315" spans="1:9" hidden="1" x14ac:dyDescent="0.25">
      <c r="A1315" s="2" t="s">
        <v>1790</v>
      </c>
      <c r="B1315" s="139" t="str">
        <f t="shared" si="21"/>
        <v>ICtnGmt_top15804.29</v>
      </c>
      <c r="C1315" t="s">
        <v>122</v>
      </c>
      <c r="D1315" s="1">
        <v>5804.29</v>
      </c>
      <c r="E1315">
        <v>0.03</v>
      </c>
      <c r="F1315" t="s">
        <v>485</v>
      </c>
      <c r="G1315" s="2">
        <v>185</v>
      </c>
      <c r="I1315" s="1">
        <v>6109.1</v>
      </c>
    </row>
    <row r="1316" spans="1:9" hidden="1" x14ac:dyDescent="0.25">
      <c r="A1316" s="2" t="s">
        <v>1790</v>
      </c>
      <c r="B1316" s="139" t="str">
        <f t="shared" si="21"/>
        <v>ICtnGmt_top15807.103</v>
      </c>
      <c r="C1316" t="s">
        <v>122</v>
      </c>
      <c r="D1316" s="1">
        <v>5807.1030000000001</v>
      </c>
      <c r="E1316">
        <v>3.0000000000000001E-3</v>
      </c>
      <c r="F1316" t="s">
        <v>486</v>
      </c>
      <c r="G1316" s="2">
        <v>185</v>
      </c>
      <c r="I1316" s="1">
        <v>6109.1</v>
      </c>
    </row>
    <row r="1317" spans="1:9" hidden="1" x14ac:dyDescent="0.25">
      <c r="A1317" s="2" t="s">
        <v>1790</v>
      </c>
      <c r="B1317" s="139" t="str">
        <f t="shared" si="21"/>
        <v>ICtnGmt_top15807.109</v>
      </c>
      <c r="C1317" t="s">
        <v>122</v>
      </c>
      <c r="D1317" s="1">
        <v>5807.1090000000004</v>
      </c>
      <c r="E1317">
        <v>1E-3</v>
      </c>
      <c r="F1317" t="s">
        <v>487</v>
      </c>
      <c r="G1317" s="2">
        <v>185</v>
      </c>
      <c r="I1317" s="1">
        <v>6109.1</v>
      </c>
    </row>
    <row r="1318" spans="1:9" hidden="1" x14ac:dyDescent="0.25">
      <c r="A1318" s="2" t="s">
        <v>1790</v>
      </c>
      <c r="B1318" s="139" t="str">
        <f t="shared" si="21"/>
        <v>ICtnGmt_top17317.001</v>
      </c>
      <c r="C1318" t="s">
        <v>122</v>
      </c>
      <c r="D1318" s="1">
        <v>7317.0010000000002</v>
      </c>
      <c r="E1318">
        <v>3.0000000000000001E-3</v>
      </c>
      <c r="F1318" t="s">
        <v>488</v>
      </c>
      <c r="G1318" s="2">
        <v>185</v>
      </c>
      <c r="I1318" s="1">
        <v>6109.1</v>
      </c>
    </row>
    <row r="1319" spans="1:9" hidden="1" x14ac:dyDescent="0.25">
      <c r="A1319" s="2" t="s">
        <v>1790</v>
      </c>
      <c r="B1319" s="139" t="str">
        <f t="shared" si="21"/>
        <v>ICtnGmt_top17318.23</v>
      </c>
      <c r="C1319" t="s">
        <v>122</v>
      </c>
      <c r="D1319" s="1">
        <v>7318.23</v>
      </c>
      <c r="E1319">
        <v>2E-3</v>
      </c>
      <c r="F1319" t="s">
        <v>489</v>
      </c>
      <c r="G1319" s="2">
        <v>185</v>
      </c>
      <c r="I1319" s="1">
        <v>6109.1</v>
      </c>
    </row>
    <row r="1320" spans="1:9" hidden="1" x14ac:dyDescent="0.25">
      <c r="A1320" s="2" t="s">
        <v>1790</v>
      </c>
      <c r="B1320" s="139" t="str">
        <f t="shared" si="21"/>
        <v>ICtnGmt_top13920.99</v>
      </c>
      <c r="C1320" t="s">
        <v>122</v>
      </c>
      <c r="D1320" s="1">
        <v>3920.99</v>
      </c>
      <c r="E1320">
        <v>2E-3</v>
      </c>
      <c r="F1320" t="s">
        <v>490</v>
      </c>
      <c r="G1320" s="2">
        <v>185</v>
      </c>
      <c r="I1320" s="1">
        <v>6109.1</v>
      </c>
    </row>
    <row r="1321" spans="1:9" hidden="1" x14ac:dyDescent="0.25">
      <c r="A1321" s="2" t="s">
        <v>1790</v>
      </c>
      <c r="B1321" s="139" t="str">
        <f t="shared" si="21"/>
        <v>ICtnGmt_top13923.29</v>
      </c>
      <c r="C1321" t="s">
        <v>122</v>
      </c>
      <c r="D1321" s="1">
        <v>3923.29</v>
      </c>
      <c r="E1321">
        <v>5.2499999999999998E-2</v>
      </c>
      <c r="F1321" t="s">
        <v>491</v>
      </c>
      <c r="G1321" s="2">
        <v>185</v>
      </c>
      <c r="I1321" s="1">
        <v>6109.1</v>
      </c>
    </row>
    <row r="1322" spans="1:9" hidden="1" x14ac:dyDescent="0.25">
      <c r="A1322" s="2" t="s">
        <v>1790</v>
      </c>
      <c r="B1322" s="139" t="str">
        <f t="shared" si="21"/>
        <v>ICtnGmt_top13926.209</v>
      </c>
      <c r="C1322" t="s">
        <v>122</v>
      </c>
      <c r="D1322" s="1">
        <v>3926.2089999999998</v>
      </c>
      <c r="E1322">
        <v>0.01</v>
      </c>
      <c r="F1322" t="s">
        <v>492</v>
      </c>
      <c r="G1322" s="2">
        <v>185</v>
      </c>
      <c r="I1322" s="1">
        <v>6109.1</v>
      </c>
    </row>
    <row r="1323" spans="1:9" hidden="1" x14ac:dyDescent="0.25">
      <c r="A1323" s="2" t="s">
        <v>1790</v>
      </c>
      <c r="B1323" s="139" t="str">
        <f t="shared" si="21"/>
        <v>ICtnGmt_top14007.009</v>
      </c>
      <c r="C1323" t="s">
        <v>122</v>
      </c>
      <c r="D1323" s="1">
        <v>4007.009</v>
      </c>
      <c r="E1323">
        <v>0.06</v>
      </c>
      <c r="F1323" t="s">
        <v>493</v>
      </c>
      <c r="G1323" s="2">
        <v>185</v>
      </c>
      <c r="I1323" s="1">
        <v>6109.1</v>
      </c>
    </row>
    <row r="1324" spans="1:9" hidden="1" x14ac:dyDescent="0.25">
      <c r="A1324" s="2" t="s">
        <v>1790</v>
      </c>
      <c r="B1324" s="139" t="str">
        <f t="shared" si="21"/>
        <v>ICtnGmt_top14819.1</v>
      </c>
      <c r="C1324" t="s">
        <v>122</v>
      </c>
      <c r="D1324" s="1">
        <v>4819.1000000000004</v>
      </c>
      <c r="E1324">
        <v>1</v>
      </c>
      <c r="F1324" t="s">
        <v>495</v>
      </c>
      <c r="G1324" s="2">
        <v>185</v>
      </c>
      <c r="I1324" s="1">
        <v>6109.1</v>
      </c>
    </row>
    <row r="1325" spans="1:9" hidden="1" x14ac:dyDescent="0.25">
      <c r="A1325" s="2" t="s">
        <v>1790</v>
      </c>
      <c r="B1325" s="139" t="str">
        <f t="shared" si="21"/>
        <v>ICtnGmt_top18308.2</v>
      </c>
      <c r="C1325" t="s">
        <v>122</v>
      </c>
      <c r="D1325" s="1">
        <v>8308.2000000000007</v>
      </c>
      <c r="E1325">
        <v>2E-3</v>
      </c>
      <c r="F1325" t="s">
        <v>496</v>
      </c>
      <c r="G1325" s="2">
        <v>185</v>
      </c>
      <c r="I1325" s="1">
        <v>6109.1</v>
      </c>
    </row>
    <row r="1326" spans="1:9" hidden="1" x14ac:dyDescent="0.25">
      <c r="A1326" s="2" t="s">
        <v>1790</v>
      </c>
      <c r="B1326" s="139" t="str">
        <f t="shared" si="21"/>
        <v>ICtnGmt_top18523.519</v>
      </c>
      <c r="C1326" t="s">
        <v>122</v>
      </c>
      <c r="D1326" s="1">
        <v>8523.5190000000002</v>
      </c>
      <c r="E1326">
        <v>1</v>
      </c>
      <c r="F1326" t="s">
        <v>498</v>
      </c>
      <c r="G1326" s="2">
        <v>185</v>
      </c>
      <c r="I1326" s="1">
        <v>6109.1</v>
      </c>
    </row>
    <row r="1327" spans="1:9" hidden="1" x14ac:dyDescent="0.25">
      <c r="A1327" s="2" t="s">
        <v>1790</v>
      </c>
      <c r="B1327" s="139" t="str">
        <f t="shared" si="21"/>
        <v>ICtnGmt_top19606.21</v>
      </c>
      <c r="C1327" t="s">
        <v>122</v>
      </c>
      <c r="D1327" s="1">
        <v>9606.2099999999991</v>
      </c>
      <c r="E1327">
        <v>3.0000000000000001E-3</v>
      </c>
      <c r="F1327" t="s">
        <v>499</v>
      </c>
      <c r="G1327" s="2">
        <v>185</v>
      </c>
      <c r="I1327" s="1">
        <v>6109.1</v>
      </c>
    </row>
    <row r="1328" spans="1:9" hidden="1" x14ac:dyDescent="0.25">
      <c r="A1328" s="2" t="s">
        <v>1790</v>
      </c>
      <c r="B1328" s="139" t="str">
        <f t="shared" si="21"/>
        <v>ICtnGmt_top19607.11</v>
      </c>
      <c r="C1328" t="s">
        <v>122</v>
      </c>
      <c r="D1328" s="1">
        <v>9607.11</v>
      </c>
      <c r="E1328">
        <v>2.5000000000000001E-2</v>
      </c>
      <c r="F1328" t="s">
        <v>500</v>
      </c>
      <c r="G1328" s="2">
        <v>185</v>
      </c>
      <c r="I1328" s="1">
        <v>6109.1</v>
      </c>
    </row>
    <row r="1329" spans="1:9" hidden="1" x14ac:dyDescent="0.25">
      <c r="A1329" s="2" t="s">
        <v>1790</v>
      </c>
      <c r="B1329" s="139" t="str">
        <f t="shared" si="21"/>
        <v>ICtnGmt_top19607.19</v>
      </c>
      <c r="C1329" t="s">
        <v>122</v>
      </c>
      <c r="D1329" s="1">
        <v>9607.19</v>
      </c>
      <c r="E1329">
        <v>2.5000000000000001E-2</v>
      </c>
      <c r="F1329" t="s">
        <v>501</v>
      </c>
      <c r="G1329" s="2">
        <v>185</v>
      </c>
      <c r="I1329" s="1">
        <v>6109.1</v>
      </c>
    </row>
    <row r="1330" spans="1:9" hidden="1" x14ac:dyDescent="0.25">
      <c r="A1330" s="2" t="s">
        <v>1790</v>
      </c>
      <c r="B1330" s="139" t="str">
        <f t="shared" si="21"/>
        <v>ICtnGmt_top19607.2</v>
      </c>
      <c r="C1330" t="s">
        <v>122</v>
      </c>
      <c r="D1330" s="1">
        <v>9607.2000000000007</v>
      </c>
      <c r="E1330">
        <v>2.5000000000000001E-2</v>
      </c>
      <c r="F1330" t="s">
        <v>502</v>
      </c>
      <c r="G1330" s="2">
        <v>185</v>
      </c>
      <c r="I1330" s="1">
        <v>6109.1</v>
      </c>
    </row>
    <row r="1331" spans="1:9" hidden="1" x14ac:dyDescent="0.25">
      <c r="A1331" s="2" t="s">
        <v>1790</v>
      </c>
      <c r="B1331" s="139" t="str">
        <f t="shared" si="21"/>
        <v>ICtnGmt_top15401.209</v>
      </c>
      <c r="C1331" t="s">
        <v>122</v>
      </c>
      <c r="D1331" s="1">
        <v>5401.2089999999998</v>
      </c>
      <c r="E1331">
        <v>0.1</v>
      </c>
      <c r="F1331" t="s">
        <v>349</v>
      </c>
      <c r="G1331" s="2">
        <v>185</v>
      </c>
      <c r="I1331" s="1">
        <v>6109.1</v>
      </c>
    </row>
    <row r="1332" spans="1:9" hidden="1" x14ac:dyDescent="0.25">
      <c r="A1332" s="2" t="s">
        <v>1790</v>
      </c>
      <c r="B1332" s="139" t="str">
        <f t="shared" si="21"/>
        <v>ICtnGmt_top12701.12</v>
      </c>
      <c r="C1332" t="s">
        <v>122</v>
      </c>
      <c r="D1332" s="1">
        <v>2701.12</v>
      </c>
      <c r="E1332">
        <v>1.1000000000000001</v>
      </c>
      <c r="F1332" t="s">
        <v>371</v>
      </c>
      <c r="G1332" s="2">
        <v>185</v>
      </c>
      <c r="I1332" s="1">
        <v>6109.1</v>
      </c>
    </row>
    <row r="1333" spans="1:9" hidden="1" x14ac:dyDescent="0.25">
      <c r="A1333" s="2" t="s">
        <v>1790</v>
      </c>
      <c r="B1333" s="139" t="str">
        <f t="shared" si="21"/>
        <v>ICtnGmt_top15205.12</v>
      </c>
      <c r="C1333" t="s">
        <v>122</v>
      </c>
      <c r="D1333" s="1">
        <v>5205.12</v>
      </c>
      <c r="E1333">
        <v>0.40404000000000001</v>
      </c>
      <c r="F1333" t="s">
        <v>351</v>
      </c>
      <c r="G1333" s="2">
        <v>186</v>
      </c>
      <c r="I1333" s="1">
        <v>6109.1</v>
      </c>
    </row>
    <row r="1334" spans="1:9" hidden="1" x14ac:dyDescent="0.25">
      <c r="A1334" s="2" t="s">
        <v>1790</v>
      </c>
      <c r="B1334" s="139" t="str">
        <f t="shared" si="21"/>
        <v>ICtnGmt_top15205.27</v>
      </c>
      <c r="C1334" t="s">
        <v>122</v>
      </c>
      <c r="D1334" s="1">
        <v>5205.2700000000004</v>
      </c>
      <c r="E1334">
        <v>0.40404000000000001</v>
      </c>
      <c r="F1334" t="s">
        <v>351</v>
      </c>
      <c r="G1334" s="2">
        <v>186</v>
      </c>
      <c r="I1334" s="1">
        <v>6109.1</v>
      </c>
    </row>
    <row r="1335" spans="1:9" hidden="1" x14ac:dyDescent="0.25">
      <c r="A1335" s="2" t="s">
        <v>1790</v>
      </c>
      <c r="B1335" s="139" t="str">
        <f t="shared" si="21"/>
        <v>ICtnGmt_top16006.32</v>
      </c>
      <c r="C1335" t="s">
        <v>122</v>
      </c>
      <c r="D1335" s="1">
        <v>6006.32</v>
      </c>
      <c r="E1335">
        <v>1.01E-2</v>
      </c>
      <c r="F1335" t="s">
        <v>353</v>
      </c>
      <c r="G1335" s="2">
        <v>186</v>
      </c>
      <c r="I1335" s="1">
        <v>6109.1</v>
      </c>
    </row>
    <row r="1336" spans="1:9" hidden="1" x14ac:dyDescent="0.25">
      <c r="A1336" s="2" t="s">
        <v>1790</v>
      </c>
      <c r="B1336" s="139" t="str">
        <f t="shared" si="21"/>
        <v>ICtnGmt_top15208.19</v>
      </c>
      <c r="C1336" t="s">
        <v>122</v>
      </c>
      <c r="D1336" s="1">
        <v>5208.1899999999996</v>
      </c>
      <c r="E1336">
        <v>7.0710000000000009E-2</v>
      </c>
      <c r="F1336" t="s">
        <v>503</v>
      </c>
      <c r="G1336" s="2">
        <v>186</v>
      </c>
      <c r="I1336" s="1">
        <v>6109.1</v>
      </c>
    </row>
    <row r="1337" spans="1:9" hidden="1" x14ac:dyDescent="0.25">
      <c r="A1337" s="2" t="s">
        <v>1790</v>
      </c>
      <c r="B1337" s="139" t="str">
        <f t="shared" si="21"/>
        <v>ICtnGmt_top13910</v>
      </c>
      <c r="C1337" t="s">
        <v>122</v>
      </c>
      <c r="D1337" s="1">
        <v>3910</v>
      </c>
      <c r="E1337">
        <v>0.04</v>
      </c>
      <c r="F1337" t="s">
        <v>504</v>
      </c>
      <c r="G1337" s="2">
        <v>186</v>
      </c>
      <c r="I1337" s="1">
        <v>6109.1</v>
      </c>
    </row>
    <row r="1338" spans="1:9" hidden="1" x14ac:dyDescent="0.25">
      <c r="A1338" s="2" t="s">
        <v>1790</v>
      </c>
      <c r="B1338" s="139" t="str">
        <f t="shared" si="21"/>
        <v>ICtnGmt_top13809.919</v>
      </c>
      <c r="C1338" t="s">
        <v>122</v>
      </c>
      <c r="D1338" s="1">
        <v>3809.9189999999999</v>
      </c>
      <c r="E1338">
        <v>0.04</v>
      </c>
      <c r="F1338" t="s">
        <v>360</v>
      </c>
      <c r="G1338" s="2">
        <v>186</v>
      </c>
      <c r="I1338" s="1">
        <v>6109.1</v>
      </c>
    </row>
    <row r="1339" spans="1:9" hidden="1" x14ac:dyDescent="0.25">
      <c r="A1339" s="2" t="s">
        <v>1790</v>
      </c>
      <c r="B1339" s="139" t="str">
        <f t="shared" si="21"/>
        <v>ICtnGmt_top12832.109</v>
      </c>
      <c r="C1339" t="s">
        <v>122</v>
      </c>
      <c r="D1339" s="1">
        <v>2832.1089999999999</v>
      </c>
      <c r="E1339">
        <v>0.04</v>
      </c>
      <c r="F1339" t="s">
        <v>505</v>
      </c>
      <c r="G1339" s="2">
        <v>186</v>
      </c>
      <c r="I1339" s="1">
        <v>6109.1</v>
      </c>
    </row>
    <row r="1340" spans="1:9" hidden="1" x14ac:dyDescent="0.25">
      <c r="A1340" s="2" t="s">
        <v>1790</v>
      </c>
      <c r="B1340" s="139" t="str">
        <f t="shared" si="21"/>
        <v>ICtnGmt_top13505.109</v>
      </c>
      <c r="C1340" t="s">
        <v>122</v>
      </c>
      <c r="D1340" s="1">
        <v>3505.1089999999999</v>
      </c>
      <c r="E1340">
        <v>0.04</v>
      </c>
      <c r="F1340" t="s">
        <v>506</v>
      </c>
      <c r="G1340" s="2">
        <v>186</v>
      </c>
      <c r="I1340" s="1">
        <v>6109.1</v>
      </c>
    </row>
    <row r="1341" spans="1:9" hidden="1" x14ac:dyDescent="0.25">
      <c r="A1341" s="2" t="s">
        <v>1790</v>
      </c>
      <c r="B1341" s="139" t="str">
        <f t="shared" si="21"/>
        <v>ICtnGmt_top13809.911</v>
      </c>
      <c r="C1341" t="s">
        <v>122</v>
      </c>
      <c r="D1341" s="1">
        <v>3809.9110000000001</v>
      </c>
      <c r="E1341">
        <v>0.04</v>
      </c>
      <c r="F1341" t="s">
        <v>507</v>
      </c>
      <c r="G1341" s="2">
        <v>186</v>
      </c>
      <c r="I1341" s="1">
        <v>6109.1</v>
      </c>
    </row>
    <row r="1342" spans="1:9" hidden="1" x14ac:dyDescent="0.25">
      <c r="A1342" s="2" t="s">
        <v>1790</v>
      </c>
      <c r="B1342" s="139" t="str">
        <f t="shared" si="21"/>
        <v>ICtnGmt_top19606.1</v>
      </c>
      <c r="C1342" t="s">
        <v>122</v>
      </c>
      <c r="D1342" s="1">
        <v>9606.1</v>
      </c>
      <c r="E1342">
        <v>2E-3</v>
      </c>
      <c r="F1342" t="s">
        <v>481</v>
      </c>
      <c r="G1342" s="2">
        <v>186</v>
      </c>
      <c r="I1342" s="1">
        <v>6109.1</v>
      </c>
    </row>
    <row r="1343" spans="1:9" hidden="1" x14ac:dyDescent="0.25">
      <c r="A1343" s="2" t="s">
        <v>1790</v>
      </c>
      <c r="B1343" s="139" t="str">
        <f t="shared" si="21"/>
        <v>ICtnGmt_top14821.9</v>
      </c>
      <c r="C1343" t="s">
        <v>122</v>
      </c>
      <c r="D1343" s="1">
        <v>4821.8999999999996</v>
      </c>
      <c r="E1343">
        <v>2E-3</v>
      </c>
      <c r="F1343" t="s">
        <v>508</v>
      </c>
      <c r="G1343" s="2">
        <v>186</v>
      </c>
      <c r="I1343" s="1">
        <v>6109.1</v>
      </c>
    </row>
    <row r="1344" spans="1:9" hidden="1" x14ac:dyDescent="0.25">
      <c r="A1344" s="2" t="s">
        <v>1790</v>
      </c>
      <c r="B1344" s="139" t="str">
        <f t="shared" si="21"/>
        <v>ICtnGmt_top13926.9099</v>
      </c>
      <c r="C1344" t="s">
        <v>122</v>
      </c>
      <c r="D1344" s="1">
        <v>3926.9099000000001</v>
      </c>
      <c r="E1344">
        <v>1</v>
      </c>
      <c r="F1344" t="s">
        <v>509</v>
      </c>
      <c r="G1344" s="2">
        <v>186</v>
      </c>
      <c r="I1344" s="1">
        <v>6109.1</v>
      </c>
    </row>
    <row r="1345" spans="1:9" hidden="1" x14ac:dyDescent="0.25">
      <c r="A1345" s="2" t="s">
        <v>1790</v>
      </c>
      <c r="B1345" s="139" t="str">
        <f t="shared" si="21"/>
        <v>ICtnGmt_top15806.32</v>
      </c>
      <c r="C1345" t="s">
        <v>122</v>
      </c>
      <c r="D1345" s="1">
        <v>5806.32</v>
      </c>
      <c r="E1345">
        <v>3.0000000000000001E-3</v>
      </c>
      <c r="F1345" t="s">
        <v>510</v>
      </c>
      <c r="G1345" s="2">
        <v>186</v>
      </c>
      <c r="I1345" s="1">
        <v>6109.1</v>
      </c>
    </row>
    <row r="1346" spans="1:9" hidden="1" x14ac:dyDescent="0.25">
      <c r="A1346" s="2" t="s">
        <v>1790</v>
      </c>
      <c r="B1346" s="139" t="str">
        <f t="shared" si="21"/>
        <v>ICtnGmt_top19606.22</v>
      </c>
      <c r="C1346" t="s">
        <v>122</v>
      </c>
      <c r="D1346" s="1">
        <v>9606.2199999999993</v>
      </c>
      <c r="E1346">
        <v>3.0000000000000001E-3</v>
      </c>
      <c r="F1346" t="s">
        <v>511</v>
      </c>
      <c r="G1346" s="2">
        <v>186</v>
      </c>
      <c r="I1346" s="1">
        <v>6109.1</v>
      </c>
    </row>
    <row r="1347" spans="1:9" hidden="1" x14ac:dyDescent="0.25">
      <c r="A1347" s="2" t="s">
        <v>1790</v>
      </c>
      <c r="B1347" s="139" t="str">
        <f t="shared" si="21"/>
        <v>ICtnGmt_top15807.101</v>
      </c>
      <c r="C1347" t="s">
        <v>122</v>
      </c>
      <c r="D1347" s="1">
        <v>5807.1009999999997</v>
      </c>
      <c r="E1347">
        <v>1E-3</v>
      </c>
      <c r="F1347" t="s">
        <v>512</v>
      </c>
      <c r="G1347" s="2">
        <v>186</v>
      </c>
      <c r="I1347" s="1">
        <v>6109.1</v>
      </c>
    </row>
    <row r="1348" spans="1:9" hidden="1" x14ac:dyDescent="0.25">
      <c r="A1348" s="2" t="s">
        <v>1790</v>
      </c>
      <c r="B1348" s="139" t="str">
        <f t="shared" si="21"/>
        <v>ICtnGmt_top15807.102</v>
      </c>
      <c r="C1348" t="s">
        <v>122</v>
      </c>
      <c r="D1348" s="1">
        <v>5807.1019999999999</v>
      </c>
      <c r="E1348">
        <v>1E-3</v>
      </c>
      <c r="F1348" t="s">
        <v>513</v>
      </c>
      <c r="G1348" s="2">
        <v>186</v>
      </c>
      <c r="I1348" s="1">
        <v>6109.1</v>
      </c>
    </row>
    <row r="1349" spans="1:9" hidden="1" x14ac:dyDescent="0.25">
      <c r="A1349" s="2" t="s">
        <v>1790</v>
      </c>
      <c r="B1349" s="139" t="str">
        <f t="shared" si="21"/>
        <v>ICtnGmt_top15807.9</v>
      </c>
      <c r="C1349" t="s">
        <v>122</v>
      </c>
      <c r="D1349" s="1">
        <v>5807.9</v>
      </c>
      <c r="E1349">
        <v>2E-3</v>
      </c>
      <c r="F1349" t="s">
        <v>514</v>
      </c>
      <c r="G1349" s="2">
        <v>186</v>
      </c>
      <c r="I1349" s="1">
        <v>6109.1</v>
      </c>
    </row>
    <row r="1350" spans="1:9" hidden="1" x14ac:dyDescent="0.25">
      <c r="A1350" s="2" t="s">
        <v>1790</v>
      </c>
      <c r="B1350" s="139" t="str">
        <f t="shared" si="21"/>
        <v>ICtnGmt_top19606.292</v>
      </c>
      <c r="C1350" t="s">
        <v>122</v>
      </c>
      <c r="D1350" s="1">
        <v>9606.2919999999995</v>
      </c>
      <c r="E1350">
        <v>3.0000000000000001E-3</v>
      </c>
      <c r="F1350" t="s">
        <v>515</v>
      </c>
      <c r="G1350" s="2">
        <v>186</v>
      </c>
      <c r="I1350" s="1">
        <v>6109.1</v>
      </c>
    </row>
    <row r="1351" spans="1:9" hidden="1" x14ac:dyDescent="0.25">
      <c r="A1351" s="2" t="s">
        <v>1790</v>
      </c>
      <c r="B1351" s="139" t="str">
        <f t="shared" si="21"/>
        <v>ICtnGmt_top15901.909</v>
      </c>
      <c r="C1351" t="s">
        <v>122</v>
      </c>
      <c r="D1351" s="1">
        <v>5901.9089999999997</v>
      </c>
      <c r="E1351">
        <v>3.5000000000000003E-2</v>
      </c>
      <c r="F1351" t="s">
        <v>516</v>
      </c>
      <c r="G1351" s="2">
        <v>186</v>
      </c>
      <c r="I1351" s="1">
        <v>6109.1</v>
      </c>
    </row>
    <row r="1352" spans="1:9" hidden="1" x14ac:dyDescent="0.25">
      <c r="A1352" s="2" t="s">
        <v>1790</v>
      </c>
      <c r="B1352" s="139" t="str">
        <f t="shared" si="21"/>
        <v>ICtnGmt_top17317.002</v>
      </c>
      <c r="C1352" t="s">
        <v>122</v>
      </c>
      <c r="D1352" s="1">
        <v>7317.0020000000004</v>
      </c>
      <c r="E1352">
        <v>2E-3</v>
      </c>
      <c r="F1352" t="s">
        <v>488</v>
      </c>
      <c r="G1352" s="2">
        <v>186</v>
      </c>
      <c r="I1352" s="1">
        <v>6109.1</v>
      </c>
    </row>
    <row r="1353" spans="1:9" hidden="1" x14ac:dyDescent="0.25">
      <c r="A1353" s="2" t="s">
        <v>1790</v>
      </c>
      <c r="B1353" s="139" t="str">
        <f t="shared" si="21"/>
        <v>ICtnGmt_top17616.1</v>
      </c>
      <c r="C1353" t="s">
        <v>122</v>
      </c>
      <c r="D1353" s="1">
        <v>7616.1</v>
      </c>
      <c r="E1353">
        <v>1E-3</v>
      </c>
      <c r="F1353" t="s">
        <v>517</v>
      </c>
      <c r="G1353" s="2">
        <v>186</v>
      </c>
      <c r="I1353" s="1">
        <v>6109.1</v>
      </c>
    </row>
    <row r="1354" spans="1:9" hidden="1" x14ac:dyDescent="0.25">
      <c r="A1354" s="2" t="s">
        <v>1790</v>
      </c>
      <c r="B1354" s="139" t="str">
        <f t="shared" si="21"/>
        <v>ICtnGmt_top18523.529</v>
      </c>
      <c r="C1354" t="s">
        <v>122</v>
      </c>
      <c r="D1354" s="1">
        <v>8523.5290000000005</v>
      </c>
      <c r="E1354">
        <v>1</v>
      </c>
      <c r="F1354" t="s">
        <v>498</v>
      </c>
      <c r="G1354" s="2">
        <v>186</v>
      </c>
      <c r="I1354" s="1">
        <v>6109.1</v>
      </c>
    </row>
    <row r="1355" spans="1:9" hidden="1" x14ac:dyDescent="0.25">
      <c r="A1355" s="2" t="s">
        <v>1790</v>
      </c>
      <c r="B1355" s="139" t="str">
        <f t="shared" si="21"/>
        <v>ICtnGmt_top19606.291</v>
      </c>
      <c r="C1355" t="s">
        <v>122</v>
      </c>
      <c r="D1355" s="1">
        <v>9606.2909999999993</v>
      </c>
      <c r="E1355">
        <v>2E-3</v>
      </c>
      <c r="F1355" t="s">
        <v>518</v>
      </c>
      <c r="G1355" s="2">
        <v>186</v>
      </c>
      <c r="I1355" s="1">
        <v>6109.1</v>
      </c>
    </row>
    <row r="1356" spans="1:9" hidden="1" x14ac:dyDescent="0.25">
      <c r="A1356" s="2" t="s">
        <v>1790</v>
      </c>
      <c r="B1356" s="139" t="str">
        <f t="shared" si="21"/>
        <v>ICtnGmt_top19606.299</v>
      </c>
      <c r="C1356" t="s">
        <v>122</v>
      </c>
      <c r="D1356" s="1">
        <v>9606.2990000000009</v>
      </c>
      <c r="E1356">
        <v>1E-3</v>
      </c>
      <c r="F1356" t="s">
        <v>519</v>
      </c>
      <c r="G1356" s="2">
        <v>186</v>
      </c>
      <c r="I1356" s="1">
        <v>6109.1</v>
      </c>
    </row>
    <row r="1357" spans="1:9" hidden="1" x14ac:dyDescent="0.25">
      <c r="A1357" s="2" t="s">
        <v>1790</v>
      </c>
      <c r="B1357" s="139" t="str">
        <f t="shared" si="21"/>
        <v>ICtnGmt_top18308.102</v>
      </c>
      <c r="C1357" t="s">
        <v>122</v>
      </c>
      <c r="D1357" s="1">
        <v>8308.1020000000008</v>
      </c>
      <c r="E1357">
        <v>1</v>
      </c>
      <c r="F1357" t="s">
        <v>521</v>
      </c>
      <c r="G1357" s="2">
        <v>186</v>
      </c>
      <c r="I1357" s="1">
        <v>6109.1</v>
      </c>
    </row>
    <row r="1358" spans="1:9" hidden="1" x14ac:dyDescent="0.25">
      <c r="A1358" s="2" t="s">
        <v>1790</v>
      </c>
      <c r="B1358" s="139" t="str">
        <f t="shared" si="21"/>
        <v>ICtnGmt_top18523.599</v>
      </c>
      <c r="C1358" t="s">
        <v>122</v>
      </c>
      <c r="D1358" s="1">
        <v>8523.5990000000002</v>
      </c>
      <c r="E1358">
        <v>1</v>
      </c>
      <c r="F1358" t="s">
        <v>523</v>
      </c>
      <c r="G1358" s="2">
        <v>186</v>
      </c>
      <c r="I1358" s="1">
        <v>6109.1</v>
      </c>
    </row>
    <row r="1359" spans="1:9" hidden="1" x14ac:dyDescent="0.25">
      <c r="A1359" s="2" t="s">
        <v>1790</v>
      </c>
      <c r="B1359" s="139" t="str">
        <f t="shared" si="21"/>
        <v>ICtnGmt_top18308.101</v>
      </c>
      <c r="C1359" t="s">
        <v>122</v>
      </c>
      <c r="D1359" s="1">
        <v>8308.1010000000006</v>
      </c>
      <c r="E1359">
        <v>4.0000000000000001E-3</v>
      </c>
      <c r="F1359" t="s">
        <v>524</v>
      </c>
      <c r="G1359" s="2">
        <v>186</v>
      </c>
      <c r="I1359" s="1">
        <v>6109.1</v>
      </c>
    </row>
    <row r="1360" spans="1:9" hidden="1" x14ac:dyDescent="0.25">
      <c r="A1360" s="2" t="s">
        <v>1790</v>
      </c>
      <c r="B1360" s="139" t="str">
        <f t="shared" si="21"/>
        <v>ICtnGmt_top19607.2</v>
      </c>
      <c r="C1360" t="s">
        <v>122</v>
      </c>
      <c r="D1360" s="1">
        <v>9607.2000000000007</v>
      </c>
      <c r="E1360">
        <v>7.0000000000000001E-3</v>
      </c>
      <c r="F1360" t="s">
        <v>502</v>
      </c>
      <c r="G1360" s="2">
        <v>186</v>
      </c>
      <c r="I1360" s="1">
        <v>6109.1</v>
      </c>
    </row>
    <row r="1361" spans="1:9" hidden="1" x14ac:dyDescent="0.25">
      <c r="A1361" s="2" t="s">
        <v>1790</v>
      </c>
      <c r="B1361" s="139" t="str">
        <f t="shared" si="21"/>
        <v>ICtnGmt_top12701.19</v>
      </c>
      <c r="C1361" t="s">
        <v>122</v>
      </c>
      <c r="D1361" s="1">
        <v>2701.19</v>
      </c>
      <c r="E1361">
        <v>1.1000000000000001</v>
      </c>
      <c r="F1361" t="s">
        <v>437</v>
      </c>
      <c r="G1361" s="2">
        <v>186</v>
      </c>
      <c r="I1361" s="1">
        <v>6109.1</v>
      </c>
    </row>
    <row r="1362" spans="1:9" hidden="1" x14ac:dyDescent="0.25">
      <c r="A1362" s="2" t="s">
        <v>1790</v>
      </c>
      <c r="B1362" s="139" t="str">
        <f t="shared" si="21"/>
        <v>IPolGtm15402.33</v>
      </c>
      <c r="C1362" t="s">
        <v>107</v>
      </c>
      <c r="D1362" s="1">
        <v>5402.33</v>
      </c>
      <c r="E1362">
        <v>0.30302999999999997</v>
      </c>
      <c r="F1362" t="s">
        <v>525</v>
      </c>
      <c r="G1362" s="2">
        <v>187</v>
      </c>
      <c r="I1362" s="1">
        <v>6101.3</v>
      </c>
    </row>
    <row r="1363" spans="1:9" hidden="1" x14ac:dyDescent="0.25">
      <c r="A1363" s="2" t="s">
        <v>1790</v>
      </c>
      <c r="B1363" s="139" t="str">
        <f t="shared" si="21"/>
        <v>IPolGtm12847</v>
      </c>
      <c r="C1363" t="s">
        <v>107</v>
      </c>
      <c r="D1363" s="1">
        <v>2847</v>
      </c>
      <c r="E1363">
        <v>0.03</v>
      </c>
      <c r="F1363" t="s">
        <v>354</v>
      </c>
      <c r="G1363" s="2">
        <v>187</v>
      </c>
      <c r="I1363" s="1">
        <v>6101.3</v>
      </c>
    </row>
    <row r="1364" spans="1:9" hidden="1" x14ac:dyDescent="0.25">
      <c r="A1364" s="2" t="s">
        <v>1790</v>
      </c>
      <c r="B1364" s="139" t="str">
        <f t="shared" si="21"/>
        <v>IPolGtm13905.3</v>
      </c>
      <c r="C1364" t="s">
        <v>107</v>
      </c>
      <c r="D1364" s="1">
        <v>3905.3</v>
      </c>
      <c r="E1364">
        <v>0.04</v>
      </c>
      <c r="F1364" t="s">
        <v>356</v>
      </c>
      <c r="G1364" s="2">
        <v>187</v>
      </c>
      <c r="I1364" s="1">
        <v>6101.3</v>
      </c>
    </row>
    <row r="1365" spans="1:9" hidden="1" x14ac:dyDescent="0.25">
      <c r="A1365" s="2" t="s">
        <v>1790</v>
      </c>
      <c r="B1365" s="139" t="str">
        <f t="shared" si="21"/>
        <v>IPolGtm11108.19</v>
      </c>
      <c r="C1365" t="s">
        <v>107</v>
      </c>
      <c r="D1365" s="1">
        <v>1108.19</v>
      </c>
      <c r="E1365">
        <v>0.04</v>
      </c>
      <c r="F1365" t="s">
        <v>357</v>
      </c>
      <c r="G1365" s="2">
        <v>187</v>
      </c>
      <c r="I1365" s="1">
        <v>6101.3</v>
      </c>
    </row>
    <row r="1366" spans="1:9" hidden="1" x14ac:dyDescent="0.25">
      <c r="A1366" s="2" t="s">
        <v>1790</v>
      </c>
      <c r="B1366" s="139" t="str">
        <f t="shared" si="21"/>
        <v>IPolGtm12915.11</v>
      </c>
      <c r="C1366" t="s">
        <v>107</v>
      </c>
      <c r="D1366" s="1">
        <v>2915.11</v>
      </c>
      <c r="E1366">
        <v>0.04</v>
      </c>
      <c r="F1366" t="s">
        <v>372</v>
      </c>
      <c r="G1366" s="2">
        <v>187</v>
      </c>
      <c r="I1366" s="1">
        <v>6101.3</v>
      </c>
    </row>
    <row r="1367" spans="1:9" hidden="1" x14ac:dyDescent="0.25">
      <c r="A1367" s="2" t="s">
        <v>1790</v>
      </c>
      <c r="B1367" s="139" t="str">
        <f t="shared" si="21"/>
        <v>IPolGtm19606.1</v>
      </c>
      <c r="C1367" t="s">
        <v>107</v>
      </c>
      <c r="D1367" s="1">
        <v>9606.1</v>
      </c>
      <c r="E1367">
        <v>5.0000000000000001E-3</v>
      </c>
      <c r="F1367" t="s">
        <v>481</v>
      </c>
      <c r="G1367" s="2">
        <v>187</v>
      </c>
      <c r="I1367" s="1">
        <v>6101.3</v>
      </c>
    </row>
    <row r="1368" spans="1:9" hidden="1" x14ac:dyDescent="0.25">
      <c r="A1368" s="2" t="s">
        <v>1790</v>
      </c>
      <c r="B1368" s="139" t="str">
        <f t="shared" si="21"/>
        <v>IPolGtm14821.109</v>
      </c>
      <c r="C1368" t="s">
        <v>107</v>
      </c>
      <c r="D1368" s="1">
        <v>4821.1090000000004</v>
      </c>
      <c r="E1368">
        <v>2E-3</v>
      </c>
      <c r="F1368" t="s">
        <v>482</v>
      </c>
      <c r="G1368" s="2">
        <v>187</v>
      </c>
      <c r="I1368" s="1">
        <v>6101.3</v>
      </c>
    </row>
    <row r="1369" spans="1:9" hidden="1" x14ac:dyDescent="0.25">
      <c r="A1369" s="2" t="s">
        <v>1790</v>
      </c>
      <c r="B1369" s="139" t="str">
        <f t="shared" si="21"/>
        <v>IPolGtm15210.11</v>
      </c>
      <c r="C1369" t="s">
        <v>107</v>
      </c>
      <c r="D1369" s="1">
        <v>5210.1099999999997</v>
      </c>
      <c r="E1369">
        <v>3.0000000000000001E-3</v>
      </c>
      <c r="F1369" t="s">
        <v>483</v>
      </c>
      <c r="G1369" s="2">
        <v>187</v>
      </c>
      <c r="I1369" s="1">
        <v>6101.3</v>
      </c>
    </row>
    <row r="1370" spans="1:9" hidden="1" x14ac:dyDescent="0.25">
      <c r="A1370" s="2" t="s">
        <v>1790</v>
      </c>
      <c r="B1370" s="139" t="str">
        <f t="shared" si="21"/>
        <v>IPolGtm15604.1</v>
      </c>
      <c r="C1370" t="s">
        <v>107</v>
      </c>
      <c r="D1370" s="1">
        <v>5604.1</v>
      </c>
      <c r="E1370">
        <v>4.0000000000000001E-3</v>
      </c>
      <c r="F1370" t="s">
        <v>484</v>
      </c>
      <c r="G1370" s="2">
        <v>187</v>
      </c>
      <c r="I1370" s="1">
        <v>6101.3</v>
      </c>
    </row>
    <row r="1371" spans="1:9" hidden="1" x14ac:dyDescent="0.25">
      <c r="A1371" s="2" t="s">
        <v>1790</v>
      </c>
      <c r="B1371" s="139" t="str">
        <f t="shared" si="21"/>
        <v>IPolGtm15807.103</v>
      </c>
      <c r="C1371" t="s">
        <v>107</v>
      </c>
      <c r="D1371" s="1">
        <v>5807.1030000000001</v>
      </c>
      <c r="E1371">
        <v>3.0000000000000001E-3</v>
      </c>
      <c r="F1371" t="s">
        <v>486</v>
      </c>
      <c r="G1371" s="2">
        <v>187</v>
      </c>
      <c r="I1371" s="1">
        <v>6101.3</v>
      </c>
    </row>
    <row r="1372" spans="1:9" hidden="1" x14ac:dyDescent="0.25">
      <c r="A1372" s="2" t="s">
        <v>1790</v>
      </c>
      <c r="B1372" s="139" t="str">
        <f t="shared" si="21"/>
        <v>IPolGtm15807.109</v>
      </c>
      <c r="C1372" t="s">
        <v>107</v>
      </c>
      <c r="D1372" s="1">
        <v>5807.1090000000004</v>
      </c>
      <c r="E1372">
        <v>1E-3</v>
      </c>
      <c r="F1372" t="s">
        <v>487</v>
      </c>
      <c r="G1372" s="2">
        <v>187</v>
      </c>
      <c r="I1372" s="1">
        <v>6101.3</v>
      </c>
    </row>
    <row r="1373" spans="1:9" hidden="1" x14ac:dyDescent="0.25">
      <c r="A1373" s="2" t="s">
        <v>1790</v>
      </c>
      <c r="B1373" s="139" t="str">
        <f t="shared" si="21"/>
        <v>IPolGtm17317.001</v>
      </c>
      <c r="C1373" t="s">
        <v>107</v>
      </c>
      <c r="D1373" s="1">
        <v>7317.0010000000002</v>
      </c>
      <c r="E1373">
        <v>3.0000000000000001E-3</v>
      </c>
      <c r="F1373" t="s">
        <v>488</v>
      </c>
      <c r="G1373" s="2">
        <v>187</v>
      </c>
      <c r="I1373" s="1">
        <v>6101.3</v>
      </c>
    </row>
    <row r="1374" spans="1:9" hidden="1" x14ac:dyDescent="0.25">
      <c r="A1374" s="2" t="s">
        <v>1790</v>
      </c>
      <c r="B1374" s="139" t="str">
        <f t="shared" si="21"/>
        <v>IPolGtm17318.23</v>
      </c>
      <c r="C1374" t="s">
        <v>107</v>
      </c>
      <c r="D1374" s="1">
        <v>7318.23</v>
      </c>
      <c r="E1374">
        <v>2E-3</v>
      </c>
      <c r="F1374" t="s">
        <v>489</v>
      </c>
      <c r="G1374" s="2">
        <v>187</v>
      </c>
      <c r="I1374" s="1">
        <v>6101.3</v>
      </c>
    </row>
    <row r="1375" spans="1:9" hidden="1" x14ac:dyDescent="0.25">
      <c r="A1375" s="2" t="s">
        <v>1790</v>
      </c>
      <c r="B1375" s="139" t="str">
        <f t="shared" si="21"/>
        <v>IPolGtm13920.99</v>
      </c>
      <c r="C1375" t="s">
        <v>107</v>
      </c>
      <c r="D1375" s="1">
        <v>3920.99</v>
      </c>
      <c r="E1375">
        <v>2E-3</v>
      </c>
      <c r="F1375" t="s">
        <v>490</v>
      </c>
      <c r="G1375" s="2">
        <v>187</v>
      </c>
      <c r="I1375" s="1">
        <v>6101.3</v>
      </c>
    </row>
    <row r="1376" spans="1:9" hidden="1" x14ac:dyDescent="0.25">
      <c r="A1376" s="2" t="s">
        <v>1790</v>
      </c>
      <c r="B1376" s="139" t="str">
        <f t="shared" ref="B1376:B1439" si="22">A1376&amp;C1376&amp;D1376</f>
        <v>IPolGtm13923.29</v>
      </c>
      <c r="C1376" t="s">
        <v>107</v>
      </c>
      <c r="D1376" s="1">
        <v>3923.29</v>
      </c>
      <c r="E1376">
        <v>5.2499999999999998E-2</v>
      </c>
      <c r="F1376" t="s">
        <v>491</v>
      </c>
      <c r="G1376" s="2">
        <v>187</v>
      </c>
      <c r="I1376" s="1">
        <v>6101.3</v>
      </c>
    </row>
    <row r="1377" spans="1:9" hidden="1" x14ac:dyDescent="0.25">
      <c r="A1377" s="2" t="s">
        <v>1790</v>
      </c>
      <c r="B1377" s="139" t="str">
        <f t="shared" si="22"/>
        <v>IPolGtm13926.209</v>
      </c>
      <c r="C1377" t="s">
        <v>107</v>
      </c>
      <c r="D1377" s="1">
        <v>3926.2089999999998</v>
      </c>
      <c r="E1377">
        <v>0.01</v>
      </c>
      <c r="F1377" t="s">
        <v>492</v>
      </c>
      <c r="G1377" s="2">
        <v>187</v>
      </c>
      <c r="I1377" s="1">
        <v>6101.3</v>
      </c>
    </row>
    <row r="1378" spans="1:9" hidden="1" x14ac:dyDescent="0.25">
      <c r="A1378" s="2" t="s">
        <v>1790</v>
      </c>
      <c r="B1378" s="139" t="str">
        <f t="shared" si="22"/>
        <v>IPolGtm14007.009</v>
      </c>
      <c r="C1378" t="s">
        <v>107</v>
      </c>
      <c r="D1378" s="1">
        <v>4007.009</v>
      </c>
      <c r="E1378">
        <v>0.06</v>
      </c>
      <c r="F1378" t="s">
        <v>493</v>
      </c>
      <c r="G1378" s="2">
        <v>187</v>
      </c>
      <c r="I1378" s="1">
        <v>6101.3</v>
      </c>
    </row>
    <row r="1379" spans="1:9" hidden="1" x14ac:dyDescent="0.25">
      <c r="A1379" s="2" t="s">
        <v>1790</v>
      </c>
      <c r="B1379" s="139" t="str">
        <f t="shared" si="22"/>
        <v>IPolGtm14819.1</v>
      </c>
      <c r="C1379" t="s">
        <v>107</v>
      </c>
      <c r="D1379" s="1">
        <v>4819.1000000000004</v>
      </c>
      <c r="E1379">
        <v>1</v>
      </c>
      <c r="F1379" t="s">
        <v>495</v>
      </c>
      <c r="G1379" s="2">
        <v>187</v>
      </c>
      <c r="I1379" s="1">
        <v>6101.3</v>
      </c>
    </row>
    <row r="1380" spans="1:9" hidden="1" x14ac:dyDescent="0.25">
      <c r="A1380" s="2" t="s">
        <v>1790</v>
      </c>
      <c r="B1380" s="139" t="str">
        <f t="shared" si="22"/>
        <v>IPolGtm18308.2</v>
      </c>
      <c r="C1380" t="s">
        <v>107</v>
      </c>
      <c r="D1380" s="1">
        <v>8308.2000000000007</v>
      </c>
      <c r="E1380">
        <v>2E-3</v>
      </c>
      <c r="F1380" t="s">
        <v>496</v>
      </c>
      <c r="G1380" s="2">
        <v>187</v>
      </c>
      <c r="I1380" s="1">
        <v>6101.3</v>
      </c>
    </row>
    <row r="1381" spans="1:9" hidden="1" x14ac:dyDescent="0.25">
      <c r="A1381" s="2" t="s">
        <v>1790</v>
      </c>
      <c r="B1381" s="139" t="str">
        <f t="shared" si="22"/>
        <v>IPolGtm18523.519</v>
      </c>
      <c r="C1381" t="s">
        <v>107</v>
      </c>
      <c r="D1381" s="1">
        <v>8523.5190000000002</v>
      </c>
      <c r="E1381">
        <v>1</v>
      </c>
      <c r="F1381" t="s">
        <v>498</v>
      </c>
      <c r="G1381" s="2">
        <v>187</v>
      </c>
      <c r="I1381" s="1">
        <v>6101.3</v>
      </c>
    </row>
    <row r="1382" spans="1:9" hidden="1" x14ac:dyDescent="0.25">
      <c r="A1382" s="2" t="s">
        <v>1790</v>
      </c>
      <c r="B1382" s="139" t="str">
        <f t="shared" si="22"/>
        <v>IPolGtm19606.21</v>
      </c>
      <c r="C1382" t="s">
        <v>107</v>
      </c>
      <c r="D1382" s="1">
        <v>9606.2099999999991</v>
      </c>
      <c r="E1382">
        <v>3.0000000000000001E-3</v>
      </c>
      <c r="F1382" t="s">
        <v>499</v>
      </c>
      <c r="G1382" s="2">
        <v>187</v>
      </c>
      <c r="I1382" s="1">
        <v>6101.3</v>
      </c>
    </row>
    <row r="1383" spans="1:9" hidden="1" x14ac:dyDescent="0.25">
      <c r="A1383" s="2" t="s">
        <v>1790</v>
      </c>
      <c r="B1383" s="139" t="str">
        <f t="shared" si="22"/>
        <v>IPolGtm19607.11</v>
      </c>
      <c r="C1383" t="s">
        <v>107</v>
      </c>
      <c r="D1383" s="1">
        <v>9607.11</v>
      </c>
      <c r="E1383">
        <v>2.5000000000000001E-2</v>
      </c>
      <c r="F1383" t="s">
        <v>500</v>
      </c>
      <c r="G1383" s="2">
        <v>187</v>
      </c>
      <c r="I1383" s="1">
        <v>6101.3</v>
      </c>
    </row>
    <row r="1384" spans="1:9" hidden="1" x14ac:dyDescent="0.25">
      <c r="A1384" s="2" t="s">
        <v>1790</v>
      </c>
      <c r="B1384" s="139" t="str">
        <f t="shared" si="22"/>
        <v>IPolGtm19607.19</v>
      </c>
      <c r="C1384" t="s">
        <v>107</v>
      </c>
      <c r="D1384" s="1">
        <v>9607.19</v>
      </c>
      <c r="E1384">
        <v>2.5000000000000001E-2</v>
      </c>
      <c r="F1384" t="s">
        <v>501</v>
      </c>
      <c r="G1384" s="2">
        <v>187</v>
      </c>
      <c r="I1384" s="1">
        <v>6101.3</v>
      </c>
    </row>
    <row r="1385" spans="1:9" hidden="1" x14ac:dyDescent="0.25">
      <c r="A1385" s="2" t="s">
        <v>1790</v>
      </c>
      <c r="B1385" s="139" t="str">
        <f t="shared" si="22"/>
        <v>IPolGtm19607.2</v>
      </c>
      <c r="C1385" t="s">
        <v>107</v>
      </c>
      <c r="D1385" s="1">
        <v>9607.2000000000007</v>
      </c>
      <c r="E1385">
        <v>2.5000000000000001E-2</v>
      </c>
      <c r="F1385" t="s">
        <v>500</v>
      </c>
      <c r="G1385" s="2">
        <v>187</v>
      </c>
      <c r="I1385" s="1">
        <v>6101.3</v>
      </c>
    </row>
    <row r="1386" spans="1:9" hidden="1" x14ac:dyDescent="0.25">
      <c r="A1386" s="2" t="s">
        <v>1790</v>
      </c>
      <c r="B1386" s="139" t="str">
        <f t="shared" si="22"/>
        <v>IPolGtm15401.209</v>
      </c>
      <c r="C1386" t="s">
        <v>107</v>
      </c>
      <c r="D1386" s="1">
        <v>5401.2089999999998</v>
      </c>
      <c r="E1386">
        <v>0.1</v>
      </c>
      <c r="F1386" t="s">
        <v>349</v>
      </c>
      <c r="G1386" s="2">
        <v>187</v>
      </c>
      <c r="I1386" s="1">
        <v>6101.3</v>
      </c>
    </row>
    <row r="1387" spans="1:9" hidden="1" x14ac:dyDescent="0.25">
      <c r="A1387" s="2" t="s">
        <v>1790</v>
      </c>
      <c r="B1387" s="139" t="str">
        <f t="shared" si="22"/>
        <v>IPolGtm12701.12</v>
      </c>
      <c r="C1387" t="s">
        <v>107</v>
      </c>
      <c r="D1387" s="1">
        <v>2701.12</v>
      </c>
      <c r="E1387">
        <v>1.1000000000000001</v>
      </c>
      <c r="F1387" t="s">
        <v>371</v>
      </c>
      <c r="G1387" s="2">
        <v>187</v>
      </c>
      <c r="I1387" s="1">
        <v>6101.3</v>
      </c>
    </row>
    <row r="1388" spans="1:9" hidden="1" x14ac:dyDescent="0.25">
      <c r="A1388" s="2" t="s">
        <v>1790</v>
      </c>
      <c r="B1388" s="139" t="str">
        <f t="shared" si="22"/>
        <v>IPolGtm15407.52</v>
      </c>
      <c r="C1388" t="s">
        <v>107</v>
      </c>
      <c r="D1388" s="1">
        <v>5407.52</v>
      </c>
      <c r="E1388">
        <v>0.30302999999999997</v>
      </c>
      <c r="F1388" t="s">
        <v>526</v>
      </c>
      <c r="G1388" s="2">
        <v>172</v>
      </c>
      <c r="I1388" s="1">
        <v>6101.3</v>
      </c>
    </row>
    <row r="1389" spans="1:9" hidden="1" x14ac:dyDescent="0.25">
      <c r="A1389" s="2" t="s">
        <v>1790</v>
      </c>
      <c r="B1389" s="139" t="str">
        <f t="shared" si="22"/>
        <v>IPolGtm15509.22</v>
      </c>
      <c r="C1389" t="s">
        <v>107</v>
      </c>
      <c r="D1389" s="1">
        <v>5509.22</v>
      </c>
      <c r="E1389">
        <v>0.30302999999999997</v>
      </c>
      <c r="F1389" t="s">
        <v>527</v>
      </c>
      <c r="G1389" s="2">
        <v>172</v>
      </c>
      <c r="I1389" s="1">
        <v>6101.3</v>
      </c>
    </row>
    <row r="1390" spans="1:9" hidden="1" x14ac:dyDescent="0.25">
      <c r="A1390" s="2" t="s">
        <v>1790</v>
      </c>
      <c r="B1390" s="139" t="str">
        <f t="shared" si="22"/>
        <v>IPolGtm16006.32</v>
      </c>
      <c r="C1390" t="s">
        <v>107</v>
      </c>
      <c r="D1390" s="1">
        <v>6006.32</v>
      </c>
      <c r="E1390">
        <v>1.01E-2</v>
      </c>
      <c r="F1390" t="s">
        <v>353</v>
      </c>
      <c r="G1390" s="2">
        <v>172</v>
      </c>
      <c r="I1390" s="1">
        <v>6101.3</v>
      </c>
    </row>
    <row r="1391" spans="1:9" hidden="1" x14ac:dyDescent="0.25">
      <c r="A1391" s="2" t="s">
        <v>1790</v>
      </c>
      <c r="B1391" s="139" t="str">
        <f t="shared" si="22"/>
        <v>IPolGtm13910</v>
      </c>
      <c r="C1391" t="s">
        <v>107</v>
      </c>
      <c r="D1391" s="1">
        <v>3910</v>
      </c>
      <c r="E1391">
        <v>0.04</v>
      </c>
      <c r="F1391" t="s">
        <v>504</v>
      </c>
      <c r="G1391" s="2">
        <v>172</v>
      </c>
      <c r="I1391" s="1">
        <v>6101.3</v>
      </c>
    </row>
    <row r="1392" spans="1:9" hidden="1" x14ac:dyDescent="0.25">
      <c r="A1392" s="2" t="s">
        <v>1790</v>
      </c>
      <c r="B1392" s="139" t="str">
        <f t="shared" si="22"/>
        <v>IPolGtm13809.919</v>
      </c>
      <c r="C1392" t="s">
        <v>107</v>
      </c>
      <c r="D1392" s="1">
        <v>3809.9189999999999</v>
      </c>
      <c r="E1392">
        <v>0.04</v>
      </c>
      <c r="F1392" t="s">
        <v>360</v>
      </c>
      <c r="G1392" s="2">
        <v>172</v>
      </c>
      <c r="I1392" s="1">
        <v>6101.3</v>
      </c>
    </row>
    <row r="1393" spans="1:9" hidden="1" x14ac:dyDescent="0.25">
      <c r="A1393" s="2" t="s">
        <v>1790</v>
      </c>
      <c r="B1393" s="139" t="str">
        <f t="shared" si="22"/>
        <v>IPolGtm12832.109</v>
      </c>
      <c r="C1393" t="s">
        <v>107</v>
      </c>
      <c r="D1393" s="1">
        <v>2832.1089999999999</v>
      </c>
      <c r="E1393">
        <v>0.04</v>
      </c>
      <c r="F1393" t="s">
        <v>505</v>
      </c>
      <c r="G1393" s="2">
        <v>172</v>
      </c>
      <c r="I1393" s="1">
        <v>6101.3</v>
      </c>
    </row>
    <row r="1394" spans="1:9" hidden="1" x14ac:dyDescent="0.25">
      <c r="A1394" s="2" t="s">
        <v>1790</v>
      </c>
      <c r="B1394" s="139" t="str">
        <f t="shared" si="22"/>
        <v>IPolGtm13505.109</v>
      </c>
      <c r="C1394" t="s">
        <v>107</v>
      </c>
      <c r="D1394" s="1">
        <v>3505.1089999999999</v>
      </c>
      <c r="E1394">
        <v>0.04</v>
      </c>
      <c r="F1394" t="s">
        <v>506</v>
      </c>
      <c r="G1394" s="2">
        <v>172</v>
      </c>
      <c r="I1394" s="1">
        <v>6101.3</v>
      </c>
    </row>
    <row r="1395" spans="1:9" hidden="1" x14ac:dyDescent="0.25">
      <c r="A1395" s="2" t="s">
        <v>1790</v>
      </c>
      <c r="B1395" s="139" t="str">
        <f t="shared" si="22"/>
        <v>IPolGtm13809.911</v>
      </c>
      <c r="C1395" t="s">
        <v>107</v>
      </c>
      <c r="D1395" s="1">
        <v>3809.9110000000001</v>
      </c>
      <c r="E1395">
        <v>0.04</v>
      </c>
      <c r="F1395" t="s">
        <v>507</v>
      </c>
      <c r="G1395" s="2">
        <v>172</v>
      </c>
      <c r="I1395" s="1">
        <v>6101.3</v>
      </c>
    </row>
    <row r="1396" spans="1:9" hidden="1" x14ac:dyDescent="0.25">
      <c r="A1396" s="2" t="s">
        <v>1790</v>
      </c>
      <c r="B1396" s="139" t="str">
        <f t="shared" si="22"/>
        <v>IPolGtm19606.1</v>
      </c>
      <c r="C1396" t="s">
        <v>107</v>
      </c>
      <c r="D1396" s="1">
        <v>9606.1</v>
      </c>
      <c r="E1396">
        <v>2E-3</v>
      </c>
      <c r="F1396" t="s">
        <v>481</v>
      </c>
      <c r="G1396" s="2">
        <v>172</v>
      </c>
      <c r="I1396" s="1">
        <v>6101.3</v>
      </c>
    </row>
    <row r="1397" spans="1:9" hidden="1" x14ac:dyDescent="0.25">
      <c r="A1397" s="2" t="s">
        <v>1790</v>
      </c>
      <c r="B1397" s="139" t="str">
        <f t="shared" si="22"/>
        <v>IPolGtm14821.9</v>
      </c>
      <c r="C1397" t="s">
        <v>107</v>
      </c>
      <c r="D1397" s="1">
        <v>4821.8999999999996</v>
      </c>
      <c r="E1397">
        <v>2E-3</v>
      </c>
      <c r="F1397" t="s">
        <v>508</v>
      </c>
      <c r="G1397" s="2">
        <v>172</v>
      </c>
      <c r="I1397" s="1">
        <v>6101.3</v>
      </c>
    </row>
    <row r="1398" spans="1:9" hidden="1" x14ac:dyDescent="0.25">
      <c r="A1398" s="2" t="s">
        <v>1790</v>
      </c>
      <c r="B1398" s="139" t="str">
        <f t="shared" si="22"/>
        <v>IPolGtm13926.9099</v>
      </c>
      <c r="C1398" t="s">
        <v>107</v>
      </c>
      <c r="D1398" s="1">
        <v>3926.9099000000001</v>
      </c>
      <c r="E1398">
        <v>1</v>
      </c>
      <c r="F1398" t="s">
        <v>509</v>
      </c>
      <c r="G1398" s="2">
        <v>172</v>
      </c>
      <c r="I1398" s="1">
        <v>6101.3</v>
      </c>
    </row>
    <row r="1399" spans="1:9" hidden="1" x14ac:dyDescent="0.25">
      <c r="A1399" s="2" t="s">
        <v>1790</v>
      </c>
      <c r="B1399" s="139" t="str">
        <f t="shared" si="22"/>
        <v>IPolGtm19606.22</v>
      </c>
      <c r="C1399" t="s">
        <v>107</v>
      </c>
      <c r="D1399" s="1">
        <v>9606.2199999999993</v>
      </c>
      <c r="E1399">
        <v>3.0000000000000001E-3</v>
      </c>
      <c r="F1399" t="s">
        <v>511</v>
      </c>
      <c r="G1399" s="2">
        <v>172</v>
      </c>
      <c r="I1399" s="1">
        <v>6101.3</v>
      </c>
    </row>
    <row r="1400" spans="1:9" hidden="1" x14ac:dyDescent="0.25">
      <c r="A1400" s="2" t="s">
        <v>1790</v>
      </c>
      <c r="B1400" s="139" t="str">
        <f t="shared" si="22"/>
        <v>IPolGtm15807.101</v>
      </c>
      <c r="C1400" t="s">
        <v>107</v>
      </c>
      <c r="D1400" s="1">
        <v>5807.1009999999997</v>
      </c>
      <c r="E1400">
        <v>1E-3</v>
      </c>
      <c r="F1400" t="s">
        <v>512</v>
      </c>
      <c r="G1400" s="2">
        <v>172</v>
      </c>
      <c r="I1400" s="1">
        <v>6101.3</v>
      </c>
    </row>
    <row r="1401" spans="1:9" hidden="1" x14ac:dyDescent="0.25">
      <c r="A1401" s="2" t="s">
        <v>1790</v>
      </c>
      <c r="B1401" s="139" t="str">
        <f t="shared" si="22"/>
        <v>IPolGtm15807.102</v>
      </c>
      <c r="C1401" t="s">
        <v>107</v>
      </c>
      <c r="D1401" s="1">
        <v>5807.1019999999999</v>
      </c>
      <c r="E1401">
        <v>1E-3</v>
      </c>
      <c r="F1401" t="s">
        <v>513</v>
      </c>
      <c r="G1401" s="2">
        <v>172</v>
      </c>
      <c r="I1401" s="1">
        <v>6101.3</v>
      </c>
    </row>
    <row r="1402" spans="1:9" hidden="1" x14ac:dyDescent="0.25">
      <c r="A1402" s="2" t="s">
        <v>1790</v>
      </c>
      <c r="B1402" s="139" t="str">
        <f t="shared" si="22"/>
        <v>IPolGtm15807.9</v>
      </c>
      <c r="C1402" t="s">
        <v>107</v>
      </c>
      <c r="D1402" s="1">
        <v>5807.9</v>
      </c>
      <c r="E1402">
        <v>2E-3</v>
      </c>
      <c r="F1402" t="s">
        <v>514</v>
      </c>
      <c r="G1402" s="2">
        <v>172</v>
      </c>
      <c r="I1402" s="1">
        <v>6101.3</v>
      </c>
    </row>
    <row r="1403" spans="1:9" hidden="1" x14ac:dyDescent="0.25">
      <c r="A1403" s="2" t="s">
        <v>1790</v>
      </c>
      <c r="B1403" s="139" t="str">
        <f t="shared" si="22"/>
        <v>IPolGtm19606.292</v>
      </c>
      <c r="C1403" t="s">
        <v>107</v>
      </c>
      <c r="D1403" s="1">
        <v>9606.2919999999995</v>
      </c>
      <c r="E1403">
        <v>3.0000000000000001E-3</v>
      </c>
      <c r="F1403" t="s">
        <v>515</v>
      </c>
      <c r="G1403" s="2">
        <v>172</v>
      </c>
      <c r="I1403" s="1">
        <v>6101.3</v>
      </c>
    </row>
    <row r="1404" spans="1:9" hidden="1" x14ac:dyDescent="0.25">
      <c r="A1404" s="2" t="s">
        <v>1790</v>
      </c>
      <c r="B1404" s="139" t="str">
        <f t="shared" si="22"/>
        <v>IPolGtm15901.909</v>
      </c>
      <c r="C1404" t="s">
        <v>107</v>
      </c>
      <c r="D1404" s="1">
        <v>5901.9089999999997</v>
      </c>
      <c r="E1404">
        <v>3.5000000000000003E-2</v>
      </c>
      <c r="F1404" t="s">
        <v>516</v>
      </c>
      <c r="G1404" s="2">
        <v>172</v>
      </c>
      <c r="I1404" s="1">
        <v>6101.3</v>
      </c>
    </row>
    <row r="1405" spans="1:9" hidden="1" x14ac:dyDescent="0.25">
      <c r="A1405" s="2" t="s">
        <v>1790</v>
      </c>
      <c r="B1405" s="139" t="str">
        <f t="shared" si="22"/>
        <v>IPolGtm17317.002</v>
      </c>
      <c r="C1405" t="s">
        <v>107</v>
      </c>
      <c r="D1405" s="1">
        <v>7317.0020000000004</v>
      </c>
      <c r="E1405">
        <v>2E-3</v>
      </c>
      <c r="F1405" t="s">
        <v>488</v>
      </c>
      <c r="G1405" s="2">
        <v>172</v>
      </c>
      <c r="I1405" s="1">
        <v>6101.3</v>
      </c>
    </row>
    <row r="1406" spans="1:9" hidden="1" x14ac:dyDescent="0.25">
      <c r="A1406" s="2" t="s">
        <v>1790</v>
      </c>
      <c r="B1406" s="139" t="str">
        <f t="shared" si="22"/>
        <v>IPolGtm17616.1</v>
      </c>
      <c r="C1406" t="s">
        <v>107</v>
      </c>
      <c r="D1406" s="1">
        <v>7616.1</v>
      </c>
      <c r="E1406">
        <v>1E-3</v>
      </c>
      <c r="F1406" t="s">
        <v>517</v>
      </c>
      <c r="G1406" s="2">
        <v>172</v>
      </c>
      <c r="I1406" s="1">
        <v>6101.3</v>
      </c>
    </row>
    <row r="1407" spans="1:9" hidden="1" x14ac:dyDescent="0.25">
      <c r="A1407" s="2" t="s">
        <v>1790</v>
      </c>
      <c r="B1407" s="139" t="str">
        <f t="shared" si="22"/>
        <v>IPolGtm18523.529</v>
      </c>
      <c r="C1407" t="s">
        <v>107</v>
      </c>
      <c r="D1407" s="1">
        <v>8523.5290000000005</v>
      </c>
      <c r="E1407">
        <v>1</v>
      </c>
      <c r="F1407" t="s">
        <v>498</v>
      </c>
      <c r="G1407" s="2">
        <v>172</v>
      </c>
      <c r="I1407" s="1">
        <v>6101.3</v>
      </c>
    </row>
    <row r="1408" spans="1:9" hidden="1" x14ac:dyDescent="0.25">
      <c r="A1408" s="2" t="s">
        <v>1790</v>
      </c>
      <c r="B1408" s="139" t="str">
        <f t="shared" si="22"/>
        <v>IPolGtm19606.291</v>
      </c>
      <c r="C1408" t="s">
        <v>107</v>
      </c>
      <c r="D1408" s="1">
        <v>9606.2909999999993</v>
      </c>
      <c r="E1408">
        <v>2E-3</v>
      </c>
      <c r="F1408" t="s">
        <v>518</v>
      </c>
      <c r="G1408" s="2">
        <v>172</v>
      </c>
      <c r="I1408" s="1">
        <v>6101.3</v>
      </c>
    </row>
    <row r="1409" spans="1:9" hidden="1" x14ac:dyDescent="0.25">
      <c r="A1409" s="2" t="s">
        <v>1790</v>
      </c>
      <c r="B1409" s="139" t="str">
        <f t="shared" si="22"/>
        <v>IPolGtm19606.299</v>
      </c>
      <c r="C1409" t="s">
        <v>107</v>
      </c>
      <c r="D1409" s="1">
        <v>9606.2990000000009</v>
      </c>
      <c r="E1409">
        <v>1E-3</v>
      </c>
      <c r="F1409" t="s">
        <v>519</v>
      </c>
      <c r="G1409" s="2">
        <v>172</v>
      </c>
      <c r="I1409" s="1">
        <v>6101.3</v>
      </c>
    </row>
    <row r="1410" spans="1:9" hidden="1" x14ac:dyDescent="0.25">
      <c r="A1410" s="2" t="s">
        <v>1790</v>
      </c>
      <c r="B1410" s="139" t="str">
        <f t="shared" si="22"/>
        <v>IPolGtm18308.102</v>
      </c>
      <c r="C1410" t="s">
        <v>107</v>
      </c>
      <c r="D1410" s="1">
        <v>8308.1020000000008</v>
      </c>
      <c r="E1410">
        <v>1</v>
      </c>
      <c r="F1410" t="s">
        <v>521</v>
      </c>
      <c r="G1410" s="2">
        <v>172</v>
      </c>
      <c r="I1410" s="1">
        <v>6101.3</v>
      </c>
    </row>
    <row r="1411" spans="1:9" hidden="1" x14ac:dyDescent="0.25">
      <c r="A1411" s="2" t="s">
        <v>1790</v>
      </c>
      <c r="B1411" s="139" t="str">
        <f t="shared" si="22"/>
        <v>IPolGtm18523.599</v>
      </c>
      <c r="C1411" t="s">
        <v>107</v>
      </c>
      <c r="D1411" s="1">
        <v>8523.5990000000002</v>
      </c>
      <c r="E1411">
        <v>1</v>
      </c>
      <c r="F1411" t="s">
        <v>523</v>
      </c>
      <c r="G1411" s="2">
        <v>172</v>
      </c>
      <c r="I1411" s="1">
        <v>6101.3</v>
      </c>
    </row>
    <row r="1412" spans="1:9" hidden="1" x14ac:dyDescent="0.25">
      <c r="A1412" s="2" t="s">
        <v>1790</v>
      </c>
      <c r="B1412" s="139" t="str">
        <f t="shared" si="22"/>
        <v>IPolGtm19607.2</v>
      </c>
      <c r="C1412" t="s">
        <v>107</v>
      </c>
      <c r="D1412" s="1">
        <v>9607.2000000000007</v>
      </c>
      <c r="E1412">
        <v>7.0000000000000001E-3</v>
      </c>
      <c r="F1412" t="s">
        <v>502</v>
      </c>
      <c r="G1412" s="2">
        <v>172</v>
      </c>
      <c r="I1412" s="1">
        <v>6101.3</v>
      </c>
    </row>
    <row r="1413" spans="1:9" hidden="1" x14ac:dyDescent="0.25">
      <c r="A1413" s="2" t="s">
        <v>1790</v>
      </c>
      <c r="B1413" s="139" t="str">
        <f t="shared" si="22"/>
        <v>IPolGtm12701.19</v>
      </c>
      <c r="C1413" t="s">
        <v>107</v>
      </c>
      <c r="D1413" s="1">
        <v>2701.19</v>
      </c>
      <c r="E1413">
        <v>1.1000000000000001</v>
      </c>
      <c r="F1413" t="s">
        <v>437</v>
      </c>
      <c r="G1413" s="2">
        <v>172</v>
      </c>
      <c r="I1413" s="1">
        <v>6101.3</v>
      </c>
    </row>
    <row r="1414" spans="1:9" hidden="1" x14ac:dyDescent="0.25">
      <c r="A1414" s="2" t="s">
        <v>1790</v>
      </c>
      <c r="B1414" s="139" t="str">
        <f t="shared" si="22"/>
        <v>IDGmt5201.009</v>
      </c>
      <c r="C1414" t="s">
        <v>101</v>
      </c>
      <c r="D1414" s="1">
        <v>5201.009</v>
      </c>
      <c r="E1414">
        <v>0.90909000000000006</v>
      </c>
      <c r="F1414" t="s">
        <v>352</v>
      </c>
      <c r="G1414" s="2">
        <v>173</v>
      </c>
      <c r="I1414" s="1">
        <v>6203.22</v>
      </c>
    </row>
    <row r="1415" spans="1:9" hidden="1" x14ac:dyDescent="0.25">
      <c r="A1415" s="2" t="s">
        <v>1790</v>
      </c>
      <c r="B1415" s="139" t="str">
        <f t="shared" si="22"/>
        <v>IDGmt5211.12</v>
      </c>
      <c r="C1415" t="s">
        <v>101</v>
      </c>
      <c r="D1415" s="1">
        <v>5211.12</v>
      </c>
      <c r="E1415">
        <v>0.90909000000000006</v>
      </c>
      <c r="F1415" t="s">
        <v>528</v>
      </c>
      <c r="G1415" s="2">
        <v>173</v>
      </c>
      <c r="I1415" s="1">
        <v>6203.22</v>
      </c>
    </row>
    <row r="1416" spans="1:9" hidden="1" x14ac:dyDescent="0.25">
      <c r="A1416" s="2" t="s">
        <v>1790</v>
      </c>
      <c r="B1416" s="139" t="str">
        <f t="shared" si="22"/>
        <v>IDGmt5211.19</v>
      </c>
      <c r="C1416" t="s">
        <v>101</v>
      </c>
      <c r="D1416" s="1">
        <v>5211.1899999999996</v>
      </c>
      <c r="E1416">
        <v>0.90909000000000006</v>
      </c>
      <c r="F1416" t="s">
        <v>528</v>
      </c>
      <c r="G1416" s="2">
        <v>173</v>
      </c>
      <c r="I1416" s="1">
        <v>6203.22</v>
      </c>
    </row>
    <row r="1417" spans="1:9" hidden="1" x14ac:dyDescent="0.25">
      <c r="A1417" s="2" t="s">
        <v>1790</v>
      </c>
      <c r="B1417" s="139" t="str">
        <f t="shared" si="22"/>
        <v>IDGmt3505.109</v>
      </c>
      <c r="C1417" t="s">
        <v>101</v>
      </c>
      <c r="D1417" s="1">
        <v>3505.1089999999999</v>
      </c>
      <c r="E1417">
        <v>0.04</v>
      </c>
      <c r="F1417" t="s">
        <v>506</v>
      </c>
      <c r="G1417" s="2">
        <v>173</v>
      </c>
      <c r="I1417" s="1">
        <v>6203.22</v>
      </c>
    </row>
    <row r="1418" spans="1:9" hidden="1" x14ac:dyDescent="0.25">
      <c r="A1418" s="2" t="s">
        <v>1790</v>
      </c>
      <c r="B1418" s="139" t="str">
        <f t="shared" si="22"/>
        <v>IDGmt3906.909</v>
      </c>
      <c r="C1418" t="s">
        <v>101</v>
      </c>
      <c r="D1418" s="1">
        <v>3906.9090000000001</v>
      </c>
      <c r="E1418">
        <v>0.04</v>
      </c>
      <c r="F1418" t="s">
        <v>408</v>
      </c>
      <c r="G1418" s="2">
        <v>173</v>
      </c>
      <c r="I1418" s="1">
        <v>6203.22</v>
      </c>
    </row>
    <row r="1419" spans="1:9" hidden="1" x14ac:dyDescent="0.25">
      <c r="A1419" s="2" t="s">
        <v>1790</v>
      </c>
      <c r="B1419" s="139" t="str">
        <f t="shared" si="22"/>
        <v>IDGmt3403.999</v>
      </c>
      <c r="C1419" t="s">
        <v>101</v>
      </c>
      <c r="D1419" s="1">
        <v>3403.9989999999998</v>
      </c>
      <c r="E1419">
        <v>0.04</v>
      </c>
      <c r="F1419" t="s">
        <v>422</v>
      </c>
      <c r="G1419" s="2">
        <v>173</v>
      </c>
      <c r="I1419" s="1">
        <v>6203.22</v>
      </c>
    </row>
    <row r="1420" spans="1:9" hidden="1" x14ac:dyDescent="0.25">
      <c r="A1420" s="2" t="s">
        <v>1790</v>
      </c>
      <c r="B1420" s="139" t="str">
        <f t="shared" si="22"/>
        <v>IDGmt3204.2</v>
      </c>
      <c r="C1420" t="s">
        <v>101</v>
      </c>
      <c r="D1420" s="1">
        <v>3204.2</v>
      </c>
      <c r="E1420">
        <v>7.0000000000000007E-2</v>
      </c>
      <c r="F1420" t="s">
        <v>423</v>
      </c>
      <c r="G1420" s="2">
        <v>173</v>
      </c>
      <c r="I1420" s="1">
        <v>6203.22</v>
      </c>
    </row>
    <row r="1421" spans="1:9" hidden="1" x14ac:dyDescent="0.25">
      <c r="A1421" s="2" t="s">
        <v>1790</v>
      </c>
      <c r="B1421" s="139" t="str">
        <f t="shared" si="22"/>
        <v>IDGmt9606.1</v>
      </c>
      <c r="C1421" t="s">
        <v>101</v>
      </c>
      <c r="D1421" s="1">
        <v>9606.1</v>
      </c>
      <c r="E1421">
        <v>5.0000000000000001E-3</v>
      </c>
      <c r="F1421" t="s">
        <v>481</v>
      </c>
      <c r="G1421" s="2">
        <v>173</v>
      </c>
      <c r="I1421" s="1">
        <v>6203.22</v>
      </c>
    </row>
    <row r="1422" spans="1:9" hidden="1" x14ac:dyDescent="0.25">
      <c r="A1422" s="2" t="s">
        <v>1790</v>
      </c>
      <c r="B1422" s="139" t="str">
        <f t="shared" si="22"/>
        <v>IDGmt4821.109</v>
      </c>
      <c r="C1422" t="s">
        <v>101</v>
      </c>
      <c r="D1422" s="1">
        <v>4821.1090000000004</v>
      </c>
      <c r="E1422">
        <v>2E-3</v>
      </c>
      <c r="F1422" t="s">
        <v>482</v>
      </c>
      <c r="G1422" s="2">
        <v>173</v>
      </c>
      <c r="I1422" s="1">
        <v>6203.22</v>
      </c>
    </row>
    <row r="1423" spans="1:9" hidden="1" x14ac:dyDescent="0.25">
      <c r="A1423" s="2" t="s">
        <v>1790</v>
      </c>
      <c r="B1423" s="139" t="str">
        <f t="shared" si="22"/>
        <v>IDGmt5210.11</v>
      </c>
      <c r="C1423" t="s">
        <v>101</v>
      </c>
      <c r="D1423" s="1">
        <v>5210.1099999999997</v>
      </c>
      <c r="E1423">
        <v>3.0000000000000001E-3</v>
      </c>
      <c r="F1423" t="s">
        <v>483</v>
      </c>
      <c r="G1423" s="2">
        <v>173</v>
      </c>
      <c r="I1423" s="1">
        <v>6203.22</v>
      </c>
    </row>
    <row r="1424" spans="1:9" hidden="1" x14ac:dyDescent="0.25">
      <c r="A1424" s="2" t="s">
        <v>1790</v>
      </c>
      <c r="B1424" s="139" t="str">
        <f t="shared" si="22"/>
        <v>IDGmt5604.1</v>
      </c>
      <c r="C1424" t="s">
        <v>101</v>
      </c>
      <c r="D1424" s="1">
        <v>5604.1</v>
      </c>
      <c r="E1424">
        <v>4.0000000000000001E-3</v>
      </c>
      <c r="F1424" t="s">
        <v>484</v>
      </c>
      <c r="G1424" s="2">
        <v>173</v>
      </c>
      <c r="I1424" s="1">
        <v>6203.22</v>
      </c>
    </row>
    <row r="1425" spans="1:9" hidden="1" x14ac:dyDescent="0.25">
      <c r="A1425" s="2" t="s">
        <v>1790</v>
      </c>
      <c r="B1425" s="139" t="str">
        <f t="shared" si="22"/>
        <v>IDGmt5804.29</v>
      </c>
      <c r="C1425" t="s">
        <v>101</v>
      </c>
      <c r="D1425" s="1">
        <v>5804.29</v>
      </c>
      <c r="E1425">
        <v>0.03</v>
      </c>
      <c r="F1425" t="s">
        <v>485</v>
      </c>
      <c r="G1425" s="2">
        <v>173</v>
      </c>
      <c r="I1425" s="1">
        <v>6203.22</v>
      </c>
    </row>
    <row r="1426" spans="1:9" hidden="1" x14ac:dyDescent="0.25">
      <c r="A1426" s="2" t="s">
        <v>1790</v>
      </c>
      <c r="B1426" s="139" t="str">
        <f t="shared" si="22"/>
        <v>IDGmt5807.103</v>
      </c>
      <c r="C1426" t="s">
        <v>101</v>
      </c>
      <c r="D1426" s="1">
        <v>5807.1030000000001</v>
      </c>
      <c r="E1426">
        <v>3.0000000000000001E-3</v>
      </c>
      <c r="F1426" t="s">
        <v>486</v>
      </c>
      <c r="G1426" s="2">
        <v>173</v>
      </c>
      <c r="I1426" s="1">
        <v>6203.22</v>
      </c>
    </row>
    <row r="1427" spans="1:9" hidden="1" x14ac:dyDescent="0.25">
      <c r="A1427" s="2" t="s">
        <v>1790</v>
      </c>
      <c r="B1427" s="139" t="str">
        <f t="shared" si="22"/>
        <v>IDGmt5807.109</v>
      </c>
      <c r="C1427" t="s">
        <v>101</v>
      </c>
      <c r="D1427" s="1">
        <v>5807.1090000000004</v>
      </c>
      <c r="E1427">
        <v>1E-3</v>
      </c>
      <c r="F1427" t="s">
        <v>487</v>
      </c>
      <c r="G1427" s="2">
        <v>173</v>
      </c>
      <c r="I1427" s="1">
        <v>6203.22</v>
      </c>
    </row>
    <row r="1428" spans="1:9" hidden="1" x14ac:dyDescent="0.25">
      <c r="A1428" s="2" t="s">
        <v>1790</v>
      </c>
      <c r="B1428" s="139" t="str">
        <f t="shared" si="22"/>
        <v>IDGmt7317.001</v>
      </c>
      <c r="C1428" t="s">
        <v>101</v>
      </c>
      <c r="D1428" s="1">
        <v>7317.0010000000002</v>
      </c>
      <c r="E1428">
        <v>3.0000000000000001E-3</v>
      </c>
      <c r="F1428" t="s">
        <v>488</v>
      </c>
      <c r="G1428" s="2">
        <v>173</v>
      </c>
      <c r="I1428" s="1">
        <v>6203.22</v>
      </c>
    </row>
    <row r="1429" spans="1:9" hidden="1" x14ac:dyDescent="0.25">
      <c r="A1429" s="2" t="s">
        <v>1790</v>
      </c>
      <c r="B1429" s="139" t="str">
        <f t="shared" si="22"/>
        <v>IDGmt7318.23</v>
      </c>
      <c r="C1429" t="s">
        <v>101</v>
      </c>
      <c r="D1429" s="1">
        <v>7318.23</v>
      </c>
      <c r="E1429">
        <v>2E-3</v>
      </c>
      <c r="F1429" t="s">
        <v>489</v>
      </c>
      <c r="G1429" s="2">
        <v>173</v>
      </c>
      <c r="I1429" s="1">
        <v>6203.22</v>
      </c>
    </row>
    <row r="1430" spans="1:9" hidden="1" x14ac:dyDescent="0.25">
      <c r="A1430" s="2" t="s">
        <v>1790</v>
      </c>
      <c r="B1430" s="139" t="str">
        <f t="shared" si="22"/>
        <v>IDGmt3920.99</v>
      </c>
      <c r="C1430" t="s">
        <v>101</v>
      </c>
      <c r="D1430" s="1">
        <v>3920.99</v>
      </c>
      <c r="E1430">
        <v>2E-3</v>
      </c>
      <c r="F1430" t="s">
        <v>490</v>
      </c>
      <c r="G1430" s="2">
        <v>173</v>
      </c>
      <c r="I1430" s="1">
        <v>6203.22</v>
      </c>
    </row>
    <row r="1431" spans="1:9" hidden="1" x14ac:dyDescent="0.25">
      <c r="A1431" s="2" t="s">
        <v>1790</v>
      </c>
      <c r="B1431" s="139" t="str">
        <f t="shared" si="22"/>
        <v>IDGmt3923.29</v>
      </c>
      <c r="C1431" t="s">
        <v>101</v>
      </c>
      <c r="D1431" s="1">
        <v>3923.29</v>
      </c>
      <c r="E1431">
        <v>5.2499999999999998E-2</v>
      </c>
      <c r="F1431" t="s">
        <v>491</v>
      </c>
      <c r="G1431" s="2">
        <v>173</v>
      </c>
      <c r="I1431" s="1">
        <v>6203.22</v>
      </c>
    </row>
    <row r="1432" spans="1:9" hidden="1" x14ac:dyDescent="0.25">
      <c r="A1432" s="2" t="s">
        <v>1790</v>
      </c>
      <c r="B1432" s="139" t="str">
        <f t="shared" si="22"/>
        <v>IDGmt3926.209</v>
      </c>
      <c r="C1432" t="s">
        <v>101</v>
      </c>
      <c r="D1432" s="1">
        <v>3926.2089999999998</v>
      </c>
      <c r="E1432">
        <v>0.01</v>
      </c>
      <c r="F1432" t="s">
        <v>492</v>
      </c>
      <c r="G1432" s="2">
        <v>173</v>
      </c>
      <c r="I1432" s="1">
        <v>6203.22</v>
      </c>
    </row>
    <row r="1433" spans="1:9" hidden="1" x14ac:dyDescent="0.25">
      <c r="A1433" s="2" t="s">
        <v>1790</v>
      </c>
      <c r="B1433" s="139" t="str">
        <f t="shared" si="22"/>
        <v>IDGmt4007.009</v>
      </c>
      <c r="C1433" t="s">
        <v>101</v>
      </c>
      <c r="D1433" s="1">
        <v>4007.009</v>
      </c>
      <c r="E1433">
        <v>0.06</v>
      </c>
      <c r="F1433" t="s">
        <v>493</v>
      </c>
      <c r="G1433" s="2">
        <v>173</v>
      </c>
      <c r="I1433" s="1">
        <v>6203.22</v>
      </c>
    </row>
    <row r="1434" spans="1:9" hidden="1" x14ac:dyDescent="0.25">
      <c r="A1434" s="2" t="s">
        <v>1790</v>
      </c>
      <c r="B1434" s="139" t="str">
        <f t="shared" si="22"/>
        <v>IDGmt4203.109</v>
      </c>
      <c r="C1434" t="s">
        <v>101</v>
      </c>
      <c r="D1434" s="1">
        <v>4203.1090000000004</v>
      </c>
      <c r="E1434">
        <v>1</v>
      </c>
      <c r="F1434" t="s">
        <v>494</v>
      </c>
      <c r="G1434" s="2">
        <v>173</v>
      </c>
      <c r="I1434" s="1">
        <v>6203.22</v>
      </c>
    </row>
    <row r="1435" spans="1:9" hidden="1" x14ac:dyDescent="0.25">
      <c r="A1435" s="2" t="s">
        <v>1790</v>
      </c>
      <c r="B1435" s="139" t="str">
        <f t="shared" si="22"/>
        <v>IDGmt4819.1</v>
      </c>
      <c r="C1435" t="s">
        <v>101</v>
      </c>
      <c r="D1435" s="1">
        <v>4819.1000000000004</v>
      </c>
      <c r="E1435">
        <v>1</v>
      </c>
      <c r="F1435" t="s">
        <v>495</v>
      </c>
      <c r="G1435" s="2">
        <v>173</v>
      </c>
      <c r="I1435" s="1">
        <v>6203.22</v>
      </c>
    </row>
    <row r="1436" spans="1:9" hidden="1" x14ac:dyDescent="0.25">
      <c r="A1436" s="2" t="s">
        <v>1790</v>
      </c>
      <c r="B1436" s="139" t="str">
        <f t="shared" si="22"/>
        <v>IDGmt8308.2</v>
      </c>
      <c r="C1436" t="s">
        <v>101</v>
      </c>
      <c r="D1436" s="1">
        <v>8308.2000000000007</v>
      </c>
      <c r="E1436">
        <v>2E-3</v>
      </c>
      <c r="F1436" t="s">
        <v>496</v>
      </c>
      <c r="G1436" s="2">
        <v>173</v>
      </c>
      <c r="I1436" s="1">
        <v>6203.22</v>
      </c>
    </row>
    <row r="1437" spans="1:9" hidden="1" x14ac:dyDescent="0.25">
      <c r="A1437" s="2" t="s">
        <v>1790</v>
      </c>
      <c r="B1437" s="139" t="str">
        <f t="shared" si="22"/>
        <v>IDGmt8308.909</v>
      </c>
      <c r="C1437" t="s">
        <v>101</v>
      </c>
      <c r="D1437" s="1">
        <v>8308.9089999999997</v>
      </c>
      <c r="E1437">
        <v>2E-3</v>
      </c>
      <c r="F1437" t="s">
        <v>497</v>
      </c>
      <c r="G1437" s="2">
        <v>173</v>
      </c>
      <c r="I1437" s="1">
        <v>6203.22</v>
      </c>
    </row>
    <row r="1438" spans="1:9" hidden="1" x14ac:dyDescent="0.25">
      <c r="A1438" s="2" t="s">
        <v>1790</v>
      </c>
      <c r="B1438" s="139" t="str">
        <f t="shared" si="22"/>
        <v>IDGmt8523.519</v>
      </c>
      <c r="C1438" t="s">
        <v>101</v>
      </c>
      <c r="D1438" s="1">
        <v>8523.5190000000002</v>
      </c>
      <c r="E1438">
        <v>1</v>
      </c>
      <c r="F1438" t="s">
        <v>498</v>
      </c>
      <c r="G1438" s="2">
        <v>173</v>
      </c>
      <c r="I1438" s="1">
        <v>6203.22</v>
      </c>
    </row>
    <row r="1439" spans="1:9" hidden="1" x14ac:dyDescent="0.25">
      <c r="A1439" s="2" t="s">
        <v>1790</v>
      </c>
      <c r="B1439" s="139" t="str">
        <f t="shared" si="22"/>
        <v>IDGmt9606.21</v>
      </c>
      <c r="C1439" t="s">
        <v>101</v>
      </c>
      <c r="D1439" s="1">
        <v>9606.2099999999991</v>
      </c>
      <c r="E1439">
        <v>3.0000000000000001E-3</v>
      </c>
      <c r="F1439" t="s">
        <v>499</v>
      </c>
      <c r="G1439" s="2">
        <v>173</v>
      </c>
      <c r="I1439" s="1">
        <v>6203.22</v>
      </c>
    </row>
    <row r="1440" spans="1:9" hidden="1" x14ac:dyDescent="0.25">
      <c r="A1440" s="2" t="s">
        <v>1790</v>
      </c>
      <c r="B1440" s="139" t="str">
        <f t="shared" ref="B1440:B1503" si="23">A1440&amp;C1440&amp;D1440</f>
        <v>IDGmt9607.11</v>
      </c>
      <c r="C1440" t="s">
        <v>101</v>
      </c>
      <c r="D1440" s="1">
        <v>9607.11</v>
      </c>
      <c r="E1440">
        <v>2.5000000000000001E-2</v>
      </c>
      <c r="F1440" t="s">
        <v>529</v>
      </c>
      <c r="G1440" s="2">
        <v>173</v>
      </c>
      <c r="I1440" s="1">
        <v>6203.22</v>
      </c>
    </row>
    <row r="1441" spans="1:9" hidden="1" x14ac:dyDescent="0.25">
      <c r="A1441" s="2" t="s">
        <v>1790</v>
      </c>
      <c r="B1441" s="139" t="str">
        <f t="shared" si="23"/>
        <v>IDGmt9607.19</v>
      </c>
      <c r="C1441" t="s">
        <v>101</v>
      </c>
      <c r="D1441" s="1">
        <v>9607.19</v>
      </c>
      <c r="E1441">
        <v>2.5000000000000001E-2</v>
      </c>
      <c r="F1441" t="s">
        <v>530</v>
      </c>
      <c r="G1441" s="2">
        <v>173</v>
      </c>
      <c r="I1441" s="1">
        <v>6203.22</v>
      </c>
    </row>
    <row r="1442" spans="1:9" hidden="1" x14ac:dyDescent="0.25">
      <c r="A1442" s="2" t="s">
        <v>1790</v>
      </c>
      <c r="B1442" s="139" t="str">
        <f t="shared" si="23"/>
        <v>IDGmt9607.2</v>
      </c>
      <c r="C1442" t="s">
        <v>101</v>
      </c>
      <c r="D1442" s="1">
        <v>9607.2000000000007</v>
      </c>
      <c r="E1442">
        <v>2.5000000000000001E-2</v>
      </c>
      <c r="F1442" t="s">
        <v>529</v>
      </c>
      <c r="G1442" s="2">
        <v>173</v>
      </c>
      <c r="I1442" s="1">
        <v>6203.22</v>
      </c>
    </row>
    <row r="1443" spans="1:9" hidden="1" x14ac:dyDescent="0.25">
      <c r="A1443" s="2" t="s">
        <v>1790</v>
      </c>
      <c r="B1443" s="139" t="str">
        <f t="shared" si="23"/>
        <v>IDGmt5401.209</v>
      </c>
      <c r="C1443" t="s">
        <v>101</v>
      </c>
      <c r="D1443" s="1">
        <v>5401.2089999999998</v>
      </c>
      <c r="E1443">
        <v>0.1</v>
      </c>
      <c r="F1443" t="s">
        <v>349</v>
      </c>
      <c r="G1443" s="2">
        <v>173</v>
      </c>
      <c r="I1443" s="1">
        <v>6203.22</v>
      </c>
    </row>
    <row r="1444" spans="1:9" hidden="1" x14ac:dyDescent="0.25">
      <c r="A1444" s="2" t="s">
        <v>1790</v>
      </c>
      <c r="B1444" s="139" t="str">
        <f t="shared" si="23"/>
        <v>IDGmt2701.12</v>
      </c>
      <c r="C1444" t="s">
        <v>101</v>
      </c>
      <c r="D1444" s="1">
        <v>2701.12</v>
      </c>
      <c r="E1444">
        <v>1.1000000000000001</v>
      </c>
      <c r="F1444" t="s">
        <v>371</v>
      </c>
      <c r="G1444" s="2">
        <v>173</v>
      </c>
      <c r="I1444" s="1">
        <v>6203.22</v>
      </c>
    </row>
    <row r="1445" spans="1:9" hidden="1" x14ac:dyDescent="0.25">
      <c r="A1445" s="2" t="s">
        <v>1790</v>
      </c>
      <c r="B1445" s="139" t="str">
        <f t="shared" si="23"/>
        <v>IDGmt5211.31</v>
      </c>
      <c r="C1445" t="s">
        <v>101</v>
      </c>
      <c r="D1445" s="1">
        <v>5211.3100000000004</v>
      </c>
      <c r="E1445">
        <v>0.90909000000000006</v>
      </c>
      <c r="F1445" t="s">
        <v>528</v>
      </c>
      <c r="G1445" s="2">
        <v>188</v>
      </c>
      <c r="I1445" s="1">
        <v>6203.22</v>
      </c>
    </row>
    <row r="1446" spans="1:9" hidden="1" x14ac:dyDescent="0.25">
      <c r="A1446" s="2" t="s">
        <v>1790</v>
      </c>
      <c r="B1446" s="139" t="str">
        <f t="shared" si="23"/>
        <v>IDGmt5211.32</v>
      </c>
      <c r="C1446" t="s">
        <v>101</v>
      </c>
      <c r="D1446" s="1">
        <v>5211.32</v>
      </c>
      <c r="E1446">
        <v>0.90909000000000006</v>
      </c>
      <c r="F1446" t="s">
        <v>528</v>
      </c>
      <c r="G1446" s="2">
        <v>188</v>
      </c>
      <c r="I1446" s="1">
        <v>6203.22</v>
      </c>
    </row>
    <row r="1447" spans="1:9" hidden="1" x14ac:dyDescent="0.25">
      <c r="A1447" s="2" t="s">
        <v>1790</v>
      </c>
      <c r="B1447" s="139" t="str">
        <f t="shared" si="23"/>
        <v>IDGmt5211.41</v>
      </c>
      <c r="C1447" t="s">
        <v>101</v>
      </c>
      <c r="D1447" s="1">
        <v>5211.41</v>
      </c>
      <c r="E1447">
        <v>0.90909000000000006</v>
      </c>
      <c r="F1447" t="s">
        <v>528</v>
      </c>
      <c r="G1447" s="2">
        <v>188</v>
      </c>
      <c r="I1447" s="1">
        <v>6203.22</v>
      </c>
    </row>
    <row r="1448" spans="1:9" hidden="1" x14ac:dyDescent="0.25">
      <c r="A1448" s="2" t="s">
        <v>1790</v>
      </c>
      <c r="B1448" s="139" t="str">
        <f t="shared" si="23"/>
        <v>IDGmt2513.1</v>
      </c>
      <c r="C1448" t="s">
        <v>101</v>
      </c>
      <c r="D1448" s="1">
        <v>2513.1</v>
      </c>
      <c r="E1448">
        <v>0.04</v>
      </c>
      <c r="F1448" t="s">
        <v>355</v>
      </c>
      <c r="G1448" s="2">
        <v>188</v>
      </c>
      <c r="I1448" s="1">
        <v>6203.22</v>
      </c>
    </row>
    <row r="1449" spans="1:9" hidden="1" x14ac:dyDescent="0.25">
      <c r="A1449" s="2" t="s">
        <v>1790</v>
      </c>
      <c r="B1449" s="139" t="str">
        <f t="shared" si="23"/>
        <v>IDGmt2832.109</v>
      </c>
      <c r="C1449" t="s">
        <v>101</v>
      </c>
      <c r="D1449" s="1">
        <v>2832.1089999999999</v>
      </c>
      <c r="E1449">
        <v>0.04</v>
      </c>
      <c r="F1449" t="s">
        <v>505</v>
      </c>
      <c r="G1449" s="2">
        <v>188</v>
      </c>
      <c r="I1449" s="1">
        <v>6203.22</v>
      </c>
    </row>
    <row r="1450" spans="1:9" hidden="1" x14ac:dyDescent="0.25">
      <c r="A1450" s="2" t="s">
        <v>1790</v>
      </c>
      <c r="B1450" s="139" t="str">
        <f t="shared" si="23"/>
        <v>IDGmt3507.9</v>
      </c>
      <c r="C1450" t="s">
        <v>101</v>
      </c>
      <c r="D1450" s="1">
        <v>3507.9</v>
      </c>
      <c r="E1450">
        <v>0.04</v>
      </c>
      <c r="F1450" t="s">
        <v>385</v>
      </c>
      <c r="G1450" s="2">
        <v>188</v>
      </c>
      <c r="I1450" s="1">
        <v>6203.22</v>
      </c>
    </row>
    <row r="1451" spans="1:9" hidden="1" x14ac:dyDescent="0.25">
      <c r="A1451" s="2" t="s">
        <v>1790</v>
      </c>
      <c r="B1451" s="139" t="str">
        <f t="shared" si="23"/>
        <v>IDGmt3909.5</v>
      </c>
      <c r="C1451" t="s">
        <v>101</v>
      </c>
      <c r="D1451" s="1">
        <v>3909.5</v>
      </c>
      <c r="E1451">
        <v>0.04</v>
      </c>
      <c r="F1451" t="s">
        <v>418</v>
      </c>
      <c r="G1451" s="2">
        <v>188</v>
      </c>
      <c r="I1451" s="1">
        <v>6203.22</v>
      </c>
    </row>
    <row r="1452" spans="1:9" hidden="1" x14ac:dyDescent="0.25">
      <c r="A1452" s="2" t="s">
        <v>1790</v>
      </c>
      <c r="B1452" s="139" t="str">
        <f t="shared" si="23"/>
        <v>IDGmt3402.9</v>
      </c>
      <c r="C1452" t="s">
        <v>101</v>
      </c>
      <c r="D1452" s="1">
        <v>3402.9</v>
      </c>
      <c r="E1452">
        <v>7.0000000000000007E-2</v>
      </c>
      <c r="F1452" t="s">
        <v>423</v>
      </c>
      <c r="G1452" s="2">
        <v>188</v>
      </c>
      <c r="I1452" s="1">
        <v>6203.22</v>
      </c>
    </row>
    <row r="1453" spans="1:9" hidden="1" x14ac:dyDescent="0.25">
      <c r="A1453" s="2" t="s">
        <v>1790</v>
      </c>
      <c r="B1453" s="139" t="str">
        <f t="shared" si="23"/>
        <v>IDGmt9606.1</v>
      </c>
      <c r="C1453" t="s">
        <v>101</v>
      </c>
      <c r="D1453" s="1">
        <v>9606.1</v>
      </c>
      <c r="E1453">
        <v>2E-3</v>
      </c>
      <c r="F1453" t="s">
        <v>481</v>
      </c>
      <c r="G1453" s="2">
        <v>188</v>
      </c>
      <c r="I1453" s="1">
        <v>6203.22</v>
      </c>
    </row>
    <row r="1454" spans="1:9" hidden="1" x14ac:dyDescent="0.25">
      <c r="A1454" s="2" t="s">
        <v>1790</v>
      </c>
      <c r="B1454" s="139" t="str">
        <f t="shared" si="23"/>
        <v>IDGmt4821.9</v>
      </c>
      <c r="C1454" t="s">
        <v>101</v>
      </c>
      <c r="D1454" s="1">
        <v>4821.8999999999996</v>
      </c>
      <c r="E1454">
        <v>2E-3</v>
      </c>
      <c r="F1454" t="s">
        <v>508</v>
      </c>
      <c r="G1454" s="2">
        <v>188</v>
      </c>
      <c r="I1454" s="1">
        <v>6203.22</v>
      </c>
    </row>
    <row r="1455" spans="1:9" hidden="1" x14ac:dyDescent="0.25">
      <c r="A1455" s="2" t="s">
        <v>1790</v>
      </c>
      <c r="B1455" s="139" t="str">
        <f t="shared" si="23"/>
        <v>IDGmt3926.9099</v>
      </c>
      <c r="C1455" t="s">
        <v>101</v>
      </c>
      <c r="D1455" s="1">
        <v>3926.9099000000001</v>
      </c>
      <c r="E1455">
        <v>1</v>
      </c>
      <c r="F1455" t="s">
        <v>509</v>
      </c>
      <c r="G1455" s="2">
        <v>188</v>
      </c>
      <c r="I1455" s="1">
        <v>6203.22</v>
      </c>
    </row>
    <row r="1456" spans="1:9" hidden="1" x14ac:dyDescent="0.25">
      <c r="A1456" s="2" t="s">
        <v>1790</v>
      </c>
      <c r="B1456" s="139" t="str">
        <f t="shared" si="23"/>
        <v>IDGmt5806.32</v>
      </c>
      <c r="C1456" t="s">
        <v>101</v>
      </c>
      <c r="D1456" s="1">
        <v>5806.32</v>
      </c>
      <c r="E1456">
        <v>3.0000000000000001E-3</v>
      </c>
      <c r="F1456" t="s">
        <v>510</v>
      </c>
      <c r="G1456" s="2">
        <v>188</v>
      </c>
      <c r="I1456" s="1">
        <v>6203.22</v>
      </c>
    </row>
    <row r="1457" spans="1:9" hidden="1" x14ac:dyDescent="0.25">
      <c r="A1457" s="2" t="s">
        <v>1790</v>
      </c>
      <c r="B1457" s="139" t="str">
        <f t="shared" si="23"/>
        <v>IDGmt9606.22</v>
      </c>
      <c r="C1457" t="s">
        <v>101</v>
      </c>
      <c r="D1457" s="1">
        <v>9606.2199999999993</v>
      </c>
      <c r="E1457">
        <v>3.0000000000000001E-3</v>
      </c>
      <c r="F1457" t="s">
        <v>511</v>
      </c>
      <c r="G1457" s="2">
        <v>188</v>
      </c>
      <c r="I1457" s="1">
        <v>6203.22</v>
      </c>
    </row>
    <row r="1458" spans="1:9" hidden="1" x14ac:dyDescent="0.25">
      <c r="A1458" s="2" t="s">
        <v>1790</v>
      </c>
      <c r="B1458" s="139" t="str">
        <f t="shared" si="23"/>
        <v>IDGmt5807.101</v>
      </c>
      <c r="C1458" t="s">
        <v>101</v>
      </c>
      <c r="D1458" s="1">
        <v>5807.1009999999997</v>
      </c>
      <c r="E1458">
        <v>1E-3</v>
      </c>
      <c r="F1458" t="s">
        <v>512</v>
      </c>
      <c r="G1458" s="2">
        <v>188</v>
      </c>
      <c r="I1458" s="1">
        <v>6203.22</v>
      </c>
    </row>
    <row r="1459" spans="1:9" hidden="1" x14ac:dyDescent="0.25">
      <c r="A1459" s="2" t="s">
        <v>1790</v>
      </c>
      <c r="B1459" s="139" t="str">
        <f t="shared" si="23"/>
        <v>IDGmt5807.102</v>
      </c>
      <c r="C1459" t="s">
        <v>101</v>
      </c>
      <c r="D1459" s="1">
        <v>5807.1019999999999</v>
      </c>
      <c r="E1459">
        <v>1E-3</v>
      </c>
      <c r="F1459" t="s">
        <v>513</v>
      </c>
      <c r="G1459" s="2">
        <v>188</v>
      </c>
      <c r="I1459" s="1">
        <v>6203.22</v>
      </c>
    </row>
    <row r="1460" spans="1:9" hidden="1" x14ac:dyDescent="0.25">
      <c r="A1460" s="2" t="s">
        <v>1790</v>
      </c>
      <c r="B1460" s="139" t="str">
        <f t="shared" si="23"/>
        <v>IDGmt5807.9</v>
      </c>
      <c r="C1460" t="s">
        <v>101</v>
      </c>
      <c r="D1460" s="1">
        <v>5807.9</v>
      </c>
      <c r="E1460">
        <v>2E-3</v>
      </c>
      <c r="F1460" t="s">
        <v>514</v>
      </c>
      <c r="G1460" s="2">
        <v>188</v>
      </c>
      <c r="I1460" s="1">
        <v>6203.22</v>
      </c>
    </row>
    <row r="1461" spans="1:9" hidden="1" x14ac:dyDescent="0.25">
      <c r="A1461" s="2" t="s">
        <v>1790</v>
      </c>
      <c r="B1461" s="139" t="str">
        <f t="shared" si="23"/>
        <v>IDGmt9606.292</v>
      </c>
      <c r="C1461" t="s">
        <v>101</v>
      </c>
      <c r="D1461" s="1">
        <v>9606.2919999999995</v>
      </c>
      <c r="E1461">
        <v>3.0000000000000001E-3</v>
      </c>
      <c r="F1461" t="s">
        <v>515</v>
      </c>
      <c r="G1461" s="2">
        <v>188</v>
      </c>
      <c r="I1461" s="1">
        <v>6203.22</v>
      </c>
    </row>
    <row r="1462" spans="1:9" hidden="1" x14ac:dyDescent="0.25">
      <c r="A1462" s="2" t="s">
        <v>1790</v>
      </c>
      <c r="B1462" s="139" t="str">
        <f t="shared" si="23"/>
        <v>IDGmt5901.909</v>
      </c>
      <c r="C1462" t="s">
        <v>101</v>
      </c>
      <c r="D1462" s="1">
        <v>5901.9089999999997</v>
      </c>
      <c r="E1462">
        <v>3.5000000000000003E-2</v>
      </c>
      <c r="F1462" t="s">
        <v>516</v>
      </c>
      <c r="G1462" s="2">
        <v>188</v>
      </c>
      <c r="I1462" s="1">
        <v>6203.22</v>
      </c>
    </row>
    <row r="1463" spans="1:9" hidden="1" x14ac:dyDescent="0.25">
      <c r="A1463" s="2" t="s">
        <v>1790</v>
      </c>
      <c r="B1463" s="139" t="str">
        <f t="shared" si="23"/>
        <v>IDGmt7317.002</v>
      </c>
      <c r="C1463" t="s">
        <v>101</v>
      </c>
      <c r="D1463" s="1">
        <v>7317.0020000000004</v>
      </c>
      <c r="E1463">
        <v>2E-3</v>
      </c>
      <c r="F1463" t="s">
        <v>488</v>
      </c>
      <c r="G1463" s="2">
        <v>188</v>
      </c>
      <c r="I1463" s="1">
        <v>6203.22</v>
      </c>
    </row>
    <row r="1464" spans="1:9" hidden="1" x14ac:dyDescent="0.25">
      <c r="A1464" s="2" t="s">
        <v>1790</v>
      </c>
      <c r="B1464" s="139" t="str">
        <f t="shared" si="23"/>
        <v>IDGmt7616.1</v>
      </c>
      <c r="C1464" t="s">
        <v>101</v>
      </c>
      <c r="D1464" s="1">
        <v>7616.1</v>
      </c>
      <c r="E1464">
        <v>1E-3</v>
      </c>
      <c r="F1464" t="s">
        <v>517</v>
      </c>
      <c r="G1464" s="2">
        <v>188</v>
      </c>
      <c r="I1464" s="1">
        <v>6203.22</v>
      </c>
    </row>
    <row r="1465" spans="1:9" hidden="1" x14ac:dyDescent="0.25">
      <c r="A1465" s="2" t="s">
        <v>1790</v>
      </c>
      <c r="B1465" s="139" t="str">
        <f t="shared" si="23"/>
        <v>IDGmt8523.529</v>
      </c>
      <c r="C1465" t="s">
        <v>101</v>
      </c>
      <c r="D1465" s="1">
        <v>8523.5290000000005</v>
      </c>
      <c r="E1465">
        <v>1</v>
      </c>
      <c r="F1465" t="s">
        <v>498</v>
      </c>
      <c r="G1465" s="2">
        <v>188</v>
      </c>
      <c r="I1465" s="1">
        <v>6203.22</v>
      </c>
    </row>
    <row r="1466" spans="1:9" hidden="1" x14ac:dyDescent="0.25">
      <c r="A1466" s="2" t="s">
        <v>1790</v>
      </c>
      <c r="B1466" s="139" t="str">
        <f t="shared" si="23"/>
        <v>IDGmt9606.291</v>
      </c>
      <c r="C1466" t="s">
        <v>101</v>
      </c>
      <c r="D1466" s="1">
        <v>9606.2909999999993</v>
      </c>
      <c r="E1466">
        <v>2E-3</v>
      </c>
      <c r="F1466" t="s">
        <v>518</v>
      </c>
      <c r="G1466" s="2">
        <v>188</v>
      </c>
      <c r="I1466" s="1">
        <v>6203.22</v>
      </c>
    </row>
    <row r="1467" spans="1:9" hidden="1" x14ac:dyDescent="0.25">
      <c r="A1467" s="2" t="s">
        <v>1790</v>
      </c>
      <c r="B1467" s="139" t="str">
        <f t="shared" si="23"/>
        <v>IDGmt9606.299</v>
      </c>
      <c r="C1467" t="s">
        <v>101</v>
      </c>
      <c r="D1467" s="1">
        <v>9606.2990000000009</v>
      </c>
      <c r="E1467">
        <v>1E-3</v>
      </c>
      <c r="F1467" t="s">
        <v>519</v>
      </c>
      <c r="G1467" s="2">
        <v>188</v>
      </c>
      <c r="I1467" s="1">
        <v>6203.22</v>
      </c>
    </row>
    <row r="1468" spans="1:9" hidden="1" x14ac:dyDescent="0.25">
      <c r="A1468" s="2" t="s">
        <v>1790</v>
      </c>
      <c r="B1468" s="139" t="str">
        <f t="shared" si="23"/>
        <v>IDGmt4015.9</v>
      </c>
      <c r="C1468" t="s">
        <v>101</v>
      </c>
      <c r="D1468" s="1">
        <v>4015.9</v>
      </c>
      <c r="E1468">
        <v>1E-3</v>
      </c>
      <c r="F1468" t="s">
        <v>520</v>
      </c>
      <c r="G1468" s="2">
        <v>188</v>
      </c>
      <c r="I1468" s="1">
        <v>6203.22</v>
      </c>
    </row>
    <row r="1469" spans="1:9" hidden="1" x14ac:dyDescent="0.25">
      <c r="A1469" s="2" t="s">
        <v>1790</v>
      </c>
      <c r="B1469" s="139" t="str">
        <f t="shared" si="23"/>
        <v>IDGmt8308.102</v>
      </c>
      <c r="C1469" t="s">
        <v>101</v>
      </c>
      <c r="D1469" s="1">
        <v>8308.1020000000008</v>
      </c>
      <c r="E1469">
        <v>1</v>
      </c>
      <c r="F1469" t="s">
        <v>521</v>
      </c>
      <c r="G1469" s="2">
        <v>188</v>
      </c>
      <c r="I1469" s="1">
        <v>6203.22</v>
      </c>
    </row>
    <row r="1470" spans="1:9" hidden="1" x14ac:dyDescent="0.25">
      <c r="A1470" s="2" t="s">
        <v>1790</v>
      </c>
      <c r="B1470" s="139" t="str">
        <f t="shared" si="23"/>
        <v>IDGmt8308.902</v>
      </c>
      <c r="C1470" t="s">
        <v>101</v>
      </c>
      <c r="D1470" s="1">
        <v>8308.902</v>
      </c>
      <c r="E1470">
        <v>0.02</v>
      </c>
      <c r="F1470" t="s">
        <v>522</v>
      </c>
      <c r="G1470" s="2">
        <v>188</v>
      </c>
      <c r="I1470" s="1">
        <v>6203.22</v>
      </c>
    </row>
    <row r="1471" spans="1:9" hidden="1" x14ac:dyDescent="0.25">
      <c r="A1471" s="2" t="s">
        <v>1790</v>
      </c>
      <c r="B1471" s="139" t="str">
        <f t="shared" si="23"/>
        <v>IDGmt8523.599</v>
      </c>
      <c r="C1471" t="s">
        <v>101</v>
      </c>
      <c r="D1471" s="1">
        <v>8523.5990000000002</v>
      </c>
      <c r="E1471">
        <v>1</v>
      </c>
      <c r="F1471" t="s">
        <v>523</v>
      </c>
      <c r="G1471" s="2">
        <v>188</v>
      </c>
      <c r="I1471" s="1">
        <v>6203.22</v>
      </c>
    </row>
    <row r="1472" spans="1:9" hidden="1" x14ac:dyDescent="0.25">
      <c r="A1472" s="2" t="s">
        <v>1790</v>
      </c>
      <c r="B1472" s="139" t="str">
        <f t="shared" si="23"/>
        <v>IDGmt8308.101</v>
      </c>
      <c r="C1472" t="s">
        <v>101</v>
      </c>
      <c r="D1472" s="1">
        <v>8308.1010000000006</v>
      </c>
      <c r="E1472">
        <v>4.0000000000000001E-3</v>
      </c>
      <c r="F1472" t="s">
        <v>524</v>
      </c>
      <c r="G1472" s="2">
        <v>188</v>
      </c>
      <c r="I1472" s="1">
        <v>6203.22</v>
      </c>
    </row>
    <row r="1473" spans="1:9" hidden="1" x14ac:dyDescent="0.25">
      <c r="A1473" s="2" t="s">
        <v>1790</v>
      </c>
      <c r="B1473" s="139" t="str">
        <f t="shared" si="23"/>
        <v>IDGmt9607.2</v>
      </c>
      <c r="C1473" t="s">
        <v>101</v>
      </c>
      <c r="D1473" s="1">
        <v>9607.2000000000007</v>
      </c>
      <c r="E1473">
        <v>7.0000000000000001E-3</v>
      </c>
      <c r="F1473" t="s">
        <v>531</v>
      </c>
      <c r="G1473" s="2">
        <v>188</v>
      </c>
      <c r="I1473" s="1">
        <v>6203.22</v>
      </c>
    </row>
    <row r="1474" spans="1:9" hidden="1" x14ac:dyDescent="0.25">
      <c r="A1474" s="2" t="s">
        <v>1790</v>
      </c>
      <c r="B1474" s="139" t="str">
        <f t="shared" si="23"/>
        <v>IDGmt2701.19</v>
      </c>
      <c r="C1474" t="s">
        <v>101</v>
      </c>
      <c r="D1474" s="1">
        <v>2701.19</v>
      </c>
      <c r="E1474">
        <v>1.1000000000000001</v>
      </c>
      <c r="F1474" t="s">
        <v>437</v>
      </c>
      <c r="G1474" s="2">
        <v>188</v>
      </c>
      <c r="I1474" s="1">
        <v>6203.22</v>
      </c>
    </row>
    <row r="1475" spans="1:9" x14ac:dyDescent="0.25">
      <c r="A1475" s="2" t="s">
        <v>1790</v>
      </c>
      <c r="B1475" s="139" t="str">
        <f t="shared" si="23"/>
        <v>IBldGtm_Mbot15205.11</v>
      </c>
      <c r="C1475" t="s">
        <v>125</v>
      </c>
      <c r="D1475" s="1">
        <v>5205.1099999999997</v>
      </c>
      <c r="E1475">
        <v>0.18181999999999998</v>
      </c>
      <c r="F1475" t="s">
        <v>351</v>
      </c>
      <c r="G1475" s="2">
        <v>189</v>
      </c>
      <c r="I1475" s="1">
        <v>6103.49</v>
      </c>
    </row>
    <row r="1476" spans="1:9" x14ac:dyDescent="0.25">
      <c r="A1476" s="2" t="s">
        <v>1790</v>
      </c>
      <c r="B1476" s="139" t="str">
        <f t="shared" si="23"/>
        <v>IBldGtm_Mbot15201.009</v>
      </c>
      <c r="C1476" t="s">
        <v>125</v>
      </c>
      <c r="D1476" s="1">
        <v>5201.009</v>
      </c>
      <c r="E1476">
        <v>0.18181999999999998</v>
      </c>
      <c r="F1476" t="s">
        <v>352</v>
      </c>
      <c r="G1476" s="2">
        <v>189</v>
      </c>
      <c r="I1476" s="1">
        <v>6103.49</v>
      </c>
    </row>
    <row r="1477" spans="1:9" x14ac:dyDescent="0.25">
      <c r="A1477" s="2" t="s">
        <v>1790</v>
      </c>
      <c r="B1477" s="139" t="str">
        <f t="shared" si="23"/>
        <v>IBldGtm_Mbot15503.201</v>
      </c>
      <c r="C1477" t="s">
        <v>125</v>
      </c>
      <c r="D1477" s="1">
        <v>5503.201</v>
      </c>
      <c r="E1477">
        <v>0.33333000000000002</v>
      </c>
      <c r="F1477" t="s">
        <v>377</v>
      </c>
      <c r="G1477" s="2">
        <v>189</v>
      </c>
      <c r="I1477" s="1">
        <v>6103.49</v>
      </c>
    </row>
    <row r="1478" spans="1:9" x14ac:dyDescent="0.25">
      <c r="A1478" s="2" t="s">
        <v>1790</v>
      </c>
      <c r="B1478" s="139" t="str">
        <f t="shared" si="23"/>
        <v>IBldGtm_Mbot15206.24</v>
      </c>
      <c r="C1478" t="s">
        <v>125</v>
      </c>
      <c r="D1478" s="1">
        <v>5206.24</v>
      </c>
      <c r="E1478">
        <v>0.15151999999999999</v>
      </c>
      <c r="F1478" t="s">
        <v>532</v>
      </c>
      <c r="G1478" s="2">
        <v>189</v>
      </c>
      <c r="I1478" s="1">
        <v>6103.49</v>
      </c>
    </row>
    <row r="1479" spans="1:9" x14ac:dyDescent="0.25">
      <c r="A1479" s="2" t="s">
        <v>1790</v>
      </c>
      <c r="B1479" s="139" t="str">
        <f t="shared" si="23"/>
        <v>IBldGtm_Mbot15210.29</v>
      </c>
      <c r="C1479" t="s">
        <v>125</v>
      </c>
      <c r="D1479" s="1">
        <v>5210.29</v>
      </c>
      <c r="E1479">
        <v>0.15151999999999999</v>
      </c>
      <c r="F1479" t="s">
        <v>532</v>
      </c>
      <c r="G1479" s="2">
        <v>189</v>
      </c>
      <c r="I1479" s="1">
        <v>6103.49</v>
      </c>
    </row>
    <row r="1480" spans="1:9" x14ac:dyDescent="0.25">
      <c r="A1480" s="2" t="s">
        <v>1790</v>
      </c>
      <c r="B1480" s="139" t="str">
        <f t="shared" si="23"/>
        <v>IBldGtm_Mbot12847</v>
      </c>
      <c r="C1480" t="s">
        <v>125</v>
      </c>
      <c r="D1480" s="1">
        <v>2847</v>
      </c>
      <c r="E1480">
        <v>0.03</v>
      </c>
      <c r="F1480" t="s">
        <v>354</v>
      </c>
      <c r="G1480" s="2">
        <v>189</v>
      </c>
      <c r="I1480" s="1">
        <v>6103.49</v>
      </c>
    </row>
    <row r="1481" spans="1:9" x14ac:dyDescent="0.25">
      <c r="A1481" s="2" t="s">
        <v>1790</v>
      </c>
      <c r="B1481" s="139" t="str">
        <f t="shared" si="23"/>
        <v>IBldGtm_Mbot13905.3</v>
      </c>
      <c r="C1481" t="s">
        <v>125</v>
      </c>
      <c r="D1481" s="1">
        <v>3905.3</v>
      </c>
      <c r="E1481">
        <v>0.04</v>
      </c>
      <c r="F1481" t="s">
        <v>356</v>
      </c>
      <c r="G1481" s="2">
        <v>189</v>
      </c>
      <c r="I1481" s="1">
        <v>6103.49</v>
      </c>
    </row>
    <row r="1482" spans="1:9" x14ac:dyDescent="0.25">
      <c r="A1482" s="2" t="s">
        <v>1790</v>
      </c>
      <c r="B1482" s="139" t="str">
        <f t="shared" si="23"/>
        <v>IBldGtm_Mbot11108.19</v>
      </c>
      <c r="C1482" t="s">
        <v>125</v>
      </c>
      <c r="D1482" s="1">
        <v>1108.19</v>
      </c>
      <c r="E1482">
        <v>0.04</v>
      </c>
      <c r="F1482" t="s">
        <v>357</v>
      </c>
      <c r="G1482" s="2">
        <v>189</v>
      </c>
      <c r="I1482" s="1">
        <v>6103.49</v>
      </c>
    </row>
    <row r="1483" spans="1:9" x14ac:dyDescent="0.25">
      <c r="A1483" s="2" t="s">
        <v>1790</v>
      </c>
      <c r="B1483" s="139" t="str">
        <f t="shared" si="23"/>
        <v>IBldGtm_Mbot12915.11</v>
      </c>
      <c r="C1483" t="s">
        <v>125</v>
      </c>
      <c r="D1483" s="1">
        <v>2915.11</v>
      </c>
      <c r="E1483">
        <v>0.04</v>
      </c>
      <c r="F1483" t="s">
        <v>372</v>
      </c>
      <c r="G1483" s="2">
        <v>189</v>
      </c>
      <c r="I1483" s="1">
        <v>6103.49</v>
      </c>
    </row>
    <row r="1484" spans="1:9" x14ac:dyDescent="0.25">
      <c r="A1484" s="2" t="s">
        <v>1790</v>
      </c>
      <c r="B1484" s="139" t="str">
        <f t="shared" si="23"/>
        <v>IBldGtm_Mbot19606.1</v>
      </c>
      <c r="C1484" t="s">
        <v>125</v>
      </c>
      <c r="D1484" s="1">
        <v>9606.1</v>
      </c>
      <c r="E1484">
        <v>5.0000000000000001E-3</v>
      </c>
      <c r="F1484" t="s">
        <v>481</v>
      </c>
      <c r="G1484" s="2">
        <v>189</v>
      </c>
      <c r="I1484" s="1">
        <v>6103.49</v>
      </c>
    </row>
    <row r="1485" spans="1:9" x14ac:dyDescent="0.25">
      <c r="A1485" s="2" t="s">
        <v>1790</v>
      </c>
      <c r="B1485" s="139" t="str">
        <f t="shared" si="23"/>
        <v>IBldGtm_Mbot14821.109</v>
      </c>
      <c r="C1485" t="s">
        <v>125</v>
      </c>
      <c r="D1485" s="1">
        <v>4821.1090000000004</v>
      </c>
      <c r="E1485">
        <v>2E-3</v>
      </c>
      <c r="F1485" t="s">
        <v>482</v>
      </c>
      <c r="G1485" s="2">
        <v>189</v>
      </c>
      <c r="I1485" s="1">
        <v>6103.49</v>
      </c>
    </row>
    <row r="1486" spans="1:9" x14ac:dyDescent="0.25">
      <c r="A1486" s="2" t="s">
        <v>1790</v>
      </c>
      <c r="B1486" s="139" t="str">
        <f t="shared" si="23"/>
        <v>IBldGtm_Mbot15210.11</v>
      </c>
      <c r="C1486" t="s">
        <v>125</v>
      </c>
      <c r="D1486" s="1">
        <v>5210.1099999999997</v>
      </c>
      <c r="E1486">
        <v>3.0000000000000001E-3</v>
      </c>
      <c r="F1486" t="s">
        <v>483</v>
      </c>
      <c r="G1486" s="2">
        <v>189</v>
      </c>
      <c r="I1486" s="1">
        <v>6103.49</v>
      </c>
    </row>
    <row r="1487" spans="1:9" x14ac:dyDescent="0.25">
      <c r="A1487" s="2" t="s">
        <v>1790</v>
      </c>
      <c r="B1487" s="139" t="str">
        <f t="shared" si="23"/>
        <v>IBldGtm_Mbot15604.1</v>
      </c>
      <c r="C1487" t="s">
        <v>125</v>
      </c>
      <c r="D1487" s="1">
        <v>5604.1</v>
      </c>
      <c r="E1487">
        <v>4.0000000000000001E-3</v>
      </c>
      <c r="F1487" t="s">
        <v>484</v>
      </c>
      <c r="G1487" s="2">
        <v>189</v>
      </c>
      <c r="I1487" s="1">
        <v>6103.49</v>
      </c>
    </row>
    <row r="1488" spans="1:9" x14ac:dyDescent="0.25">
      <c r="A1488" s="2" t="s">
        <v>1790</v>
      </c>
      <c r="B1488" s="139" t="str">
        <f t="shared" si="23"/>
        <v>IBldGtm_Mbot15804.29</v>
      </c>
      <c r="C1488" t="s">
        <v>125</v>
      </c>
      <c r="D1488" s="1">
        <v>5804.29</v>
      </c>
      <c r="E1488">
        <v>0.03</v>
      </c>
      <c r="F1488" t="s">
        <v>485</v>
      </c>
      <c r="G1488" s="2">
        <v>189</v>
      </c>
      <c r="I1488" s="1">
        <v>6103.49</v>
      </c>
    </row>
    <row r="1489" spans="1:9" x14ac:dyDescent="0.25">
      <c r="A1489" s="2" t="s">
        <v>1790</v>
      </c>
      <c r="B1489" s="139" t="str">
        <f t="shared" si="23"/>
        <v>IBldGtm_Mbot15807.103</v>
      </c>
      <c r="C1489" t="s">
        <v>125</v>
      </c>
      <c r="D1489" s="1">
        <v>5807.1030000000001</v>
      </c>
      <c r="E1489">
        <v>3.0000000000000001E-3</v>
      </c>
      <c r="F1489" t="s">
        <v>486</v>
      </c>
      <c r="G1489" s="2">
        <v>189</v>
      </c>
      <c r="I1489" s="1">
        <v>6103.49</v>
      </c>
    </row>
    <row r="1490" spans="1:9" x14ac:dyDescent="0.25">
      <c r="A1490" s="2" t="s">
        <v>1790</v>
      </c>
      <c r="B1490" s="139" t="str">
        <f t="shared" si="23"/>
        <v>IBldGtm_Mbot15807.109</v>
      </c>
      <c r="C1490" t="s">
        <v>125</v>
      </c>
      <c r="D1490" s="1">
        <v>5807.1090000000004</v>
      </c>
      <c r="E1490">
        <v>1E-3</v>
      </c>
      <c r="F1490" t="s">
        <v>487</v>
      </c>
      <c r="G1490" s="2">
        <v>189</v>
      </c>
      <c r="I1490" s="1">
        <v>6103.49</v>
      </c>
    </row>
    <row r="1491" spans="1:9" x14ac:dyDescent="0.25">
      <c r="A1491" s="2" t="s">
        <v>1790</v>
      </c>
      <c r="B1491" s="139" t="str">
        <f t="shared" si="23"/>
        <v>IBldGtm_Mbot17317.001</v>
      </c>
      <c r="C1491" t="s">
        <v>125</v>
      </c>
      <c r="D1491" s="1">
        <v>7317.0010000000002</v>
      </c>
      <c r="E1491">
        <v>3.0000000000000001E-3</v>
      </c>
      <c r="F1491" t="s">
        <v>488</v>
      </c>
      <c r="G1491" s="2">
        <v>189</v>
      </c>
      <c r="I1491" s="1">
        <v>6103.49</v>
      </c>
    </row>
    <row r="1492" spans="1:9" x14ac:dyDescent="0.25">
      <c r="A1492" s="2" t="s">
        <v>1790</v>
      </c>
      <c r="B1492" s="139" t="str">
        <f t="shared" si="23"/>
        <v>IBldGtm_Mbot17318.23</v>
      </c>
      <c r="C1492" t="s">
        <v>125</v>
      </c>
      <c r="D1492" s="1">
        <v>7318.23</v>
      </c>
      <c r="E1492">
        <v>2E-3</v>
      </c>
      <c r="F1492" t="s">
        <v>489</v>
      </c>
      <c r="G1492" s="2">
        <v>189</v>
      </c>
      <c r="I1492" s="1">
        <v>6103.49</v>
      </c>
    </row>
    <row r="1493" spans="1:9" x14ac:dyDescent="0.25">
      <c r="A1493" s="2" t="s">
        <v>1790</v>
      </c>
      <c r="B1493" s="139" t="str">
        <f t="shared" si="23"/>
        <v>IBldGtm_Mbot13920.99</v>
      </c>
      <c r="C1493" t="s">
        <v>125</v>
      </c>
      <c r="D1493" s="1">
        <v>3920.99</v>
      </c>
      <c r="E1493">
        <v>2E-3</v>
      </c>
      <c r="F1493" t="s">
        <v>490</v>
      </c>
      <c r="G1493" s="2">
        <v>189</v>
      </c>
      <c r="I1493" s="1">
        <v>6103.49</v>
      </c>
    </row>
    <row r="1494" spans="1:9" x14ac:dyDescent="0.25">
      <c r="A1494" s="2" t="s">
        <v>1790</v>
      </c>
      <c r="B1494" s="139" t="str">
        <f t="shared" si="23"/>
        <v>IBldGtm_Mbot13923.29</v>
      </c>
      <c r="C1494" t="s">
        <v>125</v>
      </c>
      <c r="D1494" s="1">
        <v>3923.29</v>
      </c>
      <c r="E1494">
        <v>5.2499999999999998E-2</v>
      </c>
      <c r="F1494" t="s">
        <v>491</v>
      </c>
      <c r="G1494" s="2">
        <v>189</v>
      </c>
      <c r="I1494" s="1">
        <v>6103.49</v>
      </c>
    </row>
    <row r="1495" spans="1:9" x14ac:dyDescent="0.25">
      <c r="A1495" s="2" t="s">
        <v>1790</v>
      </c>
      <c r="B1495" s="139" t="str">
        <f t="shared" si="23"/>
        <v>IBldGtm_Mbot13926.209</v>
      </c>
      <c r="C1495" t="s">
        <v>125</v>
      </c>
      <c r="D1495" s="1">
        <v>3926.2089999999998</v>
      </c>
      <c r="E1495">
        <v>0.01</v>
      </c>
      <c r="F1495" t="s">
        <v>492</v>
      </c>
      <c r="G1495" s="2">
        <v>189</v>
      </c>
      <c r="I1495" s="1">
        <v>6103.49</v>
      </c>
    </row>
    <row r="1496" spans="1:9" x14ac:dyDescent="0.25">
      <c r="A1496" s="2" t="s">
        <v>1790</v>
      </c>
      <c r="B1496" s="139" t="str">
        <f t="shared" si="23"/>
        <v>IBldGtm_Mbot14007.009</v>
      </c>
      <c r="C1496" t="s">
        <v>125</v>
      </c>
      <c r="D1496" s="1">
        <v>4007.009</v>
      </c>
      <c r="E1496">
        <v>0.06</v>
      </c>
      <c r="F1496" t="s">
        <v>493</v>
      </c>
      <c r="G1496" s="2">
        <v>189</v>
      </c>
      <c r="I1496" s="1">
        <v>6103.49</v>
      </c>
    </row>
    <row r="1497" spans="1:9" x14ac:dyDescent="0.25">
      <c r="A1497" s="2" t="s">
        <v>1790</v>
      </c>
      <c r="B1497" s="139" t="str">
        <f t="shared" si="23"/>
        <v>IBldGtm_Mbot14203.109</v>
      </c>
      <c r="C1497" t="s">
        <v>125</v>
      </c>
      <c r="D1497" s="1">
        <v>4203.1090000000004</v>
      </c>
      <c r="E1497">
        <v>1</v>
      </c>
      <c r="F1497" t="s">
        <v>494</v>
      </c>
      <c r="G1497" s="2">
        <v>189</v>
      </c>
      <c r="I1497" s="1">
        <v>6103.49</v>
      </c>
    </row>
    <row r="1498" spans="1:9" x14ac:dyDescent="0.25">
      <c r="A1498" s="2" t="s">
        <v>1790</v>
      </c>
      <c r="B1498" s="139" t="str">
        <f t="shared" si="23"/>
        <v>IBldGtm_Mbot14819.1</v>
      </c>
      <c r="C1498" t="s">
        <v>125</v>
      </c>
      <c r="D1498" s="1">
        <v>4819.1000000000004</v>
      </c>
      <c r="E1498">
        <v>1</v>
      </c>
      <c r="F1498" t="s">
        <v>495</v>
      </c>
      <c r="G1498" s="2">
        <v>189</v>
      </c>
      <c r="I1498" s="1">
        <v>6103.49</v>
      </c>
    </row>
    <row r="1499" spans="1:9" x14ac:dyDescent="0.25">
      <c r="A1499" s="2" t="s">
        <v>1790</v>
      </c>
      <c r="B1499" s="139" t="str">
        <f t="shared" si="23"/>
        <v>IBldGtm_Mbot18308.2</v>
      </c>
      <c r="C1499" t="s">
        <v>125</v>
      </c>
      <c r="D1499" s="1">
        <v>8308.2000000000007</v>
      </c>
      <c r="E1499">
        <v>2E-3</v>
      </c>
      <c r="F1499" t="s">
        <v>496</v>
      </c>
      <c r="G1499" s="2">
        <v>189</v>
      </c>
      <c r="I1499" s="1">
        <v>6103.49</v>
      </c>
    </row>
    <row r="1500" spans="1:9" x14ac:dyDescent="0.25">
      <c r="A1500" s="2" t="s">
        <v>1790</v>
      </c>
      <c r="B1500" s="139" t="str">
        <f t="shared" si="23"/>
        <v>IBldGtm_Mbot18308.909</v>
      </c>
      <c r="C1500" t="s">
        <v>125</v>
      </c>
      <c r="D1500" s="1">
        <v>8308.9089999999997</v>
      </c>
      <c r="E1500">
        <v>2E-3</v>
      </c>
      <c r="F1500" t="s">
        <v>497</v>
      </c>
      <c r="G1500" s="2">
        <v>189</v>
      </c>
      <c r="I1500" s="1">
        <v>6103.49</v>
      </c>
    </row>
    <row r="1501" spans="1:9" x14ac:dyDescent="0.25">
      <c r="A1501" s="2" t="s">
        <v>1790</v>
      </c>
      <c r="B1501" s="139" t="str">
        <f t="shared" si="23"/>
        <v>IBldGtm_Mbot18523.519</v>
      </c>
      <c r="C1501" t="s">
        <v>125</v>
      </c>
      <c r="D1501" s="1">
        <v>8523.5190000000002</v>
      </c>
      <c r="E1501">
        <v>1</v>
      </c>
      <c r="F1501" t="s">
        <v>498</v>
      </c>
      <c r="G1501" s="2">
        <v>189</v>
      </c>
      <c r="I1501" s="1">
        <v>6103.49</v>
      </c>
    </row>
    <row r="1502" spans="1:9" x14ac:dyDescent="0.25">
      <c r="A1502" s="2" t="s">
        <v>1790</v>
      </c>
      <c r="B1502" s="139" t="str">
        <f t="shared" si="23"/>
        <v>IBldGtm_Mbot19606.21</v>
      </c>
      <c r="C1502" t="s">
        <v>125</v>
      </c>
      <c r="D1502" s="1">
        <v>9606.2099999999991</v>
      </c>
      <c r="E1502">
        <v>3.0000000000000001E-3</v>
      </c>
      <c r="F1502" t="s">
        <v>499</v>
      </c>
      <c r="G1502" s="2">
        <v>189</v>
      </c>
      <c r="I1502" s="1">
        <v>6103.49</v>
      </c>
    </row>
    <row r="1503" spans="1:9" x14ac:dyDescent="0.25">
      <c r="A1503" s="2" t="s">
        <v>1790</v>
      </c>
      <c r="B1503" s="139" t="str">
        <f t="shared" si="23"/>
        <v>IBldGtm_Mbot19607.11</v>
      </c>
      <c r="C1503" t="s">
        <v>125</v>
      </c>
      <c r="D1503" s="1">
        <v>9607.11</v>
      </c>
      <c r="E1503">
        <v>2.5000000000000001E-2</v>
      </c>
      <c r="F1503" t="s">
        <v>500</v>
      </c>
      <c r="G1503" s="2">
        <v>189</v>
      </c>
      <c r="I1503" s="1">
        <v>6103.49</v>
      </c>
    </row>
    <row r="1504" spans="1:9" x14ac:dyDescent="0.25">
      <c r="A1504" s="2" t="s">
        <v>1790</v>
      </c>
      <c r="B1504" s="139" t="str">
        <f t="shared" ref="B1504:B1567" si="24">A1504&amp;C1504&amp;D1504</f>
        <v>IBldGtm_Mbot19607.19</v>
      </c>
      <c r="C1504" t="s">
        <v>125</v>
      </c>
      <c r="D1504" s="1">
        <v>9607.19</v>
      </c>
      <c r="E1504">
        <v>2.5000000000000001E-2</v>
      </c>
      <c r="F1504" t="s">
        <v>501</v>
      </c>
      <c r="G1504" s="2">
        <v>189</v>
      </c>
      <c r="I1504" s="1">
        <v>6103.49</v>
      </c>
    </row>
    <row r="1505" spans="1:9" x14ac:dyDescent="0.25">
      <c r="A1505" s="2" t="s">
        <v>1790</v>
      </c>
      <c r="B1505" s="139" t="str">
        <f t="shared" si="24"/>
        <v>IBldGtm_Mbot19607.2</v>
      </c>
      <c r="C1505" t="s">
        <v>125</v>
      </c>
      <c r="D1505" s="1">
        <v>9607.2000000000007</v>
      </c>
      <c r="E1505">
        <v>2.5000000000000001E-2</v>
      </c>
      <c r="F1505" t="s">
        <v>500</v>
      </c>
      <c r="G1505" s="2">
        <v>189</v>
      </c>
      <c r="I1505" s="1">
        <v>6103.49</v>
      </c>
    </row>
    <row r="1506" spans="1:9" x14ac:dyDescent="0.25">
      <c r="A1506" s="2" t="s">
        <v>1790</v>
      </c>
      <c r="B1506" s="139" t="str">
        <f t="shared" si="24"/>
        <v>IBldGtm_Mbot15401.209</v>
      </c>
      <c r="C1506" t="s">
        <v>125</v>
      </c>
      <c r="D1506" s="1">
        <v>5401.2089999999998</v>
      </c>
      <c r="E1506">
        <v>0.1</v>
      </c>
      <c r="F1506" t="s">
        <v>349</v>
      </c>
      <c r="G1506" s="2">
        <v>189</v>
      </c>
      <c r="I1506" s="1">
        <v>6103.49</v>
      </c>
    </row>
    <row r="1507" spans="1:9" x14ac:dyDescent="0.25">
      <c r="A1507" s="2" t="s">
        <v>1790</v>
      </c>
      <c r="B1507" s="139" t="str">
        <f t="shared" si="24"/>
        <v>IBldGtm_Mbot12701.12</v>
      </c>
      <c r="C1507" t="s">
        <v>125</v>
      </c>
      <c r="D1507" s="1">
        <v>2701.12</v>
      </c>
      <c r="E1507">
        <v>1.1000000000000001</v>
      </c>
      <c r="F1507" t="s">
        <v>371</v>
      </c>
      <c r="G1507" s="2">
        <v>189</v>
      </c>
      <c r="I1507" s="1">
        <v>6103.49</v>
      </c>
    </row>
    <row r="1508" spans="1:9" x14ac:dyDescent="0.25">
      <c r="A1508" s="2" t="s">
        <v>1790</v>
      </c>
      <c r="B1508" s="139" t="str">
        <f t="shared" si="24"/>
        <v>IBldGtm_Mbot15205.12</v>
      </c>
      <c r="C1508" t="s">
        <v>125</v>
      </c>
      <c r="D1508" s="1">
        <v>5205.12</v>
      </c>
      <c r="E1508">
        <v>0.18181999999999998</v>
      </c>
      <c r="F1508" t="s">
        <v>351</v>
      </c>
      <c r="G1508" s="2">
        <v>190</v>
      </c>
      <c r="I1508" s="1">
        <v>6103.49</v>
      </c>
    </row>
    <row r="1509" spans="1:9" x14ac:dyDescent="0.25">
      <c r="A1509" s="2" t="s">
        <v>1790</v>
      </c>
      <c r="B1509" s="139" t="str">
        <f t="shared" si="24"/>
        <v>IBldGtm_Mbot15402.33</v>
      </c>
      <c r="C1509" t="s">
        <v>125</v>
      </c>
      <c r="D1509" s="1">
        <v>5402.33</v>
      </c>
      <c r="E1509">
        <v>0.33333000000000002</v>
      </c>
      <c r="F1509" t="s">
        <v>438</v>
      </c>
      <c r="G1509" s="2">
        <v>190</v>
      </c>
      <c r="I1509" s="1">
        <v>6103.49</v>
      </c>
    </row>
    <row r="1510" spans="1:9" x14ac:dyDescent="0.25">
      <c r="A1510" s="2" t="s">
        <v>1790</v>
      </c>
      <c r="B1510" s="139" t="str">
        <f t="shared" si="24"/>
        <v>IBldGtm_Mbot15509.22</v>
      </c>
      <c r="C1510" t="s">
        <v>125</v>
      </c>
      <c r="D1510" s="1">
        <v>5509.22</v>
      </c>
      <c r="E1510">
        <v>0.33333000000000002</v>
      </c>
      <c r="F1510" t="s">
        <v>527</v>
      </c>
      <c r="G1510" s="2">
        <v>190</v>
      </c>
      <c r="I1510" s="1">
        <v>6103.49</v>
      </c>
    </row>
    <row r="1511" spans="1:9" x14ac:dyDescent="0.25">
      <c r="A1511" s="2" t="s">
        <v>1790</v>
      </c>
      <c r="B1511" s="139" t="str">
        <f t="shared" si="24"/>
        <v>IBldGtm_Mbot15210.39</v>
      </c>
      <c r="C1511" t="s">
        <v>125</v>
      </c>
      <c r="D1511" s="1">
        <v>5210.3900000000003</v>
      </c>
      <c r="E1511">
        <v>0.15151999999999999</v>
      </c>
      <c r="F1511" t="s">
        <v>532</v>
      </c>
      <c r="G1511" s="2">
        <v>190</v>
      </c>
      <c r="I1511" s="1">
        <v>6103.49</v>
      </c>
    </row>
    <row r="1512" spans="1:9" x14ac:dyDescent="0.25">
      <c r="A1512" s="2" t="s">
        <v>1790</v>
      </c>
      <c r="B1512" s="139" t="str">
        <f t="shared" si="24"/>
        <v>IBldGtm_Mbot15210.49</v>
      </c>
      <c r="C1512" t="s">
        <v>125</v>
      </c>
      <c r="D1512" s="1">
        <v>5210.49</v>
      </c>
      <c r="E1512">
        <v>0.15151999999999999</v>
      </c>
      <c r="F1512" t="s">
        <v>532</v>
      </c>
      <c r="G1512" s="2">
        <v>190</v>
      </c>
      <c r="I1512" s="1">
        <v>6103.49</v>
      </c>
    </row>
    <row r="1513" spans="1:9" x14ac:dyDescent="0.25">
      <c r="A1513" s="2" t="s">
        <v>1790</v>
      </c>
      <c r="B1513" s="139" t="str">
        <f t="shared" si="24"/>
        <v>IBldGtm_Mbot16006.32</v>
      </c>
      <c r="C1513" t="s">
        <v>125</v>
      </c>
      <c r="D1513" s="1">
        <v>6006.32</v>
      </c>
      <c r="E1513">
        <v>1.01E-2</v>
      </c>
      <c r="F1513" t="s">
        <v>353</v>
      </c>
      <c r="G1513" s="2">
        <v>190</v>
      </c>
      <c r="I1513" s="1">
        <v>6103.49</v>
      </c>
    </row>
    <row r="1514" spans="1:9" x14ac:dyDescent="0.25">
      <c r="A1514" s="2" t="s">
        <v>1790</v>
      </c>
      <c r="B1514" s="139" t="str">
        <f t="shared" si="24"/>
        <v>IBldGtm_Mbot13910</v>
      </c>
      <c r="C1514" t="s">
        <v>125</v>
      </c>
      <c r="D1514" s="1">
        <v>3910</v>
      </c>
      <c r="E1514">
        <v>0.04</v>
      </c>
      <c r="F1514" t="s">
        <v>504</v>
      </c>
      <c r="G1514" s="2">
        <v>190</v>
      </c>
      <c r="I1514" s="1">
        <v>6103.49</v>
      </c>
    </row>
    <row r="1515" spans="1:9" x14ac:dyDescent="0.25">
      <c r="A1515" s="2" t="s">
        <v>1790</v>
      </c>
      <c r="B1515" s="139" t="str">
        <f t="shared" si="24"/>
        <v>IBldGtm_Mbot13809.919</v>
      </c>
      <c r="C1515" t="s">
        <v>125</v>
      </c>
      <c r="D1515" s="1">
        <v>3809.9189999999999</v>
      </c>
      <c r="E1515">
        <v>0.04</v>
      </c>
      <c r="F1515" t="s">
        <v>360</v>
      </c>
      <c r="G1515" s="2">
        <v>190</v>
      </c>
      <c r="I1515" s="1">
        <v>6103.49</v>
      </c>
    </row>
    <row r="1516" spans="1:9" x14ac:dyDescent="0.25">
      <c r="A1516" s="2" t="s">
        <v>1790</v>
      </c>
      <c r="B1516" s="139" t="str">
        <f t="shared" si="24"/>
        <v>IBldGtm_Mbot12832.109</v>
      </c>
      <c r="C1516" t="s">
        <v>125</v>
      </c>
      <c r="D1516" s="1">
        <v>2832.1089999999999</v>
      </c>
      <c r="E1516">
        <v>0.04</v>
      </c>
      <c r="F1516" t="s">
        <v>505</v>
      </c>
      <c r="G1516" s="2">
        <v>190</v>
      </c>
      <c r="I1516" s="1">
        <v>6103.49</v>
      </c>
    </row>
    <row r="1517" spans="1:9" x14ac:dyDescent="0.25">
      <c r="A1517" s="2" t="s">
        <v>1790</v>
      </c>
      <c r="B1517" s="139" t="str">
        <f t="shared" si="24"/>
        <v>IBldGtm_Mbot13505.109</v>
      </c>
      <c r="C1517" t="s">
        <v>125</v>
      </c>
      <c r="D1517" s="1">
        <v>3505.1089999999999</v>
      </c>
      <c r="E1517">
        <v>0.04</v>
      </c>
      <c r="F1517" t="s">
        <v>506</v>
      </c>
      <c r="G1517" s="2">
        <v>190</v>
      </c>
      <c r="I1517" s="1">
        <v>6103.49</v>
      </c>
    </row>
    <row r="1518" spans="1:9" x14ac:dyDescent="0.25">
      <c r="A1518" s="2" t="s">
        <v>1790</v>
      </c>
      <c r="B1518" s="139" t="str">
        <f t="shared" si="24"/>
        <v>IBldGtm_Mbot13809.911</v>
      </c>
      <c r="C1518" t="s">
        <v>125</v>
      </c>
      <c r="D1518" s="1">
        <v>3809.9110000000001</v>
      </c>
      <c r="E1518">
        <v>0.04</v>
      </c>
      <c r="F1518" t="s">
        <v>507</v>
      </c>
      <c r="G1518" s="2">
        <v>190</v>
      </c>
      <c r="I1518" s="1">
        <v>6103.49</v>
      </c>
    </row>
    <row r="1519" spans="1:9" x14ac:dyDescent="0.25">
      <c r="A1519" s="2" t="s">
        <v>1790</v>
      </c>
      <c r="B1519" s="139" t="str">
        <f t="shared" si="24"/>
        <v>IBldGtm_Mbot19606.1</v>
      </c>
      <c r="C1519" t="s">
        <v>125</v>
      </c>
      <c r="D1519" s="1">
        <v>9606.1</v>
      </c>
      <c r="E1519">
        <v>2E-3</v>
      </c>
      <c r="F1519" t="s">
        <v>481</v>
      </c>
      <c r="G1519" s="2">
        <v>190</v>
      </c>
      <c r="I1519" s="1">
        <v>6103.49</v>
      </c>
    </row>
    <row r="1520" spans="1:9" x14ac:dyDescent="0.25">
      <c r="A1520" s="2" t="s">
        <v>1790</v>
      </c>
      <c r="B1520" s="139" t="str">
        <f t="shared" si="24"/>
        <v>IBldGtm_Mbot14821.9</v>
      </c>
      <c r="C1520" t="s">
        <v>125</v>
      </c>
      <c r="D1520" s="1">
        <v>4821.8999999999996</v>
      </c>
      <c r="E1520">
        <v>2E-3</v>
      </c>
      <c r="F1520" t="s">
        <v>508</v>
      </c>
      <c r="G1520" s="2">
        <v>190</v>
      </c>
      <c r="I1520" s="1">
        <v>6103.49</v>
      </c>
    </row>
    <row r="1521" spans="1:9" x14ac:dyDescent="0.25">
      <c r="A1521" s="2" t="s">
        <v>1790</v>
      </c>
      <c r="B1521" s="139" t="str">
        <f t="shared" si="24"/>
        <v>IBldGtm_Mbot13926.9099</v>
      </c>
      <c r="C1521" t="s">
        <v>125</v>
      </c>
      <c r="D1521" s="1">
        <v>3926.9099000000001</v>
      </c>
      <c r="E1521">
        <v>1</v>
      </c>
      <c r="F1521" t="s">
        <v>509</v>
      </c>
      <c r="G1521" s="2">
        <v>190</v>
      </c>
      <c r="I1521" s="1">
        <v>6103.49</v>
      </c>
    </row>
    <row r="1522" spans="1:9" x14ac:dyDescent="0.25">
      <c r="A1522" s="2" t="s">
        <v>1790</v>
      </c>
      <c r="B1522" s="139" t="str">
        <f t="shared" si="24"/>
        <v>IBldGtm_Mbot15806.32</v>
      </c>
      <c r="C1522" t="s">
        <v>125</v>
      </c>
      <c r="D1522" s="1">
        <v>5806.32</v>
      </c>
      <c r="E1522">
        <v>3.0000000000000001E-3</v>
      </c>
      <c r="F1522" t="s">
        <v>510</v>
      </c>
      <c r="G1522" s="2">
        <v>190</v>
      </c>
      <c r="I1522" s="1">
        <v>6103.49</v>
      </c>
    </row>
    <row r="1523" spans="1:9" x14ac:dyDescent="0.25">
      <c r="A1523" s="2" t="s">
        <v>1790</v>
      </c>
      <c r="B1523" s="139" t="str">
        <f t="shared" si="24"/>
        <v>IBldGtm_Mbot19606.22</v>
      </c>
      <c r="C1523" t="s">
        <v>125</v>
      </c>
      <c r="D1523" s="1">
        <v>9606.2199999999993</v>
      </c>
      <c r="E1523">
        <v>3.0000000000000001E-3</v>
      </c>
      <c r="F1523" t="s">
        <v>511</v>
      </c>
      <c r="G1523" s="2">
        <v>190</v>
      </c>
      <c r="I1523" s="1">
        <v>6103.49</v>
      </c>
    </row>
    <row r="1524" spans="1:9" x14ac:dyDescent="0.25">
      <c r="A1524" s="2" t="s">
        <v>1790</v>
      </c>
      <c r="B1524" s="139" t="str">
        <f t="shared" si="24"/>
        <v>IBldGtm_Mbot15807.101</v>
      </c>
      <c r="C1524" t="s">
        <v>125</v>
      </c>
      <c r="D1524" s="1">
        <v>5807.1009999999997</v>
      </c>
      <c r="E1524">
        <v>1E-3</v>
      </c>
      <c r="F1524" t="s">
        <v>512</v>
      </c>
      <c r="G1524" s="2">
        <v>190</v>
      </c>
      <c r="I1524" s="1">
        <v>6103.49</v>
      </c>
    </row>
    <row r="1525" spans="1:9" x14ac:dyDescent="0.25">
      <c r="A1525" s="2" t="s">
        <v>1790</v>
      </c>
      <c r="B1525" s="139" t="str">
        <f t="shared" si="24"/>
        <v>IBldGtm_Mbot15807.102</v>
      </c>
      <c r="C1525" t="s">
        <v>125</v>
      </c>
      <c r="D1525" s="1">
        <v>5807.1019999999999</v>
      </c>
      <c r="E1525">
        <v>1E-3</v>
      </c>
      <c r="F1525" t="s">
        <v>513</v>
      </c>
      <c r="G1525" s="2">
        <v>190</v>
      </c>
      <c r="I1525" s="1">
        <v>6103.49</v>
      </c>
    </row>
    <row r="1526" spans="1:9" x14ac:dyDescent="0.25">
      <c r="A1526" s="2" t="s">
        <v>1790</v>
      </c>
      <c r="B1526" s="139" t="str">
        <f t="shared" si="24"/>
        <v>IBldGtm_Mbot15807.9</v>
      </c>
      <c r="C1526" t="s">
        <v>125</v>
      </c>
      <c r="D1526" s="1">
        <v>5807.9</v>
      </c>
      <c r="E1526">
        <v>2E-3</v>
      </c>
      <c r="F1526" t="s">
        <v>514</v>
      </c>
      <c r="G1526" s="2">
        <v>190</v>
      </c>
      <c r="I1526" s="1">
        <v>6103.49</v>
      </c>
    </row>
    <row r="1527" spans="1:9" x14ac:dyDescent="0.25">
      <c r="A1527" s="2" t="s">
        <v>1790</v>
      </c>
      <c r="B1527" s="139" t="str">
        <f t="shared" si="24"/>
        <v>IBldGtm_Mbot19606.292</v>
      </c>
      <c r="C1527" t="s">
        <v>125</v>
      </c>
      <c r="D1527" s="1">
        <v>9606.2919999999995</v>
      </c>
      <c r="E1527">
        <v>3.0000000000000001E-3</v>
      </c>
      <c r="F1527" t="s">
        <v>515</v>
      </c>
      <c r="G1527" s="2">
        <v>190</v>
      </c>
      <c r="I1527" s="1">
        <v>6103.49</v>
      </c>
    </row>
    <row r="1528" spans="1:9" x14ac:dyDescent="0.25">
      <c r="A1528" s="2" t="s">
        <v>1790</v>
      </c>
      <c r="B1528" s="139" t="str">
        <f t="shared" si="24"/>
        <v>IBldGtm_Mbot15901.909</v>
      </c>
      <c r="C1528" t="s">
        <v>125</v>
      </c>
      <c r="D1528" s="1">
        <v>5901.9089999999997</v>
      </c>
      <c r="E1528">
        <v>3.5000000000000003E-2</v>
      </c>
      <c r="F1528" t="s">
        <v>516</v>
      </c>
      <c r="G1528" s="2">
        <v>190</v>
      </c>
      <c r="I1528" s="1">
        <v>6103.49</v>
      </c>
    </row>
    <row r="1529" spans="1:9" x14ac:dyDescent="0.25">
      <c r="A1529" s="2" t="s">
        <v>1790</v>
      </c>
      <c r="B1529" s="139" t="str">
        <f t="shared" si="24"/>
        <v>IBldGtm_Mbot17317.002</v>
      </c>
      <c r="C1529" t="s">
        <v>125</v>
      </c>
      <c r="D1529" s="1">
        <v>7317.0020000000004</v>
      </c>
      <c r="E1529">
        <v>2E-3</v>
      </c>
      <c r="F1529" t="s">
        <v>488</v>
      </c>
      <c r="G1529" s="2">
        <v>190</v>
      </c>
      <c r="I1529" s="1">
        <v>6103.49</v>
      </c>
    </row>
    <row r="1530" spans="1:9" x14ac:dyDescent="0.25">
      <c r="A1530" s="2" t="s">
        <v>1790</v>
      </c>
      <c r="B1530" s="139" t="str">
        <f t="shared" si="24"/>
        <v>IBldGtm_Mbot17616.1</v>
      </c>
      <c r="C1530" t="s">
        <v>125</v>
      </c>
      <c r="D1530" s="1">
        <v>7616.1</v>
      </c>
      <c r="E1530">
        <v>1E-3</v>
      </c>
      <c r="F1530" t="s">
        <v>517</v>
      </c>
      <c r="G1530" s="2">
        <v>190</v>
      </c>
      <c r="I1530" s="1">
        <v>6103.49</v>
      </c>
    </row>
    <row r="1531" spans="1:9" x14ac:dyDescent="0.25">
      <c r="A1531" s="2" t="s">
        <v>1790</v>
      </c>
      <c r="B1531" s="139" t="str">
        <f t="shared" si="24"/>
        <v>IBldGtm_Mbot18523.529</v>
      </c>
      <c r="C1531" t="s">
        <v>125</v>
      </c>
      <c r="D1531" s="1">
        <v>8523.5290000000005</v>
      </c>
      <c r="E1531">
        <v>1</v>
      </c>
      <c r="F1531" t="s">
        <v>498</v>
      </c>
      <c r="G1531" s="2">
        <v>190</v>
      </c>
      <c r="I1531" s="1">
        <v>6103.49</v>
      </c>
    </row>
    <row r="1532" spans="1:9" x14ac:dyDescent="0.25">
      <c r="A1532" s="2" t="s">
        <v>1790</v>
      </c>
      <c r="B1532" s="139" t="str">
        <f t="shared" si="24"/>
        <v>IBldGtm_Mbot19606.291</v>
      </c>
      <c r="C1532" t="s">
        <v>125</v>
      </c>
      <c r="D1532" s="1">
        <v>9606.2909999999993</v>
      </c>
      <c r="E1532">
        <v>2E-3</v>
      </c>
      <c r="F1532" t="s">
        <v>518</v>
      </c>
      <c r="G1532" s="2">
        <v>190</v>
      </c>
      <c r="I1532" s="1">
        <v>6103.49</v>
      </c>
    </row>
    <row r="1533" spans="1:9" x14ac:dyDescent="0.25">
      <c r="A1533" s="2" t="s">
        <v>1790</v>
      </c>
      <c r="B1533" s="139" t="str">
        <f t="shared" si="24"/>
        <v>IBldGtm_Mbot19606.299</v>
      </c>
      <c r="C1533" t="s">
        <v>125</v>
      </c>
      <c r="D1533" s="1">
        <v>9606.2990000000009</v>
      </c>
      <c r="E1533">
        <v>1E-3</v>
      </c>
      <c r="F1533" t="s">
        <v>519</v>
      </c>
      <c r="G1533" s="2">
        <v>190</v>
      </c>
      <c r="I1533" s="1">
        <v>6103.49</v>
      </c>
    </row>
    <row r="1534" spans="1:9" x14ac:dyDescent="0.25">
      <c r="A1534" s="2" t="s">
        <v>1790</v>
      </c>
      <c r="B1534" s="139" t="str">
        <f t="shared" si="24"/>
        <v>IBldGtm_Mbot14015.9</v>
      </c>
      <c r="C1534" t="s">
        <v>125</v>
      </c>
      <c r="D1534" s="1">
        <v>4015.9</v>
      </c>
      <c r="E1534">
        <v>1E-3</v>
      </c>
      <c r="F1534" t="s">
        <v>520</v>
      </c>
      <c r="G1534" s="2">
        <v>190</v>
      </c>
      <c r="I1534" s="1">
        <v>6103.49</v>
      </c>
    </row>
    <row r="1535" spans="1:9" x14ac:dyDescent="0.25">
      <c r="A1535" s="2" t="s">
        <v>1790</v>
      </c>
      <c r="B1535" s="139" t="str">
        <f t="shared" si="24"/>
        <v>IBldGtm_Mbot18308.102</v>
      </c>
      <c r="C1535" t="s">
        <v>125</v>
      </c>
      <c r="D1535" s="1">
        <v>8308.1020000000008</v>
      </c>
      <c r="E1535">
        <v>1</v>
      </c>
      <c r="F1535" t="s">
        <v>521</v>
      </c>
      <c r="G1535" s="2">
        <v>190</v>
      </c>
      <c r="I1535" s="1">
        <v>6103.49</v>
      </c>
    </row>
    <row r="1536" spans="1:9" x14ac:dyDescent="0.25">
      <c r="A1536" s="2" t="s">
        <v>1790</v>
      </c>
      <c r="B1536" s="139" t="str">
        <f t="shared" si="24"/>
        <v>IBldGtm_Mbot18308.902</v>
      </c>
      <c r="C1536" t="s">
        <v>125</v>
      </c>
      <c r="D1536" s="1">
        <v>8308.902</v>
      </c>
      <c r="E1536">
        <v>0.02</v>
      </c>
      <c r="F1536" t="s">
        <v>522</v>
      </c>
      <c r="G1536" s="2">
        <v>190</v>
      </c>
      <c r="I1536" s="1">
        <v>6103.49</v>
      </c>
    </row>
    <row r="1537" spans="1:9" x14ac:dyDescent="0.25">
      <c r="A1537" s="2" t="s">
        <v>1790</v>
      </c>
      <c r="B1537" s="139" t="str">
        <f t="shared" si="24"/>
        <v>IBldGtm_Mbot18523.599</v>
      </c>
      <c r="C1537" t="s">
        <v>125</v>
      </c>
      <c r="D1537" s="1">
        <v>8523.5990000000002</v>
      </c>
      <c r="E1537">
        <v>1</v>
      </c>
      <c r="F1537" t="s">
        <v>523</v>
      </c>
      <c r="G1537" s="2">
        <v>190</v>
      </c>
      <c r="I1537" s="1">
        <v>6103.49</v>
      </c>
    </row>
    <row r="1538" spans="1:9" x14ac:dyDescent="0.25">
      <c r="A1538" s="2" t="s">
        <v>1790</v>
      </c>
      <c r="B1538" s="139" t="str">
        <f t="shared" si="24"/>
        <v>IBldGtm_Mbot18308.101</v>
      </c>
      <c r="C1538" t="s">
        <v>125</v>
      </c>
      <c r="D1538" s="1">
        <v>8308.1010000000006</v>
      </c>
      <c r="E1538">
        <v>4.0000000000000001E-3</v>
      </c>
      <c r="F1538" t="s">
        <v>524</v>
      </c>
      <c r="G1538" s="2">
        <v>190</v>
      </c>
      <c r="I1538" s="1">
        <v>6103.49</v>
      </c>
    </row>
    <row r="1539" spans="1:9" x14ac:dyDescent="0.25">
      <c r="A1539" s="2" t="s">
        <v>1790</v>
      </c>
      <c r="B1539" s="139" t="str">
        <f t="shared" si="24"/>
        <v>IBldGtm_Mbot19607.2</v>
      </c>
      <c r="C1539" t="s">
        <v>125</v>
      </c>
      <c r="D1539" s="1">
        <v>9607.2000000000007</v>
      </c>
      <c r="E1539">
        <v>7.0000000000000001E-3</v>
      </c>
      <c r="F1539" t="s">
        <v>502</v>
      </c>
      <c r="G1539" s="2">
        <v>190</v>
      </c>
      <c r="I1539" s="1">
        <v>6103.49</v>
      </c>
    </row>
    <row r="1540" spans="1:9" x14ac:dyDescent="0.25">
      <c r="A1540" s="2" t="s">
        <v>1790</v>
      </c>
      <c r="B1540" s="139" t="str">
        <f t="shared" si="24"/>
        <v>IBldGtm_Mbot12701.19</v>
      </c>
      <c r="C1540" t="s">
        <v>125</v>
      </c>
      <c r="D1540" s="1">
        <v>2701.19</v>
      </c>
      <c r="E1540">
        <v>1.1000000000000001</v>
      </c>
      <c r="F1540" t="s">
        <v>437</v>
      </c>
      <c r="G1540" s="2">
        <v>190</v>
      </c>
      <c r="I1540" s="1">
        <v>6103.49</v>
      </c>
    </row>
    <row r="1541" spans="1:9" hidden="1" x14ac:dyDescent="0.25">
      <c r="A1541" s="2" t="s">
        <v>1790</v>
      </c>
      <c r="B1541" s="139" t="str">
        <f t="shared" si="24"/>
        <v>IBldGtm_Wbot15205.11</v>
      </c>
      <c r="C1541" t="s">
        <v>128</v>
      </c>
      <c r="D1541" s="1">
        <v>5205.1099999999997</v>
      </c>
      <c r="E1541">
        <v>0.18181999999999998</v>
      </c>
      <c r="F1541" t="s">
        <v>351</v>
      </c>
      <c r="G1541" s="2">
        <v>191</v>
      </c>
      <c r="I1541" s="1">
        <v>6104.69</v>
      </c>
    </row>
    <row r="1542" spans="1:9" hidden="1" x14ac:dyDescent="0.25">
      <c r="A1542" s="2" t="s">
        <v>1790</v>
      </c>
      <c r="B1542" s="139" t="str">
        <f t="shared" si="24"/>
        <v>IBldGtm_Wbot15201.009</v>
      </c>
      <c r="C1542" t="s">
        <v>128</v>
      </c>
      <c r="D1542" s="1">
        <v>5201.009</v>
      </c>
      <c r="E1542">
        <v>0.18181999999999998</v>
      </c>
      <c r="F1542" t="s">
        <v>352</v>
      </c>
      <c r="G1542" s="2">
        <v>191</v>
      </c>
      <c r="I1542" s="1">
        <v>6104.69</v>
      </c>
    </row>
    <row r="1543" spans="1:9" hidden="1" x14ac:dyDescent="0.25">
      <c r="A1543" s="2" t="s">
        <v>1790</v>
      </c>
      <c r="B1543" s="139" t="str">
        <f t="shared" si="24"/>
        <v>IBldGtm_Wbot15503.201</v>
      </c>
      <c r="C1543" t="s">
        <v>128</v>
      </c>
      <c r="D1543" s="1">
        <v>5503.201</v>
      </c>
      <c r="E1543">
        <v>0.33333000000000002</v>
      </c>
      <c r="F1543" t="s">
        <v>377</v>
      </c>
      <c r="G1543" s="2">
        <v>191</v>
      </c>
      <c r="I1543" s="1">
        <v>6104.69</v>
      </c>
    </row>
    <row r="1544" spans="1:9" hidden="1" x14ac:dyDescent="0.25">
      <c r="A1544" s="2" t="s">
        <v>1790</v>
      </c>
      <c r="B1544" s="139" t="str">
        <f t="shared" si="24"/>
        <v>IBldGtm_Wbot15206.24</v>
      </c>
      <c r="C1544" t="s">
        <v>128</v>
      </c>
      <c r="D1544" s="1">
        <v>5206.24</v>
      </c>
      <c r="E1544">
        <v>0.15151999999999999</v>
      </c>
      <c r="F1544" t="s">
        <v>532</v>
      </c>
      <c r="G1544" s="2">
        <v>191</v>
      </c>
      <c r="I1544" s="1">
        <v>6104.69</v>
      </c>
    </row>
    <row r="1545" spans="1:9" hidden="1" x14ac:dyDescent="0.25">
      <c r="A1545" s="2" t="s">
        <v>1790</v>
      </c>
      <c r="B1545" s="139" t="str">
        <f t="shared" si="24"/>
        <v>IBldGtm_Wbot15210.29</v>
      </c>
      <c r="C1545" t="s">
        <v>128</v>
      </c>
      <c r="D1545" s="1">
        <v>5210.29</v>
      </c>
      <c r="E1545">
        <v>0.15151999999999999</v>
      </c>
      <c r="F1545" t="s">
        <v>532</v>
      </c>
      <c r="G1545" s="2">
        <v>191</v>
      </c>
      <c r="I1545" s="1">
        <v>6104.69</v>
      </c>
    </row>
    <row r="1546" spans="1:9" hidden="1" x14ac:dyDescent="0.25">
      <c r="A1546" s="2" t="s">
        <v>1790</v>
      </c>
      <c r="B1546" s="139" t="str">
        <f t="shared" si="24"/>
        <v>IBldGtm_Wbot12847</v>
      </c>
      <c r="C1546" t="s">
        <v>128</v>
      </c>
      <c r="D1546" s="1">
        <v>2847</v>
      </c>
      <c r="E1546">
        <v>0.03</v>
      </c>
      <c r="F1546" t="s">
        <v>354</v>
      </c>
      <c r="G1546" s="2">
        <v>191</v>
      </c>
      <c r="I1546" s="1">
        <v>6104.69</v>
      </c>
    </row>
    <row r="1547" spans="1:9" hidden="1" x14ac:dyDescent="0.25">
      <c r="A1547" s="2" t="s">
        <v>1790</v>
      </c>
      <c r="B1547" s="139" t="str">
        <f t="shared" si="24"/>
        <v>IBldGtm_Wbot13905.3</v>
      </c>
      <c r="C1547" t="s">
        <v>128</v>
      </c>
      <c r="D1547" s="1">
        <v>3905.3</v>
      </c>
      <c r="E1547">
        <v>0.04</v>
      </c>
      <c r="F1547" t="s">
        <v>356</v>
      </c>
      <c r="G1547" s="2">
        <v>191</v>
      </c>
      <c r="I1547" s="1">
        <v>6104.69</v>
      </c>
    </row>
    <row r="1548" spans="1:9" hidden="1" x14ac:dyDescent="0.25">
      <c r="A1548" s="2" t="s">
        <v>1790</v>
      </c>
      <c r="B1548" s="139" t="str">
        <f t="shared" si="24"/>
        <v>IBldGtm_Wbot11108.19</v>
      </c>
      <c r="C1548" t="s">
        <v>128</v>
      </c>
      <c r="D1548" s="1">
        <v>1108.19</v>
      </c>
      <c r="E1548">
        <v>0.04</v>
      </c>
      <c r="F1548" t="s">
        <v>357</v>
      </c>
      <c r="G1548" s="2">
        <v>191</v>
      </c>
      <c r="I1548" s="1">
        <v>6104.69</v>
      </c>
    </row>
    <row r="1549" spans="1:9" hidden="1" x14ac:dyDescent="0.25">
      <c r="A1549" s="2" t="s">
        <v>1790</v>
      </c>
      <c r="B1549" s="139" t="str">
        <f t="shared" si="24"/>
        <v>IBldGtm_Wbot12915.11</v>
      </c>
      <c r="C1549" t="s">
        <v>128</v>
      </c>
      <c r="D1549" s="1">
        <v>2915.11</v>
      </c>
      <c r="E1549">
        <v>0.04</v>
      </c>
      <c r="F1549" t="s">
        <v>372</v>
      </c>
      <c r="G1549" s="2">
        <v>191</v>
      </c>
      <c r="I1549" s="1">
        <v>6104.69</v>
      </c>
    </row>
    <row r="1550" spans="1:9" hidden="1" x14ac:dyDescent="0.25">
      <c r="A1550" s="2" t="s">
        <v>1790</v>
      </c>
      <c r="B1550" s="139" t="str">
        <f t="shared" si="24"/>
        <v>IBldGtm_Wbot19606.1</v>
      </c>
      <c r="C1550" t="s">
        <v>128</v>
      </c>
      <c r="D1550" s="1">
        <v>9606.1</v>
      </c>
      <c r="E1550">
        <v>5.0000000000000001E-3</v>
      </c>
      <c r="F1550" t="s">
        <v>481</v>
      </c>
      <c r="G1550" s="2">
        <v>191</v>
      </c>
      <c r="I1550" s="1">
        <v>6104.69</v>
      </c>
    </row>
    <row r="1551" spans="1:9" hidden="1" x14ac:dyDescent="0.25">
      <c r="A1551" s="2" t="s">
        <v>1790</v>
      </c>
      <c r="B1551" s="139" t="str">
        <f t="shared" si="24"/>
        <v>IBldGtm_Wbot14821.109</v>
      </c>
      <c r="C1551" t="s">
        <v>128</v>
      </c>
      <c r="D1551" s="1">
        <v>4821.1090000000004</v>
      </c>
      <c r="E1551">
        <v>2E-3</v>
      </c>
      <c r="F1551" t="s">
        <v>482</v>
      </c>
      <c r="G1551" s="2">
        <v>191</v>
      </c>
      <c r="I1551" s="1">
        <v>6104.69</v>
      </c>
    </row>
    <row r="1552" spans="1:9" hidden="1" x14ac:dyDescent="0.25">
      <c r="A1552" s="2" t="s">
        <v>1790</v>
      </c>
      <c r="B1552" s="139" t="str">
        <f t="shared" si="24"/>
        <v>IBldGtm_Wbot15210.11</v>
      </c>
      <c r="C1552" t="s">
        <v>128</v>
      </c>
      <c r="D1552" s="1">
        <v>5210.1099999999997</v>
      </c>
      <c r="E1552">
        <v>3.0000000000000001E-3</v>
      </c>
      <c r="F1552" t="s">
        <v>483</v>
      </c>
      <c r="G1552" s="2">
        <v>191</v>
      </c>
      <c r="I1552" s="1">
        <v>6104.69</v>
      </c>
    </row>
    <row r="1553" spans="1:9" hidden="1" x14ac:dyDescent="0.25">
      <c r="A1553" s="2" t="s">
        <v>1790</v>
      </c>
      <c r="B1553" s="139" t="str">
        <f t="shared" si="24"/>
        <v>IBldGtm_Wbot15604.1</v>
      </c>
      <c r="C1553" t="s">
        <v>128</v>
      </c>
      <c r="D1553" s="1">
        <v>5604.1</v>
      </c>
      <c r="E1553">
        <v>4.0000000000000001E-3</v>
      </c>
      <c r="F1553" t="s">
        <v>484</v>
      </c>
      <c r="G1553" s="2">
        <v>191</v>
      </c>
      <c r="I1553" s="1">
        <v>6104.69</v>
      </c>
    </row>
    <row r="1554" spans="1:9" hidden="1" x14ac:dyDescent="0.25">
      <c r="A1554" s="2" t="s">
        <v>1790</v>
      </c>
      <c r="B1554" s="139" t="str">
        <f t="shared" si="24"/>
        <v>IBldGtm_Wbot15804.29</v>
      </c>
      <c r="C1554" t="s">
        <v>128</v>
      </c>
      <c r="D1554" s="1">
        <v>5804.29</v>
      </c>
      <c r="E1554">
        <v>0.03</v>
      </c>
      <c r="F1554" t="s">
        <v>485</v>
      </c>
      <c r="G1554" s="2">
        <v>191</v>
      </c>
      <c r="I1554" s="1">
        <v>6104.69</v>
      </c>
    </row>
    <row r="1555" spans="1:9" hidden="1" x14ac:dyDescent="0.25">
      <c r="A1555" s="2" t="s">
        <v>1790</v>
      </c>
      <c r="B1555" s="139" t="str">
        <f t="shared" si="24"/>
        <v>IBldGtm_Wbot15807.103</v>
      </c>
      <c r="C1555" t="s">
        <v>128</v>
      </c>
      <c r="D1555" s="1">
        <v>5807.1030000000001</v>
      </c>
      <c r="E1555">
        <v>3.0000000000000001E-3</v>
      </c>
      <c r="F1555" t="s">
        <v>486</v>
      </c>
      <c r="G1555" s="2">
        <v>191</v>
      </c>
      <c r="I1555" s="1">
        <v>6104.69</v>
      </c>
    </row>
    <row r="1556" spans="1:9" hidden="1" x14ac:dyDescent="0.25">
      <c r="A1556" s="2" t="s">
        <v>1790</v>
      </c>
      <c r="B1556" s="139" t="str">
        <f t="shared" si="24"/>
        <v>IBldGtm_Wbot15807.109</v>
      </c>
      <c r="C1556" t="s">
        <v>128</v>
      </c>
      <c r="D1556" s="1">
        <v>5807.1090000000004</v>
      </c>
      <c r="E1556">
        <v>1E-3</v>
      </c>
      <c r="F1556" t="s">
        <v>487</v>
      </c>
      <c r="G1556" s="2">
        <v>191</v>
      </c>
      <c r="I1556" s="1">
        <v>6104.69</v>
      </c>
    </row>
    <row r="1557" spans="1:9" hidden="1" x14ac:dyDescent="0.25">
      <c r="A1557" s="2" t="s">
        <v>1790</v>
      </c>
      <c r="B1557" s="139" t="str">
        <f t="shared" si="24"/>
        <v>IBldGtm_Wbot17317.001</v>
      </c>
      <c r="C1557" t="s">
        <v>128</v>
      </c>
      <c r="D1557" s="1">
        <v>7317.0010000000002</v>
      </c>
      <c r="E1557">
        <v>3.0000000000000001E-3</v>
      </c>
      <c r="F1557" t="s">
        <v>488</v>
      </c>
      <c r="G1557" s="2">
        <v>191</v>
      </c>
      <c r="I1557" s="1">
        <v>6104.69</v>
      </c>
    </row>
    <row r="1558" spans="1:9" hidden="1" x14ac:dyDescent="0.25">
      <c r="A1558" s="2" t="s">
        <v>1790</v>
      </c>
      <c r="B1558" s="139" t="str">
        <f t="shared" si="24"/>
        <v>IBldGtm_Wbot17318.23</v>
      </c>
      <c r="C1558" t="s">
        <v>128</v>
      </c>
      <c r="D1558" s="1">
        <v>7318.23</v>
      </c>
      <c r="E1558">
        <v>2E-3</v>
      </c>
      <c r="F1558" t="s">
        <v>489</v>
      </c>
      <c r="G1558" s="2">
        <v>191</v>
      </c>
      <c r="I1558" s="1">
        <v>6104.69</v>
      </c>
    </row>
    <row r="1559" spans="1:9" hidden="1" x14ac:dyDescent="0.25">
      <c r="A1559" s="2" t="s">
        <v>1790</v>
      </c>
      <c r="B1559" s="139" t="str">
        <f t="shared" si="24"/>
        <v>IBldGtm_Wbot13920.99</v>
      </c>
      <c r="C1559" t="s">
        <v>128</v>
      </c>
      <c r="D1559" s="1">
        <v>3920.99</v>
      </c>
      <c r="E1559">
        <v>2E-3</v>
      </c>
      <c r="F1559" t="s">
        <v>490</v>
      </c>
      <c r="G1559" s="2">
        <v>191</v>
      </c>
      <c r="I1559" s="1">
        <v>6104.69</v>
      </c>
    </row>
    <row r="1560" spans="1:9" hidden="1" x14ac:dyDescent="0.25">
      <c r="A1560" s="2" t="s">
        <v>1790</v>
      </c>
      <c r="B1560" s="139" t="str">
        <f t="shared" si="24"/>
        <v>IBldGtm_Wbot13923.29</v>
      </c>
      <c r="C1560" t="s">
        <v>128</v>
      </c>
      <c r="D1560" s="1">
        <v>3923.29</v>
      </c>
      <c r="E1560">
        <v>5.2499999999999998E-2</v>
      </c>
      <c r="F1560" t="s">
        <v>491</v>
      </c>
      <c r="G1560" s="2">
        <v>191</v>
      </c>
      <c r="I1560" s="1">
        <v>6104.69</v>
      </c>
    </row>
    <row r="1561" spans="1:9" hidden="1" x14ac:dyDescent="0.25">
      <c r="A1561" s="2" t="s">
        <v>1790</v>
      </c>
      <c r="B1561" s="139" t="str">
        <f t="shared" si="24"/>
        <v>IBldGtm_Wbot13926.209</v>
      </c>
      <c r="C1561" t="s">
        <v>128</v>
      </c>
      <c r="D1561" s="1">
        <v>3926.2089999999998</v>
      </c>
      <c r="E1561">
        <v>0.01</v>
      </c>
      <c r="F1561" t="s">
        <v>492</v>
      </c>
      <c r="G1561" s="2">
        <v>191</v>
      </c>
      <c r="I1561" s="1">
        <v>6104.69</v>
      </c>
    </row>
    <row r="1562" spans="1:9" hidden="1" x14ac:dyDescent="0.25">
      <c r="A1562" s="2" t="s">
        <v>1790</v>
      </c>
      <c r="B1562" s="139" t="str">
        <f t="shared" si="24"/>
        <v>IBldGtm_Wbot14007.009</v>
      </c>
      <c r="C1562" t="s">
        <v>128</v>
      </c>
      <c r="D1562" s="1">
        <v>4007.009</v>
      </c>
      <c r="E1562">
        <v>0.06</v>
      </c>
      <c r="F1562" t="s">
        <v>493</v>
      </c>
      <c r="G1562" s="2">
        <v>191</v>
      </c>
      <c r="I1562" s="1">
        <v>6104.69</v>
      </c>
    </row>
    <row r="1563" spans="1:9" hidden="1" x14ac:dyDescent="0.25">
      <c r="A1563" s="2" t="s">
        <v>1790</v>
      </c>
      <c r="B1563" s="139" t="str">
        <f t="shared" si="24"/>
        <v>IBldGtm_Wbot14203.109</v>
      </c>
      <c r="C1563" t="s">
        <v>128</v>
      </c>
      <c r="D1563" s="1">
        <v>4203.1090000000004</v>
      </c>
      <c r="E1563">
        <v>1</v>
      </c>
      <c r="F1563" t="s">
        <v>494</v>
      </c>
      <c r="G1563" s="2">
        <v>191</v>
      </c>
      <c r="I1563" s="1">
        <v>6104.69</v>
      </c>
    </row>
    <row r="1564" spans="1:9" hidden="1" x14ac:dyDescent="0.25">
      <c r="A1564" s="2" t="s">
        <v>1790</v>
      </c>
      <c r="B1564" s="139" t="str">
        <f t="shared" si="24"/>
        <v>IBldGtm_Wbot14819.1</v>
      </c>
      <c r="C1564" t="s">
        <v>128</v>
      </c>
      <c r="D1564" s="1">
        <v>4819.1000000000004</v>
      </c>
      <c r="E1564">
        <v>1</v>
      </c>
      <c r="F1564" t="s">
        <v>495</v>
      </c>
      <c r="G1564" s="2">
        <v>191</v>
      </c>
      <c r="I1564" s="1">
        <v>6104.69</v>
      </c>
    </row>
    <row r="1565" spans="1:9" hidden="1" x14ac:dyDescent="0.25">
      <c r="A1565" s="2" t="s">
        <v>1790</v>
      </c>
      <c r="B1565" s="139" t="str">
        <f t="shared" si="24"/>
        <v>IBldGtm_Wbot18308.2</v>
      </c>
      <c r="C1565" t="s">
        <v>128</v>
      </c>
      <c r="D1565" s="1">
        <v>8308.2000000000007</v>
      </c>
      <c r="E1565">
        <v>2E-3</v>
      </c>
      <c r="F1565" t="s">
        <v>496</v>
      </c>
      <c r="G1565" s="2">
        <v>191</v>
      </c>
      <c r="I1565" s="1">
        <v>6104.69</v>
      </c>
    </row>
    <row r="1566" spans="1:9" hidden="1" x14ac:dyDescent="0.25">
      <c r="A1566" s="2" t="s">
        <v>1790</v>
      </c>
      <c r="B1566" s="139" t="str">
        <f t="shared" si="24"/>
        <v>IBldGtm_Wbot18308.909</v>
      </c>
      <c r="C1566" t="s">
        <v>128</v>
      </c>
      <c r="D1566" s="1">
        <v>8308.9089999999997</v>
      </c>
      <c r="E1566">
        <v>2E-3</v>
      </c>
      <c r="F1566" t="s">
        <v>497</v>
      </c>
      <c r="G1566" s="2">
        <v>191</v>
      </c>
      <c r="I1566" s="1">
        <v>6104.69</v>
      </c>
    </row>
    <row r="1567" spans="1:9" hidden="1" x14ac:dyDescent="0.25">
      <c r="A1567" s="2" t="s">
        <v>1790</v>
      </c>
      <c r="B1567" s="139" t="str">
        <f t="shared" si="24"/>
        <v>IBldGtm_Wbot18523.519</v>
      </c>
      <c r="C1567" t="s">
        <v>128</v>
      </c>
      <c r="D1567" s="1">
        <v>8523.5190000000002</v>
      </c>
      <c r="E1567">
        <v>1</v>
      </c>
      <c r="F1567" t="s">
        <v>498</v>
      </c>
      <c r="G1567" s="2">
        <v>191</v>
      </c>
      <c r="I1567" s="1">
        <v>6104.69</v>
      </c>
    </row>
    <row r="1568" spans="1:9" hidden="1" x14ac:dyDescent="0.25">
      <c r="A1568" s="2" t="s">
        <v>1790</v>
      </c>
      <c r="B1568" s="139" t="str">
        <f t="shared" ref="B1568:B1631" si="25">A1568&amp;C1568&amp;D1568</f>
        <v>IBldGtm_Wbot19606.21</v>
      </c>
      <c r="C1568" t="s">
        <v>128</v>
      </c>
      <c r="D1568" s="1">
        <v>9606.2099999999991</v>
      </c>
      <c r="E1568">
        <v>3.0000000000000001E-3</v>
      </c>
      <c r="F1568" t="s">
        <v>499</v>
      </c>
      <c r="G1568" s="2">
        <v>191</v>
      </c>
      <c r="I1568" s="1">
        <v>6104.69</v>
      </c>
    </row>
    <row r="1569" spans="1:9" hidden="1" x14ac:dyDescent="0.25">
      <c r="A1569" s="2" t="s">
        <v>1790</v>
      </c>
      <c r="B1569" s="139" t="str">
        <f t="shared" si="25"/>
        <v>IBldGtm_Wbot19607.11</v>
      </c>
      <c r="C1569" t="s">
        <v>128</v>
      </c>
      <c r="D1569" s="1">
        <v>9607.11</v>
      </c>
      <c r="E1569">
        <v>2.5000000000000001E-2</v>
      </c>
      <c r="F1569" t="s">
        <v>500</v>
      </c>
      <c r="G1569" s="2">
        <v>191</v>
      </c>
      <c r="I1569" s="1">
        <v>6104.69</v>
      </c>
    </row>
    <row r="1570" spans="1:9" hidden="1" x14ac:dyDescent="0.25">
      <c r="A1570" s="2" t="s">
        <v>1790</v>
      </c>
      <c r="B1570" s="139" t="str">
        <f t="shared" si="25"/>
        <v>IBldGtm_Wbot19607.19</v>
      </c>
      <c r="C1570" t="s">
        <v>128</v>
      </c>
      <c r="D1570" s="1">
        <v>9607.19</v>
      </c>
      <c r="E1570">
        <v>2.5000000000000001E-2</v>
      </c>
      <c r="F1570" t="s">
        <v>501</v>
      </c>
      <c r="G1570" s="2">
        <v>191</v>
      </c>
      <c r="I1570" s="1">
        <v>6104.69</v>
      </c>
    </row>
    <row r="1571" spans="1:9" hidden="1" x14ac:dyDescent="0.25">
      <c r="A1571" s="2" t="s">
        <v>1790</v>
      </c>
      <c r="B1571" s="139" t="str">
        <f t="shared" si="25"/>
        <v>IBldGtm_Wbot19607.2</v>
      </c>
      <c r="C1571" t="s">
        <v>128</v>
      </c>
      <c r="D1571" s="1">
        <v>9607.2000000000007</v>
      </c>
      <c r="E1571">
        <v>2.5000000000000001E-2</v>
      </c>
      <c r="F1571" t="s">
        <v>500</v>
      </c>
      <c r="G1571" s="2">
        <v>191</v>
      </c>
      <c r="I1571" s="1">
        <v>6104.69</v>
      </c>
    </row>
    <row r="1572" spans="1:9" hidden="1" x14ac:dyDescent="0.25">
      <c r="A1572" s="2" t="s">
        <v>1790</v>
      </c>
      <c r="B1572" s="139" t="str">
        <f t="shared" si="25"/>
        <v>IBldGtm_Wbot15401.209</v>
      </c>
      <c r="C1572" t="s">
        <v>128</v>
      </c>
      <c r="D1572" s="1">
        <v>5401.2089999999998</v>
      </c>
      <c r="E1572">
        <v>0.1</v>
      </c>
      <c r="F1572" t="s">
        <v>349</v>
      </c>
      <c r="G1572" s="2">
        <v>191</v>
      </c>
      <c r="I1572" s="1">
        <v>6104.69</v>
      </c>
    </row>
    <row r="1573" spans="1:9" hidden="1" x14ac:dyDescent="0.25">
      <c r="A1573" s="2" t="s">
        <v>1790</v>
      </c>
      <c r="B1573" s="139" t="str">
        <f t="shared" si="25"/>
        <v>IBldGtm_Wbot12701.12</v>
      </c>
      <c r="C1573" t="s">
        <v>128</v>
      </c>
      <c r="D1573" s="1">
        <v>2701.12</v>
      </c>
      <c r="E1573">
        <v>1.1000000000000001</v>
      </c>
      <c r="F1573" t="s">
        <v>371</v>
      </c>
      <c r="G1573" s="2">
        <v>191</v>
      </c>
      <c r="I1573" s="1">
        <v>6104.69</v>
      </c>
    </row>
    <row r="1574" spans="1:9" hidden="1" x14ac:dyDescent="0.25">
      <c r="A1574" s="2" t="s">
        <v>1790</v>
      </c>
      <c r="B1574" s="139" t="str">
        <f t="shared" si="25"/>
        <v>IBldGtm_Wbot15205.12</v>
      </c>
      <c r="C1574" t="s">
        <v>128</v>
      </c>
      <c r="D1574" s="1">
        <v>5205.12</v>
      </c>
      <c r="E1574">
        <v>0.18181999999999998</v>
      </c>
      <c r="F1574" t="s">
        <v>351</v>
      </c>
      <c r="G1574" s="2">
        <v>192</v>
      </c>
      <c r="I1574" s="1">
        <v>6104.69</v>
      </c>
    </row>
    <row r="1575" spans="1:9" hidden="1" x14ac:dyDescent="0.25">
      <c r="A1575" s="2" t="s">
        <v>1790</v>
      </c>
      <c r="B1575" s="139" t="str">
        <f t="shared" si="25"/>
        <v>IBldGtm_Wbot15402.33</v>
      </c>
      <c r="C1575" t="s">
        <v>128</v>
      </c>
      <c r="D1575" s="1">
        <v>5402.33</v>
      </c>
      <c r="E1575">
        <v>0.33333000000000002</v>
      </c>
      <c r="F1575" t="s">
        <v>438</v>
      </c>
      <c r="G1575" s="2">
        <v>192</v>
      </c>
      <c r="I1575" s="1">
        <v>6104.69</v>
      </c>
    </row>
    <row r="1576" spans="1:9" hidden="1" x14ac:dyDescent="0.25">
      <c r="A1576" s="2" t="s">
        <v>1790</v>
      </c>
      <c r="B1576" s="139" t="str">
        <f t="shared" si="25"/>
        <v>IBldGtm_Wbot15509.22</v>
      </c>
      <c r="C1576" t="s">
        <v>128</v>
      </c>
      <c r="D1576" s="1">
        <v>5509.22</v>
      </c>
      <c r="E1576">
        <v>0.33333000000000002</v>
      </c>
      <c r="F1576" t="s">
        <v>527</v>
      </c>
      <c r="G1576" s="2">
        <v>192</v>
      </c>
      <c r="I1576" s="1">
        <v>6104.69</v>
      </c>
    </row>
    <row r="1577" spans="1:9" hidden="1" x14ac:dyDescent="0.25">
      <c r="A1577" s="2" t="s">
        <v>1790</v>
      </c>
      <c r="B1577" s="139" t="str">
        <f t="shared" si="25"/>
        <v>IBldGtm_Wbot15210.39</v>
      </c>
      <c r="C1577" t="s">
        <v>128</v>
      </c>
      <c r="D1577" s="1">
        <v>5210.3900000000003</v>
      </c>
      <c r="E1577">
        <v>0.15151999999999999</v>
      </c>
      <c r="F1577" t="s">
        <v>532</v>
      </c>
      <c r="G1577" s="2">
        <v>192</v>
      </c>
      <c r="I1577" s="1">
        <v>6104.69</v>
      </c>
    </row>
    <row r="1578" spans="1:9" hidden="1" x14ac:dyDescent="0.25">
      <c r="A1578" s="2" t="s">
        <v>1790</v>
      </c>
      <c r="B1578" s="139" t="str">
        <f t="shared" si="25"/>
        <v>IBldGtm_Wbot15210.49</v>
      </c>
      <c r="C1578" t="s">
        <v>128</v>
      </c>
      <c r="D1578" s="1">
        <v>5210.49</v>
      </c>
      <c r="E1578">
        <v>0.15151999999999999</v>
      </c>
      <c r="F1578" t="s">
        <v>532</v>
      </c>
      <c r="G1578" s="2">
        <v>192</v>
      </c>
      <c r="I1578" s="1">
        <v>6104.69</v>
      </c>
    </row>
    <row r="1579" spans="1:9" hidden="1" x14ac:dyDescent="0.25">
      <c r="A1579" s="2" t="s">
        <v>1790</v>
      </c>
      <c r="B1579" s="139" t="str">
        <f t="shared" si="25"/>
        <v>IBldGtm_Wbot16006.32</v>
      </c>
      <c r="C1579" t="s">
        <v>128</v>
      </c>
      <c r="D1579" s="1">
        <v>6006.32</v>
      </c>
      <c r="E1579">
        <v>1.01E-2</v>
      </c>
      <c r="F1579" t="s">
        <v>353</v>
      </c>
      <c r="G1579" s="2">
        <v>192</v>
      </c>
      <c r="I1579" s="1">
        <v>6104.69</v>
      </c>
    </row>
    <row r="1580" spans="1:9" hidden="1" x14ac:dyDescent="0.25">
      <c r="A1580" s="2" t="s">
        <v>1790</v>
      </c>
      <c r="B1580" s="139" t="str">
        <f t="shared" si="25"/>
        <v>IBldGtm_Wbot13910</v>
      </c>
      <c r="C1580" t="s">
        <v>128</v>
      </c>
      <c r="D1580" s="1">
        <v>3910</v>
      </c>
      <c r="E1580">
        <v>0.04</v>
      </c>
      <c r="F1580" t="s">
        <v>504</v>
      </c>
      <c r="G1580" s="2">
        <v>192</v>
      </c>
      <c r="I1580" s="1">
        <v>6104.69</v>
      </c>
    </row>
    <row r="1581" spans="1:9" hidden="1" x14ac:dyDescent="0.25">
      <c r="A1581" s="2" t="s">
        <v>1790</v>
      </c>
      <c r="B1581" s="139" t="str">
        <f t="shared" si="25"/>
        <v>IBldGtm_Wbot13809.919</v>
      </c>
      <c r="C1581" t="s">
        <v>128</v>
      </c>
      <c r="D1581" s="1">
        <v>3809.9189999999999</v>
      </c>
      <c r="E1581">
        <v>0.04</v>
      </c>
      <c r="F1581" t="s">
        <v>360</v>
      </c>
      <c r="G1581" s="2">
        <v>192</v>
      </c>
      <c r="I1581" s="1">
        <v>6104.69</v>
      </c>
    </row>
    <row r="1582" spans="1:9" hidden="1" x14ac:dyDescent="0.25">
      <c r="A1582" s="2" t="s">
        <v>1790</v>
      </c>
      <c r="B1582" s="139" t="str">
        <f t="shared" si="25"/>
        <v>IBldGtm_Wbot12832.109</v>
      </c>
      <c r="C1582" t="s">
        <v>128</v>
      </c>
      <c r="D1582" s="1">
        <v>2832.1089999999999</v>
      </c>
      <c r="E1582">
        <v>0.04</v>
      </c>
      <c r="F1582" t="s">
        <v>505</v>
      </c>
      <c r="G1582" s="2">
        <v>192</v>
      </c>
      <c r="I1582" s="1">
        <v>6104.69</v>
      </c>
    </row>
    <row r="1583" spans="1:9" hidden="1" x14ac:dyDescent="0.25">
      <c r="A1583" s="2" t="s">
        <v>1790</v>
      </c>
      <c r="B1583" s="139" t="str">
        <f t="shared" si="25"/>
        <v>IBldGtm_Wbot13505.109</v>
      </c>
      <c r="C1583" t="s">
        <v>128</v>
      </c>
      <c r="D1583" s="1">
        <v>3505.1089999999999</v>
      </c>
      <c r="E1583">
        <v>0.04</v>
      </c>
      <c r="F1583" t="s">
        <v>506</v>
      </c>
      <c r="G1583" s="2">
        <v>192</v>
      </c>
      <c r="I1583" s="1">
        <v>6104.69</v>
      </c>
    </row>
    <row r="1584" spans="1:9" hidden="1" x14ac:dyDescent="0.25">
      <c r="A1584" s="2" t="s">
        <v>1790</v>
      </c>
      <c r="B1584" s="139" t="str">
        <f t="shared" si="25"/>
        <v>IBldGtm_Wbot13809.911</v>
      </c>
      <c r="C1584" t="s">
        <v>128</v>
      </c>
      <c r="D1584" s="1">
        <v>3809.9110000000001</v>
      </c>
      <c r="E1584">
        <v>0.04</v>
      </c>
      <c r="F1584" t="s">
        <v>507</v>
      </c>
      <c r="G1584" s="2">
        <v>192</v>
      </c>
      <c r="I1584" s="1">
        <v>6104.69</v>
      </c>
    </row>
    <row r="1585" spans="1:9" hidden="1" x14ac:dyDescent="0.25">
      <c r="A1585" s="2" t="s">
        <v>1790</v>
      </c>
      <c r="B1585" s="139" t="str">
        <f t="shared" si="25"/>
        <v>IBldGtm_Wbot19606.1</v>
      </c>
      <c r="C1585" t="s">
        <v>128</v>
      </c>
      <c r="D1585" s="1">
        <v>9606.1</v>
      </c>
      <c r="E1585">
        <v>2E-3</v>
      </c>
      <c r="F1585" t="s">
        <v>481</v>
      </c>
      <c r="G1585" s="2">
        <v>192</v>
      </c>
      <c r="I1585" s="1">
        <v>6104.69</v>
      </c>
    </row>
    <row r="1586" spans="1:9" hidden="1" x14ac:dyDescent="0.25">
      <c r="A1586" s="2" t="s">
        <v>1790</v>
      </c>
      <c r="B1586" s="139" t="str">
        <f t="shared" si="25"/>
        <v>IBldGtm_Wbot14821.9</v>
      </c>
      <c r="C1586" t="s">
        <v>128</v>
      </c>
      <c r="D1586" s="1">
        <v>4821.8999999999996</v>
      </c>
      <c r="E1586">
        <v>2E-3</v>
      </c>
      <c r="F1586" t="s">
        <v>508</v>
      </c>
      <c r="G1586" s="2">
        <v>192</v>
      </c>
      <c r="I1586" s="1">
        <v>6104.69</v>
      </c>
    </row>
    <row r="1587" spans="1:9" hidden="1" x14ac:dyDescent="0.25">
      <c r="A1587" s="2" t="s">
        <v>1790</v>
      </c>
      <c r="B1587" s="139" t="str">
        <f t="shared" si="25"/>
        <v>IBldGtm_Wbot13926.9099</v>
      </c>
      <c r="C1587" t="s">
        <v>128</v>
      </c>
      <c r="D1587" s="1">
        <v>3926.9099000000001</v>
      </c>
      <c r="E1587">
        <v>1</v>
      </c>
      <c r="F1587" t="s">
        <v>509</v>
      </c>
      <c r="G1587" s="2">
        <v>192</v>
      </c>
      <c r="I1587" s="1">
        <v>6104.69</v>
      </c>
    </row>
    <row r="1588" spans="1:9" hidden="1" x14ac:dyDescent="0.25">
      <c r="A1588" s="2" t="s">
        <v>1790</v>
      </c>
      <c r="B1588" s="139" t="str">
        <f t="shared" si="25"/>
        <v>IBldGtm_Wbot15806.32</v>
      </c>
      <c r="C1588" t="s">
        <v>128</v>
      </c>
      <c r="D1588" s="1">
        <v>5806.32</v>
      </c>
      <c r="E1588">
        <v>3.0000000000000001E-3</v>
      </c>
      <c r="F1588" t="s">
        <v>510</v>
      </c>
      <c r="G1588" s="2">
        <v>192</v>
      </c>
      <c r="I1588" s="1">
        <v>6104.69</v>
      </c>
    </row>
    <row r="1589" spans="1:9" hidden="1" x14ac:dyDescent="0.25">
      <c r="A1589" s="2" t="s">
        <v>1790</v>
      </c>
      <c r="B1589" s="139" t="str">
        <f t="shared" si="25"/>
        <v>IBldGtm_Wbot19606.22</v>
      </c>
      <c r="C1589" t="s">
        <v>128</v>
      </c>
      <c r="D1589" s="1">
        <v>9606.2199999999993</v>
      </c>
      <c r="E1589">
        <v>3.0000000000000001E-3</v>
      </c>
      <c r="F1589" t="s">
        <v>511</v>
      </c>
      <c r="G1589" s="2">
        <v>192</v>
      </c>
      <c r="I1589" s="1">
        <v>6104.69</v>
      </c>
    </row>
    <row r="1590" spans="1:9" hidden="1" x14ac:dyDescent="0.25">
      <c r="A1590" s="2" t="s">
        <v>1790</v>
      </c>
      <c r="B1590" s="139" t="str">
        <f t="shared" si="25"/>
        <v>IBldGtm_Wbot15807.101</v>
      </c>
      <c r="C1590" t="s">
        <v>128</v>
      </c>
      <c r="D1590" s="1">
        <v>5807.1009999999997</v>
      </c>
      <c r="E1590">
        <v>1E-3</v>
      </c>
      <c r="F1590" t="s">
        <v>512</v>
      </c>
      <c r="G1590" s="2">
        <v>192</v>
      </c>
      <c r="I1590" s="1">
        <v>6104.69</v>
      </c>
    </row>
    <row r="1591" spans="1:9" hidden="1" x14ac:dyDescent="0.25">
      <c r="A1591" s="2" t="s">
        <v>1790</v>
      </c>
      <c r="B1591" s="139" t="str">
        <f t="shared" si="25"/>
        <v>IBldGtm_Wbot15807.102</v>
      </c>
      <c r="C1591" t="s">
        <v>128</v>
      </c>
      <c r="D1591" s="1">
        <v>5807.1019999999999</v>
      </c>
      <c r="E1591">
        <v>1E-3</v>
      </c>
      <c r="F1591" t="s">
        <v>513</v>
      </c>
      <c r="G1591" s="2">
        <v>192</v>
      </c>
      <c r="I1591" s="1">
        <v>6104.69</v>
      </c>
    </row>
    <row r="1592" spans="1:9" hidden="1" x14ac:dyDescent="0.25">
      <c r="A1592" s="2" t="s">
        <v>1790</v>
      </c>
      <c r="B1592" s="139" t="str">
        <f t="shared" si="25"/>
        <v>IBldGtm_Wbot15807.9</v>
      </c>
      <c r="C1592" t="s">
        <v>128</v>
      </c>
      <c r="D1592" s="1">
        <v>5807.9</v>
      </c>
      <c r="E1592">
        <v>2E-3</v>
      </c>
      <c r="F1592" t="s">
        <v>514</v>
      </c>
      <c r="G1592" s="2">
        <v>192</v>
      </c>
      <c r="I1592" s="1">
        <v>6104.69</v>
      </c>
    </row>
    <row r="1593" spans="1:9" hidden="1" x14ac:dyDescent="0.25">
      <c r="A1593" s="2" t="s">
        <v>1790</v>
      </c>
      <c r="B1593" s="139" t="str">
        <f t="shared" si="25"/>
        <v>IBldGtm_Wbot19606.292</v>
      </c>
      <c r="C1593" t="s">
        <v>128</v>
      </c>
      <c r="D1593" s="1">
        <v>9606.2919999999995</v>
      </c>
      <c r="E1593">
        <v>3.0000000000000001E-3</v>
      </c>
      <c r="F1593" t="s">
        <v>515</v>
      </c>
      <c r="G1593" s="2">
        <v>192</v>
      </c>
      <c r="I1593" s="1">
        <v>6104.69</v>
      </c>
    </row>
    <row r="1594" spans="1:9" hidden="1" x14ac:dyDescent="0.25">
      <c r="A1594" s="2" t="s">
        <v>1790</v>
      </c>
      <c r="B1594" s="139" t="str">
        <f t="shared" si="25"/>
        <v>IBldGtm_Wbot15901.909</v>
      </c>
      <c r="C1594" t="s">
        <v>128</v>
      </c>
      <c r="D1594" s="1">
        <v>5901.9089999999997</v>
      </c>
      <c r="E1594">
        <v>3.5000000000000003E-2</v>
      </c>
      <c r="F1594" t="s">
        <v>516</v>
      </c>
      <c r="G1594" s="2">
        <v>192</v>
      </c>
      <c r="I1594" s="1">
        <v>6104.69</v>
      </c>
    </row>
    <row r="1595" spans="1:9" hidden="1" x14ac:dyDescent="0.25">
      <c r="A1595" s="2" t="s">
        <v>1790</v>
      </c>
      <c r="B1595" s="139" t="str">
        <f t="shared" si="25"/>
        <v>IBldGtm_Wbot17317.002</v>
      </c>
      <c r="C1595" t="s">
        <v>128</v>
      </c>
      <c r="D1595" s="1">
        <v>7317.0020000000004</v>
      </c>
      <c r="E1595">
        <v>2E-3</v>
      </c>
      <c r="F1595" t="s">
        <v>488</v>
      </c>
      <c r="G1595" s="2">
        <v>192</v>
      </c>
      <c r="I1595" s="1">
        <v>6104.69</v>
      </c>
    </row>
    <row r="1596" spans="1:9" hidden="1" x14ac:dyDescent="0.25">
      <c r="A1596" s="2" t="s">
        <v>1790</v>
      </c>
      <c r="B1596" s="139" t="str">
        <f t="shared" si="25"/>
        <v>IBldGtm_Wbot17616.1</v>
      </c>
      <c r="C1596" t="s">
        <v>128</v>
      </c>
      <c r="D1596" s="1">
        <v>7616.1</v>
      </c>
      <c r="E1596">
        <v>1E-3</v>
      </c>
      <c r="F1596" t="s">
        <v>517</v>
      </c>
      <c r="G1596" s="2">
        <v>192</v>
      </c>
      <c r="I1596" s="1">
        <v>6104.69</v>
      </c>
    </row>
    <row r="1597" spans="1:9" hidden="1" x14ac:dyDescent="0.25">
      <c r="A1597" s="2" t="s">
        <v>1790</v>
      </c>
      <c r="B1597" s="139" t="str">
        <f t="shared" si="25"/>
        <v>IBldGtm_Wbot18523.529</v>
      </c>
      <c r="C1597" t="s">
        <v>128</v>
      </c>
      <c r="D1597" s="1">
        <v>8523.5290000000005</v>
      </c>
      <c r="E1597">
        <v>1</v>
      </c>
      <c r="F1597" t="s">
        <v>498</v>
      </c>
      <c r="G1597" s="2">
        <v>192</v>
      </c>
      <c r="I1597" s="1">
        <v>6104.69</v>
      </c>
    </row>
    <row r="1598" spans="1:9" hidden="1" x14ac:dyDescent="0.25">
      <c r="A1598" s="2" t="s">
        <v>1790</v>
      </c>
      <c r="B1598" s="139" t="str">
        <f t="shared" si="25"/>
        <v>IBldGtm_Wbot19606.291</v>
      </c>
      <c r="C1598" t="s">
        <v>128</v>
      </c>
      <c r="D1598" s="1">
        <v>9606.2909999999993</v>
      </c>
      <c r="E1598">
        <v>2E-3</v>
      </c>
      <c r="F1598" t="s">
        <v>518</v>
      </c>
      <c r="G1598" s="2">
        <v>192</v>
      </c>
      <c r="I1598" s="1">
        <v>6104.69</v>
      </c>
    </row>
    <row r="1599" spans="1:9" hidden="1" x14ac:dyDescent="0.25">
      <c r="A1599" s="2" t="s">
        <v>1790</v>
      </c>
      <c r="B1599" s="139" t="str">
        <f t="shared" si="25"/>
        <v>IBldGtm_Wbot19606.299</v>
      </c>
      <c r="C1599" t="s">
        <v>128</v>
      </c>
      <c r="D1599" s="1">
        <v>9606.2990000000009</v>
      </c>
      <c r="E1599">
        <v>1E-3</v>
      </c>
      <c r="F1599" t="s">
        <v>519</v>
      </c>
      <c r="G1599" s="2">
        <v>192</v>
      </c>
      <c r="I1599" s="1">
        <v>6104.69</v>
      </c>
    </row>
    <row r="1600" spans="1:9" hidden="1" x14ac:dyDescent="0.25">
      <c r="A1600" s="2" t="s">
        <v>1790</v>
      </c>
      <c r="B1600" s="139" t="str">
        <f t="shared" si="25"/>
        <v>IBldGtm_Wbot14015.9</v>
      </c>
      <c r="C1600" t="s">
        <v>128</v>
      </c>
      <c r="D1600" s="1">
        <v>4015.9</v>
      </c>
      <c r="E1600">
        <v>1E-3</v>
      </c>
      <c r="F1600" t="s">
        <v>520</v>
      </c>
      <c r="G1600" s="2">
        <v>192</v>
      </c>
      <c r="I1600" s="1">
        <v>6104.69</v>
      </c>
    </row>
    <row r="1601" spans="1:9" hidden="1" x14ac:dyDescent="0.25">
      <c r="A1601" s="2" t="s">
        <v>1790</v>
      </c>
      <c r="B1601" s="139" t="str">
        <f t="shared" si="25"/>
        <v>IBldGtm_Wbot18308.102</v>
      </c>
      <c r="C1601" t="s">
        <v>128</v>
      </c>
      <c r="D1601" s="1">
        <v>8308.1020000000008</v>
      </c>
      <c r="E1601">
        <v>1</v>
      </c>
      <c r="F1601" t="s">
        <v>521</v>
      </c>
      <c r="G1601" s="2">
        <v>192</v>
      </c>
      <c r="I1601" s="1">
        <v>6104.69</v>
      </c>
    </row>
    <row r="1602" spans="1:9" hidden="1" x14ac:dyDescent="0.25">
      <c r="A1602" s="2" t="s">
        <v>1790</v>
      </c>
      <c r="B1602" s="139" t="str">
        <f t="shared" si="25"/>
        <v>IBldGtm_Wbot18308.902</v>
      </c>
      <c r="C1602" t="s">
        <v>128</v>
      </c>
      <c r="D1602" s="1">
        <v>8308.902</v>
      </c>
      <c r="E1602">
        <v>0.02</v>
      </c>
      <c r="F1602" t="s">
        <v>522</v>
      </c>
      <c r="G1602" s="2">
        <v>192</v>
      </c>
      <c r="I1602" s="1">
        <v>6104.69</v>
      </c>
    </row>
    <row r="1603" spans="1:9" hidden="1" x14ac:dyDescent="0.25">
      <c r="A1603" s="2" t="s">
        <v>1790</v>
      </c>
      <c r="B1603" s="139" t="str">
        <f t="shared" si="25"/>
        <v>IBldGtm_Wbot18523.599</v>
      </c>
      <c r="C1603" t="s">
        <v>128</v>
      </c>
      <c r="D1603" s="1">
        <v>8523.5990000000002</v>
      </c>
      <c r="E1603">
        <v>1</v>
      </c>
      <c r="F1603" t="s">
        <v>523</v>
      </c>
      <c r="G1603" s="2">
        <v>192</v>
      </c>
      <c r="I1603" s="1">
        <v>6104.69</v>
      </c>
    </row>
    <row r="1604" spans="1:9" hidden="1" x14ac:dyDescent="0.25">
      <c r="A1604" s="2" t="s">
        <v>1790</v>
      </c>
      <c r="B1604" s="139" t="str">
        <f t="shared" si="25"/>
        <v>IBldGtm_Wbot18308.101</v>
      </c>
      <c r="C1604" t="s">
        <v>128</v>
      </c>
      <c r="D1604" s="1">
        <v>8308.1010000000006</v>
      </c>
      <c r="E1604">
        <v>4.0000000000000001E-3</v>
      </c>
      <c r="F1604" t="s">
        <v>524</v>
      </c>
      <c r="G1604" s="2">
        <v>192</v>
      </c>
      <c r="I1604" s="1">
        <v>6104.69</v>
      </c>
    </row>
    <row r="1605" spans="1:9" hidden="1" x14ac:dyDescent="0.25">
      <c r="A1605" s="2" t="s">
        <v>1790</v>
      </c>
      <c r="B1605" s="139" t="str">
        <f t="shared" si="25"/>
        <v>IBldGtm_Wbot19607.2</v>
      </c>
      <c r="C1605" t="s">
        <v>128</v>
      </c>
      <c r="D1605" s="1">
        <v>9607.2000000000007</v>
      </c>
      <c r="E1605">
        <v>7.0000000000000001E-3</v>
      </c>
      <c r="F1605" t="s">
        <v>502</v>
      </c>
      <c r="G1605" s="2">
        <v>192</v>
      </c>
      <c r="I1605" s="1">
        <v>6104.69</v>
      </c>
    </row>
    <row r="1606" spans="1:9" hidden="1" x14ac:dyDescent="0.25">
      <c r="A1606" s="2" t="s">
        <v>1790</v>
      </c>
      <c r="B1606" s="139" t="str">
        <f t="shared" si="25"/>
        <v>IBldGtm_Wbot12701.19</v>
      </c>
      <c r="C1606" t="s">
        <v>128</v>
      </c>
      <c r="D1606" s="1">
        <v>2701.19</v>
      </c>
      <c r="E1606">
        <v>1.1000000000000001</v>
      </c>
      <c r="F1606" t="s">
        <v>437</v>
      </c>
      <c r="G1606" s="2">
        <v>192</v>
      </c>
      <c r="I1606" s="1">
        <v>6104.69</v>
      </c>
    </row>
    <row r="1607" spans="1:9" hidden="1" x14ac:dyDescent="0.25">
      <c r="A1607" s="2" t="s">
        <v>1790</v>
      </c>
      <c r="B1607" s="139" t="str">
        <f t="shared" si="25"/>
        <v>IBldGtm_Mtop15205.11</v>
      </c>
      <c r="C1607" t="s">
        <v>131</v>
      </c>
      <c r="D1607" s="1">
        <v>5205.1099999999997</v>
      </c>
      <c r="E1607">
        <v>0.18181999999999998</v>
      </c>
      <c r="F1607" t="s">
        <v>351</v>
      </c>
      <c r="G1607" s="2">
        <v>199</v>
      </c>
      <c r="I1607" s="1">
        <v>6101.9</v>
      </c>
    </row>
    <row r="1608" spans="1:9" hidden="1" x14ac:dyDescent="0.25">
      <c r="A1608" s="2" t="s">
        <v>1790</v>
      </c>
      <c r="B1608" s="139" t="str">
        <f t="shared" si="25"/>
        <v>IBldGtm_Mtop15201.009</v>
      </c>
      <c r="C1608" t="s">
        <v>131</v>
      </c>
      <c r="D1608" s="1">
        <v>5201.009</v>
      </c>
      <c r="E1608">
        <v>0.18181999999999998</v>
      </c>
      <c r="F1608" t="s">
        <v>352</v>
      </c>
      <c r="G1608" s="2">
        <v>199</v>
      </c>
      <c r="I1608" s="1">
        <v>6101.9</v>
      </c>
    </row>
    <row r="1609" spans="1:9" hidden="1" x14ac:dyDescent="0.25">
      <c r="A1609" s="2" t="s">
        <v>1790</v>
      </c>
      <c r="B1609" s="139" t="str">
        <f t="shared" si="25"/>
        <v>IBldGtm_Mtop15503.201</v>
      </c>
      <c r="C1609" t="s">
        <v>131</v>
      </c>
      <c r="D1609" s="1">
        <v>5503.201</v>
      </c>
      <c r="E1609">
        <v>0.33333000000000002</v>
      </c>
      <c r="F1609" t="s">
        <v>377</v>
      </c>
      <c r="G1609" s="2">
        <v>199</v>
      </c>
      <c r="I1609" s="1">
        <v>6101.9</v>
      </c>
    </row>
    <row r="1610" spans="1:9" hidden="1" x14ac:dyDescent="0.25">
      <c r="A1610" s="2" t="s">
        <v>1790</v>
      </c>
      <c r="B1610" s="139" t="str">
        <f t="shared" si="25"/>
        <v>IBldGtm_Mtop15206.24</v>
      </c>
      <c r="C1610" t="s">
        <v>131</v>
      </c>
      <c r="D1610" s="1">
        <v>5206.24</v>
      </c>
      <c r="E1610">
        <v>0.15151999999999999</v>
      </c>
      <c r="F1610" t="s">
        <v>532</v>
      </c>
      <c r="G1610" s="2">
        <v>199</v>
      </c>
      <c r="I1610" s="1">
        <v>6101.9</v>
      </c>
    </row>
    <row r="1611" spans="1:9" hidden="1" x14ac:dyDescent="0.25">
      <c r="A1611" s="2" t="s">
        <v>1790</v>
      </c>
      <c r="B1611" s="139" t="str">
        <f t="shared" si="25"/>
        <v>IBldGtm_Mtop15210.29</v>
      </c>
      <c r="C1611" t="s">
        <v>131</v>
      </c>
      <c r="D1611" s="1">
        <v>5210.29</v>
      </c>
      <c r="E1611">
        <v>0.15151999999999999</v>
      </c>
      <c r="F1611" t="s">
        <v>532</v>
      </c>
      <c r="G1611" s="2">
        <v>199</v>
      </c>
      <c r="I1611" s="1">
        <v>6101.9</v>
      </c>
    </row>
    <row r="1612" spans="1:9" hidden="1" x14ac:dyDescent="0.25">
      <c r="A1612" s="2" t="s">
        <v>1790</v>
      </c>
      <c r="B1612" s="139" t="str">
        <f t="shared" si="25"/>
        <v>IBldGtm_Mtop12847</v>
      </c>
      <c r="C1612" t="s">
        <v>131</v>
      </c>
      <c r="D1612" s="1">
        <v>2847</v>
      </c>
      <c r="E1612">
        <v>0.03</v>
      </c>
      <c r="F1612" t="s">
        <v>354</v>
      </c>
      <c r="G1612" s="2">
        <v>199</v>
      </c>
      <c r="I1612" s="1">
        <v>6101.9</v>
      </c>
    </row>
    <row r="1613" spans="1:9" hidden="1" x14ac:dyDescent="0.25">
      <c r="A1613" s="2" t="s">
        <v>1790</v>
      </c>
      <c r="B1613" s="139" t="str">
        <f t="shared" si="25"/>
        <v>IBldGtm_Mtop13905.3</v>
      </c>
      <c r="C1613" t="s">
        <v>131</v>
      </c>
      <c r="D1613" s="1">
        <v>3905.3</v>
      </c>
      <c r="E1613">
        <v>0.04</v>
      </c>
      <c r="F1613" t="s">
        <v>356</v>
      </c>
      <c r="G1613" s="2">
        <v>199</v>
      </c>
      <c r="I1613" s="1">
        <v>6101.9</v>
      </c>
    </row>
    <row r="1614" spans="1:9" hidden="1" x14ac:dyDescent="0.25">
      <c r="A1614" s="2" t="s">
        <v>1790</v>
      </c>
      <c r="B1614" s="139" t="str">
        <f t="shared" si="25"/>
        <v>IBldGtm_Mtop11108.19</v>
      </c>
      <c r="C1614" t="s">
        <v>131</v>
      </c>
      <c r="D1614" s="1">
        <v>1108.19</v>
      </c>
      <c r="E1614">
        <v>0.04</v>
      </c>
      <c r="F1614" t="s">
        <v>357</v>
      </c>
      <c r="G1614" s="2">
        <v>199</v>
      </c>
      <c r="I1614" s="1">
        <v>6101.9</v>
      </c>
    </row>
    <row r="1615" spans="1:9" hidden="1" x14ac:dyDescent="0.25">
      <c r="A1615" s="2" t="s">
        <v>1790</v>
      </c>
      <c r="B1615" s="139" t="str">
        <f t="shared" si="25"/>
        <v>IBldGtm_Mtop12915.11</v>
      </c>
      <c r="C1615" t="s">
        <v>131</v>
      </c>
      <c r="D1615" s="1">
        <v>2915.11</v>
      </c>
      <c r="E1615">
        <v>0.04</v>
      </c>
      <c r="F1615" t="s">
        <v>372</v>
      </c>
      <c r="G1615" s="2">
        <v>199</v>
      </c>
      <c r="I1615" s="1">
        <v>6101.9</v>
      </c>
    </row>
    <row r="1616" spans="1:9" hidden="1" x14ac:dyDescent="0.25">
      <c r="A1616" s="2" t="s">
        <v>1790</v>
      </c>
      <c r="B1616" s="139" t="str">
        <f t="shared" si="25"/>
        <v>IBldGtm_Mtop19606.1</v>
      </c>
      <c r="C1616" t="s">
        <v>131</v>
      </c>
      <c r="D1616" s="1">
        <v>9606.1</v>
      </c>
      <c r="E1616">
        <v>5.0000000000000001E-3</v>
      </c>
      <c r="F1616" t="s">
        <v>481</v>
      </c>
      <c r="G1616" s="2">
        <v>199</v>
      </c>
      <c r="I1616" s="1">
        <v>6101.9</v>
      </c>
    </row>
    <row r="1617" spans="1:9" hidden="1" x14ac:dyDescent="0.25">
      <c r="A1617" s="2" t="s">
        <v>1790</v>
      </c>
      <c r="B1617" s="139" t="str">
        <f t="shared" si="25"/>
        <v>IBldGtm_Mtop14821.109</v>
      </c>
      <c r="C1617" t="s">
        <v>131</v>
      </c>
      <c r="D1617" s="1">
        <v>4821.1090000000004</v>
      </c>
      <c r="E1617">
        <v>2E-3</v>
      </c>
      <c r="F1617" t="s">
        <v>482</v>
      </c>
      <c r="G1617" s="2">
        <v>199</v>
      </c>
      <c r="I1617" s="1">
        <v>6101.9</v>
      </c>
    </row>
    <row r="1618" spans="1:9" hidden="1" x14ac:dyDescent="0.25">
      <c r="A1618" s="2" t="s">
        <v>1790</v>
      </c>
      <c r="B1618" s="139" t="str">
        <f t="shared" si="25"/>
        <v>IBldGtm_Mtop15210.11</v>
      </c>
      <c r="C1618" t="s">
        <v>131</v>
      </c>
      <c r="D1618" s="1">
        <v>5210.1099999999997</v>
      </c>
      <c r="E1618">
        <v>3.0000000000000001E-3</v>
      </c>
      <c r="F1618" t="s">
        <v>483</v>
      </c>
      <c r="G1618" s="2">
        <v>199</v>
      </c>
      <c r="I1618" s="1">
        <v>6101.9</v>
      </c>
    </row>
    <row r="1619" spans="1:9" hidden="1" x14ac:dyDescent="0.25">
      <c r="A1619" s="2" t="s">
        <v>1790</v>
      </c>
      <c r="B1619" s="139" t="str">
        <f t="shared" si="25"/>
        <v>IBldGtm_Mtop15604.1</v>
      </c>
      <c r="C1619" t="s">
        <v>131</v>
      </c>
      <c r="D1619" s="1">
        <v>5604.1</v>
      </c>
      <c r="E1619">
        <v>4.0000000000000001E-3</v>
      </c>
      <c r="F1619" t="s">
        <v>484</v>
      </c>
      <c r="G1619" s="2">
        <v>199</v>
      </c>
      <c r="I1619" s="1">
        <v>6101.9</v>
      </c>
    </row>
    <row r="1620" spans="1:9" hidden="1" x14ac:dyDescent="0.25">
      <c r="A1620" s="2" t="s">
        <v>1790</v>
      </c>
      <c r="B1620" s="139" t="str">
        <f t="shared" si="25"/>
        <v>IBldGtm_Mtop15804.29</v>
      </c>
      <c r="C1620" t="s">
        <v>131</v>
      </c>
      <c r="D1620" s="1">
        <v>5804.29</v>
      </c>
      <c r="E1620">
        <v>0.03</v>
      </c>
      <c r="F1620" t="s">
        <v>485</v>
      </c>
      <c r="G1620" s="2">
        <v>199</v>
      </c>
      <c r="I1620" s="1">
        <v>6101.9</v>
      </c>
    </row>
    <row r="1621" spans="1:9" hidden="1" x14ac:dyDescent="0.25">
      <c r="A1621" s="2" t="s">
        <v>1790</v>
      </c>
      <c r="B1621" s="139" t="str">
        <f t="shared" si="25"/>
        <v>IBldGtm_Mtop15807.103</v>
      </c>
      <c r="C1621" t="s">
        <v>131</v>
      </c>
      <c r="D1621" s="1">
        <v>5807.1030000000001</v>
      </c>
      <c r="E1621">
        <v>3.0000000000000001E-3</v>
      </c>
      <c r="F1621" t="s">
        <v>486</v>
      </c>
      <c r="G1621" s="2">
        <v>199</v>
      </c>
      <c r="I1621" s="1">
        <v>6101.9</v>
      </c>
    </row>
    <row r="1622" spans="1:9" hidden="1" x14ac:dyDescent="0.25">
      <c r="A1622" s="2" t="s">
        <v>1790</v>
      </c>
      <c r="B1622" s="139" t="str">
        <f t="shared" si="25"/>
        <v>IBldGtm_Mtop15807.109</v>
      </c>
      <c r="C1622" t="s">
        <v>131</v>
      </c>
      <c r="D1622" s="1">
        <v>5807.1090000000004</v>
      </c>
      <c r="E1622">
        <v>1E-3</v>
      </c>
      <c r="F1622" t="s">
        <v>487</v>
      </c>
      <c r="G1622" s="2">
        <v>199</v>
      </c>
      <c r="I1622" s="1">
        <v>6101.9</v>
      </c>
    </row>
    <row r="1623" spans="1:9" hidden="1" x14ac:dyDescent="0.25">
      <c r="A1623" s="2" t="s">
        <v>1790</v>
      </c>
      <c r="B1623" s="139" t="str">
        <f t="shared" si="25"/>
        <v>IBldGtm_Mtop17317.001</v>
      </c>
      <c r="C1623" t="s">
        <v>131</v>
      </c>
      <c r="D1623" s="1">
        <v>7317.0010000000002</v>
      </c>
      <c r="E1623">
        <v>3.0000000000000001E-3</v>
      </c>
      <c r="F1623" t="s">
        <v>488</v>
      </c>
      <c r="G1623" s="2">
        <v>199</v>
      </c>
      <c r="I1623" s="1">
        <v>6101.9</v>
      </c>
    </row>
    <row r="1624" spans="1:9" hidden="1" x14ac:dyDescent="0.25">
      <c r="A1624" s="2" t="s">
        <v>1790</v>
      </c>
      <c r="B1624" s="139" t="str">
        <f t="shared" si="25"/>
        <v>IBldGtm_Mtop17318.23</v>
      </c>
      <c r="C1624" t="s">
        <v>131</v>
      </c>
      <c r="D1624" s="1">
        <v>7318.23</v>
      </c>
      <c r="E1624">
        <v>2E-3</v>
      </c>
      <c r="F1624" t="s">
        <v>489</v>
      </c>
      <c r="G1624" s="2">
        <v>199</v>
      </c>
      <c r="I1624" s="1">
        <v>6101.9</v>
      </c>
    </row>
    <row r="1625" spans="1:9" hidden="1" x14ac:dyDescent="0.25">
      <c r="A1625" s="2" t="s">
        <v>1790</v>
      </c>
      <c r="B1625" s="139" t="str">
        <f t="shared" si="25"/>
        <v>IBldGtm_Mtop13920.99</v>
      </c>
      <c r="C1625" t="s">
        <v>131</v>
      </c>
      <c r="D1625" s="1">
        <v>3920.99</v>
      </c>
      <c r="E1625">
        <v>2E-3</v>
      </c>
      <c r="F1625" t="s">
        <v>490</v>
      </c>
      <c r="G1625" s="2">
        <v>199</v>
      </c>
      <c r="I1625" s="1">
        <v>6101.9</v>
      </c>
    </row>
    <row r="1626" spans="1:9" hidden="1" x14ac:dyDescent="0.25">
      <c r="A1626" s="2" t="s">
        <v>1790</v>
      </c>
      <c r="B1626" s="139" t="str">
        <f t="shared" si="25"/>
        <v>IBldGtm_Mtop13923.29</v>
      </c>
      <c r="C1626" t="s">
        <v>131</v>
      </c>
      <c r="D1626" s="1">
        <v>3923.29</v>
      </c>
      <c r="E1626">
        <v>5.2499999999999998E-2</v>
      </c>
      <c r="F1626" t="s">
        <v>491</v>
      </c>
      <c r="G1626" s="2">
        <v>199</v>
      </c>
      <c r="I1626" s="1">
        <v>6101.9</v>
      </c>
    </row>
    <row r="1627" spans="1:9" hidden="1" x14ac:dyDescent="0.25">
      <c r="A1627" s="2" t="s">
        <v>1790</v>
      </c>
      <c r="B1627" s="139" t="str">
        <f t="shared" si="25"/>
        <v>IBldGtm_Mtop13926.209</v>
      </c>
      <c r="C1627" t="s">
        <v>131</v>
      </c>
      <c r="D1627" s="1">
        <v>3926.2089999999998</v>
      </c>
      <c r="E1627">
        <v>0.01</v>
      </c>
      <c r="F1627" t="s">
        <v>492</v>
      </c>
      <c r="G1627" s="2">
        <v>199</v>
      </c>
      <c r="I1627" s="1">
        <v>6101.9</v>
      </c>
    </row>
    <row r="1628" spans="1:9" hidden="1" x14ac:dyDescent="0.25">
      <c r="A1628" s="2" t="s">
        <v>1790</v>
      </c>
      <c r="B1628" s="139" t="str">
        <f t="shared" si="25"/>
        <v>IBldGtm_Mtop14007.009</v>
      </c>
      <c r="C1628" t="s">
        <v>131</v>
      </c>
      <c r="D1628" s="1">
        <v>4007.009</v>
      </c>
      <c r="E1628">
        <v>0.06</v>
      </c>
      <c r="F1628" t="s">
        <v>493</v>
      </c>
      <c r="G1628" s="2">
        <v>199</v>
      </c>
      <c r="I1628" s="1">
        <v>6101.9</v>
      </c>
    </row>
    <row r="1629" spans="1:9" hidden="1" x14ac:dyDescent="0.25">
      <c r="A1629" s="2" t="s">
        <v>1790</v>
      </c>
      <c r="B1629" s="139" t="str">
        <f t="shared" si="25"/>
        <v>IBldGtm_Mtop14203.109</v>
      </c>
      <c r="C1629" t="s">
        <v>131</v>
      </c>
      <c r="D1629" s="1">
        <v>4203.1090000000004</v>
      </c>
      <c r="E1629">
        <v>1</v>
      </c>
      <c r="F1629" t="s">
        <v>494</v>
      </c>
      <c r="G1629" s="2">
        <v>199</v>
      </c>
      <c r="I1629" s="1">
        <v>6101.9</v>
      </c>
    </row>
    <row r="1630" spans="1:9" hidden="1" x14ac:dyDescent="0.25">
      <c r="A1630" s="2" t="s">
        <v>1790</v>
      </c>
      <c r="B1630" s="139" t="str">
        <f t="shared" si="25"/>
        <v>IBldGtm_Mtop14819.1</v>
      </c>
      <c r="C1630" t="s">
        <v>131</v>
      </c>
      <c r="D1630" s="1">
        <v>4819.1000000000004</v>
      </c>
      <c r="E1630">
        <v>1</v>
      </c>
      <c r="F1630" t="s">
        <v>495</v>
      </c>
      <c r="G1630" s="2">
        <v>199</v>
      </c>
      <c r="I1630" s="1">
        <v>6101.9</v>
      </c>
    </row>
    <row r="1631" spans="1:9" hidden="1" x14ac:dyDescent="0.25">
      <c r="A1631" s="2" t="s">
        <v>1790</v>
      </c>
      <c r="B1631" s="139" t="str">
        <f t="shared" si="25"/>
        <v>IBldGtm_Mtop18308.2</v>
      </c>
      <c r="C1631" t="s">
        <v>131</v>
      </c>
      <c r="D1631" s="1">
        <v>8308.2000000000007</v>
      </c>
      <c r="E1631">
        <v>2E-3</v>
      </c>
      <c r="F1631" t="s">
        <v>496</v>
      </c>
      <c r="G1631" s="2">
        <v>199</v>
      </c>
      <c r="I1631" s="1">
        <v>6101.9</v>
      </c>
    </row>
    <row r="1632" spans="1:9" hidden="1" x14ac:dyDescent="0.25">
      <c r="A1632" s="2" t="s">
        <v>1790</v>
      </c>
      <c r="B1632" s="139" t="str">
        <f t="shared" ref="B1632:B1695" si="26">A1632&amp;C1632&amp;D1632</f>
        <v>IBldGtm_Mtop18308.909</v>
      </c>
      <c r="C1632" t="s">
        <v>131</v>
      </c>
      <c r="D1632" s="1">
        <v>8308.9089999999997</v>
      </c>
      <c r="E1632">
        <v>2E-3</v>
      </c>
      <c r="F1632" t="s">
        <v>497</v>
      </c>
      <c r="G1632" s="2">
        <v>199</v>
      </c>
      <c r="I1632" s="1">
        <v>6101.9</v>
      </c>
    </row>
    <row r="1633" spans="1:9" hidden="1" x14ac:dyDescent="0.25">
      <c r="A1633" s="2" t="s">
        <v>1790</v>
      </c>
      <c r="B1633" s="139" t="str">
        <f t="shared" si="26"/>
        <v>IBldGtm_Mtop18523.519</v>
      </c>
      <c r="C1633" t="s">
        <v>131</v>
      </c>
      <c r="D1633" s="1">
        <v>8523.5190000000002</v>
      </c>
      <c r="E1633">
        <v>1</v>
      </c>
      <c r="F1633" t="s">
        <v>498</v>
      </c>
      <c r="G1633" s="2">
        <v>199</v>
      </c>
      <c r="I1633" s="1">
        <v>6101.9</v>
      </c>
    </row>
    <row r="1634" spans="1:9" hidden="1" x14ac:dyDescent="0.25">
      <c r="A1634" s="2" t="s">
        <v>1790</v>
      </c>
      <c r="B1634" s="139" t="str">
        <f t="shared" si="26"/>
        <v>IBldGtm_Mtop19606.21</v>
      </c>
      <c r="C1634" t="s">
        <v>131</v>
      </c>
      <c r="D1634" s="1">
        <v>9606.2099999999991</v>
      </c>
      <c r="E1634">
        <v>3.0000000000000001E-3</v>
      </c>
      <c r="F1634" t="s">
        <v>499</v>
      </c>
      <c r="G1634" s="2">
        <v>199</v>
      </c>
      <c r="I1634" s="1">
        <v>6101.9</v>
      </c>
    </row>
    <row r="1635" spans="1:9" hidden="1" x14ac:dyDescent="0.25">
      <c r="A1635" s="2" t="s">
        <v>1790</v>
      </c>
      <c r="B1635" s="139" t="str">
        <f t="shared" si="26"/>
        <v>IBldGtm_Mtop19607.11</v>
      </c>
      <c r="C1635" t="s">
        <v>131</v>
      </c>
      <c r="D1635" s="1">
        <v>9607.11</v>
      </c>
      <c r="E1635">
        <v>2.5000000000000001E-2</v>
      </c>
      <c r="F1635" t="s">
        <v>500</v>
      </c>
      <c r="G1635" s="2">
        <v>199</v>
      </c>
      <c r="I1635" s="1">
        <v>6101.9</v>
      </c>
    </row>
    <row r="1636" spans="1:9" hidden="1" x14ac:dyDescent="0.25">
      <c r="A1636" s="2" t="s">
        <v>1790</v>
      </c>
      <c r="B1636" s="139" t="str">
        <f t="shared" si="26"/>
        <v>IBldGtm_Mtop19607.19</v>
      </c>
      <c r="C1636" t="s">
        <v>131</v>
      </c>
      <c r="D1636" s="1">
        <v>9607.19</v>
      </c>
      <c r="E1636">
        <v>2.5000000000000001E-2</v>
      </c>
      <c r="F1636" t="s">
        <v>501</v>
      </c>
      <c r="G1636" s="2">
        <v>199</v>
      </c>
      <c r="I1636" s="1">
        <v>6101.9</v>
      </c>
    </row>
    <row r="1637" spans="1:9" hidden="1" x14ac:dyDescent="0.25">
      <c r="A1637" s="2" t="s">
        <v>1790</v>
      </c>
      <c r="B1637" s="139" t="str">
        <f t="shared" si="26"/>
        <v>IBldGtm_Mtop19607.2</v>
      </c>
      <c r="C1637" t="s">
        <v>131</v>
      </c>
      <c r="D1637" s="1">
        <v>9607.2000000000007</v>
      </c>
      <c r="E1637">
        <v>2.5000000000000001E-2</v>
      </c>
      <c r="F1637" t="s">
        <v>500</v>
      </c>
      <c r="G1637" s="2">
        <v>199</v>
      </c>
      <c r="I1637" s="1">
        <v>6101.9</v>
      </c>
    </row>
    <row r="1638" spans="1:9" hidden="1" x14ac:dyDescent="0.25">
      <c r="A1638" s="2" t="s">
        <v>1790</v>
      </c>
      <c r="B1638" s="139" t="str">
        <f t="shared" si="26"/>
        <v>IBldGtm_Mtop15401.209</v>
      </c>
      <c r="C1638" t="s">
        <v>131</v>
      </c>
      <c r="D1638" s="1">
        <v>5401.2089999999998</v>
      </c>
      <c r="E1638">
        <v>0.1</v>
      </c>
      <c r="F1638" t="s">
        <v>349</v>
      </c>
      <c r="G1638" s="2">
        <v>199</v>
      </c>
      <c r="I1638" s="1">
        <v>6101.9</v>
      </c>
    </row>
    <row r="1639" spans="1:9" hidden="1" x14ac:dyDescent="0.25">
      <c r="A1639" s="2" t="s">
        <v>1790</v>
      </c>
      <c r="B1639" s="139" t="str">
        <f t="shared" si="26"/>
        <v>IBldGtm_Mtop12701.12</v>
      </c>
      <c r="C1639" t="s">
        <v>131</v>
      </c>
      <c r="D1639" s="1">
        <v>2701.12</v>
      </c>
      <c r="E1639">
        <v>1.1000000000000001</v>
      </c>
      <c r="F1639" t="s">
        <v>371</v>
      </c>
      <c r="G1639" s="2">
        <v>199</v>
      </c>
      <c r="I1639" s="1">
        <v>6101.9</v>
      </c>
    </row>
    <row r="1640" spans="1:9" hidden="1" x14ac:dyDescent="0.25">
      <c r="A1640" s="2" t="s">
        <v>1790</v>
      </c>
      <c r="B1640" s="139" t="str">
        <f t="shared" si="26"/>
        <v>IBldGtm_Mtop15205.12</v>
      </c>
      <c r="C1640" t="s">
        <v>131</v>
      </c>
      <c r="D1640" s="1">
        <v>5205.12</v>
      </c>
      <c r="E1640">
        <v>0.18181999999999998</v>
      </c>
      <c r="F1640" t="s">
        <v>351</v>
      </c>
      <c r="G1640" s="2">
        <v>194</v>
      </c>
      <c r="I1640" s="1">
        <v>6101.9</v>
      </c>
    </row>
    <row r="1641" spans="1:9" hidden="1" x14ac:dyDescent="0.25">
      <c r="A1641" s="2" t="s">
        <v>1790</v>
      </c>
      <c r="B1641" s="139" t="str">
        <f t="shared" si="26"/>
        <v>IBldGtm_Mtop15402.33</v>
      </c>
      <c r="C1641" t="s">
        <v>131</v>
      </c>
      <c r="D1641" s="1">
        <v>5402.33</v>
      </c>
      <c r="E1641">
        <v>0.33333000000000002</v>
      </c>
      <c r="F1641" t="s">
        <v>438</v>
      </c>
      <c r="G1641" s="2">
        <v>194</v>
      </c>
      <c r="I1641" s="1">
        <v>6101.9</v>
      </c>
    </row>
    <row r="1642" spans="1:9" hidden="1" x14ac:dyDescent="0.25">
      <c r="A1642" s="2" t="s">
        <v>1790</v>
      </c>
      <c r="B1642" s="139" t="str">
        <f t="shared" si="26"/>
        <v>IBldGtm_Mtop15509.22</v>
      </c>
      <c r="C1642" t="s">
        <v>131</v>
      </c>
      <c r="D1642" s="1">
        <v>5509.22</v>
      </c>
      <c r="E1642">
        <v>0.33333000000000002</v>
      </c>
      <c r="F1642" t="s">
        <v>527</v>
      </c>
      <c r="G1642" s="2">
        <v>194</v>
      </c>
      <c r="I1642" s="1">
        <v>6101.9</v>
      </c>
    </row>
    <row r="1643" spans="1:9" hidden="1" x14ac:dyDescent="0.25">
      <c r="A1643" s="2" t="s">
        <v>1790</v>
      </c>
      <c r="B1643" s="139" t="str">
        <f t="shared" si="26"/>
        <v>IBldGtm_Mtop15210.39</v>
      </c>
      <c r="C1643" t="s">
        <v>131</v>
      </c>
      <c r="D1643" s="1">
        <v>5210.3900000000003</v>
      </c>
      <c r="E1643">
        <v>0.15151999999999999</v>
      </c>
      <c r="F1643" t="s">
        <v>532</v>
      </c>
      <c r="G1643" s="2">
        <v>194</v>
      </c>
      <c r="I1643" s="1">
        <v>6101.9</v>
      </c>
    </row>
    <row r="1644" spans="1:9" hidden="1" x14ac:dyDescent="0.25">
      <c r="A1644" s="2" t="s">
        <v>1790</v>
      </c>
      <c r="B1644" s="139" t="str">
        <f t="shared" si="26"/>
        <v>IBldGtm_Mtop15210.49</v>
      </c>
      <c r="C1644" t="s">
        <v>131</v>
      </c>
      <c r="D1644" s="1">
        <v>5210.49</v>
      </c>
      <c r="E1644">
        <v>0.15151999999999999</v>
      </c>
      <c r="F1644" t="s">
        <v>532</v>
      </c>
      <c r="G1644" s="2">
        <v>194</v>
      </c>
      <c r="I1644" s="1">
        <v>6101.9</v>
      </c>
    </row>
    <row r="1645" spans="1:9" hidden="1" x14ac:dyDescent="0.25">
      <c r="A1645" s="2" t="s">
        <v>1790</v>
      </c>
      <c r="B1645" s="139" t="str">
        <f t="shared" si="26"/>
        <v>IBldGtm_Mtop16006.32</v>
      </c>
      <c r="C1645" t="s">
        <v>131</v>
      </c>
      <c r="D1645" s="1">
        <v>6006.32</v>
      </c>
      <c r="E1645">
        <v>1.01E-2</v>
      </c>
      <c r="F1645" t="s">
        <v>353</v>
      </c>
      <c r="G1645" s="2">
        <v>194</v>
      </c>
      <c r="I1645" s="1">
        <v>6101.9</v>
      </c>
    </row>
    <row r="1646" spans="1:9" hidden="1" x14ac:dyDescent="0.25">
      <c r="A1646" s="2" t="s">
        <v>1790</v>
      </c>
      <c r="B1646" s="139" t="str">
        <f t="shared" si="26"/>
        <v>IBldGtm_Mtop13910</v>
      </c>
      <c r="C1646" t="s">
        <v>131</v>
      </c>
      <c r="D1646" s="1">
        <v>3910</v>
      </c>
      <c r="E1646">
        <v>0.04</v>
      </c>
      <c r="F1646" t="s">
        <v>504</v>
      </c>
      <c r="G1646" s="2">
        <v>194</v>
      </c>
      <c r="I1646" s="1">
        <v>6101.9</v>
      </c>
    </row>
    <row r="1647" spans="1:9" hidden="1" x14ac:dyDescent="0.25">
      <c r="A1647" s="2" t="s">
        <v>1790</v>
      </c>
      <c r="B1647" s="139" t="str">
        <f t="shared" si="26"/>
        <v>IBldGtm_Mtop13809.919</v>
      </c>
      <c r="C1647" t="s">
        <v>131</v>
      </c>
      <c r="D1647" s="1">
        <v>3809.9189999999999</v>
      </c>
      <c r="E1647">
        <v>0.04</v>
      </c>
      <c r="F1647" t="s">
        <v>360</v>
      </c>
      <c r="G1647" s="2">
        <v>194</v>
      </c>
      <c r="I1647" s="1">
        <v>6101.9</v>
      </c>
    </row>
    <row r="1648" spans="1:9" hidden="1" x14ac:dyDescent="0.25">
      <c r="A1648" s="2" t="s">
        <v>1790</v>
      </c>
      <c r="B1648" s="139" t="str">
        <f t="shared" si="26"/>
        <v>IBldGtm_Mtop12832.109</v>
      </c>
      <c r="C1648" t="s">
        <v>131</v>
      </c>
      <c r="D1648" s="1">
        <v>2832.1089999999999</v>
      </c>
      <c r="E1648">
        <v>0.04</v>
      </c>
      <c r="F1648" t="s">
        <v>505</v>
      </c>
      <c r="G1648" s="2">
        <v>194</v>
      </c>
      <c r="I1648" s="1">
        <v>6101.9</v>
      </c>
    </row>
    <row r="1649" spans="1:9" hidden="1" x14ac:dyDescent="0.25">
      <c r="A1649" s="2" t="s">
        <v>1790</v>
      </c>
      <c r="B1649" s="139" t="str">
        <f t="shared" si="26"/>
        <v>IBldGtm_Mtop13505.109</v>
      </c>
      <c r="C1649" t="s">
        <v>131</v>
      </c>
      <c r="D1649" s="1">
        <v>3505.1089999999999</v>
      </c>
      <c r="E1649">
        <v>0.04</v>
      </c>
      <c r="F1649" t="s">
        <v>506</v>
      </c>
      <c r="G1649" s="2">
        <v>194</v>
      </c>
      <c r="I1649" s="1">
        <v>6101.9</v>
      </c>
    </row>
    <row r="1650" spans="1:9" hidden="1" x14ac:dyDescent="0.25">
      <c r="A1650" s="2" t="s">
        <v>1790</v>
      </c>
      <c r="B1650" s="139" t="str">
        <f t="shared" si="26"/>
        <v>IBldGtm_Mtop13809.911</v>
      </c>
      <c r="C1650" t="s">
        <v>131</v>
      </c>
      <c r="D1650" s="1">
        <v>3809.9110000000001</v>
      </c>
      <c r="E1650">
        <v>0.04</v>
      </c>
      <c r="F1650" t="s">
        <v>507</v>
      </c>
      <c r="G1650" s="2">
        <v>194</v>
      </c>
      <c r="I1650" s="1">
        <v>6101.9</v>
      </c>
    </row>
    <row r="1651" spans="1:9" hidden="1" x14ac:dyDescent="0.25">
      <c r="A1651" s="2" t="s">
        <v>1790</v>
      </c>
      <c r="B1651" s="139" t="str">
        <f t="shared" si="26"/>
        <v>IBldGtm_Mtop19606.1</v>
      </c>
      <c r="C1651" t="s">
        <v>131</v>
      </c>
      <c r="D1651" s="1">
        <v>9606.1</v>
      </c>
      <c r="E1651">
        <v>2E-3</v>
      </c>
      <c r="F1651" t="s">
        <v>481</v>
      </c>
      <c r="G1651" s="2">
        <v>194</v>
      </c>
      <c r="I1651" s="1">
        <v>6101.9</v>
      </c>
    </row>
    <row r="1652" spans="1:9" hidden="1" x14ac:dyDescent="0.25">
      <c r="A1652" s="2" t="s">
        <v>1790</v>
      </c>
      <c r="B1652" s="139" t="str">
        <f t="shared" si="26"/>
        <v>IBldGtm_Mtop14821.9</v>
      </c>
      <c r="C1652" t="s">
        <v>131</v>
      </c>
      <c r="D1652" s="1">
        <v>4821.8999999999996</v>
      </c>
      <c r="E1652">
        <v>2E-3</v>
      </c>
      <c r="F1652" t="s">
        <v>508</v>
      </c>
      <c r="G1652" s="2">
        <v>194</v>
      </c>
      <c r="I1652" s="1">
        <v>6101.9</v>
      </c>
    </row>
    <row r="1653" spans="1:9" hidden="1" x14ac:dyDescent="0.25">
      <c r="A1653" s="2" t="s">
        <v>1790</v>
      </c>
      <c r="B1653" s="139" t="str">
        <f t="shared" si="26"/>
        <v>IBldGtm_Mtop13926.9099</v>
      </c>
      <c r="C1653" t="s">
        <v>131</v>
      </c>
      <c r="D1653" s="1">
        <v>3926.9099000000001</v>
      </c>
      <c r="E1653">
        <v>1</v>
      </c>
      <c r="F1653" t="s">
        <v>509</v>
      </c>
      <c r="G1653" s="2">
        <v>194</v>
      </c>
      <c r="I1653" s="1">
        <v>6101.9</v>
      </c>
    </row>
    <row r="1654" spans="1:9" hidden="1" x14ac:dyDescent="0.25">
      <c r="A1654" s="2" t="s">
        <v>1790</v>
      </c>
      <c r="B1654" s="139" t="str">
        <f t="shared" si="26"/>
        <v>IBldGtm_Mtop15806.32</v>
      </c>
      <c r="C1654" t="s">
        <v>131</v>
      </c>
      <c r="D1654" s="1">
        <v>5806.32</v>
      </c>
      <c r="E1654">
        <v>3.0000000000000001E-3</v>
      </c>
      <c r="F1654" t="s">
        <v>510</v>
      </c>
      <c r="G1654" s="2">
        <v>194</v>
      </c>
      <c r="I1654" s="1">
        <v>6101.9</v>
      </c>
    </row>
    <row r="1655" spans="1:9" hidden="1" x14ac:dyDescent="0.25">
      <c r="A1655" s="2" t="s">
        <v>1790</v>
      </c>
      <c r="B1655" s="139" t="str">
        <f t="shared" si="26"/>
        <v>IBldGtm_Mtop19606.22</v>
      </c>
      <c r="C1655" t="s">
        <v>131</v>
      </c>
      <c r="D1655" s="1">
        <v>9606.2199999999993</v>
      </c>
      <c r="E1655">
        <v>3.0000000000000001E-3</v>
      </c>
      <c r="F1655" t="s">
        <v>511</v>
      </c>
      <c r="G1655" s="2">
        <v>194</v>
      </c>
      <c r="I1655" s="1">
        <v>6101.9</v>
      </c>
    </row>
    <row r="1656" spans="1:9" hidden="1" x14ac:dyDescent="0.25">
      <c r="A1656" s="2" t="s">
        <v>1790</v>
      </c>
      <c r="B1656" s="139" t="str">
        <f t="shared" si="26"/>
        <v>IBldGtm_Mtop15807.101</v>
      </c>
      <c r="C1656" t="s">
        <v>131</v>
      </c>
      <c r="D1656" s="1">
        <v>5807.1009999999997</v>
      </c>
      <c r="E1656">
        <v>1E-3</v>
      </c>
      <c r="F1656" t="s">
        <v>512</v>
      </c>
      <c r="G1656" s="2">
        <v>194</v>
      </c>
      <c r="I1656" s="1">
        <v>6101.9</v>
      </c>
    </row>
    <row r="1657" spans="1:9" hidden="1" x14ac:dyDescent="0.25">
      <c r="A1657" s="2" t="s">
        <v>1790</v>
      </c>
      <c r="B1657" s="139" t="str">
        <f t="shared" si="26"/>
        <v>IBldGtm_Mtop15807.102</v>
      </c>
      <c r="C1657" t="s">
        <v>131</v>
      </c>
      <c r="D1657" s="1">
        <v>5807.1019999999999</v>
      </c>
      <c r="E1657">
        <v>1E-3</v>
      </c>
      <c r="F1657" t="s">
        <v>513</v>
      </c>
      <c r="G1657" s="2">
        <v>194</v>
      </c>
      <c r="I1657" s="1">
        <v>6101.9</v>
      </c>
    </row>
    <row r="1658" spans="1:9" hidden="1" x14ac:dyDescent="0.25">
      <c r="A1658" s="2" t="s">
        <v>1790</v>
      </c>
      <c r="B1658" s="139" t="str">
        <f t="shared" si="26"/>
        <v>IBldGtm_Mtop15807.9</v>
      </c>
      <c r="C1658" t="s">
        <v>131</v>
      </c>
      <c r="D1658" s="1">
        <v>5807.9</v>
      </c>
      <c r="E1658">
        <v>2E-3</v>
      </c>
      <c r="F1658" t="s">
        <v>514</v>
      </c>
      <c r="G1658" s="2">
        <v>194</v>
      </c>
      <c r="I1658" s="1">
        <v>6101.9</v>
      </c>
    </row>
    <row r="1659" spans="1:9" hidden="1" x14ac:dyDescent="0.25">
      <c r="A1659" s="2" t="s">
        <v>1790</v>
      </c>
      <c r="B1659" s="139" t="str">
        <f t="shared" si="26"/>
        <v>IBldGtm_Mtop19606.292</v>
      </c>
      <c r="C1659" t="s">
        <v>131</v>
      </c>
      <c r="D1659" s="1">
        <v>9606.2919999999995</v>
      </c>
      <c r="E1659">
        <v>3.0000000000000001E-3</v>
      </c>
      <c r="F1659" t="s">
        <v>515</v>
      </c>
      <c r="G1659" s="2">
        <v>194</v>
      </c>
      <c r="I1659" s="1">
        <v>6101.9</v>
      </c>
    </row>
    <row r="1660" spans="1:9" hidden="1" x14ac:dyDescent="0.25">
      <c r="A1660" s="2" t="s">
        <v>1790</v>
      </c>
      <c r="B1660" s="139" t="str">
        <f t="shared" si="26"/>
        <v>IBldGtm_Mtop15901.909</v>
      </c>
      <c r="C1660" t="s">
        <v>131</v>
      </c>
      <c r="D1660" s="1">
        <v>5901.9089999999997</v>
      </c>
      <c r="E1660">
        <v>3.5000000000000003E-2</v>
      </c>
      <c r="F1660" t="s">
        <v>516</v>
      </c>
      <c r="G1660" s="2">
        <v>194</v>
      </c>
      <c r="I1660" s="1">
        <v>6101.9</v>
      </c>
    </row>
    <row r="1661" spans="1:9" hidden="1" x14ac:dyDescent="0.25">
      <c r="A1661" s="2" t="s">
        <v>1790</v>
      </c>
      <c r="B1661" s="139" t="str">
        <f t="shared" si="26"/>
        <v>IBldGtm_Mtop17317.002</v>
      </c>
      <c r="C1661" t="s">
        <v>131</v>
      </c>
      <c r="D1661" s="1">
        <v>7317.0020000000004</v>
      </c>
      <c r="E1661">
        <v>2E-3</v>
      </c>
      <c r="F1661" t="s">
        <v>488</v>
      </c>
      <c r="G1661" s="2">
        <v>194</v>
      </c>
      <c r="I1661" s="1">
        <v>6101.9</v>
      </c>
    </row>
    <row r="1662" spans="1:9" hidden="1" x14ac:dyDescent="0.25">
      <c r="A1662" s="2" t="s">
        <v>1790</v>
      </c>
      <c r="B1662" s="139" t="str">
        <f t="shared" si="26"/>
        <v>IBldGtm_Mtop17616.1</v>
      </c>
      <c r="C1662" t="s">
        <v>131</v>
      </c>
      <c r="D1662" s="1">
        <v>7616.1</v>
      </c>
      <c r="E1662">
        <v>1E-3</v>
      </c>
      <c r="F1662" t="s">
        <v>517</v>
      </c>
      <c r="G1662" s="2">
        <v>194</v>
      </c>
      <c r="I1662" s="1">
        <v>6101.9</v>
      </c>
    </row>
    <row r="1663" spans="1:9" hidden="1" x14ac:dyDescent="0.25">
      <c r="A1663" s="2" t="s">
        <v>1790</v>
      </c>
      <c r="B1663" s="139" t="str">
        <f t="shared" si="26"/>
        <v>IBldGtm_Mtop18523.529</v>
      </c>
      <c r="C1663" t="s">
        <v>131</v>
      </c>
      <c r="D1663" s="1">
        <v>8523.5290000000005</v>
      </c>
      <c r="E1663">
        <v>1</v>
      </c>
      <c r="F1663" t="s">
        <v>498</v>
      </c>
      <c r="G1663" s="2">
        <v>194</v>
      </c>
      <c r="I1663" s="1">
        <v>6101.9</v>
      </c>
    </row>
    <row r="1664" spans="1:9" hidden="1" x14ac:dyDescent="0.25">
      <c r="A1664" s="2" t="s">
        <v>1790</v>
      </c>
      <c r="B1664" s="139" t="str">
        <f t="shared" si="26"/>
        <v>IBldGtm_Mtop19606.291</v>
      </c>
      <c r="C1664" t="s">
        <v>131</v>
      </c>
      <c r="D1664" s="1">
        <v>9606.2909999999993</v>
      </c>
      <c r="E1664">
        <v>2E-3</v>
      </c>
      <c r="F1664" t="s">
        <v>518</v>
      </c>
      <c r="G1664" s="2">
        <v>194</v>
      </c>
      <c r="I1664" s="1">
        <v>6101.9</v>
      </c>
    </row>
    <row r="1665" spans="1:9" hidden="1" x14ac:dyDescent="0.25">
      <c r="A1665" s="2" t="s">
        <v>1790</v>
      </c>
      <c r="B1665" s="139" t="str">
        <f t="shared" si="26"/>
        <v>IBldGtm_Mtop19606.299</v>
      </c>
      <c r="C1665" t="s">
        <v>131</v>
      </c>
      <c r="D1665" s="1">
        <v>9606.2990000000009</v>
      </c>
      <c r="E1665">
        <v>1E-3</v>
      </c>
      <c r="F1665" t="s">
        <v>519</v>
      </c>
      <c r="G1665" s="2">
        <v>194</v>
      </c>
      <c r="I1665" s="1">
        <v>6101.9</v>
      </c>
    </row>
    <row r="1666" spans="1:9" hidden="1" x14ac:dyDescent="0.25">
      <c r="A1666" s="2" t="s">
        <v>1790</v>
      </c>
      <c r="B1666" s="139" t="str">
        <f t="shared" si="26"/>
        <v>IBldGtm_Mtop14015.9</v>
      </c>
      <c r="C1666" t="s">
        <v>131</v>
      </c>
      <c r="D1666" s="1">
        <v>4015.9</v>
      </c>
      <c r="E1666">
        <v>1E-3</v>
      </c>
      <c r="F1666" t="s">
        <v>520</v>
      </c>
      <c r="G1666" s="2">
        <v>194</v>
      </c>
      <c r="I1666" s="1">
        <v>6101.9</v>
      </c>
    </row>
    <row r="1667" spans="1:9" hidden="1" x14ac:dyDescent="0.25">
      <c r="A1667" s="2" t="s">
        <v>1790</v>
      </c>
      <c r="B1667" s="139" t="str">
        <f t="shared" si="26"/>
        <v>IBldGtm_Mtop18308.102</v>
      </c>
      <c r="C1667" t="s">
        <v>131</v>
      </c>
      <c r="D1667" s="1">
        <v>8308.1020000000008</v>
      </c>
      <c r="E1667">
        <v>1</v>
      </c>
      <c r="F1667" t="s">
        <v>521</v>
      </c>
      <c r="G1667" s="2">
        <v>194</v>
      </c>
      <c r="I1667" s="1">
        <v>6101.9</v>
      </c>
    </row>
    <row r="1668" spans="1:9" hidden="1" x14ac:dyDescent="0.25">
      <c r="A1668" s="2" t="s">
        <v>1790</v>
      </c>
      <c r="B1668" s="139" t="str">
        <f t="shared" si="26"/>
        <v>IBldGtm_Mtop18308.902</v>
      </c>
      <c r="C1668" t="s">
        <v>131</v>
      </c>
      <c r="D1668" s="1">
        <v>8308.902</v>
      </c>
      <c r="E1668">
        <v>0.02</v>
      </c>
      <c r="F1668" t="s">
        <v>522</v>
      </c>
      <c r="G1668" s="2">
        <v>194</v>
      </c>
      <c r="I1668" s="1">
        <v>6101.9</v>
      </c>
    </row>
    <row r="1669" spans="1:9" hidden="1" x14ac:dyDescent="0.25">
      <c r="A1669" s="2" t="s">
        <v>1790</v>
      </c>
      <c r="B1669" s="139" t="str">
        <f t="shared" si="26"/>
        <v>IBldGtm_Mtop18523.599</v>
      </c>
      <c r="C1669" t="s">
        <v>131</v>
      </c>
      <c r="D1669" s="1">
        <v>8523.5990000000002</v>
      </c>
      <c r="E1669">
        <v>1</v>
      </c>
      <c r="F1669" t="s">
        <v>523</v>
      </c>
      <c r="G1669" s="2">
        <v>194</v>
      </c>
      <c r="I1669" s="1">
        <v>6101.9</v>
      </c>
    </row>
    <row r="1670" spans="1:9" hidden="1" x14ac:dyDescent="0.25">
      <c r="A1670" s="2" t="s">
        <v>1790</v>
      </c>
      <c r="B1670" s="139" t="str">
        <f t="shared" si="26"/>
        <v>IBldGtm_Mtop18308.101</v>
      </c>
      <c r="C1670" t="s">
        <v>131</v>
      </c>
      <c r="D1670" s="1">
        <v>8308.1010000000006</v>
      </c>
      <c r="E1670">
        <v>4.0000000000000001E-3</v>
      </c>
      <c r="F1670" t="s">
        <v>524</v>
      </c>
      <c r="G1670" s="2">
        <v>194</v>
      </c>
      <c r="I1670" s="1">
        <v>6101.9</v>
      </c>
    </row>
    <row r="1671" spans="1:9" hidden="1" x14ac:dyDescent="0.25">
      <c r="A1671" s="2" t="s">
        <v>1790</v>
      </c>
      <c r="B1671" s="139" t="str">
        <f t="shared" si="26"/>
        <v>IBldGtm_Mtop19607.2</v>
      </c>
      <c r="C1671" t="s">
        <v>131</v>
      </c>
      <c r="D1671" s="1">
        <v>9607.2000000000007</v>
      </c>
      <c r="E1671">
        <v>7.0000000000000001E-3</v>
      </c>
      <c r="F1671" t="s">
        <v>502</v>
      </c>
      <c r="G1671" s="2">
        <v>194</v>
      </c>
      <c r="I1671" s="1">
        <v>6101.9</v>
      </c>
    </row>
    <row r="1672" spans="1:9" hidden="1" x14ac:dyDescent="0.25">
      <c r="A1672" s="2" t="s">
        <v>1790</v>
      </c>
      <c r="B1672" s="139" t="str">
        <f t="shared" si="26"/>
        <v>IBldGtm_Mtop12701.19</v>
      </c>
      <c r="C1672" t="s">
        <v>131</v>
      </c>
      <c r="D1672" s="1">
        <v>2701.19</v>
      </c>
      <c r="E1672">
        <v>1.1000000000000001</v>
      </c>
      <c r="F1672" t="s">
        <v>437</v>
      </c>
      <c r="G1672" s="2">
        <v>194</v>
      </c>
      <c r="I1672" s="1">
        <v>6101.9</v>
      </c>
    </row>
    <row r="1673" spans="1:9" hidden="1" x14ac:dyDescent="0.25">
      <c r="A1673" s="2" t="s">
        <v>1790</v>
      </c>
      <c r="B1673" s="139" t="str">
        <f t="shared" si="26"/>
        <v>IBldGtm_Wtop15205.11</v>
      </c>
      <c r="C1673" t="s">
        <v>134</v>
      </c>
      <c r="D1673" s="1">
        <v>5205.1099999999997</v>
      </c>
      <c r="E1673">
        <v>0.18181999999999998</v>
      </c>
      <c r="F1673" t="s">
        <v>351</v>
      </c>
      <c r="G1673" s="2">
        <v>195</v>
      </c>
      <c r="I1673" s="1">
        <v>6102.9</v>
      </c>
    </row>
    <row r="1674" spans="1:9" hidden="1" x14ac:dyDescent="0.25">
      <c r="A1674" s="2" t="s">
        <v>1790</v>
      </c>
      <c r="B1674" s="139" t="str">
        <f t="shared" si="26"/>
        <v>IBldGtm_Wtop15201.009</v>
      </c>
      <c r="C1674" t="s">
        <v>134</v>
      </c>
      <c r="D1674" s="1">
        <v>5201.009</v>
      </c>
      <c r="E1674">
        <v>0.18181999999999998</v>
      </c>
      <c r="F1674" t="s">
        <v>352</v>
      </c>
      <c r="G1674" s="2">
        <v>195</v>
      </c>
      <c r="I1674" s="1">
        <v>6102.9</v>
      </c>
    </row>
    <row r="1675" spans="1:9" hidden="1" x14ac:dyDescent="0.25">
      <c r="A1675" s="2" t="s">
        <v>1790</v>
      </c>
      <c r="B1675" s="139" t="str">
        <f t="shared" si="26"/>
        <v>IBldGtm_Wtop15503.201</v>
      </c>
      <c r="C1675" t="s">
        <v>134</v>
      </c>
      <c r="D1675" s="1">
        <v>5503.201</v>
      </c>
      <c r="E1675">
        <v>0.33333000000000002</v>
      </c>
      <c r="F1675" t="s">
        <v>377</v>
      </c>
      <c r="G1675" s="2">
        <v>195</v>
      </c>
      <c r="I1675" s="1">
        <v>6102.9</v>
      </c>
    </row>
    <row r="1676" spans="1:9" hidden="1" x14ac:dyDescent="0.25">
      <c r="A1676" s="2" t="s">
        <v>1790</v>
      </c>
      <c r="B1676" s="139" t="str">
        <f t="shared" si="26"/>
        <v>IBldGtm_Wtop15206.24</v>
      </c>
      <c r="C1676" t="s">
        <v>134</v>
      </c>
      <c r="D1676" s="1">
        <v>5206.24</v>
      </c>
      <c r="E1676">
        <v>0.15151999999999999</v>
      </c>
      <c r="F1676" t="s">
        <v>532</v>
      </c>
      <c r="G1676" s="2">
        <v>195</v>
      </c>
      <c r="I1676" s="1">
        <v>6102.9</v>
      </c>
    </row>
    <row r="1677" spans="1:9" hidden="1" x14ac:dyDescent="0.25">
      <c r="A1677" s="2" t="s">
        <v>1790</v>
      </c>
      <c r="B1677" s="139" t="str">
        <f t="shared" si="26"/>
        <v>IBldGtm_Wtop15210.29</v>
      </c>
      <c r="C1677" t="s">
        <v>134</v>
      </c>
      <c r="D1677" s="1">
        <v>5210.29</v>
      </c>
      <c r="E1677">
        <v>0.15151999999999999</v>
      </c>
      <c r="F1677" t="s">
        <v>532</v>
      </c>
      <c r="G1677" s="2">
        <v>195</v>
      </c>
      <c r="I1677" s="1">
        <v>6102.9</v>
      </c>
    </row>
    <row r="1678" spans="1:9" hidden="1" x14ac:dyDescent="0.25">
      <c r="A1678" s="2" t="s">
        <v>1790</v>
      </c>
      <c r="B1678" s="139" t="str">
        <f t="shared" si="26"/>
        <v>IBldGtm_Wtop12847</v>
      </c>
      <c r="C1678" t="s">
        <v>134</v>
      </c>
      <c r="D1678" s="1">
        <v>2847</v>
      </c>
      <c r="E1678">
        <v>0.03</v>
      </c>
      <c r="F1678" t="s">
        <v>354</v>
      </c>
      <c r="G1678" s="2">
        <v>195</v>
      </c>
      <c r="I1678" s="1">
        <v>6102.9</v>
      </c>
    </row>
    <row r="1679" spans="1:9" hidden="1" x14ac:dyDescent="0.25">
      <c r="A1679" s="2" t="s">
        <v>1790</v>
      </c>
      <c r="B1679" s="139" t="str">
        <f t="shared" si="26"/>
        <v>IBldGtm_Wtop13905.3</v>
      </c>
      <c r="C1679" t="s">
        <v>134</v>
      </c>
      <c r="D1679" s="1">
        <v>3905.3</v>
      </c>
      <c r="E1679">
        <v>0.04</v>
      </c>
      <c r="F1679" t="s">
        <v>356</v>
      </c>
      <c r="G1679" s="2">
        <v>195</v>
      </c>
      <c r="I1679" s="1">
        <v>6102.9</v>
      </c>
    </row>
    <row r="1680" spans="1:9" hidden="1" x14ac:dyDescent="0.25">
      <c r="A1680" s="2" t="s">
        <v>1790</v>
      </c>
      <c r="B1680" s="139" t="str">
        <f t="shared" si="26"/>
        <v>IBldGtm_Wtop11108.19</v>
      </c>
      <c r="C1680" t="s">
        <v>134</v>
      </c>
      <c r="D1680" s="1">
        <v>1108.19</v>
      </c>
      <c r="E1680">
        <v>0.04</v>
      </c>
      <c r="F1680" t="s">
        <v>357</v>
      </c>
      <c r="G1680" s="2">
        <v>195</v>
      </c>
      <c r="I1680" s="1">
        <v>6102.9</v>
      </c>
    </row>
    <row r="1681" spans="1:9" hidden="1" x14ac:dyDescent="0.25">
      <c r="A1681" s="2" t="s">
        <v>1790</v>
      </c>
      <c r="B1681" s="139" t="str">
        <f t="shared" si="26"/>
        <v>IBldGtm_Wtop12915.11</v>
      </c>
      <c r="C1681" t="s">
        <v>134</v>
      </c>
      <c r="D1681" s="1">
        <v>2915.11</v>
      </c>
      <c r="E1681">
        <v>0.04</v>
      </c>
      <c r="F1681" t="s">
        <v>372</v>
      </c>
      <c r="G1681" s="2">
        <v>195</v>
      </c>
      <c r="I1681" s="1">
        <v>6102.9</v>
      </c>
    </row>
    <row r="1682" spans="1:9" hidden="1" x14ac:dyDescent="0.25">
      <c r="A1682" s="2" t="s">
        <v>1790</v>
      </c>
      <c r="B1682" s="139" t="str">
        <f t="shared" si="26"/>
        <v>IBldGtm_Wtop19606.1</v>
      </c>
      <c r="C1682" t="s">
        <v>134</v>
      </c>
      <c r="D1682" s="1">
        <v>9606.1</v>
      </c>
      <c r="E1682">
        <v>5.0000000000000001E-3</v>
      </c>
      <c r="F1682" t="s">
        <v>481</v>
      </c>
      <c r="G1682" s="2">
        <v>195</v>
      </c>
      <c r="I1682" s="1">
        <v>6102.9</v>
      </c>
    </row>
    <row r="1683" spans="1:9" hidden="1" x14ac:dyDescent="0.25">
      <c r="A1683" s="2" t="s">
        <v>1790</v>
      </c>
      <c r="B1683" s="139" t="str">
        <f t="shared" si="26"/>
        <v>IBldGtm_Wtop14821.109</v>
      </c>
      <c r="C1683" t="s">
        <v>134</v>
      </c>
      <c r="D1683" s="1">
        <v>4821.1090000000004</v>
      </c>
      <c r="E1683">
        <v>2E-3</v>
      </c>
      <c r="F1683" t="s">
        <v>482</v>
      </c>
      <c r="G1683" s="2">
        <v>195</v>
      </c>
      <c r="I1683" s="1">
        <v>6102.9</v>
      </c>
    </row>
    <row r="1684" spans="1:9" hidden="1" x14ac:dyDescent="0.25">
      <c r="A1684" s="2" t="s">
        <v>1790</v>
      </c>
      <c r="B1684" s="139" t="str">
        <f t="shared" si="26"/>
        <v>IBldGtm_Wtop15210.11</v>
      </c>
      <c r="C1684" t="s">
        <v>134</v>
      </c>
      <c r="D1684" s="1">
        <v>5210.1099999999997</v>
      </c>
      <c r="E1684">
        <v>3.0000000000000001E-3</v>
      </c>
      <c r="F1684" t="s">
        <v>483</v>
      </c>
      <c r="G1684" s="2">
        <v>195</v>
      </c>
      <c r="I1684" s="1">
        <v>6102.9</v>
      </c>
    </row>
    <row r="1685" spans="1:9" hidden="1" x14ac:dyDescent="0.25">
      <c r="A1685" s="2" t="s">
        <v>1790</v>
      </c>
      <c r="B1685" s="139" t="str">
        <f t="shared" si="26"/>
        <v>IBldGtm_Wtop15604.1</v>
      </c>
      <c r="C1685" t="s">
        <v>134</v>
      </c>
      <c r="D1685" s="1">
        <v>5604.1</v>
      </c>
      <c r="E1685">
        <v>4.0000000000000001E-3</v>
      </c>
      <c r="F1685" t="s">
        <v>484</v>
      </c>
      <c r="G1685" s="2">
        <v>195</v>
      </c>
      <c r="I1685" s="1">
        <v>6102.9</v>
      </c>
    </row>
    <row r="1686" spans="1:9" hidden="1" x14ac:dyDescent="0.25">
      <c r="A1686" s="2" t="s">
        <v>1790</v>
      </c>
      <c r="B1686" s="139" t="str">
        <f t="shared" si="26"/>
        <v>IBldGtm_Wtop15804.29</v>
      </c>
      <c r="C1686" t="s">
        <v>134</v>
      </c>
      <c r="D1686" s="1">
        <v>5804.29</v>
      </c>
      <c r="E1686">
        <v>0.03</v>
      </c>
      <c r="F1686" t="s">
        <v>485</v>
      </c>
      <c r="G1686" s="2">
        <v>195</v>
      </c>
      <c r="I1686" s="1">
        <v>6102.9</v>
      </c>
    </row>
    <row r="1687" spans="1:9" hidden="1" x14ac:dyDescent="0.25">
      <c r="A1687" s="2" t="s">
        <v>1790</v>
      </c>
      <c r="B1687" s="139" t="str">
        <f t="shared" si="26"/>
        <v>IBldGtm_Wtop15807.103</v>
      </c>
      <c r="C1687" t="s">
        <v>134</v>
      </c>
      <c r="D1687" s="1">
        <v>5807.1030000000001</v>
      </c>
      <c r="E1687">
        <v>3.0000000000000001E-3</v>
      </c>
      <c r="F1687" t="s">
        <v>486</v>
      </c>
      <c r="G1687" s="2">
        <v>195</v>
      </c>
      <c r="I1687" s="1">
        <v>6102.9</v>
      </c>
    </row>
    <row r="1688" spans="1:9" hidden="1" x14ac:dyDescent="0.25">
      <c r="A1688" s="2" t="s">
        <v>1790</v>
      </c>
      <c r="B1688" s="139" t="str">
        <f t="shared" si="26"/>
        <v>IBldGtm_Wtop15807.109</v>
      </c>
      <c r="C1688" t="s">
        <v>134</v>
      </c>
      <c r="D1688" s="1">
        <v>5807.1090000000004</v>
      </c>
      <c r="E1688">
        <v>1E-3</v>
      </c>
      <c r="F1688" t="s">
        <v>487</v>
      </c>
      <c r="G1688" s="2">
        <v>195</v>
      </c>
      <c r="I1688" s="1">
        <v>6102.9</v>
      </c>
    </row>
    <row r="1689" spans="1:9" hidden="1" x14ac:dyDescent="0.25">
      <c r="A1689" s="2" t="s">
        <v>1790</v>
      </c>
      <c r="B1689" s="139" t="str">
        <f t="shared" si="26"/>
        <v>IBldGtm_Wtop17317.001</v>
      </c>
      <c r="C1689" t="s">
        <v>134</v>
      </c>
      <c r="D1689" s="1">
        <v>7317.0010000000002</v>
      </c>
      <c r="E1689">
        <v>3.0000000000000001E-3</v>
      </c>
      <c r="F1689" t="s">
        <v>488</v>
      </c>
      <c r="G1689" s="2">
        <v>195</v>
      </c>
      <c r="I1689" s="1">
        <v>6102.9</v>
      </c>
    </row>
    <row r="1690" spans="1:9" hidden="1" x14ac:dyDescent="0.25">
      <c r="A1690" s="2" t="s">
        <v>1790</v>
      </c>
      <c r="B1690" s="139" t="str">
        <f t="shared" si="26"/>
        <v>IBldGtm_Wtop17318.23</v>
      </c>
      <c r="C1690" t="s">
        <v>134</v>
      </c>
      <c r="D1690" s="1">
        <v>7318.23</v>
      </c>
      <c r="E1690">
        <v>2E-3</v>
      </c>
      <c r="F1690" t="s">
        <v>489</v>
      </c>
      <c r="G1690" s="2">
        <v>195</v>
      </c>
      <c r="I1690" s="1">
        <v>6102.9</v>
      </c>
    </row>
    <row r="1691" spans="1:9" hidden="1" x14ac:dyDescent="0.25">
      <c r="A1691" s="2" t="s">
        <v>1790</v>
      </c>
      <c r="B1691" s="139" t="str">
        <f t="shared" si="26"/>
        <v>IBldGtm_Wtop13920.99</v>
      </c>
      <c r="C1691" t="s">
        <v>134</v>
      </c>
      <c r="D1691" s="1">
        <v>3920.99</v>
      </c>
      <c r="E1691">
        <v>2E-3</v>
      </c>
      <c r="F1691" t="s">
        <v>490</v>
      </c>
      <c r="G1691" s="2">
        <v>195</v>
      </c>
      <c r="I1691" s="1">
        <v>6102.9</v>
      </c>
    </row>
    <row r="1692" spans="1:9" hidden="1" x14ac:dyDescent="0.25">
      <c r="A1692" s="2" t="s">
        <v>1790</v>
      </c>
      <c r="B1692" s="139" t="str">
        <f t="shared" si="26"/>
        <v>IBldGtm_Wtop13923.29</v>
      </c>
      <c r="C1692" t="s">
        <v>134</v>
      </c>
      <c r="D1692" s="1">
        <v>3923.29</v>
      </c>
      <c r="E1692">
        <v>5.2499999999999998E-2</v>
      </c>
      <c r="F1692" t="s">
        <v>491</v>
      </c>
      <c r="G1692" s="2">
        <v>195</v>
      </c>
      <c r="I1692" s="1">
        <v>6102.9</v>
      </c>
    </row>
    <row r="1693" spans="1:9" hidden="1" x14ac:dyDescent="0.25">
      <c r="A1693" s="2" t="s">
        <v>1790</v>
      </c>
      <c r="B1693" s="139" t="str">
        <f t="shared" si="26"/>
        <v>IBldGtm_Wtop13926.209</v>
      </c>
      <c r="C1693" t="s">
        <v>134</v>
      </c>
      <c r="D1693" s="1">
        <v>3926.2089999999998</v>
      </c>
      <c r="E1693">
        <v>0.01</v>
      </c>
      <c r="F1693" t="s">
        <v>492</v>
      </c>
      <c r="G1693" s="2">
        <v>195</v>
      </c>
      <c r="I1693" s="1">
        <v>6102.9</v>
      </c>
    </row>
    <row r="1694" spans="1:9" hidden="1" x14ac:dyDescent="0.25">
      <c r="A1694" s="2" t="s">
        <v>1790</v>
      </c>
      <c r="B1694" s="139" t="str">
        <f t="shared" si="26"/>
        <v>IBldGtm_Wtop14007.009</v>
      </c>
      <c r="C1694" t="s">
        <v>134</v>
      </c>
      <c r="D1694" s="1">
        <v>4007.009</v>
      </c>
      <c r="E1694">
        <v>0.06</v>
      </c>
      <c r="F1694" t="s">
        <v>493</v>
      </c>
      <c r="G1694" s="2">
        <v>195</v>
      </c>
      <c r="I1694" s="1">
        <v>6102.9</v>
      </c>
    </row>
    <row r="1695" spans="1:9" hidden="1" x14ac:dyDescent="0.25">
      <c r="A1695" s="2" t="s">
        <v>1790</v>
      </c>
      <c r="B1695" s="139" t="str">
        <f t="shared" si="26"/>
        <v>IBldGtm_Wtop14203.109</v>
      </c>
      <c r="C1695" t="s">
        <v>134</v>
      </c>
      <c r="D1695" s="1">
        <v>4203.1090000000004</v>
      </c>
      <c r="E1695">
        <v>1</v>
      </c>
      <c r="F1695" t="s">
        <v>494</v>
      </c>
      <c r="G1695" s="2">
        <v>195</v>
      </c>
      <c r="I1695" s="1">
        <v>6102.9</v>
      </c>
    </row>
    <row r="1696" spans="1:9" hidden="1" x14ac:dyDescent="0.25">
      <c r="A1696" s="2" t="s">
        <v>1790</v>
      </c>
      <c r="B1696" s="139" t="str">
        <f t="shared" ref="B1696:B1759" si="27">A1696&amp;C1696&amp;D1696</f>
        <v>IBldGtm_Wtop14819.1</v>
      </c>
      <c r="C1696" t="s">
        <v>134</v>
      </c>
      <c r="D1696" s="1">
        <v>4819.1000000000004</v>
      </c>
      <c r="E1696">
        <v>1</v>
      </c>
      <c r="F1696" t="s">
        <v>495</v>
      </c>
      <c r="G1696" s="2">
        <v>195</v>
      </c>
      <c r="I1696" s="1">
        <v>6102.9</v>
      </c>
    </row>
    <row r="1697" spans="1:9" hidden="1" x14ac:dyDescent="0.25">
      <c r="A1697" s="2" t="s">
        <v>1790</v>
      </c>
      <c r="B1697" s="139" t="str">
        <f t="shared" si="27"/>
        <v>IBldGtm_Wtop18308.2</v>
      </c>
      <c r="C1697" t="s">
        <v>134</v>
      </c>
      <c r="D1697" s="1">
        <v>8308.2000000000007</v>
      </c>
      <c r="E1697">
        <v>2E-3</v>
      </c>
      <c r="F1697" t="s">
        <v>496</v>
      </c>
      <c r="G1697" s="2">
        <v>195</v>
      </c>
      <c r="I1697" s="1">
        <v>6102.9</v>
      </c>
    </row>
    <row r="1698" spans="1:9" hidden="1" x14ac:dyDescent="0.25">
      <c r="A1698" s="2" t="s">
        <v>1790</v>
      </c>
      <c r="B1698" s="139" t="str">
        <f t="shared" si="27"/>
        <v>IBldGtm_Wtop18308.909</v>
      </c>
      <c r="C1698" t="s">
        <v>134</v>
      </c>
      <c r="D1698" s="1">
        <v>8308.9089999999997</v>
      </c>
      <c r="E1698">
        <v>2E-3</v>
      </c>
      <c r="F1698" t="s">
        <v>497</v>
      </c>
      <c r="G1698" s="2">
        <v>195</v>
      </c>
      <c r="I1698" s="1">
        <v>6102.9</v>
      </c>
    </row>
    <row r="1699" spans="1:9" hidden="1" x14ac:dyDescent="0.25">
      <c r="A1699" s="2" t="s">
        <v>1790</v>
      </c>
      <c r="B1699" s="139" t="str">
        <f t="shared" si="27"/>
        <v>IBldGtm_Wtop18523.519</v>
      </c>
      <c r="C1699" t="s">
        <v>134</v>
      </c>
      <c r="D1699" s="1">
        <v>8523.5190000000002</v>
      </c>
      <c r="E1699">
        <v>1</v>
      </c>
      <c r="F1699" t="s">
        <v>498</v>
      </c>
      <c r="G1699" s="2">
        <v>195</v>
      </c>
      <c r="I1699" s="1">
        <v>6102.9</v>
      </c>
    </row>
    <row r="1700" spans="1:9" hidden="1" x14ac:dyDescent="0.25">
      <c r="A1700" s="2" t="s">
        <v>1790</v>
      </c>
      <c r="B1700" s="139" t="str">
        <f t="shared" si="27"/>
        <v>IBldGtm_Wtop19606.21</v>
      </c>
      <c r="C1700" t="s">
        <v>134</v>
      </c>
      <c r="D1700" s="1">
        <v>9606.2099999999991</v>
      </c>
      <c r="E1700">
        <v>3.0000000000000001E-3</v>
      </c>
      <c r="F1700" t="s">
        <v>499</v>
      </c>
      <c r="G1700" s="2">
        <v>195</v>
      </c>
      <c r="I1700" s="1">
        <v>6102.9</v>
      </c>
    </row>
    <row r="1701" spans="1:9" hidden="1" x14ac:dyDescent="0.25">
      <c r="A1701" s="2" t="s">
        <v>1790</v>
      </c>
      <c r="B1701" s="139" t="str">
        <f t="shared" si="27"/>
        <v>IBldGtm_Wtop19607.11</v>
      </c>
      <c r="C1701" t="s">
        <v>134</v>
      </c>
      <c r="D1701" s="1">
        <v>9607.11</v>
      </c>
      <c r="E1701">
        <v>2.5000000000000001E-2</v>
      </c>
      <c r="F1701" t="s">
        <v>500</v>
      </c>
      <c r="G1701" s="2">
        <v>195</v>
      </c>
      <c r="I1701" s="1">
        <v>6102.9</v>
      </c>
    </row>
    <row r="1702" spans="1:9" hidden="1" x14ac:dyDescent="0.25">
      <c r="A1702" s="2" t="s">
        <v>1790</v>
      </c>
      <c r="B1702" s="139" t="str">
        <f t="shared" si="27"/>
        <v>IBldGtm_Wtop19607.19</v>
      </c>
      <c r="C1702" t="s">
        <v>134</v>
      </c>
      <c r="D1702" s="1">
        <v>9607.19</v>
      </c>
      <c r="E1702">
        <v>2.5000000000000001E-2</v>
      </c>
      <c r="F1702" t="s">
        <v>501</v>
      </c>
      <c r="G1702" s="2">
        <v>195</v>
      </c>
      <c r="I1702" s="1">
        <v>6102.9</v>
      </c>
    </row>
    <row r="1703" spans="1:9" hidden="1" x14ac:dyDescent="0.25">
      <c r="A1703" s="2" t="s">
        <v>1790</v>
      </c>
      <c r="B1703" s="139" t="str">
        <f t="shared" si="27"/>
        <v>IBldGtm_Wtop19607.2</v>
      </c>
      <c r="C1703" t="s">
        <v>134</v>
      </c>
      <c r="D1703" s="1">
        <v>9607.2000000000007</v>
      </c>
      <c r="E1703">
        <v>2.5000000000000001E-2</v>
      </c>
      <c r="F1703" t="s">
        <v>500</v>
      </c>
      <c r="G1703" s="2">
        <v>195</v>
      </c>
      <c r="I1703" s="1">
        <v>6102.9</v>
      </c>
    </row>
    <row r="1704" spans="1:9" hidden="1" x14ac:dyDescent="0.25">
      <c r="A1704" s="2" t="s">
        <v>1790</v>
      </c>
      <c r="B1704" s="139" t="str">
        <f t="shared" si="27"/>
        <v>IBldGtm_Wtop15401.209</v>
      </c>
      <c r="C1704" t="s">
        <v>134</v>
      </c>
      <c r="D1704" s="1">
        <v>5401.2089999999998</v>
      </c>
      <c r="E1704">
        <v>0.1</v>
      </c>
      <c r="F1704" t="s">
        <v>349</v>
      </c>
      <c r="G1704" s="2">
        <v>195</v>
      </c>
      <c r="I1704" s="1">
        <v>6102.9</v>
      </c>
    </row>
    <row r="1705" spans="1:9" hidden="1" x14ac:dyDescent="0.25">
      <c r="A1705" s="2" t="s">
        <v>1790</v>
      </c>
      <c r="B1705" s="139" t="str">
        <f t="shared" si="27"/>
        <v>IBldGtm_Wtop12701.12</v>
      </c>
      <c r="C1705" t="s">
        <v>134</v>
      </c>
      <c r="D1705" s="1">
        <v>2701.12</v>
      </c>
      <c r="E1705">
        <v>1.1000000000000001</v>
      </c>
      <c r="F1705" t="s">
        <v>371</v>
      </c>
      <c r="G1705" s="2">
        <v>195</v>
      </c>
      <c r="I1705" s="1">
        <v>6102.9</v>
      </c>
    </row>
    <row r="1706" spans="1:9" hidden="1" x14ac:dyDescent="0.25">
      <c r="A1706" s="2" t="s">
        <v>1790</v>
      </c>
      <c r="B1706" s="139" t="str">
        <f t="shared" si="27"/>
        <v>IBldGtm_Wtop15205.12</v>
      </c>
      <c r="C1706" t="s">
        <v>134</v>
      </c>
      <c r="D1706" s="1">
        <v>5205.12</v>
      </c>
      <c r="E1706">
        <v>0.18181999999999998</v>
      </c>
      <c r="F1706" t="s">
        <v>351</v>
      </c>
      <c r="G1706" s="2">
        <v>196</v>
      </c>
      <c r="I1706" s="1">
        <v>6102.9</v>
      </c>
    </row>
    <row r="1707" spans="1:9" hidden="1" x14ac:dyDescent="0.25">
      <c r="A1707" s="2" t="s">
        <v>1790</v>
      </c>
      <c r="B1707" s="139" t="str">
        <f t="shared" si="27"/>
        <v>IBldGtm_Wtop15402.33</v>
      </c>
      <c r="C1707" t="s">
        <v>134</v>
      </c>
      <c r="D1707" s="1">
        <v>5402.33</v>
      </c>
      <c r="E1707">
        <v>0.33333000000000002</v>
      </c>
      <c r="F1707" t="s">
        <v>438</v>
      </c>
      <c r="G1707" s="2">
        <v>196</v>
      </c>
      <c r="I1707" s="1">
        <v>6102.9</v>
      </c>
    </row>
    <row r="1708" spans="1:9" hidden="1" x14ac:dyDescent="0.25">
      <c r="A1708" s="2" t="s">
        <v>1790</v>
      </c>
      <c r="B1708" s="139" t="str">
        <f t="shared" si="27"/>
        <v>IBldGtm_Wtop15509.22</v>
      </c>
      <c r="C1708" t="s">
        <v>134</v>
      </c>
      <c r="D1708" s="1">
        <v>5509.22</v>
      </c>
      <c r="E1708">
        <v>0.33333000000000002</v>
      </c>
      <c r="F1708" t="s">
        <v>527</v>
      </c>
      <c r="G1708" s="2">
        <v>196</v>
      </c>
      <c r="I1708" s="1">
        <v>6102.9</v>
      </c>
    </row>
    <row r="1709" spans="1:9" hidden="1" x14ac:dyDescent="0.25">
      <c r="A1709" s="2" t="s">
        <v>1790</v>
      </c>
      <c r="B1709" s="139" t="str">
        <f t="shared" si="27"/>
        <v>IBldGtm_Wtop15210.39</v>
      </c>
      <c r="C1709" t="s">
        <v>134</v>
      </c>
      <c r="D1709" s="1">
        <v>5210.3900000000003</v>
      </c>
      <c r="E1709">
        <v>0.15151999999999999</v>
      </c>
      <c r="F1709" t="s">
        <v>532</v>
      </c>
      <c r="G1709" s="2">
        <v>196</v>
      </c>
      <c r="I1709" s="1">
        <v>6102.9</v>
      </c>
    </row>
    <row r="1710" spans="1:9" hidden="1" x14ac:dyDescent="0.25">
      <c r="A1710" s="2" t="s">
        <v>1790</v>
      </c>
      <c r="B1710" s="139" t="str">
        <f t="shared" si="27"/>
        <v>IBldGtm_Wtop15210.49</v>
      </c>
      <c r="C1710" t="s">
        <v>134</v>
      </c>
      <c r="D1710" s="1">
        <v>5210.49</v>
      </c>
      <c r="E1710">
        <v>0.15151999999999999</v>
      </c>
      <c r="F1710" t="s">
        <v>532</v>
      </c>
      <c r="G1710" s="2">
        <v>196</v>
      </c>
      <c r="I1710" s="1">
        <v>6102.9</v>
      </c>
    </row>
    <row r="1711" spans="1:9" hidden="1" x14ac:dyDescent="0.25">
      <c r="A1711" s="2" t="s">
        <v>1790</v>
      </c>
      <c r="B1711" s="139" t="str">
        <f t="shared" si="27"/>
        <v>IBldGtm_Wtop16006.32</v>
      </c>
      <c r="C1711" t="s">
        <v>134</v>
      </c>
      <c r="D1711" s="1">
        <v>6006.32</v>
      </c>
      <c r="E1711">
        <v>1.01E-2</v>
      </c>
      <c r="F1711" t="s">
        <v>353</v>
      </c>
      <c r="G1711" s="2">
        <v>196</v>
      </c>
      <c r="I1711" s="1">
        <v>6102.9</v>
      </c>
    </row>
    <row r="1712" spans="1:9" hidden="1" x14ac:dyDescent="0.25">
      <c r="A1712" s="2" t="s">
        <v>1790</v>
      </c>
      <c r="B1712" s="139" t="str">
        <f t="shared" si="27"/>
        <v>IBldGtm_Wtop13910</v>
      </c>
      <c r="C1712" t="s">
        <v>134</v>
      </c>
      <c r="D1712" s="1">
        <v>3910</v>
      </c>
      <c r="E1712">
        <v>0.04</v>
      </c>
      <c r="F1712" t="s">
        <v>504</v>
      </c>
      <c r="G1712" s="2">
        <v>196</v>
      </c>
      <c r="I1712" s="1">
        <v>6102.9</v>
      </c>
    </row>
    <row r="1713" spans="1:9" hidden="1" x14ac:dyDescent="0.25">
      <c r="A1713" s="2" t="s">
        <v>1790</v>
      </c>
      <c r="B1713" s="139" t="str">
        <f t="shared" si="27"/>
        <v>IBldGtm_Wtop13809.919</v>
      </c>
      <c r="C1713" t="s">
        <v>134</v>
      </c>
      <c r="D1713" s="1">
        <v>3809.9189999999999</v>
      </c>
      <c r="E1713">
        <v>0.04</v>
      </c>
      <c r="F1713" t="s">
        <v>360</v>
      </c>
      <c r="G1713" s="2">
        <v>196</v>
      </c>
      <c r="I1713" s="1">
        <v>6102.9</v>
      </c>
    </row>
    <row r="1714" spans="1:9" hidden="1" x14ac:dyDescent="0.25">
      <c r="A1714" s="2" t="s">
        <v>1790</v>
      </c>
      <c r="B1714" s="139" t="str">
        <f t="shared" si="27"/>
        <v>IBldGtm_Wtop12832.109</v>
      </c>
      <c r="C1714" t="s">
        <v>134</v>
      </c>
      <c r="D1714" s="1">
        <v>2832.1089999999999</v>
      </c>
      <c r="E1714">
        <v>0.04</v>
      </c>
      <c r="F1714" t="s">
        <v>505</v>
      </c>
      <c r="G1714" s="2">
        <v>196</v>
      </c>
      <c r="I1714" s="1">
        <v>6102.9</v>
      </c>
    </row>
    <row r="1715" spans="1:9" hidden="1" x14ac:dyDescent="0.25">
      <c r="A1715" s="2" t="s">
        <v>1790</v>
      </c>
      <c r="B1715" s="139" t="str">
        <f t="shared" si="27"/>
        <v>IBldGtm_Wtop13505.109</v>
      </c>
      <c r="C1715" t="s">
        <v>134</v>
      </c>
      <c r="D1715" s="1">
        <v>3505.1089999999999</v>
      </c>
      <c r="E1715">
        <v>0.04</v>
      </c>
      <c r="F1715" t="s">
        <v>506</v>
      </c>
      <c r="G1715" s="2">
        <v>196</v>
      </c>
      <c r="I1715" s="1">
        <v>6102.9</v>
      </c>
    </row>
    <row r="1716" spans="1:9" hidden="1" x14ac:dyDescent="0.25">
      <c r="A1716" s="2" t="s">
        <v>1790</v>
      </c>
      <c r="B1716" s="139" t="str">
        <f t="shared" si="27"/>
        <v>IBldGtm_Wtop13809.911</v>
      </c>
      <c r="C1716" t="s">
        <v>134</v>
      </c>
      <c r="D1716" s="1">
        <v>3809.9110000000001</v>
      </c>
      <c r="E1716">
        <v>0.04</v>
      </c>
      <c r="F1716" t="s">
        <v>507</v>
      </c>
      <c r="G1716" s="2">
        <v>196</v>
      </c>
      <c r="I1716" s="1">
        <v>6102.9</v>
      </c>
    </row>
    <row r="1717" spans="1:9" hidden="1" x14ac:dyDescent="0.25">
      <c r="A1717" s="2" t="s">
        <v>1790</v>
      </c>
      <c r="B1717" s="139" t="str">
        <f t="shared" si="27"/>
        <v>IBldGtm_Wtop19606.1</v>
      </c>
      <c r="C1717" t="s">
        <v>134</v>
      </c>
      <c r="D1717" s="1">
        <v>9606.1</v>
      </c>
      <c r="E1717">
        <v>2E-3</v>
      </c>
      <c r="F1717" t="s">
        <v>481</v>
      </c>
      <c r="G1717" s="2">
        <v>196</v>
      </c>
      <c r="I1717" s="1">
        <v>6102.9</v>
      </c>
    </row>
    <row r="1718" spans="1:9" hidden="1" x14ac:dyDescent="0.25">
      <c r="A1718" s="2" t="s">
        <v>1790</v>
      </c>
      <c r="B1718" s="139" t="str">
        <f t="shared" si="27"/>
        <v>IBldGtm_Wtop14821.9</v>
      </c>
      <c r="C1718" t="s">
        <v>134</v>
      </c>
      <c r="D1718" s="1">
        <v>4821.8999999999996</v>
      </c>
      <c r="E1718">
        <v>2E-3</v>
      </c>
      <c r="F1718" t="s">
        <v>508</v>
      </c>
      <c r="G1718" s="2">
        <v>196</v>
      </c>
      <c r="I1718" s="1">
        <v>6102.9</v>
      </c>
    </row>
    <row r="1719" spans="1:9" hidden="1" x14ac:dyDescent="0.25">
      <c r="A1719" s="2" t="s">
        <v>1790</v>
      </c>
      <c r="B1719" s="139" t="str">
        <f t="shared" si="27"/>
        <v>IBldGtm_Wtop13926.9099</v>
      </c>
      <c r="C1719" t="s">
        <v>134</v>
      </c>
      <c r="D1719" s="1">
        <v>3926.9099000000001</v>
      </c>
      <c r="E1719">
        <v>1</v>
      </c>
      <c r="F1719" t="s">
        <v>509</v>
      </c>
      <c r="G1719" s="2">
        <v>196</v>
      </c>
      <c r="I1719" s="1">
        <v>6102.9</v>
      </c>
    </row>
    <row r="1720" spans="1:9" hidden="1" x14ac:dyDescent="0.25">
      <c r="A1720" s="2" t="s">
        <v>1790</v>
      </c>
      <c r="B1720" s="139" t="str">
        <f t="shared" si="27"/>
        <v>IBldGtm_Wtop15806.32</v>
      </c>
      <c r="C1720" t="s">
        <v>134</v>
      </c>
      <c r="D1720" s="1">
        <v>5806.32</v>
      </c>
      <c r="E1720">
        <v>3.0000000000000001E-3</v>
      </c>
      <c r="F1720" t="s">
        <v>510</v>
      </c>
      <c r="G1720" s="2">
        <v>196</v>
      </c>
      <c r="I1720" s="1">
        <v>6102.9</v>
      </c>
    </row>
    <row r="1721" spans="1:9" hidden="1" x14ac:dyDescent="0.25">
      <c r="A1721" s="2" t="s">
        <v>1790</v>
      </c>
      <c r="B1721" s="139" t="str">
        <f t="shared" si="27"/>
        <v>IBldGtm_Wtop19606.22</v>
      </c>
      <c r="C1721" t="s">
        <v>134</v>
      </c>
      <c r="D1721" s="1">
        <v>9606.2199999999993</v>
      </c>
      <c r="E1721">
        <v>3.0000000000000001E-3</v>
      </c>
      <c r="F1721" t="s">
        <v>511</v>
      </c>
      <c r="G1721" s="2">
        <v>196</v>
      </c>
      <c r="I1721" s="1">
        <v>6102.9</v>
      </c>
    </row>
    <row r="1722" spans="1:9" hidden="1" x14ac:dyDescent="0.25">
      <c r="A1722" s="2" t="s">
        <v>1790</v>
      </c>
      <c r="B1722" s="139" t="str">
        <f t="shared" si="27"/>
        <v>IBldGtm_Wtop15807.101</v>
      </c>
      <c r="C1722" t="s">
        <v>134</v>
      </c>
      <c r="D1722" s="1">
        <v>5807.1009999999997</v>
      </c>
      <c r="E1722">
        <v>1E-3</v>
      </c>
      <c r="F1722" t="s">
        <v>512</v>
      </c>
      <c r="G1722" s="2">
        <v>196</v>
      </c>
      <c r="I1722" s="1">
        <v>6102.9</v>
      </c>
    </row>
    <row r="1723" spans="1:9" hidden="1" x14ac:dyDescent="0.25">
      <c r="A1723" s="2" t="s">
        <v>1790</v>
      </c>
      <c r="B1723" s="139" t="str">
        <f t="shared" si="27"/>
        <v>IBldGtm_Wtop15807.102</v>
      </c>
      <c r="C1723" t="s">
        <v>134</v>
      </c>
      <c r="D1723" s="1">
        <v>5807.1019999999999</v>
      </c>
      <c r="E1723">
        <v>1E-3</v>
      </c>
      <c r="F1723" t="s">
        <v>513</v>
      </c>
      <c r="G1723" s="2">
        <v>196</v>
      </c>
      <c r="I1723" s="1">
        <v>6102.9</v>
      </c>
    </row>
    <row r="1724" spans="1:9" hidden="1" x14ac:dyDescent="0.25">
      <c r="A1724" s="2" t="s">
        <v>1790</v>
      </c>
      <c r="B1724" s="139" t="str">
        <f t="shared" si="27"/>
        <v>IBldGtm_Wtop15807.9</v>
      </c>
      <c r="C1724" t="s">
        <v>134</v>
      </c>
      <c r="D1724" s="1">
        <v>5807.9</v>
      </c>
      <c r="E1724">
        <v>2E-3</v>
      </c>
      <c r="F1724" t="s">
        <v>514</v>
      </c>
      <c r="G1724" s="2">
        <v>196</v>
      </c>
      <c r="I1724" s="1">
        <v>6102.9</v>
      </c>
    </row>
    <row r="1725" spans="1:9" hidden="1" x14ac:dyDescent="0.25">
      <c r="A1725" s="2" t="s">
        <v>1790</v>
      </c>
      <c r="B1725" s="139" t="str">
        <f t="shared" si="27"/>
        <v>IBldGtm_Wtop19606.292</v>
      </c>
      <c r="C1725" t="s">
        <v>134</v>
      </c>
      <c r="D1725" s="1">
        <v>9606.2919999999995</v>
      </c>
      <c r="E1725">
        <v>3.0000000000000001E-3</v>
      </c>
      <c r="F1725" t="s">
        <v>515</v>
      </c>
      <c r="G1725" s="2">
        <v>196</v>
      </c>
      <c r="I1725" s="1">
        <v>6102.9</v>
      </c>
    </row>
    <row r="1726" spans="1:9" hidden="1" x14ac:dyDescent="0.25">
      <c r="A1726" s="2" t="s">
        <v>1790</v>
      </c>
      <c r="B1726" s="139" t="str">
        <f t="shared" si="27"/>
        <v>IBldGtm_Wtop15901.909</v>
      </c>
      <c r="C1726" t="s">
        <v>134</v>
      </c>
      <c r="D1726" s="1">
        <v>5901.9089999999997</v>
      </c>
      <c r="E1726">
        <v>3.5000000000000003E-2</v>
      </c>
      <c r="F1726" t="s">
        <v>516</v>
      </c>
      <c r="G1726" s="2">
        <v>196</v>
      </c>
      <c r="I1726" s="1">
        <v>6102.9</v>
      </c>
    </row>
    <row r="1727" spans="1:9" hidden="1" x14ac:dyDescent="0.25">
      <c r="A1727" s="2" t="s">
        <v>1790</v>
      </c>
      <c r="B1727" s="139" t="str">
        <f t="shared" si="27"/>
        <v>IBldGtm_Wtop17317.002</v>
      </c>
      <c r="C1727" t="s">
        <v>134</v>
      </c>
      <c r="D1727" s="1">
        <v>7317.0020000000004</v>
      </c>
      <c r="E1727">
        <v>2E-3</v>
      </c>
      <c r="F1727" t="s">
        <v>488</v>
      </c>
      <c r="G1727" s="2">
        <v>196</v>
      </c>
      <c r="I1727" s="1">
        <v>6102.9</v>
      </c>
    </row>
    <row r="1728" spans="1:9" hidden="1" x14ac:dyDescent="0.25">
      <c r="A1728" s="2" t="s">
        <v>1790</v>
      </c>
      <c r="B1728" s="139" t="str">
        <f t="shared" si="27"/>
        <v>IBldGtm_Wtop17616.1</v>
      </c>
      <c r="C1728" t="s">
        <v>134</v>
      </c>
      <c r="D1728" s="1">
        <v>7616.1</v>
      </c>
      <c r="E1728">
        <v>1E-3</v>
      </c>
      <c r="F1728" t="s">
        <v>517</v>
      </c>
      <c r="G1728" s="2">
        <v>196</v>
      </c>
      <c r="I1728" s="1">
        <v>6102.9</v>
      </c>
    </row>
    <row r="1729" spans="1:9" hidden="1" x14ac:dyDescent="0.25">
      <c r="A1729" s="2" t="s">
        <v>1790</v>
      </c>
      <c r="B1729" s="139" t="str">
        <f t="shared" si="27"/>
        <v>IBldGtm_Wtop18523.529</v>
      </c>
      <c r="C1729" t="s">
        <v>134</v>
      </c>
      <c r="D1729" s="1">
        <v>8523.5290000000005</v>
      </c>
      <c r="E1729">
        <v>1</v>
      </c>
      <c r="F1729" t="s">
        <v>498</v>
      </c>
      <c r="G1729" s="2">
        <v>196</v>
      </c>
      <c r="I1729" s="1">
        <v>6102.9</v>
      </c>
    </row>
    <row r="1730" spans="1:9" hidden="1" x14ac:dyDescent="0.25">
      <c r="A1730" s="2" t="s">
        <v>1790</v>
      </c>
      <c r="B1730" s="139" t="str">
        <f t="shared" si="27"/>
        <v>IBldGtm_Wtop19606.291</v>
      </c>
      <c r="C1730" t="s">
        <v>134</v>
      </c>
      <c r="D1730" s="1">
        <v>9606.2909999999993</v>
      </c>
      <c r="E1730">
        <v>2E-3</v>
      </c>
      <c r="F1730" t="s">
        <v>518</v>
      </c>
      <c r="G1730" s="2">
        <v>196</v>
      </c>
      <c r="I1730" s="1">
        <v>6102.9</v>
      </c>
    </row>
    <row r="1731" spans="1:9" hidden="1" x14ac:dyDescent="0.25">
      <c r="A1731" s="2" t="s">
        <v>1790</v>
      </c>
      <c r="B1731" s="139" t="str">
        <f t="shared" si="27"/>
        <v>IBldGtm_Wtop19606.299</v>
      </c>
      <c r="C1731" t="s">
        <v>134</v>
      </c>
      <c r="D1731" s="1">
        <v>9606.2990000000009</v>
      </c>
      <c r="E1731">
        <v>1E-3</v>
      </c>
      <c r="F1731" t="s">
        <v>519</v>
      </c>
      <c r="G1731" s="2">
        <v>196</v>
      </c>
      <c r="I1731" s="1">
        <v>6102.9</v>
      </c>
    </row>
    <row r="1732" spans="1:9" hidden="1" x14ac:dyDescent="0.25">
      <c r="A1732" s="2" t="s">
        <v>1790</v>
      </c>
      <c r="B1732" s="139" t="str">
        <f t="shared" si="27"/>
        <v>IBldGtm_Wtop14015.9</v>
      </c>
      <c r="C1732" t="s">
        <v>134</v>
      </c>
      <c r="D1732" s="1">
        <v>4015.9</v>
      </c>
      <c r="E1732">
        <v>1E-3</v>
      </c>
      <c r="F1732" t="s">
        <v>520</v>
      </c>
      <c r="G1732" s="2">
        <v>196</v>
      </c>
      <c r="I1732" s="1">
        <v>6102.9</v>
      </c>
    </row>
    <row r="1733" spans="1:9" hidden="1" x14ac:dyDescent="0.25">
      <c r="A1733" s="2" t="s">
        <v>1790</v>
      </c>
      <c r="B1733" s="139" t="str">
        <f t="shared" si="27"/>
        <v>IBldGtm_Wtop18308.102</v>
      </c>
      <c r="C1733" t="s">
        <v>134</v>
      </c>
      <c r="D1733" s="1">
        <v>8308.1020000000008</v>
      </c>
      <c r="E1733">
        <v>1</v>
      </c>
      <c r="F1733" t="s">
        <v>521</v>
      </c>
      <c r="G1733" s="2">
        <v>196</v>
      </c>
      <c r="I1733" s="1">
        <v>6102.9</v>
      </c>
    </row>
    <row r="1734" spans="1:9" hidden="1" x14ac:dyDescent="0.25">
      <c r="A1734" s="2" t="s">
        <v>1790</v>
      </c>
      <c r="B1734" s="139" t="str">
        <f t="shared" si="27"/>
        <v>IBldGtm_Wtop18308.902</v>
      </c>
      <c r="C1734" t="s">
        <v>134</v>
      </c>
      <c r="D1734" s="1">
        <v>8308.902</v>
      </c>
      <c r="E1734">
        <v>0.02</v>
      </c>
      <c r="F1734" t="s">
        <v>522</v>
      </c>
      <c r="G1734" s="2">
        <v>196</v>
      </c>
      <c r="I1734" s="1">
        <v>6102.9</v>
      </c>
    </row>
    <row r="1735" spans="1:9" hidden="1" x14ac:dyDescent="0.25">
      <c r="A1735" s="2" t="s">
        <v>1790</v>
      </c>
      <c r="B1735" s="139" t="str">
        <f t="shared" si="27"/>
        <v>IBldGtm_Wtop18523.599</v>
      </c>
      <c r="C1735" t="s">
        <v>134</v>
      </c>
      <c r="D1735" s="1">
        <v>8523.5990000000002</v>
      </c>
      <c r="E1735">
        <v>1</v>
      </c>
      <c r="F1735" t="s">
        <v>523</v>
      </c>
      <c r="G1735" s="2">
        <v>196</v>
      </c>
      <c r="I1735" s="1">
        <v>6102.9</v>
      </c>
    </row>
    <row r="1736" spans="1:9" hidden="1" x14ac:dyDescent="0.25">
      <c r="A1736" s="2" t="s">
        <v>1790</v>
      </c>
      <c r="B1736" s="139" t="str">
        <f t="shared" si="27"/>
        <v>IBldGtm_Wtop18308.101</v>
      </c>
      <c r="C1736" t="s">
        <v>134</v>
      </c>
      <c r="D1736" s="1">
        <v>8308.1010000000006</v>
      </c>
      <c r="E1736">
        <v>4.0000000000000001E-3</v>
      </c>
      <c r="F1736" t="s">
        <v>524</v>
      </c>
      <c r="G1736" s="2">
        <v>196</v>
      </c>
      <c r="I1736" s="1">
        <v>6102.9</v>
      </c>
    </row>
    <row r="1737" spans="1:9" hidden="1" x14ac:dyDescent="0.25">
      <c r="A1737" s="2" t="s">
        <v>1790</v>
      </c>
      <c r="B1737" s="139" t="str">
        <f t="shared" si="27"/>
        <v>IBldGtm_Wtop19607.2</v>
      </c>
      <c r="C1737" t="s">
        <v>134</v>
      </c>
      <c r="D1737" s="1">
        <v>9607.2000000000007</v>
      </c>
      <c r="E1737">
        <v>7.0000000000000001E-3</v>
      </c>
      <c r="F1737" t="s">
        <v>502</v>
      </c>
      <c r="G1737" s="2">
        <v>196</v>
      </c>
      <c r="I1737" s="1">
        <v>6102.9</v>
      </c>
    </row>
    <row r="1738" spans="1:9" hidden="1" x14ac:dyDescent="0.25">
      <c r="A1738" s="2" t="s">
        <v>1790</v>
      </c>
      <c r="B1738" s="139" t="str">
        <f t="shared" si="27"/>
        <v>IBldGtm_Wtop12701.19</v>
      </c>
      <c r="C1738" t="s">
        <v>134</v>
      </c>
      <c r="D1738" s="1">
        <v>2701.19</v>
      </c>
      <c r="E1738">
        <v>1.1000000000000001</v>
      </c>
      <c r="F1738" t="s">
        <v>437</v>
      </c>
      <c r="G1738" s="2">
        <v>196</v>
      </c>
      <c r="I1738" s="1">
        <v>6102.9</v>
      </c>
    </row>
    <row r="1739" spans="1:9" hidden="1" x14ac:dyDescent="0.25">
      <c r="A1739" s="2" t="s">
        <v>1790</v>
      </c>
      <c r="B1739" s="139" t="str">
        <f t="shared" si="27"/>
        <v>IBldGtm_top15205.11</v>
      </c>
      <c r="C1739" t="s">
        <v>137</v>
      </c>
      <c r="D1739" s="1">
        <v>5205.1099999999997</v>
      </c>
      <c r="E1739">
        <v>0.18181999999999998</v>
      </c>
      <c r="F1739" t="s">
        <v>351</v>
      </c>
      <c r="G1739" s="2">
        <v>197</v>
      </c>
      <c r="I1739" s="1">
        <v>6109.9089999999997</v>
      </c>
    </row>
    <row r="1740" spans="1:9" hidden="1" x14ac:dyDescent="0.25">
      <c r="A1740" s="2" t="s">
        <v>1790</v>
      </c>
      <c r="B1740" s="139" t="str">
        <f t="shared" si="27"/>
        <v>IBldGtm_top15201.009</v>
      </c>
      <c r="C1740" t="s">
        <v>137</v>
      </c>
      <c r="D1740" s="1">
        <v>5201.009</v>
      </c>
      <c r="E1740">
        <v>0.18181999999999998</v>
      </c>
      <c r="F1740" t="s">
        <v>352</v>
      </c>
      <c r="G1740" s="2">
        <v>197</v>
      </c>
      <c r="I1740" s="1">
        <v>6109.9089999999997</v>
      </c>
    </row>
    <row r="1741" spans="1:9" hidden="1" x14ac:dyDescent="0.25">
      <c r="A1741" s="2" t="s">
        <v>1790</v>
      </c>
      <c r="B1741" s="139" t="str">
        <f t="shared" si="27"/>
        <v>IBldGtm_top15503.201</v>
      </c>
      <c r="C1741" t="s">
        <v>137</v>
      </c>
      <c r="D1741" s="1">
        <v>5503.201</v>
      </c>
      <c r="E1741">
        <v>0.33333000000000002</v>
      </c>
      <c r="F1741" t="s">
        <v>377</v>
      </c>
      <c r="G1741" s="2">
        <v>197</v>
      </c>
      <c r="I1741" s="1">
        <v>6109.9089999999997</v>
      </c>
    </row>
    <row r="1742" spans="1:9" hidden="1" x14ac:dyDescent="0.25">
      <c r="A1742" s="2" t="s">
        <v>1790</v>
      </c>
      <c r="B1742" s="139" t="str">
        <f t="shared" si="27"/>
        <v>IBldGtm_top15206.24</v>
      </c>
      <c r="C1742" t="s">
        <v>137</v>
      </c>
      <c r="D1742" s="1">
        <v>5206.24</v>
      </c>
      <c r="E1742">
        <v>0.15151999999999999</v>
      </c>
      <c r="F1742" t="s">
        <v>532</v>
      </c>
      <c r="G1742" s="2">
        <v>197</v>
      </c>
      <c r="I1742" s="1">
        <v>6109.9089999999997</v>
      </c>
    </row>
    <row r="1743" spans="1:9" hidden="1" x14ac:dyDescent="0.25">
      <c r="A1743" s="2" t="s">
        <v>1790</v>
      </c>
      <c r="B1743" s="139" t="str">
        <f t="shared" si="27"/>
        <v>IBldGtm_top15210.29</v>
      </c>
      <c r="C1743" t="s">
        <v>137</v>
      </c>
      <c r="D1743" s="1">
        <v>5210.29</v>
      </c>
      <c r="E1743">
        <v>0.15151999999999999</v>
      </c>
      <c r="F1743" t="s">
        <v>532</v>
      </c>
      <c r="G1743" s="2">
        <v>197</v>
      </c>
      <c r="I1743" s="1">
        <v>6109.9089999999997</v>
      </c>
    </row>
    <row r="1744" spans="1:9" hidden="1" x14ac:dyDescent="0.25">
      <c r="A1744" s="2" t="s">
        <v>1790</v>
      </c>
      <c r="B1744" s="139" t="str">
        <f t="shared" si="27"/>
        <v>IBldGtm_top12847</v>
      </c>
      <c r="C1744" t="s">
        <v>137</v>
      </c>
      <c r="D1744" s="1">
        <v>2847</v>
      </c>
      <c r="E1744">
        <v>0.03</v>
      </c>
      <c r="F1744" t="s">
        <v>354</v>
      </c>
      <c r="G1744" s="2">
        <v>197</v>
      </c>
      <c r="I1744" s="1">
        <v>6109.9089999999997</v>
      </c>
    </row>
    <row r="1745" spans="1:9" hidden="1" x14ac:dyDescent="0.25">
      <c r="A1745" s="2" t="s">
        <v>1790</v>
      </c>
      <c r="B1745" s="139" t="str">
        <f t="shared" si="27"/>
        <v>IBldGtm_top13905.3</v>
      </c>
      <c r="C1745" t="s">
        <v>137</v>
      </c>
      <c r="D1745" s="1">
        <v>3905.3</v>
      </c>
      <c r="E1745">
        <v>0.04</v>
      </c>
      <c r="F1745" t="s">
        <v>356</v>
      </c>
      <c r="G1745" s="2">
        <v>197</v>
      </c>
      <c r="I1745" s="1">
        <v>6109.9089999999997</v>
      </c>
    </row>
    <row r="1746" spans="1:9" hidden="1" x14ac:dyDescent="0.25">
      <c r="A1746" s="2" t="s">
        <v>1790</v>
      </c>
      <c r="B1746" s="139" t="str">
        <f t="shared" si="27"/>
        <v>IBldGtm_top11108.19</v>
      </c>
      <c r="C1746" t="s">
        <v>137</v>
      </c>
      <c r="D1746" s="1">
        <v>1108.19</v>
      </c>
      <c r="E1746">
        <v>0.04</v>
      </c>
      <c r="F1746" t="s">
        <v>357</v>
      </c>
      <c r="G1746" s="2">
        <v>197</v>
      </c>
      <c r="I1746" s="1">
        <v>6109.9089999999997</v>
      </c>
    </row>
    <row r="1747" spans="1:9" hidden="1" x14ac:dyDescent="0.25">
      <c r="A1747" s="2" t="s">
        <v>1790</v>
      </c>
      <c r="B1747" s="139" t="str">
        <f t="shared" si="27"/>
        <v>IBldGtm_top12915.11</v>
      </c>
      <c r="C1747" t="s">
        <v>137</v>
      </c>
      <c r="D1747" s="1">
        <v>2915.11</v>
      </c>
      <c r="E1747">
        <v>0.04</v>
      </c>
      <c r="F1747" t="s">
        <v>372</v>
      </c>
      <c r="G1747" s="2">
        <v>197</v>
      </c>
      <c r="I1747" s="1">
        <v>6109.9089999999997</v>
      </c>
    </row>
    <row r="1748" spans="1:9" hidden="1" x14ac:dyDescent="0.25">
      <c r="A1748" s="2" t="s">
        <v>1790</v>
      </c>
      <c r="B1748" s="139" t="str">
        <f t="shared" si="27"/>
        <v>IBldGtm_top19606.1</v>
      </c>
      <c r="C1748" t="s">
        <v>137</v>
      </c>
      <c r="D1748" s="1">
        <v>9606.1</v>
      </c>
      <c r="E1748">
        <v>5.0000000000000001E-3</v>
      </c>
      <c r="F1748" t="s">
        <v>481</v>
      </c>
      <c r="G1748" s="2">
        <v>197</v>
      </c>
      <c r="I1748" s="1">
        <v>6109.9089999999997</v>
      </c>
    </row>
    <row r="1749" spans="1:9" hidden="1" x14ac:dyDescent="0.25">
      <c r="A1749" s="2" t="s">
        <v>1790</v>
      </c>
      <c r="B1749" s="139" t="str">
        <f t="shared" si="27"/>
        <v>IBldGtm_top14821.109</v>
      </c>
      <c r="C1749" t="s">
        <v>137</v>
      </c>
      <c r="D1749" s="1">
        <v>4821.1090000000004</v>
      </c>
      <c r="E1749">
        <v>2E-3</v>
      </c>
      <c r="F1749" t="s">
        <v>482</v>
      </c>
      <c r="G1749" s="2">
        <v>197</v>
      </c>
      <c r="I1749" s="1">
        <v>6109.9089999999997</v>
      </c>
    </row>
    <row r="1750" spans="1:9" hidden="1" x14ac:dyDescent="0.25">
      <c r="A1750" s="2" t="s">
        <v>1790</v>
      </c>
      <c r="B1750" s="139" t="str">
        <f t="shared" si="27"/>
        <v>IBldGtm_top15210.11</v>
      </c>
      <c r="C1750" t="s">
        <v>137</v>
      </c>
      <c r="D1750" s="1">
        <v>5210.1099999999997</v>
      </c>
      <c r="E1750">
        <v>3.0000000000000001E-3</v>
      </c>
      <c r="F1750" t="s">
        <v>483</v>
      </c>
      <c r="G1750" s="2">
        <v>197</v>
      </c>
      <c r="I1750" s="1">
        <v>6109.9089999999997</v>
      </c>
    </row>
    <row r="1751" spans="1:9" hidden="1" x14ac:dyDescent="0.25">
      <c r="A1751" s="2" t="s">
        <v>1790</v>
      </c>
      <c r="B1751" s="139" t="str">
        <f t="shared" si="27"/>
        <v>IBldGtm_top15604.1</v>
      </c>
      <c r="C1751" t="s">
        <v>137</v>
      </c>
      <c r="D1751" s="1">
        <v>5604.1</v>
      </c>
      <c r="E1751">
        <v>4.0000000000000001E-3</v>
      </c>
      <c r="F1751" t="s">
        <v>484</v>
      </c>
      <c r="G1751" s="2">
        <v>197</v>
      </c>
      <c r="I1751" s="1">
        <v>6109.9089999999997</v>
      </c>
    </row>
    <row r="1752" spans="1:9" hidden="1" x14ac:dyDescent="0.25">
      <c r="A1752" s="2" t="s">
        <v>1790</v>
      </c>
      <c r="B1752" s="139" t="str">
        <f t="shared" si="27"/>
        <v>IBldGtm_top15804.29</v>
      </c>
      <c r="C1752" t="s">
        <v>137</v>
      </c>
      <c r="D1752" s="1">
        <v>5804.29</v>
      </c>
      <c r="E1752">
        <v>0.03</v>
      </c>
      <c r="F1752" t="s">
        <v>485</v>
      </c>
      <c r="G1752" s="2">
        <v>197</v>
      </c>
      <c r="I1752" s="1">
        <v>6109.9089999999997</v>
      </c>
    </row>
    <row r="1753" spans="1:9" hidden="1" x14ac:dyDescent="0.25">
      <c r="A1753" s="2" t="s">
        <v>1790</v>
      </c>
      <c r="B1753" s="139" t="str">
        <f t="shared" si="27"/>
        <v>IBldGtm_top15807.103</v>
      </c>
      <c r="C1753" t="s">
        <v>137</v>
      </c>
      <c r="D1753" s="1">
        <v>5807.1030000000001</v>
      </c>
      <c r="E1753">
        <v>3.0000000000000001E-3</v>
      </c>
      <c r="F1753" t="s">
        <v>486</v>
      </c>
      <c r="G1753" s="2">
        <v>197</v>
      </c>
      <c r="I1753" s="1">
        <v>6109.9089999999997</v>
      </c>
    </row>
    <row r="1754" spans="1:9" hidden="1" x14ac:dyDescent="0.25">
      <c r="A1754" s="2" t="s">
        <v>1790</v>
      </c>
      <c r="B1754" s="139" t="str">
        <f t="shared" si="27"/>
        <v>IBldGtm_top15807.109</v>
      </c>
      <c r="C1754" t="s">
        <v>137</v>
      </c>
      <c r="D1754" s="1">
        <v>5807.1090000000004</v>
      </c>
      <c r="E1754">
        <v>1E-3</v>
      </c>
      <c r="F1754" t="s">
        <v>487</v>
      </c>
      <c r="G1754" s="2">
        <v>197</v>
      </c>
      <c r="I1754" s="1">
        <v>6109.9089999999997</v>
      </c>
    </row>
    <row r="1755" spans="1:9" hidden="1" x14ac:dyDescent="0.25">
      <c r="A1755" s="2" t="s">
        <v>1790</v>
      </c>
      <c r="B1755" s="139" t="str">
        <f t="shared" si="27"/>
        <v>IBldGtm_top17317.001</v>
      </c>
      <c r="C1755" t="s">
        <v>137</v>
      </c>
      <c r="D1755" s="1">
        <v>7317.0010000000002</v>
      </c>
      <c r="E1755">
        <v>1E-3</v>
      </c>
      <c r="F1755" t="s">
        <v>488</v>
      </c>
      <c r="G1755" s="2">
        <v>197</v>
      </c>
      <c r="I1755" s="1">
        <v>6109.9089999999997</v>
      </c>
    </row>
    <row r="1756" spans="1:9" hidden="1" x14ac:dyDescent="0.25">
      <c r="A1756" s="2" t="s">
        <v>1790</v>
      </c>
      <c r="B1756" s="139" t="str">
        <f t="shared" si="27"/>
        <v>IBldGtm_top17318.23</v>
      </c>
      <c r="C1756" t="s">
        <v>137</v>
      </c>
      <c r="D1756" s="1">
        <v>7318.23</v>
      </c>
      <c r="E1756">
        <v>2E-3</v>
      </c>
      <c r="F1756" t="s">
        <v>489</v>
      </c>
      <c r="G1756" s="2">
        <v>197</v>
      </c>
      <c r="I1756" s="1">
        <v>6109.9089999999997</v>
      </c>
    </row>
    <row r="1757" spans="1:9" hidden="1" x14ac:dyDescent="0.25">
      <c r="A1757" s="2" t="s">
        <v>1790</v>
      </c>
      <c r="B1757" s="139" t="str">
        <f t="shared" si="27"/>
        <v>IBldGtm_top13920.99</v>
      </c>
      <c r="C1757" t="s">
        <v>137</v>
      </c>
      <c r="D1757" s="1">
        <v>3920.99</v>
      </c>
      <c r="E1757">
        <v>2E-3</v>
      </c>
      <c r="F1757" t="s">
        <v>490</v>
      </c>
      <c r="G1757" s="2">
        <v>197</v>
      </c>
      <c r="I1757" s="1">
        <v>6109.9089999999997</v>
      </c>
    </row>
    <row r="1758" spans="1:9" hidden="1" x14ac:dyDescent="0.25">
      <c r="A1758" s="2" t="s">
        <v>1790</v>
      </c>
      <c r="B1758" s="139" t="str">
        <f t="shared" si="27"/>
        <v>IBldGtm_top13923.29</v>
      </c>
      <c r="C1758" t="s">
        <v>137</v>
      </c>
      <c r="D1758" s="1">
        <v>3923.29</v>
      </c>
      <c r="E1758">
        <v>5.2499999999999998E-2</v>
      </c>
      <c r="F1758" t="s">
        <v>491</v>
      </c>
      <c r="G1758" s="2">
        <v>197</v>
      </c>
      <c r="I1758" s="1">
        <v>6109.9089999999997</v>
      </c>
    </row>
    <row r="1759" spans="1:9" hidden="1" x14ac:dyDescent="0.25">
      <c r="A1759" s="2" t="s">
        <v>1790</v>
      </c>
      <c r="B1759" s="139" t="str">
        <f t="shared" si="27"/>
        <v>IBldGtm_top13926.209</v>
      </c>
      <c r="C1759" t="s">
        <v>137</v>
      </c>
      <c r="D1759" s="1">
        <v>3926.2089999999998</v>
      </c>
      <c r="E1759">
        <v>0.01</v>
      </c>
      <c r="F1759" t="s">
        <v>492</v>
      </c>
      <c r="G1759" s="2">
        <v>197</v>
      </c>
      <c r="I1759" s="1">
        <v>6109.9089999999997</v>
      </c>
    </row>
    <row r="1760" spans="1:9" hidden="1" x14ac:dyDescent="0.25">
      <c r="A1760" s="2" t="s">
        <v>1790</v>
      </c>
      <c r="B1760" s="139" t="str">
        <f t="shared" ref="B1760:B1823" si="28">A1760&amp;C1760&amp;D1760</f>
        <v>IBldGtm_top14007.009</v>
      </c>
      <c r="C1760" t="s">
        <v>137</v>
      </c>
      <c r="D1760" s="1">
        <v>4007.009</v>
      </c>
      <c r="E1760">
        <v>0.06</v>
      </c>
      <c r="F1760" t="s">
        <v>493</v>
      </c>
      <c r="G1760" s="2">
        <v>197</v>
      </c>
      <c r="I1760" s="1">
        <v>6109.9089999999997</v>
      </c>
    </row>
    <row r="1761" spans="1:9" hidden="1" x14ac:dyDescent="0.25">
      <c r="A1761" s="2" t="s">
        <v>1790</v>
      </c>
      <c r="B1761" s="139" t="str">
        <f t="shared" si="28"/>
        <v>IBldGtm_top14819.1</v>
      </c>
      <c r="C1761" t="s">
        <v>137</v>
      </c>
      <c r="D1761" s="1">
        <v>4819.1000000000004</v>
      </c>
      <c r="E1761">
        <v>1</v>
      </c>
      <c r="F1761" t="s">
        <v>495</v>
      </c>
      <c r="G1761" s="2">
        <v>197</v>
      </c>
      <c r="I1761" s="1">
        <v>6109.9089999999997</v>
      </c>
    </row>
    <row r="1762" spans="1:9" hidden="1" x14ac:dyDescent="0.25">
      <c r="A1762" s="2" t="s">
        <v>1790</v>
      </c>
      <c r="B1762" s="139" t="str">
        <f t="shared" si="28"/>
        <v>IBldGtm_top18308.2</v>
      </c>
      <c r="C1762" t="s">
        <v>137</v>
      </c>
      <c r="D1762" s="1">
        <v>8308.2000000000007</v>
      </c>
      <c r="E1762">
        <v>2E-3</v>
      </c>
      <c r="F1762" t="s">
        <v>496</v>
      </c>
      <c r="G1762" s="2">
        <v>197</v>
      </c>
      <c r="I1762" s="1">
        <v>6109.9089999999997</v>
      </c>
    </row>
    <row r="1763" spans="1:9" hidden="1" x14ac:dyDescent="0.25">
      <c r="A1763" s="2" t="s">
        <v>1790</v>
      </c>
      <c r="B1763" s="139" t="str">
        <f t="shared" si="28"/>
        <v>IBldGtm_top18523.519</v>
      </c>
      <c r="C1763" t="s">
        <v>137</v>
      </c>
      <c r="D1763" s="1">
        <v>8523.5190000000002</v>
      </c>
      <c r="E1763">
        <v>1</v>
      </c>
      <c r="F1763" t="s">
        <v>498</v>
      </c>
      <c r="G1763" s="2">
        <v>197</v>
      </c>
      <c r="I1763" s="1">
        <v>6109.9089999999997</v>
      </c>
    </row>
    <row r="1764" spans="1:9" hidden="1" x14ac:dyDescent="0.25">
      <c r="A1764" s="2" t="s">
        <v>1790</v>
      </c>
      <c r="B1764" s="139" t="str">
        <f t="shared" si="28"/>
        <v>IBldGtm_top19606.21</v>
      </c>
      <c r="C1764" t="s">
        <v>137</v>
      </c>
      <c r="D1764" s="1">
        <v>9606.2099999999991</v>
      </c>
      <c r="E1764">
        <v>3.0000000000000001E-3</v>
      </c>
      <c r="F1764" t="s">
        <v>499</v>
      </c>
      <c r="G1764" s="2">
        <v>197</v>
      </c>
      <c r="I1764" s="1">
        <v>6109.9089999999997</v>
      </c>
    </row>
    <row r="1765" spans="1:9" hidden="1" x14ac:dyDescent="0.25">
      <c r="A1765" s="2" t="s">
        <v>1790</v>
      </c>
      <c r="B1765" s="139" t="str">
        <f t="shared" si="28"/>
        <v>IBldGtm_top19607.11</v>
      </c>
      <c r="C1765" t="s">
        <v>137</v>
      </c>
      <c r="D1765" s="1">
        <v>9607.11</v>
      </c>
      <c r="E1765">
        <v>2.5000000000000001E-2</v>
      </c>
      <c r="F1765" t="s">
        <v>500</v>
      </c>
      <c r="G1765" s="2">
        <v>197</v>
      </c>
      <c r="I1765" s="1">
        <v>6109.9089999999997</v>
      </c>
    </row>
    <row r="1766" spans="1:9" hidden="1" x14ac:dyDescent="0.25">
      <c r="A1766" s="2" t="s">
        <v>1790</v>
      </c>
      <c r="B1766" s="139" t="str">
        <f t="shared" si="28"/>
        <v>IBldGtm_top19607.19</v>
      </c>
      <c r="C1766" t="s">
        <v>137</v>
      </c>
      <c r="D1766" s="1">
        <v>9607.19</v>
      </c>
      <c r="E1766">
        <v>2.5000000000000001E-2</v>
      </c>
      <c r="F1766" t="s">
        <v>501</v>
      </c>
      <c r="G1766" s="2">
        <v>197</v>
      </c>
      <c r="I1766" s="1">
        <v>6109.9089999999997</v>
      </c>
    </row>
    <row r="1767" spans="1:9" hidden="1" x14ac:dyDescent="0.25">
      <c r="A1767" s="2" t="s">
        <v>1790</v>
      </c>
      <c r="B1767" s="139" t="str">
        <f t="shared" si="28"/>
        <v>IBldGtm_top19607.2</v>
      </c>
      <c r="C1767" t="s">
        <v>137</v>
      </c>
      <c r="D1767" s="1">
        <v>9607.2000000000007</v>
      </c>
      <c r="E1767">
        <v>2.5000000000000001E-2</v>
      </c>
      <c r="F1767" t="s">
        <v>500</v>
      </c>
      <c r="G1767" s="2">
        <v>197</v>
      </c>
      <c r="I1767" s="1">
        <v>6109.9089999999997</v>
      </c>
    </row>
    <row r="1768" spans="1:9" hidden="1" x14ac:dyDescent="0.25">
      <c r="A1768" s="2" t="s">
        <v>1790</v>
      </c>
      <c r="B1768" s="139" t="str">
        <f t="shared" si="28"/>
        <v>IBldGtm_top15401.209</v>
      </c>
      <c r="C1768" t="s">
        <v>137</v>
      </c>
      <c r="D1768" s="1">
        <v>5401.2089999999998</v>
      </c>
      <c r="E1768">
        <v>0.1</v>
      </c>
      <c r="F1768" t="s">
        <v>349</v>
      </c>
      <c r="G1768" s="2">
        <v>197</v>
      </c>
      <c r="I1768" s="1">
        <v>6109.9089999999997</v>
      </c>
    </row>
    <row r="1769" spans="1:9" hidden="1" x14ac:dyDescent="0.25">
      <c r="A1769" s="2" t="s">
        <v>1790</v>
      </c>
      <c r="B1769" s="139" t="str">
        <f t="shared" si="28"/>
        <v>IBldGtm_top12701.12</v>
      </c>
      <c r="C1769" t="s">
        <v>137</v>
      </c>
      <c r="D1769" s="1">
        <v>2701.12</v>
      </c>
      <c r="E1769">
        <v>1.1000000000000001</v>
      </c>
      <c r="F1769" t="s">
        <v>371</v>
      </c>
      <c r="G1769" s="2">
        <v>197</v>
      </c>
      <c r="I1769" s="1">
        <v>6109.9089999999997</v>
      </c>
    </row>
    <row r="1770" spans="1:9" hidden="1" x14ac:dyDescent="0.25">
      <c r="A1770" s="2" t="s">
        <v>1790</v>
      </c>
      <c r="B1770" s="139" t="str">
        <f t="shared" si="28"/>
        <v>IBldGtm_top15205.12</v>
      </c>
      <c r="C1770" t="s">
        <v>137</v>
      </c>
      <c r="D1770" s="1">
        <v>5205.12</v>
      </c>
      <c r="E1770">
        <v>0.18181999999999998</v>
      </c>
      <c r="F1770" t="s">
        <v>351</v>
      </c>
      <c r="G1770" s="2">
        <v>198</v>
      </c>
      <c r="I1770" s="1">
        <v>6109.9089999999997</v>
      </c>
    </row>
    <row r="1771" spans="1:9" hidden="1" x14ac:dyDescent="0.25">
      <c r="A1771" s="2" t="s">
        <v>1790</v>
      </c>
      <c r="B1771" s="139" t="str">
        <f t="shared" si="28"/>
        <v>IBldGtm_top15402.33</v>
      </c>
      <c r="C1771" t="s">
        <v>137</v>
      </c>
      <c r="D1771" s="1">
        <v>5402.33</v>
      </c>
      <c r="E1771">
        <v>0.33333000000000002</v>
      </c>
      <c r="F1771" t="s">
        <v>438</v>
      </c>
      <c r="G1771" s="2">
        <v>198</v>
      </c>
      <c r="I1771" s="1">
        <v>6109.9089999999997</v>
      </c>
    </row>
    <row r="1772" spans="1:9" hidden="1" x14ac:dyDescent="0.25">
      <c r="A1772" s="2" t="s">
        <v>1790</v>
      </c>
      <c r="B1772" s="139" t="str">
        <f t="shared" si="28"/>
        <v>IBldGtm_top15509.22</v>
      </c>
      <c r="C1772" t="s">
        <v>137</v>
      </c>
      <c r="D1772" s="1">
        <v>5509.22</v>
      </c>
      <c r="E1772">
        <v>0.33333000000000002</v>
      </c>
      <c r="F1772" t="s">
        <v>527</v>
      </c>
      <c r="G1772" s="2">
        <v>198</v>
      </c>
      <c r="I1772" s="1">
        <v>6109.9089999999997</v>
      </c>
    </row>
    <row r="1773" spans="1:9" hidden="1" x14ac:dyDescent="0.25">
      <c r="A1773" s="2" t="s">
        <v>1790</v>
      </c>
      <c r="B1773" s="139" t="str">
        <f t="shared" si="28"/>
        <v>IBldGtm_top15210.39</v>
      </c>
      <c r="C1773" t="s">
        <v>137</v>
      </c>
      <c r="D1773" s="1">
        <v>5210.3900000000003</v>
      </c>
      <c r="E1773">
        <v>0.15151999999999999</v>
      </c>
      <c r="F1773" t="s">
        <v>532</v>
      </c>
      <c r="G1773" s="2">
        <v>198</v>
      </c>
      <c r="I1773" s="1">
        <v>6109.9089999999997</v>
      </c>
    </row>
    <row r="1774" spans="1:9" hidden="1" x14ac:dyDescent="0.25">
      <c r="A1774" s="2" t="s">
        <v>1790</v>
      </c>
      <c r="B1774" s="139" t="str">
        <f t="shared" si="28"/>
        <v>IBldGtm_top15210.49</v>
      </c>
      <c r="C1774" t="s">
        <v>137</v>
      </c>
      <c r="D1774" s="1">
        <v>5210.49</v>
      </c>
      <c r="E1774">
        <v>0.15151999999999999</v>
      </c>
      <c r="F1774" t="s">
        <v>532</v>
      </c>
      <c r="G1774" s="2">
        <v>198</v>
      </c>
      <c r="I1774" s="1">
        <v>6109.9089999999997</v>
      </c>
    </row>
    <row r="1775" spans="1:9" hidden="1" x14ac:dyDescent="0.25">
      <c r="A1775" s="2" t="s">
        <v>1790</v>
      </c>
      <c r="B1775" s="139" t="str">
        <f t="shared" si="28"/>
        <v>IBldGtm_top16006.32</v>
      </c>
      <c r="C1775" t="s">
        <v>137</v>
      </c>
      <c r="D1775" s="1">
        <v>6006.32</v>
      </c>
      <c r="E1775">
        <v>1.01E-2</v>
      </c>
      <c r="F1775" t="s">
        <v>353</v>
      </c>
      <c r="G1775" s="2">
        <v>198</v>
      </c>
      <c r="I1775" s="1">
        <v>6109.9089999999997</v>
      </c>
    </row>
    <row r="1776" spans="1:9" hidden="1" x14ac:dyDescent="0.25">
      <c r="A1776" s="2" t="s">
        <v>1790</v>
      </c>
      <c r="B1776" s="139" t="str">
        <f t="shared" si="28"/>
        <v>IBldGtm_top13910</v>
      </c>
      <c r="C1776" t="s">
        <v>137</v>
      </c>
      <c r="D1776" s="1">
        <v>3910</v>
      </c>
      <c r="E1776">
        <v>0.04</v>
      </c>
      <c r="F1776" t="s">
        <v>504</v>
      </c>
      <c r="G1776" s="2">
        <v>198</v>
      </c>
      <c r="I1776" s="1">
        <v>6109.9089999999997</v>
      </c>
    </row>
    <row r="1777" spans="1:9" hidden="1" x14ac:dyDescent="0.25">
      <c r="A1777" s="2" t="s">
        <v>1790</v>
      </c>
      <c r="B1777" s="139" t="str">
        <f t="shared" si="28"/>
        <v>IBldGtm_top13809.919</v>
      </c>
      <c r="C1777" t="s">
        <v>137</v>
      </c>
      <c r="D1777" s="1">
        <v>3809.9189999999999</v>
      </c>
      <c r="E1777">
        <v>0.04</v>
      </c>
      <c r="F1777" t="s">
        <v>360</v>
      </c>
      <c r="G1777" s="2">
        <v>198</v>
      </c>
      <c r="I1777" s="1">
        <v>6109.9089999999997</v>
      </c>
    </row>
    <row r="1778" spans="1:9" hidden="1" x14ac:dyDescent="0.25">
      <c r="A1778" s="2" t="s">
        <v>1790</v>
      </c>
      <c r="B1778" s="139" t="str">
        <f t="shared" si="28"/>
        <v>IBldGtm_top12832.109</v>
      </c>
      <c r="C1778" t="s">
        <v>137</v>
      </c>
      <c r="D1778" s="1">
        <v>2832.1089999999999</v>
      </c>
      <c r="E1778">
        <v>0.04</v>
      </c>
      <c r="F1778" t="s">
        <v>505</v>
      </c>
      <c r="G1778" s="2">
        <v>198</v>
      </c>
      <c r="I1778" s="1">
        <v>6109.9089999999997</v>
      </c>
    </row>
    <row r="1779" spans="1:9" hidden="1" x14ac:dyDescent="0.25">
      <c r="A1779" s="2" t="s">
        <v>1790</v>
      </c>
      <c r="B1779" s="139" t="str">
        <f t="shared" si="28"/>
        <v>IBldGtm_top13505.109</v>
      </c>
      <c r="C1779" t="s">
        <v>137</v>
      </c>
      <c r="D1779" s="1">
        <v>3505.1089999999999</v>
      </c>
      <c r="E1779">
        <v>0.04</v>
      </c>
      <c r="F1779" t="s">
        <v>506</v>
      </c>
      <c r="G1779" s="2">
        <v>198</v>
      </c>
      <c r="I1779" s="1">
        <v>6109.9089999999997</v>
      </c>
    </row>
    <row r="1780" spans="1:9" hidden="1" x14ac:dyDescent="0.25">
      <c r="A1780" s="2" t="s">
        <v>1790</v>
      </c>
      <c r="B1780" s="139" t="str">
        <f t="shared" si="28"/>
        <v>IBldGtm_top13809.911</v>
      </c>
      <c r="C1780" t="s">
        <v>137</v>
      </c>
      <c r="D1780" s="1">
        <v>3809.9110000000001</v>
      </c>
      <c r="E1780">
        <v>0.04</v>
      </c>
      <c r="F1780" t="s">
        <v>507</v>
      </c>
      <c r="G1780" s="2">
        <v>198</v>
      </c>
      <c r="I1780" s="1">
        <v>6109.9089999999997</v>
      </c>
    </row>
    <row r="1781" spans="1:9" hidden="1" x14ac:dyDescent="0.25">
      <c r="A1781" s="2" t="s">
        <v>1790</v>
      </c>
      <c r="B1781" s="139" t="str">
        <f t="shared" si="28"/>
        <v>IBldGtm_top19606.1</v>
      </c>
      <c r="C1781" t="s">
        <v>137</v>
      </c>
      <c r="D1781" s="1">
        <v>9606.1</v>
      </c>
      <c r="E1781">
        <v>2E-3</v>
      </c>
      <c r="F1781" t="s">
        <v>481</v>
      </c>
      <c r="G1781" s="2">
        <v>198</v>
      </c>
      <c r="I1781" s="1">
        <v>6109.9089999999997</v>
      </c>
    </row>
    <row r="1782" spans="1:9" hidden="1" x14ac:dyDescent="0.25">
      <c r="A1782" s="2" t="s">
        <v>1790</v>
      </c>
      <c r="B1782" s="139" t="str">
        <f t="shared" si="28"/>
        <v>IBldGtm_top14821.9</v>
      </c>
      <c r="C1782" t="s">
        <v>137</v>
      </c>
      <c r="D1782" s="1">
        <v>4821.8999999999996</v>
      </c>
      <c r="E1782">
        <v>2E-3</v>
      </c>
      <c r="F1782" t="s">
        <v>508</v>
      </c>
      <c r="G1782" s="2">
        <v>198</v>
      </c>
      <c r="I1782" s="1">
        <v>6109.9089999999997</v>
      </c>
    </row>
    <row r="1783" spans="1:9" hidden="1" x14ac:dyDescent="0.25">
      <c r="A1783" s="2" t="s">
        <v>1790</v>
      </c>
      <c r="B1783" s="139" t="str">
        <f t="shared" si="28"/>
        <v>IBldGtm_top13926.9099</v>
      </c>
      <c r="C1783" t="s">
        <v>137</v>
      </c>
      <c r="D1783" s="1">
        <v>3926.9099000000001</v>
      </c>
      <c r="E1783">
        <v>1</v>
      </c>
      <c r="F1783" t="s">
        <v>509</v>
      </c>
      <c r="G1783" s="2">
        <v>198</v>
      </c>
      <c r="I1783" s="1">
        <v>6109.9089999999997</v>
      </c>
    </row>
    <row r="1784" spans="1:9" hidden="1" x14ac:dyDescent="0.25">
      <c r="A1784" s="2" t="s">
        <v>1790</v>
      </c>
      <c r="B1784" s="139" t="str">
        <f t="shared" si="28"/>
        <v>IBldGtm_top15806.32</v>
      </c>
      <c r="C1784" t="s">
        <v>137</v>
      </c>
      <c r="D1784" s="1">
        <v>5806.32</v>
      </c>
      <c r="E1784">
        <v>3.0000000000000001E-3</v>
      </c>
      <c r="F1784" t="s">
        <v>510</v>
      </c>
      <c r="G1784" s="2">
        <v>198</v>
      </c>
      <c r="I1784" s="1">
        <v>6109.9089999999997</v>
      </c>
    </row>
    <row r="1785" spans="1:9" hidden="1" x14ac:dyDescent="0.25">
      <c r="A1785" s="2" t="s">
        <v>1790</v>
      </c>
      <c r="B1785" s="139" t="str">
        <f t="shared" si="28"/>
        <v>IBldGtm_top19606.22</v>
      </c>
      <c r="C1785" t="s">
        <v>137</v>
      </c>
      <c r="D1785" s="1">
        <v>9606.2199999999993</v>
      </c>
      <c r="E1785">
        <v>3.0000000000000001E-3</v>
      </c>
      <c r="F1785" t="s">
        <v>511</v>
      </c>
      <c r="G1785" s="2">
        <v>198</v>
      </c>
      <c r="I1785" s="1">
        <v>6109.9089999999997</v>
      </c>
    </row>
    <row r="1786" spans="1:9" hidden="1" x14ac:dyDescent="0.25">
      <c r="A1786" s="2" t="s">
        <v>1790</v>
      </c>
      <c r="B1786" s="139" t="str">
        <f t="shared" si="28"/>
        <v>IBldGtm_top15807.101</v>
      </c>
      <c r="C1786" t="s">
        <v>137</v>
      </c>
      <c r="D1786" s="1">
        <v>5807.1009999999997</v>
      </c>
      <c r="E1786">
        <v>1E-3</v>
      </c>
      <c r="F1786" t="s">
        <v>512</v>
      </c>
      <c r="G1786" s="2">
        <v>198</v>
      </c>
      <c r="I1786" s="1">
        <v>6109.9089999999997</v>
      </c>
    </row>
    <row r="1787" spans="1:9" hidden="1" x14ac:dyDescent="0.25">
      <c r="A1787" s="2" t="s">
        <v>1790</v>
      </c>
      <c r="B1787" s="139" t="str">
        <f t="shared" si="28"/>
        <v>IBldGtm_top15807.102</v>
      </c>
      <c r="C1787" t="s">
        <v>137</v>
      </c>
      <c r="D1787" s="1">
        <v>5807.1019999999999</v>
      </c>
      <c r="E1787">
        <v>1E-3</v>
      </c>
      <c r="F1787" t="s">
        <v>513</v>
      </c>
      <c r="G1787" s="2">
        <v>198</v>
      </c>
      <c r="I1787" s="1">
        <v>6109.9089999999997</v>
      </c>
    </row>
    <row r="1788" spans="1:9" hidden="1" x14ac:dyDescent="0.25">
      <c r="A1788" s="2" t="s">
        <v>1790</v>
      </c>
      <c r="B1788" s="139" t="str">
        <f t="shared" si="28"/>
        <v>IBldGtm_top15807.9</v>
      </c>
      <c r="C1788" t="s">
        <v>137</v>
      </c>
      <c r="D1788" s="1">
        <v>5807.9</v>
      </c>
      <c r="E1788">
        <v>2E-3</v>
      </c>
      <c r="F1788" t="s">
        <v>514</v>
      </c>
      <c r="G1788" s="2">
        <v>198</v>
      </c>
      <c r="I1788" s="1">
        <v>6109.9089999999997</v>
      </c>
    </row>
    <row r="1789" spans="1:9" hidden="1" x14ac:dyDescent="0.25">
      <c r="A1789" s="2" t="s">
        <v>1790</v>
      </c>
      <c r="B1789" s="139" t="str">
        <f t="shared" si="28"/>
        <v>IBldGtm_top19606.292</v>
      </c>
      <c r="C1789" t="s">
        <v>137</v>
      </c>
      <c r="D1789" s="1">
        <v>9606.2919999999995</v>
      </c>
      <c r="E1789">
        <v>3.0000000000000001E-3</v>
      </c>
      <c r="F1789" t="s">
        <v>515</v>
      </c>
      <c r="G1789" s="2">
        <v>198</v>
      </c>
      <c r="I1789" s="1">
        <v>6109.9089999999997</v>
      </c>
    </row>
    <row r="1790" spans="1:9" hidden="1" x14ac:dyDescent="0.25">
      <c r="A1790" s="2" t="s">
        <v>1790</v>
      </c>
      <c r="B1790" s="139" t="str">
        <f t="shared" si="28"/>
        <v>IBldGtm_top15901.909</v>
      </c>
      <c r="C1790" t="s">
        <v>137</v>
      </c>
      <c r="D1790" s="1">
        <v>5901.9089999999997</v>
      </c>
      <c r="E1790">
        <v>3.5000000000000003E-2</v>
      </c>
      <c r="F1790" t="s">
        <v>516</v>
      </c>
      <c r="G1790" s="2">
        <v>198</v>
      </c>
      <c r="I1790" s="1">
        <v>6109.9089999999997</v>
      </c>
    </row>
    <row r="1791" spans="1:9" hidden="1" x14ac:dyDescent="0.25">
      <c r="A1791" s="2" t="s">
        <v>1790</v>
      </c>
      <c r="B1791" s="139" t="str">
        <f t="shared" si="28"/>
        <v>IBldGtm_top17317.002</v>
      </c>
      <c r="C1791" t="s">
        <v>137</v>
      </c>
      <c r="D1791" s="1">
        <v>7317.0020000000004</v>
      </c>
      <c r="E1791">
        <v>2E-3</v>
      </c>
      <c r="F1791" t="s">
        <v>488</v>
      </c>
      <c r="G1791" s="2">
        <v>198</v>
      </c>
      <c r="I1791" s="1">
        <v>6109.9089999999997</v>
      </c>
    </row>
    <row r="1792" spans="1:9" hidden="1" x14ac:dyDescent="0.25">
      <c r="A1792" s="2" t="s">
        <v>1790</v>
      </c>
      <c r="B1792" s="139" t="str">
        <f t="shared" si="28"/>
        <v>IBldGtm_top17616.1</v>
      </c>
      <c r="C1792" t="s">
        <v>137</v>
      </c>
      <c r="D1792" s="1">
        <v>7616.1</v>
      </c>
      <c r="E1792">
        <v>1E-3</v>
      </c>
      <c r="F1792" t="s">
        <v>517</v>
      </c>
      <c r="G1792" s="2">
        <v>198</v>
      </c>
      <c r="I1792" s="1">
        <v>6109.9089999999997</v>
      </c>
    </row>
    <row r="1793" spans="1:10" hidden="1" x14ac:dyDescent="0.25">
      <c r="A1793" s="2" t="s">
        <v>1790</v>
      </c>
      <c r="B1793" s="139" t="str">
        <f t="shared" si="28"/>
        <v>IBldGtm_top18523.529</v>
      </c>
      <c r="C1793" t="s">
        <v>137</v>
      </c>
      <c r="D1793" s="1">
        <v>8523.5290000000005</v>
      </c>
      <c r="E1793">
        <v>1</v>
      </c>
      <c r="F1793" t="s">
        <v>498</v>
      </c>
      <c r="G1793" s="2">
        <v>198</v>
      </c>
      <c r="I1793" s="1">
        <v>6109.9089999999997</v>
      </c>
    </row>
    <row r="1794" spans="1:10" hidden="1" x14ac:dyDescent="0.25">
      <c r="A1794" s="2" t="s">
        <v>1790</v>
      </c>
      <c r="B1794" s="139" t="str">
        <f t="shared" si="28"/>
        <v>IBldGtm_top19606.291</v>
      </c>
      <c r="C1794" t="s">
        <v>137</v>
      </c>
      <c r="D1794" s="1">
        <v>9606.2909999999993</v>
      </c>
      <c r="E1794">
        <v>2E-3</v>
      </c>
      <c r="F1794" t="s">
        <v>518</v>
      </c>
      <c r="G1794" s="2">
        <v>198</v>
      </c>
      <c r="I1794" s="1">
        <v>6109.9089999999997</v>
      </c>
    </row>
    <row r="1795" spans="1:10" hidden="1" x14ac:dyDescent="0.25">
      <c r="A1795" s="2" t="s">
        <v>1790</v>
      </c>
      <c r="B1795" s="139" t="str">
        <f t="shared" si="28"/>
        <v>IBldGtm_top19606.299</v>
      </c>
      <c r="C1795" t="s">
        <v>137</v>
      </c>
      <c r="D1795" s="1">
        <v>9606.2990000000009</v>
      </c>
      <c r="E1795">
        <v>1E-3</v>
      </c>
      <c r="F1795" t="s">
        <v>519</v>
      </c>
      <c r="G1795" s="2">
        <v>198</v>
      </c>
      <c r="I1795" s="1">
        <v>6109.9089999999997</v>
      </c>
    </row>
    <row r="1796" spans="1:10" hidden="1" x14ac:dyDescent="0.25">
      <c r="A1796" s="2" t="s">
        <v>1790</v>
      </c>
      <c r="B1796" s="139" t="str">
        <f t="shared" si="28"/>
        <v>IBldGtm_top18308.102</v>
      </c>
      <c r="C1796" t="s">
        <v>137</v>
      </c>
      <c r="D1796" s="1">
        <v>8308.1020000000008</v>
      </c>
      <c r="E1796">
        <v>1</v>
      </c>
      <c r="F1796" t="s">
        <v>521</v>
      </c>
      <c r="G1796" s="2">
        <v>198</v>
      </c>
      <c r="I1796" s="1">
        <v>6109.9089999999997</v>
      </c>
    </row>
    <row r="1797" spans="1:10" hidden="1" x14ac:dyDescent="0.25">
      <c r="A1797" s="2" t="s">
        <v>1790</v>
      </c>
      <c r="B1797" s="139" t="str">
        <f t="shared" si="28"/>
        <v>IBldGtm_top18523.599</v>
      </c>
      <c r="C1797" t="s">
        <v>137</v>
      </c>
      <c r="D1797" s="1">
        <v>8523.5990000000002</v>
      </c>
      <c r="E1797">
        <v>1</v>
      </c>
      <c r="F1797" t="s">
        <v>523</v>
      </c>
      <c r="G1797" s="2">
        <v>198</v>
      </c>
      <c r="I1797" s="1">
        <v>6109.9089999999997</v>
      </c>
    </row>
    <row r="1798" spans="1:10" hidden="1" x14ac:dyDescent="0.25">
      <c r="A1798" s="2" t="s">
        <v>1790</v>
      </c>
      <c r="B1798" s="139" t="str">
        <f t="shared" si="28"/>
        <v>IBldGtm_top19607.2</v>
      </c>
      <c r="C1798" t="s">
        <v>137</v>
      </c>
      <c r="D1798" s="1">
        <v>9607.2000000000007</v>
      </c>
      <c r="E1798">
        <v>7.0000000000000001E-3</v>
      </c>
      <c r="F1798" t="s">
        <v>502</v>
      </c>
      <c r="G1798" s="2">
        <v>198</v>
      </c>
      <c r="I1798" s="1">
        <v>6109.9089999999997</v>
      </c>
    </row>
    <row r="1799" spans="1:10" hidden="1" x14ac:dyDescent="0.25">
      <c r="A1799" s="2" t="s">
        <v>1790</v>
      </c>
      <c r="B1799" s="139" t="str">
        <f t="shared" si="28"/>
        <v>IBldGtm_top12701.19</v>
      </c>
      <c r="C1799" t="s">
        <v>137</v>
      </c>
      <c r="D1799" s="1">
        <v>2701.19</v>
      </c>
      <c r="E1799">
        <v>1.1000000000000001</v>
      </c>
      <c r="F1799" t="s">
        <v>437</v>
      </c>
      <c r="G1799" s="2">
        <v>198</v>
      </c>
      <c r="I1799" s="1">
        <v>6109.9089999999997</v>
      </c>
    </row>
    <row r="1800" spans="1:10" hidden="1" x14ac:dyDescent="0.25">
      <c r="A1800" s="2" t="s">
        <v>1790</v>
      </c>
      <c r="B1800" s="139" t="str">
        <f t="shared" si="28"/>
        <v>IMps_Ctn5201.003</v>
      </c>
      <c r="C1800" t="s">
        <v>2</v>
      </c>
      <c r="D1800" s="1">
        <v>5201.0029999999997</v>
      </c>
      <c r="E1800">
        <v>1.0101</v>
      </c>
      <c r="F1800" t="s">
        <v>533</v>
      </c>
      <c r="G1800" s="2">
        <v>175</v>
      </c>
      <c r="H1800" s="2">
        <v>174</v>
      </c>
      <c r="I1800" s="1">
        <v>6302.3109999999997</v>
      </c>
      <c r="J1800" s="1">
        <v>6302.3149999999996</v>
      </c>
    </row>
    <row r="1801" spans="1:10" hidden="1" x14ac:dyDescent="0.25">
      <c r="A1801" s="2" t="s">
        <v>1790</v>
      </c>
      <c r="B1801" s="139" t="str">
        <f t="shared" si="28"/>
        <v>IMps_Ctn5205.15</v>
      </c>
      <c r="C1801" t="s">
        <v>2</v>
      </c>
      <c r="D1801" s="1">
        <v>5205.1499999999996</v>
      </c>
      <c r="E1801">
        <v>1.0101</v>
      </c>
      <c r="F1801" t="s">
        <v>534</v>
      </c>
      <c r="G1801" s="2">
        <v>175</v>
      </c>
      <c r="H1801" s="2">
        <v>174</v>
      </c>
      <c r="I1801" s="1">
        <v>6302.3109999999997</v>
      </c>
      <c r="J1801" s="1">
        <v>6302.3149999999996</v>
      </c>
    </row>
    <row r="1802" spans="1:10" hidden="1" x14ac:dyDescent="0.25">
      <c r="A1802" s="2" t="s">
        <v>1790</v>
      </c>
      <c r="B1802" s="139" t="str">
        <f t="shared" si="28"/>
        <v>IMps_Ctn5205.21</v>
      </c>
      <c r="C1802" t="s">
        <v>2</v>
      </c>
      <c r="D1802" s="1">
        <v>5205.21</v>
      </c>
      <c r="E1802">
        <v>1.0101</v>
      </c>
      <c r="F1802" t="s">
        <v>535</v>
      </c>
      <c r="G1802" s="2">
        <v>175</v>
      </c>
      <c r="H1802" s="2">
        <v>174</v>
      </c>
      <c r="I1802" s="1">
        <v>6302.3109999999997</v>
      </c>
      <c r="J1802" s="1">
        <v>6302.3149999999996</v>
      </c>
    </row>
    <row r="1803" spans="1:10" hidden="1" x14ac:dyDescent="0.25">
      <c r="A1803" s="2" t="s">
        <v>1790</v>
      </c>
      <c r="B1803" s="139" t="str">
        <f t="shared" si="28"/>
        <v>IMps_Ctn2809.209</v>
      </c>
      <c r="C1803" t="s">
        <v>2</v>
      </c>
      <c r="D1803" s="1">
        <v>2809.2089999999998</v>
      </c>
      <c r="E1803">
        <v>0.04</v>
      </c>
      <c r="F1803" t="s">
        <v>536</v>
      </c>
      <c r="G1803" s="2">
        <v>175</v>
      </c>
      <c r="H1803" s="2">
        <v>174</v>
      </c>
      <c r="I1803" s="1">
        <v>6302.3109999999997</v>
      </c>
      <c r="J1803" s="1">
        <v>6302.3149999999996</v>
      </c>
    </row>
    <row r="1804" spans="1:10" hidden="1" x14ac:dyDescent="0.25">
      <c r="A1804" s="2" t="s">
        <v>1790</v>
      </c>
      <c r="B1804" s="139" t="str">
        <f t="shared" si="28"/>
        <v>IMps_Ctn2934.109</v>
      </c>
      <c r="C1804" t="s">
        <v>2</v>
      </c>
      <c r="D1804" s="1">
        <v>2934.1089999999999</v>
      </c>
      <c r="E1804">
        <v>0.04</v>
      </c>
      <c r="F1804" t="s">
        <v>537</v>
      </c>
      <c r="G1804" s="2">
        <v>175</v>
      </c>
      <c r="H1804" s="2">
        <v>174</v>
      </c>
      <c r="I1804" s="1">
        <v>6302.3109999999997</v>
      </c>
      <c r="J1804" s="1">
        <v>6302.3149999999996</v>
      </c>
    </row>
    <row r="1805" spans="1:10" hidden="1" x14ac:dyDescent="0.25">
      <c r="A1805" s="2" t="s">
        <v>1790</v>
      </c>
      <c r="B1805" s="139" t="str">
        <f t="shared" si="28"/>
        <v>IMps_Ctn2934.2</v>
      </c>
      <c r="C1805" t="s">
        <v>2</v>
      </c>
      <c r="D1805" s="1">
        <v>2934.2</v>
      </c>
      <c r="E1805">
        <v>0.04</v>
      </c>
      <c r="F1805" t="s">
        <v>360</v>
      </c>
      <c r="G1805" s="2">
        <v>175</v>
      </c>
      <c r="H1805" s="2">
        <v>174</v>
      </c>
      <c r="I1805" s="1">
        <v>6302.3109999999997</v>
      </c>
      <c r="J1805" s="1">
        <v>6302.3149999999996</v>
      </c>
    </row>
    <row r="1806" spans="1:10" hidden="1" x14ac:dyDescent="0.25">
      <c r="A1806" s="2" t="s">
        <v>1790</v>
      </c>
      <c r="B1806" s="139" t="str">
        <f t="shared" si="28"/>
        <v>IMps_Ctn3404.2</v>
      </c>
      <c r="C1806" t="s">
        <v>2</v>
      </c>
      <c r="D1806" s="1">
        <v>3404.2</v>
      </c>
      <c r="E1806">
        <v>0.04</v>
      </c>
      <c r="F1806" t="s">
        <v>538</v>
      </c>
      <c r="G1806" s="2">
        <v>175</v>
      </c>
      <c r="H1806" s="2">
        <v>174</v>
      </c>
      <c r="I1806" s="1">
        <v>6302.3109999999997</v>
      </c>
      <c r="J1806" s="1">
        <v>6302.3149999999996</v>
      </c>
    </row>
    <row r="1807" spans="1:10" hidden="1" x14ac:dyDescent="0.25">
      <c r="A1807" s="2" t="s">
        <v>1790</v>
      </c>
      <c r="B1807" s="139" t="str">
        <f t="shared" si="28"/>
        <v>IMps_Ctn2934.3</v>
      </c>
      <c r="C1807" t="s">
        <v>2</v>
      </c>
      <c r="D1807" s="1">
        <v>2934.3</v>
      </c>
      <c r="E1807">
        <v>7.0000000000000007E-2</v>
      </c>
      <c r="F1807" t="s">
        <v>539</v>
      </c>
      <c r="G1807" s="2">
        <v>175</v>
      </c>
      <c r="H1807" s="2">
        <v>174</v>
      </c>
      <c r="I1807" s="1">
        <v>6302.3109999999997</v>
      </c>
      <c r="J1807" s="1">
        <v>6302.3149999999996</v>
      </c>
    </row>
    <row r="1808" spans="1:10" hidden="1" x14ac:dyDescent="0.25">
      <c r="A1808" s="2" t="s">
        <v>1790</v>
      </c>
      <c r="B1808" s="139" t="str">
        <f t="shared" si="28"/>
        <v>IMps_Ctn3204.191</v>
      </c>
      <c r="C1808" t="s">
        <v>2</v>
      </c>
      <c r="D1808" s="1">
        <v>3204.1909999999998</v>
      </c>
      <c r="E1808">
        <v>7.0000000000000007E-2</v>
      </c>
      <c r="F1808" t="s">
        <v>540</v>
      </c>
      <c r="G1808" s="2">
        <v>175</v>
      </c>
      <c r="H1808" s="2">
        <v>174</v>
      </c>
      <c r="I1808" s="1">
        <v>6302.3109999999997</v>
      </c>
      <c r="J1808" s="1">
        <v>6302.3149999999996</v>
      </c>
    </row>
    <row r="1809" spans="1:10" hidden="1" x14ac:dyDescent="0.25">
      <c r="A1809" s="2" t="s">
        <v>1790</v>
      </c>
      <c r="B1809" s="139" t="str">
        <f t="shared" si="28"/>
        <v>IMps_Ctn3204.199</v>
      </c>
      <c r="C1809" t="s">
        <v>2</v>
      </c>
      <c r="D1809" s="1">
        <v>3204.1990000000001</v>
      </c>
      <c r="E1809">
        <v>7.0000000000000007E-2</v>
      </c>
      <c r="F1809" t="s">
        <v>541</v>
      </c>
      <c r="G1809" s="2">
        <v>175</v>
      </c>
      <c r="H1809" s="2">
        <v>174</v>
      </c>
      <c r="I1809" s="1">
        <v>6302.3109999999997</v>
      </c>
      <c r="J1809" s="1">
        <v>6302.3149999999996</v>
      </c>
    </row>
    <row r="1810" spans="1:10" hidden="1" x14ac:dyDescent="0.25">
      <c r="A1810" s="2" t="s">
        <v>1790</v>
      </c>
      <c r="B1810" s="139" t="str">
        <f t="shared" si="28"/>
        <v>IMps_Ctn4007.009</v>
      </c>
      <c r="C1810" t="s">
        <v>2</v>
      </c>
      <c r="D1810" s="1">
        <v>4007.009</v>
      </c>
      <c r="E1810">
        <v>0.06</v>
      </c>
      <c r="F1810" t="s">
        <v>493</v>
      </c>
      <c r="G1810" s="2">
        <v>175</v>
      </c>
      <c r="H1810" s="2">
        <v>174</v>
      </c>
      <c r="I1810" s="1">
        <v>6302.3109999999997</v>
      </c>
      <c r="J1810" s="1">
        <v>6302.3149999999996</v>
      </c>
    </row>
    <row r="1811" spans="1:10" hidden="1" x14ac:dyDescent="0.25">
      <c r="A1811" s="2" t="s">
        <v>1790</v>
      </c>
      <c r="B1811" s="139" t="str">
        <f t="shared" si="28"/>
        <v>IMps_Ctn9606.1</v>
      </c>
      <c r="C1811" t="s">
        <v>2</v>
      </c>
      <c r="D1811" s="1">
        <v>9606.1</v>
      </c>
      <c r="E1811">
        <v>5.0000000000000001E-3</v>
      </c>
      <c r="F1811" t="s">
        <v>481</v>
      </c>
      <c r="G1811" s="2">
        <v>175</v>
      </c>
      <c r="H1811" s="2">
        <v>174</v>
      </c>
      <c r="I1811" s="1">
        <v>6302.3109999999997</v>
      </c>
      <c r="J1811" s="1">
        <v>6302.3149999999996</v>
      </c>
    </row>
    <row r="1812" spans="1:10" hidden="1" x14ac:dyDescent="0.25">
      <c r="A1812" s="2" t="s">
        <v>1790</v>
      </c>
      <c r="B1812" s="139" t="str">
        <f t="shared" si="28"/>
        <v>IMps_Ctn4821.109</v>
      </c>
      <c r="C1812" t="s">
        <v>2</v>
      </c>
      <c r="D1812" s="1">
        <v>4821.1090000000004</v>
      </c>
      <c r="E1812">
        <v>2E-3</v>
      </c>
      <c r="F1812" t="s">
        <v>482</v>
      </c>
      <c r="G1812" s="2">
        <v>175</v>
      </c>
      <c r="H1812" s="2">
        <v>174</v>
      </c>
      <c r="I1812" s="1">
        <v>6302.3109999999997</v>
      </c>
      <c r="J1812" s="1">
        <v>6302.3149999999996</v>
      </c>
    </row>
    <row r="1813" spans="1:10" hidden="1" x14ac:dyDescent="0.25">
      <c r="A1813" s="2" t="s">
        <v>1790</v>
      </c>
      <c r="B1813" s="139" t="str">
        <f t="shared" si="28"/>
        <v>IMps_Ctn5210.11</v>
      </c>
      <c r="C1813" t="s">
        <v>2</v>
      </c>
      <c r="D1813" s="1">
        <v>5210.1099999999997</v>
      </c>
      <c r="E1813">
        <v>3.0000000000000001E-3</v>
      </c>
      <c r="F1813" t="s">
        <v>483</v>
      </c>
      <c r="G1813" s="2">
        <v>175</v>
      </c>
      <c r="H1813" s="2">
        <v>174</v>
      </c>
      <c r="I1813" s="1">
        <v>6302.3109999999997</v>
      </c>
      <c r="J1813" s="1">
        <v>6302.3149999999996</v>
      </c>
    </row>
    <row r="1814" spans="1:10" hidden="1" x14ac:dyDescent="0.25">
      <c r="A1814" s="2" t="s">
        <v>1790</v>
      </c>
      <c r="B1814" s="139" t="str">
        <f t="shared" si="28"/>
        <v>IMps_Ctn5604.1</v>
      </c>
      <c r="C1814" t="s">
        <v>2</v>
      </c>
      <c r="D1814" s="1">
        <v>5604.1</v>
      </c>
      <c r="E1814">
        <v>4.0000000000000001E-3</v>
      </c>
      <c r="F1814" t="s">
        <v>484</v>
      </c>
      <c r="G1814" s="2">
        <v>175</v>
      </c>
      <c r="H1814" s="2">
        <v>174</v>
      </c>
      <c r="I1814" s="1">
        <v>6302.3109999999997</v>
      </c>
      <c r="J1814" s="1">
        <v>6302.3149999999996</v>
      </c>
    </row>
    <row r="1815" spans="1:10" hidden="1" x14ac:dyDescent="0.25">
      <c r="A1815" s="2" t="s">
        <v>1790</v>
      </c>
      <c r="B1815" s="139" t="str">
        <f t="shared" si="28"/>
        <v>IMps_Ctn5807.109</v>
      </c>
      <c r="C1815" t="s">
        <v>2</v>
      </c>
      <c r="D1815" s="1">
        <v>5807.1090000000004</v>
      </c>
      <c r="E1815">
        <v>1E-3</v>
      </c>
      <c r="F1815" t="s">
        <v>487</v>
      </c>
      <c r="G1815" s="2">
        <v>175</v>
      </c>
      <c r="H1815" s="2">
        <v>174</v>
      </c>
      <c r="I1815" s="1">
        <v>6302.3109999999997</v>
      </c>
      <c r="J1815" s="1">
        <v>6302.3149999999996</v>
      </c>
    </row>
    <row r="1816" spans="1:10" hidden="1" x14ac:dyDescent="0.25">
      <c r="A1816" s="2" t="s">
        <v>1790</v>
      </c>
      <c r="B1816" s="139" t="str">
        <f t="shared" si="28"/>
        <v>IMps_Ctn3923.29</v>
      </c>
      <c r="C1816" t="s">
        <v>2</v>
      </c>
      <c r="D1816" s="1">
        <v>3923.29</v>
      </c>
      <c r="E1816">
        <v>5.2499999999999998E-2</v>
      </c>
      <c r="F1816" t="s">
        <v>491</v>
      </c>
      <c r="G1816" s="2">
        <v>175</v>
      </c>
      <c r="H1816" s="2">
        <v>174</v>
      </c>
      <c r="I1816" s="1">
        <v>6302.3109999999997</v>
      </c>
      <c r="J1816" s="1">
        <v>6302.3149999999996</v>
      </c>
    </row>
    <row r="1817" spans="1:10" hidden="1" x14ac:dyDescent="0.25">
      <c r="A1817" s="2" t="s">
        <v>1790</v>
      </c>
      <c r="B1817" s="139" t="str">
        <f t="shared" si="28"/>
        <v>IMps_Ctn4819.1</v>
      </c>
      <c r="C1817" t="s">
        <v>2</v>
      </c>
      <c r="D1817" s="1">
        <v>4819.1000000000004</v>
      </c>
      <c r="E1817">
        <v>1</v>
      </c>
      <c r="F1817" t="s">
        <v>495</v>
      </c>
      <c r="G1817" s="2">
        <v>175</v>
      </c>
      <c r="H1817" s="2">
        <v>174</v>
      </c>
      <c r="I1817" s="1">
        <v>6302.3109999999997</v>
      </c>
      <c r="J1817" s="1">
        <v>6302.3149999999996</v>
      </c>
    </row>
    <row r="1818" spans="1:10" hidden="1" x14ac:dyDescent="0.25">
      <c r="A1818" s="2" t="s">
        <v>1790</v>
      </c>
      <c r="B1818" s="139" t="str">
        <f t="shared" si="28"/>
        <v>IMps_Ctn8308.2</v>
      </c>
      <c r="C1818" t="s">
        <v>2</v>
      </c>
      <c r="D1818" s="1">
        <v>8308.2000000000007</v>
      </c>
      <c r="E1818">
        <v>2E-3</v>
      </c>
      <c r="F1818" t="s">
        <v>496</v>
      </c>
      <c r="G1818" s="2">
        <v>175</v>
      </c>
      <c r="H1818" s="2">
        <v>174</v>
      </c>
      <c r="I1818" s="1">
        <v>6302.3109999999997</v>
      </c>
      <c r="J1818" s="1">
        <v>6302.3149999999996</v>
      </c>
    </row>
    <row r="1819" spans="1:10" hidden="1" x14ac:dyDescent="0.25">
      <c r="A1819" s="2" t="s">
        <v>1790</v>
      </c>
      <c r="B1819" s="139" t="str">
        <f t="shared" si="28"/>
        <v>IMps_Ctn8523.519</v>
      </c>
      <c r="C1819" t="s">
        <v>2</v>
      </c>
      <c r="D1819" s="1">
        <v>8523.5190000000002</v>
      </c>
      <c r="E1819">
        <v>1</v>
      </c>
      <c r="F1819" t="s">
        <v>498</v>
      </c>
      <c r="G1819" s="2">
        <v>175</v>
      </c>
      <c r="H1819" s="2">
        <v>174</v>
      </c>
      <c r="I1819" s="1">
        <v>6302.3109999999997</v>
      </c>
      <c r="J1819" s="1">
        <v>6302.3149999999996</v>
      </c>
    </row>
    <row r="1820" spans="1:10" hidden="1" x14ac:dyDescent="0.25">
      <c r="A1820" s="2" t="s">
        <v>1790</v>
      </c>
      <c r="B1820" s="139" t="str">
        <f t="shared" si="28"/>
        <v>IMps_Ctn9606.21</v>
      </c>
      <c r="C1820" t="s">
        <v>2</v>
      </c>
      <c r="D1820" s="1">
        <v>9606.2099999999991</v>
      </c>
      <c r="E1820">
        <v>3.0000000000000001E-3</v>
      </c>
      <c r="F1820" t="s">
        <v>499</v>
      </c>
      <c r="G1820" s="2">
        <v>175</v>
      </c>
      <c r="H1820" s="2">
        <v>174</v>
      </c>
      <c r="I1820" s="1">
        <v>6302.3109999999997</v>
      </c>
      <c r="J1820" s="1">
        <v>6302.3149999999996</v>
      </c>
    </row>
    <row r="1821" spans="1:10" hidden="1" x14ac:dyDescent="0.25">
      <c r="A1821" s="2" t="s">
        <v>1790</v>
      </c>
      <c r="B1821" s="139" t="str">
        <f t="shared" si="28"/>
        <v>IMps_Ctn9607.11</v>
      </c>
      <c r="C1821" t="s">
        <v>2</v>
      </c>
      <c r="D1821" s="1">
        <v>9607.11</v>
      </c>
      <c r="E1821">
        <v>3.5000000000000003E-2</v>
      </c>
      <c r="F1821" t="s">
        <v>500</v>
      </c>
      <c r="G1821" s="2">
        <v>175</v>
      </c>
      <c r="H1821" s="2">
        <v>174</v>
      </c>
      <c r="I1821" s="1">
        <v>6302.3109999999997</v>
      </c>
      <c r="J1821" s="1">
        <v>6302.3149999999996</v>
      </c>
    </row>
    <row r="1822" spans="1:10" hidden="1" x14ac:dyDescent="0.25">
      <c r="A1822" s="2" t="s">
        <v>1790</v>
      </c>
      <c r="B1822" s="139" t="str">
        <f t="shared" si="28"/>
        <v>IMps_Ctn9607.19</v>
      </c>
      <c r="C1822" t="s">
        <v>2</v>
      </c>
      <c r="D1822" s="1">
        <v>9607.19</v>
      </c>
      <c r="E1822">
        <v>3.5000000000000003E-2</v>
      </c>
      <c r="F1822" t="s">
        <v>501</v>
      </c>
      <c r="G1822" s="2">
        <v>175</v>
      </c>
      <c r="H1822" s="2">
        <v>174</v>
      </c>
      <c r="I1822" s="1">
        <v>6302.3109999999997</v>
      </c>
      <c r="J1822" s="1">
        <v>6302.3149999999996</v>
      </c>
    </row>
    <row r="1823" spans="1:10" hidden="1" x14ac:dyDescent="0.25">
      <c r="A1823" s="2" t="s">
        <v>1790</v>
      </c>
      <c r="B1823" s="139" t="str">
        <f t="shared" si="28"/>
        <v>IMps_Ctn9607.2</v>
      </c>
      <c r="C1823" t="s">
        <v>2</v>
      </c>
      <c r="D1823" s="1">
        <v>9607.2000000000007</v>
      </c>
      <c r="E1823">
        <v>3.5000000000000003E-2</v>
      </c>
      <c r="F1823" t="s">
        <v>502</v>
      </c>
      <c r="G1823" s="2">
        <v>175</v>
      </c>
      <c r="H1823" s="2">
        <v>174</v>
      </c>
      <c r="I1823" s="1">
        <v>6302.3109999999997</v>
      </c>
      <c r="J1823" s="1">
        <v>6302.3149999999996</v>
      </c>
    </row>
    <row r="1824" spans="1:10" hidden="1" x14ac:dyDescent="0.25">
      <c r="A1824" s="2" t="s">
        <v>1790</v>
      </c>
      <c r="B1824" s="139" t="str">
        <f t="shared" ref="B1824:B1887" si="29">A1824&amp;C1824&amp;D1824</f>
        <v>IMps_Ctn4821.9</v>
      </c>
      <c r="C1824" t="s">
        <v>2</v>
      </c>
      <c r="D1824" s="1">
        <v>4821.8999999999996</v>
      </c>
      <c r="E1824">
        <v>2E-3</v>
      </c>
      <c r="F1824" t="s">
        <v>508</v>
      </c>
      <c r="G1824" s="2">
        <v>175</v>
      </c>
      <c r="H1824" s="2">
        <v>174</v>
      </c>
      <c r="I1824" s="1">
        <v>6302.3109999999997</v>
      </c>
      <c r="J1824" s="1">
        <v>6302.3149999999996</v>
      </c>
    </row>
    <row r="1825" spans="1:10" hidden="1" x14ac:dyDescent="0.25">
      <c r="A1825" s="2" t="s">
        <v>1790</v>
      </c>
      <c r="B1825" s="139" t="str">
        <f t="shared" si="29"/>
        <v>IMps_Ctn5807.102</v>
      </c>
      <c r="C1825" t="s">
        <v>2</v>
      </c>
      <c r="D1825" s="1">
        <v>5807.1019999999999</v>
      </c>
      <c r="E1825">
        <v>1E-3</v>
      </c>
      <c r="F1825" t="s">
        <v>513</v>
      </c>
      <c r="G1825" s="2">
        <v>175</v>
      </c>
      <c r="H1825" s="2">
        <v>174</v>
      </c>
      <c r="I1825" s="1">
        <v>6302.3109999999997</v>
      </c>
      <c r="J1825" s="1">
        <v>6302.3149999999996</v>
      </c>
    </row>
    <row r="1826" spans="1:10" hidden="1" x14ac:dyDescent="0.25">
      <c r="A1826" s="2" t="s">
        <v>1790</v>
      </c>
      <c r="B1826" s="139" t="str">
        <f t="shared" si="29"/>
        <v>IMps_Ctn9606.292</v>
      </c>
      <c r="C1826" t="s">
        <v>2</v>
      </c>
      <c r="D1826" s="1">
        <v>9606.2919999999995</v>
      </c>
      <c r="E1826">
        <v>1E-3</v>
      </c>
      <c r="F1826" t="s">
        <v>515</v>
      </c>
      <c r="G1826" s="2">
        <v>175</v>
      </c>
      <c r="H1826" s="2">
        <v>174</v>
      </c>
      <c r="I1826" s="1">
        <v>6302.3109999999997</v>
      </c>
      <c r="J1826" s="1">
        <v>6302.3149999999996</v>
      </c>
    </row>
    <row r="1827" spans="1:10" hidden="1" x14ac:dyDescent="0.25">
      <c r="A1827" s="2" t="s">
        <v>1790</v>
      </c>
      <c r="B1827" s="139" t="str">
        <f t="shared" si="29"/>
        <v>IMps_Ctn7317.002</v>
      </c>
      <c r="C1827" t="s">
        <v>2</v>
      </c>
      <c r="D1827" s="1">
        <v>7317.0020000000004</v>
      </c>
      <c r="E1827">
        <v>1E-3</v>
      </c>
      <c r="F1827" t="s">
        <v>488</v>
      </c>
      <c r="G1827" s="2">
        <v>175</v>
      </c>
      <c r="H1827" s="2">
        <v>174</v>
      </c>
      <c r="I1827" s="1">
        <v>6302.3109999999997</v>
      </c>
      <c r="J1827" s="1">
        <v>6302.3149999999996</v>
      </c>
    </row>
    <row r="1828" spans="1:10" hidden="1" x14ac:dyDescent="0.25">
      <c r="A1828" s="2" t="s">
        <v>1790</v>
      </c>
      <c r="B1828" s="139" t="str">
        <f t="shared" si="29"/>
        <v>IMps_Ctn8523.529</v>
      </c>
      <c r="C1828" t="s">
        <v>2</v>
      </c>
      <c r="D1828" s="1">
        <v>8523.5290000000005</v>
      </c>
      <c r="E1828">
        <v>1</v>
      </c>
      <c r="F1828" t="s">
        <v>498</v>
      </c>
      <c r="G1828" s="2">
        <v>175</v>
      </c>
      <c r="H1828" s="2">
        <v>174</v>
      </c>
      <c r="I1828" s="1">
        <v>6302.3109999999997</v>
      </c>
      <c r="J1828" s="1">
        <v>6302.3149999999996</v>
      </c>
    </row>
    <row r="1829" spans="1:10" hidden="1" x14ac:dyDescent="0.25">
      <c r="A1829" s="2" t="s">
        <v>1790</v>
      </c>
      <c r="B1829" s="139" t="str">
        <f t="shared" si="29"/>
        <v>IMps_Ctn9606.299</v>
      </c>
      <c r="C1829" t="s">
        <v>2</v>
      </c>
      <c r="D1829" s="1">
        <v>9606.2990000000009</v>
      </c>
      <c r="E1829">
        <v>1E-3</v>
      </c>
      <c r="F1829" t="s">
        <v>519</v>
      </c>
      <c r="G1829" s="2">
        <v>175</v>
      </c>
      <c r="H1829" s="2">
        <v>174</v>
      </c>
      <c r="I1829" s="1">
        <v>6302.3109999999997</v>
      </c>
      <c r="J1829" s="1">
        <v>6302.3149999999996</v>
      </c>
    </row>
    <row r="1830" spans="1:10" hidden="1" x14ac:dyDescent="0.25">
      <c r="A1830" s="2" t="s">
        <v>1790</v>
      </c>
      <c r="B1830" s="139" t="str">
        <f t="shared" si="29"/>
        <v>IMps_Ctn8523.599</v>
      </c>
      <c r="C1830" t="s">
        <v>2</v>
      </c>
      <c r="D1830" s="1">
        <v>8523.5990000000002</v>
      </c>
      <c r="E1830">
        <v>1</v>
      </c>
      <c r="F1830" t="s">
        <v>523</v>
      </c>
      <c r="G1830" s="2">
        <v>175</v>
      </c>
      <c r="H1830" s="2">
        <v>174</v>
      </c>
      <c r="I1830" s="1">
        <v>6302.3109999999997</v>
      </c>
      <c r="J1830" s="1">
        <v>6302.3149999999996</v>
      </c>
    </row>
    <row r="1831" spans="1:10" hidden="1" x14ac:dyDescent="0.25">
      <c r="A1831" s="2" t="s">
        <v>1790</v>
      </c>
      <c r="B1831" s="139" t="str">
        <f t="shared" si="29"/>
        <v>IMps_Bld5210.41</v>
      </c>
      <c r="C1831" t="s">
        <v>63</v>
      </c>
      <c r="D1831" s="1">
        <v>5210.41</v>
      </c>
      <c r="E1831">
        <v>0.15151999999999999</v>
      </c>
      <c r="F1831" t="s">
        <v>542</v>
      </c>
      <c r="G1831" s="2">
        <v>176</v>
      </c>
      <c r="H1831" s="2">
        <v>177</v>
      </c>
      <c r="I1831" s="1">
        <v>6302.3909999999996</v>
      </c>
      <c r="J1831" s="1">
        <v>6302.393</v>
      </c>
    </row>
    <row r="1832" spans="1:10" hidden="1" x14ac:dyDescent="0.25">
      <c r="A1832" s="2" t="s">
        <v>1790</v>
      </c>
      <c r="B1832" s="139" t="str">
        <f t="shared" si="29"/>
        <v>IMps_Bld5208.19</v>
      </c>
      <c r="C1832" t="s">
        <v>63</v>
      </c>
      <c r="D1832" s="1">
        <v>5208.1899999999996</v>
      </c>
      <c r="E1832">
        <v>0.15151999999999999</v>
      </c>
      <c r="F1832" t="s">
        <v>532</v>
      </c>
      <c r="G1832" s="2">
        <v>176</v>
      </c>
      <c r="H1832" s="2">
        <v>177</v>
      </c>
      <c r="I1832" s="1">
        <v>6302.3909999999996</v>
      </c>
      <c r="J1832" s="1">
        <v>6302.393</v>
      </c>
    </row>
    <row r="1833" spans="1:10" hidden="1" x14ac:dyDescent="0.25">
      <c r="A1833" s="2" t="s">
        <v>1790</v>
      </c>
      <c r="B1833" s="139" t="str">
        <f t="shared" si="29"/>
        <v>IMps_Bld5206.24</v>
      </c>
      <c r="C1833" t="s">
        <v>63</v>
      </c>
      <c r="D1833" s="1">
        <v>5206.24</v>
      </c>
      <c r="E1833">
        <v>0.15151999999999999</v>
      </c>
      <c r="F1833" t="s">
        <v>532</v>
      </c>
      <c r="G1833" s="2">
        <v>176</v>
      </c>
      <c r="H1833" s="2">
        <v>177</v>
      </c>
      <c r="I1833" s="1">
        <v>6302.3909999999996</v>
      </c>
      <c r="J1833" s="1">
        <v>6302.393</v>
      </c>
    </row>
    <row r="1834" spans="1:10" hidden="1" x14ac:dyDescent="0.25">
      <c r="A1834" s="2" t="s">
        <v>1790</v>
      </c>
      <c r="B1834" s="139" t="str">
        <f t="shared" si="29"/>
        <v>IMps_Bld5210.29</v>
      </c>
      <c r="C1834" t="s">
        <v>63</v>
      </c>
      <c r="D1834" s="1">
        <v>5210.29</v>
      </c>
      <c r="E1834">
        <v>0.15151999999999999</v>
      </c>
      <c r="F1834" t="s">
        <v>532</v>
      </c>
      <c r="G1834" s="2">
        <v>176</v>
      </c>
      <c r="H1834" s="2">
        <v>177</v>
      </c>
      <c r="I1834" s="1">
        <v>6302.3909999999996</v>
      </c>
      <c r="J1834" s="1">
        <v>6302.393</v>
      </c>
    </row>
    <row r="1835" spans="1:10" hidden="1" x14ac:dyDescent="0.25">
      <c r="A1835" s="2" t="s">
        <v>1790</v>
      </c>
      <c r="B1835" s="139" t="str">
        <f t="shared" si="29"/>
        <v>IMps_Bld5210.39</v>
      </c>
      <c r="C1835" t="s">
        <v>63</v>
      </c>
      <c r="D1835" s="1">
        <v>5210.3900000000003</v>
      </c>
      <c r="E1835">
        <v>0.15151999999999999</v>
      </c>
      <c r="F1835" t="s">
        <v>532</v>
      </c>
      <c r="G1835" s="2">
        <v>176</v>
      </c>
      <c r="H1835" s="2">
        <v>177</v>
      </c>
      <c r="I1835" s="1">
        <v>6302.3909999999996</v>
      </c>
      <c r="J1835" s="1">
        <v>6302.393</v>
      </c>
    </row>
    <row r="1836" spans="1:10" hidden="1" x14ac:dyDescent="0.25">
      <c r="A1836" s="2" t="s">
        <v>1790</v>
      </c>
      <c r="B1836" s="139" t="str">
        <f t="shared" si="29"/>
        <v>IMps_Bld5210.49</v>
      </c>
      <c r="C1836" t="s">
        <v>63</v>
      </c>
      <c r="D1836" s="1">
        <v>5210.49</v>
      </c>
      <c r="E1836">
        <v>0.15151999999999999</v>
      </c>
      <c r="F1836" t="s">
        <v>532</v>
      </c>
      <c r="G1836" s="2">
        <v>176</v>
      </c>
      <c r="H1836" s="2">
        <v>177</v>
      </c>
      <c r="I1836" s="1">
        <v>6302.3909999999996</v>
      </c>
      <c r="J1836" s="1">
        <v>6302.393</v>
      </c>
    </row>
    <row r="1837" spans="1:10" hidden="1" x14ac:dyDescent="0.25">
      <c r="A1837" s="2" t="s">
        <v>1790</v>
      </c>
      <c r="B1837" s="139" t="str">
        <f t="shared" si="29"/>
        <v>IMps_Bld5407.52</v>
      </c>
      <c r="C1837" t="s">
        <v>63</v>
      </c>
      <c r="D1837" s="1">
        <v>5407.52</v>
      </c>
      <c r="E1837">
        <v>0.15151999999999999</v>
      </c>
      <c r="F1837" t="s">
        <v>532</v>
      </c>
      <c r="G1837" s="2">
        <v>176</v>
      </c>
      <c r="H1837" s="2">
        <v>177</v>
      </c>
      <c r="I1837" s="1">
        <v>6302.3909999999996</v>
      </c>
      <c r="J1837" s="1">
        <v>6302.393</v>
      </c>
    </row>
    <row r="1838" spans="1:10" hidden="1" x14ac:dyDescent="0.25">
      <c r="A1838" s="2" t="s">
        <v>1790</v>
      </c>
      <c r="B1838" s="139" t="str">
        <f t="shared" si="29"/>
        <v>IMps_Bld2809.209</v>
      </c>
      <c r="C1838" t="s">
        <v>63</v>
      </c>
      <c r="D1838" s="1">
        <v>2809.2089999999998</v>
      </c>
      <c r="E1838">
        <v>0.04</v>
      </c>
      <c r="F1838" t="s">
        <v>536</v>
      </c>
      <c r="G1838" s="2">
        <v>176</v>
      </c>
      <c r="H1838" s="2">
        <v>177</v>
      </c>
      <c r="I1838" s="1">
        <v>6302.3909999999996</v>
      </c>
      <c r="J1838" s="1">
        <v>6302.393</v>
      </c>
    </row>
    <row r="1839" spans="1:10" hidden="1" x14ac:dyDescent="0.25">
      <c r="A1839" s="2" t="s">
        <v>1790</v>
      </c>
      <c r="B1839" s="139" t="str">
        <f t="shared" si="29"/>
        <v>IMps_Bld2934.109</v>
      </c>
      <c r="C1839" t="s">
        <v>63</v>
      </c>
      <c r="D1839" s="1">
        <v>2934.1089999999999</v>
      </c>
      <c r="E1839">
        <v>0.04</v>
      </c>
      <c r="F1839" t="s">
        <v>537</v>
      </c>
      <c r="G1839" s="2">
        <v>176</v>
      </c>
      <c r="H1839" s="2">
        <v>177</v>
      </c>
      <c r="I1839" s="1">
        <v>6302.3909999999996</v>
      </c>
      <c r="J1839" s="1">
        <v>6302.393</v>
      </c>
    </row>
    <row r="1840" spans="1:10" hidden="1" x14ac:dyDescent="0.25">
      <c r="A1840" s="2" t="s">
        <v>1790</v>
      </c>
      <c r="B1840" s="139" t="str">
        <f t="shared" si="29"/>
        <v>IMps_Bld2934.2</v>
      </c>
      <c r="C1840" t="s">
        <v>63</v>
      </c>
      <c r="D1840" s="1">
        <v>2934.2</v>
      </c>
      <c r="E1840">
        <v>0.04</v>
      </c>
      <c r="F1840" t="s">
        <v>360</v>
      </c>
      <c r="G1840" s="2">
        <v>176</v>
      </c>
      <c r="H1840" s="2">
        <v>177</v>
      </c>
      <c r="I1840" s="1">
        <v>6302.3909999999996</v>
      </c>
      <c r="J1840" s="1">
        <v>6302.393</v>
      </c>
    </row>
    <row r="1841" spans="1:10" hidden="1" x14ac:dyDescent="0.25">
      <c r="A1841" s="2" t="s">
        <v>1790</v>
      </c>
      <c r="B1841" s="139" t="str">
        <f t="shared" si="29"/>
        <v>IMps_Bld3404.2</v>
      </c>
      <c r="C1841" t="s">
        <v>63</v>
      </c>
      <c r="D1841" s="1">
        <v>3404.2</v>
      </c>
      <c r="E1841">
        <v>0.04</v>
      </c>
      <c r="F1841" t="s">
        <v>538</v>
      </c>
      <c r="G1841" s="2">
        <v>176</v>
      </c>
      <c r="H1841" s="2">
        <v>177</v>
      </c>
      <c r="I1841" s="1">
        <v>6302.3909999999996</v>
      </c>
      <c r="J1841" s="1">
        <v>6302.393</v>
      </c>
    </row>
    <row r="1842" spans="1:10" hidden="1" x14ac:dyDescent="0.25">
      <c r="A1842" s="2" t="s">
        <v>1790</v>
      </c>
      <c r="B1842" s="139" t="str">
        <f t="shared" si="29"/>
        <v>IMps_Bld2934.3</v>
      </c>
      <c r="C1842" t="s">
        <v>63</v>
      </c>
      <c r="D1842" s="1">
        <v>2934.3</v>
      </c>
      <c r="E1842">
        <v>7.0000000000000007E-2</v>
      </c>
      <c r="F1842" t="s">
        <v>539</v>
      </c>
      <c r="G1842" s="2">
        <v>176</v>
      </c>
      <c r="H1842" s="2">
        <v>177</v>
      </c>
      <c r="I1842" s="1">
        <v>6302.3909999999996</v>
      </c>
      <c r="J1842" s="1">
        <v>6302.393</v>
      </c>
    </row>
    <row r="1843" spans="1:10" hidden="1" x14ac:dyDescent="0.25">
      <c r="A1843" s="2" t="s">
        <v>1790</v>
      </c>
      <c r="B1843" s="139" t="str">
        <f t="shared" si="29"/>
        <v>IMps_Bld3204.191</v>
      </c>
      <c r="C1843" t="s">
        <v>63</v>
      </c>
      <c r="D1843" s="1">
        <v>3204.1909999999998</v>
      </c>
      <c r="E1843">
        <v>7.0000000000000007E-2</v>
      </c>
      <c r="F1843" t="s">
        <v>540</v>
      </c>
      <c r="G1843" s="2">
        <v>176</v>
      </c>
      <c r="H1843" s="2">
        <v>177</v>
      </c>
      <c r="I1843" s="1">
        <v>6302.3909999999996</v>
      </c>
      <c r="J1843" s="1">
        <v>6302.393</v>
      </c>
    </row>
    <row r="1844" spans="1:10" hidden="1" x14ac:dyDescent="0.25">
      <c r="A1844" s="2" t="s">
        <v>1790</v>
      </c>
      <c r="B1844" s="139" t="str">
        <f t="shared" si="29"/>
        <v>IMps_Bld3204.199</v>
      </c>
      <c r="C1844" t="s">
        <v>63</v>
      </c>
      <c r="D1844" s="1">
        <v>3204.1990000000001</v>
      </c>
      <c r="E1844">
        <v>7.0000000000000007E-2</v>
      </c>
      <c r="F1844" t="s">
        <v>541</v>
      </c>
      <c r="G1844" s="2">
        <v>176</v>
      </c>
      <c r="H1844" s="2">
        <v>177</v>
      </c>
      <c r="I1844" s="1">
        <v>6302.3909999999996</v>
      </c>
      <c r="J1844" s="1">
        <v>6302.393</v>
      </c>
    </row>
    <row r="1845" spans="1:10" hidden="1" x14ac:dyDescent="0.25">
      <c r="A1845" s="2" t="s">
        <v>1790</v>
      </c>
      <c r="B1845" s="139" t="str">
        <f t="shared" si="29"/>
        <v>IMps_Bld4007.009</v>
      </c>
      <c r="C1845" t="s">
        <v>63</v>
      </c>
      <c r="D1845" s="1">
        <v>4007.009</v>
      </c>
      <c r="E1845">
        <v>0.06</v>
      </c>
      <c r="F1845" t="s">
        <v>493</v>
      </c>
      <c r="G1845" s="2">
        <v>176</v>
      </c>
      <c r="H1845" s="2">
        <v>177</v>
      </c>
      <c r="I1845" s="1">
        <v>6302.3909999999996</v>
      </c>
      <c r="J1845" s="1">
        <v>6302.393</v>
      </c>
    </row>
    <row r="1846" spans="1:10" hidden="1" x14ac:dyDescent="0.25">
      <c r="A1846" s="2" t="s">
        <v>1790</v>
      </c>
      <c r="B1846" s="139" t="str">
        <f t="shared" si="29"/>
        <v>IMps_Bld9606.1</v>
      </c>
      <c r="C1846" t="s">
        <v>63</v>
      </c>
      <c r="D1846" s="1">
        <v>9606.1</v>
      </c>
      <c r="E1846">
        <v>5.0000000000000001E-3</v>
      </c>
      <c r="F1846" t="s">
        <v>481</v>
      </c>
      <c r="G1846" s="2">
        <v>176</v>
      </c>
      <c r="H1846" s="2">
        <v>177</v>
      </c>
      <c r="I1846" s="1">
        <v>6302.3909999999996</v>
      </c>
      <c r="J1846" s="1">
        <v>6302.393</v>
      </c>
    </row>
    <row r="1847" spans="1:10" hidden="1" x14ac:dyDescent="0.25">
      <c r="A1847" s="2" t="s">
        <v>1790</v>
      </c>
      <c r="B1847" s="139" t="str">
        <f t="shared" si="29"/>
        <v>IMps_Bld4821.109</v>
      </c>
      <c r="C1847" t="s">
        <v>63</v>
      </c>
      <c r="D1847" s="1">
        <v>4821.1090000000004</v>
      </c>
      <c r="E1847">
        <v>2E-3</v>
      </c>
      <c r="F1847" t="s">
        <v>482</v>
      </c>
      <c r="G1847" s="2">
        <v>176</v>
      </c>
      <c r="H1847" s="2">
        <v>177</v>
      </c>
      <c r="I1847" s="1">
        <v>6302.3909999999996</v>
      </c>
      <c r="J1847" s="1">
        <v>6302.393</v>
      </c>
    </row>
    <row r="1848" spans="1:10" hidden="1" x14ac:dyDescent="0.25">
      <c r="A1848" s="2" t="s">
        <v>1790</v>
      </c>
      <c r="B1848" s="139" t="str">
        <f t="shared" si="29"/>
        <v>IMps_Bld5210.11</v>
      </c>
      <c r="C1848" t="s">
        <v>63</v>
      </c>
      <c r="D1848" s="1">
        <v>5210.1099999999997</v>
      </c>
      <c r="E1848">
        <v>3.0000000000000001E-3</v>
      </c>
      <c r="F1848" t="s">
        <v>483</v>
      </c>
      <c r="G1848" s="2">
        <v>176</v>
      </c>
      <c r="H1848" s="2">
        <v>177</v>
      </c>
      <c r="I1848" s="1">
        <v>6302.3909999999996</v>
      </c>
      <c r="J1848" s="1">
        <v>6302.393</v>
      </c>
    </row>
    <row r="1849" spans="1:10" hidden="1" x14ac:dyDescent="0.25">
      <c r="A1849" s="2" t="s">
        <v>1790</v>
      </c>
      <c r="B1849" s="139" t="str">
        <f t="shared" si="29"/>
        <v>IMps_Bld5604.1</v>
      </c>
      <c r="C1849" t="s">
        <v>63</v>
      </c>
      <c r="D1849" s="1">
        <v>5604.1</v>
      </c>
      <c r="E1849">
        <v>4.0000000000000001E-3</v>
      </c>
      <c r="F1849" t="s">
        <v>484</v>
      </c>
      <c r="G1849" s="2">
        <v>176</v>
      </c>
      <c r="H1849" s="2">
        <v>177</v>
      </c>
      <c r="I1849" s="1">
        <v>6302.3909999999996</v>
      </c>
      <c r="J1849" s="1">
        <v>6302.393</v>
      </c>
    </row>
    <row r="1850" spans="1:10" hidden="1" x14ac:dyDescent="0.25">
      <c r="A1850" s="2" t="s">
        <v>1790</v>
      </c>
      <c r="B1850" s="139" t="str">
        <f t="shared" si="29"/>
        <v>IMps_Bld5807.109</v>
      </c>
      <c r="C1850" t="s">
        <v>63</v>
      </c>
      <c r="D1850" s="1">
        <v>5807.1090000000004</v>
      </c>
      <c r="E1850">
        <v>1E-3</v>
      </c>
      <c r="F1850" t="s">
        <v>487</v>
      </c>
      <c r="G1850" s="2">
        <v>176</v>
      </c>
      <c r="H1850" s="2">
        <v>177</v>
      </c>
      <c r="I1850" s="1">
        <v>6302.3909999999996</v>
      </c>
      <c r="J1850" s="1">
        <v>6302.393</v>
      </c>
    </row>
    <row r="1851" spans="1:10" hidden="1" x14ac:dyDescent="0.25">
      <c r="A1851" s="2" t="s">
        <v>1790</v>
      </c>
      <c r="B1851" s="139" t="str">
        <f t="shared" si="29"/>
        <v>IMps_Bld3923.29</v>
      </c>
      <c r="C1851" t="s">
        <v>63</v>
      </c>
      <c r="D1851" s="1">
        <v>3923.29</v>
      </c>
      <c r="E1851">
        <v>5.2499999999999998E-2</v>
      </c>
      <c r="F1851" t="s">
        <v>491</v>
      </c>
      <c r="G1851" s="2">
        <v>176</v>
      </c>
      <c r="H1851" s="2">
        <v>177</v>
      </c>
      <c r="I1851" s="1">
        <v>6302.3909999999996</v>
      </c>
      <c r="J1851" s="1">
        <v>6302.393</v>
      </c>
    </row>
    <row r="1852" spans="1:10" hidden="1" x14ac:dyDescent="0.25">
      <c r="A1852" s="2" t="s">
        <v>1790</v>
      </c>
      <c r="B1852" s="139" t="str">
        <f t="shared" si="29"/>
        <v>IMps_Bld4819.1</v>
      </c>
      <c r="C1852" t="s">
        <v>63</v>
      </c>
      <c r="D1852" s="1">
        <v>4819.1000000000004</v>
      </c>
      <c r="E1852">
        <v>1</v>
      </c>
      <c r="F1852" t="s">
        <v>495</v>
      </c>
      <c r="G1852" s="2">
        <v>176</v>
      </c>
      <c r="H1852" s="2">
        <v>177</v>
      </c>
      <c r="I1852" s="1">
        <v>6302.3909999999996</v>
      </c>
      <c r="J1852" s="1">
        <v>6302.393</v>
      </c>
    </row>
    <row r="1853" spans="1:10" hidden="1" x14ac:dyDescent="0.25">
      <c r="A1853" s="2" t="s">
        <v>1790</v>
      </c>
      <c r="B1853" s="139" t="str">
        <f t="shared" si="29"/>
        <v>IMps_Bld8308.2</v>
      </c>
      <c r="C1853" t="s">
        <v>63</v>
      </c>
      <c r="D1853" s="1">
        <v>8308.2000000000007</v>
      </c>
      <c r="E1853">
        <v>2E-3</v>
      </c>
      <c r="F1853" t="s">
        <v>496</v>
      </c>
      <c r="G1853" s="2">
        <v>176</v>
      </c>
      <c r="H1853" s="2">
        <v>177</v>
      </c>
      <c r="I1853" s="1">
        <v>6302.3909999999996</v>
      </c>
      <c r="J1853" s="1">
        <v>6302.393</v>
      </c>
    </row>
    <row r="1854" spans="1:10" hidden="1" x14ac:dyDescent="0.25">
      <c r="A1854" s="2" t="s">
        <v>1790</v>
      </c>
      <c r="B1854" s="139" t="str">
        <f t="shared" si="29"/>
        <v>IMps_Bld8523.519</v>
      </c>
      <c r="C1854" t="s">
        <v>63</v>
      </c>
      <c r="D1854" s="1">
        <v>8523.5190000000002</v>
      </c>
      <c r="E1854">
        <v>1</v>
      </c>
      <c r="F1854" t="s">
        <v>498</v>
      </c>
      <c r="G1854" s="2">
        <v>176</v>
      </c>
      <c r="H1854" s="2">
        <v>177</v>
      </c>
      <c r="I1854" s="1">
        <v>6302.3909999999996</v>
      </c>
      <c r="J1854" s="1">
        <v>6302.393</v>
      </c>
    </row>
    <row r="1855" spans="1:10" hidden="1" x14ac:dyDescent="0.25">
      <c r="A1855" s="2" t="s">
        <v>1790</v>
      </c>
      <c r="B1855" s="139" t="str">
        <f t="shared" si="29"/>
        <v>IMps_Bld9606.21</v>
      </c>
      <c r="C1855" t="s">
        <v>63</v>
      </c>
      <c r="D1855" s="1">
        <v>9606.2099999999991</v>
      </c>
      <c r="E1855">
        <v>3.0000000000000001E-3</v>
      </c>
      <c r="F1855" t="s">
        <v>499</v>
      </c>
      <c r="G1855" s="2">
        <v>176</v>
      </c>
      <c r="H1855" s="2">
        <v>177</v>
      </c>
      <c r="I1855" s="1">
        <v>6302.3909999999996</v>
      </c>
      <c r="J1855" s="1">
        <v>6302.393</v>
      </c>
    </row>
    <row r="1856" spans="1:10" hidden="1" x14ac:dyDescent="0.25">
      <c r="A1856" s="2" t="s">
        <v>1790</v>
      </c>
      <c r="B1856" s="139" t="str">
        <f t="shared" si="29"/>
        <v>IMps_Bld9607.11</v>
      </c>
      <c r="C1856" t="s">
        <v>63</v>
      </c>
      <c r="D1856" s="1">
        <v>9607.11</v>
      </c>
      <c r="E1856">
        <v>3.5000000000000003E-2</v>
      </c>
      <c r="F1856" t="s">
        <v>500</v>
      </c>
      <c r="G1856" s="2">
        <v>176</v>
      </c>
      <c r="H1856" s="2">
        <v>177</v>
      </c>
      <c r="I1856" s="1">
        <v>6302.3909999999996</v>
      </c>
      <c r="J1856" s="1">
        <v>6302.393</v>
      </c>
    </row>
    <row r="1857" spans="1:10" hidden="1" x14ac:dyDescent="0.25">
      <c r="A1857" s="2" t="s">
        <v>1790</v>
      </c>
      <c r="B1857" s="139" t="str">
        <f t="shared" si="29"/>
        <v>IMps_Bld9607.19</v>
      </c>
      <c r="C1857" t="s">
        <v>63</v>
      </c>
      <c r="D1857" s="1">
        <v>9607.19</v>
      </c>
      <c r="E1857">
        <v>3.5000000000000003E-2</v>
      </c>
      <c r="F1857" t="s">
        <v>501</v>
      </c>
      <c r="G1857" s="2">
        <v>176</v>
      </c>
      <c r="H1857" s="2">
        <v>177</v>
      </c>
      <c r="I1857" s="1">
        <v>6302.3909999999996</v>
      </c>
      <c r="J1857" s="1">
        <v>6302.393</v>
      </c>
    </row>
    <row r="1858" spans="1:10" hidden="1" x14ac:dyDescent="0.25">
      <c r="A1858" s="2" t="s">
        <v>1790</v>
      </c>
      <c r="B1858" s="139" t="str">
        <f t="shared" si="29"/>
        <v>IMps_Bld9607.2</v>
      </c>
      <c r="C1858" t="s">
        <v>63</v>
      </c>
      <c r="D1858" s="1">
        <v>9607.2000000000007</v>
      </c>
      <c r="E1858">
        <v>3.5000000000000003E-2</v>
      </c>
      <c r="F1858" t="s">
        <v>502</v>
      </c>
      <c r="G1858" s="2">
        <v>176</v>
      </c>
      <c r="H1858" s="2">
        <v>177</v>
      </c>
      <c r="I1858" s="1">
        <v>6302.3909999999996</v>
      </c>
      <c r="J1858" s="1">
        <v>6302.393</v>
      </c>
    </row>
    <row r="1859" spans="1:10" hidden="1" x14ac:dyDescent="0.25">
      <c r="A1859" s="2" t="s">
        <v>1790</v>
      </c>
      <c r="B1859" s="139" t="str">
        <f t="shared" si="29"/>
        <v>IMps_Bld4821.9</v>
      </c>
      <c r="C1859" t="s">
        <v>63</v>
      </c>
      <c r="D1859" s="1">
        <v>4821.8999999999996</v>
      </c>
      <c r="E1859">
        <v>2E-3</v>
      </c>
      <c r="F1859" t="s">
        <v>508</v>
      </c>
      <c r="G1859" s="2">
        <v>176</v>
      </c>
      <c r="H1859" s="2">
        <v>177</v>
      </c>
      <c r="I1859" s="1">
        <v>6302.3909999999996</v>
      </c>
      <c r="J1859" s="1">
        <v>6302.393</v>
      </c>
    </row>
    <row r="1860" spans="1:10" hidden="1" x14ac:dyDescent="0.25">
      <c r="A1860" s="2" t="s">
        <v>1790</v>
      </c>
      <c r="B1860" s="139" t="str">
        <f t="shared" si="29"/>
        <v>IMps_Bld5807.102</v>
      </c>
      <c r="C1860" t="s">
        <v>63</v>
      </c>
      <c r="D1860" s="1">
        <v>5807.1019999999999</v>
      </c>
      <c r="E1860">
        <v>1E-3</v>
      </c>
      <c r="F1860" t="s">
        <v>513</v>
      </c>
      <c r="G1860" s="2">
        <v>176</v>
      </c>
      <c r="H1860" s="2">
        <v>177</v>
      </c>
      <c r="I1860" s="1">
        <v>6302.3909999999996</v>
      </c>
      <c r="J1860" s="1">
        <v>6302.393</v>
      </c>
    </row>
    <row r="1861" spans="1:10" hidden="1" x14ac:dyDescent="0.25">
      <c r="A1861" s="2" t="s">
        <v>1790</v>
      </c>
      <c r="B1861" s="139" t="str">
        <f t="shared" si="29"/>
        <v>IMps_Bld9606.292</v>
      </c>
      <c r="C1861" t="s">
        <v>63</v>
      </c>
      <c r="D1861" s="1">
        <v>9606.2919999999995</v>
      </c>
      <c r="E1861">
        <v>1E-3</v>
      </c>
      <c r="F1861" t="s">
        <v>515</v>
      </c>
      <c r="G1861" s="2">
        <v>176</v>
      </c>
      <c r="H1861" s="2">
        <v>177</v>
      </c>
      <c r="I1861" s="1">
        <v>6302.3909999999996</v>
      </c>
      <c r="J1861" s="1">
        <v>6302.393</v>
      </c>
    </row>
    <row r="1862" spans="1:10" hidden="1" x14ac:dyDescent="0.25">
      <c r="A1862" s="2" t="s">
        <v>1790</v>
      </c>
      <c r="B1862" s="139" t="str">
        <f t="shared" si="29"/>
        <v>IMps_Bld7317.002</v>
      </c>
      <c r="C1862" t="s">
        <v>63</v>
      </c>
      <c r="D1862" s="1">
        <v>7317.0020000000004</v>
      </c>
      <c r="E1862">
        <v>1E-3</v>
      </c>
      <c r="F1862" t="s">
        <v>488</v>
      </c>
      <c r="G1862" s="2">
        <v>176</v>
      </c>
      <c r="H1862" s="2">
        <v>177</v>
      </c>
      <c r="I1862" s="1">
        <v>6302.3909999999996</v>
      </c>
      <c r="J1862" s="1">
        <v>6302.393</v>
      </c>
    </row>
    <row r="1863" spans="1:10" hidden="1" x14ac:dyDescent="0.25">
      <c r="A1863" s="2" t="s">
        <v>1790</v>
      </c>
      <c r="B1863" s="139" t="str">
        <f t="shared" si="29"/>
        <v>IMps_Bld8523.529</v>
      </c>
      <c r="C1863" t="s">
        <v>63</v>
      </c>
      <c r="D1863" s="1">
        <v>8523.5290000000005</v>
      </c>
      <c r="E1863">
        <v>1</v>
      </c>
      <c r="F1863" t="s">
        <v>498</v>
      </c>
      <c r="G1863" s="2">
        <v>176</v>
      </c>
      <c r="H1863" s="2">
        <v>177</v>
      </c>
      <c r="I1863" s="1">
        <v>6302.3909999999996</v>
      </c>
      <c r="J1863" s="1">
        <v>6302.393</v>
      </c>
    </row>
    <row r="1864" spans="1:10" hidden="1" x14ac:dyDescent="0.25">
      <c r="A1864" s="2" t="s">
        <v>1790</v>
      </c>
      <c r="B1864" s="139" t="str">
        <f t="shared" si="29"/>
        <v>IMps_Bld9606.299</v>
      </c>
      <c r="C1864" t="s">
        <v>63</v>
      </c>
      <c r="D1864" s="1">
        <v>9606.2990000000009</v>
      </c>
      <c r="E1864">
        <v>1E-3</v>
      </c>
      <c r="F1864" t="s">
        <v>519</v>
      </c>
      <c r="G1864" s="2">
        <v>176</v>
      </c>
      <c r="H1864" s="2">
        <v>177</v>
      </c>
      <c r="I1864" s="1">
        <v>6302.3909999999996</v>
      </c>
      <c r="J1864" s="1">
        <v>6302.393</v>
      </c>
    </row>
    <row r="1865" spans="1:10" hidden="1" x14ac:dyDescent="0.25">
      <c r="A1865" s="2" t="s">
        <v>1790</v>
      </c>
      <c r="B1865" s="139" t="str">
        <f t="shared" si="29"/>
        <v>IMps_Bld8523.599</v>
      </c>
      <c r="C1865" t="s">
        <v>63</v>
      </c>
      <c r="D1865" s="1">
        <v>8523.5990000000002</v>
      </c>
      <c r="E1865">
        <v>1</v>
      </c>
      <c r="F1865" t="s">
        <v>523</v>
      </c>
      <c r="G1865" s="2">
        <v>176</v>
      </c>
      <c r="H1865" s="2">
        <v>177</v>
      </c>
      <c r="I1865" s="1">
        <v>6302.3909999999996</v>
      </c>
      <c r="J1865" s="1">
        <v>6302.393</v>
      </c>
    </row>
    <row r="1866" spans="1:10" hidden="1" x14ac:dyDescent="0.25">
      <c r="A1866" s="2" t="s">
        <v>1790</v>
      </c>
      <c r="B1866" s="139" t="str">
        <f t="shared" si="29"/>
        <v>IMps_Pol5402.33</v>
      </c>
      <c r="C1866" t="s">
        <v>60</v>
      </c>
      <c r="D1866" s="1">
        <v>5402.33</v>
      </c>
      <c r="E1866">
        <v>1.0101</v>
      </c>
      <c r="F1866" t="s">
        <v>525</v>
      </c>
      <c r="G1866" s="2">
        <v>178</v>
      </c>
      <c r="I1866" s="1">
        <v>6302.32</v>
      </c>
    </row>
    <row r="1867" spans="1:10" hidden="1" x14ac:dyDescent="0.25">
      <c r="A1867" s="2" t="s">
        <v>1790</v>
      </c>
      <c r="B1867" s="139" t="str">
        <f t="shared" si="29"/>
        <v>IMps_Pol5407.52</v>
      </c>
      <c r="C1867" t="s">
        <v>60</v>
      </c>
      <c r="D1867" s="1">
        <v>5407.52</v>
      </c>
      <c r="E1867">
        <v>1.0101</v>
      </c>
      <c r="F1867" t="s">
        <v>526</v>
      </c>
      <c r="G1867" s="2">
        <v>178</v>
      </c>
      <c r="I1867" s="1">
        <v>6302.32</v>
      </c>
    </row>
    <row r="1868" spans="1:10" hidden="1" x14ac:dyDescent="0.25">
      <c r="A1868" s="2" t="s">
        <v>1790</v>
      </c>
      <c r="B1868" s="139" t="str">
        <f t="shared" si="29"/>
        <v>IMps_Pol2809.209</v>
      </c>
      <c r="C1868" t="s">
        <v>60</v>
      </c>
      <c r="D1868" s="1">
        <v>2809.2089999999998</v>
      </c>
      <c r="E1868">
        <v>0.04</v>
      </c>
      <c r="F1868" t="s">
        <v>536</v>
      </c>
      <c r="G1868" s="2">
        <v>178</v>
      </c>
      <c r="I1868" s="1">
        <v>6302.32</v>
      </c>
    </row>
    <row r="1869" spans="1:10" hidden="1" x14ac:dyDescent="0.25">
      <c r="A1869" s="2" t="s">
        <v>1790</v>
      </c>
      <c r="B1869" s="139" t="str">
        <f t="shared" si="29"/>
        <v>IMps_Pol2934.109</v>
      </c>
      <c r="C1869" t="s">
        <v>60</v>
      </c>
      <c r="D1869" s="1">
        <v>2934.1089999999999</v>
      </c>
      <c r="E1869">
        <v>0.04</v>
      </c>
      <c r="F1869" t="s">
        <v>537</v>
      </c>
      <c r="G1869" s="2">
        <v>178</v>
      </c>
      <c r="I1869" s="1">
        <v>6302.32</v>
      </c>
    </row>
    <row r="1870" spans="1:10" hidden="1" x14ac:dyDescent="0.25">
      <c r="A1870" s="2" t="s">
        <v>1790</v>
      </c>
      <c r="B1870" s="139" t="str">
        <f t="shared" si="29"/>
        <v>IMps_Pol2934.2</v>
      </c>
      <c r="C1870" t="s">
        <v>60</v>
      </c>
      <c r="D1870" s="1">
        <v>2934.2</v>
      </c>
      <c r="E1870">
        <v>0.04</v>
      </c>
      <c r="F1870" t="s">
        <v>360</v>
      </c>
      <c r="G1870" s="2">
        <v>178</v>
      </c>
      <c r="I1870" s="1">
        <v>6302.32</v>
      </c>
    </row>
    <row r="1871" spans="1:10" hidden="1" x14ac:dyDescent="0.25">
      <c r="A1871" s="2" t="s">
        <v>1790</v>
      </c>
      <c r="B1871" s="139" t="str">
        <f t="shared" si="29"/>
        <v>IMps_Pol3404.2</v>
      </c>
      <c r="C1871" t="s">
        <v>60</v>
      </c>
      <c r="D1871" s="1">
        <v>3404.2</v>
      </c>
      <c r="E1871">
        <v>0.04</v>
      </c>
      <c r="F1871" t="s">
        <v>538</v>
      </c>
      <c r="G1871" s="2">
        <v>178</v>
      </c>
      <c r="I1871" s="1">
        <v>6302.32</v>
      </c>
    </row>
    <row r="1872" spans="1:10" hidden="1" x14ac:dyDescent="0.25">
      <c r="A1872" s="2" t="s">
        <v>1790</v>
      </c>
      <c r="B1872" s="139" t="str">
        <f t="shared" si="29"/>
        <v>IMps_Pol2934.3</v>
      </c>
      <c r="C1872" t="s">
        <v>60</v>
      </c>
      <c r="D1872" s="1">
        <v>2934.3</v>
      </c>
      <c r="E1872">
        <v>7.0000000000000007E-2</v>
      </c>
      <c r="F1872" t="s">
        <v>539</v>
      </c>
      <c r="G1872" s="2">
        <v>178</v>
      </c>
      <c r="I1872" s="1">
        <v>6302.32</v>
      </c>
    </row>
    <row r="1873" spans="1:9" hidden="1" x14ac:dyDescent="0.25">
      <c r="A1873" s="2" t="s">
        <v>1790</v>
      </c>
      <c r="B1873" s="139" t="str">
        <f t="shared" si="29"/>
        <v>IMps_Pol3204.191</v>
      </c>
      <c r="C1873" t="s">
        <v>60</v>
      </c>
      <c r="D1873" s="1">
        <v>3204.1909999999998</v>
      </c>
      <c r="E1873">
        <v>7.0000000000000007E-2</v>
      </c>
      <c r="F1873" t="s">
        <v>540</v>
      </c>
      <c r="G1873" s="2">
        <v>178</v>
      </c>
      <c r="I1873" s="1">
        <v>6302.32</v>
      </c>
    </row>
    <row r="1874" spans="1:9" hidden="1" x14ac:dyDescent="0.25">
      <c r="A1874" s="2" t="s">
        <v>1790</v>
      </c>
      <c r="B1874" s="139" t="str">
        <f t="shared" si="29"/>
        <v>IMps_Pol3204.199</v>
      </c>
      <c r="C1874" t="s">
        <v>60</v>
      </c>
      <c r="D1874" s="1">
        <v>3204.1990000000001</v>
      </c>
      <c r="E1874">
        <v>7.0000000000000007E-2</v>
      </c>
      <c r="F1874" t="s">
        <v>541</v>
      </c>
      <c r="G1874" s="2">
        <v>178</v>
      </c>
      <c r="I1874" s="1">
        <v>6302.32</v>
      </c>
    </row>
    <row r="1875" spans="1:9" hidden="1" x14ac:dyDescent="0.25">
      <c r="A1875" s="2" t="s">
        <v>1790</v>
      </c>
      <c r="B1875" s="139" t="str">
        <f t="shared" si="29"/>
        <v>IMps_Pol4007.009</v>
      </c>
      <c r="C1875" t="s">
        <v>60</v>
      </c>
      <c r="D1875" s="1">
        <v>4007.009</v>
      </c>
      <c r="E1875">
        <v>0.06</v>
      </c>
      <c r="F1875" t="s">
        <v>493</v>
      </c>
      <c r="G1875" s="2">
        <v>178</v>
      </c>
      <c r="I1875" s="1">
        <v>6302.32</v>
      </c>
    </row>
    <row r="1876" spans="1:9" hidden="1" x14ac:dyDescent="0.25">
      <c r="A1876" s="2" t="s">
        <v>1790</v>
      </c>
      <c r="B1876" s="139" t="str">
        <f t="shared" si="29"/>
        <v>IMps_Pol9606.1</v>
      </c>
      <c r="C1876" t="s">
        <v>60</v>
      </c>
      <c r="D1876" s="1">
        <v>9606.1</v>
      </c>
      <c r="E1876">
        <v>5.0000000000000001E-3</v>
      </c>
      <c r="F1876" t="s">
        <v>481</v>
      </c>
      <c r="G1876" s="2">
        <v>178</v>
      </c>
      <c r="I1876" s="1">
        <v>6302.32</v>
      </c>
    </row>
    <row r="1877" spans="1:9" hidden="1" x14ac:dyDescent="0.25">
      <c r="A1877" s="2" t="s">
        <v>1790</v>
      </c>
      <c r="B1877" s="139" t="str">
        <f t="shared" si="29"/>
        <v>IMps_Pol4821.109</v>
      </c>
      <c r="C1877" t="s">
        <v>60</v>
      </c>
      <c r="D1877" s="1">
        <v>4821.1090000000004</v>
      </c>
      <c r="E1877">
        <v>2E-3</v>
      </c>
      <c r="F1877" t="s">
        <v>482</v>
      </c>
      <c r="G1877" s="2">
        <v>178</v>
      </c>
      <c r="I1877" s="1">
        <v>6302.32</v>
      </c>
    </row>
    <row r="1878" spans="1:9" hidden="1" x14ac:dyDescent="0.25">
      <c r="A1878" s="2" t="s">
        <v>1790</v>
      </c>
      <c r="B1878" s="139" t="str">
        <f t="shared" si="29"/>
        <v>IMps_Pol5210.11</v>
      </c>
      <c r="C1878" t="s">
        <v>60</v>
      </c>
      <c r="D1878" s="1">
        <v>5210.1099999999997</v>
      </c>
      <c r="E1878">
        <v>3.0000000000000001E-3</v>
      </c>
      <c r="F1878" t="s">
        <v>483</v>
      </c>
      <c r="G1878" s="2">
        <v>178</v>
      </c>
      <c r="I1878" s="1">
        <v>6302.32</v>
      </c>
    </row>
    <row r="1879" spans="1:9" hidden="1" x14ac:dyDescent="0.25">
      <c r="A1879" s="2" t="s">
        <v>1790</v>
      </c>
      <c r="B1879" s="139" t="str">
        <f t="shared" si="29"/>
        <v>IMps_Pol5604.1</v>
      </c>
      <c r="C1879" t="s">
        <v>60</v>
      </c>
      <c r="D1879" s="1">
        <v>5604.1</v>
      </c>
      <c r="E1879">
        <v>4.0000000000000001E-3</v>
      </c>
      <c r="F1879" t="s">
        <v>484</v>
      </c>
      <c r="G1879" s="2">
        <v>178</v>
      </c>
      <c r="I1879" s="1">
        <v>6302.32</v>
      </c>
    </row>
    <row r="1880" spans="1:9" hidden="1" x14ac:dyDescent="0.25">
      <c r="A1880" s="2" t="s">
        <v>1790</v>
      </c>
      <c r="B1880" s="139" t="str">
        <f t="shared" si="29"/>
        <v>IMps_Pol5807.109</v>
      </c>
      <c r="C1880" t="s">
        <v>60</v>
      </c>
      <c r="D1880" s="1">
        <v>5807.1090000000004</v>
      </c>
      <c r="E1880">
        <v>1E-3</v>
      </c>
      <c r="F1880" t="s">
        <v>487</v>
      </c>
      <c r="G1880" s="2">
        <v>178</v>
      </c>
      <c r="I1880" s="1">
        <v>6302.32</v>
      </c>
    </row>
    <row r="1881" spans="1:9" hidden="1" x14ac:dyDescent="0.25">
      <c r="A1881" s="2" t="s">
        <v>1790</v>
      </c>
      <c r="B1881" s="139" t="str">
        <f t="shared" si="29"/>
        <v>IMps_Pol3923.29</v>
      </c>
      <c r="C1881" t="s">
        <v>60</v>
      </c>
      <c r="D1881" s="1">
        <v>3923.29</v>
      </c>
      <c r="E1881">
        <v>5.2499999999999998E-2</v>
      </c>
      <c r="F1881" t="s">
        <v>491</v>
      </c>
      <c r="G1881" s="2">
        <v>178</v>
      </c>
      <c r="I1881" s="1">
        <v>6302.32</v>
      </c>
    </row>
    <row r="1882" spans="1:9" hidden="1" x14ac:dyDescent="0.25">
      <c r="A1882" s="2" t="s">
        <v>1790</v>
      </c>
      <c r="B1882" s="139" t="str">
        <f t="shared" si="29"/>
        <v>IMps_Pol4819.1</v>
      </c>
      <c r="C1882" t="s">
        <v>60</v>
      </c>
      <c r="D1882" s="1">
        <v>4819.1000000000004</v>
      </c>
      <c r="E1882">
        <v>1</v>
      </c>
      <c r="F1882" t="s">
        <v>495</v>
      </c>
      <c r="G1882" s="2">
        <v>178</v>
      </c>
      <c r="I1882" s="1">
        <v>6302.32</v>
      </c>
    </row>
    <row r="1883" spans="1:9" hidden="1" x14ac:dyDescent="0.25">
      <c r="A1883" s="2" t="s">
        <v>1790</v>
      </c>
      <c r="B1883" s="139" t="str">
        <f t="shared" si="29"/>
        <v>IMps_Pol8308.2</v>
      </c>
      <c r="C1883" t="s">
        <v>60</v>
      </c>
      <c r="D1883" s="1">
        <v>8308.2000000000007</v>
      </c>
      <c r="E1883">
        <v>2E-3</v>
      </c>
      <c r="F1883" t="s">
        <v>496</v>
      </c>
      <c r="G1883" s="2">
        <v>178</v>
      </c>
      <c r="I1883" s="1">
        <v>6302.32</v>
      </c>
    </row>
    <row r="1884" spans="1:9" hidden="1" x14ac:dyDescent="0.25">
      <c r="A1884" s="2" t="s">
        <v>1790</v>
      </c>
      <c r="B1884" s="139" t="str">
        <f t="shared" si="29"/>
        <v>IMps_Pol8523.519</v>
      </c>
      <c r="C1884" t="s">
        <v>60</v>
      </c>
      <c r="D1884" s="1">
        <v>8523.5190000000002</v>
      </c>
      <c r="E1884">
        <v>1</v>
      </c>
      <c r="F1884" t="s">
        <v>498</v>
      </c>
      <c r="G1884" s="2">
        <v>178</v>
      </c>
      <c r="I1884" s="1">
        <v>6302.32</v>
      </c>
    </row>
    <row r="1885" spans="1:9" hidden="1" x14ac:dyDescent="0.25">
      <c r="A1885" s="2" t="s">
        <v>1790</v>
      </c>
      <c r="B1885" s="139" t="str">
        <f t="shared" si="29"/>
        <v>IMps_Pol9606.21</v>
      </c>
      <c r="C1885" t="s">
        <v>60</v>
      </c>
      <c r="D1885" s="1">
        <v>9606.2099999999991</v>
      </c>
      <c r="E1885">
        <v>3.0000000000000001E-3</v>
      </c>
      <c r="F1885" t="s">
        <v>499</v>
      </c>
      <c r="G1885" s="2">
        <v>178</v>
      </c>
      <c r="I1885" s="1">
        <v>6302.32</v>
      </c>
    </row>
    <row r="1886" spans="1:9" hidden="1" x14ac:dyDescent="0.25">
      <c r="A1886" s="2" t="s">
        <v>1790</v>
      </c>
      <c r="B1886" s="139" t="str">
        <f t="shared" si="29"/>
        <v>IMps_Pol9607.11</v>
      </c>
      <c r="C1886" t="s">
        <v>60</v>
      </c>
      <c r="D1886" s="1">
        <v>9607.11</v>
      </c>
      <c r="E1886">
        <v>3.5000000000000003E-2</v>
      </c>
      <c r="F1886" t="s">
        <v>500</v>
      </c>
      <c r="G1886" s="2">
        <v>178</v>
      </c>
      <c r="I1886" s="1">
        <v>6302.32</v>
      </c>
    </row>
    <row r="1887" spans="1:9" hidden="1" x14ac:dyDescent="0.25">
      <c r="A1887" s="2" t="s">
        <v>1790</v>
      </c>
      <c r="B1887" s="139" t="str">
        <f t="shared" si="29"/>
        <v>IMps_Pol9607.19</v>
      </c>
      <c r="C1887" t="s">
        <v>60</v>
      </c>
      <c r="D1887" s="1">
        <v>9607.19</v>
      </c>
      <c r="E1887">
        <v>3.5000000000000003E-2</v>
      </c>
      <c r="F1887" t="s">
        <v>501</v>
      </c>
      <c r="G1887" s="2">
        <v>178</v>
      </c>
      <c r="I1887" s="1">
        <v>6302.32</v>
      </c>
    </row>
    <row r="1888" spans="1:9" hidden="1" x14ac:dyDescent="0.25">
      <c r="A1888" s="2" t="s">
        <v>1790</v>
      </c>
      <c r="B1888" s="139" t="str">
        <f t="shared" ref="B1888:B1952" si="30">A1888&amp;C1888&amp;D1888</f>
        <v>IMps_Pol9607.2</v>
      </c>
      <c r="C1888" t="s">
        <v>60</v>
      </c>
      <c r="D1888" s="1">
        <v>9607.2000000000007</v>
      </c>
      <c r="E1888">
        <v>3.5000000000000003E-2</v>
      </c>
      <c r="F1888" t="s">
        <v>502</v>
      </c>
      <c r="G1888" s="2">
        <v>178</v>
      </c>
      <c r="I1888" s="1">
        <v>6302.32</v>
      </c>
    </row>
    <row r="1889" spans="1:13" hidden="1" x14ac:dyDescent="0.25">
      <c r="A1889" s="2" t="s">
        <v>1790</v>
      </c>
      <c r="B1889" s="139" t="str">
        <f t="shared" si="30"/>
        <v>IMps_Pol4821.9</v>
      </c>
      <c r="C1889" t="s">
        <v>60</v>
      </c>
      <c r="D1889" s="1">
        <v>4821.8999999999996</v>
      </c>
      <c r="E1889">
        <v>2E-3</v>
      </c>
      <c r="F1889" t="s">
        <v>508</v>
      </c>
      <c r="G1889" s="2">
        <v>178</v>
      </c>
      <c r="I1889" s="1">
        <v>6302.32</v>
      </c>
    </row>
    <row r="1890" spans="1:13" hidden="1" x14ac:dyDescent="0.25">
      <c r="A1890" s="2" t="s">
        <v>1790</v>
      </c>
      <c r="B1890" s="139" t="str">
        <f t="shared" si="30"/>
        <v>IMps_Pol5807.102</v>
      </c>
      <c r="C1890" t="s">
        <v>60</v>
      </c>
      <c r="D1890" s="1">
        <v>5807.1019999999999</v>
      </c>
      <c r="E1890">
        <v>1E-3</v>
      </c>
      <c r="F1890" t="s">
        <v>513</v>
      </c>
      <c r="G1890" s="2">
        <v>178</v>
      </c>
      <c r="I1890" s="1">
        <v>6302.32</v>
      </c>
    </row>
    <row r="1891" spans="1:13" hidden="1" x14ac:dyDescent="0.25">
      <c r="A1891" s="2" t="s">
        <v>1790</v>
      </c>
      <c r="B1891" s="139" t="str">
        <f t="shared" si="30"/>
        <v>IMps_Pol9606.292</v>
      </c>
      <c r="C1891" t="s">
        <v>60</v>
      </c>
      <c r="D1891" s="1">
        <v>9606.2919999999995</v>
      </c>
      <c r="E1891">
        <v>1E-3</v>
      </c>
      <c r="F1891" t="s">
        <v>515</v>
      </c>
      <c r="G1891" s="2">
        <v>178</v>
      </c>
      <c r="I1891" s="1">
        <v>6302.32</v>
      </c>
    </row>
    <row r="1892" spans="1:13" hidden="1" x14ac:dyDescent="0.25">
      <c r="A1892" s="2" t="s">
        <v>1790</v>
      </c>
      <c r="B1892" s="139" t="str">
        <f t="shared" si="30"/>
        <v>IMps_Pol7317.002</v>
      </c>
      <c r="C1892" t="s">
        <v>60</v>
      </c>
      <c r="D1892" s="1">
        <v>7317.0020000000004</v>
      </c>
      <c r="E1892">
        <v>1E-3</v>
      </c>
      <c r="F1892" t="s">
        <v>488</v>
      </c>
      <c r="G1892" s="2">
        <v>178</v>
      </c>
      <c r="I1892" s="1">
        <v>6302.32</v>
      </c>
    </row>
    <row r="1893" spans="1:13" hidden="1" x14ac:dyDescent="0.25">
      <c r="A1893" s="2" t="s">
        <v>1790</v>
      </c>
      <c r="B1893" s="139" t="str">
        <f t="shared" si="30"/>
        <v>IMps_Pol8523.529</v>
      </c>
      <c r="C1893" t="s">
        <v>60</v>
      </c>
      <c r="D1893" s="1">
        <v>8523.5290000000005</v>
      </c>
      <c r="E1893">
        <v>1</v>
      </c>
      <c r="F1893" t="s">
        <v>498</v>
      </c>
      <c r="G1893" s="2">
        <v>178</v>
      </c>
      <c r="I1893" s="1">
        <v>6302.32</v>
      </c>
    </row>
    <row r="1894" spans="1:13" hidden="1" x14ac:dyDescent="0.25">
      <c r="A1894" s="2" t="s">
        <v>1790</v>
      </c>
      <c r="B1894" s="139" t="str">
        <f t="shared" si="30"/>
        <v>IMps_Pol9606.299</v>
      </c>
      <c r="C1894" t="s">
        <v>60</v>
      </c>
      <c r="D1894" s="1">
        <v>9606.2990000000009</v>
      </c>
      <c r="E1894">
        <v>1E-3</v>
      </c>
      <c r="F1894" t="s">
        <v>519</v>
      </c>
      <c r="G1894" s="2">
        <v>178</v>
      </c>
      <c r="I1894" s="1">
        <v>6302.32</v>
      </c>
    </row>
    <row r="1895" spans="1:13" hidden="1" x14ac:dyDescent="0.25">
      <c r="A1895" s="2" t="s">
        <v>1790</v>
      </c>
      <c r="B1895" s="139" t="str">
        <f t="shared" si="30"/>
        <v>IMps_Pol8523.599</v>
      </c>
      <c r="C1895" t="s">
        <v>60</v>
      </c>
      <c r="D1895" s="1">
        <v>8523.5990000000002</v>
      </c>
      <c r="E1895">
        <v>1</v>
      </c>
      <c r="F1895" t="s">
        <v>523</v>
      </c>
      <c r="G1895" s="2">
        <v>178</v>
      </c>
      <c r="I1895" s="1">
        <v>6302.32</v>
      </c>
    </row>
    <row r="1896" spans="1:13" hidden="1" x14ac:dyDescent="0.25">
      <c r="A1896" s="2" t="s">
        <v>1790</v>
      </c>
      <c r="B1896" s="139" t="str">
        <f t="shared" ref="B1896" si="31">A1896&amp;C1896&amp;D1896</f>
        <v>IMps_Ctn5205.23</v>
      </c>
      <c r="C1896" t="s">
        <v>2</v>
      </c>
      <c r="D1896" s="185">
        <v>5205.2299999999996</v>
      </c>
      <c r="E1896" s="141">
        <v>1</v>
      </c>
      <c r="F1896" s="141" t="s">
        <v>534</v>
      </c>
      <c r="G1896" s="222">
        <v>200</v>
      </c>
      <c r="H1896" s="222"/>
      <c r="I1896" s="1">
        <v>6302.3109999999997</v>
      </c>
      <c r="L1896" t="s">
        <v>1816</v>
      </c>
      <c r="M1896" t="s">
        <v>3141</v>
      </c>
    </row>
    <row r="1897" spans="1:13" hidden="1" x14ac:dyDescent="0.25">
      <c r="A1897" s="2" t="s">
        <v>1790</v>
      </c>
      <c r="B1897" s="139" t="str">
        <f t="shared" si="30"/>
        <v>IMps_Ctn5205.23</v>
      </c>
      <c r="C1897" t="s">
        <v>2</v>
      </c>
      <c r="D1897" s="1">
        <v>5205.2299999999996</v>
      </c>
      <c r="E1897">
        <v>1.0101</v>
      </c>
      <c r="F1897" t="s">
        <v>534</v>
      </c>
      <c r="H1897" s="2">
        <v>201</v>
      </c>
      <c r="J1897" s="1">
        <v>6302.3149999999996</v>
      </c>
      <c r="L1897" t="s">
        <v>1816</v>
      </c>
    </row>
    <row r="1898" spans="1:13" hidden="1" x14ac:dyDescent="0.25">
      <c r="A1898" s="2" t="s">
        <v>1790</v>
      </c>
      <c r="B1898" s="139" t="str">
        <f t="shared" si="30"/>
        <v>IMps_Ctn2904.209</v>
      </c>
      <c r="C1898" t="s">
        <v>2</v>
      </c>
      <c r="D1898" s="1">
        <v>2904.2089999999998</v>
      </c>
      <c r="E1898">
        <v>0.04</v>
      </c>
      <c r="F1898" t="s">
        <v>1791</v>
      </c>
      <c r="G1898" s="2">
        <v>200</v>
      </c>
      <c r="H1898" s="2">
        <v>201</v>
      </c>
      <c r="I1898" s="1">
        <v>6302.3109999999997</v>
      </c>
      <c r="J1898" s="1">
        <v>6302.3149999999996</v>
      </c>
      <c r="L1898" t="s">
        <v>1816</v>
      </c>
    </row>
    <row r="1899" spans="1:13" hidden="1" x14ac:dyDescent="0.25">
      <c r="A1899" s="2" t="s">
        <v>1790</v>
      </c>
      <c r="B1899" s="139" t="str">
        <f t="shared" si="30"/>
        <v>IMps_Ctn2931.909</v>
      </c>
      <c r="C1899" t="s">
        <v>2</v>
      </c>
      <c r="D1899" s="1">
        <v>2931.9090000000001</v>
      </c>
      <c r="E1899">
        <v>0.04</v>
      </c>
      <c r="F1899" t="s">
        <v>1792</v>
      </c>
      <c r="G1899" s="2">
        <v>200</v>
      </c>
      <c r="H1899" s="2">
        <v>201</v>
      </c>
      <c r="I1899" s="1">
        <v>6302.3109999999997</v>
      </c>
      <c r="J1899" s="1">
        <v>6302.3149999999996</v>
      </c>
      <c r="L1899" t="s">
        <v>1816</v>
      </c>
    </row>
    <row r="1900" spans="1:13" hidden="1" x14ac:dyDescent="0.25">
      <c r="A1900" s="2" t="s">
        <v>1790</v>
      </c>
      <c r="B1900" s="139" t="str">
        <f t="shared" si="30"/>
        <v>IMps_Ctn3204.172</v>
      </c>
      <c r="C1900" t="s">
        <v>2</v>
      </c>
      <c r="D1900" s="1">
        <v>3204.172</v>
      </c>
      <c r="E1900">
        <v>7.0000000000000007E-2</v>
      </c>
      <c r="F1900" t="s">
        <v>1793</v>
      </c>
      <c r="G1900" s="2">
        <v>200</v>
      </c>
      <c r="H1900" s="2">
        <v>201</v>
      </c>
      <c r="I1900" s="1">
        <v>6302.3109999999997</v>
      </c>
      <c r="J1900" s="1">
        <v>6302.3149999999996</v>
      </c>
      <c r="L1900" t="s">
        <v>1816</v>
      </c>
    </row>
    <row r="1901" spans="1:13" hidden="1" x14ac:dyDescent="0.25">
      <c r="A1901" s="2" t="s">
        <v>1790</v>
      </c>
      <c r="B1901" s="139" t="str">
        <f t="shared" si="30"/>
        <v>IMps_Ctn3905.12</v>
      </c>
      <c r="C1901" t="s">
        <v>2</v>
      </c>
      <c r="D1901" s="1">
        <v>3905.12</v>
      </c>
      <c r="E1901">
        <v>0.04</v>
      </c>
      <c r="F1901" t="s">
        <v>1794</v>
      </c>
      <c r="G1901" s="2">
        <v>200</v>
      </c>
      <c r="H1901" s="2">
        <v>201</v>
      </c>
      <c r="I1901" s="1">
        <v>6302.3109999999997</v>
      </c>
      <c r="J1901" s="1">
        <v>6302.3149999999996</v>
      </c>
      <c r="L1901" t="s">
        <v>1816</v>
      </c>
    </row>
    <row r="1902" spans="1:13" hidden="1" x14ac:dyDescent="0.25">
      <c r="A1902" s="2" t="s">
        <v>1790</v>
      </c>
      <c r="B1902" s="139" t="str">
        <f t="shared" si="30"/>
        <v>IMps_Ctn3912.31</v>
      </c>
      <c r="C1902" t="s">
        <v>2</v>
      </c>
      <c r="D1902" s="1">
        <v>3912.31</v>
      </c>
      <c r="E1902">
        <v>0.04</v>
      </c>
      <c r="F1902" t="s">
        <v>1795</v>
      </c>
      <c r="G1902" s="2">
        <v>200</v>
      </c>
      <c r="H1902" s="2">
        <v>201</v>
      </c>
      <c r="I1902" s="1">
        <v>6302.3109999999997</v>
      </c>
      <c r="J1902" s="1">
        <v>6302.3149999999996</v>
      </c>
      <c r="L1902" t="s">
        <v>1816</v>
      </c>
    </row>
    <row r="1903" spans="1:13" hidden="1" x14ac:dyDescent="0.25">
      <c r="A1903" s="2" t="s">
        <v>1790</v>
      </c>
      <c r="B1903" s="139" t="str">
        <f t="shared" si="30"/>
        <v>IMps_Ctn9607.11</v>
      </c>
      <c r="C1903" t="s">
        <v>2</v>
      </c>
      <c r="D1903" s="1">
        <v>9607.11</v>
      </c>
      <c r="E1903">
        <v>0.02</v>
      </c>
      <c r="F1903" t="s">
        <v>500</v>
      </c>
      <c r="G1903" s="2">
        <v>200</v>
      </c>
      <c r="H1903" s="2">
        <v>201</v>
      </c>
      <c r="I1903" s="1">
        <v>6302.3109999999997</v>
      </c>
      <c r="J1903" s="1">
        <v>6302.3149999999996</v>
      </c>
      <c r="L1903" t="s">
        <v>1816</v>
      </c>
    </row>
    <row r="1904" spans="1:13" hidden="1" x14ac:dyDescent="0.25">
      <c r="A1904" s="2" t="s">
        <v>1790</v>
      </c>
      <c r="B1904" s="139" t="str">
        <f t="shared" si="30"/>
        <v>IMps_Ctn9607.19</v>
      </c>
      <c r="C1904" t="s">
        <v>2</v>
      </c>
      <c r="D1904" s="1">
        <v>9607.19</v>
      </c>
      <c r="E1904">
        <v>0.02</v>
      </c>
      <c r="F1904" t="s">
        <v>501</v>
      </c>
      <c r="G1904" s="2">
        <v>200</v>
      </c>
      <c r="H1904" s="2">
        <v>201</v>
      </c>
      <c r="I1904" s="1">
        <v>6302.3109999999997</v>
      </c>
      <c r="J1904" s="1">
        <v>6302.3149999999996</v>
      </c>
      <c r="L1904" t="s">
        <v>1816</v>
      </c>
    </row>
    <row r="1905" spans="1:12" hidden="1" x14ac:dyDescent="0.25">
      <c r="A1905" s="2" t="s">
        <v>1790</v>
      </c>
      <c r="B1905" s="139" t="str">
        <f t="shared" si="30"/>
        <v>IMps_Ctn9607.2</v>
      </c>
      <c r="C1905" t="s">
        <v>2</v>
      </c>
      <c r="D1905" s="1">
        <v>9607.2000000000007</v>
      </c>
      <c r="E1905">
        <v>0.02</v>
      </c>
      <c r="F1905" t="s">
        <v>502</v>
      </c>
      <c r="G1905" s="2">
        <v>200</v>
      </c>
      <c r="H1905" s="2">
        <v>201</v>
      </c>
      <c r="I1905" s="1">
        <v>6302.3109999999997</v>
      </c>
      <c r="J1905" s="1">
        <v>6302.3149999999996</v>
      </c>
      <c r="L1905" t="s">
        <v>1816</v>
      </c>
    </row>
    <row r="1906" spans="1:12" hidden="1" x14ac:dyDescent="0.25">
      <c r="A1906" s="2" t="s">
        <v>1790</v>
      </c>
      <c r="B1906" s="139" t="str">
        <f t="shared" si="30"/>
        <v>IMps_Bld5206.14</v>
      </c>
      <c r="C1906" t="s">
        <v>63</v>
      </c>
      <c r="D1906" s="1">
        <v>5206.1400000000003</v>
      </c>
      <c r="E1906">
        <v>1</v>
      </c>
      <c r="F1906" t="s">
        <v>542</v>
      </c>
      <c r="G1906" s="2">
        <v>202</v>
      </c>
      <c r="H1906" s="2">
        <v>203</v>
      </c>
      <c r="I1906" s="1">
        <v>6302.3909999999996</v>
      </c>
      <c r="J1906" s="1">
        <v>6302.393</v>
      </c>
      <c r="L1906" t="s">
        <v>1816</v>
      </c>
    </row>
    <row r="1907" spans="1:12" hidden="1" x14ac:dyDescent="0.25">
      <c r="A1907" s="2" t="s">
        <v>1790</v>
      </c>
      <c r="B1907" s="139" t="str">
        <f t="shared" si="30"/>
        <v>IMps_Bld2904.209</v>
      </c>
      <c r="C1907" t="s">
        <v>63</v>
      </c>
      <c r="D1907" s="1">
        <v>2904.2089999999998</v>
      </c>
      <c r="E1907">
        <v>0.04</v>
      </c>
      <c r="F1907" t="s">
        <v>1791</v>
      </c>
      <c r="G1907" s="2">
        <v>202</v>
      </c>
      <c r="H1907" s="2">
        <v>203</v>
      </c>
      <c r="I1907" s="1">
        <v>6302.3909999999996</v>
      </c>
      <c r="J1907" s="1">
        <v>6302.393</v>
      </c>
      <c r="L1907" t="s">
        <v>1816</v>
      </c>
    </row>
    <row r="1908" spans="1:12" hidden="1" x14ac:dyDescent="0.25">
      <c r="A1908" s="2" t="s">
        <v>1790</v>
      </c>
      <c r="B1908" s="139" t="str">
        <f t="shared" si="30"/>
        <v>IMps_Bld2931.909</v>
      </c>
      <c r="C1908" t="s">
        <v>63</v>
      </c>
      <c r="D1908" s="1">
        <v>2931.9090000000001</v>
      </c>
      <c r="E1908">
        <v>0.04</v>
      </c>
      <c r="F1908" t="s">
        <v>1792</v>
      </c>
      <c r="G1908" s="2">
        <v>202</v>
      </c>
      <c r="H1908" s="2">
        <v>203</v>
      </c>
      <c r="I1908" s="1">
        <v>6302.3909999999996</v>
      </c>
      <c r="J1908" s="1">
        <v>6302.393</v>
      </c>
      <c r="L1908" t="s">
        <v>1816</v>
      </c>
    </row>
    <row r="1909" spans="1:12" hidden="1" x14ac:dyDescent="0.25">
      <c r="A1909" s="2" t="s">
        <v>1790</v>
      </c>
      <c r="B1909" s="139" t="str">
        <f t="shared" si="30"/>
        <v>IMps_Bld3204.172</v>
      </c>
      <c r="C1909" t="s">
        <v>63</v>
      </c>
      <c r="D1909" s="1">
        <v>3204.172</v>
      </c>
      <c r="E1909">
        <v>7.0000000000000007E-2</v>
      </c>
      <c r="F1909" t="s">
        <v>1793</v>
      </c>
      <c r="G1909" s="2">
        <v>202</v>
      </c>
      <c r="H1909" s="2">
        <v>203</v>
      </c>
      <c r="I1909" s="1">
        <v>6302.3909999999996</v>
      </c>
      <c r="J1909" s="1">
        <v>6302.393</v>
      </c>
      <c r="L1909" t="s">
        <v>1816</v>
      </c>
    </row>
    <row r="1910" spans="1:12" hidden="1" x14ac:dyDescent="0.25">
      <c r="A1910" s="2" t="s">
        <v>1790</v>
      </c>
      <c r="B1910" s="139" t="str">
        <f t="shared" si="30"/>
        <v>IMps_Bld3905.12</v>
      </c>
      <c r="C1910" t="s">
        <v>63</v>
      </c>
      <c r="D1910" s="1">
        <v>3905.12</v>
      </c>
      <c r="E1910">
        <v>0.04</v>
      </c>
      <c r="F1910" t="s">
        <v>1794</v>
      </c>
      <c r="G1910" s="2">
        <v>202</v>
      </c>
      <c r="H1910" s="2">
        <v>203</v>
      </c>
      <c r="I1910" s="1">
        <v>6302.3909999999996</v>
      </c>
      <c r="J1910" s="1">
        <v>6302.393</v>
      </c>
      <c r="L1910" t="s">
        <v>1816</v>
      </c>
    </row>
    <row r="1911" spans="1:12" hidden="1" x14ac:dyDescent="0.25">
      <c r="A1911" s="2" t="s">
        <v>1790</v>
      </c>
      <c r="B1911" s="139" t="str">
        <f t="shared" si="30"/>
        <v>IMps_Bld3912.31</v>
      </c>
      <c r="C1911" t="s">
        <v>63</v>
      </c>
      <c r="D1911" s="1">
        <v>3912.31</v>
      </c>
      <c r="E1911">
        <v>0.04</v>
      </c>
      <c r="F1911" t="s">
        <v>1795</v>
      </c>
      <c r="G1911" s="2">
        <v>202</v>
      </c>
      <c r="H1911" s="2">
        <v>203</v>
      </c>
      <c r="I1911" s="1">
        <v>6302.3909999999996</v>
      </c>
      <c r="J1911" s="1">
        <v>6302.393</v>
      </c>
      <c r="L1911" t="s">
        <v>1816</v>
      </c>
    </row>
    <row r="1912" spans="1:12" hidden="1" x14ac:dyDescent="0.25">
      <c r="A1912" s="2" t="s">
        <v>1790</v>
      </c>
      <c r="B1912" s="139" t="str">
        <f t="shared" si="30"/>
        <v>IMps_Bld9607.11</v>
      </c>
      <c r="C1912" t="s">
        <v>63</v>
      </c>
      <c r="D1912" s="1">
        <v>9607.11</v>
      </c>
      <c r="E1912">
        <v>0.02</v>
      </c>
      <c r="F1912" t="s">
        <v>500</v>
      </c>
      <c r="G1912" s="2">
        <v>202</v>
      </c>
      <c r="H1912" s="2">
        <v>203</v>
      </c>
      <c r="I1912" s="1">
        <v>6302.3909999999996</v>
      </c>
      <c r="J1912" s="1">
        <v>6302.393</v>
      </c>
      <c r="L1912" t="s">
        <v>1816</v>
      </c>
    </row>
    <row r="1913" spans="1:12" hidden="1" x14ac:dyDescent="0.25">
      <c r="A1913" s="2" t="s">
        <v>1790</v>
      </c>
      <c r="B1913" s="139" t="str">
        <f t="shared" si="30"/>
        <v>IMps_Bld9607.19</v>
      </c>
      <c r="C1913" t="s">
        <v>63</v>
      </c>
      <c r="D1913" s="1">
        <v>9607.19</v>
      </c>
      <c r="E1913">
        <v>0.02</v>
      </c>
      <c r="F1913" t="s">
        <v>501</v>
      </c>
      <c r="G1913" s="2">
        <v>202</v>
      </c>
      <c r="H1913" s="2">
        <v>203</v>
      </c>
      <c r="I1913" s="1">
        <v>6302.3909999999996</v>
      </c>
      <c r="J1913" s="1">
        <v>6302.393</v>
      </c>
      <c r="L1913" t="s">
        <v>1816</v>
      </c>
    </row>
    <row r="1914" spans="1:12" hidden="1" x14ac:dyDescent="0.25">
      <c r="A1914" s="2" t="s">
        <v>1790</v>
      </c>
      <c r="B1914" s="139" t="str">
        <f t="shared" si="30"/>
        <v>IMps_Bld9607.2</v>
      </c>
      <c r="C1914" t="s">
        <v>63</v>
      </c>
      <c r="D1914" s="1">
        <v>9607.2000000000007</v>
      </c>
      <c r="E1914">
        <v>0.02</v>
      </c>
      <c r="F1914" t="s">
        <v>502</v>
      </c>
      <c r="G1914" s="2">
        <v>202</v>
      </c>
      <c r="H1914" s="2">
        <v>203</v>
      </c>
      <c r="I1914" s="1">
        <v>6302.3909999999996</v>
      </c>
      <c r="J1914" s="1">
        <v>6302.393</v>
      </c>
      <c r="L1914" t="s">
        <v>1816</v>
      </c>
    </row>
    <row r="1915" spans="1:12" hidden="1" x14ac:dyDescent="0.25">
      <c r="A1915" s="2" t="s">
        <v>1817</v>
      </c>
      <c r="B1915" s="139" t="str">
        <f t="shared" si="30"/>
        <v>LMps_Ctn5205.12</v>
      </c>
      <c r="C1915" t="s">
        <v>2</v>
      </c>
      <c r="D1915" s="1">
        <v>5205.12</v>
      </c>
      <c r="E1915">
        <v>1</v>
      </c>
      <c r="F1915" t="s">
        <v>534</v>
      </c>
      <c r="G1915" s="2">
        <v>206</v>
      </c>
      <c r="H1915" s="2">
        <v>207</v>
      </c>
      <c r="I1915" s="1">
        <v>6302.3109999999997</v>
      </c>
      <c r="J1915" s="1">
        <v>6302.3149999999996</v>
      </c>
      <c r="L1915" t="s">
        <v>1816</v>
      </c>
    </row>
    <row r="1916" spans="1:12" hidden="1" x14ac:dyDescent="0.25">
      <c r="A1916" s="2" t="s">
        <v>1817</v>
      </c>
      <c r="B1916" s="139" t="str">
        <f t="shared" si="30"/>
        <v>LMps_Ctn2904.209</v>
      </c>
      <c r="C1916" t="s">
        <v>2</v>
      </c>
      <c r="D1916" s="1">
        <v>2904.2089999999998</v>
      </c>
      <c r="E1916">
        <v>0.04</v>
      </c>
      <c r="F1916" t="s">
        <v>1791</v>
      </c>
      <c r="G1916" s="2">
        <v>206</v>
      </c>
      <c r="H1916" s="2">
        <v>207</v>
      </c>
      <c r="I1916" s="1">
        <v>6302.3109999999997</v>
      </c>
      <c r="J1916" s="1">
        <v>6302.3149999999996</v>
      </c>
      <c r="L1916" t="s">
        <v>1816</v>
      </c>
    </row>
    <row r="1917" spans="1:12" hidden="1" x14ac:dyDescent="0.25">
      <c r="A1917" s="2" t="s">
        <v>1817</v>
      </c>
      <c r="B1917" s="139" t="str">
        <f t="shared" si="30"/>
        <v>LMps_Ctn2931.909</v>
      </c>
      <c r="C1917" t="s">
        <v>2</v>
      </c>
      <c r="D1917" s="1">
        <v>2931.9090000000001</v>
      </c>
      <c r="E1917">
        <v>0.04</v>
      </c>
      <c r="F1917" t="s">
        <v>1792</v>
      </c>
      <c r="G1917" s="2">
        <v>206</v>
      </c>
      <c r="H1917" s="2">
        <v>207</v>
      </c>
      <c r="I1917" s="1">
        <v>6302.3109999999997</v>
      </c>
      <c r="J1917" s="1">
        <v>6302.3149999999996</v>
      </c>
      <c r="L1917" t="s">
        <v>1816</v>
      </c>
    </row>
    <row r="1918" spans="1:12" hidden="1" x14ac:dyDescent="0.25">
      <c r="A1918" s="2" t="s">
        <v>1817</v>
      </c>
      <c r="B1918" s="139" t="str">
        <f t="shared" si="30"/>
        <v>LMps_Ctn3204.172</v>
      </c>
      <c r="C1918" t="s">
        <v>2</v>
      </c>
      <c r="D1918" s="1">
        <v>3204.172</v>
      </c>
      <c r="E1918">
        <v>7.0000000000000007E-2</v>
      </c>
      <c r="F1918" t="s">
        <v>1793</v>
      </c>
      <c r="G1918" s="2">
        <v>206</v>
      </c>
      <c r="H1918" s="2">
        <v>207</v>
      </c>
      <c r="I1918" s="1">
        <v>6302.3109999999997</v>
      </c>
      <c r="J1918" s="1">
        <v>6302.3149999999996</v>
      </c>
      <c r="L1918" t="s">
        <v>1816</v>
      </c>
    </row>
    <row r="1919" spans="1:12" hidden="1" x14ac:dyDescent="0.25">
      <c r="A1919" s="2" t="s">
        <v>1817</v>
      </c>
      <c r="B1919" s="139" t="str">
        <f t="shared" si="30"/>
        <v>LMps_Ctn3905.12</v>
      </c>
      <c r="C1919" t="s">
        <v>2</v>
      </c>
      <c r="D1919" s="1">
        <v>3905.12</v>
      </c>
      <c r="E1919">
        <v>0.04</v>
      </c>
      <c r="F1919" t="s">
        <v>1794</v>
      </c>
      <c r="G1919" s="2">
        <v>206</v>
      </c>
      <c r="H1919" s="2">
        <v>207</v>
      </c>
      <c r="I1919" s="1">
        <v>6302.3109999999997</v>
      </c>
      <c r="J1919" s="1">
        <v>6302.3149999999996</v>
      </c>
      <c r="L1919" t="s">
        <v>1816</v>
      </c>
    </row>
    <row r="1920" spans="1:12" hidden="1" x14ac:dyDescent="0.25">
      <c r="A1920" s="2" t="s">
        <v>1817</v>
      </c>
      <c r="B1920" s="139" t="str">
        <f t="shared" si="30"/>
        <v>LMps_Ctn9607.11</v>
      </c>
      <c r="C1920" t="s">
        <v>2</v>
      </c>
      <c r="D1920" s="1">
        <v>9607.11</v>
      </c>
      <c r="E1920">
        <v>0.02</v>
      </c>
      <c r="F1920" t="s">
        <v>500</v>
      </c>
      <c r="G1920" s="2">
        <v>206</v>
      </c>
      <c r="H1920" s="2">
        <v>207</v>
      </c>
      <c r="I1920" s="1">
        <v>6302.3109999999997</v>
      </c>
      <c r="J1920" s="1">
        <v>6302.3149999999996</v>
      </c>
      <c r="L1920" t="s">
        <v>1816</v>
      </c>
    </row>
    <row r="1921" spans="1:12" hidden="1" x14ac:dyDescent="0.25">
      <c r="A1921" s="2" t="s">
        <v>1817</v>
      </c>
      <c r="B1921" s="139" t="str">
        <f t="shared" si="30"/>
        <v>LMps_Ctn5205.13</v>
      </c>
      <c r="C1921" t="s">
        <v>2</v>
      </c>
      <c r="D1921" s="1">
        <v>5205.13</v>
      </c>
      <c r="E1921">
        <v>1</v>
      </c>
      <c r="F1921" t="s">
        <v>534</v>
      </c>
      <c r="G1921" s="2">
        <v>208</v>
      </c>
      <c r="H1921" s="2">
        <v>209</v>
      </c>
      <c r="I1921" s="1">
        <v>6302.3109999999997</v>
      </c>
      <c r="J1921" s="1">
        <v>6302.3149999999996</v>
      </c>
      <c r="L1921" t="s">
        <v>1816</v>
      </c>
    </row>
    <row r="1922" spans="1:12" hidden="1" x14ac:dyDescent="0.25">
      <c r="A1922" s="2" t="s">
        <v>1817</v>
      </c>
      <c r="B1922" s="139" t="str">
        <f t="shared" si="30"/>
        <v>LMps_Ctn3912.31</v>
      </c>
      <c r="C1922" t="s">
        <v>2</v>
      </c>
      <c r="D1922" s="1">
        <v>3912.31</v>
      </c>
      <c r="E1922">
        <v>0.04</v>
      </c>
      <c r="F1922" t="s">
        <v>1795</v>
      </c>
      <c r="G1922" s="2">
        <v>208</v>
      </c>
      <c r="H1922" s="2">
        <v>209</v>
      </c>
      <c r="I1922" s="1">
        <v>6302.3109999999997</v>
      </c>
      <c r="J1922" s="1">
        <v>6302.3149999999996</v>
      </c>
      <c r="L1922" t="s">
        <v>1816</v>
      </c>
    </row>
    <row r="1923" spans="1:12" hidden="1" x14ac:dyDescent="0.25">
      <c r="A1923" s="2" t="s">
        <v>1817</v>
      </c>
      <c r="B1923" s="139" t="str">
        <f t="shared" si="30"/>
        <v>LMps_Ctn3204.16</v>
      </c>
      <c r="C1923" t="s">
        <v>2</v>
      </c>
      <c r="D1923" s="1">
        <v>3204.16</v>
      </c>
      <c r="E1923">
        <v>7.0000000000000007E-2</v>
      </c>
      <c r="F1923" t="s">
        <v>1818</v>
      </c>
      <c r="G1923" s="2">
        <v>208</v>
      </c>
      <c r="H1923" s="2">
        <v>209</v>
      </c>
      <c r="I1923" s="1">
        <v>6302.3109999999997</v>
      </c>
      <c r="J1923" s="1">
        <v>6302.3149999999996</v>
      </c>
      <c r="L1923" t="s">
        <v>1816</v>
      </c>
    </row>
    <row r="1924" spans="1:12" hidden="1" x14ac:dyDescent="0.25">
      <c r="A1924" s="2" t="s">
        <v>1817</v>
      </c>
      <c r="B1924" s="139" t="str">
        <f t="shared" si="30"/>
        <v>LMps_Ctn3204.14</v>
      </c>
      <c r="C1924" t="s">
        <v>2</v>
      </c>
      <c r="D1924" s="1">
        <v>3204.14</v>
      </c>
      <c r="E1924">
        <v>0.04</v>
      </c>
      <c r="F1924" t="s">
        <v>1819</v>
      </c>
      <c r="G1924" s="2">
        <v>208</v>
      </c>
      <c r="H1924" s="2">
        <v>209</v>
      </c>
      <c r="I1924" s="1">
        <v>6302.3109999999997</v>
      </c>
      <c r="J1924" s="1">
        <v>6302.3149999999996</v>
      </c>
      <c r="L1924" t="s">
        <v>1816</v>
      </c>
    </row>
    <row r="1925" spans="1:12" hidden="1" x14ac:dyDescent="0.25">
      <c r="A1925" s="2" t="s">
        <v>1817</v>
      </c>
      <c r="B1925" s="139" t="str">
        <f t="shared" si="30"/>
        <v>LMps_Ctn3204.2</v>
      </c>
      <c r="C1925" t="s">
        <v>2</v>
      </c>
      <c r="D1925" s="1">
        <v>3204.2</v>
      </c>
      <c r="E1925">
        <v>0.04</v>
      </c>
      <c r="F1925" t="s">
        <v>1792</v>
      </c>
      <c r="G1925" s="2">
        <v>208</v>
      </c>
      <c r="H1925" s="2">
        <v>209</v>
      </c>
      <c r="I1925" s="1">
        <v>6302.3109999999997</v>
      </c>
      <c r="J1925" s="1">
        <v>6302.3149999999996</v>
      </c>
      <c r="L1925" t="s">
        <v>1816</v>
      </c>
    </row>
    <row r="1926" spans="1:12" hidden="1" x14ac:dyDescent="0.25">
      <c r="A1926" s="2" t="s">
        <v>1817</v>
      </c>
      <c r="B1926" s="139" t="str">
        <f t="shared" si="30"/>
        <v>LMps_Ctn9607.19</v>
      </c>
      <c r="C1926" t="s">
        <v>2</v>
      </c>
      <c r="D1926" s="1">
        <v>9607.19</v>
      </c>
      <c r="E1926">
        <v>0.02</v>
      </c>
      <c r="F1926" t="s">
        <v>501</v>
      </c>
      <c r="G1926" s="2">
        <v>208</v>
      </c>
      <c r="H1926" s="2">
        <v>209</v>
      </c>
      <c r="I1926" s="1">
        <v>6302.3109999999997</v>
      </c>
      <c r="J1926" s="1">
        <v>6302.3149999999996</v>
      </c>
      <c r="L1926" t="s">
        <v>1816</v>
      </c>
    </row>
    <row r="1927" spans="1:12" hidden="1" x14ac:dyDescent="0.25">
      <c r="A1927" s="2" t="s">
        <v>1817</v>
      </c>
      <c r="B1927" s="139" t="str">
        <f t="shared" si="30"/>
        <v>LMps_Ctn5205.23</v>
      </c>
      <c r="C1927" t="s">
        <v>2</v>
      </c>
      <c r="D1927" s="1">
        <v>5205.2299999999996</v>
      </c>
      <c r="E1927">
        <v>1</v>
      </c>
      <c r="F1927" t="s">
        <v>534</v>
      </c>
      <c r="G1927" s="2">
        <v>210</v>
      </c>
      <c r="H1927" s="2">
        <v>211</v>
      </c>
      <c r="I1927" s="1">
        <v>6302.3109999999997</v>
      </c>
      <c r="J1927" s="1">
        <v>6302.3149999999996</v>
      </c>
      <c r="L1927" t="s">
        <v>1816</v>
      </c>
    </row>
    <row r="1928" spans="1:12" hidden="1" x14ac:dyDescent="0.25">
      <c r="A1928" s="2" t="s">
        <v>1817</v>
      </c>
      <c r="B1928" s="139" t="str">
        <f t="shared" si="30"/>
        <v>LMps_Ctn3402.42</v>
      </c>
      <c r="C1928" t="s">
        <v>2</v>
      </c>
      <c r="D1928" s="1">
        <v>3402.42</v>
      </c>
      <c r="E1928">
        <v>0.04</v>
      </c>
      <c r="F1928" t="s">
        <v>1820</v>
      </c>
      <c r="G1928" s="2">
        <v>210</v>
      </c>
      <c r="H1928" s="2">
        <v>211</v>
      </c>
      <c r="I1928" s="1">
        <v>6302.3109999999997</v>
      </c>
      <c r="J1928" s="1">
        <v>6302.3149999999996</v>
      </c>
      <c r="L1928" t="s">
        <v>1816</v>
      </c>
    </row>
    <row r="1929" spans="1:12" hidden="1" x14ac:dyDescent="0.25">
      <c r="A1929" s="2" t="s">
        <v>1817</v>
      </c>
      <c r="B1929" s="139" t="str">
        <f t="shared" si="30"/>
        <v>LMps_Ctn3507.9</v>
      </c>
      <c r="C1929" t="s">
        <v>2</v>
      </c>
      <c r="D1929" s="1">
        <v>3507.9</v>
      </c>
      <c r="E1929">
        <v>0.04</v>
      </c>
      <c r="F1929" t="s">
        <v>1821</v>
      </c>
      <c r="G1929" s="2">
        <v>210</v>
      </c>
      <c r="H1929" s="2">
        <v>211</v>
      </c>
      <c r="I1929" s="1">
        <v>6302.3109999999997</v>
      </c>
      <c r="J1929" s="1">
        <v>6302.3149999999996</v>
      </c>
      <c r="L1929" t="s">
        <v>1816</v>
      </c>
    </row>
    <row r="1930" spans="1:12" hidden="1" x14ac:dyDescent="0.25">
      <c r="A1930" s="2" t="s">
        <v>1817</v>
      </c>
      <c r="B1930" s="139" t="str">
        <f t="shared" si="30"/>
        <v>LMps_Ctn3910</v>
      </c>
      <c r="C1930" t="s">
        <v>2</v>
      </c>
      <c r="D1930" s="1">
        <v>3910</v>
      </c>
      <c r="E1930">
        <v>0.04</v>
      </c>
      <c r="F1930" t="s">
        <v>1822</v>
      </c>
      <c r="G1930" s="2">
        <v>210</v>
      </c>
      <c r="H1930" s="2">
        <v>211</v>
      </c>
      <c r="I1930" s="1">
        <v>6302.3109999999997</v>
      </c>
      <c r="J1930" s="1">
        <v>6302.3149999999996</v>
      </c>
      <c r="L1930" t="s">
        <v>1816</v>
      </c>
    </row>
    <row r="1931" spans="1:12" hidden="1" x14ac:dyDescent="0.25">
      <c r="A1931" s="2" t="s">
        <v>1817</v>
      </c>
      <c r="B1931" s="139" t="str">
        <f t="shared" si="30"/>
        <v>LMps_Ctn9607.2</v>
      </c>
      <c r="C1931" t="s">
        <v>2</v>
      </c>
      <c r="D1931" s="1">
        <v>9607.2000000000007</v>
      </c>
      <c r="E1931">
        <v>0.02</v>
      </c>
      <c r="F1931" t="s">
        <v>502</v>
      </c>
      <c r="G1931" s="2">
        <v>210</v>
      </c>
      <c r="H1931" s="2">
        <v>211</v>
      </c>
      <c r="I1931" s="1">
        <v>6302.3109999999997</v>
      </c>
      <c r="J1931" s="1">
        <v>6302.3149999999996</v>
      </c>
      <c r="L1931" t="s">
        <v>1816</v>
      </c>
    </row>
    <row r="1932" spans="1:12" hidden="1" x14ac:dyDescent="0.25">
      <c r="A1932" s="2" t="s">
        <v>1817</v>
      </c>
      <c r="B1932" s="139" t="str">
        <f t="shared" si="30"/>
        <v>LMps_Ctn5205.24</v>
      </c>
      <c r="C1932" t="s">
        <v>2</v>
      </c>
      <c r="D1932" s="1">
        <v>5205.24</v>
      </c>
      <c r="E1932">
        <v>1</v>
      </c>
      <c r="F1932" t="s">
        <v>534</v>
      </c>
      <c r="G1932" s="2">
        <v>212</v>
      </c>
      <c r="H1932" s="2">
        <v>213</v>
      </c>
      <c r="I1932" s="1">
        <v>6302.3109999999997</v>
      </c>
      <c r="J1932" s="1">
        <v>6302.3149999999996</v>
      </c>
      <c r="L1932" t="s">
        <v>1816</v>
      </c>
    </row>
    <row r="1933" spans="1:12" hidden="1" x14ac:dyDescent="0.25">
      <c r="A1933" s="2" t="s">
        <v>1817</v>
      </c>
      <c r="B1933" s="139" t="str">
        <f t="shared" si="30"/>
        <v>LMps_Ctn3204.111</v>
      </c>
      <c r="C1933" t="s">
        <v>2</v>
      </c>
      <c r="D1933" s="1">
        <v>3204.1109999999999</v>
      </c>
      <c r="E1933">
        <v>7.0000000000000007E-2</v>
      </c>
      <c r="F1933" t="s">
        <v>1823</v>
      </c>
      <c r="G1933" s="2">
        <v>212</v>
      </c>
      <c r="H1933" s="2">
        <v>213</v>
      </c>
      <c r="I1933" s="1">
        <v>6302.3109999999997</v>
      </c>
      <c r="J1933" s="1">
        <v>6302.3149999999996</v>
      </c>
      <c r="L1933" t="s">
        <v>1816</v>
      </c>
    </row>
    <row r="1934" spans="1:12" hidden="1" x14ac:dyDescent="0.25">
      <c r="A1934" s="2" t="s">
        <v>1817</v>
      </c>
      <c r="B1934" s="139" t="str">
        <f t="shared" si="30"/>
        <v>LMps_Ctn3402.419</v>
      </c>
      <c r="C1934" t="s">
        <v>2</v>
      </c>
      <c r="D1934" s="1">
        <v>3402.4189999999999</v>
      </c>
      <c r="E1934">
        <v>0.04</v>
      </c>
      <c r="F1934" t="s">
        <v>1824</v>
      </c>
      <c r="G1934" s="2">
        <v>212</v>
      </c>
      <c r="H1934" s="2">
        <v>213</v>
      </c>
      <c r="I1934" s="1">
        <v>6302.3109999999997</v>
      </c>
      <c r="J1934" s="1">
        <v>6302.3149999999996</v>
      </c>
      <c r="L1934" t="s">
        <v>1816</v>
      </c>
    </row>
    <row r="1935" spans="1:12" hidden="1" x14ac:dyDescent="0.25">
      <c r="A1935" s="2" t="s">
        <v>1817</v>
      </c>
      <c r="B1935" s="139" t="str">
        <f t="shared" si="30"/>
        <v>LMps_Ctn3402.9</v>
      </c>
      <c r="C1935" t="s">
        <v>2</v>
      </c>
      <c r="D1935" s="1">
        <v>3402.9</v>
      </c>
      <c r="E1935">
        <v>0.04</v>
      </c>
      <c r="F1935" t="s">
        <v>1825</v>
      </c>
      <c r="G1935" s="2">
        <v>212</v>
      </c>
      <c r="H1935" s="2">
        <v>213</v>
      </c>
      <c r="I1935" s="1">
        <v>6302.3109999999997</v>
      </c>
      <c r="J1935" s="1">
        <v>6302.3149999999996</v>
      </c>
      <c r="L1935" t="s">
        <v>1816</v>
      </c>
    </row>
    <row r="1936" spans="1:12" hidden="1" x14ac:dyDescent="0.25">
      <c r="A1936" s="2" t="s">
        <v>1817</v>
      </c>
      <c r="B1936" s="139" t="str">
        <f t="shared" si="30"/>
        <v>LMps_Ctn5205.27</v>
      </c>
      <c r="C1936" t="s">
        <v>2</v>
      </c>
      <c r="D1936" s="1">
        <v>5205.2700000000004</v>
      </c>
      <c r="E1936">
        <v>1</v>
      </c>
      <c r="F1936" t="s">
        <v>534</v>
      </c>
      <c r="G1936" s="2">
        <v>214</v>
      </c>
      <c r="H1936" s="2">
        <v>215</v>
      </c>
      <c r="I1936" s="1">
        <v>6302.3109999999997</v>
      </c>
      <c r="J1936" s="1">
        <v>6302.3149999999996</v>
      </c>
      <c r="L1936" t="s">
        <v>1816</v>
      </c>
    </row>
    <row r="1937" spans="1:13" hidden="1" x14ac:dyDescent="0.25">
      <c r="A1937" s="2" t="s">
        <v>1817</v>
      </c>
      <c r="B1937" s="139" t="str">
        <f t="shared" si="30"/>
        <v>LMps_Ctn3809.911</v>
      </c>
      <c r="C1937" t="s">
        <v>2</v>
      </c>
      <c r="D1937" s="1">
        <v>3809.9110000000001</v>
      </c>
      <c r="E1937">
        <v>0.04</v>
      </c>
      <c r="F1937" t="s">
        <v>1826</v>
      </c>
      <c r="G1937" s="2">
        <v>214</v>
      </c>
      <c r="H1937" s="2">
        <v>215</v>
      </c>
      <c r="I1937" s="1">
        <v>6302.3109999999997</v>
      </c>
      <c r="J1937" s="1">
        <v>6302.3149999999996</v>
      </c>
      <c r="L1937" t="s">
        <v>1816</v>
      </c>
    </row>
    <row r="1938" spans="1:13" hidden="1" x14ac:dyDescent="0.25">
      <c r="A1938" s="2" t="s">
        <v>1817</v>
      </c>
      <c r="B1938" s="139" t="str">
        <f t="shared" si="30"/>
        <v>LMps_Ctn3809.919</v>
      </c>
      <c r="C1938" t="s">
        <v>2</v>
      </c>
      <c r="D1938" s="1">
        <v>3809.9189999999999</v>
      </c>
      <c r="E1938">
        <v>0.04</v>
      </c>
      <c r="F1938" t="s">
        <v>1827</v>
      </c>
      <c r="G1938" s="2">
        <v>214</v>
      </c>
      <c r="H1938" s="2">
        <v>215</v>
      </c>
      <c r="I1938" s="1">
        <v>6302.3109999999997</v>
      </c>
      <c r="J1938" s="1">
        <v>6302.3149999999996</v>
      </c>
      <c r="L1938" t="s">
        <v>1816</v>
      </c>
    </row>
    <row r="1939" spans="1:13" hidden="1" x14ac:dyDescent="0.25">
      <c r="A1939" s="2" t="s">
        <v>1817</v>
      </c>
      <c r="B1939" s="139" t="str">
        <f t="shared" si="30"/>
        <v>LMps_Ctn3906.909</v>
      </c>
      <c r="C1939" t="s">
        <v>2</v>
      </c>
      <c r="D1939" s="1">
        <v>3906.9090000000001</v>
      </c>
      <c r="E1939">
        <v>0.04</v>
      </c>
      <c r="F1939" t="s">
        <v>1828</v>
      </c>
      <c r="G1939" s="2">
        <v>214</v>
      </c>
      <c r="H1939" s="2">
        <v>215</v>
      </c>
      <c r="I1939" s="1">
        <v>6302.3109999999997</v>
      </c>
      <c r="J1939" s="1">
        <v>6302.3149999999996</v>
      </c>
      <c r="L1939" t="s">
        <v>1816</v>
      </c>
    </row>
    <row r="1940" spans="1:13" hidden="1" x14ac:dyDescent="0.25">
      <c r="A1940" s="2" t="s">
        <v>1817</v>
      </c>
      <c r="B1940" s="139" t="str">
        <f t="shared" si="30"/>
        <v>LMps_Bld5206.24</v>
      </c>
      <c r="C1940" t="s">
        <v>63</v>
      </c>
      <c r="D1940" s="1">
        <v>5206.24</v>
      </c>
      <c r="E1940">
        <v>1</v>
      </c>
      <c r="F1940" t="s">
        <v>542</v>
      </c>
      <c r="G1940" s="2">
        <v>216</v>
      </c>
      <c r="H1940" s="2">
        <v>217</v>
      </c>
      <c r="I1940" s="1">
        <v>6302.3909999999996</v>
      </c>
      <c r="J1940" s="1">
        <v>6302.393</v>
      </c>
      <c r="L1940" t="s">
        <v>1816</v>
      </c>
    </row>
    <row r="1941" spans="1:13" hidden="1" x14ac:dyDescent="0.25">
      <c r="A1941" s="2" t="s">
        <v>1817</v>
      </c>
      <c r="B1941" s="139" t="str">
        <f t="shared" si="30"/>
        <v>LMps_Bld2904.209</v>
      </c>
      <c r="C1941" t="s">
        <v>63</v>
      </c>
      <c r="D1941" s="1">
        <v>2904.2089999999998</v>
      </c>
      <c r="E1941">
        <v>0.04</v>
      </c>
      <c r="F1941" t="s">
        <v>1791</v>
      </c>
      <c r="G1941" s="2">
        <v>216</v>
      </c>
      <c r="H1941" s="2">
        <v>217</v>
      </c>
      <c r="I1941" s="1">
        <v>6302.3909999999996</v>
      </c>
      <c r="J1941" s="1">
        <v>6302.393</v>
      </c>
      <c r="L1941" t="s">
        <v>1816</v>
      </c>
    </row>
    <row r="1942" spans="1:13" hidden="1" x14ac:dyDescent="0.25">
      <c r="A1942" s="2" t="s">
        <v>1817</v>
      </c>
      <c r="B1942" s="139" t="str">
        <f t="shared" si="30"/>
        <v>LMps_Bld2931.909</v>
      </c>
      <c r="C1942" t="s">
        <v>63</v>
      </c>
      <c r="D1942" s="1">
        <v>2931.9090000000001</v>
      </c>
      <c r="E1942">
        <v>0.04</v>
      </c>
      <c r="F1942" t="s">
        <v>1792</v>
      </c>
      <c r="G1942" s="2">
        <v>216</v>
      </c>
      <c r="H1942" s="2">
        <v>217</v>
      </c>
      <c r="I1942" s="1">
        <v>6302.3909999999996</v>
      </c>
      <c r="J1942" s="1">
        <v>6302.393</v>
      </c>
      <c r="L1942" t="s">
        <v>1816</v>
      </c>
    </row>
    <row r="1943" spans="1:13" hidden="1" x14ac:dyDescent="0.25">
      <c r="A1943" s="2" t="s">
        <v>1817</v>
      </c>
      <c r="B1943" s="139" t="str">
        <f t="shared" si="30"/>
        <v>LMps_Bld3204.172</v>
      </c>
      <c r="C1943" t="s">
        <v>63</v>
      </c>
      <c r="D1943" s="1">
        <v>3204.172</v>
      </c>
      <c r="E1943">
        <v>7.0000000000000007E-2</v>
      </c>
      <c r="F1943" t="s">
        <v>1793</v>
      </c>
      <c r="G1943" s="2">
        <v>216</v>
      </c>
      <c r="H1943" s="2">
        <v>217</v>
      </c>
      <c r="I1943" s="1">
        <v>6302.3909999999996</v>
      </c>
      <c r="J1943" s="1">
        <v>6302.393</v>
      </c>
      <c r="L1943" t="s">
        <v>1816</v>
      </c>
    </row>
    <row r="1944" spans="1:13" hidden="1" x14ac:dyDescent="0.25">
      <c r="A1944" s="2" t="s">
        <v>1817</v>
      </c>
      <c r="B1944" s="139" t="str">
        <f t="shared" si="30"/>
        <v>LMps_Bld3905.12</v>
      </c>
      <c r="C1944" t="s">
        <v>63</v>
      </c>
      <c r="D1944" s="1">
        <v>3905.12</v>
      </c>
      <c r="E1944">
        <v>0.04</v>
      </c>
      <c r="F1944" t="s">
        <v>1794</v>
      </c>
      <c r="G1944" s="2">
        <v>216</v>
      </c>
      <c r="H1944" s="2">
        <v>217</v>
      </c>
      <c r="I1944" s="1">
        <v>6302.3909999999996</v>
      </c>
      <c r="J1944" s="1">
        <v>6302.393</v>
      </c>
      <c r="L1944" t="s">
        <v>1816</v>
      </c>
    </row>
    <row r="1945" spans="1:13" hidden="1" x14ac:dyDescent="0.25">
      <c r="A1945" s="2" t="s">
        <v>1817</v>
      </c>
      <c r="B1945" s="139" t="str">
        <f t="shared" si="30"/>
        <v>LMps_Bld3912.31</v>
      </c>
      <c r="C1945" t="s">
        <v>63</v>
      </c>
      <c r="D1945" s="1">
        <v>3912.31</v>
      </c>
      <c r="E1945">
        <v>0.04</v>
      </c>
      <c r="F1945" t="s">
        <v>1795</v>
      </c>
      <c r="G1945" s="2">
        <v>216</v>
      </c>
      <c r="H1945" s="2">
        <v>217</v>
      </c>
      <c r="I1945" s="1">
        <v>6302.3909999999996</v>
      </c>
      <c r="J1945" s="1">
        <v>6302.393</v>
      </c>
      <c r="L1945" t="s">
        <v>1816</v>
      </c>
    </row>
    <row r="1946" spans="1:13" hidden="1" x14ac:dyDescent="0.25">
      <c r="A1946" s="2" t="s">
        <v>1817</v>
      </c>
      <c r="B1946" s="139" t="str">
        <f t="shared" si="30"/>
        <v>LMps_Bld3906.909</v>
      </c>
      <c r="C1946" t="s">
        <v>63</v>
      </c>
      <c r="D1946" s="1">
        <v>3906.9090000000001</v>
      </c>
      <c r="E1946">
        <v>0.04</v>
      </c>
      <c r="F1946" t="s">
        <v>1828</v>
      </c>
      <c r="G1946" s="2">
        <v>216</v>
      </c>
      <c r="H1946" s="2">
        <v>217</v>
      </c>
      <c r="I1946" s="1">
        <v>6302.3909999999996</v>
      </c>
      <c r="J1946" s="1">
        <v>6302.393</v>
      </c>
      <c r="L1946" t="s">
        <v>1816</v>
      </c>
    </row>
    <row r="1947" spans="1:13" hidden="1" x14ac:dyDescent="0.25">
      <c r="A1947" s="2" t="s">
        <v>1817</v>
      </c>
      <c r="B1947" s="139" t="str">
        <f t="shared" si="30"/>
        <v>LMps_Bld9607.11</v>
      </c>
      <c r="C1947" t="s">
        <v>63</v>
      </c>
      <c r="D1947" s="1">
        <v>9607.11</v>
      </c>
      <c r="E1947">
        <v>0.02</v>
      </c>
      <c r="F1947" t="s">
        <v>500</v>
      </c>
      <c r="G1947" s="2">
        <v>216</v>
      </c>
      <c r="H1947" s="2">
        <v>217</v>
      </c>
      <c r="I1947" s="1">
        <v>6302.3909999999996</v>
      </c>
      <c r="J1947" s="1">
        <v>6302.393</v>
      </c>
      <c r="L1947" t="s">
        <v>1816</v>
      </c>
    </row>
    <row r="1948" spans="1:13" hidden="1" x14ac:dyDescent="0.25">
      <c r="A1948" s="2" t="s">
        <v>1817</v>
      </c>
      <c r="B1948" s="139" t="str">
        <f t="shared" si="30"/>
        <v>LMps_Bld</v>
      </c>
      <c r="C1948" t="s">
        <v>63</v>
      </c>
      <c r="D1948" s="185"/>
      <c r="E1948" s="141">
        <v>1</v>
      </c>
      <c r="F1948" t="s">
        <v>542</v>
      </c>
      <c r="G1948" s="2">
        <v>218</v>
      </c>
      <c r="H1948" s="2">
        <v>219</v>
      </c>
      <c r="I1948" s="1">
        <v>6302.3909999999996</v>
      </c>
      <c r="J1948" s="1">
        <v>6302.393</v>
      </c>
      <c r="L1948" t="s">
        <v>2267</v>
      </c>
      <c r="M1948">
        <v>5402.39</v>
      </c>
    </row>
    <row r="1949" spans="1:13" hidden="1" x14ac:dyDescent="0.25">
      <c r="A1949" s="2" t="s">
        <v>1817</v>
      </c>
      <c r="B1949" s="139" t="str">
        <f t="shared" si="30"/>
        <v>LMps_Bld3204.16</v>
      </c>
      <c r="C1949" t="s">
        <v>63</v>
      </c>
      <c r="D1949" s="1">
        <v>3204.16</v>
      </c>
      <c r="E1949">
        <v>7.0000000000000007E-2</v>
      </c>
      <c r="F1949" t="s">
        <v>1818</v>
      </c>
      <c r="G1949" s="2">
        <v>218</v>
      </c>
      <c r="H1949" s="2">
        <v>219</v>
      </c>
      <c r="I1949" s="1">
        <v>6302.3909999999996</v>
      </c>
      <c r="J1949" s="1">
        <v>6302.393</v>
      </c>
      <c r="L1949" t="s">
        <v>1816</v>
      </c>
    </row>
    <row r="1950" spans="1:13" hidden="1" x14ac:dyDescent="0.25">
      <c r="A1950" s="2" t="s">
        <v>1817</v>
      </c>
      <c r="B1950" s="139" t="str">
        <f t="shared" si="30"/>
        <v>LMps_Bld3204.14</v>
      </c>
      <c r="C1950" t="s">
        <v>63</v>
      </c>
      <c r="D1950" s="1">
        <v>3204.14</v>
      </c>
      <c r="E1950">
        <v>0.04</v>
      </c>
      <c r="F1950" t="s">
        <v>1819</v>
      </c>
      <c r="G1950" s="2">
        <v>218</v>
      </c>
      <c r="H1950" s="2">
        <v>219</v>
      </c>
      <c r="I1950" s="1">
        <v>6302.3909999999996</v>
      </c>
      <c r="J1950" s="1">
        <v>6302.393</v>
      </c>
      <c r="L1950" t="s">
        <v>1816</v>
      </c>
    </row>
    <row r="1951" spans="1:13" hidden="1" x14ac:dyDescent="0.25">
      <c r="A1951" s="2" t="s">
        <v>1817</v>
      </c>
      <c r="B1951" s="139" t="str">
        <f t="shared" si="30"/>
        <v>LMps_Bld3204.2</v>
      </c>
      <c r="C1951" t="s">
        <v>63</v>
      </c>
      <c r="D1951" s="1">
        <v>3204.2</v>
      </c>
      <c r="E1951">
        <v>0.04</v>
      </c>
      <c r="F1951" t="s">
        <v>1792</v>
      </c>
      <c r="G1951" s="2">
        <v>218</v>
      </c>
      <c r="H1951" s="2">
        <v>219</v>
      </c>
      <c r="I1951" s="1">
        <v>6302.3909999999996</v>
      </c>
      <c r="J1951" s="1">
        <v>6302.393</v>
      </c>
      <c r="L1951" t="s">
        <v>1816</v>
      </c>
    </row>
    <row r="1952" spans="1:13" hidden="1" x14ac:dyDescent="0.25">
      <c r="A1952" s="2" t="s">
        <v>1817</v>
      </c>
      <c r="B1952" s="139" t="str">
        <f t="shared" si="30"/>
        <v>LMps_Bld3402.42</v>
      </c>
      <c r="C1952" t="s">
        <v>63</v>
      </c>
      <c r="D1952" s="1">
        <v>3402.42</v>
      </c>
      <c r="E1952">
        <v>0.04</v>
      </c>
      <c r="F1952" t="s">
        <v>1820</v>
      </c>
      <c r="G1952" s="2">
        <v>218</v>
      </c>
      <c r="H1952" s="2">
        <v>219</v>
      </c>
      <c r="I1952" s="1">
        <v>6302.3909999999996</v>
      </c>
      <c r="J1952" s="1">
        <v>6302.393</v>
      </c>
      <c r="L1952" t="s">
        <v>1816</v>
      </c>
    </row>
    <row r="1953" spans="1:12" hidden="1" x14ac:dyDescent="0.25">
      <c r="A1953" s="2" t="s">
        <v>1817</v>
      </c>
      <c r="B1953" s="139" t="str">
        <f t="shared" ref="B1953:B2016" si="32">A1953&amp;C1953&amp;D1953</f>
        <v>LMps_Bld3507.9</v>
      </c>
      <c r="C1953" t="s">
        <v>63</v>
      </c>
      <c r="D1953" s="1">
        <v>3507.9</v>
      </c>
      <c r="E1953">
        <v>0.04</v>
      </c>
      <c r="F1953" t="s">
        <v>1821</v>
      </c>
      <c r="G1953" s="2">
        <v>218</v>
      </c>
      <c r="H1953" s="2">
        <v>219</v>
      </c>
      <c r="I1953" s="1">
        <v>6302.3909999999996</v>
      </c>
      <c r="J1953" s="1">
        <v>6302.393</v>
      </c>
      <c r="L1953" t="s">
        <v>1816</v>
      </c>
    </row>
    <row r="1954" spans="1:12" hidden="1" x14ac:dyDescent="0.25">
      <c r="A1954" s="2" t="s">
        <v>1817</v>
      </c>
      <c r="B1954" s="139" t="str">
        <f t="shared" si="32"/>
        <v>LMps_Bld3910</v>
      </c>
      <c r="C1954" t="s">
        <v>63</v>
      </c>
      <c r="D1954" s="1">
        <v>3910</v>
      </c>
      <c r="E1954">
        <v>0.04</v>
      </c>
      <c r="F1954" t="s">
        <v>1822</v>
      </c>
      <c r="G1954" s="2">
        <v>218</v>
      </c>
      <c r="H1954" s="2">
        <v>219</v>
      </c>
      <c r="I1954" s="1">
        <v>6302.3909999999996</v>
      </c>
      <c r="J1954" s="1">
        <v>6302.393</v>
      </c>
      <c r="L1954" t="s">
        <v>1816</v>
      </c>
    </row>
    <row r="1955" spans="1:12" hidden="1" x14ac:dyDescent="0.25">
      <c r="A1955" s="2" t="s">
        <v>1817</v>
      </c>
      <c r="B1955" s="139" t="str">
        <f t="shared" si="32"/>
        <v>LMps_Bld9607.19</v>
      </c>
      <c r="C1955" t="s">
        <v>63</v>
      </c>
      <c r="D1955" s="1">
        <v>9607.19</v>
      </c>
      <c r="E1955">
        <v>0.02</v>
      </c>
      <c r="F1955" t="s">
        <v>501</v>
      </c>
      <c r="G1955" s="2">
        <v>218</v>
      </c>
      <c r="H1955" s="2">
        <v>219</v>
      </c>
      <c r="I1955" s="1">
        <v>6302.3909999999996</v>
      </c>
      <c r="J1955" s="1">
        <v>6302.393</v>
      </c>
      <c r="L1955" t="s">
        <v>1816</v>
      </c>
    </row>
    <row r="1956" spans="1:12" hidden="1" x14ac:dyDescent="0.25">
      <c r="A1956" s="2" t="s">
        <v>1817</v>
      </c>
      <c r="B1956" s="139" t="str">
        <f t="shared" si="32"/>
        <v>LMps_Bld5206.14</v>
      </c>
      <c r="C1956" t="s">
        <v>63</v>
      </c>
      <c r="D1956" s="1">
        <v>5206.1400000000003</v>
      </c>
      <c r="E1956">
        <v>1</v>
      </c>
      <c r="F1956" t="s">
        <v>542</v>
      </c>
      <c r="G1956" s="2">
        <v>220</v>
      </c>
      <c r="H1956" s="2">
        <v>221</v>
      </c>
      <c r="I1956" s="1">
        <v>6302.3909999999996</v>
      </c>
      <c r="J1956" s="1">
        <v>6302.393</v>
      </c>
      <c r="L1956" t="s">
        <v>1816</v>
      </c>
    </row>
    <row r="1957" spans="1:12" hidden="1" x14ac:dyDescent="0.25">
      <c r="A1957" s="2" t="s">
        <v>1817</v>
      </c>
      <c r="B1957" s="139" t="str">
        <f t="shared" si="32"/>
        <v>LMps_Bld3204.111</v>
      </c>
      <c r="C1957" t="s">
        <v>63</v>
      </c>
      <c r="D1957" s="1">
        <v>3204.1109999999999</v>
      </c>
      <c r="E1957">
        <v>7.0000000000000007E-2</v>
      </c>
      <c r="F1957" t="s">
        <v>1823</v>
      </c>
      <c r="G1957" s="2">
        <v>220</v>
      </c>
      <c r="H1957" s="2">
        <v>221</v>
      </c>
      <c r="I1957" s="1">
        <v>6302.3909999999996</v>
      </c>
      <c r="J1957" s="1">
        <v>6302.393</v>
      </c>
      <c r="L1957" t="s">
        <v>1816</v>
      </c>
    </row>
    <row r="1958" spans="1:12" hidden="1" x14ac:dyDescent="0.25">
      <c r="A1958" s="2" t="s">
        <v>1817</v>
      </c>
      <c r="B1958" s="139" t="str">
        <f t="shared" si="32"/>
        <v>LMps_Bld3402.419</v>
      </c>
      <c r="C1958" t="s">
        <v>63</v>
      </c>
      <c r="D1958" s="1">
        <v>3402.4189999999999</v>
      </c>
      <c r="E1958">
        <v>0.04</v>
      </c>
      <c r="F1958" t="s">
        <v>1824</v>
      </c>
      <c r="G1958" s="2">
        <v>220</v>
      </c>
      <c r="H1958" s="2">
        <v>221</v>
      </c>
      <c r="I1958" s="1">
        <v>6302.3909999999996</v>
      </c>
      <c r="J1958" s="1">
        <v>6302.393</v>
      </c>
      <c r="L1958" t="s">
        <v>1816</v>
      </c>
    </row>
    <row r="1959" spans="1:12" hidden="1" x14ac:dyDescent="0.25">
      <c r="A1959" s="2" t="s">
        <v>1817</v>
      </c>
      <c r="B1959" s="139" t="str">
        <f t="shared" si="32"/>
        <v>LMps_Bld3402.9</v>
      </c>
      <c r="C1959" t="s">
        <v>63</v>
      </c>
      <c r="D1959" s="1">
        <v>3402.9</v>
      </c>
      <c r="E1959">
        <v>0.04</v>
      </c>
      <c r="F1959" t="s">
        <v>1825</v>
      </c>
      <c r="G1959" s="2">
        <v>220</v>
      </c>
      <c r="H1959" s="2">
        <v>221</v>
      </c>
      <c r="I1959" s="1">
        <v>6302.3909999999996</v>
      </c>
      <c r="J1959" s="1">
        <v>6302.393</v>
      </c>
      <c r="L1959" t="s">
        <v>1816</v>
      </c>
    </row>
    <row r="1960" spans="1:12" hidden="1" x14ac:dyDescent="0.25">
      <c r="A1960" s="2" t="s">
        <v>1817</v>
      </c>
      <c r="B1960" s="139" t="str">
        <f t="shared" si="32"/>
        <v>LMps_Bld3809.911</v>
      </c>
      <c r="C1960" t="s">
        <v>63</v>
      </c>
      <c r="D1960" s="1">
        <v>3809.9110000000001</v>
      </c>
      <c r="E1960">
        <v>0.04</v>
      </c>
      <c r="F1960" t="s">
        <v>1826</v>
      </c>
      <c r="G1960" s="2">
        <v>220</v>
      </c>
      <c r="H1960" s="2">
        <v>221</v>
      </c>
      <c r="I1960" s="1">
        <v>6302.3909999999996</v>
      </c>
      <c r="J1960" s="1">
        <v>6302.393</v>
      </c>
      <c r="L1960" t="s">
        <v>1816</v>
      </c>
    </row>
    <row r="1961" spans="1:12" hidden="1" x14ac:dyDescent="0.25">
      <c r="A1961" s="2" t="s">
        <v>1817</v>
      </c>
      <c r="B1961" s="139" t="str">
        <f t="shared" si="32"/>
        <v>LMps_Bld3809.919</v>
      </c>
      <c r="C1961" t="s">
        <v>63</v>
      </c>
      <c r="D1961" s="1">
        <v>3809.9189999999999</v>
      </c>
      <c r="E1961">
        <v>0.04</v>
      </c>
      <c r="F1961" t="s">
        <v>1827</v>
      </c>
      <c r="G1961" s="2">
        <v>220</v>
      </c>
      <c r="H1961" s="2">
        <v>221</v>
      </c>
      <c r="I1961" s="1">
        <v>6302.3909999999996</v>
      </c>
      <c r="J1961" s="1">
        <v>6302.393</v>
      </c>
      <c r="L1961" t="s">
        <v>1816</v>
      </c>
    </row>
    <row r="1962" spans="1:12" hidden="1" x14ac:dyDescent="0.25">
      <c r="A1962" s="2" t="s">
        <v>1817</v>
      </c>
      <c r="B1962" s="139" t="str">
        <f t="shared" si="32"/>
        <v>LMps_Bld9607.2</v>
      </c>
      <c r="C1962" t="s">
        <v>63</v>
      </c>
      <c r="D1962" s="1">
        <v>9607.2000000000007</v>
      </c>
      <c r="E1962">
        <v>0.02</v>
      </c>
      <c r="F1962" t="s">
        <v>502</v>
      </c>
      <c r="G1962" s="2">
        <v>220</v>
      </c>
      <c r="H1962" s="2">
        <v>221</v>
      </c>
      <c r="I1962" s="1">
        <v>6302.3909999999996</v>
      </c>
      <c r="J1962" s="1">
        <v>6302.393</v>
      </c>
      <c r="L1962" t="s">
        <v>1816</v>
      </c>
    </row>
    <row r="1963" spans="1:12" hidden="1" x14ac:dyDescent="0.25">
      <c r="A1963" s="2" t="s">
        <v>1817</v>
      </c>
      <c r="B1963" s="139" t="str">
        <f t="shared" si="32"/>
        <v>LMps_Ctn5201.009</v>
      </c>
      <c r="C1963" t="s">
        <v>2</v>
      </c>
      <c r="D1963" s="1">
        <v>5201.009</v>
      </c>
      <c r="E1963">
        <v>0.59994000000000003</v>
      </c>
      <c r="F1963" t="s">
        <v>352</v>
      </c>
      <c r="G1963" s="2">
        <v>222</v>
      </c>
      <c r="H1963" s="2">
        <v>223</v>
      </c>
      <c r="I1963" s="1">
        <v>6302.3109999999997</v>
      </c>
      <c r="J1963" s="1">
        <v>6302.3149999999996</v>
      </c>
      <c r="L1963" t="s">
        <v>1816</v>
      </c>
    </row>
    <row r="1964" spans="1:12" hidden="1" x14ac:dyDescent="0.25">
      <c r="A1964" s="2" t="s">
        <v>1817</v>
      </c>
      <c r="B1964" s="139" t="str">
        <f t="shared" si="32"/>
        <v>LMps_Ctn5505.1</v>
      </c>
      <c r="C1964" t="s">
        <v>2</v>
      </c>
      <c r="D1964" s="1">
        <v>5505.1</v>
      </c>
      <c r="E1964">
        <v>0.39995999999999998</v>
      </c>
      <c r="F1964" t="s">
        <v>1884</v>
      </c>
      <c r="G1964" s="2">
        <v>222</v>
      </c>
      <c r="H1964" s="2">
        <v>223</v>
      </c>
      <c r="I1964" s="1">
        <v>6302.3109999999997</v>
      </c>
      <c r="J1964" s="1">
        <v>6302.3149999999996</v>
      </c>
      <c r="L1964" t="s">
        <v>1816</v>
      </c>
    </row>
    <row r="1965" spans="1:12" hidden="1" x14ac:dyDescent="0.25">
      <c r="A1965" s="2" t="s">
        <v>1817</v>
      </c>
      <c r="B1965" s="139" t="str">
        <f t="shared" si="32"/>
        <v>LMps_Ctn5505.2</v>
      </c>
      <c r="C1965" t="s">
        <v>2</v>
      </c>
      <c r="D1965" s="1">
        <v>5505.2</v>
      </c>
      <c r="E1965">
        <v>0.39995999999999998</v>
      </c>
      <c r="F1965" t="s">
        <v>1884</v>
      </c>
      <c r="G1965" s="2">
        <v>222</v>
      </c>
      <c r="H1965" s="2">
        <v>223</v>
      </c>
      <c r="I1965" s="1">
        <v>6302.3109999999997</v>
      </c>
      <c r="J1965" s="1">
        <v>6302.3149999999996</v>
      </c>
      <c r="L1965" t="s">
        <v>1816</v>
      </c>
    </row>
    <row r="1966" spans="1:12" hidden="1" x14ac:dyDescent="0.25">
      <c r="A1966" s="2" t="s">
        <v>1790</v>
      </c>
      <c r="B1966" s="139" t="str">
        <f t="shared" si="32"/>
        <v>IMps_Ctn3204.159</v>
      </c>
      <c r="C1966" t="s">
        <v>2</v>
      </c>
      <c r="D1966" s="1">
        <v>3204.1590000000001</v>
      </c>
      <c r="E1966">
        <v>7.0000000000000001E-3</v>
      </c>
      <c r="F1966" t="s">
        <v>365</v>
      </c>
      <c r="G1966" s="2">
        <v>222</v>
      </c>
      <c r="H1966" s="2">
        <v>223</v>
      </c>
      <c r="I1966" s="1">
        <v>6302.3109999999997</v>
      </c>
      <c r="J1966" s="1">
        <v>6302.3149999999996</v>
      </c>
      <c r="L1966" t="s">
        <v>1816</v>
      </c>
    </row>
    <row r="1967" spans="1:12" hidden="1" x14ac:dyDescent="0.25">
      <c r="A1967" s="2" t="s">
        <v>1790</v>
      </c>
      <c r="B1967" s="139" t="str">
        <f t="shared" si="32"/>
        <v>IMps_Ctn5901.909</v>
      </c>
      <c r="C1967" t="s">
        <v>2</v>
      </c>
      <c r="D1967" s="1">
        <v>5901.9089999999997</v>
      </c>
      <c r="E1967">
        <v>3.5000000000000003E-2</v>
      </c>
      <c r="F1967" t="s">
        <v>1885</v>
      </c>
      <c r="G1967" s="2">
        <v>222</v>
      </c>
      <c r="H1967" s="2">
        <v>223</v>
      </c>
      <c r="I1967" s="1">
        <v>6302.3109999999997</v>
      </c>
      <c r="J1967" s="1">
        <v>6302.3149999999996</v>
      </c>
      <c r="L1967" t="s">
        <v>1816</v>
      </c>
    </row>
    <row r="1968" spans="1:12" hidden="1" x14ac:dyDescent="0.25">
      <c r="A1968" s="2" t="s">
        <v>1790</v>
      </c>
      <c r="B1968" s="139" t="str">
        <f t="shared" si="32"/>
        <v>IMps_Ctn3506.919</v>
      </c>
      <c r="C1968" t="s">
        <v>2</v>
      </c>
      <c r="D1968" s="1">
        <v>3506.9189999999999</v>
      </c>
      <c r="E1968">
        <v>0.01</v>
      </c>
      <c r="F1968" t="s">
        <v>1514</v>
      </c>
      <c r="G1968" s="2">
        <v>222</v>
      </c>
      <c r="H1968" s="2">
        <v>223</v>
      </c>
      <c r="I1968" s="1">
        <v>6302.3109999999997</v>
      </c>
      <c r="J1968" s="1">
        <v>6302.3149999999996</v>
      </c>
      <c r="L1968" t="s">
        <v>1816</v>
      </c>
    </row>
    <row r="1969" spans="1:13" hidden="1" x14ac:dyDescent="0.25">
      <c r="A1969" s="2" t="s">
        <v>1817</v>
      </c>
      <c r="B1969" s="139" t="str">
        <f t="shared" si="32"/>
        <v>LMps_BldPC52:485505.1</v>
      </c>
      <c r="C1969" t="s">
        <v>447</v>
      </c>
      <c r="D1969" s="1">
        <v>5505.1</v>
      </c>
      <c r="E1969">
        <v>0.48485</v>
      </c>
      <c r="F1969" t="s">
        <v>1884</v>
      </c>
      <c r="G1969" s="2">
        <v>224</v>
      </c>
      <c r="H1969" s="2">
        <v>225</v>
      </c>
      <c r="I1969" s="1">
        <v>6302.3909999999996</v>
      </c>
      <c r="J1969" s="1">
        <v>6302.393</v>
      </c>
      <c r="L1969" t="s">
        <v>1816</v>
      </c>
    </row>
    <row r="1970" spans="1:13" hidden="1" x14ac:dyDescent="0.25">
      <c r="A1970" s="2" t="s">
        <v>1817</v>
      </c>
      <c r="B1970" s="139" t="str">
        <f t="shared" si="32"/>
        <v>LMps_BldPC52:485505.2</v>
      </c>
      <c r="C1970" t="s">
        <v>447</v>
      </c>
      <c r="D1970" s="1">
        <v>5505.2</v>
      </c>
      <c r="E1970">
        <v>0.48485</v>
      </c>
      <c r="F1970" t="s">
        <v>1884</v>
      </c>
      <c r="G1970" s="2">
        <v>224</v>
      </c>
      <c r="H1970" s="2">
        <v>225</v>
      </c>
      <c r="I1970" s="1">
        <v>6302.3909999999996</v>
      </c>
      <c r="J1970" s="1">
        <v>6302.393</v>
      </c>
      <c r="L1970" t="s">
        <v>1816</v>
      </c>
    </row>
    <row r="1971" spans="1:13" hidden="1" x14ac:dyDescent="0.25">
      <c r="A1971" s="2" t="s">
        <v>1817</v>
      </c>
      <c r="B1971" s="139" t="str">
        <f t="shared" si="32"/>
        <v>LMps_BldPC52:485201.009</v>
      </c>
      <c r="C1971" t="s">
        <v>447</v>
      </c>
      <c r="D1971" s="1">
        <v>5201.009</v>
      </c>
      <c r="E1971">
        <v>0.48485</v>
      </c>
      <c r="F1971" t="s">
        <v>352</v>
      </c>
      <c r="G1971" s="2">
        <v>224</v>
      </c>
      <c r="H1971" s="2">
        <v>225</v>
      </c>
      <c r="I1971" s="1">
        <v>6302.3909999999996</v>
      </c>
      <c r="J1971" s="1">
        <v>6302.393</v>
      </c>
      <c r="L1971" t="s">
        <v>1816</v>
      </c>
    </row>
    <row r="1972" spans="1:13" hidden="1" x14ac:dyDescent="0.25">
      <c r="A1972" s="2" t="s">
        <v>1817</v>
      </c>
      <c r="B1972" s="139" t="str">
        <f t="shared" si="32"/>
        <v>LMps_BldPC52:485503.201</v>
      </c>
      <c r="C1972" t="s">
        <v>447</v>
      </c>
      <c r="D1972" s="1">
        <v>5503.201</v>
      </c>
      <c r="E1972">
        <v>0.52524999999999999</v>
      </c>
      <c r="F1972" t="s">
        <v>1221</v>
      </c>
      <c r="G1972" s="2">
        <v>224</v>
      </c>
      <c r="H1972" s="2">
        <v>225</v>
      </c>
      <c r="I1972" s="1">
        <v>6302.3909999999996</v>
      </c>
      <c r="J1972" s="1">
        <v>6302.393</v>
      </c>
      <c r="L1972" t="s">
        <v>1816</v>
      </c>
    </row>
    <row r="1973" spans="1:13" hidden="1" x14ac:dyDescent="0.25">
      <c r="A1973" s="2" t="s">
        <v>1817</v>
      </c>
      <c r="B1973" s="139" t="str">
        <f t="shared" si="32"/>
        <v>LMps_BldPC52:485503.209</v>
      </c>
      <c r="C1973" t="s">
        <v>447</v>
      </c>
      <c r="D1973" s="1">
        <v>5503.2089999999998</v>
      </c>
      <c r="E1973">
        <v>0.52524999999999999</v>
      </c>
      <c r="F1973" t="s">
        <v>1886</v>
      </c>
      <c r="G1973" s="2">
        <v>224</v>
      </c>
      <c r="H1973" s="2">
        <v>225</v>
      </c>
      <c r="I1973" s="1">
        <v>6302.3909999999996</v>
      </c>
      <c r="J1973" s="1">
        <v>6302.393</v>
      </c>
      <c r="L1973" t="s">
        <v>1816</v>
      </c>
    </row>
    <row r="1974" spans="1:13" hidden="1" x14ac:dyDescent="0.25">
      <c r="A1974" s="2" t="s">
        <v>1790</v>
      </c>
      <c r="B1974" s="139" t="str">
        <f t="shared" si="32"/>
        <v>IMps_Bld</v>
      </c>
      <c r="C1974" t="s">
        <v>63</v>
      </c>
      <c r="D1974" s="185"/>
      <c r="E1974" s="141">
        <v>1.0101</v>
      </c>
      <c r="F1974" t="s">
        <v>542</v>
      </c>
      <c r="G1974" s="2">
        <v>224</v>
      </c>
      <c r="H1974" s="2">
        <v>225</v>
      </c>
      <c r="I1974" s="1">
        <v>6302.3909999999996</v>
      </c>
      <c r="J1974" s="1">
        <v>6302.393</v>
      </c>
      <c r="L1974" t="s">
        <v>2267</v>
      </c>
      <c r="M1974">
        <v>5402.39</v>
      </c>
    </row>
    <row r="1975" spans="1:13" hidden="1" x14ac:dyDescent="0.25">
      <c r="A1975" s="2" t="s">
        <v>1790</v>
      </c>
      <c r="B1975" s="139" t="str">
        <f t="shared" si="32"/>
        <v>IMps_Bld5509.99</v>
      </c>
      <c r="C1975" t="s">
        <v>63</v>
      </c>
      <c r="D1975" s="1">
        <v>5509.99</v>
      </c>
      <c r="E1975">
        <v>0.03</v>
      </c>
      <c r="F1975" t="s">
        <v>542</v>
      </c>
      <c r="G1975" s="2">
        <v>224</v>
      </c>
      <c r="H1975" s="2">
        <v>225</v>
      </c>
      <c r="I1975" s="1">
        <v>6302.3909999999996</v>
      </c>
      <c r="J1975" s="1">
        <v>6302.393</v>
      </c>
      <c r="L1975" t="s">
        <v>1816</v>
      </c>
    </row>
    <row r="1976" spans="1:13" hidden="1" x14ac:dyDescent="0.25">
      <c r="A1976" s="2" t="s">
        <v>1790</v>
      </c>
      <c r="B1976" s="139" t="str">
        <f t="shared" si="32"/>
        <v>IMps_Bld3204.159</v>
      </c>
      <c r="C1976" t="s">
        <v>63</v>
      </c>
      <c r="D1976" s="1">
        <v>3204.1590000000001</v>
      </c>
      <c r="E1976">
        <v>7.0000000000000001E-3</v>
      </c>
      <c r="F1976" t="s">
        <v>365</v>
      </c>
      <c r="G1976" s="2">
        <v>224</v>
      </c>
      <c r="H1976" s="2">
        <v>225</v>
      </c>
      <c r="I1976" s="1">
        <v>6302.3909999999996</v>
      </c>
      <c r="J1976" s="1">
        <v>6302.393</v>
      </c>
      <c r="L1976" t="s">
        <v>1816</v>
      </c>
    </row>
    <row r="1977" spans="1:13" hidden="1" x14ac:dyDescent="0.25">
      <c r="A1977" s="2" t="s">
        <v>1790</v>
      </c>
      <c r="B1977" s="139" t="str">
        <f t="shared" si="32"/>
        <v>IMps_Bld5901.909</v>
      </c>
      <c r="C1977" t="s">
        <v>63</v>
      </c>
      <c r="D1977" s="1">
        <v>5901.9089999999997</v>
      </c>
      <c r="E1977">
        <v>3.5000000000000003E-2</v>
      </c>
      <c r="F1977" t="s">
        <v>1885</v>
      </c>
      <c r="G1977" s="2">
        <v>224</v>
      </c>
      <c r="H1977" s="2">
        <v>225</v>
      </c>
      <c r="I1977" s="1">
        <v>6302.3909999999996</v>
      </c>
      <c r="J1977" s="1">
        <v>6302.393</v>
      </c>
      <c r="L1977" t="s">
        <v>1816</v>
      </c>
    </row>
    <row r="1978" spans="1:13" hidden="1" x14ac:dyDescent="0.25">
      <c r="A1978" s="2" t="s">
        <v>1790</v>
      </c>
      <c r="B1978" s="139" t="str">
        <f t="shared" si="32"/>
        <v>IMps_Bld3506.919</v>
      </c>
      <c r="C1978" t="s">
        <v>63</v>
      </c>
      <c r="D1978" s="1">
        <v>3506.9189999999999</v>
      </c>
      <c r="E1978">
        <v>0.01</v>
      </c>
      <c r="F1978" t="s">
        <v>1514</v>
      </c>
      <c r="G1978" s="2">
        <v>224</v>
      </c>
      <c r="H1978" s="2">
        <v>225</v>
      </c>
      <c r="I1978" s="1">
        <v>6302.3909999999996</v>
      </c>
      <c r="J1978" s="1">
        <v>6302.393</v>
      </c>
      <c r="L1978" t="s">
        <v>1816</v>
      </c>
    </row>
    <row r="1979" spans="1:13" hidden="1" x14ac:dyDescent="0.25">
      <c r="A1979" s="2" t="s">
        <v>1817</v>
      </c>
      <c r="B1979" s="139" t="str">
        <f t="shared" si="32"/>
        <v>LMps_BldCVC65:355505.1</v>
      </c>
      <c r="C1979" t="s">
        <v>3692</v>
      </c>
      <c r="D1979" s="1">
        <v>5505.1</v>
      </c>
      <c r="E1979">
        <v>0.65656999999999999</v>
      </c>
      <c r="F1979" t="s">
        <v>1884</v>
      </c>
      <c r="G1979" s="2">
        <v>226</v>
      </c>
      <c r="H1979" s="2">
        <v>227</v>
      </c>
      <c r="I1979" s="1">
        <v>6302.3909999999996</v>
      </c>
      <c r="J1979" s="1">
        <v>6302.393</v>
      </c>
      <c r="L1979" t="s">
        <v>1816</v>
      </c>
    </row>
    <row r="1980" spans="1:13" hidden="1" x14ac:dyDescent="0.25">
      <c r="A1980" s="2" t="s">
        <v>1817</v>
      </c>
      <c r="B1980" s="139" t="str">
        <f t="shared" si="32"/>
        <v>LMps_BldCVC65:355505.2</v>
      </c>
      <c r="C1980" t="s">
        <v>3692</v>
      </c>
      <c r="D1980" s="1">
        <v>5505.2</v>
      </c>
      <c r="E1980">
        <v>0.65656999999999999</v>
      </c>
      <c r="F1980" t="s">
        <v>1884</v>
      </c>
      <c r="G1980" s="2">
        <v>226</v>
      </c>
      <c r="H1980" s="2">
        <v>227</v>
      </c>
      <c r="I1980" s="1">
        <v>6302.3909999999996</v>
      </c>
      <c r="J1980" s="1">
        <v>6302.393</v>
      </c>
      <c r="L1980" t="s">
        <v>1816</v>
      </c>
    </row>
    <row r="1981" spans="1:13" hidden="1" x14ac:dyDescent="0.25">
      <c r="A1981" s="2" t="s">
        <v>1817</v>
      </c>
      <c r="B1981" s="139" t="str">
        <f t="shared" si="32"/>
        <v>LMps_BldCVC65:355201.009</v>
      </c>
      <c r="C1981" t="s">
        <v>3692</v>
      </c>
      <c r="D1981" s="1">
        <v>5201.009</v>
      </c>
      <c r="E1981">
        <v>0.65656999999999999</v>
      </c>
      <c r="F1981" t="s">
        <v>352</v>
      </c>
      <c r="G1981" s="2">
        <v>226</v>
      </c>
      <c r="H1981" s="2">
        <v>227</v>
      </c>
      <c r="I1981" s="1">
        <v>6302.3909999999996</v>
      </c>
      <c r="J1981" s="1">
        <v>6302.393</v>
      </c>
      <c r="L1981" t="s">
        <v>1816</v>
      </c>
    </row>
    <row r="1982" spans="1:13" hidden="1" x14ac:dyDescent="0.25">
      <c r="A1982" s="2" t="s">
        <v>1817</v>
      </c>
      <c r="B1982" s="139" t="str">
        <f t="shared" si="32"/>
        <v>LMps_BldCVC65:355503.201</v>
      </c>
      <c r="C1982" t="s">
        <v>3692</v>
      </c>
      <c r="D1982" s="1">
        <v>5503.201</v>
      </c>
      <c r="E1982">
        <v>0.35352999999999996</v>
      </c>
      <c r="F1982" t="s">
        <v>1221</v>
      </c>
      <c r="G1982" s="2">
        <v>226</v>
      </c>
      <c r="H1982" s="2">
        <v>227</v>
      </c>
      <c r="I1982" s="1">
        <v>6302.3909999999996</v>
      </c>
      <c r="J1982" s="1">
        <v>6302.393</v>
      </c>
      <c r="L1982" t="s">
        <v>1816</v>
      </c>
    </row>
    <row r="1983" spans="1:13" hidden="1" x14ac:dyDescent="0.25">
      <c r="A1983" s="2" t="s">
        <v>1790</v>
      </c>
      <c r="B1983" s="139" t="str">
        <f t="shared" si="32"/>
        <v>IMps_BldCVC65:355509.22</v>
      </c>
      <c r="C1983" t="s">
        <v>3692</v>
      </c>
      <c r="D1983" s="1">
        <v>5509.22</v>
      </c>
      <c r="E1983">
        <v>0.35352999999999996</v>
      </c>
      <c r="F1983" t="s">
        <v>1887</v>
      </c>
      <c r="G1983" s="2">
        <v>226</v>
      </c>
      <c r="H1983" s="2">
        <v>227</v>
      </c>
      <c r="I1983" s="1">
        <v>6302.3909999999996</v>
      </c>
      <c r="J1983" s="1">
        <v>6302.393</v>
      </c>
      <c r="L1983" t="s">
        <v>1816</v>
      </c>
    </row>
    <row r="1984" spans="1:13" hidden="1" x14ac:dyDescent="0.25">
      <c r="A1984" s="2" t="s">
        <v>1817</v>
      </c>
      <c r="B1984" s="139" t="str">
        <f t="shared" si="32"/>
        <v>LMps_BldCVC65:355503.209</v>
      </c>
      <c r="C1984" t="s">
        <v>3692</v>
      </c>
      <c r="D1984" s="1">
        <v>5503.2089999999998</v>
      </c>
      <c r="E1984">
        <v>0.35352999999999996</v>
      </c>
      <c r="F1984" t="s">
        <v>1886</v>
      </c>
      <c r="G1984" s="2">
        <v>226</v>
      </c>
      <c r="H1984" s="2">
        <v>227</v>
      </c>
      <c r="I1984" s="1">
        <v>6302.3909999999996</v>
      </c>
      <c r="J1984" s="1">
        <v>6302.393</v>
      </c>
      <c r="L1984" t="s">
        <v>1816</v>
      </c>
    </row>
    <row r="1985" spans="1:12" hidden="1" x14ac:dyDescent="0.25">
      <c r="A1985" s="2" t="s">
        <v>1790</v>
      </c>
      <c r="B1985" s="139" t="str">
        <f t="shared" si="32"/>
        <v>IMps_Bld3204.159</v>
      </c>
      <c r="C1985" t="s">
        <v>63</v>
      </c>
      <c r="D1985" s="1">
        <v>3204.1590000000001</v>
      </c>
      <c r="E1985">
        <v>7.0000000000000001E-3</v>
      </c>
      <c r="F1985" t="s">
        <v>365</v>
      </c>
      <c r="G1985" s="2">
        <v>226</v>
      </c>
      <c r="H1985" s="2">
        <v>227</v>
      </c>
      <c r="I1985" s="1">
        <v>6302.3909999999996</v>
      </c>
      <c r="J1985" s="1">
        <v>6302.393</v>
      </c>
      <c r="L1985" t="s">
        <v>1816</v>
      </c>
    </row>
    <row r="1986" spans="1:12" hidden="1" x14ac:dyDescent="0.25">
      <c r="A1986" s="2" t="s">
        <v>1790</v>
      </c>
      <c r="B1986" s="139" t="str">
        <f t="shared" si="32"/>
        <v>IMps_Bld5901.909</v>
      </c>
      <c r="C1986" t="s">
        <v>63</v>
      </c>
      <c r="D1986" s="1">
        <v>5901.9089999999997</v>
      </c>
      <c r="E1986">
        <v>3.5000000000000003E-2</v>
      </c>
      <c r="F1986" t="s">
        <v>1885</v>
      </c>
      <c r="G1986" s="2">
        <v>226</v>
      </c>
      <c r="H1986" s="2">
        <v>227</v>
      </c>
      <c r="I1986" s="1">
        <v>6302.3909999999996</v>
      </c>
      <c r="J1986" s="1">
        <v>6302.393</v>
      </c>
      <c r="L1986" t="s">
        <v>1816</v>
      </c>
    </row>
    <row r="1987" spans="1:12" hidden="1" x14ac:dyDescent="0.25">
      <c r="A1987" s="2" t="s">
        <v>1790</v>
      </c>
      <c r="B1987" s="139" t="str">
        <f t="shared" si="32"/>
        <v>IMps_Bld3506.919</v>
      </c>
      <c r="C1987" t="s">
        <v>63</v>
      </c>
      <c r="D1987" s="1">
        <v>3506.9189999999999</v>
      </c>
      <c r="E1987">
        <v>0.01</v>
      </c>
      <c r="F1987" t="s">
        <v>1514</v>
      </c>
      <c r="G1987" s="2">
        <v>226</v>
      </c>
      <c r="H1987" s="2">
        <v>227</v>
      </c>
      <c r="I1987" s="1">
        <v>6302.3909999999996</v>
      </c>
      <c r="J1987" s="1">
        <v>6302.393</v>
      </c>
      <c r="L1987" t="s">
        <v>1816</v>
      </c>
    </row>
    <row r="1988" spans="1:12" hidden="1" x14ac:dyDescent="0.25">
      <c r="A1988" s="2" t="s">
        <v>1817</v>
      </c>
      <c r="B1988" s="139" t="str">
        <f t="shared" si="32"/>
        <v>LMps_BldPC50:505505.1</v>
      </c>
      <c r="C1988" t="s">
        <v>445</v>
      </c>
      <c r="D1988" s="1">
        <v>5505.1</v>
      </c>
      <c r="E1988">
        <v>0.50505</v>
      </c>
      <c r="F1988" t="s">
        <v>1884</v>
      </c>
      <c r="G1988" s="2">
        <v>228</v>
      </c>
      <c r="H1988" s="2">
        <v>229</v>
      </c>
      <c r="I1988" s="1">
        <v>6302.3909999999996</v>
      </c>
      <c r="J1988" s="1">
        <v>6302.393</v>
      </c>
      <c r="L1988" t="s">
        <v>1816</v>
      </c>
    </row>
    <row r="1989" spans="1:12" hidden="1" x14ac:dyDescent="0.25">
      <c r="A1989" s="2" t="s">
        <v>1817</v>
      </c>
      <c r="B1989" s="139" t="str">
        <f t="shared" si="32"/>
        <v>LMps_BldPC50:505505.2</v>
      </c>
      <c r="C1989" t="s">
        <v>445</v>
      </c>
      <c r="D1989" s="1">
        <v>5505.2</v>
      </c>
      <c r="E1989">
        <v>0.50505</v>
      </c>
      <c r="F1989" t="s">
        <v>1884</v>
      </c>
      <c r="G1989" s="2">
        <v>228</v>
      </c>
      <c r="H1989" s="2">
        <v>229</v>
      </c>
      <c r="I1989" s="1">
        <v>6302.3909999999996</v>
      </c>
      <c r="J1989" s="1">
        <v>6302.393</v>
      </c>
      <c r="L1989" t="s">
        <v>1816</v>
      </c>
    </row>
    <row r="1990" spans="1:12" hidden="1" x14ac:dyDescent="0.25">
      <c r="A1990" s="2" t="s">
        <v>1817</v>
      </c>
      <c r="B1990" s="139" t="str">
        <f t="shared" si="32"/>
        <v>LMps_BldPC50:505201.009</v>
      </c>
      <c r="C1990" t="s">
        <v>445</v>
      </c>
      <c r="D1990" s="1">
        <v>5201.009</v>
      </c>
      <c r="E1990">
        <v>0.50505</v>
      </c>
      <c r="F1990" t="s">
        <v>352</v>
      </c>
      <c r="G1990" s="2">
        <v>228</v>
      </c>
      <c r="H1990" s="2">
        <v>229</v>
      </c>
      <c r="I1990" s="1">
        <v>6302.3909999999996</v>
      </c>
      <c r="J1990" s="1">
        <v>6302.393</v>
      </c>
      <c r="L1990" t="s">
        <v>1816</v>
      </c>
    </row>
    <row r="1991" spans="1:12" hidden="1" x14ac:dyDescent="0.25">
      <c r="A1991" s="2" t="s">
        <v>1817</v>
      </c>
      <c r="B1991" s="139" t="str">
        <f t="shared" si="32"/>
        <v>LMps_BldPC50:505503.201</v>
      </c>
      <c r="C1991" t="s">
        <v>445</v>
      </c>
      <c r="D1991" s="1">
        <v>5503.201</v>
      </c>
      <c r="E1991">
        <v>0.50505</v>
      </c>
      <c r="F1991" t="s">
        <v>1221</v>
      </c>
      <c r="G1991" s="2">
        <v>228</v>
      </c>
      <c r="H1991" s="2">
        <v>229</v>
      </c>
      <c r="I1991" s="1">
        <v>6302.3909999999996</v>
      </c>
      <c r="J1991" s="1">
        <v>6302.393</v>
      </c>
      <c r="L1991" t="s">
        <v>1816</v>
      </c>
    </row>
    <row r="1992" spans="1:12" hidden="1" x14ac:dyDescent="0.25">
      <c r="A1992" s="2" t="s">
        <v>1817</v>
      </c>
      <c r="B1992" s="139" t="str">
        <f t="shared" si="32"/>
        <v>LMps_BldPC50:505503.209</v>
      </c>
      <c r="C1992" t="s">
        <v>445</v>
      </c>
      <c r="D1992" s="1">
        <v>5503.2089999999998</v>
      </c>
      <c r="E1992">
        <v>0.50505</v>
      </c>
      <c r="F1992" t="s">
        <v>1886</v>
      </c>
      <c r="G1992" s="2">
        <v>228</v>
      </c>
      <c r="H1992" s="2">
        <v>229</v>
      </c>
      <c r="I1992" s="1">
        <v>6302.3909999999996</v>
      </c>
      <c r="J1992" s="1">
        <v>6302.393</v>
      </c>
      <c r="L1992" t="s">
        <v>1816</v>
      </c>
    </row>
    <row r="1993" spans="1:12" hidden="1" x14ac:dyDescent="0.25">
      <c r="A1993" s="2" t="s">
        <v>1790</v>
      </c>
      <c r="B1993" s="139" t="str">
        <f t="shared" si="32"/>
        <v>IMps_Bld3204.159</v>
      </c>
      <c r="C1993" t="s">
        <v>63</v>
      </c>
      <c r="D1993" s="1">
        <v>3204.1590000000001</v>
      </c>
      <c r="E1993">
        <v>7.0000000000000001E-3</v>
      </c>
      <c r="F1993" t="s">
        <v>365</v>
      </c>
      <c r="G1993" s="2">
        <v>228</v>
      </c>
      <c r="H1993" s="2">
        <v>229</v>
      </c>
      <c r="I1993" s="1">
        <v>6302.3909999999996</v>
      </c>
      <c r="J1993" s="1">
        <v>6302.393</v>
      </c>
      <c r="L1993" t="s">
        <v>1816</v>
      </c>
    </row>
    <row r="1994" spans="1:12" hidden="1" x14ac:dyDescent="0.25">
      <c r="A1994" s="2" t="s">
        <v>1790</v>
      </c>
      <c r="B1994" s="139" t="str">
        <f t="shared" si="32"/>
        <v>IMps_Bld5901.909</v>
      </c>
      <c r="C1994" t="s">
        <v>63</v>
      </c>
      <c r="D1994" s="1">
        <v>5901.9089999999997</v>
      </c>
      <c r="E1994">
        <v>3.5000000000000003E-2</v>
      </c>
      <c r="F1994" t="s">
        <v>1885</v>
      </c>
      <c r="G1994" s="2">
        <v>228</v>
      </c>
      <c r="H1994" s="2">
        <v>229</v>
      </c>
      <c r="I1994" s="1">
        <v>6302.3909999999996</v>
      </c>
      <c r="J1994" s="1">
        <v>6302.393</v>
      </c>
      <c r="L1994" t="s">
        <v>1816</v>
      </c>
    </row>
    <row r="1995" spans="1:12" hidden="1" x14ac:dyDescent="0.25">
      <c r="A1995" s="2" t="s">
        <v>1790</v>
      </c>
      <c r="B1995" s="139" t="str">
        <f t="shared" si="32"/>
        <v>IMps_Bld3506.919</v>
      </c>
      <c r="C1995" t="s">
        <v>63</v>
      </c>
      <c r="D1995" s="1">
        <v>3506.9189999999999</v>
      </c>
      <c r="E1995">
        <v>0.01</v>
      </c>
      <c r="F1995" t="s">
        <v>1514</v>
      </c>
      <c r="G1995" s="2">
        <v>228</v>
      </c>
      <c r="H1995" s="2">
        <v>229</v>
      </c>
      <c r="I1995" s="1">
        <v>6302.3909999999996</v>
      </c>
      <c r="J1995" s="1">
        <v>6302.393</v>
      </c>
      <c r="L1995" t="s">
        <v>1816</v>
      </c>
    </row>
    <row r="1996" spans="1:12" hidden="1" x14ac:dyDescent="0.25">
      <c r="A1996" s="2" t="s">
        <v>1817</v>
      </c>
      <c r="B1996" s="139" t="str">
        <f t="shared" si="32"/>
        <v>LMps_BldCVC60:405505.1</v>
      </c>
      <c r="C1996" t="s">
        <v>463</v>
      </c>
      <c r="D1996" s="1">
        <v>5505.1</v>
      </c>
      <c r="E1996">
        <v>0.60605999999999993</v>
      </c>
      <c r="F1996" t="s">
        <v>1884</v>
      </c>
      <c r="G1996" s="2">
        <v>230</v>
      </c>
      <c r="H1996" s="2">
        <v>231</v>
      </c>
      <c r="I1996" s="1">
        <v>6302.3909999999996</v>
      </c>
      <c r="J1996" s="1">
        <v>6302.393</v>
      </c>
      <c r="L1996" t="s">
        <v>1816</v>
      </c>
    </row>
    <row r="1997" spans="1:12" hidden="1" x14ac:dyDescent="0.25">
      <c r="A1997" s="2" t="s">
        <v>1817</v>
      </c>
      <c r="B1997" s="139" t="str">
        <f t="shared" si="32"/>
        <v>LMps_BldCVC60:405505.2</v>
      </c>
      <c r="C1997" t="s">
        <v>463</v>
      </c>
      <c r="D1997" s="1">
        <v>5505.2</v>
      </c>
      <c r="E1997">
        <v>0.60605999999999993</v>
      </c>
      <c r="F1997" t="s">
        <v>1884</v>
      </c>
      <c r="G1997" s="2">
        <v>230</v>
      </c>
      <c r="H1997" s="2">
        <v>231</v>
      </c>
      <c r="I1997" s="1">
        <v>6302.3909999999996</v>
      </c>
      <c r="J1997" s="1">
        <v>6302.393</v>
      </c>
      <c r="L1997" t="s">
        <v>1816</v>
      </c>
    </row>
    <row r="1998" spans="1:12" hidden="1" x14ac:dyDescent="0.25">
      <c r="A1998" s="2" t="s">
        <v>1817</v>
      </c>
      <c r="B1998" s="139" t="str">
        <f t="shared" si="32"/>
        <v>LMps_BldCVC60:405201.009</v>
      </c>
      <c r="C1998" t="s">
        <v>463</v>
      </c>
      <c r="D1998" s="1">
        <v>5201.009</v>
      </c>
      <c r="E1998">
        <v>0.60605999999999993</v>
      </c>
      <c r="F1998" t="s">
        <v>352</v>
      </c>
      <c r="G1998" s="2">
        <v>230</v>
      </c>
      <c r="H1998" s="2">
        <v>231</v>
      </c>
      <c r="I1998" s="1">
        <v>6302.3909999999996</v>
      </c>
      <c r="J1998" s="1">
        <v>6302.393</v>
      </c>
      <c r="L1998" t="s">
        <v>1816</v>
      </c>
    </row>
    <row r="1999" spans="1:12" hidden="1" x14ac:dyDescent="0.25">
      <c r="A1999" s="2" t="s">
        <v>1817</v>
      </c>
      <c r="B1999" s="139" t="str">
        <f t="shared" si="32"/>
        <v>LMps_BldCVC60:405503.201</v>
      </c>
      <c r="C1999" t="s">
        <v>463</v>
      </c>
      <c r="D1999" s="1">
        <v>5503.201</v>
      </c>
      <c r="E1999">
        <v>0.40404000000000001</v>
      </c>
      <c r="F1999" t="s">
        <v>1221</v>
      </c>
      <c r="G1999" s="2">
        <v>230</v>
      </c>
      <c r="H1999" s="2">
        <v>231</v>
      </c>
      <c r="I1999" s="1">
        <v>6302.3909999999996</v>
      </c>
      <c r="J1999" s="1">
        <v>6302.393</v>
      </c>
      <c r="L1999" t="s">
        <v>1816</v>
      </c>
    </row>
    <row r="2000" spans="1:12" hidden="1" x14ac:dyDescent="0.25">
      <c r="A2000" s="2" t="s">
        <v>1790</v>
      </c>
      <c r="B2000" s="139" t="str">
        <f t="shared" si="32"/>
        <v>IMps_BldCVC60:405509.22</v>
      </c>
      <c r="C2000" t="s">
        <v>463</v>
      </c>
      <c r="D2000" s="1">
        <v>5509.22</v>
      </c>
      <c r="E2000">
        <v>0.40404000000000001</v>
      </c>
      <c r="F2000" t="s">
        <v>1887</v>
      </c>
      <c r="G2000" s="2">
        <v>230</v>
      </c>
      <c r="H2000" s="2">
        <v>231</v>
      </c>
      <c r="I2000" s="1">
        <v>6302.3909999999996</v>
      </c>
      <c r="J2000" s="1">
        <v>6302.393</v>
      </c>
      <c r="L2000" t="s">
        <v>1816</v>
      </c>
    </row>
    <row r="2001" spans="1:12" hidden="1" x14ac:dyDescent="0.25">
      <c r="A2001" s="2" t="s">
        <v>1817</v>
      </c>
      <c r="B2001" s="139" t="str">
        <f t="shared" si="32"/>
        <v>LMps_BldCVC60:405503.209</v>
      </c>
      <c r="C2001" t="s">
        <v>463</v>
      </c>
      <c r="D2001" s="1">
        <v>5503.2089999999998</v>
      </c>
      <c r="E2001">
        <v>0.40404000000000001</v>
      </c>
      <c r="F2001" t="s">
        <v>1886</v>
      </c>
      <c r="G2001" s="2">
        <v>230</v>
      </c>
      <c r="H2001" s="2">
        <v>231</v>
      </c>
      <c r="I2001" s="1">
        <v>6302.3909999999996</v>
      </c>
      <c r="J2001" s="1">
        <v>6302.393</v>
      </c>
      <c r="L2001" t="s">
        <v>1816</v>
      </c>
    </row>
    <row r="2002" spans="1:12" hidden="1" x14ac:dyDescent="0.25">
      <c r="A2002" s="2" t="s">
        <v>1790</v>
      </c>
      <c r="B2002" s="139" t="str">
        <f t="shared" si="32"/>
        <v>IMps_Bld3204.159</v>
      </c>
      <c r="C2002" t="s">
        <v>63</v>
      </c>
      <c r="D2002" s="1">
        <v>3204.1590000000001</v>
      </c>
      <c r="E2002">
        <v>7.0000000000000001E-3</v>
      </c>
      <c r="F2002" t="s">
        <v>365</v>
      </c>
      <c r="G2002" s="2">
        <v>230</v>
      </c>
      <c r="H2002" s="2">
        <v>231</v>
      </c>
      <c r="I2002" s="1">
        <v>6302.3909999999996</v>
      </c>
      <c r="J2002" s="1">
        <v>6302.393</v>
      </c>
      <c r="L2002" t="s">
        <v>1816</v>
      </c>
    </row>
    <row r="2003" spans="1:12" hidden="1" x14ac:dyDescent="0.25">
      <c r="A2003" s="2" t="s">
        <v>1790</v>
      </c>
      <c r="B2003" s="139" t="str">
        <f t="shared" si="32"/>
        <v>IMps_Bld5901.909</v>
      </c>
      <c r="C2003" t="s">
        <v>63</v>
      </c>
      <c r="D2003" s="1">
        <v>5901.9089999999997</v>
      </c>
      <c r="E2003">
        <v>3.5000000000000003E-2</v>
      </c>
      <c r="F2003" t="s">
        <v>1885</v>
      </c>
      <c r="G2003" s="2">
        <v>230</v>
      </c>
      <c r="H2003" s="2">
        <v>231</v>
      </c>
      <c r="I2003" s="1">
        <v>6302.3909999999996</v>
      </c>
      <c r="J2003" s="1">
        <v>6302.393</v>
      </c>
      <c r="L2003" t="s">
        <v>1816</v>
      </c>
    </row>
    <row r="2004" spans="1:12" hidden="1" x14ac:dyDescent="0.25">
      <c r="A2004" s="2" t="s">
        <v>1790</v>
      </c>
      <c r="B2004" s="139" t="str">
        <f t="shared" si="32"/>
        <v>IMps_Bld3506.919</v>
      </c>
      <c r="C2004" t="s">
        <v>63</v>
      </c>
      <c r="D2004" s="1">
        <v>3506.9189999999999</v>
      </c>
      <c r="E2004">
        <v>0.01</v>
      </c>
      <c r="F2004" t="s">
        <v>1514</v>
      </c>
      <c r="G2004" s="2">
        <v>230</v>
      </c>
      <c r="H2004" s="2">
        <v>231</v>
      </c>
      <c r="I2004" s="1">
        <v>6302.3909999999996</v>
      </c>
      <c r="J2004" s="1">
        <v>6302.393</v>
      </c>
      <c r="L2004" t="s">
        <v>1816</v>
      </c>
    </row>
    <row r="2005" spans="1:12" hidden="1" x14ac:dyDescent="0.25">
      <c r="A2005" s="2" t="s">
        <v>1817</v>
      </c>
      <c r="B2005" s="139" t="str">
        <f t="shared" si="32"/>
        <v>LMps_BldCVC55:455505.1</v>
      </c>
      <c r="C2005" t="s">
        <v>461</v>
      </c>
      <c r="D2005" s="1">
        <v>5505.1</v>
      </c>
      <c r="E2005">
        <v>0.5555500000000001</v>
      </c>
      <c r="F2005" t="s">
        <v>1884</v>
      </c>
      <c r="G2005" s="2">
        <v>232</v>
      </c>
      <c r="H2005" s="2">
        <v>233</v>
      </c>
      <c r="I2005" s="1">
        <v>6302.3909999999996</v>
      </c>
      <c r="J2005" s="1">
        <v>6302.393</v>
      </c>
      <c r="L2005" t="s">
        <v>1816</v>
      </c>
    </row>
    <row r="2006" spans="1:12" hidden="1" x14ac:dyDescent="0.25">
      <c r="A2006" s="2" t="s">
        <v>1817</v>
      </c>
      <c r="B2006" s="139" t="str">
        <f t="shared" si="32"/>
        <v>LMps_BldCVC55:455505.2</v>
      </c>
      <c r="C2006" t="s">
        <v>461</v>
      </c>
      <c r="D2006" s="1">
        <v>5505.2</v>
      </c>
      <c r="E2006">
        <v>0.5555500000000001</v>
      </c>
      <c r="F2006" t="s">
        <v>1884</v>
      </c>
      <c r="G2006" s="2">
        <v>232</v>
      </c>
      <c r="H2006" s="2">
        <v>233</v>
      </c>
      <c r="I2006" s="1">
        <v>6302.3909999999996</v>
      </c>
      <c r="J2006" s="1">
        <v>6302.393</v>
      </c>
      <c r="L2006" t="s">
        <v>1816</v>
      </c>
    </row>
    <row r="2007" spans="1:12" hidden="1" x14ac:dyDescent="0.25">
      <c r="A2007" s="2" t="s">
        <v>1817</v>
      </c>
      <c r="B2007" s="139" t="str">
        <f t="shared" si="32"/>
        <v>LMps_BldCVC55:455201.009</v>
      </c>
      <c r="C2007" t="s">
        <v>461</v>
      </c>
      <c r="D2007" s="1">
        <v>5201.009</v>
      </c>
      <c r="E2007">
        <v>0.5555500000000001</v>
      </c>
      <c r="F2007" t="s">
        <v>352</v>
      </c>
      <c r="G2007" s="2">
        <v>232</v>
      </c>
      <c r="H2007" s="2">
        <v>233</v>
      </c>
      <c r="I2007" s="1">
        <v>6302.3909999999996</v>
      </c>
      <c r="J2007" s="1">
        <v>6302.393</v>
      </c>
      <c r="L2007" t="s">
        <v>1816</v>
      </c>
    </row>
    <row r="2008" spans="1:12" hidden="1" x14ac:dyDescent="0.25">
      <c r="A2008" s="2" t="s">
        <v>1817</v>
      </c>
      <c r="B2008" s="139" t="str">
        <f t="shared" si="32"/>
        <v>LMps_BldCVC55:455503.201</v>
      </c>
      <c r="C2008" t="s">
        <v>461</v>
      </c>
      <c r="D2008" s="1">
        <v>5503.201</v>
      </c>
      <c r="E2008">
        <v>0.45455000000000001</v>
      </c>
      <c r="F2008" t="s">
        <v>1221</v>
      </c>
      <c r="G2008" s="2">
        <v>232</v>
      </c>
      <c r="H2008" s="2">
        <v>233</v>
      </c>
      <c r="I2008" s="1">
        <v>6302.3909999999996</v>
      </c>
      <c r="J2008" s="1">
        <v>6302.393</v>
      </c>
      <c r="L2008" t="s">
        <v>1816</v>
      </c>
    </row>
    <row r="2009" spans="1:12" hidden="1" x14ac:dyDescent="0.25">
      <c r="A2009" s="2" t="s">
        <v>1817</v>
      </c>
      <c r="B2009" s="139" t="str">
        <f t="shared" si="32"/>
        <v>LMps_BldCVC55:455503.209</v>
      </c>
      <c r="C2009" t="s">
        <v>461</v>
      </c>
      <c r="D2009" s="1">
        <v>5503.2089999999998</v>
      </c>
      <c r="E2009">
        <v>0.45455000000000001</v>
      </c>
      <c r="F2009" t="s">
        <v>1886</v>
      </c>
      <c r="G2009" s="2">
        <v>232</v>
      </c>
      <c r="H2009" s="2">
        <v>233</v>
      </c>
      <c r="I2009" s="1">
        <v>6302.3909999999996</v>
      </c>
      <c r="J2009" s="1">
        <v>6302.393</v>
      </c>
      <c r="L2009" t="s">
        <v>1816</v>
      </c>
    </row>
    <row r="2010" spans="1:12" hidden="1" x14ac:dyDescent="0.25">
      <c r="A2010" s="2" t="s">
        <v>1790</v>
      </c>
      <c r="B2010" s="139" t="str">
        <f t="shared" si="32"/>
        <v>IMps_Bld3204.159</v>
      </c>
      <c r="C2010" t="s">
        <v>63</v>
      </c>
      <c r="D2010" s="1">
        <v>3204.1590000000001</v>
      </c>
      <c r="E2010">
        <v>7.0000000000000001E-3</v>
      </c>
      <c r="F2010" t="s">
        <v>365</v>
      </c>
      <c r="G2010" s="2">
        <v>232</v>
      </c>
      <c r="H2010" s="2">
        <v>233</v>
      </c>
      <c r="I2010" s="1">
        <v>6302.3909999999996</v>
      </c>
      <c r="J2010" s="1">
        <v>6302.393</v>
      </c>
      <c r="L2010" t="s">
        <v>1816</v>
      </c>
    </row>
    <row r="2011" spans="1:12" hidden="1" x14ac:dyDescent="0.25">
      <c r="A2011" s="2" t="s">
        <v>1790</v>
      </c>
      <c r="B2011" s="139" t="str">
        <f t="shared" si="32"/>
        <v>IMps_Bld5901.909</v>
      </c>
      <c r="C2011" t="s">
        <v>63</v>
      </c>
      <c r="D2011" s="1">
        <v>5901.9089999999997</v>
      </c>
      <c r="E2011">
        <v>3.5000000000000003E-2</v>
      </c>
      <c r="F2011" t="s">
        <v>1885</v>
      </c>
      <c r="G2011" s="2">
        <v>232</v>
      </c>
      <c r="H2011" s="2">
        <v>233</v>
      </c>
      <c r="I2011" s="1">
        <v>6302.3909999999996</v>
      </c>
      <c r="J2011" s="1">
        <v>6302.393</v>
      </c>
      <c r="L2011" t="s">
        <v>1816</v>
      </c>
    </row>
    <row r="2012" spans="1:12" hidden="1" x14ac:dyDescent="0.25">
      <c r="A2012" s="2" t="s">
        <v>1790</v>
      </c>
      <c r="B2012" s="139" t="str">
        <f t="shared" si="32"/>
        <v>IMps_Bld3506.919</v>
      </c>
      <c r="C2012" t="s">
        <v>63</v>
      </c>
      <c r="D2012" s="1">
        <v>3506.9189999999999</v>
      </c>
      <c r="E2012">
        <v>0.01</v>
      </c>
      <c r="F2012" t="s">
        <v>1514</v>
      </c>
      <c r="G2012" s="2">
        <v>232</v>
      </c>
      <c r="H2012" s="2">
        <v>233</v>
      </c>
      <c r="I2012" s="1">
        <v>6302.3909999999996</v>
      </c>
      <c r="J2012" s="1">
        <v>6302.393</v>
      </c>
      <c r="L2012" t="s">
        <v>1816</v>
      </c>
    </row>
    <row r="2013" spans="1:12" hidden="1" x14ac:dyDescent="0.25">
      <c r="A2013" s="2" t="s">
        <v>1817</v>
      </c>
      <c r="B2013" s="139" t="str">
        <f t="shared" si="32"/>
        <v>LMps_BldCVC80:205505.1</v>
      </c>
      <c r="C2013" t="s">
        <v>469</v>
      </c>
      <c r="D2013" s="1">
        <v>5505.1</v>
      </c>
      <c r="E2013">
        <v>0.80808000000000002</v>
      </c>
      <c r="F2013" t="s">
        <v>1884</v>
      </c>
      <c r="G2013" s="2">
        <v>234</v>
      </c>
      <c r="H2013" s="2">
        <v>235</v>
      </c>
      <c r="I2013" s="1">
        <v>6302.3909999999996</v>
      </c>
      <c r="J2013" s="1">
        <v>6302.393</v>
      </c>
      <c r="L2013" t="s">
        <v>1816</v>
      </c>
    </row>
    <row r="2014" spans="1:12" hidden="1" x14ac:dyDescent="0.25">
      <c r="A2014" s="2" t="s">
        <v>1817</v>
      </c>
      <c r="B2014" s="139" t="str">
        <f t="shared" si="32"/>
        <v>LMps_BldCVC80:205505.2</v>
      </c>
      <c r="C2014" t="s">
        <v>469</v>
      </c>
      <c r="D2014" s="1">
        <v>5505.2</v>
      </c>
      <c r="E2014">
        <v>0.80808000000000002</v>
      </c>
      <c r="F2014" t="s">
        <v>1884</v>
      </c>
      <c r="G2014" s="2">
        <v>234</v>
      </c>
      <c r="H2014" s="2">
        <v>235</v>
      </c>
      <c r="I2014" s="1">
        <v>6302.3909999999996</v>
      </c>
      <c r="J2014" s="1">
        <v>6302.393</v>
      </c>
      <c r="L2014" t="s">
        <v>1816</v>
      </c>
    </row>
    <row r="2015" spans="1:12" hidden="1" x14ac:dyDescent="0.25">
      <c r="A2015" s="2" t="s">
        <v>1817</v>
      </c>
      <c r="B2015" s="139" t="str">
        <f t="shared" si="32"/>
        <v>LMps_BldCVC80:205201.009</v>
      </c>
      <c r="C2015" t="s">
        <v>469</v>
      </c>
      <c r="D2015" s="1">
        <v>5201.009</v>
      </c>
      <c r="E2015">
        <v>0.80808000000000002</v>
      </c>
      <c r="F2015" t="s">
        <v>352</v>
      </c>
      <c r="G2015" s="2">
        <v>234</v>
      </c>
      <c r="H2015" s="2">
        <v>235</v>
      </c>
      <c r="I2015" s="1">
        <v>6302.3909999999996</v>
      </c>
      <c r="J2015" s="1">
        <v>6302.393</v>
      </c>
      <c r="L2015" t="s">
        <v>1816</v>
      </c>
    </row>
    <row r="2016" spans="1:12" hidden="1" x14ac:dyDescent="0.25">
      <c r="A2016" s="2" t="s">
        <v>1817</v>
      </c>
      <c r="B2016" s="139" t="str">
        <f t="shared" si="32"/>
        <v>LMps_BldCVC80:205503.201</v>
      </c>
      <c r="C2016" t="s">
        <v>469</v>
      </c>
      <c r="D2016" s="1">
        <v>5503.201</v>
      </c>
      <c r="E2016">
        <v>0.20202000000000001</v>
      </c>
      <c r="F2016" t="s">
        <v>1221</v>
      </c>
      <c r="G2016" s="2">
        <v>234</v>
      </c>
      <c r="H2016" s="2">
        <v>235</v>
      </c>
      <c r="I2016" s="1">
        <v>6302.3909999999996</v>
      </c>
      <c r="J2016" s="1">
        <v>6302.393</v>
      </c>
      <c r="L2016" t="s">
        <v>1816</v>
      </c>
    </row>
    <row r="2017" spans="1:12" hidden="1" x14ac:dyDescent="0.25">
      <c r="A2017" s="2" t="s">
        <v>1817</v>
      </c>
      <c r="B2017" s="139" t="str">
        <f t="shared" ref="B2017:B2080" si="33">A2017&amp;C2017&amp;D2017</f>
        <v>LMps_BldCVC80:205503.209</v>
      </c>
      <c r="C2017" t="s">
        <v>469</v>
      </c>
      <c r="D2017" s="1">
        <v>5503.2089999999998</v>
      </c>
      <c r="E2017">
        <v>0.20202000000000001</v>
      </c>
      <c r="F2017" t="s">
        <v>1886</v>
      </c>
      <c r="G2017" s="2">
        <v>234</v>
      </c>
      <c r="H2017" s="2">
        <v>235</v>
      </c>
      <c r="I2017" s="1">
        <v>6302.3909999999996</v>
      </c>
      <c r="J2017" s="1">
        <v>6302.393</v>
      </c>
      <c r="L2017" t="s">
        <v>1816</v>
      </c>
    </row>
    <row r="2018" spans="1:12" hidden="1" x14ac:dyDescent="0.25">
      <c r="A2018" s="2" t="s">
        <v>1790</v>
      </c>
      <c r="B2018" s="139" t="str">
        <f t="shared" si="33"/>
        <v>IMps_Bld3204.159</v>
      </c>
      <c r="C2018" t="s">
        <v>63</v>
      </c>
      <c r="D2018" s="1">
        <v>3204.1590000000001</v>
      </c>
      <c r="E2018">
        <v>7.0000000000000001E-3</v>
      </c>
      <c r="F2018" t="s">
        <v>365</v>
      </c>
      <c r="G2018" s="2">
        <v>234</v>
      </c>
      <c r="H2018" s="2">
        <v>235</v>
      </c>
      <c r="I2018" s="1">
        <v>6302.3909999999996</v>
      </c>
      <c r="J2018" s="1">
        <v>6302.393</v>
      </c>
      <c r="L2018" t="s">
        <v>1816</v>
      </c>
    </row>
    <row r="2019" spans="1:12" hidden="1" x14ac:dyDescent="0.25">
      <c r="A2019" s="2" t="s">
        <v>1790</v>
      </c>
      <c r="B2019" s="139" t="str">
        <f t="shared" si="33"/>
        <v>IMps_Bld5901.909</v>
      </c>
      <c r="C2019" t="s">
        <v>63</v>
      </c>
      <c r="D2019" s="1">
        <v>5901.9089999999997</v>
      </c>
      <c r="E2019">
        <v>3.5000000000000003E-2</v>
      </c>
      <c r="F2019" t="s">
        <v>1885</v>
      </c>
      <c r="G2019" s="2">
        <v>234</v>
      </c>
      <c r="H2019" s="2">
        <v>235</v>
      </c>
      <c r="I2019" s="1">
        <v>6302.3909999999996</v>
      </c>
      <c r="J2019" s="1">
        <v>6302.393</v>
      </c>
      <c r="L2019" t="s">
        <v>1816</v>
      </c>
    </row>
    <row r="2020" spans="1:12" hidden="1" x14ac:dyDescent="0.25">
      <c r="A2020" s="2" t="s">
        <v>1790</v>
      </c>
      <c r="B2020" s="139" t="str">
        <f t="shared" si="33"/>
        <v>IMps_Bld3506.919</v>
      </c>
      <c r="C2020" t="s">
        <v>63</v>
      </c>
      <c r="D2020" s="1">
        <v>3506.9189999999999</v>
      </c>
      <c r="E2020">
        <v>0.01</v>
      </c>
      <c r="F2020" t="s">
        <v>1514</v>
      </c>
      <c r="G2020" s="2">
        <v>234</v>
      </c>
      <c r="H2020" s="2">
        <v>235</v>
      </c>
      <c r="I2020" s="1">
        <v>6302.3909999999996</v>
      </c>
      <c r="J2020" s="1">
        <v>6302.393</v>
      </c>
      <c r="L2020" t="s">
        <v>1816</v>
      </c>
    </row>
    <row r="2021" spans="1:12" hidden="1" x14ac:dyDescent="0.25">
      <c r="A2021" s="2" t="s">
        <v>1817</v>
      </c>
      <c r="B2021" s="139" t="str">
        <f t="shared" si="33"/>
        <v>LFab_CtnDyd5201.009</v>
      </c>
      <c r="C2021" t="s">
        <v>88</v>
      </c>
      <c r="D2021" s="1">
        <v>5201.009</v>
      </c>
      <c r="E2021">
        <v>0.59994000000000003</v>
      </c>
      <c r="F2021" t="s">
        <v>352</v>
      </c>
      <c r="G2021" s="2">
        <v>236</v>
      </c>
      <c r="I2021" s="1">
        <v>5208.32</v>
      </c>
      <c r="L2021" t="s">
        <v>1816</v>
      </c>
    </row>
    <row r="2022" spans="1:12" hidden="1" x14ac:dyDescent="0.25">
      <c r="A2022" s="2" t="s">
        <v>1817</v>
      </c>
      <c r="B2022" s="139" t="str">
        <f t="shared" si="33"/>
        <v>LFab_CtnDyd5505.1</v>
      </c>
      <c r="C2022" t="s">
        <v>88</v>
      </c>
      <c r="D2022" s="1">
        <v>5505.1</v>
      </c>
      <c r="E2022">
        <v>0.39995999999999998</v>
      </c>
      <c r="F2022" t="s">
        <v>1884</v>
      </c>
      <c r="G2022" s="2">
        <v>236</v>
      </c>
      <c r="I2022" s="1">
        <v>5208.32</v>
      </c>
      <c r="L2022" t="s">
        <v>1816</v>
      </c>
    </row>
    <row r="2023" spans="1:12" hidden="1" x14ac:dyDescent="0.25">
      <c r="A2023" s="2" t="s">
        <v>1817</v>
      </c>
      <c r="B2023" s="139" t="str">
        <f t="shared" si="33"/>
        <v>LFab_CtnDyd5505.2</v>
      </c>
      <c r="C2023" t="s">
        <v>88</v>
      </c>
      <c r="D2023" s="1">
        <v>5505.2</v>
      </c>
      <c r="E2023">
        <v>0.39995999999999998</v>
      </c>
      <c r="F2023" t="s">
        <v>1884</v>
      </c>
      <c r="G2023" s="2">
        <v>236</v>
      </c>
      <c r="I2023" s="1">
        <v>5208.32</v>
      </c>
      <c r="L2023" t="s">
        <v>1816</v>
      </c>
    </row>
    <row r="2024" spans="1:12" hidden="1" x14ac:dyDescent="0.25">
      <c r="A2024" s="2" t="s">
        <v>1817</v>
      </c>
      <c r="B2024" s="139" t="str">
        <f t="shared" si="33"/>
        <v>LFab_CtnDyd3204.16</v>
      </c>
      <c r="C2024" t="s">
        <v>88</v>
      </c>
      <c r="D2024" s="1">
        <v>3204.16</v>
      </c>
      <c r="E2024">
        <v>7.0000000000000007E-2</v>
      </c>
      <c r="F2024" t="s">
        <v>1818</v>
      </c>
      <c r="G2024" s="2">
        <v>236</v>
      </c>
      <c r="I2024" s="1">
        <v>5208.32</v>
      </c>
      <c r="L2024" t="s">
        <v>1816</v>
      </c>
    </row>
    <row r="2025" spans="1:12" hidden="1" x14ac:dyDescent="0.25">
      <c r="A2025" s="2" t="s">
        <v>1817</v>
      </c>
      <c r="B2025" s="139" t="str">
        <f t="shared" si="33"/>
        <v>LFab_CtnDyd3204.2</v>
      </c>
      <c r="C2025" t="s">
        <v>88</v>
      </c>
      <c r="D2025" s="1">
        <v>3204.2</v>
      </c>
      <c r="E2025">
        <v>0.04</v>
      </c>
      <c r="F2025" t="s">
        <v>1792</v>
      </c>
      <c r="G2025" s="2">
        <v>236</v>
      </c>
      <c r="I2025" s="1">
        <v>5208.32</v>
      </c>
      <c r="L2025" t="s">
        <v>1816</v>
      </c>
    </row>
    <row r="2026" spans="1:12" hidden="1" x14ac:dyDescent="0.25">
      <c r="A2026" s="2" t="s">
        <v>1817</v>
      </c>
      <c r="B2026" s="139" t="str">
        <f t="shared" si="33"/>
        <v>LFab_CtnDyd3402.42</v>
      </c>
      <c r="C2026" t="s">
        <v>88</v>
      </c>
      <c r="D2026" s="1">
        <v>3402.42</v>
      </c>
      <c r="E2026">
        <v>0.04</v>
      </c>
      <c r="F2026" t="s">
        <v>1820</v>
      </c>
      <c r="G2026" s="2">
        <v>236</v>
      </c>
      <c r="I2026" s="1">
        <v>5208.32</v>
      </c>
      <c r="L2026" t="s">
        <v>1816</v>
      </c>
    </row>
    <row r="2027" spans="1:12" hidden="1" x14ac:dyDescent="0.25">
      <c r="A2027" s="2" t="s">
        <v>1817</v>
      </c>
      <c r="B2027" s="139" t="str">
        <f t="shared" si="33"/>
        <v>LFab_CtnDyd3507.9</v>
      </c>
      <c r="C2027" t="s">
        <v>88</v>
      </c>
      <c r="D2027" s="1">
        <v>3507.9</v>
      </c>
      <c r="E2027">
        <v>0.04</v>
      </c>
      <c r="F2027" t="s">
        <v>1821</v>
      </c>
      <c r="G2027" s="2">
        <v>236</v>
      </c>
      <c r="I2027" s="1">
        <v>5208.32</v>
      </c>
      <c r="L2027" t="s">
        <v>1816</v>
      </c>
    </row>
    <row r="2028" spans="1:12" hidden="1" x14ac:dyDescent="0.25">
      <c r="A2028" s="2" t="s">
        <v>1817</v>
      </c>
      <c r="B2028" s="139" t="str">
        <f t="shared" si="33"/>
        <v>LFab_CtnDyd3910</v>
      </c>
      <c r="C2028" t="s">
        <v>88</v>
      </c>
      <c r="D2028" s="1">
        <v>3910</v>
      </c>
      <c r="E2028">
        <v>0.04</v>
      </c>
      <c r="F2028" t="s">
        <v>1822</v>
      </c>
      <c r="G2028" s="2">
        <v>236</v>
      </c>
      <c r="I2028" s="1">
        <v>5208.32</v>
      </c>
      <c r="L2028" t="s">
        <v>1816</v>
      </c>
    </row>
    <row r="2029" spans="1:12" hidden="1" x14ac:dyDescent="0.25">
      <c r="A2029" s="2" t="s">
        <v>1790</v>
      </c>
      <c r="B2029" s="139" t="str">
        <f t="shared" si="33"/>
        <v>IFab_CtnDyd3506.919</v>
      </c>
      <c r="C2029" t="s">
        <v>88</v>
      </c>
      <c r="D2029" s="1">
        <v>3506.9189999999999</v>
      </c>
      <c r="E2029">
        <v>0.01</v>
      </c>
      <c r="F2029" t="s">
        <v>1514</v>
      </c>
      <c r="G2029" s="2">
        <v>236</v>
      </c>
      <c r="I2029" s="1">
        <v>5208.32</v>
      </c>
      <c r="L2029" t="s">
        <v>1816</v>
      </c>
    </row>
    <row r="2030" spans="1:12" hidden="1" x14ac:dyDescent="0.25">
      <c r="A2030" s="2" t="s">
        <v>1817</v>
      </c>
      <c r="B2030" s="139" t="str">
        <f t="shared" si="33"/>
        <v>LFab_CtnPrn5201.009</v>
      </c>
      <c r="C2030" t="s">
        <v>91</v>
      </c>
      <c r="D2030" s="1">
        <v>5201.009</v>
      </c>
      <c r="E2030">
        <v>0.59994000000000003</v>
      </c>
      <c r="F2030" t="s">
        <v>352</v>
      </c>
      <c r="G2030" s="2">
        <v>237</v>
      </c>
      <c r="I2030" s="1">
        <v>5208.5200000000004</v>
      </c>
      <c r="L2030" t="s">
        <v>1816</v>
      </c>
    </row>
    <row r="2031" spans="1:12" hidden="1" x14ac:dyDescent="0.25">
      <c r="A2031" s="2" t="s">
        <v>1817</v>
      </c>
      <c r="B2031" s="139" t="str">
        <f t="shared" si="33"/>
        <v>LFab_CtnPrn5505.1</v>
      </c>
      <c r="C2031" t="s">
        <v>91</v>
      </c>
      <c r="D2031" s="1">
        <v>5505.1</v>
      </c>
      <c r="E2031">
        <v>0.39995999999999998</v>
      </c>
      <c r="F2031" t="s">
        <v>1884</v>
      </c>
      <c r="G2031" s="2">
        <v>237</v>
      </c>
      <c r="I2031" s="1">
        <v>5208.5200000000004</v>
      </c>
      <c r="L2031" t="s">
        <v>1816</v>
      </c>
    </row>
    <row r="2032" spans="1:12" hidden="1" x14ac:dyDescent="0.25">
      <c r="A2032" s="2" t="s">
        <v>1817</v>
      </c>
      <c r="B2032" s="139" t="str">
        <f t="shared" si="33"/>
        <v>LFab_CtnPrn5505.2</v>
      </c>
      <c r="C2032" t="s">
        <v>91</v>
      </c>
      <c r="D2032" s="1">
        <v>5505.2</v>
      </c>
      <c r="E2032">
        <v>0.39995999999999998</v>
      </c>
      <c r="F2032" t="s">
        <v>1884</v>
      </c>
      <c r="G2032" s="2">
        <v>237</v>
      </c>
      <c r="I2032" s="1">
        <v>5208.5200000000004</v>
      </c>
      <c r="L2032" t="s">
        <v>1816</v>
      </c>
    </row>
    <row r="2033" spans="1:12" hidden="1" x14ac:dyDescent="0.25">
      <c r="A2033" s="2" t="s">
        <v>1817</v>
      </c>
      <c r="B2033" s="139" t="str">
        <f t="shared" si="33"/>
        <v>LFab_CtnPrn3204.16</v>
      </c>
      <c r="C2033" t="s">
        <v>91</v>
      </c>
      <c r="D2033" s="1">
        <v>3204.16</v>
      </c>
      <c r="E2033">
        <v>7.0000000000000007E-2</v>
      </c>
      <c r="F2033" t="s">
        <v>1818</v>
      </c>
      <c r="G2033" s="2">
        <v>237</v>
      </c>
      <c r="I2033" s="1">
        <v>5208.5200000000004</v>
      </c>
      <c r="L2033" t="s">
        <v>1816</v>
      </c>
    </row>
    <row r="2034" spans="1:12" hidden="1" x14ac:dyDescent="0.25">
      <c r="A2034" s="2" t="s">
        <v>1817</v>
      </c>
      <c r="B2034" s="139" t="str">
        <f t="shared" si="33"/>
        <v>LFab_CtnPrn3204.2</v>
      </c>
      <c r="C2034" t="s">
        <v>91</v>
      </c>
      <c r="D2034" s="1">
        <v>3204.2</v>
      </c>
      <c r="E2034">
        <v>0.04</v>
      </c>
      <c r="F2034" t="s">
        <v>1792</v>
      </c>
      <c r="G2034" s="2">
        <v>237</v>
      </c>
      <c r="I2034" s="1">
        <v>5208.5200000000004</v>
      </c>
      <c r="L2034" t="s">
        <v>1816</v>
      </c>
    </row>
    <row r="2035" spans="1:12" hidden="1" x14ac:dyDescent="0.25">
      <c r="A2035" s="2" t="s">
        <v>1817</v>
      </c>
      <c r="B2035" s="139" t="str">
        <f t="shared" si="33"/>
        <v>LFab_CtnPrn3402.42</v>
      </c>
      <c r="C2035" t="s">
        <v>91</v>
      </c>
      <c r="D2035" s="1">
        <v>3402.42</v>
      </c>
      <c r="E2035">
        <v>0.04</v>
      </c>
      <c r="F2035" t="s">
        <v>1820</v>
      </c>
      <c r="G2035" s="2">
        <v>237</v>
      </c>
      <c r="I2035" s="1">
        <v>5208.5200000000004</v>
      </c>
      <c r="L2035" t="s">
        <v>1816</v>
      </c>
    </row>
    <row r="2036" spans="1:12" hidden="1" x14ac:dyDescent="0.25">
      <c r="A2036" s="2" t="s">
        <v>1817</v>
      </c>
      <c r="B2036" s="139" t="str">
        <f t="shared" si="33"/>
        <v>LFab_CtnPrn3507.9</v>
      </c>
      <c r="C2036" t="s">
        <v>91</v>
      </c>
      <c r="D2036" s="1">
        <v>3507.9</v>
      </c>
      <c r="E2036">
        <v>0.04</v>
      </c>
      <c r="F2036" t="s">
        <v>1821</v>
      </c>
      <c r="G2036" s="2">
        <v>237</v>
      </c>
      <c r="I2036" s="1">
        <v>5208.5200000000004</v>
      </c>
      <c r="L2036" t="s">
        <v>1816</v>
      </c>
    </row>
    <row r="2037" spans="1:12" hidden="1" x14ac:dyDescent="0.25">
      <c r="A2037" s="2" t="s">
        <v>1817</v>
      </c>
      <c r="B2037" s="139" t="str">
        <f t="shared" si="33"/>
        <v>LFab_CtnPrn3910</v>
      </c>
      <c r="C2037" t="s">
        <v>91</v>
      </c>
      <c r="D2037" s="1">
        <v>3910</v>
      </c>
      <c r="E2037">
        <v>0.04</v>
      </c>
      <c r="F2037" t="s">
        <v>1822</v>
      </c>
      <c r="G2037" s="2">
        <v>237</v>
      </c>
      <c r="I2037" s="1">
        <v>5208.5200000000004</v>
      </c>
      <c r="L2037" t="s">
        <v>1816</v>
      </c>
    </row>
    <row r="2038" spans="1:12" hidden="1" x14ac:dyDescent="0.25">
      <c r="A2038" s="2" t="s">
        <v>1790</v>
      </c>
      <c r="B2038" s="139" t="str">
        <f t="shared" si="33"/>
        <v>IFab_CtnPrn3506.919</v>
      </c>
      <c r="C2038" t="s">
        <v>91</v>
      </c>
      <c r="D2038" s="1">
        <v>3506.9189999999999</v>
      </c>
      <c r="E2038">
        <v>0.01</v>
      </c>
      <c r="F2038" t="s">
        <v>1514</v>
      </c>
      <c r="G2038" s="2">
        <v>237</v>
      </c>
      <c r="I2038" s="1">
        <v>5208.5200000000004</v>
      </c>
      <c r="L2038" t="s">
        <v>1816</v>
      </c>
    </row>
    <row r="2039" spans="1:12" hidden="1" x14ac:dyDescent="0.25">
      <c r="A2039" s="2" t="s">
        <v>1817</v>
      </c>
      <c r="B2039" s="139" t="str">
        <f t="shared" si="33"/>
        <v>LFab_CtnBlc5201.009</v>
      </c>
      <c r="C2039" t="s">
        <v>93</v>
      </c>
      <c r="D2039" s="1">
        <v>5201.009</v>
      </c>
      <c r="E2039">
        <v>0.59994000000000003</v>
      </c>
      <c r="F2039" t="s">
        <v>352</v>
      </c>
      <c r="G2039" s="2">
        <v>238</v>
      </c>
      <c r="I2039" s="1">
        <v>5208.22</v>
      </c>
      <c r="L2039" t="s">
        <v>1816</v>
      </c>
    </row>
    <row r="2040" spans="1:12" hidden="1" x14ac:dyDescent="0.25">
      <c r="A2040" s="2" t="s">
        <v>1817</v>
      </c>
      <c r="B2040" s="139" t="str">
        <f t="shared" si="33"/>
        <v>LFab_CtnBlc5505.1</v>
      </c>
      <c r="C2040" t="s">
        <v>93</v>
      </c>
      <c r="D2040" s="1">
        <v>5505.1</v>
      </c>
      <c r="E2040">
        <v>0.39995999999999998</v>
      </c>
      <c r="F2040" t="s">
        <v>1884</v>
      </c>
      <c r="G2040" s="2">
        <v>238</v>
      </c>
      <c r="I2040" s="1">
        <v>5208.22</v>
      </c>
      <c r="L2040" t="s">
        <v>1816</v>
      </c>
    </row>
    <row r="2041" spans="1:12" hidden="1" x14ac:dyDescent="0.25">
      <c r="A2041" s="2" t="s">
        <v>1817</v>
      </c>
      <c r="B2041" s="139" t="str">
        <f t="shared" si="33"/>
        <v>LFab_CtnBlc5505.2</v>
      </c>
      <c r="C2041" t="s">
        <v>93</v>
      </c>
      <c r="D2041" s="1">
        <v>5505.2</v>
      </c>
      <c r="E2041">
        <v>0.39995999999999998</v>
      </c>
      <c r="F2041" t="s">
        <v>1884</v>
      </c>
      <c r="G2041" s="2">
        <v>238</v>
      </c>
      <c r="I2041" s="1">
        <v>5208.22</v>
      </c>
      <c r="L2041" t="s">
        <v>1816</v>
      </c>
    </row>
    <row r="2042" spans="1:12" hidden="1" x14ac:dyDescent="0.25">
      <c r="A2042" s="2" t="s">
        <v>1817</v>
      </c>
      <c r="B2042" s="139" t="str">
        <f t="shared" si="33"/>
        <v>LFab_CtnBlc3204.16</v>
      </c>
      <c r="C2042" t="s">
        <v>93</v>
      </c>
      <c r="D2042" s="1">
        <v>3204.16</v>
      </c>
      <c r="E2042">
        <v>7.0000000000000007E-2</v>
      </c>
      <c r="F2042" t="s">
        <v>1818</v>
      </c>
      <c r="G2042" s="2">
        <v>238</v>
      </c>
      <c r="I2042" s="1">
        <v>5208.22</v>
      </c>
      <c r="L2042" t="s">
        <v>1816</v>
      </c>
    </row>
    <row r="2043" spans="1:12" hidden="1" x14ac:dyDescent="0.25">
      <c r="A2043" s="2" t="s">
        <v>1817</v>
      </c>
      <c r="B2043" s="139" t="str">
        <f t="shared" si="33"/>
        <v>LFab_CtnBlc3204.2</v>
      </c>
      <c r="C2043" t="s">
        <v>93</v>
      </c>
      <c r="D2043" s="1">
        <v>3204.2</v>
      </c>
      <c r="E2043">
        <v>0.04</v>
      </c>
      <c r="F2043" t="s">
        <v>1792</v>
      </c>
      <c r="G2043" s="2">
        <v>238</v>
      </c>
      <c r="I2043" s="1">
        <v>5208.22</v>
      </c>
      <c r="L2043" t="s">
        <v>1816</v>
      </c>
    </row>
    <row r="2044" spans="1:12" hidden="1" x14ac:dyDescent="0.25">
      <c r="A2044" s="2" t="s">
        <v>1817</v>
      </c>
      <c r="B2044" s="139" t="str">
        <f t="shared" si="33"/>
        <v>LFab_CtnBlc3402.42</v>
      </c>
      <c r="C2044" t="s">
        <v>93</v>
      </c>
      <c r="D2044" s="1">
        <v>3402.42</v>
      </c>
      <c r="E2044">
        <v>0.04</v>
      </c>
      <c r="F2044" t="s">
        <v>1820</v>
      </c>
      <c r="G2044" s="2">
        <v>238</v>
      </c>
      <c r="I2044" s="1">
        <v>5208.22</v>
      </c>
      <c r="L2044" t="s">
        <v>1816</v>
      </c>
    </row>
    <row r="2045" spans="1:12" hidden="1" x14ac:dyDescent="0.25">
      <c r="A2045" s="2" t="s">
        <v>1817</v>
      </c>
      <c r="B2045" s="139" t="str">
        <f t="shared" si="33"/>
        <v>LFab_CtnBlc3507.9</v>
      </c>
      <c r="C2045" t="s">
        <v>93</v>
      </c>
      <c r="D2045" s="1">
        <v>3507.9</v>
      </c>
      <c r="E2045">
        <v>0.04</v>
      </c>
      <c r="F2045" t="s">
        <v>1821</v>
      </c>
      <c r="G2045" s="2">
        <v>238</v>
      </c>
      <c r="I2045" s="1">
        <v>5208.22</v>
      </c>
      <c r="L2045" t="s">
        <v>1816</v>
      </c>
    </row>
    <row r="2046" spans="1:12" hidden="1" x14ac:dyDescent="0.25">
      <c r="A2046" s="2" t="s">
        <v>1817</v>
      </c>
      <c r="B2046" s="139" t="str">
        <f t="shared" si="33"/>
        <v>LFab_CtnBlc3910</v>
      </c>
      <c r="C2046" t="s">
        <v>93</v>
      </c>
      <c r="D2046" s="1">
        <v>3910</v>
      </c>
      <c r="E2046">
        <v>0.04</v>
      </c>
      <c r="F2046" t="s">
        <v>1822</v>
      </c>
      <c r="G2046" s="2">
        <v>238</v>
      </c>
      <c r="I2046" s="1">
        <v>5208.22</v>
      </c>
      <c r="L2046" t="s">
        <v>1816</v>
      </c>
    </row>
    <row r="2047" spans="1:12" hidden="1" x14ac:dyDescent="0.25">
      <c r="A2047" s="2" t="s">
        <v>1790</v>
      </c>
      <c r="B2047" s="139" t="str">
        <f t="shared" si="33"/>
        <v>IFab_CtnBlc3506.919</v>
      </c>
      <c r="C2047" t="s">
        <v>93</v>
      </c>
      <c r="D2047" s="1">
        <v>3506.9189999999999</v>
      </c>
      <c r="E2047">
        <v>0.01</v>
      </c>
      <c r="F2047" t="s">
        <v>1514</v>
      </c>
      <c r="G2047" s="2">
        <v>238</v>
      </c>
      <c r="I2047" s="1">
        <v>5208.22</v>
      </c>
      <c r="L2047" t="s">
        <v>1816</v>
      </c>
    </row>
    <row r="2048" spans="1:12" hidden="1" x14ac:dyDescent="0.25">
      <c r="A2048" s="2" t="s">
        <v>1817</v>
      </c>
      <c r="B2048" s="139" t="str">
        <f t="shared" si="33"/>
        <v>LFab_BldDydCVC55:455505.1</v>
      </c>
      <c r="C2048" t="s">
        <v>477</v>
      </c>
      <c r="D2048" s="1">
        <v>5505.1</v>
      </c>
      <c r="E2048">
        <v>0.5555500000000001</v>
      </c>
      <c r="F2048" t="s">
        <v>1884</v>
      </c>
      <c r="G2048" s="2">
        <v>240</v>
      </c>
      <c r="I2048" s="1">
        <v>5513.21</v>
      </c>
      <c r="L2048" t="s">
        <v>1816</v>
      </c>
    </row>
    <row r="2049" spans="1:13" hidden="1" x14ac:dyDescent="0.25">
      <c r="A2049" s="2" t="s">
        <v>1817</v>
      </c>
      <c r="B2049" s="139" t="str">
        <f t="shared" si="33"/>
        <v>LFab_BldDydCVC55:455505.2</v>
      </c>
      <c r="C2049" t="s">
        <v>477</v>
      </c>
      <c r="D2049" s="1">
        <v>5505.2</v>
      </c>
      <c r="E2049">
        <v>0.5555500000000001</v>
      </c>
      <c r="F2049" t="s">
        <v>1884</v>
      </c>
      <c r="G2049" s="2">
        <v>240</v>
      </c>
      <c r="I2049" s="1">
        <v>5513.21</v>
      </c>
      <c r="L2049" t="s">
        <v>1816</v>
      </c>
    </row>
    <row r="2050" spans="1:13" hidden="1" x14ac:dyDescent="0.25">
      <c r="A2050" s="2" t="s">
        <v>1817</v>
      </c>
      <c r="B2050" s="139" t="str">
        <f t="shared" si="33"/>
        <v>LFab_BldDydCVC55:455201.009</v>
      </c>
      <c r="C2050" t="s">
        <v>477</v>
      </c>
      <c r="D2050" s="1">
        <v>5201.009</v>
      </c>
      <c r="E2050">
        <v>0.5555500000000001</v>
      </c>
      <c r="F2050" t="s">
        <v>352</v>
      </c>
      <c r="G2050" s="2">
        <v>240</v>
      </c>
      <c r="I2050" s="1">
        <v>5513.21</v>
      </c>
      <c r="L2050" t="s">
        <v>1816</v>
      </c>
    </row>
    <row r="2051" spans="1:13" hidden="1" x14ac:dyDescent="0.25">
      <c r="A2051" s="2" t="s">
        <v>1817</v>
      </c>
      <c r="B2051" s="139" t="str">
        <f t="shared" si="33"/>
        <v>LFab_BldDydCVC55:455503.201</v>
      </c>
      <c r="C2051" t="s">
        <v>477</v>
      </c>
      <c r="D2051" s="1">
        <v>5503.201</v>
      </c>
      <c r="E2051">
        <v>0.45455000000000001</v>
      </c>
      <c r="F2051" t="s">
        <v>1221</v>
      </c>
      <c r="G2051" s="2">
        <v>240</v>
      </c>
      <c r="I2051" s="1">
        <v>5513.21</v>
      </c>
      <c r="L2051" t="s">
        <v>1816</v>
      </c>
    </row>
    <row r="2052" spans="1:13" hidden="1" x14ac:dyDescent="0.25">
      <c r="A2052" s="2" t="s">
        <v>1817</v>
      </c>
      <c r="B2052" s="139" t="str">
        <f t="shared" si="33"/>
        <v>LFab_BldDydCVC55:455503.209</v>
      </c>
      <c r="C2052" t="s">
        <v>477</v>
      </c>
      <c r="D2052" s="1">
        <v>5503.2089999999998</v>
      </c>
      <c r="E2052">
        <v>0.45455000000000001</v>
      </c>
      <c r="F2052" t="s">
        <v>1886</v>
      </c>
      <c r="G2052" s="2">
        <v>240</v>
      </c>
      <c r="I2052" s="1">
        <v>5513.21</v>
      </c>
      <c r="L2052" t="s">
        <v>1816</v>
      </c>
    </row>
    <row r="2053" spans="1:13" hidden="1" x14ac:dyDescent="0.25">
      <c r="A2053" s="2" t="s">
        <v>1790</v>
      </c>
      <c r="B2053" s="139" t="str">
        <f t="shared" si="33"/>
        <v>IFab_BldDyd</v>
      </c>
      <c r="C2053" t="s">
        <v>95</v>
      </c>
      <c r="D2053" s="185"/>
      <c r="E2053" s="141">
        <v>1.0101</v>
      </c>
      <c r="F2053" t="s">
        <v>542</v>
      </c>
      <c r="G2053" s="2">
        <v>240</v>
      </c>
      <c r="I2053" s="1">
        <v>5513.21</v>
      </c>
      <c r="L2053" t="s">
        <v>2267</v>
      </c>
      <c r="M2053">
        <v>5402.39</v>
      </c>
    </row>
    <row r="2054" spans="1:13" hidden="1" x14ac:dyDescent="0.25">
      <c r="A2054" s="2" t="s">
        <v>1817</v>
      </c>
      <c r="B2054" s="139" t="str">
        <f t="shared" si="33"/>
        <v>LFab_BldDyd3204.111</v>
      </c>
      <c r="C2054" t="s">
        <v>95</v>
      </c>
      <c r="D2054" s="1">
        <v>3204.1109999999999</v>
      </c>
      <c r="E2054">
        <v>7.0000000000000007E-2</v>
      </c>
      <c r="F2054" t="s">
        <v>1823</v>
      </c>
      <c r="G2054" s="2">
        <v>240</v>
      </c>
      <c r="I2054" s="1">
        <v>5513.21</v>
      </c>
      <c r="L2054" t="s">
        <v>1816</v>
      </c>
    </row>
    <row r="2055" spans="1:13" hidden="1" x14ac:dyDescent="0.25">
      <c r="A2055" s="2" t="s">
        <v>1817</v>
      </c>
      <c r="B2055" s="139" t="str">
        <f t="shared" si="33"/>
        <v>LFab_BldDyd3402.419</v>
      </c>
      <c r="C2055" t="s">
        <v>95</v>
      </c>
      <c r="D2055" s="1">
        <v>3402.4189999999999</v>
      </c>
      <c r="E2055">
        <v>0.04</v>
      </c>
      <c r="F2055" t="s">
        <v>1824</v>
      </c>
      <c r="G2055" s="2">
        <v>240</v>
      </c>
      <c r="I2055" s="1">
        <v>5513.21</v>
      </c>
      <c r="L2055" t="s">
        <v>1816</v>
      </c>
    </row>
    <row r="2056" spans="1:13" hidden="1" x14ac:dyDescent="0.25">
      <c r="A2056" s="2" t="s">
        <v>1817</v>
      </c>
      <c r="B2056" s="139" t="str">
        <f t="shared" si="33"/>
        <v>LFab_BldDyd3402.9</v>
      </c>
      <c r="C2056" t="s">
        <v>95</v>
      </c>
      <c r="D2056" s="1">
        <v>3402.9</v>
      </c>
      <c r="E2056">
        <v>0.04</v>
      </c>
      <c r="F2056" t="s">
        <v>1825</v>
      </c>
      <c r="G2056" s="2">
        <v>240</v>
      </c>
      <c r="I2056" s="1">
        <v>5513.21</v>
      </c>
      <c r="L2056" t="s">
        <v>1816</v>
      </c>
    </row>
    <row r="2057" spans="1:13" hidden="1" x14ac:dyDescent="0.25">
      <c r="A2057" s="2" t="s">
        <v>1817</v>
      </c>
      <c r="B2057" s="139" t="str">
        <f t="shared" si="33"/>
        <v>LFab_BldDyd3809.911</v>
      </c>
      <c r="C2057" t="s">
        <v>95</v>
      </c>
      <c r="D2057" s="1">
        <v>3809.9110000000001</v>
      </c>
      <c r="E2057">
        <v>0.04</v>
      </c>
      <c r="F2057" t="s">
        <v>1826</v>
      </c>
      <c r="G2057" s="2">
        <v>240</v>
      </c>
      <c r="I2057" s="1">
        <v>5513.21</v>
      </c>
      <c r="L2057" t="s">
        <v>1816</v>
      </c>
    </row>
    <row r="2058" spans="1:13" hidden="1" x14ac:dyDescent="0.25">
      <c r="A2058" s="2" t="s">
        <v>1817</v>
      </c>
      <c r="B2058" s="139" t="str">
        <f t="shared" si="33"/>
        <v>LFab_BldDyd3809.919</v>
      </c>
      <c r="C2058" t="s">
        <v>95</v>
      </c>
      <c r="D2058" s="1">
        <v>3809.9189999999999</v>
      </c>
      <c r="E2058">
        <v>0.04</v>
      </c>
      <c r="F2058" t="s">
        <v>1827</v>
      </c>
      <c r="G2058" s="2">
        <v>240</v>
      </c>
      <c r="I2058" s="1">
        <v>5513.21</v>
      </c>
      <c r="L2058" t="s">
        <v>1816</v>
      </c>
    </row>
    <row r="2059" spans="1:13" hidden="1" x14ac:dyDescent="0.25">
      <c r="A2059" s="2" t="s">
        <v>1790</v>
      </c>
      <c r="B2059" s="139" t="str">
        <f t="shared" si="33"/>
        <v>IFab_BldDyd3506.919</v>
      </c>
      <c r="C2059" t="s">
        <v>95</v>
      </c>
      <c r="D2059" s="1">
        <v>3506.9189999999999</v>
      </c>
      <c r="E2059">
        <v>0.01</v>
      </c>
      <c r="F2059" t="s">
        <v>1514</v>
      </c>
      <c r="G2059" s="2">
        <v>240</v>
      </c>
      <c r="I2059" s="1">
        <v>5513.21</v>
      </c>
      <c r="L2059" t="s">
        <v>1816</v>
      </c>
    </row>
    <row r="2060" spans="1:13" hidden="1" x14ac:dyDescent="0.25">
      <c r="A2060" s="2" t="s">
        <v>1817</v>
      </c>
      <c r="B2060" s="139" t="str">
        <f t="shared" si="33"/>
        <v>LFab_BldPrnCVC55:455505.1</v>
      </c>
      <c r="C2060" t="s">
        <v>478</v>
      </c>
      <c r="D2060" s="1">
        <v>5505.1</v>
      </c>
      <c r="E2060">
        <v>0.5555500000000001</v>
      </c>
      <c r="F2060" t="s">
        <v>1884</v>
      </c>
      <c r="G2060" s="2">
        <v>239</v>
      </c>
      <c r="I2060" s="1">
        <v>5513.41</v>
      </c>
      <c r="L2060" t="s">
        <v>1816</v>
      </c>
    </row>
    <row r="2061" spans="1:13" hidden="1" x14ac:dyDescent="0.25">
      <c r="A2061" s="2" t="s">
        <v>1817</v>
      </c>
      <c r="B2061" s="139" t="str">
        <f t="shared" si="33"/>
        <v>LFab_BldPrnCVC55:455505.2</v>
      </c>
      <c r="C2061" t="s">
        <v>478</v>
      </c>
      <c r="D2061" s="1">
        <v>5505.2</v>
      </c>
      <c r="E2061">
        <v>0.5555500000000001</v>
      </c>
      <c r="F2061" t="s">
        <v>1884</v>
      </c>
      <c r="G2061" s="2">
        <v>239</v>
      </c>
      <c r="I2061" s="1">
        <v>5513.41</v>
      </c>
      <c r="L2061" t="s">
        <v>1816</v>
      </c>
    </row>
    <row r="2062" spans="1:13" hidden="1" x14ac:dyDescent="0.25">
      <c r="A2062" s="2" t="s">
        <v>1817</v>
      </c>
      <c r="B2062" s="139" t="str">
        <f t="shared" si="33"/>
        <v>LFab_BldPrnCVC55:455201.009</v>
      </c>
      <c r="C2062" t="s">
        <v>478</v>
      </c>
      <c r="D2062" s="1">
        <v>5201.009</v>
      </c>
      <c r="E2062">
        <v>0.5555500000000001</v>
      </c>
      <c r="F2062" t="s">
        <v>352</v>
      </c>
      <c r="G2062" s="2">
        <v>239</v>
      </c>
      <c r="I2062" s="1">
        <v>5513.41</v>
      </c>
      <c r="L2062" t="s">
        <v>1816</v>
      </c>
    </row>
    <row r="2063" spans="1:13" hidden="1" x14ac:dyDescent="0.25">
      <c r="A2063" s="2" t="s">
        <v>1817</v>
      </c>
      <c r="B2063" s="139" t="str">
        <f t="shared" si="33"/>
        <v>LFab_BldPrnCVC55:455503.201</v>
      </c>
      <c r="C2063" t="s">
        <v>478</v>
      </c>
      <c r="D2063" s="1">
        <v>5503.201</v>
      </c>
      <c r="E2063">
        <v>0.45455000000000001</v>
      </c>
      <c r="F2063" t="s">
        <v>1221</v>
      </c>
      <c r="G2063" s="2">
        <v>239</v>
      </c>
      <c r="I2063" s="1">
        <v>5513.41</v>
      </c>
      <c r="L2063" t="s">
        <v>1816</v>
      </c>
    </row>
    <row r="2064" spans="1:13" hidden="1" x14ac:dyDescent="0.25">
      <c r="A2064" s="2" t="s">
        <v>1817</v>
      </c>
      <c r="B2064" s="139" t="str">
        <f t="shared" si="33"/>
        <v>LFab_BldPrnCVC55:455503.209</v>
      </c>
      <c r="C2064" t="s">
        <v>478</v>
      </c>
      <c r="D2064" s="1">
        <v>5503.2089999999998</v>
      </c>
      <c r="E2064">
        <v>0.45455000000000001</v>
      </c>
      <c r="F2064" t="s">
        <v>1886</v>
      </c>
      <c r="G2064" s="2">
        <v>239</v>
      </c>
      <c r="I2064" s="1">
        <v>5513.41</v>
      </c>
      <c r="L2064" t="s">
        <v>1816</v>
      </c>
    </row>
    <row r="2065" spans="1:13" hidden="1" x14ac:dyDescent="0.25">
      <c r="A2065" s="2" t="s">
        <v>1790</v>
      </c>
      <c r="B2065" s="139" t="str">
        <f t="shared" si="33"/>
        <v>IFab_BldPrn</v>
      </c>
      <c r="C2065" t="s">
        <v>97</v>
      </c>
      <c r="D2065" s="185"/>
      <c r="E2065" s="141">
        <v>1.0101</v>
      </c>
      <c r="F2065" t="s">
        <v>542</v>
      </c>
      <c r="G2065" s="2">
        <v>239</v>
      </c>
      <c r="I2065" s="1">
        <v>5513.41</v>
      </c>
      <c r="L2065" t="s">
        <v>2267</v>
      </c>
      <c r="M2065">
        <v>5402.39</v>
      </c>
    </row>
    <row r="2066" spans="1:13" hidden="1" x14ac:dyDescent="0.25">
      <c r="A2066" s="2" t="s">
        <v>1817</v>
      </c>
      <c r="B2066" s="139" t="str">
        <f t="shared" si="33"/>
        <v>LFab_BldPrn3204.111</v>
      </c>
      <c r="C2066" t="s">
        <v>97</v>
      </c>
      <c r="D2066" s="1">
        <v>3204.1109999999999</v>
      </c>
      <c r="E2066">
        <v>7.0000000000000007E-2</v>
      </c>
      <c r="F2066" t="s">
        <v>1823</v>
      </c>
      <c r="G2066" s="2">
        <v>239</v>
      </c>
      <c r="I2066" s="1">
        <v>5513.41</v>
      </c>
      <c r="L2066" t="s">
        <v>1816</v>
      </c>
    </row>
    <row r="2067" spans="1:13" hidden="1" x14ac:dyDescent="0.25">
      <c r="A2067" s="2" t="s">
        <v>1817</v>
      </c>
      <c r="B2067" s="139" t="str">
        <f t="shared" si="33"/>
        <v>LFab_BldPrn3402.419</v>
      </c>
      <c r="C2067" t="s">
        <v>97</v>
      </c>
      <c r="D2067" s="1">
        <v>3402.4189999999999</v>
      </c>
      <c r="E2067">
        <v>0.04</v>
      </c>
      <c r="F2067" t="s">
        <v>1824</v>
      </c>
      <c r="G2067" s="2">
        <v>239</v>
      </c>
      <c r="I2067" s="1">
        <v>5513.41</v>
      </c>
      <c r="L2067" t="s">
        <v>1816</v>
      </c>
    </row>
    <row r="2068" spans="1:13" hidden="1" x14ac:dyDescent="0.25">
      <c r="A2068" s="2" t="s">
        <v>1817</v>
      </c>
      <c r="B2068" s="139" t="str">
        <f t="shared" si="33"/>
        <v>LFab_BldPrn3402.9</v>
      </c>
      <c r="C2068" t="s">
        <v>97</v>
      </c>
      <c r="D2068" s="1">
        <v>3402.9</v>
      </c>
      <c r="E2068">
        <v>0.04</v>
      </c>
      <c r="F2068" t="s">
        <v>1825</v>
      </c>
      <c r="G2068" s="2">
        <v>239</v>
      </c>
      <c r="I2068" s="1">
        <v>5513.41</v>
      </c>
      <c r="L2068" t="s">
        <v>1816</v>
      </c>
    </row>
    <row r="2069" spans="1:13" hidden="1" x14ac:dyDescent="0.25">
      <c r="A2069" s="2" t="s">
        <v>1817</v>
      </c>
      <c r="B2069" s="139" t="str">
        <f t="shared" si="33"/>
        <v>LFab_BldPrn3809.911</v>
      </c>
      <c r="C2069" t="s">
        <v>97</v>
      </c>
      <c r="D2069" s="1">
        <v>3809.9110000000001</v>
      </c>
      <c r="E2069">
        <v>0.04</v>
      </c>
      <c r="F2069" t="s">
        <v>1826</v>
      </c>
      <c r="G2069" s="2">
        <v>239</v>
      </c>
      <c r="I2069" s="1">
        <v>5513.41</v>
      </c>
      <c r="L2069" t="s">
        <v>1816</v>
      </c>
    </row>
    <row r="2070" spans="1:13" hidden="1" x14ac:dyDescent="0.25">
      <c r="A2070" s="2" t="s">
        <v>1817</v>
      </c>
      <c r="B2070" s="139" t="str">
        <f t="shared" si="33"/>
        <v>LFab_BldPrn3809.919</v>
      </c>
      <c r="C2070" t="s">
        <v>97</v>
      </c>
      <c r="D2070" s="1">
        <v>3809.9189999999999</v>
      </c>
      <c r="E2070">
        <v>0.04</v>
      </c>
      <c r="F2070" t="s">
        <v>1827</v>
      </c>
      <c r="G2070" s="2">
        <v>239</v>
      </c>
      <c r="I2070" s="1">
        <v>5513.41</v>
      </c>
      <c r="L2070" t="s">
        <v>1816</v>
      </c>
    </row>
    <row r="2071" spans="1:13" hidden="1" x14ac:dyDescent="0.25">
      <c r="A2071" s="2" t="s">
        <v>1790</v>
      </c>
      <c r="B2071" s="139" t="str">
        <f t="shared" si="33"/>
        <v>IFab_BldPrn3506.919</v>
      </c>
      <c r="C2071" t="s">
        <v>97</v>
      </c>
      <c r="D2071" s="1">
        <v>3506.9189999999999</v>
      </c>
      <c r="E2071">
        <v>0.01</v>
      </c>
      <c r="F2071" t="s">
        <v>1514</v>
      </c>
      <c r="G2071" s="2">
        <v>239</v>
      </c>
      <c r="I2071" s="1">
        <v>5513.41</v>
      </c>
      <c r="L2071" t="s">
        <v>1816</v>
      </c>
    </row>
    <row r="2072" spans="1:13" hidden="1" x14ac:dyDescent="0.25">
      <c r="A2072" s="2" t="s">
        <v>1817</v>
      </c>
      <c r="B2072" s="139" t="str">
        <f t="shared" si="33"/>
        <v>LFab_BldBlcCVC55:455505.1</v>
      </c>
      <c r="C2072" t="s">
        <v>479</v>
      </c>
      <c r="D2072" s="1">
        <v>5505.1</v>
      </c>
      <c r="E2072">
        <v>0.5555500000000001</v>
      </c>
      <c r="F2072" t="s">
        <v>1884</v>
      </c>
      <c r="G2072" s="2">
        <v>241</v>
      </c>
      <c r="I2072" s="1">
        <v>5210.21</v>
      </c>
      <c r="L2072" t="s">
        <v>1816</v>
      </c>
    </row>
    <row r="2073" spans="1:13" hidden="1" x14ac:dyDescent="0.25">
      <c r="A2073" s="2" t="s">
        <v>1817</v>
      </c>
      <c r="B2073" s="139" t="str">
        <f t="shared" si="33"/>
        <v>LFab_BldBlcCVC55:455505.2</v>
      </c>
      <c r="C2073" t="s">
        <v>479</v>
      </c>
      <c r="D2073" s="1">
        <v>5505.2</v>
      </c>
      <c r="E2073">
        <v>0.5555500000000001</v>
      </c>
      <c r="F2073" t="s">
        <v>1884</v>
      </c>
      <c r="G2073" s="2">
        <v>241</v>
      </c>
      <c r="I2073" s="1">
        <v>5210.21</v>
      </c>
      <c r="L2073" t="s">
        <v>1816</v>
      </c>
    </row>
    <row r="2074" spans="1:13" hidden="1" x14ac:dyDescent="0.25">
      <c r="A2074" s="2" t="s">
        <v>1817</v>
      </c>
      <c r="B2074" s="139" t="str">
        <f t="shared" si="33"/>
        <v>LFab_BldBlcCVC55:455201.009</v>
      </c>
      <c r="C2074" t="s">
        <v>479</v>
      </c>
      <c r="D2074" s="1">
        <v>5201.009</v>
      </c>
      <c r="E2074">
        <v>0.5555500000000001</v>
      </c>
      <c r="F2074" t="s">
        <v>352</v>
      </c>
      <c r="G2074" s="2">
        <v>241</v>
      </c>
      <c r="I2074" s="1">
        <v>5210.21</v>
      </c>
      <c r="L2074" t="s">
        <v>1816</v>
      </c>
    </row>
    <row r="2075" spans="1:13" hidden="1" x14ac:dyDescent="0.25">
      <c r="A2075" s="2" t="s">
        <v>1817</v>
      </c>
      <c r="B2075" s="139" t="str">
        <f t="shared" si="33"/>
        <v>LFab_BldBlcCVC55:455503.201</v>
      </c>
      <c r="C2075" t="s">
        <v>479</v>
      </c>
      <c r="D2075" s="1">
        <v>5503.201</v>
      </c>
      <c r="E2075">
        <v>0.45455000000000001</v>
      </c>
      <c r="F2075" t="s">
        <v>1221</v>
      </c>
      <c r="G2075" s="2">
        <v>241</v>
      </c>
      <c r="I2075" s="1">
        <v>5210.21</v>
      </c>
      <c r="L2075" t="s">
        <v>1816</v>
      </c>
    </row>
    <row r="2076" spans="1:13" hidden="1" x14ac:dyDescent="0.25">
      <c r="A2076" s="2" t="s">
        <v>1817</v>
      </c>
      <c r="B2076" s="139" t="str">
        <f t="shared" si="33"/>
        <v>LFab_BldBlcCVC55:455503.209</v>
      </c>
      <c r="C2076" t="s">
        <v>479</v>
      </c>
      <c r="D2076" s="1">
        <v>5503.2089999999998</v>
      </c>
      <c r="E2076">
        <v>0.45455000000000001</v>
      </c>
      <c r="F2076" t="s">
        <v>1886</v>
      </c>
      <c r="G2076" s="2">
        <v>241</v>
      </c>
      <c r="I2076" s="1">
        <v>5210.21</v>
      </c>
      <c r="L2076" t="s">
        <v>1816</v>
      </c>
    </row>
    <row r="2077" spans="1:13" hidden="1" x14ac:dyDescent="0.25">
      <c r="A2077" s="2" t="s">
        <v>1790</v>
      </c>
      <c r="B2077" s="139" t="str">
        <f t="shared" si="33"/>
        <v>IFab_BldBlc</v>
      </c>
      <c r="C2077" t="s">
        <v>99</v>
      </c>
      <c r="D2077" s="185"/>
      <c r="E2077" s="141">
        <v>1.0101</v>
      </c>
      <c r="F2077" t="s">
        <v>542</v>
      </c>
      <c r="G2077" s="2">
        <v>241</v>
      </c>
      <c r="I2077" s="1">
        <v>5210.21</v>
      </c>
      <c r="L2077" t="s">
        <v>2267</v>
      </c>
      <c r="M2077">
        <v>5402.39</v>
      </c>
    </row>
    <row r="2078" spans="1:13" hidden="1" x14ac:dyDescent="0.25">
      <c r="A2078" s="2" t="s">
        <v>1817</v>
      </c>
      <c r="B2078" s="139" t="str">
        <f t="shared" si="33"/>
        <v>LFab_BldBlc3204.111</v>
      </c>
      <c r="C2078" t="s">
        <v>99</v>
      </c>
      <c r="D2078" s="1">
        <v>3204.1109999999999</v>
      </c>
      <c r="E2078">
        <v>7.0000000000000007E-2</v>
      </c>
      <c r="F2078" t="s">
        <v>1823</v>
      </c>
      <c r="G2078" s="2">
        <v>241</v>
      </c>
      <c r="I2078" s="1">
        <v>5210.21</v>
      </c>
      <c r="L2078" t="s">
        <v>1816</v>
      </c>
    </row>
    <row r="2079" spans="1:13" hidden="1" x14ac:dyDescent="0.25">
      <c r="A2079" s="2" t="s">
        <v>1817</v>
      </c>
      <c r="B2079" s="139" t="str">
        <f t="shared" si="33"/>
        <v>LFab_BldBlc3402.419</v>
      </c>
      <c r="C2079" t="s">
        <v>99</v>
      </c>
      <c r="D2079" s="1">
        <v>3402.4189999999999</v>
      </c>
      <c r="E2079">
        <v>0.04</v>
      </c>
      <c r="F2079" t="s">
        <v>1824</v>
      </c>
      <c r="G2079" s="2">
        <v>241</v>
      </c>
      <c r="I2079" s="1">
        <v>5210.21</v>
      </c>
      <c r="L2079" t="s">
        <v>1816</v>
      </c>
    </row>
    <row r="2080" spans="1:13" hidden="1" x14ac:dyDescent="0.25">
      <c r="A2080" s="2" t="s">
        <v>1817</v>
      </c>
      <c r="B2080" s="139" t="str">
        <f t="shared" si="33"/>
        <v>LFab_BldBlc3402.9</v>
      </c>
      <c r="C2080" t="s">
        <v>99</v>
      </c>
      <c r="D2080" s="1">
        <v>3402.9</v>
      </c>
      <c r="E2080">
        <v>0.04</v>
      </c>
      <c r="F2080" t="s">
        <v>1825</v>
      </c>
      <c r="G2080" s="2">
        <v>241</v>
      </c>
      <c r="I2080" s="1">
        <v>5210.21</v>
      </c>
      <c r="L2080" t="s">
        <v>1816</v>
      </c>
    </row>
    <row r="2081" spans="1:13" hidden="1" x14ac:dyDescent="0.25">
      <c r="A2081" s="2" t="s">
        <v>1817</v>
      </c>
      <c r="B2081" s="139" t="str">
        <f t="shared" ref="B2081:B2085" si="34">A2081&amp;C2081&amp;D2081</f>
        <v>LFab_BldBlc3809.911</v>
      </c>
      <c r="C2081" t="s">
        <v>99</v>
      </c>
      <c r="D2081" s="1">
        <v>3809.9110000000001</v>
      </c>
      <c r="E2081">
        <v>0.04</v>
      </c>
      <c r="F2081" t="s">
        <v>1826</v>
      </c>
      <c r="G2081" s="2">
        <v>241</v>
      </c>
      <c r="I2081" s="1">
        <v>5210.21</v>
      </c>
      <c r="L2081" t="s">
        <v>1816</v>
      </c>
    </row>
    <row r="2082" spans="1:13" hidden="1" x14ac:dyDescent="0.25">
      <c r="A2082" s="2" t="s">
        <v>1817</v>
      </c>
      <c r="B2082" s="139" t="str">
        <f t="shared" si="34"/>
        <v>LFab_BldBlc3809.919</v>
      </c>
      <c r="C2082" t="s">
        <v>99</v>
      </c>
      <c r="D2082" s="1">
        <v>3809.9189999999999</v>
      </c>
      <c r="E2082">
        <v>0.04</v>
      </c>
      <c r="F2082" t="s">
        <v>1827</v>
      </c>
      <c r="G2082" s="2">
        <v>241</v>
      </c>
      <c r="I2082" s="1">
        <v>5210.21</v>
      </c>
      <c r="L2082" t="s">
        <v>1816</v>
      </c>
    </row>
    <row r="2083" spans="1:13" hidden="1" x14ac:dyDescent="0.25">
      <c r="A2083" s="2" t="s">
        <v>1790</v>
      </c>
      <c r="B2083" s="139" t="str">
        <f t="shared" si="34"/>
        <v>IFab_BldBlc3506.919</v>
      </c>
      <c r="C2083" t="s">
        <v>99</v>
      </c>
      <c r="D2083" s="1">
        <v>3506.9189999999999</v>
      </c>
      <c r="E2083">
        <v>0.01</v>
      </c>
      <c r="F2083" t="s">
        <v>1514</v>
      </c>
      <c r="G2083" s="2">
        <v>241</v>
      </c>
      <c r="I2083" s="1">
        <v>5210.21</v>
      </c>
      <c r="L2083" t="s">
        <v>1816</v>
      </c>
    </row>
    <row r="2084" spans="1:13" hidden="1" x14ac:dyDescent="0.25"/>
    <row r="2085" spans="1:13" hidden="1" x14ac:dyDescent="0.25">
      <c r="A2085" s="2" t="s">
        <v>1817</v>
      </c>
      <c r="B2085" s="139" t="str">
        <f t="shared" si="34"/>
        <v>LMps_Ctn5806.39</v>
      </c>
      <c r="C2085" t="s">
        <v>2</v>
      </c>
      <c r="D2085" s="1">
        <v>5806.39</v>
      </c>
      <c r="E2085">
        <v>0.03</v>
      </c>
      <c r="F2085" t="s">
        <v>2212</v>
      </c>
      <c r="G2085" s="2">
        <v>253</v>
      </c>
      <c r="H2085" s="2">
        <v>254</v>
      </c>
      <c r="I2085" s="1">
        <v>6302.3109999999997</v>
      </c>
      <c r="J2085" s="1">
        <v>6302.3149999999996</v>
      </c>
      <c r="L2085" t="s">
        <v>1816</v>
      </c>
      <c r="M2085" s="184">
        <v>45250</v>
      </c>
    </row>
    <row r="2086" spans="1:13" hidden="1" x14ac:dyDescent="0.25">
      <c r="A2086" s="2" t="s">
        <v>1817</v>
      </c>
      <c r="B2086" s="139" t="str">
        <f t="shared" ref="B2086:B2100" si="35">A2086&amp;C2086&amp;D2086</f>
        <v>LMps_Ctn5201.009</v>
      </c>
      <c r="C2086" t="s">
        <v>2</v>
      </c>
      <c r="D2086" s="1">
        <v>5201.009</v>
      </c>
      <c r="E2086">
        <v>1.0101</v>
      </c>
      <c r="F2086" t="s">
        <v>352</v>
      </c>
      <c r="G2086" s="2">
        <v>253</v>
      </c>
      <c r="H2086" s="2">
        <v>254</v>
      </c>
      <c r="I2086" s="1">
        <v>6302.3109999999997</v>
      </c>
      <c r="J2086" s="1">
        <v>6302.3149999999996</v>
      </c>
      <c r="L2086" t="s">
        <v>1816</v>
      </c>
      <c r="M2086" s="184">
        <v>45250</v>
      </c>
    </row>
    <row r="2087" spans="1:13" hidden="1" x14ac:dyDescent="0.25">
      <c r="A2087" s="2" t="s">
        <v>1817</v>
      </c>
      <c r="B2087" s="139" t="str">
        <f t="shared" si="35"/>
        <v>LMps_Ctn3912.39</v>
      </c>
      <c r="C2087" t="s">
        <v>2</v>
      </c>
      <c r="D2087" s="1">
        <v>3912.39</v>
      </c>
      <c r="E2087">
        <v>0.04</v>
      </c>
      <c r="F2087" t="s">
        <v>2213</v>
      </c>
      <c r="G2087" s="2">
        <v>253</v>
      </c>
      <c r="H2087" s="2">
        <v>254</v>
      </c>
      <c r="I2087" s="1">
        <v>6302.3109999999997</v>
      </c>
      <c r="J2087" s="1">
        <v>6302.3149999999996</v>
      </c>
      <c r="L2087" t="s">
        <v>1816</v>
      </c>
      <c r="M2087" s="184">
        <v>45250</v>
      </c>
    </row>
    <row r="2088" spans="1:13" hidden="1" x14ac:dyDescent="0.25">
      <c r="A2088" s="2" t="s">
        <v>1817</v>
      </c>
      <c r="B2088" s="139" t="str">
        <f t="shared" si="35"/>
        <v>LMps_Ctn3901.9</v>
      </c>
      <c r="C2088" t="s">
        <v>2</v>
      </c>
      <c r="D2088" s="1">
        <v>3901.9</v>
      </c>
      <c r="E2088">
        <v>0.04</v>
      </c>
      <c r="F2088" t="s">
        <v>2214</v>
      </c>
      <c r="G2088" s="2">
        <v>253</v>
      </c>
      <c r="H2088" s="2">
        <v>254</v>
      </c>
      <c r="I2088" s="1">
        <v>6302.3109999999997</v>
      </c>
      <c r="J2088" s="1">
        <v>6302.3149999999996</v>
      </c>
      <c r="L2088" t="s">
        <v>1816</v>
      </c>
      <c r="M2088" s="184">
        <v>45250</v>
      </c>
    </row>
    <row r="2089" spans="1:13" hidden="1" x14ac:dyDescent="0.25">
      <c r="A2089" s="2" t="s">
        <v>1817</v>
      </c>
      <c r="B2089" s="139" t="str">
        <f t="shared" si="35"/>
        <v>LMps_Ctn3901.2</v>
      </c>
      <c r="C2089" t="s">
        <v>2</v>
      </c>
      <c r="D2089" s="1">
        <v>3901.2</v>
      </c>
      <c r="E2089">
        <v>0.02</v>
      </c>
      <c r="F2089" t="s">
        <v>2215</v>
      </c>
      <c r="G2089" s="2">
        <v>253</v>
      </c>
      <c r="H2089" s="2">
        <v>254</v>
      </c>
      <c r="I2089" s="1">
        <v>6302.3109999999997</v>
      </c>
      <c r="J2089" s="1">
        <v>6302.3149999999996</v>
      </c>
      <c r="L2089" t="s">
        <v>1816</v>
      </c>
      <c r="M2089" s="184">
        <v>45250</v>
      </c>
    </row>
    <row r="2090" spans="1:13" hidden="1" x14ac:dyDescent="0.25">
      <c r="A2090" s="2" t="s">
        <v>1817</v>
      </c>
      <c r="B2090" s="139" t="str">
        <f t="shared" si="35"/>
        <v>LMps_Ctn3824.9999</v>
      </c>
      <c r="C2090" t="s">
        <v>2</v>
      </c>
      <c r="D2090" s="1">
        <v>3824.9998999999998</v>
      </c>
      <c r="E2090">
        <v>0.04</v>
      </c>
      <c r="F2090" t="s">
        <v>2216</v>
      </c>
      <c r="G2090" s="2">
        <v>253</v>
      </c>
      <c r="H2090" s="2">
        <v>254</v>
      </c>
      <c r="I2090" s="1">
        <v>6302.3109999999997</v>
      </c>
      <c r="J2090" s="1">
        <v>6302.3149999999996</v>
      </c>
      <c r="L2090" t="s">
        <v>1816</v>
      </c>
      <c r="M2090" s="184">
        <v>45250</v>
      </c>
    </row>
    <row r="2091" spans="1:13" hidden="1" x14ac:dyDescent="0.25">
      <c r="A2091" s="2" t="s">
        <v>1817</v>
      </c>
      <c r="B2091" s="139" t="str">
        <f t="shared" si="35"/>
        <v>LMps_Ctn3809.919</v>
      </c>
      <c r="C2091" t="s">
        <v>2</v>
      </c>
      <c r="D2091" s="1">
        <v>3809.9189999999999</v>
      </c>
      <c r="E2091">
        <v>0.04</v>
      </c>
      <c r="F2091" t="s">
        <v>2217</v>
      </c>
      <c r="G2091" s="2">
        <v>253</v>
      </c>
      <c r="H2091" s="2">
        <v>254</v>
      </c>
      <c r="I2091" s="1">
        <v>6302.3109999999997</v>
      </c>
      <c r="J2091" s="1">
        <v>6302.3149999999996</v>
      </c>
      <c r="L2091" t="s">
        <v>1816</v>
      </c>
      <c r="M2091" s="184">
        <v>45250</v>
      </c>
    </row>
    <row r="2092" spans="1:13" hidden="1" x14ac:dyDescent="0.25">
      <c r="A2092" s="2" t="s">
        <v>1817</v>
      </c>
      <c r="B2092" s="139" t="str">
        <f t="shared" si="35"/>
        <v>LMps_Ctn3505.109</v>
      </c>
      <c r="C2092" t="s">
        <v>2</v>
      </c>
      <c r="D2092" s="1">
        <v>3505.1089999999999</v>
      </c>
      <c r="E2092">
        <v>0.04</v>
      </c>
      <c r="F2092" t="s">
        <v>2218</v>
      </c>
      <c r="G2092" s="2">
        <v>253</v>
      </c>
      <c r="H2092" s="2">
        <v>254</v>
      </c>
      <c r="I2092" s="1">
        <v>6302.3109999999997</v>
      </c>
      <c r="J2092" s="1">
        <v>6302.3149999999996</v>
      </c>
      <c r="L2092" t="s">
        <v>1816</v>
      </c>
      <c r="M2092" s="184">
        <v>45250</v>
      </c>
    </row>
    <row r="2093" spans="1:13" hidden="1" x14ac:dyDescent="0.25">
      <c r="A2093" s="2" t="s">
        <v>1817</v>
      </c>
      <c r="B2093" s="139" t="str">
        <f t="shared" si="35"/>
        <v>LMps_Ctn2915.21</v>
      </c>
      <c r="C2093" t="s">
        <v>2</v>
      </c>
      <c r="D2093" s="1">
        <v>2915.21</v>
      </c>
      <c r="E2093">
        <v>0.04</v>
      </c>
      <c r="F2093" t="s">
        <v>2219</v>
      </c>
      <c r="G2093" s="2">
        <v>253</v>
      </c>
      <c r="H2093" s="2">
        <v>254</v>
      </c>
      <c r="I2093" s="1">
        <v>6302.3109999999997</v>
      </c>
      <c r="J2093" s="1">
        <v>6302.3149999999996</v>
      </c>
      <c r="L2093" t="s">
        <v>1816</v>
      </c>
      <c r="M2093" s="184">
        <v>45250</v>
      </c>
    </row>
    <row r="2094" spans="1:13" hidden="1" x14ac:dyDescent="0.25">
      <c r="A2094" s="2" t="s">
        <v>1817</v>
      </c>
      <c r="B2094" s="139" t="str">
        <f t="shared" si="35"/>
        <v>LMps_Ctn2836.3</v>
      </c>
      <c r="C2094" t="s">
        <v>2</v>
      </c>
      <c r="D2094" s="1">
        <v>2836.3</v>
      </c>
      <c r="E2094">
        <v>0.04</v>
      </c>
      <c r="F2094" t="s">
        <v>2220</v>
      </c>
      <c r="G2094" s="2">
        <v>253</v>
      </c>
      <c r="H2094" s="2">
        <v>254</v>
      </c>
      <c r="I2094" s="1">
        <v>6302.3109999999997</v>
      </c>
      <c r="J2094" s="1">
        <v>6302.3149999999996</v>
      </c>
      <c r="L2094" t="s">
        <v>1816</v>
      </c>
      <c r="M2094" s="184">
        <v>45250</v>
      </c>
    </row>
    <row r="2095" spans="1:13" hidden="1" x14ac:dyDescent="0.25">
      <c r="A2095" s="2" t="s">
        <v>1817</v>
      </c>
      <c r="B2095" s="139" t="str">
        <f t="shared" si="35"/>
        <v>LMps_Ctn2836.2</v>
      </c>
      <c r="C2095" t="s">
        <v>2</v>
      </c>
      <c r="D2095" s="1">
        <v>2836.2</v>
      </c>
      <c r="E2095">
        <v>0.04</v>
      </c>
      <c r="F2095" t="s">
        <v>2221</v>
      </c>
      <c r="G2095" s="2">
        <v>253</v>
      </c>
      <c r="H2095" s="2">
        <v>254</v>
      </c>
      <c r="I2095" s="1">
        <v>6302.3109999999997</v>
      </c>
      <c r="J2095" s="1">
        <v>6302.3149999999996</v>
      </c>
      <c r="L2095" t="s">
        <v>1816</v>
      </c>
      <c r="M2095" s="184">
        <v>45250</v>
      </c>
    </row>
    <row r="2096" spans="1:13" hidden="1" x14ac:dyDescent="0.25">
      <c r="A2096" s="2" t="s">
        <v>1817</v>
      </c>
      <c r="B2096" s="139" t="str">
        <f t="shared" si="35"/>
        <v>LMps_Ctn2825.1</v>
      </c>
      <c r="C2096" t="s">
        <v>2</v>
      </c>
      <c r="D2096" s="1">
        <v>2825.1</v>
      </c>
      <c r="E2096">
        <v>0.04</v>
      </c>
      <c r="F2096" t="s">
        <v>2222</v>
      </c>
      <c r="G2096" s="2">
        <v>253</v>
      </c>
      <c r="H2096" s="2">
        <v>254</v>
      </c>
      <c r="I2096" s="1">
        <v>6302.3109999999997</v>
      </c>
      <c r="J2096" s="1">
        <v>6302.3149999999996</v>
      </c>
      <c r="L2096" t="s">
        <v>1816</v>
      </c>
      <c r="M2096" s="184">
        <v>45250</v>
      </c>
    </row>
    <row r="2097" spans="1:13" hidden="1" x14ac:dyDescent="0.25">
      <c r="A2097" s="2" t="s">
        <v>1817</v>
      </c>
      <c r="B2097" s="139" t="str">
        <f t="shared" si="35"/>
        <v>LMps_Ctn2815.12</v>
      </c>
      <c r="C2097" t="s">
        <v>2</v>
      </c>
      <c r="D2097" s="1">
        <v>2815.12</v>
      </c>
      <c r="E2097">
        <v>0.04</v>
      </c>
      <c r="F2097" t="s">
        <v>2223</v>
      </c>
      <c r="G2097" s="2">
        <v>253</v>
      </c>
      <c r="H2097" s="2">
        <v>254</v>
      </c>
      <c r="I2097" s="1">
        <v>6302.3109999999997</v>
      </c>
      <c r="J2097" s="1">
        <v>6302.3149999999996</v>
      </c>
      <c r="L2097" t="s">
        <v>1816</v>
      </c>
      <c r="M2097" s="184">
        <v>45250</v>
      </c>
    </row>
    <row r="2098" spans="1:13" hidden="1" x14ac:dyDescent="0.25">
      <c r="A2098" s="2" t="s">
        <v>1817</v>
      </c>
      <c r="B2098" s="139" t="str">
        <f t="shared" si="35"/>
        <v>LMps_Ctn1108.12</v>
      </c>
      <c r="C2098" t="s">
        <v>2</v>
      </c>
      <c r="D2098" s="1">
        <v>1108.1199999999999</v>
      </c>
      <c r="E2098">
        <v>0.04</v>
      </c>
      <c r="F2098" t="s">
        <v>2224</v>
      </c>
      <c r="G2098" s="2">
        <v>253</v>
      </c>
      <c r="H2098" s="2">
        <v>254</v>
      </c>
      <c r="I2098" s="1">
        <v>6302.3109999999997</v>
      </c>
      <c r="J2098" s="1">
        <v>6302.3149999999996</v>
      </c>
      <c r="L2098" t="s">
        <v>1816</v>
      </c>
      <c r="M2098" s="184">
        <v>45250</v>
      </c>
    </row>
    <row r="2099" spans="1:13" hidden="1" x14ac:dyDescent="0.25">
      <c r="A2099" s="2" t="s">
        <v>1790</v>
      </c>
      <c r="B2099" s="139" t="str">
        <f t="shared" si="35"/>
        <v>IMps_Ctn5509.99</v>
      </c>
      <c r="C2099" t="s">
        <v>2</v>
      </c>
      <c r="D2099" s="1">
        <v>5509.99</v>
      </c>
      <c r="E2099">
        <v>0.15151999999999999</v>
      </c>
      <c r="F2099" t="s">
        <v>2225</v>
      </c>
      <c r="G2099" s="2">
        <v>253</v>
      </c>
      <c r="H2099" s="2">
        <v>254</v>
      </c>
      <c r="I2099" s="1">
        <v>6302.3109999999997</v>
      </c>
      <c r="J2099" s="1">
        <v>6302.3149999999996</v>
      </c>
      <c r="L2099" t="s">
        <v>1816</v>
      </c>
      <c r="M2099" s="184">
        <v>45250</v>
      </c>
    </row>
    <row r="2100" spans="1:13" hidden="1" x14ac:dyDescent="0.25">
      <c r="A2100" s="2" t="s">
        <v>1817</v>
      </c>
      <c r="B2100" s="139" t="str">
        <f t="shared" si="35"/>
        <v>LMps_Bld5806.39</v>
      </c>
      <c r="C2100" t="s">
        <v>63</v>
      </c>
      <c r="D2100" s="1">
        <v>5806.39</v>
      </c>
      <c r="E2100">
        <v>0.03</v>
      </c>
      <c r="F2100" t="s">
        <v>2212</v>
      </c>
      <c r="G2100" s="2">
        <v>251</v>
      </c>
      <c r="H2100" s="2">
        <v>252</v>
      </c>
      <c r="I2100" s="1">
        <v>6302.3909999999996</v>
      </c>
      <c r="J2100" s="1">
        <v>6302.393</v>
      </c>
      <c r="L2100" t="s">
        <v>1816</v>
      </c>
      <c r="M2100" s="184">
        <v>45250</v>
      </c>
    </row>
    <row r="2101" spans="1:13" hidden="1" x14ac:dyDescent="0.25">
      <c r="A2101" s="2" t="s">
        <v>1817</v>
      </c>
      <c r="B2101" s="139" t="str">
        <f t="shared" ref="B2101:B2117" si="36">A2101&amp;C2101&amp;D2101</f>
        <v>LMps_Bld5206.33</v>
      </c>
      <c r="C2101" t="s">
        <v>63</v>
      </c>
      <c r="D2101" s="1">
        <v>5206.33</v>
      </c>
      <c r="E2101">
        <v>1.0101</v>
      </c>
      <c r="F2101" t="s">
        <v>542</v>
      </c>
      <c r="G2101" s="2">
        <v>251</v>
      </c>
      <c r="H2101" s="2">
        <v>252</v>
      </c>
      <c r="I2101" s="1">
        <v>6302.3909999999996</v>
      </c>
      <c r="J2101" s="1">
        <v>6302.393</v>
      </c>
      <c r="L2101" t="s">
        <v>1816</v>
      </c>
      <c r="M2101" s="184">
        <v>45250</v>
      </c>
    </row>
    <row r="2102" spans="1:13" hidden="1" x14ac:dyDescent="0.25">
      <c r="A2102" s="2" t="s">
        <v>1817</v>
      </c>
      <c r="B2102" s="139" t="str">
        <f t="shared" si="36"/>
        <v>LMps_Bld5206.23</v>
      </c>
      <c r="C2102" t="s">
        <v>63</v>
      </c>
      <c r="D2102" s="1">
        <v>5206.2299999999996</v>
      </c>
      <c r="E2102">
        <v>1.0101</v>
      </c>
      <c r="F2102" t="s">
        <v>542</v>
      </c>
      <c r="G2102" s="2">
        <v>251</v>
      </c>
      <c r="H2102" s="2">
        <v>252</v>
      </c>
      <c r="I2102" s="1">
        <v>6302.3909999999996</v>
      </c>
      <c r="J2102" s="1">
        <v>6302.393</v>
      </c>
      <c r="L2102" t="s">
        <v>1816</v>
      </c>
      <c r="M2102" s="184">
        <v>45250</v>
      </c>
    </row>
    <row r="2103" spans="1:13" hidden="1" x14ac:dyDescent="0.25">
      <c r="A2103" s="2" t="s">
        <v>1817</v>
      </c>
      <c r="B2103" s="139" t="str">
        <f t="shared" si="36"/>
        <v>LMps_Bld5206.12</v>
      </c>
      <c r="C2103" t="s">
        <v>63</v>
      </c>
      <c r="D2103" s="1">
        <v>5206.12</v>
      </c>
      <c r="E2103">
        <v>1.0101</v>
      </c>
      <c r="F2103" t="s">
        <v>542</v>
      </c>
      <c r="G2103" s="2">
        <v>251</v>
      </c>
      <c r="H2103" s="2">
        <v>252</v>
      </c>
      <c r="I2103" s="1">
        <v>6302.3909999999996</v>
      </c>
      <c r="J2103" s="1">
        <v>6302.393</v>
      </c>
      <c r="L2103" t="s">
        <v>1816</v>
      </c>
      <c r="M2103" s="184">
        <v>45250</v>
      </c>
    </row>
    <row r="2104" spans="1:13" hidden="1" x14ac:dyDescent="0.25">
      <c r="A2104" s="2" t="s">
        <v>1817</v>
      </c>
      <c r="B2104" s="139" t="str">
        <f t="shared" si="36"/>
        <v>LMps_Bld5206.11</v>
      </c>
      <c r="C2104" t="s">
        <v>63</v>
      </c>
      <c r="D2104" s="1">
        <v>5206.1099999999997</v>
      </c>
      <c r="E2104">
        <v>1.0101</v>
      </c>
      <c r="F2104" t="s">
        <v>542</v>
      </c>
      <c r="G2104" s="2">
        <v>251</v>
      </c>
      <c r="H2104" s="2">
        <v>252</v>
      </c>
      <c r="I2104" s="1">
        <v>6302.3909999999996</v>
      </c>
      <c r="J2104" s="1">
        <v>6302.393</v>
      </c>
      <c r="L2104" t="s">
        <v>1816</v>
      </c>
      <c r="M2104" s="184">
        <v>45250</v>
      </c>
    </row>
    <row r="2105" spans="1:13" hidden="1" x14ac:dyDescent="0.25">
      <c r="A2105" s="2" t="s">
        <v>1817</v>
      </c>
      <c r="B2105" s="139" t="str">
        <f t="shared" si="36"/>
        <v>LMps_Bld3912.39</v>
      </c>
      <c r="C2105" t="s">
        <v>63</v>
      </c>
      <c r="D2105" s="1">
        <v>3912.39</v>
      </c>
      <c r="E2105">
        <v>0.04</v>
      </c>
      <c r="F2105" t="s">
        <v>2213</v>
      </c>
      <c r="G2105" s="2">
        <v>251</v>
      </c>
      <c r="H2105" s="2">
        <v>252</v>
      </c>
      <c r="I2105" s="1">
        <v>6302.3909999999996</v>
      </c>
      <c r="J2105" s="1">
        <v>6302.393</v>
      </c>
      <c r="L2105" t="s">
        <v>1816</v>
      </c>
      <c r="M2105" s="184">
        <v>45250</v>
      </c>
    </row>
    <row r="2106" spans="1:13" hidden="1" x14ac:dyDescent="0.25">
      <c r="A2106" s="2" t="s">
        <v>1817</v>
      </c>
      <c r="B2106" s="139" t="str">
        <f t="shared" si="36"/>
        <v>LMps_Bld3901.9</v>
      </c>
      <c r="C2106" t="s">
        <v>63</v>
      </c>
      <c r="D2106" s="1">
        <v>3901.9</v>
      </c>
      <c r="E2106">
        <v>0.04</v>
      </c>
      <c r="F2106" t="s">
        <v>2214</v>
      </c>
      <c r="G2106" s="2">
        <v>251</v>
      </c>
      <c r="H2106" s="2">
        <v>252</v>
      </c>
      <c r="I2106" s="1">
        <v>6302.3909999999996</v>
      </c>
      <c r="J2106" s="1">
        <v>6302.393</v>
      </c>
      <c r="L2106" t="s">
        <v>1816</v>
      </c>
      <c r="M2106" s="184">
        <v>45250</v>
      </c>
    </row>
    <row r="2107" spans="1:13" hidden="1" x14ac:dyDescent="0.25">
      <c r="A2107" s="2" t="s">
        <v>1817</v>
      </c>
      <c r="B2107" s="139" t="str">
        <f t="shared" si="36"/>
        <v>LMps_Bld3901.2</v>
      </c>
      <c r="C2107" t="s">
        <v>63</v>
      </c>
      <c r="D2107" s="1">
        <v>3901.2</v>
      </c>
      <c r="E2107">
        <v>0.02</v>
      </c>
      <c r="F2107" t="s">
        <v>2215</v>
      </c>
      <c r="G2107" s="2">
        <v>251</v>
      </c>
      <c r="H2107" s="2">
        <v>252</v>
      </c>
      <c r="I2107" s="1">
        <v>6302.3909999999996</v>
      </c>
      <c r="J2107" s="1">
        <v>6302.393</v>
      </c>
      <c r="L2107" t="s">
        <v>1816</v>
      </c>
      <c r="M2107" s="184">
        <v>45250</v>
      </c>
    </row>
    <row r="2108" spans="1:13" hidden="1" x14ac:dyDescent="0.25">
      <c r="A2108" s="2" t="s">
        <v>1817</v>
      </c>
      <c r="B2108" s="139" t="str">
        <f t="shared" si="36"/>
        <v>LMps_Bld3824.9999</v>
      </c>
      <c r="C2108" t="s">
        <v>63</v>
      </c>
      <c r="D2108" s="1">
        <v>3824.9998999999998</v>
      </c>
      <c r="E2108">
        <v>0.04</v>
      </c>
      <c r="F2108" t="s">
        <v>2216</v>
      </c>
      <c r="G2108" s="2">
        <v>251</v>
      </c>
      <c r="H2108" s="2">
        <v>252</v>
      </c>
      <c r="I2108" s="1">
        <v>6302.3909999999996</v>
      </c>
      <c r="J2108" s="1">
        <v>6302.393</v>
      </c>
      <c r="L2108" t="s">
        <v>1816</v>
      </c>
      <c r="M2108" s="184">
        <v>45250</v>
      </c>
    </row>
    <row r="2109" spans="1:13" hidden="1" x14ac:dyDescent="0.25">
      <c r="A2109" s="2" t="s">
        <v>1817</v>
      </c>
      <c r="B2109" s="139" t="str">
        <f t="shared" si="36"/>
        <v>LMps_Bld3809.919</v>
      </c>
      <c r="C2109" t="s">
        <v>63</v>
      </c>
      <c r="D2109" s="1">
        <v>3809.9189999999999</v>
      </c>
      <c r="E2109">
        <v>0.04</v>
      </c>
      <c r="F2109" t="s">
        <v>2217</v>
      </c>
      <c r="G2109" s="2">
        <v>251</v>
      </c>
      <c r="H2109" s="2">
        <v>252</v>
      </c>
      <c r="I2109" s="1">
        <v>6302.3909999999996</v>
      </c>
      <c r="J2109" s="1">
        <v>6302.393</v>
      </c>
      <c r="L2109" t="s">
        <v>1816</v>
      </c>
      <c r="M2109" s="184">
        <v>45250</v>
      </c>
    </row>
    <row r="2110" spans="1:13" hidden="1" x14ac:dyDescent="0.25">
      <c r="A2110" s="2" t="s">
        <v>1817</v>
      </c>
      <c r="B2110" s="139" t="str">
        <f t="shared" si="36"/>
        <v>LMps_Bld3505.109</v>
      </c>
      <c r="C2110" t="s">
        <v>63</v>
      </c>
      <c r="D2110" s="1">
        <v>3505.1089999999999</v>
      </c>
      <c r="E2110">
        <v>0.04</v>
      </c>
      <c r="F2110" t="s">
        <v>2218</v>
      </c>
      <c r="G2110" s="2">
        <v>251</v>
      </c>
      <c r="H2110" s="2">
        <v>252</v>
      </c>
      <c r="I2110" s="1">
        <v>6302.3909999999996</v>
      </c>
      <c r="J2110" s="1">
        <v>6302.393</v>
      </c>
      <c r="L2110" t="s">
        <v>1816</v>
      </c>
      <c r="M2110" s="184">
        <v>45250</v>
      </c>
    </row>
    <row r="2111" spans="1:13" hidden="1" x14ac:dyDescent="0.25">
      <c r="A2111" s="2" t="s">
        <v>1817</v>
      </c>
      <c r="B2111" s="139" t="str">
        <f t="shared" si="36"/>
        <v>LMps_Bld2915.21</v>
      </c>
      <c r="C2111" t="s">
        <v>63</v>
      </c>
      <c r="D2111" s="1">
        <v>2915.21</v>
      </c>
      <c r="E2111">
        <v>0.04</v>
      </c>
      <c r="F2111" t="s">
        <v>2219</v>
      </c>
      <c r="G2111" s="2">
        <v>251</v>
      </c>
      <c r="H2111" s="2">
        <v>252</v>
      </c>
      <c r="I2111" s="1">
        <v>6302.3909999999996</v>
      </c>
      <c r="J2111" s="1">
        <v>6302.393</v>
      </c>
      <c r="L2111" t="s">
        <v>1816</v>
      </c>
      <c r="M2111" s="184">
        <v>45250</v>
      </c>
    </row>
    <row r="2112" spans="1:13" hidden="1" x14ac:dyDescent="0.25">
      <c r="A2112" s="2" t="s">
        <v>1817</v>
      </c>
      <c r="B2112" s="139" t="str">
        <f t="shared" si="36"/>
        <v>LMps_Bld2836.3</v>
      </c>
      <c r="C2112" t="s">
        <v>63</v>
      </c>
      <c r="D2112" s="1">
        <v>2836.3</v>
      </c>
      <c r="E2112">
        <v>0.04</v>
      </c>
      <c r="F2112" t="s">
        <v>2220</v>
      </c>
      <c r="G2112" s="2">
        <v>251</v>
      </c>
      <c r="H2112" s="2">
        <v>252</v>
      </c>
      <c r="I2112" s="1">
        <v>6302.3909999999996</v>
      </c>
      <c r="J2112" s="1">
        <v>6302.393</v>
      </c>
      <c r="L2112" t="s">
        <v>1816</v>
      </c>
      <c r="M2112" s="184">
        <v>45250</v>
      </c>
    </row>
    <row r="2113" spans="1:13" hidden="1" x14ac:dyDescent="0.25">
      <c r="A2113" s="2" t="s">
        <v>1817</v>
      </c>
      <c r="B2113" s="139" t="str">
        <f t="shared" si="36"/>
        <v>LMps_Bld2836.2</v>
      </c>
      <c r="C2113" t="s">
        <v>63</v>
      </c>
      <c r="D2113" s="1">
        <v>2836.2</v>
      </c>
      <c r="E2113">
        <v>0.04</v>
      </c>
      <c r="F2113" t="s">
        <v>2221</v>
      </c>
      <c r="G2113" s="2">
        <v>251</v>
      </c>
      <c r="H2113" s="2">
        <v>252</v>
      </c>
      <c r="I2113" s="1">
        <v>6302.3909999999996</v>
      </c>
      <c r="J2113" s="1">
        <v>6302.393</v>
      </c>
      <c r="L2113" t="s">
        <v>1816</v>
      </c>
      <c r="M2113" s="184">
        <v>45250</v>
      </c>
    </row>
    <row r="2114" spans="1:13" hidden="1" x14ac:dyDescent="0.25">
      <c r="A2114" s="2" t="s">
        <v>1817</v>
      </c>
      <c r="B2114" s="139" t="str">
        <f t="shared" si="36"/>
        <v>LMps_Bld2825.1</v>
      </c>
      <c r="C2114" t="s">
        <v>63</v>
      </c>
      <c r="D2114" s="1">
        <v>2825.1</v>
      </c>
      <c r="E2114">
        <v>0.04</v>
      </c>
      <c r="F2114" t="s">
        <v>2222</v>
      </c>
      <c r="G2114" s="2">
        <v>251</v>
      </c>
      <c r="H2114" s="2">
        <v>252</v>
      </c>
      <c r="I2114" s="1">
        <v>6302.3909999999996</v>
      </c>
      <c r="J2114" s="1">
        <v>6302.393</v>
      </c>
      <c r="L2114" t="s">
        <v>1816</v>
      </c>
      <c r="M2114" s="184">
        <v>45250</v>
      </c>
    </row>
    <row r="2115" spans="1:13" hidden="1" x14ac:dyDescent="0.25">
      <c r="A2115" s="2" t="s">
        <v>1817</v>
      </c>
      <c r="B2115" s="139" t="str">
        <f t="shared" si="36"/>
        <v>LMps_Bld2815.12</v>
      </c>
      <c r="C2115" t="s">
        <v>63</v>
      </c>
      <c r="D2115" s="1">
        <v>2815.12</v>
      </c>
      <c r="E2115">
        <v>0.04</v>
      </c>
      <c r="F2115" t="s">
        <v>2223</v>
      </c>
      <c r="G2115" s="2">
        <v>251</v>
      </c>
      <c r="H2115" s="2">
        <v>252</v>
      </c>
      <c r="I2115" s="1">
        <v>6302.3909999999996</v>
      </c>
      <c r="J2115" s="1">
        <v>6302.393</v>
      </c>
      <c r="L2115" t="s">
        <v>1816</v>
      </c>
      <c r="M2115" s="184">
        <v>45250</v>
      </c>
    </row>
    <row r="2116" spans="1:13" hidden="1" x14ac:dyDescent="0.25">
      <c r="A2116" s="2" t="s">
        <v>1817</v>
      </c>
      <c r="B2116" s="139" t="str">
        <f t="shared" si="36"/>
        <v>LMps_Bld1108.12</v>
      </c>
      <c r="C2116" t="s">
        <v>63</v>
      </c>
      <c r="D2116" s="1">
        <v>1108.1199999999999</v>
      </c>
      <c r="E2116">
        <v>0.04</v>
      </c>
      <c r="F2116" t="s">
        <v>2224</v>
      </c>
      <c r="G2116" s="2">
        <v>251</v>
      </c>
      <c r="H2116" s="2">
        <v>252</v>
      </c>
      <c r="I2116" s="1">
        <v>6302.3909999999996</v>
      </c>
      <c r="J2116" s="1">
        <v>6302.393</v>
      </c>
      <c r="L2116" t="s">
        <v>1816</v>
      </c>
      <c r="M2116" s="184">
        <v>45250</v>
      </c>
    </row>
    <row r="2117" spans="1:13" hidden="1" x14ac:dyDescent="0.25">
      <c r="A2117" s="2" t="s">
        <v>1817</v>
      </c>
      <c r="B2117" s="139" t="str">
        <f t="shared" si="36"/>
        <v>LCtnGmt_Mbot15806.39</v>
      </c>
      <c r="C2117" t="s">
        <v>110</v>
      </c>
      <c r="D2117" s="1">
        <v>5806.39</v>
      </c>
      <c r="E2117">
        <v>0.03</v>
      </c>
      <c r="F2117" t="s">
        <v>2212</v>
      </c>
      <c r="G2117" s="2">
        <v>255</v>
      </c>
      <c r="I2117" s="1">
        <v>6103.42</v>
      </c>
      <c r="L2117" t="s">
        <v>1816</v>
      </c>
      <c r="M2117" s="184">
        <v>45250</v>
      </c>
    </row>
    <row r="2118" spans="1:13" hidden="1" x14ac:dyDescent="0.25">
      <c r="A2118" s="2" t="s">
        <v>1790</v>
      </c>
      <c r="B2118" s="139" t="str">
        <f t="shared" ref="B2118:B2132" si="37">A2118&amp;C2118&amp;D2118</f>
        <v>ICtnGmt_Mbot15509.99</v>
      </c>
      <c r="C2118" t="s">
        <v>110</v>
      </c>
      <c r="D2118" s="1">
        <v>5509.99</v>
      </c>
      <c r="E2118">
        <v>0.15151999999999999</v>
      </c>
      <c r="F2118" t="s">
        <v>2225</v>
      </c>
      <c r="G2118" s="2">
        <v>255</v>
      </c>
      <c r="I2118" s="1">
        <v>6103.42</v>
      </c>
      <c r="L2118" t="s">
        <v>1816</v>
      </c>
      <c r="M2118" s="184">
        <v>45250</v>
      </c>
    </row>
    <row r="2119" spans="1:13" hidden="1" x14ac:dyDescent="0.25">
      <c r="A2119" s="2" t="s">
        <v>1790</v>
      </c>
      <c r="B2119" s="139" t="str">
        <f t="shared" si="37"/>
        <v>ICtnGmt_Mbot15407.52</v>
      </c>
      <c r="C2119" t="s">
        <v>110</v>
      </c>
      <c r="D2119" s="1">
        <v>5407.52</v>
      </c>
      <c r="E2119">
        <v>0.15151999999999999</v>
      </c>
      <c r="F2119" t="s">
        <v>2226</v>
      </c>
      <c r="G2119" s="2">
        <v>255</v>
      </c>
      <c r="I2119" s="1">
        <v>6103.42</v>
      </c>
      <c r="L2119" t="s">
        <v>1816</v>
      </c>
      <c r="M2119" s="184">
        <v>45250</v>
      </c>
    </row>
    <row r="2120" spans="1:13" hidden="1" x14ac:dyDescent="0.25">
      <c r="A2120" s="2" t="s">
        <v>1817</v>
      </c>
      <c r="B2120" s="139" t="str">
        <f t="shared" si="37"/>
        <v>LCtnGmt_Mbot13912.39</v>
      </c>
      <c r="C2120" t="s">
        <v>110</v>
      </c>
      <c r="D2120" s="1">
        <v>3912.39</v>
      </c>
      <c r="E2120">
        <v>0.04</v>
      </c>
      <c r="F2120" t="s">
        <v>2213</v>
      </c>
      <c r="G2120" s="2">
        <v>255</v>
      </c>
      <c r="I2120" s="1">
        <v>6103.42</v>
      </c>
      <c r="L2120" t="s">
        <v>1816</v>
      </c>
      <c r="M2120" s="184">
        <v>45250</v>
      </c>
    </row>
    <row r="2121" spans="1:13" hidden="1" x14ac:dyDescent="0.25">
      <c r="A2121" s="2" t="s">
        <v>1817</v>
      </c>
      <c r="B2121" s="139" t="str">
        <f t="shared" si="37"/>
        <v>LCtnGmt_Mbot13901.9</v>
      </c>
      <c r="C2121" t="s">
        <v>110</v>
      </c>
      <c r="D2121" s="1">
        <v>3901.9</v>
      </c>
      <c r="E2121">
        <v>0.04</v>
      </c>
      <c r="F2121" t="s">
        <v>2214</v>
      </c>
      <c r="G2121" s="2">
        <v>255</v>
      </c>
      <c r="I2121" s="1">
        <v>6103.42</v>
      </c>
      <c r="L2121" t="s">
        <v>1816</v>
      </c>
      <c r="M2121" s="184">
        <v>45250</v>
      </c>
    </row>
    <row r="2122" spans="1:13" hidden="1" x14ac:dyDescent="0.25">
      <c r="A2122" s="2" t="s">
        <v>1817</v>
      </c>
      <c r="B2122" s="139" t="str">
        <f t="shared" si="37"/>
        <v>LCtnGmt_Mbot13901.2</v>
      </c>
      <c r="C2122" t="s">
        <v>110</v>
      </c>
      <c r="D2122" s="1">
        <v>3901.2</v>
      </c>
      <c r="E2122">
        <v>0.02</v>
      </c>
      <c r="F2122" t="s">
        <v>2215</v>
      </c>
      <c r="G2122" s="2">
        <v>255</v>
      </c>
      <c r="I2122" s="1">
        <v>6103.42</v>
      </c>
      <c r="L2122" t="s">
        <v>1816</v>
      </c>
      <c r="M2122" s="184">
        <v>45250</v>
      </c>
    </row>
    <row r="2123" spans="1:13" hidden="1" x14ac:dyDescent="0.25">
      <c r="A2123" s="2" t="s">
        <v>1817</v>
      </c>
      <c r="B2123" s="139" t="str">
        <f t="shared" si="37"/>
        <v>LCtnGmt_Mbot13824.9999</v>
      </c>
      <c r="C2123" t="s">
        <v>110</v>
      </c>
      <c r="D2123" s="1">
        <v>3824.9998999999998</v>
      </c>
      <c r="E2123">
        <v>0.04</v>
      </c>
      <c r="F2123" t="s">
        <v>2216</v>
      </c>
      <c r="G2123" s="2">
        <v>255</v>
      </c>
      <c r="I2123" s="1">
        <v>6103.42</v>
      </c>
      <c r="L2123" t="s">
        <v>1816</v>
      </c>
      <c r="M2123" s="184">
        <v>45250</v>
      </c>
    </row>
    <row r="2124" spans="1:13" hidden="1" x14ac:dyDescent="0.25">
      <c r="A2124" s="2" t="s">
        <v>1817</v>
      </c>
      <c r="B2124" s="139" t="str">
        <f t="shared" si="37"/>
        <v>LCtnGmt_Mbot13809.919</v>
      </c>
      <c r="C2124" t="s">
        <v>110</v>
      </c>
      <c r="D2124" s="1">
        <v>3809.9189999999999</v>
      </c>
      <c r="E2124">
        <v>0.04</v>
      </c>
      <c r="F2124" t="s">
        <v>2217</v>
      </c>
      <c r="G2124" s="2">
        <v>255</v>
      </c>
      <c r="I2124" s="1">
        <v>6103.42</v>
      </c>
      <c r="L2124" t="s">
        <v>1816</v>
      </c>
      <c r="M2124" s="184">
        <v>45250</v>
      </c>
    </row>
    <row r="2125" spans="1:13" hidden="1" x14ac:dyDescent="0.25">
      <c r="A2125" s="2" t="s">
        <v>1817</v>
      </c>
      <c r="B2125" s="139" t="str">
        <f t="shared" si="37"/>
        <v>LCtnGmt_Mbot13505.109</v>
      </c>
      <c r="C2125" t="s">
        <v>110</v>
      </c>
      <c r="D2125" s="1">
        <v>3505.1089999999999</v>
      </c>
      <c r="E2125">
        <v>0.04</v>
      </c>
      <c r="F2125" t="s">
        <v>2218</v>
      </c>
      <c r="G2125" s="2">
        <v>255</v>
      </c>
      <c r="I2125" s="1">
        <v>6103.42</v>
      </c>
      <c r="L2125" t="s">
        <v>1816</v>
      </c>
      <c r="M2125" s="184">
        <v>45250</v>
      </c>
    </row>
    <row r="2126" spans="1:13" hidden="1" x14ac:dyDescent="0.25">
      <c r="A2126" s="2" t="s">
        <v>1817</v>
      </c>
      <c r="B2126" s="139" t="str">
        <f t="shared" si="37"/>
        <v>LCtnGmt_Mbot12915.21</v>
      </c>
      <c r="C2126" t="s">
        <v>110</v>
      </c>
      <c r="D2126" s="1">
        <v>2915.21</v>
      </c>
      <c r="E2126">
        <v>0.04</v>
      </c>
      <c r="F2126" t="s">
        <v>2219</v>
      </c>
      <c r="G2126" s="2">
        <v>255</v>
      </c>
      <c r="I2126" s="1">
        <v>6103.42</v>
      </c>
      <c r="L2126" t="s">
        <v>1816</v>
      </c>
      <c r="M2126" s="184">
        <v>45250</v>
      </c>
    </row>
    <row r="2127" spans="1:13" hidden="1" x14ac:dyDescent="0.25">
      <c r="A2127" s="2" t="s">
        <v>1817</v>
      </c>
      <c r="B2127" s="139" t="str">
        <f t="shared" si="37"/>
        <v>LCtnGmt_Mbot12836.3</v>
      </c>
      <c r="C2127" t="s">
        <v>110</v>
      </c>
      <c r="D2127" s="1">
        <v>2836.3</v>
      </c>
      <c r="E2127">
        <v>0.04</v>
      </c>
      <c r="F2127" t="s">
        <v>2220</v>
      </c>
      <c r="G2127" s="2">
        <v>255</v>
      </c>
      <c r="I2127" s="1">
        <v>6103.42</v>
      </c>
      <c r="L2127" t="s">
        <v>1816</v>
      </c>
      <c r="M2127" s="184">
        <v>45250</v>
      </c>
    </row>
    <row r="2128" spans="1:13" hidden="1" x14ac:dyDescent="0.25">
      <c r="A2128" s="2" t="s">
        <v>1817</v>
      </c>
      <c r="B2128" s="139" t="str">
        <f t="shared" si="37"/>
        <v>LCtnGmt_Mbot12836.2</v>
      </c>
      <c r="C2128" t="s">
        <v>110</v>
      </c>
      <c r="D2128" s="1">
        <v>2836.2</v>
      </c>
      <c r="E2128">
        <v>0.04</v>
      </c>
      <c r="F2128" t="s">
        <v>2221</v>
      </c>
      <c r="G2128" s="2">
        <v>255</v>
      </c>
      <c r="I2128" s="1">
        <v>6103.42</v>
      </c>
      <c r="L2128" t="s">
        <v>1816</v>
      </c>
      <c r="M2128" s="184">
        <v>45250</v>
      </c>
    </row>
    <row r="2129" spans="1:13" hidden="1" x14ac:dyDescent="0.25">
      <c r="A2129" s="2" t="s">
        <v>1817</v>
      </c>
      <c r="B2129" s="139" t="str">
        <f t="shared" si="37"/>
        <v>LCtnGmt_Mbot12825.1</v>
      </c>
      <c r="C2129" t="s">
        <v>110</v>
      </c>
      <c r="D2129" s="1">
        <v>2825.1</v>
      </c>
      <c r="E2129">
        <v>0.04</v>
      </c>
      <c r="F2129" t="s">
        <v>2222</v>
      </c>
      <c r="G2129" s="2">
        <v>255</v>
      </c>
      <c r="I2129" s="1">
        <v>6103.42</v>
      </c>
      <c r="L2129" t="s">
        <v>1816</v>
      </c>
      <c r="M2129" s="184">
        <v>45250</v>
      </c>
    </row>
    <row r="2130" spans="1:13" hidden="1" x14ac:dyDescent="0.25">
      <c r="A2130" s="2" t="s">
        <v>1817</v>
      </c>
      <c r="B2130" s="139" t="str">
        <f t="shared" si="37"/>
        <v>LCtnGmt_Mbot12815.12</v>
      </c>
      <c r="C2130" t="s">
        <v>110</v>
      </c>
      <c r="D2130" s="1">
        <v>2815.12</v>
      </c>
      <c r="E2130">
        <v>0.04</v>
      </c>
      <c r="F2130" t="s">
        <v>2223</v>
      </c>
      <c r="G2130" s="2">
        <v>255</v>
      </c>
      <c r="I2130" s="1">
        <v>6103.42</v>
      </c>
      <c r="L2130" t="s">
        <v>1816</v>
      </c>
      <c r="M2130" s="184">
        <v>45250</v>
      </c>
    </row>
    <row r="2131" spans="1:13" hidden="1" x14ac:dyDescent="0.25">
      <c r="A2131" s="2" t="s">
        <v>1817</v>
      </c>
      <c r="B2131" s="139" t="str">
        <f t="shared" si="37"/>
        <v>LCtnGmt_Mbot11108.12</v>
      </c>
      <c r="C2131" t="s">
        <v>110</v>
      </c>
      <c r="D2131" s="1">
        <v>1108.1199999999999</v>
      </c>
      <c r="E2131">
        <v>0.04</v>
      </c>
      <c r="F2131" t="s">
        <v>2224</v>
      </c>
      <c r="G2131" s="2">
        <v>255</v>
      </c>
      <c r="I2131" s="1">
        <v>6103.42</v>
      </c>
      <c r="L2131" t="s">
        <v>1816</v>
      </c>
      <c r="M2131" s="184">
        <v>45250</v>
      </c>
    </row>
    <row r="2132" spans="1:13" hidden="1" x14ac:dyDescent="0.25">
      <c r="A2132" s="2" t="s">
        <v>1817</v>
      </c>
      <c r="B2132" s="139" t="str">
        <f t="shared" si="37"/>
        <v>LCtnGmt_Wbot15806.39</v>
      </c>
      <c r="C2132" t="s">
        <v>113</v>
      </c>
      <c r="D2132" s="1">
        <v>5806.39</v>
      </c>
      <c r="E2132">
        <v>0.03</v>
      </c>
      <c r="F2132" t="s">
        <v>2212</v>
      </c>
      <c r="G2132" s="2">
        <v>256</v>
      </c>
      <c r="I2132" s="1">
        <v>6104.62</v>
      </c>
      <c r="L2132" t="s">
        <v>1816</v>
      </c>
      <c r="M2132" s="184">
        <v>45250</v>
      </c>
    </row>
    <row r="2133" spans="1:13" hidden="1" x14ac:dyDescent="0.25">
      <c r="A2133" s="2" t="s">
        <v>1790</v>
      </c>
      <c r="B2133" s="139" t="str">
        <f t="shared" ref="B2133:B2147" si="38">A2133&amp;C2133&amp;D2133</f>
        <v>ICtnGmt_Wbot15509.99</v>
      </c>
      <c r="C2133" t="s">
        <v>113</v>
      </c>
      <c r="D2133" s="1">
        <v>5509.99</v>
      </c>
      <c r="E2133">
        <v>0.15151999999999999</v>
      </c>
      <c r="F2133" t="s">
        <v>2225</v>
      </c>
      <c r="G2133" s="2">
        <v>256</v>
      </c>
      <c r="I2133" s="1">
        <v>6104.62</v>
      </c>
      <c r="L2133" t="s">
        <v>1816</v>
      </c>
      <c r="M2133" s="184">
        <v>45250</v>
      </c>
    </row>
    <row r="2134" spans="1:13" hidden="1" x14ac:dyDescent="0.25">
      <c r="A2134" s="2" t="s">
        <v>1790</v>
      </c>
      <c r="B2134" s="139" t="str">
        <f t="shared" si="38"/>
        <v>ICtnGmt_Wbot15407.52</v>
      </c>
      <c r="C2134" t="s">
        <v>113</v>
      </c>
      <c r="D2134" s="1">
        <v>5407.52</v>
      </c>
      <c r="E2134">
        <v>0.15151999999999999</v>
      </c>
      <c r="F2134" t="s">
        <v>2226</v>
      </c>
      <c r="G2134" s="2">
        <v>256</v>
      </c>
      <c r="I2134" s="1">
        <v>6104.62</v>
      </c>
      <c r="L2134" t="s">
        <v>1816</v>
      </c>
      <c r="M2134" s="184">
        <v>45250</v>
      </c>
    </row>
    <row r="2135" spans="1:13" hidden="1" x14ac:dyDescent="0.25">
      <c r="A2135" s="2" t="s">
        <v>1817</v>
      </c>
      <c r="B2135" s="139" t="str">
        <f t="shared" si="38"/>
        <v>LCtnGmt_Wbot13912.39</v>
      </c>
      <c r="C2135" t="s">
        <v>113</v>
      </c>
      <c r="D2135" s="1">
        <v>3912.39</v>
      </c>
      <c r="E2135">
        <v>0.04</v>
      </c>
      <c r="F2135" t="s">
        <v>2213</v>
      </c>
      <c r="G2135" s="2">
        <v>256</v>
      </c>
      <c r="I2135" s="1">
        <v>6104.62</v>
      </c>
      <c r="L2135" t="s">
        <v>1816</v>
      </c>
      <c r="M2135" s="184">
        <v>45250</v>
      </c>
    </row>
    <row r="2136" spans="1:13" hidden="1" x14ac:dyDescent="0.25">
      <c r="A2136" s="2" t="s">
        <v>1817</v>
      </c>
      <c r="B2136" s="139" t="str">
        <f t="shared" si="38"/>
        <v>LCtnGmt_Wbot13901.9</v>
      </c>
      <c r="C2136" t="s">
        <v>113</v>
      </c>
      <c r="D2136" s="1">
        <v>3901.9</v>
      </c>
      <c r="E2136">
        <v>0.04</v>
      </c>
      <c r="F2136" t="s">
        <v>2214</v>
      </c>
      <c r="G2136" s="2">
        <v>256</v>
      </c>
      <c r="I2136" s="1">
        <v>6104.62</v>
      </c>
      <c r="L2136" t="s">
        <v>1816</v>
      </c>
      <c r="M2136" s="184">
        <v>45250</v>
      </c>
    </row>
    <row r="2137" spans="1:13" hidden="1" x14ac:dyDescent="0.25">
      <c r="A2137" s="2" t="s">
        <v>1817</v>
      </c>
      <c r="B2137" s="139" t="str">
        <f t="shared" si="38"/>
        <v>LCtnGmt_Wbot13901.2</v>
      </c>
      <c r="C2137" t="s">
        <v>113</v>
      </c>
      <c r="D2137" s="1">
        <v>3901.2</v>
      </c>
      <c r="E2137">
        <v>0.02</v>
      </c>
      <c r="F2137" t="s">
        <v>2215</v>
      </c>
      <c r="G2137" s="2">
        <v>256</v>
      </c>
      <c r="I2137" s="1">
        <v>6104.62</v>
      </c>
      <c r="L2137" t="s">
        <v>1816</v>
      </c>
      <c r="M2137" s="184">
        <v>45250</v>
      </c>
    </row>
    <row r="2138" spans="1:13" hidden="1" x14ac:dyDescent="0.25">
      <c r="A2138" s="2" t="s">
        <v>1817</v>
      </c>
      <c r="B2138" s="139" t="str">
        <f t="shared" si="38"/>
        <v>LCtnGmt_Wbot13824.9999</v>
      </c>
      <c r="C2138" t="s">
        <v>113</v>
      </c>
      <c r="D2138" s="1">
        <v>3824.9998999999998</v>
      </c>
      <c r="E2138">
        <v>0.04</v>
      </c>
      <c r="F2138" t="s">
        <v>2216</v>
      </c>
      <c r="G2138" s="2">
        <v>256</v>
      </c>
      <c r="I2138" s="1">
        <v>6104.62</v>
      </c>
      <c r="L2138" t="s">
        <v>1816</v>
      </c>
      <c r="M2138" s="184">
        <v>45250</v>
      </c>
    </row>
    <row r="2139" spans="1:13" hidden="1" x14ac:dyDescent="0.25">
      <c r="A2139" s="2" t="s">
        <v>1817</v>
      </c>
      <c r="B2139" s="139" t="str">
        <f t="shared" si="38"/>
        <v>LCtnGmt_Wbot13809.919</v>
      </c>
      <c r="C2139" t="s">
        <v>113</v>
      </c>
      <c r="D2139" s="1">
        <v>3809.9189999999999</v>
      </c>
      <c r="E2139">
        <v>0.04</v>
      </c>
      <c r="F2139" t="s">
        <v>2217</v>
      </c>
      <c r="G2139" s="2">
        <v>256</v>
      </c>
      <c r="I2139" s="1">
        <v>6104.62</v>
      </c>
      <c r="L2139" t="s">
        <v>1816</v>
      </c>
      <c r="M2139" s="184">
        <v>45250</v>
      </c>
    </row>
    <row r="2140" spans="1:13" hidden="1" x14ac:dyDescent="0.25">
      <c r="A2140" s="2" t="s">
        <v>1817</v>
      </c>
      <c r="B2140" s="139" t="str">
        <f t="shared" si="38"/>
        <v>LCtnGmt_Wbot13505.109</v>
      </c>
      <c r="C2140" t="s">
        <v>113</v>
      </c>
      <c r="D2140" s="1">
        <v>3505.1089999999999</v>
      </c>
      <c r="E2140">
        <v>0.04</v>
      </c>
      <c r="F2140" t="s">
        <v>2218</v>
      </c>
      <c r="G2140" s="2">
        <v>256</v>
      </c>
      <c r="I2140" s="1">
        <v>6104.62</v>
      </c>
      <c r="L2140" t="s">
        <v>1816</v>
      </c>
      <c r="M2140" s="184">
        <v>45250</v>
      </c>
    </row>
    <row r="2141" spans="1:13" hidden="1" x14ac:dyDescent="0.25">
      <c r="A2141" s="2" t="s">
        <v>1817</v>
      </c>
      <c r="B2141" s="139" t="str">
        <f t="shared" si="38"/>
        <v>LCtnGmt_Wbot12915.21</v>
      </c>
      <c r="C2141" t="s">
        <v>113</v>
      </c>
      <c r="D2141" s="1">
        <v>2915.21</v>
      </c>
      <c r="E2141">
        <v>0.04</v>
      </c>
      <c r="F2141" t="s">
        <v>2219</v>
      </c>
      <c r="G2141" s="2">
        <v>256</v>
      </c>
      <c r="I2141" s="1">
        <v>6104.62</v>
      </c>
      <c r="L2141" t="s">
        <v>1816</v>
      </c>
      <c r="M2141" s="184">
        <v>45250</v>
      </c>
    </row>
    <row r="2142" spans="1:13" hidden="1" x14ac:dyDescent="0.25">
      <c r="A2142" s="2" t="s">
        <v>1817</v>
      </c>
      <c r="B2142" s="139" t="str">
        <f t="shared" si="38"/>
        <v>LCtnGmt_Wbot12836.3</v>
      </c>
      <c r="C2142" t="s">
        <v>113</v>
      </c>
      <c r="D2142" s="1">
        <v>2836.3</v>
      </c>
      <c r="E2142">
        <v>0.04</v>
      </c>
      <c r="F2142" t="s">
        <v>2220</v>
      </c>
      <c r="G2142" s="2">
        <v>256</v>
      </c>
      <c r="I2142" s="1">
        <v>6104.62</v>
      </c>
      <c r="L2142" t="s">
        <v>1816</v>
      </c>
      <c r="M2142" s="184">
        <v>45250</v>
      </c>
    </row>
    <row r="2143" spans="1:13" hidden="1" x14ac:dyDescent="0.25">
      <c r="A2143" s="2" t="s">
        <v>1817</v>
      </c>
      <c r="B2143" s="139" t="str">
        <f t="shared" si="38"/>
        <v>LCtnGmt_Wbot12836.2</v>
      </c>
      <c r="C2143" t="s">
        <v>113</v>
      </c>
      <c r="D2143" s="1">
        <v>2836.2</v>
      </c>
      <c r="E2143">
        <v>0.04</v>
      </c>
      <c r="F2143" t="s">
        <v>2221</v>
      </c>
      <c r="G2143" s="2">
        <v>256</v>
      </c>
      <c r="I2143" s="1">
        <v>6104.62</v>
      </c>
      <c r="L2143" t="s">
        <v>1816</v>
      </c>
      <c r="M2143" s="184">
        <v>45250</v>
      </c>
    </row>
    <row r="2144" spans="1:13" hidden="1" x14ac:dyDescent="0.25">
      <c r="A2144" s="2" t="s">
        <v>1817</v>
      </c>
      <c r="B2144" s="139" t="str">
        <f t="shared" si="38"/>
        <v>LCtnGmt_Wbot12825.1</v>
      </c>
      <c r="C2144" t="s">
        <v>113</v>
      </c>
      <c r="D2144" s="1">
        <v>2825.1</v>
      </c>
      <c r="E2144">
        <v>0.04</v>
      </c>
      <c r="F2144" t="s">
        <v>2222</v>
      </c>
      <c r="G2144" s="2">
        <v>256</v>
      </c>
      <c r="I2144" s="1">
        <v>6104.62</v>
      </c>
      <c r="L2144" t="s">
        <v>1816</v>
      </c>
      <c r="M2144" s="184">
        <v>45250</v>
      </c>
    </row>
    <row r="2145" spans="1:13" hidden="1" x14ac:dyDescent="0.25">
      <c r="A2145" s="2" t="s">
        <v>1817</v>
      </c>
      <c r="B2145" s="139" t="str">
        <f t="shared" si="38"/>
        <v>LCtnGmt_Wbot12815.12</v>
      </c>
      <c r="C2145" t="s">
        <v>113</v>
      </c>
      <c r="D2145" s="1">
        <v>2815.12</v>
      </c>
      <c r="E2145">
        <v>0.04</v>
      </c>
      <c r="F2145" t="s">
        <v>2223</v>
      </c>
      <c r="G2145" s="2">
        <v>256</v>
      </c>
      <c r="I2145" s="1">
        <v>6104.62</v>
      </c>
      <c r="L2145" t="s">
        <v>1816</v>
      </c>
      <c r="M2145" s="184">
        <v>45250</v>
      </c>
    </row>
    <row r="2146" spans="1:13" hidden="1" x14ac:dyDescent="0.25">
      <c r="A2146" s="2" t="s">
        <v>1817</v>
      </c>
      <c r="B2146" s="139" t="str">
        <f t="shared" si="38"/>
        <v>LCtnGmt_Wbot11108.12</v>
      </c>
      <c r="C2146" t="s">
        <v>113</v>
      </c>
      <c r="D2146" s="1">
        <v>1108.1199999999999</v>
      </c>
      <c r="E2146">
        <v>0.04</v>
      </c>
      <c r="F2146" t="s">
        <v>2224</v>
      </c>
      <c r="G2146" s="2">
        <v>256</v>
      </c>
      <c r="I2146" s="1">
        <v>6104.62</v>
      </c>
      <c r="L2146" t="s">
        <v>1816</v>
      </c>
      <c r="M2146" s="184">
        <v>45250</v>
      </c>
    </row>
    <row r="2147" spans="1:13" x14ac:dyDescent="0.25">
      <c r="A2147" s="2" t="s">
        <v>1817</v>
      </c>
      <c r="B2147" s="139" t="str">
        <f t="shared" si="38"/>
        <v>LBldGtm_Mbot15806.39</v>
      </c>
      <c r="C2147" t="s">
        <v>125</v>
      </c>
      <c r="D2147" s="1">
        <v>5806.39</v>
      </c>
      <c r="E2147">
        <v>0.03</v>
      </c>
      <c r="F2147" t="s">
        <v>2212</v>
      </c>
      <c r="G2147" s="2">
        <v>249</v>
      </c>
      <c r="I2147" s="1">
        <v>6103.49</v>
      </c>
      <c r="L2147" t="s">
        <v>1816</v>
      </c>
      <c r="M2147" s="184">
        <v>45250</v>
      </c>
    </row>
    <row r="2148" spans="1:13" x14ac:dyDescent="0.25">
      <c r="A2148" s="2" t="s">
        <v>1790</v>
      </c>
      <c r="B2148" s="139" t="str">
        <f t="shared" ref="B2148:B2165" si="39">A2148&amp;C2148&amp;D2148</f>
        <v>IBldGtm_Mbot15407.52</v>
      </c>
      <c r="C2148" t="s">
        <v>125</v>
      </c>
      <c r="D2148" s="1">
        <v>5407.52</v>
      </c>
      <c r="E2148">
        <v>0.15151999999999999</v>
      </c>
      <c r="F2148" t="s">
        <v>2226</v>
      </c>
      <c r="G2148" s="2">
        <v>249</v>
      </c>
      <c r="I2148" s="1">
        <v>6103.49</v>
      </c>
      <c r="L2148" t="s">
        <v>1816</v>
      </c>
      <c r="M2148" s="184">
        <v>45250</v>
      </c>
    </row>
    <row r="2149" spans="1:13" x14ac:dyDescent="0.25">
      <c r="A2149" s="2" t="s">
        <v>1817</v>
      </c>
      <c r="B2149" s="139" t="str">
        <f t="shared" si="39"/>
        <v>LBldGtm_Mbot15206.33</v>
      </c>
      <c r="C2149" t="s">
        <v>125</v>
      </c>
      <c r="D2149" s="1">
        <v>5206.33</v>
      </c>
      <c r="E2149">
        <v>0.40404000000000001</v>
      </c>
      <c r="F2149" t="s">
        <v>542</v>
      </c>
      <c r="G2149" s="2">
        <v>249</v>
      </c>
      <c r="I2149" s="1">
        <v>6103.49</v>
      </c>
      <c r="L2149" t="s">
        <v>1816</v>
      </c>
      <c r="M2149" s="184">
        <v>45250</v>
      </c>
    </row>
    <row r="2150" spans="1:13" x14ac:dyDescent="0.25">
      <c r="A2150" s="2" t="s">
        <v>1817</v>
      </c>
      <c r="B2150" s="139" t="str">
        <f t="shared" si="39"/>
        <v>LBldGtm_Mbot15206.23</v>
      </c>
      <c r="C2150" t="s">
        <v>125</v>
      </c>
      <c r="D2150" s="1">
        <v>5206.2299999999996</v>
      </c>
      <c r="E2150">
        <v>0.40404000000000001</v>
      </c>
      <c r="F2150" t="s">
        <v>542</v>
      </c>
      <c r="G2150" s="2">
        <v>249</v>
      </c>
      <c r="I2150" s="1">
        <v>6103.49</v>
      </c>
      <c r="L2150" t="s">
        <v>1816</v>
      </c>
      <c r="M2150" s="184">
        <v>45250</v>
      </c>
    </row>
    <row r="2151" spans="1:13" x14ac:dyDescent="0.25">
      <c r="A2151" s="2" t="s">
        <v>1817</v>
      </c>
      <c r="B2151" s="139" t="str">
        <f t="shared" si="39"/>
        <v>LBldGtm_Mbot15206.12</v>
      </c>
      <c r="C2151" t="s">
        <v>125</v>
      </c>
      <c r="D2151" s="1">
        <v>5206.12</v>
      </c>
      <c r="E2151">
        <v>0.40404000000000001</v>
      </c>
      <c r="F2151" t="s">
        <v>542</v>
      </c>
      <c r="G2151" s="2">
        <v>249</v>
      </c>
      <c r="I2151" s="1">
        <v>6103.49</v>
      </c>
      <c r="L2151" t="s">
        <v>1816</v>
      </c>
      <c r="M2151" s="184">
        <v>45250</v>
      </c>
    </row>
    <row r="2152" spans="1:13" x14ac:dyDescent="0.25">
      <c r="A2152" s="2" t="s">
        <v>1817</v>
      </c>
      <c r="B2152" s="139" t="str">
        <f t="shared" si="39"/>
        <v>LBldGtm_Mbot15206.11</v>
      </c>
      <c r="C2152" t="s">
        <v>125</v>
      </c>
      <c r="D2152" s="1">
        <v>5206.1099999999997</v>
      </c>
      <c r="E2152">
        <v>0.40404000000000001</v>
      </c>
      <c r="F2152" t="s">
        <v>542</v>
      </c>
      <c r="G2152" s="2">
        <v>249</v>
      </c>
      <c r="I2152" s="1">
        <v>6103.49</v>
      </c>
      <c r="L2152" t="s">
        <v>1816</v>
      </c>
      <c r="M2152" s="184">
        <v>45250</v>
      </c>
    </row>
    <row r="2153" spans="1:13" x14ac:dyDescent="0.25">
      <c r="A2153" s="2" t="s">
        <v>1817</v>
      </c>
      <c r="B2153" s="139" t="str">
        <f t="shared" si="39"/>
        <v>LBldGtm_Mbot13912.39</v>
      </c>
      <c r="C2153" t="s">
        <v>125</v>
      </c>
      <c r="D2153" s="1">
        <v>3912.39</v>
      </c>
      <c r="E2153">
        <v>0.04</v>
      </c>
      <c r="F2153" t="s">
        <v>2213</v>
      </c>
      <c r="G2153" s="2">
        <v>249</v>
      </c>
      <c r="I2153" s="1">
        <v>6103.49</v>
      </c>
      <c r="L2153" t="s">
        <v>1816</v>
      </c>
      <c r="M2153" s="184">
        <v>45250</v>
      </c>
    </row>
    <row r="2154" spans="1:13" x14ac:dyDescent="0.25">
      <c r="A2154" s="2" t="s">
        <v>1817</v>
      </c>
      <c r="B2154" s="139" t="str">
        <f t="shared" si="39"/>
        <v>LBldGtm_Mbot13901.9</v>
      </c>
      <c r="C2154" t="s">
        <v>125</v>
      </c>
      <c r="D2154" s="1">
        <v>3901.9</v>
      </c>
      <c r="E2154">
        <v>0.04</v>
      </c>
      <c r="F2154" t="s">
        <v>2214</v>
      </c>
      <c r="G2154" s="2">
        <v>249</v>
      </c>
      <c r="I2154" s="1">
        <v>6103.49</v>
      </c>
      <c r="L2154" t="s">
        <v>1816</v>
      </c>
      <c r="M2154" s="184">
        <v>45250</v>
      </c>
    </row>
    <row r="2155" spans="1:13" x14ac:dyDescent="0.25">
      <c r="A2155" s="2" t="s">
        <v>1817</v>
      </c>
      <c r="B2155" s="139" t="str">
        <f t="shared" si="39"/>
        <v>LBldGtm_Mbot13901.2</v>
      </c>
      <c r="C2155" t="s">
        <v>125</v>
      </c>
      <c r="D2155" s="1">
        <v>3901.2</v>
      </c>
      <c r="E2155">
        <v>0.02</v>
      </c>
      <c r="F2155" t="s">
        <v>2215</v>
      </c>
      <c r="G2155" s="2">
        <v>249</v>
      </c>
      <c r="I2155" s="1">
        <v>6103.49</v>
      </c>
      <c r="L2155" t="s">
        <v>1816</v>
      </c>
      <c r="M2155" s="184">
        <v>45250</v>
      </c>
    </row>
    <row r="2156" spans="1:13" x14ac:dyDescent="0.25">
      <c r="A2156" s="2" t="s">
        <v>1817</v>
      </c>
      <c r="B2156" s="139" t="str">
        <f t="shared" si="39"/>
        <v>LBldGtm_Mbot13824.9999</v>
      </c>
      <c r="C2156" t="s">
        <v>125</v>
      </c>
      <c r="D2156" s="1">
        <v>3824.9998999999998</v>
      </c>
      <c r="E2156">
        <v>0.04</v>
      </c>
      <c r="F2156" t="s">
        <v>2216</v>
      </c>
      <c r="G2156" s="2">
        <v>249</v>
      </c>
      <c r="I2156" s="1">
        <v>6103.49</v>
      </c>
      <c r="L2156" t="s">
        <v>1816</v>
      </c>
      <c r="M2156" s="184">
        <v>45250</v>
      </c>
    </row>
    <row r="2157" spans="1:13" x14ac:dyDescent="0.25">
      <c r="A2157" s="2" t="s">
        <v>1817</v>
      </c>
      <c r="B2157" s="139" t="str">
        <f t="shared" si="39"/>
        <v>LBldGtm_Mbot13809.919</v>
      </c>
      <c r="C2157" t="s">
        <v>125</v>
      </c>
      <c r="D2157" s="1">
        <v>3809.9189999999999</v>
      </c>
      <c r="E2157">
        <v>0.04</v>
      </c>
      <c r="F2157" t="s">
        <v>2217</v>
      </c>
      <c r="G2157" s="2">
        <v>249</v>
      </c>
      <c r="I2157" s="1">
        <v>6103.49</v>
      </c>
      <c r="L2157" t="s">
        <v>1816</v>
      </c>
      <c r="M2157" s="184">
        <v>45250</v>
      </c>
    </row>
    <row r="2158" spans="1:13" x14ac:dyDescent="0.25">
      <c r="A2158" s="2" t="s">
        <v>1817</v>
      </c>
      <c r="B2158" s="139" t="str">
        <f t="shared" si="39"/>
        <v>LBldGtm_Mbot13505.109</v>
      </c>
      <c r="C2158" t="s">
        <v>125</v>
      </c>
      <c r="D2158" s="1">
        <v>3505.1089999999999</v>
      </c>
      <c r="E2158">
        <v>0.04</v>
      </c>
      <c r="F2158" t="s">
        <v>2218</v>
      </c>
      <c r="G2158" s="2">
        <v>249</v>
      </c>
      <c r="I2158" s="1">
        <v>6103.49</v>
      </c>
      <c r="L2158" t="s">
        <v>1816</v>
      </c>
      <c r="M2158" s="184">
        <v>45250</v>
      </c>
    </row>
    <row r="2159" spans="1:13" x14ac:dyDescent="0.25">
      <c r="A2159" s="2" t="s">
        <v>1817</v>
      </c>
      <c r="B2159" s="139" t="str">
        <f t="shared" si="39"/>
        <v>LBldGtm_Mbot12915.21</v>
      </c>
      <c r="C2159" t="s">
        <v>125</v>
      </c>
      <c r="D2159" s="1">
        <v>2915.21</v>
      </c>
      <c r="E2159">
        <v>0.04</v>
      </c>
      <c r="F2159" t="s">
        <v>2219</v>
      </c>
      <c r="G2159" s="2">
        <v>249</v>
      </c>
      <c r="I2159" s="1">
        <v>6103.49</v>
      </c>
      <c r="L2159" t="s">
        <v>1816</v>
      </c>
      <c r="M2159" s="184">
        <v>45250</v>
      </c>
    </row>
    <row r="2160" spans="1:13" x14ac:dyDescent="0.25">
      <c r="A2160" s="2" t="s">
        <v>1817</v>
      </c>
      <c r="B2160" s="139" t="str">
        <f t="shared" si="39"/>
        <v>LBldGtm_Mbot12836.3</v>
      </c>
      <c r="C2160" t="s">
        <v>125</v>
      </c>
      <c r="D2160" s="1">
        <v>2836.3</v>
      </c>
      <c r="E2160">
        <v>0.04</v>
      </c>
      <c r="F2160" t="s">
        <v>2220</v>
      </c>
      <c r="G2160" s="2">
        <v>249</v>
      </c>
      <c r="I2160" s="1">
        <v>6103.49</v>
      </c>
      <c r="L2160" t="s">
        <v>1816</v>
      </c>
      <c r="M2160" s="184">
        <v>45250</v>
      </c>
    </row>
    <row r="2161" spans="1:13" x14ac:dyDescent="0.25">
      <c r="A2161" s="2" t="s">
        <v>1817</v>
      </c>
      <c r="B2161" s="139" t="str">
        <f t="shared" si="39"/>
        <v>LBldGtm_Mbot12836.2</v>
      </c>
      <c r="C2161" t="s">
        <v>125</v>
      </c>
      <c r="D2161" s="1">
        <v>2836.2</v>
      </c>
      <c r="E2161">
        <v>0.04</v>
      </c>
      <c r="F2161" t="s">
        <v>2221</v>
      </c>
      <c r="G2161" s="2">
        <v>249</v>
      </c>
      <c r="I2161" s="1">
        <v>6103.49</v>
      </c>
      <c r="L2161" t="s">
        <v>1816</v>
      </c>
      <c r="M2161" s="184">
        <v>45250</v>
      </c>
    </row>
    <row r="2162" spans="1:13" x14ac:dyDescent="0.25">
      <c r="A2162" s="2" t="s">
        <v>1817</v>
      </c>
      <c r="B2162" s="139" t="str">
        <f t="shared" si="39"/>
        <v>LBldGtm_Mbot12825.1</v>
      </c>
      <c r="C2162" t="s">
        <v>125</v>
      </c>
      <c r="D2162" s="1">
        <v>2825.1</v>
      </c>
      <c r="E2162">
        <v>0.04</v>
      </c>
      <c r="F2162" t="s">
        <v>2222</v>
      </c>
      <c r="G2162" s="2">
        <v>249</v>
      </c>
      <c r="I2162" s="1">
        <v>6103.49</v>
      </c>
      <c r="L2162" t="s">
        <v>1816</v>
      </c>
      <c r="M2162" s="184">
        <v>45250</v>
      </c>
    </row>
    <row r="2163" spans="1:13" x14ac:dyDescent="0.25">
      <c r="A2163" s="2" t="s">
        <v>1817</v>
      </c>
      <c r="B2163" s="139" t="str">
        <f t="shared" si="39"/>
        <v>LBldGtm_Mbot12815.12</v>
      </c>
      <c r="C2163" t="s">
        <v>125</v>
      </c>
      <c r="D2163" s="1">
        <v>2815.12</v>
      </c>
      <c r="E2163">
        <v>0.04</v>
      </c>
      <c r="F2163" t="s">
        <v>2223</v>
      </c>
      <c r="G2163" s="2">
        <v>249</v>
      </c>
      <c r="I2163" s="1">
        <v>6103.49</v>
      </c>
      <c r="L2163" t="s">
        <v>1816</v>
      </c>
      <c r="M2163" s="184">
        <v>45250</v>
      </c>
    </row>
    <row r="2164" spans="1:13" x14ac:dyDescent="0.25">
      <c r="A2164" s="2" t="s">
        <v>1817</v>
      </c>
      <c r="B2164" s="139" t="str">
        <f t="shared" si="39"/>
        <v>LBldGtm_Mbot11108.12</v>
      </c>
      <c r="C2164" t="s">
        <v>125</v>
      </c>
      <c r="D2164" s="1">
        <v>1108.1199999999999</v>
      </c>
      <c r="E2164">
        <v>0.04</v>
      </c>
      <c r="F2164" t="s">
        <v>2224</v>
      </c>
      <c r="G2164" s="2">
        <v>249</v>
      </c>
      <c r="I2164" s="1">
        <v>6103.49</v>
      </c>
      <c r="L2164" t="s">
        <v>1816</v>
      </c>
      <c r="M2164" s="184">
        <v>45250</v>
      </c>
    </row>
    <row r="2165" spans="1:13" hidden="1" x14ac:dyDescent="0.25">
      <c r="A2165" s="2" t="s">
        <v>1817</v>
      </c>
      <c r="B2165" s="139" t="str">
        <f t="shared" si="39"/>
        <v>LBldGtm_Wbot15806.39</v>
      </c>
      <c r="C2165" t="s">
        <v>128</v>
      </c>
      <c r="D2165" s="1">
        <v>5806.39</v>
      </c>
      <c r="E2165">
        <v>0.03</v>
      </c>
      <c r="F2165" t="s">
        <v>2212</v>
      </c>
      <c r="G2165" s="2">
        <v>250</v>
      </c>
      <c r="I2165" s="1">
        <v>6104.69</v>
      </c>
      <c r="L2165" t="s">
        <v>1816</v>
      </c>
      <c r="M2165" s="184">
        <v>45250</v>
      </c>
    </row>
    <row r="2166" spans="1:13" hidden="1" x14ac:dyDescent="0.25">
      <c r="A2166" s="2" t="s">
        <v>1790</v>
      </c>
      <c r="B2166" s="139" t="str">
        <f t="shared" ref="B2166:B2183" si="40">A2166&amp;C2166&amp;D2166</f>
        <v>IBldGtm_Wbot15407.52</v>
      </c>
      <c r="C2166" t="s">
        <v>128</v>
      </c>
      <c r="D2166" s="1">
        <v>5407.52</v>
      </c>
      <c r="E2166">
        <v>0.15151999999999999</v>
      </c>
      <c r="F2166" t="s">
        <v>2226</v>
      </c>
      <c r="G2166" s="2">
        <v>250</v>
      </c>
      <c r="I2166" s="1">
        <v>6104.69</v>
      </c>
      <c r="L2166" t="s">
        <v>1816</v>
      </c>
      <c r="M2166" s="184">
        <v>45250</v>
      </c>
    </row>
    <row r="2167" spans="1:13" hidden="1" x14ac:dyDescent="0.25">
      <c r="A2167" s="2" t="s">
        <v>1817</v>
      </c>
      <c r="B2167" s="139" t="str">
        <f t="shared" si="40"/>
        <v>LBldGtm_Wbot15206.33</v>
      </c>
      <c r="C2167" t="s">
        <v>128</v>
      </c>
      <c r="D2167" s="1">
        <v>5206.33</v>
      </c>
      <c r="E2167">
        <v>0.40404000000000001</v>
      </c>
      <c r="F2167" t="s">
        <v>542</v>
      </c>
      <c r="G2167" s="2">
        <v>250</v>
      </c>
      <c r="I2167" s="1">
        <v>6104.69</v>
      </c>
      <c r="L2167" t="s">
        <v>1816</v>
      </c>
      <c r="M2167" s="184">
        <v>45250</v>
      </c>
    </row>
    <row r="2168" spans="1:13" hidden="1" x14ac:dyDescent="0.25">
      <c r="A2168" s="2" t="s">
        <v>1817</v>
      </c>
      <c r="B2168" s="139" t="str">
        <f t="shared" si="40"/>
        <v>LBldGtm_Wbot15206.23</v>
      </c>
      <c r="C2168" t="s">
        <v>128</v>
      </c>
      <c r="D2168" s="1">
        <v>5206.2299999999996</v>
      </c>
      <c r="E2168">
        <v>0.40404000000000001</v>
      </c>
      <c r="F2168" t="s">
        <v>542</v>
      </c>
      <c r="G2168" s="2">
        <v>250</v>
      </c>
      <c r="I2168" s="1">
        <v>6104.69</v>
      </c>
      <c r="L2168" t="s">
        <v>1816</v>
      </c>
      <c r="M2168" s="184">
        <v>45250</v>
      </c>
    </row>
    <row r="2169" spans="1:13" hidden="1" x14ac:dyDescent="0.25">
      <c r="A2169" s="2" t="s">
        <v>1817</v>
      </c>
      <c r="B2169" s="139" t="str">
        <f t="shared" si="40"/>
        <v>LBldGtm_Wbot15206.12</v>
      </c>
      <c r="C2169" t="s">
        <v>128</v>
      </c>
      <c r="D2169" s="1">
        <v>5206.12</v>
      </c>
      <c r="E2169">
        <v>0.40404000000000001</v>
      </c>
      <c r="F2169" t="s">
        <v>542</v>
      </c>
      <c r="G2169" s="2">
        <v>250</v>
      </c>
      <c r="I2169" s="1">
        <v>6104.69</v>
      </c>
      <c r="L2169" t="s">
        <v>1816</v>
      </c>
      <c r="M2169" s="184">
        <v>45250</v>
      </c>
    </row>
    <row r="2170" spans="1:13" hidden="1" x14ac:dyDescent="0.25">
      <c r="A2170" s="2" t="s">
        <v>1817</v>
      </c>
      <c r="B2170" s="139" t="str">
        <f t="shared" si="40"/>
        <v>LBldGtm_Wbot15206.11</v>
      </c>
      <c r="C2170" t="s">
        <v>128</v>
      </c>
      <c r="D2170" s="1">
        <v>5206.1099999999997</v>
      </c>
      <c r="E2170">
        <v>0.40404000000000001</v>
      </c>
      <c r="F2170" t="s">
        <v>542</v>
      </c>
      <c r="G2170" s="2">
        <v>250</v>
      </c>
      <c r="I2170" s="1">
        <v>6104.69</v>
      </c>
      <c r="L2170" t="s">
        <v>1816</v>
      </c>
      <c r="M2170" s="184">
        <v>45250</v>
      </c>
    </row>
    <row r="2171" spans="1:13" hidden="1" x14ac:dyDescent="0.25">
      <c r="A2171" s="2" t="s">
        <v>1817</v>
      </c>
      <c r="B2171" s="139" t="str">
        <f t="shared" si="40"/>
        <v>LBldGtm_Wbot13912.39</v>
      </c>
      <c r="C2171" t="s">
        <v>128</v>
      </c>
      <c r="D2171" s="1">
        <v>3912.39</v>
      </c>
      <c r="E2171">
        <v>0.04</v>
      </c>
      <c r="F2171" t="s">
        <v>2213</v>
      </c>
      <c r="G2171" s="2">
        <v>250</v>
      </c>
      <c r="I2171" s="1">
        <v>6104.69</v>
      </c>
      <c r="L2171" t="s">
        <v>1816</v>
      </c>
      <c r="M2171" s="184">
        <v>45250</v>
      </c>
    </row>
    <row r="2172" spans="1:13" hidden="1" x14ac:dyDescent="0.25">
      <c r="A2172" s="2" t="s">
        <v>1817</v>
      </c>
      <c r="B2172" s="139" t="str">
        <f t="shared" si="40"/>
        <v>LBldGtm_Wbot13901.9</v>
      </c>
      <c r="C2172" t="s">
        <v>128</v>
      </c>
      <c r="D2172" s="1">
        <v>3901.9</v>
      </c>
      <c r="E2172">
        <v>0.04</v>
      </c>
      <c r="F2172" t="s">
        <v>2214</v>
      </c>
      <c r="G2172" s="2">
        <v>250</v>
      </c>
      <c r="I2172" s="1">
        <v>6104.69</v>
      </c>
      <c r="L2172" t="s">
        <v>1816</v>
      </c>
      <c r="M2172" s="184">
        <v>45250</v>
      </c>
    </row>
    <row r="2173" spans="1:13" hidden="1" x14ac:dyDescent="0.25">
      <c r="A2173" s="2" t="s">
        <v>1817</v>
      </c>
      <c r="B2173" s="139" t="str">
        <f t="shared" si="40"/>
        <v>LBldGtm_Wbot13901.2</v>
      </c>
      <c r="C2173" t="s">
        <v>128</v>
      </c>
      <c r="D2173" s="1">
        <v>3901.2</v>
      </c>
      <c r="E2173">
        <v>0.02</v>
      </c>
      <c r="F2173" t="s">
        <v>2215</v>
      </c>
      <c r="G2173" s="2">
        <v>250</v>
      </c>
      <c r="I2173" s="1">
        <v>6104.69</v>
      </c>
      <c r="L2173" t="s">
        <v>1816</v>
      </c>
      <c r="M2173" s="184">
        <v>45250</v>
      </c>
    </row>
    <row r="2174" spans="1:13" hidden="1" x14ac:dyDescent="0.25">
      <c r="A2174" s="2" t="s">
        <v>1817</v>
      </c>
      <c r="B2174" s="139" t="str">
        <f t="shared" si="40"/>
        <v>LBldGtm_Wbot13824.9999</v>
      </c>
      <c r="C2174" t="s">
        <v>128</v>
      </c>
      <c r="D2174" s="1">
        <v>3824.9998999999998</v>
      </c>
      <c r="E2174">
        <v>0.04</v>
      </c>
      <c r="F2174" t="s">
        <v>2216</v>
      </c>
      <c r="G2174" s="2">
        <v>250</v>
      </c>
      <c r="I2174" s="1">
        <v>6104.69</v>
      </c>
      <c r="L2174" t="s">
        <v>1816</v>
      </c>
      <c r="M2174" s="184">
        <v>45250</v>
      </c>
    </row>
    <row r="2175" spans="1:13" hidden="1" x14ac:dyDescent="0.25">
      <c r="A2175" s="2" t="s">
        <v>1817</v>
      </c>
      <c r="B2175" s="139" t="str">
        <f t="shared" si="40"/>
        <v>LBldGtm_Wbot13809.919</v>
      </c>
      <c r="C2175" t="s">
        <v>128</v>
      </c>
      <c r="D2175" s="1">
        <v>3809.9189999999999</v>
      </c>
      <c r="E2175">
        <v>0.04</v>
      </c>
      <c r="F2175" t="s">
        <v>2217</v>
      </c>
      <c r="G2175" s="2">
        <v>250</v>
      </c>
      <c r="I2175" s="1">
        <v>6104.69</v>
      </c>
      <c r="L2175" t="s">
        <v>1816</v>
      </c>
      <c r="M2175" s="184">
        <v>45250</v>
      </c>
    </row>
    <row r="2176" spans="1:13" hidden="1" x14ac:dyDescent="0.25">
      <c r="A2176" s="2" t="s">
        <v>1817</v>
      </c>
      <c r="B2176" s="139" t="str">
        <f t="shared" si="40"/>
        <v>LBldGtm_Wbot13505.109</v>
      </c>
      <c r="C2176" t="s">
        <v>128</v>
      </c>
      <c r="D2176" s="1">
        <v>3505.1089999999999</v>
      </c>
      <c r="E2176">
        <v>0.04</v>
      </c>
      <c r="F2176" t="s">
        <v>2218</v>
      </c>
      <c r="G2176" s="2">
        <v>250</v>
      </c>
      <c r="I2176" s="1">
        <v>6104.69</v>
      </c>
      <c r="L2176" t="s">
        <v>1816</v>
      </c>
      <c r="M2176" s="184">
        <v>45250</v>
      </c>
    </row>
    <row r="2177" spans="1:13" hidden="1" x14ac:dyDescent="0.25">
      <c r="A2177" s="2" t="s">
        <v>1817</v>
      </c>
      <c r="B2177" s="139" t="str">
        <f t="shared" si="40"/>
        <v>LBldGtm_Wbot12915.21</v>
      </c>
      <c r="C2177" t="s">
        <v>128</v>
      </c>
      <c r="D2177" s="1">
        <v>2915.21</v>
      </c>
      <c r="E2177">
        <v>0.04</v>
      </c>
      <c r="F2177" t="s">
        <v>2219</v>
      </c>
      <c r="G2177" s="2">
        <v>250</v>
      </c>
      <c r="I2177" s="1">
        <v>6104.69</v>
      </c>
      <c r="L2177" t="s">
        <v>1816</v>
      </c>
      <c r="M2177" s="184">
        <v>45250</v>
      </c>
    </row>
    <row r="2178" spans="1:13" hidden="1" x14ac:dyDescent="0.25">
      <c r="A2178" s="2" t="s">
        <v>1817</v>
      </c>
      <c r="B2178" s="139" t="str">
        <f t="shared" si="40"/>
        <v>LBldGtm_Wbot12836.3</v>
      </c>
      <c r="C2178" t="s">
        <v>128</v>
      </c>
      <c r="D2178" s="1">
        <v>2836.3</v>
      </c>
      <c r="E2178">
        <v>0.04</v>
      </c>
      <c r="F2178" t="s">
        <v>2220</v>
      </c>
      <c r="G2178" s="2">
        <v>250</v>
      </c>
      <c r="I2178" s="1">
        <v>6104.69</v>
      </c>
      <c r="L2178" t="s">
        <v>1816</v>
      </c>
      <c r="M2178" s="184">
        <v>45250</v>
      </c>
    </row>
    <row r="2179" spans="1:13" hidden="1" x14ac:dyDescent="0.25">
      <c r="A2179" s="2" t="s">
        <v>1817</v>
      </c>
      <c r="B2179" s="139" t="str">
        <f t="shared" si="40"/>
        <v>LBldGtm_Wbot12836.2</v>
      </c>
      <c r="C2179" t="s">
        <v>128</v>
      </c>
      <c r="D2179" s="1">
        <v>2836.2</v>
      </c>
      <c r="E2179">
        <v>0.04</v>
      </c>
      <c r="F2179" t="s">
        <v>2221</v>
      </c>
      <c r="G2179" s="2">
        <v>250</v>
      </c>
      <c r="I2179" s="1">
        <v>6104.69</v>
      </c>
      <c r="L2179" t="s">
        <v>1816</v>
      </c>
      <c r="M2179" s="184">
        <v>45250</v>
      </c>
    </row>
    <row r="2180" spans="1:13" hidden="1" x14ac:dyDescent="0.25">
      <c r="A2180" s="2" t="s">
        <v>1817</v>
      </c>
      <c r="B2180" s="139" t="str">
        <f t="shared" si="40"/>
        <v>LBldGtm_Wbot12825.1</v>
      </c>
      <c r="C2180" t="s">
        <v>128</v>
      </c>
      <c r="D2180" s="1">
        <v>2825.1</v>
      </c>
      <c r="E2180">
        <v>0.04</v>
      </c>
      <c r="F2180" t="s">
        <v>2222</v>
      </c>
      <c r="G2180" s="2">
        <v>250</v>
      </c>
      <c r="I2180" s="1">
        <v>6104.69</v>
      </c>
      <c r="L2180" t="s">
        <v>1816</v>
      </c>
      <c r="M2180" s="184">
        <v>45250</v>
      </c>
    </row>
    <row r="2181" spans="1:13" hidden="1" x14ac:dyDescent="0.25">
      <c r="A2181" s="2" t="s">
        <v>1817</v>
      </c>
      <c r="B2181" s="139" t="str">
        <f t="shared" si="40"/>
        <v>LBldGtm_Wbot12815.12</v>
      </c>
      <c r="C2181" t="s">
        <v>128</v>
      </c>
      <c r="D2181" s="1">
        <v>2815.12</v>
      </c>
      <c r="E2181">
        <v>0.04</v>
      </c>
      <c r="F2181" t="s">
        <v>2223</v>
      </c>
      <c r="G2181" s="2">
        <v>250</v>
      </c>
      <c r="I2181" s="1">
        <v>6104.69</v>
      </c>
      <c r="L2181" t="s">
        <v>1816</v>
      </c>
      <c r="M2181" s="184">
        <v>45250</v>
      </c>
    </row>
    <row r="2182" spans="1:13" hidden="1" x14ac:dyDescent="0.25">
      <c r="A2182" s="2" t="s">
        <v>1817</v>
      </c>
      <c r="B2182" s="139" t="str">
        <f t="shared" si="40"/>
        <v>LBldGtm_Wbot11108.12</v>
      </c>
      <c r="C2182" t="s">
        <v>128</v>
      </c>
      <c r="D2182" s="1">
        <v>1108.1199999999999</v>
      </c>
      <c r="E2182">
        <v>0.04</v>
      </c>
      <c r="F2182" t="s">
        <v>2224</v>
      </c>
      <c r="G2182" s="2">
        <v>250</v>
      </c>
      <c r="I2182" s="1">
        <v>6104.69</v>
      </c>
      <c r="L2182" t="s">
        <v>1816</v>
      </c>
      <c r="M2182" s="184">
        <v>45250</v>
      </c>
    </row>
    <row r="2183" spans="1:13" hidden="1" x14ac:dyDescent="0.25">
      <c r="A2183" s="2" t="s">
        <v>1790</v>
      </c>
      <c r="B2183" s="139" t="str">
        <f t="shared" si="40"/>
        <v>IDGmt0.679607.2</v>
      </c>
      <c r="C2183" t="s">
        <v>2227</v>
      </c>
      <c r="D2183" s="1">
        <v>9607.2000000000007</v>
      </c>
      <c r="E2183">
        <v>2.5000000000000001E-2</v>
      </c>
      <c r="F2183" t="s">
        <v>500</v>
      </c>
      <c r="G2183" s="2">
        <v>243</v>
      </c>
      <c r="I2183" s="1">
        <v>6203.22</v>
      </c>
      <c r="L2183" t="s">
        <v>1816</v>
      </c>
      <c r="M2183" s="184">
        <v>45250</v>
      </c>
    </row>
    <row r="2184" spans="1:13" hidden="1" x14ac:dyDescent="0.25">
      <c r="A2184" s="2" t="s">
        <v>1790</v>
      </c>
      <c r="B2184" s="139" t="str">
        <f t="shared" ref="B2184:B2213" si="41">A2184&amp;C2184&amp;D2184</f>
        <v>IDGmt0.679607.19</v>
      </c>
      <c r="C2184" t="s">
        <v>2227</v>
      </c>
      <c r="D2184" s="1">
        <v>9607.19</v>
      </c>
      <c r="E2184">
        <v>2.5000000000000001E-2</v>
      </c>
      <c r="F2184" t="s">
        <v>501</v>
      </c>
      <c r="G2184" s="2">
        <v>243</v>
      </c>
      <c r="I2184" s="1">
        <v>6203.22</v>
      </c>
      <c r="L2184" t="s">
        <v>1816</v>
      </c>
      <c r="M2184" s="184">
        <v>45250</v>
      </c>
    </row>
    <row r="2185" spans="1:13" hidden="1" x14ac:dyDescent="0.25">
      <c r="A2185" s="2" t="s">
        <v>1790</v>
      </c>
      <c r="B2185" s="139" t="str">
        <f t="shared" si="41"/>
        <v>IDGmt0.679607.11</v>
      </c>
      <c r="C2185" t="s">
        <v>2227</v>
      </c>
      <c r="D2185" s="1">
        <v>9607.11</v>
      </c>
      <c r="E2185">
        <v>2.5000000000000001E-2</v>
      </c>
      <c r="F2185" t="s">
        <v>500</v>
      </c>
      <c r="G2185" s="2">
        <v>243</v>
      </c>
      <c r="I2185" s="1">
        <v>6203.22</v>
      </c>
      <c r="L2185" t="s">
        <v>1816</v>
      </c>
      <c r="M2185" s="184">
        <v>45250</v>
      </c>
    </row>
    <row r="2186" spans="1:13" hidden="1" x14ac:dyDescent="0.25">
      <c r="A2186" s="2" t="s">
        <v>1790</v>
      </c>
      <c r="B2186" s="139" t="str">
        <f t="shared" si="41"/>
        <v>IDGmt0.679606.21</v>
      </c>
      <c r="C2186" t="s">
        <v>2227</v>
      </c>
      <c r="D2186" s="1">
        <v>9606.2099999999991</v>
      </c>
      <c r="E2186">
        <v>3.0000000000000001E-3</v>
      </c>
      <c r="F2186" t="s">
        <v>2229</v>
      </c>
      <c r="G2186" s="2">
        <v>243</v>
      </c>
      <c r="I2186" s="1">
        <v>6203.22</v>
      </c>
      <c r="L2186" t="s">
        <v>1816</v>
      </c>
      <c r="M2186" s="184">
        <v>45250</v>
      </c>
    </row>
    <row r="2187" spans="1:13" hidden="1" x14ac:dyDescent="0.25">
      <c r="A2187" s="2" t="s">
        <v>1790</v>
      </c>
      <c r="B2187" s="139" t="str">
        <f t="shared" si="41"/>
        <v>IDGmt0.679606.1</v>
      </c>
      <c r="C2187" t="s">
        <v>2227</v>
      </c>
      <c r="D2187" s="1">
        <v>9606.1</v>
      </c>
      <c r="E2187">
        <v>5.0000000000000001E-3</v>
      </c>
      <c r="F2187" t="s">
        <v>2230</v>
      </c>
      <c r="G2187" s="2">
        <v>243</v>
      </c>
      <c r="I2187" s="1">
        <v>6203.22</v>
      </c>
      <c r="L2187" t="s">
        <v>1816</v>
      </c>
      <c r="M2187" s="184">
        <v>45250</v>
      </c>
    </row>
    <row r="2188" spans="1:13" hidden="1" x14ac:dyDescent="0.25">
      <c r="A2188" s="2" t="s">
        <v>1790</v>
      </c>
      <c r="B2188" s="139" t="str">
        <f t="shared" si="41"/>
        <v>IDGmt0.678523.519</v>
      </c>
      <c r="C2188" t="s">
        <v>2227</v>
      </c>
      <c r="D2188" s="1">
        <v>8523.5190000000002</v>
      </c>
      <c r="E2188">
        <v>1</v>
      </c>
      <c r="F2188" t="s">
        <v>2231</v>
      </c>
      <c r="G2188" s="2">
        <v>243</v>
      </c>
      <c r="I2188" s="1">
        <v>6203.22</v>
      </c>
      <c r="L2188" t="s">
        <v>1816</v>
      </c>
      <c r="M2188" s="184">
        <v>45250</v>
      </c>
    </row>
    <row r="2189" spans="1:13" hidden="1" x14ac:dyDescent="0.25">
      <c r="A2189" s="2" t="s">
        <v>1790</v>
      </c>
      <c r="B2189" s="139" t="str">
        <f t="shared" si="41"/>
        <v>IDGmt0.678308.909</v>
      </c>
      <c r="C2189" t="s">
        <v>2227</v>
      </c>
      <c r="D2189" s="1">
        <v>8308.9089999999997</v>
      </c>
      <c r="E2189">
        <v>2E-3</v>
      </c>
      <c r="F2189" t="s">
        <v>2232</v>
      </c>
      <c r="G2189" s="2">
        <v>243</v>
      </c>
      <c r="I2189" s="1">
        <v>6203.22</v>
      </c>
      <c r="L2189" t="s">
        <v>1816</v>
      </c>
      <c r="M2189" s="184">
        <v>45250</v>
      </c>
    </row>
    <row r="2190" spans="1:13" hidden="1" x14ac:dyDescent="0.25">
      <c r="A2190" s="2" t="s">
        <v>1790</v>
      </c>
      <c r="B2190" s="139" t="str">
        <f t="shared" si="41"/>
        <v>IDGmt0.678308.2</v>
      </c>
      <c r="C2190" t="s">
        <v>2227</v>
      </c>
      <c r="D2190" s="1">
        <v>8308.2000000000007</v>
      </c>
      <c r="E2190">
        <v>2E-3</v>
      </c>
      <c r="F2190" t="s">
        <v>496</v>
      </c>
      <c r="G2190" s="2">
        <v>243</v>
      </c>
      <c r="I2190" s="1">
        <v>6203.22</v>
      </c>
      <c r="L2190" t="s">
        <v>1816</v>
      </c>
      <c r="M2190" s="184">
        <v>45250</v>
      </c>
    </row>
    <row r="2191" spans="1:13" hidden="1" x14ac:dyDescent="0.25">
      <c r="A2191" s="2" t="s">
        <v>1790</v>
      </c>
      <c r="B2191" s="139" t="str">
        <f t="shared" si="41"/>
        <v>IDGmt0.677318.23</v>
      </c>
      <c r="C2191" t="s">
        <v>2227</v>
      </c>
      <c r="D2191" s="1">
        <v>7318.23</v>
      </c>
      <c r="E2191">
        <v>2E-3</v>
      </c>
      <c r="F2191" t="s">
        <v>2233</v>
      </c>
      <c r="G2191" s="2">
        <v>243</v>
      </c>
      <c r="I2191" s="1">
        <v>6203.22</v>
      </c>
      <c r="L2191" t="s">
        <v>1816</v>
      </c>
      <c r="M2191" s="184">
        <v>45250</v>
      </c>
    </row>
    <row r="2192" spans="1:13" hidden="1" x14ac:dyDescent="0.25">
      <c r="A2192" s="2" t="s">
        <v>1790</v>
      </c>
      <c r="B2192" s="139" t="str">
        <f t="shared" si="41"/>
        <v>IDGmt0.677317.001</v>
      </c>
      <c r="C2192" t="s">
        <v>2227</v>
      </c>
      <c r="D2192" s="1">
        <v>7317.0010000000002</v>
      </c>
      <c r="E2192">
        <v>3.0000000000000001E-3</v>
      </c>
      <c r="F2192" t="s">
        <v>2234</v>
      </c>
      <c r="G2192" s="2">
        <v>243</v>
      </c>
      <c r="I2192" s="1">
        <v>6203.22</v>
      </c>
      <c r="L2192" t="s">
        <v>1816</v>
      </c>
      <c r="M2192" s="184">
        <v>45250</v>
      </c>
    </row>
    <row r="2193" spans="1:13" hidden="1" x14ac:dyDescent="0.25">
      <c r="A2193" s="2" t="s">
        <v>1790</v>
      </c>
      <c r="B2193" s="139" t="str">
        <f t="shared" si="41"/>
        <v>IDGmt0.675807.109</v>
      </c>
      <c r="C2193" t="s">
        <v>2227</v>
      </c>
      <c r="D2193" s="1">
        <v>5807.1090000000004</v>
      </c>
      <c r="E2193">
        <v>1E-3</v>
      </c>
      <c r="F2193" t="s">
        <v>2235</v>
      </c>
      <c r="G2193" s="2">
        <v>243</v>
      </c>
      <c r="I2193" s="1">
        <v>6203.22</v>
      </c>
      <c r="L2193" t="s">
        <v>1816</v>
      </c>
      <c r="M2193" s="184">
        <v>45250</v>
      </c>
    </row>
    <row r="2194" spans="1:13" hidden="1" x14ac:dyDescent="0.25">
      <c r="A2194" s="2" t="s">
        <v>1790</v>
      </c>
      <c r="B2194" s="139" t="str">
        <f t="shared" si="41"/>
        <v>IDGmt0.675807.103</v>
      </c>
      <c r="C2194" t="s">
        <v>2227</v>
      </c>
      <c r="D2194" s="1">
        <v>5807.1030000000001</v>
      </c>
      <c r="E2194">
        <v>3.0000000000000001E-3</v>
      </c>
      <c r="F2194" t="s">
        <v>2236</v>
      </c>
      <c r="G2194" s="2">
        <v>243</v>
      </c>
      <c r="I2194" s="1">
        <v>6203.22</v>
      </c>
      <c r="L2194" t="s">
        <v>1816</v>
      </c>
      <c r="M2194" s="184">
        <v>45250</v>
      </c>
    </row>
    <row r="2195" spans="1:13" hidden="1" x14ac:dyDescent="0.25">
      <c r="A2195" s="2" t="s">
        <v>1790</v>
      </c>
      <c r="B2195" s="139" t="str">
        <f t="shared" si="41"/>
        <v>IDGmt0.675804.29</v>
      </c>
      <c r="C2195" t="s">
        <v>2227</v>
      </c>
      <c r="D2195" s="1">
        <v>5804.29</v>
      </c>
      <c r="E2195">
        <v>0.03</v>
      </c>
      <c r="F2195" t="s">
        <v>485</v>
      </c>
      <c r="G2195" s="2">
        <v>243</v>
      </c>
      <c r="I2195" s="1">
        <v>6203.22</v>
      </c>
      <c r="L2195" t="s">
        <v>1816</v>
      </c>
      <c r="M2195" s="184">
        <v>45250</v>
      </c>
    </row>
    <row r="2196" spans="1:13" hidden="1" x14ac:dyDescent="0.25">
      <c r="A2196" s="2" t="s">
        <v>1790</v>
      </c>
      <c r="B2196" s="139" t="str">
        <f t="shared" si="41"/>
        <v>IDGmt0.675604.1</v>
      </c>
      <c r="C2196" t="s">
        <v>2227</v>
      </c>
      <c r="D2196" s="1">
        <v>5604.1</v>
      </c>
      <c r="E2196">
        <v>4.0000000000000001E-3</v>
      </c>
      <c r="F2196" t="s">
        <v>2237</v>
      </c>
      <c r="G2196" s="2">
        <v>243</v>
      </c>
      <c r="I2196" s="1">
        <v>6203.22</v>
      </c>
      <c r="L2196" t="s">
        <v>1816</v>
      </c>
      <c r="M2196" s="184">
        <v>45250</v>
      </c>
    </row>
    <row r="2197" spans="1:13" hidden="1" x14ac:dyDescent="0.25">
      <c r="A2197" s="2" t="s">
        <v>1790</v>
      </c>
      <c r="B2197" s="139" t="str">
        <f t="shared" si="41"/>
        <v>IDGmt0.675401.209</v>
      </c>
      <c r="C2197" t="s">
        <v>2227</v>
      </c>
      <c r="D2197" s="1">
        <v>5401.2089999999998</v>
      </c>
      <c r="E2197">
        <v>0.1</v>
      </c>
      <c r="F2197" t="s">
        <v>349</v>
      </c>
      <c r="G2197" s="2">
        <v>243</v>
      </c>
      <c r="I2197" s="1">
        <v>6203.22</v>
      </c>
      <c r="L2197" t="s">
        <v>1816</v>
      </c>
      <c r="M2197" s="184">
        <v>45250</v>
      </c>
    </row>
    <row r="2198" spans="1:13" hidden="1" x14ac:dyDescent="0.25">
      <c r="A2198" s="2" t="s">
        <v>1790</v>
      </c>
      <c r="B2198" s="139" t="str">
        <f t="shared" si="41"/>
        <v>IDGmt0.675210.11</v>
      </c>
      <c r="C2198" t="s">
        <v>2227</v>
      </c>
      <c r="D2198" s="1">
        <v>5210.1099999999997</v>
      </c>
      <c r="E2198">
        <v>3.0000000000000001E-3</v>
      </c>
      <c r="F2198" t="s">
        <v>2238</v>
      </c>
      <c r="G2198" s="2">
        <v>243</v>
      </c>
      <c r="I2198" s="1">
        <v>6203.22</v>
      </c>
      <c r="L2198" t="s">
        <v>1816</v>
      </c>
      <c r="M2198" s="184">
        <v>45250</v>
      </c>
    </row>
    <row r="2199" spans="1:13" hidden="1" x14ac:dyDescent="0.25">
      <c r="A2199" s="2" t="s">
        <v>1817</v>
      </c>
      <c r="B2199" s="139" t="str">
        <f t="shared" si="41"/>
        <v>LDGmt0.675209.42</v>
      </c>
      <c r="C2199" t="s">
        <v>2227</v>
      </c>
      <c r="D2199" s="1">
        <v>5209.42</v>
      </c>
      <c r="E2199">
        <v>0.67676999999999998</v>
      </c>
      <c r="F2199" t="s">
        <v>337</v>
      </c>
      <c r="G2199" s="2">
        <v>243</v>
      </c>
      <c r="I2199" s="1">
        <v>6203.22</v>
      </c>
      <c r="L2199" t="s">
        <v>1816</v>
      </c>
      <c r="M2199" s="184">
        <v>45250</v>
      </c>
    </row>
    <row r="2200" spans="1:13" hidden="1" x14ac:dyDescent="0.25">
      <c r="A2200" s="2" t="s">
        <v>1817</v>
      </c>
      <c r="B2200" s="139" t="str">
        <f t="shared" si="41"/>
        <v>LDGmt0.675201.009</v>
      </c>
      <c r="C2200" t="s">
        <v>2227</v>
      </c>
      <c r="D2200" s="1">
        <v>5201.009</v>
      </c>
      <c r="E2200">
        <v>0.67676999999999998</v>
      </c>
      <c r="F2200" t="s">
        <v>352</v>
      </c>
      <c r="G2200" s="2">
        <v>243</v>
      </c>
      <c r="I2200" s="1">
        <v>6203.22</v>
      </c>
      <c r="L2200" t="s">
        <v>1816</v>
      </c>
      <c r="M2200" s="184">
        <v>45250</v>
      </c>
    </row>
    <row r="2201" spans="1:13" hidden="1" x14ac:dyDescent="0.25">
      <c r="A2201" s="2" t="s">
        <v>1790</v>
      </c>
      <c r="B2201" s="139" t="str">
        <f t="shared" si="41"/>
        <v>IDGmt0.674821.109</v>
      </c>
      <c r="C2201" t="s">
        <v>2227</v>
      </c>
      <c r="D2201" s="1">
        <v>4821.1090000000004</v>
      </c>
      <c r="E2201">
        <v>2E-3</v>
      </c>
      <c r="F2201" t="s">
        <v>482</v>
      </c>
      <c r="G2201" s="2">
        <v>243</v>
      </c>
      <c r="I2201" s="1">
        <v>6203.22</v>
      </c>
      <c r="L2201" t="s">
        <v>1816</v>
      </c>
      <c r="M2201" s="184">
        <v>45250</v>
      </c>
    </row>
    <row r="2202" spans="1:13" hidden="1" x14ac:dyDescent="0.25">
      <c r="A2202" s="2" t="s">
        <v>1790</v>
      </c>
      <c r="B2202" s="139" t="str">
        <f t="shared" si="41"/>
        <v>IDGmt0.674819.1</v>
      </c>
      <c r="C2202" t="s">
        <v>2227</v>
      </c>
      <c r="D2202" s="1">
        <v>4819.1000000000004</v>
      </c>
      <c r="E2202">
        <v>1</v>
      </c>
      <c r="F2202" t="s">
        <v>495</v>
      </c>
      <c r="G2202" s="2">
        <v>243</v>
      </c>
      <c r="I2202" s="1">
        <v>6203.22</v>
      </c>
      <c r="L2202" t="s">
        <v>1816</v>
      </c>
      <c r="M2202" s="184">
        <v>45250</v>
      </c>
    </row>
    <row r="2203" spans="1:13" hidden="1" x14ac:dyDescent="0.25">
      <c r="A2203" s="2" t="s">
        <v>1790</v>
      </c>
      <c r="B2203" s="139" t="str">
        <f t="shared" si="41"/>
        <v>IDGmt0.674203.109</v>
      </c>
      <c r="C2203" t="s">
        <v>2227</v>
      </c>
      <c r="D2203" s="1">
        <v>4203.1090000000004</v>
      </c>
      <c r="E2203">
        <v>1</v>
      </c>
      <c r="F2203" t="s">
        <v>494</v>
      </c>
      <c r="G2203" s="2">
        <v>243</v>
      </c>
      <c r="I2203" s="1">
        <v>6203.22</v>
      </c>
      <c r="L2203" t="s">
        <v>1816</v>
      </c>
      <c r="M2203" s="184">
        <v>45250</v>
      </c>
    </row>
    <row r="2204" spans="1:13" hidden="1" x14ac:dyDescent="0.25">
      <c r="A2204" s="2" t="s">
        <v>1790</v>
      </c>
      <c r="B2204" s="139" t="str">
        <f t="shared" si="41"/>
        <v>IDGmt0.674007.009</v>
      </c>
      <c r="C2204" t="s">
        <v>2227</v>
      </c>
      <c r="D2204" s="1">
        <v>4007.009</v>
      </c>
      <c r="E2204">
        <v>0.06</v>
      </c>
      <c r="F2204" t="s">
        <v>493</v>
      </c>
      <c r="G2204" s="2">
        <v>243</v>
      </c>
      <c r="I2204" s="1">
        <v>6203.22</v>
      </c>
      <c r="L2204" t="s">
        <v>1816</v>
      </c>
      <c r="M2204" s="184">
        <v>45250</v>
      </c>
    </row>
    <row r="2205" spans="1:13" hidden="1" x14ac:dyDescent="0.25">
      <c r="A2205" s="2" t="s">
        <v>1790</v>
      </c>
      <c r="B2205" s="139" t="str">
        <f t="shared" si="41"/>
        <v>IDGmt0.673926.209</v>
      </c>
      <c r="C2205" t="s">
        <v>2227</v>
      </c>
      <c r="D2205" s="1">
        <v>3926.2089999999998</v>
      </c>
      <c r="E2205">
        <v>0.01</v>
      </c>
      <c r="F2205" t="s">
        <v>2239</v>
      </c>
      <c r="G2205" s="2">
        <v>243</v>
      </c>
      <c r="I2205" s="1">
        <v>6203.22</v>
      </c>
      <c r="L2205" t="s">
        <v>1816</v>
      </c>
      <c r="M2205" s="184">
        <v>45250</v>
      </c>
    </row>
    <row r="2206" spans="1:13" hidden="1" x14ac:dyDescent="0.25">
      <c r="A2206" s="2" t="s">
        <v>1790</v>
      </c>
      <c r="B2206" s="139" t="str">
        <f t="shared" si="41"/>
        <v>IDGmt0.673923.29</v>
      </c>
      <c r="C2206" t="s">
        <v>2227</v>
      </c>
      <c r="D2206" s="1">
        <v>3923.29</v>
      </c>
      <c r="E2206">
        <v>5.2499999999999998E-2</v>
      </c>
      <c r="F2206" t="s">
        <v>2240</v>
      </c>
      <c r="G2206" s="2">
        <v>243</v>
      </c>
      <c r="I2206" s="1">
        <v>6203.22</v>
      </c>
      <c r="L2206" t="s">
        <v>1816</v>
      </c>
      <c r="M2206" s="184">
        <v>45250</v>
      </c>
    </row>
    <row r="2207" spans="1:13" hidden="1" x14ac:dyDescent="0.25">
      <c r="A2207" s="2" t="s">
        <v>1790</v>
      </c>
      <c r="B2207" s="139" t="str">
        <f t="shared" si="41"/>
        <v>IDGmt0.673920.99</v>
      </c>
      <c r="C2207" t="s">
        <v>2227</v>
      </c>
      <c r="D2207" s="1">
        <v>3920.99</v>
      </c>
      <c r="E2207">
        <v>2E-3</v>
      </c>
      <c r="F2207" t="s">
        <v>2241</v>
      </c>
      <c r="G2207" s="2">
        <v>243</v>
      </c>
      <c r="I2207" s="1">
        <v>6203.22</v>
      </c>
      <c r="L2207" t="s">
        <v>1816</v>
      </c>
      <c r="M2207" s="184">
        <v>45250</v>
      </c>
    </row>
    <row r="2208" spans="1:13" hidden="1" x14ac:dyDescent="0.25">
      <c r="A2208" s="2" t="s">
        <v>1790</v>
      </c>
      <c r="B2208" s="139" t="str">
        <f t="shared" si="41"/>
        <v>IDGmt0.673906.909</v>
      </c>
      <c r="C2208" t="s">
        <v>2227</v>
      </c>
      <c r="D2208" s="1">
        <v>3906.9090000000001</v>
      </c>
      <c r="E2208">
        <v>0.04</v>
      </c>
      <c r="F2208" t="s">
        <v>408</v>
      </c>
      <c r="G2208" s="2">
        <v>243</v>
      </c>
      <c r="I2208" s="1">
        <v>6203.22</v>
      </c>
      <c r="L2208" t="s">
        <v>1816</v>
      </c>
      <c r="M2208" s="184">
        <v>45250</v>
      </c>
    </row>
    <row r="2209" spans="1:13" hidden="1" x14ac:dyDescent="0.25">
      <c r="A2209" s="2" t="s">
        <v>1817</v>
      </c>
      <c r="B2209" s="139" t="str">
        <f t="shared" si="41"/>
        <v>LDGmt0.673901.2</v>
      </c>
      <c r="C2209" t="s">
        <v>2227</v>
      </c>
      <c r="D2209" s="1">
        <v>3901.2</v>
      </c>
      <c r="E2209">
        <v>0.02</v>
      </c>
      <c r="F2209" t="s">
        <v>2215</v>
      </c>
      <c r="G2209" s="2">
        <v>243</v>
      </c>
      <c r="I2209" s="1">
        <v>6203.22</v>
      </c>
      <c r="L2209" t="s">
        <v>1816</v>
      </c>
      <c r="M2209" s="184">
        <v>45250</v>
      </c>
    </row>
    <row r="2210" spans="1:13" hidden="1" x14ac:dyDescent="0.25">
      <c r="A2210" s="2" t="s">
        <v>1790</v>
      </c>
      <c r="B2210" s="139" t="str">
        <f t="shared" si="41"/>
        <v>IDGmt0.673403.999</v>
      </c>
      <c r="C2210" t="s">
        <v>2227</v>
      </c>
      <c r="D2210" s="1">
        <v>3403.9989999999998</v>
      </c>
      <c r="E2210">
        <v>0.04</v>
      </c>
      <c r="F2210" t="s">
        <v>422</v>
      </c>
      <c r="G2210" s="2">
        <v>243</v>
      </c>
      <c r="I2210" s="1">
        <v>6203.22</v>
      </c>
      <c r="L2210" t="s">
        <v>1816</v>
      </c>
      <c r="M2210" s="184">
        <v>45250</v>
      </c>
    </row>
    <row r="2211" spans="1:13" hidden="1" x14ac:dyDescent="0.25">
      <c r="A2211" s="2" t="s">
        <v>1790</v>
      </c>
      <c r="B2211" s="139" t="str">
        <f t="shared" si="41"/>
        <v>IDGmt0.673204.2</v>
      </c>
      <c r="C2211" t="s">
        <v>2227</v>
      </c>
      <c r="D2211" s="1">
        <v>3204.2</v>
      </c>
      <c r="E2211">
        <v>7.0000000000000007E-2</v>
      </c>
      <c r="F2211" t="s">
        <v>423</v>
      </c>
      <c r="G2211" s="2">
        <v>243</v>
      </c>
      <c r="I2211" s="1">
        <v>6203.22</v>
      </c>
      <c r="L2211" t="s">
        <v>1816</v>
      </c>
      <c r="M2211" s="184">
        <v>45250</v>
      </c>
    </row>
    <row r="2212" spans="1:13" hidden="1" x14ac:dyDescent="0.25">
      <c r="A2212" s="2" t="s">
        <v>1790</v>
      </c>
      <c r="B2212" s="139" t="str">
        <f t="shared" si="41"/>
        <v>IDGmt0.672701.12</v>
      </c>
      <c r="C2212" t="s">
        <v>2227</v>
      </c>
      <c r="D2212" s="1">
        <v>2701.12</v>
      </c>
      <c r="E2212">
        <v>0.74444999999999995</v>
      </c>
      <c r="F2212" t="s">
        <v>371</v>
      </c>
      <c r="G2212" s="2">
        <v>243</v>
      </c>
      <c r="I2212" s="1">
        <v>6203.22</v>
      </c>
      <c r="L2212" t="s">
        <v>1816</v>
      </c>
      <c r="M2212" s="184">
        <v>45250</v>
      </c>
    </row>
    <row r="2213" spans="1:13" hidden="1" x14ac:dyDescent="0.25">
      <c r="A2213" s="2" t="s">
        <v>1817</v>
      </c>
      <c r="B2213" s="139" t="str">
        <f t="shared" si="41"/>
        <v>LDGmt0.671108.12</v>
      </c>
      <c r="C2213" t="s">
        <v>2227</v>
      </c>
      <c r="D2213" s="1">
        <v>1108.1199999999999</v>
      </c>
      <c r="E2213">
        <v>0.04</v>
      </c>
      <c r="F2213" t="s">
        <v>2242</v>
      </c>
      <c r="G2213" s="2">
        <v>243</v>
      </c>
      <c r="I2213" s="1">
        <v>6203.22</v>
      </c>
      <c r="L2213" t="s">
        <v>1816</v>
      </c>
      <c r="M2213" s="184">
        <v>45250</v>
      </c>
    </row>
    <row r="2214" spans="1:13" hidden="1" x14ac:dyDescent="0.25">
      <c r="A2214" s="2" t="s">
        <v>1790</v>
      </c>
      <c r="B2214" s="139" t="str">
        <f t="shared" ref="B2214:B2244" si="42">A2214&amp;C2214&amp;D2214</f>
        <v>IDGmt0.679607.2</v>
      </c>
      <c r="C2214" t="s">
        <v>2227</v>
      </c>
      <c r="D2214" s="1">
        <v>9607.2000000000007</v>
      </c>
      <c r="E2214">
        <v>7.0000000000000001E-3</v>
      </c>
      <c r="F2214" t="s">
        <v>502</v>
      </c>
      <c r="G2214" s="2">
        <v>244</v>
      </c>
      <c r="I2214" s="1">
        <v>6203.22</v>
      </c>
      <c r="L2214" t="s">
        <v>1816</v>
      </c>
      <c r="M2214" s="184">
        <v>45250</v>
      </c>
    </row>
    <row r="2215" spans="1:13" hidden="1" x14ac:dyDescent="0.25">
      <c r="A2215" s="2" t="s">
        <v>1790</v>
      </c>
      <c r="B2215" s="139" t="str">
        <f t="shared" si="42"/>
        <v>IDGmt0.679606.299</v>
      </c>
      <c r="C2215" t="s">
        <v>2227</v>
      </c>
      <c r="D2215" s="1">
        <v>9606.2990000000009</v>
      </c>
      <c r="E2215">
        <v>1E-3</v>
      </c>
      <c r="F2215" t="s">
        <v>341</v>
      </c>
      <c r="G2215" s="2">
        <v>244</v>
      </c>
      <c r="I2215" s="1">
        <v>6203.22</v>
      </c>
      <c r="L2215" t="s">
        <v>1816</v>
      </c>
      <c r="M2215" s="184">
        <v>45250</v>
      </c>
    </row>
    <row r="2216" spans="1:13" hidden="1" x14ac:dyDescent="0.25">
      <c r="A2216" s="2" t="s">
        <v>1790</v>
      </c>
      <c r="B2216" s="139" t="str">
        <f t="shared" si="42"/>
        <v>IDGmt0.679606.292</v>
      </c>
      <c r="C2216" t="s">
        <v>2227</v>
      </c>
      <c r="D2216" s="1">
        <v>9606.2919999999995</v>
      </c>
      <c r="E2216">
        <v>3.0000000000000001E-3</v>
      </c>
      <c r="F2216" t="s">
        <v>2243</v>
      </c>
      <c r="G2216" s="2">
        <v>244</v>
      </c>
      <c r="I2216" s="1">
        <v>6203.22</v>
      </c>
      <c r="L2216" t="s">
        <v>1816</v>
      </c>
      <c r="M2216" s="184">
        <v>45250</v>
      </c>
    </row>
    <row r="2217" spans="1:13" hidden="1" x14ac:dyDescent="0.25">
      <c r="A2217" s="2" t="s">
        <v>1790</v>
      </c>
      <c r="B2217" s="139" t="str">
        <f t="shared" si="42"/>
        <v>IDGmt0.679606.291</v>
      </c>
      <c r="C2217" t="s">
        <v>2227</v>
      </c>
      <c r="D2217" s="1">
        <v>9606.2909999999993</v>
      </c>
      <c r="E2217">
        <v>2E-3</v>
      </c>
      <c r="F2217" t="s">
        <v>518</v>
      </c>
      <c r="G2217" s="2">
        <v>244</v>
      </c>
      <c r="I2217" s="1">
        <v>6203.22</v>
      </c>
      <c r="L2217" t="s">
        <v>1816</v>
      </c>
      <c r="M2217" s="184">
        <v>45250</v>
      </c>
    </row>
    <row r="2218" spans="1:13" hidden="1" x14ac:dyDescent="0.25">
      <c r="A2218" s="2" t="s">
        <v>1790</v>
      </c>
      <c r="B2218" s="139" t="str">
        <f t="shared" si="42"/>
        <v>IDGmt0.679606.22</v>
      </c>
      <c r="C2218" t="s">
        <v>2227</v>
      </c>
      <c r="D2218" s="1">
        <v>9606.2199999999993</v>
      </c>
      <c r="E2218">
        <v>3.0000000000000001E-3</v>
      </c>
      <c r="F2218" t="s">
        <v>2244</v>
      </c>
      <c r="G2218" s="2">
        <v>244</v>
      </c>
      <c r="I2218" s="1">
        <v>6203.22</v>
      </c>
      <c r="L2218" t="s">
        <v>1816</v>
      </c>
      <c r="M2218" s="184">
        <v>45250</v>
      </c>
    </row>
    <row r="2219" spans="1:13" hidden="1" x14ac:dyDescent="0.25">
      <c r="A2219" s="2" t="s">
        <v>1790</v>
      </c>
      <c r="B2219" s="139" t="str">
        <f t="shared" si="42"/>
        <v>IDGmt0.679606.1</v>
      </c>
      <c r="C2219" t="s">
        <v>2227</v>
      </c>
      <c r="D2219" s="1">
        <v>9606.1</v>
      </c>
      <c r="E2219">
        <v>2E-3</v>
      </c>
      <c r="F2219" t="s">
        <v>2230</v>
      </c>
      <c r="G2219" s="2">
        <v>244</v>
      </c>
      <c r="I2219" s="1">
        <v>6203.22</v>
      </c>
      <c r="L2219" t="s">
        <v>1816</v>
      </c>
      <c r="M2219" s="184">
        <v>45250</v>
      </c>
    </row>
    <row r="2220" spans="1:13" hidden="1" x14ac:dyDescent="0.25">
      <c r="A2220" s="2" t="s">
        <v>1790</v>
      </c>
      <c r="B2220" s="139" t="str">
        <f t="shared" si="42"/>
        <v>IDGmt0.678523.599</v>
      </c>
      <c r="C2220" t="s">
        <v>2227</v>
      </c>
      <c r="D2220" s="1">
        <v>8523.5990000000002</v>
      </c>
      <c r="E2220">
        <v>1</v>
      </c>
      <c r="F2220" t="s">
        <v>2245</v>
      </c>
      <c r="G2220" s="2">
        <v>244</v>
      </c>
      <c r="I2220" s="1">
        <v>6203.22</v>
      </c>
      <c r="L2220" t="s">
        <v>1816</v>
      </c>
      <c r="M2220" s="184">
        <v>45250</v>
      </c>
    </row>
    <row r="2221" spans="1:13" hidden="1" x14ac:dyDescent="0.25">
      <c r="A2221" s="2" t="s">
        <v>1790</v>
      </c>
      <c r="B2221" s="139" t="str">
        <f t="shared" si="42"/>
        <v>IDGmt0.678523.529</v>
      </c>
      <c r="C2221" t="s">
        <v>2227</v>
      </c>
      <c r="D2221" s="1">
        <v>8523.5290000000005</v>
      </c>
      <c r="E2221">
        <v>1</v>
      </c>
      <c r="F2221" t="s">
        <v>2231</v>
      </c>
      <c r="G2221" s="2">
        <v>244</v>
      </c>
      <c r="I2221" s="1">
        <v>6203.22</v>
      </c>
      <c r="L2221" t="s">
        <v>1816</v>
      </c>
      <c r="M2221" s="184">
        <v>45250</v>
      </c>
    </row>
    <row r="2222" spans="1:13" hidden="1" x14ac:dyDescent="0.25">
      <c r="A2222" s="2" t="s">
        <v>1790</v>
      </c>
      <c r="B2222" s="139" t="str">
        <f t="shared" si="42"/>
        <v>IDGmt0.678308.902</v>
      </c>
      <c r="C2222" t="s">
        <v>2227</v>
      </c>
      <c r="D2222" s="1">
        <v>8308.902</v>
      </c>
      <c r="E2222">
        <v>0.02</v>
      </c>
      <c r="F2222" t="s">
        <v>1736</v>
      </c>
      <c r="G2222" s="2">
        <v>244</v>
      </c>
      <c r="I2222" s="1">
        <v>6203.22</v>
      </c>
      <c r="L2222" t="s">
        <v>1816</v>
      </c>
      <c r="M2222" s="184">
        <v>45250</v>
      </c>
    </row>
    <row r="2223" spans="1:13" hidden="1" x14ac:dyDescent="0.25">
      <c r="A2223" s="2" t="s">
        <v>1790</v>
      </c>
      <c r="B2223" s="139" t="str">
        <f t="shared" si="42"/>
        <v>IDGmt0.678308.102</v>
      </c>
      <c r="C2223" t="s">
        <v>2227</v>
      </c>
      <c r="D2223" s="1">
        <v>8308.1020000000008</v>
      </c>
      <c r="E2223">
        <v>1</v>
      </c>
      <c r="F2223" t="s">
        <v>521</v>
      </c>
      <c r="G2223" s="2">
        <v>244</v>
      </c>
      <c r="I2223" s="1">
        <v>6203.22</v>
      </c>
      <c r="L2223" t="s">
        <v>1816</v>
      </c>
      <c r="M2223" s="184">
        <v>45250</v>
      </c>
    </row>
    <row r="2224" spans="1:13" hidden="1" x14ac:dyDescent="0.25">
      <c r="A2224" s="2" t="s">
        <v>1790</v>
      </c>
      <c r="B2224" s="139" t="str">
        <f t="shared" si="42"/>
        <v>IDGmt0.678308.101</v>
      </c>
      <c r="C2224" t="s">
        <v>2227</v>
      </c>
      <c r="D2224" s="1">
        <v>8308.1010000000006</v>
      </c>
      <c r="E2224">
        <v>4.0000000000000001E-3</v>
      </c>
      <c r="F2224" t="s">
        <v>2246</v>
      </c>
      <c r="G2224" s="2">
        <v>244</v>
      </c>
      <c r="I2224" s="1">
        <v>6203.22</v>
      </c>
      <c r="L2224" t="s">
        <v>1816</v>
      </c>
      <c r="M2224" s="184">
        <v>45250</v>
      </c>
    </row>
    <row r="2225" spans="1:13" hidden="1" x14ac:dyDescent="0.25">
      <c r="A2225" s="2" t="s">
        <v>1790</v>
      </c>
      <c r="B2225" s="139" t="str">
        <f t="shared" si="42"/>
        <v>IDGmt0.677616.1</v>
      </c>
      <c r="C2225" t="s">
        <v>2227</v>
      </c>
      <c r="D2225" s="1">
        <v>7616.1</v>
      </c>
      <c r="E2225">
        <v>1E-3</v>
      </c>
      <c r="F2225" t="s">
        <v>2247</v>
      </c>
      <c r="G2225" s="2">
        <v>244</v>
      </c>
      <c r="I2225" s="1">
        <v>6203.22</v>
      </c>
      <c r="L2225" t="s">
        <v>1816</v>
      </c>
      <c r="M2225" s="184">
        <v>45250</v>
      </c>
    </row>
    <row r="2226" spans="1:13" hidden="1" x14ac:dyDescent="0.25">
      <c r="A2226" s="2" t="s">
        <v>1790</v>
      </c>
      <c r="B2226" s="139" t="str">
        <f t="shared" si="42"/>
        <v>IDGmt0.677317.002</v>
      </c>
      <c r="C2226" t="s">
        <v>2227</v>
      </c>
      <c r="D2226" s="1">
        <v>7317.0020000000004</v>
      </c>
      <c r="E2226">
        <v>2E-3</v>
      </c>
      <c r="F2226" t="s">
        <v>2234</v>
      </c>
      <c r="G2226" s="2">
        <v>244</v>
      </c>
      <c r="I2226" s="1">
        <v>6203.22</v>
      </c>
      <c r="L2226" t="s">
        <v>1816</v>
      </c>
      <c r="M2226" s="184">
        <v>45250</v>
      </c>
    </row>
    <row r="2227" spans="1:13" hidden="1" x14ac:dyDescent="0.25">
      <c r="A2227" s="2" t="s">
        <v>1790</v>
      </c>
      <c r="B2227" s="139" t="str">
        <f t="shared" si="42"/>
        <v>IDGmt0.675901.909</v>
      </c>
      <c r="C2227" t="s">
        <v>2227</v>
      </c>
      <c r="D2227" s="1">
        <v>5901.9089999999997</v>
      </c>
      <c r="E2227">
        <v>3.5000000000000003E-2</v>
      </c>
      <c r="F2227" t="s">
        <v>516</v>
      </c>
      <c r="G2227" s="2">
        <v>244</v>
      </c>
      <c r="I2227" s="1">
        <v>6203.22</v>
      </c>
      <c r="L2227" t="s">
        <v>1816</v>
      </c>
      <c r="M2227" s="184">
        <v>45250</v>
      </c>
    </row>
    <row r="2228" spans="1:13" hidden="1" x14ac:dyDescent="0.25">
      <c r="A2228" s="2" t="s">
        <v>1790</v>
      </c>
      <c r="B2228" s="139" t="str">
        <f t="shared" si="42"/>
        <v>IDGmt0.675807.9</v>
      </c>
      <c r="C2228" t="s">
        <v>2227</v>
      </c>
      <c r="D2228" s="1">
        <v>5807.9</v>
      </c>
      <c r="E2228">
        <v>2E-3</v>
      </c>
      <c r="F2228" t="s">
        <v>2248</v>
      </c>
      <c r="G2228" s="2">
        <v>244</v>
      </c>
      <c r="I2228" s="1">
        <v>6203.22</v>
      </c>
      <c r="L2228" t="s">
        <v>1816</v>
      </c>
      <c r="M2228" s="184">
        <v>45250</v>
      </c>
    </row>
    <row r="2229" spans="1:13" hidden="1" x14ac:dyDescent="0.25">
      <c r="A2229" s="2" t="s">
        <v>1790</v>
      </c>
      <c r="B2229" s="139" t="str">
        <f t="shared" si="42"/>
        <v>IDGmt0.675807.102</v>
      </c>
      <c r="C2229" t="s">
        <v>2227</v>
      </c>
      <c r="D2229" s="1">
        <v>5807.1019999999999</v>
      </c>
      <c r="E2229">
        <v>1E-3</v>
      </c>
      <c r="F2229" t="s">
        <v>513</v>
      </c>
      <c r="G2229" s="2">
        <v>244</v>
      </c>
      <c r="I2229" s="1">
        <v>6203.22</v>
      </c>
      <c r="L2229" t="s">
        <v>1816</v>
      </c>
      <c r="M2229" s="184">
        <v>45250</v>
      </c>
    </row>
    <row r="2230" spans="1:13" hidden="1" x14ac:dyDescent="0.25">
      <c r="A2230" s="2" t="s">
        <v>1790</v>
      </c>
      <c r="B2230" s="139" t="str">
        <f t="shared" si="42"/>
        <v>IDGmt0.675807.101</v>
      </c>
      <c r="C2230" t="s">
        <v>2227</v>
      </c>
      <c r="D2230" s="1">
        <v>5807.1009999999997</v>
      </c>
      <c r="E2230">
        <v>1E-3</v>
      </c>
      <c r="F2230" t="s">
        <v>2249</v>
      </c>
      <c r="G2230" s="2">
        <v>244</v>
      </c>
      <c r="I2230" s="1">
        <v>6203.22</v>
      </c>
      <c r="L2230" t="s">
        <v>1816</v>
      </c>
      <c r="M2230" s="184">
        <v>45250</v>
      </c>
    </row>
    <row r="2231" spans="1:13" hidden="1" x14ac:dyDescent="0.25">
      <c r="A2231" s="2" t="s">
        <v>1790</v>
      </c>
      <c r="B2231" s="139" t="str">
        <f t="shared" si="42"/>
        <v>IDGmt0.675806.32</v>
      </c>
      <c r="C2231" t="s">
        <v>2227</v>
      </c>
      <c r="D2231" s="1">
        <v>5806.32</v>
      </c>
      <c r="E2231">
        <v>3.0000000000000001E-3</v>
      </c>
      <c r="F2231" t="s">
        <v>2250</v>
      </c>
      <c r="G2231" s="2">
        <v>244</v>
      </c>
      <c r="I2231" s="1">
        <v>6203.22</v>
      </c>
      <c r="L2231" t="s">
        <v>1816</v>
      </c>
      <c r="M2231" s="184">
        <v>45250</v>
      </c>
    </row>
    <row r="2232" spans="1:13" hidden="1" x14ac:dyDescent="0.25">
      <c r="A2232" s="2" t="s">
        <v>1790</v>
      </c>
      <c r="B2232" s="139" t="str">
        <f t="shared" si="42"/>
        <v>IDGmt0.675211.42</v>
      </c>
      <c r="C2232" t="s">
        <v>2227</v>
      </c>
      <c r="D2232" s="1">
        <v>5211.42</v>
      </c>
      <c r="E2232">
        <v>0.67676999999999998</v>
      </c>
      <c r="F2232" t="s">
        <v>337</v>
      </c>
      <c r="G2232" s="2">
        <v>244</v>
      </c>
      <c r="I2232" s="1">
        <v>6203.22</v>
      </c>
      <c r="L2232" t="s">
        <v>1816</v>
      </c>
      <c r="M2232" s="184">
        <v>45250</v>
      </c>
    </row>
    <row r="2233" spans="1:13" hidden="1" x14ac:dyDescent="0.25">
      <c r="A2233" s="2" t="s">
        <v>1790</v>
      </c>
      <c r="B2233" s="139" t="str">
        <f t="shared" si="42"/>
        <v>IDGmt0.674821.9</v>
      </c>
      <c r="C2233" t="s">
        <v>2227</v>
      </c>
      <c r="D2233" s="1">
        <v>4821.8999999999996</v>
      </c>
      <c r="E2233">
        <v>2E-3</v>
      </c>
      <c r="F2233" t="s">
        <v>2251</v>
      </c>
      <c r="G2233" s="2">
        <v>244</v>
      </c>
      <c r="I2233" s="1">
        <v>6203.22</v>
      </c>
      <c r="L2233" t="s">
        <v>1816</v>
      </c>
      <c r="M2233" s="184">
        <v>45250</v>
      </c>
    </row>
    <row r="2234" spans="1:13" hidden="1" x14ac:dyDescent="0.25">
      <c r="A2234" s="2" t="s">
        <v>1790</v>
      </c>
      <c r="B2234" s="139" t="str">
        <f t="shared" si="42"/>
        <v>IDGmt0.674015.9</v>
      </c>
      <c r="C2234" t="s">
        <v>2227</v>
      </c>
      <c r="D2234" s="1">
        <v>4015.9</v>
      </c>
      <c r="E2234">
        <v>1E-3</v>
      </c>
      <c r="F2234" t="s">
        <v>2252</v>
      </c>
      <c r="G2234" s="2">
        <v>244</v>
      </c>
      <c r="I2234" s="1">
        <v>6203.22</v>
      </c>
      <c r="L2234" t="s">
        <v>1816</v>
      </c>
      <c r="M2234" s="184">
        <v>45250</v>
      </c>
    </row>
    <row r="2235" spans="1:13" hidden="1" x14ac:dyDescent="0.25">
      <c r="A2235" s="2" t="s">
        <v>1790</v>
      </c>
      <c r="B2235" s="139" t="str">
        <f t="shared" si="42"/>
        <v>IDGmt0.673926.9099</v>
      </c>
      <c r="C2235" t="s">
        <v>2227</v>
      </c>
      <c r="D2235" s="1">
        <v>3926.9099000000001</v>
      </c>
      <c r="E2235">
        <v>1</v>
      </c>
      <c r="F2235" t="s">
        <v>2253</v>
      </c>
      <c r="G2235" s="2">
        <v>244</v>
      </c>
      <c r="I2235" s="1">
        <v>6203.22</v>
      </c>
      <c r="L2235" t="s">
        <v>1816</v>
      </c>
      <c r="M2235" s="184">
        <v>45250</v>
      </c>
    </row>
    <row r="2236" spans="1:13" hidden="1" x14ac:dyDescent="0.25">
      <c r="A2236" s="2" t="s">
        <v>1790</v>
      </c>
      <c r="B2236" s="139" t="str">
        <f t="shared" si="42"/>
        <v>IDGmt0.673919.909</v>
      </c>
      <c r="C2236" t="s">
        <v>2227</v>
      </c>
      <c r="D2236" s="1">
        <v>3919.9090000000001</v>
      </c>
      <c r="E2236">
        <v>0.04</v>
      </c>
      <c r="F2236" t="s">
        <v>2254</v>
      </c>
      <c r="G2236" s="2">
        <v>244</v>
      </c>
      <c r="I2236" s="1">
        <v>6203.22</v>
      </c>
      <c r="L2236" t="s">
        <v>1816</v>
      </c>
      <c r="M2236" s="184">
        <v>45250</v>
      </c>
    </row>
    <row r="2237" spans="1:13" hidden="1" x14ac:dyDescent="0.25">
      <c r="A2237" s="2" t="s">
        <v>1790</v>
      </c>
      <c r="B2237" s="139" t="str">
        <f t="shared" si="42"/>
        <v>IDGmt0.673909.5</v>
      </c>
      <c r="C2237" t="s">
        <v>2227</v>
      </c>
      <c r="D2237" s="1">
        <v>3909.5</v>
      </c>
      <c r="E2237">
        <v>0.04</v>
      </c>
      <c r="F2237" t="s">
        <v>418</v>
      </c>
      <c r="G2237" s="2">
        <v>244</v>
      </c>
      <c r="I2237" s="1">
        <v>6203.22</v>
      </c>
      <c r="L2237" t="s">
        <v>1816</v>
      </c>
      <c r="M2237" s="184">
        <v>45250</v>
      </c>
    </row>
    <row r="2238" spans="1:13" hidden="1" x14ac:dyDescent="0.25">
      <c r="A2238" s="2" t="s">
        <v>1790</v>
      </c>
      <c r="B2238" s="139" t="str">
        <f t="shared" si="42"/>
        <v>IDGmt0.673507.9</v>
      </c>
      <c r="C2238" t="s">
        <v>2227</v>
      </c>
      <c r="D2238" s="1">
        <v>3507.9</v>
      </c>
      <c r="E2238">
        <v>0.04</v>
      </c>
      <c r="F2238" t="s">
        <v>385</v>
      </c>
      <c r="G2238" s="2">
        <v>244</v>
      </c>
      <c r="I2238" s="1">
        <v>6203.22</v>
      </c>
      <c r="L2238" t="s">
        <v>1816</v>
      </c>
      <c r="M2238" s="184">
        <v>45250</v>
      </c>
    </row>
    <row r="2239" spans="1:13" hidden="1" x14ac:dyDescent="0.25">
      <c r="A2239" s="2" t="s">
        <v>2255</v>
      </c>
      <c r="B2239" s="139" t="str">
        <f t="shared" si="42"/>
        <v>lDGmt0.673505.109</v>
      </c>
      <c r="C2239" t="s">
        <v>2227</v>
      </c>
      <c r="D2239" s="1">
        <v>3505.1089999999999</v>
      </c>
      <c r="E2239">
        <v>0.04</v>
      </c>
      <c r="F2239" t="s">
        <v>2218</v>
      </c>
      <c r="G2239" s="2">
        <v>244</v>
      </c>
      <c r="I2239" s="1">
        <v>6203.22</v>
      </c>
      <c r="L2239" t="s">
        <v>1816</v>
      </c>
      <c r="M2239" s="184">
        <v>45250</v>
      </c>
    </row>
    <row r="2240" spans="1:13" hidden="1" x14ac:dyDescent="0.25">
      <c r="A2240" s="2" t="s">
        <v>1790</v>
      </c>
      <c r="B2240" s="139" t="str">
        <f t="shared" si="42"/>
        <v>IDGmt0.673402.9</v>
      </c>
      <c r="C2240" t="s">
        <v>2227</v>
      </c>
      <c r="D2240" s="1">
        <v>3402.9</v>
      </c>
      <c r="E2240">
        <v>7.0000000000000007E-2</v>
      </c>
      <c r="F2240" t="s">
        <v>423</v>
      </c>
      <c r="G2240" s="2">
        <v>244</v>
      </c>
      <c r="I2240" s="1">
        <v>6203.22</v>
      </c>
      <c r="L2240" t="s">
        <v>1816</v>
      </c>
      <c r="M2240" s="184">
        <v>45250</v>
      </c>
    </row>
    <row r="2241" spans="1:13" hidden="1" x14ac:dyDescent="0.25">
      <c r="A2241" s="2" t="s">
        <v>1790</v>
      </c>
      <c r="B2241" s="139" t="str">
        <f t="shared" si="42"/>
        <v>IDGmt0.672832.109</v>
      </c>
      <c r="C2241" t="s">
        <v>2227</v>
      </c>
      <c r="D2241" s="1">
        <v>2832.1089999999999</v>
      </c>
      <c r="E2241">
        <v>0.04</v>
      </c>
      <c r="F2241" t="s">
        <v>505</v>
      </c>
      <c r="G2241" s="2">
        <v>244</v>
      </c>
      <c r="I2241" s="1">
        <v>6203.22</v>
      </c>
      <c r="L2241" t="s">
        <v>1816</v>
      </c>
      <c r="M2241" s="184">
        <v>45250</v>
      </c>
    </row>
    <row r="2242" spans="1:13" hidden="1" x14ac:dyDescent="0.25">
      <c r="A2242" s="2" t="s">
        <v>1790</v>
      </c>
      <c r="B2242" s="139" t="str">
        <f t="shared" si="42"/>
        <v>IDGmt0.672701.19</v>
      </c>
      <c r="C2242" t="s">
        <v>2227</v>
      </c>
      <c r="D2242" s="1">
        <v>2701.19</v>
      </c>
      <c r="E2242">
        <v>0.74444999999999995</v>
      </c>
      <c r="F2242" t="s">
        <v>437</v>
      </c>
      <c r="G2242" s="2">
        <v>244</v>
      </c>
      <c r="I2242" s="1">
        <v>6203.22</v>
      </c>
      <c r="L2242" t="s">
        <v>1816</v>
      </c>
      <c r="M2242" s="184">
        <v>45250</v>
      </c>
    </row>
    <row r="2243" spans="1:13" hidden="1" x14ac:dyDescent="0.25">
      <c r="A2243" s="2" t="s">
        <v>1790</v>
      </c>
      <c r="B2243" s="139" t="str">
        <f t="shared" si="42"/>
        <v>IDGmt0.672513.1</v>
      </c>
      <c r="C2243" t="s">
        <v>2227</v>
      </c>
      <c r="D2243" s="1">
        <v>2513.1</v>
      </c>
      <c r="E2243">
        <v>0.04</v>
      </c>
      <c r="F2243" t="s">
        <v>355</v>
      </c>
      <c r="G2243" s="2">
        <v>244</v>
      </c>
      <c r="I2243" s="1">
        <v>6203.22</v>
      </c>
      <c r="L2243" t="s">
        <v>1816</v>
      </c>
      <c r="M2243" s="184">
        <v>45250</v>
      </c>
    </row>
    <row r="2244" spans="1:13" hidden="1" x14ac:dyDescent="0.25">
      <c r="A2244" s="2" t="s">
        <v>1790</v>
      </c>
      <c r="B2244" s="139" t="str">
        <f t="shared" si="42"/>
        <v>IDGmt0.519607.2</v>
      </c>
      <c r="C2244" t="s">
        <v>2228</v>
      </c>
      <c r="D2244" s="1">
        <v>9607.2000000000007</v>
      </c>
      <c r="E2244">
        <v>2.5000000000000001E-2</v>
      </c>
      <c r="F2244" t="s">
        <v>500</v>
      </c>
      <c r="G2244" s="2">
        <v>245</v>
      </c>
      <c r="I2244" s="1">
        <v>6203.22</v>
      </c>
      <c r="L2244" t="s">
        <v>1816</v>
      </c>
      <c r="M2244" s="184">
        <v>45250</v>
      </c>
    </row>
    <row r="2245" spans="1:13" hidden="1" x14ac:dyDescent="0.25">
      <c r="A2245" s="2" t="s">
        <v>1790</v>
      </c>
      <c r="B2245" s="139" t="str">
        <f t="shared" ref="B2245:B2275" si="43">A2245&amp;C2245&amp;D2245</f>
        <v>IDGmt0.519607.19</v>
      </c>
      <c r="C2245" t="s">
        <v>2228</v>
      </c>
      <c r="D2245" s="1">
        <v>9607.19</v>
      </c>
      <c r="E2245">
        <v>2.5000000000000001E-2</v>
      </c>
      <c r="F2245" t="s">
        <v>501</v>
      </c>
      <c r="G2245" s="2">
        <v>245</v>
      </c>
      <c r="I2245" s="1">
        <v>6203.22</v>
      </c>
      <c r="L2245" t="s">
        <v>1816</v>
      </c>
      <c r="M2245" s="184">
        <v>45250</v>
      </c>
    </row>
    <row r="2246" spans="1:13" hidden="1" x14ac:dyDescent="0.25">
      <c r="A2246" s="2" t="s">
        <v>1790</v>
      </c>
      <c r="B2246" s="139" t="str">
        <f t="shared" si="43"/>
        <v>IDGmt0.519607.11</v>
      </c>
      <c r="C2246" t="s">
        <v>2228</v>
      </c>
      <c r="D2246" s="1">
        <v>9607.11</v>
      </c>
      <c r="E2246">
        <v>2.5000000000000001E-2</v>
      </c>
      <c r="F2246" t="s">
        <v>500</v>
      </c>
      <c r="G2246" s="2">
        <v>245</v>
      </c>
      <c r="I2246" s="1">
        <v>6203.22</v>
      </c>
      <c r="L2246" t="s">
        <v>1816</v>
      </c>
      <c r="M2246" s="184">
        <v>45250</v>
      </c>
    </row>
    <row r="2247" spans="1:13" hidden="1" x14ac:dyDescent="0.25">
      <c r="A2247" s="2" t="s">
        <v>1790</v>
      </c>
      <c r="B2247" s="139" t="str">
        <f t="shared" si="43"/>
        <v>IDGmt0.519606.21</v>
      </c>
      <c r="C2247" t="s">
        <v>2228</v>
      </c>
      <c r="D2247" s="1">
        <v>9606.2099999999991</v>
      </c>
      <c r="E2247">
        <v>3.0000000000000001E-3</v>
      </c>
      <c r="F2247" t="s">
        <v>2229</v>
      </c>
      <c r="G2247" s="2">
        <v>245</v>
      </c>
      <c r="I2247" s="1">
        <v>6203.22</v>
      </c>
      <c r="L2247" t="s">
        <v>1816</v>
      </c>
      <c r="M2247" s="184">
        <v>45250</v>
      </c>
    </row>
    <row r="2248" spans="1:13" hidden="1" x14ac:dyDescent="0.25">
      <c r="A2248" s="2" t="s">
        <v>1790</v>
      </c>
      <c r="B2248" s="139" t="str">
        <f t="shared" si="43"/>
        <v>IDGmt0.519606.1</v>
      </c>
      <c r="C2248" t="s">
        <v>2228</v>
      </c>
      <c r="D2248" s="1">
        <v>9606.1</v>
      </c>
      <c r="E2248">
        <v>5.0000000000000001E-3</v>
      </c>
      <c r="F2248" t="s">
        <v>2230</v>
      </c>
      <c r="G2248" s="2">
        <v>245</v>
      </c>
      <c r="I2248" s="1">
        <v>6203.22</v>
      </c>
      <c r="L2248" t="s">
        <v>1816</v>
      </c>
      <c r="M2248" s="184">
        <v>45250</v>
      </c>
    </row>
    <row r="2249" spans="1:13" hidden="1" x14ac:dyDescent="0.25">
      <c r="A2249" s="2" t="s">
        <v>1790</v>
      </c>
      <c r="B2249" s="139" t="str">
        <f t="shared" si="43"/>
        <v>IDGmt0.518523.519</v>
      </c>
      <c r="C2249" t="s">
        <v>2228</v>
      </c>
      <c r="D2249" s="1">
        <v>8523.5190000000002</v>
      </c>
      <c r="E2249">
        <v>1</v>
      </c>
      <c r="F2249" t="s">
        <v>2231</v>
      </c>
      <c r="G2249" s="2">
        <v>245</v>
      </c>
      <c r="I2249" s="1">
        <v>6203.22</v>
      </c>
      <c r="L2249" t="s">
        <v>1816</v>
      </c>
      <c r="M2249" s="184">
        <v>45250</v>
      </c>
    </row>
    <row r="2250" spans="1:13" hidden="1" x14ac:dyDescent="0.25">
      <c r="A2250" s="2" t="s">
        <v>1790</v>
      </c>
      <c r="B2250" s="139" t="str">
        <f t="shared" si="43"/>
        <v>IDGmt0.518308.909</v>
      </c>
      <c r="C2250" t="s">
        <v>2228</v>
      </c>
      <c r="D2250" s="1">
        <v>8308.9089999999997</v>
      </c>
      <c r="E2250">
        <v>2E-3</v>
      </c>
      <c r="F2250" t="s">
        <v>2232</v>
      </c>
      <c r="G2250" s="2">
        <v>245</v>
      </c>
      <c r="I2250" s="1">
        <v>6203.22</v>
      </c>
      <c r="L2250" t="s">
        <v>1816</v>
      </c>
      <c r="M2250" s="184">
        <v>45250</v>
      </c>
    </row>
    <row r="2251" spans="1:13" hidden="1" x14ac:dyDescent="0.25">
      <c r="A2251" s="2" t="s">
        <v>1790</v>
      </c>
      <c r="B2251" s="139" t="str">
        <f t="shared" si="43"/>
        <v>IDGmt0.518308.2</v>
      </c>
      <c r="C2251" t="s">
        <v>2228</v>
      </c>
      <c r="D2251" s="1">
        <v>8308.2000000000007</v>
      </c>
      <c r="E2251">
        <v>2E-3</v>
      </c>
      <c r="F2251" t="s">
        <v>496</v>
      </c>
      <c r="G2251" s="2">
        <v>245</v>
      </c>
      <c r="I2251" s="1">
        <v>6203.22</v>
      </c>
      <c r="L2251" t="s">
        <v>1816</v>
      </c>
      <c r="M2251" s="184">
        <v>45250</v>
      </c>
    </row>
    <row r="2252" spans="1:13" hidden="1" x14ac:dyDescent="0.25">
      <c r="A2252" s="2" t="s">
        <v>1790</v>
      </c>
      <c r="B2252" s="139" t="str">
        <f t="shared" si="43"/>
        <v>IDGmt0.517318.23</v>
      </c>
      <c r="C2252" t="s">
        <v>2228</v>
      </c>
      <c r="D2252" s="1">
        <v>7318.23</v>
      </c>
      <c r="E2252">
        <v>2E-3</v>
      </c>
      <c r="F2252" t="s">
        <v>2233</v>
      </c>
      <c r="G2252" s="2">
        <v>245</v>
      </c>
      <c r="I2252" s="1">
        <v>6203.22</v>
      </c>
      <c r="L2252" t="s">
        <v>1816</v>
      </c>
      <c r="M2252" s="184">
        <v>45250</v>
      </c>
    </row>
    <row r="2253" spans="1:13" hidden="1" x14ac:dyDescent="0.25">
      <c r="A2253" s="2" t="s">
        <v>1790</v>
      </c>
      <c r="B2253" s="139" t="str">
        <f t="shared" si="43"/>
        <v>IDGmt0.517317.001</v>
      </c>
      <c r="C2253" t="s">
        <v>2228</v>
      </c>
      <c r="D2253" s="1">
        <v>7317.0010000000002</v>
      </c>
      <c r="E2253">
        <v>3.0000000000000001E-3</v>
      </c>
      <c r="F2253" t="s">
        <v>2234</v>
      </c>
      <c r="G2253" s="2">
        <v>245</v>
      </c>
      <c r="I2253" s="1">
        <v>6203.22</v>
      </c>
      <c r="L2253" t="s">
        <v>1816</v>
      </c>
      <c r="M2253" s="184">
        <v>45250</v>
      </c>
    </row>
    <row r="2254" spans="1:13" hidden="1" x14ac:dyDescent="0.25">
      <c r="A2254" s="2" t="s">
        <v>1790</v>
      </c>
      <c r="B2254" s="139" t="str">
        <f t="shared" si="43"/>
        <v>IDGmt0.515807.109</v>
      </c>
      <c r="C2254" t="s">
        <v>2228</v>
      </c>
      <c r="D2254" s="1">
        <v>5807.1090000000004</v>
      </c>
      <c r="E2254">
        <v>1E-3</v>
      </c>
      <c r="F2254" t="s">
        <v>2235</v>
      </c>
      <c r="G2254" s="2">
        <v>245</v>
      </c>
      <c r="I2254" s="1">
        <v>6203.22</v>
      </c>
      <c r="L2254" t="s">
        <v>1816</v>
      </c>
      <c r="M2254" s="184">
        <v>45250</v>
      </c>
    </row>
    <row r="2255" spans="1:13" hidden="1" x14ac:dyDescent="0.25">
      <c r="A2255" s="2" t="s">
        <v>1790</v>
      </c>
      <c r="B2255" s="139" t="str">
        <f t="shared" si="43"/>
        <v>IDGmt0.515807.103</v>
      </c>
      <c r="C2255" t="s">
        <v>2228</v>
      </c>
      <c r="D2255" s="1">
        <v>5807.1030000000001</v>
      </c>
      <c r="E2255">
        <v>3.0000000000000001E-3</v>
      </c>
      <c r="F2255" t="s">
        <v>2236</v>
      </c>
      <c r="G2255" s="2">
        <v>245</v>
      </c>
      <c r="I2255" s="1">
        <v>6203.22</v>
      </c>
      <c r="L2255" t="s">
        <v>1816</v>
      </c>
      <c r="M2255" s="184">
        <v>45250</v>
      </c>
    </row>
    <row r="2256" spans="1:13" hidden="1" x14ac:dyDescent="0.25">
      <c r="A2256" s="2" t="s">
        <v>1790</v>
      </c>
      <c r="B2256" s="139" t="str">
        <f t="shared" si="43"/>
        <v>IDGmt0.515804.29</v>
      </c>
      <c r="C2256" t="s">
        <v>2228</v>
      </c>
      <c r="D2256" s="1">
        <v>5804.29</v>
      </c>
      <c r="E2256">
        <v>0.03</v>
      </c>
      <c r="F2256" t="s">
        <v>485</v>
      </c>
      <c r="G2256" s="2">
        <v>245</v>
      </c>
      <c r="I2256" s="1">
        <v>6203.22</v>
      </c>
      <c r="L2256" t="s">
        <v>1816</v>
      </c>
      <c r="M2256" s="184">
        <v>45250</v>
      </c>
    </row>
    <row r="2257" spans="1:13" hidden="1" x14ac:dyDescent="0.25">
      <c r="A2257" s="2" t="s">
        <v>1790</v>
      </c>
      <c r="B2257" s="139" t="str">
        <f t="shared" si="43"/>
        <v>IDGmt0.515604.1</v>
      </c>
      <c r="C2257" t="s">
        <v>2228</v>
      </c>
      <c r="D2257" s="1">
        <v>5604.1</v>
      </c>
      <c r="E2257">
        <v>4.0000000000000001E-3</v>
      </c>
      <c r="F2257" t="s">
        <v>2237</v>
      </c>
      <c r="G2257" s="2">
        <v>245</v>
      </c>
      <c r="I2257" s="1">
        <v>6203.22</v>
      </c>
      <c r="L2257" t="s">
        <v>1816</v>
      </c>
      <c r="M2257" s="184">
        <v>45250</v>
      </c>
    </row>
    <row r="2258" spans="1:13" hidden="1" x14ac:dyDescent="0.25">
      <c r="A2258" s="2" t="s">
        <v>1790</v>
      </c>
      <c r="B2258" s="139" t="str">
        <f t="shared" si="43"/>
        <v>IDGmt0.515401.209</v>
      </c>
      <c r="C2258" t="s">
        <v>2228</v>
      </c>
      <c r="D2258" s="1">
        <v>5401.2089999999998</v>
      </c>
      <c r="E2258">
        <v>0.1</v>
      </c>
      <c r="F2258" t="s">
        <v>349</v>
      </c>
      <c r="G2258" s="2">
        <v>245</v>
      </c>
      <c r="I2258" s="1">
        <v>6203.22</v>
      </c>
      <c r="L2258" t="s">
        <v>1816</v>
      </c>
      <c r="M2258" s="184">
        <v>45250</v>
      </c>
    </row>
    <row r="2259" spans="1:13" hidden="1" x14ac:dyDescent="0.25">
      <c r="A2259" s="2" t="s">
        <v>1790</v>
      </c>
      <c r="B2259" s="139" t="str">
        <f t="shared" si="43"/>
        <v>IDGmt0.515210.11</v>
      </c>
      <c r="C2259" t="s">
        <v>2228</v>
      </c>
      <c r="D2259" s="1">
        <v>5210.1099999999997</v>
      </c>
      <c r="E2259">
        <v>3.0000000000000001E-3</v>
      </c>
      <c r="F2259" t="s">
        <v>2238</v>
      </c>
      <c r="G2259" s="2">
        <v>245</v>
      </c>
      <c r="I2259" s="1">
        <v>6203.22</v>
      </c>
      <c r="L2259" t="s">
        <v>1816</v>
      </c>
      <c r="M2259" s="184">
        <v>45250</v>
      </c>
    </row>
    <row r="2260" spans="1:13" hidden="1" x14ac:dyDescent="0.25">
      <c r="A2260" s="2" t="s">
        <v>1817</v>
      </c>
      <c r="B2260" s="139" t="str">
        <f t="shared" si="43"/>
        <v>LDGmt0.515209.42</v>
      </c>
      <c r="C2260" t="s">
        <v>2228</v>
      </c>
      <c r="D2260" s="1">
        <v>5209.42</v>
      </c>
      <c r="E2260">
        <v>0.51515</v>
      </c>
      <c r="F2260" t="s">
        <v>337</v>
      </c>
      <c r="G2260" s="2">
        <v>245</v>
      </c>
      <c r="I2260" s="1">
        <v>6203.22</v>
      </c>
      <c r="L2260" t="s">
        <v>1816</v>
      </c>
      <c r="M2260" s="184">
        <v>45250</v>
      </c>
    </row>
    <row r="2261" spans="1:13" hidden="1" x14ac:dyDescent="0.25">
      <c r="A2261" s="2" t="s">
        <v>1817</v>
      </c>
      <c r="B2261" s="139" t="str">
        <f t="shared" si="43"/>
        <v>LDGmt0.515201.009</v>
      </c>
      <c r="C2261" t="s">
        <v>2228</v>
      </c>
      <c r="D2261" s="1">
        <v>5201.009</v>
      </c>
      <c r="E2261">
        <v>0.51515</v>
      </c>
      <c r="F2261" t="s">
        <v>352</v>
      </c>
      <c r="G2261" s="2">
        <v>245</v>
      </c>
      <c r="I2261" s="1">
        <v>6203.22</v>
      </c>
      <c r="L2261" t="s">
        <v>1816</v>
      </c>
      <c r="M2261" s="184">
        <v>45250</v>
      </c>
    </row>
    <row r="2262" spans="1:13" hidden="1" x14ac:dyDescent="0.25">
      <c r="A2262" s="2" t="s">
        <v>1790</v>
      </c>
      <c r="B2262" s="139" t="str">
        <f t="shared" si="43"/>
        <v>IDGmt0.514821.109</v>
      </c>
      <c r="C2262" t="s">
        <v>2228</v>
      </c>
      <c r="D2262" s="1">
        <v>4821.1090000000004</v>
      </c>
      <c r="E2262">
        <v>2E-3</v>
      </c>
      <c r="F2262" t="s">
        <v>482</v>
      </c>
      <c r="G2262" s="2">
        <v>245</v>
      </c>
      <c r="I2262" s="1">
        <v>6203.22</v>
      </c>
      <c r="L2262" t="s">
        <v>1816</v>
      </c>
      <c r="M2262" s="184">
        <v>45250</v>
      </c>
    </row>
    <row r="2263" spans="1:13" hidden="1" x14ac:dyDescent="0.25">
      <c r="A2263" s="2" t="s">
        <v>1790</v>
      </c>
      <c r="B2263" s="139" t="str">
        <f t="shared" si="43"/>
        <v>IDGmt0.514819.1</v>
      </c>
      <c r="C2263" t="s">
        <v>2228</v>
      </c>
      <c r="D2263" s="1">
        <v>4819.1000000000004</v>
      </c>
      <c r="E2263">
        <v>1</v>
      </c>
      <c r="F2263" t="s">
        <v>495</v>
      </c>
      <c r="G2263" s="2">
        <v>245</v>
      </c>
      <c r="I2263" s="1">
        <v>6203.22</v>
      </c>
      <c r="L2263" t="s">
        <v>1816</v>
      </c>
      <c r="M2263" s="184">
        <v>45250</v>
      </c>
    </row>
    <row r="2264" spans="1:13" hidden="1" x14ac:dyDescent="0.25">
      <c r="A2264" s="2" t="s">
        <v>1790</v>
      </c>
      <c r="B2264" s="139" t="str">
        <f t="shared" si="43"/>
        <v>IDGmt0.514203.109</v>
      </c>
      <c r="C2264" t="s">
        <v>2228</v>
      </c>
      <c r="D2264" s="1">
        <v>4203.1090000000004</v>
      </c>
      <c r="E2264">
        <v>1</v>
      </c>
      <c r="F2264" t="s">
        <v>494</v>
      </c>
      <c r="G2264" s="2">
        <v>245</v>
      </c>
      <c r="I2264" s="1">
        <v>6203.22</v>
      </c>
      <c r="L2264" t="s">
        <v>1816</v>
      </c>
      <c r="M2264" s="184">
        <v>45250</v>
      </c>
    </row>
    <row r="2265" spans="1:13" hidden="1" x14ac:dyDescent="0.25">
      <c r="A2265" s="2" t="s">
        <v>1790</v>
      </c>
      <c r="B2265" s="139" t="str">
        <f t="shared" si="43"/>
        <v>IDGmt0.514007.009</v>
      </c>
      <c r="C2265" t="s">
        <v>2228</v>
      </c>
      <c r="D2265" s="1">
        <v>4007.009</v>
      </c>
      <c r="E2265">
        <v>0.06</v>
      </c>
      <c r="F2265" t="s">
        <v>493</v>
      </c>
      <c r="G2265" s="2">
        <v>245</v>
      </c>
      <c r="I2265" s="1">
        <v>6203.22</v>
      </c>
      <c r="L2265" t="s">
        <v>1816</v>
      </c>
      <c r="M2265" s="184">
        <v>45250</v>
      </c>
    </row>
    <row r="2266" spans="1:13" hidden="1" x14ac:dyDescent="0.25">
      <c r="A2266" s="2" t="s">
        <v>1790</v>
      </c>
      <c r="B2266" s="139" t="str">
        <f t="shared" si="43"/>
        <v>IDGmt0.513926.209</v>
      </c>
      <c r="C2266" t="s">
        <v>2228</v>
      </c>
      <c r="D2266" s="1">
        <v>3926.2089999999998</v>
      </c>
      <c r="E2266">
        <v>0.01</v>
      </c>
      <c r="F2266" t="s">
        <v>2239</v>
      </c>
      <c r="G2266" s="2">
        <v>245</v>
      </c>
      <c r="I2266" s="1">
        <v>6203.22</v>
      </c>
      <c r="L2266" t="s">
        <v>1816</v>
      </c>
      <c r="M2266" s="184">
        <v>45250</v>
      </c>
    </row>
    <row r="2267" spans="1:13" hidden="1" x14ac:dyDescent="0.25">
      <c r="A2267" s="2" t="s">
        <v>1790</v>
      </c>
      <c r="B2267" s="139" t="str">
        <f t="shared" si="43"/>
        <v>IDGmt0.513923.29</v>
      </c>
      <c r="C2267" t="s">
        <v>2228</v>
      </c>
      <c r="D2267" s="1">
        <v>3923.29</v>
      </c>
      <c r="E2267">
        <v>5.2499999999999998E-2</v>
      </c>
      <c r="F2267" t="s">
        <v>2240</v>
      </c>
      <c r="G2267" s="2">
        <v>245</v>
      </c>
      <c r="I2267" s="1">
        <v>6203.22</v>
      </c>
      <c r="L2267" t="s">
        <v>1816</v>
      </c>
      <c r="M2267" s="184">
        <v>45250</v>
      </c>
    </row>
    <row r="2268" spans="1:13" hidden="1" x14ac:dyDescent="0.25">
      <c r="A2268" s="2" t="s">
        <v>1790</v>
      </c>
      <c r="B2268" s="139" t="str">
        <f t="shared" si="43"/>
        <v>IDGmt0.513920.99</v>
      </c>
      <c r="C2268" t="s">
        <v>2228</v>
      </c>
      <c r="D2268" s="1">
        <v>3920.99</v>
      </c>
      <c r="E2268">
        <v>2E-3</v>
      </c>
      <c r="F2268" t="s">
        <v>2241</v>
      </c>
      <c r="G2268" s="2">
        <v>245</v>
      </c>
      <c r="I2268" s="1">
        <v>6203.22</v>
      </c>
      <c r="L2268" t="s">
        <v>1816</v>
      </c>
      <c r="M2268" s="184">
        <v>45250</v>
      </c>
    </row>
    <row r="2269" spans="1:13" hidden="1" x14ac:dyDescent="0.25">
      <c r="A2269" s="2" t="s">
        <v>1790</v>
      </c>
      <c r="B2269" s="139" t="str">
        <f t="shared" si="43"/>
        <v>IDGmt0.513906.909</v>
      </c>
      <c r="C2269" t="s">
        <v>2228</v>
      </c>
      <c r="D2269" s="1">
        <v>3906.9090000000001</v>
      </c>
      <c r="E2269">
        <v>0.04</v>
      </c>
      <c r="F2269" t="s">
        <v>408</v>
      </c>
      <c r="G2269" s="2">
        <v>245</v>
      </c>
      <c r="I2269" s="1">
        <v>6203.22</v>
      </c>
      <c r="L2269" t="s">
        <v>1816</v>
      </c>
      <c r="M2269" s="184">
        <v>45250</v>
      </c>
    </row>
    <row r="2270" spans="1:13" hidden="1" x14ac:dyDescent="0.25">
      <c r="A2270" s="2" t="s">
        <v>1817</v>
      </c>
      <c r="B2270" s="139" t="str">
        <f t="shared" si="43"/>
        <v>LDGmt0.513901.2</v>
      </c>
      <c r="C2270" t="s">
        <v>2228</v>
      </c>
      <c r="D2270" s="1">
        <v>3901.2</v>
      </c>
      <c r="E2270">
        <v>0.02</v>
      </c>
      <c r="F2270" t="s">
        <v>2215</v>
      </c>
      <c r="G2270" s="2">
        <v>245</v>
      </c>
      <c r="I2270" s="1">
        <v>6203.22</v>
      </c>
      <c r="L2270" t="s">
        <v>1816</v>
      </c>
      <c r="M2270" s="184">
        <v>45250</v>
      </c>
    </row>
    <row r="2271" spans="1:13" hidden="1" x14ac:dyDescent="0.25">
      <c r="A2271" s="2" t="s">
        <v>1790</v>
      </c>
      <c r="B2271" s="139" t="str">
        <f t="shared" si="43"/>
        <v>IDGmt0.513403.999</v>
      </c>
      <c r="C2271" t="s">
        <v>2228</v>
      </c>
      <c r="D2271" s="1">
        <v>3403.9989999999998</v>
      </c>
      <c r="E2271">
        <v>0.04</v>
      </c>
      <c r="F2271" t="s">
        <v>422</v>
      </c>
      <c r="G2271" s="2">
        <v>245</v>
      </c>
      <c r="I2271" s="1">
        <v>6203.22</v>
      </c>
      <c r="L2271" t="s">
        <v>1816</v>
      </c>
      <c r="M2271" s="184">
        <v>45250</v>
      </c>
    </row>
    <row r="2272" spans="1:13" hidden="1" x14ac:dyDescent="0.25">
      <c r="A2272" s="2" t="s">
        <v>1790</v>
      </c>
      <c r="B2272" s="139" t="str">
        <f t="shared" si="43"/>
        <v>IDGmt0.513204.2</v>
      </c>
      <c r="C2272" t="s">
        <v>2228</v>
      </c>
      <c r="D2272" s="1">
        <v>3204.2</v>
      </c>
      <c r="E2272">
        <v>7.0000000000000007E-2</v>
      </c>
      <c r="F2272" t="s">
        <v>423</v>
      </c>
      <c r="G2272" s="2">
        <v>245</v>
      </c>
      <c r="I2272" s="1">
        <v>6203.22</v>
      </c>
      <c r="L2272" t="s">
        <v>1816</v>
      </c>
      <c r="M2272" s="184">
        <v>45250</v>
      </c>
    </row>
    <row r="2273" spans="1:13" hidden="1" x14ac:dyDescent="0.25">
      <c r="A2273" s="2" t="s">
        <v>1790</v>
      </c>
      <c r="B2273" s="139" t="str">
        <f t="shared" si="43"/>
        <v>IDGmt0.512701.12</v>
      </c>
      <c r="C2273" t="s">
        <v>2228</v>
      </c>
      <c r="D2273" s="1">
        <v>2701.12</v>
      </c>
      <c r="E2273">
        <v>0.74444999999999995</v>
      </c>
      <c r="F2273" t="s">
        <v>371</v>
      </c>
      <c r="G2273" s="2">
        <v>245</v>
      </c>
      <c r="I2273" s="1">
        <v>6203.22</v>
      </c>
      <c r="L2273" t="s">
        <v>1816</v>
      </c>
      <c r="M2273" s="184">
        <v>45250</v>
      </c>
    </row>
    <row r="2274" spans="1:13" hidden="1" x14ac:dyDescent="0.25">
      <c r="A2274" s="2" t="s">
        <v>1817</v>
      </c>
      <c r="B2274" s="139" t="str">
        <f t="shared" si="43"/>
        <v>LDGmt0.511108.12</v>
      </c>
      <c r="C2274" t="s">
        <v>2228</v>
      </c>
      <c r="D2274" s="1">
        <v>1108.1199999999999</v>
      </c>
      <c r="E2274">
        <v>0.04</v>
      </c>
      <c r="F2274" t="s">
        <v>2242</v>
      </c>
      <c r="G2274" s="2">
        <v>245</v>
      </c>
      <c r="I2274" s="1">
        <v>6203.22</v>
      </c>
      <c r="L2274" t="s">
        <v>1816</v>
      </c>
      <c r="M2274" s="184">
        <v>45250</v>
      </c>
    </row>
    <row r="2275" spans="1:13" hidden="1" x14ac:dyDescent="0.25">
      <c r="A2275" s="2" t="s">
        <v>1790</v>
      </c>
      <c r="B2275" s="139" t="str">
        <f t="shared" si="43"/>
        <v>IDGmt0.519607.2</v>
      </c>
      <c r="C2275" t="s">
        <v>2228</v>
      </c>
      <c r="D2275" s="1">
        <v>9607.2000000000007</v>
      </c>
      <c r="E2275">
        <v>7.0000000000000001E-3</v>
      </c>
      <c r="F2275" t="s">
        <v>502</v>
      </c>
      <c r="G2275" s="2">
        <v>246</v>
      </c>
      <c r="I2275" s="1">
        <v>6203.22</v>
      </c>
      <c r="L2275" t="s">
        <v>1816</v>
      </c>
      <c r="M2275" s="184">
        <v>45250</v>
      </c>
    </row>
    <row r="2276" spans="1:13" hidden="1" x14ac:dyDescent="0.25">
      <c r="A2276" s="2" t="s">
        <v>1790</v>
      </c>
      <c r="B2276" s="139" t="str">
        <f t="shared" ref="B2276:B2339" si="44">A2276&amp;C2276&amp;D2276</f>
        <v>IDGmt0.519606.299</v>
      </c>
      <c r="C2276" t="s">
        <v>2228</v>
      </c>
      <c r="D2276" s="1">
        <v>9606.2990000000009</v>
      </c>
      <c r="E2276">
        <v>1E-3</v>
      </c>
      <c r="F2276" t="s">
        <v>341</v>
      </c>
      <c r="G2276" s="2">
        <v>246</v>
      </c>
      <c r="I2276" s="1">
        <v>6203.22</v>
      </c>
      <c r="L2276" t="s">
        <v>1816</v>
      </c>
      <c r="M2276" s="184">
        <v>45250</v>
      </c>
    </row>
    <row r="2277" spans="1:13" hidden="1" x14ac:dyDescent="0.25">
      <c r="A2277" s="2" t="s">
        <v>1790</v>
      </c>
      <c r="B2277" s="139" t="str">
        <f t="shared" si="44"/>
        <v>IDGmt0.519606.292</v>
      </c>
      <c r="C2277" t="s">
        <v>2228</v>
      </c>
      <c r="D2277" s="1">
        <v>9606.2919999999995</v>
      </c>
      <c r="E2277">
        <v>3.0000000000000001E-3</v>
      </c>
      <c r="F2277" t="s">
        <v>2243</v>
      </c>
      <c r="G2277" s="2">
        <v>246</v>
      </c>
      <c r="I2277" s="1">
        <v>6203.22</v>
      </c>
      <c r="L2277" t="s">
        <v>1816</v>
      </c>
      <c r="M2277" s="184">
        <v>45250</v>
      </c>
    </row>
    <row r="2278" spans="1:13" hidden="1" x14ac:dyDescent="0.25">
      <c r="A2278" s="2" t="s">
        <v>1790</v>
      </c>
      <c r="B2278" s="139" t="str">
        <f t="shared" si="44"/>
        <v>IDGmt0.519606.291</v>
      </c>
      <c r="C2278" t="s">
        <v>2228</v>
      </c>
      <c r="D2278" s="1">
        <v>9606.2909999999993</v>
      </c>
      <c r="E2278">
        <v>2E-3</v>
      </c>
      <c r="F2278" t="s">
        <v>518</v>
      </c>
      <c r="G2278" s="2">
        <v>246</v>
      </c>
      <c r="I2278" s="1">
        <v>6203.22</v>
      </c>
      <c r="L2278" t="s">
        <v>1816</v>
      </c>
      <c r="M2278" s="184">
        <v>45250</v>
      </c>
    </row>
    <row r="2279" spans="1:13" hidden="1" x14ac:dyDescent="0.25">
      <c r="A2279" s="2" t="s">
        <v>1790</v>
      </c>
      <c r="B2279" s="139" t="str">
        <f t="shared" si="44"/>
        <v>IDGmt0.519606.22</v>
      </c>
      <c r="C2279" t="s">
        <v>2228</v>
      </c>
      <c r="D2279" s="1">
        <v>9606.2199999999993</v>
      </c>
      <c r="E2279">
        <v>3.0000000000000001E-3</v>
      </c>
      <c r="F2279" t="s">
        <v>2244</v>
      </c>
      <c r="G2279" s="2">
        <v>246</v>
      </c>
      <c r="I2279" s="1">
        <v>6203.22</v>
      </c>
      <c r="L2279" t="s">
        <v>1816</v>
      </c>
      <c r="M2279" s="184">
        <v>45250</v>
      </c>
    </row>
    <row r="2280" spans="1:13" hidden="1" x14ac:dyDescent="0.25">
      <c r="A2280" s="2" t="s">
        <v>1790</v>
      </c>
      <c r="B2280" s="139" t="str">
        <f t="shared" si="44"/>
        <v>IDGmt0.519606.1</v>
      </c>
      <c r="C2280" t="s">
        <v>2228</v>
      </c>
      <c r="D2280" s="1">
        <v>9606.1</v>
      </c>
      <c r="E2280">
        <v>2E-3</v>
      </c>
      <c r="F2280" t="s">
        <v>2230</v>
      </c>
      <c r="G2280" s="2">
        <v>246</v>
      </c>
      <c r="I2280" s="1">
        <v>6203.22</v>
      </c>
      <c r="L2280" t="s">
        <v>1816</v>
      </c>
      <c r="M2280" s="184">
        <v>45250</v>
      </c>
    </row>
    <row r="2281" spans="1:13" hidden="1" x14ac:dyDescent="0.25">
      <c r="A2281" s="2" t="s">
        <v>1790</v>
      </c>
      <c r="B2281" s="139" t="str">
        <f t="shared" si="44"/>
        <v>IDGmt0.518523.599</v>
      </c>
      <c r="C2281" t="s">
        <v>2228</v>
      </c>
      <c r="D2281" s="1">
        <v>8523.5990000000002</v>
      </c>
      <c r="E2281">
        <v>1</v>
      </c>
      <c r="F2281" t="s">
        <v>2245</v>
      </c>
      <c r="G2281" s="2">
        <v>246</v>
      </c>
      <c r="I2281" s="1">
        <v>6203.22</v>
      </c>
      <c r="L2281" t="s">
        <v>1816</v>
      </c>
      <c r="M2281" s="184">
        <v>45250</v>
      </c>
    </row>
    <row r="2282" spans="1:13" hidden="1" x14ac:dyDescent="0.25">
      <c r="A2282" s="2" t="s">
        <v>1790</v>
      </c>
      <c r="B2282" s="139" t="str">
        <f t="shared" si="44"/>
        <v>IDGmt0.518523.529</v>
      </c>
      <c r="C2282" t="s">
        <v>2228</v>
      </c>
      <c r="D2282" s="1">
        <v>8523.5290000000005</v>
      </c>
      <c r="E2282">
        <v>1</v>
      </c>
      <c r="F2282" t="s">
        <v>2231</v>
      </c>
      <c r="G2282" s="2">
        <v>246</v>
      </c>
      <c r="I2282" s="1">
        <v>6203.22</v>
      </c>
      <c r="L2282" t="s">
        <v>1816</v>
      </c>
      <c r="M2282" s="184">
        <v>45250</v>
      </c>
    </row>
    <row r="2283" spans="1:13" hidden="1" x14ac:dyDescent="0.25">
      <c r="A2283" s="2" t="s">
        <v>1790</v>
      </c>
      <c r="B2283" s="139" t="str">
        <f t="shared" si="44"/>
        <v>IDGmt0.518308.902</v>
      </c>
      <c r="C2283" t="s">
        <v>2228</v>
      </c>
      <c r="D2283" s="1">
        <v>8308.902</v>
      </c>
      <c r="E2283">
        <v>0.02</v>
      </c>
      <c r="F2283" t="s">
        <v>1736</v>
      </c>
      <c r="G2283" s="2">
        <v>246</v>
      </c>
      <c r="I2283" s="1">
        <v>6203.22</v>
      </c>
      <c r="L2283" t="s">
        <v>1816</v>
      </c>
      <c r="M2283" s="184">
        <v>45250</v>
      </c>
    </row>
    <row r="2284" spans="1:13" hidden="1" x14ac:dyDescent="0.25">
      <c r="A2284" s="2" t="s">
        <v>1790</v>
      </c>
      <c r="B2284" s="139" t="str">
        <f t="shared" si="44"/>
        <v>IDGmt0.518308.102</v>
      </c>
      <c r="C2284" t="s">
        <v>2228</v>
      </c>
      <c r="D2284" s="1">
        <v>8308.1020000000008</v>
      </c>
      <c r="E2284">
        <v>1</v>
      </c>
      <c r="F2284" t="s">
        <v>521</v>
      </c>
      <c r="G2284" s="2">
        <v>246</v>
      </c>
      <c r="I2284" s="1">
        <v>6203.22</v>
      </c>
      <c r="L2284" t="s">
        <v>1816</v>
      </c>
      <c r="M2284" s="184">
        <v>45250</v>
      </c>
    </row>
    <row r="2285" spans="1:13" hidden="1" x14ac:dyDescent="0.25">
      <c r="A2285" s="2" t="s">
        <v>1790</v>
      </c>
      <c r="B2285" s="139" t="str">
        <f t="shared" si="44"/>
        <v>IDGmt0.518308.101</v>
      </c>
      <c r="C2285" t="s">
        <v>2228</v>
      </c>
      <c r="D2285" s="1">
        <v>8308.1010000000006</v>
      </c>
      <c r="E2285">
        <v>4.0000000000000001E-3</v>
      </c>
      <c r="F2285" t="s">
        <v>2246</v>
      </c>
      <c r="G2285" s="2">
        <v>246</v>
      </c>
      <c r="I2285" s="1">
        <v>6203.22</v>
      </c>
      <c r="L2285" t="s">
        <v>1816</v>
      </c>
      <c r="M2285" s="184">
        <v>45250</v>
      </c>
    </row>
    <row r="2286" spans="1:13" hidden="1" x14ac:dyDescent="0.25">
      <c r="A2286" s="2" t="s">
        <v>1790</v>
      </c>
      <c r="B2286" s="139" t="str">
        <f t="shared" si="44"/>
        <v>IDGmt0.517616.1</v>
      </c>
      <c r="C2286" t="s">
        <v>2228</v>
      </c>
      <c r="D2286" s="1">
        <v>7616.1</v>
      </c>
      <c r="E2286">
        <v>1E-3</v>
      </c>
      <c r="F2286" t="s">
        <v>2247</v>
      </c>
      <c r="G2286" s="2">
        <v>246</v>
      </c>
      <c r="I2286" s="1">
        <v>6203.22</v>
      </c>
      <c r="L2286" t="s">
        <v>1816</v>
      </c>
      <c r="M2286" s="184">
        <v>45250</v>
      </c>
    </row>
    <row r="2287" spans="1:13" hidden="1" x14ac:dyDescent="0.25">
      <c r="A2287" s="2" t="s">
        <v>1790</v>
      </c>
      <c r="B2287" s="139" t="str">
        <f t="shared" si="44"/>
        <v>IDGmt0.517317.002</v>
      </c>
      <c r="C2287" t="s">
        <v>2228</v>
      </c>
      <c r="D2287" s="1">
        <v>7317.0020000000004</v>
      </c>
      <c r="E2287">
        <v>2E-3</v>
      </c>
      <c r="F2287" t="s">
        <v>2234</v>
      </c>
      <c r="G2287" s="2">
        <v>246</v>
      </c>
      <c r="I2287" s="1">
        <v>6203.22</v>
      </c>
      <c r="L2287" t="s">
        <v>1816</v>
      </c>
      <c r="M2287" s="184">
        <v>45250</v>
      </c>
    </row>
    <row r="2288" spans="1:13" hidden="1" x14ac:dyDescent="0.25">
      <c r="A2288" s="2" t="s">
        <v>1790</v>
      </c>
      <c r="B2288" s="139" t="str">
        <f t="shared" si="44"/>
        <v>IDGmt0.515901.909</v>
      </c>
      <c r="C2288" t="s">
        <v>2228</v>
      </c>
      <c r="D2288" s="1">
        <v>5901.9089999999997</v>
      </c>
      <c r="E2288">
        <v>3.5000000000000003E-2</v>
      </c>
      <c r="F2288" t="s">
        <v>516</v>
      </c>
      <c r="G2288" s="2">
        <v>246</v>
      </c>
      <c r="I2288" s="1">
        <v>6203.22</v>
      </c>
      <c r="L2288" t="s">
        <v>1816</v>
      </c>
      <c r="M2288" s="184">
        <v>45250</v>
      </c>
    </row>
    <row r="2289" spans="1:13" hidden="1" x14ac:dyDescent="0.25">
      <c r="A2289" s="2" t="s">
        <v>1790</v>
      </c>
      <c r="B2289" s="139" t="str">
        <f t="shared" si="44"/>
        <v>IDGmt0.515807.9</v>
      </c>
      <c r="C2289" t="s">
        <v>2228</v>
      </c>
      <c r="D2289" s="1">
        <v>5807.9</v>
      </c>
      <c r="E2289">
        <v>2E-3</v>
      </c>
      <c r="F2289" t="s">
        <v>2248</v>
      </c>
      <c r="G2289" s="2">
        <v>246</v>
      </c>
      <c r="I2289" s="1">
        <v>6203.22</v>
      </c>
      <c r="L2289" t="s">
        <v>1816</v>
      </c>
      <c r="M2289" s="184">
        <v>45250</v>
      </c>
    </row>
    <row r="2290" spans="1:13" hidden="1" x14ac:dyDescent="0.25">
      <c r="A2290" s="2" t="s">
        <v>1790</v>
      </c>
      <c r="B2290" s="139" t="str">
        <f t="shared" si="44"/>
        <v>IDGmt0.515807.102</v>
      </c>
      <c r="C2290" t="s">
        <v>2228</v>
      </c>
      <c r="D2290" s="1">
        <v>5807.1019999999999</v>
      </c>
      <c r="E2290">
        <v>1E-3</v>
      </c>
      <c r="F2290" t="s">
        <v>513</v>
      </c>
      <c r="G2290" s="2">
        <v>246</v>
      </c>
      <c r="I2290" s="1">
        <v>6203.22</v>
      </c>
      <c r="L2290" t="s">
        <v>1816</v>
      </c>
      <c r="M2290" s="184">
        <v>45250</v>
      </c>
    </row>
    <row r="2291" spans="1:13" hidden="1" x14ac:dyDescent="0.25">
      <c r="A2291" s="2" t="s">
        <v>1790</v>
      </c>
      <c r="B2291" s="139" t="str">
        <f t="shared" si="44"/>
        <v>IDGmt0.515807.101</v>
      </c>
      <c r="C2291" t="s">
        <v>2228</v>
      </c>
      <c r="D2291" s="1">
        <v>5807.1009999999997</v>
      </c>
      <c r="E2291">
        <v>1E-3</v>
      </c>
      <c r="F2291" t="s">
        <v>2249</v>
      </c>
      <c r="G2291" s="2">
        <v>246</v>
      </c>
      <c r="I2291" s="1">
        <v>6203.22</v>
      </c>
      <c r="L2291" t="s">
        <v>1816</v>
      </c>
      <c r="M2291" s="184">
        <v>45250</v>
      </c>
    </row>
    <row r="2292" spans="1:13" hidden="1" x14ac:dyDescent="0.25">
      <c r="A2292" s="2" t="s">
        <v>1790</v>
      </c>
      <c r="B2292" s="139" t="str">
        <f t="shared" si="44"/>
        <v>IDGmt0.515806.32</v>
      </c>
      <c r="C2292" t="s">
        <v>2228</v>
      </c>
      <c r="D2292" s="1">
        <v>5806.32</v>
      </c>
      <c r="E2292">
        <v>3.0000000000000001E-3</v>
      </c>
      <c r="F2292" t="s">
        <v>2250</v>
      </c>
      <c r="G2292" s="2">
        <v>246</v>
      </c>
      <c r="I2292" s="1">
        <v>6203.22</v>
      </c>
      <c r="L2292" t="s">
        <v>1816</v>
      </c>
      <c r="M2292" s="184">
        <v>45250</v>
      </c>
    </row>
    <row r="2293" spans="1:13" hidden="1" x14ac:dyDescent="0.25">
      <c r="A2293" s="2" t="s">
        <v>1790</v>
      </c>
      <c r="B2293" s="139" t="str">
        <f t="shared" si="44"/>
        <v>IDGmt0.515211.42</v>
      </c>
      <c r="C2293" t="s">
        <v>2228</v>
      </c>
      <c r="D2293" s="1">
        <v>5211.42</v>
      </c>
      <c r="E2293">
        <v>0.51515</v>
      </c>
      <c r="F2293" t="s">
        <v>337</v>
      </c>
      <c r="G2293" s="2">
        <v>246</v>
      </c>
      <c r="I2293" s="1">
        <v>6203.22</v>
      </c>
      <c r="L2293" t="s">
        <v>1816</v>
      </c>
      <c r="M2293" s="184">
        <v>45250</v>
      </c>
    </row>
    <row r="2294" spans="1:13" hidden="1" x14ac:dyDescent="0.25">
      <c r="A2294" s="2" t="s">
        <v>1790</v>
      </c>
      <c r="B2294" s="139" t="str">
        <f t="shared" si="44"/>
        <v>IDGmt0.514821.9</v>
      </c>
      <c r="C2294" t="s">
        <v>2228</v>
      </c>
      <c r="D2294" s="1">
        <v>4821.8999999999996</v>
      </c>
      <c r="E2294">
        <v>2E-3</v>
      </c>
      <c r="F2294" t="s">
        <v>2251</v>
      </c>
      <c r="G2294" s="2">
        <v>246</v>
      </c>
      <c r="I2294" s="1">
        <v>6203.22</v>
      </c>
      <c r="L2294" t="s">
        <v>1816</v>
      </c>
      <c r="M2294" s="184">
        <v>45250</v>
      </c>
    </row>
    <row r="2295" spans="1:13" hidden="1" x14ac:dyDescent="0.25">
      <c r="A2295" s="2" t="s">
        <v>1790</v>
      </c>
      <c r="B2295" s="139" t="str">
        <f t="shared" si="44"/>
        <v>IDGmt0.514015.9</v>
      </c>
      <c r="C2295" t="s">
        <v>2228</v>
      </c>
      <c r="D2295" s="1">
        <v>4015.9</v>
      </c>
      <c r="E2295">
        <v>1E-3</v>
      </c>
      <c r="F2295" t="s">
        <v>2252</v>
      </c>
      <c r="G2295" s="2">
        <v>246</v>
      </c>
      <c r="I2295" s="1">
        <v>6203.22</v>
      </c>
      <c r="L2295" t="s">
        <v>1816</v>
      </c>
      <c r="M2295" s="184">
        <v>45250</v>
      </c>
    </row>
    <row r="2296" spans="1:13" hidden="1" x14ac:dyDescent="0.25">
      <c r="A2296" s="2" t="s">
        <v>1790</v>
      </c>
      <c r="B2296" s="139" t="str">
        <f t="shared" si="44"/>
        <v>IDGmt0.513926.9099</v>
      </c>
      <c r="C2296" t="s">
        <v>2228</v>
      </c>
      <c r="D2296" s="1">
        <v>3926.9099000000001</v>
      </c>
      <c r="E2296">
        <v>1</v>
      </c>
      <c r="F2296" t="s">
        <v>2253</v>
      </c>
      <c r="G2296" s="2">
        <v>246</v>
      </c>
      <c r="I2296" s="1">
        <v>6203.22</v>
      </c>
      <c r="L2296" t="s">
        <v>1816</v>
      </c>
      <c r="M2296" s="184">
        <v>45250</v>
      </c>
    </row>
    <row r="2297" spans="1:13" hidden="1" x14ac:dyDescent="0.25">
      <c r="A2297" s="2" t="s">
        <v>1790</v>
      </c>
      <c r="B2297" s="139" t="str">
        <f t="shared" si="44"/>
        <v>IDGmt0.513919.909</v>
      </c>
      <c r="C2297" t="s">
        <v>2228</v>
      </c>
      <c r="D2297" s="1">
        <v>3919.9090000000001</v>
      </c>
      <c r="E2297">
        <v>0.04</v>
      </c>
      <c r="F2297" t="s">
        <v>2254</v>
      </c>
      <c r="G2297" s="2">
        <v>246</v>
      </c>
      <c r="I2297" s="1">
        <v>6203.22</v>
      </c>
      <c r="L2297" t="s">
        <v>1816</v>
      </c>
      <c r="M2297" s="184">
        <v>45250</v>
      </c>
    </row>
    <row r="2298" spans="1:13" hidden="1" x14ac:dyDescent="0.25">
      <c r="A2298" s="2" t="s">
        <v>1790</v>
      </c>
      <c r="B2298" s="139" t="str">
        <f t="shared" si="44"/>
        <v>IDGmt0.513909.5</v>
      </c>
      <c r="C2298" t="s">
        <v>2228</v>
      </c>
      <c r="D2298" s="1">
        <v>3909.5</v>
      </c>
      <c r="E2298">
        <v>0.04</v>
      </c>
      <c r="F2298" t="s">
        <v>418</v>
      </c>
      <c r="G2298" s="2">
        <v>246</v>
      </c>
      <c r="I2298" s="1">
        <v>6203.22</v>
      </c>
      <c r="L2298" t="s">
        <v>1816</v>
      </c>
      <c r="M2298" s="184">
        <v>45250</v>
      </c>
    </row>
    <row r="2299" spans="1:13" hidden="1" x14ac:dyDescent="0.25">
      <c r="A2299" s="2" t="s">
        <v>1790</v>
      </c>
      <c r="B2299" s="139" t="str">
        <f t="shared" si="44"/>
        <v>IDGmt0.513507.9</v>
      </c>
      <c r="C2299" t="s">
        <v>2228</v>
      </c>
      <c r="D2299" s="1">
        <v>3507.9</v>
      </c>
      <c r="E2299">
        <v>0.04</v>
      </c>
      <c r="F2299" t="s">
        <v>385</v>
      </c>
      <c r="G2299" s="2">
        <v>246</v>
      </c>
      <c r="I2299" s="1">
        <v>6203.22</v>
      </c>
      <c r="L2299" t="s">
        <v>1816</v>
      </c>
      <c r="M2299" s="184">
        <v>45250</v>
      </c>
    </row>
    <row r="2300" spans="1:13" hidden="1" x14ac:dyDescent="0.25">
      <c r="A2300" s="2" t="s">
        <v>1817</v>
      </c>
      <c r="B2300" s="139" t="str">
        <f t="shared" si="44"/>
        <v>LDGmt0.513505.109</v>
      </c>
      <c r="C2300" t="s">
        <v>2228</v>
      </c>
      <c r="D2300" s="1">
        <v>3505.1089999999999</v>
      </c>
      <c r="E2300">
        <v>0.04</v>
      </c>
      <c r="F2300" t="s">
        <v>2218</v>
      </c>
      <c r="G2300" s="2">
        <v>246</v>
      </c>
      <c r="I2300" s="1">
        <v>6203.22</v>
      </c>
      <c r="L2300" t="s">
        <v>1816</v>
      </c>
      <c r="M2300" s="184">
        <v>45250</v>
      </c>
    </row>
    <row r="2301" spans="1:13" hidden="1" x14ac:dyDescent="0.25">
      <c r="A2301" s="2" t="s">
        <v>1790</v>
      </c>
      <c r="B2301" s="139" t="str">
        <f t="shared" si="44"/>
        <v>IDGmt0.513402.9</v>
      </c>
      <c r="C2301" t="s">
        <v>2228</v>
      </c>
      <c r="D2301" s="1">
        <v>3402.9</v>
      </c>
      <c r="E2301">
        <v>7.0000000000000007E-2</v>
      </c>
      <c r="F2301" t="s">
        <v>423</v>
      </c>
      <c r="G2301" s="2">
        <v>246</v>
      </c>
      <c r="I2301" s="1">
        <v>6203.22</v>
      </c>
      <c r="L2301" t="s">
        <v>1816</v>
      </c>
      <c r="M2301" s="184">
        <v>45250</v>
      </c>
    </row>
    <row r="2302" spans="1:13" hidden="1" x14ac:dyDescent="0.25">
      <c r="A2302" s="2" t="s">
        <v>1790</v>
      </c>
      <c r="B2302" s="139" t="str">
        <f t="shared" si="44"/>
        <v>IDGmt0.512832.109</v>
      </c>
      <c r="C2302" t="s">
        <v>2228</v>
      </c>
      <c r="D2302" s="1">
        <v>2832.1089999999999</v>
      </c>
      <c r="E2302">
        <v>0.04</v>
      </c>
      <c r="F2302" t="s">
        <v>505</v>
      </c>
      <c r="G2302" s="2">
        <v>246</v>
      </c>
      <c r="I2302" s="1">
        <v>6203.22</v>
      </c>
      <c r="L2302" t="s">
        <v>1816</v>
      </c>
      <c r="M2302" s="184">
        <v>45250</v>
      </c>
    </row>
    <row r="2303" spans="1:13" hidden="1" x14ac:dyDescent="0.25">
      <c r="A2303" s="2" t="s">
        <v>1790</v>
      </c>
      <c r="B2303" s="139" t="str">
        <f t="shared" si="44"/>
        <v>IDGmt0.512701.19</v>
      </c>
      <c r="C2303" t="s">
        <v>2228</v>
      </c>
      <c r="D2303" s="1">
        <v>2701.19</v>
      </c>
      <c r="E2303">
        <v>0.56667000000000001</v>
      </c>
      <c r="F2303" t="s">
        <v>437</v>
      </c>
      <c r="G2303" s="2">
        <v>246</v>
      </c>
      <c r="I2303" s="1">
        <v>6203.22</v>
      </c>
      <c r="L2303" t="s">
        <v>1816</v>
      </c>
      <c r="M2303" s="184">
        <v>45250</v>
      </c>
    </row>
    <row r="2304" spans="1:13" hidden="1" x14ac:dyDescent="0.25">
      <c r="A2304" s="2" t="s">
        <v>1790</v>
      </c>
      <c r="B2304" s="139" t="str">
        <f t="shared" si="44"/>
        <v>IDGmt0.512513.1</v>
      </c>
      <c r="C2304" t="s">
        <v>2228</v>
      </c>
      <c r="D2304" s="1">
        <v>2513.1</v>
      </c>
      <c r="E2304">
        <v>0.04</v>
      </c>
      <c r="F2304" t="s">
        <v>355</v>
      </c>
      <c r="G2304" s="2">
        <v>246</v>
      </c>
      <c r="I2304" s="1">
        <v>6203.22</v>
      </c>
      <c r="L2304" t="s">
        <v>1816</v>
      </c>
      <c r="M2304" s="184">
        <v>45250</v>
      </c>
    </row>
    <row r="2305" spans="1:12" hidden="1" x14ac:dyDescent="0.25"/>
    <row r="2306" spans="1:12" hidden="1" x14ac:dyDescent="0.25">
      <c r="A2306" s="2" t="s">
        <v>1817</v>
      </c>
      <c r="B2306" s="139" t="str">
        <f t="shared" si="44"/>
        <v>LMps_Ctn9606.302</v>
      </c>
      <c r="C2306" t="s">
        <v>2</v>
      </c>
      <c r="D2306" s="1">
        <v>9606.3019999999997</v>
      </c>
      <c r="E2306">
        <v>1.2E-2</v>
      </c>
      <c r="F2306" t="s">
        <v>2940</v>
      </c>
      <c r="G2306" s="2">
        <v>284</v>
      </c>
      <c r="H2306" s="2">
        <v>258</v>
      </c>
      <c r="I2306" s="1">
        <v>6302.3109999999997</v>
      </c>
      <c r="L2306" t="s">
        <v>1816</v>
      </c>
    </row>
    <row r="2307" spans="1:12" hidden="1" x14ac:dyDescent="0.25">
      <c r="A2307" s="2" t="s">
        <v>1817</v>
      </c>
      <c r="B2307" s="139" t="str">
        <f t="shared" si="44"/>
        <v>LMps_Ctn5508.2</v>
      </c>
      <c r="C2307" t="s">
        <v>2</v>
      </c>
      <c r="D2307" s="1">
        <v>5508.2</v>
      </c>
      <c r="E2307">
        <v>0.03</v>
      </c>
      <c r="F2307" t="s">
        <v>2941</v>
      </c>
      <c r="G2307" s="2">
        <v>284</v>
      </c>
      <c r="H2307" s="2">
        <v>258</v>
      </c>
      <c r="I2307" s="1">
        <v>6302.3109999999997</v>
      </c>
      <c r="L2307" t="s">
        <v>1816</v>
      </c>
    </row>
    <row r="2308" spans="1:12" hidden="1" x14ac:dyDescent="0.25">
      <c r="A2308" s="2" t="s">
        <v>1817</v>
      </c>
      <c r="B2308" s="139" t="str">
        <f t="shared" si="44"/>
        <v>LMps_Ctn5508.1</v>
      </c>
      <c r="C2308" t="s">
        <v>2</v>
      </c>
      <c r="D2308" s="1">
        <v>5508.1</v>
      </c>
      <c r="E2308">
        <v>0.03</v>
      </c>
      <c r="F2308" t="s">
        <v>2941</v>
      </c>
      <c r="G2308" s="2">
        <v>284</v>
      </c>
      <c r="H2308" s="2">
        <v>258</v>
      </c>
      <c r="I2308" s="1">
        <v>6302.3109999999997</v>
      </c>
      <c r="L2308" t="s">
        <v>1816</v>
      </c>
    </row>
    <row r="2309" spans="1:12" hidden="1" x14ac:dyDescent="0.25">
      <c r="A2309" s="2" t="s">
        <v>1817</v>
      </c>
      <c r="B2309" s="139" t="str">
        <f t="shared" si="44"/>
        <v>LMps_Ctn5401.201</v>
      </c>
      <c r="C2309" t="s">
        <v>2</v>
      </c>
      <c r="D2309" s="1">
        <v>5401.201</v>
      </c>
      <c r="E2309">
        <v>0.03</v>
      </c>
      <c r="F2309" t="s">
        <v>2941</v>
      </c>
      <c r="G2309" s="2">
        <v>284</v>
      </c>
      <c r="H2309" s="2">
        <v>258</v>
      </c>
      <c r="I2309" s="1">
        <v>6302.3109999999997</v>
      </c>
      <c r="L2309" t="s">
        <v>1816</v>
      </c>
    </row>
    <row r="2310" spans="1:12" hidden="1" x14ac:dyDescent="0.25">
      <c r="A2310" s="2" t="s">
        <v>1817</v>
      </c>
      <c r="B2310" s="139" t="str">
        <f t="shared" si="44"/>
        <v>LMps_Ctn5401.1</v>
      </c>
      <c r="C2310" t="s">
        <v>2</v>
      </c>
      <c r="D2310" s="1">
        <v>5401.1</v>
      </c>
      <c r="E2310">
        <v>0.03</v>
      </c>
      <c r="F2310" t="s">
        <v>2941</v>
      </c>
      <c r="G2310" s="2">
        <v>284</v>
      </c>
      <c r="H2310" s="2">
        <v>258</v>
      </c>
      <c r="I2310" s="1">
        <v>6302.3109999999997</v>
      </c>
      <c r="L2310" t="s">
        <v>1816</v>
      </c>
    </row>
    <row r="2311" spans="1:12" hidden="1" x14ac:dyDescent="0.25">
      <c r="A2311" s="2" t="s">
        <v>1817</v>
      </c>
      <c r="B2311" s="139" t="str">
        <f t="shared" si="44"/>
        <v>LMps_Ctn5208.19</v>
      </c>
      <c r="C2311" t="s">
        <v>2</v>
      </c>
      <c r="D2311" s="1">
        <v>5208.1899999999996</v>
      </c>
      <c r="E2311">
        <v>1.0101</v>
      </c>
      <c r="F2311" t="s">
        <v>2942</v>
      </c>
      <c r="G2311" s="2">
        <v>284</v>
      </c>
      <c r="H2311" s="2">
        <v>258</v>
      </c>
      <c r="I2311" s="1">
        <v>6302.3109999999997</v>
      </c>
      <c r="L2311" t="s">
        <v>1816</v>
      </c>
    </row>
    <row r="2312" spans="1:12" hidden="1" x14ac:dyDescent="0.25">
      <c r="A2312" s="2" t="s">
        <v>1817</v>
      </c>
      <c r="B2312" s="139" t="str">
        <f t="shared" si="44"/>
        <v>LMps_Ctn5208.11</v>
      </c>
      <c r="C2312" t="s">
        <v>2</v>
      </c>
      <c r="D2312" s="1">
        <v>5208.1099999999997</v>
      </c>
      <c r="E2312">
        <v>1.0101</v>
      </c>
      <c r="F2312" t="s">
        <v>2942</v>
      </c>
      <c r="G2312" s="2">
        <v>284</v>
      </c>
      <c r="H2312" s="2">
        <v>258</v>
      </c>
      <c r="I2312" s="1">
        <v>6302.3109999999997</v>
      </c>
      <c r="L2312" t="s">
        <v>1816</v>
      </c>
    </row>
    <row r="2313" spans="1:12" hidden="1" x14ac:dyDescent="0.25">
      <c r="A2313" s="2" t="s">
        <v>1817</v>
      </c>
      <c r="B2313" s="139" t="str">
        <f t="shared" si="44"/>
        <v>LMps_Ctn5205.28</v>
      </c>
      <c r="C2313" t="s">
        <v>2</v>
      </c>
      <c r="D2313" s="1">
        <v>5205.28</v>
      </c>
      <c r="E2313">
        <v>1.0101</v>
      </c>
      <c r="F2313" t="s">
        <v>2943</v>
      </c>
      <c r="G2313" s="2">
        <v>284</v>
      </c>
      <c r="H2313" s="2">
        <v>258</v>
      </c>
      <c r="I2313" s="1">
        <v>6302.3109999999997</v>
      </c>
      <c r="L2313" t="s">
        <v>1816</v>
      </c>
    </row>
    <row r="2314" spans="1:12" hidden="1" x14ac:dyDescent="0.25">
      <c r="A2314" s="2" t="s">
        <v>1817</v>
      </c>
      <c r="B2314" s="139" t="str">
        <f t="shared" si="44"/>
        <v>LMps_Ctn5205.26</v>
      </c>
      <c r="C2314" t="s">
        <v>2</v>
      </c>
      <c r="D2314" s="1">
        <v>5205.26</v>
      </c>
      <c r="E2314">
        <v>1.0101</v>
      </c>
      <c r="F2314" t="s">
        <v>2943</v>
      </c>
      <c r="G2314" s="2">
        <v>284</v>
      </c>
      <c r="H2314" s="2">
        <v>258</v>
      </c>
      <c r="I2314" s="1">
        <v>6302.3109999999997</v>
      </c>
      <c r="L2314" t="s">
        <v>1816</v>
      </c>
    </row>
    <row r="2315" spans="1:12" hidden="1" x14ac:dyDescent="0.25">
      <c r="A2315" s="2" t="s">
        <v>1817</v>
      </c>
      <c r="B2315" s="139" t="str">
        <f t="shared" si="44"/>
        <v>LMps_Ctn5205.22</v>
      </c>
      <c r="C2315" t="s">
        <v>2</v>
      </c>
      <c r="D2315" s="1">
        <v>5205.22</v>
      </c>
      <c r="E2315">
        <v>1.0101</v>
      </c>
      <c r="F2315" t="s">
        <v>2943</v>
      </c>
      <c r="G2315" s="2">
        <v>284</v>
      </c>
      <c r="H2315" s="2">
        <v>258</v>
      </c>
      <c r="I2315" s="1">
        <v>6302.3109999999997</v>
      </c>
      <c r="L2315" t="s">
        <v>1816</v>
      </c>
    </row>
    <row r="2316" spans="1:12" hidden="1" x14ac:dyDescent="0.25">
      <c r="A2316" s="2" t="s">
        <v>1817</v>
      </c>
      <c r="B2316" s="139" t="str">
        <f t="shared" si="44"/>
        <v>LMps_Ctn5205.21</v>
      </c>
      <c r="C2316" t="s">
        <v>2</v>
      </c>
      <c r="D2316" s="1">
        <v>5205.21</v>
      </c>
      <c r="E2316">
        <v>1.0101</v>
      </c>
      <c r="F2316" t="s">
        <v>2943</v>
      </c>
      <c r="G2316" s="2">
        <v>284</v>
      </c>
      <c r="H2316" s="2">
        <v>258</v>
      </c>
      <c r="I2316" s="1">
        <v>6302.3109999999997</v>
      </c>
      <c r="L2316" t="s">
        <v>1816</v>
      </c>
    </row>
    <row r="2317" spans="1:12" hidden="1" x14ac:dyDescent="0.25">
      <c r="A2317" s="2" t="s">
        <v>1817</v>
      </c>
      <c r="B2317" s="139" t="str">
        <f t="shared" si="44"/>
        <v>LMps_Ctn5205.15</v>
      </c>
      <c r="C2317" t="s">
        <v>2</v>
      </c>
      <c r="D2317" s="1">
        <v>5205.1499999999996</v>
      </c>
      <c r="E2317">
        <v>1.0101</v>
      </c>
      <c r="F2317" t="s">
        <v>2943</v>
      </c>
      <c r="G2317" s="2">
        <v>284</v>
      </c>
      <c r="H2317" s="2">
        <v>258</v>
      </c>
      <c r="I2317" s="1">
        <v>6302.3109999999997</v>
      </c>
      <c r="L2317" t="s">
        <v>1816</v>
      </c>
    </row>
    <row r="2318" spans="1:12" hidden="1" x14ac:dyDescent="0.25">
      <c r="A2318" s="2" t="s">
        <v>1817</v>
      </c>
      <c r="B2318" s="139" t="str">
        <f t="shared" si="44"/>
        <v>LMps_Ctn5205.14</v>
      </c>
      <c r="C2318" t="s">
        <v>2</v>
      </c>
      <c r="D2318" s="1">
        <v>5205.1400000000003</v>
      </c>
      <c r="E2318">
        <v>1.0101</v>
      </c>
      <c r="F2318" t="s">
        <v>2943</v>
      </c>
      <c r="G2318" s="2">
        <v>284</v>
      </c>
      <c r="H2318" s="2">
        <v>258</v>
      </c>
      <c r="I2318" s="1">
        <v>6302.3109999999997</v>
      </c>
      <c r="L2318" t="s">
        <v>1816</v>
      </c>
    </row>
    <row r="2319" spans="1:12" hidden="1" x14ac:dyDescent="0.25">
      <c r="A2319" s="2" t="s">
        <v>1817</v>
      </c>
      <c r="B2319" s="139" t="str">
        <f t="shared" si="44"/>
        <v>LMps_Ctn5205.11</v>
      </c>
      <c r="C2319" t="s">
        <v>2</v>
      </c>
      <c r="D2319" s="1">
        <v>5205.1099999999997</v>
      </c>
      <c r="E2319">
        <v>1.0101</v>
      </c>
      <c r="F2319" t="s">
        <v>2943</v>
      </c>
      <c r="G2319" s="2">
        <v>284</v>
      </c>
      <c r="H2319" s="2">
        <v>258</v>
      </c>
      <c r="I2319" s="1">
        <v>6302.3109999999997</v>
      </c>
      <c r="L2319" t="s">
        <v>1816</v>
      </c>
    </row>
    <row r="2320" spans="1:12" hidden="1" x14ac:dyDescent="0.25">
      <c r="A2320" s="2" t="s">
        <v>1817</v>
      </c>
      <c r="B2320" s="139" t="str">
        <f t="shared" si="44"/>
        <v>LMps_Ctn5204.11</v>
      </c>
      <c r="C2320" t="s">
        <v>2</v>
      </c>
      <c r="D2320" s="1">
        <v>5204.1099999999997</v>
      </c>
      <c r="E2320">
        <v>0.03</v>
      </c>
      <c r="F2320" t="s">
        <v>2941</v>
      </c>
      <c r="G2320" s="2">
        <v>284</v>
      </c>
      <c r="H2320" s="2">
        <v>258</v>
      </c>
      <c r="I2320" s="1">
        <v>6302.3109999999997</v>
      </c>
      <c r="L2320" t="s">
        <v>1816</v>
      </c>
    </row>
    <row r="2321" spans="1:12" hidden="1" x14ac:dyDescent="0.25">
      <c r="A2321" s="2" t="s">
        <v>1817</v>
      </c>
      <c r="B2321" s="139" t="str">
        <f t="shared" si="44"/>
        <v>LMps_Ctn4819.1</v>
      </c>
      <c r="C2321" t="s">
        <v>2</v>
      </c>
      <c r="D2321" s="1">
        <v>4819.1000000000004</v>
      </c>
      <c r="E2321">
        <v>1</v>
      </c>
      <c r="F2321" t="s">
        <v>2944</v>
      </c>
      <c r="G2321" s="2">
        <v>284</v>
      </c>
      <c r="H2321" s="2">
        <v>258</v>
      </c>
      <c r="I2321" s="1">
        <v>6302.3109999999997</v>
      </c>
      <c r="L2321" t="s">
        <v>1816</v>
      </c>
    </row>
    <row r="2322" spans="1:12" hidden="1" x14ac:dyDescent="0.25">
      <c r="A2322" s="2" t="s">
        <v>1817</v>
      </c>
      <c r="B2322" s="139" t="str">
        <f t="shared" si="44"/>
        <v>LMps_Ctn4007.009</v>
      </c>
      <c r="C2322" t="s">
        <v>2</v>
      </c>
      <c r="D2322" s="1">
        <v>4007.009</v>
      </c>
      <c r="E2322">
        <v>0.06</v>
      </c>
      <c r="F2322" t="s">
        <v>2945</v>
      </c>
      <c r="G2322" s="2">
        <v>284</v>
      </c>
      <c r="H2322" s="2">
        <v>258</v>
      </c>
      <c r="I2322" s="1">
        <v>6302.3109999999997</v>
      </c>
      <c r="L2322" t="s">
        <v>1816</v>
      </c>
    </row>
    <row r="2323" spans="1:12" hidden="1" x14ac:dyDescent="0.25">
      <c r="A2323" s="2" t="s">
        <v>1817</v>
      </c>
      <c r="B2323" s="139" t="str">
        <f t="shared" si="44"/>
        <v>LMps_Ctn3919.909</v>
      </c>
      <c r="C2323" t="s">
        <v>2</v>
      </c>
      <c r="D2323" s="1">
        <v>3919.9090000000001</v>
      </c>
      <c r="E2323">
        <v>6.0000000000000001E-3</v>
      </c>
      <c r="F2323" t="s">
        <v>2946</v>
      </c>
      <c r="G2323" s="2">
        <v>284</v>
      </c>
      <c r="H2323" s="2">
        <v>258</v>
      </c>
      <c r="I2323" s="1">
        <v>6302.3109999999997</v>
      </c>
      <c r="L2323" t="s">
        <v>1816</v>
      </c>
    </row>
    <row r="2324" spans="1:12" hidden="1" x14ac:dyDescent="0.25">
      <c r="A2324" s="2" t="s">
        <v>1817</v>
      </c>
      <c r="B2324" s="139" t="str">
        <f t="shared" si="44"/>
        <v>LMps_Ctn3906.902</v>
      </c>
      <c r="C2324" t="s">
        <v>2</v>
      </c>
      <c r="D2324" s="1">
        <v>3906.902</v>
      </c>
      <c r="E2324">
        <v>0.02</v>
      </c>
      <c r="F2324" t="s">
        <v>2947</v>
      </c>
      <c r="G2324" s="2">
        <v>284</v>
      </c>
      <c r="H2324" s="2">
        <v>258</v>
      </c>
      <c r="I2324" s="1">
        <v>6302.3109999999997</v>
      </c>
      <c r="L2324" t="s">
        <v>1816</v>
      </c>
    </row>
    <row r="2325" spans="1:12" hidden="1" x14ac:dyDescent="0.25">
      <c r="A2325" s="2" t="s">
        <v>1817</v>
      </c>
      <c r="B2325" s="139" t="str">
        <f t="shared" si="44"/>
        <v>LMps_Ctn3824.9992</v>
      </c>
      <c r="C2325" t="s">
        <v>2</v>
      </c>
      <c r="D2325" s="1">
        <v>3824.9992000000002</v>
      </c>
      <c r="E2325">
        <v>0.02</v>
      </c>
      <c r="F2325" t="s">
        <v>2948</v>
      </c>
      <c r="G2325" s="2">
        <v>284</v>
      </c>
      <c r="H2325" s="2">
        <v>258</v>
      </c>
      <c r="I2325" s="1">
        <v>6302.3109999999997</v>
      </c>
      <c r="L2325" t="s">
        <v>1816</v>
      </c>
    </row>
    <row r="2326" spans="1:12" hidden="1" x14ac:dyDescent="0.25">
      <c r="A2326" s="2" t="s">
        <v>1817</v>
      </c>
      <c r="B2326" s="139" t="str">
        <f t="shared" si="44"/>
        <v>LMps_Ctn3505.209</v>
      </c>
      <c r="C2326" t="s">
        <v>2</v>
      </c>
      <c r="D2326" s="1">
        <v>3505.2089999999998</v>
      </c>
      <c r="E2326">
        <v>0.02</v>
      </c>
      <c r="F2326" t="s">
        <v>2949</v>
      </c>
      <c r="G2326" s="2">
        <v>284</v>
      </c>
      <c r="H2326" s="2">
        <v>258</v>
      </c>
      <c r="I2326" s="1">
        <v>6302.3109999999997</v>
      </c>
      <c r="L2326" t="s">
        <v>1816</v>
      </c>
    </row>
    <row r="2327" spans="1:12" hidden="1" x14ac:dyDescent="0.25">
      <c r="A2327" s="2" t="s">
        <v>1817</v>
      </c>
      <c r="B2327" s="139" t="str">
        <f t="shared" si="44"/>
        <v>LMps_Ctn3404.909</v>
      </c>
      <c r="C2327" t="s">
        <v>2</v>
      </c>
      <c r="D2327" s="1">
        <v>3404.9090000000001</v>
      </c>
      <c r="E2327">
        <v>0.02</v>
      </c>
      <c r="F2327" t="s">
        <v>2950</v>
      </c>
      <c r="G2327" s="2">
        <v>284</v>
      </c>
      <c r="H2327" s="2">
        <v>258</v>
      </c>
      <c r="I2327" s="1">
        <v>6302.3109999999997</v>
      </c>
      <c r="L2327" t="s">
        <v>1816</v>
      </c>
    </row>
    <row r="2328" spans="1:12" hidden="1" x14ac:dyDescent="0.25">
      <c r="A2328" s="2" t="s">
        <v>1817</v>
      </c>
      <c r="B2328" s="139" t="str">
        <f t="shared" si="44"/>
        <v>LMps_Ctn3403.919</v>
      </c>
      <c r="C2328" t="s">
        <v>2</v>
      </c>
      <c r="D2328" s="1">
        <v>3403.9189999999999</v>
      </c>
      <c r="E2328">
        <v>0.02</v>
      </c>
      <c r="F2328" t="s">
        <v>2951</v>
      </c>
      <c r="G2328" s="2">
        <v>284</v>
      </c>
      <c r="H2328" s="2">
        <v>258</v>
      </c>
      <c r="I2328" s="1">
        <v>6302.3109999999997</v>
      </c>
      <c r="L2328" t="s">
        <v>1816</v>
      </c>
    </row>
    <row r="2329" spans="1:12" hidden="1" x14ac:dyDescent="0.25">
      <c r="A2329" s="2" t="s">
        <v>1817</v>
      </c>
      <c r="B2329" s="139" t="str">
        <f t="shared" si="44"/>
        <v>LMps_Ctn3204.9</v>
      </c>
      <c r="C2329" t="s">
        <v>2</v>
      </c>
      <c r="D2329" s="1">
        <v>3204.9</v>
      </c>
      <c r="E2329">
        <v>1.4999999999999999E-2</v>
      </c>
      <c r="F2329" t="s">
        <v>2384</v>
      </c>
      <c r="G2329" s="2">
        <v>284</v>
      </c>
      <c r="H2329" s="2">
        <v>258</v>
      </c>
      <c r="I2329" s="1">
        <v>6302.3109999999997</v>
      </c>
      <c r="L2329" t="s">
        <v>1816</v>
      </c>
    </row>
    <row r="2330" spans="1:12" hidden="1" x14ac:dyDescent="0.25">
      <c r="A2330" s="2" t="s">
        <v>1817</v>
      </c>
      <c r="B2330" s="139" t="str">
        <f t="shared" si="44"/>
        <v>LMps_Ctn3204.179</v>
      </c>
      <c r="C2330" t="s">
        <v>2</v>
      </c>
      <c r="D2330" s="1">
        <v>3204.1790000000001</v>
      </c>
      <c r="E2330">
        <v>1.4999999999999999E-2</v>
      </c>
      <c r="F2330" t="s">
        <v>2952</v>
      </c>
      <c r="G2330" s="2">
        <v>284</v>
      </c>
      <c r="H2330" s="2">
        <v>258</v>
      </c>
      <c r="I2330" s="1">
        <v>6302.3109999999997</v>
      </c>
      <c r="L2330" t="s">
        <v>1816</v>
      </c>
    </row>
    <row r="2331" spans="1:12" hidden="1" x14ac:dyDescent="0.25">
      <c r="A2331" s="2" t="s">
        <v>1817</v>
      </c>
      <c r="B2331" s="139" t="str">
        <f t="shared" si="44"/>
        <v>LMps_Ctn3204.171</v>
      </c>
      <c r="C2331" t="s">
        <v>2</v>
      </c>
      <c r="D2331" s="1">
        <v>3204.1709999999998</v>
      </c>
      <c r="E2331">
        <v>1.4999999999999999E-2</v>
      </c>
      <c r="F2331" t="s">
        <v>2953</v>
      </c>
      <c r="G2331" s="2">
        <v>284</v>
      </c>
      <c r="H2331" s="2">
        <v>258</v>
      </c>
      <c r="I2331" s="1">
        <v>6302.3109999999997</v>
      </c>
      <c r="L2331" t="s">
        <v>1816</v>
      </c>
    </row>
    <row r="2332" spans="1:12" hidden="1" x14ac:dyDescent="0.25">
      <c r="A2332" s="2" t="s">
        <v>1817</v>
      </c>
      <c r="B2332" s="139" t="str">
        <f t="shared" si="44"/>
        <v>LMps_Ctn3204.159</v>
      </c>
      <c r="C2332" t="s">
        <v>2</v>
      </c>
      <c r="D2332" s="1">
        <v>3204.1590000000001</v>
      </c>
      <c r="E2332">
        <v>1.4999999999999999E-2</v>
      </c>
      <c r="F2332" t="s">
        <v>2954</v>
      </c>
      <c r="G2332" s="2">
        <v>284</v>
      </c>
      <c r="H2332" s="2">
        <v>258</v>
      </c>
      <c r="I2332" s="1">
        <v>6302.3109999999997</v>
      </c>
      <c r="L2332" t="s">
        <v>1816</v>
      </c>
    </row>
    <row r="2333" spans="1:12" hidden="1" x14ac:dyDescent="0.25">
      <c r="A2333" s="2" t="s">
        <v>1817</v>
      </c>
      <c r="B2333" s="139" t="str">
        <f t="shared" si="44"/>
        <v>LMps_Ctn3204.12</v>
      </c>
      <c r="C2333" t="s">
        <v>2</v>
      </c>
      <c r="D2333" s="1">
        <v>3204.12</v>
      </c>
      <c r="E2333">
        <v>1.4999999999999999E-2</v>
      </c>
      <c r="F2333" t="s">
        <v>2669</v>
      </c>
      <c r="G2333" s="2">
        <v>284</v>
      </c>
      <c r="H2333" s="2">
        <v>258</v>
      </c>
      <c r="I2333" s="1">
        <v>6302.3109999999997</v>
      </c>
      <c r="L2333" t="s">
        <v>1816</v>
      </c>
    </row>
    <row r="2334" spans="1:12" hidden="1" x14ac:dyDescent="0.25">
      <c r="A2334" s="2" t="s">
        <v>1817</v>
      </c>
      <c r="B2334" s="139" t="str">
        <f t="shared" si="44"/>
        <v>LMps_Ctn3204.119</v>
      </c>
      <c r="C2334" t="s">
        <v>2</v>
      </c>
      <c r="D2334" s="1">
        <v>3204.1190000000001</v>
      </c>
      <c r="E2334">
        <v>1.4999999999999999E-2</v>
      </c>
      <c r="F2334" t="s">
        <v>2386</v>
      </c>
      <c r="G2334" s="2">
        <v>284</v>
      </c>
      <c r="H2334" s="2">
        <v>258</v>
      </c>
      <c r="I2334" s="1">
        <v>6302.3109999999997</v>
      </c>
      <c r="L2334" t="s">
        <v>1816</v>
      </c>
    </row>
    <row r="2335" spans="1:12" hidden="1" x14ac:dyDescent="0.25">
      <c r="A2335" s="2" t="s">
        <v>1817</v>
      </c>
      <c r="B2335" s="139" t="str">
        <f t="shared" si="44"/>
        <v>LMps_Ctn2915.11</v>
      </c>
      <c r="C2335" t="s">
        <v>2</v>
      </c>
      <c r="D2335" s="1">
        <v>2915.11</v>
      </c>
      <c r="E2335">
        <v>0.02</v>
      </c>
      <c r="F2335" t="s">
        <v>1329</v>
      </c>
      <c r="G2335" s="2">
        <v>284</v>
      </c>
      <c r="H2335" s="2">
        <v>258</v>
      </c>
      <c r="I2335" s="1">
        <v>6302.3109999999997</v>
      </c>
      <c r="L2335" t="s">
        <v>1816</v>
      </c>
    </row>
    <row r="2336" spans="1:12" hidden="1" x14ac:dyDescent="0.25">
      <c r="A2336" s="2" t="s">
        <v>1817</v>
      </c>
      <c r="B2336" s="139" t="str">
        <f t="shared" si="44"/>
        <v>LMps_Ctn2904.91</v>
      </c>
      <c r="C2336" t="s">
        <v>2</v>
      </c>
      <c r="D2336" s="1">
        <v>2904.91</v>
      </c>
      <c r="E2336">
        <v>0.02</v>
      </c>
      <c r="F2336" t="s">
        <v>2955</v>
      </c>
      <c r="G2336" s="2">
        <v>284</v>
      </c>
      <c r="H2336" s="2">
        <v>258</v>
      </c>
      <c r="I2336" s="1">
        <v>6302.3109999999997</v>
      </c>
      <c r="L2336" t="s">
        <v>1816</v>
      </c>
    </row>
    <row r="2337" spans="1:12" hidden="1" x14ac:dyDescent="0.25">
      <c r="A2337" s="2" t="s">
        <v>1817</v>
      </c>
      <c r="B2337" s="139" t="str">
        <f t="shared" si="44"/>
        <v>LMps_Ctn2701.12</v>
      </c>
      <c r="C2337" t="s">
        <v>2</v>
      </c>
      <c r="D2337" s="1">
        <v>2701.12</v>
      </c>
      <c r="E2337">
        <v>1.1000000000000001</v>
      </c>
      <c r="F2337" t="s">
        <v>371</v>
      </c>
      <c r="G2337" s="2">
        <v>284</v>
      </c>
      <c r="H2337" s="2">
        <v>258</v>
      </c>
      <c r="I2337" s="1">
        <v>6302.3109999999997</v>
      </c>
      <c r="L2337" t="s">
        <v>1816</v>
      </c>
    </row>
    <row r="2338" spans="1:12" hidden="1" x14ac:dyDescent="0.25">
      <c r="A2338" s="2" t="s">
        <v>1817</v>
      </c>
      <c r="B2338" s="139" t="str">
        <f t="shared" si="44"/>
        <v>LMps_Ctn2501.009</v>
      </c>
      <c r="C2338" t="s">
        <v>2</v>
      </c>
      <c r="D2338" s="1">
        <v>2501.009</v>
      </c>
      <c r="E2338">
        <v>0.02</v>
      </c>
      <c r="F2338" t="s">
        <v>2956</v>
      </c>
      <c r="G2338" s="2">
        <v>284</v>
      </c>
      <c r="H2338" s="2">
        <v>258</v>
      </c>
      <c r="I2338" s="1">
        <v>6302.3109999999997</v>
      </c>
      <c r="L2338" t="s">
        <v>1816</v>
      </c>
    </row>
    <row r="2339" spans="1:12" hidden="1" x14ac:dyDescent="0.25">
      <c r="A2339" s="2" t="s">
        <v>1817</v>
      </c>
      <c r="B2339" s="139" t="str">
        <f t="shared" si="44"/>
        <v>LMps_Bld9606.302</v>
      </c>
      <c r="C2339" t="s">
        <v>63</v>
      </c>
      <c r="D2339" s="1">
        <v>9606.3019999999997</v>
      </c>
      <c r="E2339">
        <v>1.2E-2</v>
      </c>
      <c r="F2339" t="s">
        <v>2940</v>
      </c>
      <c r="G2339" s="2">
        <v>259</v>
      </c>
      <c r="H2339" s="2">
        <v>260</v>
      </c>
      <c r="I2339" s="1">
        <v>6302.3909999999996</v>
      </c>
      <c r="L2339" t="s">
        <v>1816</v>
      </c>
    </row>
    <row r="2340" spans="1:12" hidden="1" x14ac:dyDescent="0.25">
      <c r="A2340" s="2" t="s">
        <v>1817</v>
      </c>
      <c r="B2340" s="139" t="str">
        <f t="shared" ref="B2340:B2403" si="45">A2340&amp;C2340&amp;D2340</f>
        <v>LMps_Bld5513.41</v>
      </c>
      <c r="C2340" t="s">
        <v>63</v>
      </c>
      <c r="D2340" s="1">
        <v>5513.41</v>
      </c>
      <c r="E2340">
        <v>1.0101</v>
      </c>
      <c r="F2340" t="s">
        <v>532</v>
      </c>
      <c r="G2340" s="2">
        <v>259</v>
      </c>
      <c r="H2340" s="2">
        <v>260</v>
      </c>
      <c r="I2340" s="1">
        <v>6302.3909999999996</v>
      </c>
      <c r="L2340" t="s">
        <v>1816</v>
      </c>
    </row>
    <row r="2341" spans="1:12" hidden="1" x14ac:dyDescent="0.25">
      <c r="A2341" s="2" t="s">
        <v>1817</v>
      </c>
      <c r="B2341" s="139" t="str">
        <f t="shared" si="45"/>
        <v>LMps_Bld5513.21</v>
      </c>
      <c r="C2341" t="s">
        <v>63</v>
      </c>
      <c r="D2341" s="1">
        <v>5513.21</v>
      </c>
      <c r="E2341">
        <v>1.0101</v>
      </c>
      <c r="F2341" t="s">
        <v>532</v>
      </c>
      <c r="G2341" s="2">
        <v>259</v>
      </c>
      <c r="H2341" s="2">
        <v>260</v>
      </c>
      <c r="I2341" s="1">
        <v>6302.3909999999996</v>
      </c>
      <c r="L2341" t="s">
        <v>1816</v>
      </c>
    </row>
    <row r="2342" spans="1:12" hidden="1" x14ac:dyDescent="0.25">
      <c r="A2342" s="2" t="s">
        <v>1817</v>
      </c>
      <c r="B2342" s="139" t="str">
        <f t="shared" si="45"/>
        <v>LMps_Bld5509.53</v>
      </c>
      <c r="C2342" t="s">
        <v>63</v>
      </c>
      <c r="D2342" s="1">
        <v>5509.53</v>
      </c>
      <c r="E2342">
        <v>1.0101</v>
      </c>
      <c r="F2342" t="s">
        <v>542</v>
      </c>
      <c r="G2342" s="2">
        <v>259</v>
      </c>
      <c r="H2342" s="2">
        <v>260</v>
      </c>
      <c r="I2342" s="1">
        <v>6302.3909999999996</v>
      </c>
      <c r="L2342" t="s">
        <v>1816</v>
      </c>
    </row>
    <row r="2343" spans="1:12" hidden="1" x14ac:dyDescent="0.25">
      <c r="A2343" s="2" t="s">
        <v>1817</v>
      </c>
      <c r="B2343" s="139" t="str">
        <f t="shared" si="45"/>
        <v>LMps_Bld5508.2</v>
      </c>
      <c r="C2343" t="s">
        <v>63</v>
      </c>
      <c r="D2343" s="1">
        <v>5508.2</v>
      </c>
      <c r="E2343">
        <v>0.03</v>
      </c>
      <c r="F2343" t="s">
        <v>2941</v>
      </c>
      <c r="G2343" s="2">
        <v>259</v>
      </c>
      <c r="H2343" s="2">
        <v>260</v>
      </c>
      <c r="I2343" s="1">
        <v>6302.3909999999996</v>
      </c>
      <c r="L2343" t="s">
        <v>1816</v>
      </c>
    </row>
    <row r="2344" spans="1:12" hidden="1" x14ac:dyDescent="0.25">
      <c r="A2344" s="2" t="s">
        <v>1817</v>
      </c>
      <c r="B2344" s="139" t="str">
        <f t="shared" si="45"/>
        <v>LMps_Bld5508.1</v>
      </c>
      <c r="C2344" t="s">
        <v>63</v>
      </c>
      <c r="D2344" s="1">
        <v>5508.1</v>
      </c>
      <c r="E2344">
        <v>0.03</v>
      </c>
      <c r="F2344" t="s">
        <v>2941</v>
      </c>
      <c r="G2344" s="2">
        <v>259</v>
      </c>
      <c r="H2344" s="2">
        <v>260</v>
      </c>
      <c r="I2344" s="1">
        <v>6302.3909999999996</v>
      </c>
      <c r="L2344" t="s">
        <v>1816</v>
      </c>
    </row>
    <row r="2345" spans="1:12" hidden="1" x14ac:dyDescent="0.25">
      <c r="A2345" s="2" t="s">
        <v>1817</v>
      </c>
      <c r="B2345" s="139" t="str">
        <f t="shared" si="45"/>
        <v>LMps_Bld5401.201</v>
      </c>
      <c r="C2345" t="s">
        <v>63</v>
      </c>
      <c r="D2345" s="1">
        <v>5401.201</v>
      </c>
      <c r="E2345">
        <v>0.03</v>
      </c>
      <c r="F2345" t="s">
        <v>2941</v>
      </c>
      <c r="G2345" s="2">
        <v>259</v>
      </c>
      <c r="H2345" s="2">
        <v>260</v>
      </c>
      <c r="I2345" s="1">
        <v>6302.3909999999996</v>
      </c>
      <c r="L2345" t="s">
        <v>1816</v>
      </c>
    </row>
    <row r="2346" spans="1:12" hidden="1" x14ac:dyDescent="0.25">
      <c r="A2346" s="2" t="s">
        <v>1817</v>
      </c>
      <c r="B2346" s="139" t="str">
        <f t="shared" si="45"/>
        <v>LMps_Bld5401.1</v>
      </c>
      <c r="C2346" t="s">
        <v>63</v>
      </c>
      <c r="D2346" s="1">
        <v>5401.1</v>
      </c>
      <c r="E2346">
        <v>0.03</v>
      </c>
      <c r="F2346" t="s">
        <v>2941</v>
      </c>
      <c r="G2346" s="2">
        <v>259</v>
      </c>
      <c r="H2346" s="2">
        <v>260</v>
      </c>
      <c r="I2346" s="1">
        <v>6302.3909999999996</v>
      </c>
      <c r="L2346" t="s">
        <v>1816</v>
      </c>
    </row>
    <row r="2347" spans="1:12" hidden="1" x14ac:dyDescent="0.25">
      <c r="A2347" s="2" t="s">
        <v>1817</v>
      </c>
      <c r="B2347" s="139" t="str">
        <f t="shared" si="45"/>
        <v>LMps_Bld5210.51</v>
      </c>
      <c r="C2347" t="s">
        <v>63</v>
      </c>
      <c r="D2347" s="1">
        <v>5210.51</v>
      </c>
      <c r="E2347">
        <v>1.0101</v>
      </c>
      <c r="F2347" t="s">
        <v>532</v>
      </c>
      <c r="G2347" s="2">
        <v>259</v>
      </c>
      <c r="H2347" s="2">
        <v>260</v>
      </c>
      <c r="I2347" s="1">
        <v>6302.3909999999996</v>
      </c>
      <c r="L2347" t="s">
        <v>1816</v>
      </c>
    </row>
    <row r="2348" spans="1:12" hidden="1" x14ac:dyDescent="0.25">
      <c r="A2348" s="2" t="s">
        <v>1817</v>
      </c>
      <c r="B2348" s="139" t="str">
        <f t="shared" si="45"/>
        <v>LMps_Bld5210.31</v>
      </c>
      <c r="C2348" t="s">
        <v>63</v>
      </c>
      <c r="D2348" s="1">
        <v>5210.3100000000004</v>
      </c>
      <c r="E2348">
        <v>1.0101</v>
      </c>
      <c r="F2348" t="s">
        <v>532</v>
      </c>
      <c r="G2348" s="2">
        <v>259</v>
      </c>
      <c r="H2348" s="2">
        <v>260</v>
      </c>
      <c r="I2348" s="1">
        <v>6302.3909999999996</v>
      </c>
      <c r="L2348" t="s">
        <v>1816</v>
      </c>
    </row>
    <row r="2349" spans="1:12" hidden="1" x14ac:dyDescent="0.25">
      <c r="A2349" s="2" t="s">
        <v>1817</v>
      </c>
      <c r="B2349" s="139" t="str">
        <f t="shared" si="45"/>
        <v>LMps_Bld5210.11</v>
      </c>
      <c r="C2349" t="s">
        <v>63</v>
      </c>
      <c r="D2349" s="1">
        <v>5210.1099999999997</v>
      </c>
      <c r="E2349">
        <v>1.0101</v>
      </c>
      <c r="F2349" t="s">
        <v>532</v>
      </c>
      <c r="G2349" s="2">
        <v>259</v>
      </c>
      <c r="H2349" s="2">
        <v>260</v>
      </c>
      <c r="I2349" s="1">
        <v>6302.3909999999996</v>
      </c>
      <c r="L2349" t="s">
        <v>1816</v>
      </c>
    </row>
    <row r="2350" spans="1:12" hidden="1" x14ac:dyDescent="0.25">
      <c r="A2350" s="2" t="s">
        <v>1817</v>
      </c>
      <c r="B2350" s="139" t="str">
        <f t="shared" si="45"/>
        <v>LMps_Bld5206.25</v>
      </c>
      <c r="C2350" t="s">
        <v>63</v>
      </c>
      <c r="D2350" s="1">
        <v>5206.25</v>
      </c>
      <c r="E2350">
        <v>1.0101</v>
      </c>
      <c r="F2350" t="s">
        <v>542</v>
      </c>
      <c r="G2350" s="2">
        <v>259</v>
      </c>
      <c r="H2350" s="2">
        <v>260</v>
      </c>
      <c r="I2350" s="1">
        <v>6302.3909999999996</v>
      </c>
      <c r="L2350" t="s">
        <v>1816</v>
      </c>
    </row>
    <row r="2351" spans="1:12" hidden="1" x14ac:dyDescent="0.25">
      <c r="A2351" s="2" t="s">
        <v>1817</v>
      </c>
      <c r="B2351" s="139" t="str">
        <f t="shared" si="45"/>
        <v>LMps_Bld5206.13</v>
      </c>
      <c r="C2351" t="s">
        <v>63</v>
      </c>
      <c r="D2351" s="1">
        <v>5206.13</v>
      </c>
      <c r="E2351">
        <v>1.0101</v>
      </c>
      <c r="F2351" t="s">
        <v>542</v>
      </c>
      <c r="G2351" s="2">
        <v>259</v>
      </c>
      <c r="H2351" s="2">
        <v>260</v>
      </c>
      <c r="I2351" s="1">
        <v>6302.3909999999996</v>
      </c>
      <c r="L2351" t="s">
        <v>1816</v>
      </c>
    </row>
    <row r="2352" spans="1:12" hidden="1" x14ac:dyDescent="0.25">
      <c r="A2352" s="2" t="s">
        <v>1817</v>
      </c>
      <c r="B2352" s="139" t="str">
        <f t="shared" si="45"/>
        <v>LMps_Bld5204.11</v>
      </c>
      <c r="C2352" t="s">
        <v>63</v>
      </c>
      <c r="D2352" s="1">
        <v>5204.1099999999997</v>
      </c>
      <c r="E2352">
        <v>0.03</v>
      </c>
      <c r="F2352" t="s">
        <v>2941</v>
      </c>
      <c r="G2352" s="2">
        <v>259</v>
      </c>
      <c r="H2352" s="2">
        <v>260</v>
      </c>
      <c r="I2352" s="1">
        <v>6302.3909999999996</v>
      </c>
      <c r="L2352" t="s">
        <v>1816</v>
      </c>
    </row>
    <row r="2353" spans="1:12" hidden="1" x14ac:dyDescent="0.25">
      <c r="A2353" s="2" t="s">
        <v>1817</v>
      </c>
      <c r="B2353" s="139" t="str">
        <f t="shared" si="45"/>
        <v>LMps_Bld4819.1</v>
      </c>
      <c r="C2353" t="s">
        <v>63</v>
      </c>
      <c r="D2353" s="1">
        <v>4819.1000000000004</v>
      </c>
      <c r="E2353">
        <v>1</v>
      </c>
      <c r="F2353" t="s">
        <v>2944</v>
      </c>
      <c r="G2353" s="2">
        <v>259</v>
      </c>
      <c r="H2353" s="2">
        <v>260</v>
      </c>
      <c r="I2353" s="1">
        <v>6302.3909999999996</v>
      </c>
      <c r="L2353" t="s">
        <v>1816</v>
      </c>
    </row>
    <row r="2354" spans="1:12" hidden="1" x14ac:dyDescent="0.25">
      <c r="A2354" s="2" t="s">
        <v>1817</v>
      </c>
      <c r="B2354" s="139" t="str">
        <f t="shared" si="45"/>
        <v>LMps_Bld4007.009</v>
      </c>
      <c r="C2354" t="s">
        <v>63</v>
      </c>
      <c r="D2354" s="1">
        <v>4007.009</v>
      </c>
      <c r="E2354">
        <v>0.06</v>
      </c>
      <c r="F2354" t="s">
        <v>2945</v>
      </c>
      <c r="G2354" s="2">
        <v>259</v>
      </c>
      <c r="H2354" s="2">
        <v>260</v>
      </c>
      <c r="I2354" s="1">
        <v>6302.3909999999996</v>
      </c>
      <c r="L2354" t="s">
        <v>1816</v>
      </c>
    </row>
    <row r="2355" spans="1:12" hidden="1" x14ac:dyDescent="0.25">
      <c r="A2355" s="2" t="s">
        <v>1817</v>
      </c>
      <c r="B2355" s="139" t="str">
        <f t="shared" si="45"/>
        <v>LMps_Bld3919.909</v>
      </c>
      <c r="C2355" t="s">
        <v>63</v>
      </c>
      <c r="D2355" s="1">
        <v>3919.9090000000001</v>
      </c>
      <c r="E2355">
        <v>6.0000000000000001E-3</v>
      </c>
      <c r="F2355" t="s">
        <v>2946</v>
      </c>
      <c r="G2355" s="2">
        <v>259</v>
      </c>
      <c r="H2355" s="2">
        <v>260</v>
      </c>
      <c r="I2355" s="1">
        <v>6302.3909999999996</v>
      </c>
      <c r="L2355" t="s">
        <v>1816</v>
      </c>
    </row>
    <row r="2356" spans="1:12" hidden="1" x14ac:dyDescent="0.25">
      <c r="A2356" s="2" t="s">
        <v>1817</v>
      </c>
      <c r="B2356" s="139" t="str">
        <f t="shared" si="45"/>
        <v>LMps_Bld3906.902</v>
      </c>
      <c r="C2356" t="s">
        <v>63</v>
      </c>
      <c r="D2356" s="1">
        <v>3906.902</v>
      </c>
      <c r="E2356">
        <v>0.02</v>
      </c>
      <c r="F2356" t="s">
        <v>2947</v>
      </c>
      <c r="G2356" s="2">
        <v>259</v>
      </c>
      <c r="H2356" s="2">
        <v>260</v>
      </c>
      <c r="I2356" s="1">
        <v>6302.3909999999996</v>
      </c>
      <c r="L2356" t="s">
        <v>1816</v>
      </c>
    </row>
    <row r="2357" spans="1:12" hidden="1" x14ac:dyDescent="0.25">
      <c r="A2357" s="2" t="s">
        <v>1817</v>
      </c>
      <c r="B2357" s="139" t="str">
        <f t="shared" si="45"/>
        <v>LMps_Bld3824.9992</v>
      </c>
      <c r="C2357" t="s">
        <v>63</v>
      </c>
      <c r="D2357" s="1">
        <v>3824.9992000000002</v>
      </c>
      <c r="E2357">
        <v>0.02</v>
      </c>
      <c r="F2357" t="s">
        <v>2948</v>
      </c>
      <c r="G2357" s="2">
        <v>259</v>
      </c>
      <c r="H2357" s="2">
        <v>260</v>
      </c>
      <c r="I2357" s="1">
        <v>6302.3909999999996</v>
      </c>
      <c r="L2357" t="s">
        <v>1816</v>
      </c>
    </row>
    <row r="2358" spans="1:12" hidden="1" x14ac:dyDescent="0.25">
      <c r="A2358" s="2" t="s">
        <v>1817</v>
      </c>
      <c r="B2358" s="139" t="str">
        <f t="shared" si="45"/>
        <v>LMps_Bld3505.209</v>
      </c>
      <c r="C2358" t="s">
        <v>63</v>
      </c>
      <c r="D2358" s="1">
        <v>3505.2089999999998</v>
      </c>
      <c r="E2358">
        <v>0.02</v>
      </c>
      <c r="F2358" t="s">
        <v>2949</v>
      </c>
      <c r="G2358" s="2">
        <v>259</v>
      </c>
      <c r="H2358" s="2">
        <v>260</v>
      </c>
      <c r="I2358" s="1">
        <v>6302.3909999999996</v>
      </c>
      <c r="L2358" t="s">
        <v>1816</v>
      </c>
    </row>
    <row r="2359" spans="1:12" hidden="1" x14ac:dyDescent="0.25">
      <c r="A2359" s="2" t="s">
        <v>1817</v>
      </c>
      <c r="B2359" s="139" t="str">
        <f t="shared" si="45"/>
        <v>LMps_Bld3404.909</v>
      </c>
      <c r="C2359" t="s">
        <v>63</v>
      </c>
      <c r="D2359" s="1">
        <v>3404.9090000000001</v>
      </c>
      <c r="E2359">
        <v>0.02</v>
      </c>
      <c r="F2359" t="s">
        <v>2950</v>
      </c>
      <c r="G2359" s="2">
        <v>259</v>
      </c>
      <c r="H2359" s="2">
        <v>260</v>
      </c>
      <c r="I2359" s="1">
        <v>6302.3909999999996</v>
      </c>
      <c r="L2359" t="s">
        <v>1816</v>
      </c>
    </row>
    <row r="2360" spans="1:12" hidden="1" x14ac:dyDescent="0.25">
      <c r="A2360" s="2" t="s">
        <v>1817</v>
      </c>
      <c r="B2360" s="139" t="str">
        <f t="shared" si="45"/>
        <v>LMps_Bld3403.919</v>
      </c>
      <c r="C2360" t="s">
        <v>63</v>
      </c>
      <c r="D2360" s="1">
        <v>3403.9189999999999</v>
      </c>
      <c r="E2360">
        <v>0.02</v>
      </c>
      <c r="F2360" t="s">
        <v>2951</v>
      </c>
      <c r="G2360" s="2">
        <v>259</v>
      </c>
      <c r="H2360" s="2">
        <v>260</v>
      </c>
      <c r="I2360" s="1">
        <v>6302.3909999999996</v>
      </c>
      <c r="L2360" t="s">
        <v>1816</v>
      </c>
    </row>
    <row r="2361" spans="1:12" hidden="1" x14ac:dyDescent="0.25">
      <c r="A2361" s="2" t="s">
        <v>1817</v>
      </c>
      <c r="B2361" s="139" t="str">
        <f t="shared" si="45"/>
        <v>LMps_Bld3204.9</v>
      </c>
      <c r="C2361" t="s">
        <v>63</v>
      </c>
      <c r="D2361" s="1">
        <v>3204.9</v>
      </c>
      <c r="E2361">
        <v>1.4999999999999999E-2</v>
      </c>
      <c r="F2361" t="s">
        <v>2384</v>
      </c>
      <c r="G2361" s="2">
        <v>259</v>
      </c>
      <c r="H2361" s="2">
        <v>260</v>
      </c>
      <c r="I2361" s="1">
        <v>6302.3909999999996</v>
      </c>
      <c r="L2361" t="s">
        <v>1816</v>
      </c>
    </row>
    <row r="2362" spans="1:12" hidden="1" x14ac:dyDescent="0.25">
      <c r="A2362" s="2" t="s">
        <v>1817</v>
      </c>
      <c r="B2362" s="139" t="str">
        <f t="shared" si="45"/>
        <v>LMps_Bld3204.179</v>
      </c>
      <c r="C2362" t="s">
        <v>63</v>
      </c>
      <c r="D2362" s="1">
        <v>3204.1790000000001</v>
      </c>
      <c r="E2362">
        <v>1.4999999999999999E-2</v>
      </c>
      <c r="F2362" t="s">
        <v>2952</v>
      </c>
      <c r="G2362" s="2">
        <v>259</v>
      </c>
      <c r="H2362" s="2">
        <v>260</v>
      </c>
      <c r="I2362" s="1">
        <v>6302.3909999999996</v>
      </c>
      <c r="L2362" t="s">
        <v>1816</v>
      </c>
    </row>
    <row r="2363" spans="1:12" hidden="1" x14ac:dyDescent="0.25">
      <c r="A2363" s="2" t="s">
        <v>1817</v>
      </c>
      <c r="B2363" s="139" t="str">
        <f t="shared" si="45"/>
        <v>LMps_Bld3204.171</v>
      </c>
      <c r="C2363" t="s">
        <v>63</v>
      </c>
      <c r="D2363" s="1">
        <v>3204.1709999999998</v>
      </c>
      <c r="E2363">
        <v>1.4999999999999999E-2</v>
      </c>
      <c r="F2363" t="s">
        <v>2953</v>
      </c>
      <c r="G2363" s="2">
        <v>259</v>
      </c>
      <c r="H2363" s="2">
        <v>260</v>
      </c>
      <c r="I2363" s="1">
        <v>6302.3909999999996</v>
      </c>
      <c r="L2363" t="s">
        <v>1816</v>
      </c>
    </row>
    <row r="2364" spans="1:12" hidden="1" x14ac:dyDescent="0.25">
      <c r="A2364" s="2" t="s">
        <v>1817</v>
      </c>
      <c r="B2364" s="139" t="str">
        <f t="shared" si="45"/>
        <v>LMps_Bld3204.159</v>
      </c>
      <c r="C2364" t="s">
        <v>63</v>
      </c>
      <c r="D2364" s="1">
        <v>3204.1590000000001</v>
      </c>
      <c r="E2364">
        <v>1.4999999999999999E-2</v>
      </c>
      <c r="F2364" t="s">
        <v>2954</v>
      </c>
      <c r="G2364" s="2">
        <v>259</v>
      </c>
      <c r="H2364" s="2">
        <v>260</v>
      </c>
      <c r="I2364" s="1">
        <v>6302.3909999999996</v>
      </c>
      <c r="L2364" t="s">
        <v>1816</v>
      </c>
    </row>
    <row r="2365" spans="1:12" hidden="1" x14ac:dyDescent="0.25">
      <c r="A2365" s="2" t="s">
        <v>1817</v>
      </c>
      <c r="B2365" s="139" t="str">
        <f t="shared" si="45"/>
        <v>LMps_Bld3204.12</v>
      </c>
      <c r="C2365" t="s">
        <v>63</v>
      </c>
      <c r="D2365" s="1">
        <v>3204.12</v>
      </c>
      <c r="E2365">
        <v>1.4999999999999999E-2</v>
      </c>
      <c r="F2365" t="s">
        <v>2669</v>
      </c>
      <c r="G2365" s="2">
        <v>259</v>
      </c>
      <c r="H2365" s="2">
        <v>260</v>
      </c>
      <c r="I2365" s="1">
        <v>6302.3909999999996</v>
      </c>
      <c r="L2365" t="s">
        <v>1816</v>
      </c>
    </row>
    <row r="2366" spans="1:12" hidden="1" x14ac:dyDescent="0.25">
      <c r="A2366" s="2" t="s">
        <v>1817</v>
      </c>
      <c r="B2366" s="139" t="str">
        <f t="shared" si="45"/>
        <v>LMps_Bld3204.119</v>
      </c>
      <c r="C2366" t="s">
        <v>63</v>
      </c>
      <c r="D2366" s="1">
        <v>3204.1190000000001</v>
      </c>
      <c r="E2366">
        <v>1.4999999999999999E-2</v>
      </c>
      <c r="F2366" t="s">
        <v>2386</v>
      </c>
      <c r="G2366" s="2">
        <v>259</v>
      </c>
      <c r="H2366" s="2">
        <v>260</v>
      </c>
      <c r="I2366" s="1">
        <v>6302.3909999999996</v>
      </c>
      <c r="L2366" t="s">
        <v>1816</v>
      </c>
    </row>
    <row r="2367" spans="1:12" hidden="1" x14ac:dyDescent="0.25">
      <c r="A2367" s="2" t="s">
        <v>1817</v>
      </c>
      <c r="B2367" s="139" t="str">
        <f t="shared" si="45"/>
        <v>LMps_Bld2915.11</v>
      </c>
      <c r="C2367" t="s">
        <v>63</v>
      </c>
      <c r="D2367" s="1">
        <v>2915.11</v>
      </c>
      <c r="E2367">
        <v>0.02</v>
      </c>
      <c r="F2367" t="s">
        <v>1329</v>
      </c>
      <c r="G2367" s="2">
        <v>259</v>
      </c>
      <c r="H2367" s="2">
        <v>260</v>
      </c>
      <c r="I2367" s="1">
        <v>6302.3909999999996</v>
      </c>
      <c r="L2367" t="s">
        <v>1816</v>
      </c>
    </row>
    <row r="2368" spans="1:12" hidden="1" x14ac:dyDescent="0.25">
      <c r="A2368" s="2" t="s">
        <v>1817</v>
      </c>
      <c r="B2368" s="139" t="str">
        <f t="shared" si="45"/>
        <v>LMps_Bld2904.91</v>
      </c>
      <c r="C2368" t="s">
        <v>63</v>
      </c>
      <c r="D2368" s="1">
        <v>2904.91</v>
      </c>
      <c r="E2368">
        <v>0.02</v>
      </c>
      <c r="F2368" t="s">
        <v>2955</v>
      </c>
      <c r="G2368" s="2">
        <v>259</v>
      </c>
      <c r="H2368" s="2">
        <v>260</v>
      </c>
      <c r="I2368" s="1">
        <v>6302.3909999999996</v>
      </c>
      <c r="L2368" t="s">
        <v>1816</v>
      </c>
    </row>
    <row r="2369" spans="1:12" hidden="1" x14ac:dyDescent="0.25">
      <c r="A2369" s="2" t="s">
        <v>1817</v>
      </c>
      <c r="B2369" s="139" t="str">
        <f t="shared" si="45"/>
        <v>LMps_Bld2701.12</v>
      </c>
      <c r="C2369" t="s">
        <v>63</v>
      </c>
      <c r="D2369" s="1">
        <v>2701.12</v>
      </c>
      <c r="E2369">
        <v>1.1000000000000001</v>
      </c>
      <c r="F2369" t="s">
        <v>371</v>
      </c>
      <c r="G2369" s="2">
        <v>259</v>
      </c>
      <c r="H2369" s="2">
        <v>260</v>
      </c>
      <c r="I2369" s="1">
        <v>6302.3909999999996</v>
      </c>
      <c r="L2369" t="s">
        <v>1816</v>
      </c>
    </row>
    <row r="2370" spans="1:12" hidden="1" x14ac:dyDescent="0.25">
      <c r="A2370" s="2" t="s">
        <v>1817</v>
      </c>
      <c r="B2370" s="139" t="str">
        <f t="shared" si="45"/>
        <v>LMps_Bld2501.009</v>
      </c>
      <c r="C2370" t="s">
        <v>63</v>
      </c>
      <c r="D2370" s="1">
        <v>2501.009</v>
      </c>
      <c r="E2370">
        <v>0.02</v>
      </c>
      <c r="F2370" t="s">
        <v>2956</v>
      </c>
      <c r="G2370" s="2">
        <v>259</v>
      </c>
      <c r="H2370" s="2">
        <v>260</v>
      </c>
      <c r="I2370" s="1">
        <v>6302.3909999999996</v>
      </c>
      <c r="L2370" t="s">
        <v>1816</v>
      </c>
    </row>
    <row r="2371" spans="1:12" hidden="1" x14ac:dyDescent="0.25">
      <c r="A2371" s="2" t="s">
        <v>1817</v>
      </c>
      <c r="B2371" s="139" t="str">
        <f t="shared" si="45"/>
        <v>LMps_Pol5508.1</v>
      </c>
      <c r="C2371" t="s">
        <v>60</v>
      </c>
      <c r="D2371" s="1">
        <v>5508.1</v>
      </c>
      <c r="E2371">
        <v>0.03</v>
      </c>
      <c r="F2371" t="s">
        <v>2941</v>
      </c>
      <c r="G2371" s="2">
        <v>261</v>
      </c>
      <c r="I2371" s="1">
        <v>6302.32</v>
      </c>
      <c r="L2371" t="s">
        <v>1816</v>
      </c>
    </row>
    <row r="2372" spans="1:12" hidden="1" x14ac:dyDescent="0.25">
      <c r="A2372" s="2" t="s">
        <v>1817</v>
      </c>
      <c r="B2372" s="139" t="str">
        <f t="shared" si="45"/>
        <v>LMps_Pol5402.33</v>
      </c>
      <c r="C2372" t="s">
        <v>60</v>
      </c>
      <c r="D2372" s="1">
        <v>5402.33</v>
      </c>
      <c r="E2372">
        <v>1.0101</v>
      </c>
      <c r="F2372" t="s">
        <v>1324</v>
      </c>
      <c r="G2372" s="2">
        <v>261</v>
      </c>
      <c r="I2372" s="1">
        <v>6302.32</v>
      </c>
      <c r="L2372" t="s">
        <v>1816</v>
      </c>
    </row>
    <row r="2373" spans="1:12" hidden="1" x14ac:dyDescent="0.25">
      <c r="A2373" s="2" t="s">
        <v>1817</v>
      </c>
      <c r="B2373" s="139" t="str">
        <f t="shared" si="45"/>
        <v>LMps_Pol5401.1</v>
      </c>
      <c r="C2373" t="s">
        <v>60</v>
      </c>
      <c r="D2373" s="1">
        <v>5401.1</v>
      </c>
      <c r="E2373">
        <v>0.03</v>
      </c>
      <c r="F2373" t="s">
        <v>2941</v>
      </c>
      <c r="G2373" s="2">
        <v>261</v>
      </c>
      <c r="I2373" s="1">
        <v>6302.32</v>
      </c>
      <c r="L2373" t="s">
        <v>1816</v>
      </c>
    </row>
    <row r="2374" spans="1:12" hidden="1" x14ac:dyDescent="0.25">
      <c r="A2374" s="2" t="s">
        <v>1817</v>
      </c>
      <c r="B2374" s="139" t="str">
        <f t="shared" si="45"/>
        <v>LMps_Pol5204.11</v>
      </c>
      <c r="C2374" t="s">
        <v>60</v>
      </c>
      <c r="D2374" s="1">
        <v>5204.1099999999997</v>
      </c>
      <c r="E2374">
        <v>0.03</v>
      </c>
      <c r="F2374" t="s">
        <v>2941</v>
      </c>
      <c r="G2374" s="2">
        <v>261</v>
      </c>
      <c r="I2374" s="1">
        <v>6302.32</v>
      </c>
      <c r="L2374" t="s">
        <v>1816</v>
      </c>
    </row>
    <row r="2375" spans="1:12" hidden="1" x14ac:dyDescent="0.25">
      <c r="A2375" s="2" t="s">
        <v>1817</v>
      </c>
      <c r="B2375" s="139" t="str">
        <f t="shared" si="45"/>
        <v>LMps_Pol3910</v>
      </c>
      <c r="C2375" t="s">
        <v>60</v>
      </c>
      <c r="D2375" s="1">
        <v>3910</v>
      </c>
      <c r="E2375">
        <v>0.02</v>
      </c>
      <c r="F2375" t="s">
        <v>2383</v>
      </c>
      <c r="G2375" s="2">
        <v>261</v>
      </c>
      <c r="I2375" s="1">
        <v>6302.32</v>
      </c>
      <c r="L2375" t="s">
        <v>1816</v>
      </c>
    </row>
    <row r="2376" spans="1:12" hidden="1" x14ac:dyDescent="0.25">
      <c r="A2376" s="2" t="s">
        <v>1817</v>
      </c>
      <c r="B2376" s="139" t="str">
        <f t="shared" si="45"/>
        <v>LMps_Pol3906.909</v>
      </c>
      <c r="C2376" t="s">
        <v>60</v>
      </c>
      <c r="D2376" s="1">
        <v>3906.9090000000001</v>
      </c>
      <c r="E2376">
        <v>0.02</v>
      </c>
      <c r="F2376" t="s">
        <v>2957</v>
      </c>
      <c r="G2376" s="2">
        <v>261</v>
      </c>
      <c r="I2376" s="1">
        <v>6302.32</v>
      </c>
      <c r="L2376" t="s">
        <v>1816</v>
      </c>
    </row>
    <row r="2377" spans="1:12" hidden="1" x14ac:dyDescent="0.25">
      <c r="A2377" s="2" t="s">
        <v>1817</v>
      </c>
      <c r="B2377" s="139" t="str">
        <f t="shared" si="45"/>
        <v>LMps_Pol3809.919</v>
      </c>
      <c r="C2377" t="s">
        <v>60</v>
      </c>
      <c r="D2377" s="1">
        <v>3809.9189999999999</v>
      </c>
      <c r="E2377">
        <v>0.02</v>
      </c>
      <c r="F2377" t="s">
        <v>2958</v>
      </c>
      <c r="G2377" s="2">
        <v>261</v>
      </c>
      <c r="I2377" s="1">
        <v>6302.32</v>
      </c>
      <c r="L2377" t="s">
        <v>1816</v>
      </c>
    </row>
    <row r="2378" spans="1:12" hidden="1" x14ac:dyDescent="0.25">
      <c r="A2378" s="2" t="s">
        <v>1817</v>
      </c>
      <c r="B2378" s="139" t="str">
        <f t="shared" si="45"/>
        <v>LMps_Pol3809.911</v>
      </c>
      <c r="C2378" t="s">
        <v>60</v>
      </c>
      <c r="D2378" s="1">
        <v>3809.9110000000001</v>
      </c>
      <c r="E2378">
        <v>0.02</v>
      </c>
      <c r="F2378" t="s">
        <v>2387</v>
      </c>
      <c r="G2378" s="2">
        <v>261</v>
      </c>
      <c r="I2378" s="1">
        <v>6302.32</v>
      </c>
      <c r="L2378" t="s">
        <v>1816</v>
      </c>
    </row>
    <row r="2379" spans="1:12" hidden="1" x14ac:dyDescent="0.25">
      <c r="A2379" s="2" t="s">
        <v>1817</v>
      </c>
      <c r="B2379" s="139" t="str">
        <f t="shared" si="45"/>
        <v>LMps_Pol3507.9</v>
      </c>
      <c r="C2379" t="s">
        <v>60</v>
      </c>
      <c r="D2379" s="1">
        <v>3507.9</v>
      </c>
      <c r="E2379">
        <v>0.02</v>
      </c>
      <c r="F2379" t="s">
        <v>2959</v>
      </c>
      <c r="G2379" s="2">
        <v>261</v>
      </c>
      <c r="I2379" s="1">
        <v>6302.32</v>
      </c>
      <c r="L2379" t="s">
        <v>1816</v>
      </c>
    </row>
    <row r="2380" spans="1:12" hidden="1" x14ac:dyDescent="0.25">
      <c r="A2380" s="2" t="s">
        <v>1817</v>
      </c>
      <c r="B2380" s="139" t="str">
        <f t="shared" si="45"/>
        <v>LMps_Pol3505.209</v>
      </c>
      <c r="C2380" t="s">
        <v>60</v>
      </c>
      <c r="D2380" s="1">
        <v>3505.2089999999998</v>
      </c>
      <c r="E2380">
        <v>0.02</v>
      </c>
      <c r="F2380" t="s">
        <v>2949</v>
      </c>
      <c r="G2380" s="2">
        <v>261</v>
      </c>
      <c r="I2380" s="1">
        <v>6302.32</v>
      </c>
      <c r="L2380" t="s">
        <v>1816</v>
      </c>
    </row>
    <row r="2381" spans="1:12" hidden="1" x14ac:dyDescent="0.25">
      <c r="A2381" s="2" t="s">
        <v>1817</v>
      </c>
      <c r="B2381" s="139" t="str">
        <f t="shared" si="45"/>
        <v>LMps_Pol3404.909</v>
      </c>
      <c r="C2381" t="s">
        <v>60</v>
      </c>
      <c r="D2381" s="1">
        <v>3404.9090000000001</v>
      </c>
      <c r="E2381">
        <v>0.02</v>
      </c>
      <c r="F2381" t="s">
        <v>2950</v>
      </c>
      <c r="G2381" s="2">
        <v>261</v>
      </c>
      <c r="I2381" s="1">
        <v>6302.32</v>
      </c>
      <c r="L2381" t="s">
        <v>1816</v>
      </c>
    </row>
    <row r="2382" spans="1:12" hidden="1" x14ac:dyDescent="0.25">
      <c r="A2382" s="2" t="s">
        <v>1817</v>
      </c>
      <c r="B2382" s="139" t="str">
        <f t="shared" si="45"/>
        <v>LMps_Pol3403.919</v>
      </c>
      <c r="C2382" t="s">
        <v>60</v>
      </c>
      <c r="D2382" s="1">
        <v>3403.9189999999999</v>
      </c>
      <c r="E2382">
        <v>0.02</v>
      </c>
      <c r="F2382" t="s">
        <v>2951</v>
      </c>
      <c r="G2382" s="2">
        <v>261</v>
      </c>
      <c r="I2382" s="1">
        <v>6302.32</v>
      </c>
      <c r="L2382" t="s">
        <v>1816</v>
      </c>
    </row>
    <row r="2383" spans="1:12" hidden="1" x14ac:dyDescent="0.25">
      <c r="A2383" s="2" t="s">
        <v>1817</v>
      </c>
      <c r="B2383" s="139" t="str">
        <f t="shared" si="45"/>
        <v>LMps_Pol3204.9</v>
      </c>
      <c r="C2383" t="s">
        <v>60</v>
      </c>
      <c r="D2383" s="1">
        <v>3204.9</v>
      </c>
      <c r="E2383">
        <v>1.4999999999999999E-2</v>
      </c>
      <c r="F2383" t="s">
        <v>2384</v>
      </c>
      <c r="G2383" s="2">
        <v>261</v>
      </c>
      <c r="I2383" s="1">
        <v>6302.32</v>
      </c>
      <c r="L2383" t="s">
        <v>1816</v>
      </c>
    </row>
    <row r="2384" spans="1:12" hidden="1" x14ac:dyDescent="0.25">
      <c r="A2384" s="2" t="s">
        <v>1817</v>
      </c>
      <c r="B2384" s="139" t="str">
        <f t="shared" si="45"/>
        <v>LMps_Pol3204.2</v>
      </c>
      <c r="C2384" t="s">
        <v>60</v>
      </c>
      <c r="D2384" s="1">
        <v>3204.2</v>
      </c>
      <c r="E2384">
        <v>1.4999999999999999E-2</v>
      </c>
      <c r="F2384" t="s">
        <v>2381</v>
      </c>
      <c r="G2384" s="2">
        <v>261</v>
      </c>
      <c r="I2384" s="1">
        <v>6302.32</v>
      </c>
      <c r="L2384" t="s">
        <v>1816</v>
      </c>
    </row>
    <row r="2385" spans="1:12" hidden="1" x14ac:dyDescent="0.25">
      <c r="A2385" s="2" t="s">
        <v>1817</v>
      </c>
      <c r="B2385" s="139" t="str">
        <f t="shared" si="45"/>
        <v>LMps_Pol3204.172</v>
      </c>
      <c r="C2385" t="s">
        <v>60</v>
      </c>
      <c r="D2385" s="1">
        <v>3204.172</v>
      </c>
      <c r="E2385">
        <v>1.4999999999999999E-2</v>
      </c>
      <c r="F2385" t="s">
        <v>2388</v>
      </c>
      <c r="G2385" s="2">
        <v>261</v>
      </c>
      <c r="I2385" s="1">
        <v>6302.32</v>
      </c>
      <c r="L2385" t="s">
        <v>1816</v>
      </c>
    </row>
    <row r="2386" spans="1:12" hidden="1" x14ac:dyDescent="0.25">
      <c r="A2386" s="2" t="s">
        <v>1817</v>
      </c>
      <c r="B2386" s="139" t="str">
        <f t="shared" si="45"/>
        <v>LMps_Pol3204.16</v>
      </c>
      <c r="C2386" t="s">
        <v>60</v>
      </c>
      <c r="D2386" s="1">
        <v>3204.16</v>
      </c>
      <c r="E2386">
        <v>1.4999999999999999E-2</v>
      </c>
      <c r="F2386" t="s">
        <v>2960</v>
      </c>
      <c r="G2386" s="2">
        <v>261</v>
      </c>
      <c r="I2386" s="1">
        <v>6302.32</v>
      </c>
      <c r="L2386" t="s">
        <v>1816</v>
      </c>
    </row>
    <row r="2387" spans="1:12" hidden="1" x14ac:dyDescent="0.25">
      <c r="A2387" s="2" t="s">
        <v>1817</v>
      </c>
      <c r="B2387" s="139" t="str">
        <f t="shared" si="45"/>
        <v>LMps_Pol3204.14</v>
      </c>
      <c r="C2387" t="s">
        <v>60</v>
      </c>
      <c r="D2387" s="1">
        <v>3204.14</v>
      </c>
      <c r="E2387">
        <v>1.4999999999999999E-2</v>
      </c>
      <c r="F2387" t="s">
        <v>2961</v>
      </c>
      <c r="G2387" s="2">
        <v>261</v>
      </c>
      <c r="I2387" s="1">
        <v>6302.32</v>
      </c>
      <c r="L2387" t="s">
        <v>1816</v>
      </c>
    </row>
    <row r="2388" spans="1:12" hidden="1" x14ac:dyDescent="0.25">
      <c r="A2388" s="2" t="s">
        <v>1817</v>
      </c>
      <c r="B2388" s="139" t="str">
        <f t="shared" si="45"/>
        <v>LMps_Pol3204.119</v>
      </c>
      <c r="C2388" t="s">
        <v>60</v>
      </c>
      <c r="D2388" s="1">
        <v>3204.1190000000001</v>
      </c>
      <c r="E2388">
        <v>1.4999999999999999E-2</v>
      </c>
      <c r="F2388" t="s">
        <v>2386</v>
      </c>
      <c r="G2388" s="2">
        <v>261</v>
      </c>
      <c r="I2388" s="1">
        <v>6302.32</v>
      </c>
      <c r="L2388" t="s">
        <v>1816</v>
      </c>
    </row>
    <row r="2389" spans="1:12" hidden="1" x14ac:dyDescent="0.25">
      <c r="A2389" s="2" t="s">
        <v>1817</v>
      </c>
      <c r="B2389" s="139" t="str">
        <f t="shared" si="45"/>
        <v>LMps_Pol3204.111</v>
      </c>
      <c r="C2389" t="s">
        <v>60</v>
      </c>
      <c r="D2389" s="1">
        <v>3204.1109999999999</v>
      </c>
      <c r="E2389">
        <v>1.4999999999999999E-2</v>
      </c>
      <c r="F2389" t="s">
        <v>2962</v>
      </c>
      <c r="G2389" s="2">
        <v>261</v>
      </c>
      <c r="I2389" s="1">
        <v>6302.32</v>
      </c>
      <c r="L2389" t="s">
        <v>1816</v>
      </c>
    </row>
    <row r="2390" spans="1:12" hidden="1" x14ac:dyDescent="0.25">
      <c r="A2390" s="2" t="s">
        <v>1817</v>
      </c>
      <c r="B2390" s="139" t="str">
        <f t="shared" si="45"/>
        <v>LMps_Pol2931.909</v>
      </c>
      <c r="C2390" t="s">
        <v>60</v>
      </c>
      <c r="D2390" s="1">
        <v>2931.9090000000001</v>
      </c>
      <c r="E2390">
        <v>0.02</v>
      </c>
      <c r="F2390" t="s">
        <v>2382</v>
      </c>
      <c r="G2390" s="2">
        <v>261</v>
      </c>
      <c r="I2390" s="1">
        <v>6302.32</v>
      </c>
      <c r="L2390" t="s">
        <v>1816</v>
      </c>
    </row>
    <row r="2391" spans="1:12" hidden="1" x14ac:dyDescent="0.25">
      <c r="A2391" s="2" t="s">
        <v>1817</v>
      </c>
      <c r="B2391" s="139" t="str">
        <f t="shared" si="45"/>
        <v>LMps_Pol2915.11</v>
      </c>
      <c r="C2391" t="s">
        <v>60</v>
      </c>
      <c r="D2391" s="1">
        <v>2915.11</v>
      </c>
      <c r="E2391">
        <v>0.02</v>
      </c>
      <c r="F2391" t="s">
        <v>1329</v>
      </c>
      <c r="G2391" s="2">
        <v>261</v>
      </c>
      <c r="I2391" s="1">
        <v>6302.32</v>
      </c>
      <c r="L2391" t="s">
        <v>1816</v>
      </c>
    </row>
    <row r="2392" spans="1:12" hidden="1" x14ac:dyDescent="0.25">
      <c r="A2392" s="2" t="s">
        <v>1817</v>
      </c>
      <c r="B2392" s="139" t="str">
        <f t="shared" si="45"/>
        <v>LMps_Pol2904.91</v>
      </c>
      <c r="C2392" t="s">
        <v>60</v>
      </c>
      <c r="D2392" s="1">
        <v>2904.91</v>
      </c>
      <c r="E2392">
        <v>0.02</v>
      </c>
      <c r="F2392" t="s">
        <v>2955</v>
      </c>
      <c r="G2392" s="2">
        <v>261</v>
      </c>
      <c r="I2392" s="1">
        <v>6302.32</v>
      </c>
      <c r="L2392" t="s">
        <v>1816</v>
      </c>
    </row>
    <row r="2393" spans="1:12" hidden="1" x14ac:dyDescent="0.25">
      <c r="A2393" s="2" t="s">
        <v>1817</v>
      </c>
      <c r="B2393" s="139" t="str">
        <f t="shared" si="45"/>
        <v>LMps_Pol2904.209</v>
      </c>
      <c r="C2393" t="s">
        <v>60</v>
      </c>
      <c r="D2393" s="1">
        <v>2904.2089999999998</v>
      </c>
      <c r="E2393">
        <v>0.02</v>
      </c>
      <c r="F2393" t="s">
        <v>2385</v>
      </c>
      <c r="G2393" s="2">
        <v>261</v>
      </c>
      <c r="I2393" s="1">
        <v>6302.32</v>
      </c>
      <c r="L2393" t="s">
        <v>1816</v>
      </c>
    </row>
    <row r="2394" spans="1:12" hidden="1" x14ac:dyDescent="0.25">
      <c r="A2394" s="2" t="s">
        <v>1817</v>
      </c>
      <c r="B2394" s="139" t="str">
        <f t="shared" si="45"/>
        <v>LMps_Pol2701.12</v>
      </c>
      <c r="C2394" t="s">
        <v>60</v>
      </c>
      <c r="D2394" s="1">
        <v>2701.12</v>
      </c>
      <c r="E2394">
        <v>1.1000000000000001</v>
      </c>
      <c r="F2394" t="s">
        <v>371</v>
      </c>
      <c r="G2394" s="2">
        <v>261</v>
      </c>
      <c r="I2394" s="1">
        <v>6302.32</v>
      </c>
      <c r="L2394" t="s">
        <v>1816</v>
      </c>
    </row>
    <row r="2395" spans="1:12" hidden="1" x14ac:dyDescent="0.25">
      <c r="A2395" s="2" t="s">
        <v>1817</v>
      </c>
      <c r="B2395" s="139" t="str">
        <f t="shared" si="45"/>
        <v>LMps_Pol9606.302</v>
      </c>
      <c r="C2395" t="s">
        <v>60</v>
      </c>
      <c r="D2395" s="1">
        <v>9606.3019999999997</v>
      </c>
      <c r="E2395">
        <v>1.2E-2</v>
      </c>
      <c r="F2395" t="s">
        <v>2940</v>
      </c>
      <c r="G2395" s="2">
        <v>262</v>
      </c>
      <c r="I2395" s="1">
        <v>6302.32</v>
      </c>
      <c r="L2395" t="s">
        <v>1816</v>
      </c>
    </row>
    <row r="2396" spans="1:12" hidden="1" x14ac:dyDescent="0.25">
      <c r="A2396" s="2" t="s">
        <v>1817</v>
      </c>
      <c r="B2396" s="139" t="str">
        <f t="shared" si="45"/>
        <v>LMps_Pol5509.22</v>
      </c>
      <c r="C2396" t="s">
        <v>60</v>
      </c>
      <c r="D2396" s="1">
        <v>5509.22</v>
      </c>
      <c r="E2396">
        <v>1.0101</v>
      </c>
      <c r="F2396" t="s">
        <v>2963</v>
      </c>
      <c r="G2396" s="2">
        <v>262</v>
      </c>
      <c r="I2396" s="1">
        <v>6302.32</v>
      </c>
      <c r="L2396" t="s">
        <v>1816</v>
      </c>
    </row>
    <row r="2397" spans="1:12" hidden="1" x14ac:dyDescent="0.25">
      <c r="A2397" s="2" t="s">
        <v>1817</v>
      </c>
      <c r="B2397" s="139" t="str">
        <f t="shared" si="45"/>
        <v>LMps_Pol5508.2</v>
      </c>
      <c r="C2397" t="s">
        <v>60</v>
      </c>
      <c r="D2397" s="1">
        <v>5508.2</v>
      </c>
      <c r="E2397">
        <v>0.03</v>
      </c>
      <c r="F2397" t="s">
        <v>2941</v>
      </c>
      <c r="G2397" s="2">
        <v>262</v>
      </c>
      <c r="I2397" s="1">
        <v>6302.32</v>
      </c>
      <c r="L2397" t="s">
        <v>1816</v>
      </c>
    </row>
    <row r="2398" spans="1:12" hidden="1" x14ac:dyDescent="0.25">
      <c r="A2398" s="2" t="s">
        <v>1817</v>
      </c>
      <c r="B2398" s="139" t="str">
        <f t="shared" si="45"/>
        <v>LMps_Pol5401.201</v>
      </c>
      <c r="C2398" t="s">
        <v>60</v>
      </c>
      <c r="D2398" s="1">
        <v>5401.201</v>
      </c>
      <c r="E2398">
        <v>0.03</v>
      </c>
      <c r="F2398" t="s">
        <v>2941</v>
      </c>
      <c r="G2398" s="2">
        <v>262</v>
      </c>
      <c r="I2398" s="1">
        <v>6302.32</v>
      </c>
      <c r="L2398" t="s">
        <v>1816</v>
      </c>
    </row>
    <row r="2399" spans="1:12" hidden="1" x14ac:dyDescent="0.25">
      <c r="A2399" s="2" t="s">
        <v>1817</v>
      </c>
      <c r="B2399" s="139" t="str">
        <f t="shared" si="45"/>
        <v>LMps_Pol4819.1</v>
      </c>
      <c r="C2399" t="s">
        <v>60</v>
      </c>
      <c r="D2399" s="1">
        <v>4819.1000000000004</v>
      </c>
      <c r="E2399">
        <v>1</v>
      </c>
      <c r="F2399" t="s">
        <v>2944</v>
      </c>
      <c r="G2399" s="2">
        <v>262</v>
      </c>
      <c r="I2399" s="1">
        <v>6302.32</v>
      </c>
      <c r="L2399" t="s">
        <v>1816</v>
      </c>
    </row>
    <row r="2400" spans="1:12" hidden="1" x14ac:dyDescent="0.25">
      <c r="A2400" s="2" t="s">
        <v>1817</v>
      </c>
      <c r="B2400" s="139" t="str">
        <f t="shared" si="45"/>
        <v>LMps_Pol4007.009</v>
      </c>
      <c r="C2400" t="s">
        <v>60</v>
      </c>
      <c r="D2400" s="1">
        <v>4007.009</v>
      </c>
      <c r="E2400">
        <v>0.06</v>
      </c>
      <c r="F2400" t="s">
        <v>2945</v>
      </c>
      <c r="G2400" s="2">
        <v>262</v>
      </c>
      <c r="I2400" s="1">
        <v>6302.32</v>
      </c>
      <c r="L2400" t="s">
        <v>1816</v>
      </c>
    </row>
    <row r="2401" spans="1:12" hidden="1" x14ac:dyDescent="0.25">
      <c r="A2401" s="2" t="s">
        <v>1817</v>
      </c>
      <c r="B2401" s="139" t="str">
        <f t="shared" si="45"/>
        <v>LMps_Pol3919.909</v>
      </c>
      <c r="C2401" t="s">
        <v>60</v>
      </c>
      <c r="D2401" s="1">
        <v>3919.9090000000001</v>
      </c>
      <c r="E2401">
        <v>6.0000000000000001E-3</v>
      </c>
      <c r="F2401" t="s">
        <v>2946</v>
      </c>
      <c r="G2401" s="2">
        <v>262</v>
      </c>
      <c r="I2401" s="1">
        <v>6302.32</v>
      </c>
      <c r="L2401" t="s">
        <v>1816</v>
      </c>
    </row>
    <row r="2402" spans="1:12" hidden="1" x14ac:dyDescent="0.25">
      <c r="A2402" s="2" t="s">
        <v>1817</v>
      </c>
      <c r="B2402" s="139" t="str">
        <f t="shared" si="45"/>
        <v>LMps_Pol3912.39</v>
      </c>
      <c r="C2402" t="s">
        <v>60</v>
      </c>
      <c r="D2402" s="1">
        <v>3912.39</v>
      </c>
      <c r="E2402">
        <v>0.04</v>
      </c>
      <c r="F2402" t="s">
        <v>2213</v>
      </c>
      <c r="G2402" s="2">
        <v>262</v>
      </c>
      <c r="I2402" s="1">
        <v>6302.32</v>
      </c>
      <c r="L2402" t="s">
        <v>1816</v>
      </c>
    </row>
    <row r="2403" spans="1:12" hidden="1" x14ac:dyDescent="0.25">
      <c r="A2403" s="2" t="s">
        <v>1817</v>
      </c>
      <c r="B2403" s="139" t="str">
        <f t="shared" si="45"/>
        <v>LMps_Pol3906.902</v>
      </c>
      <c r="C2403" t="s">
        <v>60</v>
      </c>
      <c r="D2403" s="1">
        <v>3906.902</v>
      </c>
      <c r="E2403">
        <v>0.04</v>
      </c>
      <c r="F2403" t="s">
        <v>2947</v>
      </c>
      <c r="G2403" s="2">
        <v>262</v>
      </c>
      <c r="I2403" s="1">
        <v>6302.32</v>
      </c>
      <c r="L2403" t="s">
        <v>1816</v>
      </c>
    </row>
    <row r="2404" spans="1:12" hidden="1" x14ac:dyDescent="0.25">
      <c r="A2404" s="2" t="s">
        <v>1817</v>
      </c>
      <c r="B2404" s="139" t="str">
        <f t="shared" ref="B2404:B2467" si="46">A2404&amp;C2404&amp;D2404</f>
        <v>LMps_Pol3901.9</v>
      </c>
      <c r="C2404" t="s">
        <v>60</v>
      </c>
      <c r="D2404" s="1">
        <v>3901.9</v>
      </c>
      <c r="E2404">
        <v>0.02</v>
      </c>
      <c r="F2404" t="s">
        <v>2214</v>
      </c>
      <c r="G2404" s="2">
        <v>262</v>
      </c>
      <c r="I2404" s="1">
        <v>6302.32</v>
      </c>
      <c r="L2404" t="s">
        <v>1816</v>
      </c>
    </row>
    <row r="2405" spans="1:12" hidden="1" x14ac:dyDescent="0.25">
      <c r="A2405" s="2" t="s">
        <v>1817</v>
      </c>
      <c r="B2405" s="139" t="str">
        <f t="shared" si="46"/>
        <v>LMps_Pol3901.2</v>
      </c>
      <c r="C2405" t="s">
        <v>60</v>
      </c>
      <c r="D2405" s="1">
        <v>3901.2</v>
      </c>
      <c r="E2405">
        <v>0.02</v>
      </c>
      <c r="F2405" t="s">
        <v>2215</v>
      </c>
      <c r="G2405" s="2">
        <v>262</v>
      </c>
      <c r="I2405" s="1">
        <v>6302.32</v>
      </c>
      <c r="L2405" t="s">
        <v>1816</v>
      </c>
    </row>
    <row r="2406" spans="1:12" hidden="1" x14ac:dyDescent="0.25">
      <c r="A2406" s="2" t="s">
        <v>1817</v>
      </c>
      <c r="B2406" s="139" t="str">
        <f t="shared" si="46"/>
        <v>LMps_Pol3824.9999</v>
      </c>
      <c r="C2406" t="s">
        <v>60</v>
      </c>
      <c r="D2406" s="1">
        <v>3824.9998999999998</v>
      </c>
      <c r="E2406">
        <v>0.02</v>
      </c>
      <c r="F2406" t="s">
        <v>2216</v>
      </c>
      <c r="G2406" s="2">
        <v>262</v>
      </c>
      <c r="I2406" s="1">
        <v>6302.32</v>
      </c>
      <c r="L2406" t="s">
        <v>1816</v>
      </c>
    </row>
    <row r="2407" spans="1:12" hidden="1" x14ac:dyDescent="0.25">
      <c r="A2407" s="2" t="s">
        <v>1817</v>
      </c>
      <c r="B2407" s="139" t="str">
        <f t="shared" si="46"/>
        <v>LMps_Pol3824.9992</v>
      </c>
      <c r="C2407" t="s">
        <v>60</v>
      </c>
      <c r="D2407" s="1">
        <v>3824.9992000000002</v>
      </c>
      <c r="E2407">
        <v>0.02</v>
      </c>
      <c r="F2407" t="s">
        <v>2948</v>
      </c>
      <c r="G2407" s="2">
        <v>262</v>
      </c>
      <c r="I2407" s="1">
        <v>6302.32</v>
      </c>
      <c r="L2407" t="s">
        <v>1816</v>
      </c>
    </row>
    <row r="2408" spans="1:12" hidden="1" x14ac:dyDescent="0.25">
      <c r="A2408" s="2" t="s">
        <v>1817</v>
      </c>
      <c r="B2408" s="139" t="str">
        <f t="shared" si="46"/>
        <v>LMps_Pol3402.9</v>
      </c>
      <c r="C2408" t="s">
        <v>60</v>
      </c>
      <c r="D2408" s="1">
        <v>3402.9</v>
      </c>
      <c r="E2408">
        <v>0.02</v>
      </c>
      <c r="F2408" t="s">
        <v>2964</v>
      </c>
      <c r="G2408" s="2">
        <v>262</v>
      </c>
      <c r="I2408" s="1">
        <v>6302.32</v>
      </c>
      <c r="L2408" t="s">
        <v>1816</v>
      </c>
    </row>
    <row r="2409" spans="1:12" hidden="1" x14ac:dyDescent="0.25">
      <c r="A2409" s="2" t="s">
        <v>1817</v>
      </c>
      <c r="B2409" s="139" t="str">
        <f t="shared" si="46"/>
        <v>LMps_Pol3402.42</v>
      </c>
      <c r="C2409" t="s">
        <v>60</v>
      </c>
      <c r="D2409" s="1">
        <v>3402.42</v>
      </c>
      <c r="E2409">
        <v>0.02</v>
      </c>
      <c r="F2409" t="s">
        <v>2937</v>
      </c>
      <c r="G2409" s="2">
        <v>262</v>
      </c>
      <c r="I2409" s="1">
        <v>6302.32</v>
      </c>
      <c r="L2409" t="s">
        <v>1816</v>
      </c>
    </row>
    <row r="2410" spans="1:12" hidden="1" x14ac:dyDescent="0.25">
      <c r="A2410" s="2" t="s">
        <v>1817</v>
      </c>
      <c r="B2410" s="139" t="str">
        <f t="shared" si="46"/>
        <v>LMps_Pol3402.419</v>
      </c>
      <c r="C2410" t="s">
        <v>60</v>
      </c>
      <c r="D2410" s="1">
        <v>3402.4189999999999</v>
      </c>
      <c r="E2410">
        <v>0.02</v>
      </c>
      <c r="F2410" t="s">
        <v>2965</v>
      </c>
      <c r="G2410" s="2">
        <v>262</v>
      </c>
      <c r="I2410" s="1">
        <v>6302.32</v>
      </c>
      <c r="L2410" t="s">
        <v>1816</v>
      </c>
    </row>
    <row r="2411" spans="1:12" hidden="1" x14ac:dyDescent="0.25">
      <c r="A2411" s="2" t="s">
        <v>1817</v>
      </c>
      <c r="B2411" s="139" t="str">
        <f t="shared" si="46"/>
        <v>LMps_Pol3204.179</v>
      </c>
      <c r="C2411" t="s">
        <v>60</v>
      </c>
      <c r="D2411" s="1">
        <v>3204.1790000000001</v>
      </c>
      <c r="E2411">
        <v>1.4999999999999999E-2</v>
      </c>
      <c r="F2411" t="s">
        <v>2952</v>
      </c>
      <c r="G2411" s="2">
        <v>262</v>
      </c>
      <c r="I2411" s="1">
        <v>6302.32</v>
      </c>
      <c r="L2411" t="s">
        <v>1816</v>
      </c>
    </row>
    <row r="2412" spans="1:12" hidden="1" x14ac:dyDescent="0.25">
      <c r="A2412" s="2" t="s">
        <v>1817</v>
      </c>
      <c r="B2412" s="139" t="str">
        <f t="shared" si="46"/>
        <v>LMps_Pol3204.171</v>
      </c>
      <c r="C2412" t="s">
        <v>60</v>
      </c>
      <c r="D2412" s="1">
        <v>3204.1709999999998</v>
      </c>
      <c r="E2412">
        <v>1.4999999999999999E-2</v>
      </c>
      <c r="F2412" t="s">
        <v>2953</v>
      </c>
      <c r="G2412" s="2">
        <v>262</v>
      </c>
      <c r="I2412" s="1">
        <v>6302.32</v>
      </c>
      <c r="L2412" t="s">
        <v>1816</v>
      </c>
    </row>
    <row r="2413" spans="1:12" hidden="1" x14ac:dyDescent="0.25">
      <c r="A2413" s="2" t="s">
        <v>1817</v>
      </c>
      <c r="B2413" s="139" t="str">
        <f t="shared" si="46"/>
        <v>LMps_Pol3204.159</v>
      </c>
      <c r="C2413" t="s">
        <v>60</v>
      </c>
      <c r="D2413" s="1">
        <v>3204.1590000000001</v>
      </c>
      <c r="E2413">
        <v>1.4999999999999999E-2</v>
      </c>
      <c r="F2413" t="s">
        <v>2954</v>
      </c>
      <c r="G2413" s="2">
        <v>262</v>
      </c>
      <c r="I2413" s="1">
        <v>6302.32</v>
      </c>
      <c r="L2413" t="s">
        <v>1816</v>
      </c>
    </row>
    <row r="2414" spans="1:12" hidden="1" x14ac:dyDescent="0.25">
      <c r="A2414" s="2" t="s">
        <v>1817</v>
      </c>
      <c r="B2414" s="139" t="str">
        <f t="shared" si="46"/>
        <v>LMps_Pol3204.12</v>
      </c>
      <c r="C2414" t="s">
        <v>60</v>
      </c>
      <c r="D2414" s="1">
        <v>3204.12</v>
      </c>
      <c r="E2414">
        <v>1.4999999999999999E-2</v>
      </c>
      <c r="F2414" t="s">
        <v>2669</v>
      </c>
      <c r="G2414" s="2">
        <v>262</v>
      </c>
      <c r="I2414" s="1">
        <v>6302.32</v>
      </c>
      <c r="L2414" t="s">
        <v>1816</v>
      </c>
    </row>
    <row r="2415" spans="1:12" hidden="1" x14ac:dyDescent="0.25">
      <c r="A2415" s="2" t="s">
        <v>1817</v>
      </c>
      <c r="B2415" s="139" t="str">
        <f t="shared" si="46"/>
        <v>LMps_Pol2915.21</v>
      </c>
      <c r="C2415" t="s">
        <v>60</v>
      </c>
      <c r="D2415" s="1">
        <v>2915.21</v>
      </c>
      <c r="E2415">
        <v>0.02</v>
      </c>
      <c r="F2415" t="s">
        <v>2219</v>
      </c>
      <c r="G2415" s="2">
        <v>262</v>
      </c>
      <c r="I2415" s="1">
        <v>6302.32</v>
      </c>
      <c r="L2415" t="s">
        <v>1816</v>
      </c>
    </row>
    <row r="2416" spans="1:12" hidden="1" x14ac:dyDescent="0.25">
      <c r="A2416" s="2" t="s">
        <v>1817</v>
      </c>
      <c r="B2416" s="139" t="str">
        <f t="shared" si="46"/>
        <v>LMps_Pol2836.3</v>
      </c>
      <c r="C2416" t="s">
        <v>60</v>
      </c>
      <c r="D2416" s="1">
        <v>2836.3</v>
      </c>
      <c r="E2416">
        <v>0.02</v>
      </c>
      <c r="F2416" t="s">
        <v>2220</v>
      </c>
      <c r="G2416" s="2">
        <v>262</v>
      </c>
      <c r="I2416" s="1">
        <v>6302.32</v>
      </c>
      <c r="L2416" t="s">
        <v>1816</v>
      </c>
    </row>
    <row r="2417" spans="1:12" hidden="1" x14ac:dyDescent="0.25">
      <c r="A2417" s="2" t="s">
        <v>1817</v>
      </c>
      <c r="B2417" s="139" t="str">
        <f t="shared" si="46"/>
        <v>LMps_Pol2836.2</v>
      </c>
      <c r="C2417" t="s">
        <v>60</v>
      </c>
      <c r="D2417" s="1">
        <v>2836.2</v>
      </c>
      <c r="E2417">
        <v>0.02</v>
      </c>
      <c r="F2417" t="s">
        <v>2221</v>
      </c>
      <c r="G2417" s="2">
        <v>262</v>
      </c>
      <c r="I2417" s="1">
        <v>6302.32</v>
      </c>
      <c r="L2417" t="s">
        <v>1816</v>
      </c>
    </row>
    <row r="2418" spans="1:12" hidden="1" x14ac:dyDescent="0.25">
      <c r="A2418" s="2" t="s">
        <v>1817</v>
      </c>
      <c r="B2418" s="139" t="str">
        <f t="shared" si="46"/>
        <v>LMps_Pol2825.1</v>
      </c>
      <c r="C2418" t="s">
        <v>60</v>
      </c>
      <c r="D2418" s="1">
        <v>2825.1</v>
      </c>
      <c r="E2418">
        <v>0.02</v>
      </c>
      <c r="F2418" t="s">
        <v>2222</v>
      </c>
      <c r="G2418" s="2">
        <v>262</v>
      </c>
      <c r="I2418" s="1">
        <v>6302.32</v>
      </c>
      <c r="L2418" t="s">
        <v>1816</v>
      </c>
    </row>
    <row r="2419" spans="1:12" hidden="1" x14ac:dyDescent="0.25">
      <c r="A2419" s="2" t="s">
        <v>1817</v>
      </c>
      <c r="B2419" s="139" t="str">
        <f t="shared" si="46"/>
        <v>LMps_Pol2815.12</v>
      </c>
      <c r="C2419" t="s">
        <v>60</v>
      </c>
      <c r="D2419" s="1">
        <v>2815.12</v>
      </c>
      <c r="E2419">
        <v>0.02</v>
      </c>
      <c r="F2419" t="s">
        <v>2966</v>
      </c>
      <c r="G2419" s="2">
        <v>262</v>
      </c>
      <c r="I2419" s="1">
        <v>6302.32</v>
      </c>
      <c r="L2419" t="s">
        <v>1816</v>
      </c>
    </row>
    <row r="2420" spans="1:12" hidden="1" x14ac:dyDescent="0.25">
      <c r="A2420" s="2" t="s">
        <v>1817</v>
      </c>
      <c r="B2420" s="139" t="str">
        <f t="shared" si="46"/>
        <v>LMps_Pol2701.19</v>
      </c>
      <c r="C2420" t="s">
        <v>60</v>
      </c>
      <c r="D2420" s="1">
        <v>2701.19</v>
      </c>
      <c r="E2420">
        <v>1.1000000000000001</v>
      </c>
      <c r="F2420" t="s">
        <v>437</v>
      </c>
      <c r="G2420" s="2">
        <v>262</v>
      </c>
      <c r="I2420" s="1">
        <v>6302.32</v>
      </c>
      <c r="L2420" t="s">
        <v>1816</v>
      </c>
    </row>
    <row r="2421" spans="1:12" hidden="1" x14ac:dyDescent="0.25">
      <c r="A2421" s="2" t="s">
        <v>1817</v>
      </c>
      <c r="B2421" s="139" t="str">
        <f t="shared" si="46"/>
        <v>LMps_Pol2501.009</v>
      </c>
      <c r="C2421" t="s">
        <v>60</v>
      </c>
      <c r="D2421" s="1">
        <v>2501.009</v>
      </c>
      <c r="E2421">
        <v>0.02</v>
      </c>
      <c r="F2421" t="s">
        <v>2956</v>
      </c>
      <c r="G2421" s="2">
        <v>262</v>
      </c>
      <c r="I2421" s="1">
        <v>6302.32</v>
      </c>
      <c r="L2421" t="s">
        <v>1816</v>
      </c>
    </row>
    <row r="2422" spans="1:12" hidden="1" x14ac:dyDescent="0.25">
      <c r="A2422" s="2" t="s">
        <v>1817</v>
      </c>
      <c r="B2422" s="139" t="str">
        <f t="shared" si="46"/>
        <v>LMps_Pol1108.12</v>
      </c>
      <c r="C2422" t="s">
        <v>60</v>
      </c>
      <c r="D2422" s="1">
        <v>1108.1199999999999</v>
      </c>
      <c r="E2422">
        <v>0.02</v>
      </c>
      <c r="F2422" t="s">
        <v>2131</v>
      </c>
      <c r="G2422" s="2">
        <v>262</v>
      </c>
      <c r="I2422" s="1">
        <v>6302.32</v>
      </c>
      <c r="L2422" t="s">
        <v>1816</v>
      </c>
    </row>
    <row r="2423" spans="1:12" hidden="1" x14ac:dyDescent="0.25">
      <c r="A2423" s="2" t="s">
        <v>1817</v>
      </c>
      <c r="B2423" s="139" t="str">
        <f t="shared" si="46"/>
        <v>LFab_BldDyd5210.21</v>
      </c>
      <c r="C2423" t="s">
        <v>95</v>
      </c>
      <c r="D2423" s="1">
        <v>5210.21</v>
      </c>
      <c r="E2423">
        <v>1.0101</v>
      </c>
      <c r="F2423" t="s">
        <v>532</v>
      </c>
      <c r="G2423" s="2">
        <v>263</v>
      </c>
      <c r="I2423" s="1">
        <v>5513.21</v>
      </c>
      <c r="L2423" t="s">
        <v>1816</v>
      </c>
    </row>
    <row r="2424" spans="1:12" hidden="1" x14ac:dyDescent="0.25">
      <c r="A2424" s="2" t="s">
        <v>1817</v>
      </c>
      <c r="B2424" s="139" t="str">
        <f t="shared" si="46"/>
        <v>LFab_BldDyd5210.11</v>
      </c>
      <c r="C2424" t="s">
        <v>95</v>
      </c>
      <c r="D2424" s="1">
        <v>5210.1099999999997</v>
      </c>
      <c r="E2424">
        <v>1.0101</v>
      </c>
      <c r="F2424" t="s">
        <v>532</v>
      </c>
      <c r="G2424" s="2">
        <v>263</v>
      </c>
      <c r="I2424" s="1">
        <v>5513.21</v>
      </c>
      <c r="L2424" t="s">
        <v>1816</v>
      </c>
    </row>
    <row r="2425" spans="1:12" hidden="1" x14ac:dyDescent="0.25">
      <c r="A2425" s="2" t="s">
        <v>1817</v>
      </c>
      <c r="B2425" s="139" t="str">
        <f t="shared" si="46"/>
        <v>LFab_BldDyd5206.14</v>
      </c>
      <c r="C2425" t="s">
        <v>95</v>
      </c>
      <c r="D2425" s="1">
        <v>5206.1400000000003</v>
      </c>
      <c r="E2425">
        <v>1.0101</v>
      </c>
      <c r="F2425" t="s">
        <v>542</v>
      </c>
      <c r="G2425" s="2">
        <v>263</v>
      </c>
      <c r="I2425" s="1">
        <v>5513.21</v>
      </c>
      <c r="L2425" t="s">
        <v>1816</v>
      </c>
    </row>
    <row r="2426" spans="1:12" hidden="1" x14ac:dyDescent="0.25">
      <c r="A2426" s="2" t="s">
        <v>1817</v>
      </c>
      <c r="B2426" s="139" t="str">
        <f t="shared" si="46"/>
        <v>LFab_BldDyd5206.13</v>
      </c>
      <c r="C2426" t="s">
        <v>95</v>
      </c>
      <c r="D2426" s="1">
        <v>5206.13</v>
      </c>
      <c r="E2426">
        <v>1.0101</v>
      </c>
      <c r="F2426" t="s">
        <v>542</v>
      </c>
      <c r="G2426" s="2">
        <v>263</v>
      </c>
      <c r="I2426" s="1">
        <v>5513.21</v>
      </c>
      <c r="L2426" t="s">
        <v>1816</v>
      </c>
    </row>
    <row r="2427" spans="1:12" hidden="1" x14ac:dyDescent="0.25">
      <c r="A2427" s="2" t="s">
        <v>1817</v>
      </c>
      <c r="B2427" s="139" t="str">
        <f t="shared" si="46"/>
        <v>LFab_BldDyd5206.12</v>
      </c>
      <c r="C2427" t="s">
        <v>95</v>
      </c>
      <c r="D2427" s="1">
        <v>5206.12</v>
      </c>
      <c r="E2427">
        <v>1.0101</v>
      </c>
      <c r="F2427" t="s">
        <v>542</v>
      </c>
      <c r="G2427" s="2">
        <v>263</v>
      </c>
      <c r="I2427" s="1">
        <v>5513.21</v>
      </c>
      <c r="L2427" t="s">
        <v>1816</v>
      </c>
    </row>
    <row r="2428" spans="1:12" hidden="1" x14ac:dyDescent="0.25">
      <c r="A2428" s="2" t="s">
        <v>1817</v>
      </c>
      <c r="B2428" s="139" t="str">
        <f t="shared" si="46"/>
        <v>LFab_BldDyd3919.909</v>
      </c>
      <c r="C2428" t="s">
        <v>95</v>
      </c>
      <c r="D2428" s="1">
        <v>3919.9090000000001</v>
      </c>
      <c r="E2428">
        <v>6.0000000000000001E-3</v>
      </c>
      <c r="F2428" t="s">
        <v>2946</v>
      </c>
      <c r="G2428" s="2">
        <v>263</v>
      </c>
      <c r="I2428" s="1">
        <v>5513.21</v>
      </c>
      <c r="L2428" t="s">
        <v>1816</v>
      </c>
    </row>
    <row r="2429" spans="1:12" hidden="1" x14ac:dyDescent="0.25">
      <c r="A2429" s="2" t="s">
        <v>1817</v>
      </c>
      <c r="B2429" s="139" t="str">
        <f t="shared" si="46"/>
        <v>LFab_BldDyd3910</v>
      </c>
      <c r="C2429" t="s">
        <v>95</v>
      </c>
      <c r="D2429" s="1">
        <v>3910</v>
      </c>
      <c r="E2429">
        <v>0.02</v>
      </c>
      <c r="F2429" t="s">
        <v>2383</v>
      </c>
      <c r="G2429" s="2">
        <v>263</v>
      </c>
      <c r="I2429" s="1">
        <v>5513.21</v>
      </c>
      <c r="L2429" t="s">
        <v>1816</v>
      </c>
    </row>
    <row r="2430" spans="1:12" hidden="1" x14ac:dyDescent="0.25">
      <c r="A2430" s="2" t="s">
        <v>1817</v>
      </c>
      <c r="B2430" s="139" t="str">
        <f t="shared" si="46"/>
        <v>LFab_BldDyd3906.909</v>
      </c>
      <c r="C2430" t="s">
        <v>95</v>
      </c>
      <c r="D2430" s="1">
        <v>3906.9090000000001</v>
      </c>
      <c r="E2430">
        <v>0.02</v>
      </c>
      <c r="F2430" t="s">
        <v>2957</v>
      </c>
      <c r="G2430" s="2">
        <v>263</v>
      </c>
      <c r="I2430" s="1">
        <v>5513.21</v>
      </c>
      <c r="L2430" t="s">
        <v>1816</v>
      </c>
    </row>
    <row r="2431" spans="1:12" hidden="1" x14ac:dyDescent="0.25">
      <c r="A2431" s="2" t="s">
        <v>1817</v>
      </c>
      <c r="B2431" s="139" t="str">
        <f t="shared" si="46"/>
        <v>LFab_BldDyd3507.9</v>
      </c>
      <c r="C2431" t="s">
        <v>95</v>
      </c>
      <c r="D2431" s="1">
        <v>3507.9</v>
      </c>
      <c r="E2431">
        <v>0.02</v>
      </c>
      <c r="F2431" t="s">
        <v>2959</v>
      </c>
      <c r="G2431" s="2">
        <v>263</v>
      </c>
      <c r="I2431" s="1">
        <v>5513.21</v>
      </c>
      <c r="L2431" t="s">
        <v>1816</v>
      </c>
    </row>
    <row r="2432" spans="1:12" hidden="1" x14ac:dyDescent="0.25">
      <c r="A2432" s="2" t="s">
        <v>1817</v>
      </c>
      <c r="B2432" s="139" t="str">
        <f t="shared" si="46"/>
        <v>LFab_BldDyd3505.209</v>
      </c>
      <c r="C2432" t="s">
        <v>95</v>
      </c>
      <c r="D2432" s="1">
        <v>3505.2089999999998</v>
      </c>
      <c r="E2432">
        <v>0.02</v>
      </c>
      <c r="F2432" t="s">
        <v>2949</v>
      </c>
      <c r="G2432" s="2">
        <v>263</v>
      </c>
      <c r="I2432" s="1">
        <v>5513.21</v>
      </c>
      <c r="L2432" t="s">
        <v>1816</v>
      </c>
    </row>
    <row r="2433" spans="1:12" hidden="1" x14ac:dyDescent="0.25">
      <c r="A2433" s="2" t="s">
        <v>1817</v>
      </c>
      <c r="B2433" s="139" t="str">
        <f t="shared" si="46"/>
        <v>LFab_BldDyd3404.909</v>
      </c>
      <c r="C2433" t="s">
        <v>95</v>
      </c>
      <c r="D2433" s="1">
        <v>3404.9090000000001</v>
      </c>
      <c r="E2433">
        <v>0.02</v>
      </c>
      <c r="F2433" t="s">
        <v>2950</v>
      </c>
      <c r="G2433" s="2">
        <v>263</v>
      </c>
      <c r="I2433" s="1">
        <v>5513.21</v>
      </c>
      <c r="L2433" t="s">
        <v>1816</v>
      </c>
    </row>
    <row r="2434" spans="1:12" hidden="1" x14ac:dyDescent="0.25">
      <c r="A2434" s="2" t="s">
        <v>1817</v>
      </c>
      <c r="B2434" s="139" t="str">
        <f t="shared" si="46"/>
        <v>LFab_BldDyd3403.919</v>
      </c>
      <c r="C2434" t="s">
        <v>95</v>
      </c>
      <c r="D2434" s="1">
        <v>3403.9189999999999</v>
      </c>
      <c r="E2434">
        <v>0.02</v>
      </c>
      <c r="F2434" t="s">
        <v>2951</v>
      </c>
      <c r="G2434" s="2">
        <v>263</v>
      </c>
      <c r="I2434" s="1">
        <v>5513.21</v>
      </c>
      <c r="L2434" t="s">
        <v>1816</v>
      </c>
    </row>
    <row r="2435" spans="1:12" hidden="1" x14ac:dyDescent="0.25">
      <c r="A2435" s="2" t="s">
        <v>1817</v>
      </c>
      <c r="B2435" s="139" t="str">
        <f t="shared" si="46"/>
        <v>LFab_BldDyd3204.9</v>
      </c>
      <c r="C2435" t="s">
        <v>95</v>
      </c>
      <c r="D2435" s="1">
        <v>3204.9</v>
      </c>
      <c r="E2435">
        <v>0.02</v>
      </c>
      <c r="F2435" t="s">
        <v>2384</v>
      </c>
      <c r="G2435" s="2">
        <v>263</v>
      </c>
      <c r="I2435" s="1">
        <v>5513.21</v>
      </c>
      <c r="L2435" t="s">
        <v>1816</v>
      </c>
    </row>
    <row r="2436" spans="1:12" hidden="1" x14ac:dyDescent="0.25">
      <c r="A2436" s="2" t="s">
        <v>1817</v>
      </c>
      <c r="B2436" s="139" t="str">
        <f t="shared" si="46"/>
        <v>LFab_BldDyd3204.2</v>
      </c>
      <c r="C2436" t="s">
        <v>95</v>
      </c>
      <c r="D2436" s="1">
        <v>3204.2</v>
      </c>
      <c r="E2436">
        <v>1.4999999999999999E-2</v>
      </c>
      <c r="F2436" t="s">
        <v>2381</v>
      </c>
      <c r="G2436" s="2">
        <v>263</v>
      </c>
      <c r="I2436" s="1">
        <v>5513.21</v>
      </c>
      <c r="L2436" t="s">
        <v>1816</v>
      </c>
    </row>
    <row r="2437" spans="1:12" hidden="1" x14ac:dyDescent="0.25">
      <c r="A2437" s="2" t="s">
        <v>1817</v>
      </c>
      <c r="B2437" s="139" t="str">
        <f t="shared" si="46"/>
        <v>LFab_BldDyd3204.172</v>
      </c>
      <c r="C2437" t="s">
        <v>95</v>
      </c>
      <c r="D2437" s="1">
        <v>3204.172</v>
      </c>
      <c r="E2437">
        <v>1.4999999999999999E-2</v>
      </c>
      <c r="F2437" t="s">
        <v>2388</v>
      </c>
      <c r="G2437" s="2">
        <v>263</v>
      </c>
      <c r="I2437" s="1">
        <v>5513.21</v>
      </c>
      <c r="L2437" t="s">
        <v>1816</v>
      </c>
    </row>
    <row r="2438" spans="1:12" hidden="1" x14ac:dyDescent="0.25">
      <c r="A2438" s="2" t="s">
        <v>1817</v>
      </c>
      <c r="B2438" s="139" t="str">
        <f t="shared" si="46"/>
        <v>LFab_BldDyd3204.16</v>
      </c>
      <c r="C2438" t="s">
        <v>95</v>
      </c>
      <c r="D2438" s="1">
        <v>3204.16</v>
      </c>
      <c r="E2438">
        <v>1.4999999999999999E-2</v>
      </c>
      <c r="F2438" t="s">
        <v>2960</v>
      </c>
      <c r="G2438" s="2">
        <v>263</v>
      </c>
      <c r="I2438" s="1">
        <v>5513.21</v>
      </c>
      <c r="L2438" t="s">
        <v>1816</v>
      </c>
    </row>
    <row r="2439" spans="1:12" hidden="1" x14ac:dyDescent="0.25">
      <c r="A2439" s="2" t="s">
        <v>1817</v>
      </c>
      <c r="B2439" s="139" t="str">
        <f t="shared" si="46"/>
        <v>LFab_BldDyd3204.14</v>
      </c>
      <c r="C2439" t="s">
        <v>95</v>
      </c>
      <c r="D2439" s="1">
        <v>3204.14</v>
      </c>
      <c r="E2439">
        <v>1.4999999999999999E-2</v>
      </c>
      <c r="F2439" t="s">
        <v>2961</v>
      </c>
      <c r="G2439" s="2">
        <v>263</v>
      </c>
      <c r="I2439" s="1">
        <v>5513.21</v>
      </c>
      <c r="L2439" t="s">
        <v>1816</v>
      </c>
    </row>
    <row r="2440" spans="1:12" hidden="1" x14ac:dyDescent="0.25">
      <c r="A2440" s="2" t="s">
        <v>1817</v>
      </c>
      <c r="B2440" s="139" t="str">
        <f t="shared" si="46"/>
        <v>LFab_BldDyd3204.119</v>
      </c>
      <c r="C2440" t="s">
        <v>95</v>
      </c>
      <c r="D2440" s="1">
        <v>3204.1190000000001</v>
      </c>
      <c r="E2440">
        <v>1.4999999999999999E-2</v>
      </c>
      <c r="F2440" t="s">
        <v>2386</v>
      </c>
      <c r="G2440" s="2">
        <v>263</v>
      </c>
      <c r="I2440" s="1">
        <v>5513.21</v>
      </c>
      <c r="L2440" t="s">
        <v>1816</v>
      </c>
    </row>
    <row r="2441" spans="1:12" hidden="1" x14ac:dyDescent="0.25">
      <c r="A2441" s="2" t="s">
        <v>1817</v>
      </c>
      <c r="B2441" s="139" t="str">
        <f t="shared" si="46"/>
        <v>LFab_BldDyd2931.909</v>
      </c>
      <c r="C2441" t="s">
        <v>95</v>
      </c>
      <c r="D2441" s="1">
        <v>2931.9090000000001</v>
      </c>
      <c r="E2441">
        <v>0.02</v>
      </c>
      <c r="F2441" t="s">
        <v>2382</v>
      </c>
      <c r="G2441" s="2">
        <v>263</v>
      </c>
      <c r="I2441" s="1">
        <v>5513.21</v>
      </c>
      <c r="L2441" t="s">
        <v>1816</v>
      </c>
    </row>
    <row r="2442" spans="1:12" hidden="1" x14ac:dyDescent="0.25">
      <c r="A2442" s="2" t="s">
        <v>1817</v>
      </c>
      <c r="B2442" s="139" t="str">
        <f t="shared" si="46"/>
        <v>LFab_BldDyd2915.11</v>
      </c>
      <c r="C2442" t="s">
        <v>95</v>
      </c>
      <c r="D2442" s="1">
        <v>2915.11</v>
      </c>
      <c r="E2442">
        <v>0.02</v>
      </c>
      <c r="F2442" t="s">
        <v>1329</v>
      </c>
      <c r="G2442" s="2">
        <v>263</v>
      </c>
      <c r="I2442" s="1">
        <v>5513.21</v>
      </c>
      <c r="L2442" t="s">
        <v>1816</v>
      </c>
    </row>
    <row r="2443" spans="1:12" hidden="1" x14ac:dyDescent="0.25">
      <c r="A2443" s="2" t="s">
        <v>1817</v>
      </c>
      <c r="B2443" s="139" t="str">
        <f t="shared" si="46"/>
        <v>LFab_BldDyd2904.91</v>
      </c>
      <c r="C2443" t="s">
        <v>95</v>
      </c>
      <c r="D2443" s="1">
        <v>2904.91</v>
      </c>
      <c r="E2443">
        <v>0.02</v>
      </c>
      <c r="F2443" t="s">
        <v>2955</v>
      </c>
      <c r="G2443" s="2">
        <v>263</v>
      </c>
      <c r="I2443" s="1">
        <v>5513.21</v>
      </c>
      <c r="L2443" t="s">
        <v>1816</v>
      </c>
    </row>
    <row r="2444" spans="1:12" hidden="1" x14ac:dyDescent="0.25">
      <c r="A2444" s="2" t="s">
        <v>1817</v>
      </c>
      <c r="B2444" s="139" t="str">
        <f t="shared" si="46"/>
        <v>LFab_BldDyd2904.209</v>
      </c>
      <c r="C2444" t="s">
        <v>95</v>
      </c>
      <c r="D2444" s="1">
        <v>2904.2089999999998</v>
      </c>
      <c r="E2444">
        <v>0.02</v>
      </c>
      <c r="F2444" t="s">
        <v>2385</v>
      </c>
      <c r="G2444" s="2">
        <v>263</v>
      </c>
      <c r="I2444" s="1">
        <v>5513.21</v>
      </c>
      <c r="L2444" t="s">
        <v>1816</v>
      </c>
    </row>
    <row r="2445" spans="1:12" hidden="1" x14ac:dyDescent="0.25">
      <c r="A2445" s="2" t="s">
        <v>1817</v>
      </c>
      <c r="B2445" s="139" t="str">
        <f t="shared" si="46"/>
        <v>LFab_BldDyd2701.12</v>
      </c>
      <c r="C2445" t="s">
        <v>95</v>
      </c>
      <c r="D2445" s="1">
        <v>2701.12</v>
      </c>
      <c r="E2445">
        <v>1.1000000000000001</v>
      </c>
      <c r="F2445" t="s">
        <v>371</v>
      </c>
      <c r="G2445" s="2">
        <v>263</v>
      </c>
      <c r="I2445" s="1">
        <v>5513.21</v>
      </c>
      <c r="L2445" t="s">
        <v>1816</v>
      </c>
    </row>
    <row r="2446" spans="1:12" hidden="1" x14ac:dyDescent="0.25">
      <c r="A2446" s="2" t="s">
        <v>1817</v>
      </c>
      <c r="B2446" s="139" t="str">
        <f t="shared" si="46"/>
        <v>LFab_BldDyd2501.009</v>
      </c>
      <c r="C2446" t="s">
        <v>95</v>
      </c>
      <c r="D2446" s="1">
        <v>2501.009</v>
      </c>
      <c r="E2446">
        <v>0.02</v>
      </c>
      <c r="F2446" t="s">
        <v>2956</v>
      </c>
      <c r="G2446" s="2">
        <v>263</v>
      </c>
      <c r="I2446" s="1">
        <v>5513.21</v>
      </c>
      <c r="L2446" t="s">
        <v>1816</v>
      </c>
    </row>
    <row r="2447" spans="1:12" hidden="1" x14ac:dyDescent="0.25">
      <c r="A2447" s="2" t="s">
        <v>1817</v>
      </c>
      <c r="B2447" s="139" t="str">
        <f t="shared" si="46"/>
        <v>LFab_BldDyd5513.112</v>
      </c>
      <c r="C2447" t="s">
        <v>95</v>
      </c>
      <c r="D2447" s="1">
        <v>5513.1120000000001</v>
      </c>
      <c r="E2447">
        <v>1.0101</v>
      </c>
      <c r="F2447" t="s">
        <v>532</v>
      </c>
      <c r="G2447" s="2">
        <v>264</v>
      </c>
      <c r="I2447" s="1">
        <v>5513.21</v>
      </c>
      <c r="L2447" t="s">
        <v>1816</v>
      </c>
    </row>
    <row r="2448" spans="1:12" hidden="1" x14ac:dyDescent="0.25">
      <c r="A2448" s="2" t="s">
        <v>1817</v>
      </c>
      <c r="B2448" s="139" t="str">
        <f t="shared" si="46"/>
        <v>LFab_BldDyd5513.111</v>
      </c>
      <c r="C2448" t="s">
        <v>95</v>
      </c>
      <c r="D2448" s="1">
        <v>5513.1109999999999</v>
      </c>
      <c r="E2448">
        <v>1.0101</v>
      </c>
      <c r="F2448" t="s">
        <v>532</v>
      </c>
      <c r="G2448" s="2">
        <v>264</v>
      </c>
      <c r="I2448" s="1">
        <v>5513.21</v>
      </c>
      <c r="L2448" t="s">
        <v>1816</v>
      </c>
    </row>
    <row r="2449" spans="1:12" hidden="1" x14ac:dyDescent="0.25">
      <c r="A2449" s="2" t="s">
        <v>1817</v>
      </c>
      <c r="B2449" s="139" t="str">
        <f t="shared" si="46"/>
        <v>LFab_BldDyd5509.53</v>
      </c>
      <c r="C2449" t="s">
        <v>95</v>
      </c>
      <c r="D2449" s="1">
        <v>5509.53</v>
      </c>
      <c r="E2449">
        <v>1.0101</v>
      </c>
      <c r="F2449" t="s">
        <v>542</v>
      </c>
      <c r="G2449" s="2">
        <v>264</v>
      </c>
      <c r="I2449" s="1">
        <v>5513.21</v>
      </c>
      <c r="L2449" t="s">
        <v>1816</v>
      </c>
    </row>
    <row r="2450" spans="1:12" hidden="1" x14ac:dyDescent="0.25">
      <c r="A2450" s="2" t="s">
        <v>1817</v>
      </c>
      <c r="B2450" s="139" t="str">
        <f t="shared" si="46"/>
        <v>LFab_BldDyd5206.25</v>
      </c>
      <c r="C2450" t="s">
        <v>95</v>
      </c>
      <c r="D2450" s="1">
        <v>5206.25</v>
      </c>
      <c r="E2450">
        <v>1.0101</v>
      </c>
      <c r="F2450" t="s">
        <v>542</v>
      </c>
      <c r="G2450" s="2">
        <v>264</v>
      </c>
      <c r="I2450" s="1">
        <v>5513.21</v>
      </c>
      <c r="L2450" t="s">
        <v>1816</v>
      </c>
    </row>
    <row r="2451" spans="1:12" hidden="1" x14ac:dyDescent="0.25">
      <c r="A2451" s="2" t="s">
        <v>1817</v>
      </c>
      <c r="B2451" s="139" t="str">
        <f t="shared" si="46"/>
        <v>LFab_BldDyd5206.24</v>
      </c>
      <c r="C2451" t="s">
        <v>95</v>
      </c>
      <c r="D2451" s="1">
        <v>5206.24</v>
      </c>
      <c r="E2451">
        <v>1.0101</v>
      </c>
      <c r="F2451" t="s">
        <v>542</v>
      </c>
      <c r="G2451" s="2">
        <v>264</v>
      </c>
      <c r="I2451" s="1">
        <v>5513.21</v>
      </c>
      <c r="L2451" t="s">
        <v>1816</v>
      </c>
    </row>
    <row r="2452" spans="1:12" hidden="1" x14ac:dyDescent="0.25">
      <c r="A2452" s="2" t="s">
        <v>1817</v>
      </c>
      <c r="B2452" s="139" t="str">
        <f t="shared" si="46"/>
        <v>LFab_BldDyd5206.23</v>
      </c>
      <c r="C2452" t="s">
        <v>95</v>
      </c>
      <c r="D2452" s="1">
        <v>5206.2299999999996</v>
      </c>
      <c r="E2452">
        <v>1.0101</v>
      </c>
      <c r="F2452" t="s">
        <v>542</v>
      </c>
      <c r="G2452" s="2">
        <v>264</v>
      </c>
      <c r="I2452" s="1">
        <v>5513.21</v>
      </c>
      <c r="L2452" t="s">
        <v>1816</v>
      </c>
    </row>
    <row r="2453" spans="1:12" hidden="1" x14ac:dyDescent="0.25">
      <c r="A2453" s="2" t="s">
        <v>1817</v>
      </c>
      <c r="B2453" s="139" t="str">
        <f t="shared" si="46"/>
        <v>LFab_BldDyd3912.39</v>
      </c>
      <c r="C2453" t="s">
        <v>95</v>
      </c>
      <c r="D2453" s="1">
        <v>3912.39</v>
      </c>
      <c r="E2453">
        <v>0.02</v>
      </c>
      <c r="F2453" t="s">
        <v>2213</v>
      </c>
      <c r="G2453" s="2">
        <v>264</v>
      </c>
      <c r="I2453" s="1">
        <v>5513.21</v>
      </c>
      <c r="L2453" t="s">
        <v>1816</v>
      </c>
    </row>
    <row r="2454" spans="1:12" hidden="1" x14ac:dyDescent="0.25">
      <c r="A2454" s="2" t="s">
        <v>1817</v>
      </c>
      <c r="B2454" s="139" t="str">
        <f t="shared" si="46"/>
        <v>LFab_BldDyd3906.902</v>
      </c>
      <c r="C2454" t="s">
        <v>95</v>
      </c>
      <c r="D2454" s="1">
        <v>3906.902</v>
      </c>
      <c r="E2454">
        <v>0.02</v>
      </c>
      <c r="F2454" t="s">
        <v>2947</v>
      </c>
      <c r="G2454" s="2">
        <v>264</v>
      </c>
      <c r="I2454" s="1">
        <v>5513.21</v>
      </c>
      <c r="L2454" t="s">
        <v>1816</v>
      </c>
    </row>
    <row r="2455" spans="1:12" hidden="1" x14ac:dyDescent="0.25">
      <c r="A2455" s="2" t="s">
        <v>1817</v>
      </c>
      <c r="B2455" s="139" t="str">
        <f t="shared" si="46"/>
        <v>LFab_BldDyd3901.9</v>
      </c>
      <c r="C2455" t="s">
        <v>95</v>
      </c>
      <c r="D2455" s="1">
        <v>3901.9</v>
      </c>
      <c r="E2455">
        <v>0.02</v>
      </c>
      <c r="F2455" t="s">
        <v>2214</v>
      </c>
      <c r="G2455" s="2">
        <v>264</v>
      </c>
      <c r="I2455" s="1">
        <v>5513.21</v>
      </c>
      <c r="L2455" t="s">
        <v>1816</v>
      </c>
    </row>
    <row r="2456" spans="1:12" hidden="1" x14ac:dyDescent="0.25">
      <c r="A2456" s="2" t="s">
        <v>1817</v>
      </c>
      <c r="B2456" s="139" t="str">
        <f t="shared" si="46"/>
        <v>LFab_BldDyd3901.2</v>
      </c>
      <c r="C2456" t="s">
        <v>95</v>
      </c>
      <c r="D2456" s="1">
        <v>3901.2</v>
      </c>
      <c r="E2456">
        <v>0.02</v>
      </c>
      <c r="F2456" t="s">
        <v>2215</v>
      </c>
      <c r="G2456" s="2">
        <v>264</v>
      </c>
      <c r="I2456" s="1">
        <v>5513.21</v>
      </c>
      <c r="L2456" t="s">
        <v>1816</v>
      </c>
    </row>
    <row r="2457" spans="1:12" hidden="1" x14ac:dyDescent="0.25">
      <c r="A2457" s="2" t="s">
        <v>1817</v>
      </c>
      <c r="B2457" s="139" t="str">
        <f t="shared" si="46"/>
        <v>LFab_BldDyd3824.9999</v>
      </c>
      <c r="C2457" t="s">
        <v>95</v>
      </c>
      <c r="D2457" s="1">
        <v>3824.9998999999998</v>
      </c>
      <c r="E2457">
        <v>0.02</v>
      </c>
      <c r="F2457" t="s">
        <v>2216</v>
      </c>
      <c r="G2457" s="2">
        <v>264</v>
      </c>
      <c r="I2457" s="1">
        <v>5513.21</v>
      </c>
      <c r="L2457" t="s">
        <v>1816</v>
      </c>
    </row>
    <row r="2458" spans="1:12" hidden="1" x14ac:dyDescent="0.25">
      <c r="A2458" s="2" t="s">
        <v>1817</v>
      </c>
      <c r="B2458" s="139" t="str">
        <f t="shared" si="46"/>
        <v>LFab_BldDyd3824.9992</v>
      </c>
      <c r="C2458" t="s">
        <v>95</v>
      </c>
      <c r="D2458" s="1">
        <v>3824.9992000000002</v>
      </c>
      <c r="E2458">
        <v>0.02</v>
      </c>
      <c r="F2458" t="s">
        <v>2948</v>
      </c>
      <c r="G2458" s="2">
        <v>264</v>
      </c>
      <c r="I2458" s="1">
        <v>5513.21</v>
      </c>
      <c r="L2458" t="s">
        <v>1816</v>
      </c>
    </row>
    <row r="2459" spans="1:12" hidden="1" x14ac:dyDescent="0.25">
      <c r="A2459" s="2" t="s">
        <v>1817</v>
      </c>
      <c r="B2459" s="139" t="str">
        <f t="shared" si="46"/>
        <v>LFab_BldDyd3402.42</v>
      </c>
      <c r="C2459" t="s">
        <v>95</v>
      </c>
      <c r="D2459" s="1">
        <v>3402.42</v>
      </c>
      <c r="E2459">
        <v>0.02</v>
      </c>
      <c r="F2459" t="s">
        <v>2937</v>
      </c>
      <c r="G2459" s="2">
        <v>264</v>
      </c>
      <c r="I2459" s="1">
        <v>5513.21</v>
      </c>
      <c r="L2459" t="s">
        <v>1816</v>
      </c>
    </row>
    <row r="2460" spans="1:12" hidden="1" x14ac:dyDescent="0.25">
      <c r="A2460" s="2" t="s">
        <v>1817</v>
      </c>
      <c r="B2460" s="139" t="str">
        <f t="shared" si="46"/>
        <v>LFab_BldDyd3204.179</v>
      </c>
      <c r="C2460" t="s">
        <v>95</v>
      </c>
      <c r="D2460" s="1">
        <v>3204.1790000000001</v>
      </c>
      <c r="E2460">
        <v>1.4999999999999999E-2</v>
      </c>
      <c r="F2460" t="s">
        <v>2952</v>
      </c>
      <c r="G2460" s="2">
        <v>264</v>
      </c>
      <c r="I2460" s="1">
        <v>5513.21</v>
      </c>
      <c r="L2460" t="s">
        <v>1816</v>
      </c>
    </row>
    <row r="2461" spans="1:12" hidden="1" x14ac:dyDescent="0.25">
      <c r="A2461" s="2" t="s">
        <v>1817</v>
      </c>
      <c r="B2461" s="139" t="str">
        <f t="shared" si="46"/>
        <v>LFab_BldDyd3204.171</v>
      </c>
      <c r="C2461" t="s">
        <v>95</v>
      </c>
      <c r="D2461" s="1">
        <v>3204.1709999999998</v>
      </c>
      <c r="E2461">
        <v>1.4999999999999999E-2</v>
      </c>
      <c r="F2461" t="s">
        <v>2953</v>
      </c>
      <c r="G2461" s="2">
        <v>264</v>
      </c>
      <c r="I2461" s="1">
        <v>5513.21</v>
      </c>
      <c r="L2461" t="s">
        <v>1816</v>
      </c>
    </row>
    <row r="2462" spans="1:12" hidden="1" x14ac:dyDescent="0.25">
      <c r="A2462" s="2" t="s">
        <v>1817</v>
      </c>
      <c r="B2462" s="139" t="str">
        <f t="shared" si="46"/>
        <v>LFab_BldDyd3204.159</v>
      </c>
      <c r="C2462" t="s">
        <v>95</v>
      </c>
      <c r="D2462" s="1">
        <v>3204.1590000000001</v>
      </c>
      <c r="E2462">
        <v>1.4999999999999999E-2</v>
      </c>
      <c r="F2462" t="s">
        <v>2954</v>
      </c>
      <c r="G2462" s="2">
        <v>264</v>
      </c>
      <c r="I2462" s="1">
        <v>5513.21</v>
      </c>
      <c r="L2462" t="s">
        <v>1816</v>
      </c>
    </row>
    <row r="2463" spans="1:12" hidden="1" x14ac:dyDescent="0.25">
      <c r="A2463" s="2" t="s">
        <v>1817</v>
      </c>
      <c r="B2463" s="139" t="str">
        <f t="shared" si="46"/>
        <v>LFab_BldDyd3204.12</v>
      </c>
      <c r="C2463" t="s">
        <v>95</v>
      </c>
      <c r="D2463" s="1">
        <v>3204.12</v>
      </c>
      <c r="E2463">
        <v>1.4999999999999999E-2</v>
      </c>
      <c r="F2463" t="s">
        <v>2669</v>
      </c>
      <c r="G2463" s="2">
        <v>264</v>
      </c>
      <c r="I2463" s="1">
        <v>5513.21</v>
      </c>
      <c r="L2463" t="s">
        <v>1816</v>
      </c>
    </row>
    <row r="2464" spans="1:12" hidden="1" x14ac:dyDescent="0.25">
      <c r="A2464" s="2" t="s">
        <v>1817</v>
      </c>
      <c r="B2464" s="139" t="str">
        <f t="shared" si="46"/>
        <v>LFab_BldDyd2915.21</v>
      </c>
      <c r="C2464" t="s">
        <v>95</v>
      </c>
      <c r="D2464" s="1">
        <v>2915.21</v>
      </c>
      <c r="E2464">
        <v>0.02</v>
      </c>
      <c r="F2464" t="s">
        <v>2219</v>
      </c>
      <c r="G2464" s="2">
        <v>264</v>
      </c>
      <c r="I2464" s="1">
        <v>5513.21</v>
      </c>
      <c r="L2464" t="s">
        <v>1816</v>
      </c>
    </row>
    <row r="2465" spans="1:12" hidden="1" x14ac:dyDescent="0.25">
      <c r="A2465" s="2" t="s">
        <v>1817</v>
      </c>
      <c r="B2465" s="139" t="str">
        <f t="shared" si="46"/>
        <v>LFab_BldDyd2836.3</v>
      </c>
      <c r="C2465" t="s">
        <v>95</v>
      </c>
      <c r="D2465" s="1">
        <v>2836.3</v>
      </c>
      <c r="E2465">
        <v>0.02</v>
      </c>
      <c r="F2465" t="s">
        <v>2220</v>
      </c>
      <c r="G2465" s="2">
        <v>264</v>
      </c>
      <c r="I2465" s="1">
        <v>5513.21</v>
      </c>
      <c r="L2465" t="s">
        <v>1816</v>
      </c>
    </row>
    <row r="2466" spans="1:12" hidden="1" x14ac:dyDescent="0.25">
      <c r="A2466" s="2" t="s">
        <v>1817</v>
      </c>
      <c r="B2466" s="139" t="str">
        <f t="shared" si="46"/>
        <v>LFab_BldDyd2836.2</v>
      </c>
      <c r="C2466" t="s">
        <v>95</v>
      </c>
      <c r="D2466" s="1">
        <v>2836.2</v>
      </c>
      <c r="E2466">
        <v>0.02</v>
      </c>
      <c r="F2466" t="s">
        <v>2221</v>
      </c>
      <c r="G2466" s="2">
        <v>264</v>
      </c>
      <c r="I2466" s="1">
        <v>5513.21</v>
      </c>
      <c r="L2466" t="s">
        <v>1816</v>
      </c>
    </row>
    <row r="2467" spans="1:12" hidden="1" x14ac:dyDescent="0.25">
      <c r="A2467" s="2" t="s">
        <v>1817</v>
      </c>
      <c r="B2467" s="139" t="str">
        <f t="shared" si="46"/>
        <v>LFab_BldDyd2825.1</v>
      </c>
      <c r="C2467" t="s">
        <v>95</v>
      </c>
      <c r="D2467" s="1">
        <v>2825.1</v>
      </c>
      <c r="E2467">
        <v>0.02</v>
      </c>
      <c r="F2467" t="s">
        <v>2222</v>
      </c>
      <c r="G2467" s="2">
        <v>264</v>
      </c>
      <c r="I2467" s="1">
        <v>5513.21</v>
      </c>
      <c r="L2467" t="s">
        <v>1816</v>
      </c>
    </row>
    <row r="2468" spans="1:12" hidden="1" x14ac:dyDescent="0.25">
      <c r="A2468" s="2" t="s">
        <v>1817</v>
      </c>
      <c r="B2468" s="139" t="str">
        <f t="shared" ref="B2468:B2531" si="47">A2468&amp;C2468&amp;D2468</f>
        <v>LFab_BldDyd2815.12</v>
      </c>
      <c r="C2468" t="s">
        <v>95</v>
      </c>
      <c r="D2468" s="1">
        <v>2815.12</v>
      </c>
      <c r="E2468">
        <v>0.02</v>
      </c>
      <c r="F2468" t="s">
        <v>2966</v>
      </c>
      <c r="G2468" s="2">
        <v>264</v>
      </c>
      <c r="I2468" s="1">
        <v>5513.21</v>
      </c>
      <c r="L2468" t="s">
        <v>1816</v>
      </c>
    </row>
    <row r="2469" spans="1:12" hidden="1" x14ac:dyDescent="0.25">
      <c r="A2469" s="2" t="s">
        <v>1817</v>
      </c>
      <c r="B2469" s="139" t="str">
        <f t="shared" si="47"/>
        <v>LFab_BldDyd2701.19</v>
      </c>
      <c r="C2469" t="s">
        <v>95</v>
      </c>
      <c r="D2469" s="1">
        <v>2701.19</v>
      </c>
      <c r="E2469">
        <v>1.1000000000000001</v>
      </c>
      <c r="F2469" t="s">
        <v>437</v>
      </c>
      <c r="G2469" s="2">
        <v>264</v>
      </c>
      <c r="I2469" s="1">
        <v>5513.21</v>
      </c>
      <c r="L2469" t="s">
        <v>1816</v>
      </c>
    </row>
    <row r="2470" spans="1:12" hidden="1" x14ac:dyDescent="0.25">
      <c r="A2470" s="2" t="s">
        <v>1817</v>
      </c>
      <c r="B2470" s="139" t="str">
        <f t="shared" si="47"/>
        <v>LFab_BldDyd1108.12</v>
      </c>
      <c r="C2470" t="s">
        <v>95</v>
      </c>
      <c r="D2470" s="1">
        <v>1108.1199999999999</v>
      </c>
      <c r="E2470">
        <v>0.02</v>
      </c>
      <c r="F2470" t="s">
        <v>2131</v>
      </c>
      <c r="G2470" s="2">
        <v>264</v>
      </c>
      <c r="I2470" s="1">
        <v>5513.21</v>
      </c>
      <c r="L2470" t="s">
        <v>1816</v>
      </c>
    </row>
    <row r="2471" spans="1:12" hidden="1" x14ac:dyDescent="0.25">
      <c r="A2471" s="2" t="s">
        <v>1817</v>
      </c>
      <c r="B2471" s="139" t="str">
        <f t="shared" si="47"/>
        <v>LFab_BldPrn5210.21</v>
      </c>
      <c r="C2471" t="s">
        <v>97</v>
      </c>
      <c r="D2471" s="1">
        <v>5210.21</v>
      </c>
      <c r="E2471">
        <v>1.0101</v>
      </c>
      <c r="F2471" t="s">
        <v>532</v>
      </c>
      <c r="G2471" s="2">
        <v>265</v>
      </c>
      <c r="I2471" s="1">
        <v>5513.41</v>
      </c>
      <c r="L2471" t="s">
        <v>1816</v>
      </c>
    </row>
    <row r="2472" spans="1:12" hidden="1" x14ac:dyDescent="0.25">
      <c r="A2472" s="2" t="s">
        <v>1817</v>
      </c>
      <c r="B2472" s="139" t="str">
        <f t="shared" si="47"/>
        <v>LFab_BldPrn5210.11</v>
      </c>
      <c r="C2472" t="s">
        <v>97</v>
      </c>
      <c r="D2472" s="1">
        <v>5210.1099999999997</v>
      </c>
      <c r="E2472">
        <v>1.0101</v>
      </c>
      <c r="F2472" t="s">
        <v>532</v>
      </c>
      <c r="G2472" s="2">
        <v>265</v>
      </c>
      <c r="I2472" s="1">
        <v>5513.41</v>
      </c>
      <c r="L2472" t="s">
        <v>1816</v>
      </c>
    </row>
    <row r="2473" spans="1:12" hidden="1" x14ac:dyDescent="0.25">
      <c r="A2473" s="2" t="s">
        <v>1817</v>
      </c>
      <c r="B2473" s="139" t="str">
        <f t="shared" si="47"/>
        <v>LFab_BldPrn5206.23</v>
      </c>
      <c r="C2473" t="s">
        <v>97</v>
      </c>
      <c r="D2473" s="1">
        <v>5206.2299999999996</v>
      </c>
      <c r="E2473">
        <v>1.0101</v>
      </c>
      <c r="F2473" t="s">
        <v>542</v>
      </c>
      <c r="G2473" s="2">
        <v>265</v>
      </c>
      <c r="I2473" s="1">
        <v>5513.41</v>
      </c>
      <c r="L2473" t="s">
        <v>1816</v>
      </c>
    </row>
    <row r="2474" spans="1:12" hidden="1" x14ac:dyDescent="0.25">
      <c r="A2474" s="2" t="s">
        <v>1817</v>
      </c>
      <c r="B2474" s="139" t="str">
        <f t="shared" si="47"/>
        <v>LFab_BldPrn5206.14</v>
      </c>
      <c r="C2474" t="s">
        <v>97</v>
      </c>
      <c r="D2474" s="1">
        <v>5206.1400000000003</v>
      </c>
      <c r="E2474">
        <v>1.0101</v>
      </c>
      <c r="F2474" t="s">
        <v>542</v>
      </c>
      <c r="G2474" s="2">
        <v>265</v>
      </c>
      <c r="I2474" s="1">
        <v>5513.41</v>
      </c>
      <c r="L2474" t="s">
        <v>1816</v>
      </c>
    </row>
    <row r="2475" spans="1:12" hidden="1" x14ac:dyDescent="0.25">
      <c r="A2475" s="2" t="s">
        <v>1817</v>
      </c>
      <c r="B2475" s="139" t="str">
        <f t="shared" si="47"/>
        <v>LFab_BldPrn5206.13</v>
      </c>
      <c r="C2475" t="s">
        <v>97</v>
      </c>
      <c r="D2475" s="1">
        <v>5206.13</v>
      </c>
      <c r="E2475">
        <v>1.0101</v>
      </c>
      <c r="F2475" t="s">
        <v>542</v>
      </c>
      <c r="G2475" s="2">
        <v>265</v>
      </c>
      <c r="I2475" s="1">
        <v>5513.41</v>
      </c>
      <c r="L2475" t="s">
        <v>1816</v>
      </c>
    </row>
    <row r="2476" spans="1:12" hidden="1" x14ac:dyDescent="0.25">
      <c r="A2476" s="2" t="s">
        <v>1817</v>
      </c>
      <c r="B2476" s="139" t="str">
        <f t="shared" si="47"/>
        <v>LFab_BldPrn5206.12</v>
      </c>
      <c r="C2476" t="s">
        <v>97</v>
      </c>
      <c r="D2476" s="1">
        <v>5206.12</v>
      </c>
      <c r="E2476">
        <v>1.0101</v>
      </c>
      <c r="F2476" t="s">
        <v>542</v>
      </c>
      <c r="G2476" s="2">
        <v>265</v>
      </c>
      <c r="I2476" s="1">
        <v>5513.41</v>
      </c>
      <c r="L2476" t="s">
        <v>1816</v>
      </c>
    </row>
    <row r="2477" spans="1:12" hidden="1" x14ac:dyDescent="0.25">
      <c r="A2477" s="2" t="s">
        <v>1817</v>
      </c>
      <c r="B2477" s="139" t="str">
        <f t="shared" si="47"/>
        <v>LFab_BldPrn3919.909</v>
      </c>
      <c r="C2477" t="s">
        <v>97</v>
      </c>
      <c r="D2477" s="1">
        <v>3919.9090000000001</v>
      </c>
      <c r="E2477">
        <v>6.0000000000000001E-3</v>
      </c>
      <c r="F2477" t="s">
        <v>2946</v>
      </c>
      <c r="G2477" s="2">
        <v>265</v>
      </c>
      <c r="I2477" s="1">
        <v>5513.41</v>
      </c>
      <c r="L2477" t="s">
        <v>1816</v>
      </c>
    </row>
    <row r="2478" spans="1:12" hidden="1" x14ac:dyDescent="0.25">
      <c r="A2478" s="2" t="s">
        <v>1817</v>
      </c>
      <c r="B2478" s="139" t="str">
        <f t="shared" si="47"/>
        <v>LFab_BldPrn3910</v>
      </c>
      <c r="C2478" t="s">
        <v>97</v>
      </c>
      <c r="D2478" s="1">
        <v>3910</v>
      </c>
      <c r="E2478">
        <v>0.02</v>
      </c>
      <c r="F2478" t="s">
        <v>2383</v>
      </c>
      <c r="G2478" s="2">
        <v>265</v>
      </c>
      <c r="I2478" s="1">
        <v>5513.41</v>
      </c>
      <c r="L2478" t="s">
        <v>1816</v>
      </c>
    </row>
    <row r="2479" spans="1:12" hidden="1" x14ac:dyDescent="0.25">
      <c r="A2479" s="2" t="s">
        <v>1817</v>
      </c>
      <c r="B2479" s="139" t="str">
        <f t="shared" si="47"/>
        <v>LFab_BldPrn3906.909</v>
      </c>
      <c r="C2479" t="s">
        <v>97</v>
      </c>
      <c r="D2479" s="1">
        <v>3906.9090000000001</v>
      </c>
      <c r="E2479">
        <v>0.02</v>
      </c>
      <c r="F2479" t="s">
        <v>2957</v>
      </c>
      <c r="G2479" s="2">
        <v>265</v>
      </c>
      <c r="I2479" s="1">
        <v>5513.41</v>
      </c>
      <c r="L2479" t="s">
        <v>1816</v>
      </c>
    </row>
    <row r="2480" spans="1:12" hidden="1" x14ac:dyDescent="0.25">
      <c r="A2480" s="2" t="s">
        <v>1817</v>
      </c>
      <c r="B2480" s="139" t="str">
        <f t="shared" si="47"/>
        <v>LFab_BldPrn3507.9</v>
      </c>
      <c r="C2480" t="s">
        <v>97</v>
      </c>
      <c r="D2480" s="1">
        <v>3507.9</v>
      </c>
      <c r="E2480">
        <v>0.02</v>
      </c>
      <c r="F2480" t="s">
        <v>2959</v>
      </c>
      <c r="G2480" s="2">
        <v>265</v>
      </c>
      <c r="I2480" s="1">
        <v>5513.41</v>
      </c>
      <c r="L2480" t="s">
        <v>1816</v>
      </c>
    </row>
    <row r="2481" spans="1:12" hidden="1" x14ac:dyDescent="0.25">
      <c r="A2481" s="2" t="s">
        <v>1817</v>
      </c>
      <c r="B2481" s="139" t="str">
        <f t="shared" si="47"/>
        <v>LFab_BldPrn3505.209</v>
      </c>
      <c r="C2481" t="s">
        <v>97</v>
      </c>
      <c r="D2481" s="1">
        <v>3505.2089999999998</v>
      </c>
      <c r="E2481">
        <v>0.02</v>
      </c>
      <c r="F2481" t="s">
        <v>2949</v>
      </c>
      <c r="G2481" s="2">
        <v>265</v>
      </c>
      <c r="I2481" s="1">
        <v>5513.41</v>
      </c>
      <c r="L2481" t="s">
        <v>1816</v>
      </c>
    </row>
    <row r="2482" spans="1:12" hidden="1" x14ac:dyDescent="0.25">
      <c r="A2482" s="2" t="s">
        <v>1817</v>
      </c>
      <c r="B2482" s="139" t="str">
        <f t="shared" si="47"/>
        <v>LFab_BldPrn3404.909</v>
      </c>
      <c r="C2482" t="s">
        <v>97</v>
      </c>
      <c r="D2482" s="1">
        <v>3404.9090000000001</v>
      </c>
      <c r="E2482">
        <v>0.02</v>
      </c>
      <c r="F2482" t="s">
        <v>2950</v>
      </c>
      <c r="G2482" s="2">
        <v>265</v>
      </c>
      <c r="I2482" s="1">
        <v>5513.41</v>
      </c>
      <c r="L2482" t="s">
        <v>1816</v>
      </c>
    </row>
    <row r="2483" spans="1:12" hidden="1" x14ac:dyDescent="0.25">
      <c r="A2483" s="2" t="s">
        <v>1817</v>
      </c>
      <c r="B2483" s="139" t="str">
        <f t="shared" si="47"/>
        <v>LFab_BldPrn3403.919</v>
      </c>
      <c r="C2483" t="s">
        <v>97</v>
      </c>
      <c r="D2483" s="1">
        <v>3403.9189999999999</v>
      </c>
      <c r="E2483">
        <v>0.02</v>
      </c>
      <c r="F2483" t="s">
        <v>2951</v>
      </c>
      <c r="G2483" s="2">
        <v>265</v>
      </c>
      <c r="I2483" s="1">
        <v>5513.41</v>
      </c>
      <c r="L2483" t="s">
        <v>1816</v>
      </c>
    </row>
    <row r="2484" spans="1:12" hidden="1" x14ac:dyDescent="0.25">
      <c r="A2484" s="2" t="s">
        <v>1817</v>
      </c>
      <c r="B2484" s="139" t="str">
        <f t="shared" si="47"/>
        <v>LFab_BldPrn3204.9</v>
      </c>
      <c r="C2484" t="s">
        <v>97</v>
      </c>
      <c r="D2484" s="1">
        <v>3204.9</v>
      </c>
      <c r="E2484">
        <v>1.4999999999999999E-2</v>
      </c>
      <c r="F2484" t="s">
        <v>2384</v>
      </c>
      <c r="G2484" s="2">
        <v>265</v>
      </c>
      <c r="I2484" s="1">
        <v>5513.41</v>
      </c>
      <c r="L2484" t="s">
        <v>1816</v>
      </c>
    </row>
    <row r="2485" spans="1:12" hidden="1" x14ac:dyDescent="0.25">
      <c r="A2485" s="2" t="s">
        <v>1817</v>
      </c>
      <c r="B2485" s="139" t="str">
        <f t="shared" si="47"/>
        <v>LFab_BldPrn3204.2</v>
      </c>
      <c r="C2485" t="s">
        <v>97</v>
      </c>
      <c r="D2485" s="1">
        <v>3204.2</v>
      </c>
      <c r="E2485">
        <v>1.4999999999999999E-2</v>
      </c>
      <c r="F2485" t="s">
        <v>2381</v>
      </c>
      <c r="G2485" s="2">
        <v>265</v>
      </c>
      <c r="I2485" s="1">
        <v>5513.41</v>
      </c>
      <c r="L2485" t="s">
        <v>1816</v>
      </c>
    </row>
    <row r="2486" spans="1:12" hidden="1" x14ac:dyDescent="0.25">
      <c r="A2486" s="2" t="s">
        <v>1817</v>
      </c>
      <c r="B2486" s="139" t="str">
        <f t="shared" si="47"/>
        <v>LFab_BldPrn3204.172</v>
      </c>
      <c r="C2486" t="s">
        <v>97</v>
      </c>
      <c r="D2486" s="1">
        <v>3204.172</v>
      </c>
      <c r="E2486">
        <v>1.4999999999999999E-2</v>
      </c>
      <c r="F2486" t="s">
        <v>2388</v>
      </c>
      <c r="G2486" s="2">
        <v>265</v>
      </c>
      <c r="I2486" s="1">
        <v>5513.41</v>
      </c>
      <c r="L2486" t="s">
        <v>1816</v>
      </c>
    </row>
    <row r="2487" spans="1:12" hidden="1" x14ac:dyDescent="0.25">
      <c r="A2487" s="2" t="s">
        <v>1817</v>
      </c>
      <c r="B2487" s="139" t="str">
        <f t="shared" si="47"/>
        <v>LFab_BldPrn3204.16</v>
      </c>
      <c r="C2487" t="s">
        <v>97</v>
      </c>
      <c r="D2487" s="1">
        <v>3204.16</v>
      </c>
      <c r="E2487">
        <v>1.4999999999999999E-2</v>
      </c>
      <c r="F2487" t="s">
        <v>2960</v>
      </c>
      <c r="G2487" s="2">
        <v>265</v>
      </c>
      <c r="I2487" s="1">
        <v>5513.41</v>
      </c>
      <c r="L2487" t="s">
        <v>1816</v>
      </c>
    </row>
    <row r="2488" spans="1:12" hidden="1" x14ac:dyDescent="0.25">
      <c r="A2488" s="2" t="s">
        <v>1817</v>
      </c>
      <c r="B2488" s="139" t="str">
        <f t="shared" si="47"/>
        <v>LFab_BldPrn3204.12</v>
      </c>
      <c r="C2488" t="s">
        <v>97</v>
      </c>
      <c r="D2488" s="1">
        <v>3204.12</v>
      </c>
      <c r="E2488">
        <v>1.4999999999999999E-2</v>
      </c>
      <c r="F2488" t="s">
        <v>2967</v>
      </c>
      <c r="G2488" s="2">
        <v>265</v>
      </c>
      <c r="I2488" s="1">
        <v>5513.41</v>
      </c>
      <c r="L2488" t="s">
        <v>1816</v>
      </c>
    </row>
    <row r="2489" spans="1:12" hidden="1" x14ac:dyDescent="0.25">
      <c r="A2489" s="2" t="s">
        <v>1817</v>
      </c>
      <c r="B2489" s="139" t="str">
        <f t="shared" si="47"/>
        <v>LFab_BldPrn3204.119</v>
      </c>
      <c r="C2489" t="s">
        <v>97</v>
      </c>
      <c r="D2489" s="1">
        <v>3204.1190000000001</v>
      </c>
      <c r="E2489">
        <v>1.4999999999999999E-2</v>
      </c>
      <c r="F2489" t="s">
        <v>2386</v>
      </c>
      <c r="G2489" s="2">
        <v>265</v>
      </c>
      <c r="I2489" s="1">
        <v>5513.41</v>
      </c>
      <c r="L2489" t="s">
        <v>1816</v>
      </c>
    </row>
    <row r="2490" spans="1:12" hidden="1" x14ac:dyDescent="0.25">
      <c r="A2490" s="2" t="s">
        <v>1817</v>
      </c>
      <c r="B2490" s="139" t="str">
        <f t="shared" si="47"/>
        <v>LFab_BldPrn2931.909</v>
      </c>
      <c r="C2490" t="s">
        <v>97</v>
      </c>
      <c r="D2490" s="1">
        <v>2931.9090000000001</v>
      </c>
      <c r="E2490">
        <v>0.02</v>
      </c>
      <c r="F2490" t="s">
        <v>2382</v>
      </c>
      <c r="G2490" s="2">
        <v>265</v>
      </c>
      <c r="I2490" s="1">
        <v>5513.41</v>
      </c>
      <c r="L2490" t="s">
        <v>1816</v>
      </c>
    </row>
    <row r="2491" spans="1:12" hidden="1" x14ac:dyDescent="0.25">
      <c r="A2491" s="2" t="s">
        <v>1817</v>
      </c>
      <c r="B2491" s="139" t="str">
        <f t="shared" si="47"/>
        <v>LFab_BldPrn2915.11</v>
      </c>
      <c r="C2491" t="s">
        <v>97</v>
      </c>
      <c r="D2491" s="1">
        <v>2915.11</v>
      </c>
      <c r="E2491">
        <v>0.02</v>
      </c>
      <c r="F2491" t="s">
        <v>1329</v>
      </c>
      <c r="G2491" s="2">
        <v>265</v>
      </c>
      <c r="I2491" s="1">
        <v>5513.41</v>
      </c>
      <c r="L2491" t="s">
        <v>1816</v>
      </c>
    </row>
    <row r="2492" spans="1:12" hidden="1" x14ac:dyDescent="0.25">
      <c r="A2492" s="2" t="s">
        <v>1817</v>
      </c>
      <c r="B2492" s="139" t="str">
        <f t="shared" si="47"/>
        <v>LFab_BldPrn2904.91</v>
      </c>
      <c r="C2492" t="s">
        <v>97</v>
      </c>
      <c r="D2492" s="1">
        <v>2904.91</v>
      </c>
      <c r="E2492">
        <v>0.02</v>
      </c>
      <c r="F2492" t="s">
        <v>2955</v>
      </c>
      <c r="G2492" s="2">
        <v>265</v>
      </c>
      <c r="I2492" s="1">
        <v>5513.41</v>
      </c>
      <c r="L2492" t="s">
        <v>1816</v>
      </c>
    </row>
    <row r="2493" spans="1:12" hidden="1" x14ac:dyDescent="0.25">
      <c r="A2493" s="2" t="s">
        <v>1817</v>
      </c>
      <c r="B2493" s="139" t="str">
        <f t="shared" si="47"/>
        <v>LFab_BldPrn2904.209</v>
      </c>
      <c r="C2493" t="s">
        <v>97</v>
      </c>
      <c r="D2493" s="1">
        <v>2904.2089999999998</v>
      </c>
      <c r="E2493">
        <v>0.02</v>
      </c>
      <c r="F2493" t="s">
        <v>2385</v>
      </c>
      <c r="G2493" s="2">
        <v>265</v>
      </c>
      <c r="I2493" s="1">
        <v>5513.41</v>
      </c>
      <c r="L2493" t="s">
        <v>1816</v>
      </c>
    </row>
    <row r="2494" spans="1:12" hidden="1" x14ac:dyDescent="0.25">
      <c r="A2494" s="2" t="s">
        <v>1817</v>
      </c>
      <c r="B2494" s="139" t="str">
        <f t="shared" si="47"/>
        <v>LFab_BldPrn2701.12</v>
      </c>
      <c r="C2494" t="s">
        <v>97</v>
      </c>
      <c r="D2494" s="1">
        <v>2701.12</v>
      </c>
      <c r="E2494">
        <v>1.1000000000000001</v>
      </c>
      <c r="F2494" t="s">
        <v>371</v>
      </c>
      <c r="G2494" s="2">
        <v>265</v>
      </c>
      <c r="I2494" s="1">
        <v>5513.41</v>
      </c>
      <c r="L2494" t="s">
        <v>1816</v>
      </c>
    </row>
    <row r="2495" spans="1:12" hidden="1" x14ac:dyDescent="0.25">
      <c r="A2495" s="2" t="s">
        <v>1817</v>
      </c>
      <c r="B2495" s="139" t="str">
        <f t="shared" si="47"/>
        <v>LFab_BldPrn2501.009</v>
      </c>
      <c r="C2495" t="s">
        <v>97</v>
      </c>
      <c r="D2495" s="1">
        <v>2501.009</v>
      </c>
      <c r="E2495">
        <v>0.02</v>
      </c>
      <c r="F2495" t="s">
        <v>2956</v>
      </c>
      <c r="G2495" s="2">
        <v>265</v>
      </c>
      <c r="I2495" s="1">
        <v>5513.41</v>
      </c>
      <c r="L2495" t="s">
        <v>1816</v>
      </c>
    </row>
    <row r="2496" spans="1:12" hidden="1" x14ac:dyDescent="0.25">
      <c r="A2496" s="2" t="s">
        <v>1817</v>
      </c>
      <c r="B2496" s="139" t="str">
        <f t="shared" si="47"/>
        <v>LFab_BldPrn5513.112</v>
      </c>
      <c r="C2496" t="s">
        <v>97</v>
      </c>
      <c r="D2496" s="1">
        <v>5513.1120000000001</v>
      </c>
      <c r="E2496">
        <v>1.0101</v>
      </c>
      <c r="F2496" t="s">
        <v>532</v>
      </c>
      <c r="G2496" s="2">
        <v>266</v>
      </c>
      <c r="I2496" s="1">
        <v>5513.41</v>
      </c>
      <c r="L2496" t="s">
        <v>1816</v>
      </c>
    </row>
    <row r="2497" spans="1:12" hidden="1" x14ac:dyDescent="0.25">
      <c r="A2497" s="2" t="s">
        <v>1817</v>
      </c>
      <c r="B2497" s="139" t="str">
        <f t="shared" si="47"/>
        <v>LFab_BldPrn5513.111</v>
      </c>
      <c r="C2497" t="s">
        <v>97</v>
      </c>
      <c r="D2497" s="1">
        <v>5513.1109999999999</v>
      </c>
      <c r="E2497">
        <v>1.0101</v>
      </c>
      <c r="F2497" t="s">
        <v>532</v>
      </c>
      <c r="G2497" s="2">
        <v>266</v>
      </c>
      <c r="I2497" s="1">
        <v>5513.41</v>
      </c>
      <c r="L2497" t="s">
        <v>1816</v>
      </c>
    </row>
    <row r="2498" spans="1:12" hidden="1" x14ac:dyDescent="0.25">
      <c r="A2498" s="2" t="s">
        <v>1817</v>
      </c>
      <c r="B2498" s="139" t="str">
        <f t="shared" si="47"/>
        <v>LFab_BldPrn5509.53</v>
      </c>
      <c r="C2498" t="s">
        <v>97</v>
      </c>
      <c r="D2498" s="1">
        <v>5509.53</v>
      </c>
      <c r="E2498">
        <v>1.0101</v>
      </c>
      <c r="F2498" t="s">
        <v>542</v>
      </c>
      <c r="G2498" s="2">
        <v>266</v>
      </c>
      <c r="I2498" s="1">
        <v>5513.41</v>
      </c>
      <c r="L2498" t="s">
        <v>1816</v>
      </c>
    </row>
    <row r="2499" spans="1:12" hidden="1" x14ac:dyDescent="0.25">
      <c r="A2499" s="2" t="s">
        <v>1817</v>
      </c>
      <c r="B2499" s="139" t="str">
        <f t="shared" si="47"/>
        <v>LFab_BldPrn5206.25</v>
      </c>
      <c r="C2499" t="s">
        <v>97</v>
      </c>
      <c r="D2499" s="1">
        <v>5206.25</v>
      </c>
      <c r="E2499">
        <v>1.0101</v>
      </c>
      <c r="F2499" t="s">
        <v>542</v>
      </c>
      <c r="G2499" s="2">
        <v>266</v>
      </c>
      <c r="I2499" s="1">
        <v>5513.41</v>
      </c>
      <c r="L2499" t="s">
        <v>1816</v>
      </c>
    </row>
    <row r="2500" spans="1:12" hidden="1" x14ac:dyDescent="0.25">
      <c r="A2500" s="2" t="s">
        <v>1817</v>
      </c>
      <c r="B2500" s="139" t="str">
        <f t="shared" si="47"/>
        <v>LFab_BldPrn5206.24</v>
      </c>
      <c r="C2500" t="s">
        <v>97</v>
      </c>
      <c r="D2500" s="1">
        <v>5206.24</v>
      </c>
      <c r="E2500">
        <v>1.0101</v>
      </c>
      <c r="F2500" t="s">
        <v>542</v>
      </c>
      <c r="G2500" s="2">
        <v>266</v>
      </c>
      <c r="I2500" s="1">
        <v>5513.41</v>
      </c>
      <c r="L2500" t="s">
        <v>1816</v>
      </c>
    </row>
    <row r="2501" spans="1:12" hidden="1" x14ac:dyDescent="0.25">
      <c r="A2501" s="2" t="s">
        <v>1817</v>
      </c>
      <c r="B2501" s="139" t="str">
        <f t="shared" si="47"/>
        <v>LFab_BldPrn3912.39</v>
      </c>
      <c r="C2501" t="s">
        <v>97</v>
      </c>
      <c r="D2501" s="1">
        <v>3912.39</v>
      </c>
      <c r="E2501">
        <v>0.02</v>
      </c>
      <c r="F2501" t="s">
        <v>2213</v>
      </c>
      <c r="G2501" s="2">
        <v>266</v>
      </c>
      <c r="I2501" s="1">
        <v>5513.41</v>
      </c>
      <c r="L2501" t="s">
        <v>1816</v>
      </c>
    </row>
    <row r="2502" spans="1:12" hidden="1" x14ac:dyDescent="0.25">
      <c r="A2502" s="2" t="s">
        <v>1817</v>
      </c>
      <c r="B2502" s="139" t="str">
        <f t="shared" si="47"/>
        <v>LFab_BldPrn3906.902</v>
      </c>
      <c r="C2502" t="s">
        <v>97</v>
      </c>
      <c r="D2502" s="1">
        <v>3906.902</v>
      </c>
      <c r="E2502">
        <v>0.02</v>
      </c>
      <c r="F2502" t="s">
        <v>2947</v>
      </c>
      <c r="G2502" s="2">
        <v>266</v>
      </c>
      <c r="I2502" s="1">
        <v>5513.41</v>
      </c>
      <c r="L2502" t="s">
        <v>1816</v>
      </c>
    </row>
    <row r="2503" spans="1:12" hidden="1" x14ac:dyDescent="0.25">
      <c r="A2503" s="2" t="s">
        <v>1817</v>
      </c>
      <c r="B2503" s="139" t="str">
        <f t="shared" si="47"/>
        <v>LFab_BldPrn3901.9</v>
      </c>
      <c r="C2503" t="s">
        <v>97</v>
      </c>
      <c r="D2503" s="1">
        <v>3901.9</v>
      </c>
      <c r="E2503">
        <v>0.02</v>
      </c>
      <c r="F2503" t="s">
        <v>2214</v>
      </c>
      <c r="G2503" s="2">
        <v>266</v>
      </c>
      <c r="I2503" s="1">
        <v>5513.41</v>
      </c>
      <c r="L2503" t="s">
        <v>1816</v>
      </c>
    </row>
    <row r="2504" spans="1:12" hidden="1" x14ac:dyDescent="0.25">
      <c r="A2504" s="2" t="s">
        <v>1817</v>
      </c>
      <c r="B2504" s="139" t="str">
        <f t="shared" si="47"/>
        <v>LFab_BldPrn3901.2</v>
      </c>
      <c r="C2504" t="s">
        <v>97</v>
      </c>
      <c r="D2504" s="1">
        <v>3901.2</v>
      </c>
      <c r="E2504">
        <v>0.02</v>
      </c>
      <c r="F2504" t="s">
        <v>2215</v>
      </c>
      <c r="G2504" s="2">
        <v>266</v>
      </c>
      <c r="I2504" s="1">
        <v>5513.41</v>
      </c>
      <c r="L2504" t="s">
        <v>1816</v>
      </c>
    </row>
    <row r="2505" spans="1:12" hidden="1" x14ac:dyDescent="0.25">
      <c r="A2505" s="2" t="s">
        <v>1817</v>
      </c>
      <c r="B2505" s="139" t="str">
        <f t="shared" si="47"/>
        <v>LFab_BldPrn3824.9999</v>
      </c>
      <c r="C2505" t="s">
        <v>97</v>
      </c>
      <c r="D2505" s="1">
        <v>3824.9998999999998</v>
      </c>
      <c r="E2505">
        <v>0.02</v>
      </c>
      <c r="F2505" t="s">
        <v>2216</v>
      </c>
      <c r="G2505" s="2">
        <v>266</v>
      </c>
      <c r="I2505" s="1">
        <v>5513.41</v>
      </c>
      <c r="L2505" t="s">
        <v>1816</v>
      </c>
    </row>
    <row r="2506" spans="1:12" hidden="1" x14ac:dyDescent="0.25">
      <c r="A2506" s="2" t="s">
        <v>1817</v>
      </c>
      <c r="B2506" s="139" t="str">
        <f t="shared" si="47"/>
        <v>LFab_BldPrn3824.9992</v>
      </c>
      <c r="C2506" t="s">
        <v>97</v>
      </c>
      <c r="D2506" s="1">
        <v>3824.9992000000002</v>
      </c>
      <c r="E2506">
        <v>0.02</v>
      </c>
      <c r="F2506" t="s">
        <v>2948</v>
      </c>
      <c r="G2506" s="2">
        <v>266</v>
      </c>
      <c r="I2506" s="1">
        <v>5513.41</v>
      </c>
      <c r="L2506" t="s">
        <v>1816</v>
      </c>
    </row>
    <row r="2507" spans="1:12" hidden="1" x14ac:dyDescent="0.25">
      <c r="A2507" s="2" t="s">
        <v>1817</v>
      </c>
      <c r="B2507" s="139" t="str">
        <f t="shared" si="47"/>
        <v>LFab_BldPrn3402.42</v>
      </c>
      <c r="C2507" t="s">
        <v>97</v>
      </c>
      <c r="D2507" s="1">
        <v>3402.42</v>
      </c>
      <c r="E2507">
        <v>0.02</v>
      </c>
      <c r="F2507" t="s">
        <v>2937</v>
      </c>
      <c r="G2507" s="2">
        <v>266</v>
      </c>
      <c r="I2507" s="1">
        <v>5513.41</v>
      </c>
      <c r="L2507" t="s">
        <v>1816</v>
      </c>
    </row>
    <row r="2508" spans="1:12" hidden="1" x14ac:dyDescent="0.25">
      <c r="A2508" s="2" t="s">
        <v>1817</v>
      </c>
      <c r="B2508" s="139" t="str">
        <f t="shared" si="47"/>
        <v>LFab_BldPrn3204.179</v>
      </c>
      <c r="C2508" t="s">
        <v>97</v>
      </c>
      <c r="D2508" s="1">
        <v>3204.1790000000001</v>
      </c>
      <c r="E2508">
        <v>1.4999999999999999E-2</v>
      </c>
      <c r="F2508" t="s">
        <v>2952</v>
      </c>
      <c r="G2508" s="2">
        <v>266</v>
      </c>
      <c r="I2508" s="1">
        <v>5513.41</v>
      </c>
      <c r="L2508" t="s">
        <v>1816</v>
      </c>
    </row>
    <row r="2509" spans="1:12" hidden="1" x14ac:dyDescent="0.25">
      <c r="A2509" s="2" t="s">
        <v>1817</v>
      </c>
      <c r="B2509" s="139" t="str">
        <f t="shared" si="47"/>
        <v>LFab_BldPrn3204.172</v>
      </c>
      <c r="C2509" t="s">
        <v>97</v>
      </c>
      <c r="D2509" s="1">
        <v>3204.172</v>
      </c>
      <c r="E2509">
        <v>1.4999999999999999E-2</v>
      </c>
      <c r="F2509" t="s">
        <v>2968</v>
      </c>
      <c r="G2509" s="2">
        <v>266</v>
      </c>
      <c r="I2509" s="1">
        <v>5513.41</v>
      </c>
      <c r="L2509" t="s">
        <v>1816</v>
      </c>
    </row>
    <row r="2510" spans="1:12" hidden="1" x14ac:dyDescent="0.25">
      <c r="A2510" s="2" t="s">
        <v>1817</v>
      </c>
      <c r="B2510" s="139" t="str">
        <f t="shared" si="47"/>
        <v>LFab_BldPrn3204.171</v>
      </c>
      <c r="C2510" t="s">
        <v>97</v>
      </c>
      <c r="D2510" s="1">
        <v>3204.1709999999998</v>
      </c>
      <c r="E2510">
        <v>1.4999999999999999E-2</v>
      </c>
      <c r="F2510" t="s">
        <v>2953</v>
      </c>
      <c r="G2510" s="2">
        <v>266</v>
      </c>
      <c r="I2510" s="1">
        <v>5513.41</v>
      </c>
      <c r="L2510" t="s">
        <v>1816</v>
      </c>
    </row>
    <row r="2511" spans="1:12" hidden="1" x14ac:dyDescent="0.25">
      <c r="A2511" s="2" t="s">
        <v>1817</v>
      </c>
      <c r="B2511" s="139" t="str">
        <f t="shared" si="47"/>
        <v>LFab_BldPrn3204.159</v>
      </c>
      <c r="C2511" t="s">
        <v>97</v>
      </c>
      <c r="D2511" s="1">
        <v>3204.1590000000001</v>
      </c>
      <c r="E2511">
        <v>1.4999999999999999E-2</v>
      </c>
      <c r="F2511" t="s">
        <v>2954</v>
      </c>
      <c r="G2511" s="2">
        <v>266</v>
      </c>
      <c r="I2511" s="1">
        <v>5513.41</v>
      </c>
      <c r="L2511" t="s">
        <v>1816</v>
      </c>
    </row>
    <row r="2512" spans="1:12" hidden="1" x14ac:dyDescent="0.25">
      <c r="A2512" s="2" t="s">
        <v>1817</v>
      </c>
      <c r="B2512" s="139" t="str">
        <f t="shared" si="47"/>
        <v>LFab_BldPrn3204.14</v>
      </c>
      <c r="C2512" t="s">
        <v>97</v>
      </c>
      <c r="D2512" s="1">
        <v>3204.14</v>
      </c>
      <c r="E2512">
        <v>1.4999999999999999E-2</v>
      </c>
      <c r="F2512" t="s">
        <v>2961</v>
      </c>
      <c r="G2512" s="2">
        <v>266</v>
      </c>
      <c r="I2512" s="1">
        <v>5513.41</v>
      </c>
      <c r="L2512" t="s">
        <v>1816</v>
      </c>
    </row>
    <row r="2513" spans="1:12" hidden="1" x14ac:dyDescent="0.25">
      <c r="A2513" s="2" t="s">
        <v>1817</v>
      </c>
      <c r="B2513" s="139" t="str">
        <f t="shared" si="47"/>
        <v>LFab_BldPrn3204.12</v>
      </c>
      <c r="C2513" t="s">
        <v>97</v>
      </c>
      <c r="D2513" s="1">
        <v>3204.12</v>
      </c>
      <c r="E2513">
        <v>1.4999999999999999E-2</v>
      </c>
      <c r="F2513" t="s">
        <v>2669</v>
      </c>
      <c r="G2513" s="2">
        <v>266</v>
      </c>
      <c r="I2513" s="1">
        <v>5513.41</v>
      </c>
      <c r="L2513" t="s">
        <v>1816</v>
      </c>
    </row>
    <row r="2514" spans="1:12" hidden="1" x14ac:dyDescent="0.25">
      <c r="A2514" s="2" t="s">
        <v>1817</v>
      </c>
      <c r="B2514" s="139" t="str">
        <f t="shared" si="47"/>
        <v>LFab_BldPrn2915.21</v>
      </c>
      <c r="C2514" t="s">
        <v>97</v>
      </c>
      <c r="D2514" s="1">
        <v>2915.21</v>
      </c>
      <c r="E2514">
        <v>0.02</v>
      </c>
      <c r="F2514" t="s">
        <v>2219</v>
      </c>
      <c r="G2514" s="2">
        <v>266</v>
      </c>
      <c r="I2514" s="1">
        <v>5513.41</v>
      </c>
      <c r="L2514" t="s">
        <v>1816</v>
      </c>
    </row>
    <row r="2515" spans="1:12" hidden="1" x14ac:dyDescent="0.25">
      <c r="A2515" s="2" t="s">
        <v>1817</v>
      </c>
      <c r="B2515" s="139" t="str">
        <f t="shared" si="47"/>
        <v>LFab_BldPrn2836.3</v>
      </c>
      <c r="C2515" t="s">
        <v>97</v>
      </c>
      <c r="D2515" s="1">
        <v>2836.3</v>
      </c>
      <c r="E2515">
        <v>0.02</v>
      </c>
      <c r="F2515" t="s">
        <v>2220</v>
      </c>
      <c r="G2515" s="2">
        <v>266</v>
      </c>
      <c r="I2515" s="1">
        <v>5513.41</v>
      </c>
      <c r="L2515" t="s">
        <v>1816</v>
      </c>
    </row>
    <row r="2516" spans="1:12" hidden="1" x14ac:dyDescent="0.25">
      <c r="A2516" s="2" t="s">
        <v>1817</v>
      </c>
      <c r="B2516" s="139" t="str">
        <f t="shared" si="47"/>
        <v>LFab_BldPrn2836.2</v>
      </c>
      <c r="C2516" t="s">
        <v>97</v>
      </c>
      <c r="D2516" s="1">
        <v>2836.2</v>
      </c>
      <c r="E2516">
        <v>0.02</v>
      </c>
      <c r="F2516" t="s">
        <v>2221</v>
      </c>
      <c r="G2516" s="2">
        <v>266</v>
      </c>
      <c r="I2516" s="1">
        <v>5513.41</v>
      </c>
      <c r="L2516" t="s">
        <v>1816</v>
      </c>
    </row>
    <row r="2517" spans="1:12" hidden="1" x14ac:dyDescent="0.25">
      <c r="A2517" s="2" t="s">
        <v>1817</v>
      </c>
      <c r="B2517" s="139" t="str">
        <f t="shared" si="47"/>
        <v>LFab_BldPrn2825.1</v>
      </c>
      <c r="C2517" t="s">
        <v>97</v>
      </c>
      <c r="D2517" s="1">
        <v>2825.1</v>
      </c>
      <c r="E2517">
        <v>0.02</v>
      </c>
      <c r="F2517" t="s">
        <v>2222</v>
      </c>
      <c r="G2517" s="2">
        <v>266</v>
      </c>
      <c r="I2517" s="1">
        <v>5513.41</v>
      </c>
      <c r="L2517" t="s">
        <v>1816</v>
      </c>
    </row>
    <row r="2518" spans="1:12" hidden="1" x14ac:dyDescent="0.25">
      <c r="A2518" s="2" t="s">
        <v>1817</v>
      </c>
      <c r="B2518" s="139" t="str">
        <f t="shared" si="47"/>
        <v>LFab_BldPrn2815.12</v>
      </c>
      <c r="C2518" t="s">
        <v>97</v>
      </c>
      <c r="D2518" s="1">
        <v>2815.12</v>
      </c>
      <c r="E2518">
        <v>0.02</v>
      </c>
      <c r="F2518" t="s">
        <v>2966</v>
      </c>
      <c r="G2518" s="2">
        <v>266</v>
      </c>
      <c r="I2518" s="1">
        <v>5513.41</v>
      </c>
      <c r="L2518" t="s">
        <v>1816</v>
      </c>
    </row>
    <row r="2519" spans="1:12" hidden="1" x14ac:dyDescent="0.25">
      <c r="A2519" s="2" t="s">
        <v>1817</v>
      </c>
      <c r="B2519" s="139" t="str">
        <f t="shared" si="47"/>
        <v>LFab_BldPrn2701.19</v>
      </c>
      <c r="C2519" t="s">
        <v>97</v>
      </c>
      <c r="D2519" s="1">
        <v>2701.19</v>
      </c>
      <c r="E2519">
        <v>1.1000000000000001</v>
      </c>
      <c r="F2519" t="s">
        <v>437</v>
      </c>
      <c r="G2519" s="2">
        <v>266</v>
      </c>
      <c r="I2519" s="1">
        <v>5513.41</v>
      </c>
      <c r="L2519" t="s">
        <v>1816</v>
      </c>
    </row>
    <row r="2520" spans="1:12" hidden="1" x14ac:dyDescent="0.25">
      <c r="A2520" s="2" t="s">
        <v>1817</v>
      </c>
      <c r="B2520" s="139" t="str">
        <f t="shared" si="47"/>
        <v>LFab_BldPrn1108.12</v>
      </c>
      <c r="C2520" t="s">
        <v>97</v>
      </c>
      <c r="D2520" s="1">
        <v>1108.1199999999999</v>
      </c>
      <c r="E2520">
        <v>0.02</v>
      </c>
      <c r="F2520" t="s">
        <v>2131</v>
      </c>
      <c r="G2520" s="2">
        <v>266</v>
      </c>
      <c r="I2520" s="1">
        <v>5513.41</v>
      </c>
      <c r="L2520" t="s">
        <v>1816</v>
      </c>
    </row>
    <row r="2521" spans="1:12" hidden="1" x14ac:dyDescent="0.25">
      <c r="A2521" s="2" t="s">
        <v>1817</v>
      </c>
      <c r="B2521" s="139" t="str">
        <f t="shared" si="47"/>
        <v>LFab_BldBlc5210.11</v>
      </c>
      <c r="C2521" t="s">
        <v>99</v>
      </c>
      <c r="D2521" s="1">
        <v>5210.1099999999997</v>
      </c>
      <c r="E2521">
        <v>1.0101</v>
      </c>
      <c r="F2521" t="s">
        <v>532</v>
      </c>
      <c r="G2521" s="2">
        <v>267</v>
      </c>
      <c r="I2521" s="1">
        <v>5210.21</v>
      </c>
      <c r="L2521" t="s">
        <v>1816</v>
      </c>
    </row>
    <row r="2522" spans="1:12" hidden="1" x14ac:dyDescent="0.25">
      <c r="A2522" s="2" t="s">
        <v>1817</v>
      </c>
      <c r="B2522" s="139" t="str">
        <f t="shared" si="47"/>
        <v>LFab_BldBlc5206.23</v>
      </c>
      <c r="C2522" t="s">
        <v>99</v>
      </c>
      <c r="D2522" s="1">
        <v>5206.2299999999996</v>
      </c>
      <c r="E2522">
        <v>1.0101</v>
      </c>
      <c r="F2522" t="s">
        <v>542</v>
      </c>
      <c r="G2522" s="2">
        <v>267</v>
      </c>
      <c r="I2522" s="1">
        <v>5210.21</v>
      </c>
      <c r="L2522" t="s">
        <v>1816</v>
      </c>
    </row>
    <row r="2523" spans="1:12" hidden="1" x14ac:dyDescent="0.25">
      <c r="A2523" s="2" t="s">
        <v>1817</v>
      </c>
      <c r="B2523" s="139" t="str">
        <f t="shared" si="47"/>
        <v>LFab_BldBlc5206.14</v>
      </c>
      <c r="C2523" t="s">
        <v>99</v>
      </c>
      <c r="D2523" s="1">
        <v>5206.1400000000003</v>
      </c>
      <c r="E2523">
        <v>1.0101</v>
      </c>
      <c r="F2523" t="s">
        <v>542</v>
      </c>
      <c r="G2523" s="2">
        <v>267</v>
      </c>
      <c r="I2523" s="1">
        <v>5210.21</v>
      </c>
      <c r="L2523" t="s">
        <v>1816</v>
      </c>
    </row>
    <row r="2524" spans="1:12" hidden="1" x14ac:dyDescent="0.25">
      <c r="A2524" s="2" t="s">
        <v>1817</v>
      </c>
      <c r="B2524" s="139" t="str">
        <f t="shared" si="47"/>
        <v>LFab_BldBlc5206.13</v>
      </c>
      <c r="C2524" t="s">
        <v>99</v>
      </c>
      <c r="D2524" s="1">
        <v>5206.13</v>
      </c>
      <c r="E2524">
        <v>1.0101</v>
      </c>
      <c r="F2524" t="s">
        <v>542</v>
      </c>
      <c r="G2524" s="2">
        <v>267</v>
      </c>
      <c r="I2524" s="1">
        <v>5210.21</v>
      </c>
      <c r="L2524" t="s">
        <v>1816</v>
      </c>
    </row>
    <row r="2525" spans="1:12" hidden="1" x14ac:dyDescent="0.25">
      <c r="A2525" s="2" t="s">
        <v>1817</v>
      </c>
      <c r="B2525" s="139" t="str">
        <f t="shared" si="47"/>
        <v>LFab_BldBlc5206.12</v>
      </c>
      <c r="C2525" t="s">
        <v>99</v>
      </c>
      <c r="D2525" s="1">
        <v>5206.12</v>
      </c>
      <c r="E2525">
        <v>1.0101</v>
      </c>
      <c r="F2525" t="s">
        <v>542</v>
      </c>
      <c r="G2525" s="2">
        <v>267</v>
      </c>
      <c r="I2525" s="1">
        <v>5210.21</v>
      </c>
      <c r="L2525" t="s">
        <v>1816</v>
      </c>
    </row>
    <row r="2526" spans="1:12" hidden="1" x14ac:dyDescent="0.25">
      <c r="A2526" s="2" t="s">
        <v>1817</v>
      </c>
      <c r="B2526" s="139" t="str">
        <f t="shared" si="47"/>
        <v>LFab_BldBlc3919.909</v>
      </c>
      <c r="C2526" t="s">
        <v>99</v>
      </c>
      <c r="D2526" s="1">
        <v>3919.9090000000001</v>
      </c>
      <c r="E2526">
        <v>6.0000000000000001E-3</v>
      </c>
      <c r="F2526" t="s">
        <v>2946</v>
      </c>
      <c r="G2526" s="2">
        <v>267</v>
      </c>
      <c r="I2526" s="1">
        <v>5210.21</v>
      </c>
      <c r="L2526" t="s">
        <v>1816</v>
      </c>
    </row>
    <row r="2527" spans="1:12" hidden="1" x14ac:dyDescent="0.25">
      <c r="A2527" s="2" t="s">
        <v>1817</v>
      </c>
      <c r="B2527" s="139" t="str">
        <f t="shared" si="47"/>
        <v>LFab_BldBlc3910</v>
      </c>
      <c r="C2527" t="s">
        <v>99</v>
      </c>
      <c r="D2527" s="1">
        <v>3910</v>
      </c>
      <c r="E2527">
        <v>0.02</v>
      </c>
      <c r="F2527" t="s">
        <v>2383</v>
      </c>
      <c r="G2527" s="2">
        <v>267</v>
      </c>
      <c r="I2527" s="1">
        <v>5210.21</v>
      </c>
      <c r="L2527" t="s">
        <v>1816</v>
      </c>
    </row>
    <row r="2528" spans="1:12" hidden="1" x14ac:dyDescent="0.25">
      <c r="A2528" s="2" t="s">
        <v>1817</v>
      </c>
      <c r="B2528" s="139" t="str">
        <f t="shared" si="47"/>
        <v>LFab_BldBlc3906.909</v>
      </c>
      <c r="C2528" t="s">
        <v>99</v>
      </c>
      <c r="D2528" s="1">
        <v>3906.9090000000001</v>
      </c>
      <c r="E2528">
        <v>0.02</v>
      </c>
      <c r="F2528" t="s">
        <v>2957</v>
      </c>
      <c r="G2528" s="2">
        <v>267</v>
      </c>
      <c r="I2528" s="1">
        <v>5210.21</v>
      </c>
      <c r="L2528" t="s">
        <v>1816</v>
      </c>
    </row>
    <row r="2529" spans="1:12" hidden="1" x14ac:dyDescent="0.25">
      <c r="A2529" s="2" t="s">
        <v>1817</v>
      </c>
      <c r="B2529" s="139" t="str">
        <f t="shared" si="47"/>
        <v>LFab_BldBlc3906.902</v>
      </c>
      <c r="C2529" t="s">
        <v>99</v>
      </c>
      <c r="D2529" s="1">
        <v>3906.902</v>
      </c>
      <c r="E2529">
        <v>0.02</v>
      </c>
      <c r="F2529" t="s">
        <v>2947</v>
      </c>
      <c r="G2529" s="2">
        <v>267</v>
      </c>
      <c r="I2529" s="1">
        <v>5210.21</v>
      </c>
      <c r="L2529" t="s">
        <v>1816</v>
      </c>
    </row>
    <row r="2530" spans="1:12" hidden="1" x14ac:dyDescent="0.25">
      <c r="A2530" s="2" t="s">
        <v>1817</v>
      </c>
      <c r="B2530" s="139" t="str">
        <f t="shared" si="47"/>
        <v>LFab_BldBlc3824.9992</v>
      </c>
      <c r="C2530" t="s">
        <v>99</v>
      </c>
      <c r="D2530" s="1">
        <v>3824.9992000000002</v>
      </c>
      <c r="E2530">
        <v>0.02</v>
      </c>
      <c r="F2530" t="s">
        <v>2948</v>
      </c>
      <c r="G2530" s="2">
        <v>267</v>
      </c>
      <c r="I2530" s="1">
        <v>5210.21</v>
      </c>
      <c r="L2530" t="s">
        <v>1816</v>
      </c>
    </row>
    <row r="2531" spans="1:12" hidden="1" x14ac:dyDescent="0.25">
      <c r="A2531" s="2" t="s">
        <v>1817</v>
      </c>
      <c r="B2531" s="139" t="str">
        <f t="shared" si="47"/>
        <v>LFab_BldBlc3507.9</v>
      </c>
      <c r="C2531" t="s">
        <v>99</v>
      </c>
      <c r="D2531" s="1">
        <v>3507.9</v>
      </c>
      <c r="E2531">
        <v>0.02</v>
      </c>
      <c r="F2531" t="s">
        <v>2959</v>
      </c>
      <c r="G2531" s="2">
        <v>267</v>
      </c>
      <c r="I2531" s="1">
        <v>5210.21</v>
      </c>
      <c r="L2531" t="s">
        <v>1816</v>
      </c>
    </row>
    <row r="2532" spans="1:12" hidden="1" x14ac:dyDescent="0.25">
      <c r="A2532" s="2" t="s">
        <v>1817</v>
      </c>
      <c r="B2532" s="139" t="str">
        <f t="shared" ref="B2532:B2595" si="48">A2532&amp;C2532&amp;D2532</f>
        <v>LFab_BldBlc3505.209</v>
      </c>
      <c r="C2532" t="s">
        <v>99</v>
      </c>
      <c r="D2532" s="1">
        <v>3505.2089999999998</v>
      </c>
      <c r="E2532">
        <v>0.02</v>
      </c>
      <c r="F2532" t="s">
        <v>2949</v>
      </c>
      <c r="G2532" s="2">
        <v>267</v>
      </c>
      <c r="I2532" s="1">
        <v>5210.21</v>
      </c>
      <c r="L2532" t="s">
        <v>1816</v>
      </c>
    </row>
    <row r="2533" spans="1:12" hidden="1" x14ac:dyDescent="0.25">
      <c r="A2533" s="2" t="s">
        <v>1817</v>
      </c>
      <c r="B2533" s="139" t="str">
        <f t="shared" si="48"/>
        <v>LFab_BldBlc3404.909</v>
      </c>
      <c r="C2533" t="s">
        <v>99</v>
      </c>
      <c r="D2533" s="1">
        <v>3404.9090000000001</v>
      </c>
      <c r="E2533">
        <v>0.02</v>
      </c>
      <c r="F2533" t="s">
        <v>2950</v>
      </c>
      <c r="G2533" s="2">
        <v>267</v>
      </c>
      <c r="I2533" s="1">
        <v>5210.21</v>
      </c>
      <c r="L2533" t="s">
        <v>1816</v>
      </c>
    </row>
    <row r="2534" spans="1:12" hidden="1" x14ac:dyDescent="0.25">
      <c r="A2534" s="2" t="s">
        <v>1817</v>
      </c>
      <c r="B2534" s="139" t="str">
        <f t="shared" si="48"/>
        <v>LFab_BldBlc3403.919</v>
      </c>
      <c r="C2534" t="s">
        <v>99</v>
      </c>
      <c r="D2534" s="1">
        <v>3403.9189999999999</v>
      </c>
      <c r="E2534">
        <v>0.02</v>
      </c>
      <c r="F2534" t="s">
        <v>2951</v>
      </c>
      <c r="G2534" s="2">
        <v>267</v>
      </c>
      <c r="I2534" s="1">
        <v>5210.21</v>
      </c>
      <c r="L2534" t="s">
        <v>1816</v>
      </c>
    </row>
    <row r="2535" spans="1:12" hidden="1" x14ac:dyDescent="0.25">
      <c r="A2535" s="2" t="s">
        <v>1817</v>
      </c>
      <c r="B2535" s="139" t="str">
        <f t="shared" si="48"/>
        <v>LFab_BldBlc2931.909</v>
      </c>
      <c r="C2535" t="s">
        <v>99</v>
      </c>
      <c r="D2535" s="1">
        <v>2931.9090000000001</v>
      </c>
      <c r="E2535">
        <v>0.02</v>
      </c>
      <c r="F2535" t="s">
        <v>2382</v>
      </c>
      <c r="G2535" s="2">
        <v>267</v>
      </c>
      <c r="I2535" s="1">
        <v>5210.21</v>
      </c>
      <c r="L2535" t="s">
        <v>1816</v>
      </c>
    </row>
    <row r="2536" spans="1:12" hidden="1" x14ac:dyDescent="0.25">
      <c r="A2536" s="2" t="s">
        <v>1817</v>
      </c>
      <c r="B2536" s="139" t="str">
        <f t="shared" si="48"/>
        <v>LFab_BldBlc2904.209</v>
      </c>
      <c r="C2536" t="s">
        <v>99</v>
      </c>
      <c r="D2536" s="1">
        <v>2904.2089999999998</v>
      </c>
      <c r="E2536">
        <v>0.02</v>
      </c>
      <c r="F2536" t="s">
        <v>2385</v>
      </c>
      <c r="G2536" s="2">
        <v>267</v>
      </c>
      <c r="I2536" s="1">
        <v>5210.21</v>
      </c>
      <c r="L2536" t="s">
        <v>1816</v>
      </c>
    </row>
    <row r="2537" spans="1:12" hidden="1" x14ac:dyDescent="0.25">
      <c r="A2537" s="2" t="s">
        <v>1817</v>
      </c>
      <c r="B2537" s="139" t="str">
        <f t="shared" si="48"/>
        <v>LFab_BldBlc2701.12</v>
      </c>
      <c r="C2537" t="s">
        <v>99</v>
      </c>
      <c r="D2537" s="1">
        <v>2701.12</v>
      </c>
      <c r="E2537">
        <v>1.1000000000000001</v>
      </c>
      <c r="F2537" t="s">
        <v>371</v>
      </c>
      <c r="G2537" s="2">
        <v>267</v>
      </c>
      <c r="I2537" s="1">
        <v>5210.21</v>
      </c>
      <c r="L2537" t="s">
        <v>1816</v>
      </c>
    </row>
    <row r="2538" spans="1:12" hidden="1" x14ac:dyDescent="0.25">
      <c r="A2538" s="2" t="s">
        <v>1817</v>
      </c>
      <c r="B2538" s="139" t="str">
        <f t="shared" si="48"/>
        <v>LFab_BldBlc2501.009</v>
      </c>
      <c r="C2538" t="s">
        <v>99</v>
      </c>
      <c r="D2538" s="1">
        <v>2501.009</v>
      </c>
      <c r="E2538">
        <v>0.02</v>
      </c>
      <c r="F2538" t="s">
        <v>2956</v>
      </c>
      <c r="G2538" s="2">
        <v>267</v>
      </c>
      <c r="I2538" s="1">
        <v>5210.21</v>
      </c>
      <c r="L2538" t="s">
        <v>1816</v>
      </c>
    </row>
    <row r="2539" spans="1:12" hidden="1" x14ac:dyDescent="0.25">
      <c r="A2539" s="2" t="s">
        <v>1817</v>
      </c>
      <c r="B2539" s="139" t="str">
        <f t="shared" si="48"/>
        <v>LFab_BldBlc5513.111</v>
      </c>
      <c r="C2539" t="s">
        <v>99</v>
      </c>
      <c r="D2539" s="1">
        <v>5513.1109999999999</v>
      </c>
      <c r="E2539">
        <v>1.0101</v>
      </c>
      <c r="F2539" t="s">
        <v>532</v>
      </c>
      <c r="G2539" s="2">
        <v>268</v>
      </c>
      <c r="I2539" s="1">
        <v>5210.21</v>
      </c>
      <c r="L2539" t="s">
        <v>1816</v>
      </c>
    </row>
    <row r="2540" spans="1:12" hidden="1" x14ac:dyDescent="0.25">
      <c r="A2540" s="2" t="s">
        <v>1817</v>
      </c>
      <c r="B2540" s="139" t="str">
        <f t="shared" si="48"/>
        <v>LFab_BldBlc5509.53</v>
      </c>
      <c r="C2540" t="s">
        <v>99</v>
      </c>
      <c r="D2540" s="1">
        <v>5509.53</v>
      </c>
      <c r="E2540">
        <v>1.0101</v>
      </c>
      <c r="F2540" t="s">
        <v>542</v>
      </c>
      <c r="G2540" s="2">
        <v>268</v>
      </c>
      <c r="I2540" s="1">
        <v>5210.21</v>
      </c>
      <c r="L2540" t="s">
        <v>1816</v>
      </c>
    </row>
    <row r="2541" spans="1:12" hidden="1" x14ac:dyDescent="0.25">
      <c r="A2541" s="2" t="s">
        <v>1817</v>
      </c>
      <c r="B2541" s="139" t="str">
        <f t="shared" si="48"/>
        <v>LFab_BldBlc5206.25</v>
      </c>
      <c r="C2541" t="s">
        <v>99</v>
      </c>
      <c r="D2541" s="1">
        <v>5206.25</v>
      </c>
      <c r="E2541">
        <v>1.0101</v>
      </c>
      <c r="F2541" t="s">
        <v>542</v>
      </c>
      <c r="G2541" s="2">
        <v>268</v>
      </c>
      <c r="I2541" s="1">
        <v>5210.21</v>
      </c>
      <c r="L2541" t="s">
        <v>1816</v>
      </c>
    </row>
    <row r="2542" spans="1:12" hidden="1" x14ac:dyDescent="0.25">
      <c r="A2542" s="2" t="s">
        <v>1817</v>
      </c>
      <c r="B2542" s="139" t="str">
        <f t="shared" si="48"/>
        <v>LFab_BldBlc5206.24</v>
      </c>
      <c r="C2542" t="s">
        <v>99</v>
      </c>
      <c r="D2542" s="1">
        <v>5206.24</v>
      </c>
      <c r="E2542">
        <v>1.0101</v>
      </c>
      <c r="F2542" t="s">
        <v>542</v>
      </c>
      <c r="G2542" s="2">
        <v>268</v>
      </c>
      <c r="I2542" s="1">
        <v>5210.21</v>
      </c>
      <c r="L2542" t="s">
        <v>1816</v>
      </c>
    </row>
    <row r="2543" spans="1:12" hidden="1" x14ac:dyDescent="0.25">
      <c r="A2543" s="2" t="s">
        <v>1817</v>
      </c>
      <c r="B2543" s="139" t="str">
        <f t="shared" si="48"/>
        <v>LFab_BldBlc3912.39</v>
      </c>
      <c r="C2543" t="s">
        <v>99</v>
      </c>
      <c r="D2543" s="1">
        <v>3912.39</v>
      </c>
      <c r="E2543">
        <v>0.02</v>
      </c>
      <c r="F2543" t="s">
        <v>2213</v>
      </c>
      <c r="G2543" s="2">
        <v>268</v>
      </c>
      <c r="I2543" s="1">
        <v>5210.21</v>
      </c>
      <c r="L2543" t="s">
        <v>1816</v>
      </c>
    </row>
    <row r="2544" spans="1:12" hidden="1" x14ac:dyDescent="0.25">
      <c r="A2544" s="2" t="s">
        <v>1817</v>
      </c>
      <c r="B2544" s="139" t="str">
        <f t="shared" si="48"/>
        <v>LFab_BldBlc3901.9</v>
      </c>
      <c r="C2544" t="s">
        <v>99</v>
      </c>
      <c r="D2544" s="1">
        <v>3901.9</v>
      </c>
      <c r="E2544">
        <v>0.02</v>
      </c>
      <c r="F2544" t="s">
        <v>2214</v>
      </c>
      <c r="G2544" s="2">
        <v>268</v>
      </c>
      <c r="I2544" s="1">
        <v>5210.21</v>
      </c>
      <c r="L2544" t="s">
        <v>1816</v>
      </c>
    </row>
    <row r="2545" spans="1:12" hidden="1" x14ac:dyDescent="0.25">
      <c r="A2545" s="2" t="s">
        <v>1817</v>
      </c>
      <c r="B2545" s="139" t="str">
        <f t="shared" si="48"/>
        <v>LFab_BldBlc3901.2</v>
      </c>
      <c r="C2545" t="s">
        <v>99</v>
      </c>
      <c r="D2545" s="1">
        <v>3901.2</v>
      </c>
      <c r="E2545">
        <v>0.02</v>
      </c>
      <c r="F2545" t="s">
        <v>2215</v>
      </c>
      <c r="G2545" s="2">
        <v>268</v>
      </c>
      <c r="I2545" s="1">
        <v>5210.21</v>
      </c>
      <c r="L2545" t="s">
        <v>1816</v>
      </c>
    </row>
    <row r="2546" spans="1:12" hidden="1" x14ac:dyDescent="0.25">
      <c r="A2546" s="2" t="s">
        <v>1817</v>
      </c>
      <c r="B2546" s="139" t="str">
        <f t="shared" si="48"/>
        <v>LFab_BldBlc3824.9999</v>
      </c>
      <c r="C2546" t="s">
        <v>99</v>
      </c>
      <c r="D2546" s="1">
        <v>3824.9998999999998</v>
      </c>
      <c r="E2546">
        <v>0.02</v>
      </c>
      <c r="F2546" t="s">
        <v>2216</v>
      </c>
      <c r="G2546" s="2">
        <v>268</v>
      </c>
      <c r="I2546" s="1">
        <v>5210.21</v>
      </c>
      <c r="L2546" t="s">
        <v>1816</v>
      </c>
    </row>
    <row r="2547" spans="1:12" hidden="1" x14ac:dyDescent="0.25">
      <c r="A2547" s="2" t="s">
        <v>1817</v>
      </c>
      <c r="B2547" s="139" t="str">
        <f t="shared" si="48"/>
        <v>LFab_BldBlc3402.42</v>
      </c>
      <c r="C2547" t="s">
        <v>99</v>
      </c>
      <c r="D2547" s="1">
        <v>3402.42</v>
      </c>
      <c r="E2547">
        <v>0.02</v>
      </c>
      <c r="F2547" t="s">
        <v>2937</v>
      </c>
      <c r="G2547" s="2">
        <v>268</v>
      </c>
      <c r="I2547" s="1">
        <v>5210.21</v>
      </c>
      <c r="L2547" t="s">
        <v>1816</v>
      </c>
    </row>
    <row r="2548" spans="1:12" hidden="1" x14ac:dyDescent="0.25">
      <c r="A2548" s="2" t="s">
        <v>1817</v>
      </c>
      <c r="B2548" s="139" t="str">
        <f t="shared" si="48"/>
        <v>LFab_BldBlc2915.21</v>
      </c>
      <c r="C2548" t="s">
        <v>99</v>
      </c>
      <c r="D2548" s="1">
        <v>2915.21</v>
      </c>
      <c r="E2548">
        <v>0.02</v>
      </c>
      <c r="F2548" t="s">
        <v>2219</v>
      </c>
      <c r="G2548" s="2">
        <v>268</v>
      </c>
      <c r="I2548" s="1">
        <v>5210.21</v>
      </c>
      <c r="L2548" t="s">
        <v>1816</v>
      </c>
    </row>
    <row r="2549" spans="1:12" hidden="1" x14ac:dyDescent="0.25">
      <c r="A2549" s="2" t="s">
        <v>1817</v>
      </c>
      <c r="B2549" s="139" t="str">
        <f t="shared" si="48"/>
        <v>LFab_BldBlc2836.3</v>
      </c>
      <c r="C2549" t="s">
        <v>99</v>
      </c>
      <c r="D2549" s="1">
        <v>2836.3</v>
      </c>
      <c r="E2549">
        <v>0.02</v>
      </c>
      <c r="F2549" t="s">
        <v>2220</v>
      </c>
      <c r="G2549" s="2">
        <v>268</v>
      </c>
      <c r="I2549" s="1">
        <v>5210.21</v>
      </c>
      <c r="L2549" t="s">
        <v>1816</v>
      </c>
    </row>
    <row r="2550" spans="1:12" hidden="1" x14ac:dyDescent="0.25">
      <c r="A2550" s="2" t="s">
        <v>1817</v>
      </c>
      <c r="B2550" s="139" t="str">
        <f t="shared" si="48"/>
        <v>LFab_BldBlc2836.2</v>
      </c>
      <c r="C2550" t="s">
        <v>99</v>
      </c>
      <c r="D2550" s="1">
        <v>2836.2</v>
      </c>
      <c r="E2550">
        <v>0.02</v>
      </c>
      <c r="F2550" t="s">
        <v>2221</v>
      </c>
      <c r="G2550" s="2">
        <v>268</v>
      </c>
      <c r="I2550" s="1">
        <v>5210.21</v>
      </c>
      <c r="L2550" t="s">
        <v>1816</v>
      </c>
    </row>
    <row r="2551" spans="1:12" hidden="1" x14ac:dyDescent="0.25">
      <c r="A2551" s="2" t="s">
        <v>1817</v>
      </c>
      <c r="B2551" s="139" t="str">
        <f t="shared" si="48"/>
        <v>LFab_BldBlc2825.1</v>
      </c>
      <c r="C2551" t="s">
        <v>99</v>
      </c>
      <c r="D2551" s="1">
        <v>2825.1</v>
      </c>
      <c r="E2551">
        <v>0.02</v>
      </c>
      <c r="F2551" t="s">
        <v>2222</v>
      </c>
      <c r="G2551" s="2">
        <v>268</v>
      </c>
      <c r="I2551" s="1">
        <v>5210.21</v>
      </c>
      <c r="L2551" t="s">
        <v>1816</v>
      </c>
    </row>
    <row r="2552" spans="1:12" hidden="1" x14ac:dyDescent="0.25">
      <c r="A2552" s="2" t="s">
        <v>1817</v>
      </c>
      <c r="B2552" s="139" t="str">
        <f t="shared" si="48"/>
        <v>LFab_BldBlc2815.12</v>
      </c>
      <c r="C2552" t="s">
        <v>99</v>
      </c>
      <c r="D2552" s="1">
        <v>2815.12</v>
      </c>
      <c r="E2552">
        <v>0.02</v>
      </c>
      <c r="F2552" t="s">
        <v>2966</v>
      </c>
      <c r="G2552" s="2">
        <v>268</v>
      </c>
      <c r="I2552" s="1">
        <v>5210.21</v>
      </c>
      <c r="L2552" t="s">
        <v>1816</v>
      </c>
    </row>
    <row r="2553" spans="1:12" hidden="1" x14ac:dyDescent="0.25">
      <c r="A2553" s="2" t="s">
        <v>1817</v>
      </c>
      <c r="B2553" s="139" t="str">
        <f t="shared" si="48"/>
        <v>LFab_BldBlc2701.19</v>
      </c>
      <c r="C2553" t="s">
        <v>99</v>
      </c>
      <c r="D2553" s="1">
        <v>2701.19</v>
      </c>
      <c r="E2553">
        <v>1.1000000000000001</v>
      </c>
      <c r="F2553" t="s">
        <v>437</v>
      </c>
      <c r="G2553" s="2">
        <v>268</v>
      </c>
      <c r="I2553" s="1">
        <v>5210.21</v>
      </c>
      <c r="L2553" t="s">
        <v>1816</v>
      </c>
    </row>
    <row r="2554" spans="1:12" hidden="1" x14ac:dyDescent="0.25">
      <c r="A2554" s="2" t="s">
        <v>1817</v>
      </c>
      <c r="B2554" s="139" t="str">
        <f t="shared" si="48"/>
        <v>LFab_BldBlc1108.12</v>
      </c>
      <c r="C2554" t="s">
        <v>99</v>
      </c>
      <c r="D2554" s="1">
        <v>1108.1199999999999</v>
      </c>
      <c r="E2554">
        <v>0.02</v>
      </c>
      <c r="F2554" t="s">
        <v>2131</v>
      </c>
      <c r="G2554" s="2">
        <v>268</v>
      </c>
      <c r="I2554" s="1">
        <v>5210.21</v>
      </c>
      <c r="L2554" t="s">
        <v>1816</v>
      </c>
    </row>
    <row r="2555" spans="1:12" hidden="1" x14ac:dyDescent="0.25">
      <c r="A2555" s="2" t="s">
        <v>1817</v>
      </c>
      <c r="B2555" s="139" t="str">
        <f t="shared" si="48"/>
        <v>LFab_CtnDyd5208.19</v>
      </c>
      <c r="C2555" t="s">
        <v>88</v>
      </c>
      <c r="D2555" s="1">
        <v>5208.1899999999996</v>
      </c>
      <c r="E2555">
        <v>1.0101</v>
      </c>
      <c r="F2555" t="s">
        <v>1442</v>
      </c>
      <c r="G2555" s="2">
        <v>269</v>
      </c>
      <c r="I2555" s="1">
        <v>5208.32</v>
      </c>
      <c r="L2555" t="s">
        <v>1816</v>
      </c>
    </row>
    <row r="2556" spans="1:12" hidden="1" x14ac:dyDescent="0.25">
      <c r="A2556" s="2" t="s">
        <v>1817</v>
      </c>
      <c r="B2556" s="139" t="str">
        <f t="shared" si="48"/>
        <v>LFab_CtnDyd5205.22</v>
      </c>
      <c r="C2556" t="s">
        <v>88</v>
      </c>
      <c r="D2556" s="1">
        <v>5205.22</v>
      </c>
      <c r="E2556">
        <v>1.0101</v>
      </c>
      <c r="F2556" t="s">
        <v>625</v>
      </c>
      <c r="G2556" s="2">
        <v>269</v>
      </c>
      <c r="I2556" s="1">
        <v>5208.32</v>
      </c>
      <c r="L2556" t="s">
        <v>1816</v>
      </c>
    </row>
    <row r="2557" spans="1:12" hidden="1" x14ac:dyDescent="0.25">
      <c r="A2557" s="2" t="s">
        <v>1817</v>
      </c>
      <c r="B2557" s="139" t="str">
        <f t="shared" si="48"/>
        <v>LFab_CtnDyd5205.15</v>
      </c>
      <c r="C2557" t="s">
        <v>88</v>
      </c>
      <c r="D2557" s="1">
        <v>5205.1499999999996</v>
      </c>
      <c r="E2557">
        <v>1.0101</v>
      </c>
      <c r="F2557" t="s">
        <v>625</v>
      </c>
      <c r="G2557" s="2">
        <v>269</v>
      </c>
      <c r="I2557" s="1">
        <v>5208.32</v>
      </c>
      <c r="L2557" t="s">
        <v>1816</v>
      </c>
    </row>
    <row r="2558" spans="1:12" hidden="1" x14ac:dyDescent="0.25">
      <c r="A2558" s="2" t="s">
        <v>1817</v>
      </c>
      <c r="B2558" s="139" t="str">
        <f t="shared" si="48"/>
        <v>LFab_CtnDyd5205.14</v>
      </c>
      <c r="C2558" t="s">
        <v>88</v>
      </c>
      <c r="D2558" s="1">
        <v>5205.1400000000003</v>
      </c>
      <c r="E2558">
        <v>1.0101</v>
      </c>
      <c r="F2558" t="s">
        <v>625</v>
      </c>
      <c r="G2558" s="2">
        <v>269</v>
      </c>
      <c r="I2558" s="1">
        <v>5208.32</v>
      </c>
      <c r="L2558" t="s">
        <v>1816</v>
      </c>
    </row>
    <row r="2559" spans="1:12" hidden="1" x14ac:dyDescent="0.25">
      <c r="A2559" s="2" t="s">
        <v>1817</v>
      </c>
      <c r="B2559" s="139" t="str">
        <f t="shared" si="48"/>
        <v>LFab_CtnDyd5205.13</v>
      </c>
      <c r="C2559" t="s">
        <v>88</v>
      </c>
      <c r="D2559" s="1">
        <v>5205.13</v>
      </c>
      <c r="E2559">
        <v>1.0101</v>
      </c>
      <c r="F2559" t="s">
        <v>625</v>
      </c>
      <c r="G2559" s="2">
        <v>269</v>
      </c>
      <c r="I2559" s="1">
        <v>5208.32</v>
      </c>
      <c r="L2559" t="s">
        <v>1816</v>
      </c>
    </row>
    <row r="2560" spans="1:12" hidden="1" x14ac:dyDescent="0.25">
      <c r="A2560" s="2" t="s">
        <v>1817</v>
      </c>
      <c r="B2560" s="139" t="str">
        <f t="shared" si="48"/>
        <v>LFab_CtnDyd5205.12</v>
      </c>
      <c r="C2560" t="s">
        <v>88</v>
      </c>
      <c r="D2560" s="1">
        <v>5205.12</v>
      </c>
      <c r="E2560">
        <v>1.0101</v>
      </c>
      <c r="F2560" t="s">
        <v>625</v>
      </c>
      <c r="G2560" s="2">
        <v>269</v>
      </c>
      <c r="I2560" s="1">
        <v>5208.32</v>
      </c>
      <c r="L2560" t="s">
        <v>1816</v>
      </c>
    </row>
    <row r="2561" spans="1:12" hidden="1" x14ac:dyDescent="0.25">
      <c r="A2561" s="2" t="s">
        <v>1817</v>
      </c>
      <c r="B2561" s="139" t="str">
        <f t="shared" si="48"/>
        <v>LFab_CtnDyd5205.11</v>
      </c>
      <c r="C2561" t="s">
        <v>88</v>
      </c>
      <c r="D2561" s="1">
        <v>5205.1099999999997</v>
      </c>
      <c r="E2561">
        <v>1.0101</v>
      </c>
      <c r="F2561" t="s">
        <v>625</v>
      </c>
      <c r="G2561" s="2">
        <v>269</v>
      </c>
      <c r="I2561" s="1">
        <v>5208.32</v>
      </c>
      <c r="L2561" t="s">
        <v>1816</v>
      </c>
    </row>
    <row r="2562" spans="1:12" hidden="1" x14ac:dyDescent="0.25">
      <c r="A2562" s="2" t="s">
        <v>1817</v>
      </c>
      <c r="B2562" s="139" t="str">
        <f t="shared" si="48"/>
        <v>LFab_CtnDyd3906.909</v>
      </c>
      <c r="C2562" t="s">
        <v>88</v>
      </c>
      <c r="D2562" s="1">
        <v>3906.9090000000001</v>
      </c>
      <c r="E2562">
        <v>0.02</v>
      </c>
      <c r="F2562" t="s">
        <v>2957</v>
      </c>
      <c r="G2562" s="2">
        <v>269</v>
      </c>
      <c r="I2562" s="1">
        <v>5208.32</v>
      </c>
      <c r="L2562" t="s">
        <v>1816</v>
      </c>
    </row>
    <row r="2563" spans="1:12" hidden="1" x14ac:dyDescent="0.25">
      <c r="A2563" s="2" t="s">
        <v>1817</v>
      </c>
      <c r="B2563" s="139" t="str">
        <f t="shared" si="48"/>
        <v>LFab_CtnDyd3809.919</v>
      </c>
      <c r="C2563" t="s">
        <v>88</v>
      </c>
      <c r="D2563" s="1">
        <v>3809.9189999999999</v>
      </c>
      <c r="E2563">
        <v>0.02</v>
      </c>
      <c r="F2563" t="s">
        <v>2958</v>
      </c>
      <c r="G2563" s="2">
        <v>269</v>
      </c>
      <c r="I2563" s="1">
        <v>5208.32</v>
      </c>
      <c r="L2563" t="s">
        <v>1816</v>
      </c>
    </row>
    <row r="2564" spans="1:12" hidden="1" x14ac:dyDescent="0.25">
      <c r="A2564" s="2" t="s">
        <v>1817</v>
      </c>
      <c r="B2564" s="139" t="str">
        <f t="shared" si="48"/>
        <v>LFab_CtnDyd3809.911</v>
      </c>
      <c r="C2564" t="s">
        <v>88</v>
      </c>
      <c r="D2564" s="1">
        <v>3809.9110000000001</v>
      </c>
      <c r="E2564">
        <v>0.02</v>
      </c>
      <c r="F2564" t="s">
        <v>2387</v>
      </c>
      <c r="G2564" s="2">
        <v>269</v>
      </c>
      <c r="I2564" s="1">
        <v>5208.32</v>
      </c>
      <c r="L2564" t="s">
        <v>1816</v>
      </c>
    </row>
    <row r="2565" spans="1:12" hidden="1" x14ac:dyDescent="0.25">
      <c r="A2565" s="2" t="s">
        <v>1817</v>
      </c>
      <c r="B2565" s="139" t="str">
        <f t="shared" si="48"/>
        <v>LFab_CtnDyd3505.209</v>
      </c>
      <c r="C2565" t="s">
        <v>88</v>
      </c>
      <c r="D2565" s="1">
        <v>3505.2089999999998</v>
      </c>
      <c r="E2565">
        <v>0.02</v>
      </c>
      <c r="F2565" t="s">
        <v>2949</v>
      </c>
      <c r="G2565" s="2">
        <v>269</v>
      </c>
      <c r="I2565" s="1">
        <v>5208.32</v>
      </c>
      <c r="L2565" t="s">
        <v>1816</v>
      </c>
    </row>
    <row r="2566" spans="1:12" hidden="1" x14ac:dyDescent="0.25">
      <c r="A2566" s="2" t="s">
        <v>1817</v>
      </c>
      <c r="B2566" s="139" t="str">
        <f t="shared" si="48"/>
        <v>LFab_CtnDyd3404.909</v>
      </c>
      <c r="C2566" t="s">
        <v>88</v>
      </c>
      <c r="D2566" s="1">
        <v>3404.9090000000001</v>
      </c>
      <c r="E2566">
        <v>0.02</v>
      </c>
      <c r="F2566" t="s">
        <v>2950</v>
      </c>
      <c r="G2566" s="2">
        <v>269</v>
      </c>
      <c r="I2566" s="1">
        <v>5208.32</v>
      </c>
      <c r="L2566" t="s">
        <v>1816</v>
      </c>
    </row>
    <row r="2567" spans="1:12" hidden="1" x14ac:dyDescent="0.25">
      <c r="A2567" s="2" t="s">
        <v>1817</v>
      </c>
      <c r="B2567" s="139" t="str">
        <f t="shared" si="48"/>
        <v>LFab_CtnDyd3403.919</v>
      </c>
      <c r="C2567" t="s">
        <v>88</v>
      </c>
      <c r="D2567" s="1">
        <v>3403.9189999999999</v>
      </c>
      <c r="E2567">
        <v>0.02</v>
      </c>
      <c r="F2567" t="s">
        <v>2951</v>
      </c>
      <c r="G2567" s="2">
        <v>269</v>
      </c>
      <c r="I2567" s="1">
        <v>5208.32</v>
      </c>
      <c r="L2567" t="s">
        <v>1816</v>
      </c>
    </row>
    <row r="2568" spans="1:12" hidden="1" x14ac:dyDescent="0.25">
      <c r="A2568" s="2" t="s">
        <v>1817</v>
      </c>
      <c r="B2568" s="139" t="str">
        <f t="shared" si="48"/>
        <v>LFab_CtnDyd3402.419</v>
      </c>
      <c r="C2568" t="s">
        <v>88</v>
      </c>
      <c r="D2568" s="1">
        <v>3402.4189999999999</v>
      </c>
      <c r="E2568">
        <v>0.02</v>
      </c>
      <c r="F2568" t="s">
        <v>2965</v>
      </c>
      <c r="G2568" s="2">
        <v>269</v>
      </c>
      <c r="I2568" s="1">
        <v>5208.32</v>
      </c>
      <c r="L2568" t="s">
        <v>1816</v>
      </c>
    </row>
    <row r="2569" spans="1:12" hidden="1" x14ac:dyDescent="0.25">
      <c r="A2569" s="2" t="s">
        <v>1817</v>
      </c>
      <c r="B2569" s="139" t="str">
        <f t="shared" si="48"/>
        <v>LFab_CtnDyd3204.9</v>
      </c>
      <c r="C2569" t="s">
        <v>88</v>
      </c>
      <c r="D2569" s="1">
        <v>3204.9</v>
      </c>
      <c r="E2569">
        <v>1.4999999999999999E-2</v>
      </c>
      <c r="F2569" t="s">
        <v>2384</v>
      </c>
      <c r="G2569" s="2">
        <v>269</v>
      </c>
      <c r="I2569" s="1">
        <v>5208.32</v>
      </c>
      <c r="L2569" t="s">
        <v>1816</v>
      </c>
    </row>
    <row r="2570" spans="1:12" hidden="1" x14ac:dyDescent="0.25">
      <c r="A2570" s="2" t="s">
        <v>1817</v>
      </c>
      <c r="B2570" s="139" t="str">
        <f t="shared" si="48"/>
        <v>LFab_CtnDyd3204.172</v>
      </c>
      <c r="C2570" t="s">
        <v>88</v>
      </c>
      <c r="D2570" s="1">
        <v>3204.172</v>
      </c>
      <c r="E2570">
        <v>1.4999999999999999E-2</v>
      </c>
      <c r="F2570" t="s">
        <v>2388</v>
      </c>
      <c r="G2570" s="2">
        <v>269</v>
      </c>
      <c r="I2570" s="1">
        <v>5208.32</v>
      </c>
      <c r="L2570" t="s">
        <v>1816</v>
      </c>
    </row>
    <row r="2571" spans="1:12" hidden="1" x14ac:dyDescent="0.25">
      <c r="A2571" s="2" t="s">
        <v>1817</v>
      </c>
      <c r="B2571" s="139" t="str">
        <f t="shared" si="48"/>
        <v>LFab_CtnDyd3204.172</v>
      </c>
      <c r="C2571" t="s">
        <v>88</v>
      </c>
      <c r="D2571" s="1">
        <v>3204.172</v>
      </c>
      <c r="E2571">
        <v>1.4999999999999999E-2</v>
      </c>
      <c r="F2571" t="s">
        <v>2968</v>
      </c>
      <c r="G2571" s="2">
        <v>269</v>
      </c>
      <c r="I2571" s="1">
        <v>5208.32</v>
      </c>
      <c r="L2571" t="s">
        <v>1816</v>
      </c>
    </row>
    <row r="2572" spans="1:12" hidden="1" x14ac:dyDescent="0.25">
      <c r="A2572" s="2" t="s">
        <v>1817</v>
      </c>
      <c r="B2572" s="139" t="str">
        <f t="shared" si="48"/>
        <v>LFab_CtnDyd3204.14</v>
      </c>
      <c r="C2572" t="s">
        <v>88</v>
      </c>
      <c r="D2572" s="1">
        <v>3204.14</v>
      </c>
      <c r="E2572">
        <v>1.4999999999999999E-2</v>
      </c>
      <c r="F2572" t="s">
        <v>2961</v>
      </c>
      <c r="G2572" s="2">
        <v>269</v>
      </c>
      <c r="I2572" s="1">
        <v>5208.32</v>
      </c>
      <c r="L2572" t="s">
        <v>1816</v>
      </c>
    </row>
    <row r="2573" spans="1:12" hidden="1" x14ac:dyDescent="0.25">
      <c r="A2573" s="2" t="s">
        <v>1817</v>
      </c>
      <c r="B2573" s="139" t="str">
        <f t="shared" si="48"/>
        <v>LFab_CtnDyd3204.12</v>
      </c>
      <c r="C2573" t="s">
        <v>88</v>
      </c>
      <c r="D2573" s="1">
        <v>3204.12</v>
      </c>
      <c r="E2573">
        <v>1.4999999999999999E-2</v>
      </c>
      <c r="F2573" t="s">
        <v>2967</v>
      </c>
      <c r="G2573" s="2">
        <v>269</v>
      </c>
      <c r="I2573" s="1">
        <v>5208.32</v>
      </c>
      <c r="L2573" t="s">
        <v>1816</v>
      </c>
    </row>
    <row r="2574" spans="1:12" hidden="1" x14ac:dyDescent="0.25">
      <c r="A2574" s="2" t="s">
        <v>1817</v>
      </c>
      <c r="B2574" s="139" t="str">
        <f t="shared" si="48"/>
        <v>LFab_CtnDyd3204.119</v>
      </c>
      <c r="C2574" t="s">
        <v>88</v>
      </c>
      <c r="D2574" s="1">
        <v>3204.1190000000001</v>
      </c>
      <c r="E2574">
        <v>1.4999999999999999E-2</v>
      </c>
      <c r="F2574" t="s">
        <v>2386</v>
      </c>
      <c r="G2574" s="2">
        <v>269</v>
      </c>
      <c r="I2574" s="1">
        <v>5208.32</v>
      </c>
      <c r="L2574" t="s">
        <v>1816</v>
      </c>
    </row>
    <row r="2575" spans="1:12" hidden="1" x14ac:dyDescent="0.25">
      <c r="A2575" s="2" t="s">
        <v>1817</v>
      </c>
      <c r="B2575" s="139" t="str">
        <f t="shared" si="48"/>
        <v>LFab_CtnDyd3204.111</v>
      </c>
      <c r="C2575" t="s">
        <v>88</v>
      </c>
      <c r="D2575" s="1">
        <v>3204.1109999999999</v>
      </c>
      <c r="E2575">
        <v>1.4999999999999999E-2</v>
      </c>
      <c r="F2575" t="s">
        <v>2962</v>
      </c>
      <c r="G2575" s="2">
        <v>269</v>
      </c>
      <c r="I2575" s="1">
        <v>5208.32</v>
      </c>
      <c r="L2575" t="s">
        <v>1816</v>
      </c>
    </row>
    <row r="2576" spans="1:12" hidden="1" x14ac:dyDescent="0.25">
      <c r="A2576" s="2" t="s">
        <v>1817</v>
      </c>
      <c r="B2576" s="139" t="str">
        <f t="shared" si="48"/>
        <v>LFab_CtnDyd2931.909</v>
      </c>
      <c r="C2576" t="s">
        <v>88</v>
      </c>
      <c r="D2576" s="1">
        <v>2931.9090000000001</v>
      </c>
      <c r="E2576">
        <v>0.02</v>
      </c>
      <c r="F2576" t="s">
        <v>2382</v>
      </c>
      <c r="G2576" s="2">
        <v>269</v>
      </c>
      <c r="I2576" s="1">
        <v>5208.32</v>
      </c>
      <c r="L2576" t="s">
        <v>1816</v>
      </c>
    </row>
    <row r="2577" spans="1:12" hidden="1" x14ac:dyDescent="0.25">
      <c r="A2577" s="2" t="s">
        <v>1817</v>
      </c>
      <c r="B2577" s="139" t="str">
        <f t="shared" si="48"/>
        <v>LFab_CtnDyd2915.11</v>
      </c>
      <c r="C2577" t="s">
        <v>88</v>
      </c>
      <c r="D2577" s="1">
        <v>2915.11</v>
      </c>
      <c r="E2577">
        <v>0.02</v>
      </c>
      <c r="F2577" t="s">
        <v>1329</v>
      </c>
      <c r="G2577" s="2">
        <v>269</v>
      </c>
      <c r="I2577" s="1">
        <v>5208.32</v>
      </c>
      <c r="L2577" t="s">
        <v>1816</v>
      </c>
    </row>
    <row r="2578" spans="1:12" hidden="1" x14ac:dyDescent="0.25">
      <c r="A2578" s="2" t="s">
        <v>1817</v>
      </c>
      <c r="B2578" s="139" t="str">
        <f t="shared" si="48"/>
        <v>LFab_CtnDyd2904.91</v>
      </c>
      <c r="C2578" t="s">
        <v>88</v>
      </c>
      <c r="D2578" s="1">
        <v>2904.91</v>
      </c>
      <c r="E2578">
        <v>0.02</v>
      </c>
      <c r="F2578" t="s">
        <v>2955</v>
      </c>
      <c r="G2578" s="2">
        <v>269</v>
      </c>
      <c r="I2578" s="1">
        <v>5208.32</v>
      </c>
      <c r="L2578" t="s">
        <v>1816</v>
      </c>
    </row>
    <row r="2579" spans="1:12" hidden="1" x14ac:dyDescent="0.25">
      <c r="A2579" s="2" t="s">
        <v>1817</v>
      </c>
      <c r="B2579" s="139" t="str">
        <f t="shared" si="48"/>
        <v>LFab_CtnDyd2904.209</v>
      </c>
      <c r="C2579" t="s">
        <v>88</v>
      </c>
      <c r="D2579" s="1">
        <v>2904.2089999999998</v>
      </c>
      <c r="E2579">
        <v>0.02</v>
      </c>
      <c r="F2579" t="s">
        <v>2385</v>
      </c>
      <c r="G2579" s="2">
        <v>269</v>
      </c>
      <c r="I2579" s="1">
        <v>5208.32</v>
      </c>
      <c r="L2579" t="s">
        <v>1816</v>
      </c>
    </row>
    <row r="2580" spans="1:12" hidden="1" x14ac:dyDescent="0.25">
      <c r="A2580" s="2" t="s">
        <v>1817</v>
      </c>
      <c r="B2580" s="139" t="str">
        <f t="shared" si="48"/>
        <v>LFab_CtnDyd2701.12</v>
      </c>
      <c r="C2580" t="s">
        <v>88</v>
      </c>
      <c r="D2580" s="1">
        <v>2701.12</v>
      </c>
      <c r="E2580">
        <v>1.1000000000000001</v>
      </c>
      <c r="F2580" t="s">
        <v>371</v>
      </c>
      <c r="G2580" s="2">
        <v>269</v>
      </c>
      <c r="I2580" s="1">
        <v>5208.32</v>
      </c>
      <c r="L2580" t="s">
        <v>1816</v>
      </c>
    </row>
    <row r="2581" spans="1:12" hidden="1" x14ac:dyDescent="0.25">
      <c r="A2581" s="2" t="s">
        <v>1817</v>
      </c>
      <c r="B2581" s="139" t="str">
        <f t="shared" si="48"/>
        <v>LFab_CtnDyd5208.11</v>
      </c>
      <c r="C2581" t="s">
        <v>88</v>
      </c>
      <c r="D2581" s="1">
        <v>5208.1099999999997</v>
      </c>
      <c r="E2581">
        <v>1.0101</v>
      </c>
      <c r="F2581" t="s">
        <v>1442</v>
      </c>
      <c r="G2581" s="2">
        <v>270</v>
      </c>
      <c r="I2581" s="1">
        <v>5208.32</v>
      </c>
      <c r="L2581" t="s">
        <v>1816</v>
      </c>
    </row>
    <row r="2582" spans="1:12" hidden="1" x14ac:dyDescent="0.25">
      <c r="A2582" s="2" t="s">
        <v>1817</v>
      </c>
      <c r="B2582" s="139" t="str">
        <f t="shared" si="48"/>
        <v>LFab_CtnDyd5205.28</v>
      </c>
      <c r="C2582" t="s">
        <v>88</v>
      </c>
      <c r="D2582" s="1">
        <v>5205.28</v>
      </c>
      <c r="E2582">
        <v>1.0101</v>
      </c>
      <c r="F2582" t="s">
        <v>625</v>
      </c>
      <c r="G2582" s="2">
        <v>270</v>
      </c>
      <c r="I2582" s="1">
        <v>5208.32</v>
      </c>
      <c r="L2582" t="s">
        <v>1816</v>
      </c>
    </row>
    <row r="2583" spans="1:12" hidden="1" x14ac:dyDescent="0.25">
      <c r="A2583" s="2" t="s">
        <v>1817</v>
      </c>
      <c r="B2583" s="139" t="str">
        <f t="shared" si="48"/>
        <v>LFab_CtnDyd5205.27</v>
      </c>
      <c r="C2583" t="s">
        <v>88</v>
      </c>
      <c r="D2583" s="1">
        <v>5205.2700000000004</v>
      </c>
      <c r="E2583">
        <v>1.0101</v>
      </c>
      <c r="F2583" t="s">
        <v>625</v>
      </c>
      <c r="G2583" s="2">
        <v>270</v>
      </c>
      <c r="I2583" s="1">
        <v>5208.32</v>
      </c>
      <c r="L2583" t="s">
        <v>1816</v>
      </c>
    </row>
    <row r="2584" spans="1:12" hidden="1" x14ac:dyDescent="0.25">
      <c r="A2584" s="2" t="s">
        <v>1817</v>
      </c>
      <c r="B2584" s="139" t="str">
        <f t="shared" si="48"/>
        <v>LFab_CtnDyd5205.26</v>
      </c>
      <c r="C2584" t="s">
        <v>88</v>
      </c>
      <c r="D2584" s="1">
        <v>5205.26</v>
      </c>
      <c r="E2584">
        <v>1.0101</v>
      </c>
      <c r="F2584" t="s">
        <v>625</v>
      </c>
      <c r="G2584" s="2">
        <v>270</v>
      </c>
      <c r="I2584" s="1">
        <v>5208.32</v>
      </c>
      <c r="L2584" t="s">
        <v>1816</v>
      </c>
    </row>
    <row r="2585" spans="1:12" hidden="1" x14ac:dyDescent="0.25">
      <c r="A2585" s="2" t="s">
        <v>1817</v>
      </c>
      <c r="B2585" s="139" t="str">
        <f t="shared" si="48"/>
        <v>LFab_CtnDyd5205.24</v>
      </c>
      <c r="C2585" t="s">
        <v>88</v>
      </c>
      <c r="D2585" s="1">
        <v>5205.24</v>
      </c>
      <c r="E2585">
        <v>1.0101</v>
      </c>
      <c r="F2585" t="s">
        <v>625</v>
      </c>
      <c r="G2585" s="2">
        <v>270</v>
      </c>
      <c r="I2585" s="1">
        <v>5208.32</v>
      </c>
      <c r="L2585" t="s">
        <v>1816</v>
      </c>
    </row>
    <row r="2586" spans="1:12" hidden="1" x14ac:dyDescent="0.25">
      <c r="A2586" s="2" t="s">
        <v>1817</v>
      </c>
      <c r="B2586" s="139" t="str">
        <f t="shared" si="48"/>
        <v>LFab_CtnDyd5205.23</v>
      </c>
      <c r="C2586" t="s">
        <v>88</v>
      </c>
      <c r="D2586" s="1">
        <v>5205.2299999999996</v>
      </c>
      <c r="E2586">
        <v>1.0101</v>
      </c>
      <c r="F2586" t="s">
        <v>625</v>
      </c>
      <c r="G2586" s="2">
        <v>270</v>
      </c>
      <c r="I2586" s="1">
        <v>5208.32</v>
      </c>
      <c r="L2586" t="s">
        <v>1816</v>
      </c>
    </row>
    <row r="2587" spans="1:12" hidden="1" x14ac:dyDescent="0.25">
      <c r="A2587" s="2" t="s">
        <v>1817</v>
      </c>
      <c r="B2587" s="139" t="str">
        <f t="shared" si="48"/>
        <v>LFab_CtnDyd5205.21</v>
      </c>
      <c r="C2587" t="s">
        <v>88</v>
      </c>
      <c r="D2587" s="1">
        <v>5205.21</v>
      </c>
      <c r="E2587">
        <v>1.0101</v>
      </c>
      <c r="F2587" t="s">
        <v>625</v>
      </c>
      <c r="G2587" s="2">
        <v>270</v>
      </c>
      <c r="I2587" s="1">
        <v>5208.32</v>
      </c>
      <c r="L2587" t="s">
        <v>1816</v>
      </c>
    </row>
    <row r="2588" spans="1:12" hidden="1" x14ac:dyDescent="0.25">
      <c r="A2588" s="2" t="s">
        <v>1817</v>
      </c>
      <c r="B2588" s="139" t="str">
        <f t="shared" si="48"/>
        <v>LFab_CtnDyd3919.909</v>
      </c>
      <c r="C2588" t="s">
        <v>88</v>
      </c>
      <c r="D2588" s="1">
        <v>3919.9090000000001</v>
      </c>
      <c r="E2588">
        <v>6.0000000000000001E-3</v>
      </c>
      <c r="F2588" t="s">
        <v>2946</v>
      </c>
      <c r="G2588" s="2">
        <v>270</v>
      </c>
      <c r="I2588" s="1">
        <v>5208.32</v>
      </c>
      <c r="L2588" t="s">
        <v>1816</v>
      </c>
    </row>
    <row r="2589" spans="1:12" hidden="1" x14ac:dyDescent="0.25">
      <c r="A2589" s="2" t="s">
        <v>1817</v>
      </c>
      <c r="B2589" s="139" t="str">
        <f t="shared" si="48"/>
        <v>LFab_CtnDyd3912.39</v>
      </c>
      <c r="C2589" t="s">
        <v>88</v>
      </c>
      <c r="D2589" s="1">
        <v>3912.39</v>
      </c>
      <c r="E2589">
        <v>0.02</v>
      </c>
      <c r="F2589" t="s">
        <v>2213</v>
      </c>
      <c r="G2589" s="2">
        <v>270</v>
      </c>
      <c r="I2589" s="1">
        <v>5208.32</v>
      </c>
      <c r="L2589" t="s">
        <v>1816</v>
      </c>
    </row>
    <row r="2590" spans="1:12" hidden="1" x14ac:dyDescent="0.25">
      <c r="A2590" s="2" t="s">
        <v>1817</v>
      </c>
      <c r="B2590" s="139" t="str">
        <f t="shared" si="48"/>
        <v>LFab_CtnDyd3906.902</v>
      </c>
      <c r="C2590" t="s">
        <v>88</v>
      </c>
      <c r="D2590" s="1">
        <v>3906.902</v>
      </c>
      <c r="E2590">
        <v>0.02</v>
      </c>
      <c r="F2590" t="s">
        <v>2947</v>
      </c>
      <c r="G2590" s="2">
        <v>270</v>
      </c>
      <c r="I2590" s="1">
        <v>5208.32</v>
      </c>
      <c r="L2590" t="s">
        <v>1816</v>
      </c>
    </row>
    <row r="2591" spans="1:12" hidden="1" x14ac:dyDescent="0.25">
      <c r="A2591" s="2" t="s">
        <v>1817</v>
      </c>
      <c r="B2591" s="139" t="str">
        <f t="shared" si="48"/>
        <v>LFab_CtnDyd3901.9</v>
      </c>
      <c r="C2591" t="s">
        <v>88</v>
      </c>
      <c r="D2591" s="1">
        <v>3901.9</v>
      </c>
      <c r="E2591">
        <v>0.02</v>
      </c>
      <c r="F2591" t="s">
        <v>2214</v>
      </c>
      <c r="G2591" s="2">
        <v>270</v>
      </c>
      <c r="I2591" s="1">
        <v>5208.32</v>
      </c>
      <c r="L2591" t="s">
        <v>1816</v>
      </c>
    </row>
    <row r="2592" spans="1:12" hidden="1" x14ac:dyDescent="0.25">
      <c r="A2592" s="2" t="s">
        <v>1817</v>
      </c>
      <c r="B2592" s="139" t="str">
        <f t="shared" si="48"/>
        <v>LFab_CtnDyd3901.2</v>
      </c>
      <c r="C2592" t="s">
        <v>88</v>
      </c>
      <c r="D2592" s="1">
        <v>3901.2</v>
      </c>
      <c r="E2592">
        <v>0.02</v>
      </c>
      <c r="F2592" t="s">
        <v>2215</v>
      </c>
      <c r="G2592" s="2">
        <v>270</v>
      </c>
      <c r="I2592" s="1">
        <v>5208.32</v>
      </c>
      <c r="L2592" t="s">
        <v>1816</v>
      </c>
    </row>
    <row r="2593" spans="1:12" hidden="1" x14ac:dyDescent="0.25">
      <c r="A2593" s="2" t="s">
        <v>1817</v>
      </c>
      <c r="B2593" s="139" t="str">
        <f t="shared" si="48"/>
        <v>LFab_CtnDyd3824.9999</v>
      </c>
      <c r="C2593" t="s">
        <v>88</v>
      </c>
      <c r="D2593" s="1">
        <v>3824.9998999999998</v>
      </c>
      <c r="E2593">
        <v>0.02</v>
      </c>
      <c r="F2593" t="s">
        <v>2216</v>
      </c>
      <c r="G2593" s="2">
        <v>270</v>
      </c>
      <c r="I2593" s="1">
        <v>5208.32</v>
      </c>
      <c r="L2593" t="s">
        <v>1816</v>
      </c>
    </row>
    <row r="2594" spans="1:12" hidden="1" x14ac:dyDescent="0.25">
      <c r="A2594" s="2" t="s">
        <v>1817</v>
      </c>
      <c r="B2594" s="139" t="str">
        <f t="shared" si="48"/>
        <v>LFab_CtnDyd3824.9992</v>
      </c>
      <c r="C2594" t="s">
        <v>88</v>
      </c>
      <c r="D2594" s="1">
        <v>3824.9992000000002</v>
      </c>
      <c r="E2594">
        <v>0.02</v>
      </c>
      <c r="F2594" t="s">
        <v>2948</v>
      </c>
      <c r="G2594" s="2">
        <v>270</v>
      </c>
      <c r="I2594" s="1">
        <v>5208.32</v>
      </c>
      <c r="L2594" t="s">
        <v>1816</v>
      </c>
    </row>
    <row r="2595" spans="1:12" hidden="1" x14ac:dyDescent="0.25">
      <c r="A2595" s="2" t="s">
        <v>1817</v>
      </c>
      <c r="B2595" s="139" t="str">
        <f t="shared" si="48"/>
        <v>LFab_CtnDyd3402.9</v>
      </c>
      <c r="C2595" t="s">
        <v>88</v>
      </c>
      <c r="D2595" s="1">
        <v>3402.9</v>
      </c>
      <c r="E2595">
        <v>0.02</v>
      </c>
      <c r="F2595" t="s">
        <v>2964</v>
      </c>
      <c r="G2595" s="2">
        <v>270</v>
      </c>
      <c r="I2595" s="1">
        <v>5208.32</v>
      </c>
      <c r="L2595" t="s">
        <v>1816</v>
      </c>
    </row>
    <row r="2596" spans="1:12" hidden="1" x14ac:dyDescent="0.25">
      <c r="A2596" s="2" t="s">
        <v>1817</v>
      </c>
      <c r="B2596" s="139" t="str">
        <f t="shared" ref="B2596:B2659" si="49">A2596&amp;C2596&amp;D2596</f>
        <v>LFab_CtnDyd3204.179</v>
      </c>
      <c r="C2596" t="s">
        <v>88</v>
      </c>
      <c r="D2596" s="1">
        <v>3204.1790000000001</v>
      </c>
      <c r="E2596">
        <v>1.4999999999999999E-2</v>
      </c>
      <c r="F2596" t="s">
        <v>2952</v>
      </c>
      <c r="G2596" s="2">
        <v>270</v>
      </c>
      <c r="I2596" s="1">
        <v>5208.32</v>
      </c>
      <c r="L2596" t="s">
        <v>1816</v>
      </c>
    </row>
    <row r="2597" spans="1:12" hidden="1" x14ac:dyDescent="0.25">
      <c r="A2597" s="2" t="s">
        <v>1817</v>
      </c>
      <c r="B2597" s="139" t="str">
        <f t="shared" si="49"/>
        <v>LFab_CtnDyd3204.171</v>
      </c>
      <c r="C2597" t="s">
        <v>88</v>
      </c>
      <c r="D2597" s="1">
        <v>3204.1709999999998</v>
      </c>
      <c r="E2597">
        <v>1.4999999999999999E-2</v>
      </c>
      <c r="F2597" t="s">
        <v>2953</v>
      </c>
      <c r="G2597" s="2">
        <v>270</v>
      </c>
      <c r="I2597" s="1">
        <v>5208.32</v>
      </c>
      <c r="L2597" t="s">
        <v>1816</v>
      </c>
    </row>
    <row r="2598" spans="1:12" hidden="1" x14ac:dyDescent="0.25">
      <c r="A2598" s="2" t="s">
        <v>1817</v>
      </c>
      <c r="B2598" s="139" t="str">
        <f t="shared" si="49"/>
        <v>LFab_CtnDyd3204.159</v>
      </c>
      <c r="C2598" t="s">
        <v>88</v>
      </c>
      <c r="D2598" s="1">
        <v>3204.1590000000001</v>
      </c>
      <c r="E2598">
        <v>1.4999999999999999E-2</v>
      </c>
      <c r="F2598" t="s">
        <v>2954</v>
      </c>
      <c r="G2598" s="2">
        <v>270</v>
      </c>
      <c r="I2598" s="1">
        <v>5208.32</v>
      </c>
      <c r="L2598" t="s">
        <v>1816</v>
      </c>
    </row>
    <row r="2599" spans="1:12" hidden="1" x14ac:dyDescent="0.25">
      <c r="A2599" s="2" t="s">
        <v>1817</v>
      </c>
      <c r="B2599" s="139" t="str">
        <f t="shared" si="49"/>
        <v>LFab_CtnDyd3204.12</v>
      </c>
      <c r="C2599" t="s">
        <v>88</v>
      </c>
      <c r="D2599" s="1">
        <v>3204.12</v>
      </c>
      <c r="E2599">
        <v>1.4999999999999999E-2</v>
      </c>
      <c r="F2599" t="s">
        <v>2669</v>
      </c>
      <c r="G2599" s="2">
        <v>270</v>
      </c>
      <c r="I2599" s="1">
        <v>5208.32</v>
      </c>
      <c r="L2599" t="s">
        <v>1816</v>
      </c>
    </row>
    <row r="2600" spans="1:12" hidden="1" x14ac:dyDescent="0.25">
      <c r="A2600" s="2" t="s">
        <v>1817</v>
      </c>
      <c r="B2600" s="139" t="str">
        <f t="shared" si="49"/>
        <v>LFab_CtnDyd2915.21</v>
      </c>
      <c r="C2600" t="s">
        <v>88</v>
      </c>
      <c r="D2600" s="1">
        <v>2915.21</v>
      </c>
      <c r="E2600">
        <v>0.02</v>
      </c>
      <c r="F2600" t="s">
        <v>2219</v>
      </c>
      <c r="G2600" s="2">
        <v>270</v>
      </c>
      <c r="I2600" s="1">
        <v>5208.32</v>
      </c>
      <c r="L2600" t="s">
        <v>1816</v>
      </c>
    </row>
    <row r="2601" spans="1:12" hidden="1" x14ac:dyDescent="0.25">
      <c r="A2601" s="2" t="s">
        <v>1817</v>
      </c>
      <c r="B2601" s="139" t="str">
        <f t="shared" si="49"/>
        <v>LFab_CtnDyd2836.3</v>
      </c>
      <c r="C2601" t="s">
        <v>88</v>
      </c>
      <c r="D2601" s="1">
        <v>2836.3</v>
      </c>
      <c r="E2601">
        <v>0.02</v>
      </c>
      <c r="F2601" t="s">
        <v>2220</v>
      </c>
      <c r="G2601" s="2">
        <v>270</v>
      </c>
      <c r="I2601" s="1">
        <v>5208.32</v>
      </c>
      <c r="L2601" t="s">
        <v>1816</v>
      </c>
    </row>
    <row r="2602" spans="1:12" hidden="1" x14ac:dyDescent="0.25">
      <c r="A2602" s="2" t="s">
        <v>1817</v>
      </c>
      <c r="B2602" s="139" t="str">
        <f t="shared" si="49"/>
        <v>LFab_CtnDyd2836.2</v>
      </c>
      <c r="C2602" t="s">
        <v>88</v>
      </c>
      <c r="D2602" s="1">
        <v>2836.2</v>
      </c>
      <c r="E2602">
        <v>0.02</v>
      </c>
      <c r="F2602" t="s">
        <v>2221</v>
      </c>
      <c r="G2602" s="2">
        <v>270</v>
      </c>
      <c r="I2602" s="1">
        <v>5208.32</v>
      </c>
      <c r="L2602" t="s">
        <v>1816</v>
      </c>
    </row>
    <row r="2603" spans="1:12" hidden="1" x14ac:dyDescent="0.25">
      <c r="A2603" s="2" t="s">
        <v>1817</v>
      </c>
      <c r="B2603" s="139" t="str">
        <f t="shared" si="49"/>
        <v>LFab_CtnDyd2825.1</v>
      </c>
      <c r="C2603" t="s">
        <v>88</v>
      </c>
      <c r="D2603" s="1">
        <v>2825.1</v>
      </c>
      <c r="E2603">
        <v>0.02</v>
      </c>
      <c r="F2603" t="s">
        <v>2222</v>
      </c>
      <c r="G2603" s="2">
        <v>270</v>
      </c>
      <c r="I2603" s="1">
        <v>5208.32</v>
      </c>
      <c r="L2603" t="s">
        <v>1816</v>
      </c>
    </row>
    <row r="2604" spans="1:12" hidden="1" x14ac:dyDescent="0.25">
      <c r="A2604" s="2" t="s">
        <v>1817</v>
      </c>
      <c r="B2604" s="139" t="str">
        <f t="shared" si="49"/>
        <v>LFab_CtnDyd2815.12</v>
      </c>
      <c r="C2604" t="s">
        <v>88</v>
      </c>
      <c r="D2604" s="1">
        <v>2815.12</v>
      </c>
      <c r="E2604">
        <v>0.02</v>
      </c>
      <c r="F2604" t="s">
        <v>2966</v>
      </c>
      <c r="G2604" s="2">
        <v>270</v>
      </c>
      <c r="I2604" s="1">
        <v>5208.32</v>
      </c>
      <c r="L2604" t="s">
        <v>1816</v>
      </c>
    </row>
    <row r="2605" spans="1:12" hidden="1" x14ac:dyDescent="0.25">
      <c r="A2605" s="2" t="s">
        <v>1817</v>
      </c>
      <c r="B2605" s="139" t="str">
        <f t="shared" si="49"/>
        <v>LFab_CtnDyd2501.009</v>
      </c>
      <c r="C2605" t="s">
        <v>88</v>
      </c>
      <c r="D2605" s="1">
        <v>2501.009</v>
      </c>
      <c r="E2605">
        <v>0.02</v>
      </c>
      <c r="F2605" t="s">
        <v>2956</v>
      </c>
      <c r="G2605" s="2">
        <v>270</v>
      </c>
      <c r="I2605" s="1">
        <v>5208.32</v>
      </c>
      <c r="L2605" t="s">
        <v>1816</v>
      </c>
    </row>
    <row r="2606" spans="1:12" hidden="1" x14ac:dyDescent="0.25">
      <c r="A2606" s="2" t="s">
        <v>1817</v>
      </c>
      <c r="B2606" s="139" t="str">
        <f t="shared" si="49"/>
        <v>LFab_CtnDyd1108.12</v>
      </c>
      <c r="C2606" t="s">
        <v>88</v>
      </c>
      <c r="D2606" s="1">
        <v>1108.1199999999999</v>
      </c>
      <c r="E2606">
        <v>0.02</v>
      </c>
      <c r="F2606" t="s">
        <v>2131</v>
      </c>
      <c r="G2606" s="2">
        <v>270</v>
      </c>
      <c r="I2606" s="1">
        <v>5208.32</v>
      </c>
      <c r="L2606" t="s">
        <v>1816</v>
      </c>
    </row>
    <row r="2607" spans="1:12" hidden="1" x14ac:dyDescent="0.25">
      <c r="A2607" s="2" t="s">
        <v>1817</v>
      </c>
      <c r="B2607" s="139" t="str">
        <f t="shared" si="49"/>
        <v>LFab_CtnPrn5208.19</v>
      </c>
      <c r="C2607" t="s">
        <v>91</v>
      </c>
      <c r="D2607" s="1">
        <v>5208.1899999999996</v>
      </c>
      <c r="E2607">
        <v>1.0101</v>
      </c>
      <c r="F2607" t="s">
        <v>1442</v>
      </c>
      <c r="G2607" s="2">
        <v>271</v>
      </c>
      <c r="I2607" s="1">
        <v>5208.5200000000004</v>
      </c>
      <c r="L2607" t="s">
        <v>1816</v>
      </c>
    </row>
    <row r="2608" spans="1:12" hidden="1" x14ac:dyDescent="0.25">
      <c r="A2608" s="2" t="s">
        <v>1817</v>
      </c>
      <c r="B2608" s="139" t="str">
        <f t="shared" si="49"/>
        <v>LFab_CtnPrn5205.22</v>
      </c>
      <c r="C2608" t="s">
        <v>91</v>
      </c>
      <c r="D2608" s="1">
        <v>5205.22</v>
      </c>
      <c r="E2608">
        <v>1.0101</v>
      </c>
      <c r="F2608" t="s">
        <v>625</v>
      </c>
      <c r="G2608" s="2">
        <v>271</v>
      </c>
      <c r="I2608" s="1">
        <v>5208.5200000000004</v>
      </c>
      <c r="L2608" t="s">
        <v>1816</v>
      </c>
    </row>
    <row r="2609" spans="1:12" hidden="1" x14ac:dyDescent="0.25">
      <c r="A2609" s="2" t="s">
        <v>1817</v>
      </c>
      <c r="B2609" s="139" t="str">
        <f t="shared" si="49"/>
        <v>LFab_CtnPrn5205.15</v>
      </c>
      <c r="C2609" t="s">
        <v>91</v>
      </c>
      <c r="D2609" s="1">
        <v>5205.1499999999996</v>
      </c>
      <c r="E2609">
        <v>1.0101</v>
      </c>
      <c r="F2609" t="s">
        <v>625</v>
      </c>
      <c r="G2609" s="2">
        <v>271</v>
      </c>
      <c r="I2609" s="1">
        <v>5208.5200000000004</v>
      </c>
      <c r="L2609" t="s">
        <v>1816</v>
      </c>
    </row>
    <row r="2610" spans="1:12" hidden="1" x14ac:dyDescent="0.25">
      <c r="A2610" s="2" t="s">
        <v>1817</v>
      </c>
      <c r="B2610" s="139" t="str">
        <f t="shared" si="49"/>
        <v>LFab_CtnPrn5205.14</v>
      </c>
      <c r="C2610" t="s">
        <v>91</v>
      </c>
      <c r="D2610" s="1">
        <v>5205.1400000000003</v>
      </c>
      <c r="E2610">
        <v>1.0101</v>
      </c>
      <c r="F2610" t="s">
        <v>625</v>
      </c>
      <c r="G2610" s="2">
        <v>271</v>
      </c>
      <c r="I2610" s="1">
        <v>5208.5200000000004</v>
      </c>
      <c r="L2610" t="s">
        <v>1816</v>
      </c>
    </row>
    <row r="2611" spans="1:12" hidden="1" x14ac:dyDescent="0.25">
      <c r="A2611" s="2" t="s">
        <v>1817</v>
      </c>
      <c r="B2611" s="139" t="str">
        <f t="shared" si="49"/>
        <v>LFab_CtnPrn5205.13</v>
      </c>
      <c r="C2611" t="s">
        <v>91</v>
      </c>
      <c r="D2611" s="1">
        <v>5205.13</v>
      </c>
      <c r="E2611">
        <v>1.0101</v>
      </c>
      <c r="F2611" t="s">
        <v>625</v>
      </c>
      <c r="G2611" s="2">
        <v>271</v>
      </c>
      <c r="I2611" s="1">
        <v>5208.5200000000004</v>
      </c>
      <c r="L2611" t="s">
        <v>1816</v>
      </c>
    </row>
    <row r="2612" spans="1:12" hidden="1" x14ac:dyDescent="0.25">
      <c r="A2612" s="2" t="s">
        <v>1817</v>
      </c>
      <c r="B2612" s="139" t="str">
        <f t="shared" si="49"/>
        <v>LFab_CtnPrn5205.12</v>
      </c>
      <c r="C2612" t="s">
        <v>91</v>
      </c>
      <c r="D2612" s="1">
        <v>5205.12</v>
      </c>
      <c r="E2612">
        <v>1.0101</v>
      </c>
      <c r="F2612" t="s">
        <v>625</v>
      </c>
      <c r="G2612" s="2">
        <v>271</v>
      </c>
      <c r="I2612" s="1">
        <v>5208.5200000000004</v>
      </c>
      <c r="L2612" t="s">
        <v>1816</v>
      </c>
    </row>
    <row r="2613" spans="1:12" hidden="1" x14ac:dyDescent="0.25">
      <c r="A2613" s="2" t="s">
        <v>1817</v>
      </c>
      <c r="B2613" s="139" t="str">
        <f t="shared" si="49"/>
        <v>LFab_CtnPrn5205.11</v>
      </c>
      <c r="C2613" t="s">
        <v>91</v>
      </c>
      <c r="D2613" s="1">
        <v>5205.1099999999997</v>
      </c>
      <c r="E2613">
        <v>1.0101</v>
      </c>
      <c r="F2613" t="s">
        <v>625</v>
      </c>
      <c r="G2613" s="2">
        <v>271</v>
      </c>
      <c r="I2613" s="1">
        <v>5208.5200000000004</v>
      </c>
      <c r="L2613" t="s">
        <v>1816</v>
      </c>
    </row>
    <row r="2614" spans="1:12" hidden="1" x14ac:dyDescent="0.25">
      <c r="A2614" s="2" t="s">
        <v>1817</v>
      </c>
      <c r="B2614" s="139" t="str">
        <f t="shared" si="49"/>
        <v>LFab_CtnPrn3906.909</v>
      </c>
      <c r="C2614" t="s">
        <v>91</v>
      </c>
      <c r="D2614" s="1">
        <v>3906.9090000000001</v>
      </c>
      <c r="E2614">
        <v>0.02</v>
      </c>
      <c r="F2614" t="s">
        <v>2957</v>
      </c>
      <c r="G2614" s="2">
        <v>271</v>
      </c>
      <c r="I2614" s="1">
        <v>5208.5200000000004</v>
      </c>
      <c r="L2614" t="s">
        <v>1816</v>
      </c>
    </row>
    <row r="2615" spans="1:12" hidden="1" x14ac:dyDescent="0.25">
      <c r="A2615" s="2" t="s">
        <v>1817</v>
      </c>
      <c r="B2615" s="139" t="str">
        <f t="shared" si="49"/>
        <v>LFab_CtnPrn3809.919</v>
      </c>
      <c r="C2615" t="s">
        <v>91</v>
      </c>
      <c r="D2615" s="1">
        <v>3809.9189999999999</v>
      </c>
      <c r="E2615">
        <v>0.02</v>
      </c>
      <c r="F2615" t="s">
        <v>2958</v>
      </c>
      <c r="G2615" s="2">
        <v>271</v>
      </c>
      <c r="I2615" s="1">
        <v>5208.5200000000004</v>
      </c>
      <c r="L2615" t="s">
        <v>1816</v>
      </c>
    </row>
    <row r="2616" spans="1:12" hidden="1" x14ac:dyDescent="0.25">
      <c r="A2616" s="2" t="s">
        <v>1817</v>
      </c>
      <c r="B2616" s="139" t="str">
        <f t="shared" si="49"/>
        <v>LFab_CtnPrn3809.911</v>
      </c>
      <c r="C2616" t="s">
        <v>91</v>
      </c>
      <c r="D2616" s="1">
        <v>3809.9110000000001</v>
      </c>
      <c r="E2616">
        <v>0.02</v>
      </c>
      <c r="F2616" t="s">
        <v>2387</v>
      </c>
      <c r="G2616" s="2">
        <v>271</v>
      </c>
      <c r="I2616" s="1">
        <v>5208.5200000000004</v>
      </c>
      <c r="L2616" t="s">
        <v>1816</v>
      </c>
    </row>
    <row r="2617" spans="1:12" hidden="1" x14ac:dyDescent="0.25">
      <c r="A2617" s="2" t="s">
        <v>1817</v>
      </c>
      <c r="B2617" s="139" t="str">
        <f t="shared" si="49"/>
        <v>LFab_CtnPrn3505.209</v>
      </c>
      <c r="C2617" t="s">
        <v>91</v>
      </c>
      <c r="D2617" s="1">
        <v>3505.2089999999998</v>
      </c>
      <c r="E2617">
        <v>0.02</v>
      </c>
      <c r="F2617" t="s">
        <v>2949</v>
      </c>
      <c r="G2617" s="2">
        <v>271</v>
      </c>
      <c r="I2617" s="1">
        <v>5208.5200000000004</v>
      </c>
      <c r="L2617" t="s">
        <v>1816</v>
      </c>
    </row>
    <row r="2618" spans="1:12" hidden="1" x14ac:dyDescent="0.25">
      <c r="A2618" s="2" t="s">
        <v>1817</v>
      </c>
      <c r="B2618" s="139" t="str">
        <f t="shared" si="49"/>
        <v>LFab_CtnPrn3404.909</v>
      </c>
      <c r="C2618" t="s">
        <v>91</v>
      </c>
      <c r="D2618" s="1">
        <v>3404.9090000000001</v>
      </c>
      <c r="E2618">
        <v>0.02</v>
      </c>
      <c r="F2618" t="s">
        <v>2950</v>
      </c>
      <c r="G2618" s="2">
        <v>271</v>
      </c>
      <c r="I2618" s="1">
        <v>5208.5200000000004</v>
      </c>
      <c r="L2618" t="s">
        <v>1816</v>
      </c>
    </row>
    <row r="2619" spans="1:12" hidden="1" x14ac:dyDescent="0.25">
      <c r="A2619" s="2" t="s">
        <v>1817</v>
      </c>
      <c r="B2619" s="139" t="str">
        <f t="shared" si="49"/>
        <v>LFab_CtnPrn3403.919</v>
      </c>
      <c r="C2619" t="s">
        <v>91</v>
      </c>
      <c r="D2619" s="1">
        <v>3403.9189999999999</v>
      </c>
      <c r="E2619">
        <v>0.02</v>
      </c>
      <c r="F2619" t="s">
        <v>2951</v>
      </c>
      <c r="G2619" s="2">
        <v>271</v>
      </c>
      <c r="I2619" s="1">
        <v>5208.5200000000004</v>
      </c>
      <c r="L2619" t="s">
        <v>1816</v>
      </c>
    </row>
    <row r="2620" spans="1:12" hidden="1" x14ac:dyDescent="0.25">
      <c r="A2620" s="2" t="s">
        <v>1817</v>
      </c>
      <c r="B2620" s="139" t="str">
        <f t="shared" si="49"/>
        <v>LFab_CtnPrn3402.419</v>
      </c>
      <c r="C2620" t="s">
        <v>91</v>
      </c>
      <c r="D2620" s="1">
        <v>3402.4189999999999</v>
      </c>
      <c r="E2620">
        <v>0.02</v>
      </c>
      <c r="F2620" t="s">
        <v>2965</v>
      </c>
      <c r="G2620" s="2">
        <v>271</v>
      </c>
      <c r="I2620" s="1">
        <v>5208.5200000000004</v>
      </c>
      <c r="L2620" t="s">
        <v>1816</v>
      </c>
    </row>
    <row r="2621" spans="1:12" hidden="1" x14ac:dyDescent="0.25">
      <c r="A2621" s="2" t="s">
        <v>1817</v>
      </c>
      <c r="B2621" s="139" t="str">
        <f t="shared" si="49"/>
        <v>LFab_CtnPrn3204.9</v>
      </c>
      <c r="C2621" t="s">
        <v>91</v>
      </c>
      <c r="D2621" s="1">
        <v>3204.9</v>
      </c>
      <c r="E2621">
        <v>1.4999999999999999E-2</v>
      </c>
      <c r="F2621" t="s">
        <v>2384</v>
      </c>
      <c r="G2621" s="2">
        <v>271</v>
      </c>
      <c r="I2621" s="1">
        <v>5208.5200000000004</v>
      </c>
      <c r="L2621" t="s">
        <v>1816</v>
      </c>
    </row>
    <row r="2622" spans="1:12" hidden="1" x14ac:dyDescent="0.25">
      <c r="A2622" s="2" t="s">
        <v>1817</v>
      </c>
      <c r="B2622" s="139" t="str">
        <f t="shared" si="49"/>
        <v>LFab_CtnPrn3204.172</v>
      </c>
      <c r="C2622" t="s">
        <v>91</v>
      </c>
      <c r="D2622" s="1">
        <v>3204.172</v>
      </c>
      <c r="E2622">
        <v>1.4999999999999999E-2</v>
      </c>
      <c r="F2622" t="s">
        <v>2388</v>
      </c>
      <c r="G2622" s="2">
        <v>271</v>
      </c>
      <c r="I2622" s="1">
        <v>5208.5200000000004</v>
      </c>
      <c r="L2622" t="s">
        <v>1816</v>
      </c>
    </row>
    <row r="2623" spans="1:12" hidden="1" x14ac:dyDescent="0.25">
      <c r="A2623" s="2" t="s">
        <v>1817</v>
      </c>
      <c r="B2623" s="139" t="str">
        <f t="shared" si="49"/>
        <v>LFab_CtnPrn3204.172</v>
      </c>
      <c r="C2623" t="s">
        <v>91</v>
      </c>
      <c r="D2623" s="1">
        <v>3204.172</v>
      </c>
      <c r="E2623">
        <v>1.4999999999999999E-2</v>
      </c>
      <c r="F2623" t="s">
        <v>2968</v>
      </c>
      <c r="G2623" s="2">
        <v>271</v>
      </c>
      <c r="I2623" s="1">
        <v>5208.5200000000004</v>
      </c>
      <c r="L2623" t="s">
        <v>1816</v>
      </c>
    </row>
    <row r="2624" spans="1:12" hidden="1" x14ac:dyDescent="0.25">
      <c r="A2624" s="2" t="s">
        <v>1817</v>
      </c>
      <c r="B2624" s="139" t="str">
        <f t="shared" si="49"/>
        <v>LFab_CtnPrn3204.14</v>
      </c>
      <c r="C2624" t="s">
        <v>91</v>
      </c>
      <c r="D2624" s="1">
        <v>3204.14</v>
      </c>
      <c r="E2624">
        <v>1.4999999999999999E-2</v>
      </c>
      <c r="F2624" t="s">
        <v>2961</v>
      </c>
      <c r="G2624" s="2">
        <v>271</v>
      </c>
      <c r="I2624" s="1">
        <v>5208.5200000000004</v>
      </c>
      <c r="L2624" t="s">
        <v>1816</v>
      </c>
    </row>
    <row r="2625" spans="1:12" hidden="1" x14ac:dyDescent="0.25">
      <c r="A2625" s="2" t="s">
        <v>1817</v>
      </c>
      <c r="B2625" s="139" t="str">
        <f t="shared" si="49"/>
        <v>LFab_CtnPrn3204.12</v>
      </c>
      <c r="C2625" t="s">
        <v>91</v>
      </c>
      <c r="D2625" s="1">
        <v>3204.12</v>
      </c>
      <c r="E2625">
        <v>1.4999999999999999E-2</v>
      </c>
      <c r="F2625" t="s">
        <v>2967</v>
      </c>
      <c r="G2625" s="2">
        <v>271</v>
      </c>
      <c r="I2625" s="1">
        <v>5208.5200000000004</v>
      </c>
      <c r="L2625" t="s">
        <v>1816</v>
      </c>
    </row>
    <row r="2626" spans="1:12" hidden="1" x14ac:dyDescent="0.25">
      <c r="A2626" s="2" t="s">
        <v>1817</v>
      </c>
      <c r="B2626" s="139" t="str">
        <f t="shared" si="49"/>
        <v>LFab_CtnPrn3204.119</v>
      </c>
      <c r="C2626" t="s">
        <v>91</v>
      </c>
      <c r="D2626" s="1">
        <v>3204.1190000000001</v>
      </c>
      <c r="E2626">
        <v>1.4999999999999999E-2</v>
      </c>
      <c r="F2626" t="s">
        <v>2386</v>
      </c>
      <c r="G2626" s="2">
        <v>271</v>
      </c>
      <c r="I2626" s="1">
        <v>5208.5200000000004</v>
      </c>
      <c r="L2626" t="s">
        <v>1816</v>
      </c>
    </row>
    <row r="2627" spans="1:12" hidden="1" x14ac:dyDescent="0.25">
      <c r="A2627" s="2" t="s">
        <v>1817</v>
      </c>
      <c r="B2627" s="139" t="str">
        <f t="shared" si="49"/>
        <v>LFab_CtnPrn3204.111</v>
      </c>
      <c r="C2627" t="s">
        <v>91</v>
      </c>
      <c r="D2627" s="1">
        <v>3204.1109999999999</v>
      </c>
      <c r="E2627">
        <v>1.4999999999999999E-2</v>
      </c>
      <c r="F2627" t="s">
        <v>2962</v>
      </c>
      <c r="G2627" s="2">
        <v>271</v>
      </c>
      <c r="I2627" s="1">
        <v>5208.5200000000004</v>
      </c>
      <c r="L2627" t="s">
        <v>1816</v>
      </c>
    </row>
    <row r="2628" spans="1:12" hidden="1" x14ac:dyDescent="0.25">
      <c r="A2628" s="2" t="s">
        <v>1817</v>
      </c>
      <c r="B2628" s="139" t="str">
        <f t="shared" si="49"/>
        <v>LFab_CtnPrn2931.909</v>
      </c>
      <c r="C2628" t="s">
        <v>91</v>
      </c>
      <c r="D2628" s="1">
        <v>2931.9090000000001</v>
      </c>
      <c r="E2628">
        <v>0.02</v>
      </c>
      <c r="F2628" t="s">
        <v>2382</v>
      </c>
      <c r="G2628" s="2">
        <v>271</v>
      </c>
      <c r="I2628" s="1">
        <v>5208.5200000000004</v>
      </c>
      <c r="L2628" t="s">
        <v>1816</v>
      </c>
    </row>
    <row r="2629" spans="1:12" hidden="1" x14ac:dyDescent="0.25">
      <c r="A2629" s="2" t="s">
        <v>1817</v>
      </c>
      <c r="B2629" s="139" t="str">
        <f t="shared" si="49"/>
        <v>LFab_CtnPrn2915.11</v>
      </c>
      <c r="C2629" t="s">
        <v>91</v>
      </c>
      <c r="D2629" s="1">
        <v>2915.11</v>
      </c>
      <c r="E2629">
        <v>0.02</v>
      </c>
      <c r="F2629" t="s">
        <v>1329</v>
      </c>
      <c r="G2629" s="2">
        <v>271</v>
      </c>
      <c r="I2629" s="1">
        <v>5208.5200000000004</v>
      </c>
      <c r="L2629" t="s">
        <v>1816</v>
      </c>
    </row>
    <row r="2630" spans="1:12" hidden="1" x14ac:dyDescent="0.25">
      <c r="A2630" s="2" t="s">
        <v>1817</v>
      </c>
      <c r="B2630" s="139" t="str">
        <f t="shared" si="49"/>
        <v>LFab_CtnPrn2904.91</v>
      </c>
      <c r="C2630" t="s">
        <v>91</v>
      </c>
      <c r="D2630" s="1">
        <v>2904.91</v>
      </c>
      <c r="E2630">
        <v>0.02</v>
      </c>
      <c r="F2630" t="s">
        <v>2955</v>
      </c>
      <c r="G2630" s="2">
        <v>271</v>
      </c>
      <c r="I2630" s="1">
        <v>5208.5200000000004</v>
      </c>
      <c r="L2630" t="s">
        <v>1816</v>
      </c>
    </row>
    <row r="2631" spans="1:12" hidden="1" x14ac:dyDescent="0.25">
      <c r="A2631" s="2" t="s">
        <v>1817</v>
      </c>
      <c r="B2631" s="139" t="str">
        <f t="shared" si="49"/>
        <v>LFab_CtnPrn2904.209</v>
      </c>
      <c r="C2631" t="s">
        <v>91</v>
      </c>
      <c r="D2631" s="1">
        <v>2904.2089999999998</v>
      </c>
      <c r="E2631">
        <v>0.02</v>
      </c>
      <c r="F2631" t="s">
        <v>2385</v>
      </c>
      <c r="G2631" s="2">
        <v>271</v>
      </c>
      <c r="I2631" s="1">
        <v>5208.5200000000004</v>
      </c>
      <c r="L2631" t="s">
        <v>1816</v>
      </c>
    </row>
    <row r="2632" spans="1:12" hidden="1" x14ac:dyDescent="0.25">
      <c r="A2632" s="2" t="s">
        <v>1817</v>
      </c>
      <c r="B2632" s="139" t="str">
        <f t="shared" si="49"/>
        <v>LFab_CtnPrn2701.12</v>
      </c>
      <c r="C2632" t="s">
        <v>91</v>
      </c>
      <c r="D2632" s="1">
        <v>2701.12</v>
      </c>
      <c r="E2632">
        <v>1.1000000000000001</v>
      </c>
      <c r="F2632" t="s">
        <v>371</v>
      </c>
      <c r="G2632" s="2">
        <v>271</v>
      </c>
      <c r="I2632" s="1">
        <v>5208.5200000000004</v>
      </c>
      <c r="L2632" t="s">
        <v>1816</v>
      </c>
    </row>
    <row r="2633" spans="1:12" hidden="1" x14ac:dyDescent="0.25">
      <c r="A2633" s="2" t="s">
        <v>1817</v>
      </c>
      <c r="B2633" s="139" t="str">
        <f t="shared" si="49"/>
        <v>LFab_CtnPrn5208.11</v>
      </c>
      <c r="C2633" t="s">
        <v>91</v>
      </c>
      <c r="D2633" s="1">
        <v>5208.1099999999997</v>
      </c>
      <c r="E2633">
        <v>1.0101</v>
      </c>
      <c r="F2633" t="s">
        <v>1442</v>
      </c>
      <c r="G2633" s="2">
        <v>272</v>
      </c>
      <c r="I2633" s="1">
        <v>5208.5200000000004</v>
      </c>
      <c r="L2633" t="s">
        <v>1816</v>
      </c>
    </row>
    <row r="2634" spans="1:12" hidden="1" x14ac:dyDescent="0.25">
      <c r="A2634" s="2" t="s">
        <v>1817</v>
      </c>
      <c r="B2634" s="139" t="str">
        <f t="shared" si="49"/>
        <v>LFab_CtnPrn5205.28</v>
      </c>
      <c r="C2634" t="s">
        <v>91</v>
      </c>
      <c r="D2634" s="1">
        <v>5205.28</v>
      </c>
      <c r="E2634">
        <v>1.0101</v>
      </c>
      <c r="F2634" t="s">
        <v>625</v>
      </c>
      <c r="G2634" s="2">
        <v>272</v>
      </c>
      <c r="I2634" s="1">
        <v>5208.5200000000004</v>
      </c>
      <c r="L2634" t="s">
        <v>1816</v>
      </c>
    </row>
    <row r="2635" spans="1:12" hidden="1" x14ac:dyDescent="0.25">
      <c r="A2635" s="2" t="s">
        <v>1817</v>
      </c>
      <c r="B2635" s="139" t="str">
        <f t="shared" si="49"/>
        <v>LFab_CtnPrn5205.27</v>
      </c>
      <c r="C2635" t="s">
        <v>91</v>
      </c>
      <c r="D2635" s="1">
        <v>5205.2700000000004</v>
      </c>
      <c r="E2635">
        <v>1.0101</v>
      </c>
      <c r="F2635" t="s">
        <v>625</v>
      </c>
      <c r="G2635" s="2">
        <v>272</v>
      </c>
      <c r="I2635" s="1">
        <v>5208.5200000000004</v>
      </c>
      <c r="L2635" t="s">
        <v>1816</v>
      </c>
    </row>
    <row r="2636" spans="1:12" hidden="1" x14ac:dyDescent="0.25">
      <c r="A2636" s="2" t="s">
        <v>1817</v>
      </c>
      <c r="B2636" s="139" t="str">
        <f t="shared" si="49"/>
        <v>LFab_CtnPrn5205.26</v>
      </c>
      <c r="C2636" t="s">
        <v>91</v>
      </c>
      <c r="D2636" s="1">
        <v>5205.26</v>
      </c>
      <c r="E2636">
        <v>1.0101</v>
      </c>
      <c r="F2636" t="s">
        <v>625</v>
      </c>
      <c r="G2636" s="2">
        <v>272</v>
      </c>
      <c r="I2636" s="1">
        <v>5208.5200000000004</v>
      </c>
      <c r="L2636" t="s">
        <v>1816</v>
      </c>
    </row>
    <row r="2637" spans="1:12" hidden="1" x14ac:dyDescent="0.25">
      <c r="A2637" s="2" t="s">
        <v>1817</v>
      </c>
      <c r="B2637" s="139" t="str">
        <f t="shared" si="49"/>
        <v>LFab_CtnPrn5205.24</v>
      </c>
      <c r="C2637" t="s">
        <v>91</v>
      </c>
      <c r="D2637" s="1">
        <v>5205.24</v>
      </c>
      <c r="E2637">
        <v>1.0101</v>
      </c>
      <c r="F2637" t="s">
        <v>625</v>
      </c>
      <c r="G2637" s="2">
        <v>272</v>
      </c>
      <c r="I2637" s="1">
        <v>5208.5200000000004</v>
      </c>
      <c r="L2637" t="s">
        <v>1816</v>
      </c>
    </row>
    <row r="2638" spans="1:12" hidden="1" x14ac:dyDescent="0.25">
      <c r="A2638" s="2" t="s">
        <v>1817</v>
      </c>
      <c r="B2638" s="139" t="str">
        <f t="shared" si="49"/>
        <v>LFab_CtnPrn5205.23</v>
      </c>
      <c r="C2638" t="s">
        <v>91</v>
      </c>
      <c r="D2638" s="1">
        <v>5205.2299999999996</v>
      </c>
      <c r="E2638">
        <v>1.0101</v>
      </c>
      <c r="F2638" t="s">
        <v>625</v>
      </c>
      <c r="G2638" s="2">
        <v>272</v>
      </c>
      <c r="I2638" s="1">
        <v>5208.5200000000004</v>
      </c>
      <c r="L2638" t="s">
        <v>1816</v>
      </c>
    </row>
    <row r="2639" spans="1:12" hidden="1" x14ac:dyDescent="0.25">
      <c r="A2639" s="2" t="s">
        <v>1817</v>
      </c>
      <c r="B2639" s="139" t="str">
        <f t="shared" si="49"/>
        <v>LFab_CtnPrn5205.21</v>
      </c>
      <c r="C2639" t="s">
        <v>91</v>
      </c>
      <c r="D2639" s="1">
        <v>5205.21</v>
      </c>
      <c r="E2639">
        <v>1.0101</v>
      </c>
      <c r="F2639" t="s">
        <v>625</v>
      </c>
      <c r="G2639" s="2">
        <v>272</v>
      </c>
      <c r="I2639" s="1">
        <v>5208.5200000000004</v>
      </c>
      <c r="L2639" t="s">
        <v>1816</v>
      </c>
    </row>
    <row r="2640" spans="1:12" hidden="1" x14ac:dyDescent="0.25">
      <c r="A2640" s="2" t="s">
        <v>1817</v>
      </c>
      <c r="B2640" s="139" t="str">
        <f t="shared" si="49"/>
        <v>LFab_CtnPrn3919.909</v>
      </c>
      <c r="C2640" t="s">
        <v>91</v>
      </c>
      <c r="D2640" s="1">
        <v>3919.9090000000001</v>
      </c>
      <c r="E2640">
        <v>6.0000000000000001E-3</v>
      </c>
      <c r="F2640" t="s">
        <v>2946</v>
      </c>
      <c r="G2640" s="2">
        <v>272</v>
      </c>
      <c r="I2640" s="1">
        <v>5208.5200000000004</v>
      </c>
      <c r="L2640" t="s">
        <v>1816</v>
      </c>
    </row>
    <row r="2641" spans="1:12" hidden="1" x14ac:dyDescent="0.25">
      <c r="A2641" s="2" t="s">
        <v>1817</v>
      </c>
      <c r="B2641" s="139" t="str">
        <f t="shared" si="49"/>
        <v>LFab_CtnPrn3912.39</v>
      </c>
      <c r="C2641" t="s">
        <v>91</v>
      </c>
      <c r="D2641" s="1">
        <v>3912.39</v>
      </c>
      <c r="E2641">
        <v>0.02</v>
      </c>
      <c r="F2641" t="s">
        <v>2213</v>
      </c>
      <c r="G2641" s="2">
        <v>272</v>
      </c>
      <c r="I2641" s="1">
        <v>5208.5200000000004</v>
      </c>
      <c r="L2641" t="s">
        <v>1816</v>
      </c>
    </row>
    <row r="2642" spans="1:12" hidden="1" x14ac:dyDescent="0.25">
      <c r="A2642" s="2" t="s">
        <v>1817</v>
      </c>
      <c r="B2642" s="139" t="str">
        <f t="shared" si="49"/>
        <v>LFab_CtnPrn3906.902</v>
      </c>
      <c r="C2642" t="s">
        <v>91</v>
      </c>
      <c r="D2642" s="1">
        <v>3906.902</v>
      </c>
      <c r="E2642">
        <v>0.02</v>
      </c>
      <c r="F2642" t="s">
        <v>2947</v>
      </c>
      <c r="G2642" s="2">
        <v>272</v>
      </c>
      <c r="I2642" s="1">
        <v>5208.5200000000004</v>
      </c>
      <c r="L2642" t="s">
        <v>1816</v>
      </c>
    </row>
    <row r="2643" spans="1:12" hidden="1" x14ac:dyDescent="0.25">
      <c r="A2643" s="2" t="s">
        <v>1817</v>
      </c>
      <c r="B2643" s="139" t="str">
        <f t="shared" si="49"/>
        <v>LFab_CtnPrn3901.9</v>
      </c>
      <c r="C2643" t="s">
        <v>91</v>
      </c>
      <c r="D2643" s="1">
        <v>3901.9</v>
      </c>
      <c r="E2643">
        <v>0.02</v>
      </c>
      <c r="F2643" t="s">
        <v>2214</v>
      </c>
      <c r="G2643" s="2">
        <v>272</v>
      </c>
      <c r="I2643" s="1">
        <v>5208.5200000000004</v>
      </c>
      <c r="L2643" t="s">
        <v>1816</v>
      </c>
    </row>
    <row r="2644" spans="1:12" hidden="1" x14ac:dyDescent="0.25">
      <c r="A2644" s="2" t="s">
        <v>1817</v>
      </c>
      <c r="B2644" s="139" t="str">
        <f t="shared" si="49"/>
        <v>LFab_CtnPrn3901.2</v>
      </c>
      <c r="C2644" t="s">
        <v>91</v>
      </c>
      <c r="D2644" s="1">
        <v>3901.2</v>
      </c>
      <c r="E2644">
        <v>0.02</v>
      </c>
      <c r="F2644" t="s">
        <v>2215</v>
      </c>
      <c r="G2644" s="2">
        <v>272</v>
      </c>
      <c r="I2644" s="1">
        <v>5208.5200000000004</v>
      </c>
      <c r="L2644" t="s">
        <v>1816</v>
      </c>
    </row>
    <row r="2645" spans="1:12" hidden="1" x14ac:dyDescent="0.25">
      <c r="A2645" s="2" t="s">
        <v>1817</v>
      </c>
      <c r="B2645" s="139" t="str">
        <f t="shared" si="49"/>
        <v>LFab_CtnPrn3824.9999</v>
      </c>
      <c r="C2645" t="s">
        <v>91</v>
      </c>
      <c r="D2645" s="1">
        <v>3824.9998999999998</v>
      </c>
      <c r="E2645">
        <v>0.02</v>
      </c>
      <c r="F2645" t="s">
        <v>2216</v>
      </c>
      <c r="G2645" s="2">
        <v>272</v>
      </c>
      <c r="I2645" s="1">
        <v>5208.5200000000004</v>
      </c>
      <c r="L2645" t="s">
        <v>1816</v>
      </c>
    </row>
    <row r="2646" spans="1:12" hidden="1" x14ac:dyDescent="0.25">
      <c r="A2646" s="2" t="s">
        <v>1817</v>
      </c>
      <c r="B2646" s="139" t="str">
        <f t="shared" si="49"/>
        <v>LFab_CtnPrn3824.9992</v>
      </c>
      <c r="C2646" t="s">
        <v>91</v>
      </c>
      <c r="D2646" s="1">
        <v>3824.9992000000002</v>
      </c>
      <c r="E2646">
        <v>0.02</v>
      </c>
      <c r="F2646" t="s">
        <v>2948</v>
      </c>
      <c r="G2646" s="2">
        <v>272</v>
      </c>
      <c r="I2646" s="1">
        <v>5208.5200000000004</v>
      </c>
      <c r="L2646" t="s">
        <v>1816</v>
      </c>
    </row>
    <row r="2647" spans="1:12" hidden="1" x14ac:dyDescent="0.25">
      <c r="A2647" s="2" t="s">
        <v>1817</v>
      </c>
      <c r="B2647" s="139" t="str">
        <f t="shared" si="49"/>
        <v>LFab_CtnPrn3402.9</v>
      </c>
      <c r="C2647" t="s">
        <v>91</v>
      </c>
      <c r="D2647" s="1">
        <v>3402.9</v>
      </c>
      <c r="E2647">
        <v>0.02</v>
      </c>
      <c r="F2647" t="s">
        <v>2964</v>
      </c>
      <c r="G2647" s="2">
        <v>272</v>
      </c>
      <c r="I2647" s="1">
        <v>5208.5200000000004</v>
      </c>
      <c r="L2647" t="s">
        <v>1816</v>
      </c>
    </row>
    <row r="2648" spans="1:12" hidden="1" x14ac:dyDescent="0.25">
      <c r="A2648" s="2" t="s">
        <v>1817</v>
      </c>
      <c r="B2648" s="139" t="str">
        <f t="shared" si="49"/>
        <v>LFab_CtnPrn3204.179</v>
      </c>
      <c r="C2648" t="s">
        <v>91</v>
      </c>
      <c r="D2648" s="1">
        <v>3204.1790000000001</v>
      </c>
      <c r="E2648">
        <v>1.4999999999999999E-2</v>
      </c>
      <c r="F2648" t="s">
        <v>2952</v>
      </c>
      <c r="G2648" s="2">
        <v>272</v>
      </c>
      <c r="I2648" s="1">
        <v>5208.5200000000004</v>
      </c>
      <c r="L2648" t="s">
        <v>1816</v>
      </c>
    </row>
    <row r="2649" spans="1:12" hidden="1" x14ac:dyDescent="0.25">
      <c r="A2649" s="2" t="s">
        <v>1817</v>
      </c>
      <c r="B2649" s="139" t="str">
        <f t="shared" si="49"/>
        <v>LFab_CtnPrn3204.171</v>
      </c>
      <c r="C2649" t="s">
        <v>91</v>
      </c>
      <c r="D2649" s="1">
        <v>3204.1709999999998</v>
      </c>
      <c r="E2649">
        <v>1.4999999999999999E-2</v>
      </c>
      <c r="F2649" t="s">
        <v>2953</v>
      </c>
      <c r="G2649" s="2">
        <v>272</v>
      </c>
      <c r="I2649" s="1">
        <v>5208.5200000000004</v>
      </c>
      <c r="L2649" t="s">
        <v>1816</v>
      </c>
    </row>
    <row r="2650" spans="1:12" hidden="1" x14ac:dyDescent="0.25">
      <c r="A2650" s="2" t="s">
        <v>1817</v>
      </c>
      <c r="B2650" s="139" t="str">
        <f t="shared" si="49"/>
        <v>LFab_CtnPrn3204.159</v>
      </c>
      <c r="C2650" t="s">
        <v>91</v>
      </c>
      <c r="D2650" s="1">
        <v>3204.1590000000001</v>
      </c>
      <c r="E2650">
        <v>1.4999999999999999E-2</v>
      </c>
      <c r="F2650" t="s">
        <v>2954</v>
      </c>
      <c r="G2650" s="2">
        <v>272</v>
      </c>
      <c r="I2650" s="1">
        <v>5208.5200000000004</v>
      </c>
      <c r="L2650" t="s">
        <v>1816</v>
      </c>
    </row>
    <row r="2651" spans="1:12" hidden="1" x14ac:dyDescent="0.25">
      <c r="A2651" s="2" t="s">
        <v>1817</v>
      </c>
      <c r="B2651" s="139" t="str">
        <f t="shared" si="49"/>
        <v>LFab_CtnPrn3204.12</v>
      </c>
      <c r="C2651" t="s">
        <v>91</v>
      </c>
      <c r="D2651" s="1">
        <v>3204.12</v>
      </c>
      <c r="E2651">
        <v>1.4999999999999999E-2</v>
      </c>
      <c r="F2651" t="s">
        <v>2669</v>
      </c>
      <c r="G2651" s="2">
        <v>272</v>
      </c>
      <c r="I2651" s="1">
        <v>5208.5200000000004</v>
      </c>
      <c r="L2651" t="s">
        <v>1816</v>
      </c>
    </row>
    <row r="2652" spans="1:12" hidden="1" x14ac:dyDescent="0.25">
      <c r="A2652" s="2" t="s">
        <v>1817</v>
      </c>
      <c r="B2652" s="139" t="str">
        <f t="shared" si="49"/>
        <v>LFab_CtnPrn2915.21</v>
      </c>
      <c r="C2652" t="s">
        <v>91</v>
      </c>
      <c r="D2652" s="1">
        <v>2915.21</v>
      </c>
      <c r="E2652">
        <v>0.02</v>
      </c>
      <c r="F2652" t="s">
        <v>2219</v>
      </c>
      <c r="G2652" s="2">
        <v>272</v>
      </c>
      <c r="I2652" s="1">
        <v>5208.5200000000004</v>
      </c>
      <c r="L2652" t="s">
        <v>1816</v>
      </c>
    </row>
    <row r="2653" spans="1:12" hidden="1" x14ac:dyDescent="0.25">
      <c r="A2653" s="2" t="s">
        <v>1817</v>
      </c>
      <c r="B2653" s="139" t="str">
        <f t="shared" si="49"/>
        <v>LFab_CtnPrn2836.3</v>
      </c>
      <c r="C2653" t="s">
        <v>91</v>
      </c>
      <c r="D2653" s="1">
        <v>2836.3</v>
      </c>
      <c r="E2653">
        <v>0.02</v>
      </c>
      <c r="F2653" t="s">
        <v>2220</v>
      </c>
      <c r="G2653" s="2">
        <v>272</v>
      </c>
      <c r="I2653" s="1">
        <v>5208.5200000000004</v>
      </c>
      <c r="L2653" t="s">
        <v>1816</v>
      </c>
    </row>
    <row r="2654" spans="1:12" hidden="1" x14ac:dyDescent="0.25">
      <c r="A2654" s="2" t="s">
        <v>1817</v>
      </c>
      <c r="B2654" s="139" t="str">
        <f t="shared" si="49"/>
        <v>LFab_CtnPrn2836.2</v>
      </c>
      <c r="C2654" t="s">
        <v>91</v>
      </c>
      <c r="D2654" s="1">
        <v>2836.2</v>
      </c>
      <c r="E2654">
        <v>0.02</v>
      </c>
      <c r="F2654" t="s">
        <v>2221</v>
      </c>
      <c r="G2654" s="2">
        <v>272</v>
      </c>
      <c r="I2654" s="1">
        <v>5208.5200000000004</v>
      </c>
      <c r="L2654" t="s">
        <v>1816</v>
      </c>
    </row>
    <row r="2655" spans="1:12" hidden="1" x14ac:dyDescent="0.25">
      <c r="A2655" s="2" t="s">
        <v>1817</v>
      </c>
      <c r="B2655" s="139" t="str">
        <f t="shared" si="49"/>
        <v>LFab_CtnPrn2825.1</v>
      </c>
      <c r="C2655" t="s">
        <v>91</v>
      </c>
      <c r="D2655" s="1">
        <v>2825.1</v>
      </c>
      <c r="E2655">
        <v>0.02</v>
      </c>
      <c r="F2655" t="s">
        <v>2222</v>
      </c>
      <c r="G2655" s="2">
        <v>272</v>
      </c>
      <c r="I2655" s="1">
        <v>5208.5200000000004</v>
      </c>
      <c r="L2655" t="s">
        <v>1816</v>
      </c>
    </row>
    <row r="2656" spans="1:12" hidden="1" x14ac:dyDescent="0.25">
      <c r="A2656" s="2" t="s">
        <v>1817</v>
      </c>
      <c r="B2656" s="139" t="str">
        <f t="shared" si="49"/>
        <v>LFab_CtnPrn2815.12</v>
      </c>
      <c r="C2656" t="s">
        <v>91</v>
      </c>
      <c r="D2656" s="1">
        <v>2815.12</v>
      </c>
      <c r="E2656">
        <v>0.02</v>
      </c>
      <c r="F2656" t="s">
        <v>2966</v>
      </c>
      <c r="G2656" s="2">
        <v>272</v>
      </c>
      <c r="I2656" s="1">
        <v>5208.5200000000004</v>
      </c>
      <c r="L2656" t="s">
        <v>1816</v>
      </c>
    </row>
    <row r="2657" spans="1:12" hidden="1" x14ac:dyDescent="0.25">
      <c r="A2657" s="2" t="s">
        <v>1817</v>
      </c>
      <c r="B2657" s="139" t="str">
        <f t="shared" si="49"/>
        <v>LFab_CtnPrn2701.19</v>
      </c>
      <c r="C2657" t="s">
        <v>91</v>
      </c>
      <c r="D2657" s="1">
        <v>2701.19</v>
      </c>
      <c r="E2657">
        <v>1.1000000000000001</v>
      </c>
      <c r="F2657" t="s">
        <v>437</v>
      </c>
      <c r="G2657" s="2">
        <v>272</v>
      </c>
      <c r="I2657" s="1">
        <v>5208.5200000000004</v>
      </c>
      <c r="L2657" t="s">
        <v>1816</v>
      </c>
    </row>
    <row r="2658" spans="1:12" hidden="1" x14ac:dyDescent="0.25">
      <c r="A2658" s="2" t="s">
        <v>1817</v>
      </c>
      <c r="B2658" s="139" t="str">
        <f t="shared" si="49"/>
        <v>LFab_CtnPrn2501.009</v>
      </c>
      <c r="C2658" t="s">
        <v>91</v>
      </c>
      <c r="D2658" s="1">
        <v>2501.009</v>
      </c>
      <c r="E2658">
        <v>0.02</v>
      </c>
      <c r="F2658" t="s">
        <v>2956</v>
      </c>
      <c r="G2658" s="2">
        <v>272</v>
      </c>
      <c r="I2658" s="1">
        <v>5208.5200000000004</v>
      </c>
      <c r="L2658" t="s">
        <v>1816</v>
      </c>
    </row>
    <row r="2659" spans="1:12" hidden="1" x14ac:dyDescent="0.25">
      <c r="A2659" s="2" t="s">
        <v>1817</v>
      </c>
      <c r="B2659" s="139" t="str">
        <f t="shared" si="49"/>
        <v>LFab_CtnPrn1108.12</v>
      </c>
      <c r="C2659" t="s">
        <v>91</v>
      </c>
      <c r="D2659" s="1">
        <v>1108.1199999999999</v>
      </c>
      <c r="E2659">
        <v>0.02</v>
      </c>
      <c r="F2659" t="s">
        <v>2131</v>
      </c>
      <c r="G2659" s="2">
        <v>272</v>
      </c>
      <c r="I2659" s="1">
        <v>5208.5200000000004</v>
      </c>
      <c r="L2659" t="s">
        <v>1816</v>
      </c>
    </row>
    <row r="2660" spans="1:12" hidden="1" x14ac:dyDescent="0.25">
      <c r="A2660" s="2" t="s">
        <v>1817</v>
      </c>
      <c r="B2660" s="139" t="str">
        <f t="shared" ref="B2660:B2723" si="50">A2660&amp;C2660&amp;D2660</f>
        <v>LFab_CtnBlc5208.19</v>
      </c>
      <c r="C2660" t="s">
        <v>93</v>
      </c>
      <c r="D2660" s="1">
        <v>5208.1899999999996</v>
      </c>
      <c r="E2660">
        <v>1.0101</v>
      </c>
      <c r="F2660" t="s">
        <v>1442</v>
      </c>
      <c r="G2660" s="2">
        <v>273</v>
      </c>
      <c r="I2660" s="1">
        <v>5208.22</v>
      </c>
      <c r="L2660" t="s">
        <v>1816</v>
      </c>
    </row>
    <row r="2661" spans="1:12" hidden="1" x14ac:dyDescent="0.25">
      <c r="A2661" s="2" t="s">
        <v>1817</v>
      </c>
      <c r="B2661" s="139" t="str">
        <f t="shared" si="50"/>
        <v>LFab_CtnBlc5205.22</v>
      </c>
      <c r="C2661" t="s">
        <v>93</v>
      </c>
      <c r="D2661" s="1">
        <v>5205.22</v>
      </c>
      <c r="E2661">
        <v>1.0101</v>
      </c>
      <c r="F2661" t="s">
        <v>625</v>
      </c>
      <c r="G2661" s="2">
        <v>273</v>
      </c>
      <c r="I2661" s="1">
        <v>5208.22</v>
      </c>
      <c r="L2661" t="s">
        <v>1816</v>
      </c>
    </row>
    <row r="2662" spans="1:12" hidden="1" x14ac:dyDescent="0.25">
      <c r="A2662" s="2" t="s">
        <v>1817</v>
      </c>
      <c r="B2662" s="139" t="str">
        <f t="shared" si="50"/>
        <v>LFab_CtnBlc5205.15</v>
      </c>
      <c r="C2662" t="s">
        <v>93</v>
      </c>
      <c r="D2662" s="1">
        <v>5205.1499999999996</v>
      </c>
      <c r="E2662">
        <v>1.0101</v>
      </c>
      <c r="F2662" t="s">
        <v>625</v>
      </c>
      <c r="G2662" s="2">
        <v>273</v>
      </c>
      <c r="I2662" s="1">
        <v>5208.22</v>
      </c>
      <c r="L2662" t="s">
        <v>1816</v>
      </c>
    </row>
    <row r="2663" spans="1:12" hidden="1" x14ac:dyDescent="0.25">
      <c r="A2663" s="2" t="s">
        <v>1817</v>
      </c>
      <c r="B2663" s="139" t="str">
        <f t="shared" si="50"/>
        <v>LFab_CtnBlc5205.14</v>
      </c>
      <c r="C2663" t="s">
        <v>93</v>
      </c>
      <c r="D2663" s="1">
        <v>5205.1400000000003</v>
      </c>
      <c r="E2663">
        <v>1.0101</v>
      </c>
      <c r="F2663" t="s">
        <v>625</v>
      </c>
      <c r="G2663" s="2">
        <v>273</v>
      </c>
      <c r="I2663" s="1">
        <v>5208.22</v>
      </c>
      <c r="L2663" t="s">
        <v>1816</v>
      </c>
    </row>
    <row r="2664" spans="1:12" hidden="1" x14ac:dyDescent="0.25">
      <c r="A2664" s="2" t="s">
        <v>1817</v>
      </c>
      <c r="B2664" s="139" t="str">
        <f t="shared" si="50"/>
        <v>LFab_CtnBlc5205.13</v>
      </c>
      <c r="C2664" t="s">
        <v>93</v>
      </c>
      <c r="D2664" s="1">
        <v>5205.13</v>
      </c>
      <c r="E2664">
        <v>1.0101</v>
      </c>
      <c r="F2664" t="s">
        <v>625</v>
      </c>
      <c r="G2664" s="2">
        <v>273</v>
      </c>
      <c r="I2664" s="1">
        <v>5208.22</v>
      </c>
      <c r="L2664" t="s">
        <v>1816</v>
      </c>
    </row>
    <row r="2665" spans="1:12" hidden="1" x14ac:dyDescent="0.25">
      <c r="A2665" s="2" t="s">
        <v>1817</v>
      </c>
      <c r="B2665" s="139" t="str">
        <f t="shared" si="50"/>
        <v>LFab_CtnBlc5205.12</v>
      </c>
      <c r="C2665" t="s">
        <v>93</v>
      </c>
      <c r="D2665" s="1">
        <v>5205.12</v>
      </c>
      <c r="E2665">
        <v>1.0101</v>
      </c>
      <c r="F2665" t="s">
        <v>625</v>
      </c>
      <c r="G2665" s="2">
        <v>273</v>
      </c>
      <c r="I2665" s="1">
        <v>5208.22</v>
      </c>
      <c r="L2665" t="s">
        <v>1816</v>
      </c>
    </row>
    <row r="2666" spans="1:12" hidden="1" x14ac:dyDescent="0.25">
      <c r="A2666" s="2" t="s">
        <v>1817</v>
      </c>
      <c r="B2666" s="139" t="str">
        <f t="shared" si="50"/>
        <v>LFab_CtnBlc5205.11</v>
      </c>
      <c r="C2666" t="s">
        <v>93</v>
      </c>
      <c r="D2666" s="1">
        <v>5205.1099999999997</v>
      </c>
      <c r="E2666">
        <v>1.0101</v>
      </c>
      <c r="F2666" t="s">
        <v>625</v>
      </c>
      <c r="G2666" s="2">
        <v>273</v>
      </c>
      <c r="I2666" s="1">
        <v>5208.22</v>
      </c>
      <c r="L2666" t="s">
        <v>1816</v>
      </c>
    </row>
    <row r="2667" spans="1:12" hidden="1" x14ac:dyDescent="0.25">
      <c r="A2667" s="2" t="s">
        <v>1817</v>
      </c>
      <c r="B2667" s="139" t="str">
        <f t="shared" si="50"/>
        <v>LFab_CtnBlc3919.909</v>
      </c>
      <c r="C2667" t="s">
        <v>93</v>
      </c>
      <c r="D2667" s="1">
        <v>3919.9090000000001</v>
      </c>
      <c r="E2667">
        <v>6.0000000000000001E-3</v>
      </c>
      <c r="F2667" t="s">
        <v>2946</v>
      </c>
      <c r="G2667" s="2">
        <v>273</v>
      </c>
      <c r="I2667" s="1">
        <v>5208.22</v>
      </c>
      <c r="L2667" t="s">
        <v>1816</v>
      </c>
    </row>
    <row r="2668" spans="1:12" hidden="1" x14ac:dyDescent="0.25">
      <c r="A2668" s="2" t="s">
        <v>1817</v>
      </c>
      <c r="B2668" s="139" t="str">
        <f t="shared" si="50"/>
        <v>LFab_CtnBlc3910</v>
      </c>
      <c r="C2668" t="s">
        <v>93</v>
      </c>
      <c r="D2668" s="1">
        <v>3910</v>
      </c>
      <c r="E2668">
        <v>0.02</v>
      </c>
      <c r="F2668" t="s">
        <v>2383</v>
      </c>
      <c r="G2668" s="2">
        <v>273</v>
      </c>
      <c r="I2668" s="1">
        <v>5208.22</v>
      </c>
      <c r="L2668" t="s">
        <v>1816</v>
      </c>
    </row>
    <row r="2669" spans="1:12" hidden="1" x14ac:dyDescent="0.25">
      <c r="A2669" s="2" t="s">
        <v>1817</v>
      </c>
      <c r="B2669" s="139" t="str">
        <f t="shared" si="50"/>
        <v>LFab_CtnBlc3906.909</v>
      </c>
      <c r="C2669" t="s">
        <v>93</v>
      </c>
      <c r="D2669" s="1">
        <v>3906.9090000000001</v>
      </c>
      <c r="E2669">
        <v>0.02</v>
      </c>
      <c r="F2669" t="s">
        <v>2957</v>
      </c>
      <c r="G2669" s="2">
        <v>273</v>
      </c>
      <c r="I2669" s="1">
        <v>5208.22</v>
      </c>
      <c r="L2669" t="s">
        <v>1816</v>
      </c>
    </row>
    <row r="2670" spans="1:12" hidden="1" x14ac:dyDescent="0.25">
      <c r="A2670" s="2" t="s">
        <v>1817</v>
      </c>
      <c r="B2670" s="139" t="str">
        <f t="shared" si="50"/>
        <v>LFab_CtnBlc3824.9992</v>
      </c>
      <c r="C2670" t="s">
        <v>93</v>
      </c>
      <c r="D2670" s="1">
        <v>3824.9992000000002</v>
      </c>
      <c r="E2670">
        <v>0.02</v>
      </c>
      <c r="F2670" t="s">
        <v>2948</v>
      </c>
      <c r="G2670" s="2">
        <v>273</v>
      </c>
      <c r="I2670" s="1">
        <v>5208.22</v>
      </c>
      <c r="L2670" t="s">
        <v>1816</v>
      </c>
    </row>
    <row r="2671" spans="1:12" hidden="1" x14ac:dyDescent="0.25">
      <c r="A2671" s="2" t="s">
        <v>1817</v>
      </c>
      <c r="B2671" s="139" t="str">
        <f t="shared" si="50"/>
        <v>LFab_CtnBlc3507.9</v>
      </c>
      <c r="C2671" t="s">
        <v>93</v>
      </c>
      <c r="D2671" s="1">
        <v>3507.9</v>
      </c>
      <c r="E2671">
        <v>0.02</v>
      </c>
      <c r="F2671" t="s">
        <v>2959</v>
      </c>
      <c r="G2671" s="2">
        <v>273</v>
      </c>
      <c r="I2671" s="1">
        <v>5208.22</v>
      </c>
      <c r="L2671" t="s">
        <v>1816</v>
      </c>
    </row>
    <row r="2672" spans="1:12" hidden="1" x14ac:dyDescent="0.25">
      <c r="A2672" s="2" t="s">
        <v>1817</v>
      </c>
      <c r="B2672" s="139" t="str">
        <f t="shared" si="50"/>
        <v>LFab_CtnBlc3505.209</v>
      </c>
      <c r="C2672" t="s">
        <v>93</v>
      </c>
      <c r="D2672" s="1">
        <v>3505.2089999999998</v>
      </c>
      <c r="E2672">
        <v>0.02</v>
      </c>
      <c r="F2672" t="s">
        <v>2949</v>
      </c>
      <c r="G2672" s="2">
        <v>273</v>
      </c>
      <c r="I2672" s="1">
        <v>5208.22</v>
      </c>
      <c r="L2672" t="s">
        <v>1816</v>
      </c>
    </row>
    <row r="2673" spans="1:12" hidden="1" x14ac:dyDescent="0.25">
      <c r="A2673" s="2" t="s">
        <v>1817</v>
      </c>
      <c r="B2673" s="139" t="str">
        <f t="shared" si="50"/>
        <v>LFab_CtnBlc3404.909</v>
      </c>
      <c r="C2673" t="s">
        <v>93</v>
      </c>
      <c r="D2673" s="1">
        <v>3404.9090000000001</v>
      </c>
      <c r="E2673">
        <v>0.02</v>
      </c>
      <c r="F2673" t="s">
        <v>2950</v>
      </c>
      <c r="G2673" s="2">
        <v>273</v>
      </c>
      <c r="I2673" s="1">
        <v>5208.22</v>
      </c>
      <c r="L2673" t="s">
        <v>1816</v>
      </c>
    </row>
    <row r="2674" spans="1:12" hidden="1" x14ac:dyDescent="0.25">
      <c r="A2674" s="2" t="s">
        <v>1817</v>
      </c>
      <c r="B2674" s="139" t="str">
        <f t="shared" si="50"/>
        <v>LFab_CtnBlc3403.919</v>
      </c>
      <c r="C2674" t="s">
        <v>93</v>
      </c>
      <c r="D2674" s="1">
        <v>3403.9189999999999</v>
      </c>
      <c r="E2674">
        <v>0.02</v>
      </c>
      <c r="F2674" t="s">
        <v>2951</v>
      </c>
      <c r="G2674" s="2">
        <v>273</v>
      </c>
      <c r="I2674" s="1">
        <v>5208.22</v>
      </c>
      <c r="L2674" t="s">
        <v>1816</v>
      </c>
    </row>
    <row r="2675" spans="1:12" hidden="1" x14ac:dyDescent="0.25">
      <c r="A2675" s="2" t="s">
        <v>1817</v>
      </c>
      <c r="B2675" s="139" t="str">
        <f t="shared" si="50"/>
        <v>LFab_CtnBlc3402.42</v>
      </c>
      <c r="C2675" t="s">
        <v>93</v>
      </c>
      <c r="D2675" s="1">
        <v>3402.42</v>
      </c>
      <c r="E2675">
        <v>0.02</v>
      </c>
      <c r="F2675" t="s">
        <v>2937</v>
      </c>
      <c r="G2675" s="2">
        <v>273</v>
      </c>
      <c r="I2675" s="1">
        <v>5208.22</v>
      </c>
      <c r="L2675" t="s">
        <v>1816</v>
      </c>
    </row>
    <row r="2676" spans="1:12" hidden="1" x14ac:dyDescent="0.25">
      <c r="A2676" s="2" t="s">
        <v>1817</v>
      </c>
      <c r="B2676" s="139" t="str">
        <f t="shared" si="50"/>
        <v>LFab_CtnBlc2931.909</v>
      </c>
      <c r="C2676" t="s">
        <v>93</v>
      </c>
      <c r="D2676" s="1">
        <v>2931.9090000000001</v>
      </c>
      <c r="E2676">
        <v>0.02</v>
      </c>
      <c r="F2676" t="s">
        <v>2382</v>
      </c>
      <c r="G2676" s="2">
        <v>273</v>
      </c>
      <c r="I2676" s="1">
        <v>5208.22</v>
      </c>
      <c r="L2676" t="s">
        <v>1816</v>
      </c>
    </row>
    <row r="2677" spans="1:12" hidden="1" x14ac:dyDescent="0.25">
      <c r="A2677" s="2" t="s">
        <v>1817</v>
      </c>
      <c r="B2677" s="139" t="str">
        <f t="shared" si="50"/>
        <v>LFab_CtnBlc2904.209</v>
      </c>
      <c r="C2677" t="s">
        <v>93</v>
      </c>
      <c r="D2677" s="1">
        <v>2904.2089999999998</v>
      </c>
      <c r="E2677">
        <v>0.02</v>
      </c>
      <c r="F2677" t="s">
        <v>2385</v>
      </c>
      <c r="G2677" s="2">
        <v>273</v>
      </c>
      <c r="I2677" s="1">
        <v>5208.22</v>
      </c>
      <c r="L2677" t="s">
        <v>1816</v>
      </c>
    </row>
    <row r="2678" spans="1:12" hidden="1" x14ac:dyDescent="0.25">
      <c r="A2678" s="2" t="s">
        <v>1817</v>
      </c>
      <c r="B2678" s="139" t="str">
        <f t="shared" si="50"/>
        <v>LFab_CtnBlc2701.12</v>
      </c>
      <c r="C2678" t="s">
        <v>93</v>
      </c>
      <c r="D2678" s="1">
        <v>2701.12</v>
      </c>
      <c r="E2678">
        <v>1.1000000000000001</v>
      </c>
      <c r="F2678" t="s">
        <v>371</v>
      </c>
      <c r="G2678" s="2">
        <v>273</v>
      </c>
      <c r="I2678" s="1">
        <v>5208.22</v>
      </c>
      <c r="L2678" t="s">
        <v>1816</v>
      </c>
    </row>
    <row r="2679" spans="1:12" hidden="1" x14ac:dyDescent="0.25">
      <c r="A2679" s="2" t="s">
        <v>1817</v>
      </c>
      <c r="B2679" s="139" t="str">
        <f t="shared" si="50"/>
        <v>LFab_CtnBlc2501.009</v>
      </c>
      <c r="C2679" t="s">
        <v>93</v>
      </c>
      <c r="D2679" s="1">
        <v>2501.009</v>
      </c>
      <c r="E2679">
        <v>0.02</v>
      </c>
      <c r="F2679" t="s">
        <v>2956</v>
      </c>
      <c r="G2679" s="2">
        <v>273</v>
      </c>
      <c r="I2679" s="1">
        <v>5208.22</v>
      </c>
      <c r="L2679" t="s">
        <v>1816</v>
      </c>
    </row>
    <row r="2680" spans="1:12" hidden="1" x14ac:dyDescent="0.25">
      <c r="A2680" s="2" t="s">
        <v>1817</v>
      </c>
      <c r="B2680" s="139" t="str">
        <f t="shared" si="50"/>
        <v>LFab_CtnBlc5208.11</v>
      </c>
      <c r="C2680" t="s">
        <v>93</v>
      </c>
      <c r="D2680" s="1">
        <v>5208.1099999999997</v>
      </c>
      <c r="E2680">
        <v>1.0101</v>
      </c>
      <c r="F2680" t="s">
        <v>1442</v>
      </c>
      <c r="G2680" s="2">
        <v>274</v>
      </c>
      <c r="I2680" s="1">
        <v>5208.22</v>
      </c>
      <c r="L2680" t="s">
        <v>1816</v>
      </c>
    </row>
    <row r="2681" spans="1:12" hidden="1" x14ac:dyDescent="0.25">
      <c r="A2681" s="2" t="s">
        <v>1817</v>
      </c>
      <c r="B2681" s="139" t="str">
        <f t="shared" si="50"/>
        <v>LFab_CtnBlc5205.28</v>
      </c>
      <c r="C2681" t="s">
        <v>93</v>
      </c>
      <c r="D2681" s="1">
        <v>5205.28</v>
      </c>
      <c r="E2681">
        <v>1.0101</v>
      </c>
      <c r="F2681" t="s">
        <v>625</v>
      </c>
      <c r="G2681" s="2">
        <v>274</v>
      </c>
      <c r="I2681" s="1">
        <v>5208.22</v>
      </c>
      <c r="L2681" t="s">
        <v>1816</v>
      </c>
    </row>
    <row r="2682" spans="1:12" hidden="1" x14ac:dyDescent="0.25">
      <c r="A2682" s="2" t="s">
        <v>1817</v>
      </c>
      <c r="B2682" s="139" t="str">
        <f t="shared" si="50"/>
        <v>LFab_CtnBlc5205.27</v>
      </c>
      <c r="C2682" t="s">
        <v>93</v>
      </c>
      <c r="D2682" s="1">
        <v>5205.2700000000004</v>
      </c>
      <c r="E2682">
        <v>1.0101</v>
      </c>
      <c r="F2682" t="s">
        <v>625</v>
      </c>
      <c r="G2682" s="2">
        <v>274</v>
      </c>
      <c r="I2682" s="1">
        <v>5208.22</v>
      </c>
      <c r="L2682" t="s">
        <v>1816</v>
      </c>
    </row>
    <row r="2683" spans="1:12" hidden="1" x14ac:dyDescent="0.25">
      <c r="A2683" s="2" t="s">
        <v>1817</v>
      </c>
      <c r="B2683" s="139" t="str">
        <f t="shared" si="50"/>
        <v>LFab_CtnBlc5205.26</v>
      </c>
      <c r="C2683" t="s">
        <v>93</v>
      </c>
      <c r="D2683" s="1">
        <v>5205.26</v>
      </c>
      <c r="E2683">
        <v>1.0101</v>
      </c>
      <c r="F2683" t="s">
        <v>625</v>
      </c>
      <c r="G2683" s="2">
        <v>274</v>
      </c>
      <c r="I2683" s="1">
        <v>5208.22</v>
      </c>
      <c r="L2683" t="s">
        <v>1816</v>
      </c>
    </row>
    <row r="2684" spans="1:12" hidden="1" x14ac:dyDescent="0.25">
      <c r="A2684" s="2" t="s">
        <v>1817</v>
      </c>
      <c r="B2684" s="139" t="str">
        <f t="shared" si="50"/>
        <v>LFab_CtnBlc5205.24</v>
      </c>
      <c r="C2684" t="s">
        <v>93</v>
      </c>
      <c r="D2684" s="1">
        <v>5205.24</v>
      </c>
      <c r="E2684">
        <v>1.0101</v>
      </c>
      <c r="F2684" t="s">
        <v>625</v>
      </c>
      <c r="G2684" s="2">
        <v>274</v>
      </c>
      <c r="I2684" s="1">
        <v>5208.22</v>
      </c>
      <c r="L2684" t="s">
        <v>1816</v>
      </c>
    </row>
    <row r="2685" spans="1:12" hidden="1" x14ac:dyDescent="0.25">
      <c r="A2685" s="2" t="s">
        <v>1817</v>
      </c>
      <c r="B2685" s="139" t="str">
        <f t="shared" si="50"/>
        <v>LFab_CtnBlc5205.23</v>
      </c>
      <c r="C2685" t="s">
        <v>93</v>
      </c>
      <c r="D2685" s="1">
        <v>5205.2299999999996</v>
      </c>
      <c r="E2685">
        <v>1.0101</v>
      </c>
      <c r="F2685" t="s">
        <v>625</v>
      </c>
      <c r="G2685" s="2">
        <v>274</v>
      </c>
      <c r="I2685" s="1">
        <v>5208.22</v>
      </c>
      <c r="L2685" t="s">
        <v>1816</v>
      </c>
    </row>
    <row r="2686" spans="1:12" hidden="1" x14ac:dyDescent="0.25">
      <c r="A2686" s="2" t="s">
        <v>1817</v>
      </c>
      <c r="B2686" s="139" t="str">
        <f t="shared" si="50"/>
        <v>LFab_CtnBlc5205.21</v>
      </c>
      <c r="C2686" t="s">
        <v>93</v>
      </c>
      <c r="D2686" s="1">
        <v>5205.21</v>
      </c>
      <c r="E2686">
        <v>1.0101</v>
      </c>
      <c r="F2686" t="s">
        <v>625</v>
      </c>
      <c r="G2686" s="2">
        <v>274</v>
      </c>
      <c r="I2686" s="1">
        <v>5208.22</v>
      </c>
      <c r="L2686" t="s">
        <v>1816</v>
      </c>
    </row>
    <row r="2687" spans="1:12" hidden="1" x14ac:dyDescent="0.25">
      <c r="A2687" s="2" t="s">
        <v>1817</v>
      </c>
      <c r="B2687" s="139" t="str">
        <f t="shared" si="50"/>
        <v>LFab_CtnBlc3912.39</v>
      </c>
      <c r="C2687" t="s">
        <v>93</v>
      </c>
      <c r="D2687" s="1">
        <v>3912.39</v>
      </c>
      <c r="E2687">
        <v>0.02</v>
      </c>
      <c r="F2687" t="s">
        <v>2213</v>
      </c>
      <c r="G2687" s="2">
        <v>274</v>
      </c>
      <c r="I2687" s="1">
        <v>5208.22</v>
      </c>
      <c r="L2687" t="s">
        <v>1816</v>
      </c>
    </row>
    <row r="2688" spans="1:12" hidden="1" x14ac:dyDescent="0.25">
      <c r="A2688" s="2" t="s">
        <v>1817</v>
      </c>
      <c r="B2688" s="139" t="str">
        <f t="shared" si="50"/>
        <v>LFab_CtnBlc3906.902</v>
      </c>
      <c r="C2688" t="s">
        <v>93</v>
      </c>
      <c r="D2688" s="1">
        <v>3906.902</v>
      </c>
      <c r="E2688">
        <v>0.02</v>
      </c>
      <c r="F2688" t="s">
        <v>2947</v>
      </c>
      <c r="G2688" s="2">
        <v>274</v>
      </c>
      <c r="I2688" s="1">
        <v>5208.22</v>
      </c>
      <c r="L2688" t="s">
        <v>1816</v>
      </c>
    </row>
    <row r="2689" spans="1:12" hidden="1" x14ac:dyDescent="0.25">
      <c r="A2689" s="2" t="s">
        <v>1817</v>
      </c>
      <c r="B2689" s="139" t="str">
        <f t="shared" si="50"/>
        <v>LFab_CtnBlc3901.9</v>
      </c>
      <c r="C2689" t="s">
        <v>93</v>
      </c>
      <c r="D2689" s="1">
        <v>3901.9</v>
      </c>
      <c r="E2689">
        <v>0.02</v>
      </c>
      <c r="F2689" t="s">
        <v>2214</v>
      </c>
      <c r="G2689" s="2">
        <v>274</v>
      </c>
      <c r="I2689" s="1">
        <v>5208.22</v>
      </c>
      <c r="L2689" t="s">
        <v>1816</v>
      </c>
    </row>
    <row r="2690" spans="1:12" hidden="1" x14ac:dyDescent="0.25">
      <c r="A2690" s="2" t="s">
        <v>1817</v>
      </c>
      <c r="B2690" s="139" t="str">
        <f t="shared" si="50"/>
        <v>LFab_CtnBlc3901.2</v>
      </c>
      <c r="C2690" t="s">
        <v>93</v>
      </c>
      <c r="D2690" s="1">
        <v>3901.2</v>
      </c>
      <c r="E2690">
        <v>0.02</v>
      </c>
      <c r="F2690" t="s">
        <v>2215</v>
      </c>
      <c r="G2690" s="2">
        <v>274</v>
      </c>
      <c r="I2690" s="1">
        <v>5208.22</v>
      </c>
      <c r="L2690" t="s">
        <v>1816</v>
      </c>
    </row>
    <row r="2691" spans="1:12" hidden="1" x14ac:dyDescent="0.25">
      <c r="A2691" s="2" t="s">
        <v>1817</v>
      </c>
      <c r="B2691" s="139" t="str">
        <f t="shared" si="50"/>
        <v>LFab_CtnBlc3824.9999</v>
      </c>
      <c r="C2691" t="s">
        <v>93</v>
      </c>
      <c r="D2691" s="1">
        <v>3824.9998999999998</v>
      </c>
      <c r="E2691">
        <v>0.02</v>
      </c>
      <c r="F2691" t="s">
        <v>2216</v>
      </c>
      <c r="G2691" s="2">
        <v>274</v>
      </c>
      <c r="I2691" s="1">
        <v>5208.22</v>
      </c>
      <c r="L2691" t="s">
        <v>1816</v>
      </c>
    </row>
    <row r="2692" spans="1:12" hidden="1" x14ac:dyDescent="0.25">
      <c r="A2692" s="2" t="s">
        <v>1817</v>
      </c>
      <c r="B2692" s="139" t="str">
        <f t="shared" si="50"/>
        <v>LFab_CtnBlc2915.21</v>
      </c>
      <c r="C2692" t="s">
        <v>93</v>
      </c>
      <c r="D2692" s="1">
        <v>2915.21</v>
      </c>
      <c r="E2692">
        <v>0.02</v>
      </c>
      <c r="F2692" t="s">
        <v>2219</v>
      </c>
      <c r="G2692" s="2">
        <v>274</v>
      </c>
      <c r="I2692" s="1">
        <v>5208.22</v>
      </c>
      <c r="L2692" t="s">
        <v>1816</v>
      </c>
    </row>
    <row r="2693" spans="1:12" hidden="1" x14ac:dyDescent="0.25">
      <c r="A2693" s="2" t="s">
        <v>1817</v>
      </c>
      <c r="B2693" s="139" t="str">
        <f t="shared" si="50"/>
        <v>LFab_CtnBlc2836.3</v>
      </c>
      <c r="C2693" t="s">
        <v>93</v>
      </c>
      <c r="D2693" s="1">
        <v>2836.3</v>
      </c>
      <c r="E2693">
        <v>0.02</v>
      </c>
      <c r="F2693" t="s">
        <v>2220</v>
      </c>
      <c r="G2693" s="2">
        <v>274</v>
      </c>
      <c r="I2693" s="1">
        <v>5208.22</v>
      </c>
      <c r="L2693" t="s">
        <v>1816</v>
      </c>
    </row>
    <row r="2694" spans="1:12" hidden="1" x14ac:dyDescent="0.25">
      <c r="A2694" s="2" t="s">
        <v>1817</v>
      </c>
      <c r="B2694" s="139" t="str">
        <f t="shared" si="50"/>
        <v>LFab_CtnBlc2836.2</v>
      </c>
      <c r="C2694" t="s">
        <v>93</v>
      </c>
      <c r="D2694" s="1">
        <v>2836.2</v>
      </c>
      <c r="E2694">
        <v>0.02</v>
      </c>
      <c r="F2694" t="s">
        <v>2221</v>
      </c>
      <c r="G2694" s="2">
        <v>274</v>
      </c>
      <c r="I2694" s="1">
        <v>5208.22</v>
      </c>
      <c r="L2694" t="s">
        <v>1816</v>
      </c>
    </row>
    <row r="2695" spans="1:12" hidden="1" x14ac:dyDescent="0.25">
      <c r="A2695" s="2" t="s">
        <v>1817</v>
      </c>
      <c r="B2695" s="139" t="str">
        <f t="shared" si="50"/>
        <v>LFab_CtnBlc2825.1</v>
      </c>
      <c r="C2695" t="s">
        <v>93</v>
      </c>
      <c r="D2695" s="1">
        <v>2825.1</v>
      </c>
      <c r="E2695">
        <v>0.02</v>
      </c>
      <c r="F2695" t="s">
        <v>2222</v>
      </c>
      <c r="G2695" s="2">
        <v>274</v>
      </c>
      <c r="I2695" s="1">
        <v>5208.22</v>
      </c>
      <c r="L2695" t="s">
        <v>1816</v>
      </c>
    </row>
    <row r="2696" spans="1:12" hidden="1" x14ac:dyDescent="0.25">
      <c r="A2696" s="2" t="s">
        <v>1817</v>
      </c>
      <c r="B2696" s="139" t="str">
        <f t="shared" si="50"/>
        <v>LFab_CtnBlc2815.12</v>
      </c>
      <c r="C2696" t="s">
        <v>93</v>
      </c>
      <c r="D2696" s="1">
        <v>2815.12</v>
      </c>
      <c r="E2696">
        <v>0.02</v>
      </c>
      <c r="F2696" t="s">
        <v>2966</v>
      </c>
      <c r="G2696" s="2">
        <v>274</v>
      </c>
      <c r="I2696" s="1">
        <v>5208.22</v>
      </c>
      <c r="L2696" t="s">
        <v>1816</v>
      </c>
    </row>
    <row r="2697" spans="1:12" hidden="1" x14ac:dyDescent="0.25">
      <c r="A2697" s="2" t="s">
        <v>1817</v>
      </c>
      <c r="B2697" s="139" t="str">
        <f t="shared" si="50"/>
        <v>LFab_CtnBlc2701.19</v>
      </c>
      <c r="C2697" t="s">
        <v>93</v>
      </c>
      <c r="D2697" s="1">
        <v>2701.19</v>
      </c>
      <c r="E2697">
        <v>1.1000000000000001</v>
      </c>
      <c r="F2697" t="s">
        <v>437</v>
      </c>
      <c r="G2697" s="2">
        <v>274</v>
      </c>
      <c r="I2697" s="1">
        <v>5208.22</v>
      </c>
      <c r="L2697" t="s">
        <v>1816</v>
      </c>
    </row>
    <row r="2698" spans="1:12" hidden="1" x14ac:dyDescent="0.25">
      <c r="A2698" s="2" t="s">
        <v>1817</v>
      </c>
      <c r="B2698" s="139" t="str">
        <f t="shared" si="50"/>
        <v>LFab_CtnBlc1108.12</v>
      </c>
      <c r="C2698" t="s">
        <v>93</v>
      </c>
      <c r="D2698" s="1">
        <v>1108.1199999999999</v>
      </c>
      <c r="E2698">
        <v>0.02</v>
      </c>
      <c r="F2698" t="s">
        <v>2131</v>
      </c>
      <c r="G2698" s="2">
        <v>274</v>
      </c>
      <c r="I2698" s="1">
        <v>5208.22</v>
      </c>
      <c r="L2698" t="s">
        <v>1816</v>
      </c>
    </row>
    <row r="2699" spans="1:12" hidden="1" x14ac:dyDescent="0.25">
      <c r="A2699" s="2" t="s">
        <v>1817</v>
      </c>
      <c r="B2699" s="139" t="str">
        <f t="shared" si="50"/>
        <v>LCur_Bld5901.909</v>
      </c>
      <c r="C2699" t="s">
        <v>82</v>
      </c>
      <c r="D2699" s="1">
        <v>5901.9089999999997</v>
      </c>
      <c r="E2699">
        <v>3.5000000000000003E-2</v>
      </c>
      <c r="F2699" t="s">
        <v>2969</v>
      </c>
      <c r="G2699" s="2">
        <v>275</v>
      </c>
      <c r="I2699" s="1">
        <v>6303.99</v>
      </c>
      <c r="L2699" t="s">
        <v>1816</v>
      </c>
    </row>
    <row r="2700" spans="1:12" hidden="1" x14ac:dyDescent="0.25">
      <c r="A2700" s="2" t="s">
        <v>1817</v>
      </c>
      <c r="B2700" s="139" t="str">
        <f t="shared" si="50"/>
        <v>LCur_Bld5508.1</v>
      </c>
      <c r="C2700" t="s">
        <v>82</v>
      </c>
      <c r="D2700" s="1">
        <v>5508.1</v>
      </c>
      <c r="E2700">
        <v>0.03</v>
      </c>
      <c r="F2700" t="s">
        <v>2941</v>
      </c>
      <c r="G2700" s="2">
        <v>275</v>
      </c>
      <c r="I2700" s="1">
        <v>6303.99</v>
      </c>
      <c r="L2700" t="s">
        <v>1816</v>
      </c>
    </row>
    <row r="2701" spans="1:12" hidden="1" x14ac:dyDescent="0.25">
      <c r="A2701" s="2" t="s">
        <v>1817</v>
      </c>
      <c r="B2701" s="139" t="str">
        <f t="shared" si="50"/>
        <v>LCur_Bld5401.1</v>
      </c>
      <c r="C2701" t="s">
        <v>82</v>
      </c>
      <c r="D2701" s="1">
        <v>5401.1</v>
      </c>
      <c r="E2701">
        <v>0.03</v>
      </c>
      <c r="F2701" t="s">
        <v>2941</v>
      </c>
      <c r="G2701" s="2">
        <v>275</v>
      </c>
      <c r="I2701" s="1">
        <v>6303.99</v>
      </c>
      <c r="L2701" t="s">
        <v>1816</v>
      </c>
    </row>
    <row r="2702" spans="1:12" hidden="1" x14ac:dyDescent="0.25">
      <c r="A2702" s="2" t="s">
        <v>1817</v>
      </c>
      <c r="B2702" s="139" t="str">
        <f t="shared" si="50"/>
        <v>LCur_Bld5206.23</v>
      </c>
      <c r="C2702" t="s">
        <v>82</v>
      </c>
      <c r="D2702" s="1">
        <v>5206.2299999999996</v>
      </c>
      <c r="E2702">
        <v>1.0101</v>
      </c>
      <c r="F2702" t="s">
        <v>542</v>
      </c>
      <c r="G2702" s="2">
        <v>275</v>
      </c>
      <c r="I2702" s="1">
        <v>6303.99</v>
      </c>
      <c r="L2702" t="s">
        <v>1816</v>
      </c>
    </row>
    <row r="2703" spans="1:12" hidden="1" x14ac:dyDescent="0.25">
      <c r="A2703" s="2" t="s">
        <v>1817</v>
      </c>
      <c r="B2703" s="139" t="str">
        <f t="shared" si="50"/>
        <v>LCur_Bld5206.14</v>
      </c>
      <c r="C2703" t="s">
        <v>82</v>
      </c>
      <c r="D2703" s="1">
        <v>5206.1400000000003</v>
      </c>
      <c r="E2703">
        <v>1.0101</v>
      </c>
      <c r="F2703" t="s">
        <v>542</v>
      </c>
      <c r="G2703" s="2">
        <v>275</v>
      </c>
      <c r="I2703" s="1">
        <v>6303.99</v>
      </c>
      <c r="L2703" t="s">
        <v>1816</v>
      </c>
    </row>
    <row r="2704" spans="1:12" hidden="1" x14ac:dyDescent="0.25">
      <c r="A2704" s="2" t="s">
        <v>1817</v>
      </c>
      <c r="B2704" s="139" t="str">
        <f t="shared" si="50"/>
        <v>LCur_Bld5206.13</v>
      </c>
      <c r="C2704" t="s">
        <v>82</v>
      </c>
      <c r="D2704" s="1">
        <v>5206.13</v>
      </c>
      <c r="E2704">
        <v>1.0101</v>
      </c>
      <c r="F2704" t="s">
        <v>542</v>
      </c>
      <c r="G2704" s="2">
        <v>275</v>
      </c>
      <c r="I2704" s="1">
        <v>6303.99</v>
      </c>
      <c r="L2704" t="s">
        <v>1816</v>
      </c>
    </row>
    <row r="2705" spans="1:12" hidden="1" x14ac:dyDescent="0.25">
      <c r="A2705" s="2" t="s">
        <v>1817</v>
      </c>
      <c r="B2705" s="139" t="str">
        <f t="shared" si="50"/>
        <v>LCur_Bld5206.12</v>
      </c>
      <c r="C2705" t="s">
        <v>82</v>
      </c>
      <c r="D2705" s="1">
        <v>5206.12</v>
      </c>
      <c r="E2705">
        <v>1.0101</v>
      </c>
      <c r="F2705" t="s">
        <v>542</v>
      </c>
      <c r="G2705" s="2">
        <v>275</v>
      </c>
      <c r="I2705" s="1">
        <v>6303.99</v>
      </c>
      <c r="L2705" t="s">
        <v>1816</v>
      </c>
    </row>
    <row r="2706" spans="1:12" hidden="1" x14ac:dyDescent="0.25">
      <c r="A2706" s="2" t="s">
        <v>1817</v>
      </c>
      <c r="B2706" s="139" t="str">
        <f t="shared" si="50"/>
        <v>LCur_Bld5204.11</v>
      </c>
      <c r="C2706" t="s">
        <v>82</v>
      </c>
      <c r="D2706" s="1">
        <v>5204.1099999999997</v>
      </c>
      <c r="E2706">
        <v>0.03</v>
      </c>
      <c r="F2706" t="s">
        <v>2941</v>
      </c>
      <c r="G2706" s="2">
        <v>275</v>
      </c>
      <c r="I2706" s="1">
        <v>6303.99</v>
      </c>
      <c r="L2706" t="s">
        <v>1816</v>
      </c>
    </row>
    <row r="2707" spans="1:12" hidden="1" x14ac:dyDescent="0.25">
      <c r="A2707" s="2" t="s">
        <v>1817</v>
      </c>
      <c r="B2707" s="139" t="str">
        <f t="shared" si="50"/>
        <v>LCur_Bld4819.1</v>
      </c>
      <c r="C2707" t="s">
        <v>82</v>
      </c>
      <c r="D2707" s="1">
        <v>4819.1000000000004</v>
      </c>
      <c r="E2707">
        <v>1</v>
      </c>
      <c r="F2707" t="s">
        <v>2944</v>
      </c>
      <c r="G2707" s="2">
        <v>275</v>
      </c>
      <c r="I2707" s="1">
        <v>6303.99</v>
      </c>
      <c r="L2707" t="s">
        <v>1816</v>
      </c>
    </row>
    <row r="2708" spans="1:12" hidden="1" x14ac:dyDescent="0.25">
      <c r="A2708" s="2" t="s">
        <v>1817</v>
      </c>
      <c r="B2708" s="139" t="str">
        <f t="shared" si="50"/>
        <v>LCur_Bld3919.909</v>
      </c>
      <c r="C2708" t="s">
        <v>82</v>
      </c>
      <c r="D2708" s="1">
        <v>3919.9090000000001</v>
      </c>
      <c r="E2708">
        <v>6.0000000000000001E-3</v>
      </c>
      <c r="F2708" t="s">
        <v>2946</v>
      </c>
      <c r="G2708" s="2">
        <v>275</v>
      </c>
      <c r="I2708" s="1">
        <v>6303.99</v>
      </c>
      <c r="L2708" t="s">
        <v>1816</v>
      </c>
    </row>
    <row r="2709" spans="1:12" hidden="1" x14ac:dyDescent="0.25">
      <c r="A2709" s="2" t="s">
        <v>1817</v>
      </c>
      <c r="B2709" s="139" t="str">
        <f t="shared" si="50"/>
        <v>LCur_Bld3906.909</v>
      </c>
      <c r="C2709" t="s">
        <v>82</v>
      </c>
      <c r="D2709" s="1">
        <v>3906.9090000000001</v>
      </c>
      <c r="E2709">
        <v>0.02</v>
      </c>
      <c r="F2709" t="s">
        <v>2957</v>
      </c>
      <c r="G2709" s="2">
        <v>275</v>
      </c>
      <c r="I2709" s="1">
        <v>6303.99</v>
      </c>
      <c r="L2709" t="s">
        <v>1816</v>
      </c>
    </row>
    <row r="2710" spans="1:12" hidden="1" x14ac:dyDescent="0.25">
      <c r="A2710" s="2" t="s">
        <v>1817</v>
      </c>
      <c r="B2710" s="139" t="str">
        <f t="shared" si="50"/>
        <v>LCur_Bld3809.919</v>
      </c>
      <c r="C2710" t="s">
        <v>82</v>
      </c>
      <c r="D2710" s="1">
        <v>3809.9189999999999</v>
      </c>
      <c r="E2710">
        <v>0.02</v>
      </c>
      <c r="F2710" t="s">
        <v>2958</v>
      </c>
      <c r="G2710" s="2">
        <v>275</v>
      </c>
      <c r="I2710" s="1">
        <v>6303.99</v>
      </c>
      <c r="L2710" t="s">
        <v>1816</v>
      </c>
    </row>
    <row r="2711" spans="1:12" hidden="1" x14ac:dyDescent="0.25">
      <c r="A2711" s="2" t="s">
        <v>1817</v>
      </c>
      <c r="B2711" s="139" t="str">
        <f t="shared" si="50"/>
        <v>LCur_Bld3809.911</v>
      </c>
      <c r="C2711" t="s">
        <v>82</v>
      </c>
      <c r="D2711" s="1">
        <v>3809.9110000000001</v>
      </c>
      <c r="E2711">
        <v>0.02</v>
      </c>
      <c r="F2711" t="s">
        <v>2387</v>
      </c>
      <c r="G2711" s="2">
        <v>275</v>
      </c>
      <c r="I2711" s="1">
        <v>6303.99</v>
      </c>
      <c r="L2711" t="s">
        <v>1816</v>
      </c>
    </row>
    <row r="2712" spans="1:12" hidden="1" x14ac:dyDescent="0.25">
      <c r="A2712" s="2" t="s">
        <v>1817</v>
      </c>
      <c r="B2712" s="139" t="str">
        <f t="shared" si="50"/>
        <v>LCur_Bld3505.209</v>
      </c>
      <c r="C2712" t="s">
        <v>82</v>
      </c>
      <c r="D2712" s="1">
        <v>3505.2089999999998</v>
      </c>
      <c r="E2712">
        <v>0.02</v>
      </c>
      <c r="F2712" t="s">
        <v>2949</v>
      </c>
      <c r="G2712" s="2">
        <v>275</v>
      </c>
      <c r="I2712" s="1">
        <v>6303.99</v>
      </c>
      <c r="L2712" t="s">
        <v>1816</v>
      </c>
    </row>
    <row r="2713" spans="1:12" hidden="1" x14ac:dyDescent="0.25">
      <c r="A2713" s="2" t="s">
        <v>1817</v>
      </c>
      <c r="B2713" s="139" t="str">
        <f t="shared" si="50"/>
        <v>LCur_Bld3404.909</v>
      </c>
      <c r="C2713" t="s">
        <v>82</v>
      </c>
      <c r="D2713" s="1">
        <v>3404.9090000000001</v>
      </c>
      <c r="E2713">
        <v>0.02</v>
      </c>
      <c r="F2713" t="s">
        <v>2950</v>
      </c>
      <c r="G2713" s="2">
        <v>275</v>
      </c>
      <c r="I2713" s="1">
        <v>6303.99</v>
      </c>
      <c r="L2713" t="s">
        <v>1816</v>
      </c>
    </row>
    <row r="2714" spans="1:12" hidden="1" x14ac:dyDescent="0.25">
      <c r="A2714" s="2" t="s">
        <v>1817</v>
      </c>
      <c r="B2714" s="139" t="str">
        <f t="shared" si="50"/>
        <v>LCur_Bld3403.919</v>
      </c>
      <c r="C2714" t="s">
        <v>82</v>
      </c>
      <c r="D2714" s="1">
        <v>3403.9189999999999</v>
      </c>
      <c r="E2714">
        <v>0.02</v>
      </c>
      <c r="F2714" t="s">
        <v>2951</v>
      </c>
      <c r="G2714" s="2">
        <v>275</v>
      </c>
      <c r="I2714" s="1">
        <v>6303.99</v>
      </c>
      <c r="L2714" t="s">
        <v>1816</v>
      </c>
    </row>
    <row r="2715" spans="1:12" hidden="1" x14ac:dyDescent="0.25">
      <c r="A2715" s="2" t="s">
        <v>1817</v>
      </c>
      <c r="B2715" s="139" t="str">
        <f t="shared" si="50"/>
        <v>LCur_Bld3204.9</v>
      </c>
      <c r="C2715" t="s">
        <v>82</v>
      </c>
      <c r="D2715" s="1">
        <v>3204.9</v>
      </c>
      <c r="E2715">
        <v>1.4999999999999999E-2</v>
      </c>
      <c r="F2715" t="s">
        <v>2384</v>
      </c>
      <c r="G2715" s="2">
        <v>275</v>
      </c>
      <c r="I2715" s="1">
        <v>6303.99</v>
      </c>
      <c r="L2715" t="s">
        <v>1816</v>
      </c>
    </row>
    <row r="2716" spans="1:12" hidden="1" x14ac:dyDescent="0.25">
      <c r="A2716" s="2" t="s">
        <v>1817</v>
      </c>
      <c r="B2716" s="139" t="str">
        <f t="shared" si="50"/>
        <v>LCur_Bld3204.172</v>
      </c>
      <c r="C2716" t="s">
        <v>82</v>
      </c>
      <c r="D2716" s="1">
        <v>3204.172</v>
      </c>
      <c r="E2716">
        <v>1.4999999999999999E-2</v>
      </c>
      <c r="F2716" t="s">
        <v>2388</v>
      </c>
      <c r="G2716" s="2">
        <v>275</v>
      </c>
      <c r="I2716" s="1">
        <v>6303.99</v>
      </c>
      <c r="L2716" t="s">
        <v>1816</v>
      </c>
    </row>
    <row r="2717" spans="1:12" hidden="1" x14ac:dyDescent="0.25">
      <c r="A2717" s="2" t="s">
        <v>1817</v>
      </c>
      <c r="B2717" s="139" t="str">
        <f t="shared" si="50"/>
        <v>LCur_Bld3204.14</v>
      </c>
      <c r="C2717" t="s">
        <v>82</v>
      </c>
      <c r="D2717" s="1">
        <v>3204.14</v>
      </c>
      <c r="E2717">
        <v>1.4999999999999999E-2</v>
      </c>
      <c r="F2717" t="s">
        <v>2961</v>
      </c>
      <c r="G2717" s="2">
        <v>275</v>
      </c>
      <c r="I2717" s="1">
        <v>6303.99</v>
      </c>
      <c r="L2717" t="s">
        <v>1816</v>
      </c>
    </row>
    <row r="2718" spans="1:12" hidden="1" x14ac:dyDescent="0.25">
      <c r="A2718" s="2" t="s">
        <v>1817</v>
      </c>
      <c r="B2718" s="139" t="str">
        <f t="shared" si="50"/>
        <v>LCur_Bld3204.12</v>
      </c>
      <c r="C2718" t="s">
        <v>82</v>
      </c>
      <c r="D2718" s="1">
        <v>3204.12</v>
      </c>
      <c r="E2718">
        <v>1.4999999999999999E-2</v>
      </c>
      <c r="F2718" t="s">
        <v>2967</v>
      </c>
      <c r="G2718" s="2">
        <v>275</v>
      </c>
      <c r="I2718" s="1">
        <v>6303.99</v>
      </c>
      <c r="L2718" t="s">
        <v>1816</v>
      </c>
    </row>
    <row r="2719" spans="1:12" hidden="1" x14ac:dyDescent="0.25">
      <c r="A2719" s="2" t="s">
        <v>1817</v>
      </c>
      <c r="B2719" s="139" t="str">
        <f t="shared" si="50"/>
        <v>LCur_Bld3204.119</v>
      </c>
      <c r="C2719" t="s">
        <v>82</v>
      </c>
      <c r="D2719" s="1">
        <v>3204.1190000000001</v>
      </c>
      <c r="E2719">
        <v>1.4999999999999999E-2</v>
      </c>
      <c r="F2719" t="s">
        <v>2386</v>
      </c>
      <c r="G2719" s="2">
        <v>275</v>
      </c>
      <c r="I2719" s="1">
        <v>6303.99</v>
      </c>
      <c r="L2719" t="s">
        <v>1816</v>
      </c>
    </row>
    <row r="2720" spans="1:12" hidden="1" x14ac:dyDescent="0.25">
      <c r="A2720" s="2" t="s">
        <v>1817</v>
      </c>
      <c r="B2720" s="139" t="str">
        <f t="shared" si="50"/>
        <v>LCur_Bld3204.111</v>
      </c>
      <c r="C2720" t="s">
        <v>82</v>
      </c>
      <c r="D2720" s="1">
        <v>3204.1109999999999</v>
      </c>
      <c r="E2720">
        <v>1.4999999999999999E-2</v>
      </c>
      <c r="F2720" t="s">
        <v>2962</v>
      </c>
      <c r="G2720" s="2">
        <v>275</v>
      </c>
      <c r="I2720" s="1">
        <v>6303.99</v>
      </c>
      <c r="L2720" t="s">
        <v>1816</v>
      </c>
    </row>
    <row r="2721" spans="1:12" hidden="1" x14ac:dyDescent="0.25">
      <c r="A2721" s="2" t="s">
        <v>1817</v>
      </c>
      <c r="B2721" s="139" t="str">
        <f t="shared" si="50"/>
        <v>LCur_Bld2931.909</v>
      </c>
      <c r="C2721" t="s">
        <v>82</v>
      </c>
      <c r="D2721" s="1">
        <v>2931.9090000000001</v>
      </c>
      <c r="E2721">
        <v>0.02</v>
      </c>
      <c r="F2721" t="s">
        <v>2382</v>
      </c>
      <c r="G2721" s="2">
        <v>275</v>
      </c>
      <c r="I2721" s="1">
        <v>6303.99</v>
      </c>
      <c r="L2721" t="s">
        <v>1816</v>
      </c>
    </row>
    <row r="2722" spans="1:12" hidden="1" x14ac:dyDescent="0.25">
      <c r="A2722" s="2" t="s">
        <v>1817</v>
      </c>
      <c r="B2722" s="139" t="str">
        <f t="shared" si="50"/>
        <v>LCur_Bld2915.11</v>
      </c>
      <c r="C2722" t="s">
        <v>82</v>
      </c>
      <c r="D2722" s="1">
        <v>2915.11</v>
      </c>
      <c r="E2722">
        <v>0.02</v>
      </c>
      <c r="F2722" t="s">
        <v>1329</v>
      </c>
      <c r="G2722" s="2">
        <v>275</v>
      </c>
      <c r="I2722" s="1">
        <v>6303.99</v>
      </c>
      <c r="L2722" t="s">
        <v>1816</v>
      </c>
    </row>
    <row r="2723" spans="1:12" hidden="1" x14ac:dyDescent="0.25">
      <c r="A2723" s="2" t="s">
        <v>1817</v>
      </c>
      <c r="B2723" s="139" t="str">
        <f t="shared" si="50"/>
        <v>LCur_Bld2904.91</v>
      </c>
      <c r="C2723" t="s">
        <v>82</v>
      </c>
      <c r="D2723" s="1">
        <v>2904.91</v>
      </c>
      <c r="E2723">
        <v>0.02</v>
      </c>
      <c r="F2723" t="s">
        <v>2955</v>
      </c>
      <c r="G2723" s="2">
        <v>275</v>
      </c>
      <c r="I2723" s="1">
        <v>6303.99</v>
      </c>
      <c r="L2723" t="s">
        <v>1816</v>
      </c>
    </row>
    <row r="2724" spans="1:12" hidden="1" x14ac:dyDescent="0.25">
      <c r="A2724" s="2" t="s">
        <v>1817</v>
      </c>
      <c r="B2724" s="139" t="str">
        <f t="shared" ref="B2724:B2787" si="51">A2724&amp;C2724&amp;D2724</f>
        <v>LCur_Bld2904.209</v>
      </c>
      <c r="C2724" t="s">
        <v>82</v>
      </c>
      <c r="D2724" s="1">
        <v>2904.2089999999998</v>
      </c>
      <c r="E2724">
        <v>0.02</v>
      </c>
      <c r="F2724" t="s">
        <v>2385</v>
      </c>
      <c r="G2724" s="2">
        <v>275</v>
      </c>
      <c r="I2724" s="1">
        <v>6303.99</v>
      </c>
      <c r="L2724" t="s">
        <v>1816</v>
      </c>
    </row>
    <row r="2725" spans="1:12" hidden="1" x14ac:dyDescent="0.25">
      <c r="A2725" s="2" t="s">
        <v>1817</v>
      </c>
      <c r="B2725" s="139" t="str">
        <f t="shared" si="51"/>
        <v>LCur_Bld5509.53</v>
      </c>
      <c r="C2725" t="s">
        <v>82</v>
      </c>
      <c r="D2725" s="1">
        <v>5509.53</v>
      </c>
      <c r="E2725">
        <v>1.0101</v>
      </c>
      <c r="F2725" t="s">
        <v>542</v>
      </c>
      <c r="G2725" s="2">
        <v>276</v>
      </c>
      <c r="I2725" s="1">
        <v>6303.99</v>
      </c>
      <c r="L2725" t="s">
        <v>1816</v>
      </c>
    </row>
    <row r="2726" spans="1:12" hidden="1" x14ac:dyDescent="0.25">
      <c r="A2726" s="2" t="s">
        <v>1817</v>
      </c>
      <c r="B2726" s="139" t="str">
        <f t="shared" si="51"/>
        <v>LCur_Bld5210.11</v>
      </c>
      <c r="C2726" t="s">
        <v>82</v>
      </c>
      <c r="D2726" s="1">
        <v>5210.1099999999997</v>
      </c>
      <c r="E2726">
        <v>1.0101</v>
      </c>
      <c r="F2726" t="s">
        <v>532</v>
      </c>
      <c r="G2726" s="2">
        <v>276</v>
      </c>
      <c r="I2726" s="1">
        <v>6303.99</v>
      </c>
      <c r="L2726" t="s">
        <v>1816</v>
      </c>
    </row>
    <row r="2727" spans="1:12" hidden="1" x14ac:dyDescent="0.25">
      <c r="A2727" s="2" t="s">
        <v>1817</v>
      </c>
      <c r="B2727" s="139" t="str">
        <f t="shared" si="51"/>
        <v>LCur_Bld5206.25</v>
      </c>
      <c r="C2727" t="s">
        <v>82</v>
      </c>
      <c r="D2727" s="1">
        <v>5206.25</v>
      </c>
      <c r="E2727">
        <v>1.0101</v>
      </c>
      <c r="F2727" t="s">
        <v>542</v>
      </c>
      <c r="G2727" s="2">
        <v>276</v>
      </c>
      <c r="I2727" s="1">
        <v>6303.99</v>
      </c>
      <c r="L2727" t="s">
        <v>1816</v>
      </c>
    </row>
    <row r="2728" spans="1:12" hidden="1" x14ac:dyDescent="0.25">
      <c r="A2728" s="2" t="s">
        <v>1817</v>
      </c>
      <c r="B2728" s="139" t="str">
        <f t="shared" si="51"/>
        <v>LCur_Bld5206.24</v>
      </c>
      <c r="C2728" t="s">
        <v>82</v>
      </c>
      <c r="D2728" s="1">
        <v>5206.24</v>
      </c>
      <c r="E2728">
        <v>1.0101</v>
      </c>
      <c r="F2728" t="s">
        <v>542</v>
      </c>
      <c r="G2728" s="2">
        <v>276</v>
      </c>
      <c r="I2728" s="1">
        <v>6303.99</v>
      </c>
      <c r="L2728" t="s">
        <v>1816</v>
      </c>
    </row>
    <row r="2729" spans="1:12" hidden="1" x14ac:dyDescent="0.25">
      <c r="A2729" s="2" t="s">
        <v>1817</v>
      </c>
      <c r="B2729" s="139" t="str">
        <f t="shared" si="51"/>
        <v>LCur_Bld3912.39</v>
      </c>
      <c r="C2729" t="s">
        <v>82</v>
      </c>
      <c r="D2729" s="1">
        <v>3912.39</v>
      </c>
      <c r="E2729">
        <v>0.02</v>
      </c>
      <c r="F2729" t="s">
        <v>2213</v>
      </c>
      <c r="G2729" s="2">
        <v>276</v>
      </c>
      <c r="I2729" s="1">
        <v>6303.99</v>
      </c>
      <c r="L2729" t="s">
        <v>1816</v>
      </c>
    </row>
    <row r="2730" spans="1:12" hidden="1" x14ac:dyDescent="0.25">
      <c r="A2730" s="2" t="s">
        <v>1817</v>
      </c>
      <c r="B2730" s="139" t="str">
        <f t="shared" si="51"/>
        <v>LCur_Bld3906.902</v>
      </c>
      <c r="C2730" t="s">
        <v>82</v>
      </c>
      <c r="D2730" s="1">
        <v>3906.902</v>
      </c>
      <c r="E2730">
        <v>0.02</v>
      </c>
      <c r="F2730" t="s">
        <v>2947</v>
      </c>
      <c r="G2730" s="2">
        <v>276</v>
      </c>
      <c r="I2730" s="1">
        <v>6303.99</v>
      </c>
      <c r="L2730" t="s">
        <v>1816</v>
      </c>
    </row>
    <row r="2731" spans="1:12" hidden="1" x14ac:dyDescent="0.25">
      <c r="A2731" s="2" t="s">
        <v>1817</v>
      </c>
      <c r="B2731" s="139" t="str">
        <f t="shared" si="51"/>
        <v>LCur_Bld3901.9</v>
      </c>
      <c r="C2731" t="s">
        <v>82</v>
      </c>
      <c r="D2731" s="1">
        <v>3901.9</v>
      </c>
      <c r="E2731">
        <v>0.02</v>
      </c>
      <c r="F2731" t="s">
        <v>2214</v>
      </c>
      <c r="G2731" s="2">
        <v>276</v>
      </c>
      <c r="I2731" s="1">
        <v>6303.99</v>
      </c>
      <c r="L2731" t="s">
        <v>1816</v>
      </c>
    </row>
    <row r="2732" spans="1:12" hidden="1" x14ac:dyDescent="0.25">
      <c r="A2732" s="2" t="s">
        <v>1817</v>
      </c>
      <c r="B2732" s="139" t="str">
        <f t="shared" si="51"/>
        <v>LCur_Bld3901.2</v>
      </c>
      <c r="C2732" t="s">
        <v>82</v>
      </c>
      <c r="D2732" s="1">
        <v>3901.2</v>
      </c>
      <c r="E2732">
        <v>0.02</v>
      </c>
      <c r="F2732" t="s">
        <v>2215</v>
      </c>
      <c r="G2732" s="2">
        <v>276</v>
      </c>
      <c r="I2732" s="1">
        <v>6303.99</v>
      </c>
      <c r="L2732" t="s">
        <v>1816</v>
      </c>
    </row>
    <row r="2733" spans="1:12" hidden="1" x14ac:dyDescent="0.25">
      <c r="A2733" s="2" t="s">
        <v>1817</v>
      </c>
      <c r="B2733" s="139" t="str">
        <f t="shared" si="51"/>
        <v>LCur_Bld3824.9999</v>
      </c>
      <c r="C2733" t="s">
        <v>82</v>
      </c>
      <c r="D2733" s="1">
        <v>3824.9998999999998</v>
      </c>
      <c r="E2733">
        <v>0.02</v>
      </c>
      <c r="F2733" t="s">
        <v>2216</v>
      </c>
      <c r="G2733" s="2">
        <v>276</v>
      </c>
      <c r="I2733" s="1">
        <v>6303.99</v>
      </c>
      <c r="L2733" t="s">
        <v>1816</v>
      </c>
    </row>
    <row r="2734" spans="1:12" hidden="1" x14ac:dyDescent="0.25">
      <c r="A2734" s="2" t="s">
        <v>1817</v>
      </c>
      <c r="B2734" s="139" t="str">
        <f t="shared" si="51"/>
        <v>LCur_Bld3824.9992</v>
      </c>
      <c r="C2734" t="s">
        <v>82</v>
      </c>
      <c r="D2734" s="1">
        <v>3824.9992000000002</v>
      </c>
      <c r="E2734">
        <v>0.02</v>
      </c>
      <c r="F2734" t="s">
        <v>2948</v>
      </c>
      <c r="G2734" s="2">
        <v>276</v>
      </c>
      <c r="I2734" s="1">
        <v>6303.99</v>
      </c>
      <c r="L2734" t="s">
        <v>1816</v>
      </c>
    </row>
    <row r="2735" spans="1:12" hidden="1" x14ac:dyDescent="0.25">
      <c r="A2735" s="2" t="s">
        <v>1817</v>
      </c>
      <c r="B2735" s="139" t="str">
        <f t="shared" si="51"/>
        <v>LCur_Bld3402.9</v>
      </c>
      <c r="C2735" t="s">
        <v>82</v>
      </c>
      <c r="D2735" s="1">
        <v>3402.9</v>
      </c>
      <c r="E2735">
        <v>0.02</v>
      </c>
      <c r="F2735" t="s">
        <v>2964</v>
      </c>
      <c r="G2735" s="2">
        <v>276</v>
      </c>
      <c r="I2735" s="1">
        <v>6303.99</v>
      </c>
      <c r="L2735" t="s">
        <v>1816</v>
      </c>
    </row>
    <row r="2736" spans="1:12" hidden="1" x14ac:dyDescent="0.25">
      <c r="A2736" s="2" t="s">
        <v>1817</v>
      </c>
      <c r="B2736" s="139" t="str">
        <f t="shared" si="51"/>
        <v>LCur_Bld3402.42</v>
      </c>
      <c r="C2736" t="s">
        <v>82</v>
      </c>
      <c r="D2736" s="1">
        <v>3402.42</v>
      </c>
      <c r="E2736">
        <v>0.02</v>
      </c>
      <c r="F2736" t="s">
        <v>2937</v>
      </c>
      <c r="G2736" s="2">
        <v>276</v>
      </c>
      <c r="I2736" s="1">
        <v>6303.99</v>
      </c>
      <c r="L2736" t="s">
        <v>1816</v>
      </c>
    </row>
    <row r="2737" spans="1:12" hidden="1" x14ac:dyDescent="0.25">
      <c r="A2737" s="2" t="s">
        <v>1817</v>
      </c>
      <c r="B2737" s="139" t="str">
        <f t="shared" si="51"/>
        <v>LCur_Bld3402.419</v>
      </c>
      <c r="C2737" t="s">
        <v>82</v>
      </c>
      <c r="D2737" s="1">
        <v>3402.4189999999999</v>
      </c>
      <c r="E2737">
        <v>0.02</v>
      </c>
      <c r="F2737" t="s">
        <v>2965</v>
      </c>
      <c r="G2737" s="2">
        <v>276</v>
      </c>
      <c r="I2737" s="1">
        <v>6303.99</v>
      </c>
      <c r="L2737" t="s">
        <v>1816</v>
      </c>
    </row>
    <row r="2738" spans="1:12" hidden="1" x14ac:dyDescent="0.25">
      <c r="A2738" s="2" t="s">
        <v>1817</v>
      </c>
      <c r="B2738" s="139" t="str">
        <f t="shared" si="51"/>
        <v>LCur_Bld3204.179</v>
      </c>
      <c r="C2738" t="s">
        <v>82</v>
      </c>
      <c r="D2738" s="1">
        <v>3204.1790000000001</v>
      </c>
      <c r="E2738">
        <v>1.4999999999999999E-2</v>
      </c>
      <c r="F2738" t="s">
        <v>2952</v>
      </c>
      <c r="G2738" s="2">
        <v>276</v>
      </c>
      <c r="I2738" s="1">
        <v>6303.99</v>
      </c>
      <c r="L2738" t="s">
        <v>1816</v>
      </c>
    </row>
    <row r="2739" spans="1:12" hidden="1" x14ac:dyDescent="0.25">
      <c r="A2739" s="2" t="s">
        <v>1817</v>
      </c>
      <c r="B2739" s="139" t="str">
        <f t="shared" si="51"/>
        <v>LCur_Bld3204.171</v>
      </c>
      <c r="C2739" t="s">
        <v>82</v>
      </c>
      <c r="D2739" s="1">
        <v>3204.1709999999998</v>
      </c>
      <c r="E2739">
        <v>1.4999999999999999E-2</v>
      </c>
      <c r="F2739" t="s">
        <v>2953</v>
      </c>
      <c r="G2739" s="2">
        <v>276</v>
      </c>
      <c r="I2739" s="1">
        <v>6303.99</v>
      </c>
      <c r="L2739" t="s">
        <v>1816</v>
      </c>
    </row>
    <row r="2740" spans="1:12" hidden="1" x14ac:dyDescent="0.25">
      <c r="A2740" s="2" t="s">
        <v>1817</v>
      </c>
      <c r="B2740" s="139" t="str">
        <f t="shared" si="51"/>
        <v>LCur_Bld3204.159</v>
      </c>
      <c r="C2740" t="s">
        <v>82</v>
      </c>
      <c r="D2740" s="1">
        <v>3204.1590000000001</v>
      </c>
      <c r="E2740">
        <v>1.4999999999999999E-2</v>
      </c>
      <c r="F2740" t="s">
        <v>2954</v>
      </c>
      <c r="G2740" s="2">
        <v>276</v>
      </c>
      <c r="I2740" s="1">
        <v>6303.99</v>
      </c>
      <c r="L2740" t="s">
        <v>1816</v>
      </c>
    </row>
    <row r="2741" spans="1:12" hidden="1" x14ac:dyDescent="0.25">
      <c r="A2741" s="2" t="s">
        <v>1817</v>
      </c>
      <c r="B2741" s="139" t="str">
        <f t="shared" si="51"/>
        <v>LCur_Bld3204.12</v>
      </c>
      <c r="C2741" t="s">
        <v>82</v>
      </c>
      <c r="D2741" s="1">
        <v>3204.12</v>
      </c>
      <c r="E2741">
        <v>1.4999999999999999E-2</v>
      </c>
      <c r="F2741" t="s">
        <v>2669</v>
      </c>
      <c r="G2741" s="2">
        <v>276</v>
      </c>
      <c r="I2741" s="1">
        <v>6303.99</v>
      </c>
      <c r="L2741" t="s">
        <v>1816</v>
      </c>
    </row>
    <row r="2742" spans="1:12" hidden="1" x14ac:dyDescent="0.25">
      <c r="A2742" s="2" t="s">
        <v>1817</v>
      </c>
      <c r="B2742" s="139" t="str">
        <f t="shared" si="51"/>
        <v>LCur_Bld2915.21</v>
      </c>
      <c r="C2742" t="s">
        <v>82</v>
      </c>
      <c r="D2742" s="1">
        <v>2915.21</v>
      </c>
      <c r="E2742">
        <v>0.02</v>
      </c>
      <c r="F2742" t="s">
        <v>2219</v>
      </c>
      <c r="G2742" s="2">
        <v>276</v>
      </c>
      <c r="I2742" s="1">
        <v>6303.99</v>
      </c>
      <c r="L2742" t="s">
        <v>1816</v>
      </c>
    </row>
    <row r="2743" spans="1:12" hidden="1" x14ac:dyDescent="0.25">
      <c r="A2743" s="2" t="s">
        <v>1817</v>
      </c>
      <c r="B2743" s="139" t="str">
        <f t="shared" si="51"/>
        <v>LCur_Bld2836.3</v>
      </c>
      <c r="C2743" t="s">
        <v>82</v>
      </c>
      <c r="D2743" s="1">
        <v>2836.3</v>
      </c>
      <c r="E2743">
        <v>0.02</v>
      </c>
      <c r="F2743" t="s">
        <v>2220</v>
      </c>
      <c r="G2743" s="2">
        <v>276</v>
      </c>
      <c r="I2743" s="1">
        <v>6303.99</v>
      </c>
      <c r="L2743" t="s">
        <v>1816</v>
      </c>
    </row>
    <row r="2744" spans="1:12" hidden="1" x14ac:dyDescent="0.25">
      <c r="A2744" s="2" t="s">
        <v>1817</v>
      </c>
      <c r="B2744" s="139" t="str">
        <f t="shared" si="51"/>
        <v>LCur_Bld2836.2</v>
      </c>
      <c r="C2744" t="s">
        <v>82</v>
      </c>
      <c r="D2744" s="1">
        <v>2836.2</v>
      </c>
      <c r="E2744">
        <v>0.02</v>
      </c>
      <c r="F2744" t="s">
        <v>2221</v>
      </c>
      <c r="G2744" s="2">
        <v>276</v>
      </c>
      <c r="I2744" s="1">
        <v>6303.99</v>
      </c>
      <c r="L2744" t="s">
        <v>1816</v>
      </c>
    </row>
    <row r="2745" spans="1:12" hidden="1" x14ac:dyDescent="0.25">
      <c r="A2745" s="2" t="s">
        <v>1817</v>
      </c>
      <c r="B2745" s="139" t="str">
        <f t="shared" si="51"/>
        <v>LCur_Bld2825.1</v>
      </c>
      <c r="C2745" t="s">
        <v>82</v>
      </c>
      <c r="D2745" s="1">
        <v>2825.1</v>
      </c>
      <c r="E2745">
        <v>0.02</v>
      </c>
      <c r="F2745" t="s">
        <v>2222</v>
      </c>
      <c r="G2745" s="2">
        <v>276</v>
      </c>
      <c r="I2745" s="1">
        <v>6303.99</v>
      </c>
      <c r="L2745" t="s">
        <v>1816</v>
      </c>
    </row>
    <row r="2746" spans="1:12" hidden="1" x14ac:dyDescent="0.25">
      <c r="A2746" s="2" t="s">
        <v>1817</v>
      </c>
      <c r="B2746" s="139" t="str">
        <f t="shared" si="51"/>
        <v>LCur_Bld2815.12</v>
      </c>
      <c r="C2746" t="s">
        <v>82</v>
      </c>
      <c r="D2746" s="1">
        <v>2815.12</v>
      </c>
      <c r="E2746">
        <v>0.02</v>
      </c>
      <c r="F2746" t="s">
        <v>2966</v>
      </c>
      <c r="G2746" s="2">
        <v>276</v>
      </c>
      <c r="I2746" s="1">
        <v>6303.99</v>
      </c>
      <c r="L2746" t="s">
        <v>1816</v>
      </c>
    </row>
    <row r="2747" spans="1:12" hidden="1" x14ac:dyDescent="0.25">
      <c r="A2747" s="2" t="s">
        <v>1817</v>
      </c>
      <c r="B2747" s="139" t="str">
        <f t="shared" si="51"/>
        <v>LCur_Bld2701.12</v>
      </c>
      <c r="C2747" t="s">
        <v>82</v>
      </c>
      <c r="D2747" s="1">
        <v>2701.12</v>
      </c>
      <c r="E2747">
        <v>1.1000000000000001</v>
      </c>
      <c r="F2747" t="s">
        <v>371</v>
      </c>
      <c r="G2747" s="2">
        <v>276</v>
      </c>
      <c r="I2747" s="1">
        <v>6303.99</v>
      </c>
      <c r="L2747" t="s">
        <v>1816</v>
      </c>
    </row>
    <row r="2748" spans="1:12" hidden="1" x14ac:dyDescent="0.25">
      <c r="A2748" s="2" t="s">
        <v>1817</v>
      </c>
      <c r="B2748" s="139" t="str">
        <f t="shared" si="51"/>
        <v>LCur_Bld2501.009</v>
      </c>
      <c r="C2748" t="s">
        <v>82</v>
      </c>
      <c r="D2748" s="1">
        <v>2501.009</v>
      </c>
      <c r="E2748">
        <v>0.02</v>
      </c>
      <c r="F2748" t="s">
        <v>2956</v>
      </c>
      <c r="G2748" s="2">
        <v>276</v>
      </c>
      <c r="I2748" s="1">
        <v>6303.99</v>
      </c>
      <c r="L2748" t="s">
        <v>1816</v>
      </c>
    </row>
    <row r="2749" spans="1:12" hidden="1" x14ac:dyDescent="0.25">
      <c r="A2749" s="2" t="s">
        <v>1817</v>
      </c>
      <c r="B2749" s="139" t="str">
        <f t="shared" si="51"/>
        <v>LCur_Bld1108.12</v>
      </c>
      <c r="C2749" t="s">
        <v>82</v>
      </c>
      <c r="D2749" s="1">
        <v>1108.1199999999999</v>
      </c>
      <c r="E2749">
        <v>0.02</v>
      </c>
      <c r="F2749" t="s">
        <v>2131</v>
      </c>
      <c r="G2749" s="2">
        <v>276</v>
      </c>
      <c r="I2749" s="1">
        <v>6303.99</v>
      </c>
      <c r="L2749" t="s">
        <v>1816</v>
      </c>
    </row>
    <row r="2750" spans="1:12" hidden="1" x14ac:dyDescent="0.25">
      <c r="A2750" s="2" t="s">
        <v>1817</v>
      </c>
      <c r="B2750" s="139" t="str">
        <f t="shared" si="51"/>
        <v>LCur_Ctn5901.909</v>
      </c>
      <c r="C2750" t="s">
        <v>79</v>
      </c>
      <c r="D2750" s="1">
        <v>5901.9089999999997</v>
      </c>
      <c r="E2750">
        <v>3.5000000000000003E-2</v>
      </c>
      <c r="F2750" t="s">
        <v>2969</v>
      </c>
      <c r="G2750" s="2">
        <v>277</v>
      </c>
      <c r="I2750" s="1">
        <v>6303.9110000000001</v>
      </c>
      <c r="L2750" t="s">
        <v>1816</v>
      </c>
    </row>
    <row r="2751" spans="1:12" hidden="1" x14ac:dyDescent="0.25">
      <c r="A2751" s="2" t="s">
        <v>1817</v>
      </c>
      <c r="B2751" s="139" t="str">
        <f t="shared" si="51"/>
        <v>LCur_Ctn5508.1</v>
      </c>
      <c r="C2751" t="s">
        <v>79</v>
      </c>
      <c r="D2751" s="1">
        <v>5508.1</v>
      </c>
      <c r="E2751">
        <v>0.03</v>
      </c>
      <c r="F2751" t="s">
        <v>2941</v>
      </c>
      <c r="G2751" s="2">
        <v>277</v>
      </c>
      <c r="I2751" s="1">
        <v>6303.9110000000001</v>
      </c>
      <c r="L2751" t="s">
        <v>1816</v>
      </c>
    </row>
    <row r="2752" spans="1:12" hidden="1" x14ac:dyDescent="0.25">
      <c r="A2752" s="2" t="s">
        <v>1817</v>
      </c>
      <c r="B2752" s="139" t="str">
        <f t="shared" si="51"/>
        <v>LCur_Ctn5401.1</v>
      </c>
      <c r="C2752" t="s">
        <v>79</v>
      </c>
      <c r="D2752" s="1">
        <v>5401.1</v>
      </c>
      <c r="E2752">
        <v>0.03</v>
      </c>
      <c r="F2752" t="s">
        <v>2941</v>
      </c>
      <c r="G2752" s="2">
        <v>277</v>
      </c>
      <c r="I2752" s="1">
        <v>6303.9110000000001</v>
      </c>
      <c r="L2752" t="s">
        <v>1816</v>
      </c>
    </row>
    <row r="2753" spans="1:12" hidden="1" x14ac:dyDescent="0.25">
      <c r="A2753" s="2" t="s">
        <v>1817</v>
      </c>
      <c r="B2753" s="139" t="str">
        <f t="shared" si="51"/>
        <v>LCur_Ctn5208.19</v>
      </c>
      <c r="C2753" t="s">
        <v>79</v>
      </c>
      <c r="D2753" s="1">
        <v>5208.1899999999996</v>
      </c>
      <c r="E2753">
        <v>1.0101</v>
      </c>
      <c r="F2753" t="s">
        <v>1442</v>
      </c>
      <c r="G2753" s="2">
        <v>277</v>
      </c>
      <c r="I2753" s="1">
        <v>6303.9110000000001</v>
      </c>
      <c r="L2753" t="s">
        <v>1816</v>
      </c>
    </row>
    <row r="2754" spans="1:12" hidden="1" x14ac:dyDescent="0.25">
      <c r="A2754" s="2" t="s">
        <v>1817</v>
      </c>
      <c r="B2754" s="139" t="str">
        <f t="shared" si="51"/>
        <v>LCur_Ctn5205.22</v>
      </c>
      <c r="C2754" t="s">
        <v>79</v>
      </c>
      <c r="D2754" s="1">
        <v>5205.22</v>
      </c>
      <c r="E2754">
        <v>1.0101</v>
      </c>
      <c r="F2754" t="s">
        <v>625</v>
      </c>
      <c r="G2754" s="2">
        <v>277</v>
      </c>
      <c r="I2754" s="1">
        <v>6303.9110000000001</v>
      </c>
      <c r="L2754" t="s">
        <v>1816</v>
      </c>
    </row>
    <row r="2755" spans="1:12" hidden="1" x14ac:dyDescent="0.25">
      <c r="A2755" s="2" t="s">
        <v>1817</v>
      </c>
      <c r="B2755" s="139" t="str">
        <f t="shared" si="51"/>
        <v>LCur_Ctn5205.15</v>
      </c>
      <c r="C2755" t="s">
        <v>79</v>
      </c>
      <c r="D2755" s="1">
        <v>5205.1499999999996</v>
      </c>
      <c r="E2755">
        <v>1.0101</v>
      </c>
      <c r="F2755" t="s">
        <v>625</v>
      </c>
      <c r="G2755" s="2">
        <v>277</v>
      </c>
      <c r="I2755" s="1">
        <v>6303.9110000000001</v>
      </c>
      <c r="L2755" t="s">
        <v>1816</v>
      </c>
    </row>
    <row r="2756" spans="1:12" hidden="1" x14ac:dyDescent="0.25">
      <c r="A2756" s="2" t="s">
        <v>1817</v>
      </c>
      <c r="B2756" s="139" t="str">
        <f t="shared" si="51"/>
        <v>LCur_Ctn5205.14</v>
      </c>
      <c r="C2756" t="s">
        <v>79</v>
      </c>
      <c r="D2756" s="1">
        <v>5205.1400000000003</v>
      </c>
      <c r="E2756">
        <v>1.0101</v>
      </c>
      <c r="F2756" t="s">
        <v>625</v>
      </c>
      <c r="G2756" s="2">
        <v>277</v>
      </c>
      <c r="I2756" s="1">
        <v>6303.9110000000001</v>
      </c>
      <c r="L2756" t="s">
        <v>1816</v>
      </c>
    </row>
    <row r="2757" spans="1:12" hidden="1" x14ac:dyDescent="0.25">
      <c r="A2757" s="2" t="s">
        <v>1817</v>
      </c>
      <c r="B2757" s="139" t="str">
        <f t="shared" si="51"/>
        <v>LCur_Ctn5205.13</v>
      </c>
      <c r="C2757" t="s">
        <v>79</v>
      </c>
      <c r="D2757" s="1">
        <v>5205.13</v>
      </c>
      <c r="E2757">
        <v>1.0101</v>
      </c>
      <c r="F2757" t="s">
        <v>625</v>
      </c>
      <c r="G2757" s="2">
        <v>277</v>
      </c>
      <c r="I2757" s="1">
        <v>6303.9110000000001</v>
      </c>
      <c r="L2757" t="s">
        <v>1816</v>
      </c>
    </row>
    <row r="2758" spans="1:12" hidden="1" x14ac:dyDescent="0.25">
      <c r="A2758" s="2" t="s">
        <v>1817</v>
      </c>
      <c r="B2758" s="139" t="str">
        <f t="shared" si="51"/>
        <v>LCur_Ctn5205.12</v>
      </c>
      <c r="C2758" t="s">
        <v>79</v>
      </c>
      <c r="D2758" s="1">
        <v>5205.12</v>
      </c>
      <c r="E2758">
        <v>1.0101</v>
      </c>
      <c r="F2758" t="s">
        <v>625</v>
      </c>
      <c r="G2758" s="2">
        <v>277</v>
      </c>
      <c r="I2758" s="1">
        <v>6303.9110000000001</v>
      </c>
      <c r="L2758" t="s">
        <v>1816</v>
      </c>
    </row>
    <row r="2759" spans="1:12" hidden="1" x14ac:dyDescent="0.25">
      <c r="A2759" s="2" t="s">
        <v>1817</v>
      </c>
      <c r="B2759" s="139" t="str">
        <f t="shared" si="51"/>
        <v>LCur_Ctn5205.11</v>
      </c>
      <c r="C2759" t="s">
        <v>79</v>
      </c>
      <c r="D2759" s="1">
        <v>5205.1099999999997</v>
      </c>
      <c r="E2759">
        <v>1.0101</v>
      </c>
      <c r="F2759" t="s">
        <v>625</v>
      </c>
      <c r="G2759" s="2">
        <v>277</v>
      </c>
      <c r="I2759" s="1">
        <v>6303.9110000000001</v>
      </c>
      <c r="L2759" t="s">
        <v>1816</v>
      </c>
    </row>
    <row r="2760" spans="1:12" hidden="1" x14ac:dyDescent="0.25">
      <c r="A2760" s="2" t="s">
        <v>1817</v>
      </c>
      <c r="B2760" s="139" t="str">
        <f t="shared" si="51"/>
        <v>LCur_Ctn5204.11</v>
      </c>
      <c r="C2760" t="s">
        <v>79</v>
      </c>
      <c r="D2760" s="1">
        <v>5204.1099999999997</v>
      </c>
      <c r="E2760">
        <v>0.03</v>
      </c>
      <c r="F2760" t="s">
        <v>2941</v>
      </c>
      <c r="G2760" s="2">
        <v>277</v>
      </c>
      <c r="I2760" s="1">
        <v>6303.9110000000001</v>
      </c>
      <c r="L2760" t="s">
        <v>1816</v>
      </c>
    </row>
    <row r="2761" spans="1:12" hidden="1" x14ac:dyDescent="0.25">
      <c r="A2761" s="2" t="s">
        <v>1817</v>
      </c>
      <c r="B2761" s="139" t="str">
        <f t="shared" si="51"/>
        <v>LCur_Ctn4819.1</v>
      </c>
      <c r="C2761" t="s">
        <v>79</v>
      </c>
      <c r="D2761" s="1">
        <v>4819.1000000000004</v>
      </c>
      <c r="E2761">
        <v>1</v>
      </c>
      <c r="F2761" t="s">
        <v>2944</v>
      </c>
      <c r="G2761" s="2">
        <v>277</v>
      </c>
      <c r="I2761" s="1">
        <v>6303.9110000000001</v>
      </c>
      <c r="L2761" t="s">
        <v>1816</v>
      </c>
    </row>
    <row r="2762" spans="1:12" hidden="1" x14ac:dyDescent="0.25">
      <c r="A2762" s="2" t="s">
        <v>1817</v>
      </c>
      <c r="B2762" s="139" t="str">
        <f t="shared" si="51"/>
        <v>LCur_Ctn3919.909</v>
      </c>
      <c r="C2762" t="s">
        <v>79</v>
      </c>
      <c r="D2762" s="1">
        <v>3919.9090000000001</v>
      </c>
      <c r="E2762">
        <v>6.0000000000000001E-3</v>
      </c>
      <c r="F2762" t="s">
        <v>2946</v>
      </c>
      <c r="G2762" s="2">
        <v>277</v>
      </c>
      <c r="I2762" s="1">
        <v>6303.9110000000001</v>
      </c>
      <c r="L2762" t="s">
        <v>1816</v>
      </c>
    </row>
    <row r="2763" spans="1:12" hidden="1" x14ac:dyDescent="0.25">
      <c r="A2763" s="2" t="s">
        <v>1817</v>
      </c>
      <c r="B2763" s="139" t="str">
        <f t="shared" si="51"/>
        <v>LCur_Ctn3906.909</v>
      </c>
      <c r="C2763" t="s">
        <v>79</v>
      </c>
      <c r="D2763" s="1">
        <v>3906.9090000000001</v>
      </c>
      <c r="E2763">
        <v>0.02</v>
      </c>
      <c r="F2763" t="s">
        <v>2957</v>
      </c>
      <c r="G2763" s="2">
        <v>277</v>
      </c>
      <c r="I2763" s="1">
        <v>6303.9110000000001</v>
      </c>
      <c r="L2763" t="s">
        <v>1816</v>
      </c>
    </row>
    <row r="2764" spans="1:12" hidden="1" x14ac:dyDescent="0.25">
      <c r="A2764" s="2" t="s">
        <v>1817</v>
      </c>
      <c r="B2764" s="139" t="str">
        <f t="shared" si="51"/>
        <v>LCur_Ctn3809.919</v>
      </c>
      <c r="C2764" t="s">
        <v>79</v>
      </c>
      <c r="D2764" s="1">
        <v>3809.9189999999999</v>
      </c>
      <c r="E2764">
        <v>0.02</v>
      </c>
      <c r="F2764" t="s">
        <v>2958</v>
      </c>
      <c r="G2764" s="2">
        <v>277</v>
      </c>
      <c r="I2764" s="1">
        <v>6303.9110000000001</v>
      </c>
      <c r="L2764" t="s">
        <v>1816</v>
      </c>
    </row>
    <row r="2765" spans="1:12" hidden="1" x14ac:dyDescent="0.25">
      <c r="A2765" s="2" t="s">
        <v>1817</v>
      </c>
      <c r="B2765" s="139" t="str">
        <f t="shared" si="51"/>
        <v>LCur_Ctn3809.911</v>
      </c>
      <c r="C2765" t="s">
        <v>79</v>
      </c>
      <c r="D2765" s="1">
        <v>3809.9110000000001</v>
      </c>
      <c r="E2765">
        <v>0.02</v>
      </c>
      <c r="F2765" t="s">
        <v>2387</v>
      </c>
      <c r="G2765" s="2">
        <v>277</v>
      </c>
      <c r="I2765" s="1">
        <v>6303.9110000000001</v>
      </c>
      <c r="L2765" t="s">
        <v>1816</v>
      </c>
    </row>
    <row r="2766" spans="1:12" hidden="1" x14ac:dyDescent="0.25">
      <c r="A2766" s="2" t="s">
        <v>1817</v>
      </c>
      <c r="B2766" s="139" t="str">
        <f t="shared" si="51"/>
        <v>LCur_Ctn3505.209</v>
      </c>
      <c r="C2766" t="s">
        <v>79</v>
      </c>
      <c r="D2766" s="1">
        <v>3505.2089999999998</v>
      </c>
      <c r="E2766">
        <v>0.02</v>
      </c>
      <c r="F2766" t="s">
        <v>2949</v>
      </c>
      <c r="G2766" s="2">
        <v>277</v>
      </c>
      <c r="I2766" s="1">
        <v>6303.9110000000001</v>
      </c>
      <c r="L2766" t="s">
        <v>1816</v>
      </c>
    </row>
    <row r="2767" spans="1:12" hidden="1" x14ac:dyDescent="0.25">
      <c r="A2767" s="2" t="s">
        <v>1817</v>
      </c>
      <c r="B2767" s="139" t="str">
        <f t="shared" si="51"/>
        <v>LCur_Ctn3404.909</v>
      </c>
      <c r="C2767" t="s">
        <v>79</v>
      </c>
      <c r="D2767" s="1">
        <v>3404.9090000000001</v>
      </c>
      <c r="E2767">
        <v>0.02</v>
      </c>
      <c r="F2767" t="s">
        <v>2950</v>
      </c>
      <c r="G2767" s="2">
        <v>277</v>
      </c>
      <c r="I2767" s="1">
        <v>6303.9110000000001</v>
      </c>
      <c r="L2767" t="s">
        <v>1816</v>
      </c>
    </row>
    <row r="2768" spans="1:12" hidden="1" x14ac:dyDescent="0.25">
      <c r="A2768" s="2" t="s">
        <v>1817</v>
      </c>
      <c r="B2768" s="139" t="str">
        <f t="shared" si="51"/>
        <v>LCur_Ctn3403.919</v>
      </c>
      <c r="C2768" t="s">
        <v>79</v>
      </c>
      <c r="D2768" s="1">
        <v>3403.9189999999999</v>
      </c>
      <c r="E2768">
        <v>0.02</v>
      </c>
      <c r="F2768" t="s">
        <v>2951</v>
      </c>
      <c r="G2768" s="2">
        <v>277</v>
      </c>
      <c r="I2768" s="1">
        <v>6303.9110000000001</v>
      </c>
      <c r="L2768" t="s">
        <v>1816</v>
      </c>
    </row>
    <row r="2769" spans="1:12" hidden="1" x14ac:dyDescent="0.25">
      <c r="A2769" s="2" t="s">
        <v>1817</v>
      </c>
      <c r="B2769" s="139" t="str">
        <f t="shared" si="51"/>
        <v>LCur_Ctn3204.9</v>
      </c>
      <c r="C2769" t="s">
        <v>79</v>
      </c>
      <c r="D2769" s="1">
        <v>3204.9</v>
      </c>
      <c r="E2769">
        <v>1.4999999999999999E-2</v>
      </c>
      <c r="F2769" t="s">
        <v>2384</v>
      </c>
      <c r="G2769" s="2">
        <v>277</v>
      </c>
      <c r="I2769" s="1">
        <v>6303.9110000000001</v>
      </c>
      <c r="L2769" t="s">
        <v>1816</v>
      </c>
    </row>
    <row r="2770" spans="1:12" hidden="1" x14ac:dyDescent="0.25">
      <c r="A2770" s="2" t="s">
        <v>1817</v>
      </c>
      <c r="B2770" s="139" t="str">
        <f t="shared" si="51"/>
        <v>LCur_Ctn3204.172</v>
      </c>
      <c r="C2770" t="s">
        <v>79</v>
      </c>
      <c r="D2770" s="1">
        <v>3204.172</v>
      </c>
      <c r="E2770">
        <v>1.4999999999999999E-2</v>
      </c>
      <c r="F2770" t="s">
        <v>2388</v>
      </c>
      <c r="G2770" s="2">
        <v>277</v>
      </c>
      <c r="I2770" s="1">
        <v>6303.9110000000001</v>
      </c>
      <c r="L2770" t="s">
        <v>1816</v>
      </c>
    </row>
    <row r="2771" spans="1:12" hidden="1" x14ac:dyDescent="0.25">
      <c r="A2771" s="2" t="s">
        <v>1817</v>
      </c>
      <c r="B2771" s="139" t="str">
        <f t="shared" si="51"/>
        <v>LCur_Ctn3204.14</v>
      </c>
      <c r="C2771" t="s">
        <v>79</v>
      </c>
      <c r="D2771" s="1">
        <v>3204.14</v>
      </c>
      <c r="E2771">
        <v>1.4999999999999999E-2</v>
      </c>
      <c r="F2771" t="s">
        <v>2961</v>
      </c>
      <c r="G2771" s="2">
        <v>277</v>
      </c>
      <c r="I2771" s="1">
        <v>6303.9110000000001</v>
      </c>
      <c r="L2771" t="s">
        <v>1816</v>
      </c>
    </row>
    <row r="2772" spans="1:12" hidden="1" x14ac:dyDescent="0.25">
      <c r="A2772" s="2" t="s">
        <v>1817</v>
      </c>
      <c r="B2772" s="139" t="str">
        <f t="shared" si="51"/>
        <v>LCur_Ctn3204.12</v>
      </c>
      <c r="C2772" t="s">
        <v>79</v>
      </c>
      <c r="D2772" s="1">
        <v>3204.12</v>
      </c>
      <c r="E2772">
        <v>1.4999999999999999E-2</v>
      </c>
      <c r="F2772" t="s">
        <v>2967</v>
      </c>
      <c r="G2772" s="2">
        <v>277</v>
      </c>
      <c r="I2772" s="1">
        <v>6303.9110000000001</v>
      </c>
      <c r="L2772" t="s">
        <v>1816</v>
      </c>
    </row>
    <row r="2773" spans="1:12" hidden="1" x14ac:dyDescent="0.25">
      <c r="A2773" s="2" t="s">
        <v>1817</v>
      </c>
      <c r="B2773" s="139" t="str">
        <f t="shared" si="51"/>
        <v>LCur_Ctn3204.119</v>
      </c>
      <c r="C2773" t="s">
        <v>79</v>
      </c>
      <c r="D2773" s="1">
        <v>3204.1190000000001</v>
      </c>
      <c r="E2773">
        <v>1.4999999999999999E-2</v>
      </c>
      <c r="F2773" t="s">
        <v>2386</v>
      </c>
      <c r="G2773" s="2">
        <v>277</v>
      </c>
      <c r="I2773" s="1">
        <v>6303.9110000000001</v>
      </c>
      <c r="L2773" t="s">
        <v>1816</v>
      </c>
    </row>
    <row r="2774" spans="1:12" hidden="1" x14ac:dyDescent="0.25">
      <c r="A2774" s="2" t="s">
        <v>1817</v>
      </c>
      <c r="B2774" s="139" t="str">
        <f t="shared" si="51"/>
        <v>LCur_Ctn3204.111</v>
      </c>
      <c r="C2774" t="s">
        <v>79</v>
      </c>
      <c r="D2774" s="1">
        <v>3204.1109999999999</v>
      </c>
      <c r="E2774">
        <v>1.4999999999999999E-2</v>
      </c>
      <c r="F2774" t="s">
        <v>2962</v>
      </c>
      <c r="G2774" s="2">
        <v>277</v>
      </c>
      <c r="I2774" s="1">
        <v>6303.9110000000001</v>
      </c>
      <c r="L2774" t="s">
        <v>1816</v>
      </c>
    </row>
    <row r="2775" spans="1:12" hidden="1" x14ac:dyDescent="0.25">
      <c r="A2775" s="2" t="s">
        <v>1817</v>
      </c>
      <c r="B2775" s="139" t="str">
        <f t="shared" si="51"/>
        <v>LCur_Ctn2931.909</v>
      </c>
      <c r="C2775" t="s">
        <v>79</v>
      </c>
      <c r="D2775" s="1">
        <v>2931.9090000000001</v>
      </c>
      <c r="E2775">
        <v>0.02</v>
      </c>
      <c r="F2775" t="s">
        <v>2382</v>
      </c>
      <c r="G2775" s="2">
        <v>277</v>
      </c>
      <c r="I2775" s="1">
        <v>6303.9110000000001</v>
      </c>
      <c r="L2775" t="s">
        <v>1816</v>
      </c>
    </row>
    <row r="2776" spans="1:12" hidden="1" x14ac:dyDescent="0.25">
      <c r="A2776" s="2" t="s">
        <v>1817</v>
      </c>
      <c r="B2776" s="139" t="str">
        <f t="shared" si="51"/>
        <v>LCur_Ctn2915.11</v>
      </c>
      <c r="C2776" t="s">
        <v>79</v>
      </c>
      <c r="D2776" s="1">
        <v>2915.11</v>
      </c>
      <c r="E2776">
        <v>0.02</v>
      </c>
      <c r="F2776" t="s">
        <v>1329</v>
      </c>
      <c r="G2776" s="2">
        <v>277</v>
      </c>
      <c r="I2776" s="1">
        <v>6303.9110000000001</v>
      </c>
      <c r="L2776" t="s">
        <v>1816</v>
      </c>
    </row>
    <row r="2777" spans="1:12" hidden="1" x14ac:dyDescent="0.25">
      <c r="A2777" s="2" t="s">
        <v>1817</v>
      </c>
      <c r="B2777" s="139" t="str">
        <f t="shared" si="51"/>
        <v>LCur_Ctn2904.91</v>
      </c>
      <c r="C2777" t="s">
        <v>79</v>
      </c>
      <c r="D2777" s="1">
        <v>2904.91</v>
      </c>
      <c r="E2777">
        <v>0.02</v>
      </c>
      <c r="F2777" t="s">
        <v>2955</v>
      </c>
      <c r="G2777" s="2">
        <v>277</v>
      </c>
      <c r="I2777" s="1">
        <v>6303.9110000000001</v>
      </c>
      <c r="L2777" t="s">
        <v>1816</v>
      </c>
    </row>
    <row r="2778" spans="1:12" hidden="1" x14ac:dyDescent="0.25">
      <c r="A2778" s="2" t="s">
        <v>1817</v>
      </c>
      <c r="B2778" s="139" t="str">
        <f t="shared" si="51"/>
        <v>LCur_Ctn2904.209</v>
      </c>
      <c r="C2778" t="s">
        <v>79</v>
      </c>
      <c r="D2778" s="1">
        <v>2904.2089999999998</v>
      </c>
      <c r="E2778">
        <v>0.02</v>
      </c>
      <c r="F2778" t="s">
        <v>2385</v>
      </c>
      <c r="G2778" s="2">
        <v>277</v>
      </c>
      <c r="I2778" s="1">
        <v>6303.9110000000001</v>
      </c>
      <c r="L2778" t="s">
        <v>1816</v>
      </c>
    </row>
    <row r="2779" spans="1:12" hidden="1" x14ac:dyDescent="0.25">
      <c r="A2779" s="2" t="s">
        <v>1817</v>
      </c>
      <c r="B2779" s="139" t="str">
        <f t="shared" si="51"/>
        <v>LCur_Ctn5208.11</v>
      </c>
      <c r="C2779" t="s">
        <v>79</v>
      </c>
      <c r="D2779" s="1">
        <v>5208.1099999999997</v>
      </c>
      <c r="E2779">
        <v>1.0101</v>
      </c>
      <c r="F2779" t="s">
        <v>1442</v>
      </c>
      <c r="G2779" s="2">
        <v>278</v>
      </c>
      <c r="I2779" s="1">
        <v>6303.9110000000001</v>
      </c>
      <c r="L2779" t="s">
        <v>1816</v>
      </c>
    </row>
    <row r="2780" spans="1:12" hidden="1" x14ac:dyDescent="0.25">
      <c r="A2780" s="2" t="s">
        <v>1817</v>
      </c>
      <c r="B2780" s="139" t="str">
        <f t="shared" si="51"/>
        <v>LCur_Ctn5205.28</v>
      </c>
      <c r="C2780" t="s">
        <v>79</v>
      </c>
      <c r="D2780" s="1">
        <v>5205.28</v>
      </c>
      <c r="E2780">
        <v>1.0101</v>
      </c>
      <c r="F2780" t="s">
        <v>625</v>
      </c>
      <c r="G2780" s="2">
        <v>278</v>
      </c>
      <c r="I2780" s="1">
        <v>6303.9110000000001</v>
      </c>
      <c r="L2780" t="s">
        <v>1816</v>
      </c>
    </row>
    <row r="2781" spans="1:12" hidden="1" x14ac:dyDescent="0.25">
      <c r="A2781" s="2" t="s">
        <v>1817</v>
      </c>
      <c r="B2781" s="139" t="str">
        <f t="shared" si="51"/>
        <v>LCur_Ctn5205.27</v>
      </c>
      <c r="C2781" t="s">
        <v>79</v>
      </c>
      <c r="D2781" s="1">
        <v>5205.2700000000004</v>
      </c>
      <c r="E2781">
        <v>1.0101</v>
      </c>
      <c r="F2781" t="s">
        <v>625</v>
      </c>
      <c r="G2781" s="2">
        <v>278</v>
      </c>
      <c r="I2781" s="1">
        <v>6303.9110000000001</v>
      </c>
      <c r="L2781" t="s">
        <v>1816</v>
      </c>
    </row>
    <row r="2782" spans="1:12" hidden="1" x14ac:dyDescent="0.25">
      <c r="A2782" s="2" t="s">
        <v>1817</v>
      </c>
      <c r="B2782" s="139" t="str">
        <f t="shared" si="51"/>
        <v>LCur_Ctn5205.26</v>
      </c>
      <c r="C2782" t="s">
        <v>79</v>
      </c>
      <c r="D2782" s="1">
        <v>5205.26</v>
      </c>
      <c r="E2782">
        <v>1.0101</v>
      </c>
      <c r="F2782" t="s">
        <v>625</v>
      </c>
      <c r="G2782" s="2">
        <v>278</v>
      </c>
      <c r="I2782" s="1">
        <v>6303.9110000000001</v>
      </c>
      <c r="L2782" t="s">
        <v>1816</v>
      </c>
    </row>
    <row r="2783" spans="1:12" hidden="1" x14ac:dyDescent="0.25">
      <c r="A2783" s="2" t="s">
        <v>1817</v>
      </c>
      <c r="B2783" s="139" t="str">
        <f t="shared" si="51"/>
        <v>LCur_Ctn5205.24</v>
      </c>
      <c r="C2783" t="s">
        <v>79</v>
      </c>
      <c r="D2783" s="1">
        <v>5205.24</v>
      </c>
      <c r="E2783">
        <v>1.0101</v>
      </c>
      <c r="F2783" t="s">
        <v>625</v>
      </c>
      <c r="G2783" s="2">
        <v>278</v>
      </c>
      <c r="I2783" s="1">
        <v>6303.9110000000001</v>
      </c>
      <c r="L2783" t="s">
        <v>1816</v>
      </c>
    </row>
    <row r="2784" spans="1:12" hidden="1" x14ac:dyDescent="0.25">
      <c r="A2784" s="2" t="s">
        <v>1817</v>
      </c>
      <c r="B2784" s="139" t="str">
        <f t="shared" si="51"/>
        <v>LCur_Ctn5205.23</v>
      </c>
      <c r="C2784" t="s">
        <v>79</v>
      </c>
      <c r="D2784" s="1">
        <v>5205.2299999999996</v>
      </c>
      <c r="E2784">
        <v>1.0101</v>
      </c>
      <c r="F2784" t="s">
        <v>625</v>
      </c>
      <c r="G2784" s="2">
        <v>278</v>
      </c>
      <c r="I2784" s="1">
        <v>6303.9110000000001</v>
      </c>
      <c r="L2784" t="s">
        <v>1816</v>
      </c>
    </row>
    <row r="2785" spans="1:12" hidden="1" x14ac:dyDescent="0.25">
      <c r="A2785" s="2" t="s">
        <v>1817</v>
      </c>
      <c r="B2785" s="139" t="str">
        <f t="shared" si="51"/>
        <v>LCur_Ctn5205.21</v>
      </c>
      <c r="C2785" t="s">
        <v>79</v>
      </c>
      <c r="D2785" s="1">
        <v>5205.21</v>
      </c>
      <c r="E2785">
        <v>1.0101</v>
      </c>
      <c r="F2785" t="s">
        <v>625</v>
      </c>
      <c r="G2785" s="2">
        <v>278</v>
      </c>
      <c r="I2785" s="1">
        <v>6303.9110000000001</v>
      </c>
      <c r="L2785" t="s">
        <v>1816</v>
      </c>
    </row>
    <row r="2786" spans="1:12" hidden="1" x14ac:dyDescent="0.25">
      <c r="A2786" s="2" t="s">
        <v>1817</v>
      </c>
      <c r="B2786" s="139" t="str">
        <f t="shared" si="51"/>
        <v>LCur_Ctn3912.39</v>
      </c>
      <c r="C2786" t="s">
        <v>79</v>
      </c>
      <c r="D2786" s="1">
        <v>3912.39</v>
      </c>
      <c r="E2786">
        <v>0.02</v>
      </c>
      <c r="F2786" t="s">
        <v>2213</v>
      </c>
      <c r="G2786" s="2">
        <v>278</v>
      </c>
      <c r="I2786" s="1">
        <v>6303.9110000000001</v>
      </c>
      <c r="L2786" t="s">
        <v>1816</v>
      </c>
    </row>
    <row r="2787" spans="1:12" hidden="1" x14ac:dyDescent="0.25">
      <c r="A2787" s="2" t="s">
        <v>1817</v>
      </c>
      <c r="B2787" s="139" t="str">
        <f t="shared" si="51"/>
        <v>LCur_Ctn3906.902</v>
      </c>
      <c r="C2787" t="s">
        <v>79</v>
      </c>
      <c r="D2787" s="1">
        <v>3906.902</v>
      </c>
      <c r="E2787">
        <v>0.02</v>
      </c>
      <c r="F2787" t="s">
        <v>2947</v>
      </c>
      <c r="G2787" s="2">
        <v>278</v>
      </c>
      <c r="I2787" s="1">
        <v>6303.9110000000001</v>
      </c>
      <c r="L2787" t="s">
        <v>1816</v>
      </c>
    </row>
    <row r="2788" spans="1:12" hidden="1" x14ac:dyDescent="0.25">
      <c r="A2788" s="2" t="s">
        <v>1817</v>
      </c>
      <c r="B2788" s="139" t="str">
        <f t="shared" ref="B2788:B2851" si="52">A2788&amp;C2788&amp;D2788</f>
        <v>LCur_Ctn3901.9</v>
      </c>
      <c r="C2788" t="s">
        <v>79</v>
      </c>
      <c r="D2788" s="1">
        <v>3901.9</v>
      </c>
      <c r="E2788">
        <v>0.02</v>
      </c>
      <c r="F2788" t="s">
        <v>2214</v>
      </c>
      <c r="G2788" s="2">
        <v>278</v>
      </c>
      <c r="I2788" s="1">
        <v>6303.9110000000001</v>
      </c>
      <c r="L2788" t="s">
        <v>1816</v>
      </c>
    </row>
    <row r="2789" spans="1:12" hidden="1" x14ac:dyDescent="0.25">
      <c r="A2789" s="2" t="s">
        <v>1817</v>
      </c>
      <c r="B2789" s="139" t="str">
        <f t="shared" si="52"/>
        <v>LCur_Ctn3901.2</v>
      </c>
      <c r="C2789" t="s">
        <v>79</v>
      </c>
      <c r="D2789" s="1">
        <v>3901.2</v>
      </c>
      <c r="E2789">
        <v>0.02</v>
      </c>
      <c r="F2789" t="s">
        <v>2215</v>
      </c>
      <c r="G2789" s="2">
        <v>278</v>
      </c>
      <c r="I2789" s="1">
        <v>6303.9110000000001</v>
      </c>
      <c r="L2789" t="s">
        <v>1816</v>
      </c>
    </row>
    <row r="2790" spans="1:12" hidden="1" x14ac:dyDescent="0.25">
      <c r="A2790" s="2" t="s">
        <v>1817</v>
      </c>
      <c r="B2790" s="139" t="str">
        <f t="shared" si="52"/>
        <v>LCur_Ctn3824.9999</v>
      </c>
      <c r="C2790" t="s">
        <v>79</v>
      </c>
      <c r="D2790" s="1">
        <v>3824.9998999999998</v>
      </c>
      <c r="E2790">
        <v>0.02</v>
      </c>
      <c r="F2790" t="s">
        <v>2216</v>
      </c>
      <c r="G2790" s="2">
        <v>278</v>
      </c>
      <c r="I2790" s="1">
        <v>6303.9110000000001</v>
      </c>
      <c r="L2790" t="s">
        <v>1816</v>
      </c>
    </row>
    <row r="2791" spans="1:12" hidden="1" x14ac:dyDescent="0.25">
      <c r="A2791" s="2" t="s">
        <v>1817</v>
      </c>
      <c r="B2791" s="139" t="str">
        <f t="shared" si="52"/>
        <v>LCur_Ctn3824.9992</v>
      </c>
      <c r="C2791" t="s">
        <v>79</v>
      </c>
      <c r="D2791" s="1">
        <v>3824.9992000000002</v>
      </c>
      <c r="E2791">
        <v>0.02</v>
      </c>
      <c r="F2791" t="s">
        <v>2948</v>
      </c>
      <c r="G2791" s="2">
        <v>278</v>
      </c>
      <c r="I2791" s="1">
        <v>6303.9110000000001</v>
      </c>
      <c r="L2791" t="s">
        <v>1816</v>
      </c>
    </row>
    <row r="2792" spans="1:12" hidden="1" x14ac:dyDescent="0.25">
      <c r="A2792" s="2" t="s">
        <v>1817</v>
      </c>
      <c r="B2792" s="139" t="str">
        <f t="shared" si="52"/>
        <v>LCur_Ctn3402.9</v>
      </c>
      <c r="C2792" t="s">
        <v>79</v>
      </c>
      <c r="D2792" s="1">
        <v>3402.9</v>
      </c>
      <c r="E2792">
        <v>0.02</v>
      </c>
      <c r="F2792" t="s">
        <v>2964</v>
      </c>
      <c r="G2792" s="2">
        <v>278</v>
      </c>
      <c r="I2792" s="1">
        <v>6303.9110000000001</v>
      </c>
      <c r="L2792" t="s">
        <v>1816</v>
      </c>
    </row>
    <row r="2793" spans="1:12" hidden="1" x14ac:dyDescent="0.25">
      <c r="A2793" s="2" t="s">
        <v>1817</v>
      </c>
      <c r="B2793" s="139" t="str">
        <f t="shared" si="52"/>
        <v>LCur_Ctn3402.42</v>
      </c>
      <c r="C2793" t="s">
        <v>79</v>
      </c>
      <c r="D2793" s="1">
        <v>3402.42</v>
      </c>
      <c r="E2793">
        <v>0.02</v>
      </c>
      <c r="F2793" t="s">
        <v>2937</v>
      </c>
      <c r="G2793" s="2">
        <v>278</v>
      </c>
      <c r="I2793" s="1">
        <v>6303.9110000000001</v>
      </c>
      <c r="L2793" t="s">
        <v>1816</v>
      </c>
    </row>
    <row r="2794" spans="1:12" hidden="1" x14ac:dyDescent="0.25">
      <c r="A2794" s="2" t="s">
        <v>1817</v>
      </c>
      <c r="B2794" s="139" t="str">
        <f t="shared" si="52"/>
        <v>LCur_Ctn3402.419</v>
      </c>
      <c r="C2794" t="s">
        <v>79</v>
      </c>
      <c r="D2794" s="1">
        <v>3402.4189999999999</v>
      </c>
      <c r="E2794">
        <v>0.02</v>
      </c>
      <c r="F2794" t="s">
        <v>2965</v>
      </c>
      <c r="G2794" s="2">
        <v>278</v>
      </c>
      <c r="I2794" s="1">
        <v>6303.9110000000001</v>
      </c>
      <c r="L2794" t="s">
        <v>1816</v>
      </c>
    </row>
    <row r="2795" spans="1:12" hidden="1" x14ac:dyDescent="0.25">
      <c r="A2795" s="2" t="s">
        <v>1817</v>
      </c>
      <c r="B2795" s="139" t="str">
        <f t="shared" si="52"/>
        <v>LCur_Ctn3204.179</v>
      </c>
      <c r="C2795" t="s">
        <v>79</v>
      </c>
      <c r="D2795" s="1">
        <v>3204.1790000000001</v>
      </c>
      <c r="E2795">
        <v>1.4999999999999999E-2</v>
      </c>
      <c r="F2795" t="s">
        <v>2952</v>
      </c>
      <c r="G2795" s="2">
        <v>278</v>
      </c>
      <c r="I2795" s="1">
        <v>6303.9110000000001</v>
      </c>
      <c r="L2795" t="s">
        <v>1816</v>
      </c>
    </row>
    <row r="2796" spans="1:12" hidden="1" x14ac:dyDescent="0.25">
      <c r="A2796" s="2" t="s">
        <v>1817</v>
      </c>
      <c r="B2796" s="139" t="str">
        <f t="shared" si="52"/>
        <v>LCur_Ctn3204.171</v>
      </c>
      <c r="C2796" t="s">
        <v>79</v>
      </c>
      <c r="D2796" s="1">
        <v>3204.1709999999998</v>
      </c>
      <c r="E2796">
        <v>1.4999999999999999E-2</v>
      </c>
      <c r="F2796" t="s">
        <v>2953</v>
      </c>
      <c r="G2796" s="2">
        <v>278</v>
      </c>
      <c r="I2796" s="1">
        <v>6303.9110000000001</v>
      </c>
      <c r="L2796" t="s">
        <v>1816</v>
      </c>
    </row>
    <row r="2797" spans="1:12" hidden="1" x14ac:dyDescent="0.25">
      <c r="A2797" s="2" t="s">
        <v>1817</v>
      </c>
      <c r="B2797" s="139" t="str">
        <f t="shared" si="52"/>
        <v>LCur_Ctn3204.159</v>
      </c>
      <c r="C2797" t="s">
        <v>79</v>
      </c>
      <c r="D2797" s="1">
        <v>3204.1590000000001</v>
      </c>
      <c r="E2797">
        <v>1.4999999999999999E-2</v>
      </c>
      <c r="F2797" t="s">
        <v>2954</v>
      </c>
      <c r="G2797" s="2">
        <v>278</v>
      </c>
      <c r="I2797" s="1">
        <v>6303.9110000000001</v>
      </c>
      <c r="L2797" t="s">
        <v>1816</v>
      </c>
    </row>
    <row r="2798" spans="1:12" hidden="1" x14ac:dyDescent="0.25">
      <c r="A2798" s="2" t="s">
        <v>1817</v>
      </c>
      <c r="B2798" s="139" t="str">
        <f t="shared" si="52"/>
        <v>LCur_Ctn3204.12</v>
      </c>
      <c r="C2798" t="s">
        <v>79</v>
      </c>
      <c r="D2798" s="1">
        <v>3204.12</v>
      </c>
      <c r="E2798">
        <v>1.4999999999999999E-2</v>
      </c>
      <c r="F2798" t="s">
        <v>2669</v>
      </c>
      <c r="G2798" s="2">
        <v>278</v>
      </c>
      <c r="I2798" s="1">
        <v>6303.9110000000001</v>
      </c>
      <c r="L2798" t="s">
        <v>1816</v>
      </c>
    </row>
    <row r="2799" spans="1:12" hidden="1" x14ac:dyDescent="0.25">
      <c r="A2799" s="2" t="s">
        <v>1817</v>
      </c>
      <c r="B2799" s="139" t="str">
        <f t="shared" si="52"/>
        <v>LCur_Ctn2915.21</v>
      </c>
      <c r="C2799" t="s">
        <v>79</v>
      </c>
      <c r="D2799" s="1">
        <v>2915.21</v>
      </c>
      <c r="E2799">
        <v>0.02</v>
      </c>
      <c r="F2799" t="s">
        <v>2219</v>
      </c>
      <c r="G2799" s="2">
        <v>278</v>
      </c>
      <c r="I2799" s="1">
        <v>6303.9110000000001</v>
      </c>
      <c r="L2799" t="s">
        <v>1816</v>
      </c>
    </row>
    <row r="2800" spans="1:12" hidden="1" x14ac:dyDescent="0.25">
      <c r="A2800" s="2" t="s">
        <v>1817</v>
      </c>
      <c r="B2800" s="139" t="str">
        <f t="shared" si="52"/>
        <v>LCur_Ctn2836.3</v>
      </c>
      <c r="C2800" t="s">
        <v>79</v>
      </c>
      <c r="D2800" s="1">
        <v>2836.3</v>
      </c>
      <c r="E2800">
        <v>0.02</v>
      </c>
      <c r="F2800" t="s">
        <v>2220</v>
      </c>
      <c r="G2800" s="2">
        <v>278</v>
      </c>
      <c r="I2800" s="1">
        <v>6303.9110000000001</v>
      </c>
      <c r="L2800" t="s">
        <v>1816</v>
      </c>
    </row>
    <row r="2801" spans="1:12" hidden="1" x14ac:dyDescent="0.25">
      <c r="A2801" s="2" t="s">
        <v>1817</v>
      </c>
      <c r="B2801" s="139" t="str">
        <f t="shared" si="52"/>
        <v>LCur_Ctn2836.2</v>
      </c>
      <c r="C2801" t="s">
        <v>79</v>
      </c>
      <c r="D2801" s="1">
        <v>2836.2</v>
      </c>
      <c r="E2801">
        <v>0.02</v>
      </c>
      <c r="F2801" t="s">
        <v>2221</v>
      </c>
      <c r="G2801" s="2">
        <v>278</v>
      </c>
      <c r="I2801" s="1">
        <v>6303.9110000000001</v>
      </c>
      <c r="L2801" t="s">
        <v>1816</v>
      </c>
    </row>
    <row r="2802" spans="1:12" hidden="1" x14ac:dyDescent="0.25">
      <c r="A2802" s="2" t="s">
        <v>1817</v>
      </c>
      <c r="B2802" s="139" t="str">
        <f t="shared" si="52"/>
        <v>LCur_Ctn2825.1</v>
      </c>
      <c r="C2802" t="s">
        <v>79</v>
      </c>
      <c r="D2802" s="1">
        <v>2825.1</v>
      </c>
      <c r="E2802">
        <v>0.02</v>
      </c>
      <c r="F2802" t="s">
        <v>2222</v>
      </c>
      <c r="G2802" s="2">
        <v>278</v>
      </c>
      <c r="I2802" s="1">
        <v>6303.9110000000001</v>
      </c>
      <c r="L2802" t="s">
        <v>1816</v>
      </c>
    </row>
    <row r="2803" spans="1:12" hidden="1" x14ac:dyDescent="0.25">
      <c r="A2803" s="2" t="s">
        <v>1817</v>
      </c>
      <c r="B2803" s="139" t="str">
        <f t="shared" si="52"/>
        <v>LCur_Ctn2815.12</v>
      </c>
      <c r="C2803" t="s">
        <v>79</v>
      </c>
      <c r="D2803" s="1">
        <v>2815.12</v>
      </c>
      <c r="E2803">
        <v>0.02</v>
      </c>
      <c r="F2803" t="s">
        <v>2966</v>
      </c>
      <c r="G2803" s="2">
        <v>278</v>
      </c>
      <c r="I2803" s="1">
        <v>6303.9110000000001</v>
      </c>
      <c r="L2803" t="s">
        <v>1816</v>
      </c>
    </row>
    <row r="2804" spans="1:12" hidden="1" x14ac:dyDescent="0.25">
      <c r="A2804" s="2" t="s">
        <v>1817</v>
      </c>
      <c r="B2804" s="139" t="str">
        <f t="shared" si="52"/>
        <v>LCur_Ctn2701.12</v>
      </c>
      <c r="C2804" t="s">
        <v>79</v>
      </c>
      <c r="D2804" s="1">
        <v>2701.12</v>
      </c>
      <c r="E2804">
        <v>1.1000000000000001</v>
      </c>
      <c r="F2804" t="s">
        <v>371</v>
      </c>
      <c r="G2804" s="2">
        <v>278</v>
      </c>
      <c r="I2804" s="1">
        <v>6303.9110000000001</v>
      </c>
      <c r="L2804" t="s">
        <v>1816</v>
      </c>
    </row>
    <row r="2805" spans="1:12" hidden="1" x14ac:dyDescent="0.25">
      <c r="A2805" s="2" t="s">
        <v>1817</v>
      </c>
      <c r="B2805" s="139" t="str">
        <f t="shared" si="52"/>
        <v>LCur_Ctn2501.009</v>
      </c>
      <c r="C2805" t="s">
        <v>79</v>
      </c>
      <c r="D2805" s="1">
        <v>2501.009</v>
      </c>
      <c r="E2805">
        <v>0.02</v>
      </c>
      <c r="F2805" t="s">
        <v>2956</v>
      </c>
      <c r="G2805" s="2">
        <v>278</v>
      </c>
      <c r="I2805" s="1">
        <v>6303.9110000000001</v>
      </c>
      <c r="L2805" t="s">
        <v>1816</v>
      </c>
    </row>
    <row r="2806" spans="1:12" hidden="1" x14ac:dyDescent="0.25">
      <c r="A2806" s="2" t="s">
        <v>1817</v>
      </c>
      <c r="B2806" s="139" t="str">
        <f t="shared" si="52"/>
        <v>LCur_Ctn1108.12</v>
      </c>
      <c r="C2806" t="s">
        <v>79</v>
      </c>
      <c r="D2806" s="1">
        <v>1108.1199999999999</v>
      </c>
      <c r="E2806">
        <v>0.02</v>
      </c>
      <c r="F2806" t="s">
        <v>2131</v>
      </c>
      <c r="G2806" s="2">
        <v>278</v>
      </c>
      <c r="I2806" s="1">
        <v>6303.9110000000001</v>
      </c>
      <c r="L2806" t="s">
        <v>1816</v>
      </c>
    </row>
    <row r="2807" spans="1:12" hidden="1" x14ac:dyDescent="0.25">
      <c r="A2807" s="2" t="s">
        <v>1817</v>
      </c>
      <c r="B2807" s="139" t="str">
        <f t="shared" si="52"/>
        <v>LOth_Ctn5601.29</v>
      </c>
      <c r="C2807" t="s">
        <v>66</v>
      </c>
      <c r="D2807" s="1">
        <v>5601.29</v>
      </c>
      <c r="E2807">
        <v>0.35</v>
      </c>
      <c r="F2807" t="s">
        <v>2970</v>
      </c>
      <c r="G2807" s="2">
        <v>280</v>
      </c>
      <c r="I2807" s="1">
        <v>9404.9</v>
      </c>
      <c r="L2807" t="s">
        <v>1816</v>
      </c>
    </row>
    <row r="2808" spans="1:12" hidden="1" x14ac:dyDescent="0.25">
      <c r="A2808" s="2" t="s">
        <v>1817</v>
      </c>
      <c r="B2808" s="139" t="str">
        <f t="shared" si="52"/>
        <v>LOth_Ctn5208.19</v>
      </c>
      <c r="C2808" t="s">
        <v>66</v>
      </c>
      <c r="D2808" s="1">
        <v>5208.1899999999996</v>
      </c>
      <c r="E2808">
        <v>0.64999999999999991</v>
      </c>
      <c r="F2808" t="s">
        <v>1442</v>
      </c>
      <c r="G2808" s="2">
        <v>280</v>
      </c>
      <c r="I2808" s="1">
        <v>9404.9</v>
      </c>
      <c r="L2808" t="s">
        <v>1816</v>
      </c>
    </row>
    <row r="2809" spans="1:12" hidden="1" x14ac:dyDescent="0.25">
      <c r="A2809" s="2" t="s">
        <v>1817</v>
      </c>
      <c r="B2809" s="139" t="str">
        <f t="shared" si="52"/>
        <v>LOth_Ctn5206.23</v>
      </c>
      <c r="C2809" t="s">
        <v>66</v>
      </c>
      <c r="D2809" s="1">
        <v>5206.2299999999996</v>
      </c>
      <c r="E2809">
        <v>0.64999999999999991</v>
      </c>
      <c r="F2809" t="s">
        <v>542</v>
      </c>
      <c r="G2809" s="2">
        <v>280</v>
      </c>
      <c r="I2809" s="1">
        <v>9404.9</v>
      </c>
      <c r="L2809" t="s">
        <v>1816</v>
      </c>
    </row>
    <row r="2810" spans="1:12" hidden="1" x14ac:dyDescent="0.25">
      <c r="A2810" s="2" t="s">
        <v>1817</v>
      </c>
      <c r="B2810" s="139" t="str">
        <f t="shared" si="52"/>
        <v>LOth_Ctn5206.14</v>
      </c>
      <c r="C2810" t="s">
        <v>66</v>
      </c>
      <c r="D2810" s="1">
        <v>5206.1400000000003</v>
      </c>
      <c r="E2810">
        <v>0.64999999999999991</v>
      </c>
      <c r="F2810" t="s">
        <v>542</v>
      </c>
      <c r="G2810" s="2">
        <v>280</v>
      </c>
      <c r="I2810" s="1">
        <v>9404.9</v>
      </c>
      <c r="L2810" t="s">
        <v>1816</v>
      </c>
    </row>
    <row r="2811" spans="1:12" hidden="1" x14ac:dyDescent="0.25">
      <c r="A2811" s="2" t="s">
        <v>1817</v>
      </c>
      <c r="B2811" s="139" t="str">
        <f t="shared" si="52"/>
        <v>LOth_Ctn5206.13</v>
      </c>
      <c r="C2811" t="s">
        <v>66</v>
      </c>
      <c r="D2811" s="1">
        <v>5206.13</v>
      </c>
      <c r="E2811">
        <v>0.64999999999999991</v>
      </c>
      <c r="F2811" t="s">
        <v>542</v>
      </c>
      <c r="G2811" s="2">
        <v>280</v>
      </c>
      <c r="I2811" s="1">
        <v>9404.9</v>
      </c>
      <c r="L2811" t="s">
        <v>1816</v>
      </c>
    </row>
    <row r="2812" spans="1:12" hidden="1" x14ac:dyDescent="0.25">
      <c r="A2812" s="2" t="s">
        <v>1817</v>
      </c>
      <c r="B2812" s="139" t="str">
        <f t="shared" si="52"/>
        <v>LOth_Ctn5206.12</v>
      </c>
      <c r="C2812" t="s">
        <v>66</v>
      </c>
      <c r="D2812" s="1">
        <v>5206.12</v>
      </c>
      <c r="E2812">
        <v>0.64999999999999991</v>
      </c>
      <c r="F2812" t="s">
        <v>542</v>
      </c>
      <c r="G2812" s="2">
        <v>280</v>
      </c>
      <c r="I2812" s="1">
        <v>9404.9</v>
      </c>
      <c r="L2812" t="s">
        <v>1816</v>
      </c>
    </row>
    <row r="2813" spans="1:12" hidden="1" x14ac:dyDescent="0.25">
      <c r="A2813" s="2" t="s">
        <v>1817</v>
      </c>
      <c r="B2813" s="139" t="str">
        <f t="shared" si="52"/>
        <v>LOth_Ctn5205.22</v>
      </c>
      <c r="C2813" t="s">
        <v>66</v>
      </c>
      <c r="D2813" s="1">
        <v>5205.22</v>
      </c>
      <c r="E2813">
        <v>0.64999999999999991</v>
      </c>
      <c r="F2813" t="s">
        <v>625</v>
      </c>
      <c r="G2813" s="2">
        <v>280</v>
      </c>
      <c r="I2813" s="1">
        <v>9404.9</v>
      </c>
      <c r="L2813" t="s">
        <v>1816</v>
      </c>
    </row>
    <row r="2814" spans="1:12" hidden="1" x14ac:dyDescent="0.25">
      <c r="A2814" s="2" t="s">
        <v>1817</v>
      </c>
      <c r="B2814" s="139" t="str">
        <f t="shared" si="52"/>
        <v>LOth_Ctn5205.15</v>
      </c>
      <c r="C2814" t="s">
        <v>66</v>
      </c>
      <c r="D2814" s="1">
        <v>5205.1499999999996</v>
      </c>
      <c r="E2814">
        <v>0.64999999999999991</v>
      </c>
      <c r="F2814" t="s">
        <v>625</v>
      </c>
      <c r="G2814" s="2">
        <v>280</v>
      </c>
      <c r="I2814" s="1">
        <v>9404.9</v>
      </c>
      <c r="L2814" t="s">
        <v>1816</v>
      </c>
    </row>
    <row r="2815" spans="1:12" hidden="1" x14ac:dyDescent="0.25">
      <c r="A2815" s="2" t="s">
        <v>1817</v>
      </c>
      <c r="B2815" s="139" t="str">
        <f t="shared" si="52"/>
        <v>LOth_Ctn5205.14</v>
      </c>
      <c r="C2815" t="s">
        <v>66</v>
      </c>
      <c r="D2815" s="1">
        <v>5205.1400000000003</v>
      </c>
      <c r="E2815">
        <v>0.64999999999999991</v>
      </c>
      <c r="F2815" t="s">
        <v>625</v>
      </c>
      <c r="G2815" s="2">
        <v>280</v>
      </c>
      <c r="I2815" s="1">
        <v>9404.9</v>
      </c>
      <c r="L2815" t="s">
        <v>1816</v>
      </c>
    </row>
    <row r="2816" spans="1:12" hidden="1" x14ac:dyDescent="0.25">
      <c r="A2816" s="2" t="s">
        <v>1817</v>
      </c>
      <c r="B2816" s="139" t="str">
        <f t="shared" si="52"/>
        <v>LOth_Ctn5205.13</v>
      </c>
      <c r="C2816" t="s">
        <v>66</v>
      </c>
      <c r="D2816" s="1">
        <v>5205.13</v>
      </c>
      <c r="E2816">
        <v>0.64999999999999991</v>
      </c>
      <c r="F2816" t="s">
        <v>625</v>
      </c>
      <c r="G2816" s="2">
        <v>280</v>
      </c>
      <c r="I2816" s="1">
        <v>9404.9</v>
      </c>
      <c r="L2816" t="s">
        <v>1816</v>
      </c>
    </row>
    <row r="2817" spans="1:12" hidden="1" x14ac:dyDescent="0.25">
      <c r="A2817" s="2" t="s">
        <v>1817</v>
      </c>
      <c r="B2817" s="139" t="str">
        <f t="shared" si="52"/>
        <v>LOth_Ctn5205.12</v>
      </c>
      <c r="C2817" t="s">
        <v>66</v>
      </c>
      <c r="D2817" s="1">
        <v>5205.12</v>
      </c>
      <c r="E2817">
        <v>0.64999999999999991</v>
      </c>
      <c r="F2817" t="s">
        <v>625</v>
      </c>
      <c r="G2817" s="2">
        <v>280</v>
      </c>
      <c r="I2817" s="1">
        <v>9404.9</v>
      </c>
      <c r="L2817" t="s">
        <v>1816</v>
      </c>
    </row>
    <row r="2818" spans="1:12" hidden="1" x14ac:dyDescent="0.25">
      <c r="A2818" s="2" t="s">
        <v>1817</v>
      </c>
      <c r="B2818" s="139" t="str">
        <f t="shared" si="52"/>
        <v>LOth_Ctn5205.11</v>
      </c>
      <c r="C2818" t="s">
        <v>66</v>
      </c>
      <c r="D2818" s="1">
        <v>5205.1099999999997</v>
      </c>
      <c r="E2818">
        <v>0.64999999999999991</v>
      </c>
      <c r="F2818" t="s">
        <v>625</v>
      </c>
      <c r="G2818" s="2">
        <v>280</v>
      </c>
      <c r="I2818" s="1">
        <v>9404.9</v>
      </c>
      <c r="L2818" t="s">
        <v>1816</v>
      </c>
    </row>
    <row r="2819" spans="1:12" hidden="1" x14ac:dyDescent="0.25">
      <c r="A2819" s="2" t="s">
        <v>1817</v>
      </c>
      <c r="B2819" s="139" t="str">
        <f t="shared" si="52"/>
        <v>LOth_Ctn3906.909</v>
      </c>
      <c r="C2819" t="s">
        <v>66</v>
      </c>
      <c r="D2819" s="1">
        <v>3906.9090000000001</v>
      </c>
      <c r="E2819">
        <v>0.04</v>
      </c>
      <c r="F2819" t="s">
        <v>2957</v>
      </c>
      <c r="G2819" s="2">
        <v>280</v>
      </c>
      <c r="I2819" s="1">
        <v>9404.9</v>
      </c>
      <c r="L2819" t="s">
        <v>1816</v>
      </c>
    </row>
    <row r="2820" spans="1:12" hidden="1" x14ac:dyDescent="0.25">
      <c r="A2820" s="2" t="s">
        <v>1817</v>
      </c>
      <c r="B2820" s="139" t="str">
        <f t="shared" si="52"/>
        <v>LOth_Ctn3809.919</v>
      </c>
      <c r="C2820" t="s">
        <v>66</v>
      </c>
      <c r="D2820" s="1">
        <v>3809.9189999999999</v>
      </c>
      <c r="E2820">
        <v>1.4999999999999999E-2</v>
      </c>
      <c r="F2820" t="s">
        <v>2958</v>
      </c>
      <c r="G2820" s="2">
        <v>280</v>
      </c>
      <c r="I2820" s="1">
        <v>9404.9</v>
      </c>
      <c r="L2820" t="s">
        <v>1816</v>
      </c>
    </row>
    <row r="2821" spans="1:12" hidden="1" x14ac:dyDescent="0.25">
      <c r="A2821" s="2" t="s">
        <v>1817</v>
      </c>
      <c r="B2821" s="139" t="str">
        <f t="shared" si="52"/>
        <v>LOth_Ctn3809.911</v>
      </c>
      <c r="C2821" t="s">
        <v>66</v>
      </c>
      <c r="D2821" s="1">
        <v>3809.9110000000001</v>
      </c>
      <c r="E2821">
        <v>1.4999999999999999E-2</v>
      </c>
      <c r="F2821" t="s">
        <v>2387</v>
      </c>
      <c r="G2821" s="2">
        <v>280</v>
      </c>
      <c r="I2821" s="1">
        <v>9404.9</v>
      </c>
      <c r="L2821" t="s">
        <v>1816</v>
      </c>
    </row>
    <row r="2822" spans="1:12" hidden="1" x14ac:dyDescent="0.25">
      <c r="A2822" s="2" t="s">
        <v>1817</v>
      </c>
      <c r="B2822" s="139" t="str">
        <f t="shared" si="52"/>
        <v>LOth_Ctn3204.9</v>
      </c>
      <c r="C2822" t="s">
        <v>66</v>
      </c>
      <c r="D2822" s="1">
        <v>3204.9</v>
      </c>
      <c r="E2822">
        <v>1.4999999999999999E-2</v>
      </c>
      <c r="F2822" t="s">
        <v>2384</v>
      </c>
      <c r="G2822" s="2">
        <v>280</v>
      </c>
      <c r="I2822" s="1">
        <v>9404.9</v>
      </c>
      <c r="L2822" t="s">
        <v>1816</v>
      </c>
    </row>
    <row r="2823" spans="1:12" hidden="1" x14ac:dyDescent="0.25">
      <c r="A2823" s="2" t="s">
        <v>1817</v>
      </c>
      <c r="B2823" s="139" t="str">
        <f t="shared" si="52"/>
        <v>LOth_Ctn3204.172</v>
      </c>
      <c r="C2823" t="s">
        <v>66</v>
      </c>
      <c r="D2823" s="1">
        <v>3204.172</v>
      </c>
      <c r="E2823">
        <v>1.4999999999999999E-2</v>
      </c>
      <c r="F2823" t="s">
        <v>2388</v>
      </c>
      <c r="G2823" s="2">
        <v>280</v>
      </c>
      <c r="I2823" s="1">
        <v>9404.9</v>
      </c>
      <c r="L2823" t="s">
        <v>1816</v>
      </c>
    </row>
    <row r="2824" spans="1:12" hidden="1" x14ac:dyDescent="0.25">
      <c r="A2824" s="2" t="s">
        <v>1817</v>
      </c>
      <c r="B2824" s="139" t="str">
        <f t="shared" si="52"/>
        <v>LOth_Ctn3204.119</v>
      </c>
      <c r="C2824" t="s">
        <v>66</v>
      </c>
      <c r="D2824" s="1">
        <v>3204.1190000000001</v>
      </c>
      <c r="E2824">
        <v>1.4999999999999999E-2</v>
      </c>
      <c r="F2824" t="s">
        <v>2386</v>
      </c>
      <c r="G2824" s="2">
        <v>280</v>
      </c>
      <c r="I2824" s="1">
        <v>9404.9</v>
      </c>
      <c r="L2824" t="s">
        <v>1816</v>
      </c>
    </row>
    <row r="2825" spans="1:12" hidden="1" x14ac:dyDescent="0.25">
      <c r="A2825" s="2" t="s">
        <v>1817</v>
      </c>
      <c r="B2825" s="139" t="str">
        <f t="shared" si="52"/>
        <v>LOth_Ctn2931.909</v>
      </c>
      <c r="C2825" t="s">
        <v>66</v>
      </c>
      <c r="D2825" s="1">
        <v>2931.9090000000001</v>
      </c>
      <c r="E2825">
        <v>0.02</v>
      </c>
      <c r="F2825" t="s">
        <v>2382</v>
      </c>
      <c r="G2825" s="2">
        <v>280</v>
      </c>
      <c r="I2825" s="1">
        <v>9404.9</v>
      </c>
      <c r="L2825" t="s">
        <v>1816</v>
      </c>
    </row>
    <row r="2826" spans="1:12" hidden="1" x14ac:dyDescent="0.25">
      <c r="A2826" s="2" t="s">
        <v>1817</v>
      </c>
      <c r="B2826" s="139" t="str">
        <f t="shared" si="52"/>
        <v>LOth_Ctn2904.209</v>
      </c>
      <c r="C2826" t="s">
        <v>66</v>
      </c>
      <c r="D2826" s="1">
        <v>2904.2089999999998</v>
      </c>
      <c r="E2826">
        <v>0.02</v>
      </c>
      <c r="F2826" t="s">
        <v>2385</v>
      </c>
      <c r="G2826" s="2">
        <v>280</v>
      </c>
      <c r="I2826" s="1">
        <v>9404.9</v>
      </c>
      <c r="L2826" t="s">
        <v>1816</v>
      </c>
    </row>
    <row r="2827" spans="1:12" hidden="1" x14ac:dyDescent="0.25">
      <c r="A2827" s="2" t="s">
        <v>1817</v>
      </c>
      <c r="B2827" s="139" t="str">
        <f t="shared" si="52"/>
        <v>LOth_Ctn5509.53</v>
      </c>
      <c r="C2827" t="s">
        <v>66</v>
      </c>
      <c r="D2827" s="1">
        <v>5509.53</v>
      </c>
      <c r="E2827">
        <v>0.64999999999999991</v>
      </c>
      <c r="F2827" t="s">
        <v>542</v>
      </c>
      <c r="G2827" s="2">
        <v>281</v>
      </c>
      <c r="I2827" s="1">
        <v>9404.9</v>
      </c>
      <c r="L2827" t="s">
        <v>1816</v>
      </c>
    </row>
    <row r="2828" spans="1:12" hidden="1" x14ac:dyDescent="0.25">
      <c r="A2828" s="2" t="s">
        <v>1817</v>
      </c>
      <c r="B2828" s="139" t="str">
        <f t="shared" si="52"/>
        <v>LOth_Ctn5508.2</v>
      </c>
      <c r="C2828" t="s">
        <v>66</v>
      </c>
      <c r="D2828" s="1">
        <v>5508.2</v>
      </c>
      <c r="E2828">
        <v>0.03</v>
      </c>
      <c r="F2828" t="s">
        <v>2941</v>
      </c>
      <c r="G2828" s="2">
        <v>281</v>
      </c>
      <c r="I2828" s="1">
        <v>9404.9</v>
      </c>
      <c r="L2828" t="s">
        <v>1816</v>
      </c>
    </row>
    <row r="2829" spans="1:12" hidden="1" x14ac:dyDescent="0.25">
      <c r="A2829" s="2" t="s">
        <v>1817</v>
      </c>
      <c r="B2829" s="139" t="str">
        <f t="shared" si="52"/>
        <v>LOth_Ctn5401.201</v>
      </c>
      <c r="C2829" t="s">
        <v>66</v>
      </c>
      <c r="D2829" s="1">
        <v>5401.201</v>
      </c>
      <c r="E2829">
        <v>0.03</v>
      </c>
      <c r="F2829" t="s">
        <v>2941</v>
      </c>
      <c r="G2829" s="2">
        <v>281</v>
      </c>
      <c r="I2829" s="1">
        <v>9404.9</v>
      </c>
      <c r="L2829" t="s">
        <v>1816</v>
      </c>
    </row>
    <row r="2830" spans="1:12" hidden="1" x14ac:dyDescent="0.25">
      <c r="A2830" s="2" t="s">
        <v>1817</v>
      </c>
      <c r="B2830" s="139" t="str">
        <f t="shared" si="52"/>
        <v>LOth_Ctn5210.11</v>
      </c>
      <c r="C2830" t="s">
        <v>66</v>
      </c>
      <c r="D2830" s="1">
        <v>5210.1099999999997</v>
      </c>
      <c r="E2830">
        <v>0.64999999999999991</v>
      </c>
      <c r="F2830" t="s">
        <v>532</v>
      </c>
      <c r="G2830" s="2">
        <v>281</v>
      </c>
      <c r="I2830" s="1">
        <v>9404.9</v>
      </c>
      <c r="L2830" t="s">
        <v>1816</v>
      </c>
    </row>
    <row r="2831" spans="1:12" hidden="1" x14ac:dyDescent="0.25">
      <c r="A2831" s="2" t="s">
        <v>1817</v>
      </c>
      <c r="B2831" s="139" t="str">
        <f t="shared" si="52"/>
        <v>LOth_Ctn5208.11</v>
      </c>
      <c r="C2831" t="s">
        <v>66</v>
      </c>
      <c r="D2831" s="1">
        <v>5208.1099999999997</v>
      </c>
      <c r="E2831">
        <v>0.64999999999999991</v>
      </c>
      <c r="F2831" t="s">
        <v>1442</v>
      </c>
      <c r="G2831" s="2">
        <v>281</v>
      </c>
      <c r="I2831" s="1">
        <v>9404.9</v>
      </c>
      <c r="L2831" t="s">
        <v>1816</v>
      </c>
    </row>
    <row r="2832" spans="1:12" hidden="1" x14ac:dyDescent="0.25">
      <c r="A2832" s="2" t="s">
        <v>1817</v>
      </c>
      <c r="B2832" s="139" t="str">
        <f t="shared" si="52"/>
        <v>LOth_Ctn5206.25</v>
      </c>
      <c r="C2832" t="s">
        <v>66</v>
      </c>
      <c r="D2832" s="1">
        <v>5206.25</v>
      </c>
      <c r="E2832">
        <v>0.64999999999999991</v>
      </c>
      <c r="F2832" t="s">
        <v>542</v>
      </c>
      <c r="G2832" s="2">
        <v>281</v>
      </c>
      <c r="I2832" s="1">
        <v>9404.9</v>
      </c>
      <c r="L2832" t="s">
        <v>1816</v>
      </c>
    </row>
    <row r="2833" spans="1:12" hidden="1" x14ac:dyDescent="0.25">
      <c r="A2833" s="2" t="s">
        <v>1817</v>
      </c>
      <c r="B2833" s="139" t="str">
        <f t="shared" si="52"/>
        <v>LOth_Ctn5206.24</v>
      </c>
      <c r="C2833" t="s">
        <v>66</v>
      </c>
      <c r="D2833" s="1">
        <v>5206.24</v>
      </c>
      <c r="E2833">
        <v>0.64999999999999991</v>
      </c>
      <c r="F2833" t="s">
        <v>542</v>
      </c>
      <c r="G2833" s="2">
        <v>281</v>
      </c>
      <c r="I2833" s="1">
        <v>9404.9</v>
      </c>
      <c r="L2833" t="s">
        <v>1816</v>
      </c>
    </row>
    <row r="2834" spans="1:12" hidden="1" x14ac:dyDescent="0.25">
      <c r="A2834" s="2" t="s">
        <v>1817</v>
      </c>
      <c r="B2834" s="139" t="str">
        <f t="shared" si="52"/>
        <v>LOth_Ctn5205.28</v>
      </c>
      <c r="C2834" t="s">
        <v>66</v>
      </c>
      <c r="D2834" s="1">
        <v>5205.28</v>
      </c>
      <c r="E2834">
        <v>0.64999999999999991</v>
      </c>
      <c r="F2834" t="s">
        <v>625</v>
      </c>
      <c r="G2834" s="2">
        <v>281</v>
      </c>
      <c r="I2834" s="1">
        <v>9404.9</v>
      </c>
      <c r="L2834" t="s">
        <v>1816</v>
      </c>
    </row>
    <row r="2835" spans="1:12" hidden="1" x14ac:dyDescent="0.25">
      <c r="A2835" s="2" t="s">
        <v>1817</v>
      </c>
      <c r="B2835" s="139" t="str">
        <f t="shared" si="52"/>
        <v>LOth_Ctn5205.27</v>
      </c>
      <c r="C2835" t="s">
        <v>66</v>
      </c>
      <c r="D2835" s="1">
        <v>5205.2700000000004</v>
      </c>
      <c r="E2835">
        <v>0.64999999999999991</v>
      </c>
      <c r="F2835" t="s">
        <v>625</v>
      </c>
      <c r="G2835" s="2">
        <v>281</v>
      </c>
      <c r="I2835" s="1">
        <v>9404.9</v>
      </c>
      <c r="L2835" t="s">
        <v>1816</v>
      </c>
    </row>
    <row r="2836" spans="1:12" hidden="1" x14ac:dyDescent="0.25">
      <c r="A2836" s="2" t="s">
        <v>1817</v>
      </c>
      <c r="B2836" s="139" t="str">
        <f t="shared" si="52"/>
        <v>LOth_Ctn5205.26</v>
      </c>
      <c r="C2836" t="s">
        <v>66</v>
      </c>
      <c r="D2836" s="1">
        <v>5205.26</v>
      </c>
      <c r="E2836">
        <v>0.64999999999999991</v>
      </c>
      <c r="F2836" t="s">
        <v>625</v>
      </c>
      <c r="G2836" s="2">
        <v>281</v>
      </c>
      <c r="I2836" s="1">
        <v>9404.9</v>
      </c>
      <c r="L2836" t="s">
        <v>1816</v>
      </c>
    </row>
    <row r="2837" spans="1:12" hidden="1" x14ac:dyDescent="0.25">
      <c r="A2837" s="2" t="s">
        <v>1817</v>
      </c>
      <c r="B2837" s="139" t="str">
        <f t="shared" si="52"/>
        <v>LOth_Ctn5205.24</v>
      </c>
      <c r="C2837" t="s">
        <v>66</v>
      </c>
      <c r="D2837" s="1">
        <v>5205.24</v>
      </c>
      <c r="E2837">
        <v>0.64999999999999991</v>
      </c>
      <c r="F2837" t="s">
        <v>625</v>
      </c>
      <c r="G2837" s="2">
        <v>281</v>
      </c>
      <c r="I2837" s="1">
        <v>9404.9</v>
      </c>
      <c r="L2837" t="s">
        <v>1816</v>
      </c>
    </row>
    <row r="2838" spans="1:12" hidden="1" x14ac:dyDescent="0.25">
      <c r="A2838" s="2" t="s">
        <v>1817</v>
      </c>
      <c r="B2838" s="139" t="str">
        <f t="shared" si="52"/>
        <v>LOth_Ctn5205.23</v>
      </c>
      <c r="C2838" t="s">
        <v>66</v>
      </c>
      <c r="D2838" s="1">
        <v>5205.2299999999996</v>
      </c>
      <c r="E2838">
        <v>0.64999999999999991</v>
      </c>
      <c r="F2838" t="s">
        <v>625</v>
      </c>
      <c r="G2838" s="2">
        <v>281</v>
      </c>
      <c r="I2838" s="1">
        <v>9404.9</v>
      </c>
      <c r="L2838" t="s">
        <v>1816</v>
      </c>
    </row>
    <row r="2839" spans="1:12" hidden="1" x14ac:dyDescent="0.25">
      <c r="A2839" s="2" t="s">
        <v>1817</v>
      </c>
      <c r="B2839" s="139" t="str">
        <f t="shared" si="52"/>
        <v>LOth_Ctn5205.21</v>
      </c>
      <c r="C2839" t="s">
        <v>66</v>
      </c>
      <c r="D2839" s="1">
        <v>5205.21</v>
      </c>
      <c r="E2839">
        <v>0.64999999999999991</v>
      </c>
      <c r="F2839" t="s">
        <v>625</v>
      </c>
      <c r="G2839" s="2">
        <v>281</v>
      </c>
      <c r="I2839" s="1">
        <v>9404.9</v>
      </c>
      <c r="L2839" t="s">
        <v>1816</v>
      </c>
    </row>
    <row r="2840" spans="1:12" hidden="1" x14ac:dyDescent="0.25">
      <c r="A2840" s="2" t="s">
        <v>1817</v>
      </c>
      <c r="B2840" s="139" t="str">
        <f t="shared" si="52"/>
        <v>LOth_Ctn3906.902</v>
      </c>
      <c r="C2840" t="s">
        <v>66</v>
      </c>
      <c r="D2840" s="1">
        <v>3906.902</v>
      </c>
      <c r="E2840">
        <v>0.02</v>
      </c>
      <c r="F2840" t="s">
        <v>2947</v>
      </c>
      <c r="G2840" s="2">
        <v>281</v>
      </c>
      <c r="I2840" s="1">
        <v>9404.9</v>
      </c>
      <c r="L2840" t="s">
        <v>1816</v>
      </c>
    </row>
    <row r="2841" spans="1:12" hidden="1" x14ac:dyDescent="0.25">
      <c r="A2841" s="2" t="s">
        <v>1817</v>
      </c>
      <c r="B2841" s="139" t="str">
        <f t="shared" si="52"/>
        <v>LOth_Ctn3824.9992</v>
      </c>
      <c r="C2841" t="s">
        <v>66</v>
      </c>
      <c r="D2841" s="1">
        <v>3824.9992000000002</v>
      </c>
      <c r="E2841">
        <v>0.02</v>
      </c>
      <c r="F2841" t="s">
        <v>2948</v>
      </c>
      <c r="G2841" s="2">
        <v>281</v>
      </c>
      <c r="I2841" s="1">
        <v>9404.9</v>
      </c>
      <c r="L2841" t="s">
        <v>1816</v>
      </c>
    </row>
    <row r="2842" spans="1:12" hidden="1" x14ac:dyDescent="0.25">
      <c r="A2842" s="2" t="s">
        <v>1817</v>
      </c>
      <c r="B2842" s="139" t="str">
        <f t="shared" si="52"/>
        <v>LOth_Ctn3402.9</v>
      </c>
      <c r="C2842" t="s">
        <v>66</v>
      </c>
      <c r="D2842" s="1">
        <v>3402.9</v>
      </c>
      <c r="E2842">
        <v>0.02</v>
      </c>
      <c r="F2842" t="s">
        <v>2964</v>
      </c>
      <c r="G2842" s="2">
        <v>281</v>
      </c>
      <c r="I2842" s="1">
        <v>9404.9</v>
      </c>
      <c r="L2842" t="s">
        <v>1816</v>
      </c>
    </row>
    <row r="2843" spans="1:12" hidden="1" x14ac:dyDescent="0.25">
      <c r="A2843" s="2" t="s">
        <v>1817</v>
      </c>
      <c r="B2843" s="139" t="str">
        <f t="shared" si="52"/>
        <v>LOth_Ctn3204.12</v>
      </c>
      <c r="C2843" t="s">
        <v>66</v>
      </c>
      <c r="D2843" s="1">
        <v>3204.12</v>
      </c>
      <c r="E2843">
        <v>1.4999999999999999E-2</v>
      </c>
      <c r="F2843" t="s">
        <v>2669</v>
      </c>
      <c r="G2843" s="2">
        <v>281</v>
      </c>
      <c r="I2843" s="1">
        <v>9404.9</v>
      </c>
      <c r="L2843" t="s">
        <v>1816</v>
      </c>
    </row>
    <row r="2844" spans="1:12" hidden="1" x14ac:dyDescent="0.25">
      <c r="A2844" s="2" t="s">
        <v>1817</v>
      </c>
      <c r="B2844" s="139" t="str">
        <f t="shared" si="52"/>
        <v>LOth_Ctn2815.12</v>
      </c>
      <c r="C2844" t="s">
        <v>66</v>
      </c>
      <c r="D2844" s="1">
        <v>2815.12</v>
      </c>
      <c r="E2844">
        <v>0.02</v>
      </c>
      <c r="F2844" t="s">
        <v>2966</v>
      </c>
      <c r="G2844" s="2">
        <v>281</v>
      </c>
      <c r="I2844" s="1">
        <v>9404.9</v>
      </c>
      <c r="L2844" t="s">
        <v>1816</v>
      </c>
    </row>
    <row r="2845" spans="1:12" hidden="1" x14ac:dyDescent="0.25">
      <c r="A2845" s="2" t="s">
        <v>1817</v>
      </c>
      <c r="B2845" s="139" t="str">
        <f t="shared" si="52"/>
        <v>LOth_Ctn2501.009</v>
      </c>
      <c r="C2845" t="s">
        <v>66</v>
      </c>
      <c r="D2845" s="1">
        <v>2501.009</v>
      </c>
      <c r="E2845">
        <v>0.02</v>
      </c>
      <c r="F2845" t="s">
        <v>2956</v>
      </c>
      <c r="G2845" s="2">
        <v>281</v>
      </c>
      <c r="I2845" s="1">
        <v>9404.9</v>
      </c>
      <c r="L2845" t="s">
        <v>1816</v>
      </c>
    </row>
    <row r="2846" spans="1:12" hidden="1" x14ac:dyDescent="0.25">
      <c r="A2846" s="2" t="s">
        <v>1817</v>
      </c>
      <c r="B2846" s="139" t="str">
        <f t="shared" si="52"/>
        <v>LOth_Ctn1108.12</v>
      </c>
      <c r="C2846" t="s">
        <v>66</v>
      </c>
      <c r="D2846" s="1">
        <v>1108.1199999999999</v>
      </c>
      <c r="E2846">
        <v>0.02</v>
      </c>
      <c r="F2846" t="s">
        <v>2131</v>
      </c>
      <c r="G2846" s="2">
        <v>281</v>
      </c>
      <c r="I2846" s="1">
        <v>9404.9</v>
      </c>
      <c r="L2846" t="s">
        <v>1816</v>
      </c>
    </row>
    <row r="2847" spans="1:12" hidden="1" x14ac:dyDescent="0.25">
      <c r="A2847" s="2" t="s">
        <v>1817</v>
      </c>
      <c r="B2847" s="139" t="str">
        <f t="shared" si="52"/>
        <v>LOth_Bld5601.29</v>
      </c>
      <c r="C2847" t="s">
        <v>68</v>
      </c>
      <c r="D2847" s="1">
        <v>5601.29</v>
      </c>
      <c r="E2847">
        <v>0.35</v>
      </c>
      <c r="F2847" t="s">
        <v>2970</v>
      </c>
      <c r="G2847" s="2">
        <v>280</v>
      </c>
      <c r="I2847" s="1">
        <v>9404.9</v>
      </c>
      <c r="L2847" t="s">
        <v>1816</v>
      </c>
    </row>
    <row r="2848" spans="1:12" hidden="1" x14ac:dyDescent="0.25">
      <c r="A2848" s="2" t="s">
        <v>1817</v>
      </c>
      <c r="B2848" s="139" t="str">
        <f t="shared" si="52"/>
        <v>LOth_Bld5208.19</v>
      </c>
      <c r="C2848" t="s">
        <v>68</v>
      </c>
      <c r="D2848" s="1">
        <v>5208.1899999999996</v>
      </c>
      <c r="E2848">
        <v>0.64999999999999991</v>
      </c>
      <c r="F2848" t="s">
        <v>1442</v>
      </c>
      <c r="G2848" s="2">
        <v>280</v>
      </c>
      <c r="I2848" s="1">
        <v>9404.9</v>
      </c>
      <c r="L2848" t="s">
        <v>1816</v>
      </c>
    </row>
    <row r="2849" spans="1:12" hidden="1" x14ac:dyDescent="0.25">
      <c r="A2849" s="2" t="s">
        <v>1817</v>
      </c>
      <c r="B2849" s="139" t="str">
        <f t="shared" si="52"/>
        <v>LOth_Bld5206.23</v>
      </c>
      <c r="C2849" t="s">
        <v>68</v>
      </c>
      <c r="D2849" s="1">
        <v>5206.2299999999996</v>
      </c>
      <c r="E2849">
        <v>0.64999999999999991</v>
      </c>
      <c r="F2849" t="s">
        <v>542</v>
      </c>
      <c r="G2849" s="2">
        <v>280</v>
      </c>
      <c r="I2849" s="1">
        <v>9404.9</v>
      </c>
      <c r="L2849" t="s">
        <v>1816</v>
      </c>
    </row>
    <row r="2850" spans="1:12" hidden="1" x14ac:dyDescent="0.25">
      <c r="A2850" s="2" t="s">
        <v>1817</v>
      </c>
      <c r="B2850" s="139" t="str">
        <f t="shared" si="52"/>
        <v>LOth_Bld5206.14</v>
      </c>
      <c r="C2850" t="s">
        <v>68</v>
      </c>
      <c r="D2850" s="1">
        <v>5206.1400000000003</v>
      </c>
      <c r="E2850">
        <v>0.64999999999999991</v>
      </c>
      <c r="F2850" t="s">
        <v>542</v>
      </c>
      <c r="G2850" s="2">
        <v>280</v>
      </c>
      <c r="I2850" s="1">
        <v>9404.9</v>
      </c>
      <c r="L2850" t="s">
        <v>1816</v>
      </c>
    </row>
    <row r="2851" spans="1:12" hidden="1" x14ac:dyDescent="0.25">
      <c r="A2851" s="2" t="s">
        <v>1817</v>
      </c>
      <c r="B2851" s="139" t="str">
        <f t="shared" si="52"/>
        <v>LOth_Bld5206.13</v>
      </c>
      <c r="C2851" t="s">
        <v>68</v>
      </c>
      <c r="D2851" s="1">
        <v>5206.13</v>
      </c>
      <c r="E2851">
        <v>0.64999999999999991</v>
      </c>
      <c r="F2851" t="s">
        <v>542</v>
      </c>
      <c r="G2851" s="2">
        <v>280</v>
      </c>
      <c r="I2851" s="1">
        <v>9404.9</v>
      </c>
      <c r="L2851" t="s">
        <v>1816</v>
      </c>
    </row>
    <row r="2852" spans="1:12" hidden="1" x14ac:dyDescent="0.25">
      <c r="A2852" s="2" t="s">
        <v>1817</v>
      </c>
      <c r="B2852" s="139" t="str">
        <f t="shared" ref="B2852:B2915" si="53">A2852&amp;C2852&amp;D2852</f>
        <v>LOth_Bld5206.12</v>
      </c>
      <c r="C2852" t="s">
        <v>68</v>
      </c>
      <c r="D2852" s="1">
        <v>5206.12</v>
      </c>
      <c r="E2852">
        <v>0.64999999999999991</v>
      </c>
      <c r="F2852" t="s">
        <v>542</v>
      </c>
      <c r="G2852" s="2">
        <v>280</v>
      </c>
      <c r="I2852" s="1">
        <v>9404.9</v>
      </c>
      <c r="L2852" t="s">
        <v>1816</v>
      </c>
    </row>
    <row r="2853" spans="1:12" hidden="1" x14ac:dyDescent="0.25">
      <c r="A2853" s="2" t="s">
        <v>1817</v>
      </c>
      <c r="B2853" s="139" t="str">
        <f t="shared" si="53"/>
        <v>LOth_Bld5205.22</v>
      </c>
      <c r="C2853" t="s">
        <v>68</v>
      </c>
      <c r="D2853" s="1">
        <v>5205.22</v>
      </c>
      <c r="E2853">
        <v>0.64999999999999991</v>
      </c>
      <c r="F2853" t="s">
        <v>625</v>
      </c>
      <c r="G2853" s="2">
        <v>280</v>
      </c>
      <c r="I2853" s="1">
        <v>9404.9</v>
      </c>
      <c r="L2853" t="s">
        <v>1816</v>
      </c>
    </row>
    <row r="2854" spans="1:12" hidden="1" x14ac:dyDescent="0.25">
      <c r="A2854" s="2" t="s">
        <v>1817</v>
      </c>
      <c r="B2854" s="139" t="str">
        <f t="shared" si="53"/>
        <v>LOth_Bld5205.15</v>
      </c>
      <c r="C2854" t="s">
        <v>68</v>
      </c>
      <c r="D2854" s="1">
        <v>5205.1499999999996</v>
      </c>
      <c r="E2854">
        <v>0.64999999999999991</v>
      </c>
      <c r="F2854" t="s">
        <v>625</v>
      </c>
      <c r="G2854" s="2">
        <v>280</v>
      </c>
      <c r="I2854" s="1">
        <v>9404.9</v>
      </c>
      <c r="L2854" t="s">
        <v>1816</v>
      </c>
    </row>
    <row r="2855" spans="1:12" hidden="1" x14ac:dyDescent="0.25">
      <c r="A2855" s="2" t="s">
        <v>1817</v>
      </c>
      <c r="B2855" s="139" t="str">
        <f t="shared" si="53"/>
        <v>LOth_Bld5205.14</v>
      </c>
      <c r="C2855" t="s">
        <v>68</v>
      </c>
      <c r="D2855" s="1">
        <v>5205.1400000000003</v>
      </c>
      <c r="E2855">
        <v>0.64999999999999991</v>
      </c>
      <c r="F2855" t="s">
        <v>625</v>
      </c>
      <c r="G2855" s="2">
        <v>280</v>
      </c>
      <c r="I2855" s="1">
        <v>9404.9</v>
      </c>
      <c r="L2855" t="s">
        <v>1816</v>
      </c>
    </row>
    <row r="2856" spans="1:12" hidden="1" x14ac:dyDescent="0.25">
      <c r="A2856" s="2" t="s">
        <v>1817</v>
      </c>
      <c r="B2856" s="139" t="str">
        <f t="shared" si="53"/>
        <v>LOth_Bld5205.13</v>
      </c>
      <c r="C2856" t="s">
        <v>68</v>
      </c>
      <c r="D2856" s="1">
        <v>5205.13</v>
      </c>
      <c r="E2856">
        <v>0.64999999999999991</v>
      </c>
      <c r="F2856" t="s">
        <v>625</v>
      </c>
      <c r="G2856" s="2">
        <v>280</v>
      </c>
      <c r="I2856" s="1">
        <v>9404.9</v>
      </c>
      <c r="L2856" t="s">
        <v>1816</v>
      </c>
    </row>
    <row r="2857" spans="1:12" hidden="1" x14ac:dyDescent="0.25">
      <c r="A2857" s="2" t="s">
        <v>1817</v>
      </c>
      <c r="B2857" s="139" t="str">
        <f t="shared" si="53"/>
        <v>LOth_Bld5205.12</v>
      </c>
      <c r="C2857" t="s">
        <v>68</v>
      </c>
      <c r="D2857" s="1">
        <v>5205.12</v>
      </c>
      <c r="E2857">
        <v>0.64999999999999991</v>
      </c>
      <c r="F2857" t="s">
        <v>625</v>
      </c>
      <c r="G2857" s="2">
        <v>280</v>
      </c>
      <c r="I2857" s="1">
        <v>9404.9</v>
      </c>
      <c r="L2857" t="s">
        <v>1816</v>
      </c>
    </row>
    <row r="2858" spans="1:12" hidden="1" x14ac:dyDescent="0.25">
      <c r="A2858" s="2" t="s">
        <v>1817</v>
      </c>
      <c r="B2858" s="139" t="str">
        <f t="shared" si="53"/>
        <v>LOth_Bld5205.11</v>
      </c>
      <c r="C2858" t="s">
        <v>68</v>
      </c>
      <c r="D2858" s="1">
        <v>5205.1099999999997</v>
      </c>
      <c r="E2858">
        <v>0.64999999999999991</v>
      </c>
      <c r="F2858" t="s">
        <v>625</v>
      </c>
      <c r="G2858" s="2">
        <v>280</v>
      </c>
      <c r="I2858" s="1">
        <v>9404.9</v>
      </c>
      <c r="L2858" t="s">
        <v>1816</v>
      </c>
    </row>
    <row r="2859" spans="1:12" hidden="1" x14ac:dyDescent="0.25">
      <c r="A2859" s="2" t="s">
        <v>1817</v>
      </c>
      <c r="B2859" s="139" t="str">
        <f t="shared" si="53"/>
        <v>LOth_Bld3906.909</v>
      </c>
      <c r="C2859" t="s">
        <v>68</v>
      </c>
      <c r="D2859" s="1">
        <v>3906.9090000000001</v>
      </c>
      <c r="E2859">
        <v>0.04</v>
      </c>
      <c r="F2859" t="s">
        <v>2957</v>
      </c>
      <c r="G2859" s="2">
        <v>280</v>
      </c>
      <c r="I2859" s="1">
        <v>9404.9</v>
      </c>
      <c r="L2859" t="s">
        <v>1816</v>
      </c>
    </row>
    <row r="2860" spans="1:12" hidden="1" x14ac:dyDescent="0.25">
      <c r="A2860" s="2" t="s">
        <v>1817</v>
      </c>
      <c r="B2860" s="139" t="str">
        <f t="shared" si="53"/>
        <v>LOth_Bld3809.919</v>
      </c>
      <c r="C2860" t="s">
        <v>68</v>
      </c>
      <c r="D2860" s="1">
        <v>3809.9189999999999</v>
      </c>
      <c r="E2860">
        <v>1.4999999999999999E-2</v>
      </c>
      <c r="F2860" t="s">
        <v>2958</v>
      </c>
      <c r="G2860" s="2">
        <v>280</v>
      </c>
      <c r="I2860" s="1">
        <v>9404.9</v>
      </c>
      <c r="L2860" t="s">
        <v>1816</v>
      </c>
    </row>
    <row r="2861" spans="1:12" hidden="1" x14ac:dyDescent="0.25">
      <c r="A2861" s="2" t="s">
        <v>1817</v>
      </c>
      <c r="B2861" s="139" t="str">
        <f t="shared" si="53"/>
        <v>LOth_Bld3809.911</v>
      </c>
      <c r="C2861" t="s">
        <v>68</v>
      </c>
      <c r="D2861" s="1">
        <v>3809.9110000000001</v>
      </c>
      <c r="E2861">
        <v>1.4999999999999999E-2</v>
      </c>
      <c r="F2861" t="s">
        <v>2387</v>
      </c>
      <c r="G2861" s="2">
        <v>280</v>
      </c>
      <c r="I2861" s="1">
        <v>9404.9</v>
      </c>
      <c r="L2861" t="s">
        <v>1816</v>
      </c>
    </row>
    <row r="2862" spans="1:12" hidden="1" x14ac:dyDescent="0.25">
      <c r="A2862" s="2" t="s">
        <v>1817</v>
      </c>
      <c r="B2862" s="139" t="str">
        <f t="shared" si="53"/>
        <v>LOth_Bld3204.9</v>
      </c>
      <c r="C2862" t="s">
        <v>68</v>
      </c>
      <c r="D2862" s="1">
        <v>3204.9</v>
      </c>
      <c r="E2862">
        <v>1.4999999999999999E-2</v>
      </c>
      <c r="F2862" t="s">
        <v>2384</v>
      </c>
      <c r="G2862" s="2">
        <v>280</v>
      </c>
      <c r="I2862" s="1">
        <v>9404.9</v>
      </c>
      <c r="L2862" t="s">
        <v>1816</v>
      </c>
    </row>
    <row r="2863" spans="1:12" hidden="1" x14ac:dyDescent="0.25">
      <c r="A2863" s="2" t="s">
        <v>1817</v>
      </c>
      <c r="B2863" s="139" t="str">
        <f t="shared" si="53"/>
        <v>LOth_Bld3204.172</v>
      </c>
      <c r="C2863" t="s">
        <v>68</v>
      </c>
      <c r="D2863" s="1">
        <v>3204.172</v>
      </c>
      <c r="E2863">
        <v>1.4999999999999999E-2</v>
      </c>
      <c r="F2863" t="s">
        <v>2388</v>
      </c>
      <c r="G2863" s="2">
        <v>280</v>
      </c>
      <c r="I2863" s="1">
        <v>9404.9</v>
      </c>
      <c r="L2863" t="s">
        <v>1816</v>
      </c>
    </row>
    <row r="2864" spans="1:12" hidden="1" x14ac:dyDescent="0.25">
      <c r="A2864" s="2" t="s">
        <v>1817</v>
      </c>
      <c r="B2864" s="139" t="str">
        <f t="shared" si="53"/>
        <v>LOth_Bld3204.119</v>
      </c>
      <c r="C2864" t="s">
        <v>68</v>
      </c>
      <c r="D2864" s="1">
        <v>3204.1190000000001</v>
      </c>
      <c r="E2864">
        <v>1.4999999999999999E-2</v>
      </c>
      <c r="F2864" t="s">
        <v>2386</v>
      </c>
      <c r="G2864" s="2">
        <v>280</v>
      </c>
      <c r="I2864" s="1">
        <v>9404.9</v>
      </c>
      <c r="L2864" t="s">
        <v>1816</v>
      </c>
    </row>
    <row r="2865" spans="1:12" hidden="1" x14ac:dyDescent="0.25">
      <c r="A2865" s="2" t="s">
        <v>1817</v>
      </c>
      <c r="B2865" s="139" t="str">
        <f t="shared" si="53"/>
        <v>LOth_Bld2931.909</v>
      </c>
      <c r="C2865" t="s">
        <v>68</v>
      </c>
      <c r="D2865" s="1">
        <v>2931.9090000000001</v>
      </c>
      <c r="E2865">
        <v>0.02</v>
      </c>
      <c r="F2865" t="s">
        <v>2382</v>
      </c>
      <c r="G2865" s="2">
        <v>280</v>
      </c>
      <c r="I2865" s="1">
        <v>9404.9</v>
      </c>
      <c r="L2865" t="s">
        <v>1816</v>
      </c>
    </row>
    <row r="2866" spans="1:12" hidden="1" x14ac:dyDescent="0.25">
      <c r="A2866" s="2" t="s">
        <v>1817</v>
      </c>
      <c r="B2866" s="139" t="str">
        <f t="shared" si="53"/>
        <v>LOth_Bld2904.209</v>
      </c>
      <c r="C2866" t="s">
        <v>68</v>
      </c>
      <c r="D2866" s="1">
        <v>2904.2089999999998</v>
      </c>
      <c r="E2866">
        <v>0.02</v>
      </c>
      <c r="F2866" t="s">
        <v>2385</v>
      </c>
      <c r="G2866" s="2">
        <v>280</v>
      </c>
      <c r="I2866" s="1">
        <v>9404.9</v>
      </c>
      <c r="L2866" t="s">
        <v>1816</v>
      </c>
    </row>
    <row r="2867" spans="1:12" hidden="1" x14ac:dyDescent="0.25">
      <c r="A2867" s="2" t="s">
        <v>1817</v>
      </c>
      <c r="B2867" s="139" t="str">
        <f t="shared" si="53"/>
        <v>LOth_Bld5509.53</v>
      </c>
      <c r="C2867" t="s">
        <v>68</v>
      </c>
      <c r="D2867" s="1">
        <v>5509.53</v>
      </c>
      <c r="E2867">
        <v>0.64999999999999991</v>
      </c>
      <c r="F2867" t="s">
        <v>542</v>
      </c>
      <c r="G2867" s="2">
        <v>281</v>
      </c>
      <c r="I2867" s="1">
        <v>9404.9</v>
      </c>
      <c r="L2867" t="s">
        <v>1816</v>
      </c>
    </row>
    <row r="2868" spans="1:12" hidden="1" x14ac:dyDescent="0.25">
      <c r="A2868" s="2" t="s">
        <v>1817</v>
      </c>
      <c r="B2868" s="139" t="str">
        <f t="shared" si="53"/>
        <v>LOth_Bld5508.2</v>
      </c>
      <c r="C2868" t="s">
        <v>68</v>
      </c>
      <c r="D2868" s="1">
        <v>5508.2</v>
      </c>
      <c r="E2868">
        <v>0.03</v>
      </c>
      <c r="F2868" t="s">
        <v>2941</v>
      </c>
      <c r="G2868" s="2">
        <v>281</v>
      </c>
      <c r="I2868" s="1">
        <v>9404.9</v>
      </c>
      <c r="L2868" t="s">
        <v>1816</v>
      </c>
    </row>
    <row r="2869" spans="1:12" hidden="1" x14ac:dyDescent="0.25">
      <c r="A2869" s="2" t="s">
        <v>1817</v>
      </c>
      <c r="B2869" s="139" t="str">
        <f t="shared" si="53"/>
        <v>LOth_Bld5401.201</v>
      </c>
      <c r="C2869" t="s">
        <v>68</v>
      </c>
      <c r="D2869" s="1">
        <v>5401.201</v>
      </c>
      <c r="E2869">
        <v>0.03</v>
      </c>
      <c r="F2869" t="s">
        <v>2941</v>
      </c>
      <c r="G2869" s="2">
        <v>281</v>
      </c>
      <c r="I2869" s="1">
        <v>9404.9</v>
      </c>
      <c r="L2869" t="s">
        <v>1816</v>
      </c>
    </row>
    <row r="2870" spans="1:12" hidden="1" x14ac:dyDescent="0.25">
      <c r="A2870" s="2" t="s">
        <v>1817</v>
      </c>
      <c r="B2870" s="139" t="str">
        <f t="shared" si="53"/>
        <v>LOth_Bld5210.11</v>
      </c>
      <c r="C2870" t="s">
        <v>68</v>
      </c>
      <c r="D2870" s="1">
        <v>5210.1099999999997</v>
      </c>
      <c r="E2870">
        <v>0.64999999999999991</v>
      </c>
      <c r="F2870" t="s">
        <v>532</v>
      </c>
      <c r="G2870" s="2">
        <v>281</v>
      </c>
      <c r="I2870" s="1">
        <v>9404.9</v>
      </c>
      <c r="L2870" t="s">
        <v>1816</v>
      </c>
    </row>
    <row r="2871" spans="1:12" hidden="1" x14ac:dyDescent="0.25">
      <c r="A2871" s="2" t="s">
        <v>1817</v>
      </c>
      <c r="B2871" s="139" t="str">
        <f t="shared" si="53"/>
        <v>LOth_Bld5208.11</v>
      </c>
      <c r="C2871" t="s">
        <v>68</v>
      </c>
      <c r="D2871" s="1">
        <v>5208.1099999999997</v>
      </c>
      <c r="E2871">
        <v>0.64999999999999991</v>
      </c>
      <c r="F2871" t="s">
        <v>1442</v>
      </c>
      <c r="G2871" s="2">
        <v>281</v>
      </c>
      <c r="I2871" s="1">
        <v>9404.9</v>
      </c>
      <c r="L2871" t="s">
        <v>1816</v>
      </c>
    </row>
    <row r="2872" spans="1:12" hidden="1" x14ac:dyDescent="0.25">
      <c r="A2872" s="2" t="s">
        <v>1817</v>
      </c>
      <c r="B2872" s="139" t="str">
        <f t="shared" si="53"/>
        <v>LOth_Bld5206.25</v>
      </c>
      <c r="C2872" t="s">
        <v>68</v>
      </c>
      <c r="D2872" s="1">
        <v>5206.25</v>
      </c>
      <c r="E2872">
        <v>0.64999999999999991</v>
      </c>
      <c r="F2872" t="s">
        <v>542</v>
      </c>
      <c r="G2872" s="2">
        <v>281</v>
      </c>
      <c r="I2872" s="1">
        <v>9404.9</v>
      </c>
      <c r="L2872" t="s">
        <v>1816</v>
      </c>
    </row>
    <row r="2873" spans="1:12" hidden="1" x14ac:dyDescent="0.25">
      <c r="A2873" s="2" t="s">
        <v>1817</v>
      </c>
      <c r="B2873" s="139" t="str">
        <f t="shared" si="53"/>
        <v>LOth_Bld5206.24</v>
      </c>
      <c r="C2873" t="s">
        <v>68</v>
      </c>
      <c r="D2873" s="1">
        <v>5206.24</v>
      </c>
      <c r="E2873">
        <v>0.64999999999999991</v>
      </c>
      <c r="F2873" t="s">
        <v>542</v>
      </c>
      <c r="G2873" s="2">
        <v>281</v>
      </c>
      <c r="I2873" s="1">
        <v>9404.9</v>
      </c>
      <c r="L2873" t="s">
        <v>1816</v>
      </c>
    </row>
    <row r="2874" spans="1:12" hidden="1" x14ac:dyDescent="0.25">
      <c r="A2874" s="2" t="s">
        <v>1817</v>
      </c>
      <c r="B2874" s="139" t="str">
        <f t="shared" si="53"/>
        <v>LOth_Bld5205.28</v>
      </c>
      <c r="C2874" t="s">
        <v>68</v>
      </c>
      <c r="D2874" s="1">
        <v>5205.28</v>
      </c>
      <c r="E2874">
        <v>0.64999999999999991</v>
      </c>
      <c r="F2874" t="s">
        <v>625</v>
      </c>
      <c r="G2874" s="2">
        <v>281</v>
      </c>
      <c r="I2874" s="1">
        <v>9404.9</v>
      </c>
      <c r="L2874" t="s">
        <v>1816</v>
      </c>
    </row>
    <row r="2875" spans="1:12" hidden="1" x14ac:dyDescent="0.25">
      <c r="A2875" s="2" t="s">
        <v>1817</v>
      </c>
      <c r="B2875" s="139" t="str">
        <f t="shared" si="53"/>
        <v>LOth_Bld5205.27</v>
      </c>
      <c r="C2875" t="s">
        <v>68</v>
      </c>
      <c r="D2875" s="1">
        <v>5205.2700000000004</v>
      </c>
      <c r="E2875">
        <v>0.64999999999999991</v>
      </c>
      <c r="F2875" t="s">
        <v>625</v>
      </c>
      <c r="G2875" s="2">
        <v>281</v>
      </c>
      <c r="I2875" s="1">
        <v>9404.9</v>
      </c>
      <c r="L2875" t="s">
        <v>1816</v>
      </c>
    </row>
    <row r="2876" spans="1:12" hidden="1" x14ac:dyDescent="0.25">
      <c r="A2876" s="2" t="s">
        <v>1817</v>
      </c>
      <c r="B2876" s="139" t="str">
        <f t="shared" si="53"/>
        <v>LOth_Bld5205.26</v>
      </c>
      <c r="C2876" t="s">
        <v>68</v>
      </c>
      <c r="D2876" s="1">
        <v>5205.26</v>
      </c>
      <c r="E2876">
        <v>0.64999999999999991</v>
      </c>
      <c r="F2876" t="s">
        <v>625</v>
      </c>
      <c r="G2876" s="2">
        <v>281</v>
      </c>
      <c r="I2876" s="1">
        <v>9404.9</v>
      </c>
      <c r="L2876" t="s">
        <v>1816</v>
      </c>
    </row>
    <row r="2877" spans="1:12" hidden="1" x14ac:dyDescent="0.25">
      <c r="A2877" s="2" t="s">
        <v>1817</v>
      </c>
      <c r="B2877" s="139" t="str">
        <f t="shared" si="53"/>
        <v>LOth_Bld5205.24</v>
      </c>
      <c r="C2877" t="s">
        <v>68</v>
      </c>
      <c r="D2877" s="1">
        <v>5205.24</v>
      </c>
      <c r="E2877">
        <v>0.64999999999999991</v>
      </c>
      <c r="F2877" t="s">
        <v>625</v>
      </c>
      <c r="G2877" s="2">
        <v>281</v>
      </c>
      <c r="I2877" s="1">
        <v>9404.9</v>
      </c>
      <c r="L2877" t="s">
        <v>1816</v>
      </c>
    </row>
    <row r="2878" spans="1:12" hidden="1" x14ac:dyDescent="0.25">
      <c r="A2878" s="2" t="s">
        <v>1817</v>
      </c>
      <c r="B2878" s="139" t="str">
        <f t="shared" si="53"/>
        <v>LOth_Bld5205.23</v>
      </c>
      <c r="C2878" t="s">
        <v>68</v>
      </c>
      <c r="D2878" s="1">
        <v>5205.2299999999996</v>
      </c>
      <c r="E2878">
        <v>0.64999999999999991</v>
      </c>
      <c r="F2878" t="s">
        <v>625</v>
      </c>
      <c r="G2878" s="2">
        <v>281</v>
      </c>
      <c r="I2878" s="1">
        <v>9404.9</v>
      </c>
      <c r="L2878" t="s">
        <v>1816</v>
      </c>
    </row>
    <row r="2879" spans="1:12" hidden="1" x14ac:dyDescent="0.25">
      <c r="A2879" s="2" t="s">
        <v>1817</v>
      </c>
      <c r="B2879" s="139" t="str">
        <f t="shared" si="53"/>
        <v>LOth_Bld5205.21</v>
      </c>
      <c r="C2879" t="s">
        <v>68</v>
      </c>
      <c r="D2879" s="1">
        <v>5205.21</v>
      </c>
      <c r="E2879">
        <v>0.64999999999999991</v>
      </c>
      <c r="F2879" t="s">
        <v>625</v>
      </c>
      <c r="G2879" s="2">
        <v>281</v>
      </c>
      <c r="I2879" s="1">
        <v>9404.9</v>
      </c>
      <c r="L2879" t="s">
        <v>1816</v>
      </c>
    </row>
    <row r="2880" spans="1:12" hidden="1" x14ac:dyDescent="0.25">
      <c r="A2880" s="2" t="s">
        <v>1817</v>
      </c>
      <c r="B2880" s="139" t="str">
        <f t="shared" si="53"/>
        <v>LOth_Bld3906.902</v>
      </c>
      <c r="C2880" t="s">
        <v>68</v>
      </c>
      <c r="D2880" s="1">
        <v>3906.902</v>
      </c>
      <c r="E2880">
        <v>0.02</v>
      </c>
      <c r="F2880" t="s">
        <v>2947</v>
      </c>
      <c r="G2880" s="2">
        <v>281</v>
      </c>
      <c r="I2880" s="1">
        <v>9404.9</v>
      </c>
      <c r="L2880" t="s">
        <v>1816</v>
      </c>
    </row>
    <row r="2881" spans="1:12" hidden="1" x14ac:dyDescent="0.25">
      <c r="A2881" s="2" t="s">
        <v>1817</v>
      </c>
      <c r="B2881" s="139" t="str">
        <f t="shared" si="53"/>
        <v>LOth_Bld3824.9992</v>
      </c>
      <c r="C2881" t="s">
        <v>68</v>
      </c>
      <c r="D2881" s="1">
        <v>3824.9992000000002</v>
      </c>
      <c r="E2881">
        <v>0.02</v>
      </c>
      <c r="F2881" t="s">
        <v>2948</v>
      </c>
      <c r="G2881" s="2">
        <v>281</v>
      </c>
      <c r="I2881" s="1">
        <v>9404.9</v>
      </c>
      <c r="L2881" t="s">
        <v>1816</v>
      </c>
    </row>
    <row r="2882" spans="1:12" hidden="1" x14ac:dyDescent="0.25">
      <c r="A2882" s="2" t="s">
        <v>1817</v>
      </c>
      <c r="B2882" s="139" t="str">
        <f t="shared" si="53"/>
        <v>LOth_Bld3402.9</v>
      </c>
      <c r="C2882" t="s">
        <v>68</v>
      </c>
      <c r="D2882" s="1">
        <v>3402.9</v>
      </c>
      <c r="E2882">
        <v>0.02</v>
      </c>
      <c r="F2882" t="s">
        <v>2964</v>
      </c>
      <c r="G2882" s="2">
        <v>281</v>
      </c>
      <c r="I2882" s="1">
        <v>9404.9</v>
      </c>
      <c r="L2882" t="s">
        <v>1816</v>
      </c>
    </row>
    <row r="2883" spans="1:12" hidden="1" x14ac:dyDescent="0.25">
      <c r="A2883" s="2" t="s">
        <v>1817</v>
      </c>
      <c r="B2883" s="139" t="str">
        <f t="shared" si="53"/>
        <v>LOth_Bld3204.12</v>
      </c>
      <c r="C2883" t="s">
        <v>68</v>
      </c>
      <c r="D2883" s="1">
        <v>3204.12</v>
      </c>
      <c r="E2883">
        <v>1.4999999999999999E-2</v>
      </c>
      <c r="F2883" t="s">
        <v>2669</v>
      </c>
      <c r="G2883" s="2">
        <v>281</v>
      </c>
      <c r="I2883" s="1">
        <v>9404.9</v>
      </c>
      <c r="L2883" t="s">
        <v>1816</v>
      </c>
    </row>
    <row r="2884" spans="1:12" hidden="1" x14ac:dyDescent="0.25">
      <c r="A2884" s="2" t="s">
        <v>1817</v>
      </c>
      <c r="B2884" s="139" t="str">
        <f t="shared" si="53"/>
        <v>LOth_Bld2815.12</v>
      </c>
      <c r="C2884" t="s">
        <v>68</v>
      </c>
      <c r="D2884" s="1">
        <v>2815.12</v>
      </c>
      <c r="E2884">
        <v>0.02</v>
      </c>
      <c r="F2884" t="s">
        <v>2966</v>
      </c>
      <c r="G2884" s="2">
        <v>281</v>
      </c>
      <c r="I2884" s="1">
        <v>9404.9</v>
      </c>
      <c r="L2884" t="s">
        <v>1816</v>
      </c>
    </row>
    <row r="2885" spans="1:12" hidden="1" x14ac:dyDescent="0.25">
      <c r="A2885" s="2" t="s">
        <v>1817</v>
      </c>
      <c r="B2885" s="139" t="str">
        <f t="shared" si="53"/>
        <v>LOth_Bld2501.009</v>
      </c>
      <c r="C2885" t="s">
        <v>68</v>
      </c>
      <c r="D2885" s="1">
        <v>2501.009</v>
      </c>
      <c r="E2885">
        <v>0.02</v>
      </c>
      <c r="F2885" t="s">
        <v>2956</v>
      </c>
      <c r="G2885" s="2">
        <v>281</v>
      </c>
      <c r="I2885" s="1">
        <v>9404.9</v>
      </c>
      <c r="L2885" t="s">
        <v>1816</v>
      </c>
    </row>
    <row r="2886" spans="1:12" hidden="1" x14ac:dyDescent="0.25">
      <c r="A2886" s="2" t="s">
        <v>1817</v>
      </c>
      <c r="B2886" s="139" t="str">
        <f t="shared" si="53"/>
        <v>LOth_Bld1108.12</v>
      </c>
      <c r="C2886" t="s">
        <v>68</v>
      </c>
      <c r="D2886" s="1">
        <v>1108.1199999999999</v>
      </c>
      <c r="E2886">
        <v>0.02</v>
      </c>
      <c r="F2886" t="s">
        <v>2131</v>
      </c>
      <c r="G2886" s="2">
        <v>281</v>
      </c>
      <c r="I2886" s="1">
        <v>9404.9</v>
      </c>
      <c r="L2886" t="s">
        <v>1816</v>
      </c>
    </row>
    <row r="2887" spans="1:12" hidden="1" x14ac:dyDescent="0.25">
      <c r="A2887" s="2" t="s">
        <v>1817</v>
      </c>
      <c r="B2887" s="139" t="str">
        <f t="shared" si="53"/>
        <v>LOth_Ctn15901.909</v>
      </c>
      <c r="C2887" t="s">
        <v>2700</v>
      </c>
      <c r="D2887" s="1">
        <v>5901.9089999999997</v>
      </c>
      <c r="E2887">
        <v>3.5000000000000003E-2</v>
      </c>
      <c r="F2887" t="s">
        <v>2969</v>
      </c>
      <c r="G2887" s="2">
        <v>282</v>
      </c>
      <c r="I2887" s="1">
        <v>9404.9</v>
      </c>
      <c r="L2887" t="s">
        <v>1816</v>
      </c>
    </row>
    <row r="2888" spans="1:12" hidden="1" x14ac:dyDescent="0.25">
      <c r="A2888" s="2" t="s">
        <v>1817</v>
      </c>
      <c r="B2888" s="139" t="str">
        <f t="shared" si="53"/>
        <v>LOth_Ctn15601.29</v>
      </c>
      <c r="C2888" t="s">
        <v>2700</v>
      </c>
      <c r="D2888" s="1">
        <v>5601.29</v>
      </c>
      <c r="E2888">
        <v>0.45</v>
      </c>
      <c r="F2888" t="s">
        <v>2970</v>
      </c>
      <c r="G2888" s="2">
        <v>282</v>
      </c>
      <c r="I2888" s="1">
        <v>9404.9</v>
      </c>
      <c r="L2888" t="s">
        <v>1816</v>
      </c>
    </row>
    <row r="2889" spans="1:12" hidden="1" x14ac:dyDescent="0.25">
      <c r="A2889" s="2" t="s">
        <v>1817</v>
      </c>
      <c r="B2889" s="139" t="str">
        <f t="shared" si="53"/>
        <v>LOth_Ctn15508.1</v>
      </c>
      <c r="C2889" t="s">
        <v>2700</v>
      </c>
      <c r="D2889" s="1">
        <v>5508.1</v>
      </c>
      <c r="E2889">
        <v>0.03</v>
      </c>
      <c r="F2889" t="s">
        <v>2941</v>
      </c>
      <c r="G2889" s="2">
        <v>282</v>
      </c>
      <c r="I2889" s="1">
        <v>9404.9</v>
      </c>
      <c r="L2889" t="s">
        <v>1816</v>
      </c>
    </row>
    <row r="2890" spans="1:12" hidden="1" x14ac:dyDescent="0.25">
      <c r="A2890" s="2" t="s">
        <v>1817</v>
      </c>
      <c r="B2890" s="139" t="str">
        <f t="shared" si="53"/>
        <v>LOth_Ctn15401.1</v>
      </c>
      <c r="C2890" t="s">
        <v>2700</v>
      </c>
      <c r="D2890" s="1">
        <v>5401.1</v>
      </c>
      <c r="E2890">
        <v>0.03</v>
      </c>
      <c r="F2890" t="s">
        <v>2941</v>
      </c>
      <c r="G2890" s="2">
        <v>282</v>
      </c>
      <c r="I2890" s="1">
        <v>9404.9</v>
      </c>
      <c r="L2890" t="s">
        <v>1816</v>
      </c>
    </row>
    <row r="2891" spans="1:12" hidden="1" x14ac:dyDescent="0.25">
      <c r="A2891" s="2" t="s">
        <v>1817</v>
      </c>
      <c r="B2891" s="139" t="str">
        <f t="shared" si="53"/>
        <v>LOth_Ctn15208.19</v>
      </c>
      <c r="C2891" t="s">
        <v>2700</v>
      </c>
      <c r="D2891" s="1">
        <v>5208.1899999999996</v>
      </c>
      <c r="E2891">
        <v>0.54999999999999993</v>
      </c>
      <c r="F2891" t="s">
        <v>1442</v>
      </c>
      <c r="G2891" s="2">
        <v>282</v>
      </c>
      <c r="I2891" s="1">
        <v>9404.9</v>
      </c>
      <c r="L2891" t="s">
        <v>1816</v>
      </c>
    </row>
    <row r="2892" spans="1:12" hidden="1" x14ac:dyDescent="0.25">
      <c r="A2892" s="2" t="s">
        <v>1817</v>
      </c>
      <c r="B2892" s="139" t="str">
        <f t="shared" si="53"/>
        <v>LOth_Ctn15206.23</v>
      </c>
      <c r="C2892" t="s">
        <v>2700</v>
      </c>
      <c r="D2892" s="1">
        <v>5206.2299999999996</v>
      </c>
      <c r="E2892">
        <v>0.54999999999999993</v>
      </c>
      <c r="F2892" t="s">
        <v>542</v>
      </c>
      <c r="G2892" s="2">
        <v>282</v>
      </c>
      <c r="I2892" s="1">
        <v>9404.9</v>
      </c>
      <c r="L2892" t="s">
        <v>1816</v>
      </c>
    </row>
    <row r="2893" spans="1:12" hidden="1" x14ac:dyDescent="0.25">
      <c r="A2893" s="2" t="s">
        <v>1817</v>
      </c>
      <c r="B2893" s="139" t="str">
        <f t="shared" si="53"/>
        <v>LOth_Ctn15206.14</v>
      </c>
      <c r="C2893" t="s">
        <v>2700</v>
      </c>
      <c r="D2893" s="1">
        <v>5206.1400000000003</v>
      </c>
      <c r="E2893">
        <v>0.54999999999999993</v>
      </c>
      <c r="F2893" t="s">
        <v>542</v>
      </c>
      <c r="G2893" s="2">
        <v>282</v>
      </c>
      <c r="I2893" s="1">
        <v>9404.9</v>
      </c>
      <c r="L2893" t="s">
        <v>1816</v>
      </c>
    </row>
    <row r="2894" spans="1:12" hidden="1" x14ac:dyDescent="0.25">
      <c r="A2894" s="2" t="s">
        <v>1817</v>
      </c>
      <c r="B2894" s="139" t="str">
        <f t="shared" si="53"/>
        <v>LOth_Ctn15206.13</v>
      </c>
      <c r="C2894" t="s">
        <v>2700</v>
      </c>
      <c r="D2894" s="1">
        <v>5206.13</v>
      </c>
      <c r="E2894">
        <v>0.54999999999999993</v>
      </c>
      <c r="F2894" t="s">
        <v>542</v>
      </c>
      <c r="G2894" s="2">
        <v>282</v>
      </c>
      <c r="I2894" s="1">
        <v>9404.9</v>
      </c>
      <c r="L2894" t="s">
        <v>1816</v>
      </c>
    </row>
    <row r="2895" spans="1:12" hidden="1" x14ac:dyDescent="0.25">
      <c r="A2895" s="2" t="s">
        <v>1817</v>
      </c>
      <c r="B2895" s="139" t="str">
        <f t="shared" si="53"/>
        <v>LOth_Ctn15206.12</v>
      </c>
      <c r="C2895" t="s">
        <v>2700</v>
      </c>
      <c r="D2895" s="1">
        <v>5206.12</v>
      </c>
      <c r="E2895">
        <v>0.54999999999999993</v>
      </c>
      <c r="F2895" t="s">
        <v>542</v>
      </c>
      <c r="G2895" s="2">
        <v>282</v>
      </c>
      <c r="I2895" s="1">
        <v>9404.9</v>
      </c>
      <c r="L2895" t="s">
        <v>1816</v>
      </c>
    </row>
    <row r="2896" spans="1:12" hidden="1" x14ac:dyDescent="0.25">
      <c r="A2896" s="2" t="s">
        <v>1817</v>
      </c>
      <c r="B2896" s="139" t="str">
        <f t="shared" si="53"/>
        <v>LOth_Ctn15205.22</v>
      </c>
      <c r="C2896" t="s">
        <v>2700</v>
      </c>
      <c r="D2896" s="1">
        <v>5205.22</v>
      </c>
      <c r="E2896">
        <v>0.54999999999999993</v>
      </c>
      <c r="F2896" t="s">
        <v>625</v>
      </c>
      <c r="G2896" s="2">
        <v>282</v>
      </c>
      <c r="I2896" s="1">
        <v>9404.9</v>
      </c>
      <c r="L2896" t="s">
        <v>1816</v>
      </c>
    </row>
    <row r="2897" spans="1:12" hidden="1" x14ac:dyDescent="0.25">
      <c r="A2897" s="2" t="s">
        <v>1817</v>
      </c>
      <c r="B2897" s="139" t="str">
        <f t="shared" si="53"/>
        <v>LOth_Ctn15205.15</v>
      </c>
      <c r="C2897" t="s">
        <v>2700</v>
      </c>
      <c r="D2897" s="1">
        <v>5205.1499999999996</v>
      </c>
      <c r="E2897">
        <v>0.54999999999999993</v>
      </c>
      <c r="F2897" t="s">
        <v>625</v>
      </c>
      <c r="G2897" s="2">
        <v>282</v>
      </c>
      <c r="I2897" s="1">
        <v>9404.9</v>
      </c>
      <c r="L2897" t="s">
        <v>1816</v>
      </c>
    </row>
    <row r="2898" spans="1:12" hidden="1" x14ac:dyDescent="0.25">
      <c r="A2898" s="2" t="s">
        <v>1817</v>
      </c>
      <c r="B2898" s="139" t="str">
        <f t="shared" si="53"/>
        <v>LOth_Ctn15205.14</v>
      </c>
      <c r="C2898" t="s">
        <v>2700</v>
      </c>
      <c r="D2898" s="1">
        <v>5205.1400000000003</v>
      </c>
      <c r="E2898">
        <v>0.54999999999999993</v>
      </c>
      <c r="F2898" t="s">
        <v>625</v>
      </c>
      <c r="G2898" s="2">
        <v>282</v>
      </c>
      <c r="I2898" s="1">
        <v>9404.9</v>
      </c>
      <c r="L2898" t="s">
        <v>1816</v>
      </c>
    </row>
    <row r="2899" spans="1:12" hidden="1" x14ac:dyDescent="0.25">
      <c r="A2899" s="2" t="s">
        <v>1817</v>
      </c>
      <c r="B2899" s="139" t="str">
        <f t="shared" si="53"/>
        <v>LOth_Ctn15205.13</v>
      </c>
      <c r="C2899" t="s">
        <v>2700</v>
      </c>
      <c r="D2899" s="1">
        <v>5205.13</v>
      </c>
      <c r="E2899">
        <v>0.54999999999999993</v>
      </c>
      <c r="F2899" t="s">
        <v>625</v>
      </c>
      <c r="G2899" s="2">
        <v>282</v>
      </c>
      <c r="I2899" s="1">
        <v>9404.9</v>
      </c>
      <c r="L2899" t="s">
        <v>1816</v>
      </c>
    </row>
    <row r="2900" spans="1:12" hidden="1" x14ac:dyDescent="0.25">
      <c r="A2900" s="2" t="s">
        <v>1817</v>
      </c>
      <c r="B2900" s="139" t="str">
        <f t="shared" si="53"/>
        <v>LOth_Ctn15205.12</v>
      </c>
      <c r="C2900" t="s">
        <v>2700</v>
      </c>
      <c r="D2900" s="1">
        <v>5205.12</v>
      </c>
      <c r="E2900">
        <v>0.54999999999999993</v>
      </c>
      <c r="F2900" t="s">
        <v>625</v>
      </c>
      <c r="G2900" s="2">
        <v>282</v>
      </c>
      <c r="I2900" s="1">
        <v>9404.9</v>
      </c>
      <c r="L2900" t="s">
        <v>1816</v>
      </c>
    </row>
    <row r="2901" spans="1:12" hidden="1" x14ac:dyDescent="0.25">
      <c r="A2901" s="2" t="s">
        <v>1817</v>
      </c>
      <c r="B2901" s="139" t="str">
        <f t="shared" si="53"/>
        <v>LOth_Ctn15205.11</v>
      </c>
      <c r="C2901" t="s">
        <v>2700</v>
      </c>
      <c r="D2901" s="1">
        <v>5205.1099999999997</v>
      </c>
      <c r="E2901">
        <v>0.54999999999999993</v>
      </c>
      <c r="F2901" t="s">
        <v>625</v>
      </c>
      <c r="G2901" s="2">
        <v>282</v>
      </c>
      <c r="I2901" s="1">
        <v>9404.9</v>
      </c>
      <c r="L2901" t="s">
        <v>1816</v>
      </c>
    </row>
    <row r="2902" spans="1:12" hidden="1" x14ac:dyDescent="0.25">
      <c r="A2902" s="2" t="s">
        <v>1817</v>
      </c>
      <c r="B2902" s="139" t="str">
        <f t="shared" si="53"/>
        <v>LOth_Ctn15204.11</v>
      </c>
      <c r="C2902" t="s">
        <v>2700</v>
      </c>
      <c r="D2902" s="1">
        <v>5204.1099999999997</v>
      </c>
      <c r="E2902">
        <v>0.03</v>
      </c>
      <c r="F2902" t="s">
        <v>2941</v>
      </c>
      <c r="G2902" s="2">
        <v>282</v>
      </c>
      <c r="I2902" s="1">
        <v>9404.9</v>
      </c>
      <c r="L2902" t="s">
        <v>1816</v>
      </c>
    </row>
    <row r="2903" spans="1:12" hidden="1" x14ac:dyDescent="0.25">
      <c r="A2903" s="2" t="s">
        <v>1817</v>
      </c>
      <c r="B2903" s="139" t="str">
        <f t="shared" si="53"/>
        <v>LOth_Ctn14819.1</v>
      </c>
      <c r="C2903" t="s">
        <v>2700</v>
      </c>
      <c r="D2903" s="1">
        <v>4819.1000000000004</v>
      </c>
      <c r="E2903">
        <v>1</v>
      </c>
      <c r="F2903" t="s">
        <v>2944</v>
      </c>
      <c r="G2903" s="2">
        <v>282</v>
      </c>
      <c r="I2903" s="1">
        <v>9404.9</v>
      </c>
      <c r="L2903" t="s">
        <v>1816</v>
      </c>
    </row>
    <row r="2904" spans="1:12" hidden="1" x14ac:dyDescent="0.25">
      <c r="A2904" s="2" t="s">
        <v>1817</v>
      </c>
      <c r="B2904" s="139" t="str">
        <f t="shared" si="53"/>
        <v>LOth_Ctn13919.909</v>
      </c>
      <c r="C2904" t="s">
        <v>2700</v>
      </c>
      <c r="D2904" s="1">
        <v>3919.9090000000001</v>
      </c>
      <c r="E2904">
        <v>6.0000000000000001E-3</v>
      </c>
      <c r="F2904" t="s">
        <v>2946</v>
      </c>
      <c r="G2904" s="2">
        <v>282</v>
      </c>
      <c r="I2904" s="1">
        <v>9404.9</v>
      </c>
      <c r="L2904" t="s">
        <v>1816</v>
      </c>
    </row>
    <row r="2905" spans="1:12" hidden="1" x14ac:dyDescent="0.25">
      <c r="A2905" s="2" t="s">
        <v>1817</v>
      </c>
      <c r="B2905" s="139" t="str">
        <f t="shared" si="53"/>
        <v>LOth_Ctn13505.209</v>
      </c>
      <c r="C2905" t="s">
        <v>2700</v>
      </c>
      <c r="D2905" s="1">
        <v>3505.2089999999998</v>
      </c>
      <c r="E2905">
        <v>0.02</v>
      </c>
      <c r="F2905" t="s">
        <v>2949</v>
      </c>
      <c r="G2905" s="2">
        <v>282</v>
      </c>
      <c r="I2905" s="1">
        <v>9404.9</v>
      </c>
      <c r="L2905" t="s">
        <v>1816</v>
      </c>
    </row>
    <row r="2906" spans="1:12" hidden="1" x14ac:dyDescent="0.25">
      <c r="A2906" s="2" t="s">
        <v>1817</v>
      </c>
      <c r="B2906" s="139" t="str">
        <f t="shared" si="53"/>
        <v>LOth_Ctn13404.909</v>
      </c>
      <c r="C2906" t="s">
        <v>2700</v>
      </c>
      <c r="D2906" s="1">
        <v>3404.9090000000001</v>
      </c>
      <c r="E2906">
        <v>0.02</v>
      </c>
      <c r="F2906" t="s">
        <v>2950</v>
      </c>
      <c r="G2906" s="2">
        <v>282</v>
      </c>
      <c r="I2906" s="1">
        <v>9404.9</v>
      </c>
      <c r="L2906" t="s">
        <v>1816</v>
      </c>
    </row>
    <row r="2907" spans="1:12" hidden="1" x14ac:dyDescent="0.25">
      <c r="A2907" s="2" t="s">
        <v>1817</v>
      </c>
      <c r="B2907" s="139" t="str">
        <f t="shared" si="53"/>
        <v>LOth_Ctn13403.919</v>
      </c>
      <c r="C2907" t="s">
        <v>2700</v>
      </c>
      <c r="D2907" s="1">
        <v>3403.9189999999999</v>
      </c>
      <c r="E2907">
        <v>0.02</v>
      </c>
      <c r="F2907" t="s">
        <v>2951</v>
      </c>
      <c r="G2907" s="2">
        <v>282</v>
      </c>
      <c r="I2907" s="1">
        <v>9404.9</v>
      </c>
      <c r="L2907" t="s">
        <v>1816</v>
      </c>
    </row>
    <row r="2908" spans="1:12" hidden="1" x14ac:dyDescent="0.25">
      <c r="A2908" s="2" t="s">
        <v>1817</v>
      </c>
      <c r="B2908" s="139" t="str">
        <f t="shared" si="53"/>
        <v>LOth_Ctn15509.53</v>
      </c>
      <c r="C2908" t="s">
        <v>2700</v>
      </c>
      <c r="D2908" s="1">
        <v>5509.53</v>
      </c>
      <c r="E2908">
        <v>0.54999999999999993</v>
      </c>
      <c r="F2908" t="s">
        <v>542</v>
      </c>
      <c r="G2908" s="2">
        <v>285</v>
      </c>
      <c r="I2908" s="1">
        <v>9404.9</v>
      </c>
      <c r="L2908" t="s">
        <v>1816</v>
      </c>
    </row>
    <row r="2909" spans="1:12" hidden="1" x14ac:dyDescent="0.25">
      <c r="A2909" s="2" t="s">
        <v>1817</v>
      </c>
      <c r="B2909" s="139" t="str">
        <f t="shared" si="53"/>
        <v>LOth_Ctn15210.11</v>
      </c>
      <c r="C2909" t="s">
        <v>2700</v>
      </c>
      <c r="D2909" s="1">
        <v>5210.1099999999997</v>
      </c>
      <c r="E2909">
        <v>0.54999999999999993</v>
      </c>
      <c r="F2909" t="s">
        <v>532</v>
      </c>
      <c r="G2909" s="2">
        <v>285</v>
      </c>
      <c r="I2909" s="1">
        <v>9404.9</v>
      </c>
      <c r="L2909" t="s">
        <v>1816</v>
      </c>
    </row>
    <row r="2910" spans="1:12" hidden="1" x14ac:dyDescent="0.25">
      <c r="A2910" s="2" t="s">
        <v>1817</v>
      </c>
      <c r="B2910" s="139" t="str">
        <f t="shared" si="53"/>
        <v>LOth_Ctn15208.11</v>
      </c>
      <c r="C2910" t="s">
        <v>2700</v>
      </c>
      <c r="D2910" s="1">
        <v>5208.1099999999997</v>
      </c>
      <c r="E2910">
        <v>0.54999999999999993</v>
      </c>
      <c r="F2910" t="s">
        <v>1442</v>
      </c>
      <c r="G2910" s="2">
        <v>285</v>
      </c>
      <c r="I2910" s="1">
        <v>9404.9</v>
      </c>
      <c r="L2910" t="s">
        <v>1816</v>
      </c>
    </row>
    <row r="2911" spans="1:12" hidden="1" x14ac:dyDescent="0.25">
      <c r="A2911" s="2" t="s">
        <v>1817</v>
      </c>
      <c r="B2911" s="139" t="str">
        <f t="shared" si="53"/>
        <v>LOth_Ctn15206.25</v>
      </c>
      <c r="C2911" t="s">
        <v>2700</v>
      </c>
      <c r="D2911" s="1">
        <v>5206.25</v>
      </c>
      <c r="E2911">
        <v>0.54999999999999993</v>
      </c>
      <c r="F2911" t="s">
        <v>542</v>
      </c>
      <c r="G2911" s="2">
        <v>285</v>
      </c>
      <c r="I2911" s="1">
        <v>9404.9</v>
      </c>
      <c r="L2911" t="s">
        <v>1816</v>
      </c>
    </row>
    <row r="2912" spans="1:12" hidden="1" x14ac:dyDescent="0.25">
      <c r="A2912" s="2" t="s">
        <v>1817</v>
      </c>
      <c r="B2912" s="139" t="str">
        <f t="shared" si="53"/>
        <v>LOth_Ctn15206.24</v>
      </c>
      <c r="C2912" t="s">
        <v>2700</v>
      </c>
      <c r="D2912" s="1">
        <v>5206.24</v>
      </c>
      <c r="E2912">
        <v>0.54999999999999993</v>
      </c>
      <c r="F2912" t="s">
        <v>542</v>
      </c>
      <c r="G2912" s="2">
        <v>285</v>
      </c>
      <c r="I2912" s="1">
        <v>9404.9</v>
      </c>
      <c r="L2912" t="s">
        <v>1816</v>
      </c>
    </row>
    <row r="2913" spans="1:12" hidden="1" x14ac:dyDescent="0.25">
      <c r="A2913" s="2" t="s">
        <v>1817</v>
      </c>
      <c r="B2913" s="139" t="str">
        <f t="shared" si="53"/>
        <v>LOth_Ctn15205.28</v>
      </c>
      <c r="C2913" t="s">
        <v>2700</v>
      </c>
      <c r="D2913" s="1">
        <v>5205.28</v>
      </c>
      <c r="E2913">
        <v>0.54999999999999993</v>
      </c>
      <c r="F2913" t="s">
        <v>625</v>
      </c>
      <c r="G2913" s="2">
        <v>285</v>
      </c>
      <c r="I2913" s="1">
        <v>9404.9</v>
      </c>
      <c r="L2913" t="s">
        <v>1816</v>
      </c>
    </row>
    <row r="2914" spans="1:12" hidden="1" x14ac:dyDescent="0.25">
      <c r="A2914" s="2" t="s">
        <v>1817</v>
      </c>
      <c r="B2914" s="139" t="str">
        <f t="shared" si="53"/>
        <v>LOth_Ctn15205.27</v>
      </c>
      <c r="C2914" t="s">
        <v>2700</v>
      </c>
      <c r="D2914" s="1">
        <v>5205.2700000000004</v>
      </c>
      <c r="E2914">
        <v>0.54999999999999993</v>
      </c>
      <c r="F2914" t="s">
        <v>625</v>
      </c>
      <c r="G2914" s="2">
        <v>285</v>
      </c>
      <c r="I2914" s="1">
        <v>9404.9</v>
      </c>
      <c r="L2914" t="s">
        <v>1816</v>
      </c>
    </row>
    <row r="2915" spans="1:12" hidden="1" x14ac:dyDescent="0.25">
      <c r="A2915" s="2" t="s">
        <v>1817</v>
      </c>
      <c r="B2915" s="139" t="str">
        <f t="shared" si="53"/>
        <v>LOth_Ctn15205.26</v>
      </c>
      <c r="C2915" t="s">
        <v>2700</v>
      </c>
      <c r="D2915" s="1">
        <v>5205.26</v>
      </c>
      <c r="E2915">
        <v>0.54999999999999993</v>
      </c>
      <c r="F2915" t="s">
        <v>625</v>
      </c>
      <c r="G2915" s="2">
        <v>285</v>
      </c>
      <c r="I2915" s="1">
        <v>9404.9</v>
      </c>
      <c r="L2915" t="s">
        <v>1816</v>
      </c>
    </row>
    <row r="2916" spans="1:12" hidden="1" x14ac:dyDescent="0.25">
      <c r="A2916" s="2" t="s">
        <v>1817</v>
      </c>
      <c r="B2916" s="139" t="str">
        <f t="shared" ref="B2916:B2979" si="54">A2916&amp;C2916&amp;D2916</f>
        <v>LOth_Ctn15205.24</v>
      </c>
      <c r="C2916" t="s">
        <v>2700</v>
      </c>
      <c r="D2916" s="1">
        <v>5205.24</v>
      </c>
      <c r="E2916">
        <v>0.54999999999999993</v>
      </c>
      <c r="F2916" t="s">
        <v>625</v>
      </c>
      <c r="G2916" s="2">
        <v>285</v>
      </c>
      <c r="I2916" s="1">
        <v>9404.9</v>
      </c>
      <c r="L2916" t="s">
        <v>1816</v>
      </c>
    </row>
    <row r="2917" spans="1:12" hidden="1" x14ac:dyDescent="0.25">
      <c r="A2917" s="2" t="s">
        <v>1817</v>
      </c>
      <c r="B2917" s="139" t="str">
        <f t="shared" si="54"/>
        <v>LOth_Ctn15205.23</v>
      </c>
      <c r="C2917" t="s">
        <v>2700</v>
      </c>
      <c r="D2917" s="1">
        <v>5205.2299999999996</v>
      </c>
      <c r="E2917">
        <v>0.54999999999999993</v>
      </c>
      <c r="F2917" t="s">
        <v>625</v>
      </c>
      <c r="G2917" s="2">
        <v>285</v>
      </c>
      <c r="I2917" s="1">
        <v>9404.9</v>
      </c>
      <c r="L2917" t="s">
        <v>1816</v>
      </c>
    </row>
    <row r="2918" spans="1:12" hidden="1" x14ac:dyDescent="0.25">
      <c r="A2918" s="2" t="s">
        <v>1817</v>
      </c>
      <c r="B2918" s="139" t="str">
        <f t="shared" si="54"/>
        <v>LOth_Ctn15205.21</v>
      </c>
      <c r="C2918" t="s">
        <v>2700</v>
      </c>
      <c r="D2918" s="1">
        <v>5205.21</v>
      </c>
      <c r="E2918">
        <v>0.54999999999999993</v>
      </c>
      <c r="F2918" t="s">
        <v>625</v>
      </c>
      <c r="G2918" s="2">
        <v>285</v>
      </c>
      <c r="I2918" s="1">
        <v>9404.9</v>
      </c>
      <c r="L2918" t="s">
        <v>1816</v>
      </c>
    </row>
    <row r="2919" spans="1:12" hidden="1" x14ac:dyDescent="0.25">
      <c r="A2919" s="2" t="s">
        <v>1817</v>
      </c>
      <c r="B2919" s="139" t="str">
        <f t="shared" si="54"/>
        <v>LOth_Ctn13912.39</v>
      </c>
      <c r="C2919" t="s">
        <v>2700</v>
      </c>
      <c r="D2919" s="1">
        <v>3912.39</v>
      </c>
      <c r="E2919">
        <v>0.02</v>
      </c>
      <c r="F2919" t="s">
        <v>2213</v>
      </c>
      <c r="G2919" s="2">
        <v>285</v>
      </c>
      <c r="I2919" s="1">
        <v>9404.9</v>
      </c>
      <c r="L2919" t="s">
        <v>1816</v>
      </c>
    </row>
    <row r="2920" spans="1:12" hidden="1" x14ac:dyDescent="0.25">
      <c r="A2920" s="2" t="s">
        <v>1817</v>
      </c>
      <c r="B2920" s="139" t="str">
        <f t="shared" si="54"/>
        <v>LOth_Ctn13901.9</v>
      </c>
      <c r="C2920" t="s">
        <v>2700</v>
      </c>
      <c r="D2920" s="1">
        <v>3901.9</v>
      </c>
      <c r="E2920">
        <v>0.02</v>
      </c>
      <c r="F2920" t="s">
        <v>2214</v>
      </c>
      <c r="G2920" s="2">
        <v>285</v>
      </c>
      <c r="I2920" s="1">
        <v>9404.9</v>
      </c>
      <c r="L2920" t="s">
        <v>1816</v>
      </c>
    </row>
    <row r="2921" spans="1:12" hidden="1" x14ac:dyDescent="0.25">
      <c r="A2921" s="2" t="s">
        <v>1817</v>
      </c>
      <c r="B2921" s="139" t="str">
        <f t="shared" si="54"/>
        <v>LOth_Ctn13901.2</v>
      </c>
      <c r="C2921" t="s">
        <v>2700</v>
      </c>
      <c r="D2921" s="1">
        <v>3901.2</v>
      </c>
      <c r="E2921">
        <v>0.02</v>
      </c>
      <c r="F2921" t="s">
        <v>2215</v>
      </c>
      <c r="G2921" s="2">
        <v>285</v>
      </c>
      <c r="I2921" s="1">
        <v>9404.9</v>
      </c>
      <c r="L2921" t="s">
        <v>1816</v>
      </c>
    </row>
    <row r="2922" spans="1:12" hidden="1" x14ac:dyDescent="0.25">
      <c r="A2922" s="2" t="s">
        <v>1817</v>
      </c>
      <c r="B2922" s="139" t="str">
        <f t="shared" si="54"/>
        <v>LOth_Ctn13824.9999</v>
      </c>
      <c r="C2922" t="s">
        <v>2700</v>
      </c>
      <c r="D2922" s="1">
        <v>3824.9998999999998</v>
      </c>
      <c r="E2922">
        <v>0.02</v>
      </c>
      <c r="F2922" t="s">
        <v>2216</v>
      </c>
      <c r="G2922" s="2">
        <v>285</v>
      </c>
      <c r="I2922" s="1">
        <v>9404.9</v>
      </c>
      <c r="L2922" t="s">
        <v>1816</v>
      </c>
    </row>
    <row r="2923" spans="1:12" hidden="1" x14ac:dyDescent="0.25">
      <c r="A2923" s="2" t="s">
        <v>1817</v>
      </c>
      <c r="B2923" s="139" t="str">
        <f t="shared" si="54"/>
        <v>LOth_Ctn12915.21</v>
      </c>
      <c r="C2923" t="s">
        <v>2700</v>
      </c>
      <c r="D2923" s="1">
        <v>2915.21</v>
      </c>
      <c r="E2923">
        <v>0.02</v>
      </c>
      <c r="F2923" t="s">
        <v>2219</v>
      </c>
      <c r="G2923" s="2">
        <v>285</v>
      </c>
      <c r="I2923" s="1">
        <v>9404.9</v>
      </c>
      <c r="L2923" t="s">
        <v>1816</v>
      </c>
    </row>
    <row r="2924" spans="1:12" hidden="1" x14ac:dyDescent="0.25">
      <c r="A2924" s="2" t="s">
        <v>1817</v>
      </c>
      <c r="B2924" s="139" t="str">
        <f t="shared" si="54"/>
        <v>LOth_Ctn12836.3</v>
      </c>
      <c r="C2924" t="s">
        <v>2700</v>
      </c>
      <c r="D2924" s="1">
        <v>2836.3</v>
      </c>
      <c r="E2924">
        <v>0.02</v>
      </c>
      <c r="F2924" t="s">
        <v>2220</v>
      </c>
      <c r="G2924" s="2">
        <v>285</v>
      </c>
      <c r="I2924" s="1">
        <v>9404.9</v>
      </c>
      <c r="L2924" t="s">
        <v>1816</v>
      </c>
    </row>
    <row r="2925" spans="1:12" hidden="1" x14ac:dyDescent="0.25">
      <c r="A2925" s="2" t="s">
        <v>1817</v>
      </c>
      <c r="B2925" s="139" t="str">
        <f t="shared" si="54"/>
        <v>LOth_Ctn12836.2</v>
      </c>
      <c r="C2925" t="s">
        <v>2700</v>
      </c>
      <c r="D2925" s="1">
        <v>2836.2</v>
      </c>
      <c r="E2925">
        <v>0.02</v>
      </c>
      <c r="F2925" t="s">
        <v>2221</v>
      </c>
      <c r="G2925" s="2">
        <v>285</v>
      </c>
      <c r="I2925" s="1">
        <v>9404.9</v>
      </c>
      <c r="L2925" t="s">
        <v>1816</v>
      </c>
    </row>
    <row r="2926" spans="1:12" hidden="1" x14ac:dyDescent="0.25">
      <c r="A2926" s="2" t="s">
        <v>1817</v>
      </c>
      <c r="B2926" s="139" t="str">
        <f t="shared" si="54"/>
        <v>LOth_Ctn12825.1</v>
      </c>
      <c r="C2926" t="s">
        <v>2700</v>
      </c>
      <c r="D2926" s="1">
        <v>2825.1</v>
      </c>
      <c r="E2926">
        <v>0.02</v>
      </c>
      <c r="F2926" t="s">
        <v>2222</v>
      </c>
      <c r="G2926" s="2">
        <v>285</v>
      </c>
      <c r="I2926" s="1">
        <v>9404.9</v>
      </c>
      <c r="L2926" t="s">
        <v>1816</v>
      </c>
    </row>
    <row r="2927" spans="1:12" hidden="1" x14ac:dyDescent="0.25">
      <c r="A2927" s="2" t="s">
        <v>1817</v>
      </c>
      <c r="B2927" s="139" t="str">
        <f t="shared" si="54"/>
        <v>LOth_Ctn12701.12</v>
      </c>
      <c r="C2927" t="s">
        <v>2700</v>
      </c>
      <c r="D2927" s="1">
        <v>2701.12</v>
      </c>
      <c r="E2927">
        <v>1.1000000000000001</v>
      </c>
      <c r="F2927" t="s">
        <v>371</v>
      </c>
      <c r="G2927" s="2">
        <v>285</v>
      </c>
      <c r="I2927" s="1">
        <v>9404.9</v>
      </c>
      <c r="L2927" t="s">
        <v>1816</v>
      </c>
    </row>
    <row r="2928" spans="1:12" hidden="1" x14ac:dyDescent="0.25">
      <c r="A2928" s="2" t="s">
        <v>1817</v>
      </c>
      <c r="B2928" s="139" t="str">
        <f t="shared" si="54"/>
        <v>LOth_Bld15901.909</v>
      </c>
      <c r="C2928" t="s">
        <v>2701</v>
      </c>
      <c r="D2928" s="1">
        <v>5901.9089999999997</v>
      </c>
      <c r="E2928">
        <v>3.5000000000000003E-2</v>
      </c>
      <c r="F2928" t="s">
        <v>2969</v>
      </c>
      <c r="G2928" s="2">
        <v>282</v>
      </c>
      <c r="I2928" s="1">
        <v>9404.9</v>
      </c>
      <c r="L2928" t="s">
        <v>1816</v>
      </c>
    </row>
    <row r="2929" spans="1:12" hidden="1" x14ac:dyDescent="0.25">
      <c r="A2929" s="2" t="s">
        <v>1817</v>
      </c>
      <c r="B2929" s="139" t="str">
        <f t="shared" si="54"/>
        <v>LOth_Bld15601.29</v>
      </c>
      <c r="C2929" t="s">
        <v>2701</v>
      </c>
      <c r="D2929" s="1">
        <v>5601.29</v>
      </c>
      <c r="E2929">
        <v>0.45</v>
      </c>
      <c r="F2929" t="s">
        <v>2970</v>
      </c>
      <c r="G2929" s="2">
        <v>282</v>
      </c>
      <c r="I2929" s="1">
        <v>9404.9</v>
      </c>
      <c r="L2929" t="s">
        <v>1816</v>
      </c>
    </row>
    <row r="2930" spans="1:12" hidden="1" x14ac:dyDescent="0.25">
      <c r="A2930" s="2" t="s">
        <v>1817</v>
      </c>
      <c r="B2930" s="139" t="str">
        <f t="shared" si="54"/>
        <v>LOth_Bld15508.1</v>
      </c>
      <c r="C2930" t="s">
        <v>2701</v>
      </c>
      <c r="D2930" s="1">
        <v>5508.1</v>
      </c>
      <c r="E2930">
        <v>0.03</v>
      </c>
      <c r="F2930" t="s">
        <v>2941</v>
      </c>
      <c r="G2930" s="2">
        <v>282</v>
      </c>
      <c r="I2930" s="1">
        <v>9404.9</v>
      </c>
      <c r="L2930" t="s">
        <v>1816</v>
      </c>
    </row>
    <row r="2931" spans="1:12" hidden="1" x14ac:dyDescent="0.25">
      <c r="A2931" s="2" t="s">
        <v>1817</v>
      </c>
      <c r="B2931" s="139" t="str">
        <f t="shared" si="54"/>
        <v>LOth_Bld15401.1</v>
      </c>
      <c r="C2931" t="s">
        <v>2701</v>
      </c>
      <c r="D2931" s="1">
        <v>5401.1</v>
      </c>
      <c r="E2931">
        <v>0.03</v>
      </c>
      <c r="F2931" t="s">
        <v>2941</v>
      </c>
      <c r="G2931" s="2">
        <v>282</v>
      </c>
      <c r="I2931" s="1">
        <v>9404.9</v>
      </c>
      <c r="L2931" t="s">
        <v>1816</v>
      </c>
    </row>
    <row r="2932" spans="1:12" hidden="1" x14ac:dyDescent="0.25">
      <c r="A2932" s="2" t="s">
        <v>1817</v>
      </c>
      <c r="B2932" s="139" t="str">
        <f t="shared" si="54"/>
        <v>LOth_Bld15208.19</v>
      </c>
      <c r="C2932" t="s">
        <v>2701</v>
      </c>
      <c r="D2932" s="1">
        <v>5208.1899999999996</v>
      </c>
      <c r="E2932">
        <v>0.54999999999999993</v>
      </c>
      <c r="F2932" t="s">
        <v>1442</v>
      </c>
      <c r="G2932" s="2">
        <v>282</v>
      </c>
      <c r="I2932" s="1">
        <v>9404.9</v>
      </c>
      <c r="L2932" t="s">
        <v>1816</v>
      </c>
    </row>
    <row r="2933" spans="1:12" hidden="1" x14ac:dyDescent="0.25">
      <c r="A2933" s="2" t="s">
        <v>1817</v>
      </c>
      <c r="B2933" s="139" t="str">
        <f t="shared" si="54"/>
        <v>LOth_Bld15206.23</v>
      </c>
      <c r="C2933" t="s">
        <v>2701</v>
      </c>
      <c r="D2933" s="1">
        <v>5206.2299999999996</v>
      </c>
      <c r="E2933">
        <v>0.54999999999999993</v>
      </c>
      <c r="F2933" t="s">
        <v>542</v>
      </c>
      <c r="G2933" s="2">
        <v>282</v>
      </c>
      <c r="I2933" s="1">
        <v>9404.9</v>
      </c>
      <c r="L2933" t="s">
        <v>1816</v>
      </c>
    </row>
    <row r="2934" spans="1:12" hidden="1" x14ac:dyDescent="0.25">
      <c r="A2934" s="2" t="s">
        <v>1817</v>
      </c>
      <c r="B2934" s="139" t="str">
        <f t="shared" si="54"/>
        <v>LOth_Bld15206.14</v>
      </c>
      <c r="C2934" t="s">
        <v>2701</v>
      </c>
      <c r="D2934" s="1">
        <v>5206.1400000000003</v>
      </c>
      <c r="E2934">
        <v>0.54999999999999993</v>
      </c>
      <c r="F2934" t="s">
        <v>542</v>
      </c>
      <c r="G2934" s="2">
        <v>282</v>
      </c>
      <c r="I2934" s="1">
        <v>9404.9</v>
      </c>
      <c r="L2934" t="s">
        <v>1816</v>
      </c>
    </row>
    <row r="2935" spans="1:12" hidden="1" x14ac:dyDescent="0.25">
      <c r="A2935" s="2" t="s">
        <v>1817</v>
      </c>
      <c r="B2935" s="139" t="str">
        <f t="shared" si="54"/>
        <v>LOth_Bld15206.13</v>
      </c>
      <c r="C2935" t="s">
        <v>2701</v>
      </c>
      <c r="D2935" s="1">
        <v>5206.13</v>
      </c>
      <c r="E2935">
        <v>0.54999999999999993</v>
      </c>
      <c r="F2935" t="s">
        <v>542</v>
      </c>
      <c r="G2935" s="2">
        <v>282</v>
      </c>
      <c r="I2935" s="1">
        <v>9404.9</v>
      </c>
      <c r="L2935" t="s">
        <v>1816</v>
      </c>
    </row>
    <row r="2936" spans="1:12" hidden="1" x14ac:dyDescent="0.25">
      <c r="A2936" s="2" t="s">
        <v>1817</v>
      </c>
      <c r="B2936" s="139" t="str">
        <f t="shared" si="54"/>
        <v>LOth_Bld15206.12</v>
      </c>
      <c r="C2936" t="s">
        <v>2701</v>
      </c>
      <c r="D2936" s="1">
        <v>5206.12</v>
      </c>
      <c r="E2936">
        <v>0.54999999999999993</v>
      </c>
      <c r="F2936" t="s">
        <v>542</v>
      </c>
      <c r="G2936" s="2">
        <v>282</v>
      </c>
      <c r="I2936" s="1">
        <v>9404.9</v>
      </c>
      <c r="L2936" t="s">
        <v>1816</v>
      </c>
    </row>
    <row r="2937" spans="1:12" hidden="1" x14ac:dyDescent="0.25">
      <c r="A2937" s="2" t="s">
        <v>1817</v>
      </c>
      <c r="B2937" s="139" t="str">
        <f t="shared" si="54"/>
        <v>LOth_Bld15205.22</v>
      </c>
      <c r="C2937" t="s">
        <v>2701</v>
      </c>
      <c r="D2937" s="1">
        <v>5205.22</v>
      </c>
      <c r="E2937">
        <v>0.54999999999999993</v>
      </c>
      <c r="F2937" t="s">
        <v>625</v>
      </c>
      <c r="G2937" s="2">
        <v>282</v>
      </c>
      <c r="I2937" s="1">
        <v>9404.9</v>
      </c>
      <c r="L2937" t="s">
        <v>1816</v>
      </c>
    </row>
    <row r="2938" spans="1:12" hidden="1" x14ac:dyDescent="0.25">
      <c r="A2938" s="2" t="s">
        <v>1817</v>
      </c>
      <c r="B2938" s="139" t="str">
        <f t="shared" si="54"/>
        <v>LOth_Bld15205.15</v>
      </c>
      <c r="C2938" t="s">
        <v>2701</v>
      </c>
      <c r="D2938" s="1">
        <v>5205.1499999999996</v>
      </c>
      <c r="E2938">
        <v>0.54999999999999993</v>
      </c>
      <c r="F2938" t="s">
        <v>625</v>
      </c>
      <c r="G2938" s="2">
        <v>282</v>
      </c>
      <c r="I2938" s="1">
        <v>9404.9</v>
      </c>
      <c r="L2938" t="s">
        <v>1816</v>
      </c>
    </row>
    <row r="2939" spans="1:12" hidden="1" x14ac:dyDescent="0.25">
      <c r="A2939" s="2" t="s">
        <v>1817</v>
      </c>
      <c r="B2939" s="139" t="str">
        <f t="shared" si="54"/>
        <v>LOth_Bld15205.14</v>
      </c>
      <c r="C2939" t="s">
        <v>2701</v>
      </c>
      <c r="D2939" s="1">
        <v>5205.1400000000003</v>
      </c>
      <c r="E2939">
        <v>0.54999999999999993</v>
      </c>
      <c r="F2939" t="s">
        <v>625</v>
      </c>
      <c r="G2939" s="2">
        <v>282</v>
      </c>
      <c r="I2939" s="1">
        <v>9404.9</v>
      </c>
      <c r="L2939" t="s">
        <v>1816</v>
      </c>
    </row>
    <row r="2940" spans="1:12" hidden="1" x14ac:dyDescent="0.25">
      <c r="A2940" s="2" t="s">
        <v>1817</v>
      </c>
      <c r="B2940" s="139" t="str">
        <f t="shared" si="54"/>
        <v>LOth_Bld15205.13</v>
      </c>
      <c r="C2940" t="s">
        <v>2701</v>
      </c>
      <c r="D2940" s="1">
        <v>5205.13</v>
      </c>
      <c r="E2940">
        <v>0.54999999999999993</v>
      </c>
      <c r="F2940" t="s">
        <v>625</v>
      </c>
      <c r="G2940" s="2">
        <v>282</v>
      </c>
      <c r="I2940" s="1">
        <v>9404.9</v>
      </c>
      <c r="L2940" t="s">
        <v>1816</v>
      </c>
    </row>
    <row r="2941" spans="1:12" hidden="1" x14ac:dyDescent="0.25">
      <c r="A2941" s="2" t="s">
        <v>1817</v>
      </c>
      <c r="B2941" s="139" t="str">
        <f t="shared" si="54"/>
        <v>LOth_Bld15205.12</v>
      </c>
      <c r="C2941" t="s">
        <v>2701</v>
      </c>
      <c r="D2941" s="1">
        <v>5205.12</v>
      </c>
      <c r="E2941">
        <v>0.54999999999999993</v>
      </c>
      <c r="F2941" t="s">
        <v>625</v>
      </c>
      <c r="G2941" s="2">
        <v>282</v>
      </c>
      <c r="I2941" s="1">
        <v>9404.9</v>
      </c>
      <c r="L2941" t="s">
        <v>1816</v>
      </c>
    </row>
    <row r="2942" spans="1:12" hidden="1" x14ac:dyDescent="0.25">
      <c r="A2942" s="2" t="s">
        <v>1817</v>
      </c>
      <c r="B2942" s="139" t="str">
        <f t="shared" si="54"/>
        <v>LOth_Bld15205.11</v>
      </c>
      <c r="C2942" t="s">
        <v>2701</v>
      </c>
      <c r="D2942" s="1">
        <v>5205.1099999999997</v>
      </c>
      <c r="E2942">
        <v>0.54999999999999993</v>
      </c>
      <c r="F2942" t="s">
        <v>625</v>
      </c>
      <c r="G2942" s="2">
        <v>282</v>
      </c>
      <c r="I2942" s="1">
        <v>9404.9</v>
      </c>
      <c r="L2942" t="s">
        <v>1816</v>
      </c>
    </row>
    <row r="2943" spans="1:12" hidden="1" x14ac:dyDescent="0.25">
      <c r="A2943" s="2" t="s">
        <v>1817</v>
      </c>
      <c r="B2943" s="139" t="str">
        <f t="shared" si="54"/>
        <v>LOth_Bld15204.11</v>
      </c>
      <c r="C2943" t="s">
        <v>2701</v>
      </c>
      <c r="D2943" s="1">
        <v>5204.1099999999997</v>
      </c>
      <c r="E2943">
        <v>0.03</v>
      </c>
      <c r="F2943" t="s">
        <v>2941</v>
      </c>
      <c r="G2943" s="2">
        <v>282</v>
      </c>
      <c r="I2943" s="1">
        <v>9404.9</v>
      </c>
      <c r="L2943" t="s">
        <v>1816</v>
      </c>
    </row>
    <row r="2944" spans="1:12" hidden="1" x14ac:dyDescent="0.25">
      <c r="A2944" s="2" t="s">
        <v>1817</v>
      </c>
      <c r="B2944" s="139" t="str">
        <f t="shared" si="54"/>
        <v>LOth_Bld14819.1</v>
      </c>
      <c r="C2944" t="s">
        <v>2701</v>
      </c>
      <c r="D2944" s="1">
        <v>4819.1000000000004</v>
      </c>
      <c r="E2944">
        <v>1</v>
      </c>
      <c r="F2944" t="s">
        <v>2944</v>
      </c>
      <c r="G2944" s="2">
        <v>282</v>
      </c>
      <c r="I2944" s="1">
        <v>9404.9</v>
      </c>
      <c r="L2944" t="s">
        <v>1816</v>
      </c>
    </row>
    <row r="2945" spans="1:12" hidden="1" x14ac:dyDescent="0.25">
      <c r="A2945" s="2" t="s">
        <v>1817</v>
      </c>
      <c r="B2945" s="139" t="str">
        <f t="shared" si="54"/>
        <v>LOth_Bld13919.909</v>
      </c>
      <c r="C2945" t="s">
        <v>2701</v>
      </c>
      <c r="D2945" s="1">
        <v>3919.9090000000001</v>
      </c>
      <c r="E2945">
        <v>6.0000000000000001E-3</v>
      </c>
      <c r="F2945" t="s">
        <v>2946</v>
      </c>
      <c r="G2945" s="2">
        <v>282</v>
      </c>
      <c r="I2945" s="1">
        <v>9404.9</v>
      </c>
      <c r="L2945" t="s">
        <v>1816</v>
      </c>
    </row>
    <row r="2946" spans="1:12" hidden="1" x14ac:dyDescent="0.25">
      <c r="A2946" s="2" t="s">
        <v>1817</v>
      </c>
      <c r="B2946" s="139" t="str">
        <f t="shared" si="54"/>
        <v>LOth_Bld13505.209</v>
      </c>
      <c r="C2946" t="s">
        <v>2701</v>
      </c>
      <c r="D2946" s="1">
        <v>3505.2089999999998</v>
      </c>
      <c r="E2946">
        <v>0.02</v>
      </c>
      <c r="F2946" t="s">
        <v>2949</v>
      </c>
      <c r="G2946" s="2">
        <v>282</v>
      </c>
      <c r="I2946" s="1">
        <v>9404.9</v>
      </c>
      <c r="L2946" t="s">
        <v>1816</v>
      </c>
    </row>
    <row r="2947" spans="1:12" hidden="1" x14ac:dyDescent="0.25">
      <c r="A2947" s="2" t="s">
        <v>1817</v>
      </c>
      <c r="B2947" s="139" t="str">
        <f t="shared" si="54"/>
        <v>LOth_Bld13404.909</v>
      </c>
      <c r="C2947" t="s">
        <v>2701</v>
      </c>
      <c r="D2947" s="1">
        <v>3404.9090000000001</v>
      </c>
      <c r="E2947">
        <v>0.02</v>
      </c>
      <c r="F2947" t="s">
        <v>2950</v>
      </c>
      <c r="G2947" s="2">
        <v>282</v>
      </c>
      <c r="I2947" s="1">
        <v>9404.9</v>
      </c>
      <c r="L2947" t="s">
        <v>1816</v>
      </c>
    </row>
    <row r="2948" spans="1:12" hidden="1" x14ac:dyDescent="0.25">
      <c r="A2948" s="2" t="s">
        <v>1817</v>
      </c>
      <c r="B2948" s="139" t="str">
        <f t="shared" si="54"/>
        <v>LOth_Bld13403.919</v>
      </c>
      <c r="C2948" t="s">
        <v>2701</v>
      </c>
      <c r="D2948" s="1">
        <v>3403.9189999999999</v>
      </c>
      <c r="E2948">
        <v>0.02</v>
      </c>
      <c r="F2948" t="s">
        <v>2951</v>
      </c>
      <c r="G2948" s="2">
        <v>282</v>
      </c>
      <c r="I2948" s="1">
        <v>9404.9</v>
      </c>
      <c r="L2948" t="s">
        <v>1816</v>
      </c>
    </row>
    <row r="2949" spans="1:12" hidden="1" x14ac:dyDescent="0.25">
      <c r="A2949" s="2" t="s">
        <v>1817</v>
      </c>
      <c r="B2949" s="139" t="str">
        <f t="shared" si="54"/>
        <v>LOth_Bld15509.53</v>
      </c>
      <c r="C2949" t="s">
        <v>2701</v>
      </c>
      <c r="D2949" s="1">
        <v>5509.53</v>
      </c>
      <c r="E2949">
        <v>0.54999999999999993</v>
      </c>
      <c r="F2949" t="s">
        <v>542</v>
      </c>
      <c r="G2949" s="2">
        <v>285</v>
      </c>
      <c r="I2949" s="1">
        <v>9404.9</v>
      </c>
      <c r="L2949" t="s">
        <v>1816</v>
      </c>
    </row>
    <row r="2950" spans="1:12" hidden="1" x14ac:dyDescent="0.25">
      <c r="A2950" s="2" t="s">
        <v>1817</v>
      </c>
      <c r="B2950" s="139" t="str">
        <f t="shared" si="54"/>
        <v>LOth_Bld15210.11</v>
      </c>
      <c r="C2950" t="s">
        <v>2701</v>
      </c>
      <c r="D2950" s="1">
        <v>5210.1099999999997</v>
      </c>
      <c r="E2950">
        <v>0.54999999999999993</v>
      </c>
      <c r="F2950" t="s">
        <v>532</v>
      </c>
      <c r="G2950" s="2">
        <v>285</v>
      </c>
      <c r="I2950" s="1">
        <v>9404.9</v>
      </c>
      <c r="L2950" t="s">
        <v>1816</v>
      </c>
    </row>
    <row r="2951" spans="1:12" hidden="1" x14ac:dyDescent="0.25">
      <c r="A2951" s="2" t="s">
        <v>1817</v>
      </c>
      <c r="B2951" s="139" t="str">
        <f t="shared" si="54"/>
        <v>LOth_Bld15208.11</v>
      </c>
      <c r="C2951" t="s">
        <v>2701</v>
      </c>
      <c r="D2951" s="1">
        <v>5208.1099999999997</v>
      </c>
      <c r="E2951">
        <v>0.54999999999999993</v>
      </c>
      <c r="F2951" t="s">
        <v>1442</v>
      </c>
      <c r="G2951" s="2">
        <v>285</v>
      </c>
      <c r="I2951" s="1">
        <v>9404.9</v>
      </c>
      <c r="L2951" t="s">
        <v>1816</v>
      </c>
    </row>
    <row r="2952" spans="1:12" hidden="1" x14ac:dyDescent="0.25">
      <c r="A2952" s="2" t="s">
        <v>1817</v>
      </c>
      <c r="B2952" s="139" t="str">
        <f t="shared" si="54"/>
        <v>LOth_Bld15206.25</v>
      </c>
      <c r="C2952" t="s">
        <v>2701</v>
      </c>
      <c r="D2952" s="1">
        <v>5206.25</v>
      </c>
      <c r="E2952">
        <v>0.54999999999999993</v>
      </c>
      <c r="F2952" t="s">
        <v>542</v>
      </c>
      <c r="G2952" s="2">
        <v>285</v>
      </c>
      <c r="I2952" s="1">
        <v>9404.9</v>
      </c>
      <c r="L2952" t="s">
        <v>1816</v>
      </c>
    </row>
    <row r="2953" spans="1:12" hidden="1" x14ac:dyDescent="0.25">
      <c r="A2953" s="2" t="s">
        <v>1817</v>
      </c>
      <c r="B2953" s="139" t="str">
        <f t="shared" si="54"/>
        <v>LOth_Bld15206.24</v>
      </c>
      <c r="C2953" t="s">
        <v>2701</v>
      </c>
      <c r="D2953" s="1">
        <v>5206.24</v>
      </c>
      <c r="E2953">
        <v>0.54999999999999993</v>
      </c>
      <c r="F2953" t="s">
        <v>542</v>
      </c>
      <c r="G2953" s="2">
        <v>285</v>
      </c>
      <c r="I2953" s="1">
        <v>9404.9</v>
      </c>
      <c r="L2953" t="s">
        <v>1816</v>
      </c>
    </row>
    <row r="2954" spans="1:12" hidden="1" x14ac:dyDescent="0.25">
      <c r="A2954" s="2" t="s">
        <v>1817</v>
      </c>
      <c r="B2954" s="139" t="str">
        <f t="shared" si="54"/>
        <v>LOth_Bld15205.28</v>
      </c>
      <c r="C2954" t="s">
        <v>2701</v>
      </c>
      <c r="D2954" s="1">
        <v>5205.28</v>
      </c>
      <c r="E2954">
        <v>0.54999999999999993</v>
      </c>
      <c r="F2954" t="s">
        <v>625</v>
      </c>
      <c r="G2954" s="2">
        <v>285</v>
      </c>
      <c r="I2954" s="1">
        <v>9404.9</v>
      </c>
      <c r="L2954" t="s">
        <v>1816</v>
      </c>
    </row>
    <row r="2955" spans="1:12" hidden="1" x14ac:dyDescent="0.25">
      <c r="A2955" s="2" t="s">
        <v>1817</v>
      </c>
      <c r="B2955" s="139" t="str">
        <f t="shared" si="54"/>
        <v>LOth_Bld15205.27</v>
      </c>
      <c r="C2955" t="s">
        <v>2701</v>
      </c>
      <c r="D2955" s="1">
        <v>5205.2700000000004</v>
      </c>
      <c r="E2955">
        <v>0.54999999999999993</v>
      </c>
      <c r="F2955" t="s">
        <v>625</v>
      </c>
      <c r="G2955" s="2">
        <v>285</v>
      </c>
      <c r="I2955" s="1">
        <v>9404.9</v>
      </c>
      <c r="L2955" t="s">
        <v>1816</v>
      </c>
    </row>
    <row r="2956" spans="1:12" hidden="1" x14ac:dyDescent="0.25">
      <c r="A2956" s="2" t="s">
        <v>1817</v>
      </c>
      <c r="B2956" s="139" t="str">
        <f t="shared" si="54"/>
        <v>LOth_Bld15205.26</v>
      </c>
      <c r="C2956" t="s">
        <v>2701</v>
      </c>
      <c r="D2956" s="1">
        <v>5205.26</v>
      </c>
      <c r="E2956">
        <v>0.54999999999999993</v>
      </c>
      <c r="F2956" t="s">
        <v>625</v>
      </c>
      <c r="G2956" s="2">
        <v>285</v>
      </c>
      <c r="I2956" s="1">
        <v>9404.9</v>
      </c>
      <c r="L2956" t="s">
        <v>1816</v>
      </c>
    </row>
    <row r="2957" spans="1:12" hidden="1" x14ac:dyDescent="0.25">
      <c r="A2957" s="2" t="s">
        <v>1817</v>
      </c>
      <c r="B2957" s="139" t="str">
        <f t="shared" si="54"/>
        <v>LOth_Bld15205.24</v>
      </c>
      <c r="C2957" t="s">
        <v>2701</v>
      </c>
      <c r="D2957" s="1">
        <v>5205.24</v>
      </c>
      <c r="E2957">
        <v>0.54999999999999993</v>
      </c>
      <c r="F2957" t="s">
        <v>625</v>
      </c>
      <c r="G2957" s="2">
        <v>285</v>
      </c>
      <c r="I2957" s="1">
        <v>9404.9</v>
      </c>
      <c r="L2957" t="s">
        <v>1816</v>
      </c>
    </row>
    <row r="2958" spans="1:12" hidden="1" x14ac:dyDescent="0.25">
      <c r="A2958" s="2" t="s">
        <v>1817</v>
      </c>
      <c r="B2958" s="139" t="str">
        <f t="shared" si="54"/>
        <v>LOth_Bld15205.23</v>
      </c>
      <c r="C2958" t="s">
        <v>2701</v>
      </c>
      <c r="D2958" s="1">
        <v>5205.2299999999996</v>
      </c>
      <c r="E2958">
        <v>0.54999999999999993</v>
      </c>
      <c r="F2958" t="s">
        <v>625</v>
      </c>
      <c r="G2958" s="2">
        <v>285</v>
      </c>
      <c r="I2958" s="1">
        <v>9404.9</v>
      </c>
      <c r="L2958" t="s">
        <v>1816</v>
      </c>
    </row>
    <row r="2959" spans="1:12" hidden="1" x14ac:dyDescent="0.25">
      <c r="A2959" s="2" t="s">
        <v>1817</v>
      </c>
      <c r="B2959" s="139" t="str">
        <f t="shared" si="54"/>
        <v>LOth_Bld15205.21</v>
      </c>
      <c r="C2959" t="s">
        <v>2701</v>
      </c>
      <c r="D2959" s="1">
        <v>5205.21</v>
      </c>
      <c r="E2959">
        <v>0.54999999999999993</v>
      </c>
      <c r="F2959" t="s">
        <v>625</v>
      </c>
      <c r="G2959" s="2">
        <v>285</v>
      </c>
      <c r="I2959" s="1">
        <v>9404.9</v>
      </c>
      <c r="L2959" t="s">
        <v>1816</v>
      </c>
    </row>
    <row r="2960" spans="1:12" hidden="1" x14ac:dyDescent="0.25">
      <c r="A2960" s="2" t="s">
        <v>1817</v>
      </c>
      <c r="B2960" s="139" t="str">
        <f t="shared" si="54"/>
        <v>LOth_Bld13912.39</v>
      </c>
      <c r="C2960" t="s">
        <v>2701</v>
      </c>
      <c r="D2960" s="1">
        <v>3912.39</v>
      </c>
      <c r="E2960">
        <v>0.02</v>
      </c>
      <c r="F2960" t="s">
        <v>2213</v>
      </c>
      <c r="G2960" s="2">
        <v>285</v>
      </c>
      <c r="I2960" s="1">
        <v>9404.9</v>
      </c>
      <c r="L2960" t="s">
        <v>1816</v>
      </c>
    </row>
    <row r="2961" spans="1:12" hidden="1" x14ac:dyDescent="0.25">
      <c r="A2961" s="2" t="s">
        <v>1817</v>
      </c>
      <c r="B2961" s="139" t="str">
        <f t="shared" si="54"/>
        <v>LOth_Bld13901.9</v>
      </c>
      <c r="C2961" t="s">
        <v>2701</v>
      </c>
      <c r="D2961" s="1">
        <v>3901.9</v>
      </c>
      <c r="E2961">
        <v>0.02</v>
      </c>
      <c r="F2961" t="s">
        <v>2214</v>
      </c>
      <c r="G2961" s="2">
        <v>285</v>
      </c>
      <c r="I2961" s="1">
        <v>9404.9</v>
      </c>
      <c r="L2961" t="s">
        <v>1816</v>
      </c>
    </row>
    <row r="2962" spans="1:12" hidden="1" x14ac:dyDescent="0.25">
      <c r="A2962" s="2" t="s">
        <v>1817</v>
      </c>
      <c r="B2962" s="139" t="str">
        <f t="shared" si="54"/>
        <v>LOth_Bld13901.2</v>
      </c>
      <c r="C2962" t="s">
        <v>2701</v>
      </c>
      <c r="D2962" s="1">
        <v>3901.2</v>
      </c>
      <c r="E2962">
        <v>0.02</v>
      </c>
      <c r="F2962" t="s">
        <v>2215</v>
      </c>
      <c r="G2962" s="2">
        <v>285</v>
      </c>
      <c r="I2962" s="1">
        <v>9404.9</v>
      </c>
      <c r="L2962" t="s">
        <v>1816</v>
      </c>
    </row>
    <row r="2963" spans="1:12" hidden="1" x14ac:dyDescent="0.25">
      <c r="A2963" s="2" t="s">
        <v>1817</v>
      </c>
      <c r="B2963" s="139" t="str">
        <f t="shared" si="54"/>
        <v>LOth_Bld13824.9999</v>
      </c>
      <c r="C2963" t="s">
        <v>2701</v>
      </c>
      <c r="D2963" s="1">
        <v>3824.9998999999998</v>
      </c>
      <c r="E2963">
        <v>0.02</v>
      </c>
      <c r="F2963" t="s">
        <v>2216</v>
      </c>
      <c r="G2963" s="2">
        <v>285</v>
      </c>
      <c r="I2963" s="1">
        <v>9404.9</v>
      </c>
      <c r="L2963" t="s">
        <v>1816</v>
      </c>
    </row>
    <row r="2964" spans="1:12" hidden="1" x14ac:dyDescent="0.25">
      <c r="A2964" s="2" t="s">
        <v>1817</v>
      </c>
      <c r="B2964" s="139" t="str">
        <f t="shared" si="54"/>
        <v>LOth_Bld12915.21</v>
      </c>
      <c r="C2964" t="s">
        <v>2701</v>
      </c>
      <c r="D2964" s="1">
        <v>2915.21</v>
      </c>
      <c r="E2964">
        <v>0.02</v>
      </c>
      <c r="F2964" t="s">
        <v>2219</v>
      </c>
      <c r="G2964" s="2">
        <v>285</v>
      </c>
      <c r="I2964" s="1">
        <v>9404.9</v>
      </c>
      <c r="L2964" t="s">
        <v>1816</v>
      </c>
    </row>
    <row r="2965" spans="1:12" hidden="1" x14ac:dyDescent="0.25">
      <c r="A2965" s="2" t="s">
        <v>1817</v>
      </c>
      <c r="B2965" s="139" t="str">
        <f t="shared" si="54"/>
        <v>LOth_Bld12836.3</v>
      </c>
      <c r="C2965" t="s">
        <v>2701</v>
      </c>
      <c r="D2965" s="1">
        <v>2836.3</v>
      </c>
      <c r="E2965">
        <v>0.02</v>
      </c>
      <c r="F2965" t="s">
        <v>2220</v>
      </c>
      <c r="G2965" s="2">
        <v>285</v>
      </c>
      <c r="I2965" s="1">
        <v>9404.9</v>
      </c>
      <c r="L2965" t="s">
        <v>1816</v>
      </c>
    </row>
    <row r="2966" spans="1:12" hidden="1" x14ac:dyDescent="0.25">
      <c r="A2966" s="2" t="s">
        <v>1817</v>
      </c>
      <c r="B2966" s="139" t="str">
        <f t="shared" si="54"/>
        <v>LOth_Bld12836.2</v>
      </c>
      <c r="C2966" t="s">
        <v>2701</v>
      </c>
      <c r="D2966" s="1">
        <v>2836.2</v>
      </c>
      <c r="E2966">
        <v>0.02</v>
      </c>
      <c r="F2966" t="s">
        <v>2221</v>
      </c>
      <c r="G2966" s="2">
        <v>285</v>
      </c>
      <c r="I2966" s="1">
        <v>9404.9</v>
      </c>
      <c r="L2966" t="s">
        <v>1816</v>
      </c>
    </row>
    <row r="2967" spans="1:12" hidden="1" x14ac:dyDescent="0.25">
      <c r="A2967" s="2" t="s">
        <v>1817</v>
      </c>
      <c r="B2967" s="139" t="str">
        <f t="shared" si="54"/>
        <v>LOth_Bld12825.1</v>
      </c>
      <c r="C2967" t="s">
        <v>2701</v>
      </c>
      <c r="D2967" s="1">
        <v>2825.1</v>
      </c>
      <c r="E2967">
        <v>0.02</v>
      </c>
      <c r="F2967" t="s">
        <v>2222</v>
      </c>
      <c r="G2967" s="2">
        <v>285</v>
      </c>
      <c r="I2967" s="1">
        <v>9404.9</v>
      </c>
      <c r="L2967" t="s">
        <v>1816</v>
      </c>
    </row>
    <row r="2968" spans="1:12" hidden="1" x14ac:dyDescent="0.25">
      <c r="A2968" s="2" t="s">
        <v>1817</v>
      </c>
      <c r="B2968" s="139" t="str">
        <f t="shared" si="54"/>
        <v>LOth_Bld12701.12</v>
      </c>
      <c r="C2968" t="s">
        <v>2701</v>
      </c>
      <c r="D2968" s="1">
        <v>2701.12</v>
      </c>
      <c r="E2968">
        <v>1.1000000000000001</v>
      </c>
      <c r="F2968" t="s">
        <v>371</v>
      </c>
      <c r="G2968" s="2">
        <v>285</v>
      </c>
      <c r="I2968" s="1">
        <v>9404.9</v>
      </c>
      <c r="L2968" t="s">
        <v>1816</v>
      </c>
    </row>
    <row r="2969" spans="1:12" hidden="1" x14ac:dyDescent="0.25"/>
    <row r="2970" spans="1:12" hidden="1" x14ac:dyDescent="0.25">
      <c r="A2970" s="2" t="s">
        <v>1817</v>
      </c>
      <c r="B2970" s="139" t="str">
        <f t="shared" si="54"/>
        <v>LYrn_CtnCrd5201.009</v>
      </c>
      <c r="C2970" t="s">
        <v>2987</v>
      </c>
      <c r="D2970" s="1">
        <v>5201.009</v>
      </c>
      <c r="E2970">
        <v>1.03</v>
      </c>
      <c r="F2970" t="s">
        <v>547</v>
      </c>
      <c r="G2970" s="2">
        <v>286</v>
      </c>
      <c r="I2970" s="1">
        <v>5205.13</v>
      </c>
    </row>
    <row r="2971" spans="1:12" hidden="1" x14ac:dyDescent="0.25">
      <c r="A2971" s="2" t="s">
        <v>1817</v>
      </c>
      <c r="B2971" s="139" t="str">
        <f t="shared" si="54"/>
        <v>LYrn_CtnCrd5201.009</v>
      </c>
      <c r="C2971" t="s">
        <v>2987</v>
      </c>
      <c r="D2971" s="1">
        <v>5201.009</v>
      </c>
      <c r="E2971">
        <v>0.66949999999999998</v>
      </c>
      <c r="F2971" t="s">
        <v>547</v>
      </c>
      <c r="G2971" s="2">
        <v>286</v>
      </c>
      <c r="I2971" s="1">
        <v>5205.13</v>
      </c>
    </row>
    <row r="2972" spans="1:12" hidden="1" x14ac:dyDescent="0.25">
      <c r="A2972" s="2" t="s">
        <v>1817</v>
      </c>
      <c r="B2972" s="139" t="str">
        <f t="shared" si="54"/>
        <v>LYrn_CtnCrd5505.1</v>
      </c>
      <c r="C2972" t="s">
        <v>2987</v>
      </c>
      <c r="D2972" s="1">
        <v>5505.1</v>
      </c>
      <c r="E2972">
        <v>0.36049999999999999</v>
      </c>
      <c r="F2972" t="s">
        <v>1878</v>
      </c>
      <c r="G2972" s="2">
        <v>286</v>
      </c>
      <c r="I2972" s="1">
        <v>5205.13</v>
      </c>
    </row>
    <row r="2973" spans="1:12" hidden="1" x14ac:dyDescent="0.25">
      <c r="A2973" s="2" t="s">
        <v>1817</v>
      </c>
      <c r="B2973" s="139" t="str">
        <f t="shared" si="54"/>
        <v>LYrn_CtnCrd1108.19</v>
      </c>
      <c r="C2973" t="s">
        <v>2987</v>
      </c>
      <c r="D2973" s="1">
        <v>1108.19</v>
      </c>
      <c r="E2973">
        <v>0.03</v>
      </c>
      <c r="F2973" t="s">
        <v>2984</v>
      </c>
      <c r="G2973" s="2">
        <v>286</v>
      </c>
      <c r="I2973" s="1">
        <v>5205.13</v>
      </c>
    </row>
    <row r="2974" spans="1:12" hidden="1" x14ac:dyDescent="0.25">
      <c r="A2974" s="2" t="s">
        <v>1817</v>
      </c>
      <c r="B2974" s="139" t="str">
        <f t="shared" si="54"/>
        <v>LYrn_CtnCrd3809.919</v>
      </c>
      <c r="C2974" t="s">
        <v>2987</v>
      </c>
      <c r="D2974" s="1">
        <v>3809.9189999999999</v>
      </c>
      <c r="E2974">
        <v>0.03</v>
      </c>
      <c r="F2974" t="s">
        <v>2985</v>
      </c>
      <c r="G2974" s="2">
        <v>286</v>
      </c>
      <c r="I2974" s="1">
        <v>5205.13</v>
      </c>
    </row>
    <row r="2975" spans="1:12" hidden="1" x14ac:dyDescent="0.25">
      <c r="A2975" s="2" t="s">
        <v>1817</v>
      </c>
      <c r="B2975" s="139" t="str">
        <f t="shared" si="54"/>
        <v>LYrn_CtnCrd3809.911</v>
      </c>
      <c r="C2975" t="s">
        <v>2987</v>
      </c>
      <c r="D2975" s="1">
        <v>3809.9110000000001</v>
      </c>
      <c r="E2975">
        <v>0.03</v>
      </c>
      <c r="F2975" t="s">
        <v>2986</v>
      </c>
      <c r="G2975" s="2">
        <v>286</v>
      </c>
      <c r="I2975" s="1">
        <v>5205.13</v>
      </c>
    </row>
    <row r="2976" spans="1:12" hidden="1" x14ac:dyDescent="0.25">
      <c r="A2976" s="2" t="s">
        <v>1817</v>
      </c>
      <c r="B2976" s="139" t="str">
        <f t="shared" si="54"/>
        <v>LYrn_CtnCrd1108.12</v>
      </c>
      <c r="C2976" t="s">
        <v>2987</v>
      </c>
      <c r="D2976" s="1">
        <v>1108.1199999999999</v>
      </c>
      <c r="E2976">
        <v>0.03</v>
      </c>
      <c r="F2976" t="s">
        <v>2131</v>
      </c>
      <c r="G2976" s="2">
        <v>286</v>
      </c>
      <c r="I2976" s="1">
        <v>5205.13</v>
      </c>
    </row>
    <row r="2977" spans="1:9" hidden="1" x14ac:dyDescent="0.25">
      <c r="A2977" s="2" t="s">
        <v>1817</v>
      </c>
      <c r="B2977" s="139" t="str">
        <f t="shared" si="54"/>
        <v>LYrn_CtnCrd3505.109</v>
      </c>
      <c r="C2977" t="s">
        <v>2987</v>
      </c>
      <c r="D2977" s="1">
        <v>3505.1089999999999</v>
      </c>
      <c r="E2977">
        <v>0.03</v>
      </c>
      <c r="F2977" t="s">
        <v>506</v>
      </c>
      <c r="G2977" s="2">
        <v>286</v>
      </c>
      <c r="I2977" s="1">
        <v>5205.13</v>
      </c>
    </row>
    <row r="2978" spans="1:9" hidden="1" x14ac:dyDescent="0.25">
      <c r="A2978" s="2" t="s">
        <v>1817</v>
      </c>
      <c r="B2978" s="139" t="str">
        <f t="shared" si="54"/>
        <v>LYrn_CtnCrd3905.3</v>
      </c>
      <c r="C2978" t="s">
        <v>2987</v>
      </c>
      <c r="D2978" s="1">
        <v>3905.3</v>
      </c>
      <c r="E2978">
        <v>0.02</v>
      </c>
      <c r="F2978" t="s">
        <v>2337</v>
      </c>
      <c r="G2978" s="2">
        <v>286</v>
      </c>
      <c r="I2978" s="1">
        <v>5205.13</v>
      </c>
    </row>
    <row r="2979" spans="1:9" hidden="1" x14ac:dyDescent="0.25">
      <c r="A2979" s="2" t="s">
        <v>1790</v>
      </c>
      <c r="B2979" s="139" t="str">
        <f t="shared" si="54"/>
        <v>IYrn_CtnCrd2701.12</v>
      </c>
      <c r="C2979" t="s">
        <v>2987</v>
      </c>
      <c r="D2979" s="1">
        <v>2701.12</v>
      </c>
      <c r="E2979">
        <v>1.1000000000000001</v>
      </c>
      <c r="F2979" t="s">
        <v>371</v>
      </c>
      <c r="G2979" s="2">
        <v>286</v>
      </c>
      <c r="I2979" s="1">
        <v>5205.13</v>
      </c>
    </row>
    <row r="2980" spans="1:9" hidden="1" x14ac:dyDescent="0.25">
      <c r="A2980" s="2" t="s">
        <v>1817</v>
      </c>
      <c r="B2980" s="139" t="str">
        <f t="shared" ref="B2980:B3029" si="55">A2980&amp;C2980&amp;D2980</f>
        <v>LYrn_CtnComd5201.009</v>
      </c>
      <c r="C2980" t="s">
        <v>2988</v>
      </c>
      <c r="D2980" s="1">
        <v>5201.009</v>
      </c>
      <c r="E2980">
        <v>1.03</v>
      </c>
      <c r="F2980" t="s">
        <v>547</v>
      </c>
      <c r="G2980" s="2">
        <v>287</v>
      </c>
      <c r="I2980" s="1">
        <v>5205.2299999999996</v>
      </c>
    </row>
    <row r="2981" spans="1:9" hidden="1" x14ac:dyDescent="0.25">
      <c r="A2981" s="2" t="s">
        <v>1817</v>
      </c>
      <c r="B2981" s="139" t="str">
        <f t="shared" si="55"/>
        <v>LYrn_CtnComd5201.009</v>
      </c>
      <c r="C2981" t="s">
        <v>2988</v>
      </c>
      <c r="D2981" s="1">
        <v>5201.009</v>
      </c>
      <c r="E2981">
        <v>0.66949999999999998</v>
      </c>
      <c r="F2981" t="s">
        <v>547</v>
      </c>
      <c r="G2981" s="2">
        <v>287</v>
      </c>
      <c r="I2981" s="1">
        <v>5205.2299999999996</v>
      </c>
    </row>
    <row r="2982" spans="1:9" hidden="1" x14ac:dyDescent="0.25">
      <c r="A2982" s="2" t="s">
        <v>1817</v>
      </c>
      <c r="B2982" s="139" t="str">
        <f t="shared" si="55"/>
        <v>LYrn_CtnComd5505.1</v>
      </c>
      <c r="C2982" t="s">
        <v>2988</v>
      </c>
      <c r="D2982" s="1">
        <v>5505.1</v>
      </c>
      <c r="E2982">
        <v>0.36049999999999999</v>
      </c>
      <c r="F2982" t="s">
        <v>1878</v>
      </c>
      <c r="G2982" s="2">
        <v>287</v>
      </c>
      <c r="I2982" s="1">
        <v>5205.2299999999996</v>
      </c>
    </row>
    <row r="2983" spans="1:9" hidden="1" x14ac:dyDescent="0.25">
      <c r="A2983" s="2" t="s">
        <v>1817</v>
      </c>
      <c r="B2983" s="139" t="str">
        <f t="shared" si="55"/>
        <v>LYrn_CtnComd1108.19</v>
      </c>
      <c r="C2983" t="s">
        <v>2988</v>
      </c>
      <c r="D2983" s="1">
        <v>1108.19</v>
      </c>
      <c r="E2983">
        <v>0.03</v>
      </c>
      <c r="F2983" t="s">
        <v>2984</v>
      </c>
      <c r="G2983" s="2">
        <v>287</v>
      </c>
      <c r="I2983" s="1">
        <v>5205.2299999999996</v>
      </c>
    </row>
    <row r="2984" spans="1:9" hidden="1" x14ac:dyDescent="0.25">
      <c r="A2984" s="2" t="s">
        <v>1817</v>
      </c>
      <c r="B2984" s="139" t="str">
        <f t="shared" si="55"/>
        <v>LYrn_CtnComd3809.919</v>
      </c>
      <c r="C2984" t="s">
        <v>2988</v>
      </c>
      <c r="D2984" s="1">
        <v>3809.9189999999999</v>
      </c>
      <c r="E2984">
        <v>0.03</v>
      </c>
      <c r="F2984" t="s">
        <v>2985</v>
      </c>
      <c r="G2984" s="2">
        <v>287</v>
      </c>
      <c r="I2984" s="1">
        <v>5205.2299999999996</v>
      </c>
    </row>
    <row r="2985" spans="1:9" hidden="1" x14ac:dyDescent="0.25">
      <c r="A2985" s="2" t="s">
        <v>1817</v>
      </c>
      <c r="B2985" s="139" t="str">
        <f t="shared" si="55"/>
        <v>LYrn_CtnComd3809.911</v>
      </c>
      <c r="C2985" t="s">
        <v>2988</v>
      </c>
      <c r="D2985" s="1">
        <v>3809.9110000000001</v>
      </c>
      <c r="E2985">
        <v>0.03</v>
      </c>
      <c r="F2985" t="s">
        <v>2986</v>
      </c>
      <c r="G2985" s="2">
        <v>287</v>
      </c>
      <c r="I2985" s="1">
        <v>5205.2299999999996</v>
      </c>
    </row>
    <row r="2986" spans="1:9" hidden="1" x14ac:dyDescent="0.25">
      <c r="A2986" s="2" t="s">
        <v>1817</v>
      </c>
      <c r="B2986" s="139" t="str">
        <f t="shared" si="55"/>
        <v>LYrn_CtnComd1108.12</v>
      </c>
      <c r="C2986" t="s">
        <v>2988</v>
      </c>
      <c r="D2986" s="1">
        <v>1108.1199999999999</v>
      </c>
      <c r="E2986">
        <v>0.03</v>
      </c>
      <c r="F2986" t="s">
        <v>2131</v>
      </c>
      <c r="G2986" s="2">
        <v>287</v>
      </c>
      <c r="I2986" s="1">
        <v>5205.2299999999996</v>
      </c>
    </row>
    <row r="2987" spans="1:9" hidden="1" x14ac:dyDescent="0.25">
      <c r="A2987" s="2" t="s">
        <v>1817</v>
      </c>
      <c r="B2987" s="139" t="str">
        <f t="shared" si="55"/>
        <v>LYrn_CtnComd3505.109</v>
      </c>
      <c r="C2987" t="s">
        <v>2988</v>
      </c>
      <c r="D2987" s="1">
        <v>3505.1089999999999</v>
      </c>
      <c r="E2987">
        <v>0.03</v>
      </c>
      <c r="F2987" t="s">
        <v>506</v>
      </c>
      <c r="G2987" s="2">
        <v>287</v>
      </c>
      <c r="I2987" s="1">
        <v>5205.2299999999996</v>
      </c>
    </row>
    <row r="2988" spans="1:9" hidden="1" x14ac:dyDescent="0.25">
      <c r="A2988" s="2" t="s">
        <v>1817</v>
      </c>
      <c r="B2988" s="139" t="str">
        <f t="shared" si="55"/>
        <v>LYrn_CtnComd3905.3</v>
      </c>
      <c r="C2988" t="s">
        <v>2988</v>
      </c>
      <c r="D2988" s="1">
        <v>3905.3</v>
      </c>
      <c r="E2988">
        <v>0.02</v>
      </c>
      <c r="F2988" t="s">
        <v>2337</v>
      </c>
      <c r="G2988" s="2">
        <v>287</v>
      </c>
      <c r="I2988" s="1">
        <v>5205.2299999999996</v>
      </c>
    </row>
    <row r="2989" spans="1:9" hidden="1" x14ac:dyDescent="0.25">
      <c r="A2989" s="2" t="s">
        <v>1790</v>
      </c>
      <c r="B2989" s="139" t="str">
        <f t="shared" si="55"/>
        <v>IYrn_CtnComd2701.12</v>
      </c>
      <c r="C2989" t="s">
        <v>2988</v>
      </c>
      <c r="D2989" s="1">
        <v>2701.12</v>
      </c>
      <c r="E2989">
        <v>1.1000000000000001</v>
      </c>
      <c r="F2989" t="s">
        <v>371</v>
      </c>
      <c r="G2989" s="2">
        <v>287</v>
      </c>
      <c r="I2989" s="1">
        <v>5205.2299999999996</v>
      </c>
    </row>
    <row r="2990" spans="1:9" hidden="1" x14ac:dyDescent="0.25"/>
    <row r="2991" spans="1:9" hidden="1" x14ac:dyDescent="0.25">
      <c r="A2991" s="2" t="s">
        <v>1817</v>
      </c>
      <c r="B2991" s="139" t="str">
        <f t="shared" si="55"/>
        <v>LFab_Gry15201.009</v>
      </c>
      <c r="C2991" t="s">
        <v>3484</v>
      </c>
      <c r="D2991" s="1">
        <v>5201.009</v>
      </c>
      <c r="E2991">
        <v>1.0101</v>
      </c>
      <c r="F2991" t="s">
        <v>547</v>
      </c>
      <c r="G2991" s="2">
        <v>288</v>
      </c>
      <c r="I2991" s="1">
        <v>5208.12</v>
      </c>
    </row>
    <row r="2992" spans="1:9" hidden="1" x14ac:dyDescent="0.25">
      <c r="A2992" s="2" t="s">
        <v>1817</v>
      </c>
      <c r="B2992" s="139" t="str">
        <f t="shared" si="55"/>
        <v>LFab_Gry15205.12</v>
      </c>
      <c r="C2992" t="s">
        <v>3484</v>
      </c>
      <c r="D2992" s="1">
        <v>5205.12</v>
      </c>
      <c r="E2992">
        <v>1.0101</v>
      </c>
      <c r="F2992" t="s">
        <v>625</v>
      </c>
      <c r="G2992" s="2">
        <v>288</v>
      </c>
      <c r="I2992" s="1">
        <v>5208.12</v>
      </c>
    </row>
    <row r="2993" spans="1:9" hidden="1" x14ac:dyDescent="0.25">
      <c r="A2993" s="2" t="s">
        <v>1817</v>
      </c>
      <c r="B2993" s="139" t="str">
        <f t="shared" si="55"/>
        <v>LFab_Gry15205.24</v>
      </c>
      <c r="C2993" t="s">
        <v>3484</v>
      </c>
      <c r="D2993" s="1">
        <v>5205.24</v>
      </c>
      <c r="E2993">
        <v>1.0101</v>
      </c>
      <c r="F2993" t="s">
        <v>625</v>
      </c>
      <c r="G2993" s="2">
        <v>288</v>
      </c>
      <c r="I2993" s="1">
        <v>5208.12</v>
      </c>
    </row>
    <row r="2994" spans="1:9" hidden="1" x14ac:dyDescent="0.25">
      <c r="A2994" s="2" t="s">
        <v>1817</v>
      </c>
      <c r="B2994" s="139" t="str">
        <f t="shared" si="55"/>
        <v>LFab_Gry15205.27</v>
      </c>
      <c r="C2994" t="s">
        <v>3484</v>
      </c>
      <c r="D2994" s="1">
        <v>5205.2700000000004</v>
      </c>
      <c r="E2994">
        <v>1.0101</v>
      </c>
      <c r="F2994" t="s">
        <v>625</v>
      </c>
      <c r="G2994" s="2">
        <v>288</v>
      </c>
      <c r="I2994" s="1">
        <v>5208.12</v>
      </c>
    </row>
    <row r="2995" spans="1:9" hidden="1" x14ac:dyDescent="0.25">
      <c r="A2995" s="2" t="s">
        <v>1790</v>
      </c>
      <c r="B2995" s="139" t="str">
        <f t="shared" si="55"/>
        <v>IFab_Gry13905.3</v>
      </c>
      <c r="C2995" t="s">
        <v>3484</v>
      </c>
      <c r="D2995" s="1">
        <v>3905.3</v>
      </c>
      <c r="E2995">
        <v>0.04</v>
      </c>
      <c r="F2995" t="s">
        <v>1413</v>
      </c>
      <c r="G2995" s="2">
        <v>288</v>
      </c>
      <c r="I2995" s="1">
        <v>5208.12</v>
      </c>
    </row>
    <row r="2996" spans="1:9" hidden="1" x14ac:dyDescent="0.25">
      <c r="A2996" s="2" t="s">
        <v>1790</v>
      </c>
      <c r="B2996" s="139" t="str">
        <f t="shared" si="55"/>
        <v>IFab_Gry11108.19</v>
      </c>
      <c r="C2996" t="s">
        <v>3484</v>
      </c>
      <c r="D2996" s="1">
        <v>1108.19</v>
      </c>
      <c r="E2996">
        <v>0.04</v>
      </c>
      <c r="F2996" t="s">
        <v>1280</v>
      </c>
      <c r="G2996" s="2">
        <v>288</v>
      </c>
      <c r="I2996" s="1">
        <v>5208.12</v>
      </c>
    </row>
    <row r="2997" spans="1:9" hidden="1" x14ac:dyDescent="0.25">
      <c r="A2997" s="2" t="s">
        <v>1790</v>
      </c>
      <c r="B2997" s="139" t="str">
        <f t="shared" si="55"/>
        <v>IFab_Gry13809.919</v>
      </c>
      <c r="C2997" t="s">
        <v>3484</v>
      </c>
      <c r="D2997" s="1">
        <v>3809.9189999999999</v>
      </c>
      <c r="E2997">
        <v>0.04</v>
      </c>
      <c r="F2997" t="s">
        <v>3471</v>
      </c>
      <c r="G2997" s="2">
        <v>288</v>
      </c>
      <c r="I2997" s="1">
        <v>5208.12</v>
      </c>
    </row>
    <row r="2998" spans="1:9" hidden="1" x14ac:dyDescent="0.25">
      <c r="A2998" s="2" t="s">
        <v>1790</v>
      </c>
      <c r="B2998" s="139" t="str">
        <f t="shared" si="55"/>
        <v>IFab_Gry13809.911</v>
      </c>
      <c r="C2998" t="s">
        <v>3484</v>
      </c>
      <c r="D2998" s="1">
        <v>3809.9110000000001</v>
      </c>
      <c r="E2998">
        <v>0.04</v>
      </c>
      <c r="F2998" t="s">
        <v>3472</v>
      </c>
      <c r="G2998" s="2">
        <v>288</v>
      </c>
      <c r="I2998" s="1">
        <v>5208.12</v>
      </c>
    </row>
    <row r="2999" spans="1:9" hidden="1" x14ac:dyDescent="0.25">
      <c r="A2999" s="2" t="s">
        <v>1790</v>
      </c>
      <c r="B2999" s="139" t="str">
        <f t="shared" si="55"/>
        <v>IFab_Gry11108.12</v>
      </c>
      <c r="C2999" t="s">
        <v>3484</v>
      </c>
      <c r="D2999" s="1">
        <v>1108.1199999999999</v>
      </c>
      <c r="E2999">
        <v>0.04</v>
      </c>
      <c r="F2999" t="s">
        <v>2131</v>
      </c>
      <c r="G2999" s="2">
        <v>288</v>
      </c>
      <c r="I2999" s="1">
        <v>5208.12</v>
      </c>
    </row>
    <row r="3000" spans="1:9" hidden="1" x14ac:dyDescent="0.25">
      <c r="A3000" s="2" t="s">
        <v>1790</v>
      </c>
      <c r="B3000" s="139" t="str">
        <f t="shared" si="55"/>
        <v>IFab_Gry13505.109</v>
      </c>
      <c r="C3000" t="s">
        <v>3484</v>
      </c>
      <c r="D3000" s="1">
        <v>3505.1089999999999</v>
      </c>
      <c r="E3000">
        <v>0.04</v>
      </c>
      <c r="F3000" t="s">
        <v>506</v>
      </c>
      <c r="G3000" s="2">
        <v>288</v>
      </c>
      <c r="I3000" s="1">
        <v>5208.12</v>
      </c>
    </row>
    <row r="3001" spans="1:9" hidden="1" x14ac:dyDescent="0.25">
      <c r="A3001" s="2" t="s">
        <v>1817</v>
      </c>
      <c r="B3001" s="139" t="str">
        <f t="shared" si="55"/>
        <v>LFab_Gry13919.909</v>
      </c>
      <c r="C3001" t="s">
        <v>3484</v>
      </c>
      <c r="D3001" s="1">
        <v>3919.9090000000001</v>
      </c>
      <c r="E3001">
        <v>6.0000000000000001E-3</v>
      </c>
      <c r="F3001" t="s">
        <v>3473</v>
      </c>
      <c r="G3001" s="2">
        <v>288</v>
      </c>
      <c r="I3001" s="1">
        <v>5208.12</v>
      </c>
    </row>
    <row r="3002" spans="1:9" hidden="1" x14ac:dyDescent="0.25">
      <c r="A3002" s="2" t="s">
        <v>1817</v>
      </c>
      <c r="B3002" s="139" t="str">
        <f t="shared" si="55"/>
        <v>LFab_Gry12701.12</v>
      </c>
      <c r="C3002" t="s">
        <v>3484</v>
      </c>
      <c r="D3002" s="1">
        <v>2701.12</v>
      </c>
      <c r="E3002">
        <v>1.1000000000000001</v>
      </c>
      <c r="F3002" t="s">
        <v>371</v>
      </c>
      <c r="G3002" s="2">
        <v>288</v>
      </c>
      <c r="I3002" s="1">
        <v>5208.12</v>
      </c>
    </row>
    <row r="3003" spans="1:9" hidden="1" x14ac:dyDescent="0.25">
      <c r="A3003" s="2" t="s">
        <v>1817</v>
      </c>
      <c r="B3003" s="139" t="str">
        <f t="shared" si="55"/>
        <v>LFab_Gry25201.009</v>
      </c>
      <c r="C3003" t="s">
        <v>3486</v>
      </c>
      <c r="D3003" s="1">
        <v>5201.009</v>
      </c>
      <c r="E3003">
        <v>0.78790000000000004</v>
      </c>
      <c r="F3003" t="s">
        <v>547</v>
      </c>
      <c r="G3003" s="2">
        <v>289</v>
      </c>
      <c r="I3003" s="1">
        <v>5208.12</v>
      </c>
    </row>
    <row r="3004" spans="1:9" hidden="1" x14ac:dyDescent="0.25">
      <c r="A3004" s="2" t="s">
        <v>1817</v>
      </c>
      <c r="B3004" s="139" t="str">
        <f t="shared" si="55"/>
        <v>LFab_Gry25205.12</v>
      </c>
      <c r="C3004" t="s">
        <v>3486</v>
      </c>
      <c r="D3004" s="1">
        <v>5205.12</v>
      </c>
      <c r="E3004">
        <v>0.78790000000000004</v>
      </c>
      <c r="F3004" t="s">
        <v>625</v>
      </c>
      <c r="G3004" s="2">
        <v>289</v>
      </c>
      <c r="I3004" s="1">
        <v>5208.12</v>
      </c>
    </row>
    <row r="3005" spans="1:9" hidden="1" x14ac:dyDescent="0.25">
      <c r="A3005" s="2" t="s">
        <v>1817</v>
      </c>
      <c r="B3005" s="139" t="str">
        <f t="shared" si="55"/>
        <v>LFab_Gry25205.24</v>
      </c>
      <c r="C3005" t="s">
        <v>3486</v>
      </c>
      <c r="D3005" s="1">
        <v>5205.24</v>
      </c>
      <c r="E3005">
        <v>0.78790000000000004</v>
      </c>
      <c r="F3005" t="s">
        <v>625</v>
      </c>
      <c r="G3005" s="2">
        <v>289</v>
      </c>
      <c r="I3005" s="1">
        <v>5208.12</v>
      </c>
    </row>
    <row r="3006" spans="1:9" hidden="1" x14ac:dyDescent="0.25">
      <c r="A3006" s="2" t="s">
        <v>1817</v>
      </c>
      <c r="B3006" s="139" t="str">
        <f t="shared" si="55"/>
        <v>LFab_Gry25205.27</v>
      </c>
      <c r="C3006" t="s">
        <v>3486</v>
      </c>
      <c r="D3006" s="1">
        <v>5205.2700000000004</v>
      </c>
      <c r="E3006">
        <v>0.78790000000000004</v>
      </c>
      <c r="F3006" t="s">
        <v>625</v>
      </c>
      <c r="G3006" s="2">
        <v>289</v>
      </c>
      <c r="I3006" s="1">
        <v>5208.12</v>
      </c>
    </row>
    <row r="3007" spans="1:9" hidden="1" x14ac:dyDescent="0.25">
      <c r="A3007" s="2" t="s">
        <v>1817</v>
      </c>
      <c r="B3007" s="139" t="str">
        <f t="shared" si="55"/>
        <v>LFab_Gry25509.21</v>
      </c>
      <c r="C3007" t="s">
        <v>3486</v>
      </c>
      <c r="D3007" s="1">
        <v>5509.21</v>
      </c>
      <c r="E3007">
        <v>0.20200000000000001</v>
      </c>
      <c r="F3007" t="s">
        <v>3485</v>
      </c>
      <c r="G3007" s="2">
        <v>289</v>
      </c>
      <c r="I3007" s="1">
        <v>5208.12</v>
      </c>
    </row>
    <row r="3008" spans="1:9" hidden="1" x14ac:dyDescent="0.25">
      <c r="A3008" s="2" t="s">
        <v>1817</v>
      </c>
      <c r="B3008" s="139" t="str">
        <f t="shared" si="55"/>
        <v>LFab_Gry25509.99</v>
      </c>
      <c r="C3008" t="s">
        <v>3486</v>
      </c>
      <c r="D3008" s="1">
        <v>5509.99</v>
      </c>
      <c r="E3008">
        <v>0.20200000000000001</v>
      </c>
      <c r="F3008" t="s">
        <v>3485</v>
      </c>
      <c r="G3008" s="2">
        <v>289</v>
      </c>
      <c r="I3008" s="1">
        <v>5208.12</v>
      </c>
    </row>
    <row r="3009" spans="1:9" hidden="1" x14ac:dyDescent="0.25">
      <c r="A3009" s="2" t="s">
        <v>1790</v>
      </c>
      <c r="B3009" s="139" t="str">
        <f t="shared" si="55"/>
        <v>IFab_Gry23905.3</v>
      </c>
      <c r="C3009" t="s">
        <v>3486</v>
      </c>
      <c r="D3009" s="1">
        <v>3905.3</v>
      </c>
      <c r="E3009">
        <v>0.04</v>
      </c>
      <c r="F3009" t="s">
        <v>1413</v>
      </c>
      <c r="G3009" s="2">
        <v>289</v>
      </c>
      <c r="I3009" s="1">
        <v>5208.12</v>
      </c>
    </row>
    <row r="3010" spans="1:9" hidden="1" x14ac:dyDescent="0.25">
      <c r="A3010" s="2" t="s">
        <v>1790</v>
      </c>
      <c r="B3010" s="139" t="str">
        <f t="shared" si="55"/>
        <v>IFab_Gry21108.19</v>
      </c>
      <c r="C3010" t="s">
        <v>3486</v>
      </c>
      <c r="D3010" s="1">
        <v>1108.19</v>
      </c>
      <c r="E3010">
        <v>0.04</v>
      </c>
      <c r="F3010" t="s">
        <v>1280</v>
      </c>
      <c r="G3010" s="2">
        <v>289</v>
      </c>
      <c r="I3010" s="1">
        <v>5208.12</v>
      </c>
    </row>
    <row r="3011" spans="1:9" hidden="1" x14ac:dyDescent="0.25">
      <c r="A3011" s="2" t="s">
        <v>1790</v>
      </c>
      <c r="B3011" s="139" t="str">
        <f t="shared" si="55"/>
        <v>IFab_Gry23809.919</v>
      </c>
      <c r="C3011" t="s">
        <v>3486</v>
      </c>
      <c r="D3011" s="1">
        <v>3809.9189999999999</v>
      </c>
      <c r="E3011">
        <v>0.04</v>
      </c>
      <c r="F3011" t="s">
        <v>3471</v>
      </c>
      <c r="G3011" s="2">
        <v>289</v>
      </c>
      <c r="I3011" s="1">
        <v>5208.12</v>
      </c>
    </row>
    <row r="3012" spans="1:9" hidden="1" x14ac:dyDescent="0.25">
      <c r="A3012" s="2" t="s">
        <v>1790</v>
      </c>
      <c r="B3012" s="139" t="str">
        <f t="shared" si="55"/>
        <v>IFab_Gry23809.911</v>
      </c>
      <c r="C3012" t="s">
        <v>3486</v>
      </c>
      <c r="D3012" s="1">
        <v>3809.9110000000001</v>
      </c>
      <c r="E3012">
        <v>0.04</v>
      </c>
      <c r="F3012" t="s">
        <v>3472</v>
      </c>
      <c r="G3012" s="2">
        <v>289</v>
      </c>
      <c r="I3012" s="1">
        <v>5208.12</v>
      </c>
    </row>
    <row r="3013" spans="1:9" hidden="1" x14ac:dyDescent="0.25">
      <c r="A3013" s="2" t="s">
        <v>1790</v>
      </c>
      <c r="B3013" s="139" t="str">
        <f t="shared" si="55"/>
        <v>IFab_Gry21108.12</v>
      </c>
      <c r="C3013" t="s">
        <v>3486</v>
      </c>
      <c r="D3013" s="1">
        <v>1108.1199999999999</v>
      </c>
      <c r="E3013">
        <v>0.04</v>
      </c>
      <c r="F3013" t="s">
        <v>2131</v>
      </c>
      <c r="G3013" s="2">
        <v>289</v>
      </c>
      <c r="I3013" s="1">
        <v>5208.12</v>
      </c>
    </row>
    <row r="3014" spans="1:9" hidden="1" x14ac:dyDescent="0.25">
      <c r="A3014" s="2" t="s">
        <v>1790</v>
      </c>
      <c r="B3014" s="139" t="str">
        <f t="shared" si="55"/>
        <v>IFab_Gry23505.109</v>
      </c>
      <c r="C3014" t="s">
        <v>3486</v>
      </c>
      <c r="D3014" s="1">
        <v>3505.1089999999999</v>
      </c>
      <c r="E3014">
        <v>0.04</v>
      </c>
      <c r="F3014" t="s">
        <v>506</v>
      </c>
      <c r="G3014" s="2">
        <v>289</v>
      </c>
      <c r="I3014" s="1">
        <v>5208.12</v>
      </c>
    </row>
    <row r="3015" spans="1:9" hidden="1" x14ac:dyDescent="0.25">
      <c r="A3015" s="2" t="s">
        <v>1817</v>
      </c>
      <c r="B3015" s="139" t="str">
        <f t="shared" si="55"/>
        <v>LFab_Gry23919.909</v>
      </c>
      <c r="C3015" t="s">
        <v>3486</v>
      </c>
      <c r="D3015" s="1">
        <v>3919.9090000000001</v>
      </c>
      <c r="E3015">
        <v>6.0000000000000001E-3</v>
      </c>
      <c r="F3015" t="s">
        <v>3473</v>
      </c>
      <c r="G3015" s="2">
        <v>289</v>
      </c>
      <c r="I3015" s="1">
        <v>5208.12</v>
      </c>
    </row>
    <row r="3016" spans="1:9" hidden="1" x14ac:dyDescent="0.25">
      <c r="A3016" s="2" t="s">
        <v>1817</v>
      </c>
      <c r="B3016" s="139" t="str">
        <f t="shared" si="55"/>
        <v>LFab_Gry22701.12</v>
      </c>
      <c r="C3016" t="s">
        <v>3486</v>
      </c>
      <c r="D3016" s="1">
        <v>2701.12</v>
      </c>
      <c r="E3016">
        <v>1.1000000000000001</v>
      </c>
      <c r="F3016" t="s">
        <v>371</v>
      </c>
      <c r="G3016" s="2">
        <v>289</v>
      </c>
      <c r="I3016" s="1">
        <v>5208.12</v>
      </c>
    </row>
    <row r="3017" spans="1:9" hidden="1" x14ac:dyDescent="0.25">
      <c r="A3017" s="2" t="s">
        <v>1817</v>
      </c>
      <c r="B3017" s="139" t="str">
        <f t="shared" si="55"/>
        <v>LFab_Gry35201.009</v>
      </c>
      <c r="C3017" t="s">
        <v>3487</v>
      </c>
      <c r="D3017" s="1">
        <v>5201.009</v>
      </c>
      <c r="E3017">
        <v>0.9899</v>
      </c>
      <c r="F3017" t="s">
        <v>547</v>
      </c>
      <c r="G3017" s="2">
        <v>290</v>
      </c>
      <c r="I3017" s="1">
        <v>5208.32</v>
      </c>
    </row>
    <row r="3018" spans="1:9" hidden="1" x14ac:dyDescent="0.25">
      <c r="A3018" s="2" t="s">
        <v>1817</v>
      </c>
      <c r="B3018" s="139" t="str">
        <f t="shared" si="55"/>
        <v>LFab_Gry35205.12</v>
      </c>
      <c r="C3018" t="s">
        <v>3487</v>
      </c>
      <c r="D3018" s="1">
        <v>5205.12</v>
      </c>
      <c r="E3018">
        <v>0.9899</v>
      </c>
      <c r="F3018" t="s">
        <v>625</v>
      </c>
      <c r="G3018" s="2">
        <v>290</v>
      </c>
      <c r="I3018" s="1">
        <v>5208.32</v>
      </c>
    </row>
    <row r="3019" spans="1:9" hidden="1" x14ac:dyDescent="0.25">
      <c r="A3019" s="2" t="s">
        <v>1817</v>
      </c>
      <c r="B3019" s="139" t="str">
        <f t="shared" si="55"/>
        <v>LFab_Gry35205.24</v>
      </c>
      <c r="C3019" t="s">
        <v>3487</v>
      </c>
      <c r="D3019" s="1">
        <v>5205.24</v>
      </c>
      <c r="E3019">
        <v>0.9899</v>
      </c>
      <c r="F3019" t="s">
        <v>625</v>
      </c>
      <c r="G3019" s="2">
        <v>290</v>
      </c>
      <c r="I3019" s="1">
        <v>5208.32</v>
      </c>
    </row>
    <row r="3020" spans="1:9" hidden="1" x14ac:dyDescent="0.25">
      <c r="A3020" s="2" t="s">
        <v>1817</v>
      </c>
      <c r="B3020" s="139" t="str">
        <f t="shared" si="55"/>
        <v>LFab_Gry35205.27</v>
      </c>
      <c r="C3020" t="s">
        <v>3487</v>
      </c>
      <c r="D3020" s="1">
        <v>5205.2700000000004</v>
      </c>
      <c r="E3020">
        <v>0.9899</v>
      </c>
      <c r="F3020" t="s">
        <v>625</v>
      </c>
      <c r="G3020" s="2">
        <v>290</v>
      </c>
      <c r="I3020" s="1">
        <v>5208.32</v>
      </c>
    </row>
    <row r="3021" spans="1:9" hidden="1" x14ac:dyDescent="0.25">
      <c r="A3021" s="2" t="s">
        <v>1790</v>
      </c>
      <c r="B3021" s="139" t="str">
        <f t="shared" si="55"/>
        <v>IFab_Gry33905.3</v>
      </c>
      <c r="C3021" t="s">
        <v>3487</v>
      </c>
      <c r="D3021" s="1">
        <v>3905.3</v>
      </c>
      <c r="E3021">
        <v>0.04</v>
      </c>
      <c r="F3021" t="s">
        <v>1413</v>
      </c>
      <c r="G3021" s="2">
        <v>290</v>
      </c>
      <c r="I3021" s="1">
        <v>5208.32</v>
      </c>
    </row>
    <row r="3022" spans="1:9" hidden="1" x14ac:dyDescent="0.25">
      <c r="A3022" s="2" t="s">
        <v>1790</v>
      </c>
      <c r="B3022" s="139" t="str">
        <f t="shared" si="55"/>
        <v>IFab_Gry31108.19</v>
      </c>
      <c r="C3022" t="s">
        <v>3487</v>
      </c>
      <c r="D3022" s="1">
        <v>1108.19</v>
      </c>
      <c r="E3022">
        <v>0.04</v>
      </c>
      <c r="F3022" t="s">
        <v>1280</v>
      </c>
      <c r="G3022" s="2">
        <v>290</v>
      </c>
      <c r="I3022" s="1">
        <v>5208.32</v>
      </c>
    </row>
    <row r="3023" spans="1:9" hidden="1" x14ac:dyDescent="0.25">
      <c r="A3023" s="2" t="s">
        <v>1790</v>
      </c>
      <c r="B3023" s="139" t="str">
        <f t="shared" si="55"/>
        <v>IFab_Gry33809.919</v>
      </c>
      <c r="C3023" t="s">
        <v>3487</v>
      </c>
      <c r="D3023" s="1">
        <v>3809.9189999999999</v>
      </c>
      <c r="E3023">
        <v>0.04</v>
      </c>
      <c r="F3023" t="s">
        <v>3471</v>
      </c>
      <c r="G3023" s="2">
        <v>290</v>
      </c>
      <c r="I3023" s="1">
        <v>5208.32</v>
      </c>
    </row>
    <row r="3024" spans="1:9" hidden="1" x14ac:dyDescent="0.25">
      <c r="A3024" s="2" t="s">
        <v>1790</v>
      </c>
      <c r="B3024" s="139" t="str">
        <f t="shared" si="55"/>
        <v>IFab_Gry33809.911</v>
      </c>
      <c r="C3024" t="s">
        <v>3487</v>
      </c>
      <c r="D3024" s="1">
        <v>3809.9110000000001</v>
      </c>
      <c r="E3024">
        <v>0.04</v>
      </c>
      <c r="F3024" t="s">
        <v>3472</v>
      </c>
      <c r="G3024" s="2">
        <v>290</v>
      </c>
      <c r="I3024" s="1">
        <v>5208.32</v>
      </c>
    </row>
    <row r="3025" spans="1:10" hidden="1" x14ac:dyDescent="0.25">
      <c r="A3025" s="2" t="s">
        <v>1790</v>
      </c>
      <c r="B3025" s="139" t="str">
        <f t="shared" si="55"/>
        <v>IFab_Gry31108.12</v>
      </c>
      <c r="C3025" t="s">
        <v>3487</v>
      </c>
      <c r="D3025" s="1">
        <v>1108.1199999999999</v>
      </c>
      <c r="E3025">
        <v>0.04</v>
      </c>
      <c r="F3025" t="s">
        <v>2131</v>
      </c>
      <c r="G3025" s="2">
        <v>290</v>
      </c>
      <c r="I3025" s="1">
        <v>5208.32</v>
      </c>
    </row>
    <row r="3026" spans="1:10" hidden="1" x14ac:dyDescent="0.25">
      <c r="A3026" s="2" t="s">
        <v>1790</v>
      </c>
      <c r="B3026" s="139" t="str">
        <f t="shared" si="55"/>
        <v>IFab_Gry33505.109</v>
      </c>
      <c r="C3026" t="s">
        <v>3487</v>
      </c>
      <c r="D3026" s="1">
        <v>3505.1089999999999</v>
      </c>
      <c r="E3026">
        <v>0.04</v>
      </c>
      <c r="F3026" t="s">
        <v>506</v>
      </c>
      <c r="G3026" s="2">
        <v>290</v>
      </c>
      <c r="I3026" s="1">
        <v>5208.32</v>
      </c>
    </row>
    <row r="3027" spans="1:10" hidden="1" x14ac:dyDescent="0.25">
      <c r="A3027" s="2" t="s">
        <v>1817</v>
      </c>
      <c r="B3027" s="139" t="str">
        <f t="shared" si="55"/>
        <v>LFab_Gry33919.909</v>
      </c>
      <c r="C3027" t="s">
        <v>3487</v>
      </c>
      <c r="D3027" s="1">
        <v>3919.9090000000001</v>
      </c>
      <c r="E3027">
        <v>6.0000000000000001E-3</v>
      </c>
      <c r="F3027" t="s">
        <v>3473</v>
      </c>
      <c r="G3027" s="2">
        <v>290</v>
      </c>
      <c r="I3027" s="1">
        <v>5208.32</v>
      </c>
    </row>
    <row r="3028" spans="1:10" hidden="1" x14ac:dyDescent="0.25">
      <c r="A3028" s="2" t="s">
        <v>1817</v>
      </c>
      <c r="B3028" s="139" t="str">
        <f t="shared" si="55"/>
        <v>LFab_Gry32701.12</v>
      </c>
      <c r="C3028" t="s">
        <v>3487</v>
      </c>
      <c r="D3028" s="1">
        <v>2701.12</v>
      </c>
      <c r="E3028">
        <v>1.1000000000000001</v>
      </c>
      <c r="F3028" t="s">
        <v>371</v>
      </c>
      <c r="G3028" s="2">
        <v>290</v>
      </c>
      <c r="I3028" s="1">
        <v>5208.32</v>
      </c>
    </row>
    <row r="3029" spans="1:10" hidden="1" x14ac:dyDescent="0.25">
      <c r="A3029" s="2" t="s">
        <v>1817</v>
      </c>
      <c r="B3029" s="139" t="str">
        <f t="shared" si="55"/>
        <v>LMps_Ctn5208.12</v>
      </c>
      <c r="C3029" t="s">
        <v>2</v>
      </c>
      <c r="D3029" s="1">
        <v>5208.12</v>
      </c>
      <c r="E3029">
        <v>1.0101</v>
      </c>
      <c r="F3029" t="s">
        <v>3488</v>
      </c>
      <c r="G3029" s="2">
        <v>291</v>
      </c>
      <c r="H3029" s="2">
        <v>292</v>
      </c>
      <c r="I3029" s="1">
        <v>6302.3109999999997</v>
      </c>
      <c r="J3029" s="1">
        <v>6302.3149999999996</v>
      </c>
    </row>
    <row r="3030" spans="1:10" hidden="1" x14ac:dyDescent="0.25">
      <c r="A3030" s="2" t="s">
        <v>1817</v>
      </c>
      <c r="B3030" s="139" t="str">
        <f t="shared" ref="B3030:B3040" si="56">A3030&amp;C3030&amp;D3030</f>
        <v>LMps_Ctn2809.201</v>
      </c>
      <c r="C3030" t="s">
        <v>2</v>
      </c>
      <c r="D3030" s="1">
        <v>2809.201</v>
      </c>
      <c r="E3030">
        <v>0.04</v>
      </c>
      <c r="F3030" t="s">
        <v>3489</v>
      </c>
      <c r="G3030" s="2">
        <v>291</v>
      </c>
      <c r="H3030" s="2">
        <v>292</v>
      </c>
      <c r="I3030" s="1">
        <v>6302.3109999999997</v>
      </c>
      <c r="J3030" s="1">
        <v>6302.3149999999996</v>
      </c>
    </row>
    <row r="3031" spans="1:10" hidden="1" x14ac:dyDescent="0.25">
      <c r="A3031" s="2" t="s">
        <v>1817</v>
      </c>
      <c r="B3031" s="139" t="str">
        <f t="shared" si="56"/>
        <v>LMps_Ctn5508.1</v>
      </c>
      <c r="C3031" t="s">
        <v>2</v>
      </c>
      <c r="D3031" s="1">
        <v>5508.1</v>
      </c>
      <c r="E3031">
        <v>0.02</v>
      </c>
      <c r="F3031" t="s">
        <v>3490</v>
      </c>
      <c r="G3031" s="2">
        <v>291</v>
      </c>
      <c r="H3031" s="2">
        <v>292</v>
      </c>
      <c r="I3031" s="1">
        <v>6302.3109999999997</v>
      </c>
      <c r="J3031" s="1">
        <v>6302.3149999999996</v>
      </c>
    </row>
    <row r="3032" spans="1:10" hidden="1" x14ac:dyDescent="0.25">
      <c r="A3032" s="2" t="s">
        <v>1817</v>
      </c>
      <c r="B3032" s="139" t="str">
        <f t="shared" si="56"/>
        <v>LMps_Ctn5401.1</v>
      </c>
      <c r="C3032" t="s">
        <v>2</v>
      </c>
      <c r="D3032" s="1">
        <v>5401.1</v>
      </c>
      <c r="E3032">
        <v>0.02</v>
      </c>
      <c r="F3032" t="s">
        <v>3490</v>
      </c>
      <c r="G3032" s="2">
        <v>291</v>
      </c>
      <c r="H3032" s="2">
        <v>292</v>
      </c>
      <c r="I3032" s="1">
        <v>6302.3109999999997</v>
      </c>
      <c r="J3032" s="1">
        <v>6302.3149999999996</v>
      </c>
    </row>
    <row r="3033" spans="1:10" hidden="1" x14ac:dyDescent="0.25">
      <c r="A3033" s="2" t="s">
        <v>1817</v>
      </c>
      <c r="B3033" s="139" t="str">
        <f t="shared" si="56"/>
        <v>LMps_Ctn5204.11</v>
      </c>
      <c r="C3033" t="s">
        <v>2</v>
      </c>
      <c r="D3033" s="1">
        <v>5204.1099999999997</v>
      </c>
      <c r="E3033">
        <v>0.02</v>
      </c>
      <c r="F3033" t="s">
        <v>3490</v>
      </c>
      <c r="G3033" s="2">
        <v>291</v>
      </c>
      <c r="H3033" s="2">
        <v>292</v>
      </c>
      <c r="I3033" s="1">
        <v>6302.3109999999997</v>
      </c>
      <c r="J3033" s="1">
        <v>6302.3149999999996</v>
      </c>
    </row>
    <row r="3034" spans="1:10" hidden="1" x14ac:dyDescent="0.25">
      <c r="A3034" s="2" t="s">
        <v>1817</v>
      </c>
      <c r="B3034" s="139" t="str">
        <f t="shared" si="56"/>
        <v>LMps_Ctn5401.201</v>
      </c>
      <c r="C3034" t="s">
        <v>2</v>
      </c>
      <c r="D3034" s="1">
        <v>5401.201</v>
      </c>
      <c r="E3034">
        <v>0.02</v>
      </c>
      <c r="F3034" t="s">
        <v>3490</v>
      </c>
      <c r="G3034" s="2">
        <v>291</v>
      </c>
      <c r="H3034" s="2">
        <v>292</v>
      </c>
      <c r="I3034" s="1">
        <v>6302.3109999999997</v>
      </c>
      <c r="J3034" s="1">
        <v>6302.3149999999996</v>
      </c>
    </row>
    <row r="3035" spans="1:10" hidden="1" x14ac:dyDescent="0.25">
      <c r="A3035" s="2" t="s">
        <v>1817</v>
      </c>
      <c r="B3035" s="139" t="str">
        <f t="shared" si="56"/>
        <v>LMps_Ctn5401.209</v>
      </c>
      <c r="C3035" t="s">
        <v>2</v>
      </c>
      <c r="D3035" s="1">
        <v>5401.2089999999998</v>
      </c>
      <c r="E3035">
        <v>0.02</v>
      </c>
      <c r="F3035" t="s">
        <v>3490</v>
      </c>
      <c r="G3035" s="2">
        <v>291</v>
      </c>
      <c r="H3035" s="2">
        <v>292</v>
      </c>
      <c r="I3035" s="1">
        <v>6302.3109999999997</v>
      </c>
      <c r="J3035" s="1">
        <v>6302.3149999999996</v>
      </c>
    </row>
    <row r="3036" spans="1:10" hidden="1" x14ac:dyDescent="0.25">
      <c r="A3036" s="2" t="s">
        <v>1817</v>
      </c>
      <c r="B3036" s="139" t="str">
        <f t="shared" si="56"/>
        <v>LMps_Ctn5508.2</v>
      </c>
      <c r="C3036" t="s">
        <v>2</v>
      </c>
      <c r="D3036" s="1">
        <v>5508.2</v>
      </c>
      <c r="E3036">
        <v>0.02</v>
      </c>
      <c r="F3036" t="s">
        <v>3490</v>
      </c>
      <c r="G3036" s="2">
        <v>291</v>
      </c>
      <c r="H3036" s="2">
        <v>292</v>
      </c>
      <c r="I3036" s="1">
        <v>6302.3109999999997</v>
      </c>
      <c r="J3036" s="1">
        <v>6302.3149999999996</v>
      </c>
    </row>
    <row r="3037" spans="1:10" hidden="1" x14ac:dyDescent="0.25">
      <c r="A3037" s="2" t="s">
        <v>1817</v>
      </c>
      <c r="B3037" s="139" t="str">
        <f t="shared" si="56"/>
        <v>LMps_Ctn4821.9</v>
      </c>
      <c r="C3037" t="s">
        <v>2</v>
      </c>
      <c r="D3037" s="1">
        <v>4821.8999999999996</v>
      </c>
      <c r="E3037">
        <v>0.06</v>
      </c>
      <c r="F3037" t="s">
        <v>3140</v>
      </c>
      <c r="G3037" s="2">
        <v>291</v>
      </c>
      <c r="H3037" s="2">
        <v>292</v>
      </c>
      <c r="I3037" s="1">
        <v>6302.3109999999997</v>
      </c>
      <c r="J3037" s="1">
        <v>6302.3149999999996</v>
      </c>
    </row>
    <row r="3038" spans="1:10" hidden="1" x14ac:dyDescent="0.25">
      <c r="A3038" s="2" t="s">
        <v>1790</v>
      </c>
      <c r="B3038" s="139" t="str">
        <f t="shared" si="56"/>
        <v>IMps_Ctn5807.101</v>
      </c>
      <c r="C3038" t="s">
        <v>2</v>
      </c>
      <c r="D3038" s="1">
        <v>5807.1009999999997</v>
      </c>
      <c r="E3038">
        <v>3.5000000000000003E-2</v>
      </c>
      <c r="F3038" t="s">
        <v>2238</v>
      </c>
      <c r="G3038" s="2">
        <v>291</v>
      </c>
      <c r="H3038" s="2">
        <v>292</v>
      </c>
      <c r="I3038" s="1">
        <v>6302.3109999999997</v>
      </c>
      <c r="J3038" s="1">
        <v>6302.3149999999996</v>
      </c>
    </row>
    <row r="3039" spans="1:10" hidden="1" x14ac:dyDescent="0.25">
      <c r="A3039" s="2" t="s">
        <v>1790</v>
      </c>
      <c r="B3039" s="139" t="str">
        <f t="shared" si="56"/>
        <v>IMps_Ctn9606.291</v>
      </c>
      <c r="C3039" t="s">
        <v>2</v>
      </c>
      <c r="D3039" s="1">
        <v>9606.2909999999993</v>
      </c>
      <c r="E3039">
        <v>0.04</v>
      </c>
      <c r="F3039" t="s">
        <v>341</v>
      </c>
      <c r="G3039" s="2">
        <v>291</v>
      </c>
      <c r="H3039" s="2">
        <v>292</v>
      </c>
      <c r="I3039" s="1">
        <v>6302.3109999999997</v>
      </c>
      <c r="J3039" s="1">
        <v>6302.3149999999996</v>
      </c>
    </row>
    <row r="3040" spans="1:10" hidden="1" x14ac:dyDescent="0.25">
      <c r="A3040" s="2" t="s">
        <v>1817</v>
      </c>
      <c r="B3040" s="139" t="str">
        <f t="shared" si="56"/>
        <v>LMps_Bld5511.3</v>
      </c>
      <c r="C3040" t="s">
        <v>63</v>
      </c>
      <c r="D3040" s="1">
        <v>5511.3</v>
      </c>
      <c r="E3040">
        <v>0.15151999999999999</v>
      </c>
      <c r="F3040" t="s">
        <v>369</v>
      </c>
      <c r="G3040" s="2">
        <v>293</v>
      </c>
      <c r="H3040" s="2">
        <v>294</v>
      </c>
      <c r="I3040" s="1">
        <v>6302.3909999999996</v>
      </c>
      <c r="J3040" s="1">
        <v>6302.393</v>
      </c>
    </row>
    <row r="3041" spans="1:10" hidden="1" x14ac:dyDescent="0.25">
      <c r="A3041" s="2" t="s">
        <v>1790</v>
      </c>
      <c r="B3041" s="139" t="str">
        <f t="shared" ref="B3041:B3054" si="57">A3041&amp;C3041&amp;D3041</f>
        <v>IMps_Bld5407.69</v>
      </c>
      <c r="C3041" t="s">
        <v>63</v>
      </c>
      <c r="D3041" s="1">
        <v>5407.69</v>
      </c>
      <c r="E3041">
        <v>0.15151999999999999</v>
      </c>
      <c r="F3041" t="s">
        <v>368</v>
      </c>
      <c r="G3041" s="2">
        <v>293</v>
      </c>
      <c r="H3041" s="2">
        <v>294</v>
      </c>
      <c r="I3041" s="1">
        <v>6302.3909999999996</v>
      </c>
      <c r="J3041" s="1">
        <v>6302.393</v>
      </c>
    </row>
    <row r="3042" spans="1:10" hidden="1" x14ac:dyDescent="0.25">
      <c r="A3042" s="2" t="s">
        <v>1790</v>
      </c>
      <c r="B3042" s="139" t="str">
        <f t="shared" si="57"/>
        <v>IMps_Bld5407.52</v>
      </c>
      <c r="C3042" t="s">
        <v>63</v>
      </c>
      <c r="D3042" s="1">
        <v>5407.52</v>
      </c>
      <c r="E3042">
        <v>0.15151999999999999</v>
      </c>
      <c r="F3042" t="s">
        <v>3491</v>
      </c>
      <c r="G3042" s="2">
        <v>293</v>
      </c>
      <c r="H3042" s="2">
        <v>294</v>
      </c>
      <c r="I3042" s="1">
        <v>6302.3909999999996</v>
      </c>
      <c r="J3042" s="1">
        <v>6302.393</v>
      </c>
    </row>
    <row r="3043" spans="1:10" hidden="1" x14ac:dyDescent="0.25">
      <c r="A3043" s="2" t="s">
        <v>1790</v>
      </c>
      <c r="B3043" s="139" t="str">
        <f t="shared" si="57"/>
        <v>IMps_Bld5407.51</v>
      </c>
      <c r="C3043" t="s">
        <v>63</v>
      </c>
      <c r="D3043" s="1">
        <v>5407.51</v>
      </c>
      <c r="E3043">
        <v>0.15151999999999999</v>
      </c>
      <c r="F3043" t="s">
        <v>3491</v>
      </c>
      <c r="G3043" s="2">
        <v>293</v>
      </c>
      <c r="H3043" s="2">
        <v>294</v>
      </c>
      <c r="I3043" s="1">
        <v>6302.3909999999996</v>
      </c>
      <c r="J3043" s="1">
        <v>6302.393</v>
      </c>
    </row>
    <row r="3044" spans="1:10" hidden="1" x14ac:dyDescent="0.25">
      <c r="A3044" s="2" t="s">
        <v>1817</v>
      </c>
      <c r="B3044" s="139" t="str">
        <f t="shared" si="57"/>
        <v>LMps_Bld2809.201</v>
      </c>
      <c r="C3044" t="s">
        <v>63</v>
      </c>
      <c r="D3044" s="1">
        <v>2809.201</v>
      </c>
      <c r="E3044">
        <v>0.04</v>
      </c>
      <c r="F3044" t="s">
        <v>3489</v>
      </c>
      <c r="G3044" s="2">
        <v>293</v>
      </c>
      <c r="H3044" s="2">
        <v>294</v>
      </c>
      <c r="I3044" s="1">
        <v>6302.3909999999996</v>
      </c>
      <c r="J3044" s="1">
        <v>6302.393</v>
      </c>
    </row>
    <row r="3045" spans="1:10" hidden="1" x14ac:dyDescent="0.25">
      <c r="A3045" s="2" t="s">
        <v>1817</v>
      </c>
      <c r="B3045" s="139" t="str">
        <f t="shared" si="57"/>
        <v>LMps_Bld5508.1</v>
      </c>
      <c r="C3045" t="s">
        <v>63</v>
      </c>
      <c r="D3045" s="1">
        <v>5508.1</v>
      </c>
      <c r="E3045">
        <v>0.02</v>
      </c>
      <c r="F3045" t="s">
        <v>3490</v>
      </c>
      <c r="G3045" s="2">
        <v>293</v>
      </c>
      <c r="H3045" s="2">
        <v>294</v>
      </c>
      <c r="I3045" s="1">
        <v>6302.3909999999996</v>
      </c>
      <c r="J3045" s="1">
        <v>6302.393</v>
      </c>
    </row>
    <row r="3046" spans="1:10" hidden="1" x14ac:dyDescent="0.25">
      <c r="A3046" s="2" t="s">
        <v>1817</v>
      </c>
      <c r="B3046" s="139" t="str">
        <f t="shared" si="57"/>
        <v>LMps_Bld5401.1</v>
      </c>
      <c r="C3046" t="s">
        <v>63</v>
      </c>
      <c r="D3046" s="1">
        <v>5401.1</v>
      </c>
      <c r="E3046">
        <v>0.02</v>
      </c>
      <c r="F3046" t="s">
        <v>3490</v>
      </c>
      <c r="G3046" s="2">
        <v>293</v>
      </c>
      <c r="H3046" s="2">
        <v>294</v>
      </c>
      <c r="I3046" s="1">
        <v>6302.3909999999996</v>
      </c>
      <c r="J3046" s="1">
        <v>6302.393</v>
      </c>
    </row>
    <row r="3047" spans="1:10" hidden="1" x14ac:dyDescent="0.25">
      <c r="A3047" s="2" t="s">
        <v>1817</v>
      </c>
      <c r="B3047" s="139" t="str">
        <f t="shared" si="57"/>
        <v>LMps_Bld5204.11</v>
      </c>
      <c r="C3047" t="s">
        <v>63</v>
      </c>
      <c r="D3047" s="1">
        <v>5204.1099999999997</v>
      </c>
      <c r="E3047">
        <v>0.02</v>
      </c>
      <c r="F3047" t="s">
        <v>3490</v>
      </c>
      <c r="G3047" s="2">
        <v>293</v>
      </c>
      <c r="H3047" s="2">
        <v>294</v>
      </c>
      <c r="I3047" s="1">
        <v>6302.3909999999996</v>
      </c>
      <c r="J3047" s="1">
        <v>6302.393</v>
      </c>
    </row>
    <row r="3048" spans="1:10" hidden="1" x14ac:dyDescent="0.25">
      <c r="A3048" s="2" t="s">
        <v>1817</v>
      </c>
      <c r="B3048" s="139" t="str">
        <f t="shared" si="57"/>
        <v>LMps_Bld5401.201</v>
      </c>
      <c r="C3048" t="s">
        <v>63</v>
      </c>
      <c r="D3048" s="1">
        <v>5401.201</v>
      </c>
      <c r="E3048">
        <v>0.02</v>
      </c>
      <c r="F3048" t="s">
        <v>3490</v>
      </c>
      <c r="G3048" s="2">
        <v>293</v>
      </c>
      <c r="H3048" s="2">
        <v>294</v>
      </c>
      <c r="I3048" s="1">
        <v>6302.3909999999996</v>
      </c>
      <c r="J3048" s="1">
        <v>6302.393</v>
      </c>
    </row>
    <row r="3049" spans="1:10" hidden="1" x14ac:dyDescent="0.25">
      <c r="A3049" s="2" t="s">
        <v>1817</v>
      </c>
      <c r="B3049" s="139" t="str">
        <f t="shared" si="57"/>
        <v>LMps_Bld5401.209</v>
      </c>
      <c r="C3049" t="s">
        <v>63</v>
      </c>
      <c r="D3049" s="1">
        <v>5401.2089999999998</v>
      </c>
      <c r="E3049">
        <v>0.02</v>
      </c>
      <c r="F3049" t="s">
        <v>3490</v>
      </c>
      <c r="G3049" s="2">
        <v>293</v>
      </c>
      <c r="H3049" s="2">
        <v>294</v>
      </c>
      <c r="I3049" s="1">
        <v>6302.3909999999996</v>
      </c>
      <c r="J3049" s="1">
        <v>6302.393</v>
      </c>
    </row>
    <row r="3050" spans="1:10" hidden="1" x14ac:dyDescent="0.25">
      <c r="A3050" s="2" t="s">
        <v>1817</v>
      </c>
      <c r="B3050" s="139" t="str">
        <f t="shared" si="57"/>
        <v>LMps_Bld5508.2</v>
      </c>
      <c r="C3050" t="s">
        <v>63</v>
      </c>
      <c r="D3050" s="1">
        <v>5508.2</v>
      </c>
      <c r="E3050">
        <v>0.02</v>
      </c>
      <c r="F3050" t="s">
        <v>3490</v>
      </c>
      <c r="G3050" s="2">
        <v>293</v>
      </c>
      <c r="H3050" s="2">
        <v>294</v>
      </c>
      <c r="I3050" s="1">
        <v>6302.3909999999996</v>
      </c>
      <c r="J3050" s="1">
        <v>6302.393</v>
      </c>
    </row>
    <row r="3051" spans="1:10" hidden="1" x14ac:dyDescent="0.25">
      <c r="A3051" s="2" t="s">
        <v>1817</v>
      </c>
      <c r="B3051" s="139" t="str">
        <f t="shared" si="57"/>
        <v>LMps_Bld4821.9</v>
      </c>
      <c r="C3051" t="s">
        <v>63</v>
      </c>
      <c r="D3051" s="1">
        <v>4821.8999999999996</v>
      </c>
      <c r="E3051">
        <v>0.06</v>
      </c>
      <c r="F3051" t="s">
        <v>3140</v>
      </c>
      <c r="G3051" s="2">
        <v>293</v>
      </c>
      <c r="H3051" s="2">
        <v>294</v>
      </c>
      <c r="I3051" s="1">
        <v>6302.3909999999996</v>
      </c>
      <c r="J3051" s="1">
        <v>6302.393</v>
      </c>
    </row>
    <row r="3052" spans="1:10" hidden="1" x14ac:dyDescent="0.25">
      <c r="A3052" s="2" t="s">
        <v>1790</v>
      </c>
      <c r="B3052" s="139" t="str">
        <f t="shared" si="57"/>
        <v>IMps_Bld5807.101</v>
      </c>
      <c r="C3052" t="s">
        <v>63</v>
      </c>
      <c r="D3052" s="1">
        <v>5807.1009999999997</v>
      </c>
      <c r="E3052">
        <v>3.5000000000000003E-2</v>
      </c>
      <c r="F3052" t="s">
        <v>2238</v>
      </c>
      <c r="G3052" s="2">
        <v>293</v>
      </c>
      <c r="H3052" s="2">
        <v>294</v>
      </c>
      <c r="I3052" s="1">
        <v>6302.3909999999996</v>
      </c>
      <c r="J3052" s="1">
        <v>6302.393</v>
      </c>
    </row>
    <row r="3053" spans="1:10" hidden="1" x14ac:dyDescent="0.25">
      <c r="A3053" s="2" t="s">
        <v>1790</v>
      </c>
      <c r="B3053" s="139" t="str">
        <f t="shared" si="57"/>
        <v>IMps_Bld9606.291</v>
      </c>
      <c r="C3053" t="s">
        <v>63</v>
      </c>
      <c r="D3053" s="1">
        <v>9606.2909999999993</v>
      </c>
      <c r="E3053">
        <v>0.04</v>
      </c>
      <c r="F3053" t="s">
        <v>341</v>
      </c>
      <c r="G3053" s="2">
        <v>293</v>
      </c>
      <c r="H3053" s="2">
        <v>294</v>
      </c>
      <c r="I3053" s="1">
        <v>6302.3909999999996</v>
      </c>
      <c r="J3053" s="1">
        <v>6302.393</v>
      </c>
    </row>
    <row r="3054" spans="1:10" hidden="1" x14ac:dyDescent="0.25">
      <c r="A3054" s="2" t="s">
        <v>1790</v>
      </c>
      <c r="B3054" s="139" t="str">
        <f t="shared" si="57"/>
        <v>IMps_Pol5402.33</v>
      </c>
      <c r="C3054" t="s">
        <v>60</v>
      </c>
      <c r="D3054" s="1">
        <v>5402.33</v>
      </c>
      <c r="E3054">
        <v>0.85858999999999996</v>
      </c>
      <c r="F3054" t="s">
        <v>378</v>
      </c>
      <c r="G3054" s="2">
        <v>295</v>
      </c>
      <c r="I3054" s="1">
        <v>6302.32</v>
      </c>
    </row>
    <row r="3055" spans="1:10" hidden="1" x14ac:dyDescent="0.25">
      <c r="A3055" s="2" t="s">
        <v>1790</v>
      </c>
      <c r="B3055" s="139" t="str">
        <f t="shared" ref="B3055:B3066" si="58">A3055&amp;C3055&amp;D3055</f>
        <v>IMps_Pol5402.39</v>
      </c>
      <c r="C3055" t="s">
        <v>60</v>
      </c>
      <c r="D3055" s="1">
        <v>5402.39</v>
      </c>
      <c r="E3055">
        <v>0.15151999999999999</v>
      </c>
      <c r="F3055" t="s">
        <v>3492</v>
      </c>
      <c r="G3055" s="2">
        <v>295</v>
      </c>
      <c r="I3055" s="1">
        <v>6302.32</v>
      </c>
    </row>
    <row r="3056" spans="1:10" hidden="1" x14ac:dyDescent="0.25">
      <c r="A3056" s="2" t="s">
        <v>1790</v>
      </c>
      <c r="B3056" s="139" t="str">
        <f t="shared" si="58"/>
        <v>IMps_Pol5407.52</v>
      </c>
      <c r="C3056" t="s">
        <v>60</v>
      </c>
      <c r="D3056" s="1">
        <v>5407.52</v>
      </c>
      <c r="E3056">
        <v>0.15151999999999999</v>
      </c>
      <c r="F3056" t="s">
        <v>3491</v>
      </c>
      <c r="G3056" s="2">
        <v>295</v>
      </c>
      <c r="I3056" s="1">
        <v>6302.32</v>
      </c>
    </row>
    <row r="3057" spans="1:10" hidden="1" x14ac:dyDescent="0.25">
      <c r="A3057" s="2" t="s">
        <v>1790</v>
      </c>
      <c r="B3057" s="139" t="str">
        <f t="shared" si="58"/>
        <v>IMps_Pol5407.51</v>
      </c>
      <c r="C3057" t="s">
        <v>60</v>
      </c>
      <c r="D3057" s="1">
        <v>5407.51</v>
      </c>
      <c r="E3057">
        <v>0.15151999999999999</v>
      </c>
      <c r="F3057" t="s">
        <v>3491</v>
      </c>
      <c r="G3057" s="2">
        <v>295</v>
      </c>
      <c r="I3057" s="1">
        <v>6302.32</v>
      </c>
    </row>
    <row r="3058" spans="1:10" hidden="1" x14ac:dyDescent="0.25">
      <c r="A3058" s="2" t="s">
        <v>1817</v>
      </c>
      <c r="B3058" s="139" t="str">
        <f t="shared" si="58"/>
        <v>LMps_Pol5508.1</v>
      </c>
      <c r="C3058" t="s">
        <v>60</v>
      </c>
      <c r="D3058" s="1">
        <v>5508.1</v>
      </c>
      <c r="E3058">
        <v>0.02</v>
      </c>
      <c r="F3058" t="s">
        <v>3490</v>
      </c>
      <c r="G3058" s="2">
        <v>295</v>
      </c>
      <c r="I3058" s="1">
        <v>6302.32</v>
      </c>
    </row>
    <row r="3059" spans="1:10" hidden="1" x14ac:dyDescent="0.25">
      <c r="A3059" s="2" t="s">
        <v>1817</v>
      </c>
      <c r="B3059" s="139" t="str">
        <f t="shared" si="58"/>
        <v>LMps_Pol5401.1</v>
      </c>
      <c r="C3059" t="s">
        <v>60</v>
      </c>
      <c r="D3059" s="1">
        <v>5401.1</v>
      </c>
      <c r="E3059">
        <v>0.02</v>
      </c>
      <c r="F3059" t="s">
        <v>3490</v>
      </c>
      <c r="G3059" s="2">
        <v>295</v>
      </c>
      <c r="I3059" s="1">
        <v>6302.32</v>
      </c>
    </row>
    <row r="3060" spans="1:10" hidden="1" x14ac:dyDescent="0.25">
      <c r="A3060" s="2" t="s">
        <v>1817</v>
      </c>
      <c r="B3060" s="139" t="str">
        <f t="shared" si="58"/>
        <v>LMps_Pol5204.11</v>
      </c>
      <c r="C3060" t="s">
        <v>60</v>
      </c>
      <c r="D3060" s="1">
        <v>5204.1099999999997</v>
      </c>
      <c r="E3060">
        <v>0.02</v>
      </c>
      <c r="F3060" t="s">
        <v>3490</v>
      </c>
      <c r="G3060" s="2">
        <v>295</v>
      </c>
      <c r="I3060" s="1">
        <v>6302.32</v>
      </c>
    </row>
    <row r="3061" spans="1:10" hidden="1" x14ac:dyDescent="0.25">
      <c r="A3061" s="2" t="s">
        <v>1817</v>
      </c>
      <c r="B3061" s="139" t="str">
        <f t="shared" si="58"/>
        <v>LMps_Pol5401.201</v>
      </c>
      <c r="C3061" t="s">
        <v>60</v>
      </c>
      <c r="D3061" s="1">
        <v>5401.201</v>
      </c>
      <c r="E3061">
        <v>0.02</v>
      </c>
      <c r="F3061" t="s">
        <v>3490</v>
      </c>
      <c r="G3061" s="2">
        <v>295</v>
      </c>
      <c r="I3061" s="1">
        <v>6302.32</v>
      </c>
    </row>
    <row r="3062" spans="1:10" hidden="1" x14ac:dyDescent="0.25">
      <c r="A3062" s="2" t="s">
        <v>1817</v>
      </c>
      <c r="B3062" s="139" t="str">
        <f t="shared" si="58"/>
        <v>LMps_Pol5401.209</v>
      </c>
      <c r="C3062" t="s">
        <v>60</v>
      </c>
      <c r="D3062" s="1">
        <v>5401.2089999999998</v>
      </c>
      <c r="E3062">
        <v>0.02</v>
      </c>
      <c r="F3062" t="s">
        <v>3490</v>
      </c>
      <c r="G3062" s="2">
        <v>295</v>
      </c>
      <c r="I3062" s="1">
        <v>6302.32</v>
      </c>
    </row>
    <row r="3063" spans="1:10" hidden="1" x14ac:dyDescent="0.25">
      <c r="A3063" s="2" t="s">
        <v>1817</v>
      </c>
      <c r="B3063" s="139" t="str">
        <f t="shared" si="58"/>
        <v>LMps_Pol5508.2</v>
      </c>
      <c r="C3063" t="s">
        <v>60</v>
      </c>
      <c r="D3063" s="1">
        <v>5508.2</v>
      </c>
      <c r="E3063">
        <v>0.02</v>
      </c>
      <c r="F3063" t="s">
        <v>3490</v>
      </c>
      <c r="G3063" s="2">
        <v>295</v>
      </c>
      <c r="I3063" s="1">
        <v>6302.32</v>
      </c>
    </row>
    <row r="3064" spans="1:10" hidden="1" x14ac:dyDescent="0.25">
      <c r="A3064" s="2" t="s">
        <v>1817</v>
      </c>
      <c r="B3064" s="139" t="str">
        <f t="shared" si="58"/>
        <v>LMps_Pol4821.9</v>
      </c>
      <c r="C3064" t="s">
        <v>60</v>
      </c>
      <c r="D3064" s="1">
        <v>4821.8999999999996</v>
      </c>
      <c r="E3064">
        <v>0.06</v>
      </c>
      <c r="F3064" t="s">
        <v>3140</v>
      </c>
      <c r="G3064" s="2">
        <v>295</v>
      </c>
      <c r="I3064" s="1">
        <v>6302.32</v>
      </c>
    </row>
    <row r="3065" spans="1:10" hidden="1" x14ac:dyDescent="0.25">
      <c r="A3065" s="2" t="s">
        <v>1790</v>
      </c>
      <c r="B3065" s="139" t="str">
        <f t="shared" si="58"/>
        <v>IMps_Pol5807.101</v>
      </c>
      <c r="C3065" t="s">
        <v>60</v>
      </c>
      <c r="D3065" s="1">
        <v>5807.1009999999997</v>
      </c>
      <c r="E3065">
        <v>3.5000000000000003E-2</v>
      </c>
      <c r="F3065" t="s">
        <v>2238</v>
      </c>
      <c r="G3065" s="2">
        <v>295</v>
      </c>
      <c r="I3065" s="1">
        <v>6302.32</v>
      </c>
    </row>
    <row r="3066" spans="1:10" hidden="1" x14ac:dyDescent="0.25">
      <c r="A3066" s="2" t="s">
        <v>1790</v>
      </c>
      <c r="B3066" s="139" t="str">
        <f t="shared" si="58"/>
        <v>IMps_Pol9606.291</v>
      </c>
      <c r="C3066" t="s">
        <v>60</v>
      </c>
      <c r="D3066" s="1">
        <v>9606.2909999999993</v>
      </c>
      <c r="E3066">
        <v>0.04</v>
      </c>
      <c r="F3066" t="s">
        <v>341</v>
      </c>
      <c r="G3066" s="2">
        <v>295</v>
      </c>
      <c r="I3066" s="1">
        <v>6302.32</v>
      </c>
    </row>
    <row r="3067" spans="1:10" hidden="1" x14ac:dyDescent="0.25"/>
    <row r="3068" spans="1:10" hidden="1" x14ac:dyDescent="0.25">
      <c r="A3068" s="2" t="s">
        <v>1790</v>
      </c>
      <c r="B3068" s="139" t="str">
        <f t="shared" ref="B3068:B3131" si="59">A3068&amp;C3068&amp;D3068</f>
        <v>IMps_Ctn9606.1</v>
      </c>
      <c r="C3068" t="s">
        <v>2</v>
      </c>
      <c r="D3068" s="1">
        <v>9606.1</v>
      </c>
      <c r="E3068">
        <v>0.02</v>
      </c>
      <c r="F3068" t="s">
        <v>481</v>
      </c>
      <c r="G3068" s="2">
        <v>296</v>
      </c>
      <c r="H3068" s="2">
        <v>298</v>
      </c>
      <c r="I3068" s="1">
        <v>6302.3109999999997</v>
      </c>
      <c r="J3068" s="1">
        <v>6302.3149999999996</v>
      </c>
    </row>
    <row r="3069" spans="1:10" hidden="1" x14ac:dyDescent="0.25">
      <c r="A3069" s="2" t="s">
        <v>1790</v>
      </c>
      <c r="B3069" s="139" t="str">
        <f t="shared" si="59"/>
        <v>IMps_Ctn4821.109</v>
      </c>
      <c r="C3069" t="s">
        <v>2</v>
      </c>
      <c r="D3069" s="1">
        <v>4821.1090000000004</v>
      </c>
      <c r="E3069">
        <v>0.02</v>
      </c>
      <c r="F3069" t="s">
        <v>482</v>
      </c>
      <c r="G3069" s="2">
        <v>296</v>
      </c>
      <c r="H3069" s="2">
        <v>298</v>
      </c>
      <c r="I3069" s="1">
        <v>6302.3109999999997</v>
      </c>
      <c r="J3069" s="1">
        <v>6302.3149999999996</v>
      </c>
    </row>
    <row r="3070" spans="1:10" hidden="1" x14ac:dyDescent="0.25">
      <c r="A3070" s="2" t="s">
        <v>1790</v>
      </c>
      <c r="B3070" s="139" t="str">
        <f t="shared" si="59"/>
        <v>IMps_Ctn5210.11</v>
      </c>
      <c r="C3070" t="s">
        <v>2</v>
      </c>
      <c r="D3070" s="1">
        <v>5210.1099999999997</v>
      </c>
      <c r="E3070">
        <v>0.03</v>
      </c>
      <c r="F3070" t="s">
        <v>483</v>
      </c>
      <c r="G3070" s="2">
        <v>296</v>
      </c>
      <c r="H3070" s="2">
        <v>298</v>
      </c>
      <c r="I3070" s="1">
        <v>6302.3109999999997</v>
      </c>
      <c r="J3070" s="1">
        <v>6302.3149999999996</v>
      </c>
    </row>
    <row r="3071" spans="1:10" hidden="1" x14ac:dyDescent="0.25">
      <c r="A3071" s="2" t="s">
        <v>1790</v>
      </c>
      <c r="B3071" s="139" t="str">
        <f t="shared" si="59"/>
        <v>IMps_Ctn5604.1</v>
      </c>
      <c r="C3071" t="s">
        <v>2</v>
      </c>
      <c r="D3071" s="1">
        <v>5604.1</v>
      </c>
      <c r="E3071">
        <v>0.04</v>
      </c>
      <c r="F3071" t="s">
        <v>484</v>
      </c>
      <c r="G3071" s="2">
        <v>296</v>
      </c>
      <c r="H3071" s="2">
        <v>298</v>
      </c>
      <c r="I3071" s="1">
        <v>6302.3109999999997</v>
      </c>
      <c r="J3071" s="1">
        <v>6302.3149999999996</v>
      </c>
    </row>
    <row r="3072" spans="1:10" hidden="1" x14ac:dyDescent="0.25">
      <c r="A3072" s="2" t="s">
        <v>1790</v>
      </c>
      <c r="B3072" s="139" t="str">
        <f t="shared" si="59"/>
        <v>IMps_Ctn5807.103</v>
      </c>
      <c r="C3072" t="s">
        <v>2</v>
      </c>
      <c r="D3072" s="1">
        <v>5807.1030000000001</v>
      </c>
      <c r="E3072">
        <v>0.06</v>
      </c>
      <c r="F3072" t="s">
        <v>486</v>
      </c>
      <c r="G3072" s="2">
        <v>296</v>
      </c>
      <c r="H3072" s="2">
        <v>298</v>
      </c>
      <c r="I3072" s="1">
        <v>6302.3109999999997</v>
      </c>
      <c r="J3072" s="1">
        <v>6302.3149999999996</v>
      </c>
    </row>
    <row r="3073" spans="1:10" hidden="1" x14ac:dyDescent="0.25">
      <c r="A3073" s="2" t="s">
        <v>1790</v>
      </c>
      <c r="B3073" s="139" t="str">
        <f t="shared" si="59"/>
        <v>IMps_Ctn5807.109</v>
      </c>
      <c r="C3073" t="s">
        <v>2</v>
      </c>
      <c r="D3073" s="1">
        <v>5807.1090000000004</v>
      </c>
      <c r="E3073">
        <v>0.06</v>
      </c>
      <c r="F3073" t="s">
        <v>487</v>
      </c>
      <c r="G3073" s="2">
        <v>296</v>
      </c>
      <c r="H3073" s="2">
        <v>298</v>
      </c>
      <c r="I3073" s="1">
        <v>6302.3109999999997</v>
      </c>
      <c r="J3073" s="1">
        <v>6302.3149999999996</v>
      </c>
    </row>
    <row r="3074" spans="1:10" hidden="1" x14ac:dyDescent="0.25">
      <c r="A3074" s="2" t="s">
        <v>1790</v>
      </c>
      <c r="B3074" s="139" t="str">
        <f t="shared" si="59"/>
        <v>IMps_Ctn7317.001</v>
      </c>
      <c r="C3074" t="s">
        <v>2</v>
      </c>
      <c r="D3074" s="1">
        <v>7317.0010000000002</v>
      </c>
      <c r="E3074">
        <v>5.0000000000000001E-3</v>
      </c>
      <c r="F3074" t="s">
        <v>488</v>
      </c>
      <c r="G3074" s="2">
        <v>296</v>
      </c>
      <c r="H3074" s="2">
        <v>298</v>
      </c>
      <c r="I3074" s="1">
        <v>6302.3109999999997</v>
      </c>
      <c r="J3074" s="1">
        <v>6302.3149999999996</v>
      </c>
    </row>
    <row r="3075" spans="1:10" hidden="1" x14ac:dyDescent="0.25">
      <c r="A3075" s="2" t="s">
        <v>1790</v>
      </c>
      <c r="B3075" s="139" t="str">
        <f t="shared" si="59"/>
        <v>IMps_Ctn3920.99</v>
      </c>
      <c r="C3075" t="s">
        <v>2</v>
      </c>
      <c r="D3075" s="1">
        <v>3920.99</v>
      </c>
      <c r="E3075">
        <v>3.0000000000000001E-3</v>
      </c>
      <c r="F3075" t="s">
        <v>490</v>
      </c>
      <c r="G3075" s="2">
        <v>296</v>
      </c>
      <c r="H3075" s="2">
        <v>298</v>
      </c>
      <c r="I3075" s="1">
        <v>6302.3109999999997</v>
      </c>
      <c r="J3075" s="1">
        <v>6302.3149999999996</v>
      </c>
    </row>
    <row r="3076" spans="1:10" hidden="1" x14ac:dyDescent="0.25">
      <c r="A3076" s="2" t="s">
        <v>1790</v>
      </c>
      <c r="B3076" s="139" t="str">
        <f t="shared" si="59"/>
        <v>IMps_Ctn2501.009</v>
      </c>
      <c r="C3076" t="s">
        <v>2</v>
      </c>
      <c r="D3076" s="1">
        <v>2501.009</v>
      </c>
      <c r="E3076">
        <v>0.04</v>
      </c>
      <c r="F3076" t="s">
        <v>2956</v>
      </c>
      <c r="G3076" s="2">
        <v>296</v>
      </c>
      <c r="H3076" s="2">
        <v>298</v>
      </c>
      <c r="I3076" s="1">
        <v>6302.3109999999997</v>
      </c>
      <c r="J3076" s="1">
        <v>6302.3149999999996</v>
      </c>
    </row>
    <row r="3077" spans="1:10" hidden="1" x14ac:dyDescent="0.25">
      <c r="A3077" s="2" t="s">
        <v>1790</v>
      </c>
      <c r="B3077" s="139" t="str">
        <f t="shared" si="59"/>
        <v>IMps_Ctn3901.2</v>
      </c>
      <c r="C3077" t="s">
        <v>2</v>
      </c>
      <c r="D3077" s="1">
        <v>3901.2</v>
      </c>
      <c r="E3077">
        <v>0.03</v>
      </c>
      <c r="F3077" t="s">
        <v>2215</v>
      </c>
      <c r="G3077" s="2">
        <v>296</v>
      </c>
      <c r="H3077" s="2">
        <v>298</v>
      </c>
      <c r="I3077" s="1">
        <v>6302.3109999999997</v>
      </c>
      <c r="J3077" s="1">
        <v>6302.3149999999996</v>
      </c>
    </row>
    <row r="3078" spans="1:10" hidden="1" x14ac:dyDescent="0.25">
      <c r="A3078" s="2" t="s">
        <v>1790</v>
      </c>
      <c r="B3078" s="139" t="str">
        <f t="shared" si="59"/>
        <v>IMps_Ctn3923.29</v>
      </c>
      <c r="C3078" t="s">
        <v>2</v>
      </c>
      <c r="D3078" s="1">
        <v>3923.29</v>
      </c>
      <c r="E3078">
        <v>0.05</v>
      </c>
      <c r="F3078" t="s">
        <v>4187</v>
      </c>
      <c r="G3078" s="2">
        <v>296</v>
      </c>
      <c r="H3078" s="2">
        <v>298</v>
      </c>
      <c r="I3078" s="1">
        <v>6302.3109999999997</v>
      </c>
      <c r="J3078" s="1">
        <v>6302.3149999999996</v>
      </c>
    </row>
    <row r="3079" spans="1:10" hidden="1" x14ac:dyDescent="0.25">
      <c r="A3079" s="2" t="s">
        <v>1790</v>
      </c>
      <c r="B3079" s="139" t="str">
        <f t="shared" si="59"/>
        <v>IMps_Ctn3926.209</v>
      </c>
      <c r="C3079" t="s">
        <v>2</v>
      </c>
      <c r="D3079" s="1">
        <v>3926.2089999999998</v>
      </c>
      <c r="E3079">
        <v>0.02</v>
      </c>
      <c r="F3079" t="s">
        <v>492</v>
      </c>
      <c r="G3079" s="2">
        <v>296</v>
      </c>
      <c r="H3079" s="2">
        <v>298</v>
      </c>
      <c r="I3079" s="1">
        <v>6302.3109999999997</v>
      </c>
      <c r="J3079" s="1">
        <v>6302.3149999999996</v>
      </c>
    </row>
    <row r="3080" spans="1:10" hidden="1" x14ac:dyDescent="0.25">
      <c r="A3080" s="2" t="s">
        <v>1790</v>
      </c>
      <c r="B3080" s="139" t="str">
        <f t="shared" si="59"/>
        <v>IMps_Ctn4007.009</v>
      </c>
      <c r="C3080" t="s">
        <v>2</v>
      </c>
      <c r="D3080" s="1">
        <v>4007.009</v>
      </c>
      <c r="E3080">
        <v>0.04</v>
      </c>
      <c r="F3080" t="s">
        <v>493</v>
      </c>
      <c r="G3080" s="2">
        <v>296</v>
      </c>
      <c r="H3080" s="2">
        <v>298</v>
      </c>
      <c r="I3080" s="1">
        <v>6302.3109999999997</v>
      </c>
      <c r="J3080" s="1">
        <v>6302.3149999999996</v>
      </c>
    </row>
    <row r="3081" spans="1:10" hidden="1" x14ac:dyDescent="0.25">
      <c r="A3081" s="2" t="s">
        <v>1790</v>
      </c>
      <c r="B3081" s="139" t="str">
        <f t="shared" si="59"/>
        <v>IMps_Ctn4819.1</v>
      </c>
      <c r="C3081" t="s">
        <v>2</v>
      </c>
      <c r="D3081" s="1">
        <v>4819.1000000000004</v>
      </c>
      <c r="E3081">
        <v>1</v>
      </c>
      <c r="F3081" t="s">
        <v>495</v>
      </c>
      <c r="G3081" s="2">
        <v>296</v>
      </c>
      <c r="H3081" s="2">
        <v>298</v>
      </c>
      <c r="I3081" s="1">
        <v>6302.3109999999997</v>
      </c>
      <c r="J3081" s="1">
        <v>6302.3149999999996</v>
      </c>
    </row>
    <row r="3082" spans="1:10" hidden="1" x14ac:dyDescent="0.25">
      <c r="A3082" s="2" t="s">
        <v>1790</v>
      </c>
      <c r="B3082" s="139" t="str">
        <f t="shared" si="59"/>
        <v>IMps_Ctn8308.2</v>
      </c>
      <c r="C3082" t="s">
        <v>2</v>
      </c>
      <c r="D3082" s="1">
        <v>8308.2000000000007</v>
      </c>
      <c r="E3082">
        <v>1.2E-2</v>
      </c>
      <c r="F3082" t="s">
        <v>496</v>
      </c>
      <c r="G3082" s="2">
        <v>296</v>
      </c>
      <c r="H3082" s="2">
        <v>298</v>
      </c>
      <c r="I3082" s="1">
        <v>6302.3109999999997</v>
      </c>
      <c r="J3082" s="1">
        <v>6302.3149999999996</v>
      </c>
    </row>
    <row r="3083" spans="1:10" hidden="1" x14ac:dyDescent="0.25">
      <c r="A3083" s="2" t="s">
        <v>1790</v>
      </c>
      <c r="B3083" s="139" t="str">
        <f t="shared" si="59"/>
        <v>IMps_Ctn8523.519</v>
      </c>
      <c r="C3083" t="s">
        <v>2</v>
      </c>
      <c r="D3083" s="1">
        <v>8523.5190000000002</v>
      </c>
      <c r="E3083">
        <v>1</v>
      </c>
      <c r="F3083" t="s">
        <v>498</v>
      </c>
      <c r="G3083" s="2">
        <v>296</v>
      </c>
      <c r="H3083" s="2">
        <v>298</v>
      </c>
      <c r="I3083" s="1">
        <v>6302.3109999999997</v>
      </c>
      <c r="J3083" s="1">
        <v>6302.3149999999996</v>
      </c>
    </row>
    <row r="3084" spans="1:10" hidden="1" x14ac:dyDescent="0.25">
      <c r="A3084" s="2" t="s">
        <v>1790</v>
      </c>
      <c r="B3084" s="139" t="str">
        <f t="shared" si="59"/>
        <v>IMps_Ctn9606.21</v>
      </c>
      <c r="C3084" t="s">
        <v>2</v>
      </c>
      <c r="D3084" s="1">
        <v>9606.2099999999991</v>
      </c>
      <c r="E3084">
        <v>1.2E-2</v>
      </c>
      <c r="F3084" t="s">
        <v>499</v>
      </c>
      <c r="G3084" s="2">
        <v>296</v>
      </c>
      <c r="H3084" s="2">
        <v>298</v>
      </c>
      <c r="I3084" s="1">
        <v>6302.3109999999997</v>
      </c>
      <c r="J3084" s="1">
        <v>6302.3149999999996</v>
      </c>
    </row>
    <row r="3085" spans="1:10" hidden="1" x14ac:dyDescent="0.25">
      <c r="A3085" s="2" t="s">
        <v>1790</v>
      </c>
      <c r="B3085" s="139" t="str">
        <f t="shared" si="59"/>
        <v>IMps_Ctn5806.39</v>
      </c>
      <c r="C3085" t="s">
        <v>2</v>
      </c>
      <c r="D3085" s="1">
        <v>5806.39</v>
      </c>
      <c r="E3085">
        <v>0.02</v>
      </c>
      <c r="F3085" t="s">
        <v>4188</v>
      </c>
      <c r="G3085" s="2">
        <v>296</v>
      </c>
      <c r="H3085" s="2">
        <v>298</v>
      </c>
      <c r="I3085" s="1">
        <v>6302.3109999999997</v>
      </c>
      <c r="J3085" s="1">
        <v>6302.3149999999996</v>
      </c>
    </row>
    <row r="3086" spans="1:10" hidden="1" x14ac:dyDescent="0.25">
      <c r="A3086" s="2" t="s">
        <v>1790</v>
      </c>
      <c r="B3086" s="139" t="str">
        <f t="shared" si="59"/>
        <v>IMps_Ctn9607.11</v>
      </c>
      <c r="C3086" t="s">
        <v>2</v>
      </c>
      <c r="D3086" s="1">
        <v>9607.11</v>
      </c>
      <c r="E3086">
        <v>1.4999999999999999E-2</v>
      </c>
      <c r="F3086" t="s">
        <v>529</v>
      </c>
      <c r="G3086" s="2">
        <v>296</v>
      </c>
      <c r="H3086" s="2">
        <v>298</v>
      </c>
      <c r="I3086" s="1">
        <v>6302.3109999999997</v>
      </c>
      <c r="J3086" s="1">
        <v>6302.3149999999996</v>
      </c>
    </row>
    <row r="3087" spans="1:10" hidden="1" x14ac:dyDescent="0.25">
      <c r="A3087" s="2" t="s">
        <v>1790</v>
      </c>
      <c r="B3087" s="139" t="str">
        <f t="shared" si="59"/>
        <v>IMps_Ctn9607.19</v>
      </c>
      <c r="C3087" t="s">
        <v>2</v>
      </c>
      <c r="D3087" s="1">
        <v>9607.19</v>
      </c>
      <c r="E3087">
        <v>1.4999999999999999E-2</v>
      </c>
      <c r="F3087" t="s">
        <v>530</v>
      </c>
      <c r="G3087" s="2">
        <v>296</v>
      </c>
      <c r="H3087" s="2">
        <v>298</v>
      </c>
      <c r="I3087" s="1">
        <v>6302.3109999999997</v>
      </c>
      <c r="J3087" s="1">
        <v>6302.3149999999996</v>
      </c>
    </row>
    <row r="3088" spans="1:10" hidden="1" x14ac:dyDescent="0.25">
      <c r="A3088" s="2" t="s">
        <v>1790</v>
      </c>
      <c r="B3088" s="139" t="str">
        <f t="shared" si="59"/>
        <v>IMps_Ctn9607.2</v>
      </c>
      <c r="C3088" t="s">
        <v>2</v>
      </c>
      <c r="D3088" s="1">
        <v>9607.2000000000007</v>
      </c>
      <c r="E3088">
        <v>1.4999999999999999E-2</v>
      </c>
      <c r="F3088" t="s">
        <v>529</v>
      </c>
      <c r="G3088" s="2">
        <v>296</v>
      </c>
      <c r="H3088" s="2">
        <v>298</v>
      </c>
      <c r="I3088" s="1">
        <v>6302.3109999999997</v>
      </c>
      <c r="J3088" s="1">
        <v>6302.3149999999996</v>
      </c>
    </row>
    <row r="3089" spans="1:10" hidden="1" x14ac:dyDescent="0.25">
      <c r="A3089" s="2" t="s">
        <v>1790</v>
      </c>
      <c r="B3089" s="139" t="str">
        <f t="shared" si="59"/>
        <v>IMps_Ctn8523.519</v>
      </c>
      <c r="C3089" t="s">
        <v>2</v>
      </c>
      <c r="D3089" s="1">
        <v>8523.5190000000002</v>
      </c>
      <c r="E3089">
        <v>1.52</v>
      </c>
      <c r="F3089" t="s">
        <v>498</v>
      </c>
      <c r="G3089" s="2">
        <v>296</v>
      </c>
      <c r="H3089" s="2">
        <v>298</v>
      </c>
      <c r="I3089" s="1">
        <v>6302.3109999999997</v>
      </c>
      <c r="J3089" s="1">
        <v>6302.3149999999996</v>
      </c>
    </row>
    <row r="3090" spans="1:10" hidden="1" x14ac:dyDescent="0.25">
      <c r="A3090" s="2" t="s">
        <v>1790</v>
      </c>
      <c r="B3090" s="139" t="str">
        <f t="shared" si="59"/>
        <v>IMps_Ctn5508.2</v>
      </c>
      <c r="C3090" t="s">
        <v>2</v>
      </c>
      <c r="D3090" s="1">
        <v>5508.2</v>
      </c>
      <c r="E3090">
        <v>2.5000000000000001E-2</v>
      </c>
      <c r="F3090" t="s">
        <v>349</v>
      </c>
      <c r="G3090" s="2">
        <v>296</v>
      </c>
      <c r="H3090" s="2">
        <v>298</v>
      </c>
      <c r="I3090" s="1">
        <v>6302.3109999999997</v>
      </c>
      <c r="J3090" s="1">
        <v>6302.3149999999996</v>
      </c>
    </row>
    <row r="3091" spans="1:10" hidden="1" x14ac:dyDescent="0.25">
      <c r="A3091" s="2" t="s">
        <v>1790</v>
      </c>
      <c r="B3091" s="139" t="str">
        <f t="shared" si="59"/>
        <v>IMps_Ctn5508.1</v>
      </c>
      <c r="C3091" t="s">
        <v>2</v>
      </c>
      <c r="D3091" s="1">
        <v>5508.1</v>
      </c>
      <c r="E3091">
        <v>2.5000000000000001E-2</v>
      </c>
      <c r="F3091" t="s">
        <v>349</v>
      </c>
      <c r="G3091" s="2">
        <v>296</v>
      </c>
      <c r="H3091" s="2">
        <v>298</v>
      </c>
      <c r="I3091" s="1">
        <v>6302.3109999999997</v>
      </c>
      <c r="J3091" s="1">
        <v>6302.3149999999996</v>
      </c>
    </row>
    <row r="3092" spans="1:10" hidden="1" x14ac:dyDescent="0.25">
      <c r="A3092" s="2" t="s">
        <v>1790</v>
      </c>
      <c r="B3092" s="139" t="str">
        <f t="shared" si="59"/>
        <v>IMps_Ctn4821.9</v>
      </c>
      <c r="C3092" t="s">
        <v>2</v>
      </c>
      <c r="D3092" s="1">
        <v>4821.8999999999996</v>
      </c>
      <c r="E3092">
        <v>0.02</v>
      </c>
      <c r="F3092" t="s">
        <v>508</v>
      </c>
      <c r="G3092" s="2">
        <v>297</v>
      </c>
      <c r="H3092" s="2">
        <v>299</v>
      </c>
      <c r="I3092" s="1">
        <v>6302.3109999999997</v>
      </c>
      <c r="J3092" s="1">
        <v>6302.3149999999996</v>
      </c>
    </row>
    <row r="3093" spans="1:10" hidden="1" x14ac:dyDescent="0.25">
      <c r="A3093" s="2" t="s">
        <v>1790</v>
      </c>
      <c r="B3093" s="139" t="str">
        <f t="shared" si="59"/>
        <v>IMps_Ctn3926.9099</v>
      </c>
      <c r="C3093" t="s">
        <v>2</v>
      </c>
      <c r="D3093" s="1">
        <v>3926.9099000000001</v>
      </c>
      <c r="E3093">
        <v>1</v>
      </c>
      <c r="F3093" t="s">
        <v>509</v>
      </c>
      <c r="G3093" s="2">
        <v>297</v>
      </c>
      <c r="H3093" s="2">
        <v>299</v>
      </c>
      <c r="I3093" s="1">
        <v>6302.3109999999997</v>
      </c>
      <c r="J3093" s="1">
        <v>6302.3149999999996</v>
      </c>
    </row>
    <row r="3094" spans="1:10" hidden="1" x14ac:dyDescent="0.25">
      <c r="A3094" s="2" t="s">
        <v>1790</v>
      </c>
      <c r="B3094" s="139" t="str">
        <f t="shared" si="59"/>
        <v>IMps_Ctn5806.32</v>
      </c>
      <c r="C3094" t="s">
        <v>2</v>
      </c>
      <c r="D3094" s="1">
        <v>5806.32</v>
      </c>
      <c r="E3094">
        <v>0.03</v>
      </c>
      <c r="F3094" t="s">
        <v>510</v>
      </c>
      <c r="G3094" s="2">
        <v>297</v>
      </c>
      <c r="H3094" s="2">
        <v>299</v>
      </c>
      <c r="I3094" s="1">
        <v>6302.3109999999997</v>
      </c>
      <c r="J3094" s="1">
        <v>6302.3149999999996</v>
      </c>
    </row>
    <row r="3095" spans="1:10" hidden="1" x14ac:dyDescent="0.25">
      <c r="A3095" s="2" t="s">
        <v>1790</v>
      </c>
      <c r="B3095" s="139" t="str">
        <f t="shared" si="59"/>
        <v>IMps_Ctn9606.22</v>
      </c>
      <c r="C3095" t="s">
        <v>2</v>
      </c>
      <c r="D3095" s="1">
        <v>9606.2199999999993</v>
      </c>
      <c r="E3095">
        <v>0.01</v>
      </c>
      <c r="F3095" t="s">
        <v>511</v>
      </c>
      <c r="G3095" s="2">
        <v>297</v>
      </c>
      <c r="H3095" s="2">
        <v>299</v>
      </c>
      <c r="I3095" s="1">
        <v>6302.3109999999997</v>
      </c>
      <c r="J3095" s="1">
        <v>6302.3149999999996</v>
      </c>
    </row>
    <row r="3096" spans="1:10" hidden="1" x14ac:dyDescent="0.25">
      <c r="A3096" s="2" t="s">
        <v>1790</v>
      </c>
      <c r="B3096" s="139" t="str">
        <f t="shared" si="59"/>
        <v>IMps_Ctn5807.101</v>
      </c>
      <c r="C3096" t="s">
        <v>2</v>
      </c>
      <c r="D3096" s="1">
        <v>5807.1009999999997</v>
      </c>
      <c r="E3096">
        <v>0.01</v>
      </c>
      <c r="F3096" t="s">
        <v>512</v>
      </c>
      <c r="G3096" s="2">
        <v>297</v>
      </c>
      <c r="H3096" s="2">
        <v>299</v>
      </c>
      <c r="I3096" s="1">
        <v>6302.3109999999997</v>
      </c>
      <c r="J3096" s="1">
        <v>6302.3149999999996</v>
      </c>
    </row>
    <row r="3097" spans="1:10" hidden="1" x14ac:dyDescent="0.25">
      <c r="A3097" s="2" t="s">
        <v>1790</v>
      </c>
      <c r="B3097" s="139" t="str">
        <f t="shared" si="59"/>
        <v>IMps_Ctn5807.102</v>
      </c>
      <c r="C3097" t="s">
        <v>2</v>
      </c>
      <c r="D3097" s="1">
        <v>5807.1019999999999</v>
      </c>
      <c r="E3097">
        <v>0.02</v>
      </c>
      <c r="F3097" t="s">
        <v>513</v>
      </c>
      <c r="G3097" s="2">
        <v>297</v>
      </c>
      <c r="H3097" s="2">
        <v>299</v>
      </c>
      <c r="I3097" s="1">
        <v>6302.3109999999997</v>
      </c>
      <c r="J3097" s="1">
        <v>6302.3149999999996</v>
      </c>
    </row>
    <row r="3098" spans="1:10" hidden="1" x14ac:dyDescent="0.25">
      <c r="A3098" s="2" t="s">
        <v>1790</v>
      </c>
      <c r="B3098" s="139" t="str">
        <f t="shared" si="59"/>
        <v>IMps_Ctn5807.9</v>
      </c>
      <c r="C3098" t="s">
        <v>2</v>
      </c>
      <c r="D3098" s="1">
        <v>5807.9</v>
      </c>
      <c r="E3098">
        <v>5.0000000000000001E-3</v>
      </c>
      <c r="F3098" t="s">
        <v>514</v>
      </c>
      <c r="G3098" s="2">
        <v>297</v>
      </c>
      <c r="H3098" s="2">
        <v>299</v>
      </c>
      <c r="I3098" s="1">
        <v>6302.3109999999997</v>
      </c>
      <c r="J3098" s="1">
        <v>6302.3149999999996</v>
      </c>
    </row>
    <row r="3099" spans="1:10" hidden="1" x14ac:dyDescent="0.25">
      <c r="A3099" s="2" t="s">
        <v>1790</v>
      </c>
      <c r="B3099" s="139" t="str">
        <f t="shared" si="59"/>
        <v>IMps_Ctn9606.292</v>
      </c>
      <c r="C3099" t="s">
        <v>2</v>
      </c>
      <c r="D3099" s="1">
        <v>9606.2919999999995</v>
      </c>
      <c r="E3099">
        <v>1.0999999999999999E-2</v>
      </c>
      <c r="F3099" t="s">
        <v>515</v>
      </c>
      <c r="G3099" s="2">
        <v>297</v>
      </c>
      <c r="H3099" s="2">
        <v>299</v>
      </c>
      <c r="I3099" s="1">
        <v>6302.3109999999997</v>
      </c>
      <c r="J3099" s="1">
        <v>6302.3149999999996</v>
      </c>
    </row>
    <row r="3100" spans="1:10" hidden="1" x14ac:dyDescent="0.25">
      <c r="A3100" s="2" t="s">
        <v>1790</v>
      </c>
      <c r="B3100" s="139" t="str">
        <f t="shared" si="59"/>
        <v>IMps_Ctn5901.909</v>
      </c>
      <c r="C3100" t="s">
        <v>2</v>
      </c>
      <c r="D3100" s="1">
        <v>5901.9089999999997</v>
      </c>
      <c r="E3100">
        <v>5.5E-2</v>
      </c>
      <c r="F3100" t="s">
        <v>516</v>
      </c>
      <c r="G3100" s="2">
        <v>297</v>
      </c>
      <c r="H3100" s="2">
        <v>299</v>
      </c>
      <c r="I3100" s="1">
        <v>6302.3109999999997</v>
      </c>
      <c r="J3100" s="1">
        <v>6302.3149999999996</v>
      </c>
    </row>
    <row r="3101" spans="1:10" hidden="1" x14ac:dyDescent="0.25">
      <c r="A3101" s="2" t="s">
        <v>1790</v>
      </c>
      <c r="B3101" s="139" t="str">
        <f t="shared" si="59"/>
        <v>IMps_Ctn3919.909</v>
      </c>
      <c r="C3101" t="s">
        <v>2</v>
      </c>
      <c r="D3101" s="1">
        <v>3919.9090000000001</v>
      </c>
      <c r="E3101">
        <v>0.04</v>
      </c>
      <c r="F3101" t="s">
        <v>2254</v>
      </c>
      <c r="G3101" s="2">
        <v>297</v>
      </c>
      <c r="H3101" s="2">
        <v>299</v>
      </c>
      <c r="I3101" s="1">
        <v>6302.3109999999997</v>
      </c>
      <c r="J3101" s="1">
        <v>6302.3149999999996</v>
      </c>
    </row>
    <row r="3102" spans="1:10" hidden="1" x14ac:dyDescent="0.25">
      <c r="A3102" s="2" t="s">
        <v>1790</v>
      </c>
      <c r="B3102" s="139" t="str">
        <f t="shared" si="59"/>
        <v>IMps_Ctn7317.002</v>
      </c>
      <c r="C3102" t="s">
        <v>2</v>
      </c>
      <c r="D3102" s="1">
        <v>7317.0020000000004</v>
      </c>
      <c r="E3102">
        <v>0.01</v>
      </c>
      <c r="F3102" t="s">
        <v>488</v>
      </c>
      <c r="G3102" s="2">
        <v>297</v>
      </c>
      <c r="H3102" s="2">
        <v>299</v>
      </c>
      <c r="I3102" s="1">
        <v>6302.3109999999997</v>
      </c>
      <c r="J3102" s="1">
        <v>6302.3149999999996</v>
      </c>
    </row>
    <row r="3103" spans="1:10" hidden="1" x14ac:dyDescent="0.25">
      <c r="A3103" s="2" t="s">
        <v>1790</v>
      </c>
      <c r="B3103" s="139" t="str">
        <f t="shared" si="59"/>
        <v>IMps_Ctn8523.529</v>
      </c>
      <c r="C3103" t="s">
        <v>2</v>
      </c>
      <c r="D3103" s="1">
        <v>8523.5290000000005</v>
      </c>
      <c r="E3103">
        <v>1</v>
      </c>
      <c r="F3103" t="s">
        <v>498</v>
      </c>
      <c r="G3103" s="2">
        <v>297</v>
      </c>
      <c r="H3103" s="2">
        <v>299</v>
      </c>
      <c r="I3103" s="1">
        <v>6302.3109999999997</v>
      </c>
      <c r="J3103" s="1">
        <v>6302.3149999999996</v>
      </c>
    </row>
    <row r="3104" spans="1:10" hidden="1" x14ac:dyDescent="0.25">
      <c r="A3104" s="2" t="s">
        <v>1790</v>
      </c>
      <c r="B3104" s="139" t="str">
        <f t="shared" si="59"/>
        <v>IMps_Ctn9606.299</v>
      </c>
      <c r="C3104" t="s">
        <v>2</v>
      </c>
      <c r="D3104" s="1">
        <v>9606.2990000000009</v>
      </c>
      <c r="E3104">
        <v>1.6E-2</v>
      </c>
      <c r="F3104" t="s">
        <v>519</v>
      </c>
      <c r="G3104" s="2">
        <v>297</v>
      </c>
      <c r="H3104" s="2">
        <v>299</v>
      </c>
      <c r="I3104" s="1">
        <v>6302.3109999999997</v>
      </c>
      <c r="J3104" s="1">
        <v>6302.3149999999996</v>
      </c>
    </row>
    <row r="3105" spans="1:10" hidden="1" x14ac:dyDescent="0.25">
      <c r="A3105" s="2" t="s">
        <v>1790</v>
      </c>
      <c r="B3105" s="139" t="str">
        <f t="shared" si="59"/>
        <v>IMps_Ctn4015.9</v>
      </c>
      <c r="C3105" t="s">
        <v>2</v>
      </c>
      <c r="D3105" s="1">
        <v>4015.9</v>
      </c>
      <c r="E3105">
        <v>0.02</v>
      </c>
      <c r="F3105" t="s">
        <v>520</v>
      </c>
      <c r="G3105" s="2">
        <v>297</v>
      </c>
      <c r="H3105" s="2">
        <v>299</v>
      </c>
      <c r="I3105" s="1">
        <v>6302.3109999999997</v>
      </c>
      <c r="J3105" s="1">
        <v>6302.3149999999996</v>
      </c>
    </row>
    <row r="3106" spans="1:10" hidden="1" x14ac:dyDescent="0.25">
      <c r="A3106" s="2" t="s">
        <v>1790</v>
      </c>
      <c r="B3106" s="139" t="str">
        <f t="shared" si="59"/>
        <v>IMps_Ctn8523.599</v>
      </c>
      <c r="C3106" t="s">
        <v>2</v>
      </c>
      <c r="D3106" s="1">
        <v>8523.5990000000002</v>
      </c>
      <c r="E3106">
        <v>1</v>
      </c>
      <c r="F3106" t="s">
        <v>523</v>
      </c>
      <c r="G3106" s="2">
        <v>297</v>
      </c>
      <c r="H3106" s="2">
        <v>299</v>
      </c>
      <c r="I3106" s="1">
        <v>6302.3109999999997</v>
      </c>
      <c r="J3106" s="1">
        <v>6302.3149999999996</v>
      </c>
    </row>
    <row r="3107" spans="1:10" hidden="1" x14ac:dyDescent="0.25">
      <c r="A3107" s="2" t="s">
        <v>1790</v>
      </c>
      <c r="B3107" s="139" t="str">
        <f t="shared" si="59"/>
        <v>IMps_Ctn5607.9</v>
      </c>
      <c r="C3107" t="s">
        <v>2</v>
      </c>
      <c r="D3107" s="1">
        <v>5607.9</v>
      </c>
      <c r="E3107">
        <v>2.5000000000000001E-2</v>
      </c>
      <c r="F3107" t="s">
        <v>4189</v>
      </c>
      <c r="G3107" s="2">
        <v>297</v>
      </c>
      <c r="H3107" s="2">
        <v>299</v>
      </c>
      <c r="I3107" s="1">
        <v>6302.3109999999997</v>
      </c>
      <c r="J3107" s="1">
        <v>6302.3149999999996</v>
      </c>
    </row>
    <row r="3108" spans="1:10" hidden="1" x14ac:dyDescent="0.25">
      <c r="A3108" s="2" t="s">
        <v>1790</v>
      </c>
      <c r="B3108" s="139" t="str">
        <f t="shared" si="59"/>
        <v>IMps_Ctn5603.12</v>
      </c>
      <c r="C3108" t="s">
        <v>2</v>
      </c>
      <c r="D3108" s="1">
        <v>5603.12</v>
      </c>
      <c r="E3108">
        <v>0.02</v>
      </c>
      <c r="F3108" t="s">
        <v>4190</v>
      </c>
      <c r="G3108" s="2">
        <v>297</v>
      </c>
      <c r="H3108" s="2">
        <v>299</v>
      </c>
      <c r="I3108" s="1">
        <v>6302.3109999999997</v>
      </c>
      <c r="J3108" s="1">
        <v>6302.3149999999996</v>
      </c>
    </row>
    <row r="3109" spans="1:10" hidden="1" x14ac:dyDescent="0.25">
      <c r="A3109" s="2" t="s">
        <v>1790</v>
      </c>
      <c r="B3109" s="139" t="str">
        <f t="shared" si="59"/>
        <v>IMps_Ctn9607.11</v>
      </c>
      <c r="C3109" t="s">
        <v>2</v>
      </c>
      <c r="D3109" s="1">
        <v>9607.11</v>
      </c>
      <c r="E3109">
        <v>4.0000000000000001E-3</v>
      </c>
      <c r="F3109" t="s">
        <v>529</v>
      </c>
      <c r="G3109" s="2">
        <v>297</v>
      </c>
      <c r="H3109" s="2">
        <v>299</v>
      </c>
      <c r="I3109" s="1">
        <v>6302.3109999999997</v>
      </c>
      <c r="J3109" s="1">
        <v>6302.3149999999996</v>
      </c>
    </row>
    <row r="3110" spans="1:10" hidden="1" x14ac:dyDescent="0.25">
      <c r="A3110" s="2" t="s">
        <v>1790</v>
      </c>
      <c r="B3110" s="139" t="str">
        <f t="shared" si="59"/>
        <v>IMps_Ctn9607.19</v>
      </c>
      <c r="C3110" t="s">
        <v>2</v>
      </c>
      <c r="D3110" s="1">
        <v>9607.19</v>
      </c>
      <c r="E3110">
        <v>4.0000000000000001E-3</v>
      </c>
      <c r="F3110" t="s">
        <v>530</v>
      </c>
      <c r="G3110" s="2">
        <v>297</v>
      </c>
      <c r="H3110" s="2">
        <v>299</v>
      </c>
      <c r="I3110" s="1">
        <v>6302.3109999999997</v>
      </c>
      <c r="J3110" s="1">
        <v>6302.3149999999996</v>
      </c>
    </row>
    <row r="3111" spans="1:10" hidden="1" x14ac:dyDescent="0.25">
      <c r="A3111" s="2" t="s">
        <v>1790</v>
      </c>
      <c r="B3111" s="139" t="str">
        <f t="shared" si="59"/>
        <v>IMps_Ctn9607.2</v>
      </c>
      <c r="C3111" t="s">
        <v>2</v>
      </c>
      <c r="D3111" s="1">
        <v>9607.2000000000007</v>
      </c>
      <c r="E3111">
        <v>4.0000000000000001E-3</v>
      </c>
      <c r="F3111" t="s">
        <v>531</v>
      </c>
      <c r="G3111" s="2">
        <v>297</v>
      </c>
      <c r="H3111" s="2">
        <v>299</v>
      </c>
      <c r="I3111" s="1">
        <v>6302.3109999999997</v>
      </c>
      <c r="J3111" s="1">
        <v>6302.3149999999996</v>
      </c>
    </row>
    <row r="3112" spans="1:10" hidden="1" x14ac:dyDescent="0.25">
      <c r="A3112" s="2" t="s">
        <v>1790</v>
      </c>
      <c r="B3112" s="139" t="str">
        <f t="shared" si="59"/>
        <v>IMps_Ctn5401.201</v>
      </c>
      <c r="C3112" t="s">
        <v>2</v>
      </c>
      <c r="D3112" s="1">
        <v>5401.201</v>
      </c>
      <c r="E3112">
        <v>2.5000000000000001E-2</v>
      </c>
      <c r="F3112" t="s">
        <v>349</v>
      </c>
      <c r="G3112" s="2">
        <v>297</v>
      </c>
      <c r="H3112" s="2">
        <v>299</v>
      </c>
      <c r="I3112" s="1">
        <v>6302.3109999999997</v>
      </c>
      <c r="J3112" s="1">
        <v>6302.3149999999996</v>
      </c>
    </row>
    <row r="3113" spans="1:10" hidden="1" x14ac:dyDescent="0.25">
      <c r="A3113" s="2" t="s">
        <v>1790</v>
      </c>
      <c r="B3113" s="139" t="str">
        <f t="shared" si="59"/>
        <v>IMps_Ctn5401.1</v>
      </c>
      <c r="C3113" t="s">
        <v>2</v>
      </c>
      <c r="D3113" s="1">
        <v>5401.1</v>
      </c>
      <c r="E3113">
        <v>2.5000000000000001E-2</v>
      </c>
      <c r="F3113" t="s">
        <v>349</v>
      </c>
      <c r="G3113" s="2">
        <v>297</v>
      </c>
      <c r="H3113" s="2">
        <v>299</v>
      </c>
      <c r="I3113" s="1">
        <v>6302.3109999999997</v>
      </c>
      <c r="J3113" s="1">
        <v>6302.3149999999996</v>
      </c>
    </row>
    <row r="3114" spans="1:10" hidden="1" x14ac:dyDescent="0.25">
      <c r="A3114" s="2" t="s">
        <v>1790</v>
      </c>
      <c r="B3114" s="139" t="str">
        <f t="shared" si="59"/>
        <v>IMps_Ctn5204.11</v>
      </c>
      <c r="C3114" t="s">
        <v>2</v>
      </c>
      <c r="D3114" s="1">
        <v>5204.1099999999997</v>
      </c>
      <c r="E3114">
        <v>2.5000000000000001E-2</v>
      </c>
      <c r="F3114" t="s">
        <v>349</v>
      </c>
      <c r="G3114" s="2">
        <v>297</v>
      </c>
      <c r="H3114" s="2">
        <v>299</v>
      </c>
      <c r="I3114" s="1">
        <v>6302.3109999999997</v>
      </c>
      <c r="J3114" s="1">
        <v>6302.3149999999996</v>
      </c>
    </row>
    <row r="3115" spans="1:10" hidden="1" x14ac:dyDescent="0.25">
      <c r="A3115" s="2" t="s">
        <v>1790</v>
      </c>
      <c r="B3115" s="139" t="str">
        <f t="shared" si="59"/>
        <v>IMps_Bld9606.1</v>
      </c>
      <c r="C3115" t="s">
        <v>63</v>
      </c>
      <c r="D3115" s="1">
        <v>9606.1</v>
      </c>
      <c r="E3115">
        <v>0.02</v>
      </c>
      <c r="F3115" t="s">
        <v>481</v>
      </c>
      <c r="G3115" s="2">
        <v>300</v>
      </c>
      <c r="H3115" s="2">
        <v>302</v>
      </c>
      <c r="I3115" s="1">
        <v>6302.3909999999996</v>
      </c>
      <c r="J3115" s="1">
        <v>6302.393</v>
      </c>
    </row>
    <row r="3116" spans="1:10" hidden="1" x14ac:dyDescent="0.25">
      <c r="A3116" s="2" t="s">
        <v>1790</v>
      </c>
      <c r="B3116" s="139" t="str">
        <f t="shared" si="59"/>
        <v>IMps_Bld4821.109</v>
      </c>
      <c r="C3116" t="s">
        <v>63</v>
      </c>
      <c r="D3116" s="1">
        <v>4821.1090000000004</v>
      </c>
      <c r="E3116">
        <v>0.02</v>
      </c>
      <c r="F3116" t="s">
        <v>482</v>
      </c>
      <c r="G3116" s="2">
        <v>300</v>
      </c>
      <c r="H3116" s="2">
        <v>302</v>
      </c>
      <c r="I3116" s="1">
        <v>6302.3909999999996</v>
      </c>
      <c r="J3116" s="1">
        <v>6302.393</v>
      </c>
    </row>
    <row r="3117" spans="1:10" hidden="1" x14ac:dyDescent="0.25">
      <c r="A3117" s="2" t="s">
        <v>1790</v>
      </c>
      <c r="B3117" s="139" t="str">
        <f t="shared" si="59"/>
        <v>IMps_Bld5210.11</v>
      </c>
      <c r="C3117" t="s">
        <v>63</v>
      </c>
      <c r="D3117" s="1">
        <v>5210.1099999999997</v>
      </c>
      <c r="E3117">
        <v>0.03</v>
      </c>
      <c r="F3117" t="s">
        <v>483</v>
      </c>
      <c r="G3117" s="2">
        <v>300</v>
      </c>
      <c r="H3117" s="2">
        <v>302</v>
      </c>
      <c r="I3117" s="1">
        <v>6302.3909999999996</v>
      </c>
      <c r="J3117" s="1">
        <v>6302.393</v>
      </c>
    </row>
    <row r="3118" spans="1:10" hidden="1" x14ac:dyDescent="0.25">
      <c r="A3118" s="2" t="s">
        <v>1790</v>
      </c>
      <c r="B3118" s="139" t="str">
        <f t="shared" si="59"/>
        <v>IMps_Bld5604.1</v>
      </c>
      <c r="C3118" t="s">
        <v>63</v>
      </c>
      <c r="D3118" s="1">
        <v>5604.1</v>
      </c>
      <c r="E3118">
        <v>0.04</v>
      </c>
      <c r="F3118" t="s">
        <v>484</v>
      </c>
      <c r="G3118" s="2">
        <v>300</v>
      </c>
      <c r="H3118" s="2">
        <v>302</v>
      </c>
      <c r="I3118" s="1">
        <v>6302.3909999999996</v>
      </c>
      <c r="J3118" s="1">
        <v>6302.393</v>
      </c>
    </row>
    <row r="3119" spans="1:10" hidden="1" x14ac:dyDescent="0.25">
      <c r="A3119" s="2" t="s">
        <v>1790</v>
      </c>
      <c r="B3119" s="139" t="str">
        <f t="shared" si="59"/>
        <v>IMps_Bld5807.103</v>
      </c>
      <c r="C3119" t="s">
        <v>63</v>
      </c>
      <c r="D3119" s="1">
        <v>5807.1030000000001</v>
      </c>
      <c r="E3119">
        <v>0.06</v>
      </c>
      <c r="F3119" t="s">
        <v>486</v>
      </c>
      <c r="G3119" s="2">
        <v>300</v>
      </c>
      <c r="H3119" s="2">
        <v>302</v>
      </c>
      <c r="I3119" s="1">
        <v>6302.3909999999996</v>
      </c>
      <c r="J3119" s="1">
        <v>6302.393</v>
      </c>
    </row>
    <row r="3120" spans="1:10" hidden="1" x14ac:dyDescent="0.25">
      <c r="A3120" s="2" t="s">
        <v>1790</v>
      </c>
      <c r="B3120" s="139" t="str">
        <f t="shared" si="59"/>
        <v>IMps_Bld5807.109</v>
      </c>
      <c r="C3120" t="s">
        <v>63</v>
      </c>
      <c r="D3120" s="1">
        <v>5807.1090000000004</v>
      </c>
      <c r="E3120">
        <v>0.06</v>
      </c>
      <c r="F3120" t="s">
        <v>487</v>
      </c>
      <c r="G3120" s="2">
        <v>300</v>
      </c>
      <c r="H3120" s="2">
        <v>302</v>
      </c>
      <c r="I3120" s="1">
        <v>6302.3909999999996</v>
      </c>
      <c r="J3120" s="1">
        <v>6302.393</v>
      </c>
    </row>
    <row r="3121" spans="1:10" hidden="1" x14ac:dyDescent="0.25">
      <c r="A3121" s="2" t="s">
        <v>1790</v>
      </c>
      <c r="B3121" s="139" t="str">
        <f t="shared" si="59"/>
        <v>IMps_Bld7317.001</v>
      </c>
      <c r="C3121" t="s">
        <v>63</v>
      </c>
      <c r="D3121" s="1">
        <v>7317.0010000000002</v>
      </c>
      <c r="E3121">
        <v>5.0000000000000001E-3</v>
      </c>
      <c r="F3121" t="s">
        <v>488</v>
      </c>
      <c r="G3121" s="2">
        <v>300</v>
      </c>
      <c r="H3121" s="2">
        <v>302</v>
      </c>
      <c r="I3121" s="1">
        <v>6302.3909999999996</v>
      </c>
      <c r="J3121" s="1">
        <v>6302.393</v>
      </c>
    </row>
    <row r="3122" spans="1:10" hidden="1" x14ac:dyDescent="0.25">
      <c r="A3122" s="2" t="s">
        <v>1790</v>
      </c>
      <c r="B3122" s="139" t="str">
        <f t="shared" si="59"/>
        <v>IMps_Bld2501.009</v>
      </c>
      <c r="C3122" t="s">
        <v>63</v>
      </c>
      <c r="D3122" s="1">
        <v>2501.009</v>
      </c>
      <c r="E3122">
        <v>0.04</v>
      </c>
      <c r="F3122" t="s">
        <v>2956</v>
      </c>
      <c r="G3122" s="2">
        <v>300</v>
      </c>
      <c r="H3122" s="2">
        <v>302</v>
      </c>
      <c r="I3122" s="1">
        <v>6302.3909999999996</v>
      </c>
      <c r="J3122" s="1">
        <v>6302.393</v>
      </c>
    </row>
    <row r="3123" spans="1:10" hidden="1" x14ac:dyDescent="0.25">
      <c r="A3123" s="2" t="s">
        <v>1790</v>
      </c>
      <c r="B3123" s="139" t="str">
        <f t="shared" si="59"/>
        <v>IMps_Bld3920.99</v>
      </c>
      <c r="C3123" t="s">
        <v>63</v>
      </c>
      <c r="D3123" s="1">
        <v>3920.99</v>
      </c>
      <c r="E3123">
        <v>3.0000000000000001E-3</v>
      </c>
      <c r="F3123" t="s">
        <v>490</v>
      </c>
      <c r="G3123" s="2">
        <v>300</v>
      </c>
      <c r="H3123" s="2">
        <v>302</v>
      </c>
      <c r="I3123" s="1">
        <v>6302.3909999999996</v>
      </c>
      <c r="J3123" s="1">
        <v>6302.393</v>
      </c>
    </row>
    <row r="3124" spans="1:10" hidden="1" x14ac:dyDescent="0.25">
      <c r="A3124" s="2" t="s">
        <v>1790</v>
      </c>
      <c r="B3124" s="139" t="str">
        <f t="shared" si="59"/>
        <v>IMps_Bld3901.2</v>
      </c>
      <c r="C3124" t="s">
        <v>63</v>
      </c>
      <c r="D3124" s="1">
        <v>3901.2</v>
      </c>
      <c r="E3124">
        <v>0.03</v>
      </c>
      <c r="F3124" t="s">
        <v>2215</v>
      </c>
      <c r="G3124" s="2">
        <v>300</v>
      </c>
      <c r="H3124" s="2">
        <v>302</v>
      </c>
      <c r="I3124" s="1">
        <v>6302.3909999999996</v>
      </c>
      <c r="J3124" s="1">
        <v>6302.393</v>
      </c>
    </row>
    <row r="3125" spans="1:10" hidden="1" x14ac:dyDescent="0.25">
      <c r="A3125" s="2" t="s">
        <v>1790</v>
      </c>
      <c r="B3125" s="139" t="str">
        <f t="shared" si="59"/>
        <v>IMps_Bld3923.29</v>
      </c>
      <c r="C3125" t="s">
        <v>63</v>
      </c>
      <c r="D3125" s="1">
        <v>3923.29</v>
      </c>
      <c r="E3125">
        <v>0.05</v>
      </c>
      <c r="F3125" t="s">
        <v>4187</v>
      </c>
      <c r="G3125" s="2">
        <v>300</v>
      </c>
      <c r="H3125" s="2">
        <v>302</v>
      </c>
      <c r="I3125" s="1">
        <v>6302.3909999999996</v>
      </c>
      <c r="J3125" s="1">
        <v>6302.393</v>
      </c>
    </row>
    <row r="3126" spans="1:10" hidden="1" x14ac:dyDescent="0.25">
      <c r="A3126" s="2" t="s">
        <v>1790</v>
      </c>
      <c r="B3126" s="139" t="str">
        <f t="shared" si="59"/>
        <v>IMps_Bld3926.209</v>
      </c>
      <c r="C3126" t="s">
        <v>63</v>
      </c>
      <c r="D3126" s="1">
        <v>3926.2089999999998</v>
      </c>
      <c r="E3126">
        <v>0.02</v>
      </c>
      <c r="F3126" t="s">
        <v>492</v>
      </c>
      <c r="G3126" s="2">
        <v>300</v>
      </c>
      <c r="H3126" s="2">
        <v>302</v>
      </c>
      <c r="I3126" s="1">
        <v>6302.3909999999996</v>
      </c>
      <c r="J3126" s="1">
        <v>6302.393</v>
      </c>
    </row>
    <row r="3127" spans="1:10" hidden="1" x14ac:dyDescent="0.25">
      <c r="A3127" s="2" t="s">
        <v>1790</v>
      </c>
      <c r="B3127" s="139" t="str">
        <f t="shared" si="59"/>
        <v>IMps_Bld4007.009</v>
      </c>
      <c r="C3127" t="s">
        <v>63</v>
      </c>
      <c r="D3127" s="1">
        <v>4007.009</v>
      </c>
      <c r="E3127">
        <v>0.04</v>
      </c>
      <c r="F3127" t="s">
        <v>493</v>
      </c>
      <c r="G3127" s="2">
        <v>300</v>
      </c>
      <c r="H3127" s="2">
        <v>302</v>
      </c>
      <c r="I3127" s="1">
        <v>6302.3909999999996</v>
      </c>
      <c r="J3127" s="1">
        <v>6302.393</v>
      </c>
    </row>
    <row r="3128" spans="1:10" hidden="1" x14ac:dyDescent="0.25">
      <c r="A3128" s="2" t="s">
        <v>1790</v>
      </c>
      <c r="B3128" s="139" t="str">
        <f t="shared" si="59"/>
        <v>IMps_Bld4819.1</v>
      </c>
      <c r="C3128" t="s">
        <v>63</v>
      </c>
      <c r="D3128" s="1">
        <v>4819.1000000000004</v>
      </c>
      <c r="E3128">
        <v>1</v>
      </c>
      <c r="F3128" t="s">
        <v>495</v>
      </c>
      <c r="G3128" s="2">
        <v>300</v>
      </c>
      <c r="H3128" s="2">
        <v>302</v>
      </c>
      <c r="I3128" s="1">
        <v>6302.3909999999996</v>
      </c>
      <c r="J3128" s="1">
        <v>6302.393</v>
      </c>
    </row>
    <row r="3129" spans="1:10" hidden="1" x14ac:dyDescent="0.25">
      <c r="A3129" s="2" t="s">
        <v>1790</v>
      </c>
      <c r="B3129" s="139" t="str">
        <f t="shared" si="59"/>
        <v>IMps_Bld8308.2</v>
      </c>
      <c r="C3129" t="s">
        <v>63</v>
      </c>
      <c r="D3129" s="1">
        <v>8308.2000000000007</v>
      </c>
      <c r="E3129">
        <v>1.2E-2</v>
      </c>
      <c r="F3129" t="s">
        <v>496</v>
      </c>
      <c r="G3129" s="2">
        <v>300</v>
      </c>
      <c r="H3129" s="2">
        <v>302</v>
      </c>
      <c r="I3129" s="1">
        <v>6302.3909999999996</v>
      </c>
      <c r="J3129" s="1">
        <v>6302.393</v>
      </c>
    </row>
    <row r="3130" spans="1:10" hidden="1" x14ac:dyDescent="0.25">
      <c r="A3130" s="2" t="s">
        <v>1790</v>
      </c>
      <c r="B3130" s="139" t="str">
        <f t="shared" si="59"/>
        <v>IMps_Bld8523.519</v>
      </c>
      <c r="C3130" t="s">
        <v>63</v>
      </c>
      <c r="D3130" s="1">
        <v>8523.5190000000002</v>
      </c>
      <c r="E3130">
        <v>1</v>
      </c>
      <c r="F3130" t="s">
        <v>498</v>
      </c>
      <c r="G3130" s="2">
        <v>300</v>
      </c>
      <c r="H3130" s="2">
        <v>302</v>
      </c>
      <c r="I3130" s="1">
        <v>6302.3909999999996</v>
      </c>
      <c r="J3130" s="1">
        <v>6302.393</v>
      </c>
    </row>
    <row r="3131" spans="1:10" hidden="1" x14ac:dyDescent="0.25">
      <c r="A3131" s="2" t="s">
        <v>1790</v>
      </c>
      <c r="B3131" s="139" t="str">
        <f t="shared" si="59"/>
        <v>IMps_Bld9606.21</v>
      </c>
      <c r="C3131" t="s">
        <v>63</v>
      </c>
      <c r="D3131" s="1">
        <v>9606.2099999999991</v>
      </c>
      <c r="E3131">
        <v>1.2E-2</v>
      </c>
      <c r="F3131" t="s">
        <v>499</v>
      </c>
      <c r="G3131" s="2">
        <v>300</v>
      </c>
      <c r="H3131" s="2">
        <v>302</v>
      </c>
      <c r="I3131" s="1">
        <v>6302.3909999999996</v>
      </c>
      <c r="J3131" s="1">
        <v>6302.393</v>
      </c>
    </row>
    <row r="3132" spans="1:10" hidden="1" x14ac:dyDescent="0.25">
      <c r="A3132" s="2" t="s">
        <v>1790</v>
      </c>
      <c r="B3132" s="139" t="str">
        <f t="shared" ref="B3132:B3195" si="60">A3132&amp;C3132&amp;D3132</f>
        <v>IMps_Bld5806.39</v>
      </c>
      <c r="C3132" t="s">
        <v>63</v>
      </c>
      <c r="D3132" s="1">
        <v>5806.39</v>
      </c>
      <c r="E3132">
        <v>0.02</v>
      </c>
      <c r="F3132" t="s">
        <v>4188</v>
      </c>
      <c r="G3132" s="2">
        <v>300</v>
      </c>
      <c r="H3132" s="2">
        <v>302</v>
      </c>
      <c r="I3132" s="1">
        <v>6302.3909999999996</v>
      </c>
      <c r="J3132" s="1">
        <v>6302.393</v>
      </c>
    </row>
    <row r="3133" spans="1:10" hidden="1" x14ac:dyDescent="0.25">
      <c r="A3133" s="2" t="s">
        <v>1790</v>
      </c>
      <c r="B3133" s="139" t="str">
        <f t="shared" si="60"/>
        <v>IMps_Bld9607.11</v>
      </c>
      <c r="C3133" t="s">
        <v>63</v>
      </c>
      <c r="D3133" s="1">
        <v>9607.11</v>
      </c>
      <c r="E3133">
        <v>1.4999999999999999E-2</v>
      </c>
      <c r="F3133" t="s">
        <v>529</v>
      </c>
      <c r="G3133" s="2">
        <v>300</v>
      </c>
      <c r="H3133" s="2">
        <v>302</v>
      </c>
      <c r="I3133" s="1">
        <v>6302.3909999999996</v>
      </c>
      <c r="J3133" s="1">
        <v>6302.393</v>
      </c>
    </row>
    <row r="3134" spans="1:10" hidden="1" x14ac:dyDescent="0.25">
      <c r="A3134" s="2" t="s">
        <v>1790</v>
      </c>
      <c r="B3134" s="139" t="str">
        <f t="shared" si="60"/>
        <v>IMps_Bld9607.19</v>
      </c>
      <c r="C3134" t="s">
        <v>63</v>
      </c>
      <c r="D3134" s="1">
        <v>9607.19</v>
      </c>
      <c r="E3134">
        <v>1.4999999999999999E-2</v>
      </c>
      <c r="F3134" t="s">
        <v>530</v>
      </c>
      <c r="G3134" s="2">
        <v>300</v>
      </c>
      <c r="H3134" s="2">
        <v>302</v>
      </c>
      <c r="I3134" s="1">
        <v>6302.3909999999996</v>
      </c>
      <c r="J3134" s="1">
        <v>6302.393</v>
      </c>
    </row>
    <row r="3135" spans="1:10" hidden="1" x14ac:dyDescent="0.25">
      <c r="A3135" s="2" t="s">
        <v>1790</v>
      </c>
      <c r="B3135" s="139" t="str">
        <f t="shared" si="60"/>
        <v>IMps_Bld9607.2</v>
      </c>
      <c r="C3135" t="s">
        <v>63</v>
      </c>
      <c r="D3135" s="1">
        <v>9607.2000000000007</v>
      </c>
      <c r="E3135">
        <v>1.4999999999999999E-2</v>
      </c>
      <c r="F3135" t="s">
        <v>529</v>
      </c>
      <c r="G3135" s="2">
        <v>300</v>
      </c>
      <c r="H3135" s="2">
        <v>302</v>
      </c>
      <c r="I3135" s="1">
        <v>6302.3909999999996</v>
      </c>
      <c r="J3135" s="1">
        <v>6302.393</v>
      </c>
    </row>
    <row r="3136" spans="1:10" hidden="1" x14ac:dyDescent="0.25">
      <c r="A3136" s="2" t="s">
        <v>1790</v>
      </c>
      <c r="B3136" s="139" t="str">
        <f t="shared" si="60"/>
        <v>IMps_Bld5508.2</v>
      </c>
      <c r="C3136" t="s">
        <v>63</v>
      </c>
      <c r="D3136" s="1">
        <v>5508.2</v>
      </c>
      <c r="E3136">
        <v>2.5000000000000001E-2</v>
      </c>
      <c r="F3136" t="s">
        <v>349</v>
      </c>
      <c r="G3136" s="2">
        <v>300</v>
      </c>
      <c r="H3136" s="2">
        <v>302</v>
      </c>
      <c r="I3136" s="1">
        <v>6302.3909999999996</v>
      </c>
      <c r="J3136" s="1">
        <v>6302.393</v>
      </c>
    </row>
    <row r="3137" spans="1:10" hidden="1" x14ac:dyDescent="0.25">
      <c r="A3137" s="2" t="s">
        <v>1790</v>
      </c>
      <c r="B3137" s="139" t="str">
        <f t="shared" si="60"/>
        <v>IMps_Bld5508.1</v>
      </c>
      <c r="C3137" t="s">
        <v>63</v>
      </c>
      <c r="D3137" s="1">
        <v>5508.1</v>
      </c>
      <c r="E3137">
        <v>2.5000000000000001E-2</v>
      </c>
      <c r="F3137" t="s">
        <v>349</v>
      </c>
      <c r="G3137" s="2">
        <v>300</v>
      </c>
      <c r="H3137" s="2">
        <v>302</v>
      </c>
      <c r="I3137" s="1">
        <v>6302.3909999999996</v>
      </c>
      <c r="J3137" s="1">
        <v>6302.393</v>
      </c>
    </row>
    <row r="3138" spans="1:10" hidden="1" x14ac:dyDescent="0.25">
      <c r="A3138" s="2" t="s">
        <v>1790</v>
      </c>
      <c r="B3138" s="139" t="str">
        <f t="shared" si="60"/>
        <v>IMps_Bld4821.9</v>
      </c>
      <c r="C3138" t="s">
        <v>63</v>
      </c>
      <c r="D3138" s="1">
        <v>4821.8999999999996</v>
      </c>
      <c r="E3138">
        <v>0.02</v>
      </c>
      <c r="F3138" t="s">
        <v>508</v>
      </c>
      <c r="G3138" s="2">
        <v>301</v>
      </c>
      <c r="H3138" s="2">
        <v>303</v>
      </c>
      <c r="I3138" s="1">
        <v>6302.3909999999996</v>
      </c>
      <c r="J3138" s="1">
        <v>6302.393</v>
      </c>
    </row>
    <row r="3139" spans="1:10" hidden="1" x14ac:dyDescent="0.25">
      <c r="A3139" s="2" t="s">
        <v>1790</v>
      </c>
      <c r="B3139" s="139" t="str">
        <f t="shared" si="60"/>
        <v>IMps_Bld3926.9099</v>
      </c>
      <c r="C3139" t="s">
        <v>63</v>
      </c>
      <c r="D3139" s="1">
        <v>3926.9099000000001</v>
      </c>
      <c r="E3139">
        <v>1</v>
      </c>
      <c r="F3139" t="s">
        <v>509</v>
      </c>
      <c r="G3139" s="2">
        <v>301</v>
      </c>
      <c r="H3139" s="2">
        <v>303</v>
      </c>
      <c r="I3139" s="1">
        <v>6302.3909999999996</v>
      </c>
      <c r="J3139" s="1">
        <v>6302.393</v>
      </c>
    </row>
    <row r="3140" spans="1:10" hidden="1" x14ac:dyDescent="0.25">
      <c r="A3140" s="2" t="s">
        <v>1790</v>
      </c>
      <c r="B3140" s="139" t="str">
        <f t="shared" si="60"/>
        <v>IMps_Bld5806.32</v>
      </c>
      <c r="C3140" t="s">
        <v>63</v>
      </c>
      <c r="D3140" s="1">
        <v>5806.32</v>
      </c>
      <c r="E3140">
        <v>0.03</v>
      </c>
      <c r="F3140" t="s">
        <v>510</v>
      </c>
      <c r="G3140" s="2">
        <v>301</v>
      </c>
      <c r="H3140" s="2">
        <v>303</v>
      </c>
      <c r="I3140" s="1">
        <v>6302.3909999999996</v>
      </c>
      <c r="J3140" s="1">
        <v>6302.393</v>
      </c>
    </row>
    <row r="3141" spans="1:10" hidden="1" x14ac:dyDescent="0.25">
      <c r="A3141" s="2" t="s">
        <v>1790</v>
      </c>
      <c r="B3141" s="139" t="str">
        <f t="shared" si="60"/>
        <v>IMps_Bld9606.22</v>
      </c>
      <c r="C3141" t="s">
        <v>63</v>
      </c>
      <c r="D3141" s="1">
        <v>9606.2199999999993</v>
      </c>
      <c r="E3141">
        <v>0.01</v>
      </c>
      <c r="F3141" t="s">
        <v>511</v>
      </c>
      <c r="G3141" s="2">
        <v>301</v>
      </c>
      <c r="H3141" s="2">
        <v>303</v>
      </c>
      <c r="I3141" s="1">
        <v>6302.3909999999996</v>
      </c>
      <c r="J3141" s="1">
        <v>6302.393</v>
      </c>
    </row>
    <row r="3142" spans="1:10" hidden="1" x14ac:dyDescent="0.25">
      <c r="A3142" s="2" t="s">
        <v>1790</v>
      </c>
      <c r="B3142" s="139" t="str">
        <f t="shared" si="60"/>
        <v>IMps_Bld5807.101</v>
      </c>
      <c r="C3142" t="s">
        <v>63</v>
      </c>
      <c r="D3142" s="1">
        <v>5807.1009999999997</v>
      </c>
      <c r="E3142">
        <v>0.01</v>
      </c>
      <c r="F3142" t="s">
        <v>512</v>
      </c>
      <c r="G3142" s="2">
        <v>301</v>
      </c>
      <c r="H3142" s="2">
        <v>303</v>
      </c>
      <c r="I3142" s="1">
        <v>6302.3909999999996</v>
      </c>
      <c r="J3142" s="1">
        <v>6302.393</v>
      </c>
    </row>
    <row r="3143" spans="1:10" hidden="1" x14ac:dyDescent="0.25">
      <c r="A3143" s="2" t="s">
        <v>1790</v>
      </c>
      <c r="B3143" s="139" t="str">
        <f t="shared" si="60"/>
        <v>IMps_Bld5807.102</v>
      </c>
      <c r="C3143" t="s">
        <v>63</v>
      </c>
      <c r="D3143" s="1">
        <v>5807.1019999999999</v>
      </c>
      <c r="E3143">
        <v>0.02</v>
      </c>
      <c r="F3143" t="s">
        <v>513</v>
      </c>
      <c r="G3143" s="2">
        <v>301</v>
      </c>
      <c r="H3143" s="2">
        <v>303</v>
      </c>
      <c r="I3143" s="1">
        <v>6302.3909999999996</v>
      </c>
      <c r="J3143" s="1">
        <v>6302.393</v>
      </c>
    </row>
    <row r="3144" spans="1:10" hidden="1" x14ac:dyDescent="0.25">
      <c r="A3144" s="2" t="s">
        <v>1790</v>
      </c>
      <c r="B3144" s="139" t="str">
        <f t="shared" si="60"/>
        <v>IMps_Bld5807.9</v>
      </c>
      <c r="C3144" t="s">
        <v>63</v>
      </c>
      <c r="D3144" s="1">
        <v>5807.9</v>
      </c>
      <c r="E3144">
        <v>5.0000000000000001E-3</v>
      </c>
      <c r="F3144" t="s">
        <v>514</v>
      </c>
      <c r="G3144" s="2">
        <v>301</v>
      </c>
      <c r="H3144" s="2">
        <v>303</v>
      </c>
      <c r="I3144" s="1">
        <v>6302.3909999999996</v>
      </c>
      <c r="J3144" s="1">
        <v>6302.393</v>
      </c>
    </row>
    <row r="3145" spans="1:10" hidden="1" x14ac:dyDescent="0.25">
      <c r="A3145" s="2" t="s">
        <v>1790</v>
      </c>
      <c r="B3145" s="139" t="str">
        <f t="shared" si="60"/>
        <v>IMps_Bld9606.292</v>
      </c>
      <c r="C3145" t="s">
        <v>63</v>
      </c>
      <c r="D3145" s="1">
        <v>9606.2919999999995</v>
      </c>
      <c r="E3145">
        <v>1.0999999999999999E-2</v>
      </c>
      <c r="F3145" t="s">
        <v>515</v>
      </c>
      <c r="G3145" s="2">
        <v>301</v>
      </c>
      <c r="H3145" s="2">
        <v>303</v>
      </c>
      <c r="I3145" s="1">
        <v>6302.3909999999996</v>
      </c>
      <c r="J3145" s="1">
        <v>6302.393</v>
      </c>
    </row>
    <row r="3146" spans="1:10" hidden="1" x14ac:dyDescent="0.25">
      <c r="A3146" s="2" t="s">
        <v>1790</v>
      </c>
      <c r="B3146" s="139" t="str">
        <f t="shared" si="60"/>
        <v>IMps_Bld5901.909</v>
      </c>
      <c r="C3146" t="s">
        <v>63</v>
      </c>
      <c r="D3146" s="1">
        <v>5901.9089999999997</v>
      </c>
      <c r="E3146">
        <v>5.5E-2</v>
      </c>
      <c r="F3146" t="s">
        <v>516</v>
      </c>
      <c r="G3146" s="2">
        <v>301</v>
      </c>
      <c r="H3146" s="2">
        <v>303</v>
      </c>
      <c r="I3146" s="1">
        <v>6302.3909999999996</v>
      </c>
      <c r="J3146" s="1">
        <v>6302.393</v>
      </c>
    </row>
    <row r="3147" spans="1:10" hidden="1" x14ac:dyDescent="0.25">
      <c r="A3147" s="2" t="s">
        <v>1790</v>
      </c>
      <c r="B3147" s="139" t="str">
        <f t="shared" si="60"/>
        <v>IMps_Bld3919.909</v>
      </c>
      <c r="C3147" t="s">
        <v>63</v>
      </c>
      <c r="D3147" s="1">
        <v>3919.9090000000001</v>
      </c>
      <c r="E3147">
        <v>0.04</v>
      </c>
      <c r="F3147" t="s">
        <v>2254</v>
      </c>
      <c r="G3147" s="2">
        <v>301</v>
      </c>
      <c r="H3147" s="2">
        <v>303</v>
      </c>
      <c r="I3147" s="1">
        <v>6302.3909999999996</v>
      </c>
      <c r="J3147" s="1">
        <v>6302.393</v>
      </c>
    </row>
    <row r="3148" spans="1:10" hidden="1" x14ac:dyDescent="0.25">
      <c r="A3148" s="2" t="s">
        <v>1790</v>
      </c>
      <c r="B3148" s="139" t="str">
        <f t="shared" si="60"/>
        <v>IMps_Bld7317.002</v>
      </c>
      <c r="C3148" t="s">
        <v>63</v>
      </c>
      <c r="D3148" s="1">
        <v>7317.0020000000004</v>
      </c>
      <c r="E3148">
        <v>0.01</v>
      </c>
      <c r="F3148" t="s">
        <v>488</v>
      </c>
      <c r="G3148" s="2">
        <v>301</v>
      </c>
      <c r="H3148" s="2">
        <v>303</v>
      </c>
      <c r="I3148" s="1">
        <v>6302.3909999999996</v>
      </c>
      <c r="J3148" s="1">
        <v>6302.393</v>
      </c>
    </row>
    <row r="3149" spans="1:10" hidden="1" x14ac:dyDescent="0.25">
      <c r="A3149" s="2" t="s">
        <v>1790</v>
      </c>
      <c r="B3149" s="139" t="str">
        <f t="shared" si="60"/>
        <v>IMps_Bld8523.529</v>
      </c>
      <c r="C3149" t="s">
        <v>63</v>
      </c>
      <c r="D3149" s="1">
        <v>8523.5290000000005</v>
      </c>
      <c r="E3149">
        <v>1</v>
      </c>
      <c r="F3149" t="s">
        <v>498</v>
      </c>
      <c r="G3149" s="2">
        <v>301</v>
      </c>
      <c r="H3149" s="2">
        <v>303</v>
      </c>
      <c r="I3149" s="1">
        <v>6302.3909999999996</v>
      </c>
      <c r="J3149" s="1">
        <v>6302.393</v>
      </c>
    </row>
    <row r="3150" spans="1:10" hidden="1" x14ac:dyDescent="0.25">
      <c r="A3150" s="2" t="s">
        <v>1790</v>
      </c>
      <c r="B3150" s="139" t="str">
        <f t="shared" si="60"/>
        <v>IMps_Bld9606.299</v>
      </c>
      <c r="C3150" t="s">
        <v>63</v>
      </c>
      <c r="D3150" s="1">
        <v>9606.2990000000009</v>
      </c>
      <c r="E3150">
        <v>1.6E-2</v>
      </c>
      <c r="F3150" t="s">
        <v>519</v>
      </c>
      <c r="G3150" s="2">
        <v>301</v>
      </c>
      <c r="H3150" s="2">
        <v>303</v>
      </c>
      <c r="I3150" s="1">
        <v>6302.3909999999996</v>
      </c>
      <c r="J3150" s="1">
        <v>6302.393</v>
      </c>
    </row>
    <row r="3151" spans="1:10" hidden="1" x14ac:dyDescent="0.25">
      <c r="A3151" s="2" t="s">
        <v>1790</v>
      </c>
      <c r="B3151" s="139" t="str">
        <f t="shared" si="60"/>
        <v>IMps_Bld4015.9</v>
      </c>
      <c r="C3151" t="s">
        <v>63</v>
      </c>
      <c r="D3151" s="1">
        <v>4015.9</v>
      </c>
      <c r="E3151">
        <v>0.02</v>
      </c>
      <c r="F3151" t="s">
        <v>520</v>
      </c>
      <c r="G3151" s="2">
        <v>301</v>
      </c>
      <c r="H3151" s="2">
        <v>303</v>
      </c>
      <c r="I3151" s="1">
        <v>6302.3909999999996</v>
      </c>
      <c r="J3151" s="1">
        <v>6302.393</v>
      </c>
    </row>
    <row r="3152" spans="1:10" hidden="1" x14ac:dyDescent="0.25">
      <c r="A3152" s="2" t="s">
        <v>1790</v>
      </c>
      <c r="B3152" s="139" t="str">
        <f t="shared" si="60"/>
        <v>IMps_Bld8523.599</v>
      </c>
      <c r="C3152" t="s">
        <v>63</v>
      </c>
      <c r="D3152" s="1">
        <v>8523.5990000000002</v>
      </c>
      <c r="E3152">
        <v>1</v>
      </c>
      <c r="F3152" t="s">
        <v>523</v>
      </c>
      <c r="G3152" s="2">
        <v>301</v>
      </c>
      <c r="H3152" s="2">
        <v>303</v>
      </c>
      <c r="I3152" s="1">
        <v>6302.3909999999996</v>
      </c>
      <c r="J3152" s="1">
        <v>6302.393</v>
      </c>
    </row>
    <row r="3153" spans="1:10" hidden="1" x14ac:dyDescent="0.25">
      <c r="A3153" s="2" t="s">
        <v>1790</v>
      </c>
      <c r="B3153" s="139" t="str">
        <f t="shared" si="60"/>
        <v>IMps_Bld5607.9</v>
      </c>
      <c r="C3153" t="s">
        <v>63</v>
      </c>
      <c r="D3153" s="1">
        <v>5607.9</v>
      </c>
      <c r="E3153">
        <v>2.5000000000000001E-2</v>
      </c>
      <c r="F3153" t="s">
        <v>4189</v>
      </c>
      <c r="G3153" s="2">
        <v>301</v>
      </c>
      <c r="H3153" s="2">
        <v>303</v>
      </c>
      <c r="I3153" s="1">
        <v>6302.3909999999996</v>
      </c>
      <c r="J3153" s="1">
        <v>6302.393</v>
      </c>
    </row>
    <row r="3154" spans="1:10" hidden="1" x14ac:dyDescent="0.25">
      <c r="A3154" s="2" t="s">
        <v>1790</v>
      </c>
      <c r="B3154" s="139" t="str">
        <f t="shared" si="60"/>
        <v>IMps_Bld5603.12</v>
      </c>
      <c r="C3154" t="s">
        <v>63</v>
      </c>
      <c r="D3154" s="1">
        <v>5603.12</v>
      </c>
      <c r="E3154">
        <v>0.02</v>
      </c>
      <c r="F3154" t="s">
        <v>4190</v>
      </c>
      <c r="G3154" s="2">
        <v>301</v>
      </c>
      <c r="H3154" s="2">
        <v>303</v>
      </c>
      <c r="I3154" s="1">
        <v>6302.3909999999996</v>
      </c>
      <c r="J3154" s="1">
        <v>6302.393</v>
      </c>
    </row>
    <row r="3155" spans="1:10" hidden="1" x14ac:dyDescent="0.25">
      <c r="A3155" s="2" t="s">
        <v>1790</v>
      </c>
      <c r="B3155" s="139" t="str">
        <f t="shared" si="60"/>
        <v>IMps_Bld9607.11</v>
      </c>
      <c r="C3155" t="s">
        <v>63</v>
      </c>
      <c r="D3155" s="1">
        <v>9607.11</v>
      </c>
      <c r="E3155">
        <v>4.0000000000000001E-3</v>
      </c>
      <c r="F3155" t="s">
        <v>529</v>
      </c>
      <c r="G3155" s="2">
        <v>301</v>
      </c>
      <c r="H3155" s="2">
        <v>303</v>
      </c>
      <c r="I3155" s="1">
        <v>6302.3909999999996</v>
      </c>
      <c r="J3155" s="1">
        <v>6302.393</v>
      </c>
    </row>
    <row r="3156" spans="1:10" hidden="1" x14ac:dyDescent="0.25">
      <c r="A3156" s="2" t="s">
        <v>1790</v>
      </c>
      <c r="B3156" s="139" t="str">
        <f t="shared" si="60"/>
        <v>IMps_Bld9607.19</v>
      </c>
      <c r="C3156" t="s">
        <v>63</v>
      </c>
      <c r="D3156" s="1">
        <v>9607.19</v>
      </c>
      <c r="E3156">
        <v>4.0000000000000001E-3</v>
      </c>
      <c r="F3156" t="s">
        <v>530</v>
      </c>
      <c r="G3156" s="2">
        <v>301</v>
      </c>
      <c r="H3156" s="2">
        <v>303</v>
      </c>
      <c r="I3156" s="1">
        <v>6302.3909999999996</v>
      </c>
      <c r="J3156" s="1">
        <v>6302.393</v>
      </c>
    </row>
    <row r="3157" spans="1:10" hidden="1" x14ac:dyDescent="0.25">
      <c r="A3157" s="2" t="s">
        <v>1790</v>
      </c>
      <c r="B3157" s="139" t="str">
        <f t="shared" si="60"/>
        <v>IMps_Bld9607.2</v>
      </c>
      <c r="C3157" t="s">
        <v>63</v>
      </c>
      <c r="D3157" s="1">
        <v>9607.2000000000007</v>
      </c>
      <c r="E3157">
        <v>4.0000000000000001E-3</v>
      </c>
      <c r="F3157" t="s">
        <v>531</v>
      </c>
      <c r="G3157" s="2">
        <v>301</v>
      </c>
      <c r="H3157" s="2">
        <v>303</v>
      </c>
      <c r="I3157" s="1">
        <v>6302.3909999999996</v>
      </c>
      <c r="J3157" s="1">
        <v>6302.393</v>
      </c>
    </row>
    <row r="3158" spans="1:10" hidden="1" x14ac:dyDescent="0.25">
      <c r="A3158" s="2" t="s">
        <v>1790</v>
      </c>
      <c r="B3158" s="139" t="str">
        <f t="shared" si="60"/>
        <v>IMps_Bld5401.201</v>
      </c>
      <c r="C3158" t="s">
        <v>63</v>
      </c>
      <c r="D3158" s="1">
        <v>5401.201</v>
      </c>
      <c r="E3158">
        <v>2.5000000000000001E-2</v>
      </c>
      <c r="F3158" t="s">
        <v>349</v>
      </c>
      <c r="G3158" s="2">
        <v>301</v>
      </c>
      <c r="H3158" s="2">
        <v>303</v>
      </c>
      <c r="I3158" s="1">
        <v>6302.3909999999996</v>
      </c>
      <c r="J3158" s="1">
        <v>6302.393</v>
      </c>
    </row>
    <row r="3159" spans="1:10" hidden="1" x14ac:dyDescent="0.25">
      <c r="A3159" s="2" t="s">
        <v>1790</v>
      </c>
      <c r="B3159" s="139" t="str">
        <f t="shared" si="60"/>
        <v>IMps_Bld5401.1</v>
      </c>
      <c r="C3159" t="s">
        <v>63</v>
      </c>
      <c r="D3159" s="1">
        <v>5401.1</v>
      </c>
      <c r="E3159">
        <v>2.5000000000000001E-2</v>
      </c>
      <c r="F3159" t="s">
        <v>349</v>
      </c>
      <c r="G3159" s="2">
        <v>301</v>
      </c>
      <c r="H3159" s="2">
        <v>303</v>
      </c>
      <c r="I3159" s="1">
        <v>6302.3909999999996</v>
      </c>
      <c r="J3159" s="1">
        <v>6302.393</v>
      </c>
    </row>
    <row r="3160" spans="1:10" hidden="1" x14ac:dyDescent="0.25">
      <c r="A3160" s="2" t="s">
        <v>1790</v>
      </c>
      <c r="B3160" s="139" t="str">
        <f t="shared" si="60"/>
        <v>IMps_Bld5204.11</v>
      </c>
      <c r="C3160" t="s">
        <v>63</v>
      </c>
      <c r="D3160" s="1">
        <v>5204.1099999999997</v>
      </c>
      <c r="E3160">
        <v>2.5000000000000001E-2</v>
      </c>
      <c r="F3160" t="s">
        <v>349</v>
      </c>
      <c r="G3160" s="2">
        <v>301</v>
      </c>
      <c r="H3160" s="2">
        <v>303</v>
      </c>
      <c r="I3160" s="1">
        <v>6302.3909999999996</v>
      </c>
      <c r="J3160" s="1">
        <v>6302.393</v>
      </c>
    </row>
    <row r="3161" spans="1:10" hidden="1" x14ac:dyDescent="0.25">
      <c r="A3161" s="2" t="s">
        <v>1790</v>
      </c>
      <c r="B3161" s="139" t="str">
        <f t="shared" si="60"/>
        <v>IDGmt0.679606.1</v>
      </c>
      <c r="C3161" t="s">
        <v>2227</v>
      </c>
      <c r="D3161" s="1">
        <v>9606.1</v>
      </c>
      <c r="E3161">
        <v>1.4999999999999999E-2</v>
      </c>
      <c r="F3161" t="s">
        <v>481</v>
      </c>
      <c r="G3161" s="2">
        <v>304</v>
      </c>
      <c r="I3161" s="1">
        <v>6203.22</v>
      </c>
    </row>
    <row r="3162" spans="1:10" hidden="1" x14ac:dyDescent="0.25">
      <c r="A3162" s="2" t="s">
        <v>1790</v>
      </c>
      <c r="B3162" s="139" t="str">
        <f t="shared" si="60"/>
        <v>IDGmt0.674821.109</v>
      </c>
      <c r="C3162" t="s">
        <v>2227</v>
      </c>
      <c r="D3162" s="1">
        <v>4821.1090000000004</v>
      </c>
      <c r="E3162">
        <v>0.02</v>
      </c>
      <c r="F3162" t="s">
        <v>482</v>
      </c>
      <c r="G3162" s="2">
        <v>304</v>
      </c>
      <c r="I3162" s="1">
        <v>6203.22</v>
      </c>
    </row>
    <row r="3163" spans="1:10" hidden="1" x14ac:dyDescent="0.25">
      <c r="A3163" s="2" t="s">
        <v>1790</v>
      </c>
      <c r="B3163" s="139" t="str">
        <f t="shared" si="60"/>
        <v>IDGmt0.675210.11</v>
      </c>
      <c r="C3163" t="s">
        <v>2227</v>
      </c>
      <c r="D3163" s="1">
        <v>5210.1099999999997</v>
      </c>
      <c r="E3163">
        <v>0.03</v>
      </c>
      <c r="F3163" t="s">
        <v>483</v>
      </c>
      <c r="G3163" s="2">
        <v>304</v>
      </c>
      <c r="I3163" s="1">
        <v>6203.22</v>
      </c>
    </row>
    <row r="3164" spans="1:10" hidden="1" x14ac:dyDescent="0.25">
      <c r="A3164" s="2" t="s">
        <v>1790</v>
      </c>
      <c r="B3164" s="139" t="str">
        <f t="shared" si="60"/>
        <v>IDGmt0.675604.1</v>
      </c>
      <c r="C3164" t="s">
        <v>2227</v>
      </c>
      <c r="D3164" s="1">
        <v>5604.1</v>
      </c>
      <c r="E3164">
        <v>0.04</v>
      </c>
      <c r="F3164" t="s">
        <v>484</v>
      </c>
      <c r="G3164" s="2">
        <v>304</v>
      </c>
      <c r="I3164" s="1">
        <v>6203.22</v>
      </c>
    </row>
    <row r="3165" spans="1:10" hidden="1" x14ac:dyDescent="0.25">
      <c r="A3165" s="2" t="s">
        <v>1790</v>
      </c>
      <c r="B3165" s="139" t="str">
        <f t="shared" si="60"/>
        <v>IDGmt0.675804.29</v>
      </c>
      <c r="C3165" t="s">
        <v>2227</v>
      </c>
      <c r="D3165" s="1">
        <v>5804.29</v>
      </c>
      <c r="E3165">
        <v>0.02</v>
      </c>
      <c r="F3165" t="s">
        <v>485</v>
      </c>
      <c r="G3165" s="2">
        <v>304</v>
      </c>
      <c r="I3165" s="1">
        <v>6203.22</v>
      </c>
    </row>
    <row r="3166" spans="1:10" hidden="1" x14ac:dyDescent="0.25">
      <c r="A3166" s="2" t="s">
        <v>1790</v>
      </c>
      <c r="B3166" s="139" t="str">
        <f t="shared" si="60"/>
        <v>IDGmt0.675807.103</v>
      </c>
      <c r="C3166" t="s">
        <v>2227</v>
      </c>
      <c r="D3166" s="1">
        <v>5807.1030000000001</v>
      </c>
      <c r="E3166">
        <v>0.06</v>
      </c>
      <c r="F3166" t="s">
        <v>486</v>
      </c>
      <c r="G3166" s="2">
        <v>304</v>
      </c>
      <c r="I3166" s="1">
        <v>6203.22</v>
      </c>
    </row>
    <row r="3167" spans="1:10" hidden="1" x14ac:dyDescent="0.25">
      <c r="A3167" s="2" t="s">
        <v>1790</v>
      </c>
      <c r="B3167" s="139" t="str">
        <f t="shared" si="60"/>
        <v>IDGmt0.675807.109</v>
      </c>
      <c r="C3167" t="s">
        <v>2227</v>
      </c>
      <c r="D3167" s="1">
        <v>5807.1090000000004</v>
      </c>
      <c r="E3167">
        <v>0.06</v>
      </c>
      <c r="F3167" t="s">
        <v>487</v>
      </c>
      <c r="G3167" s="2">
        <v>304</v>
      </c>
      <c r="I3167" s="1">
        <v>6203.22</v>
      </c>
    </row>
    <row r="3168" spans="1:10" hidden="1" x14ac:dyDescent="0.25">
      <c r="A3168" s="2" t="s">
        <v>1790</v>
      </c>
      <c r="B3168" s="139" t="str">
        <f t="shared" si="60"/>
        <v>IDGmt0.677317.001</v>
      </c>
      <c r="C3168" t="s">
        <v>2227</v>
      </c>
      <c r="D3168" s="1">
        <v>7317.0010000000002</v>
      </c>
      <c r="E3168">
        <v>5.0000000000000001E-3</v>
      </c>
      <c r="F3168" t="s">
        <v>488</v>
      </c>
      <c r="G3168" s="2">
        <v>304</v>
      </c>
      <c r="I3168" s="1">
        <v>6203.22</v>
      </c>
    </row>
    <row r="3169" spans="1:9" hidden="1" x14ac:dyDescent="0.25">
      <c r="A3169" s="2" t="s">
        <v>1790</v>
      </c>
      <c r="B3169" s="139" t="str">
        <f t="shared" si="60"/>
        <v>IDGmt0.672501.009</v>
      </c>
      <c r="C3169" t="s">
        <v>2227</v>
      </c>
      <c r="D3169" s="1">
        <v>2501.009</v>
      </c>
      <c r="E3169">
        <v>0.04</v>
      </c>
      <c r="F3169" t="s">
        <v>2956</v>
      </c>
      <c r="G3169" s="2">
        <v>304</v>
      </c>
      <c r="I3169" s="1">
        <v>6203.22</v>
      </c>
    </row>
    <row r="3170" spans="1:9" hidden="1" x14ac:dyDescent="0.25">
      <c r="A3170" s="2" t="s">
        <v>1790</v>
      </c>
      <c r="B3170" s="139" t="str">
        <f t="shared" si="60"/>
        <v>IDGmt0.677318.23</v>
      </c>
      <c r="C3170" t="s">
        <v>2227</v>
      </c>
      <c r="D3170" s="1">
        <v>7318.23</v>
      </c>
      <c r="E3170">
        <v>6.0000000000000001E-3</v>
      </c>
      <c r="F3170" t="s">
        <v>489</v>
      </c>
      <c r="G3170" s="2">
        <v>304</v>
      </c>
      <c r="I3170" s="1">
        <v>6203.22</v>
      </c>
    </row>
    <row r="3171" spans="1:9" hidden="1" x14ac:dyDescent="0.25">
      <c r="A3171" s="2" t="s">
        <v>1790</v>
      </c>
      <c r="B3171" s="139" t="str">
        <f t="shared" si="60"/>
        <v>IDGmt0.673920.99</v>
      </c>
      <c r="C3171" t="s">
        <v>2227</v>
      </c>
      <c r="D3171" s="1">
        <v>3920.99</v>
      </c>
      <c r="E3171">
        <v>3.0000000000000001E-3</v>
      </c>
      <c r="F3171" t="s">
        <v>490</v>
      </c>
      <c r="G3171" s="2">
        <v>304</v>
      </c>
      <c r="I3171" s="1">
        <v>6203.22</v>
      </c>
    </row>
    <row r="3172" spans="1:9" hidden="1" x14ac:dyDescent="0.25">
      <c r="A3172" s="2" t="s">
        <v>1790</v>
      </c>
      <c r="B3172" s="139" t="str">
        <f t="shared" si="60"/>
        <v>IDGmt0.673901.2</v>
      </c>
      <c r="C3172" t="s">
        <v>2227</v>
      </c>
      <c r="D3172" s="1">
        <v>3901.2</v>
      </c>
      <c r="E3172">
        <v>0.03</v>
      </c>
      <c r="F3172" t="s">
        <v>2215</v>
      </c>
      <c r="G3172" s="2">
        <v>304</v>
      </c>
      <c r="I3172" s="1">
        <v>6203.22</v>
      </c>
    </row>
    <row r="3173" spans="1:9" hidden="1" x14ac:dyDescent="0.25">
      <c r="A3173" s="2" t="s">
        <v>1790</v>
      </c>
      <c r="B3173" s="139" t="str">
        <f t="shared" si="60"/>
        <v>IDGmt0.673923.29</v>
      </c>
      <c r="C3173" t="s">
        <v>2227</v>
      </c>
      <c r="D3173" s="1">
        <v>3923.29</v>
      </c>
      <c r="E3173">
        <v>0.05</v>
      </c>
      <c r="F3173" t="s">
        <v>491</v>
      </c>
      <c r="G3173" s="2">
        <v>304</v>
      </c>
      <c r="I3173" s="1">
        <v>6203.22</v>
      </c>
    </row>
    <row r="3174" spans="1:9" hidden="1" x14ac:dyDescent="0.25">
      <c r="A3174" s="2" t="s">
        <v>1790</v>
      </c>
      <c r="B3174" s="139" t="str">
        <f t="shared" si="60"/>
        <v>IDGmt0.673926.209</v>
      </c>
      <c r="C3174" t="s">
        <v>2227</v>
      </c>
      <c r="D3174" s="1">
        <v>3926.2089999999998</v>
      </c>
      <c r="E3174">
        <v>0.02</v>
      </c>
      <c r="F3174" t="s">
        <v>492</v>
      </c>
      <c r="G3174" s="2">
        <v>304</v>
      </c>
      <c r="I3174" s="1">
        <v>6203.22</v>
      </c>
    </row>
    <row r="3175" spans="1:9" hidden="1" x14ac:dyDescent="0.25">
      <c r="A3175" s="2" t="s">
        <v>1790</v>
      </c>
      <c r="B3175" s="139" t="str">
        <f t="shared" si="60"/>
        <v>IDGmt0.674007.009</v>
      </c>
      <c r="C3175" t="s">
        <v>2227</v>
      </c>
      <c r="D3175" s="1">
        <v>4007.009</v>
      </c>
      <c r="E3175">
        <v>0.04</v>
      </c>
      <c r="F3175" t="s">
        <v>493</v>
      </c>
      <c r="G3175" s="2">
        <v>304</v>
      </c>
      <c r="I3175" s="1">
        <v>6203.22</v>
      </c>
    </row>
    <row r="3176" spans="1:9" hidden="1" x14ac:dyDescent="0.25">
      <c r="A3176" s="2" t="s">
        <v>1790</v>
      </c>
      <c r="B3176" s="139" t="str">
        <f t="shared" si="60"/>
        <v>IDGmt0.674203.109</v>
      </c>
      <c r="C3176" t="s">
        <v>2227</v>
      </c>
      <c r="D3176" s="1">
        <v>4203.1090000000004</v>
      </c>
      <c r="E3176">
        <v>1</v>
      </c>
      <c r="F3176" t="s">
        <v>494</v>
      </c>
      <c r="G3176" s="2">
        <v>304</v>
      </c>
      <c r="I3176" s="1">
        <v>6203.22</v>
      </c>
    </row>
    <row r="3177" spans="1:9" hidden="1" x14ac:dyDescent="0.25">
      <c r="A3177" s="2" t="s">
        <v>1790</v>
      </c>
      <c r="B3177" s="139" t="str">
        <f t="shared" si="60"/>
        <v>IDGmt0.674819.1</v>
      </c>
      <c r="C3177" t="s">
        <v>2227</v>
      </c>
      <c r="D3177" s="1">
        <v>4819.1000000000004</v>
      </c>
      <c r="E3177">
        <v>1</v>
      </c>
      <c r="F3177" t="s">
        <v>495</v>
      </c>
      <c r="G3177" s="2">
        <v>304</v>
      </c>
      <c r="I3177" s="1">
        <v>6203.22</v>
      </c>
    </row>
    <row r="3178" spans="1:9" hidden="1" x14ac:dyDescent="0.25">
      <c r="A3178" s="2" t="s">
        <v>1790</v>
      </c>
      <c r="B3178" s="139" t="str">
        <f t="shared" si="60"/>
        <v>IDGmt0.678308.2</v>
      </c>
      <c r="C3178" t="s">
        <v>2227</v>
      </c>
      <c r="D3178" s="1">
        <v>8308.2000000000007</v>
      </c>
      <c r="E3178">
        <v>1.2E-2</v>
      </c>
      <c r="F3178" t="s">
        <v>496</v>
      </c>
      <c r="G3178" s="2">
        <v>304</v>
      </c>
      <c r="I3178" s="1">
        <v>6203.22</v>
      </c>
    </row>
    <row r="3179" spans="1:9" hidden="1" x14ac:dyDescent="0.25">
      <c r="A3179" s="2" t="s">
        <v>1790</v>
      </c>
      <c r="B3179" s="139" t="str">
        <f t="shared" si="60"/>
        <v>IDGmt0.678308.909</v>
      </c>
      <c r="C3179" t="s">
        <v>2227</v>
      </c>
      <c r="D3179" s="1">
        <v>8308.9089999999997</v>
      </c>
      <c r="E3179">
        <v>1.4999999999999999E-2</v>
      </c>
      <c r="F3179" t="s">
        <v>497</v>
      </c>
      <c r="G3179" s="2">
        <v>304</v>
      </c>
      <c r="I3179" s="1">
        <v>6203.22</v>
      </c>
    </row>
    <row r="3180" spans="1:9" hidden="1" x14ac:dyDescent="0.25">
      <c r="A3180" s="2" t="s">
        <v>1790</v>
      </c>
      <c r="B3180" s="139" t="str">
        <f t="shared" si="60"/>
        <v>IDGmt0.678523.519</v>
      </c>
      <c r="C3180" t="s">
        <v>2227</v>
      </c>
      <c r="D3180" s="1">
        <v>8523.5190000000002</v>
      </c>
      <c r="E3180">
        <v>1</v>
      </c>
      <c r="F3180" t="s">
        <v>498</v>
      </c>
      <c r="G3180" s="2">
        <v>304</v>
      </c>
      <c r="I3180" s="1">
        <v>6203.22</v>
      </c>
    </row>
    <row r="3181" spans="1:9" hidden="1" x14ac:dyDescent="0.25">
      <c r="A3181" s="2" t="s">
        <v>1790</v>
      </c>
      <c r="B3181" s="139" t="str">
        <f t="shared" si="60"/>
        <v>IDGmt0.679606.21</v>
      </c>
      <c r="C3181" t="s">
        <v>2227</v>
      </c>
      <c r="D3181" s="1">
        <v>9606.2099999999991</v>
      </c>
      <c r="E3181">
        <v>1.2E-2</v>
      </c>
      <c r="F3181" t="s">
        <v>499</v>
      </c>
      <c r="G3181" s="2">
        <v>304</v>
      </c>
      <c r="I3181" s="1">
        <v>6203.22</v>
      </c>
    </row>
    <row r="3182" spans="1:9" hidden="1" x14ac:dyDescent="0.25">
      <c r="A3182" s="2" t="s">
        <v>1790</v>
      </c>
      <c r="B3182" s="139" t="str">
        <f t="shared" si="60"/>
        <v>IDGmt0.675211.39</v>
      </c>
      <c r="C3182" t="s">
        <v>2227</v>
      </c>
      <c r="D3182" s="1">
        <v>5211.3900000000003</v>
      </c>
      <c r="E3182">
        <v>0.02</v>
      </c>
      <c r="F3182" t="s">
        <v>2246</v>
      </c>
      <c r="G3182" s="2">
        <v>304</v>
      </c>
      <c r="I3182" s="1">
        <v>6203.22</v>
      </c>
    </row>
    <row r="3183" spans="1:9" hidden="1" x14ac:dyDescent="0.25">
      <c r="A3183" s="2" t="s">
        <v>1790</v>
      </c>
      <c r="B3183" s="139" t="str">
        <f t="shared" si="60"/>
        <v>IDGmt0.673923.5</v>
      </c>
      <c r="C3183" t="s">
        <v>2227</v>
      </c>
      <c r="D3183" s="1">
        <v>3923.5</v>
      </c>
      <c r="E3183">
        <v>0.02</v>
      </c>
      <c r="F3183" t="s">
        <v>4191</v>
      </c>
      <c r="G3183" s="2">
        <v>304</v>
      </c>
      <c r="I3183" s="1">
        <v>6203.22</v>
      </c>
    </row>
    <row r="3184" spans="1:9" hidden="1" x14ac:dyDescent="0.25">
      <c r="A3184" s="2" t="s">
        <v>1790</v>
      </c>
      <c r="B3184" s="139" t="str">
        <f t="shared" si="60"/>
        <v>IDGmt0.675806.39</v>
      </c>
      <c r="C3184" t="s">
        <v>2227</v>
      </c>
      <c r="D3184" s="1">
        <v>5806.39</v>
      </c>
      <c r="E3184">
        <v>0.02</v>
      </c>
      <c r="F3184" t="s">
        <v>4192</v>
      </c>
      <c r="G3184" s="2">
        <v>304</v>
      </c>
      <c r="I3184" s="1">
        <v>6203.22</v>
      </c>
    </row>
    <row r="3185" spans="1:9" hidden="1" x14ac:dyDescent="0.25">
      <c r="A3185" s="2" t="s">
        <v>1790</v>
      </c>
      <c r="B3185" s="139" t="str">
        <f t="shared" si="60"/>
        <v>IDGmt0.679607.11</v>
      </c>
      <c r="C3185" t="s">
        <v>2227</v>
      </c>
      <c r="D3185" s="1">
        <v>9607.11</v>
      </c>
      <c r="E3185">
        <v>1.4999999999999999E-2</v>
      </c>
      <c r="F3185" t="s">
        <v>529</v>
      </c>
      <c r="G3185" s="2">
        <v>304</v>
      </c>
      <c r="I3185" s="1">
        <v>6203.22</v>
      </c>
    </row>
    <row r="3186" spans="1:9" hidden="1" x14ac:dyDescent="0.25">
      <c r="A3186" s="2" t="s">
        <v>1790</v>
      </c>
      <c r="B3186" s="139" t="str">
        <f t="shared" si="60"/>
        <v>IDGmt0.679607.19</v>
      </c>
      <c r="C3186" t="s">
        <v>2227</v>
      </c>
      <c r="D3186" s="1">
        <v>9607.19</v>
      </c>
      <c r="E3186">
        <v>1.4999999999999999E-2</v>
      </c>
      <c r="F3186" t="s">
        <v>530</v>
      </c>
      <c r="G3186" s="2">
        <v>304</v>
      </c>
      <c r="I3186" s="1">
        <v>6203.22</v>
      </c>
    </row>
    <row r="3187" spans="1:9" hidden="1" x14ac:dyDescent="0.25">
      <c r="A3187" s="2" t="s">
        <v>1790</v>
      </c>
      <c r="B3187" s="139" t="str">
        <f t="shared" si="60"/>
        <v>IDGmt0.679607.2</v>
      </c>
      <c r="C3187" t="s">
        <v>2227</v>
      </c>
      <c r="D3187" s="1">
        <v>9607.2000000000007</v>
      </c>
      <c r="E3187">
        <v>1.4999999999999999E-2</v>
      </c>
      <c r="F3187" t="s">
        <v>529</v>
      </c>
      <c r="G3187" s="2">
        <v>304</v>
      </c>
      <c r="I3187" s="1">
        <v>6203.22</v>
      </c>
    </row>
    <row r="3188" spans="1:9" hidden="1" x14ac:dyDescent="0.25">
      <c r="A3188" s="2" t="s">
        <v>1790</v>
      </c>
      <c r="B3188" s="139" t="str">
        <f t="shared" si="60"/>
        <v>IDGmt0.675508.2</v>
      </c>
      <c r="C3188" t="s">
        <v>2227</v>
      </c>
      <c r="D3188" s="1">
        <v>5508.2</v>
      </c>
      <c r="E3188">
        <v>0.02</v>
      </c>
      <c r="F3188" t="s">
        <v>349</v>
      </c>
      <c r="G3188" s="2">
        <v>304</v>
      </c>
      <c r="I3188" s="1">
        <v>6203.22</v>
      </c>
    </row>
    <row r="3189" spans="1:9" hidden="1" x14ac:dyDescent="0.25">
      <c r="A3189" s="2" t="s">
        <v>1790</v>
      </c>
      <c r="B3189" s="139" t="str">
        <f t="shared" si="60"/>
        <v>IDGmt0.675508.1</v>
      </c>
      <c r="C3189" t="s">
        <v>2227</v>
      </c>
      <c r="D3189" s="1">
        <v>5508.1</v>
      </c>
      <c r="E3189">
        <v>0.02</v>
      </c>
      <c r="F3189" t="s">
        <v>349</v>
      </c>
      <c r="G3189" s="2">
        <v>304</v>
      </c>
      <c r="I3189" s="1">
        <v>6203.22</v>
      </c>
    </row>
    <row r="3190" spans="1:9" hidden="1" x14ac:dyDescent="0.25">
      <c r="A3190" s="2" t="s">
        <v>1790</v>
      </c>
      <c r="B3190" s="139" t="str">
        <f t="shared" si="60"/>
        <v>IDGmt0.679606.1</v>
      </c>
      <c r="C3190" t="s">
        <v>2227</v>
      </c>
      <c r="D3190" s="1">
        <v>9606.1</v>
      </c>
      <c r="E3190">
        <v>1.7999999999999999E-2</v>
      </c>
      <c r="F3190" t="s">
        <v>481</v>
      </c>
      <c r="G3190" s="2">
        <v>305</v>
      </c>
      <c r="I3190" s="1">
        <v>6203.22</v>
      </c>
    </row>
    <row r="3191" spans="1:9" hidden="1" x14ac:dyDescent="0.25">
      <c r="A3191" s="2" t="s">
        <v>1790</v>
      </c>
      <c r="B3191" s="139" t="str">
        <f t="shared" si="60"/>
        <v>IDGmt0.674821.9</v>
      </c>
      <c r="C3191" t="s">
        <v>2227</v>
      </c>
      <c r="D3191" s="1">
        <v>4821.8999999999996</v>
      </c>
      <c r="E3191">
        <v>0.02</v>
      </c>
      <c r="F3191" t="s">
        <v>508</v>
      </c>
      <c r="G3191" s="2">
        <v>305</v>
      </c>
      <c r="I3191" s="1">
        <v>6203.22</v>
      </c>
    </row>
    <row r="3192" spans="1:9" hidden="1" x14ac:dyDescent="0.25">
      <c r="A3192" s="2" t="s">
        <v>1790</v>
      </c>
      <c r="B3192" s="139" t="str">
        <f t="shared" si="60"/>
        <v>IDGmt0.673926.9099</v>
      </c>
      <c r="C3192" t="s">
        <v>2227</v>
      </c>
      <c r="D3192" s="1">
        <v>3926.9099000000001</v>
      </c>
      <c r="E3192">
        <v>1</v>
      </c>
      <c r="F3192" t="s">
        <v>509</v>
      </c>
      <c r="G3192" s="2">
        <v>305</v>
      </c>
      <c r="I3192" s="1">
        <v>6203.22</v>
      </c>
    </row>
    <row r="3193" spans="1:9" hidden="1" x14ac:dyDescent="0.25">
      <c r="A3193" s="2" t="s">
        <v>1790</v>
      </c>
      <c r="B3193" s="139" t="str">
        <f t="shared" si="60"/>
        <v>IDGmt0.675806.32</v>
      </c>
      <c r="C3193" t="s">
        <v>2227</v>
      </c>
      <c r="D3193" s="1">
        <v>5806.32</v>
      </c>
      <c r="E3193">
        <v>0.03</v>
      </c>
      <c r="F3193" t="s">
        <v>510</v>
      </c>
      <c r="G3193" s="2">
        <v>305</v>
      </c>
      <c r="I3193" s="1">
        <v>6203.22</v>
      </c>
    </row>
    <row r="3194" spans="1:9" hidden="1" x14ac:dyDescent="0.25">
      <c r="A3194" s="2" t="s">
        <v>1790</v>
      </c>
      <c r="B3194" s="139" t="str">
        <f t="shared" si="60"/>
        <v>IDGmt0.679606.22</v>
      </c>
      <c r="C3194" t="s">
        <v>2227</v>
      </c>
      <c r="D3194" s="1">
        <v>9606.2199999999993</v>
      </c>
      <c r="E3194">
        <v>0.01</v>
      </c>
      <c r="F3194" t="s">
        <v>511</v>
      </c>
      <c r="G3194" s="2">
        <v>305</v>
      </c>
      <c r="I3194" s="1">
        <v>6203.22</v>
      </c>
    </row>
    <row r="3195" spans="1:9" hidden="1" x14ac:dyDescent="0.25">
      <c r="A3195" s="2" t="s">
        <v>1790</v>
      </c>
      <c r="B3195" s="139" t="str">
        <f t="shared" si="60"/>
        <v>IDGmt0.675807.101</v>
      </c>
      <c r="C3195" t="s">
        <v>2227</v>
      </c>
      <c r="D3195" s="1">
        <v>5807.1009999999997</v>
      </c>
      <c r="E3195">
        <v>0.01</v>
      </c>
      <c r="F3195" t="s">
        <v>512</v>
      </c>
      <c r="G3195" s="2">
        <v>305</v>
      </c>
      <c r="I3195" s="1">
        <v>6203.22</v>
      </c>
    </row>
    <row r="3196" spans="1:9" hidden="1" x14ac:dyDescent="0.25">
      <c r="A3196" s="2" t="s">
        <v>1790</v>
      </c>
      <c r="B3196" s="139" t="str">
        <f t="shared" ref="B3196:B3259" si="61">A3196&amp;C3196&amp;D3196</f>
        <v>IDGmt0.675807.102</v>
      </c>
      <c r="C3196" t="s">
        <v>2227</v>
      </c>
      <c r="D3196" s="1">
        <v>5807.1019999999999</v>
      </c>
      <c r="E3196">
        <v>0.02</v>
      </c>
      <c r="F3196" t="s">
        <v>513</v>
      </c>
      <c r="G3196" s="2">
        <v>305</v>
      </c>
      <c r="I3196" s="1">
        <v>6203.22</v>
      </c>
    </row>
    <row r="3197" spans="1:9" hidden="1" x14ac:dyDescent="0.25">
      <c r="A3197" s="2" t="s">
        <v>1790</v>
      </c>
      <c r="B3197" s="139" t="str">
        <f t="shared" si="61"/>
        <v>IDGmt0.675807.9</v>
      </c>
      <c r="C3197" t="s">
        <v>2227</v>
      </c>
      <c r="D3197" s="1">
        <v>5807.9</v>
      </c>
      <c r="E3197">
        <v>5.0000000000000001E-3</v>
      </c>
      <c r="F3197" t="s">
        <v>514</v>
      </c>
      <c r="G3197" s="2">
        <v>305</v>
      </c>
      <c r="I3197" s="1">
        <v>6203.22</v>
      </c>
    </row>
    <row r="3198" spans="1:9" hidden="1" x14ac:dyDescent="0.25">
      <c r="A3198" s="2" t="s">
        <v>1790</v>
      </c>
      <c r="B3198" s="139" t="str">
        <f t="shared" si="61"/>
        <v>IDGmt0.679606.292</v>
      </c>
      <c r="C3198" t="s">
        <v>2227</v>
      </c>
      <c r="D3198" s="1">
        <v>9606.2919999999995</v>
      </c>
      <c r="E3198">
        <v>1.0999999999999999E-2</v>
      </c>
      <c r="F3198" t="s">
        <v>515</v>
      </c>
      <c r="G3198" s="2">
        <v>305</v>
      </c>
      <c r="I3198" s="1">
        <v>6203.22</v>
      </c>
    </row>
    <row r="3199" spans="1:9" hidden="1" x14ac:dyDescent="0.25">
      <c r="A3199" s="2" t="s">
        <v>1790</v>
      </c>
      <c r="B3199" s="139" t="str">
        <f t="shared" si="61"/>
        <v>IDGmt0.675901.909</v>
      </c>
      <c r="C3199" t="s">
        <v>2227</v>
      </c>
      <c r="D3199" s="1">
        <v>5901.9089999999997</v>
      </c>
      <c r="E3199">
        <v>5.5E-2</v>
      </c>
      <c r="F3199" t="s">
        <v>516</v>
      </c>
      <c r="G3199" s="2">
        <v>305</v>
      </c>
      <c r="I3199" s="1">
        <v>6203.22</v>
      </c>
    </row>
    <row r="3200" spans="1:9" hidden="1" x14ac:dyDescent="0.25">
      <c r="A3200" s="2" t="s">
        <v>1790</v>
      </c>
      <c r="B3200" s="139" t="str">
        <f t="shared" si="61"/>
        <v>IDGmt0.677317.002</v>
      </c>
      <c r="C3200" t="s">
        <v>2227</v>
      </c>
      <c r="D3200" s="1">
        <v>7317.0020000000004</v>
      </c>
      <c r="E3200">
        <v>0.01</v>
      </c>
      <c r="F3200" t="s">
        <v>488</v>
      </c>
      <c r="G3200" s="2">
        <v>305</v>
      </c>
      <c r="I3200" s="1">
        <v>6203.22</v>
      </c>
    </row>
    <row r="3201" spans="1:9" hidden="1" x14ac:dyDescent="0.25">
      <c r="A3201" s="2" t="s">
        <v>1790</v>
      </c>
      <c r="B3201" s="139" t="str">
        <f t="shared" si="61"/>
        <v>IDGmt0.677616.1</v>
      </c>
      <c r="C3201" t="s">
        <v>2227</v>
      </c>
      <c r="D3201" s="1">
        <v>7616.1</v>
      </c>
      <c r="E3201">
        <v>0.02</v>
      </c>
      <c r="F3201" t="s">
        <v>517</v>
      </c>
      <c r="G3201" s="2">
        <v>305</v>
      </c>
      <c r="I3201" s="1">
        <v>6203.22</v>
      </c>
    </row>
    <row r="3202" spans="1:9" hidden="1" x14ac:dyDescent="0.25">
      <c r="A3202" s="2" t="s">
        <v>1790</v>
      </c>
      <c r="B3202" s="139" t="str">
        <f t="shared" si="61"/>
        <v>IDGmt0.678523.529</v>
      </c>
      <c r="C3202" t="s">
        <v>2227</v>
      </c>
      <c r="D3202" s="1">
        <v>8523.5290000000005</v>
      </c>
      <c r="E3202">
        <v>1</v>
      </c>
      <c r="F3202" t="s">
        <v>498</v>
      </c>
      <c r="G3202" s="2">
        <v>305</v>
      </c>
      <c r="I3202" s="1">
        <v>6203.22</v>
      </c>
    </row>
    <row r="3203" spans="1:9" hidden="1" x14ac:dyDescent="0.25">
      <c r="A3203" s="2" t="s">
        <v>1790</v>
      </c>
      <c r="B3203" s="139" t="str">
        <f t="shared" si="61"/>
        <v>IDGmt0.679606.291</v>
      </c>
      <c r="C3203" t="s">
        <v>2227</v>
      </c>
      <c r="D3203" s="1">
        <v>9606.2909999999993</v>
      </c>
      <c r="E3203">
        <v>0.02</v>
      </c>
      <c r="F3203" t="s">
        <v>518</v>
      </c>
      <c r="G3203" s="2">
        <v>305</v>
      </c>
      <c r="I3203" s="1">
        <v>6203.22</v>
      </c>
    </row>
    <row r="3204" spans="1:9" hidden="1" x14ac:dyDescent="0.25">
      <c r="A3204" s="2" t="s">
        <v>1790</v>
      </c>
      <c r="B3204" s="139" t="str">
        <f t="shared" si="61"/>
        <v>IDGmt0.679606.299</v>
      </c>
      <c r="C3204" t="s">
        <v>2227</v>
      </c>
      <c r="D3204" s="1">
        <v>9606.2990000000009</v>
      </c>
      <c r="E3204">
        <v>1.6E-2</v>
      </c>
      <c r="F3204" t="s">
        <v>519</v>
      </c>
      <c r="G3204" s="2">
        <v>305</v>
      </c>
      <c r="I3204" s="1">
        <v>6203.22</v>
      </c>
    </row>
    <row r="3205" spans="1:9" hidden="1" x14ac:dyDescent="0.25">
      <c r="A3205" s="2" t="s">
        <v>1790</v>
      </c>
      <c r="B3205" s="139" t="str">
        <f t="shared" si="61"/>
        <v>IDGmt0.674015.9</v>
      </c>
      <c r="C3205" t="s">
        <v>2227</v>
      </c>
      <c r="D3205" s="1">
        <v>4015.9</v>
      </c>
      <c r="E3205">
        <v>0.02</v>
      </c>
      <c r="F3205" t="s">
        <v>520</v>
      </c>
      <c r="G3205" s="2">
        <v>305</v>
      </c>
      <c r="I3205" s="1">
        <v>6203.22</v>
      </c>
    </row>
    <row r="3206" spans="1:9" hidden="1" x14ac:dyDescent="0.25">
      <c r="A3206" s="2" t="s">
        <v>1790</v>
      </c>
      <c r="B3206" s="139" t="str">
        <f t="shared" si="61"/>
        <v>IDGmt0.678308.102</v>
      </c>
      <c r="C3206" t="s">
        <v>2227</v>
      </c>
      <c r="D3206" s="1">
        <v>8308.1020000000008</v>
      </c>
      <c r="E3206">
        <v>1</v>
      </c>
      <c r="F3206" t="s">
        <v>521</v>
      </c>
      <c r="G3206" s="2">
        <v>305</v>
      </c>
      <c r="I3206" s="1">
        <v>6203.22</v>
      </c>
    </row>
    <row r="3207" spans="1:9" hidden="1" x14ac:dyDescent="0.25">
      <c r="A3207" s="2" t="s">
        <v>1790</v>
      </c>
      <c r="B3207" s="139" t="str">
        <f t="shared" si="61"/>
        <v>IDGmt0.678308.902</v>
      </c>
      <c r="C3207" t="s">
        <v>2227</v>
      </c>
      <c r="D3207" s="1">
        <v>8308.902</v>
      </c>
      <c r="E3207">
        <v>0.03</v>
      </c>
      <c r="F3207" t="s">
        <v>522</v>
      </c>
      <c r="G3207" s="2">
        <v>305</v>
      </c>
      <c r="I3207" s="1">
        <v>6203.22</v>
      </c>
    </row>
    <row r="3208" spans="1:9" hidden="1" x14ac:dyDescent="0.25">
      <c r="A3208" s="2" t="s">
        <v>1790</v>
      </c>
      <c r="B3208" s="139" t="str">
        <f t="shared" si="61"/>
        <v>IDGmt0.678523.599</v>
      </c>
      <c r="C3208" t="s">
        <v>2227</v>
      </c>
      <c r="D3208" s="1">
        <v>8523.5990000000002</v>
      </c>
      <c r="E3208">
        <v>1</v>
      </c>
      <c r="F3208" t="s">
        <v>523</v>
      </c>
      <c r="G3208" s="2">
        <v>305</v>
      </c>
      <c r="I3208" s="1">
        <v>6203.22</v>
      </c>
    </row>
    <row r="3209" spans="1:9" hidden="1" x14ac:dyDescent="0.25">
      <c r="A3209" s="2" t="s">
        <v>1790</v>
      </c>
      <c r="B3209" s="139" t="str">
        <f t="shared" si="61"/>
        <v>IDGmt0.678308.101</v>
      </c>
      <c r="C3209" t="s">
        <v>2227</v>
      </c>
      <c r="D3209" s="1">
        <v>8308.1010000000006</v>
      </c>
      <c r="E3209">
        <v>0.03</v>
      </c>
      <c r="F3209" t="s">
        <v>524</v>
      </c>
      <c r="G3209" s="2">
        <v>305</v>
      </c>
      <c r="I3209" s="1">
        <v>6203.22</v>
      </c>
    </row>
    <row r="3210" spans="1:9" hidden="1" x14ac:dyDescent="0.25">
      <c r="A3210" s="2" t="s">
        <v>1790</v>
      </c>
      <c r="B3210" s="139" t="str">
        <f t="shared" si="61"/>
        <v>IDGmt0.675607.9</v>
      </c>
      <c r="C3210" t="s">
        <v>2227</v>
      </c>
      <c r="D3210" s="1">
        <v>5607.9</v>
      </c>
      <c r="E3210">
        <v>2.5000000000000001E-2</v>
      </c>
      <c r="F3210" t="s">
        <v>4189</v>
      </c>
      <c r="G3210" s="2">
        <v>305</v>
      </c>
      <c r="I3210" s="1">
        <v>6203.22</v>
      </c>
    </row>
    <row r="3211" spans="1:9" hidden="1" x14ac:dyDescent="0.25">
      <c r="A3211" s="2" t="s">
        <v>1790</v>
      </c>
      <c r="B3211" s="139" t="str">
        <f t="shared" si="61"/>
        <v>IDGmt0.673910</v>
      </c>
      <c r="C3211" t="s">
        <v>2227</v>
      </c>
      <c r="D3211" s="1">
        <v>3910</v>
      </c>
      <c r="E3211">
        <v>0.03</v>
      </c>
      <c r="F3211" t="s">
        <v>4193</v>
      </c>
      <c r="G3211" s="2">
        <v>305</v>
      </c>
      <c r="I3211" s="1">
        <v>6203.22</v>
      </c>
    </row>
    <row r="3212" spans="1:9" hidden="1" x14ac:dyDescent="0.25">
      <c r="A3212" s="2" t="s">
        <v>1790</v>
      </c>
      <c r="B3212" s="139" t="str">
        <f t="shared" si="61"/>
        <v>IDGmt0.675603.12</v>
      </c>
      <c r="C3212" t="s">
        <v>2227</v>
      </c>
      <c r="D3212" s="1">
        <v>5603.12</v>
      </c>
      <c r="E3212">
        <v>0.02</v>
      </c>
      <c r="F3212" t="s">
        <v>4190</v>
      </c>
      <c r="G3212" s="2">
        <v>305</v>
      </c>
      <c r="I3212" s="1">
        <v>6203.22</v>
      </c>
    </row>
    <row r="3213" spans="1:9" hidden="1" x14ac:dyDescent="0.25">
      <c r="A3213" s="2" t="s">
        <v>1790</v>
      </c>
      <c r="B3213" s="139" t="str">
        <f t="shared" si="61"/>
        <v>IDGmt0.679607.11</v>
      </c>
      <c r="C3213" t="s">
        <v>2227</v>
      </c>
      <c r="D3213" s="1">
        <v>9607.11</v>
      </c>
      <c r="E3213">
        <v>8.0000000000000002E-3</v>
      </c>
      <c r="F3213" t="s">
        <v>529</v>
      </c>
      <c r="G3213" s="2">
        <v>305</v>
      </c>
      <c r="I3213" s="1">
        <v>6203.22</v>
      </c>
    </row>
    <row r="3214" spans="1:9" hidden="1" x14ac:dyDescent="0.25">
      <c r="A3214" s="2" t="s">
        <v>1790</v>
      </c>
      <c r="B3214" s="139" t="str">
        <f t="shared" si="61"/>
        <v>IDGmt0.679607.19</v>
      </c>
      <c r="C3214" t="s">
        <v>2227</v>
      </c>
      <c r="D3214" s="1">
        <v>9607.19</v>
      </c>
      <c r="E3214">
        <v>8.0000000000000002E-3</v>
      </c>
      <c r="F3214" t="s">
        <v>530</v>
      </c>
      <c r="G3214" s="2">
        <v>305</v>
      </c>
      <c r="I3214" s="1">
        <v>6203.22</v>
      </c>
    </row>
    <row r="3215" spans="1:9" hidden="1" x14ac:dyDescent="0.25">
      <c r="A3215" s="2" t="s">
        <v>1790</v>
      </c>
      <c r="B3215" s="139" t="str">
        <f t="shared" si="61"/>
        <v>IDGmt0.679607.2</v>
      </c>
      <c r="C3215" t="s">
        <v>2227</v>
      </c>
      <c r="D3215" s="1">
        <v>9607.2000000000007</v>
      </c>
      <c r="E3215">
        <v>8.0000000000000002E-3</v>
      </c>
      <c r="F3215" t="s">
        <v>531</v>
      </c>
      <c r="G3215" s="2">
        <v>305</v>
      </c>
      <c r="I3215" s="1">
        <v>6203.22</v>
      </c>
    </row>
    <row r="3216" spans="1:9" hidden="1" x14ac:dyDescent="0.25">
      <c r="A3216" s="2" t="s">
        <v>1790</v>
      </c>
      <c r="B3216" s="139" t="str">
        <f t="shared" si="61"/>
        <v>IDGmt0.675401.201</v>
      </c>
      <c r="C3216" t="s">
        <v>2227</v>
      </c>
      <c r="D3216" s="1">
        <v>5401.201</v>
      </c>
      <c r="E3216">
        <v>0.02</v>
      </c>
      <c r="F3216" t="s">
        <v>349</v>
      </c>
      <c r="G3216" s="2">
        <v>305</v>
      </c>
      <c r="I3216" s="1">
        <v>6203.22</v>
      </c>
    </row>
    <row r="3217" spans="1:9" hidden="1" x14ac:dyDescent="0.25">
      <c r="A3217" s="2" t="s">
        <v>1790</v>
      </c>
      <c r="B3217" s="139" t="str">
        <f t="shared" si="61"/>
        <v>IDGmt0.675401.1</v>
      </c>
      <c r="C3217" t="s">
        <v>2227</v>
      </c>
      <c r="D3217" s="1">
        <v>5401.1</v>
      </c>
      <c r="E3217">
        <v>0.02</v>
      </c>
      <c r="F3217" t="s">
        <v>349</v>
      </c>
      <c r="G3217" s="2">
        <v>305</v>
      </c>
      <c r="I3217" s="1">
        <v>6203.22</v>
      </c>
    </row>
    <row r="3218" spans="1:9" hidden="1" x14ac:dyDescent="0.25">
      <c r="A3218" s="2" t="s">
        <v>1790</v>
      </c>
      <c r="B3218" s="139" t="str">
        <f t="shared" si="61"/>
        <v>IDGmt0.675204.11</v>
      </c>
      <c r="C3218" t="s">
        <v>2227</v>
      </c>
      <c r="D3218" s="1">
        <v>5204.1099999999997</v>
      </c>
      <c r="E3218">
        <v>0.02</v>
      </c>
      <c r="F3218" t="s">
        <v>349</v>
      </c>
      <c r="G3218" s="2">
        <v>305</v>
      </c>
      <c r="I3218" s="1">
        <v>6203.22</v>
      </c>
    </row>
    <row r="3219" spans="1:9" hidden="1" x14ac:dyDescent="0.25">
      <c r="A3219" s="2" t="s">
        <v>1790</v>
      </c>
      <c r="B3219" s="139" t="str">
        <f t="shared" si="61"/>
        <v>IDGmt0.519606.1</v>
      </c>
      <c r="C3219" t="s">
        <v>2228</v>
      </c>
      <c r="D3219" s="1">
        <v>9606.1</v>
      </c>
      <c r="E3219">
        <v>1.4999999999999999E-2</v>
      </c>
      <c r="F3219" t="s">
        <v>481</v>
      </c>
      <c r="G3219" s="2">
        <v>304</v>
      </c>
      <c r="I3219" s="1">
        <v>6203.22</v>
      </c>
    </row>
    <row r="3220" spans="1:9" hidden="1" x14ac:dyDescent="0.25">
      <c r="A3220" s="2" t="s">
        <v>1790</v>
      </c>
      <c r="B3220" s="139" t="str">
        <f t="shared" si="61"/>
        <v>IDGmt0.514821.109</v>
      </c>
      <c r="C3220" t="s">
        <v>2228</v>
      </c>
      <c r="D3220" s="1">
        <v>4821.1090000000004</v>
      </c>
      <c r="E3220">
        <v>0.02</v>
      </c>
      <c r="F3220" t="s">
        <v>482</v>
      </c>
      <c r="G3220" s="2">
        <v>304</v>
      </c>
      <c r="I3220" s="1">
        <v>6203.22</v>
      </c>
    </row>
    <row r="3221" spans="1:9" hidden="1" x14ac:dyDescent="0.25">
      <c r="A3221" s="2" t="s">
        <v>1790</v>
      </c>
      <c r="B3221" s="139" t="str">
        <f t="shared" si="61"/>
        <v>IDGmt0.515210.11</v>
      </c>
      <c r="C3221" t="s">
        <v>2228</v>
      </c>
      <c r="D3221" s="1">
        <v>5210.1099999999997</v>
      </c>
      <c r="E3221">
        <v>0.03</v>
      </c>
      <c r="F3221" t="s">
        <v>483</v>
      </c>
      <c r="G3221" s="2">
        <v>304</v>
      </c>
      <c r="I3221" s="1">
        <v>6203.22</v>
      </c>
    </row>
    <row r="3222" spans="1:9" hidden="1" x14ac:dyDescent="0.25">
      <c r="A3222" s="2" t="s">
        <v>1790</v>
      </c>
      <c r="B3222" s="139" t="str">
        <f t="shared" si="61"/>
        <v>IDGmt0.515604.1</v>
      </c>
      <c r="C3222" t="s">
        <v>2228</v>
      </c>
      <c r="D3222" s="1">
        <v>5604.1</v>
      </c>
      <c r="E3222">
        <v>0.04</v>
      </c>
      <c r="F3222" t="s">
        <v>484</v>
      </c>
      <c r="G3222" s="2">
        <v>304</v>
      </c>
      <c r="I3222" s="1">
        <v>6203.22</v>
      </c>
    </row>
    <row r="3223" spans="1:9" hidden="1" x14ac:dyDescent="0.25">
      <c r="A3223" s="2" t="s">
        <v>1790</v>
      </c>
      <c r="B3223" s="139" t="str">
        <f t="shared" si="61"/>
        <v>IDGmt0.515804.29</v>
      </c>
      <c r="C3223" t="s">
        <v>2228</v>
      </c>
      <c r="D3223" s="1">
        <v>5804.29</v>
      </c>
      <c r="E3223">
        <v>0.02</v>
      </c>
      <c r="F3223" t="s">
        <v>485</v>
      </c>
      <c r="G3223" s="2">
        <v>304</v>
      </c>
      <c r="I3223" s="1">
        <v>6203.22</v>
      </c>
    </row>
    <row r="3224" spans="1:9" hidden="1" x14ac:dyDescent="0.25">
      <c r="A3224" s="2" t="s">
        <v>1790</v>
      </c>
      <c r="B3224" s="139" t="str">
        <f t="shared" si="61"/>
        <v>IDGmt0.515807.103</v>
      </c>
      <c r="C3224" t="s">
        <v>2228</v>
      </c>
      <c r="D3224" s="1">
        <v>5807.1030000000001</v>
      </c>
      <c r="E3224">
        <v>0.06</v>
      </c>
      <c r="F3224" t="s">
        <v>486</v>
      </c>
      <c r="G3224" s="2">
        <v>304</v>
      </c>
      <c r="I3224" s="1">
        <v>6203.22</v>
      </c>
    </row>
    <row r="3225" spans="1:9" hidden="1" x14ac:dyDescent="0.25">
      <c r="A3225" s="2" t="s">
        <v>1790</v>
      </c>
      <c r="B3225" s="139" t="str">
        <f t="shared" si="61"/>
        <v>IDGmt0.515807.109</v>
      </c>
      <c r="C3225" t="s">
        <v>2228</v>
      </c>
      <c r="D3225" s="1">
        <v>5807.1090000000004</v>
      </c>
      <c r="E3225">
        <v>0.06</v>
      </c>
      <c r="F3225" t="s">
        <v>487</v>
      </c>
      <c r="G3225" s="2">
        <v>304</v>
      </c>
      <c r="I3225" s="1">
        <v>6203.22</v>
      </c>
    </row>
    <row r="3226" spans="1:9" hidden="1" x14ac:dyDescent="0.25">
      <c r="A3226" s="2" t="s">
        <v>1790</v>
      </c>
      <c r="B3226" s="139" t="str">
        <f t="shared" si="61"/>
        <v>IDGmt0.517317.001</v>
      </c>
      <c r="C3226" t="s">
        <v>2228</v>
      </c>
      <c r="D3226" s="1">
        <v>7317.0010000000002</v>
      </c>
      <c r="E3226">
        <v>5.0000000000000001E-3</v>
      </c>
      <c r="F3226" t="s">
        <v>488</v>
      </c>
      <c r="G3226" s="2">
        <v>304</v>
      </c>
      <c r="I3226" s="1">
        <v>6203.22</v>
      </c>
    </row>
    <row r="3227" spans="1:9" hidden="1" x14ac:dyDescent="0.25">
      <c r="A3227" s="2" t="s">
        <v>1790</v>
      </c>
      <c r="B3227" s="139" t="str">
        <f t="shared" si="61"/>
        <v>IDGmt0.512501.009</v>
      </c>
      <c r="C3227" t="s">
        <v>2228</v>
      </c>
      <c r="D3227" s="1">
        <v>2501.009</v>
      </c>
      <c r="E3227">
        <v>0.04</v>
      </c>
      <c r="F3227" t="s">
        <v>2956</v>
      </c>
      <c r="G3227" s="2">
        <v>304</v>
      </c>
      <c r="I3227" s="1">
        <v>6203.22</v>
      </c>
    </row>
    <row r="3228" spans="1:9" hidden="1" x14ac:dyDescent="0.25">
      <c r="A3228" s="2" t="s">
        <v>1790</v>
      </c>
      <c r="B3228" s="139" t="str">
        <f t="shared" si="61"/>
        <v>IDGmt0.517318.23</v>
      </c>
      <c r="C3228" t="s">
        <v>2228</v>
      </c>
      <c r="D3228" s="1">
        <v>7318.23</v>
      </c>
      <c r="E3228">
        <v>6.0000000000000001E-3</v>
      </c>
      <c r="F3228" t="s">
        <v>489</v>
      </c>
      <c r="G3228" s="2">
        <v>304</v>
      </c>
      <c r="I3228" s="1">
        <v>6203.22</v>
      </c>
    </row>
    <row r="3229" spans="1:9" hidden="1" x14ac:dyDescent="0.25">
      <c r="A3229" s="2" t="s">
        <v>1790</v>
      </c>
      <c r="B3229" s="139" t="str">
        <f t="shared" si="61"/>
        <v>IDGmt0.513920.99</v>
      </c>
      <c r="C3229" t="s">
        <v>2228</v>
      </c>
      <c r="D3229" s="1">
        <v>3920.99</v>
      </c>
      <c r="E3229">
        <v>3.0000000000000001E-3</v>
      </c>
      <c r="F3229" t="s">
        <v>490</v>
      </c>
      <c r="G3229" s="2">
        <v>304</v>
      </c>
      <c r="I3229" s="1">
        <v>6203.22</v>
      </c>
    </row>
    <row r="3230" spans="1:9" hidden="1" x14ac:dyDescent="0.25">
      <c r="A3230" s="2" t="s">
        <v>1790</v>
      </c>
      <c r="B3230" s="139" t="str">
        <f t="shared" si="61"/>
        <v>IDGmt0.513901.2</v>
      </c>
      <c r="C3230" t="s">
        <v>2228</v>
      </c>
      <c r="D3230" s="1">
        <v>3901.2</v>
      </c>
      <c r="E3230">
        <v>0.03</v>
      </c>
      <c r="F3230" t="s">
        <v>2215</v>
      </c>
      <c r="G3230" s="2">
        <v>304</v>
      </c>
      <c r="I3230" s="1">
        <v>6203.22</v>
      </c>
    </row>
    <row r="3231" spans="1:9" hidden="1" x14ac:dyDescent="0.25">
      <c r="A3231" s="2" t="s">
        <v>1790</v>
      </c>
      <c r="B3231" s="139" t="str">
        <f t="shared" si="61"/>
        <v>IDGmt0.513923.29</v>
      </c>
      <c r="C3231" t="s">
        <v>2228</v>
      </c>
      <c r="D3231" s="1">
        <v>3923.29</v>
      </c>
      <c r="E3231">
        <v>0.05</v>
      </c>
      <c r="F3231" t="s">
        <v>491</v>
      </c>
      <c r="G3231" s="2">
        <v>304</v>
      </c>
      <c r="I3231" s="1">
        <v>6203.22</v>
      </c>
    </row>
    <row r="3232" spans="1:9" hidden="1" x14ac:dyDescent="0.25">
      <c r="A3232" s="2" t="s">
        <v>1790</v>
      </c>
      <c r="B3232" s="139" t="str">
        <f t="shared" si="61"/>
        <v>IDGmt0.513926.209</v>
      </c>
      <c r="C3232" t="s">
        <v>2228</v>
      </c>
      <c r="D3232" s="1">
        <v>3926.2089999999998</v>
      </c>
      <c r="E3232">
        <v>0.02</v>
      </c>
      <c r="F3232" t="s">
        <v>492</v>
      </c>
      <c r="G3232" s="2">
        <v>304</v>
      </c>
      <c r="I3232" s="1">
        <v>6203.22</v>
      </c>
    </row>
    <row r="3233" spans="1:9" hidden="1" x14ac:dyDescent="0.25">
      <c r="A3233" s="2" t="s">
        <v>1790</v>
      </c>
      <c r="B3233" s="139" t="str">
        <f t="shared" si="61"/>
        <v>IDGmt0.514007.009</v>
      </c>
      <c r="C3233" t="s">
        <v>2228</v>
      </c>
      <c r="D3233" s="1">
        <v>4007.009</v>
      </c>
      <c r="E3233">
        <v>0.04</v>
      </c>
      <c r="F3233" t="s">
        <v>493</v>
      </c>
      <c r="G3233" s="2">
        <v>304</v>
      </c>
      <c r="I3233" s="1">
        <v>6203.22</v>
      </c>
    </row>
    <row r="3234" spans="1:9" hidden="1" x14ac:dyDescent="0.25">
      <c r="A3234" s="2" t="s">
        <v>1790</v>
      </c>
      <c r="B3234" s="139" t="str">
        <f t="shared" si="61"/>
        <v>IDGmt0.514203.109</v>
      </c>
      <c r="C3234" t="s">
        <v>2228</v>
      </c>
      <c r="D3234" s="1">
        <v>4203.1090000000004</v>
      </c>
      <c r="E3234">
        <v>1</v>
      </c>
      <c r="F3234" t="s">
        <v>494</v>
      </c>
      <c r="G3234" s="2">
        <v>304</v>
      </c>
      <c r="I3234" s="1">
        <v>6203.22</v>
      </c>
    </row>
    <row r="3235" spans="1:9" hidden="1" x14ac:dyDescent="0.25">
      <c r="A3235" s="2" t="s">
        <v>1790</v>
      </c>
      <c r="B3235" s="139" t="str">
        <f t="shared" si="61"/>
        <v>IDGmt0.514819.1</v>
      </c>
      <c r="C3235" t="s">
        <v>2228</v>
      </c>
      <c r="D3235" s="1">
        <v>4819.1000000000004</v>
      </c>
      <c r="E3235">
        <v>1</v>
      </c>
      <c r="F3235" t="s">
        <v>495</v>
      </c>
      <c r="G3235" s="2">
        <v>304</v>
      </c>
      <c r="I3235" s="1">
        <v>6203.22</v>
      </c>
    </row>
    <row r="3236" spans="1:9" hidden="1" x14ac:dyDescent="0.25">
      <c r="A3236" s="2" t="s">
        <v>1790</v>
      </c>
      <c r="B3236" s="139" t="str">
        <f t="shared" si="61"/>
        <v>IDGmt0.518308.2</v>
      </c>
      <c r="C3236" t="s">
        <v>2228</v>
      </c>
      <c r="D3236" s="1">
        <v>8308.2000000000007</v>
      </c>
      <c r="E3236">
        <v>1.2E-2</v>
      </c>
      <c r="F3236" t="s">
        <v>496</v>
      </c>
      <c r="G3236" s="2">
        <v>304</v>
      </c>
      <c r="I3236" s="1">
        <v>6203.22</v>
      </c>
    </row>
    <row r="3237" spans="1:9" hidden="1" x14ac:dyDescent="0.25">
      <c r="A3237" s="2" t="s">
        <v>1790</v>
      </c>
      <c r="B3237" s="139" t="str">
        <f t="shared" si="61"/>
        <v>IDGmt0.518308.909</v>
      </c>
      <c r="C3237" t="s">
        <v>2228</v>
      </c>
      <c r="D3237" s="1">
        <v>8308.9089999999997</v>
      </c>
      <c r="E3237">
        <v>1.4999999999999999E-2</v>
      </c>
      <c r="F3237" t="s">
        <v>497</v>
      </c>
      <c r="G3237" s="2">
        <v>304</v>
      </c>
      <c r="I3237" s="1">
        <v>6203.22</v>
      </c>
    </row>
    <row r="3238" spans="1:9" hidden="1" x14ac:dyDescent="0.25">
      <c r="A3238" s="2" t="s">
        <v>1790</v>
      </c>
      <c r="B3238" s="139" t="str">
        <f t="shared" si="61"/>
        <v>IDGmt0.518523.519</v>
      </c>
      <c r="C3238" t="s">
        <v>2228</v>
      </c>
      <c r="D3238" s="1">
        <v>8523.5190000000002</v>
      </c>
      <c r="E3238">
        <v>1</v>
      </c>
      <c r="F3238" t="s">
        <v>498</v>
      </c>
      <c r="G3238" s="2">
        <v>304</v>
      </c>
      <c r="I3238" s="1">
        <v>6203.22</v>
      </c>
    </row>
    <row r="3239" spans="1:9" hidden="1" x14ac:dyDescent="0.25">
      <c r="A3239" s="2" t="s">
        <v>1790</v>
      </c>
      <c r="B3239" s="139" t="str">
        <f t="shared" si="61"/>
        <v>IDGmt0.519606.21</v>
      </c>
      <c r="C3239" t="s">
        <v>2228</v>
      </c>
      <c r="D3239" s="1">
        <v>9606.2099999999991</v>
      </c>
      <c r="E3239">
        <v>1.2E-2</v>
      </c>
      <c r="F3239" t="s">
        <v>499</v>
      </c>
      <c r="G3239" s="2">
        <v>304</v>
      </c>
      <c r="I3239" s="1">
        <v>6203.22</v>
      </c>
    </row>
    <row r="3240" spans="1:9" hidden="1" x14ac:dyDescent="0.25">
      <c r="A3240" s="2" t="s">
        <v>1790</v>
      </c>
      <c r="B3240" s="139" t="str">
        <f t="shared" si="61"/>
        <v>IDGmt0.515211.39</v>
      </c>
      <c r="C3240" t="s">
        <v>2228</v>
      </c>
      <c r="D3240" s="1">
        <v>5211.3900000000003</v>
      </c>
      <c r="E3240">
        <v>0.02</v>
      </c>
      <c r="F3240" t="s">
        <v>2246</v>
      </c>
      <c r="G3240" s="2">
        <v>304</v>
      </c>
      <c r="I3240" s="1">
        <v>6203.22</v>
      </c>
    </row>
    <row r="3241" spans="1:9" hidden="1" x14ac:dyDescent="0.25">
      <c r="A3241" s="2" t="s">
        <v>1790</v>
      </c>
      <c r="B3241" s="139" t="str">
        <f t="shared" si="61"/>
        <v>IDGmt0.513923.5</v>
      </c>
      <c r="C3241" t="s">
        <v>2228</v>
      </c>
      <c r="D3241" s="1">
        <v>3923.5</v>
      </c>
      <c r="E3241">
        <v>0.02</v>
      </c>
      <c r="F3241" t="s">
        <v>4191</v>
      </c>
      <c r="G3241" s="2">
        <v>304</v>
      </c>
      <c r="I3241" s="1">
        <v>6203.22</v>
      </c>
    </row>
    <row r="3242" spans="1:9" hidden="1" x14ac:dyDescent="0.25">
      <c r="A3242" s="2" t="s">
        <v>1790</v>
      </c>
      <c r="B3242" s="139" t="str">
        <f t="shared" si="61"/>
        <v>IDGmt0.515806.39</v>
      </c>
      <c r="C3242" t="s">
        <v>2228</v>
      </c>
      <c r="D3242" s="1">
        <v>5806.39</v>
      </c>
      <c r="E3242">
        <v>0.02</v>
      </c>
      <c r="F3242" t="s">
        <v>4192</v>
      </c>
      <c r="G3242" s="2">
        <v>304</v>
      </c>
      <c r="I3242" s="1">
        <v>6203.22</v>
      </c>
    </row>
    <row r="3243" spans="1:9" hidden="1" x14ac:dyDescent="0.25">
      <c r="A3243" s="2" t="s">
        <v>1790</v>
      </c>
      <c r="B3243" s="139" t="str">
        <f t="shared" si="61"/>
        <v>IDGmt0.519607.11</v>
      </c>
      <c r="C3243" t="s">
        <v>2228</v>
      </c>
      <c r="D3243" s="1">
        <v>9607.11</v>
      </c>
      <c r="E3243">
        <v>1.4999999999999999E-2</v>
      </c>
      <c r="F3243" t="s">
        <v>529</v>
      </c>
      <c r="G3243" s="2">
        <v>304</v>
      </c>
      <c r="I3243" s="1">
        <v>6203.22</v>
      </c>
    </row>
    <row r="3244" spans="1:9" hidden="1" x14ac:dyDescent="0.25">
      <c r="A3244" s="2" t="s">
        <v>1790</v>
      </c>
      <c r="B3244" s="139" t="str">
        <f t="shared" si="61"/>
        <v>IDGmt0.519607.19</v>
      </c>
      <c r="C3244" t="s">
        <v>2228</v>
      </c>
      <c r="D3244" s="1">
        <v>9607.19</v>
      </c>
      <c r="E3244">
        <v>1.4999999999999999E-2</v>
      </c>
      <c r="F3244" t="s">
        <v>530</v>
      </c>
      <c r="G3244" s="2">
        <v>304</v>
      </c>
      <c r="I3244" s="1">
        <v>6203.22</v>
      </c>
    </row>
    <row r="3245" spans="1:9" hidden="1" x14ac:dyDescent="0.25">
      <c r="A3245" s="2" t="s">
        <v>1790</v>
      </c>
      <c r="B3245" s="139" t="str">
        <f t="shared" si="61"/>
        <v>IDGmt0.519607.2</v>
      </c>
      <c r="C3245" t="s">
        <v>2228</v>
      </c>
      <c r="D3245" s="1">
        <v>9607.2000000000007</v>
      </c>
      <c r="E3245">
        <v>1.4999999999999999E-2</v>
      </c>
      <c r="F3245" t="s">
        <v>529</v>
      </c>
      <c r="G3245" s="2">
        <v>304</v>
      </c>
      <c r="I3245" s="1">
        <v>6203.22</v>
      </c>
    </row>
    <row r="3246" spans="1:9" hidden="1" x14ac:dyDescent="0.25">
      <c r="A3246" s="2" t="s">
        <v>1790</v>
      </c>
      <c r="B3246" s="139" t="str">
        <f t="shared" si="61"/>
        <v>IDGmt0.515508.2</v>
      </c>
      <c r="C3246" t="s">
        <v>2228</v>
      </c>
      <c r="D3246" s="1">
        <v>5508.2</v>
      </c>
      <c r="E3246">
        <v>0.02</v>
      </c>
      <c r="F3246" t="s">
        <v>349</v>
      </c>
      <c r="G3246" s="2">
        <v>304</v>
      </c>
      <c r="I3246" s="1">
        <v>6203.22</v>
      </c>
    </row>
    <row r="3247" spans="1:9" hidden="1" x14ac:dyDescent="0.25">
      <c r="A3247" s="2" t="s">
        <v>1790</v>
      </c>
      <c r="B3247" s="139" t="str">
        <f t="shared" si="61"/>
        <v>IDGmt0.515508.1</v>
      </c>
      <c r="C3247" t="s">
        <v>2228</v>
      </c>
      <c r="D3247" s="1">
        <v>5508.1</v>
      </c>
      <c r="E3247">
        <v>0.02</v>
      </c>
      <c r="F3247" t="s">
        <v>349</v>
      </c>
      <c r="G3247" s="2">
        <v>304</v>
      </c>
      <c r="I3247" s="1">
        <v>6203.22</v>
      </c>
    </row>
    <row r="3248" spans="1:9" hidden="1" x14ac:dyDescent="0.25">
      <c r="A3248" s="2" t="s">
        <v>1790</v>
      </c>
      <c r="B3248" s="139" t="str">
        <f t="shared" si="61"/>
        <v>IDGmt0.519606.1</v>
      </c>
      <c r="C3248" t="s">
        <v>2228</v>
      </c>
      <c r="D3248" s="1">
        <v>9606.1</v>
      </c>
      <c r="E3248">
        <v>1.7999999999999999E-2</v>
      </c>
      <c r="F3248" t="s">
        <v>481</v>
      </c>
      <c r="G3248" s="2">
        <v>305</v>
      </c>
      <c r="I3248" s="1">
        <v>6203.22</v>
      </c>
    </row>
    <row r="3249" spans="1:9" hidden="1" x14ac:dyDescent="0.25">
      <c r="A3249" s="2" t="s">
        <v>1790</v>
      </c>
      <c r="B3249" s="139" t="str">
        <f t="shared" si="61"/>
        <v>IDGmt0.514821.9</v>
      </c>
      <c r="C3249" t="s">
        <v>2228</v>
      </c>
      <c r="D3249" s="1">
        <v>4821.8999999999996</v>
      </c>
      <c r="E3249">
        <v>0.02</v>
      </c>
      <c r="F3249" t="s">
        <v>508</v>
      </c>
      <c r="G3249" s="2">
        <v>305</v>
      </c>
      <c r="I3249" s="1">
        <v>6203.22</v>
      </c>
    </row>
    <row r="3250" spans="1:9" hidden="1" x14ac:dyDescent="0.25">
      <c r="A3250" s="2" t="s">
        <v>1790</v>
      </c>
      <c r="B3250" s="139" t="str">
        <f t="shared" si="61"/>
        <v>IDGmt0.513926.9099</v>
      </c>
      <c r="C3250" t="s">
        <v>2228</v>
      </c>
      <c r="D3250" s="1">
        <v>3926.9099000000001</v>
      </c>
      <c r="E3250">
        <v>1</v>
      </c>
      <c r="F3250" t="s">
        <v>509</v>
      </c>
      <c r="G3250" s="2">
        <v>305</v>
      </c>
      <c r="I3250" s="1">
        <v>6203.22</v>
      </c>
    </row>
    <row r="3251" spans="1:9" hidden="1" x14ac:dyDescent="0.25">
      <c r="A3251" s="2" t="s">
        <v>1790</v>
      </c>
      <c r="B3251" s="139" t="str">
        <f t="shared" si="61"/>
        <v>IDGmt0.515806.32</v>
      </c>
      <c r="C3251" t="s">
        <v>2228</v>
      </c>
      <c r="D3251" s="1">
        <v>5806.32</v>
      </c>
      <c r="E3251">
        <v>0.03</v>
      </c>
      <c r="F3251" t="s">
        <v>510</v>
      </c>
      <c r="G3251" s="2">
        <v>305</v>
      </c>
      <c r="I3251" s="1">
        <v>6203.22</v>
      </c>
    </row>
    <row r="3252" spans="1:9" hidden="1" x14ac:dyDescent="0.25">
      <c r="A3252" s="2" t="s">
        <v>1790</v>
      </c>
      <c r="B3252" s="139" t="str">
        <f t="shared" si="61"/>
        <v>IDGmt0.519606.22</v>
      </c>
      <c r="C3252" t="s">
        <v>2228</v>
      </c>
      <c r="D3252" s="1">
        <v>9606.2199999999993</v>
      </c>
      <c r="E3252">
        <v>0.01</v>
      </c>
      <c r="F3252" t="s">
        <v>511</v>
      </c>
      <c r="G3252" s="2">
        <v>305</v>
      </c>
      <c r="I3252" s="1">
        <v>6203.22</v>
      </c>
    </row>
    <row r="3253" spans="1:9" hidden="1" x14ac:dyDescent="0.25">
      <c r="A3253" s="2" t="s">
        <v>1790</v>
      </c>
      <c r="B3253" s="139" t="str">
        <f t="shared" si="61"/>
        <v>IDGmt0.515807.101</v>
      </c>
      <c r="C3253" t="s">
        <v>2228</v>
      </c>
      <c r="D3253" s="1">
        <v>5807.1009999999997</v>
      </c>
      <c r="E3253">
        <v>0.01</v>
      </c>
      <c r="F3253" t="s">
        <v>512</v>
      </c>
      <c r="G3253" s="2">
        <v>305</v>
      </c>
      <c r="I3253" s="1">
        <v>6203.22</v>
      </c>
    </row>
    <row r="3254" spans="1:9" hidden="1" x14ac:dyDescent="0.25">
      <c r="A3254" s="2" t="s">
        <v>1790</v>
      </c>
      <c r="B3254" s="139" t="str">
        <f t="shared" si="61"/>
        <v>IDGmt0.515807.102</v>
      </c>
      <c r="C3254" t="s">
        <v>2228</v>
      </c>
      <c r="D3254" s="1">
        <v>5807.1019999999999</v>
      </c>
      <c r="E3254">
        <v>0.02</v>
      </c>
      <c r="F3254" t="s">
        <v>513</v>
      </c>
      <c r="G3254" s="2">
        <v>305</v>
      </c>
      <c r="I3254" s="1">
        <v>6203.22</v>
      </c>
    </row>
    <row r="3255" spans="1:9" hidden="1" x14ac:dyDescent="0.25">
      <c r="A3255" s="2" t="s">
        <v>1790</v>
      </c>
      <c r="B3255" s="139" t="str">
        <f t="shared" si="61"/>
        <v>IDGmt0.515807.9</v>
      </c>
      <c r="C3255" t="s">
        <v>2228</v>
      </c>
      <c r="D3255" s="1">
        <v>5807.9</v>
      </c>
      <c r="E3255">
        <v>5.0000000000000001E-3</v>
      </c>
      <c r="F3255" t="s">
        <v>514</v>
      </c>
      <c r="G3255" s="2">
        <v>305</v>
      </c>
      <c r="I3255" s="1">
        <v>6203.22</v>
      </c>
    </row>
    <row r="3256" spans="1:9" hidden="1" x14ac:dyDescent="0.25">
      <c r="A3256" s="2" t="s">
        <v>1790</v>
      </c>
      <c r="B3256" s="139" t="str">
        <f t="shared" si="61"/>
        <v>IDGmt0.519606.292</v>
      </c>
      <c r="C3256" t="s">
        <v>2228</v>
      </c>
      <c r="D3256" s="1">
        <v>9606.2919999999995</v>
      </c>
      <c r="E3256">
        <v>1.0999999999999999E-2</v>
      </c>
      <c r="F3256" t="s">
        <v>515</v>
      </c>
      <c r="G3256" s="2">
        <v>305</v>
      </c>
      <c r="I3256" s="1">
        <v>6203.22</v>
      </c>
    </row>
    <row r="3257" spans="1:9" hidden="1" x14ac:dyDescent="0.25">
      <c r="A3257" s="2" t="s">
        <v>1790</v>
      </c>
      <c r="B3257" s="139" t="str">
        <f t="shared" si="61"/>
        <v>IDGmt0.515901.909</v>
      </c>
      <c r="C3257" t="s">
        <v>2228</v>
      </c>
      <c r="D3257" s="1">
        <v>5901.9089999999997</v>
      </c>
      <c r="E3257">
        <v>5.5E-2</v>
      </c>
      <c r="F3257" t="s">
        <v>516</v>
      </c>
      <c r="G3257" s="2">
        <v>305</v>
      </c>
      <c r="I3257" s="1">
        <v>6203.22</v>
      </c>
    </row>
    <row r="3258" spans="1:9" hidden="1" x14ac:dyDescent="0.25">
      <c r="A3258" s="2" t="s">
        <v>1790</v>
      </c>
      <c r="B3258" s="139" t="str">
        <f t="shared" si="61"/>
        <v>IDGmt0.517317.002</v>
      </c>
      <c r="C3258" t="s">
        <v>2228</v>
      </c>
      <c r="D3258" s="1">
        <v>7317.0020000000004</v>
      </c>
      <c r="E3258">
        <v>0.01</v>
      </c>
      <c r="F3258" t="s">
        <v>488</v>
      </c>
      <c r="G3258" s="2">
        <v>305</v>
      </c>
      <c r="I3258" s="1">
        <v>6203.22</v>
      </c>
    </row>
    <row r="3259" spans="1:9" hidden="1" x14ac:dyDescent="0.25">
      <c r="A3259" s="2" t="s">
        <v>1790</v>
      </c>
      <c r="B3259" s="139" t="str">
        <f t="shared" si="61"/>
        <v>IDGmt0.517616.1</v>
      </c>
      <c r="C3259" t="s">
        <v>2228</v>
      </c>
      <c r="D3259" s="1">
        <v>7616.1</v>
      </c>
      <c r="E3259">
        <v>0.02</v>
      </c>
      <c r="F3259" t="s">
        <v>517</v>
      </c>
      <c r="G3259" s="2">
        <v>305</v>
      </c>
      <c r="I3259" s="1">
        <v>6203.22</v>
      </c>
    </row>
    <row r="3260" spans="1:9" hidden="1" x14ac:dyDescent="0.25">
      <c r="A3260" s="2" t="s">
        <v>1790</v>
      </c>
      <c r="B3260" s="139" t="str">
        <f t="shared" ref="B3260:B3323" si="62">A3260&amp;C3260&amp;D3260</f>
        <v>IDGmt0.518523.529</v>
      </c>
      <c r="C3260" t="s">
        <v>2228</v>
      </c>
      <c r="D3260" s="1">
        <v>8523.5290000000005</v>
      </c>
      <c r="E3260">
        <v>1</v>
      </c>
      <c r="F3260" t="s">
        <v>498</v>
      </c>
      <c r="G3260" s="2">
        <v>305</v>
      </c>
      <c r="I3260" s="1">
        <v>6203.22</v>
      </c>
    </row>
    <row r="3261" spans="1:9" hidden="1" x14ac:dyDescent="0.25">
      <c r="A3261" s="2" t="s">
        <v>1790</v>
      </c>
      <c r="B3261" s="139" t="str">
        <f t="shared" si="62"/>
        <v>IDGmt0.519606.291</v>
      </c>
      <c r="C3261" t="s">
        <v>2228</v>
      </c>
      <c r="D3261" s="1">
        <v>9606.2909999999993</v>
      </c>
      <c r="E3261">
        <v>0.02</v>
      </c>
      <c r="F3261" t="s">
        <v>518</v>
      </c>
      <c r="G3261" s="2">
        <v>305</v>
      </c>
      <c r="I3261" s="1">
        <v>6203.22</v>
      </c>
    </row>
    <row r="3262" spans="1:9" hidden="1" x14ac:dyDescent="0.25">
      <c r="A3262" s="2" t="s">
        <v>1790</v>
      </c>
      <c r="B3262" s="139" t="str">
        <f t="shared" si="62"/>
        <v>IDGmt0.519606.299</v>
      </c>
      <c r="C3262" t="s">
        <v>2228</v>
      </c>
      <c r="D3262" s="1">
        <v>9606.2990000000009</v>
      </c>
      <c r="E3262">
        <v>1.6E-2</v>
      </c>
      <c r="F3262" t="s">
        <v>519</v>
      </c>
      <c r="G3262" s="2">
        <v>305</v>
      </c>
      <c r="I3262" s="1">
        <v>6203.22</v>
      </c>
    </row>
    <row r="3263" spans="1:9" hidden="1" x14ac:dyDescent="0.25">
      <c r="A3263" s="2" t="s">
        <v>1790</v>
      </c>
      <c r="B3263" s="139" t="str">
        <f t="shared" si="62"/>
        <v>IDGmt0.514015.9</v>
      </c>
      <c r="C3263" t="s">
        <v>2228</v>
      </c>
      <c r="D3263" s="1">
        <v>4015.9</v>
      </c>
      <c r="E3263">
        <v>0.02</v>
      </c>
      <c r="F3263" t="s">
        <v>520</v>
      </c>
      <c r="G3263" s="2">
        <v>305</v>
      </c>
      <c r="I3263" s="1">
        <v>6203.22</v>
      </c>
    </row>
    <row r="3264" spans="1:9" hidden="1" x14ac:dyDescent="0.25">
      <c r="A3264" s="2" t="s">
        <v>1790</v>
      </c>
      <c r="B3264" s="139" t="str">
        <f t="shared" si="62"/>
        <v>IDGmt0.518308.102</v>
      </c>
      <c r="C3264" t="s">
        <v>2228</v>
      </c>
      <c r="D3264" s="1">
        <v>8308.1020000000008</v>
      </c>
      <c r="E3264">
        <v>1</v>
      </c>
      <c r="F3264" t="s">
        <v>521</v>
      </c>
      <c r="G3264" s="2">
        <v>305</v>
      </c>
      <c r="I3264" s="1">
        <v>6203.22</v>
      </c>
    </row>
    <row r="3265" spans="1:9" hidden="1" x14ac:dyDescent="0.25">
      <c r="A3265" s="2" t="s">
        <v>1790</v>
      </c>
      <c r="B3265" s="139" t="str">
        <f t="shared" si="62"/>
        <v>IDGmt0.518308.902</v>
      </c>
      <c r="C3265" t="s">
        <v>2228</v>
      </c>
      <c r="D3265" s="1">
        <v>8308.902</v>
      </c>
      <c r="E3265">
        <v>0.03</v>
      </c>
      <c r="F3265" t="s">
        <v>522</v>
      </c>
      <c r="G3265" s="2">
        <v>305</v>
      </c>
      <c r="I3265" s="1">
        <v>6203.22</v>
      </c>
    </row>
    <row r="3266" spans="1:9" hidden="1" x14ac:dyDescent="0.25">
      <c r="A3266" s="2" t="s">
        <v>1790</v>
      </c>
      <c r="B3266" s="139" t="str">
        <f t="shared" si="62"/>
        <v>IDGmt0.518523.599</v>
      </c>
      <c r="C3266" t="s">
        <v>2228</v>
      </c>
      <c r="D3266" s="1">
        <v>8523.5990000000002</v>
      </c>
      <c r="E3266">
        <v>1</v>
      </c>
      <c r="F3266" t="s">
        <v>523</v>
      </c>
      <c r="G3266" s="2">
        <v>305</v>
      </c>
      <c r="I3266" s="1">
        <v>6203.22</v>
      </c>
    </row>
    <row r="3267" spans="1:9" hidden="1" x14ac:dyDescent="0.25">
      <c r="A3267" s="2" t="s">
        <v>1790</v>
      </c>
      <c r="B3267" s="139" t="str">
        <f t="shared" si="62"/>
        <v>IDGmt0.518308.101</v>
      </c>
      <c r="C3267" t="s">
        <v>2228</v>
      </c>
      <c r="D3267" s="1">
        <v>8308.1010000000006</v>
      </c>
      <c r="E3267">
        <v>0.03</v>
      </c>
      <c r="F3267" t="s">
        <v>524</v>
      </c>
      <c r="G3267" s="2">
        <v>305</v>
      </c>
      <c r="I3267" s="1">
        <v>6203.22</v>
      </c>
    </row>
    <row r="3268" spans="1:9" hidden="1" x14ac:dyDescent="0.25">
      <c r="A3268" s="2" t="s">
        <v>1790</v>
      </c>
      <c r="B3268" s="139" t="str">
        <f t="shared" si="62"/>
        <v>IDGmt0.515607.9</v>
      </c>
      <c r="C3268" t="s">
        <v>2228</v>
      </c>
      <c r="D3268" s="1">
        <v>5607.9</v>
      </c>
      <c r="E3268">
        <v>2.5000000000000001E-2</v>
      </c>
      <c r="F3268" t="s">
        <v>4189</v>
      </c>
      <c r="G3268" s="2">
        <v>305</v>
      </c>
      <c r="I3268" s="1">
        <v>6203.22</v>
      </c>
    </row>
    <row r="3269" spans="1:9" hidden="1" x14ac:dyDescent="0.25">
      <c r="A3269" s="2" t="s">
        <v>1790</v>
      </c>
      <c r="B3269" s="139" t="str">
        <f t="shared" si="62"/>
        <v>IDGmt0.513910</v>
      </c>
      <c r="C3269" t="s">
        <v>2228</v>
      </c>
      <c r="D3269" s="1">
        <v>3910</v>
      </c>
      <c r="E3269">
        <v>0.03</v>
      </c>
      <c r="F3269" t="s">
        <v>4193</v>
      </c>
      <c r="G3269" s="2">
        <v>305</v>
      </c>
      <c r="I3269" s="1">
        <v>6203.22</v>
      </c>
    </row>
    <row r="3270" spans="1:9" hidden="1" x14ac:dyDescent="0.25">
      <c r="A3270" s="2" t="s">
        <v>1790</v>
      </c>
      <c r="B3270" s="139" t="str">
        <f t="shared" si="62"/>
        <v>IDGmt0.515603.12</v>
      </c>
      <c r="C3270" t="s">
        <v>2228</v>
      </c>
      <c r="D3270" s="1">
        <v>5603.12</v>
      </c>
      <c r="E3270">
        <v>0.02</v>
      </c>
      <c r="F3270" t="s">
        <v>4190</v>
      </c>
      <c r="G3270" s="2">
        <v>305</v>
      </c>
      <c r="I3270" s="1">
        <v>6203.22</v>
      </c>
    </row>
    <row r="3271" spans="1:9" hidden="1" x14ac:dyDescent="0.25">
      <c r="A3271" s="2" t="s">
        <v>1790</v>
      </c>
      <c r="B3271" s="139" t="str">
        <f t="shared" si="62"/>
        <v>IDGmt0.519607.11</v>
      </c>
      <c r="C3271" t="s">
        <v>2228</v>
      </c>
      <c r="D3271" s="1">
        <v>9607.11</v>
      </c>
      <c r="E3271">
        <v>8.0000000000000002E-3</v>
      </c>
      <c r="F3271" t="s">
        <v>529</v>
      </c>
      <c r="G3271" s="2">
        <v>305</v>
      </c>
      <c r="I3271" s="1">
        <v>6203.22</v>
      </c>
    </row>
    <row r="3272" spans="1:9" hidden="1" x14ac:dyDescent="0.25">
      <c r="A3272" s="2" t="s">
        <v>1790</v>
      </c>
      <c r="B3272" s="139" t="str">
        <f t="shared" si="62"/>
        <v>IDGmt0.519607.19</v>
      </c>
      <c r="C3272" t="s">
        <v>2228</v>
      </c>
      <c r="D3272" s="1">
        <v>9607.19</v>
      </c>
      <c r="E3272">
        <v>8.0000000000000002E-3</v>
      </c>
      <c r="F3272" t="s">
        <v>530</v>
      </c>
      <c r="G3272" s="2">
        <v>305</v>
      </c>
      <c r="I3272" s="1">
        <v>6203.22</v>
      </c>
    </row>
    <row r="3273" spans="1:9" hidden="1" x14ac:dyDescent="0.25">
      <c r="A3273" s="2" t="s">
        <v>1790</v>
      </c>
      <c r="B3273" s="139" t="str">
        <f t="shared" si="62"/>
        <v>IDGmt0.519607.2</v>
      </c>
      <c r="C3273" t="s">
        <v>2228</v>
      </c>
      <c r="D3273" s="1">
        <v>9607.2000000000007</v>
      </c>
      <c r="E3273">
        <v>8.0000000000000002E-3</v>
      </c>
      <c r="F3273" t="s">
        <v>531</v>
      </c>
      <c r="G3273" s="2">
        <v>305</v>
      </c>
      <c r="I3273" s="1">
        <v>6203.22</v>
      </c>
    </row>
    <row r="3274" spans="1:9" hidden="1" x14ac:dyDescent="0.25">
      <c r="A3274" s="2" t="s">
        <v>1790</v>
      </c>
      <c r="B3274" s="139" t="str">
        <f t="shared" si="62"/>
        <v>IDGmt0.515401.201</v>
      </c>
      <c r="C3274" t="s">
        <v>2228</v>
      </c>
      <c r="D3274" s="1">
        <v>5401.201</v>
      </c>
      <c r="E3274">
        <v>0.02</v>
      </c>
      <c r="F3274" t="s">
        <v>349</v>
      </c>
      <c r="G3274" s="2">
        <v>305</v>
      </c>
      <c r="I3274" s="1">
        <v>6203.22</v>
      </c>
    </row>
    <row r="3275" spans="1:9" hidden="1" x14ac:dyDescent="0.25">
      <c r="A3275" s="2" t="s">
        <v>1790</v>
      </c>
      <c r="B3275" s="139" t="str">
        <f t="shared" si="62"/>
        <v>IDGmt0.515401.1</v>
      </c>
      <c r="C3275" t="s">
        <v>2228</v>
      </c>
      <c r="D3275" s="1">
        <v>5401.1</v>
      </c>
      <c r="E3275">
        <v>0.02</v>
      </c>
      <c r="F3275" t="s">
        <v>349</v>
      </c>
      <c r="G3275" s="2">
        <v>305</v>
      </c>
      <c r="I3275" s="1">
        <v>6203.22</v>
      </c>
    </row>
    <row r="3276" spans="1:9" hidden="1" x14ac:dyDescent="0.25">
      <c r="A3276" s="2" t="s">
        <v>1790</v>
      </c>
      <c r="B3276" s="139" t="str">
        <f t="shared" si="62"/>
        <v>IDGmt0.515204.11</v>
      </c>
      <c r="C3276" t="s">
        <v>2228</v>
      </c>
      <c r="D3276" s="1">
        <v>5204.1099999999997</v>
      </c>
      <c r="E3276">
        <v>0.02</v>
      </c>
      <c r="F3276" t="s">
        <v>349</v>
      </c>
      <c r="G3276" s="2">
        <v>305</v>
      </c>
      <c r="I3276" s="1">
        <v>6203.22</v>
      </c>
    </row>
    <row r="3277" spans="1:9" hidden="1" x14ac:dyDescent="0.25">
      <c r="A3277" s="2" t="s">
        <v>1790</v>
      </c>
      <c r="B3277" s="139" t="str">
        <f t="shared" si="62"/>
        <v>IPolGtm13507.9</v>
      </c>
      <c r="C3277" t="s">
        <v>107</v>
      </c>
      <c r="D3277" s="1">
        <v>3507.9</v>
      </c>
      <c r="E3277">
        <v>0.04</v>
      </c>
      <c r="F3277" t="s">
        <v>385</v>
      </c>
      <c r="G3277" s="2">
        <v>306</v>
      </c>
      <c r="I3277" s="1">
        <v>6101.3</v>
      </c>
    </row>
    <row r="3278" spans="1:9" hidden="1" x14ac:dyDescent="0.25">
      <c r="A3278" s="2" t="s">
        <v>1790</v>
      </c>
      <c r="B3278" s="139" t="str">
        <f t="shared" si="62"/>
        <v>IPolGtm13707.1</v>
      </c>
      <c r="C3278" t="s">
        <v>107</v>
      </c>
      <c r="D3278" s="1">
        <v>3707.1</v>
      </c>
      <c r="E3278">
        <v>0.04</v>
      </c>
      <c r="F3278" t="s">
        <v>359</v>
      </c>
      <c r="G3278" s="2">
        <v>306</v>
      </c>
      <c r="I3278" s="1">
        <v>6101.3</v>
      </c>
    </row>
    <row r="3279" spans="1:9" hidden="1" x14ac:dyDescent="0.25">
      <c r="A3279" s="2" t="s">
        <v>1790</v>
      </c>
      <c r="B3279" s="139" t="str">
        <f t="shared" si="62"/>
        <v>IPolGtm13402.31</v>
      </c>
      <c r="C3279" t="s">
        <v>107</v>
      </c>
      <c r="D3279" s="1">
        <v>3402.31</v>
      </c>
      <c r="E3279">
        <v>0.04</v>
      </c>
      <c r="F3279" t="s">
        <v>360</v>
      </c>
      <c r="G3279" s="2">
        <v>306</v>
      </c>
      <c r="I3279" s="1">
        <v>6101.3</v>
      </c>
    </row>
    <row r="3280" spans="1:9" hidden="1" x14ac:dyDescent="0.25">
      <c r="A3280" s="2" t="s">
        <v>1790</v>
      </c>
      <c r="B3280" s="139" t="str">
        <f t="shared" si="62"/>
        <v>IPolGtm13402.39</v>
      </c>
      <c r="C3280" t="s">
        <v>107</v>
      </c>
      <c r="D3280" s="1">
        <v>3402.39</v>
      </c>
      <c r="E3280">
        <v>0.04</v>
      </c>
      <c r="F3280" t="s">
        <v>361</v>
      </c>
      <c r="G3280" s="2">
        <v>306</v>
      </c>
      <c r="I3280" s="1">
        <v>6101.3</v>
      </c>
    </row>
    <row r="3281" spans="1:9" hidden="1" x14ac:dyDescent="0.25">
      <c r="A3281" s="2" t="s">
        <v>1790</v>
      </c>
      <c r="B3281" s="139" t="str">
        <f t="shared" si="62"/>
        <v>IPolGtm19606.1</v>
      </c>
      <c r="C3281" t="s">
        <v>107</v>
      </c>
      <c r="D3281" s="1">
        <v>9606.1</v>
      </c>
      <c r="E3281">
        <v>1.4999999999999999E-2</v>
      </c>
      <c r="F3281" t="s">
        <v>481</v>
      </c>
      <c r="G3281" s="2">
        <v>306</v>
      </c>
      <c r="I3281" s="1">
        <v>6101.3</v>
      </c>
    </row>
    <row r="3282" spans="1:9" hidden="1" x14ac:dyDescent="0.25">
      <c r="A3282" s="2" t="s">
        <v>1790</v>
      </c>
      <c r="B3282" s="139" t="str">
        <f t="shared" si="62"/>
        <v>IPolGtm14821.109</v>
      </c>
      <c r="C3282" t="s">
        <v>107</v>
      </c>
      <c r="D3282" s="1">
        <v>4821.1090000000004</v>
      </c>
      <c r="E3282">
        <v>0.02</v>
      </c>
      <c r="F3282" t="s">
        <v>482</v>
      </c>
      <c r="G3282" s="2">
        <v>306</v>
      </c>
      <c r="I3282" s="1">
        <v>6101.3</v>
      </c>
    </row>
    <row r="3283" spans="1:9" hidden="1" x14ac:dyDescent="0.25">
      <c r="A3283" s="2" t="s">
        <v>1790</v>
      </c>
      <c r="B3283" s="139" t="str">
        <f t="shared" si="62"/>
        <v>IPolGtm15210.11</v>
      </c>
      <c r="C3283" t="s">
        <v>107</v>
      </c>
      <c r="D3283" s="1">
        <v>5210.1099999999997</v>
      </c>
      <c r="E3283">
        <v>0.03</v>
      </c>
      <c r="F3283" t="s">
        <v>483</v>
      </c>
      <c r="G3283" s="2">
        <v>306</v>
      </c>
      <c r="I3283" s="1">
        <v>6101.3</v>
      </c>
    </row>
    <row r="3284" spans="1:9" hidden="1" x14ac:dyDescent="0.25">
      <c r="A3284" s="2" t="s">
        <v>1790</v>
      </c>
      <c r="B3284" s="139" t="str">
        <f t="shared" si="62"/>
        <v>IPolGtm15604.1</v>
      </c>
      <c r="C3284" t="s">
        <v>107</v>
      </c>
      <c r="D3284" s="1">
        <v>5604.1</v>
      </c>
      <c r="E3284">
        <v>0.04</v>
      </c>
      <c r="F3284" t="s">
        <v>484</v>
      </c>
      <c r="G3284" s="2">
        <v>306</v>
      </c>
      <c r="I3284" s="1">
        <v>6101.3</v>
      </c>
    </row>
    <row r="3285" spans="1:9" hidden="1" x14ac:dyDescent="0.25">
      <c r="A3285" s="2" t="s">
        <v>1790</v>
      </c>
      <c r="B3285" s="139" t="str">
        <f t="shared" si="62"/>
        <v>IPolGtm15804.29</v>
      </c>
      <c r="C3285" t="s">
        <v>107</v>
      </c>
      <c r="D3285" s="1">
        <v>5804.29</v>
      </c>
      <c r="E3285">
        <v>0.02</v>
      </c>
      <c r="F3285" t="s">
        <v>485</v>
      </c>
      <c r="G3285" s="2">
        <v>306</v>
      </c>
      <c r="I3285" s="1">
        <v>6101.3</v>
      </c>
    </row>
    <row r="3286" spans="1:9" hidden="1" x14ac:dyDescent="0.25">
      <c r="A3286" s="2" t="s">
        <v>1790</v>
      </c>
      <c r="B3286" s="139" t="str">
        <f t="shared" si="62"/>
        <v>IPolGtm15807.103</v>
      </c>
      <c r="C3286" t="s">
        <v>107</v>
      </c>
      <c r="D3286" s="1">
        <v>5807.1030000000001</v>
      </c>
      <c r="E3286">
        <v>0.06</v>
      </c>
      <c r="F3286" t="s">
        <v>486</v>
      </c>
      <c r="G3286" s="2">
        <v>306</v>
      </c>
      <c r="I3286" s="1">
        <v>6101.3</v>
      </c>
    </row>
    <row r="3287" spans="1:9" hidden="1" x14ac:dyDescent="0.25">
      <c r="A3287" s="2" t="s">
        <v>1790</v>
      </c>
      <c r="B3287" s="139" t="str">
        <f t="shared" si="62"/>
        <v>IPolGtm15807.109</v>
      </c>
      <c r="C3287" t="s">
        <v>107</v>
      </c>
      <c r="D3287" s="1">
        <v>5807.1090000000004</v>
      </c>
      <c r="E3287">
        <v>0.06</v>
      </c>
      <c r="F3287" t="s">
        <v>487</v>
      </c>
      <c r="G3287" s="2">
        <v>306</v>
      </c>
      <c r="I3287" s="1">
        <v>6101.3</v>
      </c>
    </row>
    <row r="3288" spans="1:9" hidden="1" x14ac:dyDescent="0.25">
      <c r="A3288" s="2" t="s">
        <v>1790</v>
      </c>
      <c r="B3288" s="139" t="str">
        <f t="shared" si="62"/>
        <v>IPolGtm17317.001</v>
      </c>
      <c r="C3288" t="s">
        <v>107</v>
      </c>
      <c r="D3288" s="1">
        <v>7317.0010000000002</v>
      </c>
      <c r="E3288">
        <v>5.0000000000000001E-3</v>
      </c>
      <c r="F3288" t="s">
        <v>488</v>
      </c>
      <c r="G3288" s="2">
        <v>306</v>
      </c>
      <c r="I3288" s="1">
        <v>6101.3</v>
      </c>
    </row>
    <row r="3289" spans="1:9" hidden="1" x14ac:dyDescent="0.25">
      <c r="A3289" s="2" t="s">
        <v>1790</v>
      </c>
      <c r="B3289" s="139" t="str">
        <f t="shared" si="62"/>
        <v>IPolGtm12501.009</v>
      </c>
      <c r="C3289" t="s">
        <v>107</v>
      </c>
      <c r="D3289" s="1">
        <v>2501.009</v>
      </c>
      <c r="E3289">
        <v>0.04</v>
      </c>
      <c r="F3289" t="s">
        <v>2956</v>
      </c>
      <c r="G3289" s="2">
        <v>306</v>
      </c>
      <c r="I3289" s="1">
        <v>6101.3</v>
      </c>
    </row>
    <row r="3290" spans="1:9" hidden="1" x14ac:dyDescent="0.25">
      <c r="A3290" s="2" t="s">
        <v>1790</v>
      </c>
      <c r="B3290" s="139" t="str">
        <f t="shared" si="62"/>
        <v>IPolGtm17318.23</v>
      </c>
      <c r="C3290" t="s">
        <v>107</v>
      </c>
      <c r="D3290" s="1">
        <v>7318.23</v>
      </c>
      <c r="E3290">
        <v>6.0000000000000001E-3</v>
      </c>
      <c r="F3290" t="s">
        <v>489</v>
      </c>
      <c r="G3290" s="2">
        <v>306</v>
      </c>
      <c r="I3290" s="1">
        <v>6101.3</v>
      </c>
    </row>
    <row r="3291" spans="1:9" hidden="1" x14ac:dyDescent="0.25">
      <c r="A3291" s="2" t="s">
        <v>1790</v>
      </c>
      <c r="B3291" s="139" t="str">
        <f t="shared" si="62"/>
        <v>IPolGtm13920.99</v>
      </c>
      <c r="C3291" t="s">
        <v>107</v>
      </c>
      <c r="D3291" s="1">
        <v>3920.99</v>
      </c>
      <c r="E3291">
        <v>3.0000000000000001E-3</v>
      </c>
      <c r="F3291" t="s">
        <v>490</v>
      </c>
      <c r="G3291" s="2">
        <v>306</v>
      </c>
      <c r="I3291" s="1">
        <v>6101.3</v>
      </c>
    </row>
    <row r="3292" spans="1:9" hidden="1" x14ac:dyDescent="0.25">
      <c r="A3292" s="2" t="s">
        <v>1790</v>
      </c>
      <c r="B3292" s="139" t="str">
        <f t="shared" si="62"/>
        <v>IPolGtm13901.2</v>
      </c>
      <c r="C3292" t="s">
        <v>107</v>
      </c>
      <c r="D3292" s="1">
        <v>3901.2</v>
      </c>
      <c r="E3292">
        <v>0.03</v>
      </c>
      <c r="F3292" t="s">
        <v>2215</v>
      </c>
      <c r="G3292" s="2">
        <v>306</v>
      </c>
      <c r="I3292" s="1">
        <v>6101.3</v>
      </c>
    </row>
    <row r="3293" spans="1:9" hidden="1" x14ac:dyDescent="0.25">
      <c r="A3293" s="2" t="s">
        <v>1790</v>
      </c>
      <c r="B3293" s="139" t="str">
        <f t="shared" si="62"/>
        <v>IPolGtm13923.29</v>
      </c>
      <c r="C3293" t="s">
        <v>107</v>
      </c>
      <c r="D3293" s="1">
        <v>3923.29</v>
      </c>
      <c r="E3293">
        <v>0.05</v>
      </c>
      <c r="F3293" t="s">
        <v>491</v>
      </c>
      <c r="G3293" s="2">
        <v>306</v>
      </c>
      <c r="I3293" s="1">
        <v>6101.3</v>
      </c>
    </row>
    <row r="3294" spans="1:9" hidden="1" x14ac:dyDescent="0.25">
      <c r="A3294" s="2" t="s">
        <v>1790</v>
      </c>
      <c r="B3294" s="139" t="str">
        <f t="shared" si="62"/>
        <v>IPolGtm13926.209</v>
      </c>
      <c r="C3294" t="s">
        <v>107</v>
      </c>
      <c r="D3294" s="1">
        <v>3926.2089999999998</v>
      </c>
      <c r="E3294">
        <v>0.02</v>
      </c>
      <c r="F3294" t="s">
        <v>492</v>
      </c>
      <c r="G3294" s="2">
        <v>306</v>
      </c>
      <c r="I3294" s="1">
        <v>6101.3</v>
      </c>
    </row>
    <row r="3295" spans="1:9" hidden="1" x14ac:dyDescent="0.25">
      <c r="A3295" s="2" t="s">
        <v>1790</v>
      </c>
      <c r="B3295" s="139" t="str">
        <f t="shared" si="62"/>
        <v>IPolGtm14007.009</v>
      </c>
      <c r="C3295" t="s">
        <v>107</v>
      </c>
      <c r="D3295" s="1">
        <v>4007.009</v>
      </c>
      <c r="E3295">
        <v>0.04</v>
      </c>
      <c r="F3295" t="s">
        <v>493</v>
      </c>
      <c r="G3295" s="2">
        <v>306</v>
      </c>
      <c r="I3295" s="1">
        <v>6101.3</v>
      </c>
    </row>
    <row r="3296" spans="1:9" hidden="1" x14ac:dyDescent="0.25">
      <c r="A3296" s="2" t="s">
        <v>1790</v>
      </c>
      <c r="B3296" s="139" t="str">
        <f t="shared" si="62"/>
        <v>IPolGtm14203.109</v>
      </c>
      <c r="C3296" t="s">
        <v>107</v>
      </c>
      <c r="D3296" s="1">
        <v>4203.1090000000004</v>
      </c>
      <c r="E3296">
        <v>1</v>
      </c>
      <c r="F3296" t="s">
        <v>494</v>
      </c>
      <c r="G3296" s="2">
        <v>306</v>
      </c>
      <c r="I3296" s="1">
        <v>6101.3</v>
      </c>
    </row>
    <row r="3297" spans="1:9" hidden="1" x14ac:dyDescent="0.25">
      <c r="A3297" s="2" t="s">
        <v>1790</v>
      </c>
      <c r="B3297" s="139" t="str">
        <f t="shared" si="62"/>
        <v>IPolGtm14819.1</v>
      </c>
      <c r="C3297" t="s">
        <v>107</v>
      </c>
      <c r="D3297" s="1">
        <v>4819.1000000000004</v>
      </c>
      <c r="E3297">
        <v>1</v>
      </c>
      <c r="F3297" t="s">
        <v>495</v>
      </c>
      <c r="G3297" s="2">
        <v>306</v>
      </c>
      <c r="I3297" s="1">
        <v>6101.3</v>
      </c>
    </row>
    <row r="3298" spans="1:9" hidden="1" x14ac:dyDescent="0.25">
      <c r="A3298" s="2" t="s">
        <v>1790</v>
      </c>
      <c r="B3298" s="139" t="str">
        <f t="shared" si="62"/>
        <v>IPolGtm18308.2</v>
      </c>
      <c r="C3298" t="s">
        <v>107</v>
      </c>
      <c r="D3298" s="1">
        <v>8308.2000000000007</v>
      </c>
      <c r="E3298">
        <v>1.2E-2</v>
      </c>
      <c r="F3298" t="s">
        <v>496</v>
      </c>
      <c r="G3298" s="2">
        <v>306</v>
      </c>
      <c r="I3298" s="1">
        <v>6101.3</v>
      </c>
    </row>
    <row r="3299" spans="1:9" hidden="1" x14ac:dyDescent="0.25">
      <c r="A3299" s="2" t="s">
        <v>1790</v>
      </c>
      <c r="B3299" s="139" t="str">
        <f t="shared" si="62"/>
        <v>IPolGtm18308.909</v>
      </c>
      <c r="C3299" t="s">
        <v>107</v>
      </c>
      <c r="D3299" s="1">
        <v>8308.9089999999997</v>
      </c>
      <c r="E3299">
        <v>1.4999999999999999E-2</v>
      </c>
      <c r="F3299" t="s">
        <v>497</v>
      </c>
      <c r="G3299" s="2">
        <v>306</v>
      </c>
      <c r="I3299" s="1">
        <v>6101.3</v>
      </c>
    </row>
    <row r="3300" spans="1:9" hidden="1" x14ac:dyDescent="0.25">
      <c r="A3300" s="2" t="s">
        <v>1790</v>
      </c>
      <c r="B3300" s="139" t="str">
        <f t="shared" si="62"/>
        <v>IPolGtm18523.519</v>
      </c>
      <c r="C3300" t="s">
        <v>107</v>
      </c>
      <c r="D3300" s="1">
        <v>8523.5190000000002</v>
      </c>
      <c r="E3300">
        <v>1</v>
      </c>
      <c r="F3300" t="s">
        <v>498</v>
      </c>
      <c r="G3300" s="2">
        <v>306</v>
      </c>
      <c r="I3300" s="1">
        <v>6101.3</v>
      </c>
    </row>
    <row r="3301" spans="1:9" hidden="1" x14ac:dyDescent="0.25">
      <c r="A3301" s="2" t="s">
        <v>1790</v>
      </c>
      <c r="B3301" s="139" t="str">
        <f t="shared" si="62"/>
        <v>IPolGtm19606.21</v>
      </c>
      <c r="C3301" t="s">
        <v>107</v>
      </c>
      <c r="D3301" s="1">
        <v>9606.2099999999991</v>
      </c>
      <c r="E3301">
        <v>1.2E-2</v>
      </c>
      <c r="F3301" t="s">
        <v>499</v>
      </c>
      <c r="G3301" s="2">
        <v>306</v>
      </c>
      <c r="I3301" s="1">
        <v>6101.3</v>
      </c>
    </row>
    <row r="3302" spans="1:9" hidden="1" x14ac:dyDescent="0.25">
      <c r="A3302" s="2" t="s">
        <v>1790</v>
      </c>
      <c r="B3302" s="139" t="str">
        <f t="shared" si="62"/>
        <v>IPolGtm15211.39</v>
      </c>
      <c r="C3302" t="s">
        <v>107</v>
      </c>
      <c r="D3302" s="1">
        <v>5211.3900000000003</v>
      </c>
      <c r="E3302">
        <v>0.02</v>
      </c>
      <c r="F3302" t="s">
        <v>2246</v>
      </c>
      <c r="G3302" s="2">
        <v>306</v>
      </c>
      <c r="I3302" s="1">
        <v>6101.3</v>
      </c>
    </row>
    <row r="3303" spans="1:9" hidden="1" x14ac:dyDescent="0.25">
      <c r="A3303" s="2" t="s">
        <v>1790</v>
      </c>
      <c r="B3303" s="139" t="str">
        <f t="shared" si="62"/>
        <v>IPolGtm13923.5</v>
      </c>
      <c r="C3303" t="s">
        <v>107</v>
      </c>
      <c r="D3303" s="1">
        <v>3923.5</v>
      </c>
      <c r="E3303">
        <v>0.02</v>
      </c>
      <c r="F3303" t="s">
        <v>4191</v>
      </c>
      <c r="G3303" s="2">
        <v>306</v>
      </c>
      <c r="I3303" s="1">
        <v>6101.3</v>
      </c>
    </row>
    <row r="3304" spans="1:9" hidden="1" x14ac:dyDescent="0.25">
      <c r="A3304" s="2" t="s">
        <v>1790</v>
      </c>
      <c r="B3304" s="139" t="str">
        <f t="shared" si="62"/>
        <v>IPolGtm15806.39</v>
      </c>
      <c r="C3304" t="s">
        <v>107</v>
      </c>
      <c r="D3304" s="1">
        <v>5806.39</v>
      </c>
      <c r="E3304">
        <v>0.02</v>
      </c>
      <c r="F3304" t="s">
        <v>4192</v>
      </c>
      <c r="G3304" s="2">
        <v>306</v>
      </c>
      <c r="I3304" s="1">
        <v>6101.3</v>
      </c>
    </row>
    <row r="3305" spans="1:9" hidden="1" x14ac:dyDescent="0.25">
      <c r="A3305" s="2" t="s">
        <v>1790</v>
      </c>
      <c r="B3305" s="139" t="str">
        <f t="shared" si="62"/>
        <v>IPolGtm19607.11</v>
      </c>
      <c r="C3305" t="s">
        <v>107</v>
      </c>
      <c r="D3305" s="1">
        <v>9607.11</v>
      </c>
      <c r="E3305">
        <v>1.4999999999999999E-2</v>
      </c>
      <c r="F3305" t="s">
        <v>529</v>
      </c>
      <c r="G3305" s="2">
        <v>306</v>
      </c>
      <c r="I3305" s="1">
        <v>6101.3</v>
      </c>
    </row>
    <row r="3306" spans="1:9" hidden="1" x14ac:dyDescent="0.25">
      <c r="A3306" s="2" t="s">
        <v>1790</v>
      </c>
      <c r="B3306" s="139" t="str">
        <f t="shared" si="62"/>
        <v>IPolGtm19607.19</v>
      </c>
      <c r="C3306" t="s">
        <v>107</v>
      </c>
      <c r="D3306" s="1">
        <v>9607.19</v>
      </c>
      <c r="E3306">
        <v>1.4999999999999999E-2</v>
      </c>
      <c r="F3306" t="s">
        <v>530</v>
      </c>
      <c r="G3306" s="2">
        <v>306</v>
      </c>
      <c r="I3306" s="1">
        <v>6101.3</v>
      </c>
    </row>
    <row r="3307" spans="1:9" hidden="1" x14ac:dyDescent="0.25">
      <c r="A3307" s="2" t="s">
        <v>1790</v>
      </c>
      <c r="B3307" s="139" t="str">
        <f t="shared" si="62"/>
        <v>IPolGtm19607.2</v>
      </c>
      <c r="C3307" t="s">
        <v>107</v>
      </c>
      <c r="D3307" s="1">
        <v>9607.2000000000007</v>
      </c>
      <c r="E3307">
        <v>1.4999999999999999E-2</v>
      </c>
      <c r="F3307" t="s">
        <v>529</v>
      </c>
      <c r="G3307" s="2">
        <v>306</v>
      </c>
      <c r="I3307" s="1">
        <v>6101.3</v>
      </c>
    </row>
    <row r="3308" spans="1:9" hidden="1" x14ac:dyDescent="0.25">
      <c r="A3308" s="2" t="s">
        <v>1790</v>
      </c>
      <c r="B3308" s="139" t="str">
        <f t="shared" si="62"/>
        <v>IPolGtm15508.2</v>
      </c>
      <c r="C3308" t="s">
        <v>107</v>
      </c>
      <c r="D3308" s="1">
        <v>5508.2</v>
      </c>
      <c r="E3308">
        <v>0.02</v>
      </c>
      <c r="F3308" t="s">
        <v>349</v>
      </c>
      <c r="G3308" s="2">
        <v>306</v>
      </c>
      <c r="I3308" s="1">
        <v>6101.3</v>
      </c>
    </row>
    <row r="3309" spans="1:9" hidden="1" x14ac:dyDescent="0.25">
      <c r="A3309" s="2" t="s">
        <v>1790</v>
      </c>
      <c r="B3309" s="139" t="str">
        <f t="shared" si="62"/>
        <v>IPolGtm15508.1</v>
      </c>
      <c r="C3309" t="s">
        <v>107</v>
      </c>
      <c r="D3309" s="1">
        <v>5508.1</v>
      </c>
      <c r="E3309">
        <v>0.02</v>
      </c>
      <c r="F3309" t="s">
        <v>349</v>
      </c>
      <c r="G3309" s="2">
        <v>306</v>
      </c>
      <c r="I3309" s="1">
        <v>6101.3</v>
      </c>
    </row>
    <row r="3310" spans="1:9" hidden="1" x14ac:dyDescent="0.25">
      <c r="A3310" s="2" t="s">
        <v>1790</v>
      </c>
      <c r="B3310" s="139" t="str">
        <f t="shared" si="62"/>
        <v>IPolGtm13204.111</v>
      </c>
      <c r="C3310" t="s">
        <v>107</v>
      </c>
      <c r="D3310" s="1">
        <v>3204.1109999999999</v>
      </c>
      <c r="E3310">
        <v>7.0000000000000007E-2</v>
      </c>
      <c r="F3310" t="s">
        <v>365</v>
      </c>
      <c r="G3310" s="2">
        <v>306</v>
      </c>
      <c r="I3310" s="1">
        <v>6101.3</v>
      </c>
    </row>
    <row r="3311" spans="1:9" hidden="1" x14ac:dyDescent="0.25">
      <c r="A3311" s="2" t="s">
        <v>1790</v>
      </c>
      <c r="B3311" s="139" t="str">
        <f t="shared" si="62"/>
        <v>IPolGtm13204.112</v>
      </c>
      <c r="C3311" t="s">
        <v>107</v>
      </c>
      <c r="D3311" s="1">
        <v>3204.1120000000001</v>
      </c>
      <c r="E3311">
        <v>7.0000000000000007E-2</v>
      </c>
      <c r="F3311" t="s">
        <v>365</v>
      </c>
      <c r="G3311" s="2">
        <v>306</v>
      </c>
      <c r="I3311" s="1">
        <v>6101.3</v>
      </c>
    </row>
    <row r="3312" spans="1:9" hidden="1" x14ac:dyDescent="0.25">
      <c r="A3312" s="2" t="s">
        <v>1790</v>
      </c>
      <c r="B3312" s="139" t="str">
        <f t="shared" si="62"/>
        <v>IPolGtm13402.42</v>
      </c>
      <c r="C3312" t="s">
        <v>107</v>
      </c>
      <c r="D3312" s="1">
        <v>3402.42</v>
      </c>
      <c r="E3312">
        <v>0.04</v>
      </c>
      <c r="F3312" t="s">
        <v>362</v>
      </c>
      <c r="G3312" s="2">
        <v>307</v>
      </c>
      <c r="I3312" s="1">
        <v>6101.3</v>
      </c>
    </row>
    <row r="3313" spans="1:9" hidden="1" x14ac:dyDescent="0.25">
      <c r="A3313" s="2" t="s">
        <v>1790</v>
      </c>
      <c r="B3313" s="139" t="str">
        <f t="shared" si="62"/>
        <v>IPolGtm13402.419</v>
      </c>
      <c r="C3313" t="s">
        <v>107</v>
      </c>
      <c r="D3313" s="1">
        <v>3402.4189999999999</v>
      </c>
      <c r="E3313">
        <v>0.04</v>
      </c>
      <c r="F3313" t="s">
        <v>363</v>
      </c>
      <c r="G3313" s="2">
        <v>307</v>
      </c>
      <c r="I3313" s="1">
        <v>6101.3</v>
      </c>
    </row>
    <row r="3314" spans="1:9" hidden="1" x14ac:dyDescent="0.25">
      <c r="A3314" s="2" t="s">
        <v>1790</v>
      </c>
      <c r="B3314" s="139" t="str">
        <f t="shared" si="62"/>
        <v>IPolGtm13402.499</v>
      </c>
      <c r="C3314" t="s">
        <v>107</v>
      </c>
      <c r="D3314" s="1">
        <v>3402.4989999999998</v>
      </c>
      <c r="E3314">
        <v>0.04</v>
      </c>
      <c r="F3314" t="s">
        <v>364</v>
      </c>
      <c r="G3314" s="2">
        <v>307</v>
      </c>
      <c r="I3314" s="1">
        <v>6101.3</v>
      </c>
    </row>
    <row r="3315" spans="1:9" hidden="1" x14ac:dyDescent="0.25">
      <c r="A3315" s="2" t="s">
        <v>1790</v>
      </c>
      <c r="B3315" s="139" t="str">
        <f t="shared" si="62"/>
        <v>IPolGtm14821.9</v>
      </c>
      <c r="C3315" t="s">
        <v>107</v>
      </c>
      <c r="D3315" s="1">
        <v>4821.8999999999996</v>
      </c>
      <c r="E3315">
        <v>0.02</v>
      </c>
      <c r="F3315" t="s">
        <v>508</v>
      </c>
      <c r="G3315" s="2">
        <v>307</v>
      </c>
      <c r="I3315" s="1">
        <v>6101.3</v>
      </c>
    </row>
    <row r="3316" spans="1:9" hidden="1" x14ac:dyDescent="0.25">
      <c r="A3316" s="2" t="s">
        <v>1790</v>
      </c>
      <c r="B3316" s="139" t="str">
        <f t="shared" si="62"/>
        <v>IPolGtm13926.9099</v>
      </c>
      <c r="C3316" t="s">
        <v>107</v>
      </c>
      <c r="D3316" s="1">
        <v>3926.9099000000001</v>
      </c>
      <c r="E3316">
        <v>1</v>
      </c>
      <c r="F3316" t="s">
        <v>509</v>
      </c>
      <c r="G3316" s="2">
        <v>307</v>
      </c>
      <c r="I3316" s="1">
        <v>6101.3</v>
      </c>
    </row>
    <row r="3317" spans="1:9" hidden="1" x14ac:dyDescent="0.25">
      <c r="A3317" s="2" t="s">
        <v>1790</v>
      </c>
      <c r="B3317" s="139" t="str">
        <f t="shared" si="62"/>
        <v>IPolGtm15806.32</v>
      </c>
      <c r="C3317" t="s">
        <v>107</v>
      </c>
      <c r="D3317" s="1">
        <v>5806.32</v>
      </c>
      <c r="E3317">
        <v>0.03</v>
      </c>
      <c r="F3317" t="s">
        <v>510</v>
      </c>
      <c r="G3317" s="2">
        <v>307</v>
      </c>
      <c r="I3317" s="1">
        <v>6101.3</v>
      </c>
    </row>
    <row r="3318" spans="1:9" hidden="1" x14ac:dyDescent="0.25">
      <c r="A3318" s="2" t="s">
        <v>1790</v>
      </c>
      <c r="B3318" s="139" t="str">
        <f t="shared" si="62"/>
        <v>IPolGtm19606.22</v>
      </c>
      <c r="C3318" t="s">
        <v>107</v>
      </c>
      <c r="D3318" s="1">
        <v>9606.2199999999993</v>
      </c>
      <c r="E3318">
        <v>0.01</v>
      </c>
      <c r="F3318" t="s">
        <v>511</v>
      </c>
      <c r="G3318" s="2">
        <v>307</v>
      </c>
      <c r="I3318" s="1">
        <v>6101.3</v>
      </c>
    </row>
    <row r="3319" spans="1:9" hidden="1" x14ac:dyDescent="0.25">
      <c r="A3319" s="2" t="s">
        <v>1790</v>
      </c>
      <c r="B3319" s="139" t="str">
        <f t="shared" si="62"/>
        <v>IPolGtm15807.101</v>
      </c>
      <c r="C3319" t="s">
        <v>107</v>
      </c>
      <c r="D3319" s="1">
        <v>5807.1009999999997</v>
      </c>
      <c r="E3319">
        <v>0.01</v>
      </c>
      <c r="F3319" t="s">
        <v>512</v>
      </c>
      <c r="G3319" s="2">
        <v>307</v>
      </c>
      <c r="I3319" s="1">
        <v>6101.3</v>
      </c>
    </row>
    <row r="3320" spans="1:9" hidden="1" x14ac:dyDescent="0.25">
      <c r="A3320" s="2" t="s">
        <v>1790</v>
      </c>
      <c r="B3320" s="139" t="str">
        <f t="shared" si="62"/>
        <v>IPolGtm15807.102</v>
      </c>
      <c r="C3320" t="s">
        <v>107</v>
      </c>
      <c r="D3320" s="1">
        <v>5807.1019999999999</v>
      </c>
      <c r="E3320">
        <v>0.02</v>
      </c>
      <c r="F3320" t="s">
        <v>513</v>
      </c>
      <c r="G3320" s="2">
        <v>307</v>
      </c>
      <c r="I3320" s="1">
        <v>6101.3</v>
      </c>
    </row>
    <row r="3321" spans="1:9" hidden="1" x14ac:dyDescent="0.25">
      <c r="A3321" s="2" t="s">
        <v>1790</v>
      </c>
      <c r="B3321" s="139" t="str">
        <f t="shared" si="62"/>
        <v>IPolGtm15807.9</v>
      </c>
      <c r="C3321" t="s">
        <v>107</v>
      </c>
      <c r="D3321" s="1">
        <v>5807.9</v>
      </c>
      <c r="E3321">
        <v>5.0000000000000001E-3</v>
      </c>
      <c r="F3321" t="s">
        <v>514</v>
      </c>
      <c r="G3321" s="2">
        <v>307</v>
      </c>
      <c r="I3321" s="1">
        <v>6101.3</v>
      </c>
    </row>
    <row r="3322" spans="1:9" hidden="1" x14ac:dyDescent="0.25">
      <c r="A3322" s="2" t="s">
        <v>1790</v>
      </c>
      <c r="B3322" s="139" t="str">
        <f t="shared" si="62"/>
        <v>IPolGtm19606.292</v>
      </c>
      <c r="C3322" t="s">
        <v>107</v>
      </c>
      <c r="D3322" s="1">
        <v>9606.2919999999995</v>
      </c>
      <c r="E3322">
        <v>1.0999999999999999E-2</v>
      </c>
      <c r="F3322" t="s">
        <v>515</v>
      </c>
      <c r="G3322" s="2">
        <v>307</v>
      </c>
      <c r="I3322" s="1">
        <v>6101.3</v>
      </c>
    </row>
    <row r="3323" spans="1:9" hidden="1" x14ac:dyDescent="0.25">
      <c r="A3323" s="2" t="s">
        <v>1790</v>
      </c>
      <c r="B3323" s="139" t="str">
        <f t="shared" si="62"/>
        <v>IPolGtm15901.909</v>
      </c>
      <c r="C3323" t="s">
        <v>107</v>
      </c>
      <c r="D3323" s="1">
        <v>5901.9089999999997</v>
      </c>
      <c r="E3323">
        <v>5.5E-2</v>
      </c>
      <c r="F3323" t="s">
        <v>516</v>
      </c>
      <c r="G3323" s="2">
        <v>307</v>
      </c>
      <c r="I3323" s="1">
        <v>6101.3</v>
      </c>
    </row>
    <row r="3324" spans="1:9" hidden="1" x14ac:dyDescent="0.25">
      <c r="A3324" s="2" t="s">
        <v>1790</v>
      </c>
      <c r="B3324" s="139" t="str">
        <f t="shared" ref="B3324:B3387" si="63">A3324&amp;C3324&amp;D3324</f>
        <v>IPolGtm13919.909</v>
      </c>
      <c r="C3324" t="s">
        <v>107</v>
      </c>
      <c r="D3324" s="1">
        <v>3919.9090000000001</v>
      </c>
      <c r="E3324">
        <v>0.04</v>
      </c>
      <c r="F3324" t="s">
        <v>2254</v>
      </c>
      <c r="G3324" s="2">
        <v>307</v>
      </c>
      <c r="I3324" s="1">
        <v>6101.3</v>
      </c>
    </row>
    <row r="3325" spans="1:9" hidden="1" x14ac:dyDescent="0.25">
      <c r="A3325" s="2" t="s">
        <v>1790</v>
      </c>
      <c r="B3325" s="139" t="str">
        <f t="shared" si="63"/>
        <v>IPolGtm17317.002</v>
      </c>
      <c r="C3325" t="s">
        <v>107</v>
      </c>
      <c r="D3325" s="1">
        <v>7317.0020000000004</v>
      </c>
      <c r="E3325">
        <v>0.01</v>
      </c>
      <c r="F3325" t="s">
        <v>488</v>
      </c>
      <c r="G3325" s="2">
        <v>307</v>
      </c>
      <c r="I3325" s="1">
        <v>6101.3</v>
      </c>
    </row>
    <row r="3326" spans="1:9" hidden="1" x14ac:dyDescent="0.25">
      <c r="A3326" s="2" t="s">
        <v>1790</v>
      </c>
      <c r="B3326" s="139" t="str">
        <f t="shared" si="63"/>
        <v>IPolGtm17616.1</v>
      </c>
      <c r="C3326" t="s">
        <v>107</v>
      </c>
      <c r="D3326" s="1">
        <v>7616.1</v>
      </c>
      <c r="E3326">
        <v>0.02</v>
      </c>
      <c r="F3326" t="s">
        <v>517</v>
      </c>
      <c r="G3326" s="2">
        <v>307</v>
      </c>
      <c r="I3326" s="1">
        <v>6101.3</v>
      </c>
    </row>
    <row r="3327" spans="1:9" hidden="1" x14ac:dyDescent="0.25">
      <c r="A3327" s="2" t="s">
        <v>1790</v>
      </c>
      <c r="B3327" s="139" t="str">
        <f t="shared" si="63"/>
        <v>IPolGtm18523.529</v>
      </c>
      <c r="C3327" t="s">
        <v>107</v>
      </c>
      <c r="D3327" s="1">
        <v>8523.5290000000005</v>
      </c>
      <c r="E3327">
        <v>1</v>
      </c>
      <c r="F3327" t="s">
        <v>498</v>
      </c>
      <c r="G3327" s="2">
        <v>307</v>
      </c>
      <c r="I3327" s="1">
        <v>6101.3</v>
      </c>
    </row>
    <row r="3328" spans="1:9" hidden="1" x14ac:dyDescent="0.25">
      <c r="A3328" s="2" t="s">
        <v>1790</v>
      </c>
      <c r="B3328" s="139" t="str">
        <f t="shared" si="63"/>
        <v>IPolGtm19606.291</v>
      </c>
      <c r="C3328" t="s">
        <v>107</v>
      </c>
      <c r="D3328" s="1">
        <v>9606.2909999999993</v>
      </c>
      <c r="E3328">
        <v>0.02</v>
      </c>
      <c r="F3328" t="s">
        <v>518</v>
      </c>
      <c r="G3328" s="2">
        <v>307</v>
      </c>
      <c r="I3328" s="1">
        <v>6101.3</v>
      </c>
    </row>
    <row r="3329" spans="1:9" hidden="1" x14ac:dyDescent="0.25">
      <c r="A3329" s="2" t="s">
        <v>1790</v>
      </c>
      <c r="B3329" s="139" t="str">
        <f t="shared" si="63"/>
        <v>IPolGtm19606.299</v>
      </c>
      <c r="C3329" t="s">
        <v>107</v>
      </c>
      <c r="D3329" s="1">
        <v>9606.2990000000009</v>
      </c>
      <c r="E3329">
        <v>1.6E-2</v>
      </c>
      <c r="F3329" t="s">
        <v>519</v>
      </c>
      <c r="G3329" s="2">
        <v>307</v>
      </c>
      <c r="I3329" s="1">
        <v>6101.3</v>
      </c>
    </row>
    <row r="3330" spans="1:9" hidden="1" x14ac:dyDescent="0.25">
      <c r="A3330" s="2" t="s">
        <v>1790</v>
      </c>
      <c r="B3330" s="139" t="str">
        <f t="shared" si="63"/>
        <v>IPolGtm14015.9</v>
      </c>
      <c r="C3330" t="s">
        <v>107</v>
      </c>
      <c r="D3330" s="1">
        <v>4015.9</v>
      </c>
      <c r="E3330">
        <v>0.02</v>
      </c>
      <c r="F3330" t="s">
        <v>520</v>
      </c>
      <c r="G3330" s="2">
        <v>307</v>
      </c>
      <c r="I3330" s="1">
        <v>6101.3</v>
      </c>
    </row>
    <row r="3331" spans="1:9" hidden="1" x14ac:dyDescent="0.25">
      <c r="A3331" s="2" t="s">
        <v>1790</v>
      </c>
      <c r="B3331" s="139" t="str">
        <f t="shared" si="63"/>
        <v>IPolGtm18308.102</v>
      </c>
      <c r="C3331" t="s">
        <v>107</v>
      </c>
      <c r="D3331" s="1">
        <v>8308.1020000000008</v>
      </c>
      <c r="E3331">
        <v>1</v>
      </c>
      <c r="F3331" t="s">
        <v>521</v>
      </c>
      <c r="G3331" s="2">
        <v>307</v>
      </c>
      <c r="I3331" s="1">
        <v>6101.3</v>
      </c>
    </row>
    <row r="3332" spans="1:9" hidden="1" x14ac:dyDescent="0.25">
      <c r="A3332" s="2" t="s">
        <v>1790</v>
      </c>
      <c r="B3332" s="139" t="str">
        <f t="shared" si="63"/>
        <v>IPolGtm18308.902</v>
      </c>
      <c r="C3332" t="s">
        <v>107</v>
      </c>
      <c r="D3332" s="1">
        <v>8308.902</v>
      </c>
      <c r="E3332">
        <v>0.03</v>
      </c>
      <c r="F3332" t="s">
        <v>522</v>
      </c>
      <c r="G3332" s="2">
        <v>307</v>
      </c>
      <c r="I3332" s="1">
        <v>6101.3</v>
      </c>
    </row>
    <row r="3333" spans="1:9" hidden="1" x14ac:dyDescent="0.25">
      <c r="A3333" s="2" t="s">
        <v>1790</v>
      </c>
      <c r="B3333" s="139" t="str">
        <f t="shared" si="63"/>
        <v>IPolGtm18523.599</v>
      </c>
      <c r="C3333" t="s">
        <v>107</v>
      </c>
      <c r="D3333" s="1">
        <v>8523.5990000000002</v>
      </c>
      <c r="E3333">
        <v>1</v>
      </c>
      <c r="F3333" t="s">
        <v>523</v>
      </c>
      <c r="G3333" s="2">
        <v>307</v>
      </c>
      <c r="I3333" s="1">
        <v>6101.3</v>
      </c>
    </row>
    <row r="3334" spans="1:9" hidden="1" x14ac:dyDescent="0.25">
      <c r="A3334" s="2" t="s">
        <v>1790</v>
      </c>
      <c r="B3334" s="139" t="str">
        <f t="shared" si="63"/>
        <v>IPolGtm18308.101</v>
      </c>
      <c r="C3334" t="s">
        <v>107</v>
      </c>
      <c r="D3334" s="1">
        <v>8308.1010000000006</v>
      </c>
      <c r="E3334">
        <v>0.03</v>
      </c>
      <c r="F3334" t="s">
        <v>524</v>
      </c>
      <c r="G3334" s="2">
        <v>307</v>
      </c>
      <c r="I3334" s="1">
        <v>6101.3</v>
      </c>
    </row>
    <row r="3335" spans="1:9" hidden="1" x14ac:dyDescent="0.25">
      <c r="A3335" s="2" t="s">
        <v>1790</v>
      </c>
      <c r="B3335" s="139" t="str">
        <f t="shared" si="63"/>
        <v>IPolGtm15607.9</v>
      </c>
      <c r="C3335" t="s">
        <v>107</v>
      </c>
      <c r="D3335" s="1">
        <v>5607.9</v>
      </c>
      <c r="E3335">
        <v>2.5000000000000001E-2</v>
      </c>
      <c r="F3335" t="s">
        <v>4189</v>
      </c>
      <c r="G3335" s="2">
        <v>307</v>
      </c>
      <c r="I3335" s="1">
        <v>6101.3</v>
      </c>
    </row>
    <row r="3336" spans="1:9" hidden="1" x14ac:dyDescent="0.25">
      <c r="A3336" s="2" t="s">
        <v>1790</v>
      </c>
      <c r="B3336" s="139" t="str">
        <f t="shared" si="63"/>
        <v>IPolGtm13910</v>
      </c>
      <c r="C3336" t="s">
        <v>107</v>
      </c>
      <c r="D3336" s="1">
        <v>3910</v>
      </c>
      <c r="E3336">
        <v>0.03</v>
      </c>
      <c r="F3336" t="s">
        <v>4193</v>
      </c>
      <c r="G3336" s="2">
        <v>307</v>
      </c>
      <c r="I3336" s="1">
        <v>6101.3</v>
      </c>
    </row>
    <row r="3337" spans="1:9" hidden="1" x14ac:dyDescent="0.25">
      <c r="A3337" s="2" t="s">
        <v>1790</v>
      </c>
      <c r="B3337" s="139" t="str">
        <f t="shared" si="63"/>
        <v>IPolGtm15603.12</v>
      </c>
      <c r="C3337" t="s">
        <v>107</v>
      </c>
      <c r="D3337" s="1">
        <v>5603.12</v>
      </c>
      <c r="E3337">
        <v>0.02</v>
      </c>
      <c r="F3337" t="s">
        <v>4190</v>
      </c>
      <c r="G3337" s="2">
        <v>307</v>
      </c>
      <c r="I3337" s="1">
        <v>6101.3</v>
      </c>
    </row>
    <row r="3338" spans="1:9" hidden="1" x14ac:dyDescent="0.25">
      <c r="A3338" s="2" t="s">
        <v>1790</v>
      </c>
      <c r="B3338" s="139" t="str">
        <f t="shared" si="63"/>
        <v>IPolGtm19607.11</v>
      </c>
      <c r="C3338" t="s">
        <v>107</v>
      </c>
      <c r="D3338" s="1">
        <v>9607.11</v>
      </c>
      <c r="E3338">
        <v>6.0000000000000001E-3</v>
      </c>
      <c r="F3338" t="s">
        <v>529</v>
      </c>
      <c r="G3338" s="2">
        <v>307</v>
      </c>
      <c r="I3338" s="1">
        <v>6101.3</v>
      </c>
    </row>
    <row r="3339" spans="1:9" hidden="1" x14ac:dyDescent="0.25">
      <c r="A3339" s="2" t="s">
        <v>1790</v>
      </c>
      <c r="B3339" s="139" t="str">
        <f t="shared" si="63"/>
        <v>IPolGtm19607.19</v>
      </c>
      <c r="C3339" t="s">
        <v>107</v>
      </c>
      <c r="D3339" s="1">
        <v>9607.19</v>
      </c>
      <c r="E3339">
        <v>6.0000000000000001E-3</v>
      </c>
      <c r="F3339" t="s">
        <v>530</v>
      </c>
      <c r="G3339" s="2">
        <v>307</v>
      </c>
      <c r="I3339" s="1">
        <v>6101.3</v>
      </c>
    </row>
    <row r="3340" spans="1:9" hidden="1" x14ac:dyDescent="0.25">
      <c r="A3340" s="2" t="s">
        <v>1790</v>
      </c>
      <c r="B3340" s="139" t="str">
        <f t="shared" si="63"/>
        <v>IPolGtm19607.2</v>
      </c>
      <c r="C3340" t="s">
        <v>107</v>
      </c>
      <c r="D3340" s="1">
        <v>9607.2000000000007</v>
      </c>
      <c r="E3340">
        <v>6.0000000000000001E-3</v>
      </c>
      <c r="F3340" t="s">
        <v>531</v>
      </c>
      <c r="G3340" s="2">
        <v>307</v>
      </c>
      <c r="I3340" s="1">
        <v>6101.3</v>
      </c>
    </row>
    <row r="3341" spans="1:9" hidden="1" x14ac:dyDescent="0.25">
      <c r="A3341" s="2" t="s">
        <v>1790</v>
      </c>
      <c r="B3341" s="139" t="str">
        <f t="shared" si="63"/>
        <v>IPolGtm15401.201</v>
      </c>
      <c r="C3341" t="s">
        <v>107</v>
      </c>
      <c r="D3341" s="1">
        <v>5401.201</v>
      </c>
      <c r="E3341">
        <v>0.02</v>
      </c>
      <c r="F3341" t="s">
        <v>349</v>
      </c>
      <c r="G3341" s="2">
        <v>307</v>
      </c>
      <c r="I3341" s="1">
        <v>6101.3</v>
      </c>
    </row>
    <row r="3342" spans="1:9" hidden="1" x14ac:dyDescent="0.25">
      <c r="A3342" s="2" t="s">
        <v>1790</v>
      </c>
      <c r="B3342" s="139" t="str">
        <f t="shared" si="63"/>
        <v>IPolGtm15401.1</v>
      </c>
      <c r="C3342" t="s">
        <v>107</v>
      </c>
      <c r="D3342" s="1">
        <v>5401.1</v>
      </c>
      <c r="E3342">
        <v>0.02</v>
      </c>
      <c r="F3342" t="s">
        <v>349</v>
      </c>
      <c r="G3342" s="2">
        <v>307</v>
      </c>
      <c r="I3342" s="1">
        <v>6101.3</v>
      </c>
    </row>
    <row r="3343" spans="1:9" hidden="1" x14ac:dyDescent="0.25">
      <c r="A3343" s="2" t="s">
        <v>1790</v>
      </c>
      <c r="B3343" s="139" t="str">
        <f t="shared" si="63"/>
        <v>IPolGtm15204.11</v>
      </c>
      <c r="C3343" t="s">
        <v>107</v>
      </c>
      <c r="D3343" s="1">
        <v>5204.1099999999997</v>
      </c>
      <c r="E3343">
        <v>0.02</v>
      </c>
      <c r="F3343" t="s">
        <v>349</v>
      </c>
      <c r="G3343" s="2">
        <v>307</v>
      </c>
      <c r="I3343" s="1">
        <v>6101.3</v>
      </c>
    </row>
    <row r="3344" spans="1:9" hidden="1" x14ac:dyDescent="0.25">
      <c r="A3344" s="2" t="s">
        <v>1790</v>
      </c>
      <c r="B3344" s="139" t="str">
        <f t="shared" si="63"/>
        <v>IPolGtm13204.119</v>
      </c>
      <c r="C3344" t="s">
        <v>107</v>
      </c>
      <c r="D3344" s="1">
        <v>3204.1190000000001</v>
      </c>
      <c r="E3344">
        <v>7.0000000000000007E-2</v>
      </c>
      <c r="F3344" t="s">
        <v>365</v>
      </c>
      <c r="G3344" s="2">
        <v>307</v>
      </c>
      <c r="I3344" s="1">
        <v>6101.3</v>
      </c>
    </row>
    <row r="3345" spans="1:9" hidden="1" x14ac:dyDescent="0.25">
      <c r="A3345" s="2" t="s">
        <v>1790</v>
      </c>
      <c r="B3345" s="139" t="str">
        <f t="shared" si="63"/>
        <v>ICtnGmt_Mbot19606.1</v>
      </c>
      <c r="C3345" t="s">
        <v>110</v>
      </c>
      <c r="D3345" s="1">
        <v>9606.1</v>
      </c>
      <c r="E3345">
        <v>1.4999999999999999E-2</v>
      </c>
      <c r="F3345" t="s">
        <v>481</v>
      </c>
      <c r="G3345" s="2">
        <v>308</v>
      </c>
      <c r="I3345" s="1">
        <v>6103.42</v>
      </c>
    </row>
    <row r="3346" spans="1:9" hidden="1" x14ac:dyDescent="0.25">
      <c r="A3346" s="2" t="s">
        <v>1790</v>
      </c>
      <c r="B3346" s="139" t="str">
        <f t="shared" si="63"/>
        <v>ICtnGmt_Mbot14821.109</v>
      </c>
      <c r="C3346" t="s">
        <v>110</v>
      </c>
      <c r="D3346" s="1">
        <v>4821.1090000000004</v>
      </c>
      <c r="E3346">
        <v>0.02</v>
      </c>
      <c r="F3346" t="s">
        <v>482</v>
      </c>
      <c r="G3346" s="2">
        <v>308</v>
      </c>
      <c r="I3346" s="1">
        <v>6103.42</v>
      </c>
    </row>
    <row r="3347" spans="1:9" hidden="1" x14ac:dyDescent="0.25">
      <c r="A3347" s="2" t="s">
        <v>1790</v>
      </c>
      <c r="B3347" s="139" t="str">
        <f t="shared" si="63"/>
        <v>ICtnGmt_Mbot15210.11</v>
      </c>
      <c r="C3347" t="s">
        <v>110</v>
      </c>
      <c r="D3347" s="1">
        <v>5210.1099999999997</v>
      </c>
      <c r="E3347">
        <v>0.03</v>
      </c>
      <c r="F3347" t="s">
        <v>483</v>
      </c>
      <c r="G3347" s="2">
        <v>308</v>
      </c>
      <c r="I3347" s="1">
        <v>6103.42</v>
      </c>
    </row>
    <row r="3348" spans="1:9" hidden="1" x14ac:dyDescent="0.25">
      <c r="A3348" s="2" t="s">
        <v>1790</v>
      </c>
      <c r="B3348" s="139" t="str">
        <f t="shared" si="63"/>
        <v>ICtnGmt_Mbot15604.1</v>
      </c>
      <c r="C3348" t="s">
        <v>110</v>
      </c>
      <c r="D3348" s="1">
        <v>5604.1</v>
      </c>
      <c r="E3348">
        <v>0.04</v>
      </c>
      <c r="F3348" t="s">
        <v>484</v>
      </c>
      <c r="G3348" s="2">
        <v>308</v>
      </c>
      <c r="I3348" s="1">
        <v>6103.42</v>
      </c>
    </row>
    <row r="3349" spans="1:9" hidden="1" x14ac:dyDescent="0.25">
      <c r="A3349" s="2" t="s">
        <v>1790</v>
      </c>
      <c r="B3349" s="139" t="str">
        <f t="shared" si="63"/>
        <v>ICtnGmt_Mbot15804.29</v>
      </c>
      <c r="C3349" t="s">
        <v>110</v>
      </c>
      <c r="D3349" s="1">
        <v>5804.29</v>
      </c>
      <c r="E3349">
        <v>0.02</v>
      </c>
      <c r="F3349" t="s">
        <v>485</v>
      </c>
      <c r="G3349" s="2">
        <v>308</v>
      </c>
      <c r="I3349" s="1">
        <v>6103.42</v>
      </c>
    </row>
    <row r="3350" spans="1:9" hidden="1" x14ac:dyDescent="0.25">
      <c r="A3350" s="2" t="s">
        <v>1790</v>
      </c>
      <c r="B3350" s="139" t="str">
        <f t="shared" si="63"/>
        <v>ICtnGmt_Mbot15807.103</v>
      </c>
      <c r="C3350" t="s">
        <v>110</v>
      </c>
      <c r="D3350" s="1">
        <v>5807.1030000000001</v>
      </c>
      <c r="E3350">
        <v>0.06</v>
      </c>
      <c r="F3350" t="s">
        <v>486</v>
      </c>
      <c r="G3350" s="2">
        <v>308</v>
      </c>
      <c r="I3350" s="1">
        <v>6103.42</v>
      </c>
    </row>
    <row r="3351" spans="1:9" hidden="1" x14ac:dyDescent="0.25">
      <c r="A3351" s="2" t="s">
        <v>1790</v>
      </c>
      <c r="B3351" s="139" t="str">
        <f t="shared" si="63"/>
        <v>ICtnGmt_Mbot15807.109</v>
      </c>
      <c r="C3351" t="s">
        <v>110</v>
      </c>
      <c r="D3351" s="1">
        <v>5807.1090000000004</v>
      </c>
      <c r="E3351">
        <v>0.06</v>
      </c>
      <c r="F3351" t="s">
        <v>487</v>
      </c>
      <c r="G3351" s="2">
        <v>308</v>
      </c>
      <c r="I3351" s="1">
        <v>6103.42</v>
      </c>
    </row>
    <row r="3352" spans="1:9" hidden="1" x14ac:dyDescent="0.25">
      <c r="A3352" s="2" t="s">
        <v>1790</v>
      </c>
      <c r="B3352" s="139" t="str">
        <f t="shared" si="63"/>
        <v>ICtnGmt_Mbot17317.001</v>
      </c>
      <c r="C3352" t="s">
        <v>110</v>
      </c>
      <c r="D3352" s="1">
        <v>7317.0010000000002</v>
      </c>
      <c r="E3352">
        <v>5.0000000000000001E-3</v>
      </c>
      <c r="F3352" t="s">
        <v>488</v>
      </c>
      <c r="G3352" s="2">
        <v>308</v>
      </c>
      <c r="I3352" s="1">
        <v>6103.42</v>
      </c>
    </row>
    <row r="3353" spans="1:9" hidden="1" x14ac:dyDescent="0.25">
      <c r="A3353" s="2" t="s">
        <v>1790</v>
      </c>
      <c r="B3353" s="139" t="str">
        <f t="shared" si="63"/>
        <v>ICtnGmt_Mbot12501.009</v>
      </c>
      <c r="C3353" t="s">
        <v>110</v>
      </c>
      <c r="D3353" s="1">
        <v>2501.009</v>
      </c>
      <c r="E3353">
        <v>0.04</v>
      </c>
      <c r="F3353" t="s">
        <v>2956</v>
      </c>
      <c r="G3353" s="2">
        <v>308</v>
      </c>
      <c r="I3353" s="1">
        <v>6103.42</v>
      </c>
    </row>
    <row r="3354" spans="1:9" hidden="1" x14ac:dyDescent="0.25">
      <c r="A3354" s="2" t="s">
        <v>1790</v>
      </c>
      <c r="B3354" s="139" t="str">
        <f t="shared" si="63"/>
        <v>ICtnGmt_Mbot17318.23</v>
      </c>
      <c r="C3354" t="s">
        <v>110</v>
      </c>
      <c r="D3354" s="1">
        <v>7318.23</v>
      </c>
      <c r="E3354">
        <v>6.0000000000000001E-3</v>
      </c>
      <c r="F3354" t="s">
        <v>489</v>
      </c>
      <c r="G3354" s="2">
        <v>308</v>
      </c>
      <c r="I3354" s="1">
        <v>6103.42</v>
      </c>
    </row>
    <row r="3355" spans="1:9" hidden="1" x14ac:dyDescent="0.25">
      <c r="A3355" s="2" t="s">
        <v>1790</v>
      </c>
      <c r="B3355" s="139" t="str">
        <f t="shared" si="63"/>
        <v>ICtnGmt_Mbot13920.99</v>
      </c>
      <c r="C3355" t="s">
        <v>110</v>
      </c>
      <c r="D3355" s="1">
        <v>3920.99</v>
      </c>
      <c r="E3355">
        <v>3.0000000000000001E-3</v>
      </c>
      <c r="F3355" t="s">
        <v>490</v>
      </c>
      <c r="G3355" s="2">
        <v>308</v>
      </c>
      <c r="I3355" s="1">
        <v>6103.42</v>
      </c>
    </row>
    <row r="3356" spans="1:9" hidden="1" x14ac:dyDescent="0.25">
      <c r="A3356" s="2" t="s">
        <v>1790</v>
      </c>
      <c r="B3356" s="139" t="str">
        <f t="shared" si="63"/>
        <v>ICtnGmt_Mbot13901.2</v>
      </c>
      <c r="C3356" t="s">
        <v>110</v>
      </c>
      <c r="D3356" s="1">
        <v>3901.2</v>
      </c>
      <c r="E3356">
        <v>0.03</v>
      </c>
      <c r="F3356" t="s">
        <v>2215</v>
      </c>
      <c r="G3356" s="2">
        <v>308</v>
      </c>
      <c r="I3356" s="1">
        <v>6103.42</v>
      </c>
    </row>
    <row r="3357" spans="1:9" hidden="1" x14ac:dyDescent="0.25">
      <c r="A3357" s="2" t="s">
        <v>1790</v>
      </c>
      <c r="B3357" s="139" t="str">
        <f t="shared" si="63"/>
        <v>ICtnGmt_Mbot13923.29</v>
      </c>
      <c r="C3357" t="s">
        <v>110</v>
      </c>
      <c r="D3357" s="1">
        <v>3923.29</v>
      </c>
      <c r="E3357">
        <v>0.05</v>
      </c>
      <c r="F3357" t="s">
        <v>491</v>
      </c>
      <c r="G3357" s="2">
        <v>308</v>
      </c>
      <c r="I3357" s="1">
        <v>6103.42</v>
      </c>
    </row>
    <row r="3358" spans="1:9" hidden="1" x14ac:dyDescent="0.25">
      <c r="A3358" s="2" t="s">
        <v>1790</v>
      </c>
      <c r="B3358" s="139" t="str">
        <f t="shared" si="63"/>
        <v>ICtnGmt_Mbot13926.209</v>
      </c>
      <c r="C3358" t="s">
        <v>110</v>
      </c>
      <c r="D3358" s="1">
        <v>3926.2089999999998</v>
      </c>
      <c r="E3358">
        <v>0.02</v>
      </c>
      <c r="F3358" t="s">
        <v>492</v>
      </c>
      <c r="G3358" s="2">
        <v>308</v>
      </c>
      <c r="I3358" s="1">
        <v>6103.42</v>
      </c>
    </row>
    <row r="3359" spans="1:9" hidden="1" x14ac:dyDescent="0.25">
      <c r="A3359" s="2" t="s">
        <v>1790</v>
      </c>
      <c r="B3359" s="139" t="str">
        <f t="shared" si="63"/>
        <v>ICtnGmt_Mbot14007.009</v>
      </c>
      <c r="C3359" t="s">
        <v>110</v>
      </c>
      <c r="D3359" s="1">
        <v>4007.009</v>
      </c>
      <c r="E3359">
        <v>0.04</v>
      </c>
      <c r="F3359" t="s">
        <v>493</v>
      </c>
      <c r="G3359" s="2">
        <v>308</v>
      </c>
      <c r="I3359" s="1">
        <v>6103.42</v>
      </c>
    </row>
    <row r="3360" spans="1:9" hidden="1" x14ac:dyDescent="0.25">
      <c r="A3360" s="2" t="s">
        <v>1790</v>
      </c>
      <c r="B3360" s="139" t="str">
        <f t="shared" si="63"/>
        <v>ICtnGmt_Mbot14203.109</v>
      </c>
      <c r="C3360" t="s">
        <v>110</v>
      </c>
      <c r="D3360" s="1">
        <v>4203.1090000000004</v>
      </c>
      <c r="E3360">
        <v>1</v>
      </c>
      <c r="F3360" t="s">
        <v>494</v>
      </c>
      <c r="G3360" s="2">
        <v>308</v>
      </c>
      <c r="I3360" s="1">
        <v>6103.42</v>
      </c>
    </row>
    <row r="3361" spans="1:9" hidden="1" x14ac:dyDescent="0.25">
      <c r="A3361" s="2" t="s">
        <v>1790</v>
      </c>
      <c r="B3361" s="139" t="str">
        <f t="shared" si="63"/>
        <v>ICtnGmt_Mbot14819.1</v>
      </c>
      <c r="C3361" t="s">
        <v>110</v>
      </c>
      <c r="D3361" s="1">
        <v>4819.1000000000004</v>
      </c>
      <c r="E3361">
        <v>1</v>
      </c>
      <c r="F3361" t="s">
        <v>495</v>
      </c>
      <c r="G3361" s="2">
        <v>308</v>
      </c>
      <c r="I3361" s="1">
        <v>6103.42</v>
      </c>
    </row>
    <row r="3362" spans="1:9" hidden="1" x14ac:dyDescent="0.25">
      <c r="A3362" s="2" t="s">
        <v>1790</v>
      </c>
      <c r="B3362" s="139" t="str">
        <f t="shared" si="63"/>
        <v>ICtnGmt_Mbot18308.2</v>
      </c>
      <c r="C3362" t="s">
        <v>110</v>
      </c>
      <c r="D3362" s="1">
        <v>8308.2000000000007</v>
      </c>
      <c r="E3362">
        <v>1.2E-2</v>
      </c>
      <c r="F3362" t="s">
        <v>496</v>
      </c>
      <c r="G3362" s="2">
        <v>308</v>
      </c>
      <c r="I3362" s="1">
        <v>6103.42</v>
      </c>
    </row>
    <row r="3363" spans="1:9" hidden="1" x14ac:dyDescent="0.25">
      <c r="A3363" s="2" t="s">
        <v>1790</v>
      </c>
      <c r="B3363" s="139" t="str">
        <f t="shared" si="63"/>
        <v>ICtnGmt_Mbot18308.909</v>
      </c>
      <c r="C3363" t="s">
        <v>110</v>
      </c>
      <c r="D3363" s="1">
        <v>8308.9089999999997</v>
      </c>
      <c r="E3363">
        <v>1.4999999999999999E-2</v>
      </c>
      <c r="F3363" t="s">
        <v>497</v>
      </c>
      <c r="G3363" s="2">
        <v>308</v>
      </c>
      <c r="I3363" s="1">
        <v>6103.42</v>
      </c>
    </row>
    <row r="3364" spans="1:9" hidden="1" x14ac:dyDescent="0.25">
      <c r="A3364" s="2" t="s">
        <v>1790</v>
      </c>
      <c r="B3364" s="139" t="str">
        <f t="shared" si="63"/>
        <v>ICtnGmt_Mbot18523.519</v>
      </c>
      <c r="C3364" t="s">
        <v>110</v>
      </c>
      <c r="D3364" s="1">
        <v>8523.5190000000002</v>
      </c>
      <c r="E3364">
        <v>1</v>
      </c>
      <c r="F3364" t="s">
        <v>498</v>
      </c>
      <c r="G3364" s="2">
        <v>308</v>
      </c>
      <c r="I3364" s="1">
        <v>6103.42</v>
      </c>
    </row>
    <row r="3365" spans="1:9" hidden="1" x14ac:dyDescent="0.25">
      <c r="A3365" s="2" t="s">
        <v>1790</v>
      </c>
      <c r="B3365" s="139" t="str">
        <f t="shared" si="63"/>
        <v>ICtnGmt_Mbot19606.21</v>
      </c>
      <c r="C3365" t="s">
        <v>110</v>
      </c>
      <c r="D3365" s="1">
        <v>9606.2099999999991</v>
      </c>
      <c r="E3365">
        <v>1.2E-2</v>
      </c>
      <c r="F3365" t="s">
        <v>499</v>
      </c>
      <c r="G3365" s="2">
        <v>308</v>
      </c>
      <c r="I3365" s="1">
        <v>6103.42</v>
      </c>
    </row>
    <row r="3366" spans="1:9" hidden="1" x14ac:dyDescent="0.25">
      <c r="A3366" s="2" t="s">
        <v>1790</v>
      </c>
      <c r="B3366" s="139" t="str">
        <f t="shared" si="63"/>
        <v>ICtnGmt_Mbot15211.39</v>
      </c>
      <c r="C3366" t="s">
        <v>110</v>
      </c>
      <c r="D3366" s="1">
        <v>5211.3900000000003</v>
      </c>
      <c r="E3366">
        <v>0.02</v>
      </c>
      <c r="F3366" t="s">
        <v>2246</v>
      </c>
      <c r="G3366" s="2">
        <v>308</v>
      </c>
      <c r="I3366" s="1">
        <v>6103.42</v>
      </c>
    </row>
    <row r="3367" spans="1:9" hidden="1" x14ac:dyDescent="0.25">
      <c r="A3367" s="2" t="s">
        <v>1790</v>
      </c>
      <c r="B3367" s="139" t="str">
        <f t="shared" si="63"/>
        <v>ICtnGmt_Mbot13923.5</v>
      </c>
      <c r="C3367" t="s">
        <v>110</v>
      </c>
      <c r="D3367" s="1">
        <v>3923.5</v>
      </c>
      <c r="E3367">
        <v>0.02</v>
      </c>
      <c r="F3367" t="s">
        <v>4191</v>
      </c>
      <c r="G3367" s="2">
        <v>308</v>
      </c>
      <c r="I3367" s="1">
        <v>6103.42</v>
      </c>
    </row>
    <row r="3368" spans="1:9" hidden="1" x14ac:dyDescent="0.25">
      <c r="A3368" s="2" t="s">
        <v>1790</v>
      </c>
      <c r="B3368" s="139" t="str">
        <f t="shared" si="63"/>
        <v>ICtnGmt_Mbot15806.39</v>
      </c>
      <c r="C3368" t="s">
        <v>110</v>
      </c>
      <c r="D3368" s="1">
        <v>5806.39</v>
      </c>
      <c r="E3368">
        <v>0.02</v>
      </c>
      <c r="F3368" t="s">
        <v>4192</v>
      </c>
      <c r="G3368" s="2">
        <v>308</v>
      </c>
      <c r="I3368" s="1">
        <v>6103.42</v>
      </c>
    </row>
    <row r="3369" spans="1:9" hidden="1" x14ac:dyDescent="0.25">
      <c r="A3369" s="2" t="s">
        <v>1790</v>
      </c>
      <c r="B3369" s="139" t="str">
        <f t="shared" si="63"/>
        <v>ICtnGmt_Mbot19607.11</v>
      </c>
      <c r="C3369" t="s">
        <v>110</v>
      </c>
      <c r="D3369" s="1">
        <v>9607.11</v>
      </c>
      <c r="E3369">
        <v>1.4999999999999999E-2</v>
      </c>
      <c r="F3369" t="s">
        <v>529</v>
      </c>
      <c r="G3369" s="2">
        <v>308</v>
      </c>
      <c r="I3369" s="1">
        <v>6103.42</v>
      </c>
    </row>
    <row r="3370" spans="1:9" hidden="1" x14ac:dyDescent="0.25">
      <c r="A3370" s="2" t="s">
        <v>1790</v>
      </c>
      <c r="B3370" s="139" t="str">
        <f t="shared" si="63"/>
        <v>ICtnGmt_Mbot19607.19</v>
      </c>
      <c r="C3370" t="s">
        <v>110</v>
      </c>
      <c r="D3370" s="1">
        <v>9607.19</v>
      </c>
      <c r="E3370">
        <v>1.4999999999999999E-2</v>
      </c>
      <c r="F3370" t="s">
        <v>530</v>
      </c>
      <c r="G3370" s="2">
        <v>308</v>
      </c>
      <c r="I3370" s="1">
        <v>6103.42</v>
      </c>
    </row>
    <row r="3371" spans="1:9" hidden="1" x14ac:dyDescent="0.25">
      <c r="A3371" s="2" t="s">
        <v>1790</v>
      </c>
      <c r="B3371" s="139" t="str">
        <f t="shared" si="63"/>
        <v>ICtnGmt_Mbot19607.2</v>
      </c>
      <c r="C3371" t="s">
        <v>110</v>
      </c>
      <c r="D3371" s="1">
        <v>9607.2000000000007</v>
      </c>
      <c r="E3371">
        <v>1.4999999999999999E-2</v>
      </c>
      <c r="F3371" t="s">
        <v>529</v>
      </c>
      <c r="G3371" s="2">
        <v>308</v>
      </c>
      <c r="I3371" s="1">
        <v>6103.42</v>
      </c>
    </row>
    <row r="3372" spans="1:9" hidden="1" x14ac:dyDescent="0.25">
      <c r="A3372" s="2" t="s">
        <v>1790</v>
      </c>
      <c r="B3372" s="139" t="str">
        <f t="shared" si="63"/>
        <v>ICtnGmt_Mbot15508.2</v>
      </c>
      <c r="C3372" t="s">
        <v>110</v>
      </c>
      <c r="D3372" s="1">
        <v>5508.2</v>
      </c>
      <c r="E3372">
        <v>0.02</v>
      </c>
      <c r="F3372" t="s">
        <v>349</v>
      </c>
      <c r="G3372" s="2">
        <v>308</v>
      </c>
      <c r="I3372" s="1">
        <v>6103.42</v>
      </c>
    </row>
    <row r="3373" spans="1:9" hidden="1" x14ac:dyDescent="0.25">
      <c r="A3373" s="2" t="s">
        <v>1790</v>
      </c>
      <c r="B3373" s="139" t="str">
        <f t="shared" si="63"/>
        <v>ICtnGmt_Mbot15508.1</v>
      </c>
      <c r="C3373" t="s">
        <v>110</v>
      </c>
      <c r="D3373" s="1">
        <v>5508.1</v>
      </c>
      <c r="E3373">
        <v>0.02</v>
      </c>
      <c r="F3373" t="s">
        <v>349</v>
      </c>
      <c r="G3373" s="2">
        <v>308</v>
      </c>
      <c r="I3373" s="1">
        <v>6103.42</v>
      </c>
    </row>
    <row r="3374" spans="1:9" hidden="1" x14ac:dyDescent="0.25">
      <c r="A3374" s="2" t="s">
        <v>1790</v>
      </c>
      <c r="B3374" s="139" t="str">
        <f t="shared" si="63"/>
        <v>ICtnGmt_Mbot14821.9</v>
      </c>
      <c r="C3374" t="s">
        <v>110</v>
      </c>
      <c r="D3374" s="1">
        <v>4821.8999999999996</v>
      </c>
      <c r="E3374">
        <v>0.02</v>
      </c>
      <c r="F3374" t="s">
        <v>508</v>
      </c>
      <c r="G3374" s="2">
        <v>309</v>
      </c>
      <c r="I3374" s="1">
        <v>6103.42</v>
      </c>
    </row>
    <row r="3375" spans="1:9" hidden="1" x14ac:dyDescent="0.25">
      <c r="A3375" s="2" t="s">
        <v>1790</v>
      </c>
      <c r="B3375" s="139" t="str">
        <f t="shared" si="63"/>
        <v>ICtnGmt_Mbot13926.9099</v>
      </c>
      <c r="C3375" t="s">
        <v>110</v>
      </c>
      <c r="D3375" s="1">
        <v>3926.9099000000001</v>
      </c>
      <c r="E3375">
        <v>1</v>
      </c>
      <c r="F3375" t="s">
        <v>509</v>
      </c>
      <c r="G3375" s="2">
        <v>309</v>
      </c>
      <c r="I3375" s="1">
        <v>6103.42</v>
      </c>
    </row>
    <row r="3376" spans="1:9" hidden="1" x14ac:dyDescent="0.25">
      <c r="A3376" s="2" t="s">
        <v>1790</v>
      </c>
      <c r="B3376" s="139" t="str">
        <f t="shared" si="63"/>
        <v>ICtnGmt_Mbot15806.32</v>
      </c>
      <c r="C3376" t="s">
        <v>110</v>
      </c>
      <c r="D3376" s="1">
        <v>5806.32</v>
      </c>
      <c r="E3376">
        <v>0.03</v>
      </c>
      <c r="F3376" t="s">
        <v>510</v>
      </c>
      <c r="G3376" s="2">
        <v>309</v>
      </c>
      <c r="I3376" s="1">
        <v>6103.42</v>
      </c>
    </row>
    <row r="3377" spans="1:9" hidden="1" x14ac:dyDescent="0.25">
      <c r="A3377" s="2" t="s">
        <v>1790</v>
      </c>
      <c r="B3377" s="139" t="str">
        <f t="shared" si="63"/>
        <v>ICtnGmt_Mbot19606.22</v>
      </c>
      <c r="C3377" t="s">
        <v>110</v>
      </c>
      <c r="D3377" s="1">
        <v>9606.2199999999993</v>
      </c>
      <c r="E3377">
        <v>0.01</v>
      </c>
      <c r="F3377" t="s">
        <v>511</v>
      </c>
      <c r="G3377" s="2">
        <v>309</v>
      </c>
      <c r="I3377" s="1">
        <v>6103.42</v>
      </c>
    </row>
    <row r="3378" spans="1:9" hidden="1" x14ac:dyDescent="0.25">
      <c r="A3378" s="2" t="s">
        <v>1790</v>
      </c>
      <c r="B3378" s="139" t="str">
        <f t="shared" si="63"/>
        <v>ICtnGmt_Mbot15807.101</v>
      </c>
      <c r="C3378" t="s">
        <v>110</v>
      </c>
      <c r="D3378" s="1">
        <v>5807.1009999999997</v>
      </c>
      <c r="E3378">
        <v>0.01</v>
      </c>
      <c r="F3378" t="s">
        <v>512</v>
      </c>
      <c r="G3378" s="2">
        <v>309</v>
      </c>
      <c r="I3378" s="1">
        <v>6103.42</v>
      </c>
    </row>
    <row r="3379" spans="1:9" hidden="1" x14ac:dyDescent="0.25">
      <c r="A3379" s="2" t="s">
        <v>1790</v>
      </c>
      <c r="B3379" s="139" t="str">
        <f t="shared" si="63"/>
        <v>ICtnGmt_Mbot15807.102</v>
      </c>
      <c r="C3379" t="s">
        <v>110</v>
      </c>
      <c r="D3379" s="1">
        <v>5807.1019999999999</v>
      </c>
      <c r="E3379">
        <v>0.02</v>
      </c>
      <c r="F3379" t="s">
        <v>513</v>
      </c>
      <c r="G3379" s="2">
        <v>309</v>
      </c>
      <c r="I3379" s="1">
        <v>6103.42</v>
      </c>
    </row>
    <row r="3380" spans="1:9" hidden="1" x14ac:dyDescent="0.25">
      <c r="A3380" s="2" t="s">
        <v>1790</v>
      </c>
      <c r="B3380" s="139" t="str">
        <f t="shared" si="63"/>
        <v>ICtnGmt_Mbot15807.9</v>
      </c>
      <c r="C3380" t="s">
        <v>110</v>
      </c>
      <c r="D3380" s="1">
        <v>5807.9</v>
      </c>
      <c r="E3380">
        <v>5.0000000000000001E-3</v>
      </c>
      <c r="F3380" t="s">
        <v>514</v>
      </c>
      <c r="G3380" s="2">
        <v>309</v>
      </c>
      <c r="I3380" s="1">
        <v>6103.42</v>
      </c>
    </row>
    <row r="3381" spans="1:9" hidden="1" x14ac:dyDescent="0.25">
      <c r="A3381" s="2" t="s">
        <v>1790</v>
      </c>
      <c r="B3381" s="139" t="str">
        <f t="shared" si="63"/>
        <v>ICtnGmt_Mbot19606.292</v>
      </c>
      <c r="C3381" t="s">
        <v>110</v>
      </c>
      <c r="D3381" s="1">
        <v>9606.2919999999995</v>
      </c>
      <c r="E3381">
        <v>1.0999999999999999E-2</v>
      </c>
      <c r="F3381" t="s">
        <v>515</v>
      </c>
      <c r="G3381" s="2">
        <v>309</v>
      </c>
      <c r="I3381" s="1">
        <v>6103.42</v>
      </c>
    </row>
    <row r="3382" spans="1:9" hidden="1" x14ac:dyDescent="0.25">
      <c r="A3382" s="2" t="s">
        <v>1790</v>
      </c>
      <c r="B3382" s="139" t="str">
        <f t="shared" si="63"/>
        <v>ICtnGmt_Mbot15901.909</v>
      </c>
      <c r="C3382" t="s">
        <v>110</v>
      </c>
      <c r="D3382" s="1">
        <v>5901.9089999999997</v>
      </c>
      <c r="E3382">
        <v>5.5E-2</v>
      </c>
      <c r="F3382" t="s">
        <v>516</v>
      </c>
      <c r="G3382" s="2">
        <v>309</v>
      </c>
      <c r="I3382" s="1">
        <v>6103.42</v>
      </c>
    </row>
    <row r="3383" spans="1:9" hidden="1" x14ac:dyDescent="0.25">
      <c r="A3383" s="2" t="s">
        <v>1790</v>
      </c>
      <c r="B3383" s="139" t="str">
        <f t="shared" si="63"/>
        <v>ICtnGmt_Mbot13919.909</v>
      </c>
      <c r="C3383" t="s">
        <v>110</v>
      </c>
      <c r="D3383" s="1">
        <v>3919.9090000000001</v>
      </c>
      <c r="E3383">
        <v>0.04</v>
      </c>
      <c r="F3383" t="s">
        <v>2254</v>
      </c>
      <c r="G3383" s="2">
        <v>309</v>
      </c>
      <c r="I3383" s="1">
        <v>6103.42</v>
      </c>
    </row>
    <row r="3384" spans="1:9" hidden="1" x14ac:dyDescent="0.25">
      <c r="A3384" s="2" t="s">
        <v>1790</v>
      </c>
      <c r="B3384" s="139" t="str">
        <f t="shared" si="63"/>
        <v>ICtnGmt_Mbot17317.002</v>
      </c>
      <c r="C3384" t="s">
        <v>110</v>
      </c>
      <c r="D3384" s="1">
        <v>7317.0020000000004</v>
      </c>
      <c r="E3384">
        <v>0.01</v>
      </c>
      <c r="F3384" t="s">
        <v>488</v>
      </c>
      <c r="G3384" s="2">
        <v>309</v>
      </c>
      <c r="I3384" s="1">
        <v>6103.42</v>
      </c>
    </row>
    <row r="3385" spans="1:9" hidden="1" x14ac:dyDescent="0.25">
      <c r="A3385" s="2" t="s">
        <v>1790</v>
      </c>
      <c r="B3385" s="139" t="str">
        <f t="shared" si="63"/>
        <v>ICtnGmt_Mbot17616.1</v>
      </c>
      <c r="C3385" t="s">
        <v>110</v>
      </c>
      <c r="D3385" s="1">
        <v>7616.1</v>
      </c>
      <c r="E3385">
        <v>0.02</v>
      </c>
      <c r="F3385" t="s">
        <v>517</v>
      </c>
      <c r="G3385" s="2">
        <v>309</v>
      </c>
      <c r="I3385" s="1">
        <v>6103.42</v>
      </c>
    </row>
    <row r="3386" spans="1:9" hidden="1" x14ac:dyDescent="0.25">
      <c r="A3386" s="2" t="s">
        <v>1790</v>
      </c>
      <c r="B3386" s="139" t="str">
        <f t="shared" si="63"/>
        <v>ICtnGmt_Mbot18523.529</v>
      </c>
      <c r="C3386" t="s">
        <v>110</v>
      </c>
      <c r="D3386" s="1">
        <v>8523.5290000000005</v>
      </c>
      <c r="E3386">
        <v>1</v>
      </c>
      <c r="F3386" t="s">
        <v>498</v>
      </c>
      <c r="G3386" s="2">
        <v>309</v>
      </c>
      <c r="I3386" s="1">
        <v>6103.42</v>
      </c>
    </row>
    <row r="3387" spans="1:9" hidden="1" x14ac:dyDescent="0.25">
      <c r="A3387" s="2" t="s">
        <v>1790</v>
      </c>
      <c r="B3387" s="139" t="str">
        <f t="shared" si="63"/>
        <v>ICtnGmt_Mbot19606.291</v>
      </c>
      <c r="C3387" t="s">
        <v>110</v>
      </c>
      <c r="D3387" s="1">
        <v>9606.2909999999993</v>
      </c>
      <c r="E3387">
        <v>0.02</v>
      </c>
      <c r="F3387" t="s">
        <v>518</v>
      </c>
      <c r="G3387" s="2">
        <v>309</v>
      </c>
      <c r="I3387" s="1">
        <v>6103.42</v>
      </c>
    </row>
    <row r="3388" spans="1:9" hidden="1" x14ac:dyDescent="0.25">
      <c r="A3388" s="2" t="s">
        <v>1790</v>
      </c>
      <c r="B3388" s="139" t="str">
        <f t="shared" ref="B3388:B3451" si="64">A3388&amp;C3388&amp;D3388</f>
        <v>ICtnGmt_Mbot19606.299</v>
      </c>
      <c r="C3388" t="s">
        <v>110</v>
      </c>
      <c r="D3388" s="1">
        <v>9606.2990000000009</v>
      </c>
      <c r="E3388">
        <v>1.6E-2</v>
      </c>
      <c r="F3388" t="s">
        <v>519</v>
      </c>
      <c r="G3388" s="2">
        <v>309</v>
      </c>
      <c r="I3388" s="1">
        <v>6103.42</v>
      </c>
    </row>
    <row r="3389" spans="1:9" hidden="1" x14ac:dyDescent="0.25">
      <c r="A3389" s="2" t="s">
        <v>1790</v>
      </c>
      <c r="B3389" s="139" t="str">
        <f t="shared" si="64"/>
        <v>ICtnGmt_Mbot14015.9</v>
      </c>
      <c r="C3389" t="s">
        <v>110</v>
      </c>
      <c r="D3389" s="1">
        <v>4015.9</v>
      </c>
      <c r="E3389">
        <v>0.02</v>
      </c>
      <c r="F3389" t="s">
        <v>520</v>
      </c>
      <c r="G3389" s="2">
        <v>309</v>
      </c>
      <c r="I3389" s="1">
        <v>6103.42</v>
      </c>
    </row>
    <row r="3390" spans="1:9" hidden="1" x14ac:dyDescent="0.25">
      <c r="A3390" s="2" t="s">
        <v>1790</v>
      </c>
      <c r="B3390" s="139" t="str">
        <f t="shared" si="64"/>
        <v>ICtnGmt_Mbot18308.102</v>
      </c>
      <c r="C3390" t="s">
        <v>110</v>
      </c>
      <c r="D3390" s="1">
        <v>8308.1020000000008</v>
      </c>
      <c r="E3390">
        <v>1</v>
      </c>
      <c r="F3390" t="s">
        <v>521</v>
      </c>
      <c r="G3390" s="2">
        <v>309</v>
      </c>
      <c r="I3390" s="1">
        <v>6103.42</v>
      </c>
    </row>
    <row r="3391" spans="1:9" hidden="1" x14ac:dyDescent="0.25">
      <c r="A3391" s="2" t="s">
        <v>1790</v>
      </c>
      <c r="B3391" s="139" t="str">
        <f t="shared" si="64"/>
        <v>ICtnGmt_Mbot18308.902</v>
      </c>
      <c r="C3391" t="s">
        <v>110</v>
      </c>
      <c r="D3391" s="1">
        <v>8308.902</v>
      </c>
      <c r="E3391">
        <v>0.03</v>
      </c>
      <c r="F3391" t="s">
        <v>522</v>
      </c>
      <c r="G3391" s="2">
        <v>309</v>
      </c>
      <c r="I3391" s="1">
        <v>6103.42</v>
      </c>
    </row>
    <row r="3392" spans="1:9" hidden="1" x14ac:dyDescent="0.25">
      <c r="A3392" s="2" t="s">
        <v>1790</v>
      </c>
      <c r="B3392" s="139" t="str">
        <f t="shared" si="64"/>
        <v>ICtnGmt_Mbot18523.599</v>
      </c>
      <c r="C3392" t="s">
        <v>110</v>
      </c>
      <c r="D3392" s="1">
        <v>8523.5990000000002</v>
      </c>
      <c r="E3392">
        <v>1</v>
      </c>
      <c r="F3392" t="s">
        <v>523</v>
      </c>
      <c r="G3392" s="2">
        <v>309</v>
      </c>
      <c r="I3392" s="1">
        <v>6103.42</v>
      </c>
    </row>
    <row r="3393" spans="1:9" hidden="1" x14ac:dyDescent="0.25">
      <c r="A3393" s="2" t="s">
        <v>1790</v>
      </c>
      <c r="B3393" s="139" t="str">
        <f t="shared" si="64"/>
        <v>ICtnGmt_Mbot18308.101</v>
      </c>
      <c r="C3393" t="s">
        <v>110</v>
      </c>
      <c r="D3393" s="1">
        <v>8308.1010000000006</v>
      </c>
      <c r="E3393">
        <v>0.03</v>
      </c>
      <c r="F3393" t="s">
        <v>524</v>
      </c>
      <c r="G3393" s="2">
        <v>309</v>
      </c>
      <c r="I3393" s="1">
        <v>6103.42</v>
      </c>
    </row>
    <row r="3394" spans="1:9" hidden="1" x14ac:dyDescent="0.25">
      <c r="A3394" s="2" t="s">
        <v>1790</v>
      </c>
      <c r="B3394" s="139" t="str">
        <f t="shared" si="64"/>
        <v>ICtnGmt_Mbot15607.9</v>
      </c>
      <c r="C3394" t="s">
        <v>110</v>
      </c>
      <c r="D3394" s="1">
        <v>5607.9</v>
      </c>
      <c r="E3394">
        <v>2.5000000000000001E-2</v>
      </c>
      <c r="F3394" t="s">
        <v>4189</v>
      </c>
      <c r="G3394" s="2">
        <v>309</v>
      </c>
      <c r="I3394" s="1">
        <v>6103.42</v>
      </c>
    </row>
    <row r="3395" spans="1:9" hidden="1" x14ac:dyDescent="0.25">
      <c r="A3395" s="2" t="s">
        <v>1790</v>
      </c>
      <c r="B3395" s="139" t="str">
        <f t="shared" si="64"/>
        <v>ICtnGmt_Mbot13910</v>
      </c>
      <c r="C3395" t="s">
        <v>110</v>
      </c>
      <c r="D3395" s="1">
        <v>3910</v>
      </c>
      <c r="E3395">
        <v>0.03</v>
      </c>
      <c r="F3395" t="s">
        <v>4193</v>
      </c>
      <c r="G3395" s="2">
        <v>309</v>
      </c>
      <c r="I3395" s="1">
        <v>6103.42</v>
      </c>
    </row>
    <row r="3396" spans="1:9" hidden="1" x14ac:dyDescent="0.25">
      <c r="A3396" s="2" t="s">
        <v>1790</v>
      </c>
      <c r="B3396" s="139" t="str">
        <f t="shared" si="64"/>
        <v>ICtnGmt_Mbot15603.12</v>
      </c>
      <c r="C3396" t="s">
        <v>110</v>
      </c>
      <c r="D3396" s="1">
        <v>5603.12</v>
      </c>
      <c r="E3396">
        <v>0.02</v>
      </c>
      <c r="F3396" t="s">
        <v>4190</v>
      </c>
      <c r="G3396" s="2">
        <v>309</v>
      </c>
      <c r="I3396" s="1">
        <v>6103.42</v>
      </c>
    </row>
    <row r="3397" spans="1:9" hidden="1" x14ac:dyDescent="0.25">
      <c r="A3397" s="2" t="s">
        <v>1790</v>
      </c>
      <c r="B3397" s="139" t="str">
        <f t="shared" si="64"/>
        <v>ICtnGmt_Mbot19607.11</v>
      </c>
      <c r="C3397" t="s">
        <v>110</v>
      </c>
      <c r="D3397" s="1">
        <v>9607.11</v>
      </c>
      <c r="E3397">
        <v>6.0000000000000001E-3</v>
      </c>
      <c r="F3397" t="s">
        <v>529</v>
      </c>
      <c r="G3397" s="2">
        <v>309</v>
      </c>
      <c r="I3397" s="1">
        <v>6103.42</v>
      </c>
    </row>
    <row r="3398" spans="1:9" hidden="1" x14ac:dyDescent="0.25">
      <c r="A3398" s="2" t="s">
        <v>1790</v>
      </c>
      <c r="B3398" s="139" t="str">
        <f t="shared" si="64"/>
        <v>ICtnGmt_Mbot19607.19</v>
      </c>
      <c r="C3398" t="s">
        <v>110</v>
      </c>
      <c r="D3398" s="1">
        <v>9607.19</v>
      </c>
      <c r="E3398">
        <v>6.0000000000000001E-3</v>
      </c>
      <c r="F3398" t="s">
        <v>530</v>
      </c>
      <c r="G3398" s="2">
        <v>309</v>
      </c>
      <c r="I3398" s="1">
        <v>6103.42</v>
      </c>
    </row>
    <row r="3399" spans="1:9" hidden="1" x14ac:dyDescent="0.25">
      <c r="A3399" s="2" t="s">
        <v>1790</v>
      </c>
      <c r="B3399" s="139" t="str">
        <f t="shared" si="64"/>
        <v>ICtnGmt_Mbot19607.2</v>
      </c>
      <c r="C3399" t="s">
        <v>110</v>
      </c>
      <c r="D3399" s="1">
        <v>9607.2000000000007</v>
      </c>
      <c r="E3399">
        <v>6.0000000000000001E-3</v>
      </c>
      <c r="F3399" t="s">
        <v>531</v>
      </c>
      <c r="G3399" s="2">
        <v>309</v>
      </c>
      <c r="I3399" s="1">
        <v>6103.42</v>
      </c>
    </row>
    <row r="3400" spans="1:9" hidden="1" x14ac:dyDescent="0.25">
      <c r="A3400" s="2" t="s">
        <v>1790</v>
      </c>
      <c r="B3400" s="139" t="str">
        <f t="shared" si="64"/>
        <v>ICtnGmt_Mbot15401.201</v>
      </c>
      <c r="C3400" t="s">
        <v>110</v>
      </c>
      <c r="D3400" s="1">
        <v>5401.201</v>
      </c>
      <c r="E3400">
        <v>0.02</v>
      </c>
      <c r="F3400" t="s">
        <v>349</v>
      </c>
      <c r="G3400" s="2">
        <v>309</v>
      </c>
      <c r="I3400" s="1">
        <v>6103.42</v>
      </c>
    </row>
    <row r="3401" spans="1:9" hidden="1" x14ac:dyDescent="0.25">
      <c r="A3401" s="2" t="s">
        <v>1790</v>
      </c>
      <c r="B3401" s="139" t="str">
        <f t="shared" si="64"/>
        <v>ICtnGmt_Mbot15401.1</v>
      </c>
      <c r="C3401" t="s">
        <v>110</v>
      </c>
      <c r="D3401" s="1">
        <v>5401.1</v>
      </c>
      <c r="E3401">
        <v>0.02</v>
      </c>
      <c r="F3401" t="s">
        <v>349</v>
      </c>
      <c r="G3401" s="2">
        <v>309</v>
      </c>
      <c r="I3401" s="1">
        <v>6103.42</v>
      </c>
    </row>
    <row r="3402" spans="1:9" hidden="1" x14ac:dyDescent="0.25">
      <c r="A3402" s="2" t="s">
        <v>1790</v>
      </c>
      <c r="B3402" s="139" t="str">
        <f t="shared" si="64"/>
        <v>ICtnGmt_Mbot15204.11</v>
      </c>
      <c r="C3402" t="s">
        <v>110</v>
      </c>
      <c r="D3402" s="1">
        <v>5204.1099999999997</v>
      </c>
      <c r="E3402">
        <v>0.02</v>
      </c>
      <c r="F3402" t="s">
        <v>349</v>
      </c>
      <c r="G3402" s="2">
        <v>309</v>
      </c>
      <c r="I3402" s="1">
        <v>6103.42</v>
      </c>
    </row>
    <row r="3403" spans="1:9" hidden="1" x14ac:dyDescent="0.25">
      <c r="A3403" s="2" t="s">
        <v>1790</v>
      </c>
      <c r="B3403" s="139" t="str">
        <f t="shared" si="64"/>
        <v>ICtnGmt_Wbot19606.1</v>
      </c>
      <c r="C3403" t="s">
        <v>113</v>
      </c>
      <c r="D3403" s="1">
        <v>9606.1</v>
      </c>
      <c r="E3403">
        <v>1.4999999999999999E-2</v>
      </c>
      <c r="F3403" t="s">
        <v>481</v>
      </c>
      <c r="G3403" s="2">
        <v>310</v>
      </c>
      <c r="I3403" s="1">
        <v>6104.62</v>
      </c>
    </row>
    <row r="3404" spans="1:9" hidden="1" x14ac:dyDescent="0.25">
      <c r="A3404" s="2" t="s">
        <v>1790</v>
      </c>
      <c r="B3404" s="139" t="str">
        <f t="shared" si="64"/>
        <v>ICtnGmt_Wbot14821.109</v>
      </c>
      <c r="C3404" t="s">
        <v>113</v>
      </c>
      <c r="D3404" s="1">
        <v>4821.1090000000004</v>
      </c>
      <c r="E3404">
        <v>0.02</v>
      </c>
      <c r="F3404" t="s">
        <v>482</v>
      </c>
      <c r="G3404" s="2">
        <v>310</v>
      </c>
      <c r="I3404" s="1">
        <v>6104.62</v>
      </c>
    </row>
    <row r="3405" spans="1:9" hidden="1" x14ac:dyDescent="0.25">
      <c r="A3405" s="2" t="s">
        <v>1790</v>
      </c>
      <c r="B3405" s="139" t="str">
        <f t="shared" si="64"/>
        <v>ICtnGmt_Wbot15210.11</v>
      </c>
      <c r="C3405" t="s">
        <v>113</v>
      </c>
      <c r="D3405" s="1">
        <v>5210.1099999999997</v>
      </c>
      <c r="E3405">
        <v>0.03</v>
      </c>
      <c r="F3405" t="s">
        <v>483</v>
      </c>
      <c r="G3405" s="2">
        <v>310</v>
      </c>
      <c r="I3405" s="1">
        <v>6104.62</v>
      </c>
    </row>
    <row r="3406" spans="1:9" hidden="1" x14ac:dyDescent="0.25">
      <c r="A3406" s="2" t="s">
        <v>1790</v>
      </c>
      <c r="B3406" s="139" t="str">
        <f t="shared" si="64"/>
        <v>ICtnGmt_Wbot15604.1</v>
      </c>
      <c r="C3406" t="s">
        <v>113</v>
      </c>
      <c r="D3406" s="1">
        <v>5604.1</v>
      </c>
      <c r="E3406">
        <v>0.04</v>
      </c>
      <c r="F3406" t="s">
        <v>484</v>
      </c>
      <c r="G3406" s="2">
        <v>310</v>
      </c>
      <c r="I3406" s="1">
        <v>6104.62</v>
      </c>
    </row>
    <row r="3407" spans="1:9" hidden="1" x14ac:dyDescent="0.25">
      <c r="A3407" s="2" t="s">
        <v>1790</v>
      </c>
      <c r="B3407" s="139" t="str">
        <f t="shared" si="64"/>
        <v>ICtnGmt_Wbot15804.29</v>
      </c>
      <c r="C3407" t="s">
        <v>113</v>
      </c>
      <c r="D3407" s="1">
        <v>5804.29</v>
      </c>
      <c r="E3407">
        <v>0.02</v>
      </c>
      <c r="F3407" t="s">
        <v>485</v>
      </c>
      <c r="G3407" s="2">
        <v>310</v>
      </c>
      <c r="I3407" s="1">
        <v>6104.62</v>
      </c>
    </row>
    <row r="3408" spans="1:9" hidden="1" x14ac:dyDescent="0.25">
      <c r="A3408" s="2" t="s">
        <v>1790</v>
      </c>
      <c r="B3408" s="139" t="str">
        <f t="shared" si="64"/>
        <v>ICtnGmt_Wbot15807.103</v>
      </c>
      <c r="C3408" t="s">
        <v>113</v>
      </c>
      <c r="D3408" s="1">
        <v>5807.1030000000001</v>
      </c>
      <c r="E3408">
        <v>0.06</v>
      </c>
      <c r="F3408" t="s">
        <v>486</v>
      </c>
      <c r="G3408" s="2">
        <v>310</v>
      </c>
      <c r="I3408" s="1">
        <v>6104.62</v>
      </c>
    </row>
    <row r="3409" spans="1:9" hidden="1" x14ac:dyDescent="0.25">
      <c r="A3409" s="2" t="s">
        <v>1790</v>
      </c>
      <c r="B3409" s="139" t="str">
        <f t="shared" si="64"/>
        <v>ICtnGmt_Wbot15807.109</v>
      </c>
      <c r="C3409" t="s">
        <v>113</v>
      </c>
      <c r="D3409" s="1">
        <v>5807.1090000000004</v>
      </c>
      <c r="E3409">
        <v>0.06</v>
      </c>
      <c r="F3409" t="s">
        <v>487</v>
      </c>
      <c r="G3409" s="2">
        <v>310</v>
      </c>
      <c r="I3409" s="1">
        <v>6104.62</v>
      </c>
    </row>
    <row r="3410" spans="1:9" hidden="1" x14ac:dyDescent="0.25">
      <c r="A3410" s="2" t="s">
        <v>1790</v>
      </c>
      <c r="B3410" s="139" t="str">
        <f t="shared" si="64"/>
        <v>ICtnGmt_Wbot17317.001</v>
      </c>
      <c r="C3410" t="s">
        <v>113</v>
      </c>
      <c r="D3410" s="1">
        <v>7317.0010000000002</v>
      </c>
      <c r="E3410">
        <v>5.0000000000000001E-3</v>
      </c>
      <c r="F3410" t="s">
        <v>488</v>
      </c>
      <c r="G3410" s="2">
        <v>310</v>
      </c>
      <c r="I3410" s="1">
        <v>6104.62</v>
      </c>
    </row>
    <row r="3411" spans="1:9" hidden="1" x14ac:dyDescent="0.25">
      <c r="A3411" s="2" t="s">
        <v>1790</v>
      </c>
      <c r="B3411" s="139" t="str">
        <f t="shared" si="64"/>
        <v>ICtnGmt_Wbot12501.009</v>
      </c>
      <c r="C3411" t="s">
        <v>113</v>
      </c>
      <c r="D3411" s="1">
        <v>2501.009</v>
      </c>
      <c r="E3411">
        <v>0.04</v>
      </c>
      <c r="F3411" t="s">
        <v>2956</v>
      </c>
      <c r="G3411" s="2">
        <v>310</v>
      </c>
      <c r="I3411" s="1">
        <v>6104.62</v>
      </c>
    </row>
    <row r="3412" spans="1:9" hidden="1" x14ac:dyDescent="0.25">
      <c r="A3412" s="2" t="s">
        <v>1790</v>
      </c>
      <c r="B3412" s="139" t="str">
        <f t="shared" si="64"/>
        <v>ICtnGmt_Wbot17318.23</v>
      </c>
      <c r="C3412" t="s">
        <v>113</v>
      </c>
      <c r="D3412" s="1">
        <v>7318.23</v>
      </c>
      <c r="E3412">
        <v>6.0000000000000001E-3</v>
      </c>
      <c r="F3412" t="s">
        <v>489</v>
      </c>
      <c r="G3412" s="2">
        <v>310</v>
      </c>
      <c r="I3412" s="1">
        <v>6104.62</v>
      </c>
    </row>
    <row r="3413" spans="1:9" hidden="1" x14ac:dyDescent="0.25">
      <c r="A3413" s="2" t="s">
        <v>1790</v>
      </c>
      <c r="B3413" s="139" t="str">
        <f t="shared" si="64"/>
        <v>ICtnGmt_Wbot13920.99</v>
      </c>
      <c r="C3413" t="s">
        <v>113</v>
      </c>
      <c r="D3413" s="1">
        <v>3920.99</v>
      </c>
      <c r="E3413">
        <v>3.0000000000000001E-3</v>
      </c>
      <c r="F3413" t="s">
        <v>490</v>
      </c>
      <c r="G3413" s="2">
        <v>310</v>
      </c>
      <c r="I3413" s="1">
        <v>6104.62</v>
      </c>
    </row>
    <row r="3414" spans="1:9" hidden="1" x14ac:dyDescent="0.25">
      <c r="A3414" s="2" t="s">
        <v>1790</v>
      </c>
      <c r="B3414" s="139" t="str">
        <f t="shared" si="64"/>
        <v>ICtnGmt_Wbot13901.2</v>
      </c>
      <c r="C3414" t="s">
        <v>113</v>
      </c>
      <c r="D3414" s="1">
        <v>3901.2</v>
      </c>
      <c r="E3414">
        <v>0.03</v>
      </c>
      <c r="F3414" t="s">
        <v>2215</v>
      </c>
      <c r="G3414" s="2">
        <v>310</v>
      </c>
      <c r="I3414" s="1">
        <v>6104.62</v>
      </c>
    </row>
    <row r="3415" spans="1:9" hidden="1" x14ac:dyDescent="0.25">
      <c r="A3415" s="2" t="s">
        <v>1790</v>
      </c>
      <c r="B3415" s="139" t="str">
        <f t="shared" si="64"/>
        <v>ICtnGmt_Wbot13923.29</v>
      </c>
      <c r="C3415" t="s">
        <v>113</v>
      </c>
      <c r="D3415" s="1">
        <v>3923.29</v>
      </c>
      <c r="E3415">
        <v>0.05</v>
      </c>
      <c r="F3415" t="s">
        <v>491</v>
      </c>
      <c r="G3415" s="2">
        <v>310</v>
      </c>
      <c r="I3415" s="1">
        <v>6104.62</v>
      </c>
    </row>
    <row r="3416" spans="1:9" hidden="1" x14ac:dyDescent="0.25">
      <c r="A3416" s="2" t="s">
        <v>1790</v>
      </c>
      <c r="B3416" s="139" t="str">
        <f t="shared" si="64"/>
        <v>ICtnGmt_Wbot13926.209</v>
      </c>
      <c r="C3416" t="s">
        <v>113</v>
      </c>
      <c r="D3416" s="1">
        <v>3926.2089999999998</v>
      </c>
      <c r="E3416">
        <v>0.02</v>
      </c>
      <c r="F3416" t="s">
        <v>492</v>
      </c>
      <c r="G3416" s="2">
        <v>310</v>
      </c>
      <c r="I3416" s="1">
        <v>6104.62</v>
      </c>
    </row>
    <row r="3417" spans="1:9" hidden="1" x14ac:dyDescent="0.25">
      <c r="A3417" s="2" t="s">
        <v>1790</v>
      </c>
      <c r="B3417" s="139" t="str">
        <f t="shared" si="64"/>
        <v>ICtnGmt_Wbot14007.009</v>
      </c>
      <c r="C3417" t="s">
        <v>113</v>
      </c>
      <c r="D3417" s="1">
        <v>4007.009</v>
      </c>
      <c r="E3417">
        <v>0.04</v>
      </c>
      <c r="F3417" t="s">
        <v>493</v>
      </c>
      <c r="G3417" s="2">
        <v>310</v>
      </c>
      <c r="I3417" s="1">
        <v>6104.62</v>
      </c>
    </row>
    <row r="3418" spans="1:9" hidden="1" x14ac:dyDescent="0.25">
      <c r="A3418" s="2" t="s">
        <v>1790</v>
      </c>
      <c r="B3418" s="139" t="str">
        <f t="shared" si="64"/>
        <v>ICtnGmt_Wbot14203.109</v>
      </c>
      <c r="C3418" t="s">
        <v>113</v>
      </c>
      <c r="D3418" s="1">
        <v>4203.1090000000004</v>
      </c>
      <c r="E3418">
        <v>1</v>
      </c>
      <c r="F3418" t="s">
        <v>494</v>
      </c>
      <c r="G3418" s="2">
        <v>310</v>
      </c>
      <c r="I3418" s="1">
        <v>6104.62</v>
      </c>
    </row>
    <row r="3419" spans="1:9" hidden="1" x14ac:dyDescent="0.25">
      <c r="A3419" s="2" t="s">
        <v>1790</v>
      </c>
      <c r="B3419" s="139" t="str">
        <f t="shared" si="64"/>
        <v>ICtnGmt_Wbot14819.1</v>
      </c>
      <c r="C3419" t="s">
        <v>113</v>
      </c>
      <c r="D3419" s="1">
        <v>4819.1000000000004</v>
      </c>
      <c r="E3419">
        <v>1</v>
      </c>
      <c r="F3419" t="s">
        <v>495</v>
      </c>
      <c r="G3419" s="2">
        <v>310</v>
      </c>
      <c r="I3419" s="1">
        <v>6104.62</v>
      </c>
    </row>
    <row r="3420" spans="1:9" hidden="1" x14ac:dyDescent="0.25">
      <c r="A3420" s="2" t="s">
        <v>1790</v>
      </c>
      <c r="B3420" s="139" t="str">
        <f t="shared" si="64"/>
        <v>ICtnGmt_Wbot18308.2</v>
      </c>
      <c r="C3420" t="s">
        <v>113</v>
      </c>
      <c r="D3420" s="1">
        <v>8308.2000000000007</v>
      </c>
      <c r="E3420">
        <v>1.2E-2</v>
      </c>
      <c r="F3420" t="s">
        <v>496</v>
      </c>
      <c r="G3420" s="2">
        <v>310</v>
      </c>
      <c r="I3420" s="1">
        <v>6104.62</v>
      </c>
    </row>
    <row r="3421" spans="1:9" hidden="1" x14ac:dyDescent="0.25">
      <c r="A3421" s="2" t="s">
        <v>1790</v>
      </c>
      <c r="B3421" s="139" t="str">
        <f t="shared" si="64"/>
        <v>ICtnGmt_Wbot18308.909</v>
      </c>
      <c r="C3421" t="s">
        <v>113</v>
      </c>
      <c r="D3421" s="1">
        <v>8308.9089999999997</v>
      </c>
      <c r="E3421">
        <v>1.4999999999999999E-2</v>
      </c>
      <c r="F3421" t="s">
        <v>497</v>
      </c>
      <c r="G3421" s="2">
        <v>310</v>
      </c>
      <c r="I3421" s="1">
        <v>6104.62</v>
      </c>
    </row>
    <row r="3422" spans="1:9" hidden="1" x14ac:dyDescent="0.25">
      <c r="A3422" s="2" t="s">
        <v>1790</v>
      </c>
      <c r="B3422" s="139" t="str">
        <f t="shared" si="64"/>
        <v>ICtnGmt_Wbot18523.519</v>
      </c>
      <c r="C3422" t="s">
        <v>113</v>
      </c>
      <c r="D3422" s="1">
        <v>8523.5190000000002</v>
      </c>
      <c r="E3422">
        <v>1</v>
      </c>
      <c r="F3422" t="s">
        <v>498</v>
      </c>
      <c r="G3422" s="2">
        <v>310</v>
      </c>
      <c r="I3422" s="1">
        <v>6104.62</v>
      </c>
    </row>
    <row r="3423" spans="1:9" hidden="1" x14ac:dyDescent="0.25">
      <c r="A3423" s="2" t="s">
        <v>1790</v>
      </c>
      <c r="B3423" s="139" t="str">
        <f t="shared" si="64"/>
        <v>ICtnGmt_Wbot19606.21</v>
      </c>
      <c r="C3423" t="s">
        <v>113</v>
      </c>
      <c r="D3423" s="1">
        <v>9606.2099999999991</v>
      </c>
      <c r="E3423">
        <v>1.2E-2</v>
      </c>
      <c r="F3423" t="s">
        <v>499</v>
      </c>
      <c r="G3423" s="2">
        <v>310</v>
      </c>
      <c r="I3423" s="1">
        <v>6104.62</v>
      </c>
    </row>
    <row r="3424" spans="1:9" hidden="1" x14ac:dyDescent="0.25">
      <c r="A3424" s="2" t="s">
        <v>1790</v>
      </c>
      <c r="B3424" s="139" t="str">
        <f t="shared" si="64"/>
        <v>ICtnGmt_Wbot15211.39</v>
      </c>
      <c r="C3424" t="s">
        <v>113</v>
      </c>
      <c r="D3424" s="1">
        <v>5211.3900000000003</v>
      </c>
      <c r="E3424">
        <v>0.02</v>
      </c>
      <c r="F3424" t="s">
        <v>2246</v>
      </c>
      <c r="G3424" s="2">
        <v>310</v>
      </c>
      <c r="I3424" s="1">
        <v>6104.62</v>
      </c>
    </row>
    <row r="3425" spans="1:9" hidden="1" x14ac:dyDescent="0.25">
      <c r="A3425" s="2" t="s">
        <v>1790</v>
      </c>
      <c r="B3425" s="139" t="str">
        <f t="shared" si="64"/>
        <v>ICtnGmt_Wbot13923.5</v>
      </c>
      <c r="C3425" t="s">
        <v>113</v>
      </c>
      <c r="D3425" s="1">
        <v>3923.5</v>
      </c>
      <c r="E3425">
        <v>0.02</v>
      </c>
      <c r="F3425" t="s">
        <v>4191</v>
      </c>
      <c r="G3425" s="2">
        <v>310</v>
      </c>
      <c r="I3425" s="1">
        <v>6104.62</v>
      </c>
    </row>
    <row r="3426" spans="1:9" hidden="1" x14ac:dyDescent="0.25">
      <c r="A3426" s="2" t="s">
        <v>1790</v>
      </c>
      <c r="B3426" s="139" t="str">
        <f t="shared" si="64"/>
        <v>ICtnGmt_Wbot15806.39</v>
      </c>
      <c r="C3426" t="s">
        <v>113</v>
      </c>
      <c r="D3426" s="1">
        <v>5806.39</v>
      </c>
      <c r="E3426">
        <v>0.02</v>
      </c>
      <c r="F3426" t="s">
        <v>4192</v>
      </c>
      <c r="G3426" s="2">
        <v>310</v>
      </c>
      <c r="I3426" s="1">
        <v>6104.62</v>
      </c>
    </row>
    <row r="3427" spans="1:9" hidden="1" x14ac:dyDescent="0.25">
      <c r="A3427" s="2" t="s">
        <v>1790</v>
      </c>
      <c r="B3427" s="139" t="str">
        <f t="shared" si="64"/>
        <v>ICtnGmt_Wbot19607.11</v>
      </c>
      <c r="C3427" t="s">
        <v>113</v>
      </c>
      <c r="D3427" s="1">
        <v>9607.11</v>
      </c>
      <c r="E3427">
        <v>1.4999999999999999E-2</v>
      </c>
      <c r="F3427" t="s">
        <v>529</v>
      </c>
      <c r="G3427" s="2">
        <v>310</v>
      </c>
      <c r="I3427" s="1">
        <v>6104.62</v>
      </c>
    </row>
    <row r="3428" spans="1:9" hidden="1" x14ac:dyDescent="0.25">
      <c r="A3428" s="2" t="s">
        <v>1790</v>
      </c>
      <c r="B3428" s="139" t="str">
        <f t="shared" si="64"/>
        <v>ICtnGmt_Wbot19607.19</v>
      </c>
      <c r="C3428" t="s">
        <v>113</v>
      </c>
      <c r="D3428" s="1">
        <v>9607.19</v>
      </c>
      <c r="E3428">
        <v>1.4999999999999999E-2</v>
      </c>
      <c r="F3428" t="s">
        <v>530</v>
      </c>
      <c r="G3428" s="2">
        <v>310</v>
      </c>
      <c r="I3428" s="1">
        <v>6104.62</v>
      </c>
    </row>
    <row r="3429" spans="1:9" hidden="1" x14ac:dyDescent="0.25">
      <c r="A3429" s="2" t="s">
        <v>1790</v>
      </c>
      <c r="B3429" s="139" t="str">
        <f t="shared" si="64"/>
        <v>ICtnGmt_Wbot19607.2</v>
      </c>
      <c r="C3429" t="s">
        <v>113</v>
      </c>
      <c r="D3429" s="1">
        <v>9607.2000000000007</v>
      </c>
      <c r="E3429">
        <v>1.4999999999999999E-2</v>
      </c>
      <c r="F3429" t="s">
        <v>529</v>
      </c>
      <c r="G3429" s="2">
        <v>310</v>
      </c>
      <c r="I3429" s="1">
        <v>6104.62</v>
      </c>
    </row>
    <row r="3430" spans="1:9" hidden="1" x14ac:dyDescent="0.25">
      <c r="A3430" s="2" t="s">
        <v>1790</v>
      </c>
      <c r="B3430" s="139" t="str">
        <f t="shared" si="64"/>
        <v>ICtnGmt_Wbot15508.2</v>
      </c>
      <c r="C3430" t="s">
        <v>113</v>
      </c>
      <c r="D3430" s="1">
        <v>5508.2</v>
      </c>
      <c r="E3430">
        <v>0.02</v>
      </c>
      <c r="F3430" t="s">
        <v>349</v>
      </c>
      <c r="G3430" s="2">
        <v>310</v>
      </c>
      <c r="I3430" s="1">
        <v>6104.62</v>
      </c>
    </row>
    <row r="3431" spans="1:9" hidden="1" x14ac:dyDescent="0.25">
      <c r="A3431" s="2" t="s">
        <v>1790</v>
      </c>
      <c r="B3431" s="139" t="str">
        <f t="shared" si="64"/>
        <v>ICtnGmt_Wbot15508.1</v>
      </c>
      <c r="C3431" t="s">
        <v>113</v>
      </c>
      <c r="D3431" s="1">
        <v>5508.1</v>
      </c>
      <c r="E3431">
        <v>0.02</v>
      </c>
      <c r="F3431" t="s">
        <v>349</v>
      </c>
      <c r="G3431" s="2">
        <v>310</v>
      </c>
      <c r="I3431" s="1">
        <v>6104.62</v>
      </c>
    </row>
    <row r="3432" spans="1:9" hidden="1" x14ac:dyDescent="0.25">
      <c r="A3432" s="2" t="s">
        <v>1790</v>
      </c>
      <c r="B3432" s="139" t="str">
        <f t="shared" si="64"/>
        <v>ICtnGmt_Wbot14821.9</v>
      </c>
      <c r="C3432" t="s">
        <v>113</v>
      </c>
      <c r="D3432" s="1">
        <v>4821.8999999999996</v>
      </c>
      <c r="E3432">
        <v>0.02</v>
      </c>
      <c r="F3432" t="s">
        <v>508</v>
      </c>
      <c r="G3432" s="2">
        <v>311</v>
      </c>
      <c r="I3432" s="1">
        <v>6104.62</v>
      </c>
    </row>
    <row r="3433" spans="1:9" hidden="1" x14ac:dyDescent="0.25">
      <c r="A3433" s="2" t="s">
        <v>1790</v>
      </c>
      <c r="B3433" s="139" t="str">
        <f t="shared" si="64"/>
        <v>ICtnGmt_Wbot13926.9099</v>
      </c>
      <c r="C3433" t="s">
        <v>113</v>
      </c>
      <c r="D3433" s="1">
        <v>3926.9099000000001</v>
      </c>
      <c r="E3433">
        <v>1</v>
      </c>
      <c r="F3433" t="s">
        <v>509</v>
      </c>
      <c r="G3433" s="2">
        <v>311</v>
      </c>
      <c r="I3433" s="1">
        <v>6104.62</v>
      </c>
    </row>
    <row r="3434" spans="1:9" hidden="1" x14ac:dyDescent="0.25">
      <c r="A3434" s="2" t="s">
        <v>1790</v>
      </c>
      <c r="B3434" s="139" t="str">
        <f t="shared" si="64"/>
        <v>ICtnGmt_Wbot15806.32</v>
      </c>
      <c r="C3434" t="s">
        <v>113</v>
      </c>
      <c r="D3434" s="1">
        <v>5806.32</v>
      </c>
      <c r="E3434">
        <v>0.03</v>
      </c>
      <c r="F3434" t="s">
        <v>510</v>
      </c>
      <c r="G3434" s="2">
        <v>311</v>
      </c>
      <c r="I3434" s="1">
        <v>6104.62</v>
      </c>
    </row>
    <row r="3435" spans="1:9" hidden="1" x14ac:dyDescent="0.25">
      <c r="A3435" s="2" t="s">
        <v>1790</v>
      </c>
      <c r="B3435" s="139" t="str">
        <f t="shared" si="64"/>
        <v>ICtnGmt_Wbot19606.22</v>
      </c>
      <c r="C3435" t="s">
        <v>113</v>
      </c>
      <c r="D3435" s="1">
        <v>9606.2199999999993</v>
      </c>
      <c r="E3435">
        <v>0.01</v>
      </c>
      <c r="F3435" t="s">
        <v>511</v>
      </c>
      <c r="G3435" s="2">
        <v>311</v>
      </c>
      <c r="I3435" s="1">
        <v>6104.62</v>
      </c>
    </row>
    <row r="3436" spans="1:9" hidden="1" x14ac:dyDescent="0.25">
      <c r="A3436" s="2" t="s">
        <v>1790</v>
      </c>
      <c r="B3436" s="139" t="str">
        <f t="shared" si="64"/>
        <v>ICtnGmt_Wbot15807.101</v>
      </c>
      <c r="C3436" t="s">
        <v>113</v>
      </c>
      <c r="D3436" s="1">
        <v>5807.1009999999997</v>
      </c>
      <c r="E3436">
        <v>0.01</v>
      </c>
      <c r="F3436" t="s">
        <v>512</v>
      </c>
      <c r="G3436" s="2">
        <v>311</v>
      </c>
      <c r="I3436" s="1">
        <v>6104.62</v>
      </c>
    </row>
    <row r="3437" spans="1:9" hidden="1" x14ac:dyDescent="0.25">
      <c r="A3437" s="2" t="s">
        <v>1790</v>
      </c>
      <c r="B3437" s="139" t="str">
        <f t="shared" si="64"/>
        <v>ICtnGmt_Wbot15807.102</v>
      </c>
      <c r="C3437" t="s">
        <v>113</v>
      </c>
      <c r="D3437" s="1">
        <v>5807.1019999999999</v>
      </c>
      <c r="E3437">
        <v>0.02</v>
      </c>
      <c r="F3437" t="s">
        <v>513</v>
      </c>
      <c r="G3437" s="2">
        <v>311</v>
      </c>
      <c r="I3437" s="1">
        <v>6104.62</v>
      </c>
    </row>
    <row r="3438" spans="1:9" hidden="1" x14ac:dyDescent="0.25">
      <c r="A3438" s="2" t="s">
        <v>1790</v>
      </c>
      <c r="B3438" s="139" t="str">
        <f t="shared" si="64"/>
        <v>ICtnGmt_Wbot15807.9</v>
      </c>
      <c r="C3438" t="s">
        <v>113</v>
      </c>
      <c r="D3438" s="1">
        <v>5807.9</v>
      </c>
      <c r="E3438">
        <v>5.0000000000000001E-3</v>
      </c>
      <c r="F3438" t="s">
        <v>514</v>
      </c>
      <c r="G3438" s="2">
        <v>311</v>
      </c>
      <c r="I3438" s="1">
        <v>6104.62</v>
      </c>
    </row>
    <row r="3439" spans="1:9" hidden="1" x14ac:dyDescent="0.25">
      <c r="A3439" s="2" t="s">
        <v>1790</v>
      </c>
      <c r="B3439" s="139" t="str">
        <f t="shared" si="64"/>
        <v>ICtnGmt_Wbot19606.292</v>
      </c>
      <c r="C3439" t="s">
        <v>113</v>
      </c>
      <c r="D3439" s="1">
        <v>9606.2919999999995</v>
      </c>
      <c r="E3439">
        <v>1.0999999999999999E-2</v>
      </c>
      <c r="F3439" t="s">
        <v>515</v>
      </c>
      <c r="G3439" s="2">
        <v>311</v>
      </c>
      <c r="I3439" s="1">
        <v>6104.62</v>
      </c>
    </row>
    <row r="3440" spans="1:9" hidden="1" x14ac:dyDescent="0.25">
      <c r="A3440" s="2" t="s">
        <v>1790</v>
      </c>
      <c r="B3440" s="139" t="str">
        <f t="shared" si="64"/>
        <v>ICtnGmt_Wbot15901.909</v>
      </c>
      <c r="C3440" t="s">
        <v>113</v>
      </c>
      <c r="D3440" s="1">
        <v>5901.9089999999997</v>
      </c>
      <c r="E3440">
        <v>5.5E-2</v>
      </c>
      <c r="F3440" t="s">
        <v>516</v>
      </c>
      <c r="G3440" s="2">
        <v>311</v>
      </c>
      <c r="I3440" s="1">
        <v>6104.62</v>
      </c>
    </row>
    <row r="3441" spans="1:9" hidden="1" x14ac:dyDescent="0.25">
      <c r="A3441" s="2" t="s">
        <v>1790</v>
      </c>
      <c r="B3441" s="139" t="str">
        <f t="shared" si="64"/>
        <v>ICtnGmt_Wbot13919.909</v>
      </c>
      <c r="C3441" t="s">
        <v>113</v>
      </c>
      <c r="D3441" s="1">
        <v>3919.9090000000001</v>
      </c>
      <c r="E3441">
        <v>0.04</v>
      </c>
      <c r="F3441" t="s">
        <v>2254</v>
      </c>
      <c r="G3441" s="2">
        <v>311</v>
      </c>
      <c r="I3441" s="1">
        <v>6104.62</v>
      </c>
    </row>
    <row r="3442" spans="1:9" hidden="1" x14ac:dyDescent="0.25">
      <c r="A3442" s="2" t="s">
        <v>1790</v>
      </c>
      <c r="B3442" s="139" t="str">
        <f t="shared" si="64"/>
        <v>ICtnGmt_Wbot17317.002</v>
      </c>
      <c r="C3442" t="s">
        <v>113</v>
      </c>
      <c r="D3442" s="1">
        <v>7317.0020000000004</v>
      </c>
      <c r="E3442">
        <v>0.01</v>
      </c>
      <c r="F3442" t="s">
        <v>488</v>
      </c>
      <c r="G3442" s="2">
        <v>311</v>
      </c>
      <c r="I3442" s="1">
        <v>6104.62</v>
      </c>
    </row>
    <row r="3443" spans="1:9" hidden="1" x14ac:dyDescent="0.25">
      <c r="A3443" s="2" t="s">
        <v>1790</v>
      </c>
      <c r="B3443" s="139" t="str">
        <f t="shared" si="64"/>
        <v>ICtnGmt_Wbot17616.1</v>
      </c>
      <c r="C3443" t="s">
        <v>113</v>
      </c>
      <c r="D3443" s="1">
        <v>7616.1</v>
      </c>
      <c r="E3443">
        <v>0.02</v>
      </c>
      <c r="F3443" t="s">
        <v>517</v>
      </c>
      <c r="G3443" s="2">
        <v>311</v>
      </c>
      <c r="I3443" s="1">
        <v>6104.62</v>
      </c>
    </row>
    <row r="3444" spans="1:9" hidden="1" x14ac:dyDescent="0.25">
      <c r="A3444" s="2" t="s">
        <v>1790</v>
      </c>
      <c r="B3444" s="139" t="str">
        <f t="shared" si="64"/>
        <v>ICtnGmt_Wbot18523.529</v>
      </c>
      <c r="C3444" t="s">
        <v>113</v>
      </c>
      <c r="D3444" s="1">
        <v>8523.5290000000005</v>
      </c>
      <c r="E3444">
        <v>1</v>
      </c>
      <c r="F3444" t="s">
        <v>498</v>
      </c>
      <c r="G3444" s="2">
        <v>311</v>
      </c>
      <c r="I3444" s="1">
        <v>6104.62</v>
      </c>
    </row>
    <row r="3445" spans="1:9" hidden="1" x14ac:dyDescent="0.25">
      <c r="A3445" s="2" t="s">
        <v>1790</v>
      </c>
      <c r="B3445" s="139" t="str">
        <f t="shared" si="64"/>
        <v>ICtnGmt_Wbot19606.291</v>
      </c>
      <c r="C3445" t="s">
        <v>113</v>
      </c>
      <c r="D3445" s="1">
        <v>9606.2909999999993</v>
      </c>
      <c r="E3445">
        <v>0.02</v>
      </c>
      <c r="F3445" t="s">
        <v>518</v>
      </c>
      <c r="G3445" s="2">
        <v>311</v>
      </c>
      <c r="I3445" s="1">
        <v>6104.62</v>
      </c>
    </row>
    <row r="3446" spans="1:9" hidden="1" x14ac:dyDescent="0.25">
      <c r="A3446" s="2" t="s">
        <v>1790</v>
      </c>
      <c r="B3446" s="139" t="str">
        <f t="shared" si="64"/>
        <v>ICtnGmt_Wbot19606.299</v>
      </c>
      <c r="C3446" t="s">
        <v>113</v>
      </c>
      <c r="D3446" s="1">
        <v>9606.2990000000009</v>
      </c>
      <c r="E3446">
        <v>1.6E-2</v>
      </c>
      <c r="F3446" t="s">
        <v>519</v>
      </c>
      <c r="G3446" s="2">
        <v>311</v>
      </c>
      <c r="I3446" s="1">
        <v>6104.62</v>
      </c>
    </row>
    <row r="3447" spans="1:9" hidden="1" x14ac:dyDescent="0.25">
      <c r="A3447" s="2" t="s">
        <v>1790</v>
      </c>
      <c r="B3447" s="139" t="str">
        <f t="shared" si="64"/>
        <v>ICtnGmt_Wbot14015.9</v>
      </c>
      <c r="C3447" t="s">
        <v>113</v>
      </c>
      <c r="D3447" s="1">
        <v>4015.9</v>
      </c>
      <c r="E3447">
        <v>0.02</v>
      </c>
      <c r="F3447" t="s">
        <v>520</v>
      </c>
      <c r="G3447" s="2">
        <v>311</v>
      </c>
      <c r="I3447" s="1">
        <v>6104.62</v>
      </c>
    </row>
    <row r="3448" spans="1:9" hidden="1" x14ac:dyDescent="0.25">
      <c r="A3448" s="2" t="s">
        <v>1790</v>
      </c>
      <c r="B3448" s="139" t="str">
        <f t="shared" si="64"/>
        <v>ICtnGmt_Wbot18308.102</v>
      </c>
      <c r="C3448" t="s">
        <v>113</v>
      </c>
      <c r="D3448" s="1">
        <v>8308.1020000000008</v>
      </c>
      <c r="E3448">
        <v>1</v>
      </c>
      <c r="F3448" t="s">
        <v>521</v>
      </c>
      <c r="G3448" s="2">
        <v>311</v>
      </c>
      <c r="I3448" s="1">
        <v>6104.62</v>
      </c>
    </row>
    <row r="3449" spans="1:9" hidden="1" x14ac:dyDescent="0.25">
      <c r="A3449" s="2" t="s">
        <v>1790</v>
      </c>
      <c r="B3449" s="139" t="str">
        <f t="shared" si="64"/>
        <v>ICtnGmt_Wbot18308.902</v>
      </c>
      <c r="C3449" t="s">
        <v>113</v>
      </c>
      <c r="D3449" s="1">
        <v>8308.902</v>
      </c>
      <c r="E3449">
        <v>0.03</v>
      </c>
      <c r="F3449" t="s">
        <v>522</v>
      </c>
      <c r="G3449" s="2">
        <v>311</v>
      </c>
      <c r="I3449" s="1">
        <v>6104.62</v>
      </c>
    </row>
    <row r="3450" spans="1:9" hidden="1" x14ac:dyDescent="0.25">
      <c r="A3450" s="2" t="s">
        <v>1790</v>
      </c>
      <c r="B3450" s="139" t="str">
        <f t="shared" si="64"/>
        <v>ICtnGmt_Wbot18523.599</v>
      </c>
      <c r="C3450" t="s">
        <v>113</v>
      </c>
      <c r="D3450" s="1">
        <v>8523.5990000000002</v>
      </c>
      <c r="E3450">
        <v>1</v>
      </c>
      <c r="F3450" t="s">
        <v>523</v>
      </c>
      <c r="G3450" s="2">
        <v>311</v>
      </c>
      <c r="I3450" s="1">
        <v>6104.62</v>
      </c>
    </row>
    <row r="3451" spans="1:9" hidden="1" x14ac:dyDescent="0.25">
      <c r="A3451" s="2" t="s">
        <v>1790</v>
      </c>
      <c r="B3451" s="139" t="str">
        <f t="shared" si="64"/>
        <v>ICtnGmt_Wbot18308.101</v>
      </c>
      <c r="C3451" t="s">
        <v>113</v>
      </c>
      <c r="D3451" s="1">
        <v>8308.1010000000006</v>
      </c>
      <c r="E3451">
        <v>0.03</v>
      </c>
      <c r="F3451" t="s">
        <v>524</v>
      </c>
      <c r="G3451" s="2">
        <v>311</v>
      </c>
      <c r="I3451" s="1">
        <v>6104.62</v>
      </c>
    </row>
    <row r="3452" spans="1:9" hidden="1" x14ac:dyDescent="0.25">
      <c r="A3452" s="2" t="s">
        <v>1790</v>
      </c>
      <c r="B3452" s="139" t="str">
        <f t="shared" ref="B3452:B3515" si="65">A3452&amp;C3452&amp;D3452</f>
        <v>ICtnGmt_Wbot15607.9</v>
      </c>
      <c r="C3452" t="s">
        <v>113</v>
      </c>
      <c r="D3452" s="1">
        <v>5607.9</v>
      </c>
      <c r="E3452">
        <v>2.5000000000000001E-2</v>
      </c>
      <c r="F3452" t="s">
        <v>4189</v>
      </c>
      <c r="G3452" s="2">
        <v>311</v>
      </c>
      <c r="I3452" s="1">
        <v>6104.62</v>
      </c>
    </row>
    <row r="3453" spans="1:9" hidden="1" x14ac:dyDescent="0.25">
      <c r="A3453" s="2" t="s">
        <v>1790</v>
      </c>
      <c r="B3453" s="139" t="str">
        <f t="shared" si="65"/>
        <v>ICtnGmt_Wbot13910</v>
      </c>
      <c r="C3453" t="s">
        <v>113</v>
      </c>
      <c r="D3453" s="1">
        <v>3910</v>
      </c>
      <c r="E3453">
        <v>0.03</v>
      </c>
      <c r="F3453" t="s">
        <v>4193</v>
      </c>
      <c r="G3453" s="2">
        <v>311</v>
      </c>
      <c r="I3453" s="1">
        <v>6104.62</v>
      </c>
    </row>
    <row r="3454" spans="1:9" hidden="1" x14ac:dyDescent="0.25">
      <c r="A3454" s="2" t="s">
        <v>1790</v>
      </c>
      <c r="B3454" s="139" t="str">
        <f t="shared" si="65"/>
        <v>ICtnGmt_Wbot15603.12</v>
      </c>
      <c r="C3454" t="s">
        <v>113</v>
      </c>
      <c r="D3454" s="1">
        <v>5603.12</v>
      </c>
      <c r="E3454">
        <v>0.02</v>
      </c>
      <c r="F3454" t="s">
        <v>4190</v>
      </c>
      <c r="G3454" s="2">
        <v>311</v>
      </c>
      <c r="I3454" s="1">
        <v>6104.62</v>
      </c>
    </row>
    <row r="3455" spans="1:9" hidden="1" x14ac:dyDescent="0.25">
      <c r="A3455" s="2" t="s">
        <v>1790</v>
      </c>
      <c r="B3455" s="139" t="str">
        <f t="shared" si="65"/>
        <v>ICtnGmt_Wbot19607.11</v>
      </c>
      <c r="C3455" t="s">
        <v>113</v>
      </c>
      <c r="D3455" s="1">
        <v>9607.11</v>
      </c>
      <c r="E3455">
        <v>6.0000000000000001E-3</v>
      </c>
      <c r="F3455" t="s">
        <v>529</v>
      </c>
      <c r="G3455" s="2">
        <v>311</v>
      </c>
      <c r="I3455" s="1">
        <v>6104.62</v>
      </c>
    </row>
    <row r="3456" spans="1:9" hidden="1" x14ac:dyDescent="0.25">
      <c r="A3456" s="2" t="s">
        <v>1790</v>
      </c>
      <c r="B3456" s="139" t="str">
        <f t="shared" si="65"/>
        <v>ICtnGmt_Wbot19607.19</v>
      </c>
      <c r="C3456" t="s">
        <v>113</v>
      </c>
      <c r="D3456" s="1">
        <v>9607.19</v>
      </c>
      <c r="E3456">
        <v>6.0000000000000001E-3</v>
      </c>
      <c r="F3456" t="s">
        <v>530</v>
      </c>
      <c r="G3456" s="2">
        <v>311</v>
      </c>
      <c r="I3456" s="1">
        <v>6104.62</v>
      </c>
    </row>
    <row r="3457" spans="1:9" hidden="1" x14ac:dyDescent="0.25">
      <c r="A3457" s="2" t="s">
        <v>1790</v>
      </c>
      <c r="B3457" s="139" t="str">
        <f t="shared" si="65"/>
        <v>ICtnGmt_Wbot19607.2</v>
      </c>
      <c r="C3457" t="s">
        <v>113</v>
      </c>
      <c r="D3457" s="1">
        <v>9607.2000000000007</v>
      </c>
      <c r="E3457">
        <v>6.0000000000000001E-3</v>
      </c>
      <c r="F3457" t="s">
        <v>531</v>
      </c>
      <c r="G3457" s="2">
        <v>311</v>
      </c>
      <c r="I3457" s="1">
        <v>6104.62</v>
      </c>
    </row>
    <row r="3458" spans="1:9" hidden="1" x14ac:dyDescent="0.25">
      <c r="A3458" s="2" t="s">
        <v>1790</v>
      </c>
      <c r="B3458" s="139" t="str">
        <f t="shared" si="65"/>
        <v>ICtnGmt_Wbot15401.201</v>
      </c>
      <c r="C3458" t="s">
        <v>113</v>
      </c>
      <c r="D3458" s="1">
        <v>5401.201</v>
      </c>
      <c r="E3458">
        <v>0.02</v>
      </c>
      <c r="F3458" t="s">
        <v>349</v>
      </c>
      <c r="G3458" s="2">
        <v>311</v>
      </c>
      <c r="I3458" s="1">
        <v>6104.62</v>
      </c>
    </row>
    <row r="3459" spans="1:9" hidden="1" x14ac:dyDescent="0.25">
      <c r="A3459" s="2" t="s">
        <v>1790</v>
      </c>
      <c r="B3459" s="139" t="str">
        <f t="shared" si="65"/>
        <v>ICtnGmt_Wbot15401.1</v>
      </c>
      <c r="C3459" t="s">
        <v>113</v>
      </c>
      <c r="D3459" s="1">
        <v>5401.1</v>
      </c>
      <c r="E3459">
        <v>0.02</v>
      </c>
      <c r="F3459" t="s">
        <v>349</v>
      </c>
      <c r="G3459" s="2">
        <v>311</v>
      </c>
      <c r="I3459" s="1">
        <v>6104.62</v>
      </c>
    </row>
    <row r="3460" spans="1:9" hidden="1" x14ac:dyDescent="0.25">
      <c r="A3460" s="2" t="s">
        <v>1790</v>
      </c>
      <c r="B3460" s="139" t="str">
        <f t="shared" si="65"/>
        <v>ICtnGmt_Wbot15204.11</v>
      </c>
      <c r="C3460" t="s">
        <v>113</v>
      </c>
      <c r="D3460" s="1">
        <v>5204.1099999999997</v>
      </c>
      <c r="E3460">
        <v>0.02</v>
      </c>
      <c r="F3460" t="s">
        <v>349</v>
      </c>
      <c r="G3460" s="2">
        <v>311</v>
      </c>
      <c r="I3460" s="1">
        <v>6104.62</v>
      </c>
    </row>
    <row r="3461" spans="1:9" hidden="1" x14ac:dyDescent="0.25">
      <c r="A3461" s="2" t="s">
        <v>1790</v>
      </c>
      <c r="B3461" s="139" t="str">
        <f t="shared" si="65"/>
        <v>ICtnGmt_Mtop19606.1</v>
      </c>
      <c r="C3461" t="s">
        <v>116</v>
      </c>
      <c r="D3461" s="1">
        <v>9606.1</v>
      </c>
      <c r="E3461">
        <v>1.4999999999999999E-2</v>
      </c>
      <c r="F3461" t="s">
        <v>481</v>
      </c>
      <c r="G3461" s="2">
        <v>312</v>
      </c>
      <c r="I3461" s="1">
        <v>6101.2</v>
      </c>
    </row>
    <row r="3462" spans="1:9" hidden="1" x14ac:dyDescent="0.25">
      <c r="A3462" s="2" t="s">
        <v>1790</v>
      </c>
      <c r="B3462" s="139" t="str">
        <f t="shared" si="65"/>
        <v>ICtnGmt_Mtop14821.109</v>
      </c>
      <c r="C3462" t="s">
        <v>116</v>
      </c>
      <c r="D3462" s="1">
        <v>4821.1090000000004</v>
      </c>
      <c r="E3462">
        <v>0.02</v>
      </c>
      <c r="F3462" t="s">
        <v>482</v>
      </c>
      <c r="G3462" s="2">
        <v>312</v>
      </c>
      <c r="I3462" s="1">
        <v>6101.2</v>
      </c>
    </row>
    <row r="3463" spans="1:9" hidden="1" x14ac:dyDescent="0.25">
      <c r="A3463" s="2" t="s">
        <v>1790</v>
      </c>
      <c r="B3463" s="139" t="str">
        <f t="shared" si="65"/>
        <v>ICtnGmt_Mtop15210.11</v>
      </c>
      <c r="C3463" t="s">
        <v>116</v>
      </c>
      <c r="D3463" s="1">
        <v>5210.1099999999997</v>
      </c>
      <c r="E3463">
        <v>0.03</v>
      </c>
      <c r="F3463" t="s">
        <v>483</v>
      </c>
      <c r="G3463" s="2">
        <v>312</v>
      </c>
      <c r="I3463" s="1">
        <v>6101.2</v>
      </c>
    </row>
    <row r="3464" spans="1:9" hidden="1" x14ac:dyDescent="0.25">
      <c r="A3464" s="2" t="s">
        <v>1790</v>
      </c>
      <c r="B3464" s="139" t="str">
        <f t="shared" si="65"/>
        <v>ICtnGmt_Mtop15604.1</v>
      </c>
      <c r="C3464" t="s">
        <v>116</v>
      </c>
      <c r="D3464" s="1">
        <v>5604.1</v>
      </c>
      <c r="E3464">
        <v>0.04</v>
      </c>
      <c r="F3464" t="s">
        <v>484</v>
      </c>
      <c r="G3464" s="2">
        <v>312</v>
      </c>
      <c r="I3464" s="1">
        <v>6101.2</v>
      </c>
    </row>
    <row r="3465" spans="1:9" hidden="1" x14ac:dyDescent="0.25">
      <c r="A3465" s="2" t="s">
        <v>1790</v>
      </c>
      <c r="B3465" s="139" t="str">
        <f t="shared" si="65"/>
        <v>ICtnGmt_Mtop15804.29</v>
      </c>
      <c r="C3465" t="s">
        <v>116</v>
      </c>
      <c r="D3465" s="1">
        <v>5804.29</v>
      </c>
      <c r="E3465">
        <v>0.02</v>
      </c>
      <c r="F3465" t="s">
        <v>485</v>
      </c>
      <c r="G3465" s="2">
        <v>312</v>
      </c>
      <c r="I3465" s="1">
        <v>6101.2</v>
      </c>
    </row>
    <row r="3466" spans="1:9" hidden="1" x14ac:dyDescent="0.25">
      <c r="A3466" s="2" t="s">
        <v>1790</v>
      </c>
      <c r="B3466" s="139" t="str">
        <f t="shared" si="65"/>
        <v>ICtnGmt_Mtop15807.103</v>
      </c>
      <c r="C3466" t="s">
        <v>116</v>
      </c>
      <c r="D3466" s="1">
        <v>5807.1030000000001</v>
      </c>
      <c r="E3466">
        <v>0.06</v>
      </c>
      <c r="F3466" t="s">
        <v>486</v>
      </c>
      <c r="G3466" s="2">
        <v>312</v>
      </c>
      <c r="I3466" s="1">
        <v>6101.2</v>
      </c>
    </row>
    <row r="3467" spans="1:9" hidden="1" x14ac:dyDescent="0.25">
      <c r="A3467" s="2" t="s">
        <v>1790</v>
      </c>
      <c r="B3467" s="139" t="str">
        <f t="shared" si="65"/>
        <v>ICtnGmt_Mtop15807.109</v>
      </c>
      <c r="C3467" t="s">
        <v>116</v>
      </c>
      <c r="D3467" s="1">
        <v>5807.1090000000004</v>
      </c>
      <c r="E3467">
        <v>0.06</v>
      </c>
      <c r="F3467" t="s">
        <v>487</v>
      </c>
      <c r="G3467" s="2">
        <v>312</v>
      </c>
      <c r="I3467" s="1">
        <v>6101.2</v>
      </c>
    </row>
    <row r="3468" spans="1:9" hidden="1" x14ac:dyDescent="0.25">
      <c r="A3468" s="2" t="s">
        <v>1790</v>
      </c>
      <c r="B3468" s="139" t="str">
        <f t="shared" si="65"/>
        <v>ICtnGmt_Mtop17317.001</v>
      </c>
      <c r="C3468" t="s">
        <v>116</v>
      </c>
      <c r="D3468" s="1">
        <v>7317.0010000000002</v>
      </c>
      <c r="E3468">
        <v>5.0000000000000001E-3</v>
      </c>
      <c r="F3468" t="s">
        <v>488</v>
      </c>
      <c r="G3468" s="2">
        <v>312</v>
      </c>
      <c r="I3468" s="1">
        <v>6101.2</v>
      </c>
    </row>
    <row r="3469" spans="1:9" hidden="1" x14ac:dyDescent="0.25">
      <c r="A3469" s="2" t="s">
        <v>1790</v>
      </c>
      <c r="B3469" s="139" t="str">
        <f t="shared" si="65"/>
        <v>ICtnGmt_Mtop12501.009</v>
      </c>
      <c r="C3469" t="s">
        <v>116</v>
      </c>
      <c r="D3469" s="1">
        <v>2501.009</v>
      </c>
      <c r="E3469">
        <v>0.04</v>
      </c>
      <c r="F3469" t="s">
        <v>2956</v>
      </c>
      <c r="G3469" s="2">
        <v>312</v>
      </c>
      <c r="I3469" s="1">
        <v>6101.2</v>
      </c>
    </row>
    <row r="3470" spans="1:9" hidden="1" x14ac:dyDescent="0.25">
      <c r="A3470" s="2" t="s">
        <v>1790</v>
      </c>
      <c r="B3470" s="139" t="str">
        <f t="shared" si="65"/>
        <v>ICtnGmt_Mtop17318.23</v>
      </c>
      <c r="C3470" t="s">
        <v>116</v>
      </c>
      <c r="D3470" s="1">
        <v>7318.23</v>
      </c>
      <c r="E3470">
        <v>6.0000000000000001E-3</v>
      </c>
      <c r="F3470" t="s">
        <v>489</v>
      </c>
      <c r="G3470" s="2">
        <v>312</v>
      </c>
      <c r="I3470" s="1">
        <v>6101.2</v>
      </c>
    </row>
    <row r="3471" spans="1:9" hidden="1" x14ac:dyDescent="0.25">
      <c r="A3471" s="2" t="s">
        <v>1790</v>
      </c>
      <c r="B3471" s="139" t="str">
        <f t="shared" si="65"/>
        <v>ICtnGmt_Mtop13920.99</v>
      </c>
      <c r="C3471" t="s">
        <v>116</v>
      </c>
      <c r="D3471" s="1">
        <v>3920.99</v>
      </c>
      <c r="E3471">
        <v>3.0000000000000001E-3</v>
      </c>
      <c r="F3471" t="s">
        <v>490</v>
      </c>
      <c r="G3471" s="2">
        <v>312</v>
      </c>
      <c r="I3471" s="1">
        <v>6101.2</v>
      </c>
    </row>
    <row r="3472" spans="1:9" hidden="1" x14ac:dyDescent="0.25">
      <c r="A3472" s="2" t="s">
        <v>1790</v>
      </c>
      <c r="B3472" s="139" t="str">
        <f t="shared" si="65"/>
        <v>ICtnGmt_Mtop13901.2</v>
      </c>
      <c r="C3472" t="s">
        <v>116</v>
      </c>
      <c r="D3472" s="1">
        <v>3901.2</v>
      </c>
      <c r="E3472">
        <v>0.03</v>
      </c>
      <c r="F3472" t="s">
        <v>2215</v>
      </c>
      <c r="G3472" s="2">
        <v>312</v>
      </c>
      <c r="I3472" s="1">
        <v>6101.2</v>
      </c>
    </row>
    <row r="3473" spans="1:9" hidden="1" x14ac:dyDescent="0.25">
      <c r="A3473" s="2" t="s">
        <v>1790</v>
      </c>
      <c r="B3473" s="139" t="str">
        <f t="shared" si="65"/>
        <v>ICtnGmt_Mtop13923.29</v>
      </c>
      <c r="C3473" t="s">
        <v>116</v>
      </c>
      <c r="D3473" s="1">
        <v>3923.29</v>
      </c>
      <c r="E3473">
        <v>0.05</v>
      </c>
      <c r="F3473" t="s">
        <v>491</v>
      </c>
      <c r="G3473" s="2">
        <v>312</v>
      </c>
      <c r="I3473" s="1">
        <v>6101.2</v>
      </c>
    </row>
    <row r="3474" spans="1:9" hidden="1" x14ac:dyDescent="0.25">
      <c r="A3474" s="2" t="s">
        <v>1790</v>
      </c>
      <c r="B3474" s="139" t="str">
        <f t="shared" si="65"/>
        <v>ICtnGmt_Mtop13926.209</v>
      </c>
      <c r="C3474" t="s">
        <v>116</v>
      </c>
      <c r="D3474" s="1">
        <v>3926.2089999999998</v>
      </c>
      <c r="E3474">
        <v>0.02</v>
      </c>
      <c r="F3474" t="s">
        <v>492</v>
      </c>
      <c r="G3474" s="2">
        <v>312</v>
      </c>
      <c r="I3474" s="1">
        <v>6101.2</v>
      </c>
    </row>
    <row r="3475" spans="1:9" hidden="1" x14ac:dyDescent="0.25">
      <c r="A3475" s="2" t="s">
        <v>1790</v>
      </c>
      <c r="B3475" s="139" t="str">
        <f t="shared" si="65"/>
        <v>ICtnGmt_Mtop14007.009</v>
      </c>
      <c r="C3475" t="s">
        <v>116</v>
      </c>
      <c r="D3475" s="1">
        <v>4007.009</v>
      </c>
      <c r="E3475">
        <v>0.04</v>
      </c>
      <c r="F3475" t="s">
        <v>493</v>
      </c>
      <c r="G3475" s="2">
        <v>312</v>
      </c>
      <c r="I3475" s="1">
        <v>6101.2</v>
      </c>
    </row>
    <row r="3476" spans="1:9" hidden="1" x14ac:dyDescent="0.25">
      <c r="A3476" s="2" t="s">
        <v>1790</v>
      </c>
      <c r="B3476" s="139" t="str">
        <f t="shared" si="65"/>
        <v>ICtnGmt_Mtop14203.109</v>
      </c>
      <c r="C3476" t="s">
        <v>116</v>
      </c>
      <c r="D3476" s="1">
        <v>4203.1090000000004</v>
      </c>
      <c r="E3476">
        <v>1</v>
      </c>
      <c r="F3476" t="s">
        <v>494</v>
      </c>
      <c r="G3476" s="2">
        <v>312</v>
      </c>
      <c r="I3476" s="1">
        <v>6101.2</v>
      </c>
    </row>
    <row r="3477" spans="1:9" hidden="1" x14ac:dyDescent="0.25">
      <c r="A3477" s="2" t="s">
        <v>1790</v>
      </c>
      <c r="B3477" s="139" t="str">
        <f t="shared" si="65"/>
        <v>ICtnGmt_Mtop14819.1</v>
      </c>
      <c r="C3477" t="s">
        <v>116</v>
      </c>
      <c r="D3477" s="1">
        <v>4819.1000000000004</v>
      </c>
      <c r="E3477">
        <v>1</v>
      </c>
      <c r="F3477" t="s">
        <v>495</v>
      </c>
      <c r="G3477" s="2">
        <v>312</v>
      </c>
      <c r="I3477" s="1">
        <v>6101.2</v>
      </c>
    </row>
    <row r="3478" spans="1:9" hidden="1" x14ac:dyDescent="0.25">
      <c r="A3478" s="2" t="s">
        <v>1790</v>
      </c>
      <c r="B3478" s="139" t="str">
        <f t="shared" si="65"/>
        <v>ICtnGmt_Mtop18308.2</v>
      </c>
      <c r="C3478" t="s">
        <v>116</v>
      </c>
      <c r="D3478" s="1">
        <v>8308.2000000000007</v>
      </c>
      <c r="E3478">
        <v>1.2E-2</v>
      </c>
      <c r="F3478" t="s">
        <v>496</v>
      </c>
      <c r="G3478" s="2">
        <v>312</v>
      </c>
      <c r="I3478" s="1">
        <v>6101.2</v>
      </c>
    </row>
    <row r="3479" spans="1:9" hidden="1" x14ac:dyDescent="0.25">
      <c r="A3479" s="2" t="s">
        <v>1790</v>
      </c>
      <c r="B3479" s="139" t="str">
        <f t="shared" si="65"/>
        <v>ICtnGmt_Mtop18308.909</v>
      </c>
      <c r="C3479" t="s">
        <v>116</v>
      </c>
      <c r="D3479" s="1">
        <v>8308.9089999999997</v>
      </c>
      <c r="E3479">
        <v>1.4999999999999999E-2</v>
      </c>
      <c r="F3479" t="s">
        <v>497</v>
      </c>
      <c r="G3479" s="2">
        <v>312</v>
      </c>
      <c r="I3479" s="1">
        <v>6101.2</v>
      </c>
    </row>
    <row r="3480" spans="1:9" hidden="1" x14ac:dyDescent="0.25">
      <c r="A3480" s="2" t="s">
        <v>1790</v>
      </c>
      <c r="B3480" s="139" t="str">
        <f t="shared" si="65"/>
        <v>ICtnGmt_Mtop18523.519</v>
      </c>
      <c r="C3480" t="s">
        <v>116</v>
      </c>
      <c r="D3480" s="1">
        <v>8523.5190000000002</v>
      </c>
      <c r="E3480">
        <v>1</v>
      </c>
      <c r="F3480" t="s">
        <v>498</v>
      </c>
      <c r="G3480" s="2">
        <v>312</v>
      </c>
      <c r="I3480" s="1">
        <v>6101.2</v>
      </c>
    </row>
    <row r="3481" spans="1:9" hidden="1" x14ac:dyDescent="0.25">
      <c r="A3481" s="2" t="s">
        <v>1790</v>
      </c>
      <c r="B3481" s="139" t="str">
        <f t="shared" si="65"/>
        <v>ICtnGmt_Mtop19606.21</v>
      </c>
      <c r="C3481" t="s">
        <v>116</v>
      </c>
      <c r="D3481" s="1">
        <v>9606.2099999999991</v>
      </c>
      <c r="E3481">
        <v>1.2E-2</v>
      </c>
      <c r="F3481" t="s">
        <v>499</v>
      </c>
      <c r="G3481" s="2">
        <v>312</v>
      </c>
      <c r="I3481" s="1">
        <v>6101.2</v>
      </c>
    </row>
    <row r="3482" spans="1:9" hidden="1" x14ac:dyDescent="0.25">
      <c r="A3482" s="2" t="s">
        <v>1790</v>
      </c>
      <c r="B3482" s="139" t="str">
        <f t="shared" si="65"/>
        <v>ICtnGmt_Mtop15211.39</v>
      </c>
      <c r="C3482" t="s">
        <v>116</v>
      </c>
      <c r="D3482" s="1">
        <v>5211.3900000000003</v>
      </c>
      <c r="E3482">
        <v>0.02</v>
      </c>
      <c r="F3482" t="s">
        <v>2246</v>
      </c>
      <c r="G3482" s="2">
        <v>312</v>
      </c>
      <c r="I3482" s="1">
        <v>6101.2</v>
      </c>
    </row>
    <row r="3483" spans="1:9" hidden="1" x14ac:dyDescent="0.25">
      <c r="A3483" s="2" t="s">
        <v>1790</v>
      </c>
      <c r="B3483" s="139" t="str">
        <f t="shared" si="65"/>
        <v>ICtnGmt_Mtop13923.5</v>
      </c>
      <c r="C3483" t="s">
        <v>116</v>
      </c>
      <c r="D3483" s="1">
        <v>3923.5</v>
      </c>
      <c r="E3483">
        <v>0.02</v>
      </c>
      <c r="F3483" t="s">
        <v>4191</v>
      </c>
      <c r="G3483" s="2">
        <v>312</v>
      </c>
      <c r="I3483" s="1">
        <v>6101.2</v>
      </c>
    </row>
    <row r="3484" spans="1:9" hidden="1" x14ac:dyDescent="0.25">
      <c r="A3484" s="2" t="s">
        <v>1790</v>
      </c>
      <c r="B3484" s="139" t="str">
        <f t="shared" si="65"/>
        <v>ICtnGmt_Mtop15806.39</v>
      </c>
      <c r="C3484" t="s">
        <v>116</v>
      </c>
      <c r="D3484" s="1">
        <v>5806.39</v>
      </c>
      <c r="E3484">
        <v>0.02</v>
      </c>
      <c r="F3484" t="s">
        <v>4192</v>
      </c>
      <c r="G3484" s="2">
        <v>312</v>
      </c>
      <c r="I3484" s="1">
        <v>6101.2</v>
      </c>
    </row>
    <row r="3485" spans="1:9" hidden="1" x14ac:dyDescent="0.25">
      <c r="A3485" s="2" t="s">
        <v>1790</v>
      </c>
      <c r="B3485" s="139" t="str">
        <f t="shared" si="65"/>
        <v>ICtnGmt_Mtop19607.11</v>
      </c>
      <c r="C3485" t="s">
        <v>116</v>
      </c>
      <c r="D3485" s="1">
        <v>9607.11</v>
      </c>
      <c r="E3485">
        <v>1.4999999999999999E-2</v>
      </c>
      <c r="F3485" t="s">
        <v>529</v>
      </c>
      <c r="G3485" s="2">
        <v>312</v>
      </c>
      <c r="I3485" s="1">
        <v>6101.2</v>
      </c>
    </row>
    <row r="3486" spans="1:9" hidden="1" x14ac:dyDescent="0.25">
      <c r="A3486" s="2" t="s">
        <v>1790</v>
      </c>
      <c r="B3486" s="139" t="str">
        <f t="shared" si="65"/>
        <v>ICtnGmt_Mtop19607.19</v>
      </c>
      <c r="C3486" t="s">
        <v>116</v>
      </c>
      <c r="D3486" s="1">
        <v>9607.19</v>
      </c>
      <c r="E3486">
        <v>1.4999999999999999E-2</v>
      </c>
      <c r="F3486" t="s">
        <v>530</v>
      </c>
      <c r="G3486" s="2">
        <v>312</v>
      </c>
      <c r="I3486" s="1">
        <v>6101.2</v>
      </c>
    </row>
    <row r="3487" spans="1:9" hidden="1" x14ac:dyDescent="0.25">
      <c r="A3487" s="2" t="s">
        <v>1790</v>
      </c>
      <c r="B3487" s="139" t="str">
        <f t="shared" si="65"/>
        <v>ICtnGmt_Mtop19607.2</v>
      </c>
      <c r="C3487" t="s">
        <v>116</v>
      </c>
      <c r="D3487" s="1">
        <v>9607.2000000000007</v>
      </c>
      <c r="E3487">
        <v>1.4999999999999999E-2</v>
      </c>
      <c r="F3487" t="s">
        <v>529</v>
      </c>
      <c r="G3487" s="2">
        <v>312</v>
      </c>
      <c r="I3487" s="1">
        <v>6101.2</v>
      </c>
    </row>
    <row r="3488" spans="1:9" hidden="1" x14ac:dyDescent="0.25">
      <c r="A3488" s="2" t="s">
        <v>1790</v>
      </c>
      <c r="B3488" s="139" t="str">
        <f t="shared" si="65"/>
        <v>ICtnGmt_Mtop15508.2</v>
      </c>
      <c r="C3488" t="s">
        <v>116</v>
      </c>
      <c r="D3488" s="1">
        <v>5508.2</v>
      </c>
      <c r="E3488">
        <v>0.02</v>
      </c>
      <c r="F3488" t="s">
        <v>349</v>
      </c>
      <c r="G3488" s="2">
        <v>312</v>
      </c>
      <c r="I3488" s="1">
        <v>6101.2</v>
      </c>
    </row>
    <row r="3489" spans="1:9" hidden="1" x14ac:dyDescent="0.25">
      <c r="A3489" s="2" t="s">
        <v>1790</v>
      </c>
      <c r="B3489" s="139" t="str">
        <f t="shared" si="65"/>
        <v>ICtnGmt_Mtop15508.1</v>
      </c>
      <c r="C3489" t="s">
        <v>116</v>
      </c>
      <c r="D3489" s="1">
        <v>5508.1</v>
      </c>
      <c r="E3489">
        <v>0.02</v>
      </c>
      <c r="F3489" t="s">
        <v>349</v>
      </c>
      <c r="G3489" s="2">
        <v>312</v>
      </c>
      <c r="I3489" s="1">
        <v>6101.2</v>
      </c>
    </row>
    <row r="3490" spans="1:9" hidden="1" x14ac:dyDescent="0.25">
      <c r="A3490" s="2" t="s">
        <v>1790</v>
      </c>
      <c r="B3490" s="139" t="str">
        <f t="shared" si="65"/>
        <v>ICtnGmt_Mtop14821.9</v>
      </c>
      <c r="C3490" t="s">
        <v>116</v>
      </c>
      <c r="D3490" s="1">
        <v>4821.8999999999996</v>
      </c>
      <c r="E3490">
        <v>0.02</v>
      </c>
      <c r="F3490" t="s">
        <v>508</v>
      </c>
      <c r="G3490" s="2">
        <v>313</v>
      </c>
      <c r="I3490" s="1">
        <v>6101.2</v>
      </c>
    </row>
    <row r="3491" spans="1:9" hidden="1" x14ac:dyDescent="0.25">
      <c r="A3491" s="2" t="s">
        <v>1790</v>
      </c>
      <c r="B3491" s="139" t="str">
        <f t="shared" si="65"/>
        <v>ICtnGmt_Mtop13926.9099</v>
      </c>
      <c r="C3491" t="s">
        <v>116</v>
      </c>
      <c r="D3491" s="1">
        <v>3926.9099000000001</v>
      </c>
      <c r="E3491">
        <v>1</v>
      </c>
      <c r="F3491" t="s">
        <v>509</v>
      </c>
      <c r="G3491" s="2">
        <v>313</v>
      </c>
      <c r="I3491" s="1">
        <v>6101.2</v>
      </c>
    </row>
    <row r="3492" spans="1:9" hidden="1" x14ac:dyDescent="0.25">
      <c r="A3492" s="2" t="s">
        <v>1790</v>
      </c>
      <c r="B3492" s="139" t="str">
        <f t="shared" si="65"/>
        <v>ICtnGmt_Mtop15806.32</v>
      </c>
      <c r="C3492" t="s">
        <v>116</v>
      </c>
      <c r="D3492" s="1">
        <v>5806.32</v>
      </c>
      <c r="E3492">
        <v>0.03</v>
      </c>
      <c r="F3492" t="s">
        <v>510</v>
      </c>
      <c r="G3492" s="2">
        <v>313</v>
      </c>
      <c r="I3492" s="1">
        <v>6101.2</v>
      </c>
    </row>
    <row r="3493" spans="1:9" hidden="1" x14ac:dyDescent="0.25">
      <c r="A3493" s="2" t="s">
        <v>1790</v>
      </c>
      <c r="B3493" s="139" t="str">
        <f t="shared" si="65"/>
        <v>ICtnGmt_Mtop19606.22</v>
      </c>
      <c r="C3493" t="s">
        <v>116</v>
      </c>
      <c r="D3493" s="1">
        <v>9606.2199999999993</v>
      </c>
      <c r="E3493">
        <v>0.01</v>
      </c>
      <c r="F3493" t="s">
        <v>511</v>
      </c>
      <c r="G3493" s="2">
        <v>313</v>
      </c>
      <c r="I3493" s="1">
        <v>6101.2</v>
      </c>
    </row>
    <row r="3494" spans="1:9" hidden="1" x14ac:dyDescent="0.25">
      <c r="A3494" s="2" t="s">
        <v>1790</v>
      </c>
      <c r="B3494" s="139" t="str">
        <f t="shared" si="65"/>
        <v>ICtnGmt_Mtop15807.101</v>
      </c>
      <c r="C3494" t="s">
        <v>116</v>
      </c>
      <c r="D3494" s="1">
        <v>5807.1009999999997</v>
      </c>
      <c r="E3494">
        <v>0.01</v>
      </c>
      <c r="F3494" t="s">
        <v>512</v>
      </c>
      <c r="G3494" s="2">
        <v>313</v>
      </c>
      <c r="I3494" s="1">
        <v>6101.2</v>
      </c>
    </row>
    <row r="3495" spans="1:9" hidden="1" x14ac:dyDescent="0.25">
      <c r="A3495" s="2" t="s">
        <v>1790</v>
      </c>
      <c r="B3495" s="139" t="str">
        <f t="shared" si="65"/>
        <v>ICtnGmt_Mtop15807.102</v>
      </c>
      <c r="C3495" t="s">
        <v>116</v>
      </c>
      <c r="D3495" s="1">
        <v>5807.1019999999999</v>
      </c>
      <c r="E3495">
        <v>0.02</v>
      </c>
      <c r="F3495" t="s">
        <v>513</v>
      </c>
      <c r="G3495" s="2">
        <v>313</v>
      </c>
      <c r="I3495" s="1">
        <v>6101.2</v>
      </c>
    </row>
    <row r="3496" spans="1:9" hidden="1" x14ac:dyDescent="0.25">
      <c r="A3496" s="2" t="s">
        <v>1790</v>
      </c>
      <c r="B3496" s="139" t="str">
        <f t="shared" si="65"/>
        <v>ICtnGmt_Mtop15807.9</v>
      </c>
      <c r="C3496" t="s">
        <v>116</v>
      </c>
      <c r="D3496" s="1">
        <v>5807.9</v>
      </c>
      <c r="E3496">
        <v>5.0000000000000001E-3</v>
      </c>
      <c r="F3496" t="s">
        <v>514</v>
      </c>
      <c r="G3496" s="2">
        <v>313</v>
      </c>
      <c r="I3496" s="1">
        <v>6101.2</v>
      </c>
    </row>
    <row r="3497" spans="1:9" hidden="1" x14ac:dyDescent="0.25">
      <c r="A3497" s="2" t="s">
        <v>1790</v>
      </c>
      <c r="B3497" s="139" t="str">
        <f t="shared" si="65"/>
        <v>ICtnGmt_Mtop19606.292</v>
      </c>
      <c r="C3497" t="s">
        <v>116</v>
      </c>
      <c r="D3497" s="1">
        <v>9606.2919999999995</v>
      </c>
      <c r="E3497">
        <v>1.0999999999999999E-2</v>
      </c>
      <c r="F3497" t="s">
        <v>515</v>
      </c>
      <c r="G3497" s="2">
        <v>313</v>
      </c>
      <c r="I3497" s="1">
        <v>6101.2</v>
      </c>
    </row>
    <row r="3498" spans="1:9" hidden="1" x14ac:dyDescent="0.25">
      <c r="A3498" s="2" t="s">
        <v>1790</v>
      </c>
      <c r="B3498" s="139" t="str">
        <f t="shared" si="65"/>
        <v>ICtnGmt_Mtop15901.909</v>
      </c>
      <c r="C3498" t="s">
        <v>116</v>
      </c>
      <c r="D3498" s="1">
        <v>5901.9089999999997</v>
      </c>
      <c r="E3498">
        <v>5.5E-2</v>
      </c>
      <c r="F3498" t="s">
        <v>516</v>
      </c>
      <c r="G3498" s="2">
        <v>313</v>
      </c>
      <c r="I3498" s="1">
        <v>6101.2</v>
      </c>
    </row>
    <row r="3499" spans="1:9" hidden="1" x14ac:dyDescent="0.25">
      <c r="A3499" s="2" t="s">
        <v>1790</v>
      </c>
      <c r="B3499" s="139" t="str">
        <f t="shared" si="65"/>
        <v>ICtnGmt_Mtop13919.909</v>
      </c>
      <c r="C3499" t="s">
        <v>116</v>
      </c>
      <c r="D3499" s="1">
        <v>3919.9090000000001</v>
      </c>
      <c r="E3499">
        <v>0.04</v>
      </c>
      <c r="F3499" t="s">
        <v>2254</v>
      </c>
      <c r="G3499" s="2">
        <v>313</v>
      </c>
      <c r="I3499" s="1">
        <v>6101.2</v>
      </c>
    </row>
    <row r="3500" spans="1:9" hidden="1" x14ac:dyDescent="0.25">
      <c r="A3500" s="2" t="s">
        <v>1790</v>
      </c>
      <c r="B3500" s="139" t="str">
        <f t="shared" si="65"/>
        <v>ICtnGmt_Mtop17317.002</v>
      </c>
      <c r="C3500" t="s">
        <v>116</v>
      </c>
      <c r="D3500" s="1">
        <v>7317.0020000000004</v>
      </c>
      <c r="E3500">
        <v>0.01</v>
      </c>
      <c r="F3500" t="s">
        <v>488</v>
      </c>
      <c r="G3500" s="2">
        <v>313</v>
      </c>
      <c r="I3500" s="1">
        <v>6101.2</v>
      </c>
    </row>
    <row r="3501" spans="1:9" hidden="1" x14ac:dyDescent="0.25">
      <c r="A3501" s="2" t="s">
        <v>1790</v>
      </c>
      <c r="B3501" s="139" t="str">
        <f t="shared" si="65"/>
        <v>ICtnGmt_Mtop17616.1</v>
      </c>
      <c r="C3501" t="s">
        <v>116</v>
      </c>
      <c r="D3501" s="1">
        <v>7616.1</v>
      </c>
      <c r="E3501">
        <v>0.02</v>
      </c>
      <c r="F3501" t="s">
        <v>517</v>
      </c>
      <c r="G3501" s="2">
        <v>313</v>
      </c>
      <c r="I3501" s="1">
        <v>6101.2</v>
      </c>
    </row>
    <row r="3502" spans="1:9" hidden="1" x14ac:dyDescent="0.25">
      <c r="A3502" s="2" t="s">
        <v>1790</v>
      </c>
      <c r="B3502" s="139" t="str">
        <f t="shared" si="65"/>
        <v>ICtnGmt_Mtop18523.529</v>
      </c>
      <c r="C3502" t="s">
        <v>116</v>
      </c>
      <c r="D3502" s="1">
        <v>8523.5290000000005</v>
      </c>
      <c r="E3502">
        <v>1</v>
      </c>
      <c r="F3502" t="s">
        <v>498</v>
      </c>
      <c r="G3502" s="2">
        <v>313</v>
      </c>
      <c r="I3502" s="1">
        <v>6101.2</v>
      </c>
    </row>
    <row r="3503" spans="1:9" hidden="1" x14ac:dyDescent="0.25">
      <c r="A3503" s="2" t="s">
        <v>1790</v>
      </c>
      <c r="B3503" s="139" t="str">
        <f t="shared" si="65"/>
        <v>ICtnGmt_Mtop19606.291</v>
      </c>
      <c r="C3503" t="s">
        <v>116</v>
      </c>
      <c r="D3503" s="1">
        <v>9606.2909999999993</v>
      </c>
      <c r="E3503">
        <v>0.02</v>
      </c>
      <c r="F3503" t="s">
        <v>518</v>
      </c>
      <c r="G3503" s="2">
        <v>313</v>
      </c>
      <c r="I3503" s="1">
        <v>6101.2</v>
      </c>
    </row>
    <row r="3504" spans="1:9" hidden="1" x14ac:dyDescent="0.25">
      <c r="A3504" s="2" t="s">
        <v>1790</v>
      </c>
      <c r="B3504" s="139" t="str">
        <f t="shared" si="65"/>
        <v>ICtnGmt_Mtop19606.299</v>
      </c>
      <c r="C3504" t="s">
        <v>116</v>
      </c>
      <c r="D3504" s="1">
        <v>9606.2990000000009</v>
      </c>
      <c r="E3504">
        <v>1.6E-2</v>
      </c>
      <c r="F3504" t="s">
        <v>519</v>
      </c>
      <c r="G3504" s="2">
        <v>313</v>
      </c>
      <c r="I3504" s="1">
        <v>6101.2</v>
      </c>
    </row>
    <row r="3505" spans="1:9" hidden="1" x14ac:dyDescent="0.25">
      <c r="A3505" s="2" t="s">
        <v>1790</v>
      </c>
      <c r="B3505" s="139" t="str">
        <f t="shared" si="65"/>
        <v>ICtnGmt_Mtop14015.9</v>
      </c>
      <c r="C3505" t="s">
        <v>116</v>
      </c>
      <c r="D3505" s="1">
        <v>4015.9</v>
      </c>
      <c r="E3505">
        <v>0.02</v>
      </c>
      <c r="F3505" t="s">
        <v>520</v>
      </c>
      <c r="G3505" s="2">
        <v>313</v>
      </c>
      <c r="I3505" s="1">
        <v>6101.2</v>
      </c>
    </row>
    <row r="3506" spans="1:9" hidden="1" x14ac:dyDescent="0.25">
      <c r="A3506" s="2" t="s">
        <v>1790</v>
      </c>
      <c r="B3506" s="139" t="str">
        <f t="shared" si="65"/>
        <v>ICtnGmt_Mtop18308.102</v>
      </c>
      <c r="C3506" t="s">
        <v>116</v>
      </c>
      <c r="D3506" s="1">
        <v>8308.1020000000008</v>
      </c>
      <c r="E3506">
        <v>1</v>
      </c>
      <c r="F3506" t="s">
        <v>521</v>
      </c>
      <c r="G3506" s="2">
        <v>313</v>
      </c>
      <c r="I3506" s="1">
        <v>6101.2</v>
      </c>
    </row>
    <row r="3507" spans="1:9" hidden="1" x14ac:dyDescent="0.25">
      <c r="A3507" s="2" t="s">
        <v>1790</v>
      </c>
      <c r="B3507" s="139" t="str">
        <f t="shared" si="65"/>
        <v>ICtnGmt_Mtop18308.902</v>
      </c>
      <c r="C3507" t="s">
        <v>116</v>
      </c>
      <c r="D3507" s="1">
        <v>8308.902</v>
      </c>
      <c r="E3507">
        <v>0.03</v>
      </c>
      <c r="F3507" t="s">
        <v>522</v>
      </c>
      <c r="G3507" s="2">
        <v>313</v>
      </c>
      <c r="I3507" s="1">
        <v>6101.2</v>
      </c>
    </row>
    <row r="3508" spans="1:9" hidden="1" x14ac:dyDescent="0.25">
      <c r="A3508" s="2" t="s">
        <v>1790</v>
      </c>
      <c r="B3508" s="139" t="str">
        <f t="shared" si="65"/>
        <v>ICtnGmt_Mtop18523.599</v>
      </c>
      <c r="C3508" t="s">
        <v>116</v>
      </c>
      <c r="D3508" s="1">
        <v>8523.5990000000002</v>
      </c>
      <c r="E3508">
        <v>1</v>
      </c>
      <c r="F3508" t="s">
        <v>523</v>
      </c>
      <c r="G3508" s="2">
        <v>313</v>
      </c>
      <c r="I3508" s="1">
        <v>6101.2</v>
      </c>
    </row>
    <row r="3509" spans="1:9" hidden="1" x14ac:dyDescent="0.25">
      <c r="A3509" s="2" t="s">
        <v>1790</v>
      </c>
      <c r="B3509" s="139" t="str">
        <f t="shared" si="65"/>
        <v>ICtnGmt_Mtop18308.101</v>
      </c>
      <c r="C3509" t="s">
        <v>116</v>
      </c>
      <c r="D3509" s="1">
        <v>8308.1010000000006</v>
      </c>
      <c r="E3509">
        <v>0.03</v>
      </c>
      <c r="F3509" t="s">
        <v>524</v>
      </c>
      <c r="G3509" s="2">
        <v>313</v>
      </c>
      <c r="I3509" s="1">
        <v>6101.2</v>
      </c>
    </row>
    <row r="3510" spans="1:9" hidden="1" x14ac:dyDescent="0.25">
      <c r="A3510" s="2" t="s">
        <v>1790</v>
      </c>
      <c r="B3510" s="139" t="str">
        <f t="shared" si="65"/>
        <v>ICtnGmt_Mtop15607.9</v>
      </c>
      <c r="C3510" t="s">
        <v>116</v>
      </c>
      <c r="D3510" s="1">
        <v>5607.9</v>
      </c>
      <c r="E3510">
        <v>2.5000000000000001E-2</v>
      </c>
      <c r="F3510" t="s">
        <v>4189</v>
      </c>
      <c r="G3510" s="2">
        <v>313</v>
      </c>
      <c r="I3510" s="1">
        <v>6101.2</v>
      </c>
    </row>
    <row r="3511" spans="1:9" hidden="1" x14ac:dyDescent="0.25">
      <c r="A3511" s="2" t="s">
        <v>1790</v>
      </c>
      <c r="B3511" s="139" t="str">
        <f t="shared" si="65"/>
        <v>ICtnGmt_Mtop13910</v>
      </c>
      <c r="C3511" t="s">
        <v>116</v>
      </c>
      <c r="D3511" s="1">
        <v>3910</v>
      </c>
      <c r="E3511">
        <v>0.03</v>
      </c>
      <c r="F3511" t="s">
        <v>4193</v>
      </c>
      <c r="G3511" s="2">
        <v>313</v>
      </c>
      <c r="I3511" s="1">
        <v>6101.2</v>
      </c>
    </row>
    <row r="3512" spans="1:9" hidden="1" x14ac:dyDescent="0.25">
      <c r="A3512" s="2" t="s">
        <v>1790</v>
      </c>
      <c r="B3512" s="139" t="str">
        <f t="shared" si="65"/>
        <v>ICtnGmt_Mtop15603.12</v>
      </c>
      <c r="C3512" t="s">
        <v>116</v>
      </c>
      <c r="D3512" s="1">
        <v>5603.12</v>
      </c>
      <c r="E3512">
        <v>0.02</v>
      </c>
      <c r="F3512" t="s">
        <v>4190</v>
      </c>
      <c r="G3512" s="2">
        <v>313</v>
      </c>
      <c r="I3512" s="1">
        <v>6101.2</v>
      </c>
    </row>
    <row r="3513" spans="1:9" hidden="1" x14ac:dyDescent="0.25">
      <c r="A3513" s="2" t="s">
        <v>1790</v>
      </c>
      <c r="B3513" s="139" t="str">
        <f t="shared" si="65"/>
        <v>ICtnGmt_Mtop19607.11</v>
      </c>
      <c r="C3513" t="s">
        <v>116</v>
      </c>
      <c r="D3513" s="1">
        <v>9607.11</v>
      </c>
      <c r="E3513">
        <v>6.0000000000000001E-3</v>
      </c>
      <c r="F3513" t="s">
        <v>529</v>
      </c>
      <c r="G3513" s="2">
        <v>313</v>
      </c>
      <c r="I3513" s="1">
        <v>6101.2</v>
      </c>
    </row>
    <row r="3514" spans="1:9" hidden="1" x14ac:dyDescent="0.25">
      <c r="A3514" s="2" t="s">
        <v>1790</v>
      </c>
      <c r="B3514" s="139" t="str">
        <f t="shared" si="65"/>
        <v>ICtnGmt_Mtop19607.19</v>
      </c>
      <c r="C3514" t="s">
        <v>116</v>
      </c>
      <c r="D3514" s="1">
        <v>9607.19</v>
      </c>
      <c r="E3514">
        <v>6.0000000000000001E-3</v>
      </c>
      <c r="F3514" t="s">
        <v>530</v>
      </c>
      <c r="G3514" s="2">
        <v>313</v>
      </c>
      <c r="I3514" s="1">
        <v>6101.2</v>
      </c>
    </row>
    <row r="3515" spans="1:9" hidden="1" x14ac:dyDescent="0.25">
      <c r="A3515" s="2" t="s">
        <v>1790</v>
      </c>
      <c r="B3515" s="139" t="str">
        <f t="shared" si="65"/>
        <v>ICtnGmt_Mtop19607.2</v>
      </c>
      <c r="C3515" t="s">
        <v>116</v>
      </c>
      <c r="D3515" s="1">
        <v>9607.2000000000007</v>
      </c>
      <c r="E3515">
        <v>6.0000000000000001E-3</v>
      </c>
      <c r="F3515" t="s">
        <v>531</v>
      </c>
      <c r="G3515" s="2">
        <v>313</v>
      </c>
      <c r="I3515" s="1">
        <v>6101.2</v>
      </c>
    </row>
    <row r="3516" spans="1:9" hidden="1" x14ac:dyDescent="0.25">
      <c r="A3516" s="2" t="s">
        <v>1790</v>
      </c>
      <c r="B3516" s="139" t="str">
        <f t="shared" ref="B3516:B3579" si="66">A3516&amp;C3516&amp;D3516</f>
        <v>ICtnGmt_Mtop15401.201</v>
      </c>
      <c r="C3516" t="s">
        <v>116</v>
      </c>
      <c r="D3516" s="1">
        <v>5401.201</v>
      </c>
      <c r="E3516">
        <v>0.02</v>
      </c>
      <c r="F3516" t="s">
        <v>349</v>
      </c>
      <c r="G3516" s="2">
        <v>313</v>
      </c>
      <c r="I3516" s="1">
        <v>6101.2</v>
      </c>
    </row>
    <row r="3517" spans="1:9" hidden="1" x14ac:dyDescent="0.25">
      <c r="A3517" s="2" t="s">
        <v>1790</v>
      </c>
      <c r="B3517" s="139" t="str">
        <f t="shared" si="66"/>
        <v>ICtnGmt_Mtop15401.1</v>
      </c>
      <c r="C3517" t="s">
        <v>116</v>
      </c>
      <c r="D3517" s="1">
        <v>5401.1</v>
      </c>
      <c r="E3517">
        <v>0.02</v>
      </c>
      <c r="F3517" t="s">
        <v>349</v>
      </c>
      <c r="G3517" s="2">
        <v>313</v>
      </c>
      <c r="I3517" s="1">
        <v>6101.2</v>
      </c>
    </row>
    <row r="3518" spans="1:9" hidden="1" x14ac:dyDescent="0.25">
      <c r="A3518" s="2" t="s">
        <v>1790</v>
      </c>
      <c r="B3518" s="139" t="str">
        <f t="shared" si="66"/>
        <v>ICtnGmt_Mtop15204.11</v>
      </c>
      <c r="C3518" t="s">
        <v>116</v>
      </c>
      <c r="D3518" s="1">
        <v>5204.1099999999997</v>
      </c>
      <c r="E3518">
        <v>0.02</v>
      </c>
      <c r="F3518" t="s">
        <v>349</v>
      </c>
      <c r="G3518" s="2">
        <v>313</v>
      </c>
      <c r="I3518" s="1">
        <v>6101.2</v>
      </c>
    </row>
    <row r="3519" spans="1:9" hidden="1" x14ac:dyDescent="0.25">
      <c r="A3519" s="2" t="s">
        <v>1790</v>
      </c>
      <c r="B3519" s="139" t="str">
        <f t="shared" si="66"/>
        <v>ICtnGmt_Wtop19606.1</v>
      </c>
      <c r="C3519" t="s">
        <v>119</v>
      </c>
      <c r="D3519" s="1">
        <v>9606.1</v>
      </c>
      <c r="E3519">
        <v>1.4999999999999999E-2</v>
      </c>
      <c r="F3519" t="s">
        <v>481</v>
      </c>
      <c r="G3519" s="2">
        <v>314</v>
      </c>
      <c r="I3519" s="1">
        <v>6102.2</v>
      </c>
    </row>
    <row r="3520" spans="1:9" hidden="1" x14ac:dyDescent="0.25">
      <c r="A3520" s="2" t="s">
        <v>1790</v>
      </c>
      <c r="B3520" s="139" t="str">
        <f t="shared" si="66"/>
        <v>ICtnGmt_Wtop14821.109</v>
      </c>
      <c r="C3520" t="s">
        <v>119</v>
      </c>
      <c r="D3520" s="1">
        <v>4821.1090000000004</v>
      </c>
      <c r="E3520">
        <v>0.02</v>
      </c>
      <c r="F3520" t="s">
        <v>482</v>
      </c>
      <c r="G3520" s="2">
        <v>314</v>
      </c>
      <c r="I3520" s="1">
        <v>6102.2</v>
      </c>
    </row>
    <row r="3521" spans="1:9" hidden="1" x14ac:dyDescent="0.25">
      <c r="A3521" s="2" t="s">
        <v>1790</v>
      </c>
      <c r="B3521" s="139" t="str">
        <f t="shared" si="66"/>
        <v>ICtnGmt_Wtop15210.11</v>
      </c>
      <c r="C3521" t="s">
        <v>119</v>
      </c>
      <c r="D3521" s="1">
        <v>5210.1099999999997</v>
      </c>
      <c r="E3521">
        <v>0.03</v>
      </c>
      <c r="F3521" t="s">
        <v>483</v>
      </c>
      <c r="G3521" s="2">
        <v>314</v>
      </c>
      <c r="I3521" s="1">
        <v>6102.2</v>
      </c>
    </row>
    <row r="3522" spans="1:9" hidden="1" x14ac:dyDescent="0.25">
      <c r="A3522" s="2" t="s">
        <v>1790</v>
      </c>
      <c r="B3522" s="139" t="str">
        <f t="shared" si="66"/>
        <v>ICtnGmt_Wtop15604.1</v>
      </c>
      <c r="C3522" t="s">
        <v>119</v>
      </c>
      <c r="D3522" s="1">
        <v>5604.1</v>
      </c>
      <c r="E3522">
        <v>0.04</v>
      </c>
      <c r="F3522" t="s">
        <v>484</v>
      </c>
      <c r="G3522" s="2">
        <v>314</v>
      </c>
      <c r="I3522" s="1">
        <v>6102.2</v>
      </c>
    </row>
    <row r="3523" spans="1:9" hidden="1" x14ac:dyDescent="0.25">
      <c r="A3523" s="2" t="s">
        <v>1790</v>
      </c>
      <c r="B3523" s="139" t="str">
        <f t="shared" si="66"/>
        <v>ICtnGmt_Wtop15804.29</v>
      </c>
      <c r="C3523" t="s">
        <v>119</v>
      </c>
      <c r="D3523" s="1">
        <v>5804.29</v>
      </c>
      <c r="E3523">
        <v>0.02</v>
      </c>
      <c r="F3523" t="s">
        <v>485</v>
      </c>
      <c r="G3523" s="2">
        <v>314</v>
      </c>
      <c r="I3523" s="1">
        <v>6102.2</v>
      </c>
    </row>
    <row r="3524" spans="1:9" hidden="1" x14ac:dyDescent="0.25">
      <c r="A3524" s="2" t="s">
        <v>1790</v>
      </c>
      <c r="B3524" s="139" t="str">
        <f t="shared" si="66"/>
        <v>ICtnGmt_Wtop15807.103</v>
      </c>
      <c r="C3524" t="s">
        <v>119</v>
      </c>
      <c r="D3524" s="1">
        <v>5807.1030000000001</v>
      </c>
      <c r="E3524">
        <v>0.06</v>
      </c>
      <c r="F3524" t="s">
        <v>486</v>
      </c>
      <c r="G3524" s="2">
        <v>314</v>
      </c>
      <c r="I3524" s="1">
        <v>6102.2</v>
      </c>
    </row>
    <row r="3525" spans="1:9" hidden="1" x14ac:dyDescent="0.25">
      <c r="A3525" s="2" t="s">
        <v>1790</v>
      </c>
      <c r="B3525" s="139" t="str">
        <f t="shared" si="66"/>
        <v>ICtnGmt_Wtop15807.109</v>
      </c>
      <c r="C3525" t="s">
        <v>119</v>
      </c>
      <c r="D3525" s="1">
        <v>5807.1090000000004</v>
      </c>
      <c r="E3525">
        <v>0.06</v>
      </c>
      <c r="F3525" t="s">
        <v>487</v>
      </c>
      <c r="G3525" s="2">
        <v>314</v>
      </c>
      <c r="I3525" s="1">
        <v>6102.2</v>
      </c>
    </row>
    <row r="3526" spans="1:9" hidden="1" x14ac:dyDescent="0.25">
      <c r="A3526" s="2" t="s">
        <v>1790</v>
      </c>
      <c r="B3526" s="139" t="str">
        <f t="shared" si="66"/>
        <v>ICtnGmt_Wtop17317.001</v>
      </c>
      <c r="C3526" t="s">
        <v>119</v>
      </c>
      <c r="D3526" s="1">
        <v>7317.0010000000002</v>
      </c>
      <c r="E3526">
        <v>5.0000000000000001E-3</v>
      </c>
      <c r="F3526" t="s">
        <v>488</v>
      </c>
      <c r="G3526" s="2">
        <v>314</v>
      </c>
      <c r="I3526" s="1">
        <v>6102.2</v>
      </c>
    </row>
    <row r="3527" spans="1:9" hidden="1" x14ac:dyDescent="0.25">
      <c r="A3527" s="2" t="s">
        <v>1790</v>
      </c>
      <c r="B3527" s="139" t="str">
        <f t="shared" si="66"/>
        <v>ICtnGmt_Wtop12501.009</v>
      </c>
      <c r="C3527" t="s">
        <v>119</v>
      </c>
      <c r="D3527" s="1">
        <v>2501.009</v>
      </c>
      <c r="E3527">
        <v>0.04</v>
      </c>
      <c r="F3527" t="s">
        <v>2956</v>
      </c>
      <c r="G3527" s="2">
        <v>314</v>
      </c>
      <c r="I3527" s="1">
        <v>6102.2</v>
      </c>
    </row>
    <row r="3528" spans="1:9" hidden="1" x14ac:dyDescent="0.25">
      <c r="A3528" s="2" t="s">
        <v>1790</v>
      </c>
      <c r="B3528" s="139" t="str">
        <f t="shared" si="66"/>
        <v>ICtnGmt_Wtop17318.23</v>
      </c>
      <c r="C3528" t="s">
        <v>119</v>
      </c>
      <c r="D3528" s="1">
        <v>7318.23</v>
      </c>
      <c r="E3528">
        <v>6.0000000000000001E-3</v>
      </c>
      <c r="F3528" t="s">
        <v>489</v>
      </c>
      <c r="G3528" s="2">
        <v>314</v>
      </c>
      <c r="I3528" s="1">
        <v>6102.2</v>
      </c>
    </row>
    <row r="3529" spans="1:9" hidden="1" x14ac:dyDescent="0.25">
      <c r="A3529" s="2" t="s">
        <v>1790</v>
      </c>
      <c r="B3529" s="139" t="str">
        <f t="shared" si="66"/>
        <v>ICtnGmt_Wtop13920.99</v>
      </c>
      <c r="C3529" t="s">
        <v>119</v>
      </c>
      <c r="D3529" s="1">
        <v>3920.99</v>
      </c>
      <c r="E3529">
        <v>3.0000000000000001E-3</v>
      </c>
      <c r="F3529" t="s">
        <v>490</v>
      </c>
      <c r="G3529" s="2">
        <v>314</v>
      </c>
      <c r="I3529" s="1">
        <v>6102.2</v>
      </c>
    </row>
    <row r="3530" spans="1:9" hidden="1" x14ac:dyDescent="0.25">
      <c r="A3530" s="2" t="s">
        <v>1790</v>
      </c>
      <c r="B3530" s="139" t="str">
        <f t="shared" si="66"/>
        <v>ICtnGmt_Wtop13901.2</v>
      </c>
      <c r="C3530" t="s">
        <v>119</v>
      </c>
      <c r="D3530" s="1">
        <v>3901.2</v>
      </c>
      <c r="E3530">
        <v>0.03</v>
      </c>
      <c r="F3530" t="s">
        <v>2215</v>
      </c>
      <c r="G3530" s="2">
        <v>314</v>
      </c>
      <c r="I3530" s="1">
        <v>6102.2</v>
      </c>
    </row>
    <row r="3531" spans="1:9" hidden="1" x14ac:dyDescent="0.25">
      <c r="A3531" s="2" t="s">
        <v>1790</v>
      </c>
      <c r="B3531" s="139" t="str">
        <f t="shared" si="66"/>
        <v>ICtnGmt_Wtop13923.29</v>
      </c>
      <c r="C3531" t="s">
        <v>119</v>
      </c>
      <c r="D3531" s="1">
        <v>3923.29</v>
      </c>
      <c r="E3531">
        <v>0.05</v>
      </c>
      <c r="F3531" t="s">
        <v>491</v>
      </c>
      <c r="G3531" s="2">
        <v>314</v>
      </c>
      <c r="I3531" s="1">
        <v>6102.2</v>
      </c>
    </row>
    <row r="3532" spans="1:9" hidden="1" x14ac:dyDescent="0.25">
      <c r="A3532" s="2" t="s">
        <v>1790</v>
      </c>
      <c r="B3532" s="139" t="str">
        <f t="shared" si="66"/>
        <v>ICtnGmt_Wtop13926.209</v>
      </c>
      <c r="C3532" t="s">
        <v>119</v>
      </c>
      <c r="D3532" s="1">
        <v>3926.2089999999998</v>
      </c>
      <c r="E3532">
        <v>0.02</v>
      </c>
      <c r="F3532" t="s">
        <v>492</v>
      </c>
      <c r="G3532" s="2">
        <v>314</v>
      </c>
      <c r="I3532" s="1">
        <v>6102.2</v>
      </c>
    </row>
    <row r="3533" spans="1:9" hidden="1" x14ac:dyDescent="0.25">
      <c r="A3533" s="2" t="s">
        <v>1790</v>
      </c>
      <c r="B3533" s="139" t="str">
        <f t="shared" si="66"/>
        <v>ICtnGmt_Wtop14007.009</v>
      </c>
      <c r="C3533" t="s">
        <v>119</v>
      </c>
      <c r="D3533" s="1">
        <v>4007.009</v>
      </c>
      <c r="E3533">
        <v>0.04</v>
      </c>
      <c r="F3533" t="s">
        <v>493</v>
      </c>
      <c r="G3533" s="2">
        <v>314</v>
      </c>
      <c r="I3533" s="1">
        <v>6102.2</v>
      </c>
    </row>
    <row r="3534" spans="1:9" hidden="1" x14ac:dyDescent="0.25">
      <c r="A3534" s="2" t="s">
        <v>1790</v>
      </c>
      <c r="B3534" s="139" t="str">
        <f t="shared" si="66"/>
        <v>ICtnGmt_Wtop14203.109</v>
      </c>
      <c r="C3534" t="s">
        <v>119</v>
      </c>
      <c r="D3534" s="1">
        <v>4203.1090000000004</v>
      </c>
      <c r="E3534">
        <v>1</v>
      </c>
      <c r="F3534" t="s">
        <v>494</v>
      </c>
      <c r="G3534" s="2">
        <v>314</v>
      </c>
      <c r="I3534" s="1">
        <v>6102.2</v>
      </c>
    </row>
    <row r="3535" spans="1:9" hidden="1" x14ac:dyDescent="0.25">
      <c r="A3535" s="2" t="s">
        <v>1790</v>
      </c>
      <c r="B3535" s="139" t="str">
        <f t="shared" si="66"/>
        <v>ICtnGmt_Wtop14819.1</v>
      </c>
      <c r="C3535" t="s">
        <v>119</v>
      </c>
      <c r="D3535" s="1">
        <v>4819.1000000000004</v>
      </c>
      <c r="E3535">
        <v>1</v>
      </c>
      <c r="F3535" t="s">
        <v>495</v>
      </c>
      <c r="G3535" s="2">
        <v>314</v>
      </c>
      <c r="I3535" s="1">
        <v>6102.2</v>
      </c>
    </row>
    <row r="3536" spans="1:9" hidden="1" x14ac:dyDescent="0.25">
      <c r="A3536" s="2" t="s">
        <v>1790</v>
      </c>
      <c r="B3536" s="139" t="str">
        <f t="shared" si="66"/>
        <v>ICtnGmt_Wtop18308.2</v>
      </c>
      <c r="C3536" t="s">
        <v>119</v>
      </c>
      <c r="D3536" s="1">
        <v>8308.2000000000007</v>
      </c>
      <c r="E3536">
        <v>1.2E-2</v>
      </c>
      <c r="F3536" t="s">
        <v>496</v>
      </c>
      <c r="G3536" s="2">
        <v>314</v>
      </c>
      <c r="I3536" s="1">
        <v>6102.2</v>
      </c>
    </row>
    <row r="3537" spans="1:9" hidden="1" x14ac:dyDescent="0.25">
      <c r="A3537" s="2" t="s">
        <v>1790</v>
      </c>
      <c r="B3537" s="139" t="str">
        <f t="shared" si="66"/>
        <v>ICtnGmt_Wtop18308.909</v>
      </c>
      <c r="C3537" t="s">
        <v>119</v>
      </c>
      <c r="D3537" s="1">
        <v>8308.9089999999997</v>
      </c>
      <c r="E3537">
        <v>1.4999999999999999E-2</v>
      </c>
      <c r="F3537" t="s">
        <v>497</v>
      </c>
      <c r="G3537" s="2">
        <v>314</v>
      </c>
      <c r="I3537" s="1">
        <v>6102.2</v>
      </c>
    </row>
    <row r="3538" spans="1:9" hidden="1" x14ac:dyDescent="0.25">
      <c r="A3538" s="2" t="s">
        <v>1790</v>
      </c>
      <c r="B3538" s="139" t="str">
        <f t="shared" si="66"/>
        <v>ICtnGmt_Wtop18523.519</v>
      </c>
      <c r="C3538" t="s">
        <v>119</v>
      </c>
      <c r="D3538" s="1">
        <v>8523.5190000000002</v>
      </c>
      <c r="E3538">
        <v>1</v>
      </c>
      <c r="F3538" t="s">
        <v>498</v>
      </c>
      <c r="G3538" s="2">
        <v>314</v>
      </c>
      <c r="I3538" s="1">
        <v>6102.2</v>
      </c>
    </row>
    <row r="3539" spans="1:9" hidden="1" x14ac:dyDescent="0.25">
      <c r="A3539" s="2" t="s">
        <v>1790</v>
      </c>
      <c r="B3539" s="139" t="str">
        <f t="shared" si="66"/>
        <v>ICtnGmt_Wtop19606.21</v>
      </c>
      <c r="C3539" t="s">
        <v>119</v>
      </c>
      <c r="D3539" s="1">
        <v>9606.2099999999991</v>
      </c>
      <c r="E3539">
        <v>1.2E-2</v>
      </c>
      <c r="F3539" t="s">
        <v>499</v>
      </c>
      <c r="G3539" s="2">
        <v>314</v>
      </c>
      <c r="I3539" s="1">
        <v>6102.2</v>
      </c>
    </row>
    <row r="3540" spans="1:9" hidden="1" x14ac:dyDescent="0.25">
      <c r="A3540" s="2" t="s">
        <v>1790</v>
      </c>
      <c r="B3540" s="139" t="str">
        <f t="shared" si="66"/>
        <v>ICtnGmt_Wtop15211.39</v>
      </c>
      <c r="C3540" t="s">
        <v>119</v>
      </c>
      <c r="D3540" s="1">
        <v>5211.3900000000003</v>
      </c>
      <c r="E3540">
        <v>0.02</v>
      </c>
      <c r="F3540" t="s">
        <v>2246</v>
      </c>
      <c r="G3540" s="2">
        <v>314</v>
      </c>
      <c r="I3540" s="1">
        <v>6102.2</v>
      </c>
    </row>
    <row r="3541" spans="1:9" hidden="1" x14ac:dyDescent="0.25">
      <c r="A3541" s="2" t="s">
        <v>1790</v>
      </c>
      <c r="B3541" s="139" t="str">
        <f t="shared" si="66"/>
        <v>ICtnGmt_Wtop13923.5</v>
      </c>
      <c r="C3541" t="s">
        <v>119</v>
      </c>
      <c r="D3541" s="1">
        <v>3923.5</v>
      </c>
      <c r="E3541">
        <v>0.02</v>
      </c>
      <c r="F3541" t="s">
        <v>4191</v>
      </c>
      <c r="G3541" s="2">
        <v>314</v>
      </c>
      <c r="I3541" s="1">
        <v>6102.2</v>
      </c>
    </row>
    <row r="3542" spans="1:9" hidden="1" x14ac:dyDescent="0.25">
      <c r="A3542" s="2" t="s">
        <v>1790</v>
      </c>
      <c r="B3542" s="139" t="str">
        <f t="shared" si="66"/>
        <v>ICtnGmt_Wtop15806.39</v>
      </c>
      <c r="C3542" t="s">
        <v>119</v>
      </c>
      <c r="D3542" s="1">
        <v>5806.39</v>
      </c>
      <c r="E3542">
        <v>0.02</v>
      </c>
      <c r="F3542" t="s">
        <v>4192</v>
      </c>
      <c r="G3542" s="2">
        <v>314</v>
      </c>
      <c r="I3542" s="1">
        <v>6102.2</v>
      </c>
    </row>
    <row r="3543" spans="1:9" hidden="1" x14ac:dyDescent="0.25">
      <c r="A3543" s="2" t="s">
        <v>1790</v>
      </c>
      <c r="B3543" s="139" t="str">
        <f t="shared" si="66"/>
        <v>ICtnGmt_Wtop19607.11</v>
      </c>
      <c r="C3543" t="s">
        <v>119</v>
      </c>
      <c r="D3543" s="1">
        <v>9607.11</v>
      </c>
      <c r="E3543">
        <v>1.4999999999999999E-2</v>
      </c>
      <c r="F3543" t="s">
        <v>529</v>
      </c>
      <c r="G3543" s="2">
        <v>314</v>
      </c>
      <c r="I3543" s="1">
        <v>6102.2</v>
      </c>
    </row>
    <row r="3544" spans="1:9" hidden="1" x14ac:dyDescent="0.25">
      <c r="A3544" s="2" t="s">
        <v>1790</v>
      </c>
      <c r="B3544" s="139" t="str">
        <f t="shared" si="66"/>
        <v>ICtnGmt_Wtop19607.19</v>
      </c>
      <c r="C3544" t="s">
        <v>119</v>
      </c>
      <c r="D3544" s="1">
        <v>9607.19</v>
      </c>
      <c r="E3544">
        <v>1.4999999999999999E-2</v>
      </c>
      <c r="F3544" t="s">
        <v>530</v>
      </c>
      <c r="G3544" s="2">
        <v>314</v>
      </c>
      <c r="I3544" s="1">
        <v>6102.2</v>
      </c>
    </row>
    <row r="3545" spans="1:9" hidden="1" x14ac:dyDescent="0.25">
      <c r="A3545" s="2" t="s">
        <v>1790</v>
      </c>
      <c r="B3545" s="139" t="str">
        <f t="shared" si="66"/>
        <v>ICtnGmt_Wtop19607.2</v>
      </c>
      <c r="C3545" t="s">
        <v>119</v>
      </c>
      <c r="D3545" s="1">
        <v>9607.2000000000007</v>
      </c>
      <c r="E3545">
        <v>1.4999999999999999E-2</v>
      </c>
      <c r="F3545" t="s">
        <v>529</v>
      </c>
      <c r="G3545" s="2">
        <v>314</v>
      </c>
      <c r="I3545" s="1">
        <v>6102.2</v>
      </c>
    </row>
    <row r="3546" spans="1:9" hidden="1" x14ac:dyDescent="0.25">
      <c r="A3546" s="2" t="s">
        <v>1790</v>
      </c>
      <c r="B3546" s="139" t="str">
        <f t="shared" si="66"/>
        <v>ICtnGmt_Wtop15508.2</v>
      </c>
      <c r="C3546" t="s">
        <v>119</v>
      </c>
      <c r="D3546" s="1">
        <v>5508.2</v>
      </c>
      <c r="E3546">
        <v>0.02</v>
      </c>
      <c r="F3546" t="s">
        <v>349</v>
      </c>
      <c r="G3546" s="2">
        <v>314</v>
      </c>
      <c r="I3546" s="1">
        <v>6102.2</v>
      </c>
    </row>
    <row r="3547" spans="1:9" hidden="1" x14ac:dyDescent="0.25">
      <c r="A3547" s="2" t="s">
        <v>1790</v>
      </c>
      <c r="B3547" s="139" t="str">
        <f t="shared" si="66"/>
        <v>ICtnGmt_Wtop15508.1</v>
      </c>
      <c r="C3547" t="s">
        <v>119</v>
      </c>
      <c r="D3547" s="1">
        <v>5508.1</v>
      </c>
      <c r="E3547">
        <v>0.02</v>
      </c>
      <c r="F3547" t="s">
        <v>349</v>
      </c>
      <c r="G3547" s="2">
        <v>314</v>
      </c>
      <c r="I3547" s="1">
        <v>6102.2</v>
      </c>
    </row>
    <row r="3548" spans="1:9" hidden="1" x14ac:dyDescent="0.25">
      <c r="A3548" s="2" t="s">
        <v>1790</v>
      </c>
      <c r="B3548" s="139" t="str">
        <f t="shared" si="66"/>
        <v>ICtnGmt_Wtop14821.9</v>
      </c>
      <c r="C3548" t="s">
        <v>119</v>
      </c>
      <c r="D3548" s="1">
        <v>4821.8999999999996</v>
      </c>
      <c r="E3548">
        <v>0.02</v>
      </c>
      <c r="F3548" t="s">
        <v>508</v>
      </c>
      <c r="G3548" s="2">
        <v>315</v>
      </c>
      <c r="I3548" s="1">
        <v>6102.2</v>
      </c>
    </row>
    <row r="3549" spans="1:9" hidden="1" x14ac:dyDescent="0.25">
      <c r="A3549" s="2" t="s">
        <v>1790</v>
      </c>
      <c r="B3549" s="139" t="str">
        <f t="shared" si="66"/>
        <v>ICtnGmt_Wtop13926.9099</v>
      </c>
      <c r="C3549" t="s">
        <v>119</v>
      </c>
      <c r="D3549" s="1">
        <v>3926.9099000000001</v>
      </c>
      <c r="E3549">
        <v>1</v>
      </c>
      <c r="F3549" t="s">
        <v>509</v>
      </c>
      <c r="G3549" s="2">
        <v>315</v>
      </c>
      <c r="I3549" s="1">
        <v>6102.2</v>
      </c>
    </row>
    <row r="3550" spans="1:9" hidden="1" x14ac:dyDescent="0.25">
      <c r="A3550" s="2" t="s">
        <v>1790</v>
      </c>
      <c r="B3550" s="139" t="str">
        <f t="shared" si="66"/>
        <v>ICtnGmt_Wtop15806.32</v>
      </c>
      <c r="C3550" t="s">
        <v>119</v>
      </c>
      <c r="D3550" s="1">
        <v>5806.32</v>
      </c>
      <c r="E3550">
        <v>0.03</v>
      </c>
      <c r="F3550" t="s">
        <v>510</v>
      </c>
      <c r="G3550" s="2">
        <v>315</v>
      </c>
      <c r="I3550" s="1">
        <v>6102.2</v>
      </c>
    </row>
    <row r="3551" spans="1:9" hidden="1" x14ac:dyDescent="0.25">
      <c r="A3551" s="2" t="s">
        <v>1790</v>
      </c>
      <c r="B3551" s="139" t="str">
        <f t="shared" si="66"/>
        <v>ICtnGmt_Wtop19606.22</v>
      </c>
      <c r="C3551" t="s">
        <v>119</v>
      </c>
      <c r="D3551" s="1">
        <v>9606.2199999999993</v>
      </c>
      <c r="E3551">
        <v>0.01</v>
      </c>
      <c r="F3551" t="s">
        <v>511</v>
      </c>
      <c r="G3551" s="2">
        <v>315</v>
      </c>
      <c r="I3551" s="1">
        <v>6102.2</v>
      </c>
    </row>
    <row r="3552" spans="1:9" hidden="1" x14ac:dyDescent="0.25">
      <c r="A3552" s="2" t="s">
        <v>1790</v>
      </c>
      <c r="B3552" s="139" t="str">
        <f t="shared" si="66"/>
        <v>ICtnGmt_Wtop15807.101</v>
      </c>
      <c r="C3552" t="s">
        <v>119</v>
      </c>
      <c r="D3552" s="1">
        <v>5807.1009999999997</v>
      </c>
      <c r="E3552">
        <v>0.01</v>
      </c>
      <c r="F3552" t="s">
        <v>512</v>
      </c>
      <c r="G3552" s="2">
        <v>315</v>
      </c>
      <c r="I3552" s="1">
        <v>6102.2</v>
      </c>
    </row>
    <row r="3553" spans="1:9" hidden="1" x14ac:dyDescent="0.25">
      <c r="A3553" s="2" t="s">
        <v>1790</v>
      </c>
      <c r="B3553" s="139" t="str">
        <f t="shared" si="66"/>
        <v>ICtnGmt_Wtop15807.102</v>
      </c>
      <c r="C3553" t="s">
        <v>119</v>
      </c>
      <c r="D3553" s="1">
        <v>5807.1019999999999</v>
      </c>
      <c r="E3553">
        <v>0.02</v>
      </c>
      <c r="F3553" t="s">
        <v>513</v>
      </c>
      <c r="G3553" s="2">
        <v>315</v>
      </c>
      <c r="I3553" s="1">
        <v>6102.2</v>
      </c>
    </row>
    <row r="3554" spans="1:9" hidden="1" x14ac:dyDescent="0.25">
      <c r="A3554" s="2" t="s">
        <v>1790</v>
      </c>
      <c r="B3554" s="139" t="str">
        <f t="shared" si="66"/>
        <v>ICtnGmt_Wtop15807.9</v>
      </c>
      <c r="C3554" t="s">
        <v>119</v>
      </c>
      <c r="D3554" s="1">
        <v>5807.9</v>
      </c>
      <c r="E3554">
        <v>5.0000000000000001E-3</v>
      </c>
      <c r="F3554" t="s">
        <v>514</v>
      </c>
      <c r="G3554" s="2">
        <v>315</v>
      </c>
      <c r="I3554" s="1">
        <v>6102.2</v>
      </c>
    </row>
    <row r="3555" spans="1:9" hidden="1" x14ac:dyDescent="0.25">
      <c r="A3555" s="2" t="s">
        <v>1790</v>
      </c>
      <c r="B3555" s="139" t="str">
        <f t="shared" si="66"/>
        <v>ICtnGmt_Wtop19606.292</v>
      </c>
      <c r="C3555" t="s">
        <v>119</v>
      </c>
      <c r="D3555" s="1">
        <v>9606.2919999999995</v>
      </c>
      <c r="E3555">
        <v>1.0999999999999999E-2</v>
      </c>
      <c r="F3555" t="s">
        <v>515</v>
      </c>
      <c r="G3555" s="2">
        <v>315</v>
      </c>
      <c r="I3555" s="1">
        <v>6102.2</v>
      </c>
    </row>
    <row r="3556" spans="1:9" hidden="1" x14ac:dyDescent="0.25">
      <c r="A3556" s="2" t="s">
        <v>1790</v>
      </c>
      <c r="B3556" s="139" t="str">
        <f t="shared" si="66"/>
        <v>ICtnGmt_Wtop15901.909</v>
      </c>
      <c r="C3556" t="s">
        <v>119</v>
      </c>
      <c r="D3556" s="1">
        <v>5901.9089999999997</v>
      </c>
      <c r="E3556">
        <v>5.5E-2</v>
      </c>
      <c r="F3556" t="s">
        <v>516</v>
      </c>
      <c r="G3556" s="2">
        <v>315</v>
      </c>
      <c r="I3556" s="1">
        <v>6102.2</v>
      </c>
    </row>
    <row r="3557" spans="1:9" hidden="1" x14ac:dyDescent="0.25">
      <c r="A3557" s="2" t="s">
        <v>1790</v>
      </c>
      <c r="B3557" s="139" t="str">
        <f t="shared" si="66"/>
        <v>ICtnGmt_Wtop13919.909</v>
      </c>
      <c r="C3557" t="s">
        <v>119</v>
      </c>
      <c r="D3557" s="1">
        <v>3919.9090000000001</v>
      </c>
      <c r="E3557">
        <v>0.04</v>
      </c>
      <c r="F3557" t="s">
        <v>2254</v>
      </c>
      <c r="G3557" s="2">
        <v>315</v>
      </c>
      <c r="I3557" s="1">
        <v>6102.2</v>
      </c>
    </row>
    <row r="3558" spans="1:9" hidden="1" x14ac:dyDescent="0.25">
      <c r="A3558" s="2" t="s">
        <v>1790</v>
      </c>
      <c r="B3558" s="139" t="str">
        <f t="shared" si="66"/>
        <v>ICtnGmt_Wtop17317.002</v>
      </c>
      <c r="C3558" t="s">
        <v>119</v>
      </c>
      <c r="D3558" s="1">
        <v>7317.0020000000004</v>
      </c>
      <c r="E3558">
        <v>0.01</v>
      </c>
      <c r="F3558" t="s">
        <v>488</v>
      </c>
      <c r="G3558" s="2">
        <v>315</v>
      </c>
      <c r="I3558" s="1">
        <v>6102.2</v>
      </c>
    </row>
    <row r="3559" spans="1:9" hidden="1" x14ac:dyDescent="0.25">
      <c r="A3559" s="2" t="s">
        <v>1790</v>
      </c>
      <c r="B3559" s="139" t="str">
        <f t="shared" si="66"/>
        <v>ICtnGmt_Wtop17616.1</v>
      </c>
      <c r="C3559" t="s">
        <v>119</v>
      </c>
      <c r="D3559" s="1">
        <v>7616.1</v>
      </c>
      <c r="E3559">
        <v>0.02</v>
      </c>
      <c r="F3559" t="s">
        <v>517</v>
      </c>
      <c r="G3559" s="2">
        <v>315</v>
      </c>
      <c r="I3559" s="1">
        <v>6102.2</v>
      </c>
    </row>
    <row r="3560" spans="1:9" hidden="1" x14ac:dyDescent="0.25">
      <c r="A3560" s="2" t="s">
        <v>1790</v>
      </c>
      <c r="B3560" s="139" t="str">
        <f t="shared" si="66"/>
        <v>ICtnGmt_Wtop18523.529</v>
      </c>
      <c r="C3560" t="s">
        <v>119</v>
      </c>
      <c r="D3560" s="1">
        <v>8523.5290000000005</v>
      </c>
      <c r="E3560">
        <v>1</v>
      </c>
      <c r="F3560" t="s">
        <v>498</v>
      </c>
      <c r="G3560" s="2">
        <v>315</v>
      </c>
      <c r="I3560" s="1">
        <v>6102.2</v>
      </c>
    </row>
    <row r="3561" spans="1:9" hidden="1" x14ac:dyDescent="0.25">
      <c r="A3561" s="2" t="s">
        <v>1790</v>
      </c>
      <c r="B3561" s="139" t="str">
        <f t="shared" si="66"/>
        <v>ICtnGmt_Wtop19606.291</v>
      </c>
      <c r="C3561" t="s">
        <v>119</v>
      </c>
      <c r="D3561" s="1">
        <v>9606.2909999999993</v>
      </c>
      <c r="E3561">
        <v>0.02</v>
      </c>
      <c r="F3561" t="s">
        <v>518</v>
      </c>
      <c r="G3561" s="2">
        <v>315</v>
      </c>
      <c r="I3561" s="1">
        <v>6102.2</v>
      </c>
    </row>
    <row r="3562" spans="1:9" hidden="1" x14ac:dyDescent="0.25">
      <c r="A3562" s="2" t="s">
        <v>1790</v>
      </c>
      <c r="B3562" s="139" t="str">
        <f t="shared" si="66"/>
        <v>ICtnGmt_Wtop19606.299</v>
      </c>
      <c r="C3562" t="s">
        <v>119</v>
      </c>
      <c r="D3562" s="1">
        <v>9606.2990000000009</v>
      </c>
      <c r="E3562">
        <v>1.6E-2</v>
      </c>
      <c r="F3562" t="s">
        <v>519</v>
      </c>
      <c r="G3562" s="2">
        <v>315</v>
      </c>
      <c r="I3562" s="1">
        <v>6102.2</v>
      </c>
    </row>
    <row r="3563" spans="1:9" hidden="1" x14ac:dyDescent="0.25">
      <c r="A3563" s="2" t="s">
        <v>1790</v>
      </c>
      <c r="B3563" s="139" t="str">
        <f t="shared" si="66"/>
        <v>ICtnGmt_Wtop14015.9</v>
      </c>
      <c r="C3563" t="s">
        <v>119</v>
      </c>
      <c r="D3563" s="1">
        <v>4015.9</v>
      </c>
      <c r="E3563">
        <v>0.02</v>
      </c>
      <c r="F3563" t="s">
        <v>520</v>
      </c>
      <c r="G3563" s="2">
        <v>315</v>
      </c>
      <c r="I3563" s="1">
        <v>6102.2</v>
      </c>
    </row>
    <row r="3564" spans="1:9" hidden="1" x14ac:dyDescent="0.25">
      <c r="A3564" s="2" t="s">
        <v>1790</v>
      </c>
      <c r="B3564" s="139" t="str">
        <f t="shared" si="66"/>
        <v>ICtnGmt_Wtop18308.102</v>
      </c>
      <c r="C3564" t="s">
        <v>119</v>
      </c>
      <c r="D3564" s="1">
        <v>8308.1020000000008</v>
      </c>
      <c r="E3564">
        <v>1</v>
      </c>
      <c r="F3564" t="s">
        <v>521</v>
      </c>
      <c r="G3564" s="2">
        <v>315</v>
      </c>
      <c r="I3564" s="1">
        <v>6102.2</v>
      </c>
    </row>
    <row r="3565" spans="1:9" hidden="1" x14ac:dyDescent="0.25">
      <c r="A3565" s="2" t="s">
        <v>1790</v>
      </c>
      <c r="B3565" s="139" t="str">
        <f t="shared" si="66"/>
        <v>ICtnGmt_Wtop18308.902</v>
      </c>
      <c r="C3565" t="s">
        <v>119</v>
      </c>
      <c r="D3565" s="1">
        <v>8308.902</v>
      </c>
      <c r="E3565">
        <v>0.03</v>
      </c>
      <c r="F3565" t="s">
        <v>522</v>
      </c>
      <c r="G3565" s="2">
        <v>315</v>
      </c>
      <c r="I3565" s="1">
        <v>6102.2</v>
      </c>
    </row>
    <row r="3566" spans="1:9" hidden="1" x14ac:dyDescent="0.25">
      <c r="A3566" s="2" t="s">
        <v>1790</v>
      </c>
      <c r="B3566" s="139" t="str">
        <f t="shared" si="66"/>
        <v>ICtnGmt_Wtop18523.599</v>
      </c>
      <c r="C3566" t="s">
        <v>119</v>
      </c>
      <c r="D3566" s="1">
        <v>8523.5990000000002</v>
      </c>
      <c r="E3566">
        <v>1</v>
      </c>
      <c r="F3566" t="s">
        <v>523</v>
      </c>
      <c r="G3566" s="2">
        <v>315</v>
      </c>
      <c r="I3566" s="1">
        <v>6102.2</v>
      </c>
    </row>
    <row r="3567" spans="1:9" hidden="1" x14ac:dyDescent="0.25">
      <c r="A3567" s="2" t="s">
        <v>1790</v>
      </c>
      <c r="B3567" s="139" t="str">
        <f t="shared" si="66"/>
        <v>ICtnGmt_Wtop18308.101</v>
      </c>
      <c r="C3567" t="s">
        <v>119</v>
      </c>
      <c r="D3567" s="1">
        <v>8308.1010000000006</v>
      </c>
      <c r="E3567">
        <v>0.03</v>
      </c>
      <c r="F3567" t="s">
        <v>524</v>
      </c>
      <c r="G3567" s="2">
        <v>315</v>
      </c>
      <c r="I3567" s="1">
        <v>6102.2</v>
      </c>
    </row>
    <row r="3568" spans="1:9" hidden="1" x14ac:dyDescent="0.25">
      <c r="A3568" s="2" t="s">
        <v>1790</v>
      </c>
      <c r="B3568" s="139" t="str">
        <f t="shared" si="66"/>
        <v>ICtnGmt_Wtop15607.9</v>
      </c>
      <c r="C3568" t="s">
        <v>119</v>
      </c>
      <c r="D3568" s="1">
        <v>5607.9</v>
      </c>
      <c r="E3568">
        <v>2.5000000000000001E-2</v>
      </c>
      <c r="F3568" t="s">
        <v>4189</v>
      </c>
      <c r="G3568" s="2">
        <v>315</v>
      </c>
      <c r="I3568" s="1">
        <v>6102.2</v>
      </c>
    </row>
    <row r="3569" spans="1:9" hidden="1" x14ac:dyDescent="0.25">
      <c r="A3569" s="2" t="s">
        <v>1790</v>
      </c>
      <c r="B3569" s="139" t="str">
        <f t="shared" si="66"/>
        <v>ICtnGmt_Wtop13910</v>
      </c>
      <c r="C3569" t="s">
        <v>119</v>
      </c>
      <c r="D3569" s="1">
        <v>3910</v>
      </c>
      <c r="E3569">
        <v>0.03</v>
      </c>
      <c r="F3569" t="s">
        <v>4193</v>
      </c>
      <c r="G3569" s="2">
        <v>315</v>
      </c>
      <c r="I3569" s="1">
        <v>6102.2</v>
      </c>
    </row>
    <row r="3570" spans="1:9" hidden="1" x14ac:dyDescent="0.25">
      <c r="A3570" s="2" t="s">
        <v>1790</v>
      </c>
      <c r="B3570" s="139" t="str">
        <f t="shared" si="66"/>
        <v>ICtnGmt_Wtop15603.12</v>
      </c>
      <c r="C3570" t="s">
        <v>119</v>
      </c>
      <c r="D3570" s="1">
        <v>5603.12</v>
      </c>
      <c r="E3570">
        <v>0.02</v>
      </c>
      <c r="F3570" t="s">
        <v>4190</v>
      </c>
      <c r="G3570" s="2">
        <v>315</v>
      </c>
      <c r="I3570" s="1">
        <v>6102.2</v>
      </c>
    </row>
    <row r="3571" spans="1:9" hidden="1" x14ac:dyDescent="0.25">
      <c r="A3571" s="2" t="s">
        <v>1790</v>
      </c>
      <c r="B3571" s="139" t="str">
        <f t="shared" si="66"/>
        <v>ICtnGmt_Wtop19607.11</v>
      </c>
      <c r="C3571" t="s">
        <v>119</v>
      </c>
      <c r="D3571" s="1">
        <v>9607.11</v>
      </c>
      <c r="E3571">
        <v>6.0000000000000001E-3</v>
      </c>
      <c r="F3571" t="s">
        <v>529</v>
      </c>
      <c r="G3571" s="2">
        <v>315</v>
      </c>
      <c r="I3571" s="1">
        <v>6102.2</v>
      </c>
    </row>
    <row r="3572" spans="1:9" hidden="1" x14ac:dyDescent="0.25">
      <c r="A3572" s="2" t="s">
        <v>1790</v>
      </c>
      <c r="B3572" s="139" t="str">
        <f t="shared" si="66"/>
        <v>ICtnGmt_Wtop19607.19</v>
      </c>
      <c r="C3572" t="s">
        <v>119</v>
      </c>
      <c r="D3572" s="1">
        <v>9607.19</v>
      </c>
      <c r="E3572">
        <v>6.0000000000000001E-3</v>
      </c>
      <c r="F3572" t="s">
        <v>530</v>
      </c>
      <c r="G3572" s="2">
        <v>315</v>
      </c>
      <c r="I3572" s="1">
        <v>6102.2</v>
      </c>
    </row>
    <row r="3573" spans="1:9" hidden="1" x14ac:dyDescent="0.25">
      <c r="A3573" s="2" t="s">
        <v>1790</v>
      </c>
      <c r="B3573" s="139" t="str">
        <f t="shared" si="66"/>
        <v>ICtnGmt_Wtop19607.2</v>
      </c>
      <c r="C3573" t="s">
        <v>119</v>
      </c>
      <c r="D3573" s="1">
        <v>9607.2000000000007</v>
      </c>
      <c r="E3573">
        <v>6.0000000000000001E-3</v>
      </c>
      <c r="F3573" t="s">
        <v>531</v>
      </c>
      <c r="G3573" s="2">
        <v>315</v>
      </c>
      <c r="I3573" s="1">
        <v>6102.2</v>
      </c>
    </row>
    <row r="3574" spans="1:9" hidden="1" x14ac:dyDescent="0.25">
      <c r="A3574" s="2" t="s">
        <v>1790</v>
      </c>
      <c r="B3574" s="139" t="str">
        <f t="shared" si="66"/>
        <v>ICtnGmt_Wtop15401.201</v>
      </c>
      <c r="C3574" t="s">
        <v>119</v>
      </c>
      <c r="D3574" s="1">
        <v>5401.201</v>
      </c>
      <c r="E3574">
        <v>0.02</v>
      </c>
      <c r="F3574" t="s">
        <v>349</v>
      </c>
      <c r="G3574" s="2">
        <v>315</v>
      </c>
      <c r="I3574" s="1">
        <v>6102.2</v>
      </c>
    </row>
    <row r="3575" spans="1:9" hidden="1" x14ac:dyDescent="0.25">
      <c r="A3575" s="2" t="s">
        <v>1790</v>
      </c>
      <c r="B3575" s="139" t="str">
        <f t="shared" si="66"/>
        <v>ICtnGmt_Wtop15401.1</v>
      </c>
      <c r="C3575" t="s">
        <v>119</v>
      </c>
      <c r="D3575" s="1">
        <v>5401.1</v>
      </c>
      <c r="E3575">
        <v>0.02</v>
      </c>
      <c r="F3575" t="s">
        <v>349</v>
      </c>
      <c r="G3575" s="2">
        <v>315</v>
      </c>
      <c r="I3575" s="1">
        <v>6102.2</v>
      </c>
    </row>
    <row r="3576" spans="1:9" hidden="1" x14ac:dyDescent="0.25">
      <c r="A3576" s="2" t="s">
        <v>1790</v>
      </c>
      <c r="B3576" s="139" t="str">
        <f t="shared" si="66"/>
        <v>ICtnGmt_Wtop15204.11</v>
      </c>
      <c r="C3576" t="s">
        <v>119</v>
      </c>
      <c r="D3576" s="1">
        <v>5204.1099999999997</v>
      </c>
      <c r="E3576">
        <v>0.02</v>
      </c>
      <c r="F3576" t="s">
        <v>349</v>
      </c>
      <c r="G3576" s="2">
        <v>315</v>
      </c>
      <c r="I3576" s="1">
        <v>6102.2</v>
      </c>
    </row>
    <row r="3577" spans="1:9" hidden="1" x14ac:dyDescent="0.25">
      <c r="A3577" s="2" t="s">
        <v>1790</v>
      </c>
      <c r="B3577" s="139" t="str">
        <f t="shared" si="66"/>
        <v>ICtnGmt_top19606.1</v>
      </c>
      <c r="C3577" t="s">
        <v>122</v>
      </c>
      <c r="D3577" s="1">
        <v>9606.1</v>
      </c>
      <c r="E3577">
        <v>1.4999999999999999E-2</v>
      </c>
      <c r="F3577" t="s">
        <v>481</v>
      </c>
      <c r="G3577" s="2">
        <v>316</v>
      </c>
      <c r="I3577" s="1">
        <v>6109.1</v>
      </c>
    </row>
    <row r="3578" spans="1:9" hidden="1" x14ac:dyDescent="0.25">
      <c r="A3578" s="2" t="s">
        <v>1790</v>
      </c>
      <c r="B3578" s="139" t="str">
        <f t="shared" si="66"/>
        <v>ICtnGmt_top14821.109</v>
      </c>
      <c r="C3578" t="s">
        <v>122</v>
      </c>
      <c r="D3578" s="1">
        <v>4821.1090000000004</v>
      </c>
      <c r="E3578">
        <v>0.02</v>
      </c>
      <c r="F3578" t="s">
        <v>482</v>
      </c>
      <c r="G3578" s="2">
        <v>316</v>
      </c>
      <c r="I3578" s="1">
        <v>6109.1</v>
      </c>
    </row>
    <row r="3579" spans="1:9" hidden="1" x14ac:dyDescent="0.25">
      <c r="A3579" s="2" t="s">
        <v>1790</v>
      </c>
      <c r="B3579" s="139" t="str">
        <f t="shared" si="66"/>
        <v>ICtnGmt_top15210.11</v>
      </c>
      <c r="C3579" t="s">
        <v>122</v>
      </c>
      <c r="D3579" s="1">
        <v>5210.1099999999997</v>
      </c>
      <c r="E3579">
        <v>0.03</v>
      </c>
      <c r="F3579" t="s">
        <v>483</v>
      </c>
      <c r="G3579" s="2">
        <v>316</v>
      </c>
      <c r="I3579" s="1">
        <v>6109.1</v>
      </c>
    </row>
    <row r="3580" spans="1:9" hidden="1" x14ac:dyDescent="0.25">
      <c r="A3580" s="2" t="s">
        <v>1790</v>
      </c>
      <c r="B3580" s="139" t="str">
        <f t="shared" ref="B3580:B3643" si="67">A3580&amp;C3580&amp;D3580</f>
        <v>ICtnGmt_top15604.1</v>
      </c>
      <c r="C3580" t="s">
        <v>122</v>
      </c>
      <c r="D3580" s="1">
        <v>5604.1</v>
      </c>
      <c r="E3580">
        <v>0.04</v>
      </c>
      <c r="F3580" t="s">
        <v>484</v>
      </c>
      <c r="G3580" s="2">
        <v>316</v>
      </c>
      <c r="I3580" s="1">
        <v>6109.1</v>
      </c>
    </row>
    <row r="3581" spans="1:9" hidden="1" x14ac:dyDescent="0.25">
      <c r="A3581" s="2" t="s">
        <v>1790</v>
      </c>
      <c r="B3581" s="139" t="str">
        <f t="shared" si="67"/>
        <v>ICtnGmt_top15804.29</v>
      </c>
      <c r="C3581" t="s">
        <v>122</v>
      </c>
      <c r="D3581" s="1">
        <v>5804.29</v>
      </c>
      <c r="E3581">
        <v>0.02</v>
      </c>
      <c r="F3581" t="s">
        <v>485</v>
      </c>
      <c r="G3581" s="2">
        <v>316</v>
      </c>
      <c r="I3581" s="1">
        <v>6109.1</v>
      </c>
    </row>
    <row r="3582" spans="1:9" hidden="1" x14ac:dyDescent="0.25">
      <c r="A3582" s="2" t="s">
        <v>1790</v>
      </c>
      <c r="B3582" s="139" t="str">
        <f t="shared" si="67"/>
        <v>ICtnGmt_top15807.103</v>
      </c>
      <c r="C3582" t="s">
        <v>122</v>
      </c>
      <c r="D3582" s="1">
        <v>5807.1030000000001</v>
      </c>
      <c r="E3582">
        <v>0.06</v>
      </c>
      <c r="F3582" t="s">
        <v>486</v>
      </c>
      <c r="G3582" s="2">
        <v>316</v>
      </c>
      <c r="I3582" s="1">
        <v>6109.1</v>
      </c>
    </row>
    <row r="3583" spans="1:9" hidden="1" x14ac:dyDescent="0.25">
      <c r="A3583" s="2" t="s">
        <v>1790</v>
      </c>
      <c r="B3583" s="139" t="str">
        <f t="shared" si="67"/>
        <v>ICtnGmt_top15807.109</v>
      </c>
      <c r="C3583" t="s">
        <v>122</v>
      </c>
      <c r="D3583" s="1">
        <v>5807.1090000000004</v>
      </c>
      <c r="E3583">
        <v>0.06</v>
      </c>
      <c r="F3583" t="s">
        <v>487</v>
      </c>
      <c r="G3583" s="2">
        <v>316</v>
      </c>
      <c r="I3583" s="1">
        <v>6109.1</v>
      </c>
    </row>
    <row r="3584" spans="1:9" hidden="1" x14ac:dyDescent="0.25">
      <c r="A3584" s="2" t="s">
        <v>1790</v>
      </c>
      <c r="B3584" s="139" t="str">
        <f t="shared" si="67"/>
        <v>ICtnGmt_top17317.001</v>
      </c>
      <c r="C3584" t="s">
        <v>122</v>
      </c>
      <c r="D3584" s="1">
        <v>7317.0010000000002</v>
      </c>
      <c r="E3584">
        <v>5.0000000000000001E-3</v>
      </c>
      <c r="F3584" t="s">
        <v>488</v>
      </c>
      <c r="G3584" s="2">
        <v>316</v>
      </c>
      <c r="I3584" s="1">
        <v>6109.1</v>
      </c>
    </row>
    <row r="3585" spans="1:9" hidden="1" x14ac:dyDescent="0.25">
      <c r="A3585" s="2" t="s">
        <v>1790</v>
      </c>
      <c r="B3585" s="139" t="str">
        <f t="shared" si="67"/>
        <v>ICtnGmt_top12501.009</v>
      </c>
      <c r="C3585" t="s">
        <v>122</v>
      </c>
      <c r="D3585" s="1">
        <v>2501.009</v>
      </c>
      <c r="E3585">
        <v>0.04</v>
      </c>
      <c r="F3585" t="s">
        <v>2956</v>
      </c>
      <c r="G3585" s="2">
        <v>316</v>
      </c>
      <c r="I3585" s="1">
        <v>6109.1</v>
      </c>
    </row>
    <row r="3586" spans="1:9" hidden="1" x14ac:dyDescent="0.25">
      <c r="A3586" s="2" t="s">
        <v>1790</v>
      </c>
      <c r="B3586" s="139" t="str">
        <f t="shared" si="67"/>
        <v>ICtnGmt_top17318.23</v>
      </c>
      <c r="C3586" t="s">
        <v>122</v>
      </c>
      <c r="D3586" s="1">
        <v>7318.23</v>
      </c>
      <c r="E3586">
        <v>6.0000000000000001E-3</v>
      </c>
      <c r="F3586" t="s">
        <v>489</v>
      </c>
      <c r="G3586" s="2">
        <v>316</v>
      </c>
      <c r="I3586" s="1">
        <v>6109.1</v>
      </c>
    </row>
    <row r="3587" spans="1:9" hidden="1" x14ac:dyDescent="0.25">
      <c r="A3587" s="2" t="s">
        <v>1790</v>
      </c>
      <c r="B3587" s="139" t="str">
        <f t="shared" si="67"/>
        <v>ICtnGmt_top13920.99</v>
      </c>
      <c r="C3587" t="s">
        <v>122</v>
      </c>
      <c r="D3587" s="1">
        <v>3920.99</v>
      </c>
      <c r="E3587">
        <v>3.0000000000000001E-3</v>
      </c>
      <c r="F3587" t="s">
        <v>490</v>
      </c>
      <c r="G3587" s="2">
        <v>316</v>
      </c>
      <c r="I3587" s="1">
        <v>6109.1</v>
      </c>
    </row>
    <row r="3588" spans="1:9" hidden="1" x14ac:dyDescent="0.25">
      <c r="A3588" s="2" t="s">
        <v>1790</v>
      </c>
      <c r="B3588" s="139" t="str">
        <f t="shared" si="67"/>
        <v>ICtnGmt_top13901.2</v>
      </c>
      <c r="C3588" t="s">
        <v>122</v>
      </c>
      <c r="D3588" s="1">
        <v>3901.2</v>
      </c>
      <c r="E3588">
        <v>0.03</v>
      </c>
      <c r="F3588" t="s">
        <v>2215</v>
      </c>
      <c r="G3588" s="2">
        <v>316</v>
      </c>
      <c r="I3588" s="1">
        <v>6109.1</v>
      </c>
    </row>
    <row r="3589" spans="1:9" hidden="1" x14ac:dyDescent="0.25">
      <c r="A3589" s="2" t="s">
        <v>1790</v>
      </c>
      <c r="B3589" s="139" t="str">
        <f t="shared" si="67"/>
        <v>ICtnGmt_top13923.29</v>
      </c>
      <c r="C3589" t="s">
        <v>122</v>
      </c>
      <c r="D3589" s="1">
        <v>3923.29</v>
      </c>
      <c r="E3589">
        <v>0.05</v>
      </c>
      <c r="F3589" t="s">
        <v>491</v>
      </c>
      <c r="G3589" s="2">
        <v>316</v>
      </c>
      <c r="I3589" s="1">
        <v>6109.1</v>
      </c>
    </row>
    <row r="3590" spans="1:9" hidden="1" x14ac:dyDescent="0.25">
      <c r="A3590" s="2" t="s">
        <v>1790</v>
      </c>
      <c r="B3590" s="139" t="str">
        <f t="shared" si="67"/>
        <v>ICtnGmt_top13926.209</v>
      </c>
      <c r="C3590" t="s">
        <v>122</v>
      </c>
      <c r="D3590" s="1">
        <v>3926.2089999999998</v>
      </c>
      <c r="E3590">
        <v>0.02</v>
      </c>
      <c r="F3590" t="s">
        <v>492</v>
      </c>
      <c r="G3590" s="2">
        <v>316</v>
      </c>
      <c r="I3590" s="1">
        <v>6109.1</v>
      </c>
    </row>
    <row r="3591" spans="1:9" hidden="1" x14ac:dyDescent="0.25">
      <c r="A3591" s="2" t="s">
        <v>1790</v>
      </c>
      <c r="B3591" s="139" t="str">
        <f t="shared" si="67"/>
        <v>ICtnGmt_top14007.009</v>
      </c>
      <c r="C3591" t="s">
        <v>122</v>
      </c>
      <c r="D3591" s="1">
        <v>4007.009</v>
      </c>
      <c r="E3591">
        <v>0.04</v>
      </c>
      <c r="F3591" t="s">
        <v>493</v>
      </c>
      <c r="G3591" s="2">
        <v>316</v>
      </c>
      <c r="I3591" s="1">
        <v>6109.1</v>
      </c>
    </row>
    <row r="3592" spans="1:9" hidden="1" x14ac:dyDescent="0.25">
      <c r="A3592" s="2" t="s">
        <v>1790</v>
      </c>
      <c r="B3592" s="139" t="str">
        <f t="shared" si="67"/>
        <v>ICtnGmt_top14203.109</v>
      </c>
      <c r="C3592" t="s">
        <v>122</v>
      </c>
      <c r="D3592" s="1">
        <v>4203.1090000000004</v>
      </c>
      <c r="E3592">
        <v>1</v>
      </c>
      <c r="F3592" t="s">
        <v>494</v>
      </c>
      <c r="G3592" s="2">
        <v>316</v>
      </c>
      <c r="I3592" s="1">
        <v>6109.1</v>
      </c>
    </row>
    <row r="3593" spans="1:9" hidden="1" x14ac:dyDescent="0.25">
      <c r="A3593" s="2" t="s">
        <v>1790</v>
      </c>
      <c r="B3593" s="139" t="str">
        <f t="shared" si="67"/>
        <v>ICtnGmt_top14819.1</v>
      </c>
      <c r="C3593" t="s">
        <v>122</v>
      </c>
      <c r="D3593" s="1">
        <v>4819.1000000000004</v>
      </c>
      <c r="E3593">
        <v>1</v>
      </c>
      <c r="F3593" t="s">
        <v>495</v>
      </c>
      <c r="G3593" s="2">
        <v>316</v>
      </c>
      <c r="I3593" s="1">
        <v>6109.1</v>
      </c>
    </row>
    <row r="3594" spans="1:9" hidden="1" x14ac:dyDescent="0.25">
      <c r="A3594" s="2" t="s">
        <v>1790</v>
      </c>
      <c r="B3594" s="139" t="str">
        <f t="shared" si="67"/>
        <v>ICtnGmt_top18308.2</v>
      </c>
      <c r="C3594" t="s">
        <v>122</v>
      </c>
      <c r="D3594" s="1">
        <v>8308.2000000000007</v>
      </c>
      <c r="E3594">
        <v>1.2E-2</v>
      </c>
      <c r="F3594" t="s">
        <v>496</v>
      </c>
      <c r="G3594" s="2">
        <v>316</v>
      </c>
      <c r="I3594" s="1">
        <v>6109.1</v>
      </c>
    </row>
    <row r="3595" spans="1:9" hidden="1" x14ac:dyDescent="0.25">
      <c r="A3595" s="2" t="s">
        <v>1790</v>
      </c>
      <c r="B3595" s="139" t="str">
        <f t="shared" si="67"/>
        <v>ICtnGmt_top18308.909</v>
      </c>
      <c r="C3595" t="s">
        <v>122</v>
      </c>
      <c r="D3595" s="1">
        <v>8308.9089999999997</v>
      </c>
      <c r="E3595">
        <v>1.4999999999999999E-2</v>
      </c>
      <c r="F3595" t="s">
        <v>497</v>
      </c>
      <c r="G3595" s="2">
        <v>316</v>
      </c>
      <c r="I3595" s="1">
        <v>6109.1</v>
      </c>
    </row>
    <row r="3596" spans="1:9" hidden="1" x14ac:dyDescent="0.25">
      <c r="A3596" s="2" t="s">
        <v>1790</v>
      </c>
      <c r="B3596" s="139" t="str">
        <f t="shared" si="67"/>
        <v>ICtnGmt_top18523.519</v>
      </c>
      <c r="C3596" t="s">
        <v>122</v>
      </c>
      <c r="D3596" s="1">
        <v>8523.5190000000002</v>
      </c>
      <c r="E3596">
        <v>1</v>
      </c>
      <c r="F3596" t="s">
        <v>498</v>
      </c>
      <c r="G3596" s="2">
        <v>316</v>
      </c>
      <c r="I3596" s="1">
        <v>6109.1</v>
      </c>
    </row>
    <row r="3597" spans="1:9" hidden="1" x14ac:dyDescent="0.25">
      <c r="A3597" s="2" t="s">
        <v>1790</v>
      </c>
      <c r="B3597" s="139" t="str">
        <f t="shared" si="67"/>
        <v>ICtnGmt_top19606.21</v>
      </c>
      <c r="C3597" t="s">
        <v>122</v>
      </c>
      <c r="D3597" s="1">
        <v>9606.2099999999991</v>
      </c>
      <c r="E3597">
        <v>1.2E-2</v>
      </c>
      <c r="F3597" t="s">
        <v>499</v>
      </c>
      <c r="G3597" s="2">
        <v>316</v>
      </c>
      <c r="I3597" s="1">
        <v>6109.1</v>
      </c>
    </row>
    <row r="3598" spans="1:9" hidden="1" x14ac:dyDescent="0.25">
      <c r="A3598" s="2" t="s">
        <v>1790</v>
      </c>
      <c r="B3598" s="139" t="str">
        <f t="shared" si="67"/>
        <v>ICtnGmt_top15211.39</v>
      </c>
      <c r="C3598" t="s">
        <v>122</v>
      </c>
      <c r="D3598" s="1">
        <v>5211.3900000000003</v>
      </c>
      <c r="E3598">
        <v>0.02</v>
      </c>
      <c r="F3598" t="s">
        <v>2246</v>
      </c>
      <c r="G3598" s="2">
        <v>316</v>
      </c>
      <c r="I3598" s="1">
        <v>6109.1</v>
      </c>
    </row>
    <row r="3599" spans="1:9" hidden="1" x14ac:dyDescent="0.25">
      <c r="A3599" s="2" t="s">
        <v>1790</v>
      </c>
      <c r="B3599" s="139" t="str">
        <f t="shared" si="67"/>
        <v>ICtnGmt_top13923.5</v>
      </c>
      <c r="C3599" t="s">
        <v>122</v>
      </c>
      <c r="D3599" s="1">
        <v>3923.5</v>
      </c>
      <c r="E3599">
        <v>0.02</v>
      </c>
      <c r="F3599" t="s">
        <v>4191</v>
      </c>
      <c r="G3599" s="2">
        <v>316</v>
      </c>
      <c r="I3599" s="1">
        <v>6109.1</v>
      </c>
    </row>
    <row r="3600" spans="1:9" hidden="1" x14ac:dyDescent="0.25">
      <c r="A3600" s="2" t="s">
        <v>1790</v>
      </c>
      <c r="B3600" s="139" t="str">
        <f t="shared" si="67"/>
        <v>ICtnGmt_top15806.39</v>
      </c>
      <c r="C3600" t="s">
        <v>122</v>
      </c>
      <c r="D3600" s="1">
        <v>5806.39</v>
      </c>
      <c r="E3600">
        <v>0.02</v>
      </c>
      <c r="F3600" t="s">
        <v>4192</v>
      </c>
      <c r="G3600" s="2">
        <v>316</v>
      </c>
      <c r="I3600" s="1">
        <v>6109.1</v>
      </c>
    </row>
    <row r="3601" spans="1:9" hidden="1" x14ac:dyDescent="0.25">
      <c r="A3601" s="2" t="s">
        <v>1790</v>
      </c>
      <c r="B3601" s="139" t="str">
        <f t="shared" si="67"/>
        <v>ICtnGmt_top19607.11</v>
      </c>
      <c r="C3601" t="s">
        <v>122</v>
      </c>
      <c r="D3601" s="1">
        <v>9607.11</v>
      </c>
      <c r="E3601">
        <v>1.4999999999999999E-2</v>
      </c>
      <c r="F3601" t="s">
        <v>529</v>
      </c>
      <c r="G3601" s="2">
        <v>316</v>
      </c>
      <c r="I3601" s="1">
        <v>6109.1</v>
      </c>
    </row>
    <row r="3602" spans="1:9" hidden="1" x14ac:dyDescent="0.25">
      <c r="A3602" s="2" t="s">
        <v>1790</v>
      </c>
      <c r="B3602" s="139" t="str">
        <f t="shared" si="67"/>
        <v>ICtnGmt_top19607.19</v>
      </c>
      <c r="C3602" t="s">
        <v>122</v>
      </c>
      <c r="D3602" s="1">
        <v>9607.19</v>
      </c>
      <c r="E3602">
        <v>1.4999999999999999E-2</v>
      </c>
      <c r="F3602" t="s">
        <v>530</v>
      </c>
      <c r="G3602" s="2">
        <v>316</v>
      </c>
      <c r="I3602" s="1">
        <v>6109.1</v>
      </c>
    </row>
    <row r="3603" spans="1:9" hidden="1" x14ac:dyDescent="0.25">
      <c r="A3603" s="2" t="s">
        <v>1790</v>
      </c>
      <c r="B3603" s="139" t="str">
        <f t="shared" si="67"/>
        <v>ICtnGmt_top19607.2</v>
      </c>
      <c r="C3603" t="s">
        <v>122</v>
      </c>
      <c r="D3603" s="1">
        <v>9607.2000000000007</v>
      </c>
      <c r="E3603">
        <v>1.4999999999999999E-2</v>
      </c>
      <c r="F3603" t="s">
        <v>529</v>
      </c>
      <c r="G3603" s="2">
        <v>316</v>
      </c>
      <c r="I3603" s="1">
        <v>6109.1</v>
      </c>
    </row>
    <row r="3604" spans="1:9" hidden="1" x14ac:dyDescent="0.25">
      <c r="A3604" s="2" t="s">
        <v>1790</v>
      </c>
      <c r="B3604" s="139" t="str">
        <f t="shared" si="67"/>
        <v>ICtnGmt_top15508.2</v>
      </c>
      <c r="C3604" t="s">
        <v>122</v>
      </c>
      <c r="D3604" s="1">
        <v>5508.2</v>
      </c>
      <c r="E3604">
        <v>0.02</v>
      </c>
      <c r="F3604" t="s">
        <v>349</v>
      </c>
      <c r="G3604" s="2">
        <v>316</v>
      </c>
      <c r="I3604" s="1">
        <v>6109.1</v>
      </c>
    </row>
    <row r="3605" spans="1:9" hidden="1" x14ac:dyDescent="0.25">
      <c r="A3605" s="2" t="s">
        <v>1790</v>
      </c>
      <c r="B3605" s="139" t="str">
        <f t="shared" si="67"/>
        <v>ICtnGmt_top15508.1</v>
      </c>
      <c r="C3605" t="s">
        <v>122</v>
      </c>
      <c r="D3605" s="1">
        <v>5508.1</v>
      </c>
      <c r="E3605">
        <v>0.02</v>
      </c>
      <c r="F3605" t="s">
        <v>349</v>
      </c>
      <c r="G3605" s="2">
        <v>316</v>
      </c>
      <c r="I3605" s="1">
        <v>6109.1</v>
      </c>
    </row>
    <row r="3606" spans="1:9" hidden="1" x14ac:dyDescent="0.25">
      <c r="A3606" s="2" t="s">
        <v>1790</v>
      </c>
      <c r="B3606" s="139" t="str">
        <f t="shared" si="67"/>
        <v>ICtnGmt_top14821.9</v>
      </c>
      <c r="C3606" t="s">
        <v>122</v>
      </c>
      <c r="D3606" s="1">
        <v>4821.8999999999996</v>
      </c>
      <c r="E3606">
        <v>0.02</v>
      </c>
      <c r="F3606" t="s">
        <v>508</v>
      </c>
      <c r="G3606" s="2">
        <v>317</v>
      </c>
      <c r="I3606" s="1">
        <v>6109.1</v>
      </c>
    </row>
    <row r="3607" spans="1:9" hidden="1" x14ac:dyDescent="0.25">
      <c r="A3607" s="2" t="s">
        <v>1790</v>
      </c>
      <c r="B3607" s="139" t="str">
        <f t="shared" si="67"/>
        <v>ICtnGmt_top13926.9099</v>
      </c>
      <c r="C3607" t="s">
        <v>122</v>
      </c>
      <c r="D3607" s="1">
        <v>3926.9099000000001</v>
      </c>
      <c r="E3607">
        <v>1</v>
      </c>
      <c r="F3607" t="s">
        <v>509</v>
      </c>
      <c r="G3607" s="2">
        <v>317</v>
      </c>
      <c r="I3607" s="1">
        <v>6109.1</v>
      </c>
    </row>
    <row r="3608" spans="1:9" hidden="1" x14ac:dyDescent="0.25">
      <c r="A3608" s="2" t="s">
        <v>1790</v>
      </c>
      <c r="B3608" s="139" t="str">
        <f t="shared" si="67"/>
        <v>ICtnGmt_top15806.32</v>
      </c>
      <c r="C3608" t="s">
        <v>122</v>
      </c>
      <c r="D3608" s="1">
        <v>5806.32</v>
      </c>
      <c r="E3608">
        <v>0.03</v>
      </c>
      <c r="F3608" t="s">
        <v>510</v>
      </c>
      <c r="G3608" s="2">
        <v>317</v>
      </c>
      <c r="I3608" s="1">
        <v>6109.1</v>
      </c>
    </row>
    <row r="3609" spans="1:9" hidden="1" x14ac:dyDescent="0.25">
      <c r="A3609" s="2" t="s">
        <v>1790</v>
      </c>
      <c r="B3609" s="139" t="str">
        <f t="shared" si="67"/>
        <v>ICtnGmt_top19606.22</v>
      </c>
      <c r="C3609" t="s">
        <v>122</v>
      </c>
      <c r="D3609" s="1">
        <v>9606.2199999999993</v>
      </c>
      <c r="E3609">
        <v>0.01</v>
      </c>
      <c r="F3609" t="s">
        <v>511</v>
      </c>
      <c r="G3609" s="2">
        <v>317</v>
      </c>
      <c r="I3609" s="1">
        <v>6109.1</v>
      </c>
    </row>
    <row r="3610" spans="1:9" hidden="1" x14ac:dyDescent="0.25">
      <c r="A3610" s="2" t="s">
        <v>1790</v>
      </c>
      <c r="B3610" s="139" t="str">
        <f t="shared" si="67"/>
        <v>ICtnGmt_top15807.101</v>
      </c>
      <c r="C3610" t="s">
        <v>122</v>
      </c>
      <c r="D3610" s="1">
        <v>5807.1009999999997</v>
      </c>
      <c r="E3610">
        <v>0.01</v>
      </c>
      <c r="F3610" t="s">
        <v>512</v>
      </c>
      <c r="G3610" s="2">
        <v>317</v>
      </c>
      <c r="I3610" s="1">
        <v>6109.1</v>
      </c>
    </row>
    <row r="3611" spans="1:9" hidden="1" x14ac:dyDescent="0.25">
      <c r="A3611" s="2" t="s">
        <v>1790</v>
      </c>
      <c r="B3611" s="139" t="str">
        <f t="shared" si="67"/>
        <v>ICtnGmt_top15807.102</v>
      </c>
      <c r="C3611" t="s">
        <v>122</v>
      </c>
      <c r="D3611" s="1">
        <v>5807.1019999999999</v>
      </c>
      <c r="E3611">
        <v>0.02</v>
      </c>
      <c r="F3611" t="s">
        <v>513</v>
      </c>
      <c r="G3611" s="2">
        <v>317</v>
      </c>
      <c r="I3611" s="1">
        <v>6109.1</v>
      </c>
    </row>
    <row r="3612" spans="1:9" hidden="1" x14ac:dyDescent="0.25">
      <c r="A3612" s="2" t="s">
        <v>1790</v>
      </c>
      <c r="B3612" s="139" t="str">
        <f t="shared" si="67"/>
        <v>ICtnGmt_top15807.9</v>
      </c>
      <c r="C3612" t="s">
        <v>122</v>
      </c>
      <c r="D3612" s="1">
        <v>5807.9</v>
      </c>
      <c r="E3612">
        <v>5.0000000000000001E-3</v>
      </c>
      <c r="F3612" t="s">
        <v>514</v>
      </c>
      <c r="G3612" s="2">
        <v>317</v>
      </c>
      <c r="I3612" s="1">
        <v>6109.1</v>
      </c>
    </row>
    <row r="3613" spans="1:9" hidden="1" x14ac:dyDescent="0.25">
      <c r="A3613" s="2" t="s">
        <v>1790</v>
      </c>
      <c r="B3613" s="139" t="str">
        <f t="shared" si="67"/>
        <v>ICtnGmt_top19606.292</v>
      </c>
      <c r="C3613" t="s">
        <v>122</v>
      </c>
      <c r="D3613" s="1">
        <v>9606.2919999999995</v>
      </c>
      <c r="E3613">
        <v>1.0999999999999999E-2</v>
      </c>
      <c r="F3613" t="s">
        <v>515</v>
      </c>
      <c r="G3613" s="2">
        <v>317</v>
      </c>
      <c r="I3613" s="1">
        <v>6109.1</v>
      </c>
    </row>
    <row r="3614" spans="1:9" hidden="1" x14ac:dyDescent="0.25">
      <c r="A3614" s="2" t="s">
        <v>1790</v>
      </c>
      <c r="B3614" s="139" t="str">
        <f t="shared" si="67"/>
        <v>ICtnGmt_top15901.909</v>
      </c>
      <c r="C3614" t="s">
        <v>122</v>
      </c>
      <c r="D3614" s="1">
        <v>5901.9089999999997</v>
      </c>
      <c r="E3614">
        <v>5.5E-2</v>
      </c>
      <c r="F3614" t="s">
        <v>516</v>
      </c>
      <c r="G3614" s="2">
        <v>317</v>
      </c>
      <c r="I3614" s="1">
        <v>6109.1</v>
      </c>
    </row>
    <row r="3615" spans="1:9" hidden="1" x14ac:dyDescent="0.25">
      <c r="A3615" s="2" t="s">
        <v>1790</v>
      </c>
      <c r="B3615" s="139" t="str">
        <f t="shared" si="67"/>
        <v>ICtnGmt_top13919.909</v>
      </c>
      <c r="C3615" t="s">
        <v>122</v>
      </c>
      <c r="D3615" s="1">
        <v>3919.9090000000001</v>
      </c>
      <c r="E3615">
        <v>0.04</v>
      </c>
      <c r="F3615" t="s">
        <v>2254</v>
      </c>
      <c r="G3615" s="2">
        <v>317</v>
      </c>
      <c r="I3615" s="1">
        <v>6109.1</v>
      </c>
    </row>
    <row r="3616" spans="1:9" hidden="1" x14ac:dyDescent="0.25">
      <c r="A3616" s="2" t="s">
        <v>1790</v>
      </c>
      <c r="B3616" s="139" t="str">
        <f t="shared" si="67"/>
        <v>ICtnGmt_top17317.002</v>
      </c>
      <c r="C3616" t="s">
        <v>122</v>
      </c>
      <c r="D3616" s="1">
        <v>7317.0020000000004</v>
      </c>
      <c r="E3616">
        <v>0.01</v>
      </c>
      <c r="F3616" t="s">
        <v>488</v>
      </c>
      <c r="G3616" s="2">
        <v>317</v>
      </c>
      <c r="I3616" s="1">
        <v>6109.1</v>
      </c>
    </row>
    <row r="3617" spans="1:9" hidden="1" x14ac:dyDescent="0.25">
      <c r="A3617" s="2" t="s">
        <v>1790</v>
      </c>
      <c r="B3617" s="139" t="str">
        <f t="shared" si="67"/>
        <v>ICtnGmt_top17616.1</v>
      </c>
      <c r="C3617" t="s">
        <v>122</v>
      </c>
      <c r="D3617" s="1">
        <v>7616.1</v>
      </c>
      <c r="E3617">
        <v>0.02</v>
      </c>
      <c r="F3617" t="s">
        <v>517</v>
      </c>
      <c r="G3617" s="2">
        <v>317</v>
      </c>
      <c r="I3617" s="1">
        <v>6109.1</v>
      </c>
    </row>
    <row r="3618" spans="1:9" hidden="1" x14ac:dyDescent="0.25">
      <c r="A3618" s="2" t="s">
        <v>1790</v>
      </c>
      <c r="B3618" s="139" t="str">
        <f t="shared" si="67"/>
        <v>ICtnGmt_top18523.529</v>
      </c>
      <c r="C3618" t="s">
        <v>122</v>
      </c>
      <c r="D3618" s="1">
        <v>8523.5290000000005</v>
      </c>
      <c r="E3618">
        <v>1</v>
      </c>
      <c r="F3618" t="s">
        <v>498</v>
      </c>
      <c r="G3618" s="2">
        <v>317</v>
      </c>
      <c r="I3618" s="1">
        <v>6109.1</v>
      </c>
    </row>
    <row r="3619" spans="1:9" hidden="1" x14ac:dyDescent="0.25">
      <c r="A3619" s="2" t="s">
        <v>1790</v>
      </c>
      <c r="B3619" s="139" t="str">
        <f t="shared" si="67"/>
        <v>ICtnGmt_top19606.291</v>
      </c>
      <c r="C3619" t="s">
        <v>122</v>
      </c>
      <c r="D3619" s="1">
        <v>9606.2909999999993</v>
      </c>
      <c r="E3619">
        <v>0.02</v>
      </c>
      <c r="F3619" t="s">
        <v>518</v>
      </c>
      <c r="G3619" s="2">
        <v>317</v>
      </c>
      <c r="I3619" s="1">
        <v>6109.1</v>
      </c>
    </row>
    <row r="3620" spans="1:9" hidden="1" x14ac:dyDescent="0.25">
      <c r="A3620" s="2" t="s">
        <v>1790</v>
      </c>
      <c r="B3620" s="139" t="str">
        <f t="shared" si="67"/>
        <v>ICtnGmt_top19606.299</v>
      </c>
      <c r="C3620" t="s">
        <v>122</v>
      </c>
      <c r="D3620" s="1">
        <v>9606.2990000000009</v>
      </c>
      <c r="E3620">
        <v>1.6E-2</v>
      </c>
      <c r="F3620" t="s">
        <v>519</v>
      </c>
      <c r="G3620" s="2">
        <v>317</v>
      </c>
      <c r="I3620" s="1">
        <v>6109.1</v>
      </c>
    </row>
    <row r="3621" spans="1:9" hidden="1" x14ac:dyDescent="0.25">
      <c r="A3621" s="2" t="s">
        <v>1790</v>
      </c>
      <c r="B3621" s="139" t="str">
        <f t="shared" si="67"/>
        <v>ICtnGmt_top14015.9</v>
      </c>
      <c r="C3621" t="s">
        <v>122</v>
      </c>
      <c r="D3621" s="1">
        <v>4015.9</v>
      </c>
      <c r="E3621">
        <v>0.02</v>
      </c>
      <c r="F3621" t="s">
        <v>520</v>
      </c>
      <c r="G3621" s="2">
        <v>317</v>
      </c>
      <c r="I3621" s="1">
        <v>6109.1</v>
      </c>
    </row>
    <row r="3622" spans="1:9" hidden="1" x14ac:dyDescent="0.25">
      <c r="A3622" s="2" t="s">
        <v>1790</v>
      </c>
      <c r="B3622" s="139" t="str">
        <f t="shared" si="67"/>
        <v>ICtnGmt_top18308.102</v>
      </c>
      <c r="C3622" t="s">
        <v>122</v>
      </c>
      <c r="D3622" s="1">
        <v>8308.1020000000008</v>
      </c>
      <c r="E3622">
        <v>1</v>
      </c>
      <c r="F3622" t="s">
        <v>521</v>
      </c>
      <c r="G3622" s="2">
        <v>317</v>
      </c>
      <c r="I3622" s="1">
        <v>6109.1</v>
      </c>
    </row>
    <row r="3623" spans="1:9" hidden="1" x14ac:dyDescent="0.25">
      <c r="A3623" s="2" t="s">
        <v>1790</v>
      </c>
      <c r="B3623" s="139" t="str">
        <f t="shared" si="67"/>
        <v>ICtnGmt_top18308.902</v>
      </c>
      <c r="C3623" t="s">
        <v>122</v>
      </c>
      <c r="D3623" s="1">
        <v>8308.902</v>
      </c>
      <c r="E3623">
        <v>0.03</v>
      </c>
      <c r="F3623" t="s">
        <v>522</v>
      </c>
      <c r="G3623" s="2">
        <v>317</v>
      </c>
      <c r="I3623" s="1">
        <v>6109.1</v>
      </c>
    </row>
    <row r="3624" spans="1:9" hidden="1" x14ac:dyDescent="0.25">
      <c r="A3624" s="2" t="s">
        <v>1790</v>
      </c>
      <c r="B3624" s="139" t="str">
        <f t="shared" si="67"/>
        <v>ICtnGmt_top18523.599</v>
      </c>
      <c r="C3624" t="s">
        <v>122</v>
      </c>
      <c r="D3624" s="1">
        <v>8523.5990000000002</v>
      </c>
      <c r="E3624">
        <v>1</v>
      </c>
      <c r="F3624" t="s">
        <v>523</v>
      </c>
      <c r="G3624" s="2">
        <v>317</v>
      </c>
      <c r="I3624" s="1">
        <v>6109.1</v>
      </c>
    </row>
    <row r="3625" spans="1:9" hidden="1" x14ac:dyDescent="0.25">
      <c r="A3625" s="2" t="s">
        <v>1790</v>
      </c>
      <c r="B3625" s="139" t="str">
        <f t="shared" si="67"/>
        <v>ICtnGmt_top18308.101</v>
      </c>
      <c r="C3625" t="s">
        <v>122</v>
      </c>
      <c r="D3625" s="1">
        <v>8308.1010000000006</v>
      </c>
      <c r="E3625">
        <v>0.03</v>
      </c>
      <c r="F3625" t="s">
        <v>524</v>
      </c>
      <c r="G3625" s="2">
        <v>317</v>
      </c>
      <c r="I3625" s="1">
        <v>6109.1</v>
      </c>
    </row>
    <row r="3626" spans="1:9" hidden="1" x14ac:dyDescent="0.25">
      <c r="A3626" s="2" t="s">
        <v>1790</v>
      </c>
      <c r="B3626" s="139" t="str">
        <f t="shared" si="67"/>
        <v>ICtnGmt_top15607.9</v>
      </c>
      <c r="C3626" t="s">
        <v>122</v>
      </c>
      <c r="D3626" s="1">
        <v>5607.9</v>
      </c>
      <c r="E3626">
        <v>2.5000000000000001E-2</v>
      </c>
      <c r="F3626" t="s">
        <v>4189</v>
      </c>
      <c r="G3626" s="2">
        <v>317</v>
      </c>
      <c r="I3626" s="1">
        <v>6109.1</v>
      </c>
    </row>
    <row r="3627" spans="1:9" hidden="1" x14ac:dyDescent="0.25">
      <c r="A3627" s="2" t="s">
        <v>1790</v>
      </c>
      <c r="B3627" s="139" t="str">
        <f t="shared" si="67"/>
        <v>ICtnGmt_top13910</v>
      </c>
      <c r="C3627" t="s">
        <v>122</v>
      </c>
      <c r="D3627" s="1">
        <v>3910</v>
      </c>
      <c r="E3627">
        <v>0.03</v>
      </c>
      <c r="F3627" t="s">
        <v>4193</v>
      </c>
      <c r="G3627" s="2">
        <v>317</v>
      </c>
      <c r="I3627" s="1">
        <v>6109.1</v>
      </c>
    </row>
    <row r="3628" spans="1:9" hidden="1" x14ac:dyDescent="0.25">
      <c r="A3628" s="2" t="s">
        <v>1790</v>
      </c>
      <c r="B3628" s="139" t="str">
        <f t="shared" si="67"/>
        <v>ICtnGmt_top15603.12</v>
      </c>
      <c r="C3628" t="s">
        <v>122</v>
      </c>
      <c r="D3628" s="1">
        <v>5603.12</v>
      </c>
      <c r="E3628">
        <v>0.02</v>
      </c>
      <c r="F3628" t="s">
        <v>4190</v>
      </c>
      <c r="G3628" s="2">
        <v>317</v>
      </c>
      <c r="I3628" s="1">
        <v>6109.1</v>
      </c>
    </row>
    <row r="3629" spans="1:9" hidden="1" x14ac:dyDescent="0.25">
      <c r="A3629" s="2" t="s">
        <v>1790</v>
      </c>
      <c r="B3629" s="139" t="str">
        <f t="shared" si="67"/>
        <v>ICtnGmt_top19607.11</v>
      </c>
      <c r="C3629" t="s">
        <v>122</v>
      </c>
      <c r="D3629" s="1">
        <v>9607.11</v>
      </c>
      <c r="E3629">
        <v>6.0000000000000001E-3</v>
      </c>
      <c r="F3629" t="s">
        <v>529</v>
      </c>
      <c r="G3629" s="2">
        <v>317</v>
      </c>
      <c r="I3629" s="1">
        <v>6109.1</v>
      </c>
    </row>
    <row r="3630" spans="1:9" hidden="1" x14ac:dyDescent="0.25">
      <c r="A3630" s="2" t="s">
        <v>1790</v>
      </c>
      <c r="B3630" s="139" t="str">
        <f t="shared" si="67"/>
        <v>ICtnGmt_top19607.19</v>
      </c>
      <c r="C3630" t="s">
        <v>122</v>
      </c>
      <c r="D3630" s="1">
        <v>9607.19</v>
      </c>
      <c r="E3630">
        <v>6.0000000000000001E-3</v>
      </c>
      <c r="F3630" t="s">
        <v>530</v>
      </c>
      <c r="G3630" s="2">
        <v>317</v>
      </c>
      <c r="I3630" s="1">
        <v>6109.1</v>
      </c>
    </row>
    <row r="3631" spans="1:9" hidden="1" x14ac:dyDescent="0.25">
      <c r="A3631" s="2" t="s">
        <v>1790</v>
      </c>
      <c r="B3631" s="139" t="str">
        <f t="shared" si="67"/>
        <v>ICtnGmt_top19607.2</v>
      </c>
      <c r="C3631" t="s">
        <v>122</v>
      </c>
      <c r="D3631" s="1">
        <v>9607.2000000000007</v>
      </c>
      <c r="E3631">
        <v>6.0000000000000001E-3</v>
      </c>
      <c r="F3631" t="s">
        <v>531</v>
      </c>
      <c r="G3631" s="2">
        <v>317</v>
      </c>
      <c r="I3631" s="1">
        <v>6109.1</v>
      </c>
    </row>
    <row r="3632" spans="1:9" hidden="1" x14ac:dyDescent="0.25">
      <c r="A3632" s="2" t="s">
        <v>1790</v>
      </c>
      <c r="B3632" s="139" t="str">
        <f t="shared" si="67"/>
        <v>ICtnGmt_top15401.201</v>
      </c>
      <c r="C3632" t="s">
        <v>122</v>
      </c>
      <c r="D3632" s="1">
        <v>5401.201</v>
      </c>
      <c r="E3632">
        <v>0.02</v>
      </c>
      <c r="F3632" t="s">
        <v>349</v>
      </c>
      <c r="G3632" s="2">
        <v>317</v>
      </c>
      <c r="I3632" s="1">
        <v>6109.1</v>
      </c>
    </row>
    <row r="3633" spans="1:9" hidden="1" x14ac:dyDescent="0.25">
      <c r="A3633" s="2" t="s">
        <v>1790</v>
      </c>
      <c r="B3633" s="139" t="str">
        <f t="shared" si="67"/>
        <v>ICtnGmt_top15401.1</v>
      </c>
      <c r="C3633" t="s">
        <v>122</v>
      </c>
      <c r="D3633" s="1">
        <v>5401.1</v>
      </c>
      <c r="E3633">
        <v>0.02</v>
      </c>
      <c r="F3633" t="s">
        <v>349</v>
      </c>
      <c r="G3633" s="2">
        <v>317</v>
      </c>
      <c r="I3633" s="1">
        <v>6109.1</v>
      </c>
    </row>
    <row r="3634" spans="1:9" hidden="1" x14ac:dyDescent="0.25">
      <c r="A3634" s="2" t="s">
        <v>1790</v>
      </c>
      <c r="B3634" s="139" t="str">
        <f t="shared" si="67"/>
        <v>ICtnGmt_top15204.11</v>
      </c>
      <c r="C3634" t="s">
        <v>122</v>
      </c>
      <c r="D3634" s="1">
        <v>5204.1099999999997</v>
      </c>
      <c r="E3634">
        <v>0.02</v>
      </c>
      <c r="F3634" t="s">
        <v>349</v>
      </c>
      <c r="G3634" s="2">
        <v>317</v>
      </c>
      <c r="I3634" s="1">
        <v>6109.1</v>
      </c>
    </row>
    <row r="3635" spans="1:9" x14ac:dyDescent="0.25">
      <c r="A3635" s="2" t="s">
        <v>1790</v>
      </c>
      <c r="B3635" s="139" t="str">
        <f t="shared" si="67"/>
        <v>IBldGtm_Mbot19606.1</v>
      </c>
      <c r="C3635" t="s">
        <v>125</v>
      </c>
      <c r="D3635" s="1">
        <v>9606.1</v>
      </c>
      <c r="E3635">
        <v>1.4999999999999999E-2</v>
      </c>
      <c r="F3635" t="s">
        <v>481</v>
      </c>
      <c r="G3635" s="2">
        <v>318</v>
      </c>
      <c r="I3635" s="1">
        <v>6103.49</v>
      </c>
    </row>
    <row r="3636" spans="1:9" x14ac:dyDescent="0.25">
      <c r="A3636" s="2" t="s">
        <v>1790</v>
      </c>
      <c r="B3636" s="139" t="str">
        <f t="shared" si="67"/>
        <v>IBldGtm_Mbot14821.109</v>
      </c>
      <c r="C3636" t="s">
        <v>125</v>
      </c>
      <c r="D3636" s="1">
        <v>4821.1090000000004</v>
      </c>
      <c r="E3636">
        <v>0.02</v>
      </c>
      <c r="F3636" t="s">
        <v>482</v>
      </c>
      <c r="G3636" s="2">
        <v>318</v>
      </c>
      <c r="I3636" s="1">
        <v>6103.49</v>
      </c>
    </row>
    <row r="3637" spans="1:9" x14ac:dyDescent="0.25">
      <c r="A3637" s="2" t="s">
        <v>1790</v>
      </c>
      <c r="B3637" s="139" t="str">
        <f t="shared" si="67"/>
        <v>IBldGtm_Mbot15210.11</v>
      </c>
      <c r="C3637" t="s">
        <v>125</v>
      </c>
      <c r="D3637" s="1">
        <v>5210.1099999999997</v>
      </c>
      <c r="E3637">
        <v>0.03</v>
      </c>
      <c r="F3637" t="s">
        <v>483</v>
      </c>
      <c r="G3637" s="2">
        <v>318</v>
      </c>
      <c r="I3637" s="1">
        <v>6103.49</v>
      </c>
    </row>
    <row r="3638" spans="1:9" x14ac:dyDescent="0.25">
      <c r="A3638" s="2" t="s">
        <v>1790</v>
      </c>
      <c r="B3638" s="139" t="str">
        <f t="shared" si="67"/>
        <v>IBldGtm_Mbot15604.1</v>
      </c>
      <c r="C3638" t="s">
        <v>125</v>
      </c>
      <c r="D3638" s="1">
        <v>5604.1</v>
      </c>
      <c r="E3638">
        <v>0.04</v>
      </c>
      <c r="F3638" t="s">
        <v>484</v>
      </c>
      <c r="G3638" s="2">
        <v>318</v>
      </c>
      <c r="I3638" s="1">
        <v>6103.49</v>
      </c>
    </row>
    <row r="3639" spans="1:9" x14ac:dyDescent="0.25">
      <c r="A3639" s="2" t="s">
        <v>1790</v>
      </c>
      <c r="B3639" s="139" t="str">
        <f t="shared" si="67"/>
        <v>IBldGtm_Mbot15804.29</v>
      </c>
      <c r="C3639" t="s">
        <v>125</v>
      </c>
      <c r="D3639" s="1">
        <v>5804.29</v>
      </c>
      <c r="E3639">
        <v>0.02</v>
      </c>
      <c r="F3639" t="s">
        <v>485</v>
      </c>
      <c r="G3639" s="2">
        <v>318</v>
      </c>
      <c r="I3639" s="1">
        <v>6103.49</v>
      </c>
    </row>
    <row r="3640" spans="1:9" x14ac:dyDescent="0.25">
      <c r="A3640" s="2" t="s">
        <v>1790</v>
      </c>
      <c r="B3640" s="139" t="str">
        <f t="shared" si="67"/>
        <v>IBldGtm_Mbot15807.103</v>
      </c>
      <c r="C3640" t="s">
        <v>125</v>
      </c>
      <c r="D3640" s="1">
        <v>5807.1030000000001</v>
      </c>
      <c r="E3640">
        <v>0.06</v>
      </c>
      <c r="F3640" t="s">
        <v>486</v>
      </c>
      <c r="G3640" s="2">
        <v>318</v>
      </c>
      <c r="I3640" s="1">
        <v>6103.49</v>
      </c>
    </row>
    <row r="3641" spans="1:9" x14ac:dyDescent="0.25">
      <c r="A3641" s="2" t="s">
        <v>1790</v>
      </c>
      <c r="B3641" s="139" t="str">
        <f t="shared" si="67"/>
        <v>IBldGtm_Mbot15807.109</v>
      </c>
      <c r="C3641" t="s">
        <v>125</v>
      </c>
      <c r="D3641" s="1">
        <v>5807.1090000000004</v>
      </c>
      <c r="E3641">
        <v>0.06</v>
      </c>
      <c r="F3641" t="s">
        <v>487</v>
      </c>
      <c r="G3641" s="2">
        <v>318</v>
      </c>
      <c r="I3641" s="1">
        <v>6103.49</v>
      </c>
    </row>
    <row r="3642" spans="1:9" x14ac:dyDescent="0.25">
      <c r="A3642" s="2" t="s">
        <v>1790</v>
      </c>
      <c r="B3642" s="139" t="str">
        <f t="shared" si="67"/>
        <v>IBldGtm_Mbot17317.001</v>
      </c>
      <c r="C3642" t="s">
        <v>125</v>
      </c>
      <c r="D3642" s="1">
        <v>7317.0010000000002</v>
      </c>
      <c r="E3642">
        <v>5.0000000000000001E-3</v>
      </c>
      <c r="F3642" t="s">
        <v>488</v>
      </c>
      <c r="G3642" s="2">
        <v>318</v>
      </c>
      <c r="I3642" s="1">
        <v>6103.49</v>
      </c>
    </row>
    <row r="3643" spans="1:9" x14ac:dyDescent="0.25">
      <c r="A3643" s="2" t="s">
        <v>1790</v>
      </c>
      <c r="B3643" s="139" t="str">
        <f t="shared" si="67"/>
        <v>IBldGtm_Mbot12501.009</v>
      </c>
      <c r="C3643" t="s">
        <v>125</v>
      </c>
      <c r="D3643" s="1">
        <v>2501.009</v>
      </c>
      <c r="E3643">
        <v>0.04</v>
      </c>
      <c r="F3643" t="s">
        <v>2956</v>
      </c>
      <c r="G3643" s="2">
        <v>318</v>
      </c>
      <c r="I3643" s="1">
        <v>6103.49</v>
      </c>
    </row>
    <row r="3644" spans="1:9" x14ac:dyDescent="0.25">
      <c r="A3644" s="2" t="s">
        <v>1790</v>
      </c>
      <c r="B3644" s="139" t="str">
        <f t="shared" ref="B3644:B3707" si="68">A3644&amp;C3644&amp;D3644</f>
        <v>IBldGtm_Mbot17318.23</v>
      </c>
      <c r="C3644" t="s">
        <v>125</v>
      </c>
      <c r="D3644" s="1">
        <v>7318.23</v>
      </c>
      <c r="E3644">
        <v>6.0000000000000001E-3</v>
      </c>
      <c r="F3644" t="s">
        <v>489</v>
      </c>
      <c r="G3644" s="2">
        <v>318</v>
      </c>
      <c r="I3644" s="1">
        <v>6103.49</v>
      </c>
    </row>
    <row r="3645" spans="1:9" x14ac:dyDescent="0.25">
      <c r="A3645" s="2" t="s">
        <v>1790</v>
      </c>
      <c r="B3645" s="139" t="str">
        <f t="shared" si="68"/>
        <v>IBldGtm_Mbot13920.99</v>
      </c>
      <c r="C3645" t="s">
        <v>125</v>
      </c>
      <c r="D3645" s="1">
        <v>3920.99</v>
      </c>
      <c r="E3645">
        <v>3.0000000000000001E-3</v>
      </c>
      <c r="F3645" t="s">
        <v>490</v>
      </c>
      <c r="G3645" s="2">
        <v>318</v>
      </c>
      <c r="I3645" s="1">
        <v>6103.49</v>
      </c>
    </row>
    <row r="3646" spans="1:9" x14ac:dyDescent="0.25">
      <c r="A3646" s="2" t="s">
        <v>1790</v>
      </c>
      <c r="B3646" s="139" t="str">
        <f t="shared" si="68"/>
        <v>IBldGtm_Mbot13901.2</v>
      </c>
      <c r="C3646" t="s">
        <v>125</v>
      </c>
      <c r="D3646" s="1">
        <v>3901.2</v>
      </c>
      <c r="E3646">
        <v>0.03</v>
      </c>
      <c r="F3646" t="s">
        <v>2215</v>
      </c>
      <c r="G3646" s="2">
        <v>318</v>
      </c>
      <c r="I3646" s="1">
        <v>6103.49</v>
      </c>
    </row>
    <row r="3647" spans="1:9" x14ac:dyDescent="0.25">
      <c r="A3647" s="2" t="s">
        <v>1790</v>
      </c>
      <c r="B3647" s="139" t="str">
        <f t="shared" si="68"/>
        <v>IBldGtm_Mbot13923.29</v>
      </c>
      <c r="C3647" t="s">
        <v>125</v>
      </c>
      <c r="D3647" s="1">
        <v>3923.29</v>
      </c>
      <c r="E3647">
        <v>0.05</v>
      </c>
      <c r="F3647" t="s">
        <v>491</v>
      </c>
      <c r="G3647" s="2">
        <v>318</v>
      </c>
      <c r="I3647" s="1">
        <v>6103.49</v>
      </c>
    </row>
    <row r="3648" spans="1:9" x14ac:dyDescent="0.25">
      <c r="A3648" s="2" t="s">
        <v>1790</v>
      </c>
      <c r="B3648" s="139" t="str">
        <f t="shared" si="68"/>
        <v>IBldGtm_Mbot13926.209</v>
      </c>
      <c r="C3648" t="s">
        <v>125</v>
      </c>
      <c r="D3648" s="1">
        <v>3926.2089999999998</v>
      </c>
      <c r="E3648">
        <v>0.02</v>
      </c>
      <c r="F3648" t="s">
        <v>492</v>
      </c>
      <c r="G3648" s="2">
        <v>318</v>
      </c>
      <c r="I3648" s="1">
        <v>6103.49</v>
      </c>
    </row>
    <row r="3649" spans="1:9" x14ac:dyDescent="0.25">
      <c r="A3649" s="2" t="s">
        <v>1790</v>
      </c>
      <c r="B3649" s="139" t="str">
        <f t="shared" si="68"/>
        <v>IBldGtm_Mbot14007.009</v>
      </c>
      <c r="C3649" t="s">
        <v>125</v>
      </c>
      <c r="D3649" s="1">
        <v>4007.009</v>
      </c>
      <c r="E3649">
        <v>0.04</v>
      </c>
      <c r="F3649" t="s">
        <v>493</v>
      </c>
      <c r="G3649" s="2">
        <v>318</v>
      </c>
      <c r="I3649" s="1">
        <v>6103.49</v>
      </c>
    </row>
    <row r="3650" spans="1:9" x14ac:dyDescent="0.25">
      <c r="A3650" s="2" t="s">
        <v>1790</v>
      </c>
      <c r="B3650" s="139" t="str">
        <f t="shared" si="68"/>
        <v>IBldGtm_Mbot14203.109</v>
      </c>
      <c r="C3650" t="s">
        <v>125</v>
      </c>
      <c r="D3650" s="1">
        <v>4203.1090000000004</v>
      </c>
      <c r="E3650">
        <v>1</v>
      </c>
      <c r="F3650" t="s">
        <v>494</v>
      </c>
      <c r="G3650" s="2">
        <v>318</v>
      </c>
      <c r="I3650" s="1">
        <v>6103.49</v>
      </c>
    </row>
    <row r="3651" spans="1:9" x14ac:dyDescent="0.25">
      <c r="A3651" s="2" t="s">
        <v>1790</v>
      </c>
      <c r="B3651" s="139" t="str">
        <f t="shared" si="68"/>
        <v>IBldGtm_Mbot14819.1</v>
      </c>
      <c r="C3651" t="s">
        <v>125</v>
      </c>
      <c r="D3651" s="1">
        <v>4819.1000000000004</v>
      </c>
      <c r="E3651">
        <v>1</v>
      </c>
      <c r="F3651" t="s">
        <v>495</v>
      </c>
      <c r="G3651" s="2">
        <v>318</v>
      </c>
      <c r="I3651" s="1">
        <v>6103.49</v>
      </c>
    </row>
    <row r="3652" spans="1:9" x14ac:dyDescent="0.25">
      <c r="A3652" s="2" t="s">
        <v>1790</v>
      </c>
      <c r="B3652" s="139" t="str">
        <f t="shared" si="68"/>
        <v>IBldGtm_Mbot18308.2</v>
      </c>
      <c r="C3652" t="s">
        <v>125</v>
      </c>
      <c r="D3652" s="1">
        <v>8308.2000000000007</v>
      </c>
      <c r="E3652">
        <v>1.2E-2</v>
      </c>
      <c r="F3652" t="s">
        <v>496</v>
      </c>
      <c r="G3652" s="2">
        <v>318</v>
      </c>
      <c r="I3652" s="1">
        <v>6103.49</v>
      </c>
    </row>
    <row r="3653" spans="1:9" x14ac:dyDescent="0.25">
      <c r="A3653" s="2" t="s">
        <v>1790</v>
      </c>
      <c r="B3653" s="139" t="str">
        <f t="shared" si="68"/>
        <v>IBldGtm_Mbot18308.909</v>
      </c>
      <c r="C3653" t="s">
        <v>125</v>
      </c>
      <c r="D3653" s="1">
        <v>8308.9089999999997</v>
      </c>
      <c r="E3653">
        <v>1.4999999999999999E-2</v>
      </c>
      <c r="F3653" t="s">
        <v>497</v>
      </c>
      <c r="G3653" s="2">
        <v>318</v>
      </c>
      <c r="I3653" s="1">
        <v>6103.49</v>
      </c>
    </row>
    <row r="3654" spans="1:9" x14ac:dyDescent="0.25">
      <c r="A3654" s="2" t="s">
        <v>1790</v>
      </c>
      <c r="B3654" s="139" t="str">
        <f t="shared" si="68"/>
        <v>IBldGtm_Mbot18523.519</v>
      </c>
      <c r="C3654" t="s">
        <v>125</v>
      </c>
      <c r="D3654" s="1">
        <v>8523.5190000000002</v>
      </c>
      <c r="E3654">
        <v>1</v>
      </c>
      <c r="F3654" t="s">
        <v>498</v>
      </c>
      <c r="G3654" s="2">
        <v>318</v>
      </c>
      <c r="I3654" s="1">
        <v>6103.49</v>
      </c>
    </row>
    <row r="3655" spans="1:9" x14ac:dyDescent="0.25">
      <c r="A3655" s="2" t="s">
        <v>1790</v>
      </c>
      <c r="B3655" s="139" t="str">
        <f t="shared" si="68"/>
        <v>IBldGtm_Mbot19606.21</v>
      </c>
      <c r="C3655" t="s">
        <v>125</v>
      </c>
      <c r="D3655" s="1">
        <v>9606.2099999999991</v>
      </c>
      <c r="E3655">
        <v>1.2E-2</v>
      </c>
      <c r="F3655" t="s">
        <v>499</v>
      </c>
      <c r="G3655" s="2">
        <v>318</v>
      </c>
      <c r="I3655" s="1">
        <v>6103.49</v>
      </c>
    </row>
    <row r="3656" spans="1:9" x14ac:dyDescent="0.25">
      <c r="A3656" s="2" t="s">
        <v>1790</v>
      </c>
      <c r="B3656" s="139" t="str">
        <f t="shared" si="68"/>
        <v>IBldGtm_Mbot15211.39</v>
      </c>
      <c r="C3656" t="s">
        <v>125</v>
      </c>
      <c r="D3656" s="1">
        <v>5211.3900000000003</v>
      </c>
      <c r="E3656">
        <v>0.02</v>
      </c>
      <c r="F3656" t="s">
        <v>2246</v>
      </c>
      <c r="G3656" s="2">
        <v>318</v>
      </c>
      <c r="I3656" s="1">
        <v>6103.49</v>
      </c>
    </row>
    <row r="3657" spans="1:9" x14ac:dyDescent="0.25">
      <c r="A3657" s="2" t="s">
        <v>1790</v>
      </c>
      <c r="B3657" s="139" t="str">
        <f t="shared" si="68"/>
        <v>IBldGtm_Mbot13923.5</v>
      </c>
      <c r="C3657" t="s">
        <v>125</v>
      </c>
      <c r="D3657" s="1">
        <v>3923.5</v>
      </c>
      <c r="E3657">
        <v>0.02</v>
      </c>
      <c r="F3657" t="s">
        <v>4191</v>
      </c>
      <c r="G3657" s="2">
        <v>318</v>
      </c>
      <c r="I3657" s="1">
        <v>6103.49</v>
      </c>
    </row>
    <row r="3658" spans="1:9" x14ac:dyDescent="0.25">
      <c r="A3658" s="2" t="s">
        <v>1790</v>
      </c>
      <c r="B3658" s="139" t="str">
        <f t="shared" si="68"/>
        <v>IBldGtm_Mbot15806.39</v>
      </c>
      <c r="C3658" t="s">
        <v>125</v>
      </c>
      <c r="D3658" s="1">
        <v>5806.39</v>
      </c>
      <c r="E3658">
        <v>0.02</v>
      </c>
      <c r="F3658" t="s">
        <v>4192</v>
      </c>
      <c r="G3658" s="2">
        <v>318</v>
      </c>
      <c r="I3658" s="1">
        <v>6103.49</v>
      </c>
    </row>
    <row r="3659" spans="1:9" x14ac:dyDescent="0.25">
      <c r="A3659" s="2" t="s">
        <v>1790</v>
      </c>
      <c r="B3659" s="139" t="str">
        <f t="shared" si="68"/>
        <v>IBldGtm_Mbot19607.11</v>
      </c>
      <c r="C3659" t="s">
        <v>125</v>
      </c>
      <c r="D3659" s="1">
        <v>9607.11</v>
      </c>
      <c r="E3659">
        <v>1.4999999999999999E-2</v>
      </c>
      <c r="F3659" t="s">
        <v>529</v>
      </c>
      <c r="G3659" s="2">
        <v>318</v>
      </c>
      <c r="I3659" s="1">
        <v>6103.49</v>
      </c>
    </row>
    <row r="3660" spans="1:9" x14ac:dyDescent="0.25">
      <c r="A3660" s="2" t="s">
        <v>1790</v>
      </c>
      <c r="B3660" s="139" t="str">
        <f t="shared" si="68"/>
        <v>IBldGtm_Mbot19607.19</v>
      </c>
      <c r="C3660" t="s">
        <v>125</v>
      </c>
      <c r="D3660" s="1">
        <v>9607.19</v>
      </c>
      <c r="E3660">
        <v>1.4999999999999999E-2</v>
      </c>
      <c r="F3660" t="s">
        <v>530</v>
      </c>
      <c r="G3660" s="2">
        <v>318</v>
      </c>
      <c r="I3660" s="1">
        <v>6103.49</v>
      </c>
    </row>
    <row r="3661" spans="1:9" x14ac:dyDescent="0.25">
      <c r="A3661" s="2" t="s">
        <v>1790</v>
      </c>
      <c r="B3661" s="139" t="str">
        <f t="shared" si="68"/>
        <v>IBldGtm_Mbot19607.2</v>
      </c>
      <c r="C3661" t="s">
        <v>125</v>
      </c>
      <c r="D3661" s="1">
        <v>9607.2000000000007</v>
      </c>
      <c r="E3661">
        <v>1.4999999999999999E-2</v>
      </c>
      <c r="F3661" t="s">
        <v>529</v>
      </c>
      <c r="G3661" s="2">
        <v>318</v>
      </c>
      <c r="I3661" s="1">
        <v>6103.49</v>
      </c>
    </row>
    <row r="3662" spans="1:9" x14ac:dyDescent="0.25">
      <c r="A3662" s="2" t="s">
        <v>1790</v>
      </c>
      <c r="B3662" s="139" t="str">
        <f t="shared" si="68"/>
        <v>IBldGtm_Mbot15508.2</v>
      </c>
      <c r="C3662" t="s">
        <v>125</v>
      </c>
      <c r="D3662" s="1">
        <v>5508.2</v>
      </c>
      <c r="E3662">
        <v>0.02</v>
      </c>
      <c r="F3662" t="s">
        <v>349</v>
      </c>
      <c r="G3662" s="2">
        <v>318</v>
      </c>
      <c r="I3662" s="1">
        <v>6103.49</v>
      </c>
    </row>
    <row r="3663" spans="1:9" x14ac:dyDescent="0.25">
      <c r="A3663" s="2" t="s">
        <v>1790</v>
      </c>
      <c r="B3663" s="139" t="str">
        <f t="shared" si="68"/>
        <v>IBldGtm_Mbot15508.1</v>
      </c>
      <c r="C3663" t="s">
        <v>125</v>
      </c>
      <c r="D3663" s="1">
        <v>5508.1</v>
      </c>
      <c r="E3663">
        <v>0.02</v>
      </c>
      <c r="F3663" t="s">
        <v>349</v>
      </c>
      <c r="G3663" s="2">
        <v>318</v>
      </c>
      <c r="I3663" s="1">
        <v>6103.49</v>
      </c>
    </row>
    <row r="3664" spans="1:9" x14ac:dyDescent="0.25">
      <c r="A3664" s="2" t="s">
        <v>1790</v>
      </c>
      <c r="B3664" s="139" t="str">
        <f t="shared" si="68"/>
        <v>IBldGtm_Mbot14821.9</v>
      </c>
      <c r="C3664" t="s">
        <v>125</v>
      </c>
      <c r="D3664" s="1">
        <v>4821.8999999999996</v>
      </c>
      <c r="E3664">
        <v>0.02</v>
      </c>
      <c r="F3664" t="s">
        <v>508</v>
      </c>
      <c r="G3664" s="2">
        <v>319</v>
      </c>
      <c r="I3664" s="1">
        <v>6103.49</v>
      </c>
    </row>
    <row r="3665" spans="1:9" x14ac:dyDescent="0.25">
      <c r="A3665" s="2" t="s">
        <v>1790</v>
      </c>
      <c r="B3665" s="139" t="str">
        <f t="shared" si="68"/>
        <v>IBldGtm_Mbot13926.9099</v>
      </c>
      <c r="C3665" t="s">
        <v>125</v>
      </c>
      <c r="D3665" s="1">
        <v>3926.9099000000001</v>
      </c>
      <c r="E3665">
        <v>1</v>
      </c>
      <c r="F3665" t="s">
        <v>509</v>
      </c>
      <c r="G3665" s="2">
        <v>319</v>
      </c>
      <c r="I3665" s="1">
        <v>6103.49</v>
      </c>
    </row>
    <row r="3666" spans="1:9" x14ac:dyDescent="0.25">
      <c r="A3666" s="2" t="s">
        <v>1790</v>
      </c>
      <c r="B3666" s="139" t="str">
        <f t="shared" si="68"/>
        <v>IBldGtm_Mbot15806.32</v>
      </c>
      <c r="C3666" t="s">
        <v>125</v>
      </c>
      <c r="D3666" s="1">
        <v>5806.32</v>
      </c>
      <c r="E3666">
        <v>0.03</v>
      </c>
      <c r="F3666" t="s">
        <v>510</v>
      </c>
      <c r="G3666" s="2">
        <v>319</v>
      </c>
      <c r="I3666" s="1">
        <v>6103.49</v>
      </c>
    </row>
    <row r="3667" spans="1:9" x14ac:dyDescent="0.25">
      <c r="A3667" s="2" t="s">
        <v>1790</v>
      </c>
      <c r="B3667" s="139" t="str">
        <f t="shared" si="68"/>
        <v>IBldGtm_Mbot19606.22</v>
      </c>
      <c r="C3667" t="s">
        <v>125</v>
      </c>
      <c r="D3667" s="1">
        <v>9606.2199999999993</v>
      </c>
      <c r="E3667">
        <v>0.01</v>
      </c>
      <c r="F3667" t="s">
        <v>511</v>
      </c>
      <c r="G3667" s="2">
        <v>319</v>
      </c>
      <c r="I3667" s="1">
        <v>6103.49</v>
      </c>
    </row>
    <row r="3668" spans="1:9" x14ac:dyDescent="0.25">
      <c r="A3668" s="2" t="s">
        <v>1790</v>
      </c>
      <c r="B3668" s="139" t="str">
        <f t="shared" si="68"/>
        <v>IBldGtm_Mbot15807.101</v>
      </c>
      <c r="C3668" t="s">
        <v>125</v>
      </c>
      <c r="D3668" s="1">
        <v>5807.1009999999997</v>
      </c>
      <c r="E3668">
        <v>0.01</v>
      </c>
      <c r="F3668" t="s">
        <v>512</v>
      </c>
      <c r="G3668" s="2">
        <v>319</v>
      </c>
      <c r="I3668" s="1">
        <v>6103.49</v>
      </c>
    </row>
    <row r="3669" spans="1:9" x14ac:dyDescent="0.25">
      <c r="A3669" s="2" t="s">
        <v>1790</v>
      </c>
      <c r="B3669" s="139" t="str">
        <f t="shared" si="68"/>
        <v>IBldGtm_Mbot15807.102</v>
      </c>
      <c r="C3669" t="s">
        <v>125</v>
      </c>
      <c r="D3669" s="1">
        <v>5807.1019999999999</v>
      </c>
      <c r="E3669">
        <v>0.02</v>
      </c>
      <c r="F3669" t="s">
        <v>513</v>
      </c>
      <c r="G3669" s="2">
        <v>319</v>
      </c>
      <c r="I3669" s="1">
        <v>6103.49</v>
      </c>
    </row>
    <row r="3670" spans="1:9" x14ac:dyDescent="0.25">
      <c r="A3670" s="2" t="s">
        <v>1790</v>
      </c>
      <c r="B3670" s="139" t="str">
        <f t="shared" si="68"/>
        <v>IBldGtm_Mbot15807.9</v>
      </c>
      <c r="C3670" t="s">
        <v>125</v>
      </c>
      <c r="D3670" s="1">
        <v>5807.9</v>
      </c>
      <c r="E3670">
        <v>5.0000000000000001E-3</v>
      </c>
      <c r="F3670" t="s">
        <v>514</v>
      </c>
      <c r="G3670" s="2">
        <v>319</v>
      </c>
      <c r="I3670" s="1">
        <v>6103.49</v>
      </c>
    </row>
    <row r="3671" spans="1:9" x14ac:dyDescent="0.25">
      <c r="A3671" s="2" t="s">
        <v>1790</v>
      </c>
      <c r="B3671" s="139" t="str">
        <f t="shared" si="68"/>
        <v>IBldGtm_Mbot19606.292</v>
      </c>
      <c r="C3671" t="s">
        <v>125</v>
      </c>
      <c r="D3671" s="1">
        <v>9606.2919999999995</v>
      </c>
      <c r="E3671">
        <v>1.0999999999999999E-2</v>
      </c>
      <c r="F3671" t="s">
        <v>515</v>
      </c>
      <c r="G3671" s="2">
        <v>319</v>
      </c>
      <c r="I3671" s="1">
        <v>6103.49</v>
      </c>
    </row>
    <row r="3672" spans="1:9" x14ac:dyDescent="0.25">
      <c r="A3672" s="2" t="s">
        <v>1790</v>
      </c>
      <c r="B3672" s="139" t="str">
        <f t="shared" si="68"/>
        <v>IBldGtm_Mbot15901.909</v>
      </c>
      <c r="C3672" t="s">
        <v>125</v>
      </c>
      <c r="D3672" s="1">
        <v>5901.9089999999997</v>
      </c>
      <c r="E3672">
        <v>5.5E-2</v>
      </c>
      <c r="F3672" t="s">
        <v>516</v>
      </c>
      <c r="G3672" s="2">
        <v>319</v>
      </c>
      <c r="I3672" s="1">
        <v>6103.49</v>
      </c>
    </row>
    <row r="3673" spans="1:9" x14ac:dyDescent="0.25">
      <c r="A3673" s="2" t="s">
        <v>1790</v>
      </c>
      <c r="B3673" s="139" t="str">
        <f t="shared" si="68"/>
        <v>IBldGtm_Mbot13919.909</v>
      </c>
      <c r="C3673" t="s">
        <v>125</v>
      </c>
      <c r="D3673" s="1">
        <v>3919.9090000000001</v>
      </c>
      <c r="E3673">
        <v>0.04</v>
      </c>
      <c r="F3673" t="s">
        <v>2254</v>
      </c>
      <c r="G3673" s="2">
        <v>319</v>
      </c>
      <c r="I3673" s="1">
        <v>6103.49</v>
      </c>
    </row>
    <row r="3674" spans="1:9" x14ac:dyDescent="0.25">
      <c r="A3674" s="2" t="s">
        <v>1790</v>
      </c>
      <c r="B3674" s="139" t="str">
        <f t="shared" si="68"/>
        <v>IBldGtm_Mbot17317.002</v>
      </c>
      <c r="C3674" t="s">
        <v>125</v>
      </c>
      <c r="D3674" s="1">
        <v>7317.0020000000004</v>
      </c>
      <c r="E3674">
        <v>0.01</v>
      </c>
      <c r="F3674" t="s">
        <v>488</v>
      </c>
      <c r="G3674" s="2">
        <v>319</v>
      </c>
      <c r="I3674" s="1">
        <v>6103.49</v>
      </c>
    </row>
    <row r="3675" spans="1:9" x14ac:dyDescent="0.25">
      <c r="A3675" s="2" t="s">
        <v>1790</v>
      </c>
      <c r="B3675" s="139" t="str">
        <f t="shared" si="68"/>
        <v>IBldGtm_Mbot17616.1</v>
      </c>
      <c r="C3675" t="s">
        <v>125</v>
      </c>
      <c r="D3675" s="1">
        <v>7616.1</v>
      </c>
      <c r="E3675">
        <v>0.02</v>
      </c>
      <c r="F3675" t="s">
        <v>517</v>
      </c>
      <c r="G3675" s="2">
        <v>319</v>
      </c>
      <c r="I3675" s="1">
        <v>6103.49</v>
      </c>
    </row>
    <row r="3676" spans="1:9" x14ac:dyDescent="0.25">
      <c r="A3676" s="2" t="s">
        <v>1790</v>
      </c>
      <c r="B3676" s="139" t="str">
        <f t="shared" si="68"/>
        <v>IBldGtm_Mbot18523.529</v>
      </c>
      <c r="C3676" t="s">
        <v>125</v>
      </c>
      <c r="D3676" s="1">
        <v>8523.5290000000005</v>
      </c>
      <c r="E3676">
        <v>1</v>
      </c>
      <c r="F3676" t="s">
        <v>498</v>
      </c>
      <c r="G3676" s="2">
        <v>319</v>
      </c>
      <c r="I3676" s="1">
        <v>6103.49</v>
      </c>
    </row>
    <row r="3677" spans="1:9" x14ac:dyDescent="0.25">
      <c r="A3677" s="2" t="s">
        <v>1790</v>
      </c>
      <c r="B3677" s="139" t="str">
        <f t="shared" si="68"/>
        <v>IBldGtm_Mbot19606.291</v>
      </c>
      <c r="C3677" t="s">
        <v>125</v>
      </c>
      <c r="D3677" s="1">
        <v>9606.2909999999993</v>
      </c>
      <c r="E3677">
        <v>0.02</v>
      </c>
      <c r="F3677" t="s">
        <v>518</v>
      </c>
      <c r="G3677" s="2">
        <v>319</v>
      </c>
      <c r="I3677" s="1">
        <v>6103.49</v>
      </c>
    </row>
    <row r="3678" spans="1:9" x14ac:dyDescent="0.25">
      <c r="A3678" s="2" t="s">
        <v>1790</v>
      </c>
      <c r="B3678" s="139" t="str">
        <f t="shared" si="68"/>
        <v>IBldGtm_Mbot19606.299</v>
      </c>
      <c r="C3678" t="s">
        <v>125</v>
      </c>
      <c r="D3678" s="1">
        <v>9606.2990000000009</v>
      </c>
      <c r="E3678">
        <v>1.6E-2</v>
      </c>
      <c r="F3678" t="s">
        <v>519</v>
      </c>
      <c r="G3678" s="2">
        <v>319</v>
      </c>
      <c r="I3678" s="1">
        <v>6103.49</v>
      </c>
    </row>
    <row r="3679" spans="1:9" x14ac:dyDescent="0.25">
      <c r="A3679" s="2" t="s">
        <v>1790</v>
      </c>
      <c r="B3679" s="139" t="str">
        <f t="shared" si="68"/>
        <v>IBldGtm_Mbot14015.9</v>
      </c>
      <c r="C3679" t="s">
        <v>125</v>
      </c>
      <c r="D3679" s="1">
        <v>4015.9</v>
      </c>
      <c r="E3679">
        <v>0.02</v>
      </c>
      <c r="F3679" t="s">
        <v>520</v>
      </c>
      <c r="G3679" s="2">
        <v>319</v>
      </c>
      <c r="I3679" s="1">
        <v>6103.49</v>
      </c>
    </row>
    <row r="3680" spans="1:9" x14ac:dyDescent="0.25">
      <c r="A3680" s="2" t="s">
        <v>1790</v>
      </c>
      <c r="B3680" s="139" t="str">
        <f t="shared" si="68"/>
        <v>IBldGtm_Mbot18308.102</v>
      </c>
      <c r="C3680" t="s">
        <v>125</v>
      </c>
      <c r="D3680" s="1">
        <v>8308.1020000000008</v>
      </c>
      <c r="E3680">
        <v>1</v>
      </c>
      <c r="F3680" t="s">
        <v>521</v>
      </c>
      <c r="G3680" s="2">
        <v>319</v>
      </c>
      <c r="I3680" s="1">
        <v>6103.49</v>
      </c>
    </row>
    <row r="3681" spans="1:9" x14ac:dyDescent="0.25">
      <c r="A3681" s="2" t="s">
        <v>1790</v>
      </c>
      <c r="B3681" s="139" t="str">
        <f t="shared" si="68"/>
        <v>IBldGtm_Mbot18308.902</v>
      </c>
      <c r="C3681" t="s">
        <v>125</v>
      </c>
      <c r="D3681" s="1">
        <v>8308.902</v>
      </c>
      <c r="E3681">
        <v>0.03</v>
      </c>
      <c r="F3681" t="s">
        <v>522</v>
      </c>
      <c r="G3681" s="2">
        <v>319</v>
      </c>
      <c r="I3681" s="1">
        <v>6103.49</v>
      </c>
    </row>
    <row r="3682" spans="1:9" x14ac:dyDescent="0.25">
      <c r="A3682" s="2" t="s">
        <v>1790</v>
      </c>
      <c r="B3682" s="139" t="str">
        <f t="shared" si="68"/>
        <v>IBldGtm_Mbot18523.599</v>
      </c>
      <c r="C3682" t="s">
        <v>125</v>
      </c>
      <c r="D3682" s="1">
        <v>8523.5990000000002</v>
      </c>
      <c r="E3682">
        <v>1</v>
      </c>
      <c r="F3682" t="s">
        <v>523</v>
      </c>
      <c r="G3682" s="2">
        <v>319</v>
      </c>
      <c r="I3682" s="1">
        <v>6103.49</v>
      </c>
    </row>
    <row r="3683" spans="1:9" x14ac:dyDescent="0.25">
      <c r="A3683" s="2" t="s">
        <v>1790</v>
      </c>
      <c r="B3683" s="139" t="str">
        <f t="shared" si="68"/>
        <v>IBldGtm_Mbot18308.101</v>
      </c>
      <c r="C3683" t="s">
        <v>125</v>
      </c>
      <c r="D3683" s="1">
        <v>8308.1010000000006</v>
      </c>
      <c r="E3683">
        <v>0.03</v>
      </c>
      <c r="F3683" t="s">
        <v>524</v>
      </c>
      <c r="G3683" s="2">
        <v>319</v>
      </c>
      <c r="I3683" s="1">
        <v>6103.49</v>
      </c>
    </row>
    <row r="3684" spans="1:9" x14ac:dyDescent="0.25">
      <c r="A3684" s="2" t="s">
        <v>1790</v>
      </c>
      <c r="B3684" s="139" t="str">
        <f t="shared" si="68"/>
        <v>IBldGtm_Mbot15607.9</v>
      </c>
      <c r="C3684" t="s">
        <v>125</v>
      </c>
      <c r="D3684" s="1">
        <v>5607.9</v>
      </c>
      <c r="E3684">
        <v>2.5000000000000001E-2</v>
      </c>
      <c r="F3684" t="s">
        <v>4189</v>
      </c>
      <c r="G3684" s="2">
        <v>319</v>
      </c>
      <c r="I3684" s="1">
        <v>6103.49</v>
      </c>
    </row>
    <row r="3685" spans="1:9" x14ac:dyDescent="0.25">
      <c r="A3685" s="2" t="s">
        <v>1790</v>
      </c>
      <c r="B3685" s="139" t="str">
        <f t="shared" si="68"/>
        <v>IBldGtm_Mbot13910</v>
      </c>
      <c r="C3685" t="s">
        <v>125</v>
      </c>
      <c r="D3685" s="1">
        <v>3910</v>
      </c>
      <c r="E3685">
        <v>0.03</v>
      </c>
      <c r="F3685" t="s">
        <v>4193</v>
      </c>
      <c r="G3685" s="2">
        <v>319</v>
      </c>
      <c r="I3685" s="1">
        <v>6103.49</v>
      </c>
    </row>
    <row r="3686" spans="1:9" x14ac:dyDescent="0.25">
      <c r="A3686" s="2" t="s">
        <v>1790</v>
      </c>
      <c r="B3686" s="139" t="str">
        <f t="shared" si="68"/>
        <v>IBldGtm_Mbot15603.12</v>
      </c>
      <c r="C3686" t="s">
        <v>125</v>
      </c>
      <c r="D3686" s="1">
        <v>5603.12</v>
      </c>
      <c r="E3686">
        <v>0.02</v>
      </c>
      <c r="F3686" t="s">
        <v>4190</v>
      </c>
      <c r="G3686" s="2">
        <v>319</v>
      </c>
      <c r="I3686" s="1">
        <v>6103.49</v>
      </c>
    </row>
    <row r="3687" spans="1:9" x14ac:dyDescent="0.25">
      <c r="A3687" s="2" t="s">
        <v>1790</v>
      </c>
      <c r="B3687" s="139" t="str">
        <f t="shared" si="68"/>
        <v>IBldGtm_Mbot19607.11</v>
      </c>
      <c r="C3687" t="s">
        <v>125</v>
      </c>
      <c r="D3687" s="1">
        <v>9607.11</v>
      </c>
      <c r="E3687">
        <v>6.0000000000000001E-3</v>
      </c>
      <c r="F3687" t="s">
        <v>529</v>
      </c>
      <c r="G3687" s="2">
        <v>319</v>
      </c>
      <c r="I3687" s="1">
        <v>6103.49</v>
      </c>
    </row>
    <row r="3688" spans="1:9" x14ac:dyDescent="0.25">
      <c r="A3688" s="2" t="s">
        <v>1790</v>
      </c>
      <c r="B3688" s="139" t="str">
        <f t="shared" si="68"/>
        <v>IBldGtm_Mbot19607.19</v>
      </c>
      <c r="C3688" t="s">
        <v>125</v>
      </c>
      <c r="D3688" s="1">
        <v>9607.19</v>
      </c>
      <c r="E3688">
        <v>6.0000000000000001E-3</v>
      </c>
      <c r="F3688" t="s">
        <v>530</v>
      </c>
      <c r="G3688" s="2">
        <v>319</v>
      </c>
      <c r="I3688" s="1">
        <v>6103.49</v>
      </c>
    </row>
    <row r="3689" spans="1:9" x14ac:dyDescent="0.25">
      <c r="A3689" s="2" t="s">
        <v>1790</v>
      </c>
      <c r="B3689" s="139" t="str">
        <f t="shared" si="68"/>
        <v>IBldGtm_Mbot19607.2</v>
      </c>
      <c r="C3689" t="s">
        <v>125</v>
      </c>
      <c r="D3689" s="1">
        <v>9607.2000000000007</v>
      </c>
      <c r="E3689">
        <v>6.0000000000000001E-3</v>
      </c>
      <c r="F3689" t="s">
        <v>531</v>
      </c>
      <c r="G3689" s="2">
        <v>319</v>
      </c>
      <c r="I3689" s="1">
        <v>6103.49</v>
      </c>
    </row>
    <row r="3690" spans="1:9" x14ac:dyDescent="0.25">
      <c r="A3690" s="2" t="s">
        <v>1790</v>
      </c>
      <c r="B3690" s="139" t="str">
        <f t="shared" si="68"/>
        <v>IBldGtm_Mbot15401.201</v>
      </c>
      <c r="C3690" t="s">
        <v>125</v>
      </c>
      <c r="D3690" s="1">
        <v>5401.201</v>
      </c>
      <c r="E3690">
        <v>0.02</v>
      </c>
      <c r="F3690" t="s">
        <v>349</v>
      </c>
      <c r="G3690" s="2">
        <v>319</v>
      </c>
      <c r="I3690" s="1">
        <v>6103.49</v>
      </c>
    </row>
    <row r="3691" spans="1:9" x14ac:dyDescent="0.25">
      <c r="A3691" s="2" t="s">
        <v>1790</v>
      </c>
      <c r="B3691" s="139" t="str">
        <f t="shared" si="68"/>
        <v>IBldGtm_Mbot15401.1</v>
      </c>
      <c r="C3691" t="s">
        <v>125</v>
      </c>
      <c r="D3691" s="1">
        <v>5401.1</v>
      </c>
      <c r="E3691">
        <v>0.02</v>
      </c>
      <c r="F3691" t="s">
        <v>349</v>
      </c>
      <c r="G3691" s="2">
        <v>319</v>
      </c>
      <c r="I3691" s="1">
        <v>6103.49</v>
      </c>
    </row>
    <row r="3692" spans="1:9" x14ac:dyDescent="0.25">
      <c r="A3692" s="2" t="s">
        <v>1790</v>
      </c>
      <c r="B3692" s="139" t="str">
        <f t="shared" si="68"/>
        <v>IBldGtm_Mbot15204.11</v>
      </c>
      <c r="C3692" t="s">
        <v>125</v>
      </c>
      <c r="D3692" s="1">
        <v>5204.1099999999997</v>
      </c>
      <c r="E3692">
        <v>0.02</v>
      </c>
      <c r="F3692" t="s">
        <v>349</v>
      </c>
      <c r="G3692" s="2">
        <v>319</v>
      </c>
      <c r="I3692" s="1">
        <v>6103.49</v>
      </c>
    </row>
    <row r="3693" spans="1:9" hidden="1" x14ac:dyDescent="0.25">
      <c r="A3693" s="2" t="s">
        <v>1790</v>
      </c>
      <c r="B3693" s="139" t="str">
        <f t="shared" si="68"/>
        <v>IBldGtm_Wbot19606.1</v>
      </c>
      <c r="C3693" t="s">
        <v>128</v>
      </c>
      <c r="D3693" s="1">
        <v>9606.1</v>
      </c>
      <c r="E3693">
        <v>1.4999999999999999E-2</v>
      </c>
      <c r="F3693" t="s">
        <v>481</v>
      </c>
      <c r="G3693" s="2">
        <v>320</v>
      </c>
      <c r="I3693" s="1">
        <v>6104.69</v>
      </c>
    </row>
    <row r="3694" spans="1:9" hidden="1" x14ac:dyDescent="0.25">
      <c r="A3694" s="2" t="s">
        <v>1790</v>
      </c>
      <c r="B3694" s="139" t="str">
        <f t="shared" si="68"/>
        <v>IBldGtm_Wbot14821.109</v>
      </c>
      <c r="C3694" t="s">
        <v>128</v>
      </c>
      <c r="D3694" s="1">
        <v>4821.1090000000004</v>
      </c>
      <c r="E3694">
        <v>0.02</v>
      </c>
      <c r="F3694" t="s">
        <v>482</v>
      </c>
      <c r="G3694" s="2">
        <v>320</v>
      </c>
      <c r="I3694" s="1">
        <v>6104.69</v>
      </c>
    </row>
    <row r="3695" spans="1:9" hidden="1" x14ac:dyDescent="0.25">
      <c r="A3695" s="2" t="s">
        <v>1790</v>
      </c>
      <c r="B3695" s="139" t="str">
        <f t="shared" si="68"/>
        <v>IBldGtm_Wbot15210.11</v>
      </c>
      <c r="C3695" t="s">
        <v>128</v>
      </c>
      <c r="D3695" s="1">
        <v>5210.1099999999997</v>
      </c>
      <c r="E3695">
        <v>0.03</v>
      </c>
      <c r="F3695" t="s">
        <v>483</v>
      </c>
      <c r="G3695" s="2">
        <v>320</v>
      </c>
      <c r="I3695" s="1">
        <v>6104.69</v>
      </c>
    </row>
    <row r="3696" spans="1:9" hidden="1" x14ac:dyDescent="0.25">
      <c r="A3696" s="2" t="s">
        <v>1790</v>
      </c>
      <c r="B3696" s="139" t="str">
        <f t="shared" si="68"/>
        <v>IBldGtm_Wbot15604.1</v>
      </c>
      <c r="C3696" t="s">
        <v>128</v>
      </c>
      <c r="D3696" s="1">
        <v>5604.1</v>
      </c>
      <c r="E3696">
        <v>0.04</v>
      </c>
      <c r="F3696" t="s">
        <v>484</v>
      </c>
      <c r="G3696" s="2">
        <v>320</v>
      </c>
      <c r="I3696" s="1">
        <v>6104.69</v>
      </c>
    </row>
    <row r="3697" spans="1:9" hidden="1" x14ac:dyDescent="0.25">
      <c r="A3697" s="2" t="s">
        <v>1790</v>
      </c>
      <c r="B3697" s="139" t="str">
        <f t="shared" si="68"/>
        <v>IBldGtm_Wbot15804.29</v>
      </c>
      <c r="C3697" t="s">
        <v>128</v>
      </c>
      <c r="D3697" s="1">
        <v>5804.29</v>
      </c>
      <c r="E3697">
        <v>0.02</v>
      </c>
      <c r="F3697" t="s">
        <v>485</v>
      </c>
      <c r="G3697" s="2">
        <v>320</v>
      </c>
      <c r="I3697" s="1">
        <v>6104.69</v>
      </c>
    </row>
    <row r="3698" spans="1:9" hidden="1" x14ac:dyDescent="0.25">
      <c r="A3698" s="2" t="s">
        <v>1790</v>
      </c>
      <c r="B3698" s="139" t="str">
        <f t="shared" si="68"/>
        <v>IBldGtm_Wbot15807.103</v>
      </c>
      <c r="C3698" t="s">
        <v>128</v>
      </c>
      <c r="D3698" s="1">
        <v>5807.1030000000001</v>
      </c>
      <c r="E3698">
        <v>0.06</v>
      </c>
      <c r="F3698" t="s">
        <v>486</v>
      </c>
      <c r="G3698" s="2">
        <v>320</v>
      </c>
      <c r="I3698" s="1">
        <v>6104.69</v>
      </c>
    </row>
    <row r="3699" spans="1:9" hidden="1" x14ac:dyDescent="0.25">
      <c r="A3699" s="2" t="s">
        <v>1790</v>
      </c>
      <c r="B3699" s="139" t="str">
        <f t="shared" si="68"/>
        <v>IBldGtm_Wbot15807.109</v>
      </c>
      <c r="C3699" t="s">
        <v>128</v>
      </c>
      <c r="D3699" s="1">
        <v>5807.1090000000004</v>
      </c>
      <c r="E3699">
        <v>0.06</v>
      </c>
      <c r="F3699" t="s">
        <v>487</v>
      </c>
      <c r="G3699" s="2">
        <v>320</v>
      </c>
      <c r="I3699" s="1">
        <v>6104.69</v>
      </c>
    </row>
    <row r="3700" spans="1:9" hidden="1" x14ac:dyDescent="0.25">
      <c r="A3700" s="2" t="s">
        <v>1790</v>
      </c>
      <c r="B3700" s="139" t="str">
        <f t="shared" si="68"/>
        <v>IBldGtm_Wbot17317.001</v>
      </c>
      <c r="C3700" t="s">
        <v>128</v>
      </c>
      <c r="D3700" s="1">
        <v>7317.0010000000002</v>
      </c>
      <c r="E3700">
        <v>5.0000000000000001E-3</v>
      </c>
      <c r="F3700" t="s">
        <v>488</v>
      </c>
      <c r="G3700" s="2">
        <v>320</v>
      </c>
      <c r="I3700" s="1">
        <v>6104.69</v>
      </c>
    </row>
    <row r="3701" spans="1:9" hidden="1" x14ac:dyDescent="0.25">
      <c r="A3701" s="2" t="s">
        <v>1790</v>
      </c>
      <c r="B3701" s="139" t="str">
        <f t="shared" si="68"/>
        <v>IBldGtm_Wbot12501.009</v>
      </c>
      <c r="C3701" t="s">
        <v>128</v>
      </c>
      <c r="D3701" s="1">
        <v>2501.009</v>
      </c>
      <c r="E3701">
        <v>0.04</v>
      </c>
      <c r="F3701" t="s">
        <v>2956</v>
      </c>
      <c r="G3701" s="2">
        <v>320</v>
      </c>
      <c r="I3701" s="1">
        <v>6104.69</v>
      </c>
    </row>
    <row r="3702" spans="1:9" hidden="1" x14ac:dyDescent="0.25">
      <c r="A3702" s="2" t="s">
        <v>1790</v>
      </c>
      <c r="B3702" s="139" t="str">
        <f t="shared" si="68"/>
        <v>IBldGtm_Wbot17318.23</v>
      </c>
      <c r="C3702" t="s">
        <v>128</v>
      </c>
      <c r="D3702" s="1">
        <v>7318.23</v>
      </c>
      <c r="E3702">
        <v>6.0000000000000001E-3</v>
      </c>
      <c r="F3702" t="s">
        <v>489</v>
      </c>
      <c r="G3702" s="2">
        <v>320</v>
      </c>
      <c r="I3702" s="1">
        <v>6104.69</v>
      </c>
    </row>
    <row r="3703" spans="1:9" hidden="1" x14ac:dyDescent="0.25">
      <c r="A3703" s="2" t="s">
        <v>1790</v>
      </c>
      <c r="B3703" s="139" t="str">
        <f t="shared" si="68"/>
        <v>IBldGtm_Wbot13920.99</v>
      </c>
      <c r="C3703" t="s">
        <v>128</v>
      </c>
      <c r="D3703" s="1">
        <v>3920.99</v>
      </c>
      <c r="E3703">
        <v>3.0000000000000001E-3</v>
      </c>
      <c r="F3703" t="s">
        <v>490</v>
      </c>
      <c r="G3703" s="2">
        <v>320</v>
      </c>
      <c r="I3703" s="1">
        <v>6104.69</v>
      </c>
    </row>
    <row r="3704" spans="1:9" hidden="1" x14ac:dyDescent="0.25">
      <c r="A3704" s="2" t="s">
        <v>1790</v>
      </c>
      <c r="B3704" s="139" t="str">
        <f t="shared" si="68"/>
        <v>IBldGtm_Wbot13901.2</v>
      </c>
      <c r="C3704" t="s">
        <v>128</v>
      </c>
      <c r="D3704" s="1">
        <v>3901.2</v>
      </c>
      <c r="E3704">
        <v>0.03</v>
      </c>
      <c r="F3704" t="s">
        <v>2215</v>
      </c>
      <c r="G3704" s="2">
        <v>320</v>
      </c>
      <c r="I3704" s="1">
        <v>6104.69</v>
      </c>
    </row>
    <row r="3705" spans="1:9" hidden="1" x14ac:dyDescent="0.25">
      <c r="A3705" s="2" t="s">
        <v>1790</v>
      </c>
      <c r="B3705" s="139" t="str">
        <f t="shared" si="68"/>
        <v>IBldGtm_Wbot13923.29</v>
      </c>
      <c r="C3705" t="s">
        <v>128</v>
      </c>
      <c r="D3705" s="1">
        <v>3923.29</v>
      </c>
      <c r="E3705">
        <v>0.05</v>
      </c>
      <c r="F3705" t="s">
        <v>491</v>
      </c>
      <c r="G3705" s="2">
        <v>320</v>
      </c>
      <c r="I3705" s="1">
        <v>6104.69</v>
      </c>
    </row>
    <row r="3706" spans="1:9" hidden="1" x14ac:dyDescent="0.25">
      <c r="A3706" s="2" t="s">
        <v>1790</v>
      </c>
      <c r="B3706" s="139" t="str">
        <f t="shared" si="68"/>
        <v>IBldGtm_Wbot13926.209</v>
      </c>
      <c r="C3706" t="s">
        <v>128</v>
      </c>
      <c r="D3706" s="1">
        <v>3926.2089999999998</v>
      </c>
      <c r="E3706">
        <v>0.02</v>
      </c>
      <c r="F3706" t="s">
        <v>492</v>
      </c>
      <c r="G3706" s="2">
        <v>320</v>
      </c>
      <c r="I3706" s="1">
        <v>6104.69</v>
      </c>
    </row>
    <row r="3707" spans="1:9" hidden="1" x14ac:dyDescent="0.25">
      <c r="A3707" s="2" t="s">
        <v>1790</v>
      </c>
      <c r="B3707" s="139" t="str">
        <f t="shared" si="68"/>
        <v>IBldGtm_Wbot14007.009</v>
      </c>
      <c r="C3707" t="s">
        <v>128</v>
      </c>
      <c r="D3707" s="1">
        <v>4007.009</v>
      </c>
      <c r="E3707">
        <v>0.04</v>
      </c>
      <c r="F3707" t="s">
        <v>493</v>
      </c>
      <c r="G3707" s="2">
        <v>320</v>
      </c>
      <c r="I3707" s="1">
        <v>6104.69</v>
      </c>
    </row>
    <row r="3708" spans="1:9" hidden="1" x14ac:dyDescent="0.25">
      <c r="A3708" s="2" t="s">
        <v>1790</v>
      </c>
      <c r="B3708" s="139" t="str">
        <f t="shared" ref="B3708:B3771" si="69">A3708&amp;C3708&amp;D3708</f>
        <v>IBldGtm_Wbot14203.109</v>
      </c>
      <c r="C3708" t="s">
        <v>128</v>
      </c>
      <c r="D3708" s="1">
        <v>4203.1090000000004</v>
      </c>
      <c r="E3708">
        <v>1</v>
      </c>
      <c r="F3708" t="s">
        <v>494</v>
      </c>
      <c r="G3708" s="2">
        <v>320</v>
      </c>
      <c r="I3708" s="1">
        <v>6104.69</v>
      </c>
    </row>
    <row r="3709" spans="1:9" hidden="1" x14ac:dyDescent="0.25">
      <c r="A3709" s="2" t="s">
        <v>1790</v>
      </c>
      <c r="B3709" s="139" t="str">
        <f t="shared" si="69"/>
        <v>IBldGtm_Wbot14819.1</v>
      </c>
      <c r="C3709" t="s">
        <v>128</v>
      </c>
      <c r="D3709" s="1">
        <v>4819.1000000000004</v>
      </c>
      <c r="E3709">
        <v>1</v>
      </c>
      <c r="F3709" t="s">
        <v>495</v>
      </c>
      <c r="G3709" s="2">
        <v>320</v>
      </c>
      <c r="I3709" s="1">
        <v>6104.69</v>
      </c>
    </row>
    <row r="3710" spans="1:9" hidden="1" x14ac:dyDescent="0.25">
      <c r="A3710" s="2" t="s">
        <v>1790</v>
      </c>
      <c r="B3710" s="139" t="str">
        <f t="shared" si="69"/>
        <v>IBldGtm_Wbot18308.2</v>
      </c>
      <c r="C3710" t="s">
        <v>128</v>
      </c>
      <c r="D3710" s="1">
        <v>8308.2000000000007</v>
      </c>
      <c r="E3710">
        <v>1.2E-2</v>
      </c>
      <c r="F3710" t="s">
        <v>496</v>
      </c>
      <c r="G3710" s="2">
        <v>320</v>
      </c>
      <c r="I3710" s="1">
        <v>6104.69</v>
      </c>
    </row>
    <row r="3711" spans="1:9" hidden="1" x14ac:dyDescent="0.25">
      <c r="A3711" s="2" t="s">
        <v>1790</v>
      </c>
      <c r="B3711" s="139" t="str">
        <f t="shared" si="69"/>
        <v>IBldGtm_Wbot18308.909</v>
      </c>
      <c r="C3711" t="s">
        <v>128</v>
      </c>
      <c r="D3711" s="1">
        <v>8308.9089999999997</v>
      </c>
      <c r="E3711">
        <v>1.4999999999999999E-2</v>
      </c>
      <c r="F3711" t="s">
        <v>497</v>
      </c>
      <c r="G3711" s="2">
        <v>320</v>
      </c>
      <c r="I3711" s="1">
        <v>6104.69</v>
      </c>
    </row>
    <row r="3712" spans="1:9" hidden="1" x14ac:dyDescent="0.25">
      <c r="A3712" s="2" t="s">
        <v>1790</v>
      </c>
      <c r="B3712" s="139" t="str">
        <f t="shared" si="69"/>
        <v>IBldGtm_Wbot18523.519</v>
      </c>
      <c r="C3712" t="s">
        <v>128</v>
      </c>
      <c r="D3712" s="1">
        <v>8523.5190000000002</v>
      </c>
      <c r="E3712">
        <v>1</v>
      </c>
      <c r="F3712" t="s">
        <v>498</v>
      </c>
      <c r="G3712" s="2">
        <v>320</v>
      </c>
      <c r="I3712" s="1">
        <v>6104.69</v>
      </c>
    </row>
    <row r="3713" spans="1:9" hidden="1" x14ac:dyDescent="0.25">
      <c r="A3713" s="2" t="s">
        <v>1790</v>
      </c>
      <c r="B3713" s="139" t="str">
        <f t="shared" si="69"/>
        <v>IBldGtm_Wbot19606.21</v>
      </c>
      <c r="C3713" t="s">
        <v>128</v>
      </c>
      <c r="D3713" s="1">
        <v>9606.2099999999991</v>
      </c>
      <c r="E3713">
        <v>1.2E-2</v>
      </c>
      <c r="F3713" t="s">
        <v>499</v>
      </c>
      <c r="G3713" s="2">
        <v>320</v>
      </c>
      <c r="I3713" s="1">
        <v>6104.69</v>
      </c>
    </row>
    <row r="3714" spans="1:9" hidden="1" x14ac:dyDescent="0.25">
      <c r="A3714" s="2" t="s">
        <v>1790</v>
      </c>
      <c r="B3714" s="139" t="str">
        <f t="shared" si="69"/>
        <v>IBldGtm_Wbot15211.39</v>
      </c>
      <c r="C3714" t="s">
        <v>128</v>
      </c>
      <c r="D3714" s="1">
        <v>5211.3900000000003</v>
      </c>
      <c r="E3714">
        <v>0.02</v>
      </c>
      <c r="F3714" t="s">
        <v>2246</v>
      </c>
      <c r="G3714" s="2">
        <v>320</v>
      </c>
      <c r="I3714" s="1">
        <v>6104.69</v>
      </c>
    </row>
    <row r="3715" spans="1:9" hidden="1" x14ac:dyDescent="0.25">
      <c r="A3715" s="2" t="s">
        <v>1790</v>
      </c>
      <c r="B3715" s="139" t="str">
        <f t="shared" si="69"/>
        <v>IBldGtm_Wbot13923.5</v>
      </c>
      <c r="C3715" t="s">
        <v>128</v>
      </c>
      <c r="D3715" s="1">
        <v>3923.5</v>
      </c>
      <c r="E3715">
        <v>0.02</v>
      </c>
      <c r="F3715" t="s">
        <v>4191</v>
      </c>
      <c r="G3715" s="2">
        <v>320</v>
      </c>
      <c r="I3715" s="1">
        <v>6104.69</v>
      </c>
    </row>
    <row r="3716" spans="1:9" hidden="1" x14ac:dyDescent="0.25">
      <c r="A3716" s="2" t="s">
        <v>1790</v>
      </c>
      <c r="B3716" s="139" t="str">
        <f t="shared" si="69"/>
        <v>IBldGtm_Wbot15806.39</v>
      </c>
      <c r="C3716" t="s">
        <v>128</v>
      </c>
      <c r="D3716" s="1">
        <v>5806.39</v>
      </c>
      <c r="E3716">
        <v>0.02</v>
      </c>
      <c r="F3716" t="s">
        <v>4192</v>
      </c>
      <c r="G3716" s="2">
        <v>320</v>
      </c>
      <c r="I3716" s="1">
        <v>6104.69</v>
      </c>
    </row>
    <row r="3717" spans="1:9" hidden="1" x14ac:dyDescent="0.25">
      <c r="A3717" s="2" t="s">
        <v>1790</v>
      </c>
      <c r="B3717" s="139" t="str">
        <f t="shared" si="69"/>
        <v>IBldGtm_Wbot19607.11</v>
      </c>
      <c r="C3717" t="s">
        <v>128</v>
      </c>
      <c r="D3717" s="1">
        <v>9607.11</v>
      </c>
      <c r="E3717">
        <v>1.4999999999999999E-2</v>
      </c>
      <c r="F3717" t="s">
        <v>529</v>
      </c>
      <c r="G3717" s="2">
        <v>320</v>
      </c>
      <c r="I3717" s="1">
        <v>6104.69</v>
      </c>
    </row>
    <row r="3718" spans="1:9" hidden="1" x14ac:dyDescent="0.25">
      <c r="A3718" s="2" t="s">
        <v>1790</v>
      </c>
      <c r="B3718" s="139" t="str">
        <f t="shared" si="69"/>
        <v>IBldGtm_Wbot19607.19</v>
      </c>
      <c r="C3718" t="s">
        <v>128</v>
      </c>
      <c r="D3718" s="1">
        <v>9607.19</v>
      </c>
      <c r="E3718">
        <v>1.4999999999999999E-2</v>
      </c>
      <c r="F3718" t="s">
        <v>530</v>
      </c>
      <c r="G3718" s="2">
        <v>320</v>
      </c>
      <c r="I3718" s="1">
        <v>6104.69</v>
      </c>
    </row>
    <row r="3719" spans="1:9" hidden="1" x14ac:dyDescent="0.25">
      <c r="A3719" s="2" t="s">
        <v>1790</v>
      </c>
      <c r="B3719" s="139" t="str">
        <f t="shared" si="69"/>
        <v>IBldGtm_Wbot19607.2</v>
      </c>
      <c r="C3719" t="s">
        <v>128</v>
      </c>
      <c r="D3719" s="1">
        <v>9607.2000000000007</v>
      </c>
      <c r="E3719">
        <v>1.4999999999999999E-2</v>
      </c>
      <c r="F3719" t="s">
        <v>529</v>
      </c>
      <c r="G3719" s="2">
        <v>320</v>
      </c>
      <c r="I3719" s="1">
        <v>6104.69</v>
      </c>
    </row>
    <row r="3720" spans="1:9" hidden="1" x14ac:dyDescent="0.25">
      <c r="A3720" s="2" t="s">
        <v>1790</v>
      </c>
      <c r="B3720" s="139" t="str">
        <f t="shared" si="69"/>
        <v>IBldGtm_Wbot15508.2</v>
      </c>
      <c r="C3720" t="s">
        <v>128</v>
      </c>
      <c r="D3720" s="1">
        <v>5508.2</v>
      </c>
      <c r="E3720">
        <v>0.02</v>
      </c>
      <c r="F3720" t="s">
        <v>349</v>
      </c>
      <c r="G3720" s="2">
        <v>320</v>
      </c>
      <c r="I3720" s="1">
        <v>6104.69</v>
      </c>
    </row>
    <row r="3721" spans="1:9" hidden="1" x14ac:dyDescent="0.25">
      <c r="A3721" s="2" t="s">
        <v>1790</v>
      </c>
      <c r="B3721" s="139" t="str">
        <f t="shared" si="69"/>
        <v>IBldGtm_Wbot15508.1</v>
      </c>
      <c r="C3721" t="s">
        <v>128</v>
      </c>
      <c r="D3721" s="1">
        <v>5508.1</v>
      </c>
      <c r="E3721">
        <v>0.02</v>
      </c>
      <c r="F3721" t="s">
        <v>349</v>
      </c>
      <c r="G3721" s="2">
        <v>320</v>
      </c>
      <c r="I3721" s="1">
        <v>6104.69</v>
      </c>
    </row>
    <row r="3722" spans="1:9" hidden="1" x14ac:dyDescent="0.25">
      <c r="A3722" s="2" t="s">
        <v>1790</v>
      </c>
      <c r="B3722" s="139" t="str">
        <f t="shared" si="69"/>
        <v>IBldGtm_Wbot14821.9</v>
      </c>
      <c r="C3722" t="s">
        <v>128</v>
      </c>
      <c r="D3722" s="1">
        <v>4821.8999999999996</v>
      </c>
      <c r="E3722">
        <v>0.02</v>
      </c>
      <c r="F3722" t="s">
        <v>508</v>
      </c>
      <c r="G3722" s="2">
        <v>321</v>
      </c>
      <c r="I3722" s="1">
        <v>6104.69</v>
      </c>
    </row>
    <row r="3723" spans="1:9" hidden="1" x14ac:dyDescent="0.25">
      <c r="A3723" s="2" t="s">
        <v>1790</v>
      </c>
      <c r="B3723" s="139" t="str">
        <f t="shared" si="69"/>
        <v>IBldGtm_Wbot13926.9099</v>
      </c>
      <c r="C3723" t="s">
        <v>128</v>
      </c>
      <c r="D3723" s="1">
        <v>3926.9099000000001</v>
      </c>
      <c r="E3723">
        <v>1</v>
      </c>
      <c r="F3723" t="s">
        <v>509</v>
      </c>
      <c r="G3723" s="2">
        <v>321</v>
      </c>
      <c r="I3723" s="1">
        <v>6104.69</v>
      </c>
    </row>
    <row r="3724" spans="1:9" hidden="1" x14ac:dyDescent="0.25">
      <c r="A3724" s="2" t="s">
        <v>1790</v>
      </c>
      <c r="B3724" s="139" t="str">
        <f t="shared" si="69"/>
        <v>IBldGtm_Wbot15806.32</v>
      </c>
      <c r="C3724" t="s">
        <v>128</v>
      </c>
      <c r="D3724" s="1">
        <v>5806.32</v>
      </c>
      <c r="E3724">
        <v>0.03</v>
      </c>
      <c r="F3724" t="s">
        <v>510</v>
      </c>
      <c r="G3724" s="2">
        <v>321</v>
      </c>
      <c r="I3724" s="1">
        <v>6104.69</v>
      </c>
    </row>
    <row r="3725" spans="1:9" hidden="1" x14ac:dyDescent="0.25">
      <c r="A3725" s="2" t="s">
        <v>1790</v>
      </c>
      <c r="B3725" s="139" t="str">
        <f t="shared" si="69"/>
        <v>IBldGtm_Wbot19606.22</v>
      </c>
      <c r="C3725" t="s">
        <v>128</v>
      </c>
      <c r="D3725" s="1">
        <v>9606.2199999999993</v>
      </c>
      <c r="E3725">
        <v>0.01</v>
      </c>
      <c r="F3725" t="s">
        <v>511</v>
      </c>
      <c r="G3725" s="2">
        <v>321</v>
      </c>
      <c r="I3725" s="1">
        <v>6104.69</v>
      </c>
    </row>
    <row r="3726" spans="1:9" hidden="1" x14ac:dyDescent="0.25">
      <c r="A3726" s="2" t="s">
        <v>1790</v>
      </c>
      <c r="B3726" s="139" t="str">
        <f t="shared" si="69"/>
        <v>IBldGtm_Wbot15807.101</v>
      </c>
      <c r="C3726" t="s">
        <v>128</v>
      </c>
      <c r="D3726" s="1">
        <v>5807.1009999999997</v>
      </c>
      <c r="E3726">
        <v>0.01</v>
      </c>
      <c r="F3726" t="s">
        <v>512</v>
      </c>
      <c r="G3726" s="2">
        <v>321</v>
      </c>
      <c r="I3726" s="1">
        <v>6104.69</v>
      </c>
    </row>
    <row r="3727" spans="1:9" hidden="1" x14ac:dyDescent="0.25">
      <c r="A3727" s="2" t="s">
        <v>1790</v>
      </c>
      <c r="B3727" s="139" t="str">
        <f t="shared" si="69"/>
        <v>IBldGtm_Wbot15807.102</v>
      </c>
      <c r="C3727" t="s">
        <v>128</v>
      </c>
      <c r="D3727" s="1">
        <v>5807.1019999999999</v>
      </c>
      <c r="E3727">
        <v>0.02</v>
      </c>
      <c r="F3727" t="s">
        <v>513</v>
      </c>
      <c r="G3727" s="2">
        <v>321</v>
      </c>
      <c r="I3727" s="1">
        <v>6104.69</v>
      </c>
    </row>
    <row r="3728" spans="1:9" hidden="1" x14ac:dyDescent="0.25">
      <c r="A3728" s="2" t="s">
        <v>1790</v>
      </c>
      <c r="B3728" s="139" t="str">
        <f t="shared" si="69"/>
        <v>IBldGtm_Wbot15807.9</v>
      </c>
      <c r="C3728" t="s">
        <v>128</v>
      </c>
      <c r="D3728" s="1">
        <v>5807.9</v>
      </c>
      <c r="E3728">
        <v>5.0000000000000001E-3</v>
      </c>
      <c r="F3728" t="s">
        <v>514</v>
      </c>
      <c r="G3728" s="2">
        <v>321</v>
      </c>
      <c r="I3728" s="1">
        <v>6104.69</v>
      </c>
    </row>
    <row r="3729" spans="1:9" hidden="1" x14ac:dyDescent="0.25">
      <c r="A3729" s="2" t="s">
        <v>1790</v>
      </c>
      <c r="B3729" s="139" t="str">
        <f t="shared" si="69"/>
        <v>IBldGtm_Wbot19606.292</v>
      </c>
      <c r="C3729" t="s">
        <v>128</v>
      </c>
      <c r="D3729" s="1">
        <v>9606.2919999999995</v>
      </c>
      <c r="E3729">
        <v>1.0999999999999999E-2</v>
      </c>
      <c r="F3729" t="s">
        <v>515</v>
      </c>
      <c r="G3729" s="2">
        <v>321</v>
      </c>
      <c r="I3729" s="1">
        <v>6104.69</v>
      </c>
    </row>
    <row r="3730" spans="1:9" hidden="1" x14ac:dyDescent="0.25">
      <c r="A3730" s="2" t="s">
        <v>1790</v>
      </c>
      <c r="B3730" s="139" t="str">
        <f t="shared" si="69"/>
        <v>IBldGtm_Wbot15901.909</v>
      </c>
      <c r="C3730" t="s">
        <v>128</v>
      </c>
      <c r="D3730" s="1">
        <v>5901.9089999999997</v>
      </c>
      <c r="E3730">
        <v>5.5E-2</v>
      </c>
      <c r="F3730" t="s">
        <v>516</v>
      </c>
      <c r="G3730" s="2">
        <v>321</v>
      </c>
      <c r="I3730" s="1">
        <v>6104.69</v>
      </c>
    </row>
    <row r="3731" spans="1:9" hidden="1" x14ac:dyDescent="0.25">
      <c r="A3731" s="2" t="s">
        <v>1790</v>
      </c>
      <c r="B3731" s="139" t="str">
        <f t="shared" si="69"/>
        <v>IBldGtm_Wbot13919.909</v>
      </c>
      <c r="C3731" t="s">
        <v>128</v>
      </c>
      <c r="D3731" s="1">
        <v>3919.9090000000001</v>
      </c>
      <c r="E3731">
        <v>0.04</v>
      </c>
      <c r="F3731" t="s">
        <v>2254</v>
      </c>
      <c r="G3731" s="2">
        <v>321</v>
      </c>
      <c r="I3731" s="1">
        <v>6104.69</v>
      </c>
    </row>
    <row r="3732" spans="1:9" hidden="1" x14ac:dyDescent="0.25">
      <c r="A3732" s="2" t="s">
        <v>1790</v>
      </c>
      <c r="B3732" s="139" t="str">
        <f t="shared" si="69"/>
        <v>IBldGtm_Wbot17317.002</v>
      </c>
      <c r="C3732" t="s">
        <v>128</v>
      </c>
      <c r="D3732" s="1">
        <v>7317.0020000000004</v>
      </c>
      <c r="E3732">
        <v>0.01</v>
      </c>
      <c r="F3732" t="s">
        <v>488</v>
      </c>
      <c r="G3732" s="2">
        <v>321</v>
      </c>
      <c r="I3732" s="1">
        <v>6104.69</v>
      </c>
    </row>
    <row r="3733" spans="1:9" hidden="1" x14ac:dyDescent="0.25">
      <c r="A3733" s="2" t="s">
        <v>1790</v>
      </c>
      <c r="B3733" s="139" t="str">
        <f t="shared" si="69"/>
        <v>IBldGtm_Wbot17616.1</v>
      </c>
      <c r="C3733" t="s">
        <v>128</v>
      </c>
      <c r="D3733" s="1">
        <v>7616.1</v>
      </c>
      <c r="E3733">
        <v>0.02</v>
      </c>
      <c r="F3733" t="s">
        <v>517</v>
      </c>
      <c r="G3733" s="2">
        <v>321</v>
      </c>
      <c r="I3733" s="1">
        <v>6104.69</v>
      </c>
    </row>
    <row r="3734" spans="1:9" hidden="1" x14ac:dyDescent="0.25">
      <c r="A3734" s="2" t="s">
        <v>1790</v>
      </c>
      <c r="B3734" s="139" t="str">
        <f t="shared" si="69"/>
        <v>IBldGtm_Wbot18523.529</v>
      </c>
      <c r="C3734" t="s">
        <v>128</v>
      </c>
      <c r="D3734" s="1">
        <v>8523.5290000000005</v>
      </c>
      <c r="E3734">
        <v>1</v>
      </c>
      <c r="F3734" t="s">
        <v>498</v>
      </c>
      <c r="G3734" s="2">
        <v>321</v>
      </c>
      <c r="I3734" s="1">
        <v>6104.69</v>
      </c>
    </row>
    <row r="3735" spans="1:9" hidden="1" x14ac:dyDescent="0.25">
      <c r="A3735" s="2" t="s">
        <v>1790</v>
      </c>
      <c r="B3735" s="139" t="str">
        <f t="shared" si="69"/>
        <v>IBldGtm_Wbot19606.291</v>
      </c>
      <c r="C3735" t="s">
        <v>128</v>
      </c>
      <c r="D3735" s="1">
        <v>9606.2909999999993</v>
      </c>
      <c r="E3735">
        <v>0.02</v>
      </c>
      <c r="F3735" t="s">
        <v>518</v>
      </c>
      <c r="G3735" s="2">
        <v>321</v>
      </c>
      <c r="I3735" s="1">
        <v>6104.69</v>
      </c>
    </row>
    <row r="3736" spans="1:9" hidden="1" x14ac:dyDescent="0.25">
      <c r="A3736" s="2" t="s">
        <v>1790</v>
      </c>
      <c r="B3736" s="139" t="str">
        <f t="shared" si="69"/>
        <v>IBldGtm_Wbot19606.299</v>
      </c>
      <c r="C3736" t="s">
        <v>128</v>
      </c>
      <c r="D3736" s="1">
        <v>9606.2990000000009</v>
      </c>
      <c r="E3736">
        <v>1.6E-2</v>
      </c>
      <c r="F3736" t="s">
        <v>519</v>
      </c>
      <c r="G3736" s="2">
        <v>321</v>
      </c>
      <c r="I3736" s="1">
        <v>6104.69</v>
      </c>
    </row>
    <row r="3737" spans="1:9" hidden="1" x14ac:dyDescent="0.25">
      <c r="A3737" s="2" t="s">
        <v>1790</v>
      </c>
      <c r="B3737" s="139" t="str">
        <f t="shared" si="69"/>
        <v>IBldGtm_Wbot14015.9</v>
      </c>
      <c r="C3737" t="s">
        <v>128</v>
      </c>
      <c r="D3737" s="1">
        <v>4015.9</v>
      </c>
      <c r="E3737">
        <v>0.02</v>
      </c>
      <c r="F3737" t="s">
        <v>520</v>
      </c>
      <c r="G3737" s="2">
        <v>321</v>
      </c>
      <c r="I3737" s="1">
        <v>6104.69</v>
      </c>
    </row>
    <row r="3738" spans="1:9" hidden="1" x14ac:dyDescent="0.25">
      <c r="A3738" s="2" t="s">
        <v>1790</v>
      </c>
      <c r="B3738" s="139" t="str">
        <f t="shared" si="69"/>
        <v>IBldGtm_Wbot18308.102</v>
      </c>
      <c r="C3738" t="s">
        <v>128</v>
      </c>
      <c r="D3738" s="1">
        <v>8308.1020000000008</v>
      </c>
      <c r="E3738">
        <v>1</v>
      </c>
      <c r="F3738" t="s">
        <v>521</v>
      </c>
      <c r="G3738" s="2">
        <v>321</v>
      </c>
      <c r="I3738" s="1">
        <v>6104.69</v>
      </c>
    </row>
    <row r="3739" spans="1:9" hidden="1" x14ac:dyDescent="0.25">
      <c r="A3739" s="2" t="s">
        <v>1790</v>
      </c>
      <c r="B3739" s="139" t="str">
        <f t="shared" si="69"/>
        <v>IBldGtm_Wbot18308.902</v>
      </c>
      <c r="C3739" t="s">
        <v>128</v>
      </c>
      <c r="D3739" s="1">
        <v>8308.902</v>
      </c>
      <c r="E3739">
        <v>0.03</v>
      </c>
      <c r="F3739" t="s">
        <v>522</v>
      </c>
      <c r="G3739" s="2">
        <v>321</v>
      </c>
      <c r="I3739" s="1">
        <v>6104.69</v>
      </c>
    </row>
    <row r="3740" spans="1:9" hidden="1" x14ac:dyDescent="0.25">
      <c r="A3740" s="2" t="s">
        <v>1790</v>
      </c>
      <c r="B3740" s="139" t="str">
        <f t="shared" si="69"/>
        <v>IBldGtm_Wbot18523.599</v>
      </c>
      <c r="C3740" t="s">
        <v>128</v>
      </c>
      <c r="D3740" s="1">
        <v>8523.5990000000002</v>
      </c>
      <c r="E3740">
        <v>1</v>
      </c>
      <c r="F3740" t="s">
        <v>523</v>
      </c>
      <c r="G3740" s="2">
        <v>321</v>
      </c>
      <c r="I3740" s="1">
        <v>6104.69</v>
      </c>
    </row>
    <row r="3741" spans="1:9" hidden="1" x14ac:dyDescent="0.25">
      <c r="A3741" s="2" t="s">
        <v>1790</v>
      </c>
      <c r="B3741" s="139" t="str">
        <f t="shared" si="69"/>
        <v>IBldGtm_Wbot18308.101</v>
      </c>
      <c r="C3741" t="s">
        <v>128</v>
      </c>
      <c r="D3741" s="1">
        <v>8308.1010000000006</v>
      </c>
      <c r="E3741">
        <v>0.03</v>
      </c>
      <c r="F3741" t="s">
        <v>524</v>
      </c>
      <c r="G3741" s="2">
        <v>321</v>
      </c>
      <c r="I3741" s="1">
        <v>6104.69</v>
      </c>
    </row>
    <row r="3742" spans="1:9" hidden="1" x14ac:dyDescent="0.25">
      <c r="A3742" s="2" t="s">
        <v>1790</v>
      </c>
      <c r="B3742" s="139" t="str">
        <f t="shared" si="69"/>
        <v>IBldGtm_Wbot15607.9</v>
      </c>
      <c r="C3742" t="s">
        <v>128</v>
      </c>
      <c r="D3742" s="1">
        <v>5607.9</v>
      </c>
      <c r="E3742">
        <v>2.5000000000000001E-2</v>
      </c>
      <c r="F3742" t="s">
        <v>4189</v>
      </c>
      <c r="G3742" s="2">
        <v>321</v>
      </c>
      <c r="I3742" s="1">
        <v>6104.69</v>
      </c>
    </row>
    <row r="3743" spans="1:9" hidden="1" x14ac:dyDescent="0.25">
      <c r="A3743" s="2" t="s">
        <v>1790</v>
      </c>
      <c r="B3743" s="139" t="str">
        <f t="shared" si="69"/>
        <v>IBldGtm_Wbot13910</v>
      </c>
      <c r="C3743" t="s">
        <v>128</v>
      </c>
      <c r="D3743" s="1">
        <v>3910</v>
      </c>
      <c r="E3743">
        <v>0.03</v>
      </c>
      <c r="F3743" t="s">
        <v>4193</v>
      </c>
      <c r="G3743" s="2">
        <v>321</v>
      </c>
      <c r="I3743" s="1">
        <v>6104.69</v>
      </c>
    </row>
    <row r="3744" spans="1:9" hidden="1" x14ac:dyDescent="0.25">
      <c r="A3744" s="2" t="s">
        <v>1790</v>
      </c>
      <c r="B3744" s="139" t="str">
        <f t="shared" si="69"/>
        <v>IBldGtm_Wbot15603.12</v>
      </c>
      <c r="C3744" t="s">
        <v>128</v>
      </c>
      <c r="D3744" s="1">
        <v>5603.12</v>
      </c>
      <c r="E3744">
        <v>0.02</v>
      </c>
      <c r="F3744" t="s">
        <v>4190</v>
      </c>
      <c r="G3744" s="2">
        <v>321</v>
      </c>
      <c r="I3744" s="1">
        <v>6104.69</v>
      </c>
    </row>
    <row r="3745" spans="1:9" hidden="1" x14ac:dyDescent="0.25">
      <c r="A3745" s="2" t="s">
        <v>1790</v>
      </c>
      <c r="B3745" s="139" t="str">
        <f t="shared" si="69"/>
        <v>IBldGtm_Wbot19607.11</v>
      </c>
      <c r="C3745" t="s">
        <v>128</v>
      </c>
      <c r="D3745" s="1">
        <v>9607.11</v>
      </c>
      <c r="E3745">
        <v>6.0000000000000001E-3</v>
      </c>
      <c r="F3745" t="s">
        <v>529</v>
      </c>
      <c r="G3745" s="2">
        <v>321</v>
      </c>
      <c r="I3745" s="1">
        <v>6104.69</v>
      </c>
    </row>
    <row r="3746" spans="1:9" hidden="1" x14ac:dyDescent="0.25">
      <c r="A3746" s="2" t="s">
        <v>1790</v>
      </c>
      <c r="B3746" s="139" t="str">
        <f t="shared" si="69"/>
        <v>IBldGtm_Wbot19607.19</v>
      </c>
      <c r="C3746" t="s">
        <v>128</v>
      </c>
      <c r="D3746" s="1">
        <v>9607.19</v>
      </c>
      <c r="E3746">
        <v>6.0000000000000001E-3</v>
      </c>
      <c r="F3746" t="s">
        <v>530</v>
      </c>
      <c r="G3746" s="2">
        <v>321</v>
      </c>
      <c r="I3746" s="1">
        <v>6104.69</v>
      </c>
    </row>
    <row r="3747" spans="1:9" hidden="1" x14ac:dyDescent="0.25">
      <c r="A3747" s="2" t="s">
        <v>1790</v>
      </c>
      <c r="B3747" s="139" t="str">
        <f t="shared" si="69"/>
        <v>IBldGtm_Wbot19607.2</v>
      </c>
      <c r="C3747" t="s">
        <v>128</v>
      </c>
      <c r="D3747" s="1">
        <v>9607.2000000000007</v>
      </c>
      <c r="E3747">
        <v>6.0000000000000001E-3</v>
      </c>
      <c r="F3747" t="s">
        <v>531</v>
      </c>
      <c r="G3747" s="2">
        <v>321</v>
      </c>
      <c r="I3747" s="1">
        <v>6104.69</v>
      </c>
    </row>
    <row r="3748" spans="1:9" hidden="1" x14ac:dyDescent="0.25">
      <c r="A3748" s="2" t="s">
        <v>1790</v>
      </c>
      <c r="B3748" s="139" t="str">
        <f t="shared" si="69"/>
        <v>IBldGtm_Wbot15401.201</v>
      </c>
      <c r="C3748" t="s">
        <v>128</v>
      </c>
      <c r="D3748" s="1">
        <v>5401.201</v>
      </c>
      <c r="E3748">
        <v>0.02</v>
      </c>
      <c r="F3748" t="s">
        <v>349</v>
      </c>
      <c r="G3748" s="2">
        <v>321</v>
      </c>
      <c r="I3748" s="1">
        <v>6104.69</v>
      </c>
    </row>
    <row r="3749" spans="1:9" hidden="1" x14ac:dyDescent="0.25">
      <c r="A3749" s="2" t="s">
        <v>1790</v>
      </c>
      <c r="B3749" s="139" t="str">
        <f t="shared" si="69"/>
        <v>IBldGtm_Wbot15401.1</v>
      </c>
      <c r="C3749" t="s">
        <v>128</v>
      </c>
      <c r="D3749" s="1">
        <v>5401.1</v>
      </c>
      <c r="E3749">
        <v>0.02</v>
      </c>
      <c r="F3749" t="s">
        <v>349</v>
      </c>
      <c r="G3749" s="2">
        <v>321</v>
      </c>
      <c r="I3749" s="1">
        <v>6104.69</v>
      </c>
    </row>
    <row r="3750" spans="1:9" hidden="1" x14ac:dyDescent="0.25">
      <c r="A3750" s="2" t="s">
        <v>1790</v>
      </c>
      <c r="B3750" s="139" t="str">
        <f t="shared" si="69"/>
        <v>IBldGtm_Wbot15204.11</v>
      </c>
      <c r="C3750" t="s">
        <v>128</v>
      </c>
      <c r="D3750" s="1">
        <v>5204.1099999999997</v>
      </c>
      <c r="E3750">
        <v>0.02</v>
      </c>
      <c r="F3750" t="s">
        <v>349</v>
      </c>
      <c r="G3750" s="2">
        <v>321</v>
      </c>
      <c r="I3750" s="1">
        <v>6104.69</v>
      </c>
    </row>
    <row r="3751" spans="1:9" hidden="1" x14ac:dyDescent="0.25">
      <c r="A3751" s="2" t="s">
        <v>1790</v>
      </c>
      <c r="B3751" s="139" t="str">
        <f t="shared" si="69"/>
        <v>IBldGtm_Mtop19606.1</v>
      </c>
      <c r="C3751" t="s">
        <v>131</v>
      </c>
      <c r="D3751" s="1">
        <v>9606.1</v>
      </c>
      <c r="E3751">
        <v>1.4999999999999999E-2</v>
      </c>
      <c r="F3751" t="s">
        <v>481</v>
      </c>
      <c r="G3751" s="2">
        <v>322</v>
      </c>
      <c r="I3751" s="1">
        <v>6101.9</v>
      </c>
    </row>
    <row r="3752" spans="1:9" hidden="1" x14ac:dyDescent="0.25">
      <c r="A3752" s="2" t="s">
        <v>1790</v>
      </c>
      <c r="B3752" s="139" t="str">
        <f t="shared" si="69"/>
        <v>IBldGtm_Mtop14821.109</v>
      </c>
      <c r="C3752" t="s">
        <v>131</v>
      </c>
      <c r="D3752" s="1">
        <v>4821.1090000000004</v>
      </c>
      <c r="E3752">
        <v>0.02</v>
      </c>
      <c r="F3752" t="s">
        <v>482</v>
      </c>
      <c r="G3752" s="2">
        <v>322</v>
      </c>
      <c r="I3752" s="1">
        <v>6101.9</v>
      </c>
    </row>
    <row r="3753" spans="1:9" hidden="1" x14ac:dyDescent="0.25">
      <c r="A3753" s="2" t="s">
        <v>1790</v>
      </c>
      <c r="B3753" s="139" t="str">
        <f t="shared" si="69"/>
        <v>IBldGtm_Mtop15210.11</v>
      </c>
      <c r="C3753" t="s">
        <v>131</v>
      </c>
      <c r="D3753" s="1">
        <v>5210.1099999999997</v>
      </c>
      <c r="E3753">
        <v>0.03</v>
      </c>
      <c r="F3753" t="s">
        <v>483</v>
      </c>
      <c r="G3753" s="2">
        <v>322</v>
      </c>
      <c r="I3753" s="1">
        <v>6101.9</v>
      </c>
    </row>
    <row r="3754" spans="1:9" hidden="1" x14ac:dyDescent="0.25">
      <c r="A3754" s="2" t="s">
        <v>1790</v>
      </c>
      <c r="B3754" s="139" t="str">
        <f t="shared" si="69"/>
        <v>IBldGtm_Mtop15604.1</v>
      </c>
      <c r="C3754" t="s">
        <v>131</v>
      </c>
      <c r="D3754" s="1">
        <v>5604.1</v>
      </c>
      <c r="E3754">
        <v>0.04</v>
      </c>
      <c r="F3754" t="s">
        <v>484</v>
      </c>
      <c r="G3754" s="2">
        <v>322</v>
      </c>
      <c r="I3754" s="1">
        <v>6101.9</v>
      </c>
    </row>
    <row r="3755" spans="1:9" hidden="1" x14ac:dyDescent="0.25">
      <c r="A3755" s="2" t="s">
        <v>1790</v>
      </c>
      <c r="B3755" s="139" t="str">
        <f t="shared" si="69"/>
        <v>IBldGtm_Mtop15804.29</v>
      </c>
      <c r="C3755" t="s">
        <v>131</v>
      </c>
      <c r="D3755" s="1">
        <v>5804.29</v>
      </c>
      <c r="E3755">
        <v>0.02</v>
      </c>
      <c r="F3755" t="s">
        <v>485</v>
      </c>
      <c r="G3755" s="2">
        <v>322</v>
      </c>
      <c r="I3755" s="1">
        <v>6101.9</v>
      </c>
    </row>
    <row r="3756" spans="1:9" hidden="1" x14ac:dyDescent="0.25">
      <c r="A3756" s="2" t="s">
        <v>1790</v>
      </c>
      <c r="B3756" s="139" t="str">
        <f t="shared" si="69"/>
        <v>IBldGtm_Mtop15807.103</v>
      </c>
      <c r="C3756" t="s">
        <v>131</v>
      </c>
      <c r="D3756" s="1">
        <v>5807.1030000000001</v>
      </c>
      <c r="E3756">
        <v>0.06</v>
      </c>
      <c r="F3756" t="s">
        <v>486</v>
      </c>
      <c r="G3756" s="2">
        <v>322</v>
      </c>
      <c r="I3756" s="1">
        <v>6101.9</v>
      </c>
    </row>
    <row r="3757" spans="1:9" hidden="1" x14ac:dyDescent="0.25">
      <c r="A3757" s="2" t="s">
        <v>1790</v>
      </c>
      <c r="B3757" s="139" t="str">
        <f t="shared" si="69"/>
        <v>IBldGtm_Mtop15807.109</v>
      </c>
      <c r="C3757" t="s">
        <v>131</v>
      </c>
      <c r="D3757" s="1">
        <v>5807.1090000000004</v>
      </c>
      <c r="E3757">
        <v>0.06</v>
      </c>
      <c r="F3757" t="s">
        <v>487</v>
      </c>
      <c r="G3757" s="2">
        <v>322</v>
      </c>
      <c r="I3757" s="1">
        <v>6101.9</v>
      </c>
    </row>
    <row r="3758" spans="1:9" hidden="1" x14ac:dyDescent="0.25">
      <c r="A3758" s="2" t="s">
        <v>1790</v>
      </c>
      <c r="B3758" s="139" t="str">
        <f t="shared" si="69"/>
        <v>IBldGtm_Mtop17317.001</v>
      </c>
      <c r="C3758" t="s">
        <v>131</v>
      </c>
      <c r="D3758" s="1">
        <v>7317.0010000000002</v>
      </c>
      <c r="E3758">
        <v>5.0000000000000001E-3</v>
      </c>
      <c r="F3758" t="s">
        <v>488</v>
      </c>
      <c r="G3758" s="2">
        <v>322</v>
      </c>
      <c r="I3758" s="1">
        <v>6101.9</v>
      </c>
    </row>
    <row r="3759" spans="1:9" hidden="1" x14ac:dyDescent="0.25">
      <c r="A3759" s="2" t="s">
        <v>1790</v>
      </c>
      <c r="B3759" s="139" t="str">
        <f t="shared" si="69"/>
        <v>IBldGtm_Mtop12501.009</v>
      </c>
      <c r="C3759" t="s">
        <v>131</v>
      </c>
      <c r="D3759" s="1">
        <v>2501.009</v>
      </c>
      <c r="E3759">
        <v>0.04</v>
      </c>
      <c r="F3759" t="s">
        <v>2956</v>
      </c>
      <c r="G3759" s="2">
        <v>322</v>
      </c>
      <c r="I3759" s="1">
        <v>6101.9</v>
      </c>
    </row>
    <row r="3760" spans="1:9" hidden="1" x14ac:dyDescent="0.25">
      <c r="A3760" s="2" t="s">
        <v>1790</v>
      </c>
      <c r="B3760" s="139" t="str">
        <f t="shared" si="69"/>
        <v>IBldGtm_Mtop17318.23</v>
      </c>
      <c r="C3760" t="s">
        <v>131</v>
      </c>
      <c r="D3760" s="1">
        <v>7318.23</v>
      </c>
      <c r="E3760">
        <v>6.0000000000000001E-3</v>
      </c>
      <c r="F3760" t="s">
        <v>489</v>
      </c>
      <c r="G3760" s="2">
        <v>322</v>
      </c>
      <c r="I3760" s="1">
        <v>6101.9</v>
      </c>
    </row>
    <row r="3761" spans="1:9" hidden="1" x14ac:dyDescent="0.25">
      <c r="A3761" s="2" t="s">
        <v>1790</v>
      </c>
      <c r="B3761" s="139" t="str">
        <f t="shared" si="69"/>
        <v>IBldGtm_Mtop13920.99</v>
      </c>
      <c r="C3761" t="s">
        <v>131</v>
      </c>
      <c r="D3761" s="1">
        <v>3920.99</v>
      </c>
      <c r="E3761">
        <v>3.0000000000000001E-3</v>
      </c>
      <c r="F3761" t="s">
        <v>490</v>
      </c>
      <c r="G3761" s="2">
        <v>322</v>
      </c>
      <c r="I3761" s="1">
        <v>6101.9</v>
      </c>
    </row>
    <row r="3762" spans="1:9" hidden="1" x14ac:dyDescent="0.25">
      <c r="A3762" s="2" t="s">
        <v>1790</v>
      </c>
      <c r="B3762" s="139" t="str">
        <f t="shared" si="69"/>
        <v>IBldGtm_Mtop13901.2</v>
      </c>
      <c r="C3762" t="s">
        <v>131</v>
      </c>
      <c r="D3762" s="1">
        <v>3901.2</v>
      </c>
      <c r="E3762">
        <v>0.03</v>
      </c>
      <c r="F3762" t="s">
        <v>2215</v>
      </c>
      <c r="G3762" s="2">
        <v>322</v>
      </c>
      <c r="I3762" s="1">
        <v>6101.9</v>
      </c>
    </row>
    <row r="3763" spans="1:9" hidden="1" x14ac:dyDescent="0.25">
      <c r="A3763" s="2" t="s">
        <v>1790</v>
      </c>
      <c r="B3763" s="139" t="str">
        <f t="shared" si="69"/>
        <v>IBldGtm_Mtop13923.29</v>
      </c>
      <c r="C3763" t="s">
        <v>131</v>
      </c>
      <c r="D3763" s="1">
        <v>3923.29</v>
      </c>
      <c r="E3763">
        <v>0.05</v>
      </c>
      <c r="F3763" t="s">
        <v>491</v>
      </c>
      <c r="G3763" s="2">
        <v>322</v>
      </c>
      <c r="I3763" s="1">
        <v>6101.9</v>
      </c>
    </row>
    <row r="3764" spans="1:9" hidden="1" x14ac:dyDescent="0.25">
      <c r="A3764" s="2" t="s">
        <v>1790</v>
      </c>
      <c r="B3764" s="139" t="str">
        <f t="shared" si="69"/>
        <v>IBldGtm_Mtop13926.209</v>
      </c>
      <c r="C3764" t="s">
        <v>131</v>
      </c>
      <c r="D3764" s="1">
        <v>3926.2089999999998</v>
      </c>
      <c r="E3764">
        <v>0.02</v>
      </c>
      <c r="F3764" t="s">
        <v>492</v>
      </c>
      <c r="G3764" s="2">
        <v>322</v>
      </c>
      <c r="I3764" s="1">
        <v>6101.9</v>
      </c>
    </row>
    <row r="3765" spans="1:9" hidden="1" x14ac:dyDescent="0.25">
      <c r="A3765" s="2" t="s">
        <v>1790</v>
      </c>
      <c r="B3765" s="139" t="str">
        <f t="shared" si="69"/>
        <v>IBldGtm_Mtop14007.009</v>
      </c>
      <c r="C3765" t="s">
        <v>131</v>
      </c>
      <c r="D3765" s="1">
        <v>4007.009</v>
      </c>
      <c r="E3765">
        <v>0.04</v>
      </c>
      <c r="F3765" t="s">
        <v>493</v>
      </c>
      <c r="G3765" s="2">
        <v>322</v>
      </c>
      <c r="I3765" s="1">
        <v>6101.9</v>
      </c>
    </row>
    <row r="3766" spans="1:9" hidden="1" x14ac:dyDescent="0.25">
      <c r="A3766" s="2" t="s">
        <v>1790</v>
      </c>
      <c r="B3766" s="139" t="str">
        <f t="shared" si="69"/>
        <v>IBldGtm_Mtop14203.109</v>
      </c>
      <c r="C3766" t="s">
        <v>131</v>
      </c>
      <c r="D3766" s="1">
        <v>4203.1090000000004</v>
      </c>
      <c r="E3766">
        <v>1</v>
      </c>
      <c r="F3766" t="s">
        <v>494</v>
      </c>
      <c r="G3766" s="2">
        <v>322</v>
      </c>
      <c r="I3766" s="1">
        <v>6101.9</v>
      </c>
    </row>
    <row r="3767" spans="1:9" hidden="1" x14ac:dyDescent="0.25">
      <c r="A3767" s="2" t="s">
        <v>1790</v>
      </c>
      <c r="B3767" s="139" t="str">
        <f t="shared" si="69"/>
        <v>IBldGtm_Mtop14819.1</v>
      </c>
      <c r="C3767" t="s">
        <v>131</v>
      </c>
      <c r="D3767" s="1">
        <v>4819.1000000000004</v>
      </c>
      <c r="E3767">
        <v>1</v>
      </c>
      <c r="F3767" t="s">
        <v>495</v>
      </c>
      <c r="G3767" s="2">
        <v>322</v>
      </c>
      <c r="I3767" s="1">
        <v>6101.9</v>
      </c>
    </row>
    <row r="3768" spans="1:9" hidden="1" x14ac:dyDescent="0.25">
      <c r="A3768" s="2" t="s">
        <v>1790</v>
      </c>
      <c r="B3768" s="139" t="str">
        <f t="shared" si="69"/>
        <v>IBldGtm_Mtop18308.2</v>
      </c>
      <c r="C3768" t="s">
        <v>131</v>
      </c>
      <c r="D3768" s="1">
        <v>8308.2000000000007</v>
      </c>
      <c r="E3768">
        <v>1.2E-2</v>
      </c>
      <c r="F3768" t="s">
        <v>496</v>
      </c>
      <c r="G3768" s="2">
        <v>322</v>
      </c>
      <c r="I3768" s="1">
        <v>6101.9</v>
      </c>
    </row>
    <row r="3769" spans="1:9" hidden="1" x14ac:dyDescent="0.25">
      <c r="A3769" s="2" t="s">
        <v>1790</v>
      </c>
      <c r="B3769" s="139" t="str">
        <f t="shared" si="69"/>
        <v>IBldGtm_Mtop18308.909</v>
      </c>
      <c r="C3769" t="s">
        <v>131</v>
      </c>
      <c r="D3769" s="1">
        <v>8308.9089999999997</v>
      </c>
      <c r="E3769">
        <v>1.4999999999999999E-2</v>
      </c>
      <c r="F3769" t="s">
        <v>497</v>
      </c>
      <c r="G3769" s="2">
        <v>322</v>
      </c>
      <c r="I3769" s="1">
        <v>6101.9</v>
      </c>
    </row>
    <row r="3770" spans="1:9" hidden="1" x14ac:dyDescent="0.25">
      <c r="A3770" s="2" t="s">
        <v>1790</v>
      </c>
      <c r="B3770" s="139" t="str">
        <f t="shared" si="69"/>
        <v>IBldGtm_Mtop18523.519</v>
      </c>
      <c r="C3770" t="s">
        <v>131</v>
      </c>
      <c r="D3770" s="1">
        <v>8523.5190000000002</v>
      </c>
      <c r="E3770">
        <v>1</v>
      </c>
      <c r="F3770" t="s">
        <v>498</v>
      </c>
      <c r="G3770" s="2">
        <v>322</v>
      </c>
      <c r="I3770" s="1">
        <v>6101.9</v>
      </c>
    </row>
    <row r="3771" spans="1:9" hidden="1" x14ac:dyDescent="0.25">
      <c r="A3771" s="2" t="s">
        <v>1790</v>
      </c>
      <c r="B3771" s="139" t="str">
        <f t="shared" si="69"/>
        <v>IBldGtm_Mtop19606.21</v>
      </c>
      <c r="C3771" t="s">
        <v>131</v>
      </c>
      <c r="D3771" s="1">
        <v>9606.2099999999991</v>
      </c>
      <c r="E3771">
        <v>1.2E-2</v>
      </c>
      <c r="F3771" t="s">
        <v>499</v>
      </c>
      <c r="G3771" s="2">
        <v>322</v>
      </c>
      <c r="I3771" s="1">
        <v>6101.9</v>
      </c>
    </row>
    <row r="3772" spans="1:9" hidden="1" x14ac:dyDescent="0.25">
      <c r="A3772" s="2" t="s">
        <v>1790</v>
      </c>
      <c r="B3772" s="139" t="str">
        <f t="shared" ref="B3772:B3835" si="70">A3772&amp;C3772&amp;D3772</f>
        <v>IBldGtm_Mtop15211.39</v>
      </c>
      <c r="C3772" t="s">
        <v>131</v>
      </c>
      <c r="D3772" s="1">
        <v>5211.3900000000003</v>
      </c>
      <c r="E3772">
        <v>0.02</v>
      </c>
      <c r="F3772" t="s">
        <v>2246</v>
      </c>
      <c r="G3772" s="2">
        <v>322</v>
      </c>
      <c r="I3772" s="1">
        <v>6101.9</v>
      </c>
    </row>
    <row r="3773" spans="1:9" hidden="1" x14ac:dyDescent="0.25">
      <c r="A3773" s="2" t="s">
        <v>1790</v>
      </c>
      <c r="B3773" s="139" t="str">
        <f t="shared" si="70"/>
        <v>IBldGtm_Mtop13923.5</v>
      </c>
      <c r="C3773" t="s">
        <v>131</v>
      </c>
      <c r="D3773" s="1">
        <v>3923.5</v>
      </c>
      <c r="E3773">
        <v>0.02</v>
      </c>
      <c r="F3773" t="s">
        <v>4191</v>
      </c>
      <c r="G3773" s="2">
        <v>322</v>
      </c>
      <c r="I3773" s="1">
        <v>6101.9</v>
      </c>
    </row>
    <row r="3774" spans="1:9" hidden="1" x14ac:dyDescent="0.25">
      <c r="A3774" s="2" t="s">
        <v>1790</v>
      </c>
      <c r="B3774" s="139" t="str">
        <f t="shared" si="70"/>
        <v>IBldGtm_Mtop15806.39</v>
      </c>
      <c r="C3774" t="s">
        <v>131</v>
      </c>
      <c r="D3774" s="1">
        <v>5806.39</v>
      </c>
      <c r="E3774">
        <v>0.02</v>
      </c>
      <c r="F3774" t="s">
        <v>4192</v>
      </c>
      <c r="G3774" s="2">
        <v>322</v>
      </c>
      <c r="I3774" s="1">
        <v>6101.9</v>
      </c>
    </row>
    <row r="3775" spans="1:9" hidden="1" x14ac:dyDescent="0.25">
      <c r="A3775" s="2" t="s">
        <v>1790</v>
      </c>
      <c r="B3775" s="139" t="str">
        <f t="shared" si="70"/>
        <v>IBldGtm_Mtop19607.11</v>
      </c>
      <c r="C3775" t="s">
        <v>131</v>
      </c>
      <c r="D3775" s="1">
        <v>9607.11</v>
      </c>
      <c r="E3775">
        <v>1.4999999999999999E-2</v>
      </c>
      <c r="F3775" t="s">
        <v>529</v>
      </c>
      <c r="G3775" s="2">
        <v>322</v>
      </c>
      <c r="I3775" s="1">
        <v>6101.9</v>
      </c>
    </row>
    <row r="3776" spans="1:9" hidden="1" x14ac:dyDescent="0.25">
      <c r="A3776" s="2" t="s">
        <v>1790</v>
      </c>
      <c r="B3776" s="139" t="str">
        <f t="shared" si="70"/>
        <v>IBldGtm_Mtop19607.19</v>
      </c>
      <c r="C3776" t="s">
        <v>131</v>
      </c>
      <c r="D3776" s="1">
        <v>9607.19</v>
      </c>
      <c r="E3776">
        <v>1.4999999999999999E-2</v>
      </c>
      <c r="F3776" t="s">
        <v>530</v>
      </c>
      <c r="G3776" s="2">
        <v>322</v>
      </c>
      <c r="I3776" s="1">
        <v>6101.9</v>
      </c>
    </row>
    <row r="3777" spans="1:9" hidden="1" x14ac:dyDescent="0.25">
      <c r="A3777" s="2" t="s">
        <v>1790</v>
      </c>
      <c r="B3777" s="139" t="str">
        <f t="shared" si="70"/>
        <v>IBldGtm_Mtop19607.2</v>
      </c>
      <c r="C3777" t="s">
        <v>131</v>
      </c>
      <c r="D3777" s="1">
        <v>9607.2000000000007</v>
      </c>
      <c r="E3777">
        <v>1.4999999999999999E-2</v>
      </c>
      <c r="F3777" t="s">
        <v>529</v>
      </c>
      <c r="G3777" s="2">
        <v>322</v>
      </c>
      <c r="I3777" s="1">
        <v>6101.9</v>
      </c>
    </row>
    <row r="3778" spans="1:9" hidden="1" x14ac:dyDescent="0.25">
      <c r="A3778" s="2" t="s">
        <v>1790</v>
      </c>
      <c r="B3778" s="139" t="str">
        <f t="shared" si="70"/>
        <v>IBldGtm_Mtop15508.2</v>
      </c>
      <c r="C3778" t="s">
        <v>131</v>
      </c>
      <c r="D3778" s="1">
        <v>5508.2</v>
      </c>
      <c r="E3778">
        <v>0.02</v>
      </c>
      <c r="F3778" t="s">
        <v>349</v>
      </c>
      <c r="G3778" s="2">
        <v>322</v>
      </c>
      <c r="I3778" s="1">
        <v>6101.9</v>
      </c>
    </row>
    <row r="3779" spans="1:9" hidden="1" x14ac:dyDescent="0.25">
      <c r="A3779" s="2" t="s">
        <v>1790</v>
      </c>
      <c r="B3779" s="139" t="str">
        <f t="shared" si="70"/>
        <v>IBldGtm_Mtop15508.1</v>
      </c>
      <c r="C3779" t="s">
        <v>131</v>
      </c>
      <c r="D3779" s="1">
        <v>5508.1</v>
      </c>
      <c r="E3779">
        <v>0.02</v>
      </c>
      <c r="F3779" t="s">
        <v>349</v>
      </c>
      <c r="G3779" s="2">
        <v>322</v>
      </c>
      <c r="I3779" s="1">
        <v>6101.9</v>
      </c>
    </row>
    <row r="3780" spans="1:9" hidden="1" x14ac:dyDescent="0.25">
      <c r="A3780" s="2" t="s">
        <v>1790</v>
      </c>
      <c r="B3780" s="139" t="str">
        <f t="shared" si="70"/>
        <v>IBldGtm_Mtop15206.12</v>
      </c>
      <c r="C3780" t="s">
        <v>131</v>
      </c>
      <c r="D3780" s="1">
        <v>5206.12</v>
      </c>
      <c r="E3780">
        <v>0.51515</v>
      </c>
      <c r="F3780" t="s">
        <v>542</v>
      </c>
      <c r="G3780" s="2">
        <v>323</v>
      </c>
      <c r="I3780" s="1">
        <v>6101.9</v>
      </c>
    </row>
    <row r="3781" spans="1:9" hidden="1" x14ac:dyDescent="0.25">
      <c r="A3781" s="2" t="s">
        <v>1790</v>
      </c>
      <c r="B3781" s="139" t="str">
        <f t="shared" si="70"/>
        <v>IBldGtm_Mtop14821.9</v>
      </c>
      <c r="C3781" t="s">
        <v>131</v>
      </c>
      <c r="D3781" s="1">
        <v>4821.8999999999996</v>
      </c>
      <c r="E3781">
        <v>0.02</v>
      </c>
      <c r="F3781" t="s">
        <v>508</v>
      </c>
      <c r="G3781" s="2">
        <v>323</v>
      </c>
      <c r="I3781" s="1">
        <v>6101.9</v>
      </c>
    </row>
    <row r="3782" spans="1:9" hidden="1" x14ac:dyDescent="0.25">
      <c r="A3782" s="2" t="s">
        <v>1790</v>
      </c>
      <c r="B3782" s="139" t="str">
        <f t="shared" si="70"/>
        <v>IBldGtm_Mtop13926.9099</v>
      </c>
      <c r="C3782" t="s">
        <v>131</v>
      </c>
      <c r="D3782" s="1">
        <v>3926.9099000000001</v>
      </c>
      <c r="E3782">
        <v>1</v>
      </c>
      <c r="F3782" t="s">
        <v>509</v>
      </c>
      <c r="G3782" s="2">
        <v>323</v>
      </c>
      <c r="I3782" s="1">
        <v>6101.9</v>
      </c>
    </row>
    <row r="3783" spans="1:9" hidden="1" x14ac:dyDescent="0.25">
      <c r="A3783" s="2" t="s">
        <v>1790</v>
      </c>
      <c r="B3783" s="139" t="str">
        <f t="shared" si="70"/>
        <v>IBldGtm_Mtop15806.32</v>
      </c>
      <c r="C3783" t="s">
        <v>131</v>
      </c>
      <c r="D3783" s="1">
        <v>5806.32</v>
      </c>
      <c r="E3783">
        <v>0.03</v>
      </c>
      <c r="F3783" t="s">
        <v>510</v>
      </c>
      <c r="G3783" s="2">
        <v>323</v>
      </c>
      <c r="I3783" s="1">
        <v>6101.9</v>
      </c>
    </row>
    <row r="3784" spans="1:9" hidden="1" x14ac:dyDescent="0.25">
      <c r="A3784" s="2" t="s">
        <v>1790</v>
      </c>
      <c r="B3784" s="139" t="str">
        <f t="shared" si="70"/>
        <v>IBldGtm_Mtop19606.22</v>
      </c>
      <c r="C3784" t="s">
        <v>131</v>
      </c>
      <c r="D3784" s="1">
        <v>9606.2199999999993</v>
      </c>
      <c r="E3784">
        <v>0.01</v>
      </c>
      <c r="F3784" t="s">
        <v>511</v>
      </c>
      <c r="G3784" s="2">
        <v>323</v>
      </c>
      <c r="I3784" s="1">
        <v>6101.9</v>
      </c>
    </row>
    <row r="3785" spans="1:9" hidden="1" x14ac:dyDescent="0.25">
      <c r="A3785" s="2" t="s">
        <v>1790</v>
      </c>
      <c r="B3785" s="139" t="str">
        <f t="shared" si="70"/>
        <v>IBldGtm_Mtop15807.101</v>
      </c>
      <c r="C3785" t="s">
        <v>131</v>
      </c>
      <c r="D3785" s="1">
        <v>5807.1009999999997</v>
      </c>
      <c r="E3785">
        <v>0.01</v>
      </c>
      <c r="F3785" t="s">
        <v>512</v>
      </c>
      <c r="G3785" s="2">
        <v>323</v>
      </c>
      <c r="I3785" s="1">
        <v>6101.9</v>
      </c>
    </row>
    <row r="3786" spans="1:9" hidden="1" x14ac:dyDescent="0.25">
      <c r="A3786" s="2" t="s">
        <v>1790</v>
      </c>
      <c r="B3786" s="139" t="str">
        <f t="shared" si="70"/>
        <v>IBldGtm_Mtop15807.102</v>
      </c>
      <c r="C3786" t="s">
        <v>131</v>
      </c>
      <c r="D3786" s="1">
        <v>5807.1019999999999</v>
      </c>
      <c r="E3786">
        <v>0.02</v>
      </c>
      <c r="F3786" t="s">
        <v>513</v>
      </c>
      <c r="G3786" s="2">
        <v>323</v>
      </c>
      <c r="I3786" s="1">
        <v>6101.9</v>
      </c>
    </row>
    <row r="3787" spans="1:9" hidden="1" x14ac:dyDescent="0.25">
      <c r="A3787" s="2" t="s">
        <v>1790</v>
      </c>
      <c r="B3787" s="139" t="str">
        <f t="shared" si="70"/>
        <v>IBldGtm_Mtop15807.9</v>
      </c>
      <c r="C3787" t="s">
        <v>131</v>
      </c>
      <c r="D3787" s="1">
        <v>5807.9</v>
      </c>
      <c r="E3787">
        <v>5.0000000000000001E-3</v>
      </c>
      <c r="F3787" t="s">
        <v>514</v>
      </c>
      <c r="G3787" s="2">
        <v>323</v>
      </c>
      <c r="I3787" s="1">
        <v>6101.9</v>
      </c>
    </row>
    <row r="3788" spans="1:9" hidden="1" x14ac:dyDescent="0.25">
      <c r="A3788" s="2" t="s">
        <v>1790</v>
      </c>
      <c r="B3788" s="139" t="str">
        <f t="shared" si="70"/>
        <v>IBldGtm_Mtop19606.292</v>
      </c>
      <c r="C3788" t="s">
        <v>131</v>
      </c>
      <c r="D3788" s="1">
        <v>9606.2919999999995</v>
      </c>
      <c r="E3788">
        <v>1.0999999999999999E-2</v>
      </c>
      <c r="F3788" t="s">
        <v>515</v>
      </c>
      <c r="G3788" s="2">
        <v>323</v>
      </c>
      <c r="I3788" s="1">
        <v>6101.9</v>
      </c>
    </row>
    <row r="3789" spans="1:9" hidden="1" x14ac:dyDescent="0.25">
      <c r="A3789" s="2" t="s">
        <v>1790</v>
      </c>
      <c r="B3789" s="139" t="str">
        <f t="shared" si="70"/>
        <v>IBldGtm_Mtop15901.909</v>
      </c>
      <c r="C3789" t="s">
        <v>131</v>
      </c>
      <c r="D3789" s="1">
        <v>5901.9089999999997</v>
      </c>
      <c r="E3789">
        <v>5.5E-2</v>
      </c>
      <c r="F3789" t="s">
        <v>516</v>
      </c>
      <c r="G3789" s="2">
        <v>323</v>
      </c>
      <c r="I3789" s="1">
        <v>6101.9</v>
      </c>
    </row>
    <row r="3790" spans="1:9" hidden="1" x14ac:dyDescent="0.25">
      <c r="A3790" s="2" t="s">
        <v>1790</v>
      </c>
      <c r="B3790" s="139" t="str">
        <f t="shared" si="70"/>
        <v>IBldGtm_Mtop13919.909</v>
      </c>
      <c r="C3790" t="s">
        <v>131</v>
      </c>
      <c r="D3790" s="1">
        <v>3919.9090000000001</v>
      </c>
      <c r="E3790">
        <v>0.04</v>
      </c>
      <c r="F3790" t="s">
        <v>2254</v>
      </c>
      <c r="G3790" s="2">
        <v>323</v>
      </c>
      <c r="I3790" s="1">
        <v>6101.9</v>
      </c>
    </row>
    <row r="3791" spans="1:9" hidden="1" x14ac:dyDescent="0.25">
      <c r="A3791" s="2" t="s">
        <v>1790</v>
      </c>
      <c r="B3791" s="139" t="str">
        <f t="shared" si="70"/>
        <v>IBldGtm_Mtop17317.002</v>
      </c>
      <c r="C3791" t="s">
        <v>131</v>
      </c>
      <c r="D3791" s="1">
        <v>7317.0020000000004</v>
      </c>
      <c r="E3791">
        <v>0.01</v>
      </c>
      <c r="F3791" t="s">
        <v>488</v>
      </c>
      <c r="G3791" s="2">
        <v>323</v>
      </c>
      <c r="I3791" s="1">
        <v>6101.9</v>
      </c>
    </row>
    <row r="3792" spans="1:9" hidden="1" x14ac:dyDescent="0.25">
      <c r="A3792" s="2" t="s">
        <v>1790</v>
      </c>
      <c r="B3792" s="139" t="str">
        <f t="shared" si="70"/>
        <v>IBldGtm_Mtop17616.1</v>
      </c>
      <c r="C3792" t="s">
        <v>131</v>
      </c>
      <c r="D3792" s="1">
        <v>7616.1</v>
      </c>
      <c r="E3792">
        <v>0.02</v>
      </c>
      <c r="F3792" t="s">
        <v>517</v>
      </c>
      <c r="G3792" s="2">
        <v>323</v>
      </c>
      <c r="I3792" s="1">
        <v>6101.9</v>
      </c>
    </row>
    <row r="3793" spans="1:9" hidden="1" x14ac:dyDescent="0.25">
      <c r="A3793" s="2" t="s">
        <v>1790</v>
      </c>
      <c r="B3793" s="139" t="str">
        <f t="shared" si="70"/>
        <v>IBldGtm_Mtop18523.529</v>
      </c>
      <c r="C3793" t="s">
        <v>131</v>
      </c>
      <c r="D3793" s="1">
        <v>8523.5290000000005</v>
      </c>
      <c r="E3793">
        <v>1</v>
      </c>
      <c r="F3793" t="s">
        <v>498</v>
      </c>
      <c r="G3793" s="2">
        <v>323</v>
      </c>
      <c r="I3793" s="1">
        <v>6101.9</v>
      </c>
    </row>
    <row r="3794" spans="1:9" hidden="1" x14ac:dyDescent="0.25">
      <c r="A3794" s="2" t="s">
        <v>1790</v>
      </c>
      <c r="B3794" s="139" t="str">
        <f t="shared" si="70"/>
        <v>IBldGtm_Mtop19606.291</v>
      </c>
      <c r="C3794" t="s">
        <v>131</v>
      </c>
      <c r="D3794" s="1">
        <v>9606.2909999999993</v>
      </c>
      <c r="E3794">
        <v>0.02</v>
      </c>
      <c r="F3794" t="s">
        <v>518</v>
      </c>
      <c r="G3794" s="2">
        <v>323</v>
      </c>
      <c r="I3794" s="1">
        <v>6101.9</v>
      </c>
    </row>
    <row r="3795" spans="1:9" hidden="1" x14ac:dyDescent="0.25">
      <c r="A3795" s="2" t="s">
        <v>1790</v>
      </c>
      <c r="B3795" s="139" t="str">
        <f t="shared" si="70"/>
        <v>IBldGtm_Mtop19606.299</v>
      </c>
      <c r="C3795" t="s">
        <v>131</v>
      </c>
      <c r="D3795" s="1">
        <v>9606.2990000000009</v>
      </c>
      <c r="E3795">
        <v>1.6E-2</v>
      </c>
      <c r="F3795" t="s">
        <v>519</v>
      </c>
      <c r="G3795" s="2">
        <v>323</v>
      </c>
      <c r="I3795" s="1">
        <v>6101.9</v>
      </c>
    </row>
    <row r="3796" spans="1:9" hidden="1" x14ac:dyDescent="0.25">
      <c r="A3796" s="2" t="s">
        <v>1790</v>
      </c>
      <c r="B3796" s="139" t="str">
        <f t="shared" si="70"/>
        <v>IBldGtm_Mtop14015.9</v>
      </c>
      <c r="C3796" t="s">
        <v>131</v>
      </c>
      <c r="D3796" s="1">
        <v>4015.9</v>
      </c>
      <c r="E3796">
        <v>0.02</v>
      </c>
      <c r="F3796" t="s">
        <v>520</v>
      </c>
      <c r="G3796" s="2">
        <v>323</v>
      </c>
      <c r="I3796" s="1">
        <v>6101.9</v>
      </c>
    </row>
    <row r="3797" spans="1:9" hidden="1" x14ac:dyDescent="0.25">
      <c r="A3797" s="2" t="s">
        <v>1790</v>
      </c>
      <c r="B3797" s="139" t="str">
        <f t="shared" si="70"/>
        <v>IBldGtm_Mtop18308.102</v>
      </c>
      <c r="C3797" t="s">
        <v>131</v>
      </c>
      <c r="D3797" s="1">
        <v>8308.1020000000008</v>
      </c>
      <c r="E3797">
        <v>1</v>
      </c>
      <c r="F3797" t="s">
        <v>521</v>
      </c>
      <c r="G3797" s="2">
        <v>323</v>
      </c>
      <c r="I3797" s="1">
        <v>6101.9</v>
      </c>
    </row>
    <row r="3798" spans="1:9" hidden="1" x14ac:dyDescent="0.25">
      <c r="A3798" s="2" t="s">
        <v>1790</v>
      </c>
      <c r="B3798" s="139" t="str">
        <f t="shared" si="70"/>
        <v>IBldGtm_Mtop18308.902</v>
      </c>
      <c r="C3798" t="s">
        <v>131</v>
      </c>
      <c r="D3798" s="1">
        <v>8308.902</v>
      </c>
      <c r="E3798">
        <v>0.03</v>
      </c>
      <c r="F3798" t="s">
        <v>522</v>
      </c>
      <c r="G3798" s="2">
        <v>323</v>
      </c>
      <c r="I3798" s="1">
        <v>6101.9</v>
      </c>
    </row>
    <row r="3799" spans="1:9" hidden="1" x14ac:dyDescent="0.25">
      <c r="A3799" s="2" t="s">
        <v>1790</v>
      </c>
      <c r="B3799" s="139" t="str">
        <f t="shared" si="70"/>
        <v>IBldGtm_Mtop18523.599</v>
      </c>
      <c r="C3799" t="s">
        <v>131</v>
      </c>
      <c r="D3799" s="1">
        <v>8523.5990000000002</v>
      </c>
      <c r="E3799">
        <v>1</v>
      </c>
      <c r="F3799" t="s">
        <v>523</v>
      </c>
      <c r="G3799" s="2">
        <v>323</v>
      </c>
      <c r="I3799" s="1">
        <v>6101.9</v>
      </c>
    </row>
    <row r="3800" spans="1:9" hidden="1" x14ac:dyDescent="0.25">
      <c r="A3800" s="2" t="s">
        <v>1790</v>
      </c>
      <c r="B3800" s="139" t="str">
        <f t="shared" si="70"/>
        <v>IBldGtm_Mtop18308.101</v>
      </c>
      <c r="C3800" t="s">
        <v>131</v>
      </c>
      <c r="D3800" s="1">
        <v>8308.1010000000006</v>
      </c>
      <c r="E3800">
        <v>0.03</v>
      </c>
      <c r="F3800" t="s">
        <v>524</v>
      </c>
      <c r="G3800" s="2">
        <v>323</v>
      </c>
      <c r="I3800" s="1">
        <v>6101.9</v>
      </c>
    </row>
    <row r="3801" spans="1:9" hidden="1" x14ac:dyDescent="0.25">
      <c r="A3801" s="2" t="s">
        <v>1790</v>
      </c>
      <c r="B3801" s="139" t="str">
        <f t="shared" si="70"/>
        <v>IBldGtm_Mtop15607.9</v>
      </c>
      <c r="C3801" t="s">
        <v>131</v>
      </c>
      <c r="D3801" s="1">
        <v>5607.9</v>
      </c>
      <c r="E3801">
        <v>2.5000000000000001E-2</v>
      </c>
      <c r="F3801" t="s">
        <v>4189</v>
      </c>
      <c r="G3801" s="2">
        <v>323</v>
      </c>
      <c r="I3801" s="1">
        <v>6101.9</v>
      </c>
    </row>
    <row r="3802" spans="1:9" hidden="1" x14ac:dyDescent="0.25">
      <c r="A3802" s="2" t="s">
        <v>1790</v>
      </c>
      <c r="B3802" s="139" t="str">
        <f t="shared" si="70"/>
        <v>IBldGtm_Mtop13910</v>
      </c>
      <c r="C3802" t="s">
        <v>131</v>
      </c>
      <c r="D3802" s="1">
        <v>3910</v>
      </c>
      <c r="E3802">
        <v>0.03</v>
      </c>
      <c r="F3802" t="s">
        <v>4193</v>
      </c>
      <c r="G3802" s="2">
        <v>323</v>
      </c>
      <c r="I3802" s="1">
        <v>6101.9</v>
      </c>
    </row>
    <row r="3803" spans="1:9" hidden="1" x14ac:dyDescent="0.25">
      <c r="A3803" s="2" t="s">
        <v>1790</v>
      </c>
      <c r="B3803" s="139" t="str">
        <f t="shared" si="70"/>
        <v>IBldGtm_Mtop15603.12</v>
      </c>
      <c r="C3803" t="s">
        <v>131</v>
      </c>
      <c r="D3803" s="1">
        <v>5603.12</v>
      </c>
      <c r="E3803">
        <v>0.02</v>
      </c>
      <c r="F3803" t="s">
        <v>4190</v>
      </c>
      <c r="G3803" s="2">
        <v>323</v>
      </c>
      <c r="I3803" s="1">
        <v>6101.9</v>
      </c>
    </row>
    <row r="3804" spans="1:9" hidden="1" x14ac:dyDescent="0.25">
      <c r="A3804" s="2" t="s">
        <v>1790</v>
      </c>
      <c r="B3804" s="139" t="str">
        <f t="shared" si="70"/>
        <v>IBldGtm_Mtop19607.11</v>
      </c>
      <c r="C3804" t="s">
        <v>131</v>
      </c>
      <c r="D3804" s="1">
        <v>9607.11</v>
      </c>
      <c r="E3804">
        <v>6.0000000000000001E-3</v>
      </c>
      <c r="F3804" t="s">
        <v>529</v>
      </c>
      <c r="G3804" s="2">
        <v>323</v>
      </c>
      <c r="I3804" s="1">
        <v>6101.9</v>
      </c>
    </row>
    <row r="3805" spans="1:9" hidden="1" x14ac:dyDescent="0.25">
      <c r="A3805" s="2" t="s">
        <v>1790</v>
      </c>
      <c r="B3805" s="139" t="str">
        <f t="shared" si="70"/>
        <v>IBldGtm_Mtop19607.19</v>
      </c>
      <c r="C3805" t="s">
        <v>131</v>
      </c>
      <c r="D3805" s="1">
        <v>9607.19</v>
      </c>
      <c r="E3805">
        <v>6.0000000000000001E-3</v>
      </c>
      <c r="F3805" t="s">
        <v>530</v>
      </c>
      <c r="G3805" s="2">
        <v>323</v>
      </c>
      <c r="I3805" s="1">
        <v>6101.9</v>
      </c>
    </row>
    <row r="3806" spans="1:9" hidden="1" x14ac:dyDescent="0.25">
      <c r="A3806" s="2" t="s">
        <v>1790</v>
      </c>
      <c r="B3806" s="139" t="str">
        <f t="shared" si="70"/>
        <v>IBldGtm_Mtop19607.2</v>
      </c>
      <c r="C3806" t="s">
        <v>131</v>
      </c>
      <c r="D3806" s="1">
        <v>9607.2000000000007</v>
      </c>
      <c r="E3806">
        <v>6.0000000000000001E-3</v>
      </c>
      <c r="F3806" t="s">
        <v>531</v>
      </c>
      <c r="G3806" s="2">
        <v>323</v>
      </c>
      <c r="I3806" s="1">
        <v>6101.9</v>
      </c>
    </row>
    <row r="3807" spans="1:9" hidden="1" x14ac:dyDescent="0.25">
      <c r="A3807" s="2" t="s">
        <v>1790</v>
      </c>
      <c r="B3807" s="139" t="str">
        <f t="shared" si="70"/>
        <v>IBldGtm_Mtop15401.201</v>
      </c>
      <c r="C3807" t="s">
        <v>131</v>
      </c>
      <c r="D3807" s="1">
        <v>5401.201</v>
      </c>
      <c r="E3807">
        <v>0.02</v>
      </c>
      <c r="F3807" t="s">
        <v>349</v>
      </c>
      <c r="G3807" s="2">
        <v>323</v>
      </c>
      <c r="I3807" s="1">
        <v>6101.9</v>
      </c>
    </row>
    <row r="3808" spans="1:9" hidden="1" x14ac:dyDescent="0.25">
      <c r="A3808" s="2" t="s">
        <v>1790</v>
      </c>
      <c r="B3808" s="139" t="str">
        <f t="shared" si="70"/>
        <v>IBldGtm_Mtop15401.1</v>
      </c>
      <c r="C3808" t="s">
        <v>131</v>
      </c>
      <c r="D3808" s="1">
        <v>5401.1</v>
      </c>
      <c r="E3808">
        <v>0.02</v>
      </c>
      <c r="F3808" t="s">
        <v>349</v>
      </c>
      <c r="G3808" s="2">
        <v>323</v>
      </c>
      <c r="I3808" s="1">
        <v>6101.9</v>
      </c>
    </row>
    <row r="3809" spans="1:9" hidden="1" x14ac:dyDescent="0.25">
      <c r="A3809" s="2" t="s">
        <v>1790</v>
      </c>
      <c r="B3809" s="139" t="str">
        <f t="shared" si="70"/>
        <v>IBldGtm_Mtop15204.11</v>
      </c>
      <c r="C3809" t="s">
        <v>131</v>
      </c>
      <c r="D3809" s="1">
        <v>5204.1099999999997</v>
      </c>
      <c r="E3809">
        <v>0.02</v>
      </c>
      <c r="F3809" t="s">
        <v>349</v>
      </c>
      <c r="G3809" s="2">
        <v>323</v>
      </c>
      <c r="I3809" s="1">
        <v>6101.9</v>
      </c>
    </row>
    <row r="3810" spans="1:9" hidden="1" x14ac:dyDescent="0.25">
      <c r="A3810" s="2" t="s">
        <v>1790</v>
      </c>
      <c r="B3810" s="139" t="str">
        <f t="shared" si="70"/>
        <v>IBldGtm_Wtop19606.1</v>
      </c>
      <c r="C3810" t="s">
        <v>134</v>
      </c>
      <c r="D3810" s="1">
        <v>9606.1</v>
      </c>
      <c r="E3810">
        <v>1.4999999999999999E-2</v>
      </c>
      <c r="F3810" t="s">
        <v>481</v>
      </c>
      <c r="G3810" s="2">
        <v>324</v>
      </c>
      <c r="I3810" s="1">
        <v>6102.9</v>
      </c>
    </row>
    <row r="3811" spans="1:9" hidden="1" x14ac:dyDescent="0.25">
      <c r="A3811" s="2" t="s">
        <v>1790</v>
      </c>
      <c r="B3811" s="139" t="str">
        <f t="shared" si="70"/>
        <v>IBldGtm_Wtop14821.109</v>
      </c>
      <c r="C3811" t="s">
        <v>134</v>
      </c>
      <c r="D3811" s="1">
        <v>4821.1090000000004</v>
      </c>
      <c r="E3811">
        <v>0.02</v>
      </c>
      <c r="F3811" t="s">
        <v>482</v>
      </c>
      <c r="G3811" s="2">
        <v>324</v>
      </c>
      <c r="I3811" s="1">
        <v>6102.9</v>
      </c>
    </row>
    <row r="3812" spans="1:9" hidden="1" x14ac:dyDescent="0.25">
      <c r="A3812" s="2" t="s">
        <v>1790</v>
      </c>
      <c r="B3812" s="139" t="str">
        <f t="shared" si="70"/>
        <v>IBldGtm_Wtop15210.11</v>
      </c>
      <c r="C3812" t="s">
        <v>134</v>
      </c>
      <c r="D3812" s="1">
        <v>5210.1099999999997</v>
      </c>
      <c r="E3812">
        <v>0.03</v>
      </c>
      <c r="F3812" t="s">
        <v>483</v>
      </c>
      <c r="G3812" s="2">
        <v>324</v>
      </c>
      <c r="I3812" s="1">
        <v>6102.9</v>
      </c>
    </row>
    <row r="3813" spans="1:9" hidden="1" x14ac:dyDescent="0.25">
      <c r="A3813" s="2" t="s">
        <v>1790</v>
      </c>
      <c r="B3813" s="139" t="str">
        <f t="shared" si="70"/>
        <v>IBldGtm_Wtop15604.1</v>
      </c>
      <c r="C3813" t="s">
        <v>134</v>
      </c>
      <c r="D3813" s="1">
        <v>5604.1</v>
      </c>
      <c r="E3813">
        <v>0.04</v>
      </c>
      <c r="F3813" t="s">
        <v>484</v>
      </c>
      <c r="G3813" s="2">
        <v>324</v>
      </c>
      <c r="I3813" s="1">
        <v>6102.9</v>
      </c>
    </row>
    <row r="3814" spans="1:9" hidden="1" x14ac:dyDescent="0.25">
      <c r="A3814" s="2" t="s">
        <v>1790</v>
      </c>
      <c r="B3814" s="139" t="str">
        <f t="shared" si="70"/>
        <v>IBldGtm_Wtop15804.29</v>
      </c>
      <c r="C3814" t="s">
        <v>134</v>
      </c>
      <c r="D3814" s="1">
        <v>5804.29</v>
      </c>
      <c r="E3814">
        <v>0.02</v>
      </c>
      <c r="F3814" t="s">
        <v>485</v>
      </c>
      <c r="G3814" s="2">
        <v>324</v>
      </c>
      <c r="I3814" s="1">
        <v>6102.9</v>
      </c>
    </row>
    <row r="3815" spans="1:9" hidden="1" x14ac:dyDescent="0.25">
      <c r="A3815" s="2" t="s">
        <v>1790</v>
      </c>
      <c r="B3815" s="139" t="str">
        <f t="shared" si="70"/>
        <v>IBldGtm_Wtop15807.103</v>
      </c>
      <c r="C3815" t="s">
        <v>134</v>
      </c>
      <c r="D3815" s="1">
        <v>5807.1030000000001</v>
      </c>
      <c r="E3815">
        <v>0.06</v>
      </c>
      <c r="F3815" t="s">
        <v>486</v>
      </c>
      <c r="G3815" s="2">
        <v>324</v>
      </c>
      <c r="I3815" s="1">
        <v>6102.9</v>
      </c>
    </row>
    <row r="3816" spans="1:9" hidden="1" x14ac:dyDescent="0.25">
      <c r="A3816" s="2" t="s">
        <v>1790</v>
      </c>
      <c r="B3816" s="139" t="str">
        <f t="shared" si="70"/>
        <v>IBldGtm_Wtop15807.109</v>
      </c>
      <c r="C3816" t="s">
        <v>134</v>
      </c>
      <c r="D3816" s="1">
        <v>5807.1090000000004</v>
      </c>
      <c r="E3816">
        <v>0.06</v>
      </c>
      <c r="F3816" t="s">
        <v>487</v>
      </c>
      <c r="G3816" s="2">
        <v>324</v>
      </c>
      <c r="I3816" s="1">
        <v>6102.9</v>
      </c>
    </row>
    <row r="3817" spans="1:9" hidden="1" x14ac:dyDescent="0.25">
      <c r="A3817" s="2" t="s">
        <v>1790</v>
      </c>
      <c r="B3817" s="139" t="str">
        <f t="shared" si="70"/>
        <v>IBldGtm_Wtop17317.001</v>
      </c>
      <c r="C3817" t="s">
        <v>134</v>
      </c>
      <c r="D3817" s="1">
        <v>7317.0010000000002</v>
      </c>
      <c r="E3817">
        <v>5.0000000000000001E-3</v>
      </c>
      <c r="F3817" t="s">
        <v>488</v>
      </c>
      <c r="G3817" s="2">
        <v>324</v>
      </c>
      <c r="I3817" s="1">
        <v>6102.9</v>
      </c>
    </row>
    <row r="3818" spans="1:9" hidden="1" x14ac:dyDescent="0.25">
      <c r="A3818" s="2" t="s">
        <v>1790</v>
      </c>
      <c r="B3818" s="139" t="str">
        <f t="shared" si="70"/>
        <v>IBldGtm_Wtop12501.009</v>
      </c>
      <c r="C3818" t="s">
        <v>134</v>
      </c>
      <c r="D3818" s="1">
        <v>2501.009</v>
      </c>
      <c r="E3818">
        <v>0.04</v>
      </c>
      <c r="F3818" t="s">
        <v>2956</v>
      </c>
      <c r="G3818" s="2">
        <v>324</v>
      </c>
      <c r="I3818" s="1">
        <v>6102.9</v>
      </c>
    </row>
    <row r="3819" spans="1:9" hidden="1" x14ac:dyDescent="0.25">
      <c r="A3819" s="2" t="s">
        <v>1790</v>
      </c>
      <c r="B3819" s="139" t="str">
        <f t="shared" si="70"/>
        <v>IBldGtm_Wtop17318.23</v>
      </c>
      <c r="C3819" t="s">
        <v>134</v>
      </c>
      <c r="D3819" s="1">
        <v>7318.23</v>
      </c>
      <c r="E3819">
        <v>6.0000000000000001E-3</v>
      </c>
      <c r="F3819" t="s">
        <v>489</v>
      </c>
      <c r="G3819" s="2">
        <v>324</v>
      </c>
      <c r="I3819" s="1">
        <v>6102.9</v>
      </c>
    </row>
    <row r="3820" spans="1:9" hidden="1" x14ac:dyDescent="0.25">
      <c r="A3820" s="2" t="s">
        <v>1790</v>
      </c>
      <c r="B3820" s="139" t="str">
        <f t="shared" si="70"/>
        <v>IBldGtm_Wtop13920.99</v>
      </c>
      <c r="C3820" t="s">
        <v>134</v>
      </c>
      <c r="D3820" s="1">
        <v>3920.99</v>
      </c>
      <c r="E3820">
        <v>3.0000000000000001E-3</v>
      </c>
      <c r="F3820" t="s">
        <v>490</v>
      </c>
      <c r="G3820" s="2">
        <v>324</v>
      </c>
      <c r="I3820" s="1">
        <v>6102.9</v>
      </c>
    </row>
    <row r="3821" spans="1:9" hidden="1" x14ac:dyDescent="0.25">
      <c r="A3821" s="2" t="s">
        <v>1790</v>
      </c>
      <c r="B3821" s="139" t="str">
        <f t="shared" si="70"/>
        <v>IBldGtm_Wtop13901.2</v>
      </c>
      <c r="C3821" t="s">
        <v>134</v>
      </c>
      <c r="D3821" s="1">
        <v>3901.2</v>
      </c>
      <c r="E3821">
        <v>0.03</v>
      </c>
      <c r="F3821" t="s">
        <v>2215</v>
      </c>
      <c r="G3821" s="2">
        <v>324</v>
      </c>
      <c r="I3821" s="1">
        <v>6102.9</v>
      </c>
    </row>
    <row r="3822" spans="1:9" hidden="1" x14ac:dyDescent="0.25">
      <c r="A3822" s="2" t="s">
        <v>1790</v>
      </c>
      <c r="B3822" s="139" t="str">
        <f t="shared" si="70"/>
        <v>IBldGtm_Wtop13923.29</v>
      </c>
      <c r="C3822" t="s">
        <v>134</v>
      </c>
      <c r="D3822" s="1">
        <v>3923.29</v>
      </c>
      <c r="E3822">
        <v>0.05</v>
      </c>
      <c r="F3822" t="s">
        <v>491</v>
      </c>
      <c r="G3822" s="2">
        <v>324</v>
      </c>
      <c r="I3822" s="1">
        <v>6102.9</v>
      </c>
    </row>
    <row r="3823" spans="1:9" hidden="1" x14ac:dyDescent="0.25">
      <c r="A3823" s="2" t="s">
        <v>1790</v>
      </c>
      <c r="B3823" s="139" t="str">
        <f t="shared" si="70"/>
        <v>IBldGtm_Wtop13926.209</v>
      </c>
      <c r="C3823" t="s">
        <v>134</v>
      </c>
      <c r="D3823" s="1">
        <v>3926.2089999999998</v>
      </c>
      <c r="E3823">
        <v>0.02</v>
      </c>
      <c r="F3823" t="s">
        <v>492</v>
      </c>
      <c r="G3823" s="2">
        <v>324</v>
      </c>
      <c r="I3823" s="1">
        <v>6102.9</v>
      </c>
    </row>
    <row r="3824" spans="1:9" hidden="1" x14ac:dyDescent="0.25">
      <c r="A3824" s="2" t="s">
        <v>1790</v>
      </c>
      <c r="B3824" s="139" t="str">
        <f t="shared" si="70"/>
        <v>IBldGtm_Wtop14007.009</v>
      </c>
      <c r="C3824" t="s">
        <v>134</v>
      </c>
      <c r="D3824" s="1">
        <v>4007.009</v>
      </c>
      <c r="E3824">
        <v>0.04</v>
      </c>
      <c r="F3824" t="s">
        <v>493</v>
      </c>
      <c r="G3824" s="2">
        <v>324</v>
      </c>
      <c r="I3824" s="1">
        <v>6102.9</v>
      </c>
    </row>
    <row r="3825" spans="1:9" hidden="1" x14ac:dyDescent="0.25">
      <c r="A3825" s="2" t="s">
        <v>1790</v>
      </c>
      <c r="B3825" s="139" t="str">
        <f t="shared" si="70"/>
        <v>IBldGtm_Wtop14203.109</v>
      </c>
      <c r="C3825" t="s">
        <v>134</v>
      </c>
      <c r="D3825" s="1">
        <v>4203.1090000000004</v>
      </c>
      <c r="E3825">
        <v>1</v>
      </c>
      <c r="F3825" t="s">
        <v>494</v>
      </c>
      <c r="G3825" s="2">
        <v>324</v>
      </c>
      <c r="I3825" s="1">
        <v>6102.9</v>
      </c>
    </row>
    <row r="3826" spans="1:9" hidden="1" x14ac:dyDescent="0.25">
      <c r="A3826" s="2" t="s">
        <v>1790</v>
      </c>
      <c r="B3826" s="139" t="str">
        <f t="shared" si="70"/>
        <v>IBldGtm_Wtop14819.1</v>
      </c>
      <c r="C3826" t="s">
        <v>134</v>
      </c>
      <c r="D3826" s="1">
        <v>4819.1000000000004</v>
      </c>
      <c r="E3826">
        <v>1</v>
      </c>
      <c r="F3826" t="s">
        <v>495</v>
      </c>
      <c r="G3826" s="2">
        <v>324</v>
      </c>
      <c r="I3826" s="1">
        <v>6102.9</v>
      </c>
    </row>
    <row r="3827" spans="1:9" hidden="1" x14ac:dyDescent="0.25">
      <c r="A3827" s="2" t="s">
        <v>1790</v>
      </c>
      <c r="B3827" s="139" t="str">
        <f t="shared" si="70"/>
        <v>IBldGtm_Wtop18308.2</v>
      </c>
      <c r="C3827" t="s">
        <v>134</v>
      </c>
      <c r="D3827" s="1">
        <v>8308.2000000000007</v>
      </c>
      <c r="E3827">
        <v>1.2E-2</v>
      </c>
      <c r="F3827" t="s">
        <v>496</v>
      </c>
      <c r="G3827" s="2">
        <v>324</v>
      </c>
      <c r="I3827" s="1">
        <v>6102.9</v>
      </c>
    </row>
    <row r="3828" spans="1:9" hidden="1" x14ac:dyDescent="0.25">
      <c r="A3828" s="2" t="s">
        <v>1790</v>
      </c>
      <c r="B3828" s="139" t="str">
        <f t="shared" si="70"/>
        <v>IBldGtm_Wtop18308.909</v>
      </c>
      <c r="C3828" t="s">
        <v>134</v>
      </c>
      <c r="D3828" s="1">
        <v>8308.9089999999997</v>
      </c>
      <c r="E3828">
        <v>1.4999999999999999E-2</v>
      </c>
      <c r="F3828" t="s">
        <v>497</v>
      </c>
      <c r="G3828" s="2">
        <v>324</v>
      </c>
      <c r="I3828" s="1">
        <v>6102.9</v>
      </c>
    </row>
    <row r="3829" spans="1:9" hidden="1" x14ac:dyDescent="0.25">
      <c r="A3829" s="2" t="s">
        <v>1790</v>
      </c>
      <c r="B3829" s="139" t="str">
        <f t="shared" si="70"/>
        <v>IBldGtm_Wtop18523.519</v>
      </c>
      <c r="C3829" t="s">
        <v>134</v>
      </c>
      <c r="D3829" s="1">
        <v>8523.5190000000002</v>
      </c>
      <c r="E3829">
        <v>1</v>
      </c>
      <c r="F3829" t="s">
        <v>498</v>
      </c>
      <c r="G3829" s="2">
        <v>324</v>
      </c>
      <c r="I3829" s="1">
        <v>6102.9</v>
      </c>
    </row>
    <row r="3830" spans="1:9" hidden="1" x14ac:dyDescent="0.25">
      <c r="A3830" s="2" t="s">
        <v>1790</v>
      </c>
      <c r="B3830" s="139" t="str">
        <f t="shared" si="70"/>
        <v>IBldGtm_Wtop19606.21</v>
      </c>
      <c r="C3830" t="s">
        <v>134</v>
      </c>
      <c r="D3830" s="1">
        <v>9606.2099999999991</v>
      </c>
      <c r="E3830">
        <v>1.2E-2</v>
      </c>
      <c r="F3830" t="s">
        <v>499</v>
      </c>
      <c r="G3830" s="2">
        <v>324</v>
      </c>
      <c r="I3830" s="1">
        <v>6102.9</v>
      </c>
    </row>
    <row r="3831" spans="1:9" hidden="1" x14ac:dyDescent="0.25">
      <c r="A3831" s="2" t="s">
        <v>1790</v>
      </c>
      <c r="B3831" s="139" t="str">
        <f t="shared" si="70"/>
        <v>IBldGtm_Wtop15211.39</v>
      </c>
      <c r="C3831" t="s">
        <v>134</v>
      </c>
      <c r="D3831" s="1">
        <v>5211.3900000000003</v>
      </c>
      <c r="E3831">
        <v>0.02</v>
      </c>
      <c r="F3831" t="s">
        <v>2246</v>
      </c>
      <c r="G3831" s="2">
        <v>324</v>
      </c>
      <c r="I3831" s="1">
        <v>6102.9</v>
      </c>
    </row>
    <row r="3832" spans="1:9" hidden="1" x14ac:dyDescent="0.25">
      <c r="A3832" s="2" t="s">
        <v>1790</v>
      </c>
      <c r="B3832" s="139" t="str">
        <f t="shared" si="70"/>
        <v>IBldGtm_Wtop13923.5</v>
      </c>
      <c r="C3832" t="s">
        <v>134</v>
      </c>
      <c r="D3832" s="1">
        <v>3923.5</v>
      </c>
      <c r="E3832">
        <v>0.02</v>
      </c>
      <c r="F3832" t="s">
        <v>4191</v>
      </c>
      <c r="G3832" s="2">
        <v>324</v>
      </c>
      <c r="I3832" s="1">
        <v>6102.9</v>
      </c>
    </row>
    <row r="3833" spans="1:9" hidden="1" x14ac:dyDescent="0.25">
      <c r="A3833" s="2" t="s">
        <v>1790</v>
      </c>
      <c r="B3833" s="139" t="str">
        <f t="shared" si="70"/>
        <v>IBldGtm_Wtop15806.39</v>
      </c>
      <c r="C3833" t="s">
        <v>134</v>
      </c>
      <c r="D3833" s="1">
        <v>5806.39</v>
      </c>
      <c r="E3833">
        <v>0.02</v>
      </c>
      <c r="F3833" t="s">
        <v>4192</v>
      </c>
      <c r="G3833" s="2">
        <v>324</v>
      </c>
      <c r="I3833" s="1">
        <v>6102.9</v>
      </c>
    </row>
    <row r="3834" spans="1:9" hidden="1" x14ac:dyDescent="0.25">
      <c r="A3834" s="2" t="s">
        <v>1790</v>
      </c>
      <c r="B3834" s="139" t="str">
        <f t="shared" si="70"/>
        <v>IBldGtm_Wtop19607.11</v>
      </c>
      <c r="C3834" t="s">
        <v>134</v>
      </c>
      <c r="D3834" s="1">
        <v>9607.11</v>
      </c>
      <c r="E3834">
        <v>1.4999999999999999E-2</v>
      </c>
      <c r="F3834" t="s">
        <v>529</v>
      </c>
      <c r="G3834" s="2">
        <v>324</v>
      </c>
      <c r="I3834" s="1">
        <v>6102.9</v>
      </c>
    </row>
    <row r="3835" spans="1:9" hidden="1" x14ac:dyDescent="0.25">
      <c r="A3835" s="2" t="s">
        <v>1790</v>
      </c>
      <c r="B3835" s="139" t="str">
        <f t="shared" si="70"/>
        <v>IBldGtm_Wtop19607.19</v>
      </c>
      <c r="C3835" t="s">
        <v>134</v>
      </c>
      <c r="D3835" s="1">
        <v>9607.19</v>
      </c>
      <c r="E3835">
        <v>1.4999999999999999E-2</v>
      </c>
      <c r="F3835" t="s">
        <v>530</v>
      </c>
      <c r="G3835" s="2">
        <v>324</v>
      </c>
      <c r="I3835" s="1">
        <v>6102.9</v>
      </c>
    </row>
    <row r="3836" spans="1:9" hidden="1" x14ac:dyDescent="0.25">
      <c r="A3836" s="2" t="s">
        <v>1790</v>
      </c>
      <c r="B3836" s="139" t="str">
        <f t="shared" ref="B3836:B3899" si="71">A3836&amp;C3836&amp;D3836</f>
        <v>IBldGtm_Wtop19607.2</v>
      </c>
      <c r="C3836" t="s">
        <v>134</v>
      </c>
      <c r="D3836" s="1">
        <v>9607.2000000000007</v>
      </c>
      <c r="E3836">
        <v>1.4999999999999999E-2</v>
      </c>
      <c r="F3836" t="s">
        <v>529</v>
      </c>
      <c r="G3836" s="2">
        <v>324</v>
      </c>
      <c r="I3836" s="1">
        <v>6102.9</v>
      </c>
    </row>
    <row r="3837" spans="1:9" hidden="1" x14ac:dyDescent="0.25">
      <c r="A3837" s="2" t="s">
        <v>1790</v>
      </c>
      <c r="B3837" s="139" t="str">
        <f t="shared" si="71"/>
        <v>IBldGtm_Wtop15508.2</v>
      </c>
      <c r="C3837" t="s">
        <v>134</v>
      </c>
      <c r="D3837" s="1">
        <v>5508.2</v>
      </c>
      <c r="E3837">
        <v>0.02</v>
      </c>
      <c r="F3837" t="s">
        <v>349</v>
      </c>
      <c r="G3837" s="2">
        <v>324</v>
      </c>
      <c r="I3837" s="1">
        <v>6102.9</v>
      </c>
    </row>
    <row r="3838" spans="1:9" hidden="1" x14ac:dyDescent="0.25">
      <c r="A3838" s="2" t="s">
        <v>1790</v>
      </c>
      <c r="B3838" s="139" t="str">
        <f t="shared" si="71"/>
        <v>IBldGtm_Wtop15508.1</v>
      </c>
      <c r="C3838" t="s">
        <v>134</v>
      </c>
      <c r="D3838" s="1">
        <v>5508.1</v>
      </c>
      <c r="E3838">
        <v>0.02</v>
      </c>
      <c r="F3838" t="s">
        <v>349</v>
      </c>
      <c r="G3838" s="2">
        <v>324</v>
      </c>
      <c r="I3838" s="1">
        <v>6102.9</v>
      </c>
    </row>
    <row r="3839" spans="1:9" hidden="1" x14ac:dyDescent="0.25">
      <c r="A3839" s="2" t="s">
        <v>1790</v>
      </c>
      <c r="B3839" s="139" t="str">
        <f t="shared" si="71"/>
        <v>IBldGtm_Wtop15206.12</v>
      </c>
      <c r="C3839" t="s">
        <v>134</v>
      </c>
      <c r="D3839" s="1">
        <v>5206.12</v>
      </c>
      <c r="E3839">
        <v>0.51515</v>
      </c>
      <c r="F3839" t="s">
        <v>542</v>
      </c>
      <c r="G3839" s="2">
        <v>325</v>
      </c>
      <c r="I3839" s="1">
        <v>6102.9</v>
      </c>
    </row>
    <row r="3840" spans="1:9" hidden="1" x14ac:dyDescent="0.25">
      <c r="A3840" s="2" t="s">
        <v>1790</v>
      </c>
      <c r="B3840" s="139" t="str">
        <f t="shared" si="71"/>
        <v>IBldGtm_Wtop14821.9</v>
      </c>
      <c r="C3840" t="s">
        <v>134</v>
      </c>
      <c r="D3840" s="1">
        <v>4821.8999999999996</v>
      </c>
      <c r="E3840">
        <v>0.02</v>
      </c>
      <c r="F3840" t="s">
        <v>508</v>
      </c>
      <c r="G3840" s="2">
        <v>325</v>
      </c>
      <c r="I3840" s="1">
        <v>6102.9</v>
      </c>
    </row>
    <row r="3841" spans="1:9" hidden="1" x14ac:dyDescent="0.25">
      <c r="A3841" s="2" t="s">
        <v>1790</v>
      </c>
      <c r="B3841" s="139" t="str">
        <f t="shared" si="71"/>
        <v>IBldGtm_Wtop13926.9099</v>
      </c>
      <c r="C3841" t="s">
        <v>134</v>
      </c>
      <c r="D3841" s="1">
        <v>3926.9099000000001</v>
      </c>
      <c r="E3841">
        <v>1</v>
      </c>
      <c r="F3841" t="s">
        <v>509</v>
      </c>
      <c r="G3841" s="2">
        <v>325</v>
      </c>
      <c r="I3841" s="1">
        <v>6102.9</v>
      </c>
    </row>
    <row r="3842" spans="1:9" hidden="1" x14ac:dyDescent="0.25">
      <c r="A3842" s="2" t="s">
        <v>1790</v>
      </c>
      <c r="B3842" s="139" t="str">
        <f t="shared" si="71"/>
        <v>IBldGtm_Wtop15806.32</v>
      </c>
      <c r="C3842" t="s">
        <v>134</v>
      </c>
      <c r="D3842" s="1">
        <v>5806.32</v>
      </c>
      <c r="E3842">
        <v>0.03</v>
      </c>
      <c r="F3842" t="s">
        <v>510</v>
      </c>
      <c r="G3842" s="2">
        <v>325</v>
      </c>
      <c r="I3842" s="1">
        <v>6102.9</v>
      </c>
    </row>
    <row r="3843" spans="1:9" hidden="1" x14ac:dyDescent="0.25">
      <c r="A3843" s="2" t="s">
        <v>1790</v>
      </c>
      <c r="B3843" s="139" t="str">
        <f t="shared" si="71"/>
        <v>IBldGtm_Wtop19606.22</v>
      </c>
      <c r="C3843" t="s">
        <v>134</v>
      </c>
      <c r="D3843" s="1">
        <v>9606.2199999999993</v>
      </c>
      <c r="E3843">
        <v>0.01</v>
      </c>
      <c r="F3843" t="s">
        <v>511</v>
      </c>
      <c r="G3843" s="2">
        <v>325</v>
      </c>
      <c r="I3843" s="1">
        <v>6102.9</v>
      </c>
    </row>
    <row r="3844" spans="1:9" hidden="1" x14ac:dyDescent="0.25">
      <c r="A3844" s="2" t="s">
        <v>1790</v>
      </c>
      <c r="B3844" s="139" t="str">
        <f t="shared" si="71"/>
        <v>IBldGtm_Wtop15807.101</v>
      </c>
      <c r="C3844" t="s">
        <v>134</v>
      </c>
      <c r="D3844" s="1">
        <v>5807.1009999999997</v>
      </c>
      <c r="E3844">
        <v>0.01</v>
      </c>
      <c r="F3844" t="s">
        <v>512</v>
      </c>
      <c r="G3844" s="2">
        <v>325</v>
      </c>
      <c r="I3844" s="1">
        <v>6102.9</v>
      </c>
    </row>
    <row r="3845" spans="1:9" hidden="1" x14ac:dyDescent="0.25">
      <c r="A3845" s="2" t="s">
        <v>1790</v>
      </c>
      <c r="B3845" s="139" t="str">
        <f t="shared" si="71"/>
        <v>IBldGtm_Wtop15807.102</v>
      </c>
      <c r="C3845" t="s">
        <v>134</v>
      </c>
      <c r="D3845" s="1">
        <v>5807.1019999999999</v>
      </c>
      <c r="E3845">
        <v>0.02</v>
      </c>
      <c r="F3845" t="s">
        <v>513</v>
      </c>
      <c r="G3845" s="2">
        <v>325</v>
      </c>
      <c r="I3845" s="1">
        <v>6102.9</v>
      </c>
    </row>
    <row r="3846" spans="1:9" hidden="1" x14ac:dyDescent="0.25">
      <c r="A3846" s="2" t="s">
        <v>1790</v>
      </c>
      <c r="B3846" s="139" t="str">
        <f t="shared" si="71"/>
        <v>IBldGtm_Wtop15807.9</v>
      </c>
      <c r="C3846" t="s">
        <v>134</v>
      </c>
      <c r="D3846" s="1">
        <v>5807.9</v>
      </c>
      <c r="E3846">
        <v>5.0000000000000001E-3</v>
      </c>
      <c r="F3846" t="s">
        <v>514</v>
      </c>
      <c r="G3846" s="2">
        <v>325</v>
      </c>
      <c r="I3846" s="1">
        <v>6102.9</v>
      </c>
    </row>
    <row r="3847" spans="1:9" hidden="1" x14ac:dyDescent="0.25">
      <c r="A3847" s="2" t="s">
        <v>1790</v>
      </c>
      <c r="B3847" s="139" t="str">
        <f t="shared" si="71"/>
        <v>IBldGtm_Wtop19606.292</v>
      </c>
      <c r="C3847" t="s">
        <v>134</v>
      </c>
      <c r="D3847" s="1">
        <v>9606.2919999999995</v>
      </c>
      <c r="E3847">
        <v>1.0999999999999999E-2</v>
      </c>
      <c r="F3847" t="s">
        <v>515</v>
      </c>
      <c r="G3847" s="2">
        <v>325</v>
      </c>
      <c r="I3847" s="1">
        <v>6102.9</v>
      </c>
    </row>
    <row r="3848" spans="1:9" hidden="1" x14ac:dyDescent="0.25">
      <c r="A3848" s="2" t="s">
        <v>1790</v>
      </c>
      <c r="B3848" s="139" t="str">
        <f t="shared" si="71"/>
        <v>IBldGtm_Wtop15901.909</v>
      </c>
      <c r="C3848" t="s">
        <v>134</v>
      </c>
      <c r="D3848" s="1">
        <v>5901.9089999999997</v>
      </c>
      <c r="E3848">
        <v>5.5E-2</v>
      </c>
      <c r="F3848" t="s">
        <v>516</v>
      </c>
      <c r="G3848" s="2">
        <v>325</v>
      </c>
      <c r="I3848" s="1">
        <v>6102.9</v>
      </c>
    </row>
    <row r="3849" spans="1:9" hidden="1" x14ac:dyDescent="0.25">
      <c r="A3849" s="2" t="s">
        <v>1790</v>
      </c>
      <c r="B3849" s="139" t="str">
        <f t="shared" si="71"/>
        <v>IBldGtm_Wtop13919.909</v>
      </c>
      <c r="C3849" t="s">
        <v>134</v>
      </c>
      <c r="D3849" s="1">
        <v>3919.9090000000001</v>
      </c>
      <c r="E3849">
        <v>0.04</v>
      </c>
      <c r="F3849" t="s">
        <v>2254</v>
      </c>
      <c r="G3849" s="2">
        <v>325</v>
      </c>
      <c r="I3849" s="1">
        <v>6102.9</v>
      </c>
    </row>
    <row r="3850" spans="1:9" hidden="1" x14ac:dyDescent="0.25">
      <c r="A3850" s="2" t="s">
        <v>1790</v>
      </c>
      <c r="B3850" s="139" t="str">
        <f t="shared" si="71"/>
        <v>IBldGtm_Wtop17317.002</v>
      </c>
      <c r="C3850" t="s">
        <v>134</v>
      </c>
      <c r="D3850" s="1">
        <v>7317.0020000000004</v>
      </c>
      <c r="E3850">
        <v>0.01</v>
      </c>
      <c r="F3850" t="s">
        <v>488</v>
      </c>
      <c r="G3850" s="2">
        <v>325</v>
      </c>
      <c r="I3850" s="1">
        <v>6102.9</v>
      </c>
    </row>
    <row r="3851" spans="1:9" hidden="1" x14ac:dyDescent="0.25">
      <c r="A3851" s="2" t="s">
        <v>1790</v>
      </c>
      <c r="B3851" s="139" t="str">
        <f t="shared" si="71"/>
        <v>IBldGtm_Wtop17616.1</v>
      </c>
      <c r="C3851" t="s">
        <v>134</v>
      </c>
      <c r="D3851" s="1">
        <v>7616.1</v>
      </c>
      <c r="E3851">
        <v>0.02</v>
      </c>
      <c r="F3851" t="s">
        <v>517</v>
      </c>
      <c r="G3851" s="2">
        <v>325</v>
      </c>
      <c r="I3851" s="1">
        <v>6102.9</v>
      </c>
    </row>
    <row r="3852" spans="1:9" hidden="1" x14ac:dyDescent="0.25">
      <c r="A3852" s="2" t="s">
        <v>1790</v>
      </c>
      <c r="B3852" s="139" t="str">
        <f t="shared" si="71"/>
        <v>IBldGtm_Wtop18523.529</v>
      </c>
      <c r="C3852" t="s">
        <v>134</v>
      </c>
      <c r="D3852" s="1">
        <v>8523.5290000000005</v>
      </c>
      <c r="E3852">
        <v>1</v>
      </c>
      <c r="F3852" t="s">
        <v>498</v>
      </c>
      <c r="G3852" s="2">
        <v>325</v>
      </c>
      <c r="I3852" s="1">
        <v>6102.9</v>
      </c>
    </row>
    <row r="3853" spans="1:9" hidden="1" x14ac:dyDescent="0.25">
      <c r="A3853" s="2" t="s">
        <v>1790</v>
      </c>
      <c r="B3853" s="139" t="str">
        <f t="shared" si="71"/>
        <v>IBldGtm_Wtop19606.291</v>
      </c>
      <c r="C3853" t="s">
        <v>134</v>
      </c>
      <c r="D3853" s="1">
        <v>9606.2909999999993</v>
      </c>
      <c r="E3853">
        <v>0.02</v>
      </c>
      <c r="F3853" t="s">
        <v>518</v>
      </c>
      <c r="G3853" s="2">
        <v>325</v>
      </c>
      <c r="I3853" s="1">
        <v>6102.9</v>
      </c>
    </row>
    <row r="3854" spans="1:9" hidden="1" x14ac:dyDescent="0.25">
      <c r="A3854" s="2" t="s">
        <v>1790</v>
      </c>
      <c r="B3854" s="139" t="str">
        <f t="shared" si="71"/>
        <v>IBldGtm_Wtop19606.299</v>
      </c>
      <c r="C3854" t="s">
        <v>134</v>
      </c>
      <c r="D3854" s="1">
        <v>9606.2990000000009</v>
      </c>
      <c r="E3854">
        <v>1.6E-2</v>
      </c>
      <c r="F3854" t="s">
        <v>519</v>
      </c>
      <c r="G3854" s="2">
        <v>325</v>
      </c>
      <c r="I3854" s="1">
        <v>6102.9</v>
      </c>
    </row>
    <row r="3855" spans="1:9" hidden="1" x14ac:dyDescent="0.25">
      <c r="A3855" s="2" t="s">
        <v>1790</v>
      </c>
      <c r="B3855" s="139" t="str">
        <f t="shared" si="71"/>
        <v>IBldGtm_Wtop14015.9</v>
      </c>
      <c r="C3855" t="s">
        <v>134</v>
      </c>
      <c r="D3855" s="1">
        <v>4015.9</v>
      </c>
      <c r="E3855">
        <v>0.02</v>
      </c>
      <c r="F3855" t="s">
        <v>520</v>
      </c>
      <c r="G3855" s="2">
        <v>325</v>
      </c>
      <c r="I3855" s="1">
        <v>6102.9</v>
      </c>
    </row>
    <row r="3856" spans="1:9" hidden="1" x14ac:dyDescent="0.25">
      <c r="A3856" s="2" t="s">
        <v>1790</v>
      </c>
      <c r="B3856" s="139" t="str">
        <f t="shared" si="71"/>
        <v>IBldGtm_Wtop18308.102</v>
      </c>
      <c r="C3856" t="s">
        <v>134</v>
      </c>
      <c r="D3856" s="1">
        <v>8308.1020000000008</v>
      </c>
      <c r="E3856">
        <v>1</v>
      </c>
      <c r="F3856" t="s">
        <v>521</v>
      </c>
      <c r="G3856" s="2">
        <v>325</v>
      </c>
      <c r="I3856" s="1">
        <v>6102.9</v>
      </c>
    </row>
    <row r="3857" spans="1:9" hidden="1" x14ac:dyDescent="0.25">
      <c r="A3857" s="2" t="s">
        <v>1790</v>
      </c>
      <c r="B3857" s="139" t="str">
        <f t="shared" si="71"/>
        <v>IBldGtm_Wtop18308.902</v>
      </c>
      <c r="C3857" t="s">
        <v>134</v>
      </c>
      <c r="D3857" s="1">
        <v>8308.902</v>
      </c>
      <c r="E3857">
        <v>0.03</v>
      </c>
      <c r="F3857" t="s">
        <v>522</v>
      </c>
      <c r="G3857" s="2">
        <v>325</v>
      </c>
      <c r="I3857" s="1">
        <v>6102.9</v>
      </c>
    </row>
    <row r="3858" spans="1:9" hidden="1" x14ac:dyDescent="0.25">
      <c r="A3858" s="2" t="s">
        <v>1790</v>
      </c>
      <c r="B3858" s="139" t="str">
        <f t="shared" si="71"/>
        <v>IBldGtm_Wtop18523.599</v>
      </c>
      <c r="C3858" t="s">
        <v>134</v>
      </c>
      <c r="D3858" s="1">
        <v>8523.5990000000002</v>
      </c>
      <c r="E3858">
        <v>1</v>
      </c>
      <c r="F3858" t="s">
        <v>523</v>
      </c>
      <c r="G3858" s="2">
        <v>325</v>
      </c>
      <c r="I3858" s="1">
        <v>6102.9</v>
      </c>
    </row>
    <row r="3859" spans="1:9" hidden="1" x14ac:dyDescent="0.25">
      <c r="A3859" s="2" t="s">
        <v>1790</v>
      </c>
      <c r="B3859" s="139" t="str">
        <f t="shared" si="71"/>
        <v>IBldGtm_Wtop18308.101</v>
      </c>
      <c r="C3859" t="s">
        <v>134</v>
      </c>
      <c r="D3859" s="1">
        <v>8308.1010000000006</v>
      </c>
      <c r="E3859">
        <v>0.03</v>
      </c>
      <c r="F3859" t="s">
        <v>524</v>
      </c>
      <c r="G3859" s="2">
        <v>325</v>
      </c>
      <c r="I3859" s="1">
        <v>6102.9</v>
      </c>
    </row>
    <row r="3860" spans="1:9" hidden="1" x14ac:dyDescent="0.25">
      <c r="A3860" s="2" t="s">
        <v>1790</v>
      </c>
      <c r="B3860" s="139" t="str">
        <f t="shared" si="71"/>
        <v>IBldGtm_Wtop15607.9</v>
      </c>
      <c r="C3860" t="s">
        <v>134</v>
      </c>
      <c r="D3860" s="1">
        <v>5607.9</v>
      </c>
      <c r="E3860">
        <v>2.5000000000000001E-2</v>
      </c>
      <c r="F3860" t="s">
        <v>4189</v>
      </c>
      <c r="G3860" s="2">
        <v>325</v>
      </c>
      <c r="I3860" s="1">
        <v>6102.9</v>
      </c>
    </row>
    <row r="3861" spans="1:9" hidden="1" x14ac:dyDescent="0.25">
      <c r="A3861" s="2" t="s">
        <v>1790</v>
      </c>
      <c r="B3861" s="139" t="str">
        <f t="shared" si="71"/>
        <v>IBldGtm_Wtop13910</v>
      </c>
      <c r="C3861" t="s">
        <v>134</v>
      </c>
      <c r="D3861" s="1">
        <v>3910</v>
      </c>
      <c r="E3861">
        <v>0.03</v>
      </c>
      <c r="F3861" t="s">
        <v>4193</v>
      </c>
      <c r="G3861" s="2">
        <v>325</v>
      </c>
      <c r="I3861" s="1">
        <v>6102.9</v>
      </c>
    </row>
    <row r="3862" spans="1:9" hidden="1" x14ac:dyDescent="0.25">
      <c r="A3862" s="2" t="s">
        <v>1790</v>
      </c>
      <c r="B3862" s="139" t="str">
        <f t="shared" si="71"/>
        <v>IBldGtm_Wtop15603.12</v>
      </c>
      <c r="C3862" t="s">
        <v>134</v>
      </c>
      <c r="D3862" s="1">
        <v>5603.12</v>
      </c>
      <c r="E3862">
        <v>0.02</v>
      </c>
      <c r="F3862" t="s">
        <v>4190</v>
      </c>
      <c r="G3862" s="2">
        <v>325</v>
      </c>
      <c r="I3862" s="1">
        <v>6102.9</v>
      </c>
    </row>
    <row r="3863" spans="1:9" hidden="1" x14ac:dyDescent="0.25">
      <c r="A3863" s="2" t="s">
        <v>1790</v>
      </c>
      <c r="B3863" s="139" t="str">
        <f t="shared" si="71"/>
        <v>IBldGtm_Wtop19607.11</v>
      </c>
      <c r="C3863" t="s">
        <v>134</v>
      </c>
      <c r="D3863" s="1">
        <v>9607.11</v>
      </c>
      <c r="E3863">
        <v>6.0000000000000001E-3</v>
      </c>
      <c r="F3863" t="s">
        <v>529</v>
      </c>
      <c r="G3863" s="2">
        <v>325</v>
      </c>
      <c r="I3863" s="1">
        <v>6102.9</v>
      </c>
    </row>
    <row r="3864" spans="1:9" hidden="1" x14ac:dyDescent="0.25">
      <c r="A3864" s="2" t="s">
        <v>1790</v>
      </c>
      <c r="B3864" s="139" t="str">
        <f t="shared" si="71"/>
        <v>IBldGtm_Wtop19607.19</v>
      </c>
      <c r="C3864" t="s">
        <v>134</v>
      </c>
      <c r="D3864" s="1">
        <v>9607.19</v>
      </c>
      <c r="E3864">
        <v>6.0000000000000001E-3</v>
      </c>
      <c r="F3864" t="s">
        <v>530</v>
      </c>
      <c r="G3864" s="2">
        <v>325</v>
      </c>
      <c r="I3864" s="1">
        <v>6102.9</v>
      </c>
    </row>
    <row r="3865" spans="1:9" hidden="1" x14ac:dyDescent="0.25">
      <c r="A3865" s="2" t="s">
        <v>1790</v>
      </c>
      <c r="B3865" s="139" t="str">
        <f t="shared" si="71"/>
        <v>IBldGtm_Wtop19607.2</v>
      </c>
      <c r="C3865" t="s">
        <v>134</v>
      </c>
      <c r="D3865" s="1">
        <v>9607.2000000000007</v>
      </c>
      <c r="E3865">
        <v>6.0000000000000001E-3</v>
      </c>
      <c r="F3865" t="s">
        <v>531</v>
      </c>
      <c r="G3865" s="2">
        <v>325</v>
      </c>
      <c r="I3865" s="1">
        <v>6102.9</v>
      </c>
    </row>
    <row r="3866" spans="1:9" hidden="1" x14ac:dyDescent="0.25">
      <c r="A3866" s="2" t="s">
        <v>1790</v>
      </c>
      <c r="B3866" s="139" t="str">
        <f t="shared" si="71"/>
        <v>IBldGtm_Wtop15401.201</v>
      </c>
      <c r="C3866" t="s">
        <v>134</v>
      </c>
      <c r="D3866" s="1">
        <v>5401.201</v>
      </c>
      <c r="E3866">
        <v>0.02</v>
      </c>
      <c r="F3866" t="s">
        <v>349</v>
      </c>
      <c r="G3866" s="2">
        <v>325</v>
      </c>
      <c r="I3866" s="1">
        <v>6102.9</v>
      </c>
    </row>
    <row r="3867" spans="1:9" hidden="1" x14ac:dyDescent="0.25">
      <c r="A3867" s="2" t="s">
        <v>1790</v>
      </c>
      <c r="B3867" s="139" t="str">
        <f t="shared" si="71"/>
        <v>IBldGtm_Wtop15401.1</v>
      </c>
      <c r="C3867" t="s">
        <v>134</v>
      </c>
      <c r="D3867" s="1">
        <v>5401.1</v>
      </c>
      <c r="E3867">
        <v>0.02</v>
      </c>
      <c r="F3867" t="s">
        <v>349</v>
      </c>
      <c r="G3867" s="2">
        <v>325</v>
      </c>
      <c r="I3867" s="1">
        <v>6102.9</v>
      </c>
    </row>
    <row r="3868" spans="1:9" hidden="1" x14ac:dyDescent="0.25">
      <c r="A3868" s="2" t="s">
        <v>1790</v>
      </c>
      <c r="B3868" s="139" t="str">
        <f t="shared" si="71"/>
        <v>IBldGtm_Wtop15204.11</v>
      </c>
      <c r="C3868" t="s">
        <v>134</v>
      </c>
      <c r="D3868" s="1">
        <v>5204.1099999999997</v>
      </c>
      <c r="E3868">
        <v>0.02</v>
      </c>
      <c r="F3868" t="s">
        <v>349</v>
      </c>
      <c r="G3868" s="2">
        <v>325</v>
      </c>
      <c r="I3868" s="1">
        <v>6102.9</v>
      </c>
    </row>
    <row r="3869" spans="1:9" hidden="1" x14ac:dyDescent="0.25">
      <c r="A3869" s="2" t="s">
        <v>1790</v>
      </c>
      <c r="B3869" s="139" t="str">
        <f t="shared" si="71"/>
        <v>IBldGtm_top19606.1</v>
      </c>
      <c r="C3869" t="s">
        <v>137</v>
      </c>
      <c r="D3869" s="1">
        <v>9606.1</v>
      </c>
      <c r="E3869">
        <v>1.4999999999999999E-2</v>
      </c>
      <c r="F3869" t="s">
        <v>481</v>
      </c>
      <c r="G3869" s="2">
        <v>326</v>
      </c>
      <c r="I3869" s="1">
        <v>6109.9089999999997</v>
      </c>
    </row>
    <row r="3870" spans="1:9" hidden="1" x14ac:dyDescent="0.25">
      <c r="A3870" s="2" t="s">
        <v>1790</v>
      </c>
      <c r="B3870" s="139" t="str">
        <f t="shared" si="71"/>
        <v>IBldGtm_top14821.109</v>
      </c>
      <c r="C3870" t="s">
        <v>137</v>
      </c>
      <c r="D3870" s="1">
        <v>4821.1090000000004</v>
      </c>
      <c r="E3870">
        <v>0.02</v>
      </c>
      <c r="F3870" t="s">
        <v>482</v>
      </c>
      <c r="G3870" s="2">
        <v>326</v>
      </c>
      <c r="I3870" s="1">
        <v>6109.9089999999997</v>
      </c>
    </row>
    <row r="3871" spans="1:9" hidden="1" x14ac:dyDescent="0.25">
      <c r="A3871" s="2" t="s">
        <v>1790</v>
      </c>
      <c r="B3871" s="139" t="str">
        <f t="shared" si="71"/>
        <v>IBldGtm_top15210.11</v>
      </c>
      <c r="C3871" t="s">
        <v>137</v>
      </c>
      <c r="D3871" s="1">
        <v>5210.1099999999997</v>
      </c>
      <c r="E3871">
        <v>0.03</v>
      </c>
      <c r="F3871" t="s">
        <v>483</v>
      </c>
      <c r="G3871" s="2">
        <v>326</v>
      </c>
      <c r="I3871" s="1">
        <v>6109.9089999999997</v>
      </c>
    </row>
    <row r="3872" spans="1:9" hidden="1" x14ac:dyDescent="0.25">
      <c r="A3872" s="2" t="s">
        <v>1790</v>
      </c>
      <c r="B3872" s="139" t="str">
        <f t="shared" si="71"/>
        <v>IBldGtm_top15604.1</v>
      </c>
      <c r="C3872" t="s">
        <v>137</v>
      </c>
      <c r="D3872" s="1">
        <v>5604.1</v>
      </c>
      <c r="E3872">
        <v>0.04</v>
      </c>
      <c r="F3872" t="s">
        <v>484</v>
      </c>
      <c r="G3872" s="2">
        <v>326</v>
      </c>
      <c r="I3872" s="1">
        <v>6109.9089999999997</v>
      </c>
    </row>
    <row r="3873" spans="1:9" hidden="1" x14ac:dyDescent="0.25">
      <c r="A3873" s="2" t="s">
        <v>1790</v>
      </c>
      <c r="B3873" s="139" t="str">
        <f t="shared" si="71"/>
        <v>IBldGtm_top15804.29</v>
      </c>
      <c r="C3873" t="s">
        <v>137</v>
      </c>
      <c r="D3873" s="1">
        <v>5804.29</v>
      </c>
      <c r="E3873">
        <v>0.02</v>
      </c>
      <c r="F3873" t="s">
        <v>485</v>
      </c>
      <c r="G3873" s="2">
        <v>326</v>
      </c>
      <c r="I3873" s="1">
        <v>6109.9089999999997</v>
      </c>
    </row>
    <row r="3874" spans="1:9" hidden="1" x14ac:dyDescent="0.25">
      <c r="A3874" s="2" t="s">
        <v>1790</v>
      </c>
      <c r="B3874" s="139" t="str">
        <f t="shared" si="71"/>
        <v>IBldGtm_top15807.103</v>
      </c>
      <c r="C3874" t="s">
        <v>137</v>
      </c>
      <c r="D3874" s="1">
        <v>5807.1030000000001</v>
      </c>
      <c r="E3874">
        <v>0.06</v>
      </c>
      <c r="F3874" t="s">
        <v>486</v>
      </c>
      <c r="G3874" s="2">
        <v>326</v>
      </c>
      <c r="I3874" s="1">
        <v>6109.9089999999997</v>
      </c>
    </row>
    <row r="3875" spans="1:9" hidden="1" x14ac:dyDescent="0.25">
      <c r="A3875" s="2" t="s">
        <v>1790</v>
      </c>
      <c r="B3875" s="139" t="str">
        <f t="shared" si="71"/>
        <v>IBldGtm_top15807.109</v>
      </c>
      <c r="C3875" t="s">
        <v>137</v>
      </c>
      <c r="D3875" s="1">
        <v>5807.1090000000004</v>
      </c>
      <c r="E3875">
        <v>0.06</v>
      </c>
      <c r="F3875" t="s">
        <v>487</v>
      </c>
      <c r="G3875" s="2">
        <v>326</v>
      </c>
      <c r="I3875" s="1">
        <v>6109.9089999999997</v>
      </c>
    </row>
    <row r="3876" spans="1:9" hidden="1" x14ac:dyDescent="0.25">
      <c r="A3876" s="2" t="s">
        <v>1790</v>
      </c>
      <c r="B3876" s="139" t="str">
        <f t="shared" si="71"/>
        <v>IBldGtm_top17317.001</v>
      </c>
      <c r="C3876" t="s">
        <v>137</v>
      </c>
      <c r="D3876" s="1">
        <v>7317.0010000000002</v>
      </c>
      <c r="E3876">
        <v>5.0000000000000001E-3</v>
      </c>
      <c r="F3876" t="s">
        <v>488</v>
      </c>
      <c r="G3876" s="2">
        <v>326</v>
      </c>
      <c r="I3876" s="1">
        <v>6109.9089999999997</v>
      </c>
    </row>
    <row r="3877" spans="1:9" hidden="1" x14ac:dyDescent="0.25">
      <c r="A3877" s="2" t="s">
        <v>1790</v>
      </c>
      <c r="B3877" s="139" t="str">
        <f t="shared" si="71"/>
        <v>IBldGtm_top12501.009</v>
      </c>
      <c r="C3877" t="s">
        <v>137</v>
      </c>
      <c r="D3877" s="1">
        <v>2501.009</v>
      </c>
      <c r="E3877">
        <v>0.04</v>
      </c>
      <c r="F3877" t="s">
        <v>2956</v>
      </c>
      <c r="G3877" s="2">
        <v>326</v>
      </c>
      <c r="I3877" s="1">
        <v>6109.9089999999997</v>
      </c>
    </row>
    <row r="3878" spans="1:9" hidden="1" x14ac:dyDescent="0.25">
      <c r="A3878" s="2" t="s">
        <v>1790</v>
      </c>
      <c r="B3878" s="139" t="str">
        <f t="shared" si="71"/>
        <v>IBldGtm_top17318.23</v>
      </c>
      <c r="C3878" t="s">
        <v>137</v>
      </c>
      <c r="D3878" s="1">
        <v>7318.23</v>
      </c>
      <c r="E3878">
        <v>6.0000000000000001E-3</v>
      </c>
      <c r="F3878" t="s">
        <v>489</v>
      </c>
      <c r="G3878" s="2">
        <v>326</v>
      </c>
      <c r="I3878" s="1">
        <v>6109.9089999999997</v>
      </c>
    </row>
    <row r="3879" spans="1:9" hidden="1" x14ac:dyDescent="0.25">
      <c r="A3879" s="2" t="s">
        <v>1790</v>
      </c>
      <c r="B3879" s="139" t="str">
        <f t="shared" si="71"/>
        <v>IBldGtm_top13920.99</v>
      </c>
      <c r="C3879" t="s">
        <v>137</v>
      </c>
      <c r="D3879" s="1">
        <v>3920.99</v>
      </c>
      <c r="E3879">
        <v>3.0000000000000001E-3</v>
      </c>
      <c r="F3879" t="s">
        <v>490</v>
      </c>
      <c r="G3879" s="2">
        <v>326</v>
      </c>
      <c r="I3879" s="1">
        <v>6109.9089999999997</v>
      </c>
    </row>
    <row r="3880" spans="1:9" hidden="1" x14ac:dyDescent="0.25">
      <c r="A3880" s="2" t="s">
        <v>1790</v>
      </c>
      <c r="B3880" s="139" t="str">
        <f t="shared" si="71"/>
        <v>IBldGtm_top13901.2</v>
      </c>
      <c r="C3880" t="s">
        <v>137</v>
      </c>
      <c r="D3880" s="1">
        <v>3901.2</v>
      </c>
      <c r="E3880">
        <v>0.03</v>
      </c>
      <c r="F3880" t="s">
        <v>2215</v>
      </c>
      <c r="G3880" s="2">
        <v>326</v>
      </c>
      <c r="I3880" s="1">
        <v>6109.9089999999997</v>
      </c>
    </row>
    <row r="3881" spans="1:9" hidden="1" x14ac:dyDescent="0.25">
      <c r="A3881" s="2" t="s">
        <v>1790</v>
      </c>
      <c r="B3881" s="139" t="str">
        <f t="shared" si="71"/>
        <v>IBldGtm_top13923.29</v>
      </c>
      <c r="C3881" t="s">
        <v>137</v>
      </c>
      <c r="D3881" s="1">
        <v>3923.29</v>
      </c>
      <c r="E3881">
        <v>0.05</v>
      </c>
      <c r="F3881" t="s">
        <v>491</v>
      </c>
      <c r="G3881" s="2">
        <v>326</v>
      </c>
      <c r="I3881" s="1">
        <v>6109.9089999999997</v>
      </c>
    </row>
    <row r="3882" spans="1:9" hidden="1" x14ac:dyDescent="0.25">
      <c r="A3882" s="2" t="s">
        <v>1790</v>
      </c>
      <c r="B3882" s="139" t="str">
        <f t="shared" si="71"/>
        <v>IBldGtm_top13926.209</v>
      </c>
      <c r="C3882" t="s">
        <v>137</v>
      </c>
      <c r="D3882" s="1">
        <v>3926.2089999999998</v>
      </c>
      <c r="E3882">
        <v>0.02</v>
      </c>
      <c r="F3882" t="s">
        <v>492</v>
      </c>
      <c r="G3882" s="2">
        <v>326</v>
      </c>
      <c r="I3882" s="1">
        <v>6109.9089999999997</v>
      </c>
    </row>
    <row r="3883" spans="1:9" hidden="1" x14ac:dyDescent="0.25">
      <c r="A3883" s="2" t="s">
        <v>1790</v>
      </c>
      <c r="B3883" s="139" t="str">
        <f t="shared" si="71"/>
        <v>IBldGtm_top14007.009</v>
      </c>
      <c r="C3883" t="s">
        <v>137</v>
      </c>
      <c r="D3883" s="1">
        <v>4007.009</v>
      </c>
      <c r="E3883">
        <v>0.04</v>
      </c>
      <c r="F3883" t="s">
        <v>493</v>
      </c>
      <c r="G3883" s="2">
        <v>326</v>
      </c>
      <c r="I3883" s="1">
        <v>6109.9089999999997</v>
      </c>
    </row>
    <row r="3884" spans="1:9" hidden="1" x14ac:dyDescent="0.25">
      <c r="A3884" s="2" t="s">
        <v>1790</v>
      </c>
      <c r="B3884" s="139" t="str">
        <f t="shared" si="71"/>
        <v>IBldGtm_top14203.109</v>
      </c>
      <c r="C3884" t="s">
        <v>137</v>
      </c>
      <c r="D3884" s="1">
        <v>4203.1090000000004</v>
      </c>
      <c r="E3884">
        <v>1</v>
      </c>
      <c r="F3884" t="s">
        <v>494</v>
      </c>
      <c r="G3884" s="2">
        <v>326</v>
      </c>
      <c r="I3884" s="1">
        <v>6109.9089999999997</v>
      </c>
    </row>
    <row r="3885" spans="1:9" hidden="1" x14ac:dyDescent="0.25">
      <c r="A3885" s="2" t="s">
        <v>1790</v>
      </c>
      <c r="B3885" s="139" t="str">
        <f t="shared" si="71"/>
        <v>IBldGtm_top14819.1</v>
      </c>
      <c r="C3885" t="s">
        <v>137</v>
      </c>
      <c r="D3885" s="1">
        <v>4819.1000000000004</v>
      </c>
      <c r="E3885">
        <v>1</v>
      </c>
      <c r="F3885" t="s">
        <v>495</v>
      </c>
      <c r="G3885" s="2">
        <v>326</v>
      </c>
      <c r="I3885" s="1">
        <v>6109.9089999999997</v>
      </c>
    </row>
    <row r="3886" spans="1:9" hidden="1" x14ac:dyDescent="0.25">
      <c r="A3886" s="2" t="s">
        <v>1790</v>
      </c>
      <c r="B3886" s="139" t="str">
        <f t="shared" si="71"/>
        <v>IBldGtm_top18308.2</v>
      </c>
      <c r="C3886" t="s">
        <v>137</v>
      </c>
      <c r="D3886" s="1">
        <v>8308.2000000000007</v>
      </c>
      <c r="E3886">
        <v>1.2E-2</v>
      </c>
      <c r="F3886" t="s">
        <v>496</v>
      </c>
      <c r="G3886" s="2">
        <v>326</v>
      </c>
      <c r="I3886" s="1">
        <v>6109.9089999999997</v>
      </c>
    </row>
    <row r="3887" spans="1:9" hidden="1" x14ac:dyDescent="0.25">
      <c r="A3887" s="2" t="s">
        <v>1790</v>
      </c>
      <c r="B3887" s="139" t="str">
        <f t="shared" si="71"/>
        <v>IBldGtm_top18308.909</v>
      </c>
      <c r="C3887" t="s">
        <v>137</v>
      </c>
      <c r="D3887" s="1">
        <v>8308.9089999999997</v>
      </c>
      <c r="E3887">
        <v>1.4999999999999999E-2</v>
      </c>
      <c r="F3887" t="s">
        <v>497</v>
      </c>
      <c r="G3887" s="2">
        <v>326</v>
      </c>
      <c r="I3887" s="1">
        <v>6109.9089999999997</v>
      </c>
    </row>
    <row r="3888" spans="1:9" hidden="1" x14ac:dyDescent="0.25">
      <c r="A3888" s="2" t="s">
        <v>1790</v>
      </c>
      <c r="B3888" s="139" t="str">
        <f t="shared" si="71"/>
        <v>IBldGtm_top18523.519</v>
      </c>
      <c r="C3888" t="s">
        <v>137</v>
      </c>
      <c r="D3888" s="1">
        <v>8523.5190000000002</v>
      </c>
      <c r="E3888">
        <v>1</v>
      </c>
      <c r="F3888" t="s">
        <v>498</v>
      </c>
      <c r="G3888" s="2">
        <v>326</v>
      </c>
      <c r="I3888" s="1">
        <v>6109.9089999999997</v>
      </c>
    </row>
    <row r="3889" spans="1:9" hidden="1" x14ac:dyDescent="0.25">
      <c r="A3889" s="2" t="s">
        <v>1790</v>
      </c>
      <c r="B3889" s="139" t="str">
        <f t="shared" si="71"/>
        <v>IBldGtm_top19606.21</v>
      </c>
      <c r="C3889" t="s">
        <v>137</v>
      </c>
      <c r="D3889" s="1">
        <v>9606.2099999999991</v>
      </c>
      <c r="E3889">
        <v>1.2E-2</v>
      </c>
      <c r="F3889" t="s">
        <v>499</v>
      </c>
      <c r="G3889" s="2">
        <v>326</v>
      </c>
      <c r="I3889" s="1">
        <v>6109.9089999999997</v>
      </c>
    </row>
    <row r="3890" spans="1:9" hidden="1" x14ac:dyDescent="0.25">
      <c r="A3890" s="2" t="s">
        <v>1790</v>
      </c>
      <c r="B3890" s="139" t="str">
        <f t="shared" si="71"/>
        <v>IBldGtm_top15211.39</v>
      </c>
      <c r="C3890" t="s">
        <v>137</v>
      </c>
      <c r="D3890" s="1">
        <v>5211.3900000000003</v>
      </c>
      <c r="E3890">
        <v>0.02</v>
      </c>
      <c r="F3890" t="s">
        <v>2246</v>
      </c>
      <c r="G3890" s="2">
        <v>326</v>
      </c>
      <c r="I3890" s="1">
        <v>6109.9089999999997</v>
      </c>
    </row>
    <row r="3891" spans="1:9" hidden="1" x14ac:dyDescent="0.25">
      <c r="A3891" s="2" t="s">
        <v>1790</v>
      </c>
      <c r="B3891" s="139" t="str">
        <f t="shared" si="71"/>
        <v>IBldGtm_top13923.5</v>
      </c>
      <c r="C3891" t="s">
        <v>137</v>
      </c>
      <c r="D3891" s="1">
        <v>3923.5</v>
      </c>
      <c r="E3891">
        <v>0.02</v>
      </c>
      <c r="F3891" t="s">
        <v>4191</v>
      </c>
      <c r="G3891" s="2">
        <v>326</v>
      </c>
      <c r="I3891" s="1">
        <v>6109.9089999999997</v>
      </c>
    </row>
    <row r="3892" spans="1:9" hidden="1" x14ac:dyDescent="0.25">
      <c r="A3892" s="2" t="s">
        <v>1790</v>
      </c>
      <c r="B3892" s="139" t="str">
        <f t="shared" si="71"/>
        <v>IBldGtm_top15806.39</v>
      </c>
      <c r="C3892" t="s">
        <v>137</v>
      </c>
      <c r="D3892" s="1">
        <v>5806.39</v>
      </c>
      <c r="E3892">
        <v>0.02</v>
      </c>
      <c r="F3892" t="s">
        <v>4192</v>
      </c>
      <c r="G3892" s="2">
        <v>326</v>
      </c>
      <c r="I3892" s="1">
        <v>6109.9089999999997</v>
      </c>
    </row>
    <row r="3893" spans="1:9" hidden="1" x14ac:dyDescent="0.25">
      <c r="A3893" s="2" t="s">
        <v>1790</v>
      </c>
      <c r="B3893" s="139" t="str">
        <f t="shared" si="71"/>
        <v>IBldGtm_top19607.11</v>
      </c>
      <c r="C3893" t="s">
        <v>137</v>
      </c>
      <c r="D3893" s="1">
        <v>9607.11</v>
      </c>
      <c r="E3893">
        <v>1.4999999999999999E-2</v>
      </c>
      <c r="F3893" t="s">
        <v>529</v>
      </c>
      <c r="G3893" s="2">
        <v>326</v>
      </c>
      <c r="I3893" s="1">
        <v>6109.9089999999997</v>
      </c>
    </row>
    <row r="3894" spans="1:9" hidden="1" x14ac:dyDescent="0.25">
      <c r="A3894" s="2" t="s">
        <v>1790</v>
      </c>
      <c r="B3894" s="139" t="str">
        <f t="shared" si="71"/>
        <v>IBldGtm_top19607.19</v>
      </c>
      <c r="C3894" t="s">
        <v>137</v>
      </c>
      <c r="D3894" s="1">
        <v>9607.19</v>
      </c>
      <c r="E3894">
        <v>1.4999999999999999E-2</v>
      </c>
      <c r="F3894" t="s">
        <v>530</v>
      </c>
      <c r="G3894" s="2">
        <v>326</v>
      </c>
      <c r="I3894" s="1">
        <v>6109.9089999999997</v>
      </c>
    </row>
    <row r="3895" spans="1:9" hidden="1" x14ac:dyDescent="0.25">
      <c r="A3895" s="2" t="s">
        <v>1790</v>
      </c>
      <c r="B3895" s="139" t="str">
        <f t="shared" si="71"/>
        <v>IBldGtm_top19607.2</v>
      </c>
      <c r="C3895" t="s">
        <v>137</v>
      </c>
      <c r="D3895" s="1">
        <v>9607.2000000000007</v>
      </c>
      <c r="E3895">
        <v>1.4999999999999999E-2</v>
      </c>
      <c r="F3895" t="s">
        <v>529</v>
      </c>
      <c r="G3895" s="2">
        <v>326</v>
      </c>
      <c r="I3895" s="1">
        <v>6109.9089999999997</v>
      </c>
    </row>
    <row r="3896" spans="1:9" hidden="1" x14ac:dyDescent="0.25">
      <c r="A3896" s="2" t="s">
        <v>1790</v>
      </c>
      <c r="B3896" s="139" t="str">
        <f t="shared" si="71"/>
        <v>IBldGtm_top15508.2</v>
      </c>
      <c r="C3896" t="s">
        <v>137</v>
      </c>
      <c r="D3896" s="1">
        <v>5508.2</v>
      </c>
      <c r="E3896">
        <v>0.02</v>
      </c>
      <c r="F3896" t="s">
        <v>349</v>
      </c>
      <c r="G3896" s="2">
        <v>326</v>
      </c>
      <c r="I3896" s="1">
        <v>6109.9089999999997</v>
      </c>
    </row>
    <row r="3897" spans="1:9" hidden="1" x14ac:dyDescent="0.25">
      <c r="A3897" s="2" t="s">
        <v>1790</v>
      </c>
      <c r="B3897" s="139" t="str">
        <f t="shared" si="71"/>
        <v>IBldGtm_top15508.1</v>
      </c>
      <c r="C3897" t="s">
        <v>137</v>
      </c>
      <c r="D3897" s="1">
        <v>5508.1</v>
      </c>
      <c r="E3897">
        <v>0.02</v>
      </c>
      <c r="F3897" t="s">
        <v>349</v>
      </c>
      <c r="G3897" s="2">
        <v>326</v>
      </c>
      <c r="I3897" s="1">
        <v>6109.9089999999997</v>
      </c>
    </row>
    <row r="3898" spans="1:9" hidden="1" x14ac:dyDescent="0.25">
      <c r="A3898" s="2" t="s">
        <v>1790</v>
      </c>
      <c r="B3898" s="139" t="str">
        <f t="shared" si="71"/>
        <v>IBldGtm_top14821.9</v>
      </c>
      <c r="C3898" t="s">
        <v>137</v>
      </c>
      <c r="D3898" s="1">
        <v>4821.8999999999996</v>
      </c>
      <c r="E3898">
        <v>0.02</v>
      </c>
      <c r="F3898" t="s">
        <v>508</v>
      </c>
      <c r="G3898" s="2">
        <v>327</v>
      </c>
      <c r="I3898" s="1">
        <v>6109.9089999999997</v>
      </c>
    </row>
    <row r="3899" spans="1:9" hidden="1" x14ac:dyDescent="0.25">
      <c r="A3899" s="2" t="s">
        <v>1790</v>
      </c>
      <c r="B3899" s="139" t="str">
        <f t="shared" si="71"/>
        <v>IBldGtm_top13926.9099</v>
      </c>
      <c r="C3899" t="s">
        <v>137</v>
      </c>
      <c r="D3899" s="1">
        <v>3926.9099000000001</v>
      </c>
      <c r="E3899">
        <v>1</v>
      </c>
      <c r="F3899" t="s">
        <v>509</v>
      </c>
      <c r="G3899" s="2">
        <v>327</v>
      </c>
      <c r="I3899" s="1">
        <v>6109.9089999999997</v>
      </c>
    </row>
    <row r="3900" spans="1:9" hidden="1" x14ac:dyDescent="0.25">
      <c r="A3900" s="2" t="s">
        <v>1790</v>
      </c>
      <c r="B3900" s="139" t="str">
        <f t="shared" ref="B3900:B3926" si="72">A3900&amp;C3900&amp;D3900</f>
        <v>IBldGtm_top15806.32</v>
      </c>
      <c r="C3900" t="s">
        <v>137</v>
      </c>
      <c r="D3900" s="1">
        <v>5806.32</v>
      </c>
      <c r="E3900">
        <v>0.03</v>
      </c>
      <c r="F3900" t="s">
        <v>510</v>
      </c>
      <c r="G3900" s="2">
        <v>327</v>
      </c>
      <c r="I3900" s="1">
        <v>6109.9089999999997</v>
      </c>
    </row>
    <row r="3901" spans="1:9" hidden="1" x14ac:dyDescent="0.25">
      <c r="A3901" s="2" t="s">
        <v>1790</v>
      </c>
      <c r="B3901" s="139" t="str">
        <f t="shared" si="72"/>
        <v>IBldGtm_top19606.22</v>
      </c>
      <c r="C3901" t="s">
        <v>137</v>
      </c>
      <c r="D3901" s="1">
        <v>9606.2199999999993</v>
      </c>
      <c r="E3901">
        <v>0.01</v>
      </c>
      <c r="F3901" t="s">
        <v>511</v>
      </c>
      <c r="G3901" s="2">
        <v>327</v>
      </c>
      <c r="I3901" s="1">
        <v>6109.9089999999997</v>
      </c>
    </row>
    <row r="3902" spans="1:9" hidden="1" x14ac:dyDescent="0.25">
      <c r="A3902" s="2" t="s">
        <v>1790</v>
      </c>
      <c r="B3902" s="139" t="str">
        <f t="shared" si="72"/>
        <v>IBldGtm_top15807.101</v>
      </c>
      <c r="C3902" t="s">
        <v>137</v>
      </c>
      <c r="D3902" s="1">
        <v>5807.1009999999997</v>
      </c>
      <c r="E3902">
        <v>0.01</v>
      </c>
      <c r="F3902" t="s">
        <v>512</v>
      </c>
      <c r="G3902" s="2">
        <v>327</v>
      </c>
      <c r="I3902" s="1">
        <v>6109.9089999999997</v>
      </c>
    </row>
    <row r="3903" spans="1:9" hidden="1" x14ac:dyDescent="0.25">
      <c r="A3903" s="2" t="s">
        <v>1790</v>
      </c>
      <c r="B3903" s="139" t="str">
        <f t="shared" si="72"/>
        <v>IBldGtm_top15807.102</v>
      </c>
      <c r="C3903" t="s">
        <v>137</v>
      </c>
      <c r="D3903" s="1">
        <v>5807.1019999999999</v>
      </c>
      <c r="E3903">
        <v>0.02</v>
      </c>
      <c r="F3903" t="s">
        <v>513</v>
      </c>
      <c r="G3903" s="2">
        <v>327</v>
      </c>
      <c r="I3903" s="1">
        <v>6109.9089999999997</v>
      </c>
    </row>
    <row r="3904" spans="1:9" hidden="1" x14ac:dyDescent="0.25">
      <c r="A3904" s="2" t="s">
        <v>1790</v>
      </c>
      <c r="B3904" s="139" t="str">
        <f t="shared" si="72"/>
        <v>IBldGtm_top15807.9</v>
      </c>
      <c r="C3904" t="s">
        <v>137</v>
      </c>
      <c r="D3904" s="1">
        <v>5807.9</v>
      </c>
      <c r="E3904">
        <v>5.0000000000000001E-3</v>
      </c>
      <c r="F3904" t="s">
        <v>514</v>
      </c>
      <c r="G3904" s="2">
        <v>327</v>
      </c>
      <c r="I3904" s="1">
        <v>6109.9089999999997</v>
      </c>
    </row>
    <row r="3905" spans="1:9" hidden="1" x14ac:dyDescent="0.25">
      <c r="A3905" s="2" t="s">
        <v>1790</v>
      </c>
      <c r="B3905" s="139" t="str">
        <f t="shared" si="72"/>
        <v>IBldGtm_top19606.292</v>
      </c>
      <c r="C3905" t="s">
        <v>137</v>
      </c>
      <c r="D3905" s="1">
        <v>9606.2919999999995</v>
      </c>
      <c r="E3905">
        <v>1.0999999999999999E-2</v>
      </c>
      <c r="F3905" t="s">
        <v>515</v>
      </c>
      <c r="G3905" s="2">
        <v>327</v>
      </c>
      <c r="I3905" s="1">
        <v>6109.9089999999997</v>
      </c>
    </row>
    <row r="3906" spans="1:9" hidden="1" x14ac:dyDescent="0.25">
      <c r="A3906" s="2" t="s">
        <v>1790</v>
      </c>
      <c r="B3906" s="139" t="str">
        <f t="shared" si="72"/>
        <v>IBldGtm_top15901.909</v>
      </c>
      <c r="C3906" t="s">
        <v>137</v>
      </c>
      <c r="D3906" s="1">
        <v>5901.9089999999997</v>
      </c>
      <c r="E3906">
        <v>5.5E-2</v>
      </c>
      <c r="F3906" t="s">
        <v>516</v>
      </c>
      <c r="G3906" s="2">
        <v>327</v>
      </c>
      <c r="I3906" s="1">
        <v>6109.9089999999997</v>
      </c>
    </row>
    <row r="3907" spans="1:9" hidden="1" x14ac:dyDescent="0.25">
      <c r="A3907" s="2" t="s">
        <v>1790</v>
      </c>
      <c r="B3907" s="139" t="str">
        <f t="shared" si="72"/>
        <v>IBldGtm_top13919.909</v>
      </c>
      <c r="C3907" t="s">
        <v>137</v>
      </c>
      <c r="D3907" s="1">
        <v>3919.9090000000001</v>
      </c>
      <c r="E3907">
        <v>0.04</v>
      </c>
      <c r="F3907" t="s">
        <v>2254</v>
      </c>
      <c r="G3907" s="2">
        <v>327</v>
      </c>
      <c r="I3907" s="1">
        <v>6109.9089999999997</v>
      </c>
    </row>
    <row r="3908" spans="1:9" hidden="1" x14ac:dyDescent="0.25">
      <c r="A3908" s="2" t="s">
        <v>1790</v>
      </c>
      <c r="B3908" s="139" t="str">
        <f t="shared" si="72"/>
        <v>IBldGtm_top17317.002</v>
      </c>
      <c r="C3908" t="s">
        <v>137</v>
      </c>
      <c r="D3908" s="1">
        <v>7317.0020000000004</v>
      </c>
      <c r="E3908">
        <v>0.01</v>
      </c>
      <c r="F3908" t="s">
        <v>488</v>
      </c>
      <c r="G3908" s="2">
        <v>327</v>
      </c>
      <c r="I3908" s="1">
        <v>6109.9089999999997</v>
      </c>
    </row>
    <row r="3909" spans="1:9" hidden="1" x14ac:dyDescent="0.25">
      <c r="A3909" s="2" t="s">
        <v>1790</v>
      </c>
      <c r="B3909" s="139" t="str">
        <f t="shared" si="72"/>
        <v>IBldGtm_top17616.1</v>
      </c>
      <c r="C3909" t="s">
        <v>137</v>
      </c>
      <c r="D3909" s="1">
        <v>7616.1</v>
      </c>
      <c r="E3909">
        <v>0.02</v>
      </c>
      <c r="F3909" t="s">
        <v>517</v>
      </c>
      <c r="G3909" s="2">
        <v>327</v>
      </c>
      <c r="I3909" s="1">
        <v>6109.9089999999997</v>
      </c>
    </row>
    <row r="3910" spans="1:9" hidden="1" x14ac:dyDescent="0.25">
      <c r="A3910" s="2" t="s">
        <v>1790</v>
      </c>
      <c r="B3910" s="139" t="str">
        <f t="shared" si="72"/>
        <v>IBldGtm_top18523.529</v>
      </c>
      <c r="C3910" t="s">
        <v>137</v>
      </c>
      <c r="D3910" s="1">
        <v>8523.5290000000005</v>
      </c>
      <c r="E3910">
        <v>1</v>
      </c>
      <c r="F3910" t="s">
        <v>498</v>
      </c>
      <c r="G3910" s="2">
        <v>327</v>
      </c>
      <c r="I3910" s="1">
        <v>6109.9089999999997</v>
      </c>
    </row>
    <row r="3911" spans="1:9" hidden="1" x14ac:dyDescent="0.25">
      <c r="A3911" s="2" t="s">
        <v>1790</v>
      </c>
      <c r="B3911" s="139" t="str">
        <f t="shared" si="72"/>
        <v>IBldGtm_top19606.291</v>
      </c>
      <c r="C3911" t="s">
        <v>137</v>
      </c>
      <c r="D3911" s="1">
        <v>9606.2909999999993</v>
      </c>
      <c r="E3911">
        <v>0.02</v>
      </c>
      <c r="F3911" t="s">
        <v>518</v>
      </c>
      <c r="G3911" s="2">
        <v>327</v>
      </c>
      <c r="I3911" s="1">
        <v>6109.9089999999997</v>
      </c>
    </row>
    <row r="3912" spans="1:9" hidden="1" x14ac:dyDescent="0.25">
      <c r="A3912" s="2" t="s">
        <v>1790</v>
      </c>
      <c r="B3912" s="139" t="str">
        <f t="shared" si="72"/>
        <v>IBldGtm_top19606.299</v>
      </c>
      <c r="C3912" t="s">
        <v>137</v>
      </c>
      <c r="D3912" s="1">
        <v>9606.2990000000009</v>
      </c>
      <c r="E3912">
        <v>1.6E-2</v>
      </c>
      <c r="F3912" t="s">
        <v>519</v>
      </c>
      <c r="G3912" s="2">
        <v>327</v>
      </c>
      <c r="I3912" s="1">
        <v>6109.9089999999997</v>
      </c>
    </row>
    <row r="3913" spans="1:9" hidden="1" x14ac:dyDescent="0.25">
      <c r="A3913" s="2" t="s">
        <v>1790</v>
      </c>
      <c r="B3913" s="139" t="str">
        <f t="shared" si="72"/>
        <v>IBldGtm_top14015.9</v>
      </c>
      <c r="C3913" t="s">
        <v>137</v>
      </c>
      <c r="D3913" s="1">
        <v>4015.9</v>
      </c>
      <c r="E3913">
        <v>0.02</v>
      </c>
      <c r="F3913" t="s">
        <v>520</v>
      </c>
      <c r="G3913" s="2">
        <v>327</v>
      </c>
      <c r="I3913" s="1">
        <v>6109.9089999999997</v>
      </c>
    </row>
    <row r="3914" spans="1:9" hidden="1" x14ac:dyDescent="0.25">
      <c r="A3914" s="2" t="s">
        <v>1790</v>
      </c>
      <c r="B3914" s="139" t="str">
        <f t="shared" si="72"/>
        <v>IBldGtm_top18308.102</v>
      </c>
      <c r="C3914" t="s">
        <v>137</v>
      </c>
      <c r="D3914" s="1">
        <v>8308.1020000000008</v>
      </c>
      <c r="E3914">
        <v>1</v>
      </c>
      <c r="F3914" t="s">
        <v>521</v>
      </c>
      <c r="G3914" s="2">
        <v>327</v>
      </c>
      <c r="I3914" s="1">
        <v>6109.9089999999997</v>
      </c>
    </row>
    <row r="3915" spans="1:9" hidden="1" x14ac:dyDescent="0.25">
      <c r="A3915" s="2" t="s">
        <v>1790</v>
      </c>
      <c r="B3915" s="139" t="str">
        <f t="shared" si="72"/>
        <v>IBldGtm_top18308.902</v>
      </c>
      <c r="C3915" t="s">
        <v>137</v>
      </c>
      <c r="D3915" s="1">
        <v>8308.902</v>
      </c>
      <c r="E3915">
        <v>0.03</v>
      </c>
      <c r="F3915" t="s">
        <v>522</v>
      </c>
      <c r="G3915" s="2">
        <v>327</v>
      </c>
      <c r="I3915" s="1">
        <v>6109.9089999999997</v>
      </c>
    </row>
    <row r="3916" spans="1:9" hidden="1" x14ac:dyDescent="0.25">
      <c r="A3916" s="2" t="s">
        <v>1790</v>
      </c>
      <c r="B3916" s="139" t="str">
        <f t="shared" si="72"/>
        <v>IBldGtm_top18523.599</v>
      </c>
      <c r="C3916" t="s">
        <v>137</v>
      </c>
      <c r="D3916" s="1">
        <v>8523.5990000000002</v>
      </c>
      <c r="E3916">
        <v>1</v>
      </c>
      <c r="F3916" t="s">
        <v>523</v>
      </c>
      <c r="G3916" s="2">
        <v>327</v>
      </c>
      <c r="I3916" s="1">
        <v>6109.9089999999997</v>
      </c>
    </row>
    <row r="3917" spans="1:9" hidden="1" x14ac:dyDescent="0.25">
      <c r="A3917" s="2" t="s">
        <v>1790</v>
      </c>
      <c r="B3917" s="139" t="str">
        <f t="shared" si="72"/>
        <v>IBldGtm_top18308.101</v>
      </c>
      <c r="C3917" t="s">
        <v>137</v>
      </c>
      <c r="D3917" s="1">
        <v>8308.1010000000006</v>
      </c>
      <c r="E3917">
        <v>0.03</v>
      </c>
      <c r="F3917" t="s">
        <v>524</v>
      </c>
      <c r="G3917" s="2">
        <v>327</v>
      </c>
      <c r="I3917" s="1">
        <v>6109.9089999999997</v>
      </c>
    </row>
    <row r="3918" spans="1:9" hidden="1" x14ac:dyDescent="0.25">
      <c r="A3918" s="2" t="s">
        <v>1790</v>
      </c>
      <c r="B3918" s="139" t="str">
        <f t="shared" si="72"/>
        <v>IBldGtm_top15607.9</v>
      </c>
      <c r="C3918" t="s">
        <v>137</v>
      </c>
      <c r="D3918" s="1">
        <v>5607.9</v>
      </c>
      <c r="E3918">
        <v>2.5000000000000001E-2</v>
      </c>
      <c r="F3918" t="s">
        <v>4189</v>
      </c>
      <c r="G3918" s="2">
        <v>327</v>
      </c>
      <c r="I3918" s="1">
        <v>6109.9089999999997</v>
      </c>
    </row>
    <row r="3919" spans="1:9" hidden="1" x14ac:dyDescent="0.25">
      <c r="A3919" s="2" t="s">
        <v>1790</v>
      </c>
      <c r="B3919" s="139" t="str">
        <f t="shared" si="72"/>
        <v>IBldGtm_top13910</v>
      </c>
      <c r="C3919" t="s">
        <v>137</v>
      </c>
      <c r="D3919" s="1">
        <v>3910</v>
      </c>
      <c r="E3919">
        <v>0.03</v>
      </c>
      <c r="F3919" t="s">
        <v>4193</v>
      </c>
      <c r="G3919" s="2">
        <v>327</v>
      </c>
      <c r="I3919" s="1">
        <v>6109.9089999999997</v>
      </c>
    </row>
    <row r="3920" spans="1:9" hidden="1" x14ac:dyDescent="0.25">
      <c r="A3920" s="2" t="s">
        <v>1790</v>
      </c>
      <c r="B3920" s="139" t="str">
        <f t="shared" si="72"/>
        <v>IBldGtm_top15603.12</v>
      </c>
      <c r="C3920" t="s">
        <v>137</v>
      </c>
      <c r="D3920" s="1">
        <v>5603.12</v>
      </c>
      <c r="E3920">
        <v>0.02</v>
      </c>
      <c r="F3920" t="s">
        <v>4190</v>
      </c>
      <c r="G3920" s="2">
        <v>327</v>
      </c>
      <c r="I3920" s="1">
        <v>6109.9089999999997</v>
      </c>
    </row>
    <row r="3921" spans="1:9" hidden="1" x14ac:dyDescent="0.25">
      <c r="A3921" s="2" t="s">
        <v>1790</v>
      </c>
      <c r="B3921" s="139" t="str">
        <f t="shared" si="72"/>
        <v>IBldGtm_top19607.11</v>
      </c>
      <c r="C3921" t="s">
        <v>137</v>
      </c>
      <c r="D3921" s="1">
        <v>9607.11</v>
      </c>
      <c r="E3921">
        <v>6.0000000000000001E-3</v>
      </c>
      <c r="F3921" t="s">
        <v>529</v>
      </c>
      <c r="G3921" s="2">
        <v>327</v>
      </c>
      <c r="I3921" s="1">
        <v>6109.9089999999997</v>
      </c>
    </row>
    <row r="3922" spans="1:9" hidden="1" x14ac:dyDescent="0.25">
      <c r="A3922" s="2" t="s">
        <v>1790</v>
      </c>
      <c r="B3922" s="139" t="str">
        <f t="shared" si="72"/>
        <v>IBldGtm_top19607.19</v>
      </c>
      <c r="C3922" t="s">
        <v>137</v>
      </c>
      <c r="D3922" s="1">
        <v>9607.19</v>
      </c>
      <c r="E3922">
        <v>6.0000000000000001E-3</v>
      </c>
      <c r="F3922" t="s">
        <v>530</v>
      </c>
      <c r="G3922" s="2">
        <v>327</v>
      </c>
      <c r="I3922" s="1">
        <v>6109.9089999999997</v>
      </c>
    </row>
    <row r="3923" spans="1:9" hidden="1" x14ac:dyDescent="0.25">
      <c r="A3923" s="2" t="s">
        <v>1790</v>
      </c>
      <c r="B3923" s="139" t="str">
        <f t="shared" si="72"/>
        <v>IBldGtm_top19607.2</v>
      </c>
      <c r="C3923" t="s">
        <v>137</v>
      </c>
      <c r="D3923" s="1">
        <v>9607.2000000000007</v>
      </c>
      <c r="E3923">
        <v>6.0000000000000001E-3</v>
      </c>
      <c r="F3923" t="s">
        <v>531</v>
      </c>
      <c r="G3923" s="2">
        <v>327</v>
      </c>
      <c r="I3923" s="1">
        <v>6109.9089999999997</v>
      </c>
    </row>
    <row r="3924" spans="1:9" hidden="1" x14ac:dyDescent="0.25">
      <c r="A3924" s="2" t="s">
        <v>1790</v>
      </c>
      <c r="B3924" s="139" t="str">
        <f t="shared" si="72"/>
        <v>IBldGtm_top15401.201</v>
      </c>
      <c r="C3924" t="s">
        <v>137</v>
      </c>
      <c r="D3924" s="1">
        <v>5401.201</v>
      </c>
      <c r="E3924">
        <v>0.02</v>
      </c>
      <c r="F3924" t="s">
        <v>349</v>
      </c>
      <c r="G3924" s="2">
        <v>327</v>
      </c>
      <c r="I3924" s="1">
        <v>6109.9089999999997</v>
      </c>
    </row>
    <row r="3925" spans="1:9" hidden="1" x14ac:dyDescent="0.25">
      <c r="A3925" s="2" t="s">
        <v>1790</v>
      </c>
      <c r="B3925" s="139" t="str">
        <f t="shared" si="72"/>
        <v>IBldGtm_top15401.1</v>
      </c>
      <c r="C3925" t="s">
        <v>137</v>
      </c>
      <c r="D3925" s="1">
        <v>5401.1</v>
      </c>
      <c r="E3925">
        <v>0.02</v>
      </c>
      <c r="F3925" t="s">
        <v>349</v>
      </c>
      <c r="G3925" s="2">
        <v>327</v>
      </c>
      <c r="I3925" s="1">
        <v>6109.9089999999997</v>
      </c>
    </row>
    <row r="3926" spans="1:9" hidden="1" x14ac:dyDescent="0.25">
      <c r="A3926" s="2" t="s">
        <v>1790</v>
      </c>
      <c r="B3926" s="139" t="str">
        <f t="shared" si="72"/>
        <v>IBldGtm_top15204.11</v>
      </c>
      <c r="C3926" t="s">
        <v>137</v>
      </c>
      <c r="D3926" s="1">
        <v>5204.1099999999997</v>
      </c>
      <c r="E3926">
        <v>0.02</v>
      </c>
      <c r="F3926" t="s">
        <v>349</v>
      </c>
      <c r="G3926" s="2">
        <v>327</v>
      </c>
      <c r="I3926" s="1">
        <v>6109.9089999999997</v>
      </c>
    </row>
  </sheetData>
  <autoFilter ref="A1:M3926" xr:uid="{00000000-0001-0000-0100-000000000000}">
    <filterColumn colId="2">
      <filters>
        <filter val="BldGtm_Mbot"/>
        <filter val="BldGtm_Mbot1"/>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9B70F-D59A-4833-BB23-6C976BACA675}">
  <dimension ref="A1:DA76"/>
  <sheetViews>
    <sheetView topLeftCell="A64" zoomScaleNormal="100" workbookViewId="0">
      <selection activeCell="A77" sqref="A77"/>
    </sheetView>
  </sheetViews>
  <sheetFormatPr defaultRowHeight="12" x14ac:dyDescent="0.2"/>
  <cols>
    <col min="1" max="2" width="4.7109375" style="51" customWidth="1"/>
    <col min="3" max="4" width="11.28515625" style="51" customWidth="1"/>
    <col min="5" max="5" width="11.28515625" style="132" customWidth="1"/>
    <col min="6" max="6" width="25.140625" style="51" customWidth="1"/>
    <col min="7" max="7" width="19.85546875" style="51" customWidth="1"/>
    <col min="8" max="8" width="10.7109375" style="94" customWidth="1"/>
    <col min="9" max="9" width="10.7109375" style="51" customWidth="1"/>
    <col min="10" max="10" width="8.7109375" style="51" customWidth="1"/>
    <col min="11" max="11" width="9.140625" style="51" customWidth="1"/>
    <col min="12" max="13" width="7.7109375" style="51" customWidth="1"/>
    <col min="14" max="14" width="2.7109375" style="51" customWidth="1"/>
    <col min="15" max="15" width="3.7109375" style="51" customWidth="1"/>
    <col min="16" max="17" width="8.7109375" style="51" customWidth="1"/>
    <col min="18" max="18" width="8.140625" style="51" customWidth="1"/>
    <col min="19" max="19" width="7.7109375" style="51" customWidth="1"/>
    <col min="20" max="20" width="2.7109375" style="51" customWidth="1"/>
    <col min="21" max="21" width="3.7109375" style="51" customWidth="1"/>
    <col min="22" max="23" width="8.7109375" style="51" customWidth="1"/>
    <col min="24" max="25" width="7.7109375" style="51" customWidth="1"/>
    <col min="26" max="26" width="2.7109375" style="51" customWidth="1"/>
    <col min="27" max="27" width="3.7109375" style="51" customWidth="1"/>
    <col min="28" max="29" width="8.7109375" style="51" customWidth="1"/>
    <col min="30" max="31" width="7.7109375" style="51" customWidth="1"/>
    <col min="32" max="32" width="2.7109375" style="51" customWidth="1"/>
    <col min="33" max="33" width="3.7109375" style="51" customWidth="1"/>
    <col min="34" max="35" width="8.7109375" style="51" customWidth="1"/>
    <col min="36" max="37" width="7.7109375" style="51" customWidth="1"/>
    <col min="38" max="38" width="2.7109375" style="51" customWidth="1"/>
    <col min="39" max="39" width="3.7109375" style="51" customWidth="1"/>
    <col min="40" max="41" width="8.7109375" style="51" customWidth="1"/>
    <col min="42" max="43" width="7.7109375" style="51" customWidth="1"/>
    <col min="44" max="44" width="2.7109375" style="51" customWidth="1"/>
    <col min="45" max="45" width="3.7109375" style="51" customWidth="1"/>
    <col min="46" max="47" width="8.7109375" style="51" customWidth="1"/>
    <col min="48" max="49" width="7.7109375" style="51" customWidth="1"/>
    <col min="50" max="50" width="2.7109375" style="51" customWidth="1"/>
    <col min="51" max="51" width="3.7109375" style="51" customWidth="1"/>
    <col min="52" max="53" width="8.7109375" style="51" customWidth="1"/>
    <col min="54" max="55" width="7.7109375" style="51" customWidth="1"/>
    <col min="56" max="56" width="2.7109375" style="51" customWidth="1"/>
    <col min="57" max="57" width="3.7109375" style="51" customWidth="1"/>
    <col min="58" max="59" width="8.7109375" style="51" customWidth="1"/>
    <col min="60" max="61" width="7.7109375" style="51" customWidth="1"/>
    <col min="62" max="62" width="2.7109375" style="51" customWidth="1"/>
    <col min="63" max="63" width="3.7109375" style="51" customWidth="1"/>
    <col min="64" max="65" width="8.7109375" style="51" customWidth="1"/>
    <col min="66" max="67" width="7.7109375" style="51" customWidth="1"/>
    <col min="68" max="68" width="2.7109375" style="51" customWidth="1"/>
    <col min="69" max="69" width="3.7109375" style="51" customWidth="1"/>
    <col min="70" max="71" width="8.7109375" style="51" customWidth="1"/>
    <col min="72" max="73" width="7.7109375" style="51" customWidth="1"/>
    <col min="74" max="74" width="2.7109375" style="51" customWidth="1"/>
    <col min="75" max="75" width="3.7109375" style="51" customWidth="1"/>
    <col min="76" max="77" width="8.7109375" style="51" customWidth="1"/>
    <col min="78" max="79" width="7.7109375" style="51" customWidth="1"/>
    <col min="80" max="80" width="2.7109375" style="51" customWidth="1"/>
    <col min="81" max="81" width="3.7109375" style="51" customWidth="1"/>
    <col min="82" max="83" width="8.7109375" style="51" customWidth="1"/>
    <col min="84" max="85" width="7.7109375" style="51" customWidth="1"/>
    <col min="86" max="86" width="2.7109375" style="51" customWidth="1"/>
    <col min="87" max="87" width="3.7109375" style="51" customWidth="1"/>
    <col min="88" max="89" width="8.7109375" style="51" customWidth="1"/>
    <col min="90" max="91" width="7.7109375" style="51" customWidth="1"/>
    <col min="92" max="92" width="2.7109375" style="51" customWidth="1"/>
    <col min="93" max="93" width="3.7109375" style="51" customWidth="1"/>
    <col min="94" max="95" width="8.7109375" style="51" customWidth="1"/>
    <col min="96" max="97" width="7.7109375" style="51" customWidth="1"/>
    <col min="98" max="98" width="2.7109375" style="51" customWidth="1"/>
    <col min="99" max="99" width="16.42578125" style="51" customWidth="1"/>
    <col min="100" max="101" width="9.140625" style="93"/>
    <col min="102" max="102" width="10.28515625" style="51" bestFit="1" customWidth="1"/>
    <col min="103" max="103" width="16.85546875" style="51" bestFit="1" customWidth="1"/>
    <col min="104" max="16384" width="9.140625" style="51"/>
  </cols>
  <sheetData>
    <row r="1" spans="1:105" s="95" customFormat="1" ht="15.75" thickBot="1" x14ac:dyDescent="0.3">
      <c r="B1" s="96"/>
      <c r="D1" s="208" t="s">
        <v>3179</v>
      </c>
      <c r="E1" s="119"/>
      <c r="F1" s="97" t="s">
        <v>0</v>
      </c>
      <c r="G1" s="96"/>
      <c r="H1" s="98"/>
      <c r="I1" s="99"/>
      <c r="J1" s="100" t="s">
        <v>1</v>
      </c>
      <c r="K1" s="100"/>
      <c r="L1" s="242" t="str">
        <f>IF(L8&lt;&gt;"",TEXT(VLOOKUP(J2,Desc[#Data],4,0),"0000.0000"),"")&amp;IF(M8&lt;&gt;"", " / "&amp;TEXT(VLOOKUP(J2,Desc[#Data],5,0),"0000.0000"),"")</f>
        <v>6103.4200 / 0000.0000</v>
      </c>
      <c r="M1" s="243"/>
      <c r="N1" s="101"/>
      <c r="P1" s="100" t="s">
        <v>33</v>
      </c>
      <c r="Q1" s="100"/>
      <c r="R1" s="242" t="str">
        <f>IF(R8&lt;&gt;"",TEXT(VLOOKUP(P2,Desc[#Data],4,0),"0000.0000"),"")&amp;IF(S8&lt;&gt;"", " / "&amp;TEXT(VLOOKUP(P2,Desc[#Data],5,0),"0000.0000"),"")</f>
        <v>6302.3110 / 6302.3150</v>
      </c>
      <c r="S1" s="243"/>
      <c r="T1" s="101"/>
      <c r="V1" s="100" t="s">
        <v>34</v>
      </c>
      <c r="W1" s="100"/>
      <c r="X1" s="242" t="str">
        <f>IF(X8&lt;&gt;"",TEXT(VLOOKUP(V2,Desc[#Data],4,0),"0000.0000"),"")&amp;IF(Y8&lt;&gt;"", " / "&amp;TEXT(VLOOKUP(V2,Desc[#Data],5,0),"0000.0000"),"")</f>
        <v>6302.3110 / 6302.3150</v>
      </c>
      <c r="Y1" s="243"/>
      <c r="Z1" s="101"/>
      <c r="AB1" s="100" t="s">
        <v>35</v>
      </c>
      <c r="AC1" s="100"/>
      <c r="AD1" s="242" t="str">
        <f>IF(AD8&lt;&gt;"",TEXT(VLOOKUP(AB2,Desc[#Data],4,0),"0000.0000"),"")&amp;IF(AE8&lt;&gt;"", " / "&amp;TEXT(VLOOKUP(AB2,Desc[#Data],5,0),"0000.0000"),"")</f>
        <v>6302.3110 / 6302.3150</v>
      </c>
      <c r="AE1" s="243"/>
      <c r="AF1" s="101"/>
      <c r="AH1" s="100" t="s">
        <v>36</v>
      </c>
      <c r="AI1" s="100"/>
      <c r="AJ1" s="242" t="str">
        <f>IF(AJ8&lt;&gt;"",TEXT(VLOOKUP(AH2,Desc[#Data],4,0),"0000.0000"),"")&amp;IF(AK8&lt;&gt;"", " / "&amp;TEXT(VLOOKUP(AH2,Desc[#Data],5,0),"0000.0000"),"")</f>
        <v>6302.3110 / 6302.3150</v>
      </c>
      <c r="AK1" s="243"/>
      <c r="AL1" s="101"/>
      <c r="AN1" s="100" t="s">
        <v>37</v>
      </c>
      <c r="AO1" s="100"/>
      <c r="AP1" s="242" t="str">
        <f>IF(AP8&lt;&gt;"",TEXT(VLOOKUP(AN2,Desc[#Data],4,0),"0000.0000"),"")&amp;IF(AQ8&lt;&gt;"", " / "&amp;TEXT(VLOOKUP(AN2,Desc[#Data],5,0),"0000.0000"),"")</f>
        <v>6302.3110 / 6302.3150</v>
      </c>
      <c r="AQ1" s="243"/>
      <c r="AR1" s="101"/>
      <c r="AT1" s="100" t="s">
        <v>38</v>
      </c>
      <c r="AU1" s="100"/>
      <c r="AV1" s="242" t="str">
        <f>IF(AV8&lt;&gt;"",TEXT(VLOOKUP(AT2,Desc[#Data],4,0),"0000.0000"),"")&amp;IF(AW8&lt;&gt;"", " / "&amp;TEXT(VLOOKUP(AT2,Desc[#Data],5,0),"0000.0000"),"")</f>
        <v>6302.3110 / 6302.3150</v>
      </c>
      <c r="AW1" s="243"/>
      <c r="AX1" s="101"/>
      <c r="AZ1" s="100" t="s">
        <v>39</v>
      </c>
      <c r="BA1" s="100"/>
      <c r="BB1" s="242" t="str">
        <f>IF(BB8&lt;&gt;"",TEXT(VLOOKUP(AZ2,Desc[#Data],4,0),"0000.0000"),"")&amp;IF(BC8&lt;&gt;"", " / "&amp;TEXT(VLOOKUP(AZ2,Desc[#Data],5,0),"0000.0000"),"")</f>
        <v>6302.3110 / 6302.3150</v>
      </c>
      <c r="BC1" s="243"/>
      <c r="BD1" s="101"/>
      <c r="BF1" s="100" t="s">
        <v>40</v>
      </c>
      <c r="BG1" s="100"/>
      <c r="BH1" s="242" t="str">
        <f>IF(BH8&lt;&gt;"",TEXT(VLOOKUP(BF2,Desc[#Data],4,0),"0000.0000"),"")&amp;IF(BI8&lt;&gt;"", " / "&amp;TEXT(VLOOKUP(BF2,Desc[#Data],5,0),"0000.0000"),"")</f>
        <v>6302.3110 / 6302.3150</v>
      </c>
      <c r="BI1" s="243"/>
      <c r="BJ1" s="101"/>
      <c r="BL1" s="100" t="s">
        <v>41</v>
      </c>
      <c r="BM1" s="100"/>
      <c r="BN1" s="242" t="str">
        <f>IF(BN8&lt;&gt;"",TEXT(VLOOKUP(BL2,Desc[#Data],4,0),"0000.0000"),"")&amp;IF(BO8&lt;&gt;"", " / "&amp;TEXT(VLOOKUP(BL2,Desc[#Data],5,0),"0000.0000"),"")</f>
        <v>6302.3110 / 6302.3150</v>
      </c>
      <c r="BO1" s="243"/>
      <c r="BP1" s="101"/>
      <c r="BR1" s="100" t="s">
        <v>42</v>
      </c>
      <c r="BS1" s="100"/>
      <c r="BT1" s="242" t="str">
        <f>IF(BT8&lt;&gt;"",TEXT(VLOOKUP(BR2,Desc[#Data],4,0),"0000.0000"),"")&amp;IF(BU8&lt;&gt;"", " / "&amp;TEXT(VLOOKUP(BR2,Desc[#Data],5,0),"0000.0000"),"")</f>
        <v>6302.3110 / 6302.3150</v>
      </c>
      <c r="BU1" s="243"/>
      <c r="BV1" s="101"/>
      <c r="BX1" s="100" t="s">
        <v>43</v>
      </c>
      <c r="BY1" s="100"/>
      <c r="BZ1" s="242" t="str">
        <f>IF(BZ8&lt;&gt;"",TEXT(VLOOKUP(BX2,Desc[#Data],4,0),"0000.0000"),"")&amp;IF(CA8&lt;&gt;"", " / "&amp;TEXT(VLOOKUP(BX2,Desc[#Data],5,0),"0000.0000"),"")</f>
        <v>6302.3110 / 6302.3150</v>
      </c>
      <c r="CA1" s="243"/>
      <c r="CB1" s="101"/>
      <c r="CD1" s="100" t="s">
        <v>44</v>
      </c>
      <c r="CE1" s="100"/>
      <c r="CF1" s="242" t="str">
        <f>IF(CF8&lt;&gt;"",TEXT(VLOOKUP(CD2,Desc[#Data],4,0),"0000.0000"),"")&amp;IF(CG8&lt;&gt;"", " / "&amp;TEXT(VLOOKUP(CD2,Desc[#Data],5,0),"0000.0000"),"")</f>
        <v>6302.3110 / 6302.3150</v>
      </c>
      <c r="CG1" s="243"/>
      <c r="CH1" s="101"/>
      <c r="CJ1" s="100" t="s">
        <v>45</v>
      </c>
      <c r="CK1" s="100"/>
      <c r="CL1" s="242" t="str">
        <f>IF(CL8&lt;&gt;"",TEXT(VLOOKUP(CJ2,Desc[#Data],4,0),"0000.0000"),"")&amp;IF(CM8&lt;&gt;"", " / "&amp;TEXT(VLOOKUP(CJ2,Desc[#Data],5,0),"0000.0000"),"")</f>
        <v>6302.3110 / 6302.3150</v>
      </c>
      <c r="CM1" s="243"/>
      <c r="CN1" s="101"/>
      <c r="CP1" s="100" t="s">
        <v>46</v>
      </c>
      <c r="CQ1" s="100"/>
      <c r="CR1" s="242" t="str">
        <f>IF(CR8&lt;&gt;"",TEXT(VLOOKUP(CP2,Desc[#Data],4,0),"0000.0000"),"")&amp;IF(CS8&lt;&gt;"", " / "&amp;TEXT(VLOOKUP(CP2,Desc[#Data],5,0),"0000.0000"),"")</f>
        <v>6302.3110 / 6302.3150</v>
      </c>
      <c r="CS1" s="243"/>
      <c r="CT1" s="101"/>
      <c r="CU1" s="101"/>
      <c r="CZ1" s="95" t="s">
        <v>4035</v>
      </c>
    </row>
    <row r="2" spans="1:105" s="95" customFormat="1" ht="15.75" thickBot="1" x14ac:dyDescent="0.3">
      <c r="B2" s="102"/>
      <c r="C2" s="96"/>
      <c r="D2" s="103"/>
      <c r="E2" s="130"/>
      <c r="F2" s="96"/>
      <c r="G2" s="96"/>
      <c r="H2" s="98"/>
      <c r="I2" s="105"/>
      <c r="J2" s="246" t="s">
        <v>110</v>
      </c>
      <c r="K2" s="244"/>
      <c r="L2" s="244"/>
      <c r="M2" s="245"/>
      <c r="P2" s="246" t="s">
        <v>2</v>
      </c>
      <c r="Q2" s="244"/>
      <c r="R2" s="244"/>
      <c r="S2" s="245"/>
      <c r="V2" s="246" t="s">
        <v>2</v>
      </c>
      <c r="W2" s="244"/>
      <c r="X2" s="244"/>
      <c r="Y2" s="245"/>
      <c r="AB2" s="246" t="s">
        <v>2</v>
      </c>
      <c r="AC2" s="244"/>
      <c r="AD2" s="244"/>
      <c r="AE2" s="245"/>
      <c r="AH2" s="246" t="s">
        <v>2</v>
      </c>
      <c r="AI2" s="244"/>
      <c r="AJ2" s="244"/>
      <c r="AK2" s="245"/>
      <c r="AN2" s="246" t="s">
        <v>2</v>
      </c>
      <c r="AO2" s="244"/>
      <c r="AP2" s="244"/>
      <c r="AQ2" s="245"/>
      <c r="AT2" s="246" t="s">
        <v>2</v>
      </c>
      <c r="AU2" s="244"/>
      <c r="AV2" s="244"/>
      <c r="AW2" s="245"/>
      <c r="AZ2" s="246" t="s">
        <v>2</v>
      </c>
      <c r="BA2" s="244"/>
      <c r="BB2" s="244"/>
      <c r="BC2" s="245"/>
      <c r="BF2" s="246" t="s">
        <v>2</v>
      </c>
      <c r="BG2" s="244"/>
      <c r="BH2" s="244"/>
      <c r="BI2" s="245"/>
      <c r="BL2" s="246" t="s">
        <v>2</v>
      </c>
      <c r="BM2" s="244"/>
      <c r="BN2" s="244"/>
      <c r="BO2" s="245"/>
      <c r="BR2" s="246" t="s">
        <v>2</v>
      </c>
      <c r="BS2" s="244"/>
      <c r="BT2" s="244"/>
      <c r="BU2" s="245"/>
      <c r="BX2" s="246" t="s">
        <v>2</v>
      </c>
      <c r="BY2" s="244"/>
      <c r="BZ2" s="244"/>
      <c r="CA2" s="245"/>
      <c r="CD2" s="246" t="s">
        <v>2</v>
      </c>
      <c r="CE2" s="244"/>
      <c r="CF2" s="244"/>
      <c r="CG2" s="245"/>
      <c r="CJ2" s="246" t="s">
        <v>2</v>
      </c>
      <c r="CK2" s="244"/>
      <c r="CL2" s="244"/>
      <c r="CM2" s="245"/>
      <c r="CP2" s="246" t="s">
        <v>2</v>
      </c>
      <c r="CQ2" s="244"/>
      <c r="CR2" s="244"/>
      <c r="CS2" s="245"/>
      <c r="CZ2" s="95" t="s">
        <v>4331</v>
      </c>
    </row>
    <row r="3" spans="1:105" s="95" customFormat="1" ht="30" customHeight="1" thickBot="1" x14ac:dyDescent="0.3">
      <c r="B3" s="106"/>
      <c r="C3" s="107">
        <v>45560</v>
      </c>
      <c r="D3" s="214" t="s">
        <v>4603</v>
      </c>
      <c r="E3" s="214" t="s">
        <v>4604</v>
      </c>
      <c r="F3" s="96"/>
      <c r="G3" s="108" t="s">
        <v>4</v>
      </c>
      <c r="H3" s="98"/>
      <c r="I3" s="99"/>
      <c r="J3" s="247" t="s">
        <v>4605</v>
      </c>
      <c r="K3" s="247"/>
      <c r="L3" s="247"/>
      <c r="M3" s="247"/>
      <c r="N3" s="109"/>
      <c r="P3" s="247" t="str">
        <f>VLOOKUP(P2,Desc[],2,0)&amp; IF(R2&lt;&gt;""," ( "&amp;R2&amp;" )","")</f>
        <v>100% Cotton Made-ups Dyed / Printed / Bleached</v>
      </c>
      <c r="Q3" s="247"/>
      <c r="R3" s="247"/>
      <c r="S3" s="247"/>
      <c r="T3" s="109"/>
      <c r="V3" s="247" t="str">
        <f>VLOOKUP(V2,Desc[],2,0)&amp; IF(X2&lt;&gt;""," ( "&amp;X2&amp;" )","")</f>
        <v>100% Cotton Made-ups Dyed / Printed / Bleached</v>
      </c>
      <c r="W3" s="247"/>
      <c r="X3" s="247"/>
      <c r="Y3" s="247"/>
      <c r="Z3" s="109"/>
      <c r="AB3" s="247" t="str">
        <f>VLOOKUP(AB2,Desc[],2,0)&amp; IF(AD2&lt;&gt;""," ( "&amp;AD2&amp;" )","")</f>
        <v>100% Cotton Made-ups Dyed / Printed / Bleached</v>
      </c>
      <c r="AC3" s="247"/>
      <c r="AD3" s="247"/>
      <c r="AE3" s="247"/>
      <c r="AF3" s="109"/>
      <c r="AH3" s="247" t="str">
        <f>VLOOKUP(AH2,Desc[],2,0)&amp; IF(AJ2&lt;&gt;""," ( "&amp;AJ2&amp;" )","")</f>
        <v>100% Cotton Made-ups Dyed / Printed / Bleached</v>
      </c>
      <c r="AI3" s="247"/>
      <c r="AJ3" s="247"/>
      <c r="AK3" s="247"/>
      <c r="AL3" s="109"/>
      <c r="AN3" s="247" t="str">
        <f>VLOOKUP(AN2,Desc[],2,0)&amp; IF(AP2&lt;&gt;""," ( "&amp;AP2&amp;" )","")</f>
        <v>100% Cotton Made-ups Dyed / Printed / Bleached</v>
      </c>
      <c r="AO3" s="247"/>
      <c r="AP3" s="247"/>
      <c r="AQ3" s="247"/>
      <c r="AR3" s="109"/>
      <c r="AT3" s="247" t="str">
        <f>VLOOKUP(AT2,Desc[],2,0)&amp; IF(AV2&lt;&gt;""," ( "&amp;AV2&amp;" )","")</f>
        <v>100% Cotton Made-ups Dyed / Printed / Bleached</v>
      </c>
      <c r="AU3" s="247"/>
      <c r="AV3" s="247"/>
      <c r="AW3" s="247"/>
      <c r="AX3" s="109"/>
      <c r="AZ3" s="247" t="str">
        <f>VLOOKUP(AZ2,Desc[],2,0)&amp; IF(BB2&lt;&gt;""," ( "&amp;BB2&amp;" )","")</f>
        <v>100% Cotton Made-ups Dyed / Printed / Bleached</v>
      </c>
      <c r="BA3" s="247"/>
      <c r="BB3" s="247"/>
      <c r="BC3" s="247"/>
      <c r="BD3" s="109"/>
      <c r="BF3" s="247" t="str">
        <f>VLOOKUP(BF2,Desc[],2,0)&amp; IF(BH2&lt;&gt;""," ( "&amp;BH2&amp;" )","")</f>
        <v>100% Cotton Made-ups Dyed / Printed / Bleached</v>
      </c>
      <c r="BG3" s="247"/>
      <c r="BH3" s="247"/>
      <c r="BI3" s="247"/>
      <c r="BJ3" s="109"/>
      <c r="BL3" s="247" t="str">
        <f>VLOOKUP(BL2,Desc[],2,0)&amp; IF(BN2&lt;&gt;""," ( "&amp;BN2&amp;" )","")</f>
        <v>100% Cotton Made-ups Dyed / Printed / Bleached</v>
      </c>
      <c r="BM3" s="247"/>
      <c r="BN3" s="247"/>
      <c r="BO3" s="247"/>
      <c r="BP3" s="109"/>
      <c r="BR3" s="247" t="str">
        <f>VLOOKUP(BR2,Desc[],2,0)&amp; IF(BT2&lt;&gt;""," ( "&amp;BT2&amp;" )","")</f>
        <v>100% Cotton Made-ups Dyed / Printed / Bleached</v>
      </c>
      <c r="BS3" s="247"/>
      <c r="BT3" s="247"/>
      <c r="BU3" s="247"/>
      <c r="BV3" s="109"/>
      <c r="BX3" s="247" t="str">
        <f>VLOOKUP(BX2,Desc[],2,0)&amp; IF(BZ2&lt;&gt;""," ( "&amp;BZ2&amp;" )","")</f>
        <v>100% Cotton Made-ups Dyed / Printed / Bleached</v>
      </c>
      <c r="BY3" s="247"/>
      <c r="BZ3" s="247"/>
      <c r="CA3" s="247"/>
      <c r="CB3" s="109"/>
      <c r="CD3" s="247" t="str">
        <f>VLOOKUP(CD2,Desc[],2,0)&amp; IF(CF2&lt;&gt;""," ( "&amp;CF2&amp;" )","")</f>
        <v>100% Cotton Made-ups Dyed / Printed / Bleached</v>
      </c>
      <c r="CE3" s="247"/>
      <c r="CF3" s="247"/>
      <c r="CG3" s="247"/>
      <c r="CH3" s="109"/>
      <c r="CJ3" s="247" t="str">
        <f>VLOOKUP(CJ2,Desc[],2,0)&amp; IF(CL2&lt;&gt;""," ( "&amp;CL2&amp;" )","")</f>
        <v>100% Cotton Made-ups Dyed / Printed / Bleached</v>
      </c>
      <c r="CK3" s="247"/>
      <c r="CL3" s="247"/>
      <c r="CM3" s="247"/>
      <c r="CN3" s="109"/>
      <c r="CP3" s="247" t="str">
        <f>VLOOKUP(CP2,Desc[],2,0)&amp; IF(CR2&lt;&gt;""," ( "&amp;CR2&amp;" )","")</f>
        <v>100% Cotton Made-ups Dyed / Printed / Bleached</v>
      </c>
      <c r="CQ3" s="247"/>
      <c r="CR3" s="247"/>
      <c r="CS3" s="247"/>
      <c r="CT3" s="109"/>
      <c r="CU3" s="109"/>
      <c r="CZ3" s="95" t="s">
        <v>4341</v>
      </c>
    </row>
    <row r="4" spans="1:105" s="95" customFormat="1" ht="15.75" thickBot="1" x14ac:dyDescent="0.3">
      <c r="B4" s="106"/>
      <c r="C4" s="96"/>
      <c r="E4" s="104"/>
      <c r="F4" s="106"/>
      <c r="G4" s="110">
        <f>J4+P4+V4+AB4+AH4+AN4+AT4+AZ4+BF4+BL4+BR4+BX4+CD4+CJ4+CP4</f>
        <v>3733</v>
      </c>
      <c r="H4" s="111"/>
      <c r="I4" s="112" t="s">
        <v>5</v>
      </c>
      <c r="J4" s="251">
        <v>3733</v>
      </c>
      <c r="K4" s="249"/>
      <c r="L4" s="249"/>
      <c r="M4" s="250"/>
      <c r="N4" s="113"/>
      <c r="P4" s="248"/>
      <c r="Q4" s="249"/>
      <c r="R4" s="249"/>
      <c r="S4" s="250"/>
      <c r="T4" s="113"/>
      <c r="V4" s="248"/>
      <c r="W4" s="249"/>
      <c r="X4" s="249"/>
      <c r="Y4" s="250"/>
      <c r="Z4" s="113"/>
      <c r="AB4" s="248"/>
      <c r="AC4" s="249"/>
      <c r="AD4" s="249"/>
      <c r="AE4" s="250"/>
      <c r="AF4" s="113"/>
      <c r="AH4" s="248"/>
      <c r="AI4" s="249"/>
      <c r="AJ4" s="249"/>
      <c r="AK4" s="250"/>
      <c r="AL4" s="113"/>
      <c r="AN4" s="248"/>
      <c r="AO4" s="249"/>
      <c r="AP4" s="249"/>
      <c r="AQ4" s="250"/>
      <c r="AR4" s="113"/>
      <c r="AT4" s="248"/>
      <c r="AU4" s="249"/>
      <c r="AV4" s="249"/>
      <c r="AW4" s="250"/>
      <c r="AX4" s="113"/>
      <c r="AZ4" s="248"/>
      <c r="BA4" s="249"/>
      <c r="BB4" s="249"/>
      <c r="BC4" s="250"/>
      <c r="BD4" s="113"/>
      <c r="BF4" s="248"/>
      <c r="BG4" s="249"/>
      <c r="BH4" s="249"/>
      <c r="BI4" s="250"/>
      <c r="BJ4" s="113"/>
      <c r="BL4" s="248"/>
      <c r="BM4" s="249"/>
      <c r="BN4" s="249"/>
      <c r="BO4" s="250"/>
      <c r="BP4" s="113"/>
      <c r="BR4" s="248"/>
      <c r="BS4" s="249"/>
      <c r="BT4" s="249"/>
      <c r="BU4" s="250"/>
      <c r="BV4" s="113"/>
      <c r="BX4" s="248"/>
      <c r="BY4" s="249"/>
      <c r="BZ4" s="249"/>
      <c r="CA4" s="250"/>
      <c r="CB4" s="113"/>
      <c r="CD4" s="248"/>
      <c r="CE4" s="249"/>
      <c r="CF4" s="249"/>
      <c r="CG4" s="250"/>
      <c r="CH4" s="113"/>
      <c r="CJ4" s="248"/>
      <c r="CK4" s="249"/>
      <c r="CL4" s="249"/>
      <c r="CM4" s="250"/>
      <c r="CN4" s="113"/>
      <c r="CP4" s="248"/>
      <c r="CQ4" s="249"/>
      <c r="CR4" s="249"/>
      <c r="CS4" s="250"/>
      <c r="CT4" s="113"/>
      <c r="CU4" s="113"/>
      <c r="CZ4" s="95" t="s">
        <v>4366</v>
      </c>
    </row>
    <row r="5" spans="1:105" s="95" customFormat="1" ht="15.75" thickBot="1" x14ac:dyDescent="0.3">
      <c r="B5" s="114"/>
      <c r="C5" s="115"/>
      <c r="D5" s="214"/>
      <c r="E5" s="120"/>
      <c r="F5" s="213"/>
      <c r="G5" s="96"/>
      <c r="H5" s="111"/>
      <c r="I5" s="112" t="s">
        <v>6</v>
      </c>
      <c r="J5" s="255">
        <f>IFERROR(IF(J6&lt;&gt;"",ROUND(J4/J6,1),0),0)</f>
        <v>8295.6</v>
      </c>
      <c r="K5" s="255"/>
      <c r="L5" s="255"/>
      <c r="M5" s="255"/>
      <c r="N5" s="101"/>
      <c r="P5" s="255">
        <f>IFERROR(IF(P6&lt;&gt;"",ROUND(P4/P6,1),0),0)</f>
        <v>0</v>
      </c>
      <c r="Q5" s="255"/>
      <c r="R5" s="255"/>
      <c r="S5" s="255"/>
      <c r="T5" s="101"/>
      <c r="V5" s="255">
        <f>IFERROR(IF(V6&lt;&gt;"",ROUND(V4/V6,0),0),0)</f>
        <v>0</v>
      </c>
      <c r="W5" s="255"/>
      <c r="X5" s="255"/>
      <c r="Y5" s="255"/>
      <c r="Z5" s="101"/>
      <c r="AB5" s="255">
        <f>IFERROR(IF(AB6&lt;&gt;"",ROUND(AB4/AB6,0),0),0)</f>
        <v>0</v>
      </c>
      <c r="AC5" s="255"/>
      <c r="AD5" s="255"/>
      <c r="AE5" s="255"/>
      <c r="AF5" s="101"/>
      <c r="AH5" s="255">
        <f>IFERROR(IF(AH6&lt;&gt;"",ROUND(AH4/AH6,0),0),0)</f>
        <v>0</v>
      </c>
      <c r="AI5" s="255"/>
      <c r="AJ5" s="255"/>
      <c r="AK5" s="255"/>
      <c r="AL5" s="101"/>
      <c r="AN5" s="255">
        <f>IFERROR(IF(AN6&lt;&gt;"",ROUND(AN4/AN6,0),0),0)</f>
        <v>0</v>
      </c>
      <c r="AO5" s="255"/>
      <c r="AP5" s="255"/>
      <c r="AQ5" s="255"/>
      <c r="AR5" s="101"/>
      <c r="AT5" s="255">
        <f>IFERROR(IF(AT6&lt;&gt;"",ROUND(AT4/AT6,0),0),0)</f>
        <v>0</v>
      </c>
      <c r="AU5" s="255"/>
      <c r="AV5" s="255"/>
      <c r="AW5" s="255"/>
      <c r="AX5" s="101"/>
      <c r="AZ5" s="255">
        <f>IFERROR(IF(AZ6&lt;&gt;"",ROUND(AZ4/AZ6,0),0),0)</f>
        <v>0</v>
      </c>
      <c r="BA5" s="255"/>
      <c r="BB5" s="255"/>
      <c r="BC5" s="255"/>
      <c r="BD5" s="101"/>
      <c r="BF5" s="255">
        <f>IFERROR(IF(BF6&lt;&gt;"",ROUND(BF4/BF6,0),0),0)</f>
        <v>0</v>
      </c>
      <c r="BG5" s="255"/>
      <c r="BH5" s="255"/>
      <c r="BI5" s="255"/>
      <c r="BJ5" s="101"/>
      <c r="BL5" s="255">
        <f>IFERROR(IF(BL6&lt;&gt;"",ROUND(BL4/BL6,0),0),0)</f>
        <v>0</v>
      </c>
      <c r="BM5" s="255"/>
      <c r="BN5" s="255"/>
      <c r="BO5" s="255"/>
      <c r="BP5" s="101"/>
      <c r="BR5" s="255">
        <f>IFERROR(IF(BR6&lt;&gt;"",ROUND(BR4/BR6,0),0),0)</f>
        <v>0</v>
      </c>
      <c r="BS5" s="255"/>
      <c r="BT5" s="255"/>
      <c r="BU5" s="255"/>
      <c r="BV5" s="101"/>
      <c r="BX5" s="255">
        <f>IFERROR(IF(BX6&lt;&gt;"",ROUND(BX4/BX6,0),0),0)</f>
        <v>0</v>
      </c>
      <c r="BY5" s="255"/>
      <c r="BZ5" s="255"/>
      <c r="CA5" s="255"/>
      <c r="CB5" s="101"/>
      <c r="CD5" s="255">
        <f>IFERROR(IF(CD6&lt;&gt;"",ROUND(CD4/CD6,0),0),0)</f>
        <v>0</v>
      </c>
      <c r="CE5" s="255"/>
      <c r="CF5" s="255"/>
      <c r="CG5" s="255"/>
      <c r="CH5" s="101"/>
      <c r="CJ5" s="255">
        <f>IFERROR(IF(CJ6&lt;&gt;"",ROUND(CJ4/CJ6,0),0),0)</f>
        <v>0</v>
      </c>
      <c r="CK5" s="255"/>
      <c r="CL5" s="255"/>
      <c r="CM5" s="255"/>
      <c r="CN5" s="101"/>
      <c r="CP5" s="255">
        <f>IFERROR(IF(CP6&lt;&gt;"",ROUND(CP4/CP6,0),0),0)</f>
        <v>0</v>
      </c>
      <c r="CQ5" s="255"/>
      <c r="CR5" s="255"/>
      <c r="CS5" s="255"/>
      <c r="CT5" s="101"/>
      <c r="CU5" s="101"/>
      <c r="CZ5" s="95" t="s">
        <v>4367</v>
      </c>
    </row>
    <row r="6" spans="1:105" s="95" customFormat="1" ht="15.75" thickBot="1" x14ac:dyDescent="0.3">
      <c r="B6" s="114"/>
      <c r="D6" s="96"/>
      <c r="E6" s="120"/>
      <c r="F6" s="213"/>
      <c r="G6" s="96"/>
      <c r="H6" s="111"/>
      <c r="I6" s="112"/>
      <c r="J6" s="252">
        <f>(VLOOKUP(J2,Desc[],6,0))</f>
        <v>0.45</v>
      </c>
      <c r="K6" s="253"/>
      <c r="L6" s="253"/>
      <c r="M6" s="254"/>
      <c r="P6" s="252">
        <f>(VLOOKUP(P2,Desc[],6,0))</f>
        <v>0</v>
      </c>
      <c r="Q6" s="253"/>
      <c r="R6" s="253"/>
      <c r="S6" s="254"/>
      <c r="V6" s="252">
        <f>(VLOOKUP(V2,Desc[],6,0))</f>
        <v>0</v>
      </c>
      <c r="W6" s="253"/>
      <c r="X6" s="253"/>
      <c r="Y6" s="254"/>
      <c r="AB6" s="252">
        <f>(VLOOKUP(AB2,Desc[],6,0))</f>
        <v>0</v>
      </c>
      <c r="AC6" s="253"/>
      <c r="AD6" s="253"/>
      <c r="AE6" s="254"/>
      <c r="AH6" s="252">
        <f>(VLOOKUP(AH2,Desc[],6,0))</f>
        <v>0</v>
      </c>
      <c r="AI6" s="253"/>
      <c r="AJ6" s="253"/>
      <c r="AK6" s="254"/>
      <c r="AN6" s="252">
        <f>(VLOOKUP(AN2,Desc[],6,0))</f>
        <v>0</v>
      </c>
      <c r="AO6" s="253"/>
      <c r="AP6" s="253"/>
      <c r="AQ6" s="254"/>
      <c r="AT6" s="252">
        <f>(VLOOKUP(AT2,Desc[],6,0))</f>
        <v>0</v>
      </c>
      <c r="AU6" s="253"/>
      <c r="AV6" s="253"/>
      <c r="AW6" s="254"/>
      <c r="AZ6" s="252">
        <f>(VLOOKUP(AZ2,Desc[],6,0))</f>
        <v>0</v>
      </c>
      <c r="BA6" s="253"/>
      <c r="BB6" s="253"/>
      <c r="BC6" s="254"/>
      <c r="BF6" s="252">
        <f>(VLOOKUP(BF2,Desc[],6,0))</f>
        <v>0</v>
      </c>
      <c r="BG6" s="253"/>
      <c r="BH6" s="253"/>
      <c r="BI6" s="254"/>
      <c r="BL6" s="252">
        <f>(VLOOKUP(BL2,Desc[],6,0))</f>
        <v>0</v>
      </c>
      <c r="BM6" s="253"/>
      <c r="BN6" s="253"/>
      <c r="BO6" s="254"/>
      <c r="BR6" s="252">
        <f>(VLOOKUP(BR2,Desc[],6,0))</f>
        <v>0</v>
      </c>
      <c r="BS6" s="253"/>
      <c r="BT6" s="253"/>
      <c r="BU6" s="254"/>
      <c r="BX6" s="252">
        <f>(VLOOKUP(BX2,Desc[],6,0))</f>
        <v>0</v>
      </c>
      <c r="BY6" s="253"/>
      <c r="BZ6" s="253"/>
      <c r="CA6" s="254"/>
      <c r="CD6" s="252">
        <f>(VLOOKUP(CD2,Desc[],6,0))</f>
        <v>0</v>
      </c>
      <c r="CE6" s="253"/>
      <c r="CF6" s="253"/>
      <c r="CG6" s="254"/>
      <c r="CJ6" s="252">
        <f>(VLOOKUP(CJ2,Desc[],6,0))</f>
        <v>0</v>
      </c>
      <c r="CK6" s="253"/>
      <c r="CL6" s="253"/>
      <c r="CM6" s="254"/>
      <c r="CP6" s="252">
        <f>(VLOOKUP(CP2,Desc[],6,0))</f>
        <v>0</v>
      </c>
      <c r="CQ6" s="253"/>
      <c r="CR6" s="253"/>
      <c r="CS6" s="254"/>
      <c r="CZ6" s="95" t="s">
        <v>3967</v>
      </c>
    </row>
    <row r="7" spans="1:105" s="95" customFormat="1" ht="15" x14ac:dyDescent="0.25">
      <c r="B7" s="114"/>
      <c r="C7" s="114"/>
      <c r="D7" s="166"/>
      <c r="E7" s="120"/>
      <c r="F7" s="213"/>
      <c r="G7" s="169"/>
      <c r="H7" s="220"/>
      <c r="I7" s="169"/>
      <c r="J7" s="116" t="str">
        <f>_xlfn.IFNA(IF(L7&lt;&gt;"",VLOOKUP(J2,Data!$C$1:$H$2223,5,0),""),"")</f>
        <v/>
      </c>
      <c r="K7" s="117" t="str">
        <f>_xlfn.IFNA(IF(M7&lt;&gt;"",VLOOKUP(J2,Data!$C$1:$H$2631,6,0),""),"")</f>
        <v/>
      </c>
      <c r="L7" s="118"/>
      <c r="M7" s="118"/>
      <c r="P7" s="116" t="str">
        <f>_xlfn.IFNA(IF(R7&lt;&gt;"",VLOOKUP(P2,Data!$C$1:$H$2223,5,0),""),"")</f>
        <v/>
      </c>
      <c r="Q7" s="117" t="str">
        <f>_xlfn.IFNA(IF(S7&lt;&gt;"",VLOOKUP(P2,Data!$C$1:$H$2631,6,0),""),"")</f>
        <v/>
      </c>
      <c r="R7" s="118"/>
      <c r="S7" s="118"/>
      <c r="V7" s="116" t="str">
        <f>_xlfn.IFNA(IF(X7&lt;&gt;"",VLOOKUP(V2,Data!$C$1:$H$2223,5,0),""),"")</f>
        <v/>
      </c>
      <c r="W7" s="117" t="str">
        <f>_xlfn.IFNA(IF(Y7&lt;&gt;"",VLOOKUP(V2,Data!$C$1:$H$2631,6,0),""),"")</f>
        <v/>
      </c>
      <c r="X7" s="118"/>
      <c r="Y7" s="118"/>
      <c r="AB7" s="116" t="str">
        <f>_xlfn.IFNA(IF(AD7&lt;&gt;"",VLOOKUP(AB2,Data!$C$1:$H$2223,5,0),""),"")</f>
        <v/>
      </c>
      <c r="AC7" s="117" t="str">
        <f>_xlfn.IFNA(IF(AE7&lt;&gt;"",VLOOKUP(AB2,Data!$C$1:$H$2631,6,0),""),"")</f>
        <v/>
      </c>
      <c r="AD7" s="118"/>
      <c r="AE7" s="118"/>
      <c r="AH7" s="116" t="str">
        <f>_xlfn.IFNA(IF(AJ7&lt;&gt;"",VLOOKUP(AH2,Data!$C$1:$H$2223,5,0),""),"")</f>
        <v/>
      </c>
      <c r="AI7" s="117" t="str">
        <f>_xlfn.IFNA(IF(AK7&lt;&gt;"",VLOOKUP(AH2,Data!$C$1:$H$2631,6,0),""),"")</f>
        <v/>
      </c>
      <c r="AJ7" s="118"/>
      <c r="AK7" s="118"/>
      <c r="AN7" s="116" t="str">
        <f>_xlfn.IFNA(IF(AP7&lt;&gt;"",VLOOKUP(AN2,Data!$C$1:$H$2223,5,0),""),"")</f>
        <v/>
      </c>
      <c r="AO7" s="117" t="str">
        <f>_xlfn.IFNA(IF(AQ7&lt;&gt;"",VLOOKUP(AN2,Data!$C$1:$H$2631,6,0),""),"")</f>
        <v/>
      </c>
      <c r="AP7" s="118"/>
      <c r="AQ7" s="118"/>
      <c r="AT7" s="116" t="str">
        <f>_xlfn.IFNA(IF(AV7&lt;&gt;"",VLOOKUP(AT2,Data!$C$1:$H$2223,5,0),""),"")</f>
        <v/>
      </c>
      <c r="AU7" s="117" t="str">
        <f>_xlfn.IFNA(IF(AW7&lt;&gt;"",VLOOKUP(AT2,Data!$C$1:$H$2631,6,0),""),"")</f>
        <v/>
      </c>
      <c r="AV7" s="118"/>
      <c r="AW7" s="118"/>
      <c r="AZ7" s="116" t="str">
        <f>_xlfn.IFNA(IF(BB7&lt;&gt;"",VLOOKUP(AZ2,Data!$C$1:$H$2223,5,0),""),"")</f>
        <v/>
      </c>
      <c r="BA7" s="117" t="str">
        <f>_xlfn.IFNA(IF(BC7&lt;&gt;"",VLOOKUP(AZ2,Data!$C$1:$H$2631,6,0),""),"")</f>
        <v/>
      </c>
      <c r="BB7" s="118"/>
      <c r="BC7" s="118"/>
      <c r="BF7" s="116" t="str">
        <f>_xlfn.IFNA(IF(BH7&lt;&gt;"",VLOOKUP(BF2,Data!$C$1:$H$2223,5,0),""),"")</f>
        <v/>
      </c>
      <c r="BG7" s="117" t="str">
        <f>_xlfn.IFNA(IF(BI7&lt;&gt;"",VLOOKUP(BF2,Data!$C$1:$H$2631,6,0),""),"")</f>
        <v/>
      </c>
      <c r="BH7" s="118"/>
      <c r="BI7" s="118"/>
      <c r="BL7" s="116" t="str">
        <f>_xlfn.IFNA(IF(BN7&lt;&gt;"",VLOOKUP(BL2,Data!$C$1:$H$2223,5,0),""),"")</f>
        <v/>
      </c>
      <c r="BM7" s="117" t="str">
        <f>_xlfn.IFNA(IF(BO7&lt;&gt;"",VLOOKUP(BL2,Data!$C$1:$H$2631,6,0),""),"")</f>
        <v/>
      </c>
      <c r="BN7" s="118"/>
      <c r="BO7" s="118"/>
      <c r="BR7" s="116" t="str">
        <f>_xlfn.IFNA(IF(BT7&lt;&gt;"",VLOOKUP(BR2,Data!$C$1:$H$2223,5,0),""),"")</f>
        <v/>
      </c>
      <c r="BS7" s="117" t="str">
        <f>_xlfn.IFNA(IF(BU7&lt;&gt;"",VLOOKUP(BR2,Data!$C$1:$H$2631,6,0),""),"")</f>
        <v/>
      </c>
      <c r="BT7" s="118"/>
      <c r="BU7" s="118"/>
      <c r="BX7" s="116" t="str">
        <f>_xlfn.IFNA(IF(BZ7&lt;&gt;"",VLOOKUP(BX2,Data!$C$1:$H$2223,5,0),""),"")</f>
        <v/>
      </c>
      <c r="BY7" s="117" t="str">
        <f>_xlfn.IFNA(IF(CA7&lt;&gt;"",VLOOKUP(BX2,Data!$C$1:$H$2631,6,0),""),"")</f>
        <v/>
      </c>
      <c r="BZ7" s="118"/>
      <c r="CA7" s="118"/>
      <c r="CD7" s="116" t="str">
        <f>_xlfn.IFNA(IF(CF7&lt;&gt;"",VLOOKUP(CD2,Data!$C$1:$H$2223,5,0),""),"")</f>
        <v/>
      </c>
      <c r="CE7" s="117" t="str">
        <f>_xlfn.IFNA(IF(CG7&lt;&gt;"",VLOOKUP(CD2,Data!$C$1:$H$2631,6,0),""),"")</f>
        <v/>
      </c>
      <c r="CF7" s="118"/>
      <c r="CG7" s="118"/>
      <c r="CJ7" s="116" t="str">
        <f>_xlfn.IFNA(IF(CL7&lt;&gt;"",VLOOKUP(CJ2,Data!$C$1:$H$2223,5,0),""),"")</f>
        <v/>
      </c>
      <c r="CK7" s="117" t="str">
        <f>_xlfn.IFNA(IF(CM7&lt;&gt;"",VLOOKUP(CJ2,Data!$C$1:$H$2631,6,0),""),"")</f>
        <v/>
      </c>
      <c r="CL7" s="118"/>
      <c r="CM7" s="118"/>
      <c r="CP7" s="116" t="str">
        <f>_xlfn.IFNA(IF(CR7&lt;&gt;"",VLOOKUP(CP2,Data!$C$1:$H$2223,5,0),""),"")</f>
        <v/>
      </c>
      <c r="CQ7" s="117" t="str">
        <f>_xlfn.IFNA(IF(CS7&lt;&gt;"",VLOOKUP(CP2,Data!$C$1:$H$2631,6,0),""),"")</f>
        <v/>
      </c>
      <c r="CR7" s="118"/>
      <c r="CS7" s="118"/>
    </row>
    <row r="8" spans="1:105" s="95" customFormat="1" ht="15.75" thickBot="1" x14ac:dyDescent="0.3">
      <c r="A8" s="113"/>
      <c r="B8" s="114"/>
      <c r="C8" s="119"/>
      <c r="D8" s="120"/>
      <c r="E8" s="120"/>
      <c r="F8" s="106"/>
      <c r="G8" s="96"/>
      <c r="H8" s="121"/>
      <c r="I8" s="118"/>
      <c r="J8" s="199"/>
      <c r="K8" s="123"/>
      <c r="L8" s="118" t="s">
        <v>7</v>
      </c>
      <c r="M8" s="118" t="s">
        <v>8</v>
      </c>
      <c r="N8" s="113"/>
      <c r="P8" s="122"/>
      <c r="Q8" s="123"/>
      <c r="R8" s="118" t="s">
        <v>7</v>
      </c>
      <c r="S8" s="118" t="s">
        <v>8</v>
      </c>
      <c r="T8" s="113"/>
      <c r="V8" s="122"/>
      <c r="W8" s="123"/>
      <c r="X8" s="118" t="s">
        <v>7</v>
      </c>
      <c r="Y8" s="118" t="s">
        <v>8</v>
      </c>
      <c r="Z8" s="113"/>
      <c r="AB8" s="122"/>
      <c r="AC8" s="123"/>
      <c r="AD8" s="118" t="s">
        <v>7</v>
      </c>
      <c r="AE8" s="118" t="s">
        <v>8</v>
      </c>
      <c r="AF8" s="113"/>
      <c r="AH8" s="122"/>
      <c r="AI8" s="123"/>
      <c r="AJ8" s="118" t="s">
        <v>7</v>
      </c>
      <c r="AK8" s="118" t="s">
        <v>8</v>
      </c>
      <c r="AL8" s="113"/>
      <c r="AN8" s="122"/>
      <c r="AO8" s="123"/>
      <c r="AP8" s="118" t="s">
        <v>7</v>
      </c>
      <c r="AQ8" s="118" t="s">
        <v>8</v>
      </c>
      <c r="AR8" s="113"/>
      <c r="AT8" s="122"/>
      <c r="AU8" s="123"/>
      <c r="AV8" s="118" t="s">
        <v>7</v>
      </c>
      <c r="AW8" s="118" t="s">
        <v>8</v>
      </c>
      <c r="AX8" s="113"/>
      <c r="AZ8" s="122"/>
      <c r="BA8" s="123"/>
      <c r="BB8" s="118" t="s">
        <v>7</v>
      </c>
      <c r="BC8" s="118" t="s">
        <v>8</v>
      </c>
      <c r="BD8" s="113"/>
      <c r="BF8" s="122"/>
      <c r="BG8" s="123"/>
      <c r="BH8" s="118" t="s">
        <v>7</v>
      </c>
      <c r="BI8" s="118" t="s">
        <v>8</v>
      </c>
      <c r="BJ8" s="113"/>
      <c r="BL8" s="122"/>
      <c r="BM8" s="123"/>
      <c r="BN8" s="118" t="s">
        <v>7</v>
      </c>
      <c r="BO8" s="118" t="s">
        <v>8</v>
      </c>
      <c r="BP8" s="113"/>
      <c r="BR8" s="122"/>
      <c r="BS8" s="123"/>
      <c r="BT8" s="118" t="s">
        <v>7</v>
      </c>
      <c r="BU8" s="118" t="s">
        <v>8</v>
      </c>
      <c r="BV8" s="113"/>
      <c r="BX8" s="122"/>
      <c r="BY8" s="123"/>
      <c r="BZ8" s="118" t="s">
        <v>7</v>
      </c>
      <c r="CA8" s="118" t="s">
        <v>8</v>
      </c>
      <c r="CB8" s="113"/>
      <c r="CD8" s="122"/>
      <c r="CE8" s="123"/>
      <c r="CF8" s="118" t="s">
        <v>7</v>
      </c>
      <c r="CG8" s="118" t="s">
        <v>8</v>
      </c>
      <c r="CH8" s="113"/>
      <c r="CJ8" s="122"/>
      <c r="CK8" s="123"/>
      <c r="CL8" s="118" t="s">
        <v>7</v>
      </c>
      <c r="CM8" s="118" t="s">
        <v>8</v>
      </c>
      <c r="CN8" s="113"/>
      <c r="CP8" s="122"/>
      <c r="CQ8" s="123"/>
      <c r="CR8" s="118" t="s">
        <v>7</v>
      </c>
      <c r="CS8" s="118" t="s">
        <v>8</v>
      </c>
      <c r="CT8" s="113"/>
      <c r="CU8" s="113"/>
    </row>
    <row r="9" spans="1:105" ht="15.75" customHeight="1" thickBot="1" x14ac:dyDescent="0.25">
      <c r="A9" s="54" t="s">
        <v>1829</v>
      </c>
      <c r="B9" s="54">
        <v>1</v>
      </c>
      <c r="C9" s="55" t="s">
        <v>9</v>
      </c>
      <c r="D9" s="56" t="s">
        <v>10</v>
      </c>
      <c r="E9" s="55" t="s">
        <v>11</v>
      </c>
      <c r="F9" s="55" t="s">
        <v>12</v>
      </c>
      <c r="G9" s="56" t="s">
        <v>13</v>
      </c>
      <c r="H9" s="56" t="s">
        <v>14</v>
      </c>
      <c r="I9" s="57" t="s">
        <v>15</v>
      </c>
      <c r="J9" s="58" t="s">
        <v>1611</v>
      </c>
      <c r="K9" s="56" t="s">
        <v>1612</v>
      </c>
      <c r="L9" s="55" t="s">
        <v>1619</v>
      </c>
      <c r="M9" s="55" t="s">
        <v>1620</v>
      </c>
      <c r="N9" s="59" t="s">
        <v>1613</v>
      </c>
      <c r="O9" s="54">
        <v>2</v>
      </c>
      <c r="P9" s="58" t="s">
        <v>1614</v>
      </c>
      <c r="Q9" s="56" t="s">
        <v>1615</v>
      </c>
      <c r="R9" s="55" t="s">
        <v>1619</v>
      </c>
      <c r="S9" s="55" t="s">
        <v>1620</v>
      </c>
      <c r="T9" s="59" t="s">
        <v>1616</v>
      </c>
      <c r="U9" s="54">
        <v>3</v>
      </c>
      <c r="V9" s="58" t="s">
        <v>1617</v>
      </c>
      <c r="W9" s="56" t="s">
        <v>1618</v>
      </c>
      <c r="X9" s="55" t="s">
        <v>1619</v>
      </c>
      <c r="Y9" s="55" t="s">
        <v>1620</v>
      </c>
      <c r="Z9" s="59" t="s">
        <v>1621</v>
      </c>
      <c r="AA9" s="54">
        <v>4</v>
      </c>
      <c r="AB9" s="58" t="s">
        <v>1622</v>
      </c>
      <c r="AC9" s="56" t="s">
        <v>1623</v>
      </c>
      <c r="AD9" s="55" t="s">
        <v>1624</v>
      </c>
      <c r="AE9" s="55" t="s">
        <v>1625</v>
      </c>
      <c r="AF9" s="59" t="s">
        <v>1626</v>
      </c>
      <c r="AG9" s="54">
        <v>5</v>
      </c>
      <c r="AH9" s="58" t="s">
        <v>1627</v>
      </c>
      <c r="AI9" s="56" t="s">
        <v>1628</v>
      </c>
      <c r="AJ9" s="55" t="s">
        <v>1629</v>
      </c>
      <c r="AK9" s="55" t="s">
        <v>1630</v>
      </c>
      <c r="AL9" s="59" t="s">
        <v>1631</v>
      </c>
      <c r="AM9" s="54">
        <v>6</v>
      </c>
      <c r="AN9" s="58" t="s">
        <v>1632</v>
      </c>
      <c r="AO9" s="56" t="s">
        <v>1633</v>
      </c>
      <c r="AP9" s="55" t="s">
        <v>1634</v>
      </c>
      <c r="AQ9" s="55" t="s">
        <v>1635</v>
      </c>
      <c r="AR9" s="59" t="s">
        <v>1636</v>
      </c>
      <c r="AS9" s="54">
        <v>7</v>
      </c>
      <c r="AT9" s="58" t="s">
        <v>1637</v>
      </c>
      <c r="AU9" s="56" t="s">
        <v>1638</v>
      </c>
      <c r="AV9" s="55" t="s">
        <v>1639</v>
      </c>
      <c r="AW9" s="55" t="s">
        <v>1640</v>
      </c>
      <c r="AX9" s="59" t="s">
        <v>1641</v>
      </c>
      <c r="AY9" s="54">
        <v>8</v>
      </c>
      <c r="AZ9" s="58" t="s">
        <v>1642</v>
      </c>
      <c r="BA9" s="56" t="s">
        <v>1643</v>
      </c>
      <c r="BB9" s="55" t="s">
        <v>1644</v>
      </c>
      <c r="BC9" s="55" t="s">
        <v>1645</v>
      </c>
      <c r="BD9" s="59" t="s">
        <v>1646</v>
      </c>
      <c r="BE9" s="54">
        <v>9</v>
      </c>
      <c r="BF9" s="58" t="s">
        <v>1647</v>
      </c>
      <c r="BG9" s="56" t="s">
        <v>1648</v>
      </c>
      <c r="BH9" s="55" t="s">
        <v>1649</v>
      </c>
      <c r="BI9" s="55" t="s">
        <v>1650</v>
      </c>
      <c r="BJ9" s="59" t="s">
        <v>1651</v>
      </c>
      <c r="BK9" s="54">
        <v>10</v>
      </c>
      <c r="BL9" s="58" t="s">
        <v>1652</v>
      </c>
      <c r="BM9" s="56" t="s">
        <v>1653</v>
      </c>
      <c r="BN9" s="55" t="s">
        <v>1654</v>
      </c>
      <c r="BO9" s="55" t="s">
        <v>1655</v>
      </c>
      <c r="BP9" s="59" t="s">
        <v>1656</v>
      </c>
      <c r="BQ9" s="54">
        <v>11</v>
      </c>
      <c r="BR9" s="58" t="s">
        <v>1657</v>
      </c>
      <c r="BS9" s="56" t="s">
        <v>1658</v>
      </c>
      <c r="BT9" s="55" t="s">
        <v>1659</v>
      </c>
      <c r="BU9" s="55" t="s">
        <v>1660</v>
      </c>
      <c r="BV9" s="59" t="s">
        <v>1661</v>
      </c>
      <c r="BW9" s="54">
        <v>12</v>
      </c>
      <c r="BX9" s="58" t="s">
        <v>1662</v>
      </c>
      <c r="BY9" s="56" t="s">
        <v>1663</v>
      </c>
      <c r="BZ9" s="55" t="s">
        <v>1664</v>
      </c>
      <c r="CA9" s="55" t="s">
        <v>1665</v>
      </c>
      <c r="CB9" s="59" t="s">
        <v>1666</v>
      </c>
      <c r="CC9" s="54">
        <v>13</v>
      </c>
      <c r="CD9" s="58" t="s">
        <v>1667</v>
      </c>
      <c r="CE9" s="56" t="s">
        <v>1668</v>
      </c>
      <c r="CF9" s="55" t="s">
        <v>1669</v>
      </c>
      <c r="CG9" s="55" t="s">
        <v>1670</v>
      </c>
      <c r="CH9" s="59" t="s">
        <v>1671</v>
      </c>
      <c r="CI9" s="54">
        <v>14</v>
      </c>
      <c r="CJ9" s="58" t="s">
        <v>1672</v>
      </c>
      <c r="CK9" s="56" t="s">
        <v>1673</v>
      </c>
      <c r="CL9" s="55" t="s">
        <v>1674</v>
      </c>
      <c r="CM9" s="55" t="s">
        <v>1675</v>
      </c>
      <c r="CN9" s="59" t="s">
        <v>1676</v>
      </c>
      <c r="CO9" s="54">
        <v>15</v>
      </c>
      <c r="CP9" s="58" t="s">
        <v>1677</v>
      </c>
      <c r="CQ9" s="56" t="s">
        <v>1678</v>
      </c>
      <c r="CR9" s="55" t="s">
        <v>1679</v>
      </c>
      <c r="CS9" s="55" t="s">
        <v>1680</v>
      </c>
      <c r="CT9" s="59" t="s">
        <v>1681</v>
      </c>
      <c r="CU9" s="60" t="s">
        <v>631</v>
      </c>
      <c r="CV9" s="51"/>
      <c r="CW9" s="61" t="s">
        <v>2875</v>
      </c>
      <c r="CX9" s="61" t="s">
        <v>543</v>
      </c>
      <c r="CY9" s="62"/>
    </row>
    <row r="10" spans="1:105" ht="15" customHeight="1" x14ac:dyDescent="0.2">
      <c r="A10" s="142" t="str">
        <f>IFERROR(IF(VLOOKUP(F10,GD.List!$C$3:$H$6371,6,0)&lt;&gt;"L","I","L"),"")</f>
        <v/>
      </c>
      <c r="B10" s="136">
        <v>0</v>
      </c>
      <c r="C10" s="63">
        <v>0</v>
      </c>
      <c r="D10" s="64">
        <f t="shared" ref="D10:D64" si="0">J10+P10+V10+AB10+AH10+AN10+AT10+AZ10+BF10+BL10+BR10+BX10+CD10+CJ10+CP10</f>
        <v>0</v>
      </c>
      <c r="E10" s="64">
        <f t="shared" ref="E10:E73" si="1">C10-D10</f>
        <v>0</v>
      </c>
      <c r="F10" s="65"/>
      <c r="G10" s="66" t="e">
        <f>VLOOKUP(F10,GD.List!$C$3:$O$6646,13,0)</f>
        <v>#N/A</v>
      </c>
      <c r="H10" s="67" t="e">
        <f>VLOOKUP(F10,GD.List!$C$3:$O$6646,8,0)</f>
        <v>#N/A</v>
      </c>
      <c r="I10" s="68" t="e">
        <f>VLOOKUP(F10,GD.List!$C$3:$O$6646,9,0)</f>
        <v>#N/A</v>
      </c>
      <c r="J10" s="69">
        <f t="shared" ref="J10:J73" si="2">IF($J$5=0,ROUND($J$4*K10,2),ROUND($J$5*K10,2))</f>
        <v>0</v>
      </c>
      <c r="K10" s="70">
        <f>_xlfn.IFNA(VLOOKUP(N10,Data!$B$2:$H$5150,4,0),0)</f>
        <v>0</v>
      </c>
      <c r="L10" s="71" t="str">
        <f>_xlfn.IFNA(IF($L$8&lt;&gt;"",VLOOKUP(N10,Data!$B$2:$H$5150,6,0),""),"")</f>
        <v/>
      </c>
      <c r="M10" s="71" t="str">
        <f>_xlfn.IFNA(IF($M$8&lt;&gt;"",VLOOKUP(N10,Data!$B$2:$H$5150,7,0),""),"")</f>
        <v/>
      </c>
      <c r="N10" s="72" t="e">
        <f>$A10&amp;$J$2&amp;$L$2&amp;H10</f>
        <v>#N/A</v>
      </c>
      <c r="O10" s="136" t="e">
        <f t="shared" ref="O10:O73" si="3">P10*$I10</f>
        <v>#N/A</v>
      </c>
      <c r="P10" s="69">
        <f>IF($P$5=0,ROUND($P$4*Q10,2),ROUND($P$5*Q10,2))</f>
        <v>0</v>
      </c>
      <c r="Q10" s="70">
        <f>_xlfn.IFNA(VLOOKUP(T10,Data!$B$2:$H$5150,4,0),0)</f>
        <v>0</v>
      </c>
      <c r="R10" s="71" t="str">
        <f>_xlfn.IFNA(IF($R$8&lt;&gt;"",VLOOKUP(T10,Data!$B$2:$H$5150,6,0),""),"")</f>
        <v/>
      </c>
      <c r="S10" s="71" t="str">
        <f>_xlfn.IFNA(IF($S$8&lt;&gt;"",VLOOKUP(T10,Data!$B$2:$H$5150,7,0),""),"")</f>
        <v/>
      </c>
      <c r="T10" s="72" t="e">
        <f>$A10&amp;$P$2&amp;$R$2&amp;H10</f>
        <v>#N/A</v>
      </c>
      <c r="U10" s="136" t="e">
        <f t="shared" ref="U10:U73" si="4">V10*$I10</f>
        <v>#N/A</v>
      </c>
      <c r="V10" s="69">
        <f t="shared" ref="V10:V73" si="5">IF($V$5=0,ROUND($V$4*W10,2),ROUND($V$5*W10,2))</f>
        <v>0</v>
      </c>
      <c r="W10" s="70">
        <f>_xlfn.IFNA(VLOOKUP(Z10,Data!$B$2:$H$5150,4,0),0)</f>
        <v>0</v>
      </c>
      <c r="X10" s="71" t="str">
        <f>_xlfn.IFNA(IF($X$8&lt;&gt;"",VLOOKUP(Z10,Data!$B$2:$H$5150,6,0),""),"")</f>
        <v/>
      </c>
      <c r="Y10" s="71" t="str">
        <f>_xlfn.IFNA(IF($Y$8&lt;&gt;"",VLOOKUP(Z10,Data!$B$2:$H$5150,7,0),""),"")</f>
        <v/>
      </c>
      <c r="Z10" s="72" t="e">
        <f>$A10&amp;$V$2&amp;$X$2&amp;H10</f>
        <v>#N/A</v>
      </c>
      <c r="AA10" s="136" t="e">
        <f t="shared" ref="AA10:AA73" si="6">AB10*$I10</f>
        <v>#N/A</v>
      </c>
      <c r="AB10" s="69">
        <f t="shared" ref="AB10:AB73" si="7">IF($AB$5=0,ROUND($AB$4*AC10,2),ROUND($AB$5*AC10,2))</f>
        <v>0</v>
      </c>
      <c r="AC10" s="70">
        <f>_xlfn.IFNA(VLOOKUP(AF10,Data!$B$2:$H$5150,4,0),0)</f>
        <v>0</v>
      </c>
      <c r="AD10" s="71" t="str">
        <f>_xlfn.IFNA(IF($AD$8&lt;&gt;"",VLOOKUP(AF10,Data!$B$2:$H$5150,6,0),""),"")</f>
        <v/>
      </c>
      <c r="AE10" s="71" t="str">
        <f>_xlfn.IFNA(IF($AE$8&lt;&gt;"",VLOOKUP(AF10,Data!$B$2:$H$5150,7,0),""),"")</f>
        <v/>
      </c>
      <c r="AF10" s="72" t="e">
        <f t="shared" ref="AF10:AF73" si="8">$A10&amp;$AB$2&amp;$AD$2&amp;H10</f>
        <v>#N/A</v>
      </c>
      <c r="AG10" s="136" t="e">
        <f t="shared" ref="AG10:AG73" si="9">AH10*$I10</f>
        <v>#N/A</v>
      </c>
      <c r="AH10" s="69">
        <f t="shared" ref="AH10:AH73" si="10">IF($AH$5=0,ROUND($AH$4*AI10,2),ROUND($AH$5*AI10,2))</f>
        <v>0</v>
      </c>
      <c r="AI10" s="70">
        <f>_xlfn.IFNA(VLOOKUP(AL10,Data!$B$2:$H$5150,4,0),0)</f>
        <v>0</v>
      </c>
      <c r="AJ10" s="71" t="str">
        <f>_xlfn.IFNA(IF($AJ$8&lt;&gt;"",VLOOKUP(AL10,Data!$B$2:$H$5150,6,0),""),"")</f>
        <v/>
      </c>
      <c r="AK10" s="71" t="str">
        <f>_xlfn.IFNA(IF($AK$8&lt;&gt;"",VLOOKUP(AL10,Data!$B$2:$H$5150,7,0),""),"")</f>
        <v/>
      </c>
      <c r="AL10" s="72" t="e">
        <f t="shared" ref="AL10:AL73" si="11">$A10&amp;$AH$2&amp;$AJ$2&amp;H10</f>
        <v>#N/A</v>
      </c>
      <c r="AM10" s="136" t="e">
        <f t="shared" ref="AM10:AM73" si="12">AN10*$I10</f>
        <v>#N/A</v>
      </c>
      <c r="AN10" s="69">
        <f t="shared" ref="AN10:AN73" si="13">IF($AN$5=0,ROUND($AN$4*AO10,2),ROUND($AN$5*AO10,2))</f>
        <v>0</v>
      </c>
      <c r="AO10" s="70">
        <f>_xlfn.IFNA(VLOOKUP(AR10,Data!$B$2:$H$5150,4,0),0)</f>
        <v>0</v>
      </c>
      <c r="AP10" s="71" t="str">
        <f>_xlfn.IFNA(IF($AP$8&lt;&gt;"",VLOOKUP(AR10,Data!$B$2:$H$5150,6,0),""),"")</f>
        <v/>
      </c>
      <c r="AQ10" s="71" t="str">
        <f>_xlfn.IFNA(IF($AQ$8&lt;&gt;"",VLOOKUP(AR10,Data!$B$2:$H$5150,7,0),""),"")</f>
        <v/>
      </c>
      <c r="AR10" s="72" t="e">
        <f t="shared" ref="AR10:AR73" si="14">$A10&amp;$AN$2&amp;$AP$2&amp;H10</f>
        <v>#N/A</v>
      </c>
      <c r="AS10" s="136" t="e">
        <f>AT10*$I10</f>
        <v>#N/A</v>
      </c>
      <c r="AT10" s="69">
        <f t="shared" ref="AT10:AT73" si="15">IF($AT$5=0,ROUND($AT$4*AU10,2),ROUND($AT$5*AU10,2))</f>
        <v>0</v>
      </c>
      <c r="AU10" s="70">
        <f>_xlfn.IFNA(VLOOKUP(AX10,Data!$B$2:$H$5150,4,0),0)</f>
        <v>0</v>
      </c>
      <c r="AV10" s="71" t="str">
        <f>_xlfn.IFNA(IF($AV$8&lt;&gt;"",VLOOKUP(AX10,Data!$B$2:$H$5150,6,0),""),"")</f>
        <v/>
      </c>
      <c r="AW10" s="71" t="str">
        <f>_xlfn.IFNA(IF($AW$8&lt;&gt;"",VLOOKUP(AX10,Data!$B$2:$H$5150,7,0),""),"")</f>
        <v/>
      </c>
      <c r="AX10" s="72" t="e">
        <f t="shared" ref="AX10:AX73" si="16">$A10&amp;$AT$2&amp;$AV$2&amp;H10</f>
        <v>#N/A</v>
      </c>
      <c r="AY10" s="136" t="e">
        <f>AZ10*$I10</f>
        <v>#N/A</v>
      </c>
      <c r="AZ10" s="69">
        <f t="shared" ref="AZ10:AZ73" si="17">IF($AZ$5=0,ROUND($AZ$4*BA10,2),ROUND($AZ$5*BA10,2))</f>
        <v>0</v>
      </c>
      <c r="BA10" s="70">
        <f>_xlfn.IFNA(VLOOKUP(BD10,Data!$B$2:$H$5150,4,0),0)</f>
        <v>0</v>
      </c>
      <c r="BB10" s="71" t="str">
        <f>_xlfn.IFNA(IF($BB$8&lt;&gt;"",VLOOKUP(BD10,Data!$B$2:$H$5150,6,0),""),"")</f>
        <v/>
      </c>
      <c r="BC10" s="71" t="str">
        <f>_xlfn.IFNA(IF($BC$8&lt;&gt;"",VLOOKUP(BD10,Data!$B$2:$H$5150,7,0),""),"")</f>
        <v/>
      </c>
      <c r="BD10" s="72" t="e">
        <f t="shared" ref="BD10:BD73" si="18">$A10&amp;$AZ$2&amp;$BB$2&amp;H10</f>
        <v>#N/A</v>
      </c>
      <c r="BE10" s="136" t="e">
        <f>BF10*$I10</f>
        <v>#N/A</v>
      </c>
      <c r="BF10" s="69">
        <f t="shared" ref="BF10:BF73" si="19">IF($BF$5=0,ROUND($BF$4*BG10,2),ROUND($BF$5*BG10,2))</f>
        <v>0</v>
      </c>
      <c r="BG10" s="70">
        <f>_xlfn.IFNA(VLOOKUP(BJ10,Data!$B$2:$H$5150,4,0),0)</f>
        <v>0</v>
      </c>
      <c r="BH10" s="71" t="str">
        <f>_xlfn.IFNA(IF($BH$8&lt;&gt;"",VLOOKUP(BJ10,Data!$B$2:$H$5150,6,0),""),"")</f>
        <v/>
      </c>
      <c r="BI10" s="71" t="str">
        <f>_xlfn.IFNA(IF($BI$8&lt;&gt;"",VLOOKUP(BJ10,Data!$B$2:$H$5150,7,0),""),"")</f>
        <v/>
      </c>
      <c r="BJ10" s="72" t="e">
        <f t="shared" ref="BJ10:BJ73" si="20">$A10&amp;$BF$2&amp;$BH$2&amp;H10</f>
        <v>#N/A</v>
      </c>
      <c r="BK10" s="136" t="e">
        <f>BL10*$I10</f>
        <v>#N/A</v>
      </c>
      <c r="BL10" s="69">
        <f t="shared" ref="BL10:BL73" si="21">IF($BL$5=0,ROUND($BL$4*BM10,2),ROUND($BL$5*BM10,2))</f>
        <v>0</v>
      </c>
      <c r="BM10" s="70">
        <f>_xlfn.IFNA(VLOOKUP(BP10,Data!$B$2:$H$5150,4,0),0)</f>
        <v>0</v>
      </c>
      <c r="BN10" s="71" t="str">
        <f>_xlfn.IFNA(IF($BN$8&lt;&gt;"",VLOOKUP(BP10,Data!$B$2:$H$5150,6,0),""),"")</f>
        <v/>
      </c>
      <c r="BO10" s="71" t="str">
        <f>_xlfn.IFNA(IF($BO$8&lt;&gt;"",VLOOKUP(BP10,Data!$B$2:$H$5150,7,0),""),"")</f>
        <v/>
      </c>
      <c r="BP10" s="72" t="e">
        <f t="shared" ref="BP10:BP73" si="22">$A10&amp;$BL$2&amp;$BN$2&amp;H10</f>
        <v>#N/A</v>
      </c>
      <c r="BQ10" s="136" t="e">
        <f>BR10*$I10</f>
        <v>#N/A</v>
      </c>
      <c r="BR10" s="69">
        <f t="shared" ref="BR10:BR73" si="23">IF($BR$5=0,ROUND($BR$4*BS10,2),ROUND($BR$5*BS10,2))</f>
        <v>0</v>
      </c>
      <c r="BS10" s="70">
        <f>_xlfn.IFNA(VLOOKUP(BV10,Data!$B$2:$H$5150,4,0),0)</f>
        <v>0</v>
      </c>
      <c r="BT10" s="71" t="str">
        <f>_xlfn.IFNA(IF($BT$8&lt;&gt;"",VLOOKUP(BV10,Data!$B$2:$H$5150,6,0),""),"")</f>
        <v/>
      </c>
      <c r="BU10" s="71" t="str">
        <f>_xlfn.IFNA(IF($BU$8&lt;&gt;"",VLOOKUP(BV10,Data!$B$2:$H$5150,7,0),""),"")</f>
        <v/>
      </c>
      <c r="BV10" s="72" t="e">
        <f t="shared" ref="BV10:BV73" si="24">$A10&amp;$BR$2&amp;$BT$2&amp;H10</f>
        <v>#N/A</v>
      </c>
      <c r="BW10" s="136" t="e">
        <f>BX10*$I10</f>
        <v>#N/A</v>
      </c>
      <c r="BX10" s="69">
        <f t="shared" ref="BX10:BX73" si="25">IF($BX$5=0,ROUND($BX$4*BY10,2),ROUND($BX$5*BY10,2))</f>
        <v>0</v>
      </c>
      <c r="BY10" s="70">
        <f>_xlfn.IFNA(VLOOKUP(CB10,Data!$B$2:$H$5150,4,0),0)</f>
        <v>0</v>
      </c>
      <c r="BZ10" s="71" t="str">
        <f>_xlfn.IFNA(IF($BZ$8&lt;&gt;"",VLOOKUP(CB10,Data!$B$2:$H$5150,6,0),""),"")</f>
        <v/>
      </c>
      <c r="CA10" s="71" t="str">
        <f>_xlfn.IFNA(IF($CA$8&lt;&gt;"",VLOOKUP(CB10,Data!$B$2:$H$5150,7,0),""),"")</f>
        <v/>
      </c>
      <c r="CB10" s="72" t="e">
        <f t="shared" ref="CB10:CB73" si="26">$A10&amp;$BX$2&amp;$BZ$2&amp;H10</f>
        <v>#N/A</v>
      </c>
      <c r="CC10" s="136" t="e">
        <f>CD10*$I10</f>
        <v>#N/A</v>
      </c>
      <c r="CD10" s="69">
        <f t="shared" ref="CD10:CD73" si="27">IF($CD$5=0,ROUND($CD$4*CE10,2),ROUND($CD$5*CE10,2))</f>
        <v>0</v>
      </c>
      <c r="CE10" s="70">
        <f>_xlfn.IFNA(VLOOKUP(CH10,Data!$B$2:$H$5150,4,0),0)</f>
        <v>0</v>
      </c>
      <c r="CF10" s="71" t="str">
        <f>_xlfn.IFNA(IF($CF$8&lt;&gt;"",VLOOKUP(CH10,Data!$B$2:$H$5150,6,0),""),"")</f>
        <v/>
      </c>
      <c r="CG10" s="71" t="str">
        <f>_xlfn.IFNA(IF($CG$8&lt;&gt;"",VLOOKUP(CH10,Data!$B$2:$H$5150,7,0),""),"")</f>
        <v/>
      </c>
      <c r="CH10" s="72" t="e">
        <f t="shared" ref="CH10:CH73" si="28">$A10&amp;$CD$2&amp;$CF$2&amp;H10</f>
        <v>#N/A</v>
      </c>
      <c r="CI10" s="136" t="e">
        <f>CJ10*$I10</f>
        <v>#N/A</v>
      </c>
      <c r="CJ10" s="69">
        <f t="shared" ref="CJ10:CJ73" si="29">IF($CJ$5=0,ROUND($CJ$4*CK10,2),ROUND($CJ$5*CK10,2))</f>
        <v>0</v>
      </c>
      <c r="CK10" s="70">
        <f>_xlfn.IFNA(VLOOKUP(CN10,Data!$B$2:$H$5150,4,0),0)</f>
        <v>0</v>
      </c>
      <c r="CL10" s="71" t="str">
        <f>_xlfn.IFNA(IF($CL$8&lt;&gt;"",VLOOKUP(CN10,Data!$B$2:$H$5150,6,0),""),"")</f>
        <v/>
      </c>
      <c r="CM10" s="71" t="str">
        <f>_xlfn.IFNA(IF($CM$8&lt;&gt;"",VLOOKUP(CN10,Data!$B$2:$H$5150,7,0),""),"")</f>
        <v/>
      </c>
      <c r="CN10" s="72" t="e">
        <f t="shared" ref="CN10:CN73" si="30">$A10&amp;$CJ$2&amp;$CL$2&amp;H10</f>
        <v>#N/A</v>
      </c>
      <c r="CO10" s="136" t="e">
        <f>CP10*$I10</f>
        <v>#N/A</v>
      </c>
      <c r="CP10" s="69">
        <f t="shared" ref="CP10:CP73" si="31">IF($CP$5=0,ROUND($CP$4*CQ10,2),ROUND($CP$5*CQ10,2))</f>
        <v>0</v>
      </c>
      <c r="CQ10" s="70">
        <f>_xlfn.IFNA(VLOOKUP(CT10,Data!$B$2:$H$5150,4,0),0)</f>
        <v>0</v>
      </c>
      <c r="CR10" s="71" t="str">
        <f>_xlfn.IFNA(IF($CR$8&lt;&gt;"",VLOOKUP(CT10,Data!$B$2:$H$5150,6,0),""),"")</f>
        <v/>
      </c>
      <c r="CS10" s="71" t="str">
        <f>_xlfn.IFNA(IF($CS$8&lt;&gt;"",VLOOKUP(CT10,Data!$B$2:$H$5150,7,0),""),"")</f>
        <v/>
      </c>
      <c r="CT10" s="72" t="e">
        <f t="shared" ref="CT10:CT73" si="32">$A10&amp;$CP$2&amp;$CR$2&amp;H10</f>
        <v>#N/A</v>
      </c>
      <c r="CU10" s="74" t="e">
        <f>VLOOKUP(F10,GD.List!$C$3:$O$6214,12,0)</f>
        <v>#N/A</v>
      </c>
      <c r="CV10" s="51" t="s">
        <v>50</v>
      </c>
      <c r="CW10" s="51" t="e">
        <f>VLOOKUP(H10,#REF!,1,0)</f>
        <v>#N/A</v>
      </c>
      <c r="CX10" s="73" t="e">
        <f>E10/VLOOKUP(F10,GD.List!$C$3:$O$6646,5,0)</f>
        <v>#N/A</v>
      </c>
      <c r="CY10" s="134" t="e">
        <f t="shared" ref="CY10:CY73" si="33">D10*I10</f>
        <v>#N/A</v>
      </c>
    </row>
    <row r="11" spans="1:105" ht="15" customHeight="1" x14ac:dyDescent="0.2">
      <c r="A11" s="142" t="str">
        <f>IFERROR(IF(VLOOKUP(F11,GD.List!$C$3:$H$6371,6,0)&lt;&gt;"L","I","L"),"")</f>
        <v>I</v>
      </c>
      <c r="B11" s="136">
        <f t="shared" ref="B11:B73" si="34">J11*$I11</f>
        <v>114.48020000000001</v>
      </c>
      <c r="C11" s="64">
        <v>56597.049999999996</v>
      </c>
      <c r="D11" s="64">
        <f t="shared" si="0"/>
        <v>248.87</v>
      </c>
      <c r="E11" s="64">
        <f t="shared" si="1"/>
        <v>56348.179999999993</v>
      </c>
      <c r="F11" s="65" t="s">
        <v>4128</v>
      </c>
      <c r="G11" s="66" t="str">
        <f>VLOOKUP(F11,GD.List!$C$3:$O$6646,13,0)</f>
        <v>HYDROGEN PEROXIDE 50%</v>
      </c>
      <c r="H11" s="67">
        <f>VLOOKUP(F11,GD.List!$C$3:$O$6646,8,0)</f>
        <v>2847</v>
      </c>
      <c r="I11" s="68">
        <f>VLOOKUP(F11,GD.List!$C$3:$O$6646,9,0)</f>
        <v>0.46</v>
      </c>
      <c r="J11" s="69">
        <f t="shared" si="2"/>
        <v>248.87</v>
      </c>
      <c r="K11" s="70">
        <f>_xlfn.IFNA(VLOOKUP(N11,Data!$B$2:$H$5150,4,0),0)</f>
        <v>0.03</v>
      </c>
      <c r="L11" s="71">
        <f>_xlfn.IFNA(IF($L$8&lt;&gt;"",VLOOKUP(N11,Data!$B$2:$H$5150,6,0),""),"")</f>
        <v>179</v>
      </c>
      <c r="M11" s="71">
        <f>_xlfn.IFNA(IF($M$8&lt;&gt;"",VLOOKUP(N11,Data!$B$2:$H$5150,7,0),""),"")</f>
        <v>0</v>
      </c>
      <c r="N11" s="72" t="str">
        <f t="shared" ref="N11:N74" si="35">$A11&amp;$J$2&amp;$L$2&amp;H11</f>
        <v>ICtnGmt_Mbot12847</v>
      </c>
      <c r="O11" s="136">
        <f t="shared" si="3"/>
        <v>0</v>
      </c>
      <c r="P11" s="69">
        <f t="shared" ref="P11:P73" si="36">IF($P$5=0,ROUND($P$4*Q11,2),ROUND($P$5*Q11,2))</f>
        <v>0</v>
      </c>
      <c r="Q11" s="70">
        <f>_xlfn.IFNA(VLOOKUP(T11,Data!$B$2:$H$5150,4,0),0)</f>
        <v>0.03</v>
      </c>
      <c r="R11" s="71">
        <f>_xlfn.IFNA(IF($R$8&lt;&gt;"",VLOOKUP(T11,Data!$B$2:$H$5150,6,0),""),"")</f>
        <v>131</v>
      </c>
      <c r="S11" s="71">
        <f>_xlfn.IFNA(IF($S$8&lt;&gt;"",VLOOKUP(T11,Data!$B$2:$H$5150,7,0),""),"")</f>
        <v>132</v>
      </c>
      <c r="T11" s="72" t="str">
        <f t="shared" ref="T11:T73" si="37">$A11&amp;$P$2&amp;$R$2&amp;H11</f>
        <v>IMps_Ctn2847</v>
      </c>
      <c r="U11" s="136">
        <f t="shared" si="4"/>
        <v>0</v>
      </c>
      <c r="V11" s="69">
        <f t="shared" si="5"/>
        <v>0</v>
      </c>
      <c r="W11" s="70">
        <f>_xlfn.IFNA(VLOOKUP(Z11,Data!$B$2:$H$5150,4,0),0)</f>
        <v>0.03</v>
      </c>
      <c r="X11" s="71">
        <f>_xlfn.IFNA(IF($X$8&lt;&gt;"",VLOOKUP(Z11,Data!$B$2:$H$5150,6,0),""),"")</f>
        <v>131</v>
      </c>
      <c r="Y11" s="71">
        <f>_xlfn.IFNA(IF($Y$8&lt;&gt;"",VLOOKUP(Z11,Data!$B$2:$H$5150,7,0),""),"")</f>
        <v>132</v>
      </c>
      <c r="Z11" s="72" t="str">
        <f t="shared" ref="Z11:Z73" si="38">$A11&amp;$V$2&amp;$X$2&amp;H11</f>
        <v>IMps_Ctn2847</v>
      </c>
      <c r="AA11" s="136">
        <f t="shared" si="6"/>
        <v>0</v>
      </c>
      <c r="AB11" s="69">
        <f t="shared" si="7"/>
        <v>0</v>
      </c>
      <c r="AC11" s="70">
        <f>_xlfn.IFNA(VLOOKUP(AF11,Data!$B$2:$H$5150,4,0),0)</f>
        <v>0.03</v>
      </c>
      <c r="AD11" s="71">
        <f>_xlfn.IFNA(IF($AD$8&lt;&gt;"",VLOOKUP(AF11,Data!$B$2:$H$5150,6,0),""),"")</f>
        <v>131</v>
      </c>
      <c r="AE11" s="71">
        <f>_xlfn.IFNA(IF($AE$8&lt;&gt;"",VLOOKUP(AF11,Data!$B$2:$H$5150,7,0),""),"")</f>
        <v>132</v>
      </c>
      <c r="AF11" s="72" t="str">
        <f t="shared" si="8"/>
        <v>IMps_Ctn2847</v>
      </c>
      <c r="AG11" s="136">
        <f t="shared" si="9"/>
        <v>0</v>
      </c>
      <c r="AH11" s="69">
        <f t="shared" si="10"/>
        <v>0</v>
      </c>
      <c r="AI11" s="70">
        <f>_xlfn.IFNA(VLOOKUP(AL11,Data!$B$2:$H$5150,4,0),0)</f>
        <v>0.03</v>
      </c>
      <c r="AJ11" s="71">
        <f>_xlfn.IFNA(IF($AJ$8&lt;&gt;"",VLOOKUP(AL11,Data!$B$2:$H$5150,6,0),""),"")</f>
        <v>131</v>
      </c>
      <c r="AK11" s="71">
        <f>_xlfn.IFNA(IF($AK$8&lt;&gt;"",VLOOKUP(AL11,Data!$B$2:$H$5150,7,0),""),"")</f>
        <v>132</v>
      </c>
      <c r="AL11" s="72" t="str">
        <f t="shared" si="11"/>
        <v>IMps_Ctn2847</v>
      </c>
      <c r="AM11" s="136">
        <f t="shared" si="12"/>
        <v>0</v>
      </c>
      <c r="AN11" s="69">
        <f t="shared" si="13"/>
        <v>0</v>
      </c>
      <c r="AO11" s="70">
        <f>_xlfn.IFNA(VLOOKUP(AR11,Data!$B$2:$H$5150,4,0),0)</f>
        <v>0.03</v>
      </c>
      <c r="AP11" s="71">
        <f>_xlfn.IFNA(IF($AP$8&lt;&gt;"",VLOOKUP(AR11,Data!$B$2:$H$5150,6,0),""),"")</f>
        <v>131</v>
      </c>
      <c r="AQ11" s="71">
        <f>_xlfn.IFNA(IF($AQ$8&lt;&gt;"",VLOOKUP(AR11,Data!$B$2:$H$5150,7,0),""),"")</f>
        <v>132</v>
      </c>
      <c r="AR11" s="72" t="str">
        <f t="shared" si="14"/>
        <v>IMps_Ctn2847</v>
      </c>
      <c r="AS11" s="136">
        <f t="shared" ref="AS11:AS74" si="39">AT11*$I11</f>
        <v>0</v>
      </c>
      <c r="AT11" s="69">
        <f t="shared" si="15"/>
        <v>0</v>
      </c>
      <c r="AU11" s="70">
        <f>_xlfn.IFNA(VLOOKUP(AX11,Data!$B$2:$H$5150,4,0),0)</f>
        <v>0.03</v>
      </c>
      <c r="AV11" s="71">
        <f>_xlfn.IFNA(IF($AV$8&lt;&gt;"",VLOOKUP(AX11,Data!$B$2:$H$5150,6,0),""),"")</f>
        <v>131</v>
      </c>
      <c r="AW11" s="71">
        <f>_xlfn.IFNA(IF($AW$8&lt;&gt;"",VLOOKUP(AX11,Data!$B$2:$H$5150,7,0),""),"")</f>
        <v>132</v>
      </c>
      <c r="AX11" s="72" t="str">
        <f t="shared" si="16"/>
        <v>IMps_Ctn2847</v>
      </c>
      <c r="AY11" s="136">
        <f t="shared" ref="AY11:AY74" si="40">AZ11*$I11</f>
        <v>0</v>
      </c>
      <c r="AZ11" s="69">
        <f t="shared" si="17"/>
        <v>0</v>
      </c>
      <c r="BA11" s="70">
        <f>_xlfn.IFNA(VLOOKUP(BD11,Data!$B$2:$H$5150,4,0),0)</f>
        <v>0.03</v>
      </c>
      <c r="BB11" s="71">
        <f>_xlfn.IFNA(IF($BB$8&lt;&gt;"",VLOOKUP(BD11,Data!$B$2:$H$5150,6,0),""),"")</f>
        <v>131</v>
      </c>
      <c r="BC11" s="71">
        <f>_xlfn.IFNA(IF($BC$8&lt;&gt;"",VLOOKUP(BD11,Data!$B$2:$H$5150,7,0),""),"")</f>
        <v>132</v>
      </c>
      <c r="BD11" s="72" t="str">
        <f t="shared" si="18"/>
        <v>IMps_Ctn2847</v>
      </c>
      <c r="BE11" s="136">
        <f t="shared" ref="BE11:BE74" si="41">BF11*$I11</f>
        <v>0</v>
      </c>
      <c r="BF11" s="69">
        <f t="shared" si="19"/>
        <v>0</v>
      </c>
      <c r="BG11" s="70">
        <f>_xlfn.IFNA(VLOOKUP(BJ11,Data!$B$2:$H$5150,4,0),0)</f>
        <v>0.03</v>
      </c>
      <c r="BH11" s="71">
        <f>_xlfn.IFNA(IF($BH$8&lt;&gt;"",VLOOKUP(BJ11,Data!$B$2:$H$5150,6,0),""),"")</f>
        <v>131</v>
      </c>
      <c r="BI11" s="71">
        <f>_xlfn.IFNA(IF($BI$8&lt;&gt;"",VLOOKUP(BJ11,Data!$B$2:$H$5150,7,0),""),"")</f>
        <v>132</v>
      </c>
      <c r="BJ11" s="72" t="str">
        <f t="shared" si="20"/>
        <v>IMps_Ctn2847</v>
      </c>
      <c r="BK11" s="136">
        <f t="shared" ref="BK11:BK74" si="42">BL11*$I11</f>
        <v>0</v>
      </c>
      <c r="BL11" s="69">
        <f t="shared" si="21"/>
        <v>0</v>
      </c>
      <c r="BM11" s="70">
        <f>_xlfn.IFNA(VLOOKUP(BP11,Data!$B$2:$H$5150,4,0),0)</f>
        <v>0.03</v>
      </c>
      <c r="BN11" s="71">
        <f>_xlfn.IFNA(IF($BN$8&lt;&gt;"",VLOOKUP(BP11,Data!$B$2:$H$5150,6,0),""),"")</f>
        <v>131</v>
      </c>
      <c r="BO11" s="71">
        <f>_xlfn.IFNA(IF($BO$8&lt;&gt;"",VLOOKUP(BP11,Data!$B$2:$H$5150,7,0),""),"")</f>
        <v>132</v>
      </c>
      <c r="BP11" s="72" t="str">
        <f t="shared" si="22"/>
        <v>IMps_Ctn2847</v>
      </c>
      <c r="BQ11" s="136">
        <f t="shared" ref="BQ11:BQ74" si="43">BR11*$I11</f>
        <v>0</v>
      </c>
      <c r="BR11" s="69">
        <f t="shared" si="23"/>
        <v>0</v>
      </c>
      <c r="BS11" s="70">
        <f>_xlfn.IFNA(VLOOKUP(BV11,Data!$B$2:$H$5150,4,0),0)</f>
        <v>0.03</v>
      </c>
      <c r="BT11" s="71">
        <f>_xlfn.IFNA(IF($BT$8&lt;&gt;"",VLOOKUP(BV11,Data!$B$2:$H$5150,6,0),""),"")</f>
        <v>131</v>
      </c>
      <c r="BU11" s="71">
        <f>_xlfn.IFNA(IF($BU$8&lt;&gt;"",VLOOKUP(BV11,Data!$B$2:$H$5150,7,0),""),"")</f>
        <v>132</v>
      </c>
      <c r="BV11" s="72" t="str">
        <f t="shared" si="24"/>
        <v>IMps_Ctn2847</v>
      </c>
      <c r="BW11" s="136">
        <f t="shared" ref="BW11:BW74" si="44">BX11*$I11</f>
        <v>0</v>
      </c>
      <c r="BX11" s="69">
        <f t="shared" si="25"/>
        <v>0</v>
      </c>
      <c r="BY11" s="70">
        <f>_xlfn.IFNA(VLOOKUP(CB11,Data!$B$2:$H$5150,4,0),0)</f>
        <v>0.03</v>
      </c>
      <c r="BZ11" s="71">
        <f>_xlfn.IFNA(IF($BZ$8&lt;&gt;"",VLOOKUP(CB11,Data!$B$2:$H$5150,6,0),""),"")</f>
        <v>131</v>
      </c>
      <c r="CA11" s="71">
        <f>_xlfn.IFNA(IF($CA$8&lt;&gt;"",VLOOKUP(CB11,Data!$B$2:$H$5150,7,0),""),"")</f>
        <v>132</v>
      </c>
      <c r="CB11" s="72" t="str">
        <f t="shared" si="26"/>
        <v>IMps_Ctn2847</v>
      </c>
      <c r="CC11" s="136">
        <f t="shared" ref="CC11:CC74" si="45">CD11*$I11</f>
        <v>0</v>
      </c>
      <c r="CD11" s="69">
        <f t="shared" si="27"/>
        <v>0</v>
      </c>
      <c r="CE11" s="70">
        <f>_xlfn.IFNA(VLOOKUP(CH11,Data!$B$2:$H$5150,4,0),0)</f>
        <v>0.03</v>
      </c>
      <c r="CF11" s="71">
        <f>_xlfn.IFNA(IF($CF$8&lt;&gt;"",VLOOKUP(CH11,Data!$B$2:$H$5150,6,0),""),"")</f>
        <v>131</v>
      </c>
      <c r="CG11" s="71">
        <f>_xlfn.IFNA(IF($CG$8&lt;&gt;"",VLOOKUP(CH11,Data!$B$2:$H$5150,7,0),""),"")</f>
        <v>132</v>
      </c>
      <c r="CH11" s="72" t="str">
        <f t="shared" si="28"/>
        <v>IMps_Ctn2847</v>
      </c>
      <c r="CI11" s="136">
        <f t="shared" ref="CI11:CI74" si="46">CJ11*$I11</f>
        <v>0</v>
      </c>
      <c r="CJ11" s="69">
        <f t="shared" si="29"/>
        <v>0</v>
      </c>
      <c r="CK11" s="70">
        <f>_xlfn.IFNA(VLOOKUP(CN11,Data!$B$2:$H$5150,4,0),0)</f>
        <v>0.03</v>
      </c>
      <c r="CL11" s="71">
        <f>_xlfn.IFNA(IF($CL$8&lt;&gt;"",VLOOKUP(CN11,Data!$B$2:$H$5150,6,0),""),"")</f>
        <v>131</v>
      </c>
      <c r="CM11" s="71">
        <f>_xlfn.IFNA(IF($CM$8&lt;&gt;"",VLOOKUP(CN11,Data!$B$2:$H$5150,7,0),""),"")</f>
        <v>132</v>
      </c>
      <c r="CN11" s="72" t="str">
        <f t="shared" si="30"/>
        <v>IMps_Ctn2847</v>
      </c>
      <c r="CO11" s="136">
        <f t="shared" ref="CO11:CO74" si="47">CP11*$I11</f>
        <v>0</v>
      </c>
      <c r="CP11" s="69">
        <f t="shared" si="31"/>
        <v>0</v>
      </c>
      <c r="CQ11" s="70">
        <f>_xlfn.IFNA(VLOOKUP(CT11,Data!$B$2:$H$5150,4,0),0)</f>
        <v>0.03</v>
      </c>
      <c r="CR11" s="71">
        <f>_xlfn.IFNA(IF($CR$8&lt;&gt;"",VLOOKUP(CT11,Data!$B$2:$H$5150,6,0),""),"")</f>
        <v>131</v>
      </c>
      <c r="CS11" s="71">
        <f>_xlfn.IFNA(IF($CS$8&lt;&gt;"",VLOOKUP(CT11,Data!$B$2:$H$5150,7,0),""),"")</f>
        <v>132</v>
      </c>
      <c r="CT11" s="72" t="str">
        <f t="shared" si="32"/>
        <v>IMps_Ctn2847</v>
      </c>
      <c r="CU11" s="74" t="str">
        <f>VLOOKUP(F11,GD.List!$C$3:$O$6214,12,0)</f>
        <v>Textile Chemical</v>
      </c>
      <c r="CV11" s="51" t="s">
        <v>50</v>
      </c>
      <c r="CW11" s="51" t="e">
        <f>VLOOKUP(H11,#REF!,1,0)</f>
        <v>#REF!</v>
      </c>
      <c r="CX11" s="73">
        <f>E11/VLOOKUP(F11,GD.List!$C$3:$O$6646,5,0)</f>
        <v>0.69054142156862741</v>
      </c>
      <c r="CY11" s="134">
        <f t="shared" si="33"/>
        <v>114.48020000000001</v>
      </c>
      <c r="CZ11" s="51" t="e">
        <f t="shared" ref="CZ11:CZ73" si="48">VLOOKUP(F11,$CZ$1:$CZ$7,1,0)</f>
        <v>#N/A</v>
      </c>
      <c r="DA11" s="133"/>
    </row>
    <row r="12" spans="1:105" ht="15" customHeight="1" x14ac:dyDescent="0.2">
      <c r="A12" s="142" t="str">
        <f>IFERROR(IF(VLOOKUP(F12,GD.List!$C$3:$H$6371,6,0)&lt;&gt;"L","I","L"),"")</f>
        <v>L</v>
      </c>
      <c r="B12" s="136">
        <f t="shared" si="34"/>
        <v>92.960000000000008</v>
      </c>
      <c r="C12" s="64">
        <v>20713</v>
      </c>
      <c r="D12" s="64">
        <f t="shared" si="0"/>
        <v>332</v>
      </c>
      <c r="E12" s="64">
        <f t="shared" si="1"/>
        <v>20381</v>
      </c>
      <c r="F12" s="65" t="s">
        <v>3043</v>
      </c>
      <c r="G12" s="66" t="str">
        <f>VLOOKUP(F12,GD.List!$C$3:$O$6646,13,0)</f>
        <v>CAUSTIC SODA LIQUID</v>
      </c>
      <c r="H12" s="67">
        <f>VLOOKUP(F12,GD.List!$C$3:$O$6646,8,0)</f>
        <v>2815.12</v>
      </c>
      <c r="I12" s="68">
        <f>VLOOKUP(F12,GD.List!$C$3:$O$6646,9,0)</f>
        <v>0.28000000000000003</v>
      </c>
      <c r="J12" s="69">
        <f>IF($J$5=0,ROUND($J$4*K12,2),ROUND($J$5*K12,2))+0.18</f>
        <v>332</v>
      </c>
      <c r="K12" s="70">
        <f>_xlfn.IFNA(VLOOKUP(N12,Data!$B$2:$H$5150,4,0),0)</f>
        <v>0.04</v>
      </c>
      <c r="L12" s="71">
        <f>_xlfn.IFNA(IF($L$8&lt;&gt;"",VLOOKUP(N12,Data!$B$2:$H$5150,6,0),""),"")</f>
        <v>255</v>
      </c>
      <c r="M12" s="71">
        <f>_xlfn.IFNA(IF($M$8&lt;&gt;"",VLOOKUP(N12,Data!$B$2:$H$5150,7,0),""),"")</f>
        <v>0</v>
      </c>
      <c r="N12" s="72" t="str">
        <f t="shared" si="35"/>
        <v>LCtnGmt_Mbot12815.12</v>
      </c>
      <c r="O12" s="136">
        <f t="shared" si="3"/>
        <v>0</v>
      </c>
      <c r="P12" s="69">
        <f t="shared" si="36"/>
        <v>0</v>
      </c>
      <c r="Q12" s="70">
        <f>_xlfn.IFNA(VLOOKUP(T12,Data!$B$2:$H$5150,4,0),0)</f>
        <v>0.04</v>
      </c>
      <c r="R12" s="71">
        <f>_xlfn.IFNA(IF($R$8&lt;&gt;"",VLOOKUP(T12,Data!$B$2:$H$5150,6,0),""),"")</f>
        <v>253</v>
      </c>
      <c r="S12" s="71">
        <f>_xlfn.IFNA(IF($S$8&lt;&gt;"",VLOOKUP(T12,Data!$B$2:$H$5150,7,0),""),"")</f>
        <v>254</v>
      </c>
      <c r="T12" s="72" t="str">
        <f t="shared" si="37"/>
        <v>LMps_Ctn2815.12</v>
      </c>
      <c r="U12" s="136">
        <f t="shared" si="4"/>
        <v>0</v>
      </c>
      <c r="V12" s="69">
        <f t="shared" si="5"/>
        <v>0</v>
      </c>
      <c r="W12" s="70">
        <f>_xlfn.IFNA(VLOOKUP(Z12,Data!$B$2:$H$5150,4,0),0)</f>
        <v>0.04</v>
      </c>
      <c r="X12" s="71">
        <f>_xlfn.IFNA(IF($X$8&lt;&gt;"",VLOOKUP(Z12,Data!$B$2:$H$5150,6,0),""),"")</f>
        <v>253</v>
      </c>
      <c r="Y12" s="71">
        <f>_xlfn.IFNA(IF($Y$8&lt;&gt;"",VLOOKUP(Z12,Data!$B$2:$H$5150,7,0),""),"")</f>
        <v>254</v>
      </c>
      <c r="Z12" s="72" t="str">
        <f t="shared" si="38"/>
        <v>LMps_Ctn2815.12</v>
      </c>
      <c r="AA12" s="136">
        <f t="shared" si="6"/>
        <v>0</v>
      </c>
      <c r="AB12" s="69">
        <f t="shared" si="7"/>
        <v>0</v>
      </c>
      <c r="AC12" s="70">
        <f>_xlfn.IFNA(VLOOKUP(AF12,Data!$B$2:$H$5150,4,0),0)</f>
        <v>0.04</v>
      </c>
      <c r="AD12" s="71">
        <f>_xlfn.IFNA(IF($AD$8&lt;&gt;"",VLOOKUP(AF12,Data!$B$2:$H$5150,6,0),""),"")</f>
        <v>253</v>
      </c>
      <c r="AE12" s="71">
        <f>_xlfn.IFNA(IF($AE$8&lt;&gt;"",VLOOKUP(AF12,Data!$B$2:$H$5150,7,0),""),"")</f>
        <v>254</v>
      </c>
      <c r="AF12" s="72" t="str">
        <f t="shared" si="8"/>
        <v>LMps_Ctn2815.12</v>
      </c>
      <c r="AG12" s="136">
        <f t="shared" si="9"/>
        <v>0</v>
      </c>
      <c r="AH12" s="69">
        <f t="shared" si="10"/>
        <v>0</v>
      </c>
      <c r="AI12" s="70">
        <f>_xlfn.IFNA(VLOOKUP(AL12,Data!$B$2:$H$5150,4,0),0)</f>
        <v>0.04</v>
      </c>
      <c r="AJ12" s="71">
        <f>_xlfn.IFNA(IF($AJ$8&lt;&gt;"",VLOOKUP(AL12,Data!$B$2:$H$5150,6,0),""),"")</f>
        <v>253</v>
      </c>
      <c r="AK12" s="71">
        <f>_xlfn.IFNA(IF($AK$8&lt;&gt;"",VLOOKUP(AL12,Data!$B$2:$H$5150,7,0),""),"")</f>
        <v>254</v>
      </c>
      <c r="AL12" s="72" t="str">
        <f t="shared" si="11"/>
        <v>LMps_Ctn2815.12</v>
      </c>
      <c r="AM12" s="136">
        <f t="shared" si="12"/>
        <v>0</v>
      </c>
      <c r="AN12" s="69">
        <f t="shared" si="13"/>
        <v>0</v>
      </c>
      <c r="AO12" s="70">
        <f>_xlfn.IFNA(VLOOKUP(AR12,Data!$B$2:$H$5150,4,0),0)</f>
        <v>0.04</v>
      </c>
      <c r="AP12" s="71">
        <f>_xlfn.IFNA(IF($AP$8&lt;&gt;"",VLOOKUP(AR12,Data!$B$2:$H$5150,6,0),""),"")</f>
        <v>253</v>
      </c>
      <c r="AQ12" s="71">
        <f>_xlfn.IFNA(IF($AQ$8&lt;&gt;"",VLOOKUP(AR12,Data!$B$2:$H$5150,7,0),""),"")</f>
        <v>254</v>
      </c>
      <c r="AR12" s="72" t="str">
        <f t="shared" si="14"/>
        <v>LMps_Ctn2815.12</v>
      </c>
      <c r="AS12" s="136">
        <f t="shared" si="39"/>
        <v>0</v>
      </c>
      <c r="AT12" s="69">
        <f t="shared" si="15"/>
        <v>0</v>
      </c>
      <c r="AU12" s="70">
        <f>_xlfn.IFNA(VLOOKUP(AX12,Data!$B$2:$H$5150,4,0),0)</f>
        <v>0.04</v>
      </c>
      <c r="AV12" s="71">
        <f>_xlfn.IFNA(IF($AV$8&lt;&gt;"",VLOOKUP(AX12,Data!$B$2:$H$5150,6,0),""),"")</f>
        <v>253</v>
      </c>
      <c r="AW12" s="71">
        <f>_xlfn.IFNA(IF($AW$8&lt;&gt;"",VLOOKUP(AX12,Data!$B$2:$H$5150,7,0),""),"")</f>
        <v>254</v>
      </c>
      <c r="AX12" s="72" t="str">
        <f t="shared" si="16"/>
        <v>LMps_Ctn2815.12</v>
      </c>
      <c r="AY12" s="136">
        <f t="shared" si="40"/>
        <v>0</v>
      </c>
      <c r="AZ12" s="69">
        <f t="shared" si="17"/>
        <v>0</v>
      </c>
      <c r="BA12" s="70">
        <f>_xlfn.IFNA(VLOOKUP(BD12,Data!$B$2:$H$5150,4,0),0)</f>
        <v>0.04</v>
      </c>
      <c r="BB12" s="71">
        <f>_xlfn.IFNA(IF($BB$8&lt;&gt;"",VLOOKUP(BD12,Data!$B$2:$H$5150,6,0),""),"")</f>
        <v>253</v>
      </c>
      <c r="BC12" s="71">
        <f>_xlfn.IFNA(IF($BC$8&lt;&gt;"",VLOOKUP(BD12,Data!$B$2:$H$5150,7,0),""),"")</f>
        <v>254</v>
      </c>
      <c r="BD12" s="72" t="str">
        <f t="shared" si="18"/>
        <v>LMps_Ctn2815.12</v>
      </c>
      <c r="BE12" s="136">
        <f t="shared" si="41"/>
        <v>0</v>
      </c>
      <c r="BF12" s="69">
        <f t="shared" si="19"/>
        <v>0</v>
      </c>
      <c r="BG12" s="70">
        <f>_xlfn.IFNA(VLOOKUP(BJ12,Data!$B$2:$H$5150,4,0),0)</f>
        <v>0.04</v>
      </c>
      <c r="BH12" s="71">
        <f>_xlfn.IFNA(IF($BH$8&lt;&gt;"",VLOOKUP(BJ12,Data!$B$2:$H$5150,6,0),""),"")</f>
        <v>253</v>
      </c>
      <c r="BI12" s="71">
        <f>_xlfn.IFNA(IF($BI$8&lt;&gt;"",VLOOKUP(BJ12,Data!$B$2:$H$5150,7,0),""),"")</f>
        <v>254</v>
      </c>
      <c r="BJ12" s="72" t="str">
        <f t="shared" si="20"/>
        <v>LMps_Ctn2815.12</v>
      </c>
      <c r="BK12" s="136">
        <f t="shared" si="42"/>
        <v>0</v>
      </c>
      <c r="BL12" s="69">
        <f t="shared" si="21"/>
        <v>0</v>
      </c>
      <c r="BM12" s="70">
        <f>_xlfn.IFNA(VLOOKUP(BP12,Data!$B$2:$H$5150,4,0),0)</f>
        <v>0.04</v>
      </c>
      <c r="BN12" s="71">
        <f>_xlfn.IFNA(IF($BN$8&lt;&gt;"",VLOOKUP(BP12,Data!$B$2:$H$5150,6,0),""),"")</f>
        <v>253</v>
      </c>
      <c r="BO12" s="71">
        <f>_xlfn.IFNA(IF($BO$8&lt;&gt;"",VLOOKUP(BP12,Data!$B$2:$H$5150,7,0),""),"")</f>
        <v>254</v>
      </c>
      <c r="BP12" s="72" t="str">
        <f t="shared" si="22"/>
        <v>LMps_Ctn2815.12</v>
      </c>
      <c r="BQ12" s="136">
        <f t="shared" si="43"/>
        <v>0</v>
      </c>
      <c r="BR12" s="69">
        <f t="shared" si="23"/>
        <v>0</v>
      </c>
      <c r="BS12" s="70">
        <f>_xlfn.IFNA(VLOOKUP(BV12,Data!$B$2:$H$5150,4,0),0)</f>
        <v>0.04</v>
      </c>
      <c r="BT12" s="71">
        <f>_xlfn.IFNA(IF($BT$8&lt;&gt;"",VLOOKUP(BV12,Data!$B$2:$H$5150,6,0),""),"")</f>
        <v>253</v>
      </c>
      <c r="BU12" s="71">
        <f>_xlfn.IFNA(IF($BU$8&lt;&gt;"",VLOOKUP(BV12,Data!$B$2:$H$5150,7,0),""),"")</f>
        <v>254</v>
      </c>
      <c r="BV12" s="72" t="str">
        <f t="shared" si="24"/>
        <v>LMps_Ctn2815.12</v>
      </c>
      <c r="BW12" s="136">
        <f t="shared" si="44"/>
        <v>0</v>
      </c>
      <c r="BX12" s="69">
        <f t="shared" si="25"/>
        <v>0</v>
      </c>
      <c r="BY12" s="70">
        <f>_xlfn.IFNA(VLOOKUP(CB12,Data!$B$2:$H$5150,4,0),0)</f>
        <v>0.04</v>
      </c>
      <c r="BZ12" s="71">
        <f>_xlfn.IFNA(IF($BZ$8&lt;&gt;"",VLOOKUP(CB12,Data!$B$2:$H$5150,6,0),""),"")</f>
        <v>253</v>
      </c>
      <c r="CA12" s="71">
        <f>_xlfn.IFNA(IF($CA$8&lt;&gt;"",VLOOKUP(CB12,Data!$B$2:$H$5150,7,0),""),"")</f>
        <v>254</v>
      </c>
      <c r="CB12" s="72" t="str">
        <f t="shared" si="26"/>
        <v>LMps_Ctn2815.12</v>
      </c>
      <c r="CC12" s="136">
        <f t="shared" si="45"/>
        <v>0</v>
      </c>
      <c r="CD12" s="69">
        <f t="shared" si="27"/>
        <v>0</v>
      </c>
      <c r="CE12" s="70">
        <f>_xlfn.IFNA(VLOOKUP(CH12,Data!$B$2:$H$5150,4,0),0)</f>
        <v>0.04</v>
      </c>
      <c r="CF12" s="71">
        <f>_xlfn.IFNA(IF($CF$8&lt;&gt;"",VLOOKUP(CH12,Data!$B$2:$H$5150,6,0),""),"")</f>
        <v>253</v>
      </c>
      <c r="CG12" s="71">
        <f>_xlfn.IFNA(IF($CG$8&lt;&gt;"",VLOOKUP(CH12,Data!$B$2:$H$5150,7,0),""),"")</f>
        <v>254</v>
      </c>
      <c r="CH12" s="72" t="str">
        <f t="shared" si="28"/>
        <v>LMps_Ctn2815.12</v>
      </c>
      <c r="CI12" s="136">
        <f t="shared" si="46"/>
        <v>0</v>
      </c>
      <c r="CJ12" s="69">
        <f t="shared" si="29"/>
        <v>0</v>
      </c>
      <c r="CK12" s="70">
        <f>_xlfn.IFNA(VLOOKUP(CN12,Data!$B$2:$H$5150,4,0),0)</f>
        <v>0.04</v>
      </c>
      <c r="CL12" s="71">
        <f>_xlfn.IFNA(IF($CL$8&lt;&gt;"",VLOOKUP(CN12,Data!$B$2:$H$5150,6,0),""),"")</f>
        <v>253</v>
      </c>
      <c r="CM12" s="71">
        <f>_xlfn.IFNA(IF($CM$8&lt;&gt;"",VLOOKUP(CN12,Data!$B$2:$H$5150,7,0),""),"")</f>
        <v>254</v>
      </c>
      <c r="CN12" s="72" t="str">
        <f t="shared" si="30"/>
        <v>LMps_Ctn2815.12</v>
      </c>
      <c r="CO12" s="136">
        <f t="shared" si="47"/>
        <v>0</v>
      </c>
      <c r="CP12" s="69">
        <f t="shared" si="31"/>
        <v>0</v>
      </c>
      <c r="CQ12" s="70">
        <f>_xlfn.IFNA(VLOOKUP(CT12,Data!$B$2:$H$5150,4,0),0)</f>
        <v>0.04</v>
      </c>
      <c r="CR12" s="71">
        <f>_xlfn.IFNA(IF($CR$8&lt;&gt;"",VLOOKUP(CT12,Data!$B$2:$H$5150,6,0),""),"")</f>
        <v>253</v>
      </c>
      <c r="CS12" s="71">
        <f>_xlfn.IFNA(IF($CS$8&lt;&gt;"",VLOOKUP(CT12,Data!$B$2:$H$5150,7,0),""),"")</f>
        <v>254</v>
      </c>
      <c r="CT12" s="72" t="str">
        <f t="shared" si="32"/>
        <v>LMps_Ctn2815.12</v>
      </c>
      <c r="CU12" s="74" t="str">
        <f>VLOOKUP(F12,GD.List!$C$3:$O$6214,12,0)</f>
        <v>Textile Chemical</v>
      </c>
      <c r="CV12" s="51" t="s">
        <v>50</v>
      </c>
      <c r="CW12" s="51" t="e">
        <f>VLOOKUP(H12,#REF!,1,0)</f>
        <v>#REF!</v>
      </c>
      <c r="CX12" s="73">
        <f>E12/VLOOKUP(F12,GD.List!$C$3:$O$6646,5,0)</f>
        <v>0.68785015187310161</v>
      </c>
      <c r="CY12" s="134">
        <f t="shared" si="33"/>
        <v>92.960000000000008</v>
      </c>
      <c r="CZ12" s="51" t="e">
        <f t="shared" si="48"/>
        <v>#N/A</v>
      </c>
      <c r="DA12" s="133"/>
    </row>
    <row r="13" spans="1:105" ht="15" customHeight="1" x14ac:dyDescent="0.2">
      <c r="A13" s="142" t="str">
        <f>IFERROR(IF(VLOOKUP(F13,GD.List!$C$3:$H$6371,6,0)&lt;&gt;"L","I","L"),"")</f>
        <v>L</v>
      </c>
      <c r="B13" s="136">
        <f t="shared" si="34"/>
        <v>0</v>
      </c>
      <c r="C13" s="64">
        <v>97</v>
      </c>
      <c r="D13" s="64">
        <f t="shared" si="0"/>
        <v>0</v>
      </c>
      <c r="E13" s="64">
        <f t="shared" si="1"/>
        <v>97</v>
      </c>
      <c r="F13" s="65" t="s">
        <v>4045</v>
      </c>
      <c r="G13" s="66" t="str">
        <f>VLOOKUP(F13,GD.List!$C$3:$O$6646,13,0)</f>
        <v>REFINED SODIUM BICARBONATE</v>
      </c>
      <c r="H13" s="67">
        <f>VLOOKUP(F13,GD.List!$C$3:$O$6646,8,0)</f>
        <v>2836.3</v>
      </c>
      <c r="I13" s="68">
        <f>VLOOKUP(F13,GD.List!$C$3:$O$6646,9,0)</f>
        <v>0.35</v>
      </c>
      <c r="J13" s="69">
        <f t="shared" si="2"/>
        <v>0</v>
      </c>
      <c r="K13" s="70">
        <v>0</v>
      </c>
      <c r="L13" s="71">
        <f>_xlfn.IFNA(IF($L$8&lt;&gt;"",VLOOKUP(N13,Data!$B$2:$H$5150,6,0),""),"")</f>
        <v>255</v>
      </c>
      <c r="M13" s="71">
        <f>_xlfn.IFNA(IF($M$8&lt;&gt;"",VLOOKUP(N13,Data!$B$2:$H$5150,7,0),""),"")</f>
        <v>0</v>
      </c>
      <c r="N13" s="72" t="str">
        <f t="shared" si="35"/>
        <v>LCtnGmt_Mbot12836.3</v>
      </c>
      <c r="O13" s="136">
        <f t="shared" si="3"/>
        <v>0</v>
      </c>
      <c r="P13" s="69">
        <f t="shared" si="36"/>
        <v>0</v>
      </c>
      <c r="Q13" s="70">
        <f>_xlfn.IFNA(VLOOKUP(T13,Data!$B$2:$H$5150,4,0),0)</f>
        <v>0.04</v>
      </c>
      <c r="R13" s="71">
        <f>_xlfn.IFNA(IF($R$8&lt;&gt;"",VLOOKUP(T13,Data!$B$2:$H$5150,6,0),""),"")</f>
        <v>253</v>
      </c>
      <c r="S13" s="71">
        <f>_xlfn.IFNA(IF($S$8&lt;&gt;"",VLOOKUP(T13,Data!$B$2:$H$5150,7,0),""),"")</f>
        <v>254</v>
      </c>
      <c r="T13" s="72" t="str">
        <f t="shared" si="37"/>
        <v>LMps_Ctn2836.3</v>
      </c>
      <c r="U13" s="136">
        <f t="shared" si="4"/>
        <v>0</v>
      </c>
      <c r="V13" s="69">
        <f t="shared" si="5"/>
        <v>0</v>
      </c>
      <c r="W13" s="70">
        <f>_xlfn.IFNA(VLOOKUP(Z13,Data!$B$2:$H$5150,4,0),0)</f>
        <v>0.04</v>
      </c>
      <c r="X13" s="71">
        <f>_xlfn.IFNA(IF($X$8&lt;&gt;"",VLOOKUP(Z13,Data!$B$2:$H$5150,6,0),""),"")</f>
        <v>253</v>
      </c>
      <c r="Y13" s="71">
        <f>_xlfn.IFNA(IF($Y$8&lt;&gt;"",VLOOKUP(Z13,Data!$B$2:$H$5150,7,0),""),"")</f>
        <v>254</v>
      </c>
      <c r="Z13" s="72" t="str">
        <f t="shared" si="38"/>
        <v>LMps_Ctn2836.3</v>
      </c>
      <c r="AA13" s="136">
        <f t="shared" si="6"/>
        <v>0</v>
      </c>
      <c r="AB13" s="69">
        <f t="shared" si="7"/>
        <v>0</v>
      </c>
      <c r="AC13" s="70">
        <f>_xlfn.IFNA(VLOOKUP(AF13,Data!$B$2:$H$5150,4,0),0)</f>
        <v>0.04</v>
      </c>
      <c r="AD13" s="71">
        <f>_xlfn.IFNA(IF($AD$8&lt;&gt;"",VLOOKUP(AF13,Data!$B$2:$H$5150,6,0),""),"")</f>
        <v>253</v>
      </c>
      <c r="AE13" s="71">
        <f>_xlfn.IFNA(IF($AE$8&lt;&gt;"",VLOOKUP(AF13,Data!$B$2:$H$5150,7,0),""),"")</f>
        <v>254</v>
      </c>
      <c r="AF13" s="72" t="str">
        <f t="shared" si="8"/>
        <v>LMps_Ctn2836.3</v>
      </c>
      <c r="AG13" s="136">
        <f t="shared" si="9"/>
        <v>0</v>
      </c>
      <c r="AH13" s="69">
        <f t="shared" si="10"/>
        <v>0</v>
      </c>
      <c r="AI13" s="70">
        <f>_xlfn.IFNA(VLOOKUP(AL13,Data!$B$2:$H$5150,4,0),0)</f>
        <v>0.04</v>
      </c>
      <c r="AJ13" s="71">
        <f>_xlfn.IFNA(IF($AJ$8&lt;&gt;"",VLOOKUP(AL13,Data!$B$2:$H$5150,6,0),""),"")</f>
        <v>253</v>
      </c>
      <c r="AK13" s="71">
        <f>_xlfn.IFNA(IF($AK$8&lt;&gt;"",VLOOKUP(AL13,Data!$B$2:$H$5150,7,0),""),"")</f>
        <v>254</v>
      </c>
      <c r="AL13" s="72" t="str">
        <f t="shared" si="11"/>
        <v>LMps_Ctn2836.3</v>
      </c>
      <c r="AM13" s="136">
        <f t="shared" si="12"/>
        <v>0</v>
      </c>
      <c r="AN13" s="69">
        <f t="shared" si="13"/>
        <v>0</v>
      </c>
      <c r="AO13" s="70">
        <f>_xlfn.IFNA(VLOOKUP(AR13,Data!$B$2:$H$5150,4,0),0)</f>
        <v>0.04</v>
      </c>
      <c r="AP13" s="71">
        <f>_xlfn.IFNA(IF($AP$8&lt;&gt;"",VLOOKUP(AR13,Data!$B$2:$H$5150,6,0),""),"")</f>
        <v>253</v>
      </c>
      <c r="AQ13" s="71">
        <f>_xlfn.IFNA(IF($AQ$8&lt;&gt;"",VLOOKUP(AR13,Data!$B$2:$H$5150,7,0),""),"")</f>
        <v>254</v>
      </c>
      <c r="AR13" s="72" t="str">
        <f t="shared" si="14"/>
        <v>LMps_Ctn2836.3</v>
      </c>
      <c r="AS13" s="136">
        <f t="shared" si="39"/>
        <v>0</v>
      </c>
      <c r="AT13" s="69">
        <f t="shared" si="15"/>
        <v>0</v>
      </c>
      <c r="AU13" s="70">
        <f>_xlfn.IFNA(VLOOKUP(AX13,Data!$B$2:$H$5150,4,0),0)</f>
        <v>0.04</v>
      </c>
      <c r="AV13" s="71">
        <f>_xlfn.IFNA(IF($AV$8&lt;&gt;"",VLOOKUP(AX13,Data!$B$2:$H$5150,6,0),""),"")</f>
        <v>253</v>
      </c>
      <c r="AW13" s="71">
        <f>_xlfn.IFNA(IF($AW$8&lt;&gt;"",VLOOKUP(AX13,Data!$B$2:$H$5150,7,0),""),"")</f>
        <v>254</v>
      </c>
      <c r="AX13" s="72" t="str">
        <f t="shared" si="16"/>
        <v>LMps_Ctn2836.3</v>
      </c>
      <c r="AY13" s="136">
        <f t="shared" si="40"/>
        <v>0</v>
      </c>
      <c r="AZ13" s="69">
        <f t="shared" si="17"/>
        <v>0</v>
      </c>
      <c r="BA13" s="70">
        <f>_xlfn.IFNA(VLOOKUP(BD13,Data!$B$2:$H$5150,4,0),0)</f>
        <v>0.04</v>
      </c>
      <c r="BB13" s="71">
        <f>_xlfn.IFNA(IF($BB$8&lt;&gt;"",VLOOKUP(BD13,Data!$B$2:$H$5150,6,0),""),"")</f>
        <v>253</v>
      </c>
      <c r="BC13" s="71">
        <f>_xlfn.IFNA(IF($BC$8&lt;&gt;"",VLOOKUP(BD13,Data!$B$2:$H$5150,7,0),""),"")</f>
        <v>254</v>
      </c>
      <c r="BD13" s="72" t="str">
        <f t="shared" si="18"/>
        <v>LMps_Ctn2836.3</v>
      </c>
      <c r="BE13" s="136">
        <f t="shared" si="41"/>
        <v>0</v>
      </c>
      <c r="BF13" s="69">
        <f t="shared" si="19"/>
        <v>0</v>
      </c>
      <c r="BG13" s="70">
        <f>_xlfn.IFNA(VLOOKUP(BJ13,Data!$B$2:$H$5150,4,0),0)</f>
        <v>0.04</v>
      </c>
      <c r="BH13" s="71">
        <f>_xlfn.IFNA(IF($BH$8&lt;&gt;"",VLOOKUP(BJ13,Data!$B$2:$H$5150,6,0),""),"")</f>
        <v>253</v>
      </c>
      <c r="BI13" s="71">
        <f>_xlfn.IFNA(IF($BI$8&lt;&gt;"",VLOOKUP(BJ13,Data!$B$2:$H$5150,7,0),""),"")</f>
        <v>254</v>
      </c>
      <c r="BJ13" s="72" t="str">
        <f t="shared" si="20"/>
        <v>LMps_Ctn2836.3</v>
      </c>
      <c r="BK13" s="136">
        <f t="shared" si="42"/>
        <v>0</v>
      </c>
      <c r="BL13" s="69">
        <f t="shared" si="21"/>
        <v>0</v>
      </c>
      <c r="BM13" s="70">
        <f>_xlfn.IFNA(VLOOKUP(BP13,Data!$B$2:$H$5150,4,0),0)</f>
        <v>0.04</v>
      </c>
      <c r="BN13" s="71">
        <f>_xlfn.IFNA(IF($BN$8&lt;&gt;"",VLOOKUP(BP13,Data!$B$2:$H$5150,6,0),""),"")</f>
        <v>253</v>
      </c>
      <c r="BO13" s="71">
        <f>_xlfn.IFNA(IF($BO$8&lt;&gt;"",VLOOKUP(BP13,Data!$B$2:$H$5150,7,0),""),"")</f>
        <v>254</v>
      </c>
      <c r="BP13" s="72" t="str">
        <f t="shared" si="22"/>
        <v>LMps_Ctn2836.3</v>
      </c>
      <c r="BQ13" s="136">
        <f t="shared" si="43"/>
        <v>0</v>
      </c>
      <c r="BR13" s="69">
        <f t="shared" si="23"/>
        <v>0</v>
      </c>
      <c r="BS13" s="70">
        <f>_xlfn.IFNA(VLOOKUP(BV13,Data!$B$2:$H$5150,4,0),0)</f>
        <v>0.04</v>
      </c>
      <c r="BT13" s="71">
        <f>_xlfn.IFNA(IF($BT$8&lt;&gt;"",VLOOKUP(BV13,Data!$B$2:$H$5150,6,0),""),"")</f>
        <v>253</v>
      </c>
      <c r="BU13" s="71">
        <f>_xlfn.IFNA(IF($BU$8&lt;&gt;"",VLOOKUP(BV13,Data!$B$2:$H$5150,7,0),""),"")</f>
        <v>254</v>
      </c>
      <c r="BV13" s="72" t="str">
        <f t="shared" si="24"/>
        <v>LMps_Ctn2836.3</v>
      </c>
      <c r="BW13" s="136">
        <f t="shared" si="44"/>
        <v>0</v>
      </c>
      <c r="BX13" s="69">
        <f t="shared" si="25"/>
        <v>0</v>
      </c>
      <c r="BY13" s="70">
        <f>_xlfn.IFNA(VLOOKUP(CB13,Data!$B$2:$H$5150,4,0),0)</f>
        <v>0.04</v>
      </c>
      <c r="BZ13" s="71">
        <f>_xlfn.IFNA(IF($BZ$8&lt;&gt;"",VLOOKUP(CB13,Data!$B$2:$H$5150,6,0),""),"")</f>
        <v>253</v>
      </c>
      <c r="CA13" s="71">
        <f>_xlfn.IFNA(IF($CA$8&lt;&gt;"",VLOOKUP(CB13,Data!$B$2:$H$5150,7,0),""),"")</f>
        <v>254</v>
      </c>
      <c r="CB13" s="72" t="str">
        <f t="shared" si="26"/>
        <v>LMps_Ctn2836.3</v>
      </c>
      <c r="CC13" s="136">
        <f t="shared" si="45"/>
        <v>0</v>
      </c>
      <c r="CD13" s="69">
        <f t="shared" si="27"/>
        <v>0</v>
      </c>
      <c r="CE13" s="70">
        <f>_xlfn.IFNA(VLOOKUP(CH13,Data!$B$2:$H$5150,4,0),0)</f>
        <v>0.04</v>
      </c>
      <c r="CF13" s="71">
        <f>_xlfn.IFNA(IF($CF$8&lt;&gt;"",VLOOKUP(CH13,Data!$B$2:$H$5150,6,0),""),"")</f>
        <v>253</v>
      </c>
      <c r="CG13" s="71">
        <f>_xlfn.IFNA(IF($CG$8&lt;&gt;"",VLOOKUP(CH13,Data!$B$2:$H$5150,7,0),""),"")</f>
        <v>254</v>
      </c>
      <c r="CH13" s="72" t="str">
        <f t="shared" si="28"/>
        <v>LMps_Ctn2836.3</v>
      </c>
      <c r="CI13" s="136">
        <f t="shared" si="46"/>
        <v>0</v>
      </c>
      <c r="CJ13" s="69">
        <f t="shared" si="29"/>
        <v>0</v>
      </c>
      <c r="CK13" s="70">
        <f>_xlfn.IFNA(VLOOKUP(CN13,Data!$B$2:$H$5150,4,0),0)</f>
        <v>0.04</v>
      </c>
      <c r="CL13" s="71">
        <f>_xlfn.IFNA(IF($CL$8&lt;&gt;"",VLOOKUP(CN13,Data!$B$2:$H$5150,6,0),""),"")</f>
        <v>253</v>
      </c>
      <c r="CM13" s="71">
        <f>_xlfn.IFNA(IF($CM$8&lt;&gt;"",VLOOKUP(CN13,Data!$B$2:$H$5150,7,0),""),"")</f>
        <v>254</v>
      </c>
      <c r="CN13" s="72" t="str">
        <f t="shared" si="30"/>
        <v>LMps_Ctn2836.3</v>
      </c>
      <c r="CO13" s="136">
        <f t="shared" si="47"/>
        <v>0</v>
      </c>
      <c r="CP13" s="69">
        <f t="shared" si="31"/>
        <v>0</v>
      </c>
      <c r="CQ13" s="70">
        <f>_xlfn.IFNA(VLOOKUP(CT13,Data!$B$2:$H$5150,4,0),0)</f>
        <v>0.04</v>
      </c>
      <c r="CR13" s="71">
        <f>_xlfn.IFNA(IF($CR$8&lt;&gt;"",VLOOKUP(CT13,Data!$B$2:$H$5150,6,0),""),"")</f>
        <v>253</v>
      </c>
      <c r="CS13" s="71">
        <f>_xlfn.IFNA(IF($CS$8&lt;&gt;"",VLOOKUP(CT13,Data!$B$2:$H$5150,7,0),""),"")</f>
        <v>254</v>
      </c>
      <c r="CT13" s="72" t="str">
        <f t="shared" si="32"/>
        <v>LMps_Ctn2836.3</v>
      </c>
      <c r="CU13" s="74" t="str">
        <f>VLOOKUP(F13,GD.List!$C$3:$O$6214,12,0)</f>
        <v>Textile Chemical</v>
      </c>
      <c r="CV13" s="51" t="s">
        <v>50</v>
      </c>
      <c r="CW13" s="51" t="e">
        <f>VLOOKUP(H13,#REF!,1,0)</f>
        <v>#REF!</v>
      </c>
      <c r="CX13" s="73">
        <f>E13/VLOOKUP(F13,GD.List!$C$3:$O$6646,5,0)</f>
        <v>9.7000000000000003E-3</v>
      </c>
      <c r="CY13" s="134">
        <f t="shared" si="33"/>
        <v>0</v>
      </c>
      <c r="CZ13" s="51" t="e">
        <f t="shared" si="48"/>
        <v>#N/A</v>
      </c>
      <c r="DA13" s="133"/>
    </row>
    <row r="14" spans="1:105" ht="15" customHeight="1" x14ac:dyDescent="0.2">
      <c r="A14" s="142" t="str">
        <f>IFERROR(IF(VLOOKUP(F14,GD.List!$C$3:$H$6371,6,0)&lt;&gt;"L","I","L"),"")</f>
        <v>I</v>
      </c>
      <c r="B14" s="136">
        <f t="shared" si="34"/>
        <v>0</v>
      </c>
      <c r="C14" s="64">
        <v>444.94</v>
      </c>
      <c r="D14" s="64">
        <f t="shared" si="0"/>
        <v>0</v>
      </c>
      <c r="E14" s="64">
        <f t="shared" si="1"/>
        <v>444.94</v>
      </c>
      <c r="F14" s="65" t="s">
        <v>4515</v>
      </c>
      <c r="G14" s="66" t="str">
        <f>VLOOKUP(F14,GD.List!$C$3:$O$6646,13,0)</f>
        <v>Kieralon 2010 liq 0200</v>
      </c>
      <c r="H14" s="67">
        <f>VLOOKUP(F14,GD.List!$C$3:$O$6646,8,0)</f>
        <v>3402.42</v>
      </c>
      <c r="I14" s="68">
        <f>VLOOKUP(F14,GD.List!$C$3:$O$6646,9,0)</f>
        <v>1.84</v>
      </c>
      <c r="J14" s="69">
        <f t="shared" si="2"/>
        <v>0</v>
      </c>
      <c r="K14" s="70">
        <f>_xlfn.IFNA(VLOOKUP(N14,Data!$B$2:$H$5150,4,0),0)</f>
        <v>0</v>
      </c>
      <c r="L14" s="71" t="str">
        <f>_xlfn.IFNA(IF($L$8&lt;&gt;"",VLOOKUP(N14,Data!$B$2:$H$5150,6,0),""),"")</f>
        <v/>
      </c>
      <c r="M14" s="71" t="str">
        <f>_xlfn.IFNA(IF($M$8&lt;&gt;"",VLOOKUP(N14,Data!$B$2:$H$5150,7,0),""),"")</f>
        <v/>
      </c>
      <c r="N14" s="72" t="str">
        <f t="shared" si="35"/>
        <v>ICtnGmt_Mbot13402.42</v>
      </c>
      <c r="O14" s="136">
        <f t="shared" si="3"/>
        <v>0</v>
      </c>
      <c r="P14" s="69">
        <f t="shared" si="36"/>
        <v>0</v>
      </c>
      <c r="Q14" s="70">
        <f>_xlfn.IFNA(VLOOKUP(T14,Data!$B$2:$H$5150,4,0),0)</f>
        <v>0.04</v>
      </c>
      <c r="R14" s="71">
        <f>_xlfn.IFNA(IF($R$8&lt;&gt;"",VLOOKUP(T14,Data!$B$2:$H$5150,6,0),""),"")</f>
        <v>133</v>
      </c>
      <c r="S14" s="71">
        <f>_xlfn.IFNA(IF($S$8&lt;&gt;"",VLOOKUP(T14,Data!$B$2:$H$5150,7,0),""),"")</f>
        <v>134</v>
      </c>
      <c r="T14" s="72" t="str">
        <f t="shared" si="37"/>
        <v>IMps_Ctn3402.42</v>
      </c>
      <c r="U14" s="136">
        <f t="shared" si="4"/>
        <v>0</v>
      </c>
      <c r="V14" s="69">
        <f t="shared" si="5"/>
        <v>0</v>
      </c>
      <c r="W14" s="70">
        <f>_xlfn.IFNA(VLOOKUP(Z14,Data!$B$2:$H$5150,4,0),0)</f>
        <v>0.04</v>
      </c>
      <c r="X14" s="71">
        <f>_xlfn.IFNA(IF($X$8&lt;&gt;"",VLOOKUP(Z14,Data!$B$2:$H$5150,6,0),""),"")</f>
        <v>133</v>
      </c>
      <c r="Y14" s="71">
        <f>_xlfn.IFNA(IF($Y$8&lt;&gt;"",VLOOKUP(Z14,Data!$B$2:$H$5150,7,0),""),"")</f>
        <v>134</v>
      </c>
      <c r="Z14" s="72" t="str">
        <f t="shared" si="38"/>
        <v>IMps_Ctn3402.42</v>
      </c>
      <c r="AA14" s="136">
        <f t="shared" si="6"/>
        <v>0</v>
      </c>
      <c r="AB14" s="69">
        <f t="shared" si="7"/>
        <v>0</v>
      </c>
      <c r="AC14" s="70">
        <f>_xlfn.IFNA(VLOOKUP(AF14,Data!$B$2:$H$5150,4,0),0)</f>
        <v>0.04</v>
      </c>
      <c r="AD14" s="71">
        <f>_xlfn.IFNA(IF($AD$8&lt;&gt;"",VLOOKUP(AF14,Data!$B$2:$H$5150,6,0),""),"")</f>
        <v>133</v>
      </c>
      <c r="AE14" s="71">
        <f>_xlfn.IFNA(IF($AE$8&lt;&gt;"",VLOOKUP(AF14,Data!$B$2:$H$5150,7,0),""),"")</f>
        <v>134</v>
      </c>
      <c r="AF14" s="72" t="str">
        <f t="shared" si="8"/>
        <v>IMps_Ctn3402.42</v>
      </c>
      <c r="AG14" s="136">
        <f t="shared" si="9"/>
        <v>0</v>
      </c>
      <c r="AH14" s="69">
        <f t="shared" si="10"/>
        <v>0</v>
      </c>
      <c r="AI14" s="70">
        <f>_xlfn.IFNA(VLOOKUP(AL14,Data!$B$2:$H$5150,4,0),0)</f>
        <v>0.04</v>
      </c>
      <c r="AJ14" s="71">
        <f>_xlfn.IFNA(IF($AJ$8&lt;&gt;"",VLOOKUP(AL14,Data!$B$2:$H$5150,6,0),""),"")</f>
        <v>133</v>
      </c>
      <c r="AK14" s="71">
        <f>_xlfn.IFNA(IF($AK$8&lt;&gt;"",VLOOKUP(AL14,Data!$B$2:$H$5150,7,0),""),"")</f>
        <v>134</v>
      </c>
      <c r="AL14" s="72" t="str">
        <f t="shared" si="11"/>
        <v>IMps_Ctn3402.42</v>
      </c>
      <c r="AM14" s="136">
        <f t="shared" si="12"/>
        <v>0</v>
      </c>
      <c r="AN14" s="69">
        <f t="shared" si="13"/>
        <v>0</v>
      </c>
      <c r="AO14" s="70">
        <f>_xlfn.IFNA(VLOOKUP(AR14,Data!$B$2:$H$5150,4,0),0)</f>
        <v>0.04</v>
      </c>
      <c r="AP14" s="71">
        <f>_xlfn.IFNA(IF($AP$8&lt;&gt;"",VLOOKUP(AR14,Data!$B$2:$H$5150,6,0),""),"")</f>
        <v>133</v>
      </c>
      <c r="AQ14" s="71">
        <f>_xlfn.IFNA(IF($AQ$8&lt;&gt;"",VLOOKUP(AR14,Data!$B$2:$H$5150,7,0),""),"")</f>
        <v>134</v>
      </c>
      <c r="AR14" s="72" t="str">
        <f t="shared" si="14"/>
        <v>IMps_Ctn3402.42</v>
      </c>
      <c r="AS14" s="136">
        <f t="shared" si="39"/>
        <v>0</v>
      </c>
      <c r="AT14" s="69">
        <f t="shared" si="15"/>
        <v>0</v>
      </c>
      <c r="AU14" s="70">
        <f>_xlfn.IFNA(VLOOKUP(AX14,Data!$B$2:$H$5150,4,0),0)</f>
        <v>0.04</v>
      </c>
      <c r="AV14" s="71">
        <f>_xlfn.IFNA(IF($AV$8&lt;&gt;"",VLOOKUP(AX14,Data!$B$2:$H$5150,6,0),""),"")</f>
        <v>133</v>
      </c>
      <c r="AW14" s="71">
        <f>_xlfn.IFNA(IF($AW$8&lt;&gt;"",VLOOKUP(AX14,Data!$B$2:$H$5150,7,0),""),"")</f>
        <v>134</v>
      </c>
      <c r="AX14" s="72" t="str">
        <f t="shared" si="16"/>
        <v>IMps_Ctn3402.42</v>
      </c>
      <c r="AY14" s="136">
        <f t="shared" si="40"/>
        <v>0</v>
      </c>
      <c r="AZ14" s="69">
        <f t="shared" si="17"/>
        <v>0</v>
      </c>
      <c r="BA14" s="70">
        <f>_xlfn.IFNA(VLOOKUP(BD14,Data!$B$2:$H$5150,4,0),0)</f>
        <v>0.04</v>
      </c>
      <c r="BB14" s="71">
        <f>_xlfn.IFNA(IF($BB$8&lt;&gt;"",VLOOKUP(BD14,Data!$B$2:$H$5150,6,0),""),"")</f>
        <v>133</v>
      </c>
      <c r="BC14" s="71">
        <f>_xlfn.IFNA(IF($BC$8&lt;&gt;"",VLOOKUP(BD14,Data!$B$2:$H$5150,7,0),""),"")</f>
        <v>134</v>
      </c>
      <c r="BD14" s="72" t="str">
        <f t="shared" si="18"/>
        <v>IMps_Ctn3402.42</v>
      </c>
      <c r="BE14" s="136">
        <f t="shared" si="41"/>
        <v>0</v>
      </c>
      <c r="BF14" s="69">
        <f t="shared" si="19"/>
        <v>0</v>
      </c>
      <c r="BG14" s="70">
        <f>_xlfn.IFNA(VLOOKUP(BJ14,Data!$B$2:$H$5150,4,0),0)</f>
        <v>0.04</v>
      </c>
      <c r="BH14" s="71">
        <f>_xlfn.IFNA(IF($BH$8&lt;&gt;"",VLOOKUP(BJ14,Data!$B$2:$H$5150,6,0),""),"")</f>
        <v>133</v>
      </c>
      <c r="BI14" s="71">
        <f>_xlfn.IFNA(IF($BI$8&lt;&gt;"",VLOOKUP(BJ14,Data!$B$2:$H$5150,7,0),""),"")</f>
        <v>134</v>
      </c>
      <c r="BJ14" s="72" t="str">
        <f t="shared" si="20"/>
        <v>IMps_Ctn3402.42</v>
      </c>
      <c r="BK14" s="136">
        <f t="shared" si="42"/>
        <v>0</v>
      </c>
      <c r="BL14" s="69">
        <f t="shared" si="21"/>
        <v>0</v>
      </c>
      <c r="BM14" s="70">
        <f>_xlfn.IFNA(VLOOKUP(BP14,Data!$B$2:$H$5150,4,0),0)</f>
        <v>0.04</v>
      </c>
      <c r="BN14" s="71">
        <f>_xlfn.IFNA(IF($BN$8&lt;&gt;"",VLOOKUP(BP14,Data!$B$2:$H$5150,6,0),""),"")</f>
        <v>133</v>
      </c>
      <c r="BO14" s="71">
        <f>_xlfn.IFNA(IF($BO$8&lt;&gt;"",VLOOKUP(BP14,Data!$B$2:$H$5150,7,0),""),"")</f>
        <v>134</v>
      </c>
      <c r="BP14" s="72" t="str">
        <f t="shared" si="22"/>
        <v>IMps_Ctn3402.42</v>
      </c>
      <c r="BQ14" s="136">
        <f t="shared" si="43"/>
        <v>0</v>
      </c>
      <c r="BR14" s="69">
        <f t="shared" si="23"/>
        <v>0</v>
      </c>
      <c r="BS14" s="70">
        <f>_xlfn.IFNA(VLOOKUP(BV14,Data!$B$2:$H$5150,4,0),0)</f>
        <v>0.04</v>
      </c>
      <c r="BT14" s="71">
        <f>_xlfn.IFNA(IF($BT$8&lt;&gt;"",VLOOKUP(BV14,Data!$B$2:$H$5150,6,0),""),"")</f>
        <v>133</v>
      </c>
      <c r="BU14" s="71">
        <f>_xlfn.IFNA(IF($BU$8&lt;&gt;"",VLOOKUP(BV14,Data!$B$2:$H$5150,7,0),""),"")</f>
        <v>134</v>
      </c>
      <c r="BV14" s="72" t="str">
        <f t="shared" si="24"/>
        <v>IMps_Ctn3402.42</v>
      </c>
      <c r="BW14" s="136">
        <f t="shared" si="44"/>
        <v>0</v>
      </c>
      <c r="BX14" s="69">
        <f t="shared" si="25"/>
        <v>0</v>
      </c>
      <c r="BY14" s="70">
        <f>_xlfn.IFNA(VLOOKUP(CB14,Data!$B$2:$H$5150,4,0),0)</f>
        <v>0.04</v>
      </c>
      <c r="BZ14" s="71">
        <f>_xlfn.IFNA(IF($BZ$8&lt;&gt;"",VLOOKUP(CB14,Data!$B$2:$H$5150,6,0),""),"")</f>
        <v>133</v>
      </c>
      <c r="CA14" s="71">
        <f>_xlfn.IFNA(IF($CA$8&lt;&gt;"",VLOOKUP(CB14,Data!$B$2:$H$5150,7,0),""),"")</f>
        <v>134</v>
      </c>
      <c r="CB14" s="72" t="str">
        <f t="shared" si="26"/>
        <v>IMps_Ctn3402.42</v>
      </c>
      <c r="CC14" s="136">
        <f t="shared" si="45"/>
        <v>0</v>
      </c>
      <c r="CD14" s="69">
        <f t="shared" si="27"/>
        <v>0</v>
      </c>
      <c r="CE14" s="70">
        <f>_xlfn.IFNA(VLOOKUP(CH14,Data!$B$2:$H$5150,4,0),0)</f>
        <v>0.04</v>
      </c>
      <c r="CF14" s="71">
        <f>_xlfn.IFNA(IF($CF$8&lt;&gt;"",VLOOKUP(CH14,Data!$B$2:$H$5150,6,0),""),"")</f>
        <v>133</v>
      </c>
      <c r="CG14" s="71">
        <f>_xlfn.IFNA(IF($CG$8&lt;&gt;"",VLOOKUP(CH14,Data!$B$2:$H$5150,7,0),""),"")</f>
        <v>134</v>
      </c>
      <c r="CH14" s="72" t="str">
        <f t="shared" si="28"/>
        <v>IMps_Ctn3402.42</v>
      </c>
      <c r="CI14" s="136">
        <f t="shared" si="46"/>
        <v>0</v>
      </c>
      <c r="CJ14" s="69">
        <f t="shared" si="29"/>
        <v>0</v>
      </c>
      <c r="CK14" s="70">
        <f>_xlfn.IFNA(VLOOKUP(CN14,Data!$B$2:$H$5150,4,0),0)</f>
        <v>0.04</v>
      </c>
      <c r="CL14" s="71">
        <f>_xlfn.IFNA(IF($CL$8&lt;&gt;"",VLOOKUP(CN14,Data!$B$2:$H$5150,6,0),""),"")</f>
        <v>133</v>
      </c>
      <c r="CM14" s="71">
        <f>_xlfn.IFNA(IF($CM$8&lt;&gt;"",VLOOKUP(CN14,Data!$B$2:$H$5150,7,0),""),"")</f>
        <v>134</v>
      </c>
      <c r="CN14" s="72" t="str">
        <f t="shared" si="30"/>
        <v>IMps_Ctn3402.42</v>
      </c>
      <c r="CO14" s="136">
        <f t="shared" si="47"/>
        <v>0</v>
      </c>
      <c r="CP14" s="69">
        <f t="shared" si="31"/>
        <v>0</v>
      </c>
      <c r="CQ14" s="70">
        <f>_xlfn.IFNA(VLOOKUP(CT14,Data!$B$2:$H$5150,4,0),0)</f>
        <v>0.04</v>
      </c>
      <c r="CR14" s="71">
        <f>_xlfn.IFNA(IF($CR$8&lt;&gt;"",VLOOKUP(CT14,Data!$B$2:$H$5150,6,0),""),"")</f>
        <v>133</v>
      </c>
      <c r="CS14" s="71">
        <f>_xlfn.IFNA(IF($CS$8&lt;&gt;"",VLOOKUP(CT14,Data!$B$2:$H$5150,7,0),""),"")</f>
        <v>134</v>
      </c>
      <c r="CT14" s="72" t="str">
        <f t="shared" si="32"/>
        <v>IMps_Ctn3402.42</v>
      </c>
      <c r="CU14" s="74" t="str">
        <f>VLOOKUP(F14,GD.List!$C$3:$O$6214,12,0)</f>
        <v>Textile Chemical</v>
      </c>
      <c r="CV14" s="51" t="s">
        <v>50</v>
      </c>
      <c r="CW14" s="51" t="e">
        <f>VLOOKUP(H14,#REF!,1,0)</f>
        <v>#REF!</v>
      </c>
      <c r="CX14" s="73">
        <f>E14/VLOOKUP(F14,GD.List!$C$3:$O$6646,5,0)</f>
        <v>0.44494</v>
      </c>
      <c r="CY14" s="134">
        <f t="shared" si="33"/>
        <v>0</v>
      </c>
      <c r="CZ14" s="51" t="e">
        <f t="shared" si="48"/>
        <v>#N/A</v>
      </c>
      <c r="DA14" s="133"/>
    </row>
    <row r="15" spans="1:105" ht="15" customHeight="1" x14ac:dyDescent="0.2">
      <c r="A15" s="192" t="s">
        <v>1790</v>
      </c>
      <c r="B15" s="136">
        <f t="shared" si="34"/>
        <v>9.9599999999999991</v>
      </c>
      <c r="C15" s="64">
        <v>3958</v>
      </c>
      <c r="D15" s="64">
        <f t="shared" si="0"/>
        <v>332</v>
      </c>
      <c r="E15" s="64">
        <f t="shared" si="1"/>
        <v>3626</v>
      </c>
      <c r="F15" s="65" t="s">
        <v>3726</v>
      </c>
      <c r="G15" s="66" t="str">
        <f>VLOOKUP(F15,GD.List!$C$3:$O$6646,13,0)</f>
        <v>REFINED LAKE SALT</v>
      </c>
      <c r="H15" s="67">
        <f>VLOOKUP(F15,GD.List!$C$3:$O$6646,8,0)</f>
        <v>2501.009</v>
      </c>
      <c r="I15" s="68">
        <f>VLOOKUP(F15,GD.List!$C$3:$O$6646,9,0)</f>
        <v>0.03</v>
      </c>
      <c r="J15" s="69">
        <f>IF($J$5=0,ROUND($J$4*K15,2),ROUND($J$5*K15,2))+0.18</f>
        <v>332</v>
      </c>
      <c r="K15" s="70">
        <f>_xlfn.IFNA(VLOOKUP(N15,Data!$B$2:$H$5150,4,0),0)</f>
        <v>0.04</v>
      </c>
      <c r="L15" s="71">
        <f>_xlfn.IFNA(IF($L$8&lt;&gt;"",VLOOKUP(N15,Data!$B$2:$H$5150,6,0),""),"")</f>
        <v>308</v>
      </c>
      <c r="M15" s="71">
        <f>_xlfn.IFNA(IF($M$8&lt;&gt;"",VLOOKUP(N15,Data!$B$2:$H$5150,7,0),""),"")</f>
        <v>0</v>
      </c>
      <c r="N15" s="72" t="str">
        <f t="shared" si="35"/>
        <v>ICtnGmt_Mbot12501.009</v>
      </c>
      <c r="O15" s="136">
        <f t="shared" si="3"/>
        <v>0</v>
      </c>
      <c r="P15" s="69">
        <f t="shared" si="36"/>
        <v>0</v>
      </c>
      <c r="Q15" s="70">
        <f>_xlfn.IFNA(VLOOKUP(T15,Data!$B$2:$H$5150,4,0),0)</f>
        <v>0.04</v>
      </c>
      <c r="R15" s="71">
        <f>_xlfn.IFNA(IF($R$8&lt;&gt;"",VLOOKUP(T15,Data!$B$2:$H$5150,6,0),""),"")</f>
        <v>296</v>
      </c>
      <c r="S15" s="71">
        <f>_xlfn.IFNA(IF($S$8&lt;&gt;"",VLOOKUP(T15,Data!$B$2:$H$5150,7,0),""),"")</f>
        <v>298</v>
      </c>
      <c r="T15" s="72" t="str">
        <f t="shared" si="37"/>
        <v>IMps_Ctn2501.009</v>
      </c>
      <c r="U15" s="136">
        <f t="shared" si="4"/>
        <v>0</v>
      </c>
      <c r="V15" s="69">
        <f t="shared" si="5"/>
        <v>0</v>
      </c>
      <c r="W15" s="70">
        <f>_xlfn.IFNA(VLOOKUP(Z15,Data!$B$2:$H$5150,4,0),0)</f>
        <v>0.04</v>
      </c>
      <c r="X15" s="71">
        <f>_xlfn.IFNA(IF($X$8&lt;&gt;"",VLOOKUP(Z15,Data!$B$2:$H$5150,6,0),""),"")</f>
        <v>296</v>
      </c>
      <c r="Y15" s="71">
        <f>_xlfn.IFNA(IF($Y$8&lt;&gt;"",VLOOKUP(Z15,Data!$B$2:$H$5150,7,0),""),"")</f>
        <v>298</v>
      </c>
      <c r="Z15" s="72" t="str">
        <f t="shared" si="38"/>
        <v>IMps_Ctn2501.009</v>
      </c>
      <c r="AA15" s="136">
        <f t="shared" si="6"/>
        <v>0</v>
      </c>
      <c r="AB15" s="69">
        <f t="shared" si="7"/>
        <v>0</v>
      </c>
      <c r="AC15" s="70">
        <f>_xlfn.IFNA(VLOOKUP(AF15,Data!$B$2:$H$5150,4,0),0)</f>
        <v>0.04</v>
      </c>
      <c r="AD15" s="71">
        <f>_xlfn.IFNA(IF($AD$8&lt;&gt;"",VLOOKUP(AF15,Data!$B$2:$H$5150,6,0),""),"")</f>
        <v>296</v>
      </c>
      <c r="AE15" s="71">
        <f>_xlfn.IFNA(IF($AE$8&lt;&gt;"",VLOOKUP(AF15,Data!$B$2:$H$5150,7,0),""),"")</f>
        <v>298</v>
      </c>
      <c r="AF15" s="72" t="str">
        <f t="shared" si="8"/>
        <v>IMps_Ctn2501.009</v>
      </c>
      <c r="AG15" s="136">
        <f t="shared" si="9"/>
        <v>0</v>
      </c>
      <c r="AH15" s="69">
        <f t="shared" si="10"/>
        <v>0</v>
      </c>
      <c r="AI15" s="70">
        <f>_xlfn.IFNA(VLOOKUP(AL15,Data!$B$2:$H$5150,4,0),0)</f>
        <v>0.04</v>
      </c>
      <c r="AJ15" s="71">
        <f>_xlfn.IFNA(IF($AJ$8&lt;&gt;"",VLOOKUP(AL15,Data!$B$2:$H$5150,6,0),""),"")</f>
        <v>296</v>
      </c>
      <c r="AK15" s="71">
        <f>_xlfn.IFNA(IF($AK$8&lt;&gt;"",VLOOKUP(AL15,Data!$B$2:$H$5150,7,0),""),"")</f>
        <v>298</v>
      </c>
      <c r="AL15" s="72" t="str">
        <f t="shared" si="11"/>
        <v>IMps_Ctn2501.009</v>
      </c>
      <c r="AM15" s="136">
        <f t="shared" si="12"/>
        <v>0</v>
      </c>
      <c r="AN15" s="69">
        <f t="shared" si="13"/>
        <v>0</v>
      </c>
      <c r="AO15" s="70">
        <f>_xlfn.IFNA(VLOOKUP(AR15,Data!$B$2:$H$5150,4,0),0)</f>
        <v>0.04</v>
      </c>
      <c r="AP15" s="71">
        <f>_xlfn.IFNA(IF($AP$8&lt;&gt;"",VLOOKUP(AR15,Data!$B$2:$H$5150,6,0),""),"")</f>
        <v>296</v>
      </c>
      <c r="AQ15" s="71">
        <f>_xlfn.IFNA(IF($AQ$8&lt;&gt;"",VLOOKUP(AR15,Data!$B$2:$H$5150,7,0),""),"")</f>
        <v>298</v>
      </c>
      <c r="AR15" s="72" t="str">
        <f t="shared" si="14"/>
        <v>IMps_Ctn2501.009</v>
      </c>
      <c r="AS15" s="136">
        <f t="shared" si="39"/>
        <v>0</v>
      </c>
      <c r="AT15" s="69">
        <f t="shared" si="15"/>
        <v>0</v>
      </c>
      <c r="AU15" s="70">
        <f>_xlfn.IFNA(VLOOKUP(AX15,Data!$B$2:$H$5150,4,0),0)</f>
        <v>0.04</v>
      </c>
      <c r="AV15" s="71">
        <f>_xlfn.IFNA(IF($AV$8&lt;&gt;"",VLOOKUP(AX15,Data!$B$2:$H$5150,6,0),""),"")</f>
        <v>296</v>
      </c>
      <c r="AW15" s="71">
        <f>_xlfn.IFNA(IF($AW$8&lt;&gt;"",VLOOKUP(AX15,Data!$B$2:$H$5150,7,0),""),"")</f>
        <v>298</v>
      </c>
      <c r="AX15" s="72" t="str">
        <f t="shared" si="16"/>
        <v>IMps_Ctn2501.009</v>
      </c>
      <c r="AY15" s="136">
        <f t="shared" si="40"/>
        <v>0</v>
      </c>
      <c r="AZ15" s="69">
        <f t="shared" si="17"/>
        <v>0</v>
      </c>
      <c r="BA15" s="70">
        <f>_xlfn.IFNA(VLOOKUP(BD15,Data!$B$2:$H$5150,4,0),0)</f>
        <v>0.04</v>
      </c>
      <c r="BB15" s="71">
        <f>_xlfn.IFNA(IF($BB$8&lt;&gt;"",VLOOKUP(BD15,Data!$B$2:$H$5150,6,0),""),"")</f>
        <v>296</v>
      </c>
      <c r="BC15" s="71">
        <f>_xlfn.IFNA(IF($BC$8&lt;&gt;"",VLOOKUP(BD15,Data!$B$2:$H$5150,7,0),""),"")</f>
        <v>298</v>
      </c>
      <c r="BD15" s="72" t="str">
        <f t="shared" si="18"/>
        <v>IMps_Ctn2501.009</v>
      </c>
      <c r="BE15" s="136">
        <f t="shared" si="41"/>
        <v>0</v>
      </c>
      <c r="BF15" s="69">
        <f t="shared" si="19"/>
        <v>0</v>
      </c>
      <c r="BG15" s="70">
        <f>_xlfn.IFNA(VLOOKUP(BJ15,Data!$B$2:$H$5150,4,0),0)</f>
        <v>0.04</v>
      </c>
      <c r="BH15" s="71">
        <f>_xlfn.IFNA(IF($BH$8&lt;&gt;"",VLOOKUP(BJ15,Data!$B$2:$H$5150,6,0),""),"")</f>
        <v>296</v>
      </c>
      <c r="BI15" s="71">
        <f>_xlfn.IFNA(IF($BI$8&lt;&gt;"",VLOOKUP(BJ15,Data!$B$2:$H$5150,7,0),""),"")</f>
        <v>298</v>
      </c>
      <c r="BJ15" s="72" t="str">
        <f t="shared" si="20"/>
        <v>IMps_Ctn2501.009</v>
      </c>
      <c r="BK15" s="136">
        <f t="shared" si="42"/>
        <v>0</v>
      </c>
      <c r="BL15" s="69">
        <f t="shared" si="21"/>
        <v>0</v>
      </c>
      <c r="BM15" s="70">
        <f>_xlfn.IFNA(VLOOKUP(BP15,Data!$B$2:$H$5150,4,0),0)</f>
        <v>0.04</v>
      </c>
      <c r="BN15" s="71">
        <f>_xlfn.IFNA(IF($BN$8&lt;&gt;"",VLOOKUP(BP15,Data!$B$2:$H$5150,6,0),""),"")</f>
        <v>296</v>
      </c>
      <c r="BO15" s="71">
        <f>_xlfn.IFNA(IF($BO$8&lt;&gt;"",VLOOKUP(BP15,Data!$B$2:$H$5150,7,0),""),"")</f>
        <v>298</v>
      </c>
      <c r="BP15" s="72" t="str">
        <f t="shared" si="22"/>
        <v>IMps_Ctn2501.009</v>
      </c>
      <c r="BQ15" s="136">
        <f t="shared" si="43"/>
        <v>0</v>
      </c>
      <c r="BR15" s="69">
        <f t="shared" si="23"/>
        <v>0</v>
      </c>
      <c r="BS15" s="70">
        <f>_xlfn.IFNA(VLOOKUP(BV15,Data!$B$2:$H$5150,4,0),0)</f>
        <v>0.04</v>
      </c>
      <c r="BT15" s="71">
        <f>_xlfn.IFNA(IF($BT$8&lt;&gt;"",VLOOKUP(BV15,Data!$B$2:$H$5150,6,0),""),"")</f>
        <v>296</v>
      </c>
      <c r="BU15" s="71">
        <f>_xlfn.IFNA(IF($BU$8&lt;&gt;"",VLOOKUP(BV15,Data!$B$2:$H$5150,7,0),""),"")</f>
        <v>298</v>
      </c>
      <c r="BV15" s="72" t="str">
        <f t="shared" si="24"/>
        <v>IMps_Ctn2501.009</v>
      </c>
      <c r="BW15" s="136">
        <f t="shared" si="44"/>
        <v>0</v>
      </c>
      <c r="BX15" s="69">
        <f t="shared" si="25"/>
        <v>0</v>
      </c>
      <c r="BY15" s="70">
        <f>_xlfn.IFNA(VLOOKUP(CB15,Data!$B$2:$H$5150,4,0),0)</f>
        <v>0.04</v>
      </c>
      <c r="BZ15" s="71">
        <f>_xlfn.IFNA(IF($BZ$8&lt;&gt;"",VLOOKUP(CB15,Data!$B$2:$H$5150,6,0),""),"")</f>
        <v>296</v>
      </c>
      <c r="CA15" s="71">
        <f>_xlfn.IFNA(IF($CA$8&lt;&gt;"",VLOOKUP(CB15,Data!$B$2:$H$5150,7,0),""),"")</f>
        <v>298</v>
      </c>
      <c r="CB15" s="72" t="str">
        <f t="shared" si="26"/>
        <v>IMps_Ctn2501.009</v>
      </c>
      <c r="CC15" s="136">
        <f t="shared" si="45"/>
        <v>0</v>
      </c>
      <c r="CD15" s="69">
        <f t="shared" si="27"/>
        <v>0</v>
      </c>
      <c r="CE15" s="70">
        <f>_xlfn.IFNA(VLOOKUP(CH15,Data!$B$2:$H$5150,4,0),0)</f>
        <v>0.04</v>
      </c>
      <c r="CF15" s="71">
        <f>_xlfn.IFNA(IF($CF$8&lt;&gt;"",VLOOKUP(CH15,Data!$B$2:$H$5150,6,0),""),"")</f>
        <v>296</v>
      </c>
      <c r="CG15" s="71">
        <f>_xlfn.IFNA(IF($CG$8&lt;&gt;"",VLOOKUP(CH15,Data!$B$2:$H$5150,7,0),""),"")</f>
        <v>298</v>
      </c>
      <c r="CH15" s="72" t="str">
        <f t="shared" si="28"/>
        <v>IMps_Ctn2501.009</v>
      </c>
      <c r="CI15" s="136">
        <f t="shared" si="46"/>
        <v>0</v>
      </c>
      <c r="CJ15" s="69">
        <f t="shared" si="29"/>
        <v>0</v>
      </c>
      <c r="CK15" s="70">
        <f>_xlfn.IFNA(VLOOKUP(CN15,Data!$B$2:$H$5150,4,0),0)</f>
        <v>0.04</v>
      </c>
      <c r="CL15" s="71">
        <f>_xlfn.IFNA(IF($CL$8&lt;&gt;"",VLOOKUP(CN15,Data!$B$2:$H$5150,6,0),""),"")</f>
        <v>296</v>
      </c>
      <c r="CM15" s="71">
        <f>_xlfn.IFNA(IF($CM$8&lt;&gt;"",VLOOKUP(CN15,Data!$B$2:$H$5150,7,0),""),"")</f>
        <v>298</v>
      </c>
      <c r="CN15" s="72" t="str">
        <f t="shared" si="30"/>
        <v>IMps_Ctn2501.009</v>
      </c>
      <c r="CO15" s="136">
        <f t="shared" si="47"/>
        <v>0</v>
      </c>
      <c r="CP15" s="69">
        <f t="shared" si="31"/>
        <v>0</v>
      </c>
      <c r="CQ15" s="70">
        <f>_xlfn.IFNA(VLOOKUP(CT15,Data!$B$2:$H$5150,4,0),0)</f>
        <v>0.04</v>
      </c>
      <c r="CR15" s="71">
        <f>_xlfn.IFNA(IF($CR$8&lt;&gt;"",VLOOKUP(CT15,Data!$B$2:$H$5150,6,0),""),"")</f>
        <v>296</v>
      </c>
      <c r="CS15" s="71">
        <f>_xlfn.IFNA(IF($CS$8&lt;&gt;"",VLOOKUP(CT15,Data!$B$2:$H$5150,7,0),""),"")</f>
        <v>298</v>
      </c>
      <c r="CT15" s="72" t="str">
        <f t="shared" si="32"/>
        <v>IMps_Ctn2501.009</v>
      </c>
      <c r="CU15" s="74" t="str">
        <f>VLOOKUP(F15,GD.List!$C$3:$O$6214,12,0)</f>
        <v>Textile Chemical</v>
      </c>
      <c r="CV15" s="51" t="s">
        <v>50</v>
      </c>
      <c r="CW15" s="51" t="e">
        <f>VLOOKUP(H15,#REF!,1,0)</f>
        <v>#REF!</v>
      </c>
      <c r="CX15" s="73">
        <f>E15/VLOOKUP(F15,GD.List!$C$3:$O$6646,5,0)</f>
        <v>0.1036</v>
      </c>
      <c r="CY15" s="134">
        <f t="shared" si="33"/>
        <v>9.9599999999999991</v>
      </c>
      <c r="CZ15" s="51" t="e">
        <f t="shared" si="48"/>
        <v>#N/A</v>
      </c>
      <c r="DA15" s="133"/>
    </row>
    <row r="16" spans="1:105" ht="15" customHeight="1" x14ac:dyDescent="0.2">
      <c r="A16" s="192" t="s">
        <v>1790</v>
      </c>
      <c r="B16" s="136">
        <f t="shared" si="34"/>
        <v>0</v>
      </c>
      <c r="C16" s="64">
        <v>28691</v>
      </c>
      <c r="D16" s="64">
        <f t="shared" si="0"/>
        <v>0</v>
      </c>
      <c r="E16" s="64">
        <f t="shared" si="1"/>
        <v>28691</v>
      </c>
      <c r="F16" s="65" t="s">
        <v>3926</v>
      </c>
      <c r="G16" s="66" t="str">
        <f>VLOOKUP(F16,GD.List!$C$3:$O$6646,13,0)</f>
        <v>REFINED LAKE SALT</v>
      </c>
      <c r="H16" s="67">
        <f>VLOOKUP(F16,GD.List!$C$3:$O$6646,8,0)</f>
        <v>2501.009</v>
      </c>
      <c r="I16" s="68">
        <f>VLOOKUP(F16,GD.List!$C$3:$O$6646,9,0)</f>
        <v>0.03</v>
      </c>
      <c r="J16" s="69">
        <f t="shared" si="2"/>
        <v>0</v>
      </c>
      <c r="K16" s="70">
        <v>0</v>
      </c>
      <c r="L16" s="71">
        <f>_xlfn.IFNA(IF($L$8&lt;&gt;"",VLOOKUP(N16,Data!$B$2:$H$5150,6,0),""),"")</f>
        <v>308</v>
      </c>
      <c r="M16" s="71">
        <f>_xlfn.IFNA(IF($M$8&lt;&gt;"",VLOOKUP(N16,Data!$B$2:$H$5150,7,0),""),"")</f>
        <v>0</v>
      </c>
      <c r="N16" s="72" t="str">
        <f t="shared" si="35"/>
        <v>ICtnGmt_Mbot12501.009</v>
      </c>
      <c r="O16" s="136">
        <f t="shared" si="3"/>
        <v>0</v>
      </c>
      <c r="P16" s="69">
        <f t="shared" si="36"/>
        <v>0</v>
      </c>
      <c r="Q16" s="70">
        <f>_xlfn.IFNA(VLOOKUP(T16,Data!$B$2:$H$5150,4,0),0)</f>
        <v>0.04</v>
      </c>
      <c r="R16" s="71">
        <f>_xlfn.IFNA(IF($R$8&lt;&gt;"",VLOOKUP(T16,Data!$B$2:$H$5150,6,0),""),"")</f>
        <v>296</v>
      </c>
      <c r="S16" s="71">
        <f>_xlfn.IFNA(IF($S$8&lt;&gt;"",VLOOKUP(T16,Data!$B$2:$H$5150,7,0),""),"")</f>
        <v>298</v>
      </c>
      <c r="T16" s="72" t="str">
        <f t="shared" si="37"/>
        <v>IMps_Ctn2501.009</v>
      </c>
      <c r="U16" s="136">
        <f t="shared" si="4"/>
        <v>0</v>
      </c>
      <c r="V16" s="69">
        <f t="shared" si="5"/>
        <v>0</v>
      </c>
      <c r="W16" s="70">
        <f>_xlfn.IFNA(VLOOKUP(Z16,Data!$B$2:$H$5150,4,0),0)</f>
        <v>0.04</v>
      </c>
      <c r="X16" s="71">
        <f>_xlfn.IFNA(IF($X$8&lt;&gt;"",VLOOKUP(Z16,Data!$B$2:$H$5150,6,0),""),"")</f>
        <v>296</v>
      </c>
      <c r="Y16" s="71">
        <f>_xlfn.IFNA(IF($Y$8&lt;&gt;"",VLOOKUP(Z16,Data!$B$2:$H$5150,7,0),""),"")</f>
        <v>298</v>
      </c>
      <c r="Z16" s="72" t="str">
        <f t="shared" si="38"/>
        <v>IMps_Ctn2501.009</v>
      </c>
      <c r="AA16" s="136">
        <f t="shared" si="6"/>
        <v>0</v>
      </c>
      <c r="AB16" s="69">
        <f t="shared" si="7"/>
        <v>0</v>
      </c>
      <c r="AC16" s="70">
        <f>_xlfn.IFNA(VLOOKUP(AF16,Data!$B$2:$H$5150,4,0),0)</f>
        <v>0.04</v>
      </c>
      <c r="AD16" s="71">
        <f>_xlfn.IFNA(IF($AD$8&lt;&gt;"",VLOOKUP(AF16,Data!$B$2:$H$5150,6,0),""),"")</f>
        <v>296</v>
      </c>
      <c r="AE16" s="71">
        <f>_xlfn.IFNA(IF($AE$8&lt;&gt;"",VLOOKUP(AF16,Data!$B$2:$H$5150,7,0),""),"")</f>
        <v>298</v>
      </c>
      <c r="AF16" s="72" t="str">
        <f t="shared" si="8"/>
        <v>IMps_Ctn2501.009</v>
      </c>
      <c r="AG16" s="136">
        <f t="shared" si="9"/>
        <v>0</v>
      </c>
      <c r="AH16" s="69">
        <f t="shared" si="10"/>
        <v>0</v>
      </c>
      <c r="AI16" s="70">
        <f>_xlfn.IFNA(VLOOKUP(AL16,Data!$B$2:$H$5150,4,0),0)</f>
        <v>0.04</v>
      </c>
      <c r="AJ16" s="71">
        <f>_xlfn.IFNA(IF($AJ$8&lt;&gt;"",VLOOKUP(AL16,Data!$B$2:$H$5150,6,0),""),"")</f>
        <v>296</v>
      </c>
      <c r="AK16" s="71">
        <f>_xlfn.IFNA(IF($AK$8&lt;&gt;"",VLOOKUP(AL16,Data!$B$2:$H$5150,7,0),""),"")</f>
        <v>298</v>
      </c>
      <c r="AL16" s="72" t="str">
        <f t="shared" si="11"/>
        <v>IMps_Ctn2501.009</v>
      </c>
      <c r="AM16" s="136">
        <f t="shared" si="12"/>
        <v>0</v>
      </c>
      <c r="AN16" s="69">
        <f t="shared" si="13"/>
        <v>0</v>
      </c>
      <c r="AO16" s="70">
        <f>_xlfn.IFNA(VLOOKUP(AR16,Data!$B$2:$H$5150,4,0),0)</f>
        <v>0.04</v>
      </c>
      <c r="AP16" s="71">
        <f>_xlfn.IFNA(IF($AP$8&lt;&gt;"",VLOOKUP(AR16,Data!$B$2:$H$5150,6,0),""),"")</f>
        <v>296</v>
      </c>
      <c r="AQ16" s="71">
        <f>_xlfn.IFNA(IF($AQ$8&lt;&gt;"",VLOOKUP(AR16,Data!$B$2:$H$5150,7,0),""),"")</f>
        <v>298</v>
      </c>
      <c r="AR16" s="72" t="str">
        <f t="shared" si="14"/>
        <v>IMps_Ctn2501.009</v>
      </c>
      <c r="AS16" s="136">
        <f t="shared" si="39"/>
        <v>0</v>
      </c>
      <c r="AT16" s="69">
        <f t="shared" si="15"/>
        <v>0</v>
      </c>
      <c r="AU16" s="70">
        <f>_xlfn.IFNA(VLOOKUP(AX16,Data!$B$2:$H$5150,4,0),0)</f>
        <v>0.04</v>
      </c>
      <c r="AV16" s="71">
        <f>_xlfn.IFNA(IF($AV$8&lt;&gt;"",VLOOKUP(AX16,Data!$B$2:$H$5150,6,0),""),"")</f>
        <v>296</v>
      </c>
      <c r="AW16" s="71">
        <f>_xlfn.IFNA(IF($AW$8&lt;&gt;"",VLOOKUP(AX16,Data!$B$2:$H$5150,7,0),""),"")</f>
        <v>298</v>
      </c>
      <c r="AX16" s="72" t="str">
        <f t="shared" si="16"/>
        <v>IMps_Ctn2501.009</v>
      </c>
      <c r="AY16" s="136">
        <f t="shared" si="40"/>
        <v>0</v>
      </c>
      <c r="AZ16" s="69">
        <f t="shared" si="17"/>
        <v>0</v>
      </c>
      <c r="BA16" s="70">
        <f>_xlfn.IFNA(VLOOKUP(BD16,Data!$B$2:$H$5150,4,0),0)</f>
        <v>0.04</v>
      </c>
      <c r="BB16" s="71">
        <f>_xlfn.IFNA(IF($BB$8&lt;&gt;"",VLOOKUP(BD16,Data!$B$2:$H$5150,6,0),""),"")</f>
        <v>296</v>
      </c>
      <c r="BC16" s="71">
        <f>_xlfn.IFNA(IF($BC$8&lt;&gt;"",VLOOKUP(BD16,Data!$B$2:$H$5150,7,0),""),"")</f>
        <v>298</v>
      </c>
      <c r="BD16" s="72" t="str">
        <f t="shared" si="18"/>
        <v>IMps_Ctn2501.009</v>
      </c>
      <c r="BE16" s="136">
        <f t="shared" si="41"/>
        <v>0</v>
      </c>
      <c r="BF16" s="69">
        <f t="shared" si="19"/>
        <v>0</v>
      </c>
      <c r="BG16" s="70">
        <f>_xlfn.IFNA(VLOOKUP(BJ16,Data!$B$2:$H$5150,4,0),0)</f>
        <v>0.04</v>
      </c>
      <c r="BH16" s="71">
        <f>_xlfn.IFNA(IF($BH$8&lt;&gt;"",VLOOKUP(BJ16,Data!$B$2:$H$5150,6,0),""),"")</f>
        <v>296</v>
      </c>
      <c r="BI16" s="71">
        <f>_xlfn.IFNA(IF($BI$8&lt;&gt;"",VLOOKUP(BJ16,Data!$B$2:$H$5150,7,0),""),"")</f>
        <v>298</v>
      </c>
      <c r="BJ16" s="72" t="str">
        <f t="shared" si="20"/>
        <v>IMps_Ctn2501.009</v>
      </c>
      <c r="BK16" s="136">
        <f t="shared" si="42"/>
        <v>0</v>
      </c>
      <c r="BL16" s="69">
        <f t="shared" si="21"/>
        <v>0</v>
      </c>
      <c r="BM16" s="70">
        <f>_xlfn.IFNA(VLOOKUP(BP16,Data!$B$2:$H$5150,4,0),0)</f>
        <v>0.04</v>
      </c>
      <c r="BN16" s="71">
        <f>_xlfn.IFNA(IF($BN$8&lt;&gt;"",VLOOKUP(BP16,Data!$B$2:$H$5150,6,0),""),"")</f>
        <v>296</v>
      </c>
      <c r="BO16" s="71">
        <f>_xlfn.IFNA(IF($BO$8&lt;&gt;"",VLOOKUP(BP16,Data!$B$2:$H$5150,7,0),""),"")</f>
        <v>298</v>
      </c>
      <c r="BP16" s="72" t="str">
        <f t="shared" si="22"/>
        <v>IMps_Ctn2501.009</v>
      </c>
      <c r="BQ16" s="136">
        <f t="shared" si="43"/>
        <v>0</v>
      </c>
      <c r="BR16" s="69">
        <f t="shared" si="23"/>
        <v>0</v>
      </c>
      <c r="BS16" s="70">
        <f>_xlfn.IFNA(VLOOKUP(BV16,Data!$B$2:$H$5150,4,0),0)</f>
        <v>0.04</v>
      </c>
      <c r="BT16" s="71">
        <f>_xlfn.IFNA(IF($BT$8&lt;&gt;"",VLOOKUP(BV16,Data!$B$2:$H$5150,6,0),""),"")</f>
        <v>296</v>
      </c>
      <c r="BU16" s="71">
        <f>_xlfn.IFNA(IF($BU$8&lt;&gt;"",VLOOKUP(BV16,Data!$B$2:$H$5150,7,0),""),"")</f>
        <v>298</v>
      </c>
      <c r="BV16" s="72" t="str">
        <f t="shared" si="24"/>
        <v>IMps_Ctn2501.009</v>
      </c>
      <c r="BW16" s="136">
        <f t="shared" si="44"/>
        <v>0</v>
      </c>
      <c r="BX16" s="69">
        <f t="shared" si="25"/>
        <v>0</v>
      </c>
      <c r="BY16" s="70">
        <f>_xlfn.IFNA(VLOOKUP(CB16,Data!$B$2:$H$5150,4,0),0)</f>
        <v>0.04</v>
      </c>
      <c r="BZ16" s="71">
        <f>_xlfn.IFNA(IF($BZ$8&lt;&gt;"",VLOOKUP(CB16,Data!$B$2:$H$5150,6,0),""),"")</f>
        <v>296</v>
      </c>
      <c r="CA16" s="71">
        <f>_xlfn.IFNA(IF($CA$8&lt;&gt;"",VLOOKUP(CB16,Data!$B$2:$H$5150,7,0),""),"")</f>
        <v>298</v>
      </c>
      <c r="CB16" s="72" t="str">
        <f t="shared" si="26"/>
        <v>IMps_Ctn2501.009</v>
      </c>
      <c r="CC16" s="136">
        <f t="shared" si="45"/>
        <v>0</v>
      </c>
      <c r="CD16" s="69">
        <f t="shared" si="27"/>
        <v>0</v>
      </c>
      <c r="CE16" s="70">
        <f>_xlfn.IFNA(VLOOKUP(CH16,Data!$B$2:$H$5150,4,0),0)</f>
        <v>0.04</v>
      </c>
      <c r="CF16" s="71">
        <f>_xlfn.IFNA(IF($CF$8&lt;&gt;"",VLOOKUP(CH16,Data!$B$2:$H$5150,6,0),""),"")</f>
        <v>296</v>
      </c>
      <c r="CG16" s="71">
        <f>_xlfn.IFNA(IF($CG$8&lt;&gt;"",VLOOKUP(CH16,Data!$B$2:$H$5150,7,0),""),"")</f>
        <v>298</v>
      </c>
      <c r="CH16" s="72" t="str">
        <f t="shared" si="28"/>
        <v>IMps_Ctn2501.009</v>
      </c>
      <c r="CI16" s="136">
        <f t="shared" si="46"/>
        <v>0</v>
      </c>
      <c r="CJ16" s="69">
        <f t="shared" si="29"/>
        <v>0</v>
      </c>
      <c r="CK16" s="70">
        <f>_xlfn.IFNA(VLOOKUP(CN16,Data!$B$2:$H$5150,4,0),0)</f>
        <v>0.04</v>
      </c>
      <c r="CL16" s="71">
        <f>_xlfn.IFNA(IF($CL$8&lt;&gt;"",VLOOKUP(CN16,Data!$B$2:$H$5150,6,0),""),"")</f>
        <v>296</v>
      </c>
      <c r="CM16" s="71">
        <f>_xlfn.IFNA(IF($CM$8&lt;&gt;"",VLOOKUP(CN16,Data!$B$2:$H$5150,7,0),""),"")</f>
        <v>298</v>
      </c>
      <c r="CN16" s="72" t="str">
        <f t="shared" si="30"/>
        <v>IMps_Ctn2501.009</v>
      </c>
      <c r="CO16" s="136">
        <f t="shared" si="47"/>
        <v>0</v>
      </c>
      <c r="CP16" s="69">
        <f t="shared" si="31"/>
        <v>0</v>
      </c>
      <c r="CQ16" s="70">
        <f>_xlfn.IFNA(VLOOKUP(CT16,Data!$B$2:$H$5150,4,0),0)</f>
        <v>0.04</v>
      </c>
      <c r="CR16" s="71">
        <f>_xlfn.IFNA(IF($CR$8&lt;&gt;"",VLOOKUP(CT16,Data!$B$2:$H$5150,6,0),""),"")</f>
        <v>296</v>
      </c>
      <c r="CS16" s="71">
        <f>_xlfn.IFNA(IF($CS$8&lt;&gt;"",VLOOKUP(CT16,Data!$B$2:$H$5150,7,0),""),"")</f>
        <v>298</v>
      </c>
      <c r="CT16" s="72" t="str">
        <f t="shared" si="32"/>
        <v>IMps_Ctn2501.009</v>
      </c>
      <c r="CU16" s="74" t="str">
        <f>VLOOKUP(F16,GD.List!$C$3:$O$6214,12,0)</f>
        <v>Textile Chemical</v>
      </c>
      <c r="CV16" s="51" t="s">
        <v>50</v>
      </c>
      <c r="CW16" s="51" t="e">
        <f>VLOOKUP(H16,#REF!,1,0)</f>
        <v>#REF!</v>
      </c>
      <c r="CX16" s="73">
        <f>E16/VLOOKUP(F16,GD.List!$C$3:$O$6646,5,0)</f>
        <v>0.9563666666666667</v>
      </c>
      <c r="CY16" s="134">
        <f t="shared" si="33"/>
        <v>0</v>
      </c>
      <c r="CZ16" s="51" t="e">
        <f t="shared" si="48"/>
        <v>#N/A</v>
      </c>
      <c r="DA16" s="133"/>
    </row>
    <row r="17" spans="1:105" ht="15" customHeight="1" x14ac:dyDescent="0.2">
      <c r="A17" s="142" t="str">
        <f>IFERROR(IF(VLOOKUP(F17,GD.List!$C$3:$H$6371,6,0)&lt;&gt;"L","I","L"),"")</f>
        <v>L</v>
      </c>
      <c r="B17" s="136">
        <f t="shared" si="34"/>
        <v>0</v>
      </c>
      <c r="C17" s="64">
        <v>56</v>
      </c>
      <c r="D17" s="64">
        <f t="shared" si="0"/>
        <v>0</v>
      </c>
      <c r="E17" s="64">
        <f t="shared" si="1"/>
        <v>56</v>
      </c>
      <c r="F17" s="65" t="s">
        <v>4092</v>
      </c>
      <c r="G17" s="66" t="str">
        <f>VLOOKUP(F17,GD.List!$C$3:$O$6646,13,0)</f>
        <v xml:space="preserve">HEPTOL B95 </v>
      </c>
      <c r="H17" s="67">
        <f>VLOOKUP(F17,GD.List!$C$3:$O$6646,8,0)</f>
        <v>3809.9189999999999</v>
      </c>
      <c r="I17" s="68">
        <f>VLOOKUP(F17,GD.List!$C$3:$O$6646,9,0)</f>
        <v>1.73</v>
      </c>
      <c r="J17" s="69">
        <f t="shared" si="2"/>
        <v>0</v>
      </c>
      <c r="K17" s="70">
        <v>0</v>
      </c>
      <c r="L17" s="71">
        <f>_xlfn.IFNA(IF($L$8&lt;&gt;"",VLOOKUP(N17,Data!$B$2:$H$5150,6,0),""),"")</f>
        <v>255</v>
      </c>
      <c r="M17" s="71">
        <f>_xlfn.IFNA(IF($M$8&lt;&gt;"",VLOOKUP(N17,Data!$B$2:$H$5150,7,0),""),"")</f>
        <v>0</v>
      </c>
      <c r="N17" s="72" t="str">
        <f t="shared" si="35"/>
        <v>LCtnGmt_Mbot13809.919</v>
      </c>
      <c r="O17" s="136">
        <f t="shared" si="3"/>
        <v>0</v>
      </c>
      <c r="P17" s="69">
        <f t="shared" si="36"/>
        <v>0</v>
      </c>
      <c r="Q17" s="70">
        <f>_xlfn.IFNA(VLOOKUP(T17,Data!$B$2:$H$5150,4,0),0)</f>
        <v>0.04</v>
      </c>
      <c r="R17" s="71">
        <f>_xlfn.IFNA(IF($R$8&lt;&gt;"",VLOOKUP(T17,Data!$B$2:$H$5150,6,0),""),"")</f>
        <v>214</v>
      </c>
      <c r="S17" s="71">
        <f>_xlfn.IFNA(IF($S$8&lt;&gt;"",VLOOKUP(T17,Data!$B$2:$H$5150,7,0),""),"")</f>
        <v>215</v>
      </c>
      <c r="T17" s="72" t="str">
        <f t="shared" si="37"/>
        <v>LMps_Ctn3809.919</v>
      </c>
      <c r="U17" s="136">
        <f t="shared" si="4"/>
        <v>0</v>
      </c>
      <c r="V17" s="69">
        <f t="shared" si="5"/>
        <v>0</v>
      </c>
      <c r="W17" s="70">
        <f>_xlfn.IFNA(VLOOKUP(Z17,Data!$B$2:$H$5150,4,0),0)</f>
        <v>0.04</v>
      </c>
      <c r="X17" s="71">
        <f>_xlfn.IFNA(IF($X$8&lt;&gt;"",VLOOKUP(Z17,Data!$B$2:$H$5150,6,0),""),"")</f>
        <v>214</v>
      </c>
      <c r="Y17" s="71">
        <f>_xlfn.IFNA(IF($Y$8&lt;&gt;"",VLOOKUP(Z17,Data!$B$2:$H$5150,7,0),""),"")</f>
        <v>215</v>
      </c>
      <c r="Z17" s="72" t="str">
        <f t="shared" si="38"/>
        <v>LMps_Ctn3809.919</v>
      </c>
      <c r="AA17" s="136">
        <f t="shared" si="6"/>
        <v>0</v>
      </c>
      <c r="AB17" s="69">
        <f t="shared" si="7"/>
        <v>0</v>
      </c>
      <c r="AC17" s="70">
        <f>_xlfn.IFNA(VLOOKUP(AF17,Data!$B$2:$H$5150,4,0),0)</f>
        <v>0.04</v>
      </c>
      <c r="AD17" s="71">
        <f>_xlfn.IFNA(IF($AD$8&lt;&gt;"",VLOOKUP(AF17,Data!$B$2:$H$5150,6,0),""),"")</f>
        <v>214</v>
      </c>
      <c r="AE17" s="71">
        <f>_xlfn.IFNA(IF($AE$8&lt;&gt;"",VLOOKUP(AF17,Data!$B$2:$H$5150,7,0),""),"")</f>
        <v>215</v>
      </c>
      <c r="AF17" s="72" t="str">
        <f t="shared" si="8"/>
        <v>LMps_Ctn3809.919</v>
      </c>
      <c r="AG17" s="136">
        <f t="shared" si="9"/>
        <v>0</v>
      </c>
      <c r="AH17" s="69">
        <f t="shared" si="10"/>
        <v>0</v>
      </c>
      <c r="AI17" s="70">
        <f>_xlfn.IFNA(VLOOKUP(AL17,Data!$B$2:$H$5150,4,0),0)</f>
        <v>0.04</v>
      </c>
      <c r="AJ17" s="71">
        <f>_xlfn.IFNA(IF($AJ$8&lt;&gt;"",VLOOKUP(AL17,Data!$B$2:$H$5150,6,0),""),"")</f>
        <v>214</v>
      </c>
      <c r="AK17" s="71">
        <f>_xlfn.IFNA(IF($AK$8&lt;&gt;"",VLOOKUP(AL17,Data!$B$2:$H$5150,7,0),""),"")</f>
        <v>215</v>
      </c>
      <c r="AL17" s="72" t="str">
        <f t="shared" si="11"/>
        <v>LMps_Ctn3809.919</v>
      </c>
      <c r="AM17" s="136">
        <f t="shared" si="12"/>
        <v>0</v>
      </c>
      <c r="AN17" s="69">
        <f t="shared" si="13"/>
        <v>0</v>
      </c>
      <c r="AO17" s="70">
        <f>_xlfn.IFNA(VLOOKUP(AR17,Data!$B$2:$H$5150,4,0),0)</f>
        <v>0.04</v>
      </c>
      <c r="AP17" s="71">
        <f>_xlfn.IFNA(IF($AP$8&lt;&gt;"",VLOOKUP(AR17,Data!$B$2:$H$5150,6,0),""),"")</f>
        <v>214</v>
      </c>
      <c r="AQ17" s="71">
        <f>_xlfn.IFNA(IF($AQ$8&lt;&gt;"",VLOOKUP(AR17,Data!$B$2:$H$5150,7,0),""),"")</f>
        <v>215</v>
      </c>
      <c r="AR17" s="72" t="str">
        <f t="shared" si="14"/>
        <v>LMps_Ctn3809.919</v>
      </c>
      <c r="AS17" s="136">
        <f t="shared" si="39"/>
        <v>0</v>
      </c>
      <c r="AT17" s="69">
        <f t="shared" si="15"/>
        <v>0</v>
      </c>
      <c r="AU17" s="70">
        <f>_xlfn.IFNA(VLOOKUP(AX17,Data!$B$2:$H$5150,4,0),0)</f>
        <v>0.04</v>
      </c>
      <c r="AV17" s="71">
        <f>_xlfn.IFNA(IF($AV$8&lt;&gt;"",VLOOKUP(AX17,Data!$B$2:$H$5150,6,0),""),"")</f>
        <v>214</v>
      </c>
      <c r="AW17" s="71">
        <f>_xlfn.IFNA(IF($AW$8&lt;&gt;"",VLOOKUP(AX17,Data!$B$2:$H$5150,7,0),""),"")</f>
        <v>215</v>
      </c>
      <c r="AX17" s="72" t="str">
        <f t="shared" si="16"/>
        <v>LMps_Ctn3809.919</v>
      </c>
      <c r="AY17" s="136">
        <f t="shared" si="40"/>
        <v>0</v>
      </c>
      <c r="AZ17" s="69">
        <f t="shared" si="17"/>
        <v>0</v>
      </c>
      <c r="BA17" s="70">
        <f>_xlfn.IFNA(VLOOKUP(BD17,Data!$B$2:$H$5150,4,0),0)</f>
        <v>0.04</v>
      </c>
      <c r="BB17" s="71">
        <f>_xlfn.IFNA(IF($BB$8&lt;&gt;"",VLOOKUP(BD17,Data!$B$2:$H$5150,6,0),""),"")</f>
        <v>214</v>
      </c>
      <c r="BC17" s="71">
        <f>_xlfn.IFNA(IF($BC$8&lt;&gt;"",VLOOKUP(BD17,Data!$B$2:$H$5150,7,0),""),"")</f>
        <v>215</v>
      </c>
      <c r="BD17" s="72" t="str">
        <f t="shared" si="18"/>
        <v>LMps_Ctn3809.919</v>
      </c>
      <c r="BE17" s="136">
        <f t="shared" si="41"/>
        <v>0</v>
      </c>
      <c r="BF17" s="69">
        <f t="shared" si="19"/>
        <v>0</v>
      </c>
      <c r="BG17" s="70">
        <f>_xlfn.IFNA(VLOOKUP(BJ17,Data!$B$2:$H$5150,4,0),0)</f>
        <v>0.04</v>
      </c>
      <c r="BH17" s="71">
        <f>_xlfn.IFNA(IF($BH$8&lt;&gt;"",VLOOKUP(BJ17,Data!$B$2:$H$5150,6,0),""),"")</f>
        <v>214</v>
      </c>
      <c r="BI17" s="71">
        <f>_xlfn.IFNA(IF($BI$8&lt;&gt;"",VLOOKUP(BJ17,Data!$B$2:$H$5150,7,0),""),"")</f>
        <v>215</v>
      </c>
      <c r="BJ17" s="72" t="str">
        <f t="shared" si="20"/>
        <v>LMps_Ctn3809.919</v>
      </c>
      <c r="BK17" s="136">
        <f t="shared" si="42"/>
        <v>0</v>
      </c>
      <c r="BL17" s="69">
        <f t="shared" si="21"/>
        <v>0</v>
      </c>
      <c r="BM17" s="70">
        <f>_xlfn.IFNA(VLOOKUP(BP17,Data!$B$2:$H$5150,4,0),0)</f>
        <v>0.04</v>
      </c>
      <c r="BN17" s="71">
        <f>_xlfn.IFNA(IF($BN$8&lt;&gt;"",VLOOKUP(BP17,Data!$B$2:$H$5150,6,0),""),"")</f>
        <v>214</v>
      </c>
      <c r="BO17" s="71">
        <f>_xlfn.IFNA(IF($BO$8&lt;&gt;"",VLOOKUP(BP17,Data!$B$2:$H$5150,7,0),""),"")</f>
        <v>215</v>
      </c>
      <c r="BP17" s="72" t="str">
        <f t="shared" si="22"/>
        <v>LMps_Ctn3809.919</v>
      </c>
      <c r="BQ17" s="136">
        <f t="shared" si="43"/>
        <v>0</v>
      </c>
      <c r="BR17" s="69">
        <f t="shared" si="23"/>
        <v>0</v>
      </c>
      <c r="BS17" s="70">
        <f>_xlfn.IFNA(VLOOKUP(BV17,Data!$B$2:$H$5150,4,0),0)</f>
        <v>0.04</v>
      </c>
      <c r="BT17" s="71">
        <f>_xlfn.IFNA(IF($BT$8&lt;&gt;"",VLOOKUP(BV17,Data!$B$2:$H$5150,6,0),""),"")</f>
        <v>214</v>
      </c>
      <c r="BU17" s="71">
        <f>_xlfn.IFNA(IF($BU$8&lt;&gt;"",VLOOKUP(BV17,Data!$B$2:$H$5150,7,0),""),"")</f>
        <v>215</v>
      </c>
      <c r="BV17" s="72" t="str">
        <f t="shared" si="24"/>
        <v>LMps_Ctn3809.919</v>
      </c>
      <c r="BW17" s="136">
        <f t="shared" si="44"/>
        <v>0</v>
      </c>
      <c r="BX17" s="69">
        <f t="shared" si="25"/>
        <v>0</v>
      </c>
      <c r="BY17" s="70">
        <f>_xlfn.IFNA(VLOOKUP(CB17,Data!$B$2:$H$5150,4,0),0)</f>
        <v>0.04</v>
      </c>
      <c r="BZ17" s="71">
        <f>_xlfn.IFNA(IF($BZ$8&lt;&gt;"",VLOOKUP(CB17,Data!$B$2:$H$5150,6,0),""),"")</f>
        <v>214</v>
      </c>
      <c r="CA17" s="71">
        <f>_xlfn.IFNA(IF($CA$8&lt;&gt;"",VLOOKUP(CB17,Data!$B$2:$H$5150,7,0),""),"")</f>
        <v>215</v>
      </c>
      <c r="CB17" s="72" t="str">
        <f t="shared" si="26"/>
        <v>LMps_Ctn3809.919</v>
      </c>
      <c r="CC17" s="136">
        <f t="shared" si="45"/>
        <v>0</v>
      </c>
      <c r="CD17" s="69">
        <f t="shared" si="27"/>
        <v>0</v>
      </c>
      <c r="CE17" s="70">
        <f>_xlfn.IFNA(VLOOKUP(CH17,Data!$B$2:$H$5150,4,0),0)</f>
        <v>0.04</v>
      </c>
      <c r="CF17" s="71">
        <f>_xlfn.IFNA(IF($CF$8&lt;&gt;"",VLOOKUP(CH17,Data!$B$2:$H$5150,6,0),""),"")</f>
        <v>214</v>
      </c>
      <c r="CG17" s="71">
        <f>_xlfn.IFNA(IF($CG$8&lt;&gt;"",VLOOKUP(CH17,Data!$B$2:$H$5150,7,0),""),"")</f>
        <v>215</v>
      </c>
      <c r="CH17" s="72" t="str">
        <f t="shared" si="28"/>
        <v>LMps_Ctn3809.919</v>
      </c>
      <c r="CI17" s="136">
        <f t="shared" si="46"/>
        <v>0</v>
      </c>
      <c r="CJ17" s="69">
        <f t="shared" si="29"/>
        <v>0</v>
      </c>
      <c r="CK17" s="70">
        <f>_xlfn.IFNA(VLOOKUP(CN17,Data!$B$2:$H$5150,4,0),0)</f>
        <v>0.04</v>
      </c>
      <c r="CL17" s="71">
        <f>_xlfn.IFNA(IF($CL$8&lt;&gt;"",VLOOKUP(CN17,Data!$B$2:$H$5150,6,0),""),"")</f>
        <v>214</v>
      </c>
      <c r="CM17" s="71">
        <f>_xlfn.IFNA(IF($CM$8&lt;&gt;"",VLOOKUP(CN17,Data!$B$2:$H$5150,7,0),""),"")</f>
        <v>215</v>
      </c>
      <c r="CN17" s="72" t="str">
        <f t="shared" si="30"/>
        <v>LMps_Ctn3809.919</v>
      </c>
      <c r="CO17" s="136">
        <f t="shared" si="47"/>
        <v>0</v>
      </c>
      <c r="CP17" s="69">
        <f t="shared" si="31"/>
        <v>0</v>
      </c>
      <c r="CQ17" s="70">
        <f>_xlfn.IFNA(VLOOKUP(CT17,Data!$B$2:$H$5150,4,0),0)</f>
        <v>0.04</v>
      </c>
      <c r="CR17" s="71">
        <f>_xlfn.IFNA(IF($CR$8&lt;&gt;"",VLOOKUP(CT17,Data!$B$2:$H$5150,6,0),""),"")</f>
        <v>214</v>
      </c>
      <c r="CS17" s="71">
        <f>_xlfn.IFNA(IF($CS$8&lt;&gt;"",VLOOKUP(CT17,Data!$B$2:$H$5150,7,0),""),"")</f>
        <v>215</v>
      </c>
      <c r="CT17" s="72" t="str">
        <f t="shared" si="32"/>
        <v>LMps_Ctn3809.919</v>
      </c>
      <c r="CU17" s="74" t="str">
        <f>VLOOKUP(F17,GD.List!$C$3:$O$6214,12,0)</f>
        <v>Textile Chemical</v>
      </c>
      <c r="CV17" s="51" t="s">
        <v>50</v>
      </c>
      <c r="CW17" s="51" t="e">
        <f>VLOOKUP(H17,#REF!,1,0)</f>
        <v>#REF!</v>
      </c>
      <c r="CX17" s="73">
        <f>E17/VLOOKUP(F17,GD.List!$C$3:$O$6646,5,0)</f>
        <v>7.4666666666666673E-2</v>
      </c>
      <c r="CY17" s="134">
        <f t="shared" si="33"/>
        <v>0</v>
      </c>
      <c r="CZ17" s="51" t="e">
        <f t="shared" si="48"/>
        <v>#N/A</v>
      </c>
      <c r="DA17" s="133"/>
    </row>
    <row r="18" spans="1:105" ht="15" customHeight="1" x14ac:dyDescent="0.2">
      <c r="A18" s="142" t="str">
        <f>IFERROR(IF(VLOOKUP(F18,GD.List!$C$3:$H$6371,6,0)&lt;&gt;"L","I","L"),"")</f>
        <v>I</v>
      </c>
      <c r="B18" s="136">
        <f t="shared" si="34"/>
        <v>0</v>
      </c>
      <c r="C18" s="64">
        <v>59.07</v>
      </c>
      <c r="D18" s="64">
        <f t="shared" si="0"/>
        <v>0</v>
      </c>
      <c r="E18" s="64">
        <f t="shared" si="1"/>
        <v>59.07</v>
      </c>
      <c r="F18" s="65" t="s">
        <v>3861</v>
      </c>
      <c r="G18" s="66" t="str">
        <f>VLOOKUP(F18,GD.List!$C$3:$O$6646,13,0)</f>
        <v>SOFTENER FLAKE</v>
      </c>
      <c r="H18" s="67">
        <f>VLOOKUP(F18,GD.List!$C$3:$O$6646,8,0)</f>
        <v>3809.9189999999999</v>
      </c>
      <c r="I18" s="68">
        <v>3.45</v>
      </c>
      <c r="J18" s="69">
        <f t="shared" si="2"/>
        <v>0</v>
      </c>
      <c r="K18" s="70">
        <v>0</v>
      </c>
      <c r="L18" s="71">
        <f>_xlfn.IFNA(IF($L$8&lt;&gt;"",VLOOKUP(N18,Data!$B$2:$H$5150,6,0),""),"")</f>
        <v>180</v>
      </c>
      <c r="M18" s="71">
        <f>_xlfn.IFNA(IF($M$8&lt;&gt;"",VLOOKUP(N18,Data!$B$2:$H$5150,7,0),""),"")</f>
        <v>0</v>
      </c>
      <c r="N18" s="72" t="str">
        <f t="shared" si="35"/>
        <v>ICtnGmt_Mbot13809.919</v>
      </c>
      <c r="O18" s="136">
        <f t="shared" si="3"/>
        <v>0</v>
      </c>
      <c r="P18" s="69">
        <f t="shared" si="36"/>
        <v>0</v>
      </c>
      <c r="Q18" s="70">
        <f>_xlfn.IFNA(VLOOKUP(T18,Data!$B$2:$H$5150,4,0),0)</f>
        <v>0.04</v>
      </c>
      <c r="R18" s="71">
        <f>_xlfn.IFNA(IF($R$8&lt;&gt;"",VLOOKUP(T18,Data!$B$2:$H$5150,6,0),""),"")</f>
        <v>135</v>
      </c>
      <c r="S18" s="71">
        <f>_xlfn.IFNA(IF($S$8&lt;&gt;"",VLOOKUP(T18,Data!$B$2:$H$5150,7,0),""),"")</f>
        <v>136</v>
      </c>
      <c r="T18" s="72" t="str">
        <f t="shared" si="37"/>
        <v>IMps_Ctn3809.919</v>
      </c>
      <c r="U18" s="136">
        <f t="shared" si="4"/>
        <v>0</v>
      </c>
      <c r="V18" s="69">
        <f t="shared" si="5"/>
        <v>0</v>
      </c>
      <c r="W18" s="70">
        <f>_xlfn.IFNA(VLOOKUP(Z18,Data!$B$2:$H$5150,4,0),0)</f>
        <v>0.04</v>
      </c>
      <c r="X18" s="71">
        <f>_xlfn.IFNA(IF($X$8&lt;&gt;"",VLOOKUP(Z18,Data!$B$2:$H$5150,6,0),""),"")</f>
        <v>135</v>
      </c>
      <c r="Y18" s="71">
        <f>_xlfn.IFNA(IF($Y$8&lt;&gt;"",VLOOKUP(Z18,Data!$B$2:$H$5150,7,0),""),"")</f>
        <v>136</v>
      </c>
      <c r="Z18" s="72" t="str">
        <f t="shared" si="38"/>
        <v>IMps_Ctn3809.919</v>
      </c>
      <c r="AA18" s="136">
        <f t="shared" si="6"/>
        <v>0</v>
      </c>
      <c r="AB18" s="69">
        <f t="shared" si="7"/>
        <v>0</v>
      </c>
      <c r="AC18" s="70">
        <f>_xlfn.IFNA(VLOOKUP(AF18,Data!$B$2:$H$5150,4,0),0)</f>
        <v>0.04</v>
      </c>
      <c r="AD18" s="71">
        <f>_xlfn.IFNA(IF($AD$8&lt;&gt;"",VLOOKUP(AF18,Data!$B$2:$H$5150,6,0),""),"")</f>
        <v>135</v>
      </c>
      <c r="AE18" s="71">
        <f>_xlfn.IFNA(IF($AE$8&lt;&gt;"",VLOOKUP(AF18,Data!$B$2:$H$5150,7,0),""),"")</f>
        <v>136</v>
      </c>
      <c r="AF18" s="72" t="str">
        <f t="shared" si="8"/>
        <v>IMps_Ctn3809.919</v>
      </c>
      <c r="AG18" s="136">
        <f t="shared" si="9"/>
        <v>0</v>
      </c>
      <c r="AH18" s="69">
        <f t="shared" si="10"/>
        <v>0</v>
      </c>
      <c r="AI18" s="70">
        <f>_xlfn.IFNA(VLOOKUP(AL18,Data!$B$2:$H$5150,4,0),0)</f>
        <v>0.04</v>
      </c>
      <c r="AJ18" s="71">
        <f>_xlfn.IFNA(IF($AJ$8&lt;&gt;"",VLOOKUP(AL18,Data!$B$2:$H$5150,6,0),""),"")</f>
        <v>135</v>
      </c>
      <c r="AK18" s="71">
        <f>_xlfn.IFNA(IF($AK$8&lt;&gt;"",VLOOKUP(AL18,Data!$B$2:$H$5150,7,0),""),"")</f>
        <v>136</v>
      </c>
      <c r="AL18" s="72" t="str">
        <f t="shared" si="11"/>
        <v>IMps_Ctn3809.919</v>
      </c>
      <c r="AM18" s="136">
        <f t="shared" si="12"/>
        <v>0</v>
      </c>
      <c r="AN18" s="69">
        <f t="shared" si="13"/>
        <v>0</v>
      </c>
      <c r="AO18" s="70">
        <f>_xlfn.IFNA(VLOOKUP(AR18,Data!$B$2:$H$5150,4,0),0)</f>
        <v>0.04</v>
      </c>
      <c r="AP18" s="71">
        <f>_xlfn.IFNA(IF($AP$8&lt;&gt;"",VLOOKUP(AR18,Data!$B$2:$H$5150,6,0),""),"")</f>
        <v>135</v>
      </c>
      <c r="AQ18" s="71">
        <f>_xlfn.IFNA(IF($AQ$8&lt;&gt;"",VLOOKUP(AR18,Data!$B$2:$H$5150,7,0),""),"")</f>
        <v>136</v>
      </c>
      <c r="AR18" s="72" t="str">
        <f t="shared" si="14"/>
        <v>IMps_Ctn3809.919</v>
      </c>
      <c r="AS18" s="136">
        <f t="shared" si="39"/>
        <v>0</v>
      </c>
      <c r="AT18" s="69">
        <f t="shared" si="15"/>
        <v>0</v>
      </c>
      <c r="AU18" s="70">
        <f>_xlfn.IFNA(VLOOKUP(AX18,Data!$B$2:$H$5150,4,0),0)</f>
        <v>0.04</v>
      </c>
      <c r="AV18" s="71">
        <f>_xlfn.IFNA(IF($AV$8&lt;&gt;"",VLOOKUP(AX18,Data!$B$2:$H$5150,6,0),""),"")</f>
        <v>135</v>
      </c>
      <c r="AW18" s="71">
        <f>_xlfn.IFNA(IF($AW$8&lt;&gt;"",VLOOKUP(AX18,Data!$B$2:$H$5150,7,0),""),"")</f>
        <v>136</v>
      </c>
      <c r="AX18" s="72" t="str">
        <f t="shared" si="16"/>
        <v>IMps_Ctn3809.919</v>
      </c>
      <c r="AY18" s="136">
        <f t="shared" si="40"/>
        <v>0</v>
      </c>
      <c r="AZ18" s="69">
        <f t="shared" si="17"/>
        <v>0</v>
      </c>
      <c r="BA18" s="70">
        <f>_xlfn.IFNA(VLOOKUP(BD18,Data!$B$2:$H$5150,4,0),0)</f>
        <v>0.04</v>
      </c>
      <c r="BB18" s="71">
        <f>_xlfn.IFNA(IF($BB$8&lt;&gt;"",VLOOKUP(BD18,Data!$B$2:$H$5150,6,0),""),"")</f>
        <v>135</v>
      </c>
      <c r="BC18" s="71">
        <f>_xlfn.IFNA(IF($BC$8&lt;&gt;"",VLOOKUP(BD18,Data!$B$2:$H$5150,7,0),""),"")</f>
        <v>136</v>
      </c>
      <c r="BD18" s="72" t="str">
        <f t="shared" si="18"/>
        <v>IMps_Ctn3809.919</v>
      </c>
      <c r="BE18" s="136">
        <f t="shared" si="41"/>
        <v>0</v>
      </c>
      <c r="BF18" s="69">
        <f t="shared" si="19"/>
        <v>0</v>
      </c>
      <c r="BG18" s="70">
        <f>_xlfn.IFNA(VLOOKUP(BJ18,Data!$B$2:$H$5150,4,0),0)</f>
        <v>0.04</v>
      </c>
      <c r="BH18" s="71">
        <f>_xlfn.IFNA(IF($BH$8&lt;&gt;"",VLOOKUP(BJ18,Data!$B$2:$H$5150,6,0),""),"")</f>
        <v>135</v>
      </c>
      <c r="BI18" s="71">
        <f>_xlfn.IFNA(IF($BI$8&lt;&gt;"",VLOOKUP(BJ18,Data!$B$2:$H$5150,7,0),""),"")</f>
        <v>136</v>
      </c>
      <c r="BJ18" s="72" t="str">
        <f t="shared" si="20"/>
        <v>IMps_Ctn3809.919</v>
      </c>
      <c r="BK18" s="136">
        <f t="shared" si="42"/>
        <v>0</v>
      </c>
      <c r="BL18" s="69">
        <f t="shared" si="21"/>
        <v>0</v>
      </c>
      <c r="BM18" s="70">
        <f>_xlfn.IFNA(VLOOKUP(BP18,Data!$B$2:$H$5150,4,0),0)</f>
        <v>0.04</v>
      </c>
      <c r="BN18" s="71">
        <f>_xlfn.IFNA(IF($BN$8&lt;&gt;"",VLOOKUP(BP18,Data!$B$2:$H$5150,6,0),""),"")</f>
        <v>135</v>
      </c>
      <c r="BO18" s="71">
        <f>_xlfn.IFNA(IF($BO$8&lt;&gt;"",VLOOKUP(BP18,Data!$B$2:$H$5150,7,0),""),"")</f>
        <v>136</v>
      </c>
      <c r="BP18" s="72" t="str">
        <f t="shared" si="22"/>
        <v>IMps_Ctn3809.919</v>
      </c>
      <c r="BQ18" s="136">
        <f t="shared" si="43"/>
        <v>0</v>
      </c>
      <c r="BR18" s="69">
        <f t="shared" si="23"/>
        <v>0</v>
      </c>
      <c r="BS18" s="70">
        <f>_xlfn.IFNA(VLOOKUP(BV18,Data!$B$2:$H$5150,4,0),0)</f>
        <v>0.04</v>
      </c>
      <c r="BT18" s="71">
        <f>_xlfn.IFNA(IF($BT$8&lt;&gt;"",VLOOKUP(BV18,Data!$B$2:$H$5150,6,0),""),"")</f>
        <v>135</v>
      </c>
      <c r="BU18" s="71">
        <f>_xlfn.IFNA(IF($BU$8&lt;&gt;"",VLOOKUP(BV18,Data!$B$2:$H$5150,7,0),""),"")</f>
        <v>136</v>
      </c>
      <c r="BV18" s="72" t="str">
        <f t="shared" si="24"/>
        <v>IMps_Ctn3809.919</v>
      </c>
      <c r="BW18" s="136">
        <f t="shared" si="44"/>
        <v>0</v>
      </c>
      <c r="BX18" s="69">
        <f t="shared" si="25"/>
        <v>0</v>
      </c>
      <c r="BY18" s="70">
        <f>_xlfn.IFNA(VLOOKUP(CB18,Data!$B$2:$H$5150,4,0),0)</f>
        <v>0.04</v>
      </c>
      <c r="BZ18" s="71">
        <f>_xlfn.IFNA(IF($BZ$8&lt;&gt;"",VLOOKUP(CB18,Data!$B$2:$H$5150,6,0),""),"")</f>
        <v>135</v>
      </c>
      <c r="CA18" s="71">
        <f>_xlfn.IFNA(IF($CA$8&lt;&gt;"",VLOOKUP(CB18,Data!$B$2:$H$5150,7,0),""),"")</f>
        <v>136</v>
      </c>
      <c r="CB18" s="72" t="str">
        <f t="shared" si="26"/>
        <v>IMps_Ctn3809.919</v>
      </c>
      <c r="CC18" s="136">
        <f t="shared" si="45"/>
        <v>0</v>
      </c>
      <c r="CD18" s="69">
        <f t="shared" si="27"/>
        <v>0</v>
      </c>
      <c r="CE18" s="70">
        <f>_xlfn.IFNA(VLOOKUP(CH18,Data!$B$2:$H$5150,4,0),0)</f>
        <v>0.04</v>
      </c>
      <c r="CF18" s="71">
        <f>_xlfn.IFNA(IF($CF$8&lt;&gt;"",VLOOKUP(CH18,Data!$B$2:$H$5150,6,0),""),"")</f>
        <v>135</v>
      </c>
      <c r="CG18" s="71">
        <f>_xlfn.IFNA(IF($CG$8&lt;&gt;"",VLOOKUP(CH18,Data!$B$2:$H$5150,7,0),""),"")</f>
        <v>136</v>
      </c>
      <c r="CH18" s="72" t="str">
        <f t="shared" si="28"/>
        <v>IMps_Ctn3809.919</v>
      </c>
      <c r="CI18" s="136">
        <f t="shared" si="46"/>
        <v>0</v>
      </c>
      <c r="CJ18" s="69">
        <f t="shared" si="29"/>
        <v>0</v>
      </c>
      <c r="CK18" s="70">
        <f>_xlfn.IFNA(VLOOKUP(CN18,Data!$B$2:$H$5150,4,0),0)</f>
        <v>0.04</v>
      </c>
      <c r="CL18" s="71">
        <f>_xlfn.IFNA(IF($CL$8&lt;&gt;"",VLOOKUP(CN18,Data!$B$2:$H$5150,6,0),""),"")</f>
        <v>135</v>
      </c>
      <c r="CM18" s="71">
        <f>_xlfn.IFNA(IF($CM$8&lt;&gt;"",VLOOKUP(CN18,Data!$B$2:$H$5150,7,0),""),"")</f>
        <v>136</v>
      </c>
      <c r="CN18" s="72" t="str">
        <f t="shared" si="30"/>
        <v>IMps_Ctn3809.919</v>
      </c>
      <c r="CO18" s="136">
        <f t="shared" si="47"/>
        <v>0</v>
      </c>
      <c r="CP18" s="69">
        <f t="shared" si="31"/>
        <v>0</v>
      </c>
      <c r="CQ18" s="70">
        <f>_xlfn.IFNA(VLOOKUP(CT18,Data!$B$2:$H$5150,4,0),0)</f>
        <v>0.04</v>
      </c>
      <c r="CR18" s="71">
        <f>_xlfn.IFNA(IF($CR$8&lt;&gt;"",VLOOKUP(CT18,Data!$B$2:$H$5150,6,0),""),"")</f>
        <v>135</v>
      </c>
      <c r="CS18" s="71">
        <f>_xlfn.IFNA(IF($CS$8&lt;&gt;"",VLOOKUP(CT18,Data!$B$2:$H$5150,7,0),""),"")</f>
        <v>136</v>
      </c>
      <c r="CT18" s="72" t="str">
        <f t="shared" si="32"/>
        <v>IMps_Ctn3809.919</v>
      </c>
      <c r="CU18" s="74" t="str">
        <f>VLOOKUP(F18,GD.List!$C$3:$O$6214,12,0)</f>
        <v>Textile Chemical</v>
      </c>
      <c r="CV18" s="51" t="s">
        <v>50</v>
      </c>
      <c r="CW18" s="51" t="e">
        <f>VLOOKUP(H18,#REF!,1,0)</f>
        <v>#REF!</v>
      </c>
      <c r="CX18" s="73">
        <f>E18/VLOOKUP(F18,GD.List!$C$3:$O$6646,5,0)</f>
        <v>6.9494117647058828E-3</v>
      </c>
      <c r="CY18" s="134">
        <f t="shared" si="33"/>
        <v>0</v>
      </c>
      <c r="CZ18" s="51" t="e">
        <f t="shared" si="48"/>
        <v>#N/A</v>
      </c>
      <c r="DA18" s="133"/>
    </row>
    <row r="19" spans="1:105" ht="15" customHeight="1" x14ac:dyDescent="0.2">
      <c r="A19" s="142" t="str">
        <f>IFERROR(IF(VLOOKUP(F19,GD.List!$C$3:$H$6371,6,0)&lt;&gt;"L","I","L"),"")</f>
        <v>I</v>
      </c>
      <c r="B19" s="136">
        <f t="shared" si="34"/>
        <v>6033.1500000000005</v>
      </c>
      <c r="C19" s="64">
        <v>203626.78</v>
      </c>
      <c r="D19" s="64">
        <f>J19+P19+V19+AB19+AH19+AN19+AT19+AZ19+BF19+BL19+BR19+BX19+CD19+CJ19+CP19</f>
        <v>3351.75</v>
      </c>
      <c r="E19" s="64">
        <f>C19-D19</f>
        <v>200275.03</v>
      </c>
      <c r="F19" s="65" t="s">
        <v>4398</v>
      </c>
      <c r="G19" s="66" t="str">
        <f>VLOOKUP(F19,GD.List!$C$3:$O$6646,13,0)</f>
        <v>Raw Cotton</v>
      </c>
      <c r="H19" s="67">
        <f>VLOOKUP(F19,GD.List!$C$3:$O$6646,8,0)</f>
        <v>5201.009</v>
      </c>
      <c r="I19" s="68">
        <f>VLOOKUP(F19,GD.List!$C$3:$O$6646,9,0)</f>
        <v>1.8</v>
      </c>
      <c r="J19" s="69">
        <f t="shared" si="2"/>
        <v>3351.75</v>
      </c>
      <c r="K19" s="70">
        <f>_xlfn.IFNA(VLOOKUP(N19,Data!$B$2:$H$5150,4,0),0)</f>
        <v>0.40404000000000001</v>
      </c>
      <c r="L19" s="71">
        <f>_xlfn.IFNA(IF($L$8&lt;&gt;"",VLOOKUP(N19,Data!$B$2:$H$5150,6,0),""),"")</f>
        <v>179</v>
      </c>
      <c r="M19" s="71">
        <f>_xlfn.IFNA(IF($M$8&lt;&gt;"",VLOOKUP(N19,Data!$B$2:$H$5150,7,0),""),"")</f>
        <v>0</v>
      </c>
      <c r="N19" s="72" t="str">
        <f t="shared" si="35"/>
        <v>ICtnGmt_Mbot15201.009</v>
      </c>
      <c r="O19" s="136">
        <f t="shared" si="3"/>
        <v>0</v>
      </c>
      <c r="P19" s="69">
        <f t="shared" si="36"/>
        <v>0</v>
      </c>
      <c r="Q19" s="70">
        <f>_xlfn.IFNA(VLOOKUP(T19,Data!$B$2:$H$5150,4,0),0)</f>
        <v>1.0101</v>
      </c>
      <c r="R19" s="71">
        <f>_xlfn.IFNA(IF($R$8&lt;&gt;"",VLOOKUP(T19,Data!$B$2:$H$5150,6,0),""),"")</f>
        <v>131</v>
      </c>
      <c r="S19" s="71">
        <f>_xlfn.IFNA(IF($S$8&lt;&gt;"",VLOOKUP(T19,Data!$B$2:$H$5150,7,0),""),"")</f>
        <v>132</v>
      </c>
      <c r="T19" s="72" t="str">
        <f t="shared" si="37"/>
        <v>IMps_Ctn5201.009</v>
      </c>
      <c r="U19" s="136">
        <f t="shared" si="4"/>
        <v>0</v>
      </c>
      <c r="V19" s="69">
        <f t="shared" si="5"/>
        <v>0</v>
      </c>
      <c r="W19" s="70">
        <f>_xlfn.IFNA(VLOOKUP(Z19,Data!$B$2:$H$5150,4,0),0)</f>
        <v>1.0101</v>
      </c>
      <c r="X19" s="71">
        <f>_xlfn.IFNA(IF($X$8&lt;&gt;"",VLOOKUP(Z19,Data!$B$2:$H$5150,6,0),""),"")</f>
        <v>131</v>
      </c>
      <c r="Y19" s="71">
        <f>_xlfn.IFNA(IF($Y$8&lt;&gt;"",VLOOKUP(Z19,Data!$B$2:$H$5150,7,0),""),"")</f>
        <v>132</v>
      </c>
      <c r="Z19" s="72" t="str">
        <f t="shared" si="38"/>
        <v>IMps_Ctn5201.009</v>
      </c>
      <c r="AA19" s="136">
        <f t="shared" si="6"/>
        <v>0</v>
      </c>
      <c r="AB19" s="69">
        <f t="shared" si="7"/>
        <v>0</v>
      </c>
      <c r="AC19" s="70">
        <f>_xlfn.IFNA(VLOOKUP(AF19,Data!$B$2:$H$5150,4,0),0)</f>
        <v>1.0101</v>
      </c>
      <c r="AD19" s="71">
        <f>_xlfn.IFNA(IF($AD$8&lt;&gt;"",VLOOKUP(AF19,Data!$B$2:$H$5150,6,0),""),"")</f>
        <v>131</v>
      </c>
      <c r="AE19" s="71">
        <f>_xlfn.IFNA(IF($AE$8&lt;&gt;"",VLOOKUP(AF19,Data!$B$2:$H$5150,7,0),""),"")</f>
        <v>132</v>
      </c>
      <c r="AF19" s="72" t="str">
        <f t="shared" si="8"/>
        <v>IMps_Ctn5201.009</v>
      </c>
      <c r="AG19" s="136">
        <f t="shared" si="9"/>
        <v>0</v>
      </c>
      <c r="AH19" s="69">
        <f t="shared" si="10"/>
        <v>0</v>
      </c>
      <c r="AI19" s="70">
        <f>_xlfn.IFNA(VLOOKUP(AL19,Data!$B$2:$H$5150,4,0),0)</f>
        <v>1.0101</v>
      </c>
      <c r="AJ19" s="71">
        <f>_xlfn.IFNA(IF($AJ$8&lt;&gt;"",VLOOKUP(AL19,Data!$B$2:$H$5150,6,0),""),"")</f>
        <v>131</v>
      </c>
      <c r="AK19" s="71">
        <f>_xlfn.IFNA(IF($AK$8&lt;&gt;"",VLOOKUP(AL19,Data!$B$2:$H$5150,7,0),""),"")</f>
        <v>132</v>
      </c>
      <c r="AL19" s="72" t="str">
        <f t="shared" si="11"/>
        <v>IMps_Ctn5201.009</v>
      </c>
      <c r="AM19" s="136">
        <f t="shared" si="12"/>
        <v>0</v>
      </c>
      <c r="AN19" s="69">
        <f t="shared" si="13"/>
        <v>0</v>
      </c>
      <c r="AO19" s="70">
        <f>_xlfn.IFNA(VLOOKUP(AR19,Data!$B$2:$H$5150,4,0),0)</f>
        <v>1.0101</v>
      </c>
      <c r="AP19" s="71">
        <f>_xlfn.IFNA(IF($AP$8&lt;&gt;"",VLOOKUP(AR19,Data!$B$2:$H$5150,6,0),""),"")</f>
        <v>131</v>
      </c>
      <c r="AQ19" s="71">
        <f>_xlfn.IFNA(IF($AQ$8&lt;&gt;"",VLOOKUP(AR19,Data!$B$2:$H$5150,7,0),""),"")</f>
        <v>132</v>
      </c>
      <c r="AR19" s="72" t="str">
        <f t="shared" si="14"/>
        <v>IMps_Ctn5201.009</v>
      </c>
      <c r="AS19" s="136">
        <f t="shared" si="39"/>
        <v>0</v>
      </c>
      <c r="AT19" s="69">
        <f t="shared" si="15"/>
        <v>0</v>
      </c>
      <c r="AU19" s="70">
        <f>_xlfn.IFNA(VLOOKUP(AX19,Data!$B$2:$H$5150,4,0),0)</f>
        <v>1.0101</v>
      </c>
      <c r="AV19" s="71">
        <f>_xlfn.IFNA(IF($AV$8&lt;&gt;"",VLOOKUP(AX19,Data!$B$2:$H$5150,6,0),""),"")</f>
        <v>131</v>
      </c>
      <c r="AW19" s="71">
        <f>_xlfn.IFNA(IF($AW$8&lt;&gt;"",VLOOKUP(AX19,Data!$B$2:$H$5150,7,0),""),"")</f>
        <v>132</v>
      </c>
      <c r="AX19" s="72" t="str">
        <f t="shared" si="16"/>
        <v>IMps_Ctn5201.009</v>
      </c>
      <c r="AY19" s="136">
        <f t="shared" si="40"/>
        <v>0</v>
      </c>
      <c r="AZ19" s="69">
        <f t="shared" si="17"/>
        <v>0</v>
      </c>
      <c r="BA19" s="70">
        <f>_xlfn.IFNA(VLOOKUP(BD19,Data!$B$2:$H$5150,4,0),0)</f>
        <v>1.0101</v>
      </c>
      <c r="BB19" s="71">
        <f>_xlfn.IFNA(IF($BB$8&lt;&gt;"",VLOOKUP(BD19,Data!$B$2:$H$5150,6,0),""),"")</f>
        <v>131</v>
      </c>
      <c r="BC19" s="71">
        <f>_xlfn.IFNA(IF($BC$8&lt;&gt;"",VLOOKUP(BD19,Data!$B$2:$H$5150,7,0),""),"")</f>
        <v>132</v>
      </c>
      <c r="BD19" s="72" t="str">
        <f t="shared" si="18"/>
        <v>IMps_Ctn5201.009</v>
      </c>
      <c r="BE19" s="136">
        <f t="shared" si="41"/>
        <v>0</v>
      </c>
      <c r="BF19" s="69">
        <f t="shared" si="19"/>
        <v>0</v>
      </c>
      <c r="BG19" s="70">
        <f>_xlfn.IFNA(VLOOKUP(BJ19,Data!$B$2:$H$5150,4,0),0)</f>
        <v>1.0101</v>
      </c>
      <c r="BH19" s="71">
        <f>_xlfn.IFNA(IF($BH$8&lt;&gt;"",VLOOKUP(BJ19,Data!$B$2:$H$5150,6,0),""),"")</f>
        <v>131</v>
      </c>
      <c r="BI19" s="71">
        <f>_xlfn.IFNA(IF($BI$8&lt;&gt;"",VLOOKUP(BJ19,Data!$B$2:$H$5150,7,0),""),"")</f>
        <v>132</v>
      </c>
      <c r="BJ19" s="72" t="str">
        <f t="shared" si="20"/>
        <v>IMps_Ctn5201.009</v>
      </c>
      <c r="BK19" s="136">
        <f t="shared" si="42"/>
        <v>0</v>
      </c>
      <c r="BL19" s="69">
        <f t="shared" si="21"/>
        <v>0</v>
      </c>
      <c r="BM19" s="70">
        <f>_xlfn.IFNA(VLOOKUP(BP19,Data!$B$2:$H$5150,4,0),0)</f>
        <v>1.0101</v>
      </c>
      <c r="BN19" s="71">
        <f>_xlfn.IFNA(IF($BN$8&lt;&gt;"",VLOOKUP(BP19,Data!$B$2:$H$5150,6,0),""),"")</f>
        <v>131</v>
      </c>
      <c r="BO19" s="71">
        <f>_xlfn.IFNA(IF($BO$8&lt;&gt;"",VLOOKUP(BP19,Data!$B$2:$H$5150,7,0),""),"")</f>
        <v>132</v>
      </c>
      <c r="BP19" s="72" t="str">
        <f t="shared" si="22"/>
        <v>IMps_Ctn5201.009</v>
      </c>
      <c r="BQ19" s="136">
        <f t="shared" si="43"/>
        <v>0</v>
      </c>
      <c r="BR19" s="69">
        <f t="shared" si="23"/>
        <v>0</v>
      </c>
      <c r="BS19" s="70">
        <f>_xlfn.IFNA(VLOOKUP(BV19,Data!$B$2:$H$5150,4,0),0)</f>
        <v>1.0101</v>
      </c>
      <c r="BT19" s="71">
        <f>_xlfn.IFNA(IF($BT$8&lt;&gt;"",VLOOKUP(BV19,Data!$B$2:$H$5150,6,0),""),"")</f>
        <v>131</v>
      </c>
      <c r="BU19" s="71">
        <f>_xlfn.IFNA(IF($BU$8&lt;&gt;"",VLOOKUP(BV19,Data!$B$2:$H$5150,7,0),""),"")</f>
        <v>132</v>
      </c>
      <c r="BV19" s="72" t="str">
        <f t="shared" si="24"/>
        <v>IMps_Ctn5201.009</v>
      </c>
      <c r="BW19" s="136">
        <f t="shared" si="44"/>
        <v>0</v>
      </c>
      <c r="BX19" s="69">
        <f t="shared" si="25"/>
        <v>0</v>
      </c>
      <c r="BY19" s="70">
        <f>_xlfn.IFNA(VLOOKUP(CB19,Data!$B$2:$H$5150,4,0),0)</f>
        <v>1.0101</v>
      </c>
      <c r="BZ19" s="71">
        <f>_xlfn.IFNA(IF($BZ$8&lt;&gt;"",VLOOKUP(CB19,Data!$B$2:$H$5150,6,0),""),"")</f>
        <v>131</v>
      </c>
      <c r="CA19" s="71">
        <f>_xlfn.IFNA(IF($CA$8&lt;&gt;"",VLOOKUP(CB19,Data!$B$2:$H$5150,7,0),""),"")</f>
        <v>132</v>
      </c>
      <c r="CB19" s="72" t="str">
        <f t="shared" si="26"/>
        <v>IMps_Ctn5201.009</v>
      </c>
      <c r="CC19" s="136">
        <f t="shared" si="45"/>
        <v>0</v>
      </c>
      <c r="CD19" s="69">
        <f t="shared" si="27"/>
        <v>0</v>
      </c>
      <c r="CE19" s="70">
        <f>_xlfn.IFNA(VLOOKUP(CH19,Data!$B$2:$H$5150,4,0),0)</f>
        <v>1.0101</v>
      </c>
      <c r="CF19" s="71">
        <f>_xlfn.IFNA(IF($CF$8&lt;&gt;"",VLOOKUP(CH19,Data!$B$2:$H$5150,6,0),""),"")</f>
        <v>131</v>
      </c>
      <c r="CG19" s="71">
        <f>_xlfn.IFNA(IF($CG$8&lt;&gt;"",VLOOKUP(CH19,Data!$B$2:$H$5150,7,0),""),"")</f>
        <v>132</v>
      </c>
      <c r="CH19" s="72" t="str">
        <f t="shared" si="28"/>
        <v>IMps_Ctn5201.009</v>
      </c>
      <c r="CI19" s="136">
        <f t="shared" si="46"/>
        <v>0</v>
      </c>
      <c r="CJ19" s="69">
        <f t="shared" si="29"/>
        <v>0</v>
      </c>
      <c r="CK19" s="70">
        <f>_xlfn.IFNA(VLOOKUP(CN19,Data!$B$2:$H$5150,4,0),0)</f>
        <v>1.0101</v>
      </c>
      <c r="CL19" s="71">
        <f>_xlfn.IFNA(IF($CL$8&lt;&gt;"",VLOOKUP(CN19,Data!$B$2:$H$5150,6,0),""),"")</f>
        <v>131</v>
      </c>
      <c r="CM19" s="71">
        <f>_xlfn.IFNA(IF($CM$8&lt;&gt;"",VLOOKUP(CN19,Data!$B$2:$H$5150,7,0),""),"")</f>
        <v>132</v>
      </c>
      <c r="CN19" s="72" t="str">
        <f t="shared" si="30"/>
        <v>IMps_Ctn5201.009</v>
      </c>
      <c r="CO19" s="136">
        <f t="shared" si="47"/>
        <v>0</v>
      </c>
      <c r="CP19" s="69">
        <f t="shared" si="31"/>
        <v>0</v>
      </c>
      <c r="CQ19" s="70">
        <f>_xlfn.IFNA(VLOOKUP(CT19,Data!$B$2:$H$5150,4,0),0)</f>
        <v>1.0101</v>
      </c>
      <c r="CR19" s="71">
        <f>_xlfn.IFNA(IF($CR$8&lt;&gt;"",VLOOKUP(CT19,Data!$B$2:$H$5150,6,0),""),"")</f>
        <v>131</v>
      </c>
      <c r="CS19" s="71">
        <f>_xlfn.IFNA(IF($CS$8&lt;&gt;"",VLOOKUP(CT19,Data!$B$2:$H$5150,7,0),""),"")</f>
        <v>132</v>
      </c>
      <c r="CT19" s="72" t="str">
        <f t="shared" si="32"/>
        <v>IMps_Ctn5201.009</v>
      </c>
      <c r="CU19" s="74" t="str">
        <f>VLOOKUP(F19,GD.List!$C$3:$O$6214,12,0)</f>
        <v>Raw Cotton</v>
      </c>
      <c r="CV19" s="51" t="s">
        <v>50</v>
      </c>
      <c r="CW19" s="51" t="e">
        <f>VLOOKUP(H19,#REF!,1,0)</f>
        <v>#REF!</v>
      </c>
      <c r="CX19" s="73">
        <f>E19/VLOOKUP(F19,GD.List!$C$3:$O$6646,5,0)</f>
        <v>0.502385638457988</v>
      </c>
      <c r="CY19" s="134">
        <f t="shared" si="33"/>
        <v>6033.1500000000005</v>
      </c>
      <c r="CZ19" s="51" t="e">
        <f>VLOOKUP(F19,$CZ$1:$CZ$7,1,0)</f>
        <v>#N/A</v>
      </c>
      <c r="DA19" s="133"/>
    </row>
    <row r="20" spans="1:105" ht="15" customHeight="1" x14ac:dyDescent="0.2">
      <c r="A20" s="142" t="str">
        <f>IFERROR(IF(VLOOKUP(F20,GD.List!$C$3:$H$6371,6,0)&lt;&gt;"L","I","L"),"")</f>
        <v>L</v>
      </c>
      <c r="B20" s="136">
        <f t="shared" si="34"/>
        <v>0</v>
      </c>
      <c r="C20" s="64">
        <v>2815</v>
      </c>
      <c r="D20" s="64">
        <f t="shared" ref="D20:D30" si="49">J20+P20+V20+AB20+AH20+AN20+AT20+AZ20+BF20+BL20+BR20+BX20+CD20+CJ20+CP20</f>
        <v>0</v>
      </c>
      <c r="E20" s="64">
        <f t="shared" ref="E20:E22" si="50">C20-D20</f>
        <v>2815</v>
      </c>
      <c r="F20" s="65" t="s">
        <v>2893</v>
      </c>
      <c r="G20" s="66" t="str">
        <f>VLOOKUP(F20,GD.List!$C$3:$O$6646,13,0)</f>
        <v>Raw Cotton</v>
      </c>
      <c r="H20" s="67">
        <f>VLOOKUP(F20,GD.List!$C$3:$O$6646,8,0)</f>
        <v>5201.009</v>
      </c>
      <c r="I20" s="68">
        <v>3.45</v>
      </c>
      <c r="J20" s="69">
        <f t="shared" si="2"/>
        <v>0</v>
      </c>
      <c r="K20" s="70">
        <f>_xlfn.IFNA(VLOOKUP(N20,Data!$B$2:$H$5150,4,0),0)</f>
        <v>0</v>
      </c>
      <c r="L20" s="71" t="str">
        <f>_xlfn.IFNA(IF($L$8&lt;&gt;"",VLOOKUP(N20,Data!$B$2:$H$5150,6,0),""),"")</f>
        <v/>
      </c>
      <c r="M20" s="71" t="str">
        <f>_xlfn.IFNA(IF($M$8&lt;&gt;"",VLOOKUP(N20,Data!$B$2:$H$5150,7,0),""),"")</f>
        <v/>
      </c>
      <c r="N20" s="72" t="str">
        <f t="shared" si="35"/>
        <v>LCtnGmt_Mbot15201.009</v>
      </c>
      <c r="O20" s="136">
        <f t="shared" si="3"/>
        <v>0</v>
      </c>
      <c r="P20" s="69">
        <f t="shared" si="36"/>
        <v>0</v>
      </c>
      <c r="Q20" s="70">
        <f>_xlfn.IFNA(VLOOKUP(T20,Data!$B$2:$H$5150,4,0),0)</f>
        <v>0.59994000000000003</v>
      </c>
      <c r="R20" s="71">
        <f>_xlfn.IFNA(IF($R$8&lt;&gt;"",VLOOKUP(T20,Data!$B$2:$H$5150,6,0),""),"")</f>
        <v>222</v>
      </c>
      <c r="S20" s="71">
        <f>_xlfn.IFNA(IF($S$8&lt;&gt;"",VLOOKUP(T20,Data!$B$2:$H$5150,7,0),""),"")</f>
        <v>223</v>
      </c>
      <c r="T20" s="72" t="str">
        <f t="shared" si="37"/>
        <v>LMps_Ctn5201.009</v>
      </c>
      <c r="U20" s="136">
        <f t="shared" si="4"/>
        <v>0</v>
      </c>
      <c r="V20" s="69">
        <f t="shared" si="5"/>
        <v>0</v>
      </c>
      <c r="W20" s="70">
        <f>_xlfn.IFNA(VLOOKUP(Z20,Data!$B$2:$H$5150,4,0),0)</f>
        <v>0.59994000000000003</v>
      </c>
      <c r="X20" s="71">
        <f>_xlfn.IFNA(IF($X$8&lt;&gt;"",VLOOKUP(Z20,Data!$B$2:$H$5150,6,0),""),"")</f>
        <v>222</v>
      </c>
      <c r="Y20" s="71">
        <f>_xlfn.IFNA(IF($Y$8&lt;&gt;"",VLOOKUP(Z20,Data!$B$2:$H$5150,7,0),""),"")</f>
        <v>223</v>
      </c>
      <c r="Z20" s="72" t="str">
        <f t="shared" si="38"/>
        <v>LMps_Ctn5201.009</v>
      </c>
      <c r="AA20" s="136">
        <f t="shared" si="6"/>
        <v>0</v>
      </c>
      <c r="AB20" s="69">
        <f t="shared" si="7"/>
        <v>0</v>
      </c>
      <c r="AC20" s="70">
        <f>_xlfn.IFNA(VLOOKUP(AF20,Data!$B$2:$H$5150,4,0),0)</f>
        <v>0.59994000000000003</v>
      </c>
      <c r="AD20" s="71">
        <f>_xlfn.IFNA(IF($AD$8&lt;&gt;"",VLOOKUP(AF20,Data!$B$2:$H$5150,6,0),""),"")</f>
        <v>222</v>
      </c>
      <c r="AE20" s="71">
        <f>_xlfn.IFNA(IF($AE$8&lt;&gt;"",VLOOKUP(AF20,Data!$B$2:$H$5150,7,0),""),"")</f>
        <v>223</v>
      </c>
      <c r="AF20" s="72" t="str">
        <f t="shared" si="8"/>
        <v>LMps_Ctn5201.009</v>
      </c>
      <c r="AG20" s="136">
        <f t="shared" si="9"/>
        <v>0</v>
      </c>
      <c r="AH20" s="69">
        <f t="shared" si="10"/>
        <v>0</v>
      </c>
      <c r="AI20" s="70">
        <f>_xlfn.IFNA(VLOOKUP(AL20,Data!$B$2:$H$5150,4,0),0)</f>
        <v>0.59994000000000003</v>
      </c>
      <c r="AJ20" s="71">
        <f>_xlfn.IFNA(IF($AJ$8&lt;&gt;"",VLOOKUP(AL20,Data!$B$2:$H$5150,6,0),""),"")</f>
        <v>222</v>
      </c>
      <c r="AK20" s="71">
        <f>_xlfn.IFNA(IF($AK$8&lt;&gt;"",VLOOKUP(AL20,Data!$B$2:$H$5150,7,0),""),"")</f>
        <v>223</v>
      </c>
      <c r="AL20" s="72" t="str">
        <f t="shared" si="11"/>
        <v>LMps_Ctn5201.009</v>
      </c>
      <c r="AM20" s="136">
        <f t="shared" si="12"/>
        <v>0</v>
      </c>
      <c r="AN20" s="69">
        <f t="shared" si="13"/>
        <v>0</v>
      </c>
      <c r="AO20" s="70">
        <f>_xlfn.IFNA(VLOOKUP(AR20,Data!$B$2:$H$5150,4,0),0)</f>
        <v>0.59994000000000003</v>
      </c>
      <c r="AP20" s="71">
        <f>_xlfn.IFNA(IF($AP$8&lt;&gt;"",VLOOKUP(AR20,Data!$B$2:$H$5150,6,0),""),"")</f>
        <v>222</v>
      </c>
      <c r="AQ20" s="71">
        <f>_xlfn.IFNA(IF($AQ$8&lt;&gt;"",VLOOKUP(AR20,Data!$B$2:$H$5150,7,0),""),"")</f>
        <v>223</v>
      </c>
      <c r="AR20" s="72" t="str">
        <f t="shared" si="14"/>
        <v>LMps_Ctn5201.009</v>
      </c>
      <c r="AS20" s="136">
        <f t="shared" si="39"/>
        <v>0</v>
      </c>
      <c r="AT20" s="69">
        <f t="shared" si="15"/>
        <v>0</v>
      </c>
      <c r="AU20" s="70">
        <f>_xlfn.IFNA(VLOOKUP(AX20,Data!$B$2:$H$5150,4,0),0)</f>
        <v>0.59994000000000003</v>
      </c>
      <c r="AV20" s="71">
        <f>_xlfn.IFNA(IF($AV$8&lt;&gt;"",VLOOKUP(AX20,Data!$B$2:$H$5150,6,0),""),"")</f>
        <v>222</v>
      </c>
      <c r="AW20" s="71">
        <f>_xlfn.IFNA(IF($AW$8&lt;&gt;"",VLOOKUP(AX20,Data!$B$2:$H$5150,7,0),""),"")</f>
        <v>223</v>
      </c>
      <c r="AX20" s="72" t="str">
        <f t="shared" si="16"/>
        <v>LMps_Ctn5201.009</v>
      </c>
      <c r="AY20" s="136">
        <f t="shared" si="40"/>
        <v>0</v>
      </c>
      <c r="AZ20" s="69">
        <f t="shared" si="17"/>
        <v>0</v>
      </c>
      <c r="BA20" s="70">
        <f>_xlfn.IFNA(VLOOKUP(BD20,Data!$B$2:$H$5150,4,0),0)</f>
        <v>0.59994000000000003</v>
      </c>
      <c r="BB20" s="71">
        <f>_xlfn.IFNA(IF($BB$8&lt;&gt;"",VLOOKUP(BD20,Data!$B$2:$H$5150,6,0),""),"")</f>
        <v>222</v>
      </c>
      <c r="BC20" s="71">
        <f>_xlfn.IFNA(IF($BC$8&lt;&gt;"",VLOOKUP(BD20,Data!$B$2:$H$5150,7,0),""),"")</f>
        <v>223</v>
      </c>
      <c r="BD20" s="72" t="str">
        <f t="shared" si="18"/>
        <v>LMps_Ctn5201.009</v>
      </c>
      <c r="BE20" s="136">
        <f t="shared" si="41"/>
        <v>0</v>
      </c>
      <c r="BF20" s="69">
        <f t="shared" si="19"/>
        <v>0</v>
      </c>
      <c r="BG20" s="70">
        <f>_xlfn.IFNA(VLOOKUP(BJ20,Data!$B$2:$H$5150,4,0),0)</f>
        <v>0.59994000000000003</v>
      </c>
      <c r="BH20" s="71">
        <f>_xlfn.IFNA(IF($BH$8&lt;&gt;"",VLOOKUP(BJ20,Data!$B$2:$H$5150,6,0),""),"")</f>
        <v>222</v>
      </c>
      <c r="BI20" s="71">
        <f>_xlfn.IFNA(IF($BI$8&lt;&gt;"",VLOOKUP(BJ20,Data!$B$2:$H$5150,7,0),""),"")</f>
        <v>223</v>
      </c>
      <c r="BJ20" s="72" t="str">
        <f t="shared" si="20"/>
        <v>LMps_Ctn5201.009</v>
      </c>
      <c r="BK20" s="136">
        <f t="shared" si="42"/>
        <v>0</v>
      </c>
      <c r="BL20" s="69">
        <f t="shared" si="21"/>
        <v>0</v>
      </c>
      <c r="BM20" s="70">
        <f>_xlfn.IFNA(VLOOKUP(BP20,Data!$B$2:$H$5150,4,0),0)</f>
        <v>0.59994000000000003</v>
      </c>
      <c r="BN20" s="71">
        <f>_xlfn.IFNA(IF($BN$8&lt;&gt;"",VLOOKUP(BP20,Data!$B$2:$H$5150,6,0),""),"")</f>
        <v>222</v>
      </c>
      <c r="BO20" s="71">
        <f>_xlfn.IFNA(IF($BO$8&lt;&gt;"",VLOOKUP(BP20,Data!$B$2:$H$5150,7,0),""),"")</f>
        <v>223</v>
      </c>
      <c r="BP20" s="72" t="str">
        <f t="shared" si="22"/>
        <v>LMps_Ctn5201.009</v>
      </c>
      <c r="BQ20" s="136">
        <f t="shared" si="43"/>
        <v>0</v>
      </c>
      <c r="BR20" s="69">
        <f t="shared" si="23"/>
        <v>0</v>
      </c>
      <c r="BS20" s="70">
        <f>_xlfn.IFNA(VLOOKUP(BV20,Data!$B$2:$H$5150,4,0),0)</f>
        <v>0.59994000000000003</v>
      </c>
      <c r="BT20" s="71">
        <f>_xlfn.IFNA(IF($BT$8&lt;&gt;"",VLOOKUP(BV20,Data!$B$2:$H$5150,6,0),""),"")</f>
        <v>222</v>
      </c>
      <c r="BU20" s="71">
        <f>_xlfn.IFNA(IF($BU$8&lt;&gt;"",VLOOKUP(BV20,Data!$B$2:$H$5150,7,0),""),"")</f>
        <v>223</v>
      </c>
      <c r="BV20" s="72" t="str">
        <f t="shared" si="24"/>
        <v>LMps_Ctn5201.009</v>
      </c>
      <c r="BW20" s="136">
        <f t="shared" si="44"/>
        <v>0</v>
      </c>
      <c r="BX20" s="69">
        <f t="shared" si="25"/>
        <v>0</v>
      </c>
      <c r="BY20" s="70">
        <f>_xlfn.IFNA(VLOOKUP(CB20,Data!$B$2:$H$5150,4,0),0)</f>
        <v>0.59994000000000003</v>
      </c>
      <c r="BZ20" s="71">
        <f>_xlfn.IFNA(IF($BZ$8&lt;&gt;"",VLOOKUP(CB20,Data!$B$2:$H$5150,6,0),""),"")</f>
        <v>222</v>
      </c>
      <c r="CA20" s="71">
        <f>_xlfn.IFNA(IF($CA$8&lt;&gt;"",VLOOKUP(CB20,Data!$B$2:$H$5150,7,0),""),"")</f>
        <v>223</v>
      </c>
      <c r="CB20" s="72" t="str">
        <f t="shared" si="26"/>
        <v>LMps_Ctn5201.009</v>
      </c>
      <c r="CC20" s="136">
        <f t="shared" si="45"/>
        <v>0</v>
      </c>
      <c r="CD20" s="69">
        <f t="shared" si="27"/>
        <v>0</v>
      </c>
      <c r="CE20" s="70">
        <f>_xlfn.IFNA(VLOOKUP(CH20,Data!$B$2:$H$5150,4,0),0)</f>
        <v>0.59994000000000003</v>
      </c>
      <c r="CF20" s="71">
        <f>_xlfn.IFNA(IF($CF$8&lt;&gt;"",VLOOKUP(CH20,Data!$B$2:$H$5150,6,0),""),"")</f>
        <v>222</v>
      </c>
      <c r="CG20" s="71">
        <f>_xlfn.IFNA(IF($CG$8&lt;&gt;"",VLOOKUP(CH20,Data!$B$2:$H$5150,7,0),""),"")</f>
        <v>223</v>
      </c>
      <c r="CH20" s="72" t="str">
        <f t="shared" si="28"/>
        <v>LMps_Ctn5201.009</v>
      </c>
      <c r="CI20" s="136">
        <f t="shared" si="46"/>
        <v>0</v>
      </c>
      <c r="CJ20" s="69">
        <f t="shared" si="29"/>
        <v>0</v>
      </c>
      <c r="CK20" s="70">
        <f>_xlfn.IFNA(VLOOKUP(CN20,Data!$B$2:$H$5150,4,0),0)</f>
        <v>0.59994000000000003</v>
      </c>
      <c r="CL20" s="71">
        <f>_xlfn.IFNA(IF($CL$8&lt;&gt;"",VLOOKUP(CN20,Data!$B$2:$H$5150,6,0),""),"")</f>
        <v>222</v>
      </c>
      <c r="CM20" s="71">
        <f>_xlfn.IFNA(IF($CM$8&lt;&gt;"",VLOOKUP(CN20,Data!$B$2:$H$5150,7,0),""),"")</f>
        <v>223</v>
      </c>
      <c r="CN20" s="72" t="str">
        <f t="shared" si="30"/>
        <v>LMps_Ctn5201.009</v>
      </c>
      <c r="CO20" s="136">
        <f t="shared" si="47"/>
        <v>0</v>
      </c>
      <c r="CP20" s="69">
        <f t="shared" si="31"/>
        <v>0</v>
      </c>
      <c r="CQ20" s="70">
        <f>_xlfn.IFNA(VLOOKUP(CT20,Data!$B$2:$H$5150,4,0),0)</f>
        <v>0.59994000000000003</v>
      </c>
      <c r="CR20" s="71">
        <f>_xlfn.IFNA(IF($CR$8&lt;&gt;"",VLOOKUP(CT20,Data!$B$2:$H$5150,6,0),""),"")</f>
        <v>222</v>
      </c>
      <c r="CS20" s="71">
        <f>_xlfn.IFNA(IF($CS$8&lt;&gt;"",VLOOKUP(CT20,Data!$B$2:$H$5150,7,0),""),"")</f>
        <v>223</v>
      </c>
      <c r="CT20" s="72" t="str">
        <f t="shared" si="32"/>
        <v>LMps_Ctn5201.009</v>
      </c>
      <c r="CU20" s="74" t="str">
        <f>VLOOKUP(F20,GD.List!$C$3:$O$6214,12,0)</f>
        <v>Raw Cotton</v>
      </c>
      <c r="CV20" s="51" t="s">
        <v>50</v>
      </c>
      <c r="CW20" s="51" t="e">
        <f>VLOOKUP(H20,#REF!,1,0)</f>
        <v>#REF!</v>
      </c>
      <c r="CX20" s="73">
        <f>E20/VLOOKUP(F20,GD.List!$C$3:$O$6646,5,0)</f>
        <v>9.1292362574995942E-2</v>
      </c>
      <c r="CY20" s="134">
        <f t="shared" si="33"/>
        <v>0</v>
      </c>
      <c r="CZ20" s="51" t="e">
        <f t="shared" ref="CZ20:CZ22" si="51">VLOOKUP(F20,$CZ$1:$CZ$7,1,0)</f>
        <v>#N/A</v>
      </c>
      <c r="DA20" s="133"/>
    </row>
    <row r="21" spans="1:105" ht="15" customHeight="1" x14ac:dyDescent="0.2">
      <c r="A21" s="142" t="str">
        <f>IFERROR(IF(VLOOKUP(F21,GD.List!$C$3:$H$6371,6,0)&lt;&gt;"L","I","L"),"")</f>
        <v>L</v>
      </c>
      <c r="B21" s="136">
        <f t="shared" si="34"/>
        <v>0</v>
      </c>
      <c r="C21" s="64">
        <v>39512</v>
      </c>
      <c r="D21" s="64">
        <f t="shared" si="49"/>
        <v>0</v>
      </c>
      <c r="E21" s="64">
        <f t="shared" si="50"/>
        <v>39512</v>
      </c>
      <c r="F21" s="65" t="s">
        <v>3326</v>
      </c>
      <c r="G21" s="66" t="str">
        <f>VLOOKUP(F21,GD.List!$C$3:$O$6646,13,0)</f>
        <v>Raw Cotton</v>
      </c>
      <c r="H21" s="67">
        <f>VLOOKUP(F21,GD.List!$C$3:$O$6646,8,0)</f>
        <v>5201.009</v>
      </c>
      <c r="I21" s="68">
        <f>VLOOKUP(F21,GD.List!$C$3:$O$6646,9,0)</f>
        <v>1.86</v>
      </c>
      <c r="J21" s="69">
        <f t="shared" si="2"/>
        <v>0</v>
      </c>
      <c r="K21" s="70">
        <f>_xlfn.IFNA(VLOOKUP(N21,Data!$B$2:$H$5150,4,0),0)</f>
        <v>0</v>
      </c>
      <c r="L21" s="71" t="str">
        <f>_xlfn.IFNA(IF($L$8&lt;&gt;"",VLOOKUP(N21,Data!$B$2:$H$5150,6,0),""),"")</f>
        <v/>
      </c>
      <c r="M21" s="71" t="str">
        <f>_xlfn.IFNA(IF($M$8&lt;&gt;"",VLOOKUP(N21,Data!$B$2:$H$5150,7,0),""),"")</f>
        <v/>
      </c>
      <c r="N21" s="72" t="str">
        <f t="shared" si="35"/>
        <v>LCtnGmt_Mbot15201.009</v>
      </c>
      <c r="O21" s="136">
        <f t="shared" si="3"/>
        <v>0</v>
      </c>
      <c r="P21" s="69">
        <f t="shared" si="36"/>
        <v>0</v>
      </c>
      <c r="Q21" s="70">
        <f>_xlfn.IFNA(VLOOKUP(T21,Data!$B$2:$H$5150,4,0),0)</f>
        <v>0.59994000000000003</v>
      </c>
      <c r="R21" s="71">
        <f>_xlfn.IFNA(IF($R$8&lt;&gt;"",VLOOKUP(T21,Data!$B$2:$H$5150,6,0),""),"")</f>
        <v>222</v>
      </c>
      <c r="S21" s="71">
        <f>_xlfn.IFNA(IF($S$8&lt;&gt;"",VLOOKUP(T21,Data!$B$2:$H$5150,7,0),""),"")</f>
        <v>223</v>
      </c>
      <c r="T21" s="72" t="str">
        <f t="shared" si="37"/>
        <v>LMps_Ctn5201.009</v>
      </c>
      <c r="U21" s="136">
        <f t="shared" si="4"/>
        <v>0</v>
      </c>
      <c r="V21" s="69">
        <f t="shared" si="5"/>
        <v>0</v>
      </c>
      <c r="W21" s="70">
        <f>_xlfn.IFNA(VLOOKUP(Z21,Data!$B$2:$H$5150,4,0),0)</f>
        <v>0.59994000000000003</v>
      </c>
      <c r="X21" s="71">
        <f>_xlfn.IFNA(IF($X$8&lt;&gt;"",VLOOKUP(Z21,Data!$B$2:$H$5150,6,0),""),"")</f>
        <v>222</v>
      </c>
      <c r="Y21" s="71">
        <f>_xlfn.IFNA(IF($Y$8&lt;&gt;"",VLOOKUP(Z21,Data!$B$2:$H$5150,7,0),""),"")</f>
        <v>223</v>
      </c>
      <c r="Z21" s="72" t="str">
        <f t="shared" si="38"/>
        <v>LMps_Ctn5201.009</v>
      </c>
      <c r="AA21" s="136">
        <f t="shared" si="6"/>
        <v>0</v>
      </c>
      <c r="AB21" s="69">
        <f t="shared" si="7"/>
        <v>0</v>
      </c>
      <c r="AC21" s="70">
        <f>_xlfn.IFNA(VLOOKUP(AF21,Data!$B$2:$H$5150,4,0),0)</f>
        <v>0.59994000000000003</v>
      </c>
      <c r="AD21" s="71">
        <f>_xlfn.IFNA(IF($AD$8&lt;&gt;"",VLOOKUP(AF21,Data!$B$2:$H$5150,6,0),""),"")</f>
        <v>222</v>
      </c>
      <c r="AE21" s="71">
        <f>_xlfn.IFNA(IF($AE$8&lt;&gt;"",VLOOKUP(AF21,Data!$B$2:$H$5150,7,0),""),"")</f>
        <v>223</v>
      </c>
      <c r="AF21" s="72" t="str">
        <f t="shared" si="8"/>
        <v>LMps_Ctn5201.009</v>
      </c>
      <c r="AG21" s="136">
        <f t="shared" si="9"/>
        <v>0</v>
      </c>
      <c r="AH21" s="69">
        <f t="shared" si="10"/>
        <v>0</v>
      </c>
      <c r="AI21" s="70">
        <f>_xlfn.IFNA(VLOOKUP(AL21,Data!$B$2:$H$5150,4,0),0)</f>
        <v>0.59994000000000003</v>
      </c>
      <c r="AJ21" s="71">
        <f>_xlfn.IFNA(IF($AJ$8&lt;&gt;"",VLOOKUP(AL21,Data!$B$2:$H$5150,6,0),""),"")</f>
        <v>222</v>
      </c>
      <c r="AK21" s="71">
        <f>_xlfn.IFNA(IF($AK$8&lt;&gt;"",VLOOKUP(AL21,Data!$B$2:$H$5150,7,0),""),"")</f>
        <v>223</v>
      </c>
      <c r="AL21" s="72" t="str">
        <f t="shared" si="11"/>
        <v>LMps_Ctn5201.009</v>
      </c>
      <c r="AM21" s="136">
        <f t="shared" si="12"/>
        <v>0</v>
      </c>
      <c r="AN21" s="69">
        <f t="shared" si="13"/>
        <v>0</v>
      </c>
      <c r="AO21" s="70">
        <f>_xlfn.IFNA(VLOOKUP(AR21,Data!$B$2:$H$5150,4,0),0)</f>
        <v>0.59994000000000003</v>
      </c>
      <c r="AP21" s="71">
        <f>_xlfn.IFNA(IF($AP$8&lt;&gt;"",VLOOKUP(AR21,Data!$B$2:$H$5150,6,0),""),"")</f>
        <v>222</v>
      </c>
      <c r="AQ21" s="71">
        <f>_xlfn.IFNA(IF($AQ$8&lt;&gt;"",VLOOKUP(AR21,Data!$B$2:$H$5150,7,0),""),"")</f>
        <v>223</v>
      </c>
      <c r="AR21" s="72" t="str">
        <f t="shared" si="14"/>
        <v>LMps_Ctn5201.009</v>
      </c>
      <c r="AS21" s="136">
        <f t="shared" si="39"/>
        <v>0</v>
      </c>
      <c r="AT21" s="69">
        <f t="shared" si="15"/>
        <v>0</v>
      </c>
      <c r="AU21" s="70">
        <f>_xlfn.IFNA(VLOOKUP(AX21,Data!$B$2:$H$5150,4,0),0)</f>
        <v>0.59994000000000003</v>
      </c>
      <c r="AV21" s="71">
        <f>_xlfn.IFNA(IF($AV$8&lt;&gt;"",VLOOKUP(AX21,Data!$B$2:$H$5150,6,0),""),"")</f>
        <v>222</v>
      </c>
      <c r="AW21" s="71">
        <f>_xlfn.IFNA(IF($AW$8&lt;&gt;"",VLOOKUP(AX21,Data!$B$2:$H$5150,7,0),""),"")</f>
        <v>223</v>
      </c>
      <c r="AX21" s="72" t="str">
        <f t="shared" si="16"/>
        <v>LMps_Ctn5201.009</v>
      </c>
      <c r="AY21" s="136">
        <f t="shared" si="40"/>
        <v>0</v>
      </c>
      <c r="AZ21" s="69">
        <f t="shared" si="17"/>
        <v>0</v>
      </c>
      <c r="BA21" s="70">
        <f>_xlfn.IFNA(VLOOKUP(BD21,Data!$B$2:$H$5150,4,0),0)</f>
        <v>0.59994000000000003</v>
      </c>
      <c r="BB21" s="71">
        <f>_xlfn.IFNA(IF($BB$8&lt;&gt;"",VLOOKUP(BD21,Data!$B$2:$H$5150,6,0),""),"")</f>
        <v>222</v>
      </c>
      <c r="BC21" s="71">
        <f>_xlfn.IFNA(IF($BC$8&lt;&gt;"",VLOOKUP(BD21,Data!$B$2:$H$5150,7,0),""),"")</f>
        <v>223</v>
      </c>
      <c r="BD21" s="72" t="str">
        <f t="shared" si="18"/>
        <v>LMps_Ctn5201.009</v>
      </c>
      <c r="BE21" s="136">
        <f t="shared" si="41"/>
        <v>0</v>
      </c>
      <c r="BF21" s="69">
        <f t="shared" si="19"/>
        <v>0</v>
      </c>
      <c r="BG21" s="70">
        <f>_xlfn.IFNA(VLOOKUP(BJ21,Data!$B$2:$H$5150,4,0),0)</f>
        <v>0.59994000000000003</v>
      </c>
      <c r="BH21" s="71">
        <f>_xlfn.IFNA(IF($BH$8&lt;&gt;"",VLOOKUP(BJ21,Data!$B$2:$H$5150,6,0),""),"")</f>
        <v>222</v>
      </c>
      <c r="BI21" s="71">
        <f>_xlfn.IFNA(IF($BI$8&lt;&gt;"",VLOOKUP(BJ21,Data!$B$2:$H$5150,7,0),""),"")</f>
        <v>223</v>
      </c>
      <c r="BJ21" s="72" t="str">
        <f t="shared" si="20"/>
        <v>LMps_Ctn5201.009</v>
      </c>
      <c r="BK21" s="136">
        <f t="shared" si="42"/>
        <v>0</v>
      </c>
      <c r="BL21" s="69">
        <f t="shared" si="21"/>
        <v>0</v>
      </c>
      <c r="BM21" s="70">
        <f>_xlfn.IFNA(VLOOKUP(BP21,Data!$B$2:$H$5150,4,0),0)</f>
        <v>0.59994000000000003</v>
      </c>
      <c r="BN21" s="71">
        <f>_xlfn.IFNA(IF($BN$8&lt;&gt;"",VLOOKUP(BP21,Data!$B$2:$H$5150,6,0),""),"")</f>
        <v>222</v>
      </c>
      <c r="BO21" s="71">
        <f>_xlfn.IFNA(IF($BO$8&lt;&gt;"",VLOOKUP(BP21,Data!$B$2:$H$5150,7,0),""),"")</f>
        <v>223</v>
      </c>
      <c r="BP21" s="72" t="str">
        <f t="shared" si="22"/>
        <v>LMps_Ctn5201.009</v>
      </c>
      <c r="BQ21" s="136">
        <f t="shared" si="43"/>
        <v>0</v>
      </c>
      <c r="BR21" s="69">
        <f t="shared" si="23"/>
        <v>0</v>
      </c>
      <c r="BS21" s="70">
        <f>_xlfn.IFNA(VLOOKUP(BV21,Data!$B$2:$H$5150,4,0),0)</f>
        <v>0.59994000000000003</v>
      </c>
      <c r="BT21" s="71">
        <f>_xlfn.IFNA(IF($BT$8&lt;&gt;"",VLOOKUP(BV21,Data!$B$2:$H$5150,6,0),""),"")</f>
        <v>222</v>
      </c>
      <c r="BU21" s="71">
        <f>_xlfn.IFNA(IF($BU$8&lt;&gt;"",VLOOKUP(BV21,Data!$B$2:$H$5150,7,0),""),"")</f>
        <v>223</v>
      </c>
      <c r="BV21" s="72" t="str">
        <f t="shared" si="24"/>
        <v>LMps_Ctn5201.009</v>
      </c>
      <c r="BW21" s="136">
        <f t="shared" si="44"/>
        <v>0</v>
      </c>
      <c r="BX21" s="69">
        <f t="shared" si="25"/>
        <v>0</v>
      </c>
      <c r="BY21" s="70">
        <f>_xlfn.IFNA(VLOOKUP(CB21,Data!$B$2:$H$5150,4,0),0)</f>
        <v>0.59994000000000003</v>
      </c>
      <c r="BZ21" s="71">
        <f>_xlfn.IFNA(IF($BZ$8&lt;&gt;"",VLOOKUP(CB21,Data!$B$2:$H$5150,6,0),""),"")</f>
        <v>222</v>
      </c>
      <c r="CA21" s="71">
        <f>_xlfn.IFNA(IF($CA$8&lt;&gt;"",VLOOKUP(CB21,Data!$B$2:$H$5150,7,0),""),"")</f>
        <v>223</v>
      </c>
      <c r="CB21" s="72" t="str">
        <f t="shared" si="26"/>
        <v>LMps_Ctn5201.009</v>
      </c>
      <c r="CC21" s="136">
        <f t="shared" si="45"/>
        <v>0</v>
      </c>
      <c r="CD21" s="69">
        <f t="shared" si="27"/>
        <v>0</v>
      </c>
      <c r="CE21" s="70">
        <f>_xlfn.IFNA(VLOOKUP(CH21,Data!$B$2:$H$5150,4,0),0)</f>
        <v>0.59994000000000003</v>
      </c>
      <c r="CF21" s="71">
        <f>_xlfn.IFNA(IF($CF$8&lt;&gt;"",VLOOKUP(CH21,Data!$B$2:$H$5150,6,0),""),"")</f>
        <v>222</v>
      </c>
      <c r="CG21" s="71">
        <f>_xlfn.IFNA(IF($CG$8&lt;&gt;"",VLOOKUP(CH21,Data!$B$2:$H$5150,7,0),""),"")</f>
        <v>223</v>
      </c>
      <c r="CH21" s="72" t="str">
        <f t="shared" si="28"/>
        <v>LMps_Ctn5201.009</v>
      </c>
      <c r="CI21" s="136">
        <f t="shared" si="46"/>
        <v>0</v>
      </c>
      <c r="CJ21" s="69">
        <f t="shared" si="29"/>
        <v>0</v>
      </c>
      <c r="CK21" s="70">
        <f>_xlfn.IFNA(VLOOKUP(CN21,Data!$B$2:$H$5150,4,0),0)</f>
        <v>0.59994000000000003</v>
      </c>
      <c r="CL21" s="71">
        <f>_xlfn.IFNA(IF($CL$8&lt;&gt;"",VLOOKUP(CN21,Data!$B$2:$H$5150,6,0),""),"")</f>
        <v>222</v>
      </c>
      <c r="CM21" s="71">
        <f>_xlfn.IFNA(IF($CM$8&lt;&gt;"",VLOOKUP(CN21,Data!$B$2:$H$5150,7,0),""),"")</f>
        <v>223</v>
      </c>
      <c r="CN21" s="72" t="str">
        <f t="shared" si="30"/>
        <v>LMps_Ctn5201.009</v>
      </c>
      <c r="CO21" s="136">
        <f t="shared" si="47"/>
        <v>0</v>
      </c>
      <c r="CP21" s="69">
        <f t="shared" si="31"/>
        <v>0</v>
      </c>
      <c r="CQ21" s="70">
        <f>_xlfn.IFNA(VLOOKUP(CT21,Data!$B$2:$H$5150,4,0),0)</f>
        <v>0.59994000000000003</v>
      </c>
      <c r="CR21" s="71">
        <f>_xlfn.IFNA(IF($CR$8&lt;&gt;"",VLOOKUP(CT21,Data!$B$2:$H$5150,6,0),""),"")</f>
        <v>222</v>
      </c>
      <c r="CS21" s="71">
        <f>_xlfn.IFNA(IF($CS$8&lt;&gt;"",VLOOKUP(CT21,Data!$B$2:$H$5150,7,0),""),"")</f>
        <v>223</v>
      </c>
      <c r="CT21" s="72" t="str">
        <f t="shared" si="32"/>
        <v>LMps_Ctn5201.009</v>
      </c>
      <c r="CU21" s="74" t="str">
        <f>VLOOKUP(F21,GD.List!$C$3:$O$6214,12,0)</f>
        <v>Raw Cotton</v>
      </c>
      <c r="CV21" s="51" t="s">
        <v>50</v>
      </c>
      <c r="CW21" s="51" t="e">
        <f>VLOOKUP(H21,#REF!,1,0)</f>
        <v>#REF!</v>
      </c>
      <c r="CX21" s="73">
        <f>E21/VLOOKUP(F21,GD.List!$C$3:$O$6646,5,0)</f>
        <v>0.83602048157081799</v>
      </c>
      <c r="CY21" s="134">
        <f t="shared" si="33"/>
        <v>0</v>
      </c>
      <c r="CZ21" s="51" t="e">
        <f t="shared" si="51"/>
        <v>#N/A</v>
      </c>
      <c r="DA21" s="133"/>
    </row>
    <row r="22" spans="1:105" ht="15" customHeight="1" x14ac:dyDescent="0.2">
      <c r="A22" s="142" t="str">
        <f>IFERROR(IF(VLOOKUP(F22,GD.List!$C$3:$H$6371,6,0)&lt;&gt;"L","I","L"),"")</f>
        <v>L</v>
      </c>
      <c r="B22" s="136">
        <f t="shared" si="34"/>
        <v>0</v>
      </c>
      <c r="C22" s="64">
        <v>4496</v>
      </c>
      <c r="D22" s="64">
        <f t="shared" si="49"/>
        <v>0</v>
      </c>
      <c r="E22" s="64">
        <f t="shared" si="50"/>
        <v>4496</v>
      </c>
      <c r="F22" s="65" t="s">
        <v>3529</v>
      </c>
      <c r="G22" s="66" t="str">
        <f>VLOOKUP(F22,GD.List!$C$3:$O$6646,13,0)</f>
        <v>Comber Noil</v>
      </c>
      <c r="H22" s="67">
        <f>VLOOKUP(F22,GD.List!$C$3:$O$6646,8,0)</f>
        <v>5505.1</v>
      </c>
      <c r="I22" s="68">
        <f>VLOOKUP(F22,GD.List!$C$3:$O$6646,9,0)</f>
        <v>1.76</v>
      </c>
      <c r="J22" s="69">
        <f t="shared" si="2"/>
        <v>0</v>
      </c>
      <c r="K22" s="70">
        <f>_xlfn.IFNA(VLOOKUP(N22,Data!$B$2:$H$5150,4,0),0)</f>
        <v>0</v>
      </c>
      <c r="L22" s="71" t="str">
        <f>_xlfn.IFNA(IF($L$8&lt;&gt;"",VLOOKUP(N22,Data!$B$2:$H$5150,6,0),""),"")</f>
        <v/>
      </c>
      <c r="M22" s="71" t="str">
        <f>_xlfn.IFNA(IF($M$8&lt;&gt;"",VLOOKUP(N22,Data!$B$2:$H$5150,7,0),""),"")</f>
        <v/>
      </c>
      <c r="N22" s="72" t="str">
        <f t="shared" si="35"/>
        <v>LCtnGmt_Mbot15505.1</v>
      </c>
      <c r="O22" s="136">
        <f t="shared" si="3"/>
        <v>0</v>
      </c>
      <c r="P22" s="69">
        <f t="shared" si="36"/>
        <v>0</v>
      </c>
      <c r="Q22" s="70">
        <f>_xlfn.IFNA(VLOOKUP(T22,Data!$B$2:$H$5150,4,0),0)</f>
        <v>0.39995999999999998</v>
      </c>
      <c r="R22" s="71">
        <f>_xlfn.IFNA(IF($R$8&lt;&gt;"",VLOOKUP(T22,Data!$B$2:$H$5150,6,0),""),"")</f>
        <v>222</v>
      </c>
      <c r="S22" s="71">
        <f>_xlfn.IFNA(IF($S$8&lt;&gt;"",VLOOKUP(T22,Data!$B$2:$H$5150,7,0),""),"")</f>
        <v>223</v>
      </c>
      <c r="T22" s="72" t="str">
        <f t="shared" si="37"/>
        <v>LMps_Ctn5505.1</v>
      </c>
      <c r="U22" s="136">
        <f t="shared" si="4"/>
        <v>0</v>
      </c>
      <c r="V22" s="69">
        <f t="shared" si="5"/>
        <v>0</v>
      </c>
      <c r="W22" s="70">
        <f>_xlfn.IFNA(VLOOKUP(Z22,Data!$B$2:$H$5150,4,0),0)</f>
        <v>0.39995999999999998</v>
      </c>
      <c r="X22" s="71">
        <f>_xlfn.IFNA(IF($X$8&lt;&gt;"",VLOOKUP(Z22,Data!$B$2:$H$5150,6,0),""),"")</f>
        <v>222</v>
      </c>
      <c r="Y22" s="71">
        <f>_xlfn.IFNA(IF($Y$8&lt;&gt;"",VLOOKUP(Z22,Data!$B$2:$H$5150,7,0),""),"")</f>
        <v>223</v>
      </c>
      <c r="Z22" s="72" t="str">
        <f t="shared" si="38"/>
        <v>LMps_Ctn5505.1</v>
      </c>
      <c r="AA22" s="136">
        <f t="shared" si="6"/>
        <v>0</v>
      </c>
      <c r="AB22" s="69">
        <f t="shared" si="7"/>
        <v>0</v>
      </c>
      <c r="AC22" s="70">
        <f>_xlfn.IFNA(VLOOKUP(AF22,Data!$B$2:$H$5150,4,0),0)</f>
        <v>0.39995999999999998</v>
      </c>
      <c r="AD22" s="71">
        <f>_xlfn.IFNA(IF($AD$8&lt;&gt;"",VLOOKUP(AF22,Data!$B$2:$H$5150,6,0),""),"")</f>
        <v>222</v>
      </c>
      <c r="AE22" s="71">
        <f>_xlfn.IFNA(IF($AE$8&lt;&gt;"",VLOOKUP(AF22,Data!$B$2:$H$5150,7,0),""),"")</f>
        <v>223</v>
      </c>
      <c r="AF22" s="72" t="str">
        <f t="shared" si="8"/>
        <v>LMps_Ctn5505.1</v>
      </c>
      <c r="AG22" s="136">
        <f t="shared" si="9"/>
        <v>0</v>
      </c>
      <c r="AH22" s="69">
        <f t="shared" si="10"/>
        <v>0</v>
      </c>
      <c r="AI22" s="70">
        <f>_xlfn.IFNA(VLOOKUP(AL22,Data!$B$2:$H$5150,4,0),0)</f>
        <v>0.39995999999999998</v>
      </c>
      <c r="AJ22" s="71">
        <f>_xlfn.IFNA(IF($AJ$8&lt;&gt;"",VLOOKUP(AL22,Data!$B$2:$H$5150,6,0),""),"")</f>
        <v>222</v>
      </c>
      <c r="AK22" s="71">
        <f>_xlfn.IFNA(IF($AK$8&lt;&gt;"",VLOOKUP(AL22,Data!$B$2:$H$5150,7,0),""),"")</f>
        <v>223</v>
      </c>
      <c r="AL22" s="72" t="str">
        <f t="shared" si="11"/>
        <v>LMps_Ctn5505.1</v>
      </c>
      <c r="AM22" s="136">
        <f t="shared" si="12"/>
        <v>0</v>
      </c>
      <c r="AN22" s="69">
        <f t="shared" si="13"/>
        <v>0</v>
      </c>
      <c r="AO22" s="70">
        <f>_xlfn.IFNA(VLOOKUP(AR22,Data!$B$2:$H$5150,4,0),0)</f>
        <v>0.39995999999999998</v>
      </c>
      <c r="AP22" s="71">
        <f>_xlfn.IFNA(IF($AP$8&lt;&gt;"",VLOOKUP(AR22,Data!$B$2:$H$5150,6,0),""),"")</f>
        <v>222</v>
      </c>
      <c r="AQ22" s="71">
        <f>_xlfn.IFNA(IF($AQ$8&lt;&gt;"",VLOOKUP(AR22,Data!$B$2:$H$5150,7,0),""),"")</f>
        <v>223</v>
      </c>
      <c r="AR22" s="72" t="str">
        <f t="shared" si="14"/>
        <v>LMps_Ctn5505.1</v>
      </c>
      <c r="AS22" s="136">
        <f t="shared" si="39"/>
        <v>0</v>
      </c>
      <c r="AT22" s="69">
        <f t="shared" si="15"/>
        <v>0</v>
      </c>
      <c r="AU22" s="70">
        <f>_xlfn.IFNA(VLOOKUP(AX22,Data!$B$2:$H$5150,4,0),0)</f>
        <v>0.39995999999999998</v>
      </c>
      <c r="AV22" s="71">
        <f>_xlfn.IFNA(IF($AV$8&lt;&gt;"",VLOOKUP(AX22,Data!$B$2:$H$5150,6,0),""),"")</f>
        <v>222</v>
      </c>
      <c r="AW22" s="71">
        <f>_xlfn.IFNA(IF($AW$8&lt;&gt;"",VLOOKUP(AX22,Data!$B$2:$H$5150,7,0),""),"")</f>
        <v>223</v>
      </c>
      <c r="AX22" s="72" t="str">
        <f t="shared" si="16"/>
        <v>LMps_Ctn5505.1</v>
      </c>
      <c r="AY22" s="136">
        <f t="shared" si="40"/>
        <v>0</v>
      </c>
      <c r="AZ22" s="69">
        <f t="shared" si="17"/>
        <v>0</v>
      </c>
      <c r="BA22" s="70">
        <f>_xlfn.IFNA(VLOOKUP(BD22,Data!$B$2:$H$5150,4,0),0)</f>
        <v>0.39995999999999998</v>
      </c>
      <c r="BB22" s="71">
        <f>_xlfn.IFNA(IF($BB$8&lt;&gt;"",VLOOKUP(BD22,Data!$B$2:$H$5150,6,0),""),"")</f>
        <v>222</v>
      </c>
      <c r="BC22" s="71">
        <f>_xlfn.IFNA(IF($BC$8&lt;&gt;"",VLOOKUP(BD22,Data!$B$2:$H$5150,7,0),""),"")</f>
        <v>223</v>
      </c>
      <c r="BD22" s="72" t="str">
        <f t="shared" si="18"/>
        <v>LMps_Ctn5505.1</v>
      </c>
      <c r="BE22" s="136">
        <f t="shared" si="41"/>
        <v>0</v>
      </c>
      <c r="BF22" s="69">
        <f t="shared" si="19"/>
        <v>0</v>
      </c>
      <c r="BG22" s="70">
        <f>_xlfn.IFNA(VLOOKUP(BJ22,Data!$B$2:$H$5150,4,0),0)</f>
        <v>0.39995999999999998</v>
      </c>
      <c r="BH22" s="71">
        <f>_xlfn.IFNA(IF($BH$8&lt;&gt;"",VLOOKUP(BJ22,Data!$B$2:$H$5150,6,0),""),"")</f>
        <v>222</v>
      </c>
      <c r="BI22" s="71">
        <f>_xlfn.IFNA(IF($BI$8&lt;&gt;"",VLOOKUP(BJ22,Data!$B$2:$H$5150,7,0),""),"")</f>
        <v>223</v>
      </c>
      <c r="BJ22" s="72" t="str">
        <f t="shared" si="20"/>
        <v>LMps_Ctn5505.1</v>
      </c>
      <c r="BK22" s="136">
        <f t="shared" si="42"/>
        <v>0</v>
      </c>
      <c r="BL22" s="69">
        <f t="shared" si="21"/>
        <v>0</v>
      </c>
      <c r="BM22" s="70">
        <f>_xlfn.IFNA(VLOOKUP(BP22,Data!$B$2:$H$5150,4,0),0)</f>
        <v>0.39995999999999998</v>
      </c>
      <c r="BN22" s="71">
        <f>_xlfn.IFNA(IF($BN$8&lt;&gt;"",VLOOKUP(BP22,Data!$B$2:$H$5150,6,0),""),"")</f>
        <v>222</v>
      </c>
      <c r="BO22" s="71">
        <f>_xlfn.IFNA(IF($BO$8&lt;&gt;"",VLOOKUP(BP22,Data!$B$2:$H$5150,7,0),""),"")</f>
        <v>223</v>
      </c>
      <c r="BP22" s="72" t="str">
        <f t="shared" si="22"/>
        <v>LMps_Ctn5505.1</v>
      </c>
      <c r="BQ22" s="136">
        <f t="shared" si="43"/>
        <v>0</v>
      </c>
      <c r="BR22" s="69">
        <f t="shared" si="23"/>
        <v>0</v>
      </c>
      <c r="BS22" s="70">
        <f>_xlfn.IFNA(VLOOKUP(BV22,Data!$B$2:$H$5150,4,0),0)</f>
        <v>0.39995999999999998</v>
      </c>
      <c r="BT22" s="71">
        <f>_xlfn.IFNA(IF($BT$8&lt;&gt;"",VLOOKUP(BV22,Data!$B$2:$H$5150,6,0),""),"")</f>
        <v>222</v>
      </c>
      <c r="BU22" s="71">
        <f>_xlfn.IFNA(IF($BU$8&lt;&gt;"",VLOOKUP(BV22,Data!$B$2:$H$5150,7,0),""),"")</f>
        <v>223</v>
      </c>
      <c r="BV22" s="72" t="str">
        <f t="shared" si="24"/>
        <v>LMps_Ctn5505.1</v>
      </c>
      <c r="BW22" s="136">
        <f t="shared" si="44"/>
        <v>0</v>
      </c>
      <c r="BX22" s="69">
        <f t="shared" si="25"/>
        <v>0</v>
      </c>
      <c r="BY22" s="70">
        <f>_xlfn.IFNA(VLOOKUP(CB22,Data!$B$2:$H$5150,4,0),0)</f>
        <v>0.39995999999999998</v>
      </c>
      <c r="BZ22" s="71">
        <f>_xlfn.IFNA(IF($BZ$8&lt;&gt;"",VLOOKUP(CB22,Data!$B$2:$H$5150,6,0),""),"")</f>
        <v>222</v>
      </c>
      <c r="CA22" s="71">
        <f>_xlfn.IFNA(IF($CA$8&lt;&gt;"",VLOOKUP(CB22,Data!$B$2:$H$5150,7,0),""),"")</f>
        <v>223</v>
      </c>
      <c r="CB22" s="72" t="str">
        <f t="shared" si="26"/>
        <v>LMps_Ctn5505.1</v>
      </c>
      <c r="CC22" s="136">
        <f t="shared" si="45"/>
        <v>0</v>
      </c>
      <c r="CD22" s="69">
        <f t="shared" si="27"/>
        <v>0</v>
      </c>
      <c r="CE22" s="70">
        <f>_xlfn.IFNA(VLOOKUP(CH22,Data!$B$2:$H$5150,4,0),0)</f>
        <v>0.39995999999999998</v>
      </c>
      <c r="CF22" s="71">
        <f>_xlfn.IFNA(IF($CF$8&lt;&gt;"",VLOOKUP(CH22,Data!$B$2:$H$5150,6,0),""),"")</f>
        <v>222</v>
      </c>
      <c r="CG22" s="71">
        <f>_xlfn.IFNA(IF($CG$8&lt;&gt;"",VLOOKUP(CH22,Data!$B$2:$H$5150,7,0),""),"")</f>
        <v>223</v>
      </c>
      <c r="CH22" s="72" t="str">
        <f t="shared" si="28"/>
        <v>LMps_Ctn5505.1</v>
      </c>
      <c r="CI22" s="136">
        <f t="shared" si="46"/>
        <v>0</v>
      </c>
      <c r="CJ22" s="69">
        <f t="shared" si="29"/>
        <v>0</v>
      </c>
      <c r="CK22" s="70">
        <f>_xlfn.IFNA(VLOOKUP(CN22,Data!$B$2:$H$5150,4,0),0)</f>
        <v>0.39995999999999998</v>
      </c>
      <c r="CL22" s="71">
        <f>_xlfn.IFNA(IF($CL$8&lt;&gt;"",VLOOKUP(CN22,Data!$B$2:$H$5150,6,0),""),"")</f>
        <v>222</v>
      </c>
      <c r="CM22" s="71">
        <f>_xlfn.IFNA(IF($CM$8&lt;&gt;"",VLOOKUP(CN22,Data!$B$2:$H$5150,7,0),""),"")</f>
        <v>223</v>
      </c>
      <c r="CN22" s="72" t="str">
        <f t="shared" si="30"/>
        <v>LMps_Ctn5505.1</v>
      </c>
      <c r="CO22" s="136">
        <f t="shared" si="47"/>
        <v>0</v>
      </c>
      <c r="CP22" s="69">
        <f t="shared" si="31"/>
        <v>0</v>
      </c>
      <c r="CQ22" s="70">
        <f>_xlfn.IFNA(VLOOKUP(CT22,Data!$B$2:$H$5150,4,0),0)</f>
        <v>0.39995999999999998</v>
      </c>
      <c r="CR22" s="71">
        <f>_xlfn.IFNA(IF($CR$8&lt;&gt;"",VLOOKUP(CT22,Data!$B$2:$H$5150,6,0),""),"")</f>
        <v>222</v>
      </c>
      <c r="CS22" s="71">
        <f>_xlfn.IFNA(IF($CS$8&lt;&gt;"",VLOOKUP(CT22,Data!$B$2:$H$5150,7,0),""),"")</f>
        <v>223</v>
      </c>
      <c r="CT22" s="72" t="str">
        <f t="shared" si="32"/>
        <v>LMps_Ctn5505.1</v>
      </c>
      <c r="CU22" s="74" t="str">
        <f>VLOOKUP(F22,GD.List!$C$3:$O$6214,12,0)</f>
        <v>Comber Noil</v>
      </c>
      <c r="CV22" s="51" t="s">
        <v>50</v>
      </c>
      <c r="CW22" s="51" t="e">
        <f>VLOOKUP(H22,#REF!,1,0)</f>
        <v>#REF!</v>
      </c>
      <c r="CX22" s="73">
        <f>E22/VLOOKUP(F22,GD.List!$C$3:$O$6646,5,0)</f>
        <v>0.3561470215462611</v>
      </c>
      <c r="CY22" s="134">
        <f t="shared" si="33"/>
        <v>0</v>
      </c>
      <c r="CZ22" s="51" t="e">
        <f t="shared" si="51"/>
        <v>#N/A</v>
      </c>
      <c r="DA22" s="133"/>
    </row>
    <row r="23" spans="1:105" ht="15" customHeight="1" x14ac:dyDescent="0.2">
      <c r="A23" s="142" t="str">
        <f>IFERROR(IF(VLOOKUP(F23,GD.List!$C$3:$H$6371,6,0)&lt;&gt;"L","I","L"),"")</f>
        <v>L</v>
      </c>
      <c r="B23" s="136">
        <f t="shared" si="34"/>
        <v>0</v>
      </c>
      <c r="C23" s="64">
        <v>272</v>
      </c>
      <c r="D23" s="64">
        <f t="shared" si="49"/>
        <v>0</v>
      </c>
      <c r="E23" s="64">
        <f t="shared" si="1"/>
        <v>272</v>
      </c>
      <c r="F23" s="65" t="s">
        <v>2028</v>
      </c>
      <c r="G23" s="66" t="str">
        <f>VLOOKUP(F23,GD.List!$C$3:$O$6646,13,0)</f>
        <v>10/1 Cotton Yarn (600 LBS</v>
      </c>
      <c r="H23" s="67">
        <f>VLOOKUP(F23,GD.List!$C$3:$O$6646,8,0)</f>
        <v>5205.1099999999997</v>
      </c>
      <c r="I23" s="68">
        <f>VLOOKUP(F23,GD.List!$C$3:$O$6646,9,0)</f>
        <v>2.7</v>
      </c>
      <c r="J23" s="69">
        <f t="shared" si="2"/>
        <v>0</v>
      </c>
      <c r="K23" s="70">
        <f>_xlfn.IFNA(VLOOKUP(N23,Data!$B$2:$H$5150,4,0),0)</f>
        <v>0</v>
      </c>
      <c r="L23" s="71" t="str">
        <f>_xlfn.IFNA(IF($L$8&lt;&gt;"",VLOOKUP(N23,Data!$B$2:$H$5150,6,0),""),"")</f>
        <v/>
      </c>
      <c r="M23" s="71" t="str">
        <f>_xlfn.IFNA(IF($M$8&lt;&gt;"",VLOOKUP(N23,Data!$B$2:$H$5150,7,0),""),"")</f>
        <v/>
      </c>
      <c r="N23" s="72" t="str">
        <f t="shared" si="35"/>
        <v>LCtnGmt_Mbot15205.11</v>
      </c>
      <c r="O23" s="136">
        <f t="shared" si="3"/>
        <v>0</v>
      </c>
      <c r="P23" s="69">
        <f t="shared" si="36"/>
        <v>0</v>
      </c>
      <c r="Q23" s="70">
        <f>_xlfn.IFNA(VLOOKUP(T23,Data!$B$2:$H$5150,4,0),0)</f>
        <v>1.0101</v>
      </c>
      <c r="R23" s="71">
        <f>_xlfn.IFNA(IF($R$8&lt;&gt;"",VLOOKUP(T23,Data!$B$2:$H$5150,6,0),""),"")</f>
        <v>284</v>
      </c>
      <c r="S23" s="71">
        <f>_xlfn.IFNA(IF($S$8&lt;&gt;"",VLOOKUP(T23,Data!$B$2:$H$5150,7,0),""),"")</f>
        <v>258</v>
      </c>
      <c r="T23" s="72" t="str">
        <f t="shared" si="37"/>
        <v>LMps_Ctn5205.11</v>
      </c>
      <c r="U23" s="136">
        <f t="shared" si="4"/>
        <v>0</v>
      </c>
      <c r="V23" s="69">
        <f t="shared" si="5"/>
        <v>0</v>
      </c>
      <c r="W23" s="70">
        <f>_xlfn.IFNA(VLOOKUP(Z23,Data!$B$2:$H$5150,4,0),0)</f>
        <v>1.0101</v>
      </c>
      <c r="X23" s="71">
        <f>_xlfn.IFNA(IF($X$8&lt;&gt;"",VLOOKUP(Z23,Data!$B$2:$H$5150,6,0),""),"")</f>
        <v>284</v>
      </c>
      <c r="Y23" s="71">
        <f>_xlfn.IFNA(IF($Y$8&lt;&gt;"",VLOOKUP(Z23,Data!$B$2:$H$5150,7,0),""),"")</f>
        <v>258</v>
      </c>
      <c r="Z23" s="72" t="str">
        <f t="shared" si="38"/>
        <v>LMps_Ctn5205.11</v>
      </c>
      <c r="AA23" s="136">
        <f t="shared" si="6"/>
        <v>0</v>
      </c>
      <c r="AB23" s="69">
        <f t="shared" si="7"/>
        <v>0</v>
      </c>
      <c r="AC23" s="70">
        <f>_xlfn.IFNA(VLOOKUP(AF23,Data!$B$2:$H$5150,4,0),0)</f>
        <v>1.0101</v>
      </c>
      <c r="AD23" s="71">
        <f>_xlfn.IFNA(IF($AD$8&lt;&gt;"",VLOOKUP(AF23,Data!$B$2:$H$5150,6,0),""),"")</f>
        <v>284</v>
      </c>
      <c r="AE23" s="71">
        <f>_xlfn.IFNA(IF($AE$8&lt;&gt;"",VLOOKUP(AF23,Data!$B$2:$H$5150,7,0),""),"")</f>
        <v>258</v>
      </c>
      <c r="AF23" s="72" t="str">
        <f t="shared" si="8"/>
        <v>LMps_Ctn5205.11</v>
      </c>
      <c r="AG23" s="136">
        <f t="shared" si="9"/>
        <v>0</v>
      </c>
      <c r="AH23" s="69">
        <f t="shared" si="10"/>
        <v>0</v>
      </c>
      <c r="AI23" s="70">
        <f>_xlfn.IFNA(VLOOKUP(AL23,Data!$B$2:$H$5150,4,0),0)</f>
        <v>1.0101</v>
      </c>
      <c r="AJ23" s="71">
        <f>_xlfn.IFNA(IF($AJ$8&lt;&gt;"",VLOOKUP(AL23,Data!$B$2:$H$5150,6,0),""),"")</f>
        <v>284</v>
      </c>
      <c r="AK23" s="71">
        <f>_xlfn.IFNA(IF($AK$8&lt;&gt;"",VLOOKUP(AL23,Data!$B$2:$H$5150,7,0),""),"")</f>
        <v>258</v>
      </c>
      <c r="AL23" s="72" t="str">
        <f t="shared" si="11"/>
        <v>LMps_Ctn5205.11</v>
      </c>
      <c r="AM23" s="136">
        <f t="shared" si="12"/>
        <v>0</v>
      </c>
      <c r="AN23" s="69">
        <f t="shared" si="13"/>
        <v>0</v>
      </c>
      <c r="AO23" s="70">
        <f>_xlfn.IFNA(VLOOKUP(AR23,Data!$B$2:$H$5150,4,0),0)</f>
        <v>1.0101</v>
      </c>
      <c r="AP23" s="71">
        <f>_xlfn.IFNA(IF($AP$8&lt;&gt;"",VLOOKUP(AR23,Data!$B$2:$H$5150,6,0),""),"")</f>
        <v>284</v>
      </c>
      <c r="AQ23" s="71">
        <f>_xlfn.IFNA(IF($AQ$8&lt;&gt;"",VLOOKUP(AR23,Data!$B$2:$H$5150,7,0),""),"")</f>
        <v>258</v>
      </c>
      <c r="AR23" s="72" t="str">
        <f t="shared" si="14"/>
        <v>LMps_Ctn5205.11</v>
      </c>
      <c r="AS23" s="136">
        <f t="shared" si="39"/>
        <v>0</v>
      </c>
      <c r="AT23" s="69">
        <f t="shared" si="15"/>
        <v>0</v>
      </c>
      <c r="AU23" s="70">
        <f>_xlfn.IFNA(VLOOKUP(AX23,Data!$B$2:$H$5150,4,0),0)</f>
        <v>1.0101</v>
      </c>
      <c r="AV23" s="71">
        <f>_xlfn.IFNA(IF($AV$8&lt;&gt;"",VLOOKUP(AX23,Data!$B$2:$H$5150,6,0),""),"")</f>
        <v>284</v>
      </c>
      <c r="AW23" s="71">
        <f>_xlfn.IFNA(IF($AW$8&lt;&gt;"",VLOOKUP(AX23,Data!$B$2:$H$5150,7,0),""),"")</f>
        <v>258</v>
      </c>
      <c r="AX23" s="72" t="str">
        <f t="shared" si="16"/>
        <v>LMps_Ctn5205.11</v>
      </c>
      <c r="AY23" s="136">
        <f t="shared" si="40"/>
        <v>0</v>
      </c>
      <c r="AZ23" s="69">
        <f t="shared" si="17"/>
        <v>0</v>
      </c>
      <c r="BA23" s="70">
        <f>_xlfn.IFNA(VLOOKUP(BD23,Data!$B$2:$H$5150,4,0),0)</f>
        <v>1.0101</v>
      </c>
      <c r="BB23" s="71">
        <f>_xlfn.IFNA(IF($BB$8&lt;&gt;"",VLOOKUP(BD23,Data!$B$2:$H$5150,6,0),""),"")</f>
        <v>284</v>
      </c>
      <c r="BC23" s="71">
        <f>_xlfn.IFNA(IF($BC$8&lt;&gt;"",VLOOKUP(BD23,Data!$B$2:$H$5150,7,0),""),"")</f>
        <v>258</v>
      </c>
      <c r="BD23" s="72" t="str">
        <f t="shared" si="18"/>
        <v>LMps_Ctn5205.11</v>
      </c>
      <c r="BE23" s="136">
        <f t="shared" si="41"/>
        <v>0</v>
      </c>
      <c r="BF23" s="69">
        <f t="shared" si="19"/>
        <v>0</v>
      </c>
      <c r="BG23" s="70">
        <f>_xlfn.IFNA(VLOOKUP(BJ23,Data!$B$2:$H$5150,4,0),0)</f>
        <v>1.0101</v>
      </c>
      <c r="BH23" s="71">
        <f>_xlfn.IFNA(IF($BH$8&lt;&gt;"",VLOOKUP(BJ23,Data!$B$2:$H$5150,6,0),""),"")</f>
        <v>284</v>
      </c>
      <c r="BI23" s="71">
        <f>_xlfn.IFNA(IF($BI$8&lt;&gt;"",VLOOKUP(BJ23,Data!$B$2:$H$5150,7,0),""),"")</f>
        <v>258</v>
      </c>
      <c r="BJ23" s="72" t="str">
        <f t="shared" si="20"/>
        <v>LMps_Ctn5205.11</v>
      </c>
      <c r="BK23" s="136">
        <f t="shared" si="42"/>
        <v>0</v>
      </c>
      <c r="BL23" s="69">
        <f t="shared" si="21"/>
        <v>0</v>
      </c>
      <c r="BM23" s="70">
        <f>_xlfn.IFNA(VLOOKUP(BP23,Data!$B$2:$H$5150,4,0),0)</f>
        <v>1.0101</v>
      </c>
      <c r="BN23" s="71">
        <f>_xlfn.IFNA(IF($BN$8&lt;&gt;"",VLOOKUP(BP23,Data!$B$2:$H$5150,6,0),""),"")</f>
        <v>284</v>
      </c>
      <c r="BO23" s="71">
        <f>_xlfn.IFNA(IF($BO$8&lt;&gt;"",VLOOKUP(BP23,Data!$B$2:$H$5150,7,0),""),"")</f>
        <v>258</v>
      </c>
      <c r="BP23" s="72" t="str">
        <f t="shared" si="22"/>
        <v>LMps_Ctn5205.11</v>
      </c>
      <c r="BQ23" s="136">
        <f t="shared" si="43"/>
        <v>0</v>
      </c>
      <c r="BR23" s="69">
        <f t="shared" si="23"/>
        <v>0</v>
      </c>
      <c r="BS23" s="70">
        <f>_xlfn.IFNA(VLOOKUP(BV23,Data!$B$2:$H$5150,4,0),0)</f>
        <v>1.0101</v>
      </c>
      <c r="BT23" s="71">
        <f>_xlfn.IFNA(IF($BT$8&lt;&gt;"",VLOOKUP(BV23,Data!$B$2:$H$5150,6,0),""),"")</f>
        <v>284</v>
      </c>
      <c r="BU23" s="71">
        <f>_xlfn.IFNA(IF($BU$8&lt;&gt;"",VLOOKUP(BV23,Data!$B$2:$H$5150,7,0),""),"")</f>
        <v>258</v>
      </c>
      <c r="BV23" s="72" t="str">
        <f t="shared" si="24"/>
        <v>LMps_Ctn5205.11</v>
      </c>
      <c r="BW23" s="136">
        <f t="shared" si="44"/>
        <v>0</v>
      </c>
      <c r="BX23" s="69">
        <f t="shared" si="25"/>
        <v>0</v>
      </c>
      <c r="BY23" s="70">
        <f>_xlfn.IFNA(VLOOKUP(CB23,Data!$B$2:$H$5150,4,0),0)</f>
        <v>1.0101</v>
      </c>
      <c r="BZ23" s="71">
        <f>_xlfn.IFNA(IF($BZ$8&lt;&gt;"",VLOOKUP(CB23,Data!$B$2:$H$5150,6,0),""),"")</f>
        <v>284</v>
      </c>
      <c r="CA23" s="71">
        <f>_xlfn.IFNA(IF($CA$8&lt;&gt;"",VLOOKUP(CB23,Data!$B$2:$H$5150,7,0),""),"")</f>
        <v>258</v>
      </c>
      <c r="CB23" s="72" t="str">
        <f t="shared" si="26"/>
        <v>LMps_Ctn5205.11</v>
      </c>
      <c r="CC23" s="136">
        <f t="shared" si="45"/>
        <v>0</v>
      </c>
      <c r="CD23" s="69">
        <f t="shared" si="27"/>
        <v>0</v>
      </c>
      <c r="CE23" s="70">
        <f>_xlfn.IFNA(VLOOKUP(CH23,Data!$B$2:$H$5150,4,0),0)</f>
        <v>1.0101</v>
      </c>
      <c r="CF23" s="71">
        <f>_xlfn.IFNA(IF($CF$8&lt;&gt;"",VLOOKUP(CH23,Data!$B$2:$H$5150,6,0),""),"")</f>
        <v>284</v>
      </c>
      <c r="CG23" s="71">
        <f>_xlfn.IFNA(IF($CG$8&lt;&gt;"",VLOOKUP(CH23,Data!$B$2:$H$5150,7,0),""),"")</f>
        <v>258</v>
      </c>
      <c r="CH23" s="72" t="str">
        <f t="shared" si="28"/>
        <v>LMps_Ctn5205.11</v>
      </c>
      <c r="CI23" s="136">
        <f t="shared" si="46"/>
        <v>0</v>
      </c>
      <c r="CJ23" s="69">
        <f t="shared" si="29"/>
        <v>0</v>
      </c>
      <c r="CK23" s="70">
        <f>_xlfn.IFNA(VLOOKUP(CN23,Data!$B$2:$H$5150,4,0),0)</f>
        <v>1.0101</v>
      </c>
      <c r="CL23" s="71">
        <f>_xlfn.IFNA(IF($CL$8&lt;&gt;"",VLOOKUP(CN23,Data!$B$2:$H$5150,6,0),""),"")</f>
        <v>284</v>
      </c>
      <c r="CM23" s="71">
        <f>_xlfn.IFNA(IF($CM$8&lt;&gt;"",VLOOKUP(CN23,Data!$B$2:$H$5150,7,0),""),"")</f>
        <v>258</v>
      </c>
      <c r="CN23" s="72" t="str">
        <f t="shared" si="30"/>
        <v>LMps_Ctn5205.11</v>
      </c>
      <c r="CO23" s="136">
        <f t="shared" si="47"/>
        <v>0</v>
      </c>
      <c r="CP23" s="69">
        <f t="shared" si="31"/>
        <v>0</v>
      </c>
      <c r="CQ23" s="70">
        <f>_xlfn.IFNA(VLOOKUP(CT23,Data!$B$2:$H$5150,4,0),0)</f>
        <v>1.0101</v>
      </c>
      <c r="CR23" s="71">
        <f>_xlfn.IFNA(IF($CR$8&lt;&gt;"",VLOOKUP(CT23,Data!$B$2:$H$5150,6,0),""),"")</f>
        <v>284</v>
      </c>
      <c r="CS23" s="71">
        <f>_xlfn.IFNA(IF($CS$8&lt;&gt;"",VLOOKUP(CT23,Data!$B$2:$H$5150,7,0),""),"")</f>
        <v>258</v>
      </c>
      <c r="CT23" s="72" t="str">
        <f t="shared" si="32"/>
        <v>LMps_Ctn5205.11</v>
      </c>
      <c r="CU23" s="74" t="str">
        <f>VLOOKUP(F23,GD.List!$C$3:$O$6214,12,0)</f>
        <v>Cotton Yarn</v>
      </c>
      <c r="CV23" s="51" t="s">
        <v>50</v>
      </c>
      <c r="CW23" s="51" t="e">
        <f>VLOOKUP(H23,#REF!,1,0)</f>
        <v>#REF!</v>
      </c>
      <c r="CX23" s="73">
        <f>E23/VLOOKUP(F23,GD.List!$C$3:$O$6646,5,0)</f>
        <v>1</v>
      </c>
      <c r="CY23" s="134">
        <f t="shared" si="33"/>
        <v>0</v>
      </c>
      <c r="CZ23" s="51" t="e">
        <f t="shared" si="48"/>
        <v>#N/A</v>
      </c>
      <c r="DA23" s="133"/>
    </row>
    <row r="24" spans="1:105" ht="15" customHeight="1" x14ac:dyDescent="0.2">
      <c r="A24" s="142" t="str">
        <f>IFERROR(IF(VLOOKUP(F24,GD.List!$C$3:$H$6371,6,0)&lt;&gt;"L","I","L"),"")</f>
        <v>I</v>
      </c>
      <c r="B24" s="136">
        <f t="shared" si="34"/>
        <v>0</v>
      </c>
      <c r="C24" s="234">
        <v>179.59559999999965</v>
      </c>
      <c r="D24" s="64">
        <f t="shared" si="49"/>
        <v>0</v>
      </c>
      <c r="E24" s="64">
        <f t="shared" si="1"/>
        <v>179.59559999999965</v>
      </c>
      <c r="F24" s="65" t="s">
        <v>2746</v>
      </c>
      <c r="G24" s="66" t="str">
        <f>VLOOKUP(F24,GD.List!$C$3:$O$6646,13,0)</f>
        <v>PC 65:35- 24/1</v>
      </c>
      <c r="H24" s="67">
        <f>VLOOKUP(F24,GD.List!$C$3:$O$6646,8,0)</f>
        <v>5206.12</v>
      </c>
      <c r="I24" s="68">
        <f>VLOOKUP(F24,GD.List!$C$3:$O$6646,9,0)</f>
        <v>2.0699999999999998</v>
      </c>
      <c r="J24" s="69">
        <f t="shared" si="2"/>
        <v>0</v>
      </c>
      <c r="K24" s="70">
        <f>_xlfn.IFNA(VLOOKUP(N24,Data!$B$2:$H$5150,4,0),0)</f>
        <v>0</v>
      </c>
      <c r="L24" s="71" t="str">
        <f>_xlfn.IFNA(IF($L$8&lt;&gt;"",VLOOKUP(N24,Data!$B$2:$H$5150,6,0),""),"")</f>
        <v/>
      </c>
      <c r="M24" s="71" t="str">
        <f>_xlfn.IFNA(IF($M$8&lt;&gt;"",VLOOKUP(N24,Data!$B$2:$H$5150,7,0),""),"")</f>
        <v/>
      </c>
      <c r="N24" s="72" t="str">
        <f t="shared" si="35"/>
        <v>ICtnGmt_Mbot15206.12</v>
      </c>
      <c r="O24" s="136">
        <f t="shared" si="3"/>
        <v>0</v>
      </c>
      <c r="P24" s="69">
        <f t="shared" si="36"/>
        <v>0</v>
      </c>
      <c r="Q24" s="70">
        <f>_xlfn.IFNA(VLOOKUP(T24,Data!$B$2:$H$5150,4,0),0)</f>
        <v>0</v>
      </c>
      <c r="R24" s="71" t="str">
        <f>_xlfn.IFNA(IF($R$8&lt;&gt;"",VLOOKUP(T24,Data!$B$2:$H$5150,6,0),""),"")</f>
        <v/>
      </c>
      <c r="S24" s="71" t="str">
        <f>_xlfn.IFNA(IF($S$8&lt;&gt;"",VLOOKUP(T24,Data!$B$2:$H$5150,7,0),""),"")</f>
        <v/>
      </c>
      <c r="T24" s="72" t="str">
        <f t="shared" si="37"/>
        <v>IMps_Ctn5206.12</v>
      </c>
      <c r="U24" s="136">
        <f t="shared" si="4"/>
        <v>0</v>
      </c>
      <c r="V24" s="69">
        <f t="shared" si="5"/>
        <v>0</v>
      </c>
      <c r="W24" s="70">
        <f>_xlfn.IFNA(VLOOKUP(Z24,Data!$B$2:$H$5150,4,0),0)</f>
        <v>0</v>
      </c>
      <c r="X24" s="71" t="str">
        <f>_xlfn.IFNA(IF($X$8&lt;&gt;"",VLOOKUP(Z24,Data!$B$2:$H$5150,6,0),""),"")</f>
        <v/>
      </c>
      <c r="Y24" s="71" t="str">
        <f>_xlfn.IFNA(IF($Y$8&lt;&gt;"",VLOOKUP(Z24,Data!$B$2:$H$5150,7,0),""),"")</f>
        <v/>
      </c>
      <c r="Z24" s="72" t="str">
        <f t="shared" si="38"/>
        <v>IMps_Ctn5206.12</v>
      </c>
      <c r="AA24" s="136">
        <f t="shared" si="6"/>
        <v>0</v>
      </c>
      <c r="AB24" s="69">
        <f t="shared" si="7"/>
        <v>0</v>
      </c>
      <c r="AC24" s="70">
        <f>_xlfn.IFNA(VLOOKUP(AF24,Data!$B$2:$H$5150,4,0),0)</f>
        <v>0</v>
      </c>
      <c r="AD24" s="71" t="str">
        <f>_xlfn.IFNA(IF($AD$8&lt;&gt;"",VLOOKUP(AF24,Data!$B$2:$H$5150,6,0),""),"")</f>
        <v/>
      </c>
      <c r="AE24" s="71" t="str">
        <f>_xlfn.IFNA(IF($AE$8&lt;&gt;"",VLOOKUP(AF24,Data!$B$2:$H$5150,7,0),""),"")</f>
        <v/>
      </c>
      <c r="AF24" s="72" t="str">
        <f t="shared" si="8"/>
        <v>IMps_Ctn5206.12</v>
      </c>
      <c r="AG24" s="136">
        <f t="shared" si="9"/>
        <v>0</v>
      </c>
      <c r="AH24" s="69">
        <f t="shared" si="10"/>
        <v>0</v>
      </c>
      <c r="AI24" s="70">
        <f>_xlfn.IFNA(VLOOKUP(AL24,Data!$B$2:$H$5150,4,0),0)</f>
        <v>0</v>
      </c>
      <c r="AJ24" s="71" t="str">
        <f>_xlfn.IFNA(IF($AJ$8&lt;&gt;"",VLOOKUP(AL24,Data!$B$2:$H$5150,6,0),""),"")</f>
        <v/>
      </c>
      <c r="AK24" s="71" t="str">
        <f>_xlfn.IFNA(IF($AK$8&lt;&gt;"",VLOOKUP(AL24,Data!$B$2:$H$5150,7,0),""),"")</f>
        <v/>
      </c>
      <c r="AL24" s="72" t="str">
        <f t="shared" si="11"/>
        <v>IMps_Ctn5206.12</v>
      </c>
      <c r="AM24" s="136">
        <f t="shared" si="12"/>
        <v>0</v>
      </c>
      <c r="AN24" s="69">
        <f t="shared" si="13"/>
        <v>0</v>
      </c>
      <c r="AO24" s="70">
        <f>_xlfn.IFNA(VLOOKUP(AR24,Data!$B$2:$H$5150,4,0),0)</f>
        <v>0</v>
      </c>
      <c r="AP24" s="71" t="str">
        <f>_xlfn.IFNA(IF($AP$8&lt;&gt;"",VLOOKUP(AR24,Data!$B$2:$H$5150,6,0),""),"")</f>
        <v/>
      </c>
      <c r="AQ24" s="71" t="str">
        <f>_xlfn.IFNA(IF($AQ$8&lt;&gt;"",VLOOKUP(AR24,Data!$B$2:$H$5150,7,0),""),"")</f>
        <v/>
      </c>
      <c r="AR24" s="72" t="str">
        <f t="shared" si="14"/>
        <v>IMps_Ctn5206.12</v>
      </c>
      <c r="AS24" s="136">
        <f t="shared" si="39"/>
        <v>0</v>
      </c>
      <c r="AT24" s="69">
        <f t="shared" si="15"/>
        <v>0</v>
      </c>
      <c r="AU24" s="70">
        <f>_xlfn.IFNA(VLOOKUP(AX24,Data!$B$2:$H$5150,4,0),0)</f>
        <v>0</v>
      </c>
      <c r="AV24" s="71" t="str">
        <f>_xlfn.IFNA(IF($AV$8&lt;&gt;"",VLOOKUP(AX24,Data!$B$2:$H$5150,6,0),""),"")</f>
        <v/>
      </c>
      <c r="AW24" s="71" t="str">
        <f>_xlfn.IFNA(IF($AW$8&lt;&gt;"",VLOOKUP(AX24,Data!$B$2:$H$5150,7,0),""),"")</f>
        <v/>
      </c>
      <c r="AX24" s="72" t="str">
        <f t="shared" si="16"/>
        <v>IMps_Ctn5206.12</v>
      </c>
      <c r="AY24" s="136">
        <f t="shared" si="40"/>
        <v>0</v>
      </c>
      <c r="AZ24" s="69">
        <f t="shared" si="17"/>
        <v>0</v>
      </c>
      <c r="BA24" s="70">
        <f>_xlfn.IFNA(VLOOKUP(BD24,Data!$B$2:$H$5150,4,0),0)</f>
        <v>0</v>
      </c>
      <c r="BB24" s="71" t="str">
        <f>_xlfn.IFNA(IF($BB$8&lt;&gt;"",VLOOKUP(BD24,Data!$B$2:$H$5150,6,0),""),"")</f>
        <v/>
      </c>
      <c r="BC24" s="71" t="str">
        <f>_xlfn.IFNA(IF($BC$8&lt;&gt;"",VLOOKUP(BD24,Data!$B$2:$H$5150,7,0),""),"")</f>
        <v/>
      </c>
      <c r="BD24" s="72" t="str">
        <f t="shared" si="18"/>
        <v>IMps_Ctn5206.12</v>
      </c>
      <c r="BE24" s="136">
        <f t="shared" si="41"/>
        <v>0</v>
      </c>
      <c r="BF24" s="69">
        <f t="shared" si="19"/>
        <v>0</v>
      </c>
      <c r="BG24" s="70">
        <f>_xlfn.IFNA(VLOOKUP(BJ24,Data!$B$2:$H$5150,4,0),0)</f>
        <v>0</v>
      </c>
      <c r="BH24" s="71" t="str">
        <f>_xlfn.IFNA(IF($BH$8&lt;&gt;"",VLOOKUP(BJ24,Data!$B$2:$H$5150,6,0),""),"")</f>
        <v/>
      </c>
      <c r="BI24" s="71" t="str">
        <f>_xlfn.IFNA(IF($BI$8&lt;&gt;"",VLOOKUP(BJ24,Data!$B$2:$H$5150,7,0),""),"")</f>
        <v/>
      </c>
      <c r="BJ24" s="72" t="str">
        <f t="shared" si="20"/>
        <v>IMps_Ctn5206.12</v>
      </c>
      <c r="BK24" s="136">
        <f t="shared" si="42"/>
        <v>0</v>
      </c>
      <c r="BL24" s="69">
        <f t="shared" si="21"/>
        <v>0</v>
      </c>
      <c r="BM24" s="70">
        <f>_xlfn.IFNA(VLOOKUP(BP24,Data!$B$2:$H$5150,4,0),0)</f>
        <v>0</v>
      </c>
      <c r="BN24" s="71" t="str">
        <f>_xlfn.IFNA(IF($BN$8&lt;&gt;"",VLOOKUP(BP24,Data!$B$2:$H$5150,6,0),""),"")</f>
        <v/>
      </c>
      <c r="BO24" s="71" t="str">
        <f>_xlfn.IFNA(IF($BO$8&lt;&gt;"",VLOOKUP(BP24,Data!$B$2:$H$5150,7,0),""),"")</f>
        <v/>
      </c>
      <c r="BP24" s="72" t="str">
        <f t="shared" si="22"/>
        <v>IMps_Ctn5206.12</v>
      </c>
      <c r="BQ24" s="136">
        <f t="shared" si="43"/>
        <v>0</v>
      </c>
      <c r="BR24" s="69">
        <f t="shared" si="23"/>
        <v>0</v>
      </c>
      <c r="BS24" s="70">
        <f>_xlfn.IFNA(VLOOKUP(BV24,Data!$B$2:$H$5150,4,0),0)</f>
        <v>0</v>
      </c>
      <c r="BT24" s="71" t="str">
        <f>_xlfn.IFNA(IF($BT$8&lt;&gt;"",VLOOKUP(BV24,Data!$B$2:$H$5150,6,0),""),"")</f>
        <v/>
      </c>
      <c r="BU24" s="71" t="str">
        <f>_xlfn.IFNA(IF($BU$8&lt;&gt;"",VLOOKUP(BV24,Data!$B$2:$H$5150,7,0),""),"")</f>
        <v/>
      </c>
      <c r="BV24" s="72" t="str">
        <f t="shared" si="24"/>
        <v>IMps_Ctn5206.12</v>
      </c>
      <c r="BW24" s="136">
        <f t="shared" si="44"/>
        <v>0</v>
      </c>
      <c r="BX24" s="69">
        <f t="shared" si="25"/>
        <v>0</v>
      </c>
      <c r="BY24" s="70">
        <f>_xlfn.IFNA(VLOOKUP(CB24,Data!$B$2:$H$5150,4,0),0)</f>
        <v>0</v>
      </c>
      <c r="BZ24" s="71" t="str">
        <f>_xlfn.IFNA(IF($BZ$8&lt;&gt;"",VLOOKUP(CB24,Data!$B$2:$H$5150,6,0),""),"")</f>
        <v/>
      </c>
      <c r="CA24" s="71" t="str">
        <f>_xlfn.IFNA(IF($CA$8&lt;&gt;"",VLOOKUP(CB24,Data!$B$2:$H$5150,7,0),""),"")</f>
        <v/>
      </c>
      <c r="CB24" s="72" t="str">
        <f t="shared" si="26"/>
        <v>IMps_Ctn5206.12</v>
      </c>
      <c r="CC24" s="136">
        <f t="shared" si="45"/>
        <v>0</v>
      </c>
      <c r="CD24" s="69">
        <f t="shared" si="27"/>
        <v>0</v>
      </c>
      <c r="CE24" s="70">
        <f>_xlfn.IFNA(VLOOKUP(CH24,Data!$B$2:$H$5150,4,0),0)</f>
        <v>0</v>
      </c>
      <c r="CF24" s="71" t="str">
        <f>_xlfn.IFNA(IF($CF$8&lt;&gt;"",VLOOKUP(CH24,Data!$B$2:$H$5150,6,0),""),"")</f>
        <v/>
      </c>
      <c r="CG24" s="71" t="str">
        <f>_xlfn.IFNA(IF($CG$8&lt;&gt;"",VLOOKUP(CH24,Data!$B$2:$H$5150,7,0),""),"")</f>
        <v/>
      </c>
      <c r="CH24" s="72" t="str">
        <f t="shared" si="28"/>
        <v>IMps_Ctn5206.12</v>
      </c>
      <c r="CI24" s="136">
        <f t="shared" si="46"/>
        <v>0</v>
      </c>
      <c r="CJ24" s="69">
        <f t="shared" si="29"/>
        <v>0</v>
      </c>
      <c r="CK24" s="70">
        <f>_xlfn.IFNA(VLOOKUP(CN24,Data!$B$2:$H$5150,4,0),0)</f>
        <v>0</v>
      </c>
      <c r="CL24" s="71" t="str">
        <f>_xlfn.IFNA(IF($CL$8&lt;&gt;"",VLOOKUP(CN24,Data!$B$2:$H$5150,6,0),""),"")</f>
        <v/>
      </c>
      <c r="CM24" s="71" t="str">
        <f>_xlfn.IFNA(IF($CM$8&lt;&gt;"",VLOOKUP(CN24,Data!$B$2:$H$5150,7,0),""),"")</f>
        <v/>
      </c>
      <c r="CN24" s="72" t="str">
        <f t="shared" si="30"/>
        <v>IMps_Ctn5206.12</v>
      </c>
      <c r="CO24" s="136">
        <f t="shared" si="47"/>
        <v>0</v>
      </c>
      <c r="CP24" s="69">
        <f t="shared" si="31"/>
        <v>0</v>
      </c>
      <c r="CQ24" s="70">
        <f>_xlfn.IFNA(VLOOKUP(CT24,Data!$B$2:$H$5150,4,0),0)</f>
        <v>0</v>
      </c>
      <c r="CR24" s="71" t="str">
        <f>_xlfn.IFNA(IF($CR$8&lt;&gt;"",VLOOKUP(CT24,Data!$B$2:$H$5150,6,0),""),"")</f>
        <v/>
      </c>
      <c r="CS24" s="71" t="str">
        <f>_xlfn.IFNA(IF($CS$8&lt;&gt;"",VLOOKUP(CT24,Data!$B$2:$H$5150,7,0),""),"")</f>
        <v/>
      </c>
      <c r="CT24" s="72" t="str">
        <f t="shared" si="32"/>
        <v>IMps_Ctn5206.12</v>
      </c>
      <c r="CU24" s="74" t="str">
        <f>VLOOKUP(F24,GD.List!$C$3:$O$6214,12,0)</f>
        <v>Blended Yarn</v>
      </c>
      <c r="CV24" s="51" t="s">
        <v>50</v>
      </c>
      <c r="CW24" s="51" t="e">
        <f>VLOOKUP(H24,#REF!,1,0)</f>
        <v>#REF!</v>
      </c>
      <c r="CX24" s="73">
        <f>E24/VLOOKUP(F24,GD.List!$C$3:$O$6646,5,0)</f>
        <v>2.6572917012522491E-2</v>
      </c>
      <c r="CY24" s="134">
        <f t="shared" si="33"/>
        <v>0</v>
      </c>
      <c r="CZ24" s="51" t="e">
        <f t="shared" si="48"/>
        <v>#N/A</v>
      </c>
      <c r="DA24" s="133"/>
    </row>
    <row r="25" spans="1:105" ht="15" customHeight="1" x14ac:dyDescent="0.2">
      <c r="A25" s="142" t="str">
        <f>IFERROR(IF(VLOOKUP(F25,GD.List!$C$3:$H$6371,6,0)&lt;&gt;"L","I","L"),"")</f>
        <v>I</v>
      </c>
      <c r="B25" s="136">
        <f t="shared" si="34"/>
        <v>0</v>
      </c>
      <c r="C25" s="64">
        <v>11668.24</v>
      </c>
      <c r="D25" s="64">
        <f t="shared" si="49"/>
        <v>0</v>
      </c>
      <c r="E25" s="64">
        <f t="shared" si="1"/>
        <v>11668.24</v>
      </c>
      <c r="F25" s="65" t="s">
        <v>3124</v>
      </c>
      <c r="G25" s="66" t="str">
        <f>VLOOKUP(F25,GD.List!$C$3:$O$6646,13,0)</f>
        <v xml:space="preserve">12/1 Cotton Yarn </v>
      </c>
      <c r="H25" s="67">
        <f>VLOOKUP(F25,GD.List!$C$3:$O$6646,8,0)</f>
        <v>5205.12</v>
      </c>
      <c r="I25" s="68">
        <f>VLOOKUP(F25,GD.List!$C$3:$O$6646,9,0)</f>
        <v>2.59</v>
      </c>
      <c r="J25" s="69">
        <f t="shared" si="2"/>
        <v>0</v>
      </c>
      <c r="K25" s="70">
        <v>0</v>
      </c>
      <c r="L25" s="71">
        <f>_xlfn.IFNA(IF($L$8&lt;&gt;"",VLOOKUP(N25,Data!$B$2:$H$5150,6,0),""),"")</f>
        <v>180</v>
      </c>
      <c r="M25" s="71">
        <f>_xlfn.IFNA(IF($M$8&lt;&gt;"",VLOOKUP(N25,Data!$B$2:$H$5150,7,0),""),"")</f>
        <v>0</v>
      </c>
      <c r="N25" s="72" t="str">
        <f t="shared" si="35"/>
        <v>ICtnGmt_Mbot15205.12</v>
      </c>
      <c r="O25" s="136">
        <f t="shared" si="3"/>
        <v>0</v>
      </c>
      <c r="P25" s="69">
        <f t="shared" si="36"/>
        <v>0</v>
      </c>
      <c r="Q25" s="70">
        <f>_xlfn.IFNA(VLOOKUP(T25,Data!$B$2:$H$5150,4,0),0)</f>
        <v>1.0101</v>
      </c>
      <c r="R25" s="71">
        <f>_xlfn.IFNA(IF($R$8&lt;&gt;"",VLOOKUP(T25,Data!$B$2:$H$5150,6,0),""),"")</f>
        <v>131</v>
      </c>
      <c r="S25" s="71">
        <f>_xlfn.IFNA(IF($S$8&lt;&gt;"",VLOOKUP(T25,Data!$B$2:$H$5150,7,0),""),"")</f>
        <v>132</v>
      </c>
      <c r="T25" s="72" t="str">
        <f t="shared" si="37"/>
        <v>IMps_Ctn5205.12</v>
      </c>
      <c r="U25" s="136">
        <f t="shared" si="4"/>
        <v>0</v>
      </c>
      <c r="V25" s="69">
        <f t="shared" si="5"/>
        <v>0</v>
      </c>
      <c r="W25" s="70">
        <f>_xlfn.IFNA(VLOOKUP(Z25,Data!$B$2:$H$5150,4,0),0)</f>
        <v>1.0101</v>
      </c>
      <c r="X25" s="71">
        <f>_xlfn.IFNA(IF($X$8&lt;&gt;"",VLOOKUP(Z25,Data!$B$2:$H$5150,6,0),""),"")</f>
        <v>131</v>
      </c>
      <c r="Y25" s="71">
        <f>_xlfn.IFNA(IF($Y$8&lt;&gt;"",VLOOKUP(Z25,Data!$B$2:$H$5150,7,0),""),"")</f>
        <v>132</v>
      </c>
      <c r="Z25" s="72" t="str">
        <f t="shared" si="38"/>
        <v>IMps_Ctn5205.12</v>
      </c>
      <c r="AA25" s="136">
        <f t="shared" si="6"/>
        <v>0</v>
      </c>
      <c r="AB25" s="69">
        <f t="shared" si="7"/>
        <v>0</v>
      </c>
      <c r="AC25" s="70">
        <f>_xlfn.IFNA(VLOOKUP(AF25,Data!$B$2:$H$5150,4,0),0)</f>
        <v>1.0101</v>
      </c>
      <c r="AD25" s="71">
        <f>_xlfn.IFNA(IF($AD$8&lt;&gt;"",VLOOKUP(AF25,Data!$B$2:$H$5150,6,0),""),"")</f>
        <v>131</v>
      </c>
      <c r="AE25" s="71">
        <f>_xlfn.IFNA(IF($AE$8&lt;&gt;"",VLOOKUP(AF25,Data!$B$2:$H$5150,7,0),""),"")</f>
        <v>132</v>
      </c>
      <c r="AF25" s="72" t="str">
        <f t="shared" si="8"/>
        <v>IMps_Ctn5205.12</v>
      </c>
      <c r="AG25" s="136">
        <f t="shared" si="9"/>
        <v>0</v>
      </c>
      <c r="AH25" s="69">
        <f t="shared" si="10"/>
        <v>0</v>
      </c>
      <c r="AI25" s="70">
        <f>_xlfn.IFNA(VLOOKUP(AL25,Data!$B$2:$H$5150,4,0),0)</f>
        <v>1.0101</v>
      </c>
      <c r="AJ25" s="71">
        <f>_xlfn.IFNA(IF($AJ$8&lt;&gt;"",VLOOKUP(AL25,Data!$B$2:$H$5150,6,0),""),"")</f>
        <v>131</v>
      </c>
      <c r="AK25" s="71">
        <f>_xlfn.IFNA(IF($AK$8&lt;&gt;"",VLOOKUP(AL25,Data!$B$2:$H$5150,7,0),""),"")</f>
        <v>132</v>
      </c>
      <c r="AL25" s="72" t="str">
        <f t="shared" si="11"/>
        <v>IMps_Ctn5205.12</v>
      </c>
      <c r="AM25" s="136">
        <f t="shared" si="12"/>
        <v>0</v>
      </c>
      <c r="AN25" s="69">
        <f t="shared" si="13"/>
        <v>0</v>
      </c>
      <c r="AO25" s="70">
        <f>_xlfn.IFNA(VLOOKUP(AR25,Data!$B$2:$H$5150,4,0),0)</f>
        <v>1.0101</v>
      </c>
      <c r="AP25" s="71">
        <f>_xlfn.IFNA(IF($AP$8&lt;&gt;"",VLOOKUP(AR25,Data!$B$2:$H$5150,6,0),""),"")</f>
        <v>131</v>
      </c>
      <c r="AQ25" s="71">
        <f>_xlfn.IFNA(IF($AQ$8&lt;&gt;"",VLOOKUP(AR25,Data!$B$2:$H$5150,7,0),""),"")</f>
        <v>132</v>
      </c>
      <c r="AR25" s="72" t="str">
        <f t="shared" si="14"/>
        <v>IMps_Ctn5205.12</v>
      </c>
      <c r="AS25" s="136">
        <f t="shared" si="39"/>
        <v>0</v>
      </c>
      <c r="AT25" s="69">
        <f t="shared" si="15"/>
        <v>0</v>
      </c>
      <c r="AU25" s="70">
        <f>_xlfn.IFNA(VLOOKUP(AX25,Data!$B$2:$H$5150,4,0),0)</f>
        <v>1.0101</v>
      </c>
      <c r="AV25" s="71">
        <f>_xlfn.IFNA(IF($AV$8&lt;&gt;"",VLOOKUP(AX25,Data!$B$2:$H$5150,6,0),""),"")</f>
        <v>131</v>
      </c>
      <c r="AW25" s="71">
        <f>_xlfn.IFNA(IF($AW$8&lt;&gt;"",VLOOKUP(AX25,Data!$B$2:$H$5150,7,0),""),"")</f>
        <v>132</v>
      </c>
      <c r="AX25" s="72" t="str">
        <f t="shared" si="16"/>
        <v>IMps_Ctn5205.12</v>
      </c>
      <c r="AY25" s="136">
        <f t="shared" si="40"/>
        <v>0</v>
      </c>
      <c r="AZ25" s="69">
        <f t="shared" si="17"/>
        <v>0</v>
      </c>
      <c r="BA25" s="70">
        <f>_xlfn.IFNA(VLOOKUP(BD25,Data!$B$2:$H$5150,4,0),0)</f>
        <v>1.0101</v>
      </c>
      <c r="BB25" s="71">
        <f>_xlfn.IFNA(IF($BB$8&lt;&gt;"",VLOOKUP(BD25,Data!$B$2:$H$5150,6,0),""),"")</f>
        <v>131</v>
      </c>
      <c r="BC25" s="71">
        <f>_xlfn.IFNA(IF($BC$8&lt;&gt;"",VLOOKUP(BD25,Data!$B$2:$H$5150,7,0),""),"")</f>
        <v>132</v>
      </c>
      <c r="BD25" s="72" t="str">
        <f t="shared" si="18"/>
        <v>IMps_Ctn5205.12</v>
      </c>
      <c r="BE25" s="136">
        <f t="shared" si="41"/>
        <v>0</v>
      </c>
      <c r="BF25" s="69">
        <f t="shared" si="19"/>
        <v>0</v>
      </c>
      <c r="BG25" s="70">
        <f>_xlfn.IFNA(VLOOKUP(BJ25,Data!$B$2:$H$5150,4,0),0)</f>
        <v>1.0101</v>
      </c>
      <c r="BH25" s="71">
        <f>_xlfn.IFNA(IF($BH$8&lt;&gt;"",VLOOKUP(BJ25,Data!$B$2:$H$5150,6,0),""),"")</f>
        <v>131</v>
      </c>
      <c r="BI25" s="71">
        <f>_xlfn.IFNA(IF($BI$8&lt;&gt;"",VLOOKUP(BJ25,Data!$B$2:$H$5150,7,0),""),"")</f>
        <v>132</v>
      </c>
      <c r="BJ25" s="72" t="str">
        <f t="shared" si="20"/>
        <v>IMps_Ctn5205.12</v>
      </c>
      <c r="BK25" s="136">
        <f t="shared" si="42"/>
        <v>0</v>
      </c>
      <c r="BL25" s="69">
        <f t="shared" si="21"/>
        <v>0</v>
      </c>
      <c r="BM25" s="70">
        <f>_xlfn.IFNA(VLOOKUP(BP25,Data!$B$2:$H$5150,4,0),0)</f>
        <v>1.0101</v>
      </c>
      <c r="BN25" s="71">
        <f>_xlfn.IFNA(IF($BN$8&lt;&gt;"",VLOOKUP(BP25,Data!$B$2:$H$5150,6,0),""),"")</f>
        <v>131</v>
      </c>
      <c r="BO25" s="71">
        <f>_xlfn.IFNA(IF($BO$8&lt;&gt;"",VLOOKUP(BP25,Data!$B$2:$H$5150,7,0),""),"")</f>
        <v>132</v>
      </c>
      <c r="BP25" s="72" t="str">
        <f t="shared" si="22"/>
        <v>IMps_Ctn5205.12</v>
      </c>
      <c r="BQ25" s="136">
        <f t="shared" si="43"/>
        <v>0</v>
      </c>
      <c r="BR25" s="69">
        <f t="shared" si="23"/>
        <v>0</v>
      </c>
      <c r="BS25" s="70">
        <f>_xlfn.IFNA(VLOOKUP(BV25,Data!$B$2:$H$5150,4,0),0)</f>
        <v>1.0101</v>
      </c>
      <c r="BT25" s="71">
        <f>_xlfn.IFNA(IF($BT$8&lt;&gt;"",VLOOKUP(BV25,Data!$B$2:$H$5150,6,0),""),"")</f>
        <v>131</v>
      </c>
      <c r="BU25" s="71">
        <f>_xlfn.IFNA(IF($BU$8&lt;&gt;"",VLOOKUP(BV25,Data!$B$2:$H$5150,7,0),""),"")</f>
        <v>132</v>
      </c>
      <c r="BV25" s="72" t="str">
        <f t="shared" si="24"/>
        <v>IMps_Ctn5205.12</v>
      </c>
      <c r="BW25" s="136">
        <f t="shared" si="44"/>
        <v>0</v>
      </c>
      <c r="BX25" s="69">
        <f t="shared" si="25"/>
        <v>0</v>
      </c>
      <c r="BY25" s="70">
        <f>_xlfn.IFNA(VLOOKUP(CB25,Data!$B$2:$H$5150,4,0),0)</f>
        <v>1.0101</v>
      </c>
      <c r="BZ25" s="71">
        <f>_xlfn.IFNA(IF($BZ$8&lt;&gt;"",VLOOKUP(CB25,Data!$B$2:$H$5150,6,0),""),"")</f>
        <v>131</v>
      </c>
      <c r="CA25" s="71">
        <f>_xlfn.IFNA(IF($CA$8&lt;&gt;"",VLOOKUP(CB25,Data!$B$2:$H$5150,7,0),""),"")</f>
        <v>132</v>
      </c>
      <c r="CB25" s="72" t="str">
        <f t="shared" si="26"/>
        <v>IMps_Ctn5205.12</v>
      </c>
      <c r="CC25" s="136">
        <f t="shared" si="45"/>
        <v>0</v>
      </c>
      <c r="CD25" s="69">
        <f t="shared" si="27"/>
        <v>0</v>
      </c>
      <c r="CE25" s="70">
        <f>_xlfn.IFNA(VLOOKUP(CH25,Data!$B$2:$H$5150,4,0),0)</f>
        <v>1.0101</v>
      </c>
      <c r="CF25" s="71">
        <f>_xlfn.IFNA(IF($CF$8&lt;&gt;"",VLOOKUP(CH25,Data!$B$2:$H$5150,6,0),""),"")</f>
        <v>131</v>
      </c>
      <c r="CG25" s="71">
        <f>_xlfn.IFNA(IF($CG$8&lt;&gt;"",VLOOKUP(CH25,Data!$B$2:$H$5150,7,0),""),"")</f>
        <v>132</v>
      </c>
      <c r="CH25" s="72" t="str">
        <f t="shared" si="28"/>
        <v>IMps_Ctn5205.12</v>
      </c>
      <c r="CI25" s="136">
        <f t="shared" si="46"/>
        <v>0</v>
      </c>
      <c r="CJ25" s="69">
        <f t="shared" si="29"/>
        <v>0</v>
      </c>
      <c r="CK25" s="70">
        <f>_xlfn.IFNA(VLOOKUP(CN25,Data!$B$2:$H$5150,4,0),0)</f>
        <v>1.0101</v>
      </c>
      <c r="CL25" s="71">
        <f>_xlfn.IFNA(IF($CL$8&lt;&gt;"",VLOOKUP(CN25,Data!$B$2:$H$5150,6,0),""),"")</f>
        <v>131</v>
      </c>
      <c r="CM25" s="71">
        <f>_xlfn.IFNA(IF($CM$8&lt;&gt;"",VLOOKUP(CN25,Data!$B$2:$H$5150,7,0),""),"")</f>
        <v>132</v>
      </c>
      <c r="CN25" s="72" t="str">
        <f t="shared" si="30"/>
        <v>IMps_Ctn5205.12</v>
      </c>
      <c r="CO25" s="136">
        <f t="shared" si="47"/>
        <v>0</v>
      </c>
      <c r="CP25" s="69">
        <f t="shared" si="31"/>
        <v>0</v>
      </c>
      <c r="CQ25" s="70">
        <f>_xlfn.IFNA(VLOOKUP(CT25,Data!$B$2:$H$5150,4,0),0)</f>
        <v>1.0101</v>
      </c>
      <c r="CR25" s="71">
        <f>_xlfn.IFNA(IF($CR$8&lt;&gt;"",VLOOKUP(CT25,Data!$B$2:$H$5150,6,0),""),"")</f>
        <v>131</v>
      </c>
      <c r="CS25" s="71">
        <f>_xlfn.IFNA(IF($CS$8&lt;&gt;"",VLOOKUP(CT25,Data!$B$2:$H$5150,7,0),""),"")</f>
        <v>132</v>
      </c>
      <c r="CT25" s="72" t="str">
        <f t="shared" si="32"/>
        <v>IMps_Ctn5205.12</v>
      </c>
      <c r="CU25" s="74" t="str">
        <f>VLOOKUP(F25,GD.List!$C$3:$O$6214,12,0)</f>
        <v>Cotton Yarn</v>
      </c>
      <c r="CV25" s="51" t="s">
        <v>50</v>
      </c>
      <c r="CW25" s="51" t="e">
        <f>VLOOKUP(H25,#REF!,1,0)</f>
        <v>#REF!</v>
      </c>
      <c r="CX25" s="73">
        <f>E25/VLOOKUP(F25,GD.List!$C$3:$O$6646,5,0)</f>
        <v>0.87495350874035682</v>
      </c>
      <c r="CY25" s="134">
        <f t="shared" si="33"/>
        <v>0</v>
      </c>
      <c r="CZ25" s="51" t="e">
        <f t="shared" si="48"/>
        <v>#N/A</v>
      </c>
      <c r="DA25" s="133"/>
    </row>
    <row r="26" spans="1:105" ht="15" customHeight="1" x14ac:dyDescent="0.2">
      <c r="A26" s="142" t="str">
        <f>IFERROR(IF(VLOOKUP(F26,GD.List!$C$3:$H$6371,6,0)&lt;&gt;"L","I","L"),"")</f>
        <v>L</v>
      </c>
      <c r="B26" s="136">
        <f t="shared" si="34"/>
        <v>0</v>
      </c>
      <c r="C26" s="64">
        <v>94</v>
      </c>
      <c r="D26" s="64">
        <f t="shared" si="49"/>
        <v>0</v>
      </c>
      <c r="E26" s="64">
        <f t="shared" si="1"/>
        <v>94</v>
      </c>
      <c r="F26" s="65" t="s">
        <v>4311</v>
      </c>
      <c r="G26" s="66" t="str">
        <f>VLOOKUP(F26,GD.List!$C$3:$O$6646,13,0)</f>
        <v>20/1 Cotton Yarn( 11800 LBS)</v>
      </c>
      <c r="H26" s="67">
        <f>VLOOKUP(F26,GD.List!$C$3:$O$6646,8,0)</f>
        <v>5205.12</v>
      </c>
      <c r="I26" s="68">
        <f>VLOOKUP(F26,GD.List!$C$3:$O$6646,9,0)</f>
        <v>3.27</v>
      </c>
      <c r="J26" s="69">
        <f t="shared" si="2"/>
        <v>0</v>
      </c>
      <c r="K26" s="70">
        <f>_xlfn.IFNA(VLOOKUP(N26,Data!$B$2:$H$5150,4,0),0)</f>
        <v>0</v>
      </c>
      <c r="L26" s="71" t="str">
        <f>_xlfn.IFNA(IF($L$8&lt;&gt;"",VLOOKUP(N26,Data!$B$2:$H$5150,6,0),""),"")</f>
        <v/>
      </c>
      <c r="M26" s="71" t="str">
        <f>_xlfn.IFNA(IF($M$8&lt;&gt;"",VLOOKUP(N26,Data!$B$2:$H$5150,7,0),""),"")</f>
        <v/>
      </c>
      <c r="N26" s="72" t="str">
        <f t="shared" si="35"/>
        <v>LCtnGmt_Mbot15205.12</v>
      </c>
      <c r="O26" s="136">
        <f t="shared" si="3"/>
        <v>0</v>
      </c>
      <c r="P26" s="69">
        <f t="shared" si="36"/>
        <v>0</v>
      </c>
      <c r="Q26" s="70">
        <f>_xlfn.IFNA(VLOOKUP(T26,Data!$B$2:$H$5150,4,0),0)</f>
        <v>1</v>
      </c>
      <c r="R26" s="71">
        <f>_xlfn.IFNA(IF($R$8&lt;&gt;"",VLOOKUP(T26,Data!$B$2:$H$5150,6,0),""),"")</f>
        <v>206</v>
      </c>
      <c r="S26" s="71">
        <f>_xlfn.IFNA(IF($S$8&lt;&gt;"",VLOOKUP(T26,Data!$B$2:$H$5150,7,0),""),"")</f>
        <v>207</v>
      </c>
      <c r="T26" s="72" t="str">
        <f t="shared" si="37"/>
        <v>LMps_Ctn5205.12</v>
      </c>
      <c r="U26" s="136">
        <f t="shared" si="4"/>
        <v>0</v>
      </c>
      <c r="V26" s="69">
        <f t="shared" si="5"/>
        <v>0</v>
      </c>
      <c r="W26" s="70">
        <f>_xlfn.IFNA(VLOOKUP(Z26,Data!$B$2:$H$5150,4,0),0)</f>
        <v>1</v>
      </c>
      <c r="X26" s="71">
        <f>_xlfn.IFNA(IF($X$8&lt;&gt;"",VLOOKUP(Z26,Data!$B$2:$H$5150,6,0),""),"")</f>
        <v>206</v>
      </c>
      <c r="Y26" s="71">
        <f>_xlfn.IFNA(IF($Y$8&lt;&gt;"",VLOOKUP(Z26,Data!$B$2:$H$5150,7,0),""),"")</f>
        <v>207</v>
      </c>
      <c r="Z26" s="72" t="str">
        <f t="shared" si="38"/>
        <v>LMps_Ctn5205.12</v>
      </c>
      <c r="AA26" s="136">
        <f t="shared" si="6"/>
        <v>0</v>
      </c>
      <c r="AB26" s="69">
        <f t="shared" si="7"/>
        <v>0</v>
      </c>
      <c r="AC26" s="70">
        <f>_xlfn.IFNA(VLOOKUP(AF26,Data!$B$2:$H$5150,4,0),0)</f>
        <v>1</v>
      </c>
      <c r="AD26" s="71">
        <f>_xlfn.IFNA(IF($AD$8&lt;&gt;"",VLOOKUP(AF26,Data!$B$2:$H$5150,6,0),""),"")</f>
        <v>206</v>
      </c>
      <c r="AE26" s="71">
        <f>_xlfn.IFNA(IF($AE$8&lt;&gt;"",VLOOKUP(AF26,Data!$B$2:$H$5150,7,0),""),"")</f>
        <v>207</v>
      </c>
      <c r="AF26" s="72" t="str">
        <f t="shared" si="8"/>
        <v>LMps_Ctn5205.12</v>
      </c>
      <c r="AG26" s="136">
        <f t="shared" si="9"/>
        <v>0</v>
      </c>
      <c r="AH26" s="69">
        <f t="shared" si="10"/>
        <v>0</v>
      </c>
      <c r="AI26" s="70">
        <f>_xlfn.IFNA(VLOOKUP(AL26,Data!$B$2:$H$5150,4,0),0)</f>
        <v>1</v>
      </c>
      <c r="AJ26" s="71">
        <f>_xlfn.IFNA(IF($AJ$8&lt;&gt;"",VLOOKUP(AL26,Data!$B$2:$H$5150,6,0),""),"")</f>
        <v>206</v>
      </c>
      <c r="AK26" s="71">
        <f>_xlfn.IFNA(IF($AK$8&lt;&gt;"",VLOOKUP(AL26,Data!$B$2:$H$5150,7,0),""),"")</f>
        <v>207</v>
      </c>
      <c r="AL26" s="72" t="str">
        <f t="shared" si="11"/>
        <v>LMps_Ctn5205.12</v>
      </c>
      <c r="AM26" s="136">
        <f t="shared" si="12"/>
        <v>0</v>
      </c>
      <c r="AN26" s="69">
        <f t="shared" si="13"/>
        <v>0</v>
      </c>
      <c r="AO26" s="70">
        <f>_xlfn.IFNA(VLOOKUP(AR26,Data!$B$2:$H$5150,4,0),0)</f>
        <v>1</v>
      </c>
      <c r="AP26" s="71">
        <f>_xlfn.IFNA(IF($AP$8&lt;&gt;"",VLOOKUP(AR26,Data!$B$2:$H$5150,6,0),""),"")</f>
        <v>206</v>
      </c>
      <c r="AQ26" s="71">
        <f>_xlfn.IFNA(IF($AQ$8&lt;&gt;"",VLOOKUP(AR26,Data!$B$2:$H$5150,7,0),""),"")</f>
        <v>207</v>
      </c>
      <c r="AR26" s="72" t="str">
        <f t="shared" si="14"/>
        <v>LMps_Ctn5205.12</v>
      </c>
      <c r="AS26" s="136">
        <f t="shared" si="39"/>
        <v>0</v>
      </c>
      <c r="AT26" s="69">
        <f t="shared" si="15"/>
        <v>0</v>
      </c>
      <c r="AU26" s="70">
        <f>_xlfn.IFNA(VLOOKUP(AX26,Data!$B$2:$H$5150,4,0),0)</f>
        <v>1</v>
      </c>
      <c r="AV26" s="71">
        <f>_xlfn.IFNA(IF($AV$8&lt;&gt;"",VLOOKUP(AX26,Data!$B$2:$H$5150,6,0),""),"")</f>
        <v>206</v>
      </c>
      <c r="AW26" s="71">
        <f>_xlfn.IFNA(IF($AW$8&lt;&gt;"",VLOOKUP(AX26,Data!$B$2:$H$5150,7,0),""),"")</f>
        <v>207</v>
      </c>
      <c r="AX26" s="72" t="str">
        <f t="shared" si="16"/>
        <v>LMps_Ctn5205.12</v>
      </c>
      <c r="AY26" s="136">
        <f t="shared" si="40"/>
        <v>0</v>
      </c>
      <c r="AZ26" s="69">
        <f t="shared" si="17"/>
        <v>0</v>
      </c>
      <c r="BA26" s="70">
        <f>_xlfn.IFNA(VLOOKUP(BD26,Data!$B$2:$H$5150,4,0),0)</f>
        <v>1</v>
      </c>
      <c r="BB26" s="71">
        <f>_xlfn.IFNA(IF($BB$8&lt;&gt;"",VLOOKUP(BD26,Data!$B$2:$H$5150,6,0),""),"")</f>
        <v>206</v>
      </c>
      <c r="BC26" s="71">
        <f>_xlfn.IFNA(IF($BC$8&lt;&gt;"",VLOOKUP(BD26,Data!$B$2:$H$5150,7,0),""),"")</f>
        <v>207</v>
      </c>
      <c r="BD26" s="72" t="str">
        <f t="shared" si="18"/>
        <v>LMps_Ctn5205.12</v>
      </c>
      <c r="BE26" s="136">
        <f t="shared" si="41"/>
        <v>0</v>
      </c>
      <c r="BF26" s="69">
        <f t="shared" si="19"/>
        <v>0</v>
      </c>
      <c r="BG26" s="70">
        <f>_xlfn.IFNA(VLOOKUP(BJ26,Data!$B$2:$H$5150,4,0),0)</f>
        <v>1</v>
      </c>
      <c r="BH26" s="71">
        <f>_xlfn.IFNA(IF($BH$8&lt;&gt;"",VLOOKUP(BJ26,Data!$B$2:$H$5150,6,0),""),"")</f>
        <v>206</v>
      </c>
      <c r="BI26" s="71">
        <f>_xlfn.IFNA(IF($BI$8&lt;&gt;"",VLOOKUP(BJ26,Data!$B$2:$H$5150,7,0),""),"")</f>
        <v>207</v>
      </c>
      <c r="BJ26" s="72" t="str">
        <f t="shared" si="20"/>
        <v>LMps_Ctn5205.12</v>
      </c>
      <c r="BK26" s="136">
        <f t="shared" si="42"/>
        <v>0</v>
      </c>
      <c r="BL26" s="69">
        <f t="shared" si="21"/>
        <v>0</v>
      </c>
      <c r="BM26" s="70">
        <f>_xlfn.IFNA(VLOOKUP(BP26,Data!$B$2:$H$5150,4,0),0)</f>
        <v>1</v>
      </c>
      <c r="BN26" s="71">
        <f>_xlfn.IFNA(IF($BN$8&lt;&gt;"",VLOOKUP(BP26,Data!$B$2:$H$5150,6,0),""),"")</f>
        <v>206</v>
      </c>
      <c r="BO26" s="71">
        <f>_xlfn.IFNA(IF($BO$8&lt;&gt;"",VLOOKUP(BP26,Data!$B$2:$H$5150,7,0),""),"")</f>
        <v>207</v>
      </c>
      <c r="BP26" s="72" t="str">
        <f t="shared" si="22"/>
        <v>LMps_Ctn5205.12</v>
      </c>
      <c r="BQ26" s="136">
        <f t="shared" si="43"/>
        <v>0</v>
      </c>
      <c r="BR26" s="69">
        <f t="shared" si="23"/>
        <v>0</v>
      </c>
      <c r="BS26" s="70">
        <f>_xlfn.IFNA(VLOOKUP(BV26,Data!$B$2:$H$5150,4,0),0)</f>
        <v>1</v>
      </c>
      <c r="BT26" s="71">
        <f>_xlfn.IFNA(IF($BT$8&lt;&gt;"",VLOOKUP(BV26,Data!$B$2:$H$5150,6,0),""),"")</f>
        <v>206</v>
      </c>
      <c r="BU26" s="71">
        <f>_xlfn.IFNA(IF($BU$8&lt;&gt;"",VLOOKUP(BV26,Data!$B$2:$H$5150,7,0),""),"")</f>
        <v>207</v>
      </c>
      <c r="BV26" s="72" t="str">
        <f t="shared" si="24"/>
        <v>LMps_Ctn5205.12</v>
      </c>
      <c r="BW26" s="136">
        <f t="shared" si="44"/>
        <v>0</v>
      </c>
      <c r="BX26" s="69">
        <f t="shared" si="25"/>
        <v>0</v>
      </c>
      <c r="BY26" s="70">
        <f>_xlfn.IFNA(VLOOKUP(CB26,Data!$B$2:$H$5150,4,0),0)</f>
        <v>1</v>
      </c>
      <c r="BZ26" s="71">
        <f>_xlfn.IFNA(IF($BZ$8&lt;&gt;"",VLOOKUP(CB26,Data!$B$2:$H$5150,6,0),""),"")</f>
        <v>206</v>
      </c>
      <c r="CA26" s="71">
        <f>_xlfn.IFNA(IF($CA$8&lt;&gt;"",VLOOKUP(CB26,Data!$B$2:$H$5150,7,0),""),"")</f>
        <v>207</v>
      </c>
      <c r="CB26" s="72" t="str">
        <f t="shared" si="26"/>
        <v>LMps_Ctn5205.12</v>
      </c>
      <c r="CC26" s="136">
        <f t="shared" si="45"/>
        <v>0</v>
      </c>
      <c r="CD26" s="69">
        <f t="shared" si="27"/>
        <v>0</v>
      </c>
      <c r="CE26" s="70">
        <f>_xlfn.IFNA(VLOOKUP(CH26,Data!$B$2:$H$5150,4,0),0)</f>
        <v>1</v>
      </c>
      <c r="CF26" s="71">
        <f>_xlfn.IFNA(IF($CF$8&lt;&gt;"",VLOOKUP(CH26,Data!$B$2:$H$5150,6,0),""),"")</f>
        <v>206</v>
      </c>
      <c r="CG26" s="71">
        <f>_xlfn.IFNA(IF($CG$8&lt;&gt;"",VLOOKUP(CH26,Data!$B$2:$H$5150,7,0),""),"")</f>
        <v>207</v>
      </c>
      <c r="CH26" s="72" t="str">
        <f t="shared" si="28"/>
        <v>LMps_Ctn5205.12</v>
      </c>
      <c r="CI26" s="136">
        <f t="shared" si="46"/>
        <v>0</v>
      </c>
      <c r="CJ26" s="69">
        <f t="shared" si="29"/>
        <v>0</v>
      </c>
      <c r="CK26" s="70">
        <f>_xlfn.IFNA(VLOOKUP(CN26,Data!$B$2:$H$5150,4,0),0)</f>
        <v>1</v>
      </c>
      <c r="CL26" s="71">
        <f>_xlfn.IFNA(IF($CL$8&lt;&gt;"",VLOOKUP(CN26,Data!$B$2:$H$5150,6,0),""),"")</f>
        <v>206</v>
      </c>
      <c r="CM26" s="71">
        <f>_xlfn.IFNA(IF($CM$8&lt;&gt;"",VLOOKUP(CN26,Data!$B$2:$H$5150,7,0),""),"")</f>
        <v>207</v>
      </c>
      <c r="CN26" s="72" t="str">
        <f t="shared" si="30"/>
        <v>LMps_Ctn5205.12</v>
      </c>
      <c r="CO26" s="136">
        <f t="shared" si="47"/>
        <v>0</v>
      </c>
      <c r="CP26" s="69">
        <f t="shared" si="31"/>
        <v>0</v>
      </c>
      <c r="CQ26" s="70">
        <f>_xlfn.IFNA(VLOOKUP(CT26,Data!$B$2:$H$5150,4,0),0)</f>
        <v>1</v>
      </c>
      <c r="CR26" s="71">
        <f>_xlfn.IFNA(IF($CR$8&lt;&gt;"",VLOOKUP(CT26,Data!$B$2:$H$5150,6,0),""),"")</f>
        <v>206</v>
      </c>
      <c r="CS26" s="71">
        <f>_xlfn.IFNA(IF($CS$8&lt;&gt;"",VLOOKUP(CT26,Data!$B$2:$H$5150,7,0),""),"")</f>
        <v>207</v>
      </c>
      <c r="CT26" s="72" t="str">
        <f t="shared" si="32"/>
        <v>LMps_Ctn5205.12</v>
      </c>
      <c r="CU26" s="74" t="str">
        <f>VLOOKUP(F26,GD.List!$C$3:$O$6214,12,0)</f>
        <v>Cotton Yarn</v>
      </c>
      <c r="CV26" s="51" t="s">
        <v>50</v>
      </c>
      <c r="CW26" s="51" t="e">
        <f>VLOOKUP(H26,#REF!,1,0)</f>
        <v>#REF!</v>
      </c>
      <c r="CX26" s="73">
        <f>E26/VLOOKUP(F26,GD.List!$C$3:$O$6646,5,0)</f>
        <v>1.7563527653213753E-2</v>
      </c>
      <c r="CY26" s="134">
        <f t="shared" si="33"/>
        <v>0</v>
      </c>
      <c r="CZ26" s="51" t="e">
        <f t="shared" si="48"/>
        <v>#N/A</v>
      </c>
      <c r="DA26" s="133"/>
    </row>
    <row r="27" spans="1:105" ht="15" customHeight="1" x14ac:dyDescent="0.2">
      <c r="A27" s="142" t="str">
        <f>IFERROR(IF(VLOOKUP(F27,GD.List!$C$3:$H$6371,6,0)&lt;&gt;"L","I","L"),"")</f>
        <v>I</v>
      </c>
      <c r="B27" s="136">
        <f t="shared" si="34"/>
        <v>0</v>
      </c>
      <c r="C27" s="64">
        <v>358.44999999999982</v>
      </c>
      <c r="D27" s="64">
        <f t="shared" si="49"/>
        <v>0</v>
      </c>
      <c r="E27" s="64">
        <f t="shared" si="1"/>
        <v>358.44999999999982</v>
      </c>
      <c r="F27" s="65" t="s">
        <v>3637</v>
      </c>
      <c r="G27" s="66" t="str">
        <f>VLOOKUP(F27,GD.List!$C$3:$O$6646,13,0)</f>
        <v>30/1 Cotton Yarn Carded</v>
      </c>
      <c r="H27" s="67">
        <f>VLOOKUP(F27,GD.List!$C$3:$O$6646,8,0)</f>
        <v>5205.13</v>
      </c>
      <c r="I27" s="68">
        <f>VLOOKUP(F27,GD.List!$C$3:$O$6646,9,0)</f>
        <v>3.23</v>
      </c>
      <c r="J27" s="69">
        <f t="shared" si="2"/>
        <v>0</v>
      </c>
      <c r="K27" s="70">
        <f>_xlfn.IFNA(VLOOKUP(N27,Data!$B$2:$H$5150,4,0),0)</f>
        <v>0</v>
      </c>
      <c r="L27" s="71" t="str">
        <f>_xlfn.IFNA(IF($L$8&lt;&gt;"",VLOOKUP(N27,Data!$B$2:$H$5150,6,0),""),"")</f>
        <v/>
      </c>
      <c r="M27" s="71" t="str">
        <f>_xlfn.IFNA(IF($M$8&lt;&gt;"",VLOOKUP(N27,Data!$B$2:$H$5150,7,0),""),"")</f>
        <v/>
      </c>
      <c r="N27" s="72" t="str">
        <f t="shared" si="35"/>
        <v>ICtnGmt_Mbot15205.13</v>
      </c>
      <c r="O27" s="136">
        <f t="shared" si="3"/>
        <v>0</v>
      </c>
      <c r="P27" s="69">
        <f t="shared" si="36"/>
        <v>0</v>
      </c>
      <c r="Q27" s="70">
        <f>_xlfn.IFNA(VLOOKUP(T27,Data!$B$2:$H$5150,4,0),0)</f>
        <v>1.0101</v>
      </c>
      <c r="R27" s="71">
        <f>_xlfn.IFNA(IF($R$8&lt;&gt;"",VLOOKUP(T27,Data!$B$2:$H$5150,6,0),""),"")</f>
        <v>133</v>
      </c>
      <c r="S27" s="71">
        <f>_xlfn.IFNA(IF($S$8&lt;&gt;"",VLOOKUP(T27,Data!$B$2:$H$5150,7,0),""),"")</f>
        <v>134</v>
      </c>
      <c r="T27" s="72" t="str">
        <f t="shared" si="37"/>
        <v>IMps_Ctn5205.13</v>
      </c>
      <c r="U27" s="136">
        <f t="shared" si="4"/>
        <v>0</v>
      </c>
      <c r="V27" s="69">
        <f t="shared" si="5"/>
        <v>0</v>
      </c>
      <c r="W27" s="70">
        <f>_xlfn.IFNA(VLOOKUP(Z27,Data!$B$2:$H$5150,4,0),0)</f>
        <v>1.0101</v>
      </c>
      <c r="X27" s="71">
        <f>_xlfn.IFNA(IF($X$8&lt;&gt;"",VLOOKUP(Z27,Data!$B$2:$H$5150,6,0),""),"")</f>
        <v>133</v>
      </c>
      <c r="Y27" s="71">
        <f>_xlfn.IFNA(IF($Y$8&lt;&gt;"",VLOOKUP(Z27,Data!$B$2:$H$5150,7,0),""),"")</f>
        <v>134</v>
      </c>
      <c r="Z27" s="72" t="str">
        <f t="shared" si="38"/>
        <v>IMps_Ctn5205.13</v>
      </c>
      <c r="AA27" s="136">
        <f t="shared" si="6"/>
        <v>0</v>
      </c>
      <c r="AB27" s="69">
        <f t="shared" si="7"/>
        <v>0</v>
      </c>
      <c r="AC27" s="70">
        <f>_xlfn.IFNA(VLOOKUP(AF27,Data!$B$2:$H$5150,4,0),0)</f>
        <v>1.0101</v>
      </c>
      <c r="AD27" s="71">
        <f>_xlfn.IFNA(IF($AD$8&lt;&gt;"",VLOOKUP(AF27,Data!$B$2:$H$5150,6,0),""),"")</f>
        <v>133</v>
      </c>
      <c r="AE27" s="71">
        <f>_xlfn.IFNA(IF($AE$8&lt;&gt;"",VLOOKUP(AF27,Data!$B$2:$H$5150,7,0),""),"")</f>
        <v>134</v>
      </c>
      <c r="AF27" s="72" t="str">
        <f t="shared" si="8"/>
        <v>IMps_Ctn5205.13</v>
      </c>
      <c r="AG27" s="136">
        <f t="shared" si="9"/>
        <v>0</v>
      </c>
      <c r="AH27" s="69">
        <f t="shared" si="10"/>
        <v>0</v>
      </c>
      <c r="AI27" s="70">
        <f>_xlfn.IFNA(VLOOKUP(AL27,Data!$B$2:$H$5150,4,0),0)</f>
        <v>1.0101</v>
      </c>
      <c r="AJ27" s="71">
        <f>_xlfn.IFNA(IF($AJ$8&lt;&gt;"",VLOOKUP(AL27,Data!$B$2:$H$5150,6,0),""),"")</f>
        <v>133</v>
      </c>
      <c r="AK27" s="71">
        <f>_xlfn.IFNA(IF($AK$8&lt;&gt;"",VLOOKUP(AL27,Data!$B$2:$H$5150,7,0),""),"")</f>
        <v>134</v>
      </c>
      <c r="AL27" s="72" t="str">
        <f t="shared" si="11"/>
        <v>IMps_Ctn5205.13</v>
      </c>
      <c r="AM27" s="136">
        <f t="shared" si="12"/>
        <v>0</v>
      </c>
      <c r="AN27" s="69">
        <f t="shared" si="13"/>
        <v>0</v>
      </c>
      <c r="AO27" s="70">
        <f>_xlfn.IFNA(VLOOKUP(AR27,Data!$B$2:$H$5150,4,0),0)</f>
        <v>1.0101</v>
      </c>
      <c r="AP27" s="71">
        <f>_xlfn.IFNA(IF($AP$8&lt;&gt;"",VLOOKUP(AR27,Data!$B$2:$H$5150,6,0),""),"")</f>
        <v>133</v>
      </c>
      <c r="AQ27" s="71">
        <f>_xlfn.IFNA(IF($AQ$8&lt;&gt;"",VLOOKUP(AR27,Data!$B$2:$H$5150,7,0),""),"")</f>
        <v>134</v>
      </c>
      <c r="AR27" s="72" t="str">
        <f t="shared" si="14"/>
        <v>IMps_Ctn5205.13</v>
      </c>
      <c r="AS27" s="136">
        <f t="shared" si="39"/>
        <v>0</v>
      </c>
      <c r="AT27" s="69">
        <f t="shared" si="15"/>
        <v>0</v>
      </c>
      <c r="AU27" s="70">
        <f>_xlfn.IFNA(VLOOKUP(AX27,Data!$B$2:$H$5150,4,0),0)</f>
        <v>1.0101</v>
      </c>
      <c r="AV27" s="71">
        <f>_xlfn.IFNA(IF($AV$8&lt;&gt;"",VLOOKUP(AX27,Data!$B$2:$H$5150,6,0),""),"")</f>
        <v>133</v>
      </c>
      <c r="AW27" s="71">
        <f>_xlfn.IFNA(IF($AW$8&lt;&gt;"",VLOOKUP(AX27,Data!$B$2:$H$5150,7,0),""),"")</f>
        <v>134</v>
      </c>
      <c r="AX27" s="72" t="str">
        <f t="shared" si="16"/>
        <v>IMps_Ctn5205.13</v>
      </c>
      <c r="AY27" s="136">
        <f t="shared" si="40"/>
        <v>0</v>
      </c>
      <c r="AZ27" s="69">
        <f t="shared" si="17"/>
        <v>0</v>
      </c>
      <c r="BA27" s="70">
        <f>_xlfn.IFNA(VLOOKUP(BD27,Data!$B$2:$H$5150,4,0),0)</f>
        <v>1.0101</v>
      </c>
      <c r="BB27" s="71">
        <f>_xlfn.IFNA(IF($BB$8&lt;&gt;"",VLOOKUP(BD27,Data!$B$2:$H$5150,6,0),""),"")</f>
        <v>133</v>
      </c>
      <c r="BC27" s="71">
        <f>_xlfn.IFNA(IF($BC$8&lt;&gt;"",VLOOKUP(BD27,Data!$B$2:$H$5150,7,0),""),"")</f>
        <v>134</v>
      </c>
      <c r="BD27" s="72" t="str">
        <f t="shared" si="18"/>
        <v>IMps_Ctn5205.13</v>
      </c>
      <c r="BE27" s="136">
        <f t="shared" si="41"/>
        <v>0</v>
      </c>
      <c r="BF27" s="69">
        <f t="shared" si="19"/>
        <v>0</v>
      </c>
      <c r="BG27" s="70">
        <f>_xlfn.IFNA(VLOOKUP(BJ27,Data!$B$2:$H$5150,4,0),0)</f>
        <v>1.0101</v>
      </c>
      <c r="BH27" s="71">
        <f>_xlfn.IFNA(IF($BH$8&lt;&gt;"",VLOOKUP(BJ27,Data!$B$2:$H$5150,6,0),""),"")</f>
        <v>133</v>
      </c>
      <c r="BI27" s="71">
        <f>_xlfn.IFNA(IF($BI$8&lt;&gt;"",VLOOKUP(BJ27,Data!$B$2:$H$5150,7,0),""),"")</f>
        <v>134</v>
      </c>
      <c r="BJ27" s="72" t="str">
        <f t="shared" si="20"/>
        <v>IMps_Ctn5205.13</v>
      </c>
      <c r="BK27" s="136">
        <f t="shared" si="42"/>
        <v>0</v>
      </c>
      <c r="BL27" s="69">
        <f t="shared" si="21"/>
        <v>0</v>
      </c>
      <c r="BM27" s="70">
        <f>_xlfn.IFNA(VLOOKUP(BP27,Data!$B$2:$H$5150,4,0),0)</f>
        <v>1.0101</v>
      </c>
      <c r="BN27" s="71">
        <f>_xlfn.IFNA(IF($BN$8&lt;&gt;"",VLOOKUP(BP27,Data!$B$2:$H$5150,6,0),""),"")</f>
        <v>133</v>
      </c>
      <c r="BO27" s="71">
        <f>_xlfn.IFNA(IF($BO$8&lt;&gt;"",VLOOKUP(BP27,Data!$B$2:$H$5150,7,0),""),"")</f>
        <v>134</v>
      </c>
      <c r="BP27" s="72" t="str">
        <f t="shared" si="22"/>
        <v>IMps_Ctn5205.13</v>
      </c>
      <c r="BQ27" s="136">
        <f t="shared" si="43"/>
        <v>0</v>
      </c>
      <c r="BR27" s="69">
        <f t="shared" si="23"/>
        <v>0</v>
      </c>
      <c r="BS27" s="70">
        <f>_xlfn.IFNA(VLOOKUP(BV27,Data!$B$2:$H$5150,4,0),0)</f>
        <v>1.0101</v>
      </c>
      <c r="BT27" s="71">
        <f>_xlfn.IFNA(IF($BT$8&lt;&gt;"",VLOOKUP(BV27,Data!$B$2:$H$5150,6,0),""),"")</f>
        <v>133</v>
      </c>
      <c r="BU27" s="71">
        <f>_xlfn.IFNA(IF($BU$8&lt;&gt;"",VLOOKUP(BV27,Data!$B$2:$H$5150,7,0),""),"")</f>
        <v>134</v>
      </c>
      <c r="BV27" s="72" t="str">
        <f t="shared" si="24"/>
        <v>IMps_Ctn5205.13</v>
      </c>
      <c r="BW27" s="136">
        <f t="shared" si="44"/>
        <v>0</v>
      </c>
      <c r="BX27" s="69">
        <f t="shared" si="25"/>
        <v>0</v>
      </c>
      <c r="BY27" s="70">
        <f>_xlfn.IFNA(VLOOKUP(CB27,Data!$B$2:$H$5150,4,0),0)</f>
        <v>1.0101</v>
      </c>
      <c r="BZ27" s="71">
        <f>_xlfn.IFNA(IF($BZ$8&lt;&gt;"",VLOOKUP(CB27,Data!$B$2:$H$5150,6,0),""),"")</f>
        <v>133</v>
      </c>
      <c r="CA27" s="71">
        <f>_xlfn.IFNA(IF($CA$8&lt;&gt;"",VLOOKUP(CB27,Data!$B$2:$H$5150,7,0),""),"")</f>
        <v>134</v>
      </c>
      <c r="CB27" s="72" t="str">
        <f t="shared" si="26"/>
        <v>IMps_Ctn5205.13</v>
      </c>
      <c r="CC27" s="136">
        <f t="shared" si="45"/>
        <v>0</v>
      </c>
      <c r="CD27" s="69">
        <f t="shared" si="27"/>
        <v>0</v>
      </c>
      <c r="CE27" s="70">
        <f>_xlfn.IFNA(VLOOKUP(CH27,Data!$B$2:$H$5150,4,0),0)</f>
        <v>1.0101</v>
      </c>
      <c r="CF27" s="71">
        <f>_xlfn.IFNA(IF($CF$8&lt;&gt;"",VLOOKUP(CH27,Data!$B$2:$H$5150,6,0),""),"")</f>
        <v>133</v>
      </c>
      <c r="CG27" s="71">
        <f>_xlfn.IFNA(IF($CG$8&lt;&gt;"",VLOOKUP(CH27,Data!$B$2:$H$5150,7,0),""),"")</f>
        <v>134</v>
      </c>
      <c r="CH27" s="72" t="str">
        <f t="shared" si="28"/>
        <v>IMps_Ctn5205.13</v>
      </c>
      <c r="CI27" s="136">
        <f t="shared" si="46"/>
        <v>0</v>
      </c>
      <c r="CJ27" s="69">
        <f t="shared" si="29"/>
        <v>0</v>
      </c>
      <c r="CK27" s="70">
        <f>_xlfn.IFNA(VLOOKUP(CN27,Data!$B$2:$H$5150,4,0),0)</f>
        <v>1.0101</v>
      </c>
      <c r="CL27" s="71">
        <f>_xlfn.IFNA(IF($CL$8&lt;&gt;"",VLOOKUP(CN27,Data!$B$2:$H$5150,6,0),""),"")</f>
        <v>133</v>
      </c>
      <c r="CM27" s="71">
        <f>_xlfn.IFNA(IF($CM$8&lt;&gt;"",VLOOKUP(CN27,Data!$B$2:$H$5150,7,0),""),"")</f>
        <v>134</v>
      </c>
      <c r="CN27" s="72" t="str">
        <f t="shared" si="30"/>
        <v>IMps_Ctn5205.13</v>
      </c>
      <c r="CO27" s="136">
        <f t="shared" si="47"/>
        <v>0</v>
      </c>
      <c r="CP27" s="69">
        <f t="shared" si="31"/>
        <v>0</v>
      </c>
      <c r="CQ27" s="70">
        <f>_xlfn.IFNA(VLOOKUP(CT27,Data!$B$2:$H$5150,4,0),0)</f>
        <v>1.0101</v>
      </c>
      <c r="CR27" s="71">
        <f>_xlfn.IFNA(IF($CR$8&lt;&gt;"",VLOOKUP(CT27,Data!$B$2:$H$5150,6,0),""),"")</f>
        <v>133</v>
      </c>
      <c r="CS27" s="71">
        <f>_xlfn.IFNA(IF($CS$8&lt;&gt;"",VLOOKUP(CT27,Data!$B$2:$H$5150,7,0),""),"")</f>
        <v>134</v>
      </c>
      <c r="CT27" s="72" t="str">
        <f t="shared" si="32"/>
        <v>IMps_Ctn5205.13</v>
      </c>
      <c r="CU27" s="74" t="str">
        <f>VLOOKUP(F27,GD.List!$C$3:$O$6214,12,0)</f>
        <v>Cotton Yarn</v>
      </c>
      <c r="CV27" s="51" t="s">
        <v>50</v>
      </c>
      <c r="CW27" s="51" t="e">
        <f>VLOOKUP(H27,#REF!,1,0)</f>
        <v>#REF!</v>
      </c>
      <c r="CX27" s="73">
        <f>E27/VLOOKUP(F27,GD.List!$C$3:$O$6646,5,0)</f>
        <v>4.5944120465086495E-2</v>
      </c>
      <c r="CY27" s="134">
        <f t="shared" si="33"/>
        <v>0</v>
      </c>
      <c r="CZ27" s="51" t="e">
        <f t="shared" si="48"/>
        <v>#N/A</v>
      </c>
      <c r="DA27" s="133"/>
    </row>
    <row r="28" spans="1:105" ht="15" customHeight="1" x14ac:dyDescent="0.2">
      <c r="A28" s="142" t="str">
        <f>IFERROR(IF(VLOOKUP(F28,GD.List!$C$3:$H$6371,6,0)&lt;&gt;"L","I","L"),"")</f>
        <v>L</v>
      </c>
      <c r="B28" s="136">
        <f t="shared" si="34"/>
        <v>0</v>
      </c>
      <c r="C28" s="64">
        <v>210</v>
      </c>
      <c r="D28" s="64">
        <f t="shared" si="49"/>
        <v>0</v>
      </c>
      <c r="E28" s="64">
        <f t="shared" si="1"/>
        <v>210</v>
      </c>
      <c r="F28" s="65" t="s">
        <v>3740</v>
      </c>
      <c r="G28" s="66" t="str">
        <f>VLOOKUP(F28,GD.List!$C$3:$O$6646,13,0)</f>
        <v>30/1 Cotton Yarn ( 6796LBS)</v>
      </c>
      <c r="H28" s="67">
        <f>VLOOKUP(F28,GD.List!$C$3:$O$6646,8,0)</f>
        <v>5205.13</v>
      </c>
      <c r="I28" s="68">
        <f>VLOOKUP(F28,GD.List!$C$3:$O$6646,9,0)</f>
        <v>4.25</v>
      </c>
      <c r="J28" s="69">
        <f t="shared" si="2"/>
        <v>0</v>
      </c>
      <c r="K28" s="70">
        <f>_xlfn.IFNA(VLOOKUP(N28,Data!$B$2:$H$5150,4,0),0)</f>
        <v>0</v>
      </c>
      <c r="L28" s="71" t="str">
        <f>_xlfn.IFNA(IF($L$8&lt;&gt;"",VLOOKUP(N28,Data!$B$2:$H$5150,6,0),""),"")</f>
        <v/>
      </c>
      <c r="M28" s="71" t="str">
        <f>_xlfn.IFNA(IF($M$8&lt;&gt;"",VLOOKUP(N28,Data!$B$2:$H$5150,7,0),""),"")</f>
        <v/>
      </c>
      <c r="N28" s="72" t="str">
        <f t="shared" si="35"/>
        <v>LCtnGmt_Mbot15205.13</v>
      </c>
      <c r="O28" s="136">
        <f t="shared" si="3"/>
        <v>0</v>
      </c>
      <c r="P28" s="69">
        <f t="shared" si="36"/>
        <v>0</v>
      </c>
      <c r="Q28" s="70">
        <f>_xlfn.IFNA(VLOOKUP(T28,Data!$B$2:$H$5150,4,0),0)</f>
        <v>1</v>
      </c>
      <c r="R28" s="71">
        <f>_xlfn.IFNA(IF($R$8&lt;&gt;"",VLOOKUP(T28,Data!$B$2:$H$5150,6,0),""),"")</f>
        <v>208</v>
      </c>
      <c r="S28" s="71">
        <f>_xlfn.IFNA(IF($S$8&lt;&gt;"",VLOOKUP(T28,Data!$B$2:$H$5150,7,0),""),"")</f>
        <v>209</v>
      </c>
      <c r="T28" s="72" t="str">
        <f t="shared" si="37"/>
        <v>LMps_Ctn5205.13</v>
      </c>
      <c r="U28" s="136">
        <f t="shared" si="4"/>
        <v>0</v>
      </c>
      <c r="V28" s="69">
        <f t="shared" si="5"/>
        <v>0</v>
      </c>
      <c r="W28" s="70">
        <f>_xlfn.IFNA(VLOOKUP(Z28,Data!$B$2:$H$5150,4,0),0)</f>
        <v>1</v>
      </c>
      <c r="X28" s="71">
        <f>_xlfn.IFNA(IF($X$8&lt;&gt;"",VLOOKUP(Z28,Data!$B$2:$H$5150,6,0),""),"")</f>
        <v>208</v>
      </c>
      <c r="Y28" s="71">
        <f>_xlfn.IFNA(IF($Y$8&lt;&gt;"",VLOOKUP(Z28,Data!$B$2:$H$5150,7,0),""),"")</f>
        <v>209</v>
      </c>
      <c r="Z28" s="72" t="str">
        <f t="shared" si="38"/>
        <v>LMps_Ctn5205.13</v>
      </c>
      <c r="AA28" s="136">
        <f t="shared" si="6"/>
        <v>0</v>
      </c>
      <c r="AB28" s="69">
        <f t="shared" si="7"/>
        <v>0</v>
      </c>
      <c r="AC28" s="70">
        <f>_xlfn.IFNA(VLOOKUP(AF28,Data!$B$2:$H$5150,4,0),0)</f>
        <v>1</v>
      </c>
      <c r="AD28" s="71">
        <f>_xlfn.IFNA(IF($AD$8&lt;&gt;"",VLOOKUP(AF28,Data!$B$2:$H$5150,6,0),""),"")</f>
        <v>208</v>
      </c>
      <c r="AE28" s="71">
        <f>_xlfn.IFNA(IF($AE$8&lt;&gt;"",VLOOKUP(AF28,Data!$B$2:$H$5150,7,0),""),"")</f>
        <v>209</v>
      </c>
      <c r="AF28" s="72" t="str">
        <f t="shared" si="8"/>
        <v>LMps_Ctn5205.13</v>
      </c>
      <c r="AG28" s="136">
        <f t="shared" si="9"/>
        <v>0</v>
      </c>
      <c r="AH28" s="69">
        <f t="shared" si="10"/>
        <v>0</v>
      </c>
      <c r="AI28" s="70">
        <f>_xlfn.IFNA(VLOOKUP(AL28,Data!$B$2:$H$5150,4,0),0)</f>
        <v>1</v>
      </c>
      <c r="AJ28" s="71">
        <f>_xlfn.IFNA(IF($AJ$8&lt;&gt;"",VLOOKUP(AL28,Data!$B$2:$H$5150,6,0),""),"")</f>
        <v>208</v>
      </c>
      <c r="AK28" s="71">
        <f>_xlfn.IFNA(IF($AK$8&lt;&gt;"",VLOOKUP(AL28,Data!$B$2:$H$5150,7,0),""),"")</f>
        <v>209</v>
      </c>
      <c r="AL28" s="72" t="str">
        <f t="shared" si="11"/>
        <v>LMps_Ctn5205.13</v>
      </c>
      <c r="AM28" s="136">
        <f t="shared" si="12"/>
        <v>0</v>
      </c>
      <c r="AN28" s="69">
        <f t="shared" si="13"/>
        <v>0</v>
      </c>
      <c r="AO28" s="70">
        <f>_xlfn.IFNA(VLOOKUP(AR28,Data!$B$2:$H$5150,4,0),0)</f>
        <v>1</v>
      </c>
      <c r="AP28" s="71">
        <f>_xlfn.IFNA(IF($AP$8&lt;&gt;"",VLOOKUP(AR28,Data!$B$2:$H$5150,6,0),""),"")</f>
        <v>208</v>
      </c>
      <c r="AQ28" s="71">
        <f>_xlfn.IFNA(IF($AQ$8&lt;&gt;"",VLOOKUP(AR28,Data!$B$2:$H$5150,7,0),""),"")</f>
        <v>209</v>
      </c>
      <c r="AR28" s="72" t="str">
        <f t="shared" si="14"/>
        <v>LMps_Ctn5205.13</v>
      </c>
      <c r="AS28" s="136">
        <f t="shared" si="39"/>
        <v>0</v>
      </c>
      <c r="AT28" s="69">
        <f t="shared" si="15"/>
        <v>0</v>
      </c>
      <c r="AU28" s="70">
        <f>_xlfn.IFNA(VLOOKUP(AX28,Data!$B$2:$H$5150,4,0),0)</f>
        <v>1</v>
      </c>
      <c r="AV28" s="71">
        <f>_xlfn.IFNA(IF($AV$8&lt;&gt;"",VLOOKUP(AX28,Data!$B$2:$H$5150,6,0),""),"")</f>
        <v>208</v>
      </c>
      <c r="AW28" s="71">
        <f>_xlfn.IFNA(IF($AW$8&lt;&gt;"",VLOOKUP(AX28,Data!$B$2:$H$5150,7,0),""),"")</f>
        <v>209</v>
      </c>
      <c r="AX28" s="72" t="str">
        <f t="shared" si="16"/>
        <v>LMps_Ctn5205.13</v>
      </c>
      <c r="AY28" s="136">
        <f t="shared" si="40"/>
        <v>0</v>
      </c>
      <c r="AZ28" s="69">
        <f t="shared" si="17"/>
        <v>0</v>
      </c>
      <c r="BA28" s="70">
        <f>_xlfn.IFNA(VLOOKUP(BD28,Data!$B$2:$H$5150,4,0),0)</f>
        <v>1</v>
      </c>
      <c r="BB28" s="71">
        <f>_xlfn.IFNA(IF($BB$8&lt;&gt;"",VLOOKUP(BD28,Data!$B$2:$H$5150,6,0),""),"")</f>
        <v>208</v>
      </c>
      <c r="BC28" s="71">
        <f>_xlfn.IFNA(IF($BC$8&lt;&gt;"",VLOOKUP(BD28,Data!$B$2:$H$5150,7,0),""),"")</f>
        <v>209</v>
      </c>
      <c r="BD28" s="72" t="str">
        <f t="shared" si="18"/>
        <v>LMps_Ctn5205.13</v>
      </c>
      <c r="BE28" s="136">
        <f t="shared" si="41"/>
        <v>0</v>
      </c>
      <c r="BF28" s="69">
        <f t="shared" si="19"/>
        <v>0</v>
      </c>
      <c r="BG28" s="70">
        <f>_xlfn.IFNA(VLOOKUP(BJ28,Data!$B$2:$H$5150,4,0),0)</f>
        <v>1</v>
      </c>
      <c r="BH28" s="71">
        <f>_xlfn.IFNA(IF($BH$8&lt;&gt;"",VLOOKUP(BJ28,Data!$B$2:$H$5150,6,0),""),"")</f>
        <v>208</v>
      </c>
      <c r="BI28" s="71">
        <f>_xlfn.IFNA(IF($BI$8&lt;&gt;"",VLOOKUP(BJ28,Data!$B$2:$H$5150,7,0),""),"")</f>
        <v>209</v>
      </c>
      <c r="BJ28" s="72" t="str">
        <f t="shared" si="20"/>
        <v>LMps_Ctn5205.13</v>
      </c>
      <c r="BK28" s="136">
        <f t="shared" si="42"/>
        <v>0</v>
      </c>
      <c r="BL28" s="69">
        <f t="shared" si="21"/>
        <v>0</v>
      </c>
      <c r="BM28" s="70">
        <f>_xlfn.IFNA(VLOOKUP(BP28,Data!$B$2:$H$5150,4,0),0)</f>
        <v>1</v>
      </c>
      <c r="BN28" s="71">
        <f>_xlfn.IFNA(IF($BN$8&lt;&gt;"",VLOOKUP(BP28,Data!$B$2:$H$5150,6,0),""),"")</f>
        <v>208</v>
      </c>
      <c r="BO28" s="71">
        <f>_xlfn.IFNA(IF($BO$8&lt;&gt;"",VLOOKUP(BP28,Data!$B$2:$H$5150,7,0),""),"")</f>
        <v>209</v>
      </c>
      <c r="BP28" s="72" t="str">
        <f t="shared" si="22"/>
        <v>LMps_Ctn5205.13</v>
      </c>
      <c r="BQ28" s="136">
        <f t="shared" si="43"/>
        <v>0</v>
      </c>
      <c r="BR28" s="69">
        <f t="shared" si="23"/>
        <v>0</v>
      </c>
      <c r="BS28" s="70">
        <f>_xlfn.IFNA(VLOOKUP(BV28,Data!$B$2:$H$5150,4,0),0)</f>
        <v>1</v>
      </c>
      <c r="BT28" s="71">
        <f>_xlfn.IFNA(IF($BT$8&lt;&gt;"",VLOOKUP(BV28,Data!$B$2:$H$5150,6,0),""),"")</f>
        <v>208</v>
      </c>
      <c r="BU28" s="71">
        <f>_xlfn.IFNA(IF($BU$8&lt;&gt;"",VLOOKUP(BV28,Data!$B$2:$H$5150,7,0),""),"")</f>
        <v>209</v>
      </c>
      <c r="BV28" s="72" t="str">
        <f t="shared" si="24"/>
        <v>LMps_Ctn5205.13</v>
      </c>
      <c r="BW28" s="136">
        <f t="shared" si="44"/>
        <v>0</v>
      </c>
      <c r="BX28" s="69">
        <f t="shared" si="25"/>
        <v>0</v>
      </c>
      <c r="BY28" s="70">
        <f>_xlfn.IFNA(VLOOKUP(CB28,Data!$B$2:$H$5150,4,0),0)</f>
        <v>1</v>
      </c>
      <c r="BZ28" s="71">
        <f>_xlfn.IFNA(IF($BZ$8&lt;&gt;"",VLOOKUP(CB28,Data!$B$2:$H$5150,6,0),""),"")</f>
        <v>208</v>
      </c>
      <c r="CA28" s="71">
        <f>_xlfn.IFNA(IF($CA$8&lt;&gt;"",VLOOKUP(CB28,Data!$B$2:$H$5150,7,0),""),"")</f>
        <v>209</v>
      </c>
      <c r="CB28" s="72" t="str">
        <f t="shared" si="26"/>
        <v>LMps_Ctn5205.13</v>
      </c>
      <c r="CC28" s="136">
        <f t="shared" si="45"/>
        <v>0</v>
      </c>
      <c r="CD28" s="69">
        <f t="shared" si="27"/>
        <v>0</v>
      </c>
      <c r="CE28" s="70">
        <f>_xlfn.IFNA(VLOOKUP(CH28,Data!$B$2:$H$5150,4,0),0)</f>
        <v>1</v>
      </c>
      <c r="CF28" s="71">
        <f>_xlfn.IFNA(IF($CF$8&lt;&gt;"",VLOOKUP(CH28,Data!$B$2:$H$5150,6,0),""),"")</f>
        <v>208</v>
      </c>
      <c r="CG28" s="71">
        <f>_xlfn.IFNA(IF($CG$8&lt;&gt;"",VLOOKUP(CH28,Data!$B$2:$H$5150,7,0),""),"")</f>
        <v>209</v>
      </c>
      <c r="CH28" s="72" t="str">
        <f t="shared" si="28"/>
        <v>LMps_Ctn5205.13</v>
      </c>
      <c r="CI28" s="136">
        <f t="shared" si="46"/>
        <v>0</v>
      </c>
      <c r="CJ28" s="69">
        <f t="shared" si="29"/>
        <v>0</v>
      </c>
      <c r="CK28" s="70">
        <f>_xlfn.IFNA(VLOOKUP(CN28,Data!$B$2:$H$5150,4,0),0)</f>
        <v>1</v>
      </c>
      <c r="CL28" s="71">
        <f>_xlfn.IFNA(IF($CL$8&lt;&gt;"",VLOOKUP(CN28,Data!$B$2:$H$5150,6,0),""),"")</f>
        <v>208</v>
      </c>
      <c r="CM28" s="71">
        <f>_xlfn.IFNA(IF($CM$8&lt;&gt;"",VLOOKUP(CN28,Data!$B$2:$H$5150,7,0),""),"")</f>
        <v>209</v>
      </c>
      <c r="CN28" s="72" t="str">
        <f t="shared" si="30"/>
        <v>LMps_Ctn5205.13</v>
      </c>
      <c r="CO28" s="136">
        <f t="shared" si="47"/>
        <v>0</v>
      </c>
      <c r="CP28" s="69">
        <f t="shared" si="31"/>
        <v>0</v>
      </c>
      <c r="CQ28" s="70">
        <f>_xlfn.IFNA(VLOOKUP(CT28,Data!$B$2:$H$5150,4,0),0)</f>
        <v>1</v>
      </c>
      <c r="CR28" s="71">
        <f>_xlfn.IFNA(IF($CR$8&lt;&gt;"",VLOOKUP(CT28,Data!$B$2:$H$5150,6,0),""),"")</f>
        <v>208</v>
      </c>
      <c r="CS28" s="71">
        <f>_xlfn.IFNA(IF($CS$8&lt;&gt;"",VLOOKUP(CT28,Data!$B$2:$H$5150,7,0),""),"")</f>
        <v>209</v>
      </c>
      <c r="CT28" s="72" t="str">
        <f t="shared" si="32"/>
        <v>LMps_Ctn5205.13</v>
      </c>
      <c r="CU28" s="74" t="str">
        <f>VLOOKUP(F28,GD.List!$C$3:$O$6214,12,0)</f>
        <v>Cotton Yarn</v>
      </c>
      <c r="CV28" s="51" t="s">
        <v>50</v>
      </c>
      <c r="CW28" s="51" t="e">
        <f>VLOOKUP(H28,#REF!,1,0)</f>
        <v>#REF!</v>
      </c>
      <c r="CX28" s="73">
        <f>E28/VLOOKUP(F28,GD.List!$C$3:$O$6646,5,0)</f>
        <v>6.8115471942912745E-2</v>
      </c>
      <c r="CY28" s="134">
        <f t="shared" si="33"/>
        <v>0</v>
      </c>
      <c r="CZ28" s="51" t="e">
        <f t="shared" si="48"/>
        <v>#N/A</v>
      </c>
      <c r="DA28" s="133"/>
    </row>
    <row r="29" spans="1:105" ht="15" customHeight="1" x14ac:dyDescent="0.2">
      <c r="A29" s="142" t="str">
        <f>IFERROR(IF(VLOOKUP(F29,GD.List!$C$3:$H$6371,6,0)&lt;&gt;"L","I","L"),"")</f>
        <v>I</v>
      </c>
      <c r="B29" s="136">
        <f t="shared" si="34"/>
        <v>0</v>
      </c>
      <c r="C29" s="64">
        <v>1891.038</v>
      </c>
      <c r="D29" s="64">
        <f t="shared" si="49"/>
        <v>0</v>
      </c>
      <c r="E29" s="64">
        <f t="shared" si="1"/>
        <v>1891.038</v>
      </c>
      <c r="F29" s="65" t="s">
        <v>4334</v>
      </c>
      <c r="G29" s="66" t="str">
        <f>VLOOKUP(F29,GD.List!$C$3:$O$6646,13,0)</f>
        <v>30/1 Cotton Yarn Combed</v>
      </c>
      <c r="H29" s="67">
        <f>VLOOKUP(F29,GD.List!$C$3:$O$6646,8,0)</f>
        <v>5205.2299999999996</v>
      </c>
      <c r="I29" s="68">
        <f>VLOOKUP(F29,GD.List!$C$3:$O$6646,9,0)</f>
        <v>3.4</v>
      </c>
      <c r="J29" s="69">
        <f t="shared" si="2"/>
        <v>0</v>
      </c>
      <c r="K29" s="70">
        <f>_xlfn.IFNA(VLOOKUP(N29,Data!$B$2:$H$5150,4,0),0)</f>
        <v>0</v>
      </c>
      <c r="L29" s="71" t="str">
        <f>_xlfn.IFNA(IF($L$8&lt;&gt;"",VLOOKUP(N29,Data!$B$2:$H$5150,6,0),""),"")</f>
        <v/>
      </c>
      <c r="M29" s="71" t="str">
        <f>_xlfn.IFNA(IF($M$8&lt;&gt;"",VLOOKUP(N29,Data!$B$2:$H$5150,7,0),""),"")</f>
        <v/>
      </c>
      <c r="N29" s="72" t="str">
        <f t="shared" si="35"/>
        <v>ICtnGmt_Mbot15205.23</v>
      </c>
      <c r="O29" s="136">
        <f t="shared" si="3"/>
        <v>0</v>
      </c>
      <c r="P29" s="69">
        <f t="shared" si="36"/>
        <v>0</v>
      </c>
      <c r="Q29" s="70">
        <f>_xlfn.IFNA(VLOOKUP(T29,Data!$B$2:$H$5150,4,0),0)</f>
        <v>1</v>
      </c>
      <c r="R29" s="71">
        <f>_xlfn.IFNA(IF($R$8&lt;&gt;"",VLOOKUP(T29,Data!$B$2:$H$5150,6,0),""),"")</f>
        <v>200</v>
      </c>
      <c r="S29" s="71">
        <f>_xlfn.IFNA(IF($S$8&lt;&gt;"",VLOOKUP(T29,Data!$B$2:$H$5150,7,0),""),"")</f>
        <v>0</v>
      </c>
      <c r="T29" s="72" t="str">
        <f t="shared" si="37"/>
        <v>IMps_Ctn5205.23</v>
      </c>
      <c r="U29" s="136">
        <f t="shared" si="4"/>
        <v>0</v>
      </c>
      <c r="V29" s="69">
        <f t="shared" si="5"/>
        <v>0</v>
      </c>
      <c r="W29" s="70">
        <f>_xlfn.IFNA(VLOOKUP(Z29,Data!$B$2:$H$5150,4,0),0)</f>
        <v>1</v>
      </c>
      <c r="X29" s="71">
        <f>_xlfn.IFNA(IF($X$8&lt;&gt;"",VLOOKUP(Z29,Data!$B$2:$H$5150,6,0),""),"")</f>
        <v>200</v>
      </c>
      <c r="Y29" s="71">
        <f>_xlfn.IFNA(IF($Y$8&lt;&gt;"",VLOOKUP(Z29,Data!$B$2:$H$5150,7,0),""),"")</f>
        <v>0</v>
      </c>
      <c r="Z29" s="72" t="str">
        <f t="shared" si="38"/>
        <v>IMps_Ctn5205.23</v>
      </c>
      <c r="AA29" s="136">
        <f t="shared" si="6"/>
        <v>0</v>
      </c>
      <c r="AB29" s="69">
        <f t="shared" si="7"/>
        <v>0</v>
      </c>
      <c r="AC29" s="70">
        <f>_xlfn.IFNA(VLOOKUP(AF29,Data!$B$2:$H$5150,4,0),0)</f>
        <v>1</v>
      </c>
      <c r="AD29" s="71">
        <f>_xlfn.IFNA(IF($AD$8&lt;&gt;"",VLOOKUP(AF29,Data!$B$2:$H$5150,6,0),""),"")</f>
        <v>200</v>
      </c>
      <c r="AE29" s="71">
        <f>_xlfn.IFNA(IF($AE$8&lt;&gt;"",VLOOKUP(AF29,Data!$B$2:$H$5150,7,0),""),"")</f>
        <v>0</v>
      </c>
      <c r="AF29" s="72" t="str">
        <f t="shared" si="8"/>
        <v>IMps_Ctn5205.23</v>
      </c>
      <c r="AG29" s="136">
        <f t="shared" si="9"/>
        <v>0</v>
      </c>
      <c r="AH29" s="69">
        <f t="shared" si="10"/>
        <v>0</v>
      </c>
      <c r="AI29" s="70">
        <f>_xlfn.IFNA(VLOOKUP(AL29,Data!$B$2:$H$5150,4,0),0)</f>
        <v>1</v>
      </c>
      <c r="AJ29" s="71">
        <f>_xlfn.IFNA(IF($AJ$8&lt;&gt;"",VLOOKUP(AL29,Data!$B$2:$H$5150,6,0),""),"")</f>
        <v>200</v>
      </c>
      <c r="AK29" s="71">
        <f>_xlfn.IFNA(IF($AK$8&lt;&gt;"",VLOOKUP(AL29,Data!$B$2:$H$5150,7,0),""),"")</f>
        <v>0</v>
      </c>
      <c r="AL29" s="72" t="str">
        <f t="shared" si="11"/>
        <v>IMps_Ctn5205.23</v>
      </c>
      <c r="AM29" s="136">
        <f t="shared" si="12"/>
        <v>0</v>
      </c>
      <c r="AN29" s="69">
        <f t="shared" si="13"/>
        <v>0</v>
      </c>
      <c r="AO29" s="70">
        <f>_xlfn.IFNA(VLOOKUP(AR29,Data!$B$2:$H$5150,4,0),0)</f>
        <v>1</v>
      </c>
      <c r="AP29" s="71">
        <f>_xlfn.IFNA(IF($AP$8&lt;&gt;"",VLOOKUP(AR29,Data!$B$2:$H$5150,6,0),""),"")</f>
        <v>200</v>
      </c>
      <c r="AQ29" s="71">
        <f>_xlfn.IFNA(IF($AQ$8&lt;&gt;"",VLOOKUP(AR29,Data!$B$2:$H$5150,7,0),""),"")</f>
        <v>0</v>
      </c>
      <c r="AR29" s="72" t="str">
        <f t="shared" si="14"/>
        <v>IMps_Ctn5205.23</v>
      </c>
      <c r="AS29" s="136">
        <f t="shared" si="39"/>
        <v>0</v>
      </c>
      <c r="AT29" s="69">
        <f t="shared" si="15"/>
        <v>0</v>
      </c>
      <c r="AU29" s="70">
        <f>_xlfn.IFNA(VLOOKUP(AX29,Data!$B$2:$H$5150,4,0),0)</f>
        <v>1</v>
      </c>
      <c r="AV29" s="71">
        <f>_xlfn.IFNA(IF($AV$8&lt;&gt;"",VLOOKUP(AX29,Data!$B$2:$H$5150,6,0),""),"")</f>
        <v>200</v>
      </c>
      <c r="AW29" s="71">
        <f>_xlfn.IFNA(IF($AW$8&lt;&gt;"",VLOOKUP(AX29,Data!$B$2:$H$5150,7,0),""),"")</f>
        <v>0</v>
      </c>
      <c r="AX29" s="72" t="str">
        <f t="shared" si="16"/>
        <v>IMps_Ctn5205.23</v>
      </c>
      <c r="AY29" s="136">
        <f t="shared" si="40"/>
        <v>0</v>
      </c>
      <c r="AZ29" s="69">
        <f t="shared" si="17"/>
        <v>0</v>
      </c>
      <c r="BA29" s="70">
        <f>_xlfn.IFNA(VLOOKUP(BD29,Data!$B$2:$H$5150,4,0),0)</f>
        <v>1</v>
      </c>
      <c r="BB29" s="71">
        <f>_xlfn.IFNA(IF($BB$8&lt;&gt;"",VLOOKUP(BD29,Data!$B$2:$H$5150,6,0),""),"")</f>
        <v>200</v>
      </c>
      <c r="BC29" s="71">
        <f>_xlfn.IFNA(IF($BC$8&lt;&gt;"",VLOOKUP(BD29,Data!$B$2:$H$5150,7,0),""),"")</f>
        <v>0</v>
      </c>
      <c r="BD29" s="72" t="str">
        <f t="shared" si="18"/>
        <v>IMps_Ctn5205.23</v>
      </c>
      <c r="BE29" s="136">
        <f t="shared" si="41"/>
        <v>0</v>
      </c>
      <c r="BF29" s="69">
        <f t="shared" si="19"/>
        <v>0</v>
      </c>
      <c r="BG29" s="70">
        <f>_xlfn.IFNA(VLOOKUP(BJ29,Data!$B$2:$H$5150,4,0),0)</f>
        <v>1</v>
      </c>
      <c r="BH29" s="71">
        <f>_xlfn.IFNA(IF($BH$8&lt;&gt;"",VLOOKUP(BJ29,Data!$B$2:$H$5150,6,0),""),"")</f>
        <v>200</v>
      </c>
      <c r="BI29" s="71">
        <f>_xlfn.IFNA(IF($BI$8&lt;&gt;"",VLOOKUP(BJ29,Data!$B$2:$H$5150,7,0),""),"")</f>
        <v>0</v>
      </c>
      <c r="BJ29" s="72" t="str">
        <f t="shared" si="20"/>
        <v>IMps_Ctn5205.23</v>
      </c>
      <c r="BK29" s="136">
        <f t="shared" si="42"/>
        <v>0</v>
      </c>
      <c r="BL29" s="69">
        <f t="shared" si="21"/>
        <v>0</v>
      </c>
      <c r="BM29" s="70">
        <f>_xlfn.IFNA(VLOOKUP(BP29,Data!$B$2:$H$5150,4,0),0)</f>
        <v>1</v>
      </c>
      <c r="BN29" s="71">
        <f>_xlfn.IFNA(IF($BN$8&lt;&gt;"",VLOOKUP(BP29,Data!$B$2:$H$5150,6,0),""),"")</f>
        <v>200</v>
      </c>
      <c r="BO29" s="71">
        <f>_xlfn.IFNA(IF($BO$8&lt;&gt;"",VLOOKUP(BP29,Data!$B$2:$H$5150,7,0),""),"")</f>
        <v>0</v>
      </c>
      <c r="BP29" s="72" t="str">
        <f t="shared" si="22"/>
        <v>IMps_Ctn5205.23</v>
      </c>
      <c r="BQ29" s="136">
        <f t="shared" si="43"/>
        <v>0</v>
      </c>
      <c r="BR29" s="69">
        <f t="shared" si="23"/>
        <v>0</v>
      </c>
      <c r="BS29" s="70">
        <f>_xlfn.IFNA(VLOOKUP(BV29,Data!$B$2:$H$5150,4,0),0)</f>
        <v>1</v>
      </c>
      <c r="BT29" s="71">
        <f>_xlfn.IFNA(IF($BT$8&lt;&gt;"",VLOOKUP(BV29,Data!$B$2:$H$5150,6,0),""),"")</f>
        <v>200</v>
      </c>
      <c r="BU29" s="71">
        <f>_xlfn.IFNA(IF($BU$8&lt;&gt;"",VLOOKUP(BV29,Data!$B$2:$H$5150,7,0),""),"")</f>
        <v>0</v>
      </c>
      <c r="BV29" s="72" t="str">
        <f t="shared" si="24"/>
        <v>IMps_Ctn5205.23</v>
      </c>
      <c r="BW29" s="136">
        <f t="shared" si="44"/>
        <v>0</v>
      </c>
      <c r="BX29" s="69">
        <f t="shared" si="25"/>
        <v>0</v>
      </c>
      <c r="BY29" s="70">
        <f>_xlfn.IFNA(VLOOKUP(CB29,Data!$B$2:$H$5150,4,0),0)</f>
        <v>1</v>
      </c>
      <c r="BZ29" s="71">
        <f>_xlfn.IFNA(IF($BZ$8&lt;&gt;"",VLOOKUP(CB29,Data!$B$2:$H$5150,6,0),""),"")</f>
        <v>200</v>
      </c>
      <c r="CA29" s="71">
        <f>_xlfn.IFNA(IF($CA$8&lt;&gt;"",VLOOKUP(CB29,Data!$B$2:$H$5150,7,0),""),"")</f>
        <v>0</v>
      </c>
      <c r="CB29" s="72" t="str">
        <f t="shared" si="26"/>
        <v>IMps_Ctn5205.23</v>
      </c>
      <c r="CC29" s="136">
        <f t="shared" si="45"/>
        <v>0</v>
      </c>
      <c r="CD29" s="69">
        <f t="shared" si="27"/>
        <v>0</v>
      </c>
      <c r="CE29" s="70">
        <f>_xlfn.IFNA(VLOOKUP(CH29,Data!$B$2:$H$5150,4,0),0)</f>
        <v>1</v>
      </c>
      <c r="CF29" s="71">
        <f>_xlfn.IFNA(IF($CF$8&lt;&gt;"",VLOOKUP(CH29,Data!$B$2:$H$5150,6,0),""),"")</f>
        <v>200</v>
      </c>
      <c r="CG29" s="71">
        <f>_xlfn.IFNA(IF($CG$8&lt;&gt;"",VLOOKUP(CH29,Data!$B$2:$H$5150,7,0),""),"")</f>
        <v>0</v>
      </c>
      <c r="CH29" s="72" t="str">
        <f t="shared" si="28"/>
        <v>IMps_Ctn5205.23</v>
      </c>
      <c r="CI29" s="136">
        <f t="shared" si="46"/>
        <v>0</v>
      </c>
      <c r="CJ29" s="69">
        <f t="shared" si="29"/>
        <v>0</v>
      </c>
      <c r="CK29" s="70">
        <f>_xlfn.IFNA(VLOOKUP(CN29,Data!$B$2:$H$5150,4,0),0)</f>
        <v>1</v>
      </c>
      <c r="CL29" s="71">
        <f>_xlfn.IFNA(IF($CL$8&lt;&gt;"",VLOOKUP(CN29,Data!$B$2:$H$5150,6,0),""),"")</f>
        <v>200</v>
      </c>
      <c r="CM29" s="71">
        <f>_xlfn.IFNA(IF($CM$8&lt;&gt;"",VLOOKUP(CN29,Data!$B$2:$H$5150,7,0),""),"")</f>
        <v>0</v>
      </c>
      <c r="CN29" s="72" t="str">
        <f t="shared" si="30"/>
        <v>IMps_Ctn5205.23</v>
      </c>
      <c r="CO29" s="136">
        <f t="shared" si="47"/>
        <v>0</v>
      </c>
      <c r="CP29" s="69">
        <f t="shared" si="31"/>
        <v>0</v>
      </c>
      <c r="CQ29" s="70">
        <f>_xlfn.IFNA(VLOOKUP(CT29,Data!$B$2:$H$5150,4,0),0)</f>
        <v>1</v>
      </c>
      <c r="CR29" s="71">
        <f>_xlfn.IFNA(IF($CR$8&lt;&gt;"",VLOOKUP(CT29,Data!$B$2:$H$5150,6,0),""),"")</f>
        <v>200</v>
      </c>
      <c r="CS29" s="71">
        <f>_xlfn.IFNA(IF($CS$8&lt;&gt;"",VLOOKUP(CT29,Data!$B$2:$H$5150,7,0),""),"")</f>
        <v>0</v>
      </c>
      <c r="CT29" s="72" t="str">
        <f t="shared" si="32"/>
        <v>IMps_Ctn5205.23</v>
      </c>
      <c r="CU29" s="74" t="str">
        <f>VLOOKUP(F29,GD.List!$C$3:$O$6214,12,0)</f>
        <v>Cotton Yarn</v>
      </c>
      <c r="CV29" s="51" t="s">
        <v>50</v>
      </c>
      <c r="CW29" s="51" t="e">
        <f>VLOOKUP(H29,#REF!,1,0)</f>
        <v>#REF!</v>
      </c>
      <c r="CX29" s="73">
        <f>E29/VLOOKUP(F29,GD.List!$C$3:$O$6646,5,0)</f>
        <v>0.29359029653110857</v>
      </c>
      <c r="CY29" s="134">
        <f t="shared" si="33"/>
        <v>0</v>
      </c>
      <c r="CZ29" s="51" t="e">
        <f t="shared" si="48"/>
        <v>#N/A</v>
      </c>
      <c r="DA29" s="133"/>
    </row>
    <row r="30" spans="1:105" ht="15" customHeight="1" x14ac:dyDescent="0.2">
      <c r="A30" s="142" t="str">
        <f>IFERROR(IF(VLOOKUP(F30,GD.List!$C$3:$H$6371,6,0)&lt;&gt;"L","I","L"),"")</f>
        <v>I</v>
      </c>
      <c r="B30" s="136">
        <f t="shared" si="34"/>
        <v>0</v>
      </c>
      <c r="C30" s="215">
        <v>49029.9493</v>
      </c>
      <c r="D30" s="64">
        <f t="shared" si="49"/>
        <v>0</v>
      </c>
      <c r="E30" s="64">
        <f t="shared" si="1"/>
        <v>49029.9493</v>
      </c>
      <c r="F30" s="65" t="s">
        <v>2737</v>
      </c>
      <c r="G30" s="66" t="str">
        <f>VLOOKUP(F30,GD.List!$C$3:$O$6646,13,0)</f>
        <v>40/1 Cotton Yarn Combed</v>
      </c>
      <c r="H30" s="67">
        <f>VLOOKUP(F30,GD.List!$C$3:$O$6646,8,0)</f>
        <v>5205.24</v>
      </c>
      <c r="I30" s="68">
        <f>VLOOKUP(F30,GD.List!$C$3:$O$6646,9,0)</f>
        <v>3.52</v>
      </c>
      <c r="J30" s="69">
        <f t="shared" si="2"/>
        <v>0</v>
      </c>
      <c r="K30" s="70">
        <f>_xlfn.IFNA(VLOOKUP(N30,Data!$B$2:$H$5150,4,0),0)</f>
        <v>0</v>
      </c>
      <c r="L30" s="71" t="str">
        <f>_xlfn.IFNA(IF($L$8&lt;&gt;"",VLOOKUP(N30,Data!$B$2:$H$5150,6,0),""),"")</f>
        <v/>
      </c>
      <c r="M30" s="71" t="str">
        <f>_xlfn.IFNA(IF($M$8&lt;&gt;"",VLOOKUP(N30,Data!$B$2:$H$5150,7,0),""),"")</f>
        <v/>
      </c>
      <c r="N30" s="72" t="str">
        <f t="shared" si="35"/>
        <v>ICtnGmt_Mbot15205.24</v>
      </c>
      <c r="O30" s="136">
        <f t="shared" si="3"/>
        <v>0</v>
      </c>
      <c r="P30" s="69">
        <f t="shared" si="36"/>
        <v>0</v>
      </c>
      <c r="Q30" s="70">
        <f>_xlfn.IFNA(VLOOKUP(T30,Data!$B$2:$H$5150,4,0),0)</f>
        <v>1.0101</v>
      </c>
      <c r="R30" s="71">
        <f>_xlfn.IFNA(IF($R$8&lt;&gt;"",VLOOKUP(T30,Data!$B$2:$H$5150,6,0),""),"")</f>
        <v>133</v>
      </c>
      <c r="S30" s="71">
        <f>_xlfn.IFNA(IF($S$8&lt;&gt;"",VLOOKUP(T30,Data!$B$2:$H$5150,7,0),""),"")</f>
        <v>134</v>
      </c>
      <c r="T30" s="72" t="str">
        <f t="shared" si="37"/>
        <v>IMps_Ctn5205.24</v>
      </c>
      <c r="U30" s="136">
        <f t="shared" si="4"/>
        <v>0</v>
      </c>
      <c r="V30" s="69">
        <f t="shared" si="5"/>
        <v>0</v>
      </c>
      <c r="W30" s="70">
        <f>_xlfn.IFNA(VLOOKUP(Z30,Data!$B$2:$H$5150,4,0),0)</f>
        <v>1.0101</v>
      </c>
      <c r="X30" s="71">
        <f>_xlfn.IFNA(IF($X$8&lt;&gt;"",VLOOKUP(Z30,Data!$B$2:$H$5150,6,0),""),"")</f>
        <v>133</v>
      </c>
      <c r="Y30" s="71">
        <f>_xlfn.IFNA(IF($Y$8&lt;&gt;"",VLOOKUP(Z30,Data!$B$2:$H$5150,7,0),""),"")</f>
        <v>134</v>
      </c>
      <c r="Z30" s="72" t="str">
        <f t="shared" si="38"/>
        <v>IMps_Ctn5205.24</v>
      </c>
      <c r="AA30" s="136">
        <f t="shared" si="6"/>
        <v>0</v>
      </c>
      <c r="AB30" s="69">
        <f t="shared" si="7"/>
        <v>0</v>
      </c>
      <c r="AC30" s="70">
        <f>_xlfn.IFNA(VLOOKUP(AF30,Data!$B$2:$H$5150,4,0),0)</f>
        <v>1.0101</v>
      </c>
      <c r="AD30" s="71">
        <f>_xlfn.IFNA(IF($AD$8&lt;&gt;"",VLOOKUP(AF30,Data!$B$2:$H$5150,6,0),""),"")</f>
        <v>133</v>
      </c>
      <c r="AE30" s="71">
        <f>_xlfn.IFNA(IF($AE$8&lt;&gt;"",VLOOKUP(AF30,Data!$B$2:$H$5150,7,0),""),"")</f>
        <v>134</v>
      </c>
      <c r="AF30" s="72" t="str">
        <f t="shared" si="8"/>
        <v>IMps_Ctn5205.24</v>
      </c>
      <c r="AG30" s="136">
        <f t="shared" si="9"/>
        <v>0</v>
      </c>
      <c r="AH30" s="69">
        <f t="shared" si="10"/>
        <v>0</v>
      </c>
      <c r="AI30" s="70">
        <f>_xlfn.IFNA(VLOOKUP(AL30,Data!$B$2:$H$5150,4,0),0)</f>
        <v>1.0101</v>
      </c>
      <c r="AJ30" s="71">
        <f>_xlfn.IFNA(IF($AJ$8&lt;&gt;"",VLOOKUP(AL30,Data!$B$2:$H$5150,6,0),""),"")</f>
        <v>133</v>
      </c>
      <c r="AK30" s="71">
        <f>_xlfn.IFNA(IF($AK$8&lt;&gt;"",VLOOKUP(AL30,Data!$B$2:$H$5150,7,0),""),"")</f>
        <v>134</v>
      </c>
      <c r="AL30" s="72" t="str">
        <f t="shared" si="11"/>
        <v>IMps_Ctn5205.24</v>
      </c>
      <c r="AM30" s="136">
        <f t="shared" si="12"/>
        <v>0</v>
      </c>
      <c r="AN30" s="69">
        <f t="shared" si="13"/>
        <v>0</v>
      </c>
      <c r="AO30" s="70">
        <f>_xlfn.IFNA(VLOOKUP(AR30,Data!$B$2:$H$5150,4,0),0)</f>
        <v>1.0101</v>
      </c>
      <c r="AP30" s="71">
        <f>_xlfn.IFNA(IF($AP$8&lt;&gt;"",VLOOKUP(AR30,Data!$B$2:$H$5150,6,0),""),"")</f>
        <v>133</v>
      </c>
      <c r="AQ30" s="71">
        <f>_xlfn.IFNA(IF($AQ$8&lt;&gt;"",VLOOKUP(AR30,Data!$B$2:$H$5150,7,0),""),"")</f>
        <v>134</v>
      </c>
      <c r="AR30" s="72" t="str">
        <f t="shared" si="14"/>
        <v>IMps_Ctn5205.24</v>
      </c>
      <c r="AS30" s="136">
        <f t="shared" si="39"/>
        <v>0</v>
      </c>
      <c r="AT30" s="69">
        <f t="shared" si="15"/>
        <v>0</v>
      </c>
      <c r="AU30" s="70">
        <f>_xlfn.IFNA(VLOOKUP(AX30,Data!$B$2:$H$5150,4,0),0)</f>
        <v>1.0101</v>
      </c>
      <c r="AV30" s="71">
        <f>_xlfn.IFNA(IF($AV$8&lt;&gt;"",VLOOKUP(AX30,Data!$B$2:$H$5150,6,0),""),"")</f>
        <v>133</v>
      </c>
      <c r="AW30" s="71">
        <f>_xlfn.IFNA(IF($AW$8&lt;&gt;"",VLOOKUP(AX30,Data!$B$2:$H$5150,7,0),""),"")</f>
        <v>134</v>
      </c>
      <c r="AX30" s="72" t="str">
        <f t="shared" si="16"/>
        <v>IMps_Ctn5205.24</v>
      </c>
      <c r="AY30" s="136">
        <f t="shared" si="40"/>
        <v>0</v>
      </c>
      <c r="AZ30" s="69">
        <f t="shared" si="17"/>
        <v>0</v>
      </c>
      <c r="BA30" s="70">
        <f>_xlfn.IFNA(VLOOKUP(BD30,Data!$B$2:$H$5150,4,0),0)</f>
        <v>1.0101</v>
      </c>
      <c r="BB30" s="71">
        <f>_xlfn.IFNA(IF($BB$8&lt;&gt;"",VLOOKUP(BD30,Data!$B$2:$H$5150,6,0),""),"")</f>
        <v>133</v>
      </c>
      <c r="BC30" s="71">
        <f>_xlfn.IFNA(IF($BC$8&lt;&gt;"",VLOOKUP(BD30,Data!$B$2:$H$5150,7,0),""),"")</f>
        <v>134</v>
      </c>
      <c r="BD30" s="72" t="str">
        <f t="shared" si="18"/>
        <v>IMps_Ctn5205.24</v>
      </c>
      <c r="BE30" s="136">
        <f t="shared" si="41"/>
        <v>0</v>
      </c>
      <c r="BF30" s="69">
        <f t="shared" si="19"/>
        <v>0</v>
      </c>
      <c r="BG30" s="70">
        <f>_xlfn.IFNA(VLOOKUP(BJ30,Data!$B$2:$H$5150,4,0),0)</f>
        <v>1.0101</v>
      </c>
      <c r="BH30" s="71">
        <f>_xlfn.IFNA(IF($BH$8&lt;&gt;"",VLOOKUP(BJ30,Data!$B$2:$H$5150,6,0),""),"")</f>
        <v>133</v>
      </c>
      <c r="BI30" s="71">
        <f>_xlfn.IFNA(IF($BI$8&lt;&gt;"",VLOOKUP(BJ30,Data!$B$2:$H$5150,7,0),""),"")</f>
        <v>134</v>
      </c>
      <c r="BJ30" s="72" t="str">
        <f t="shared" si="20"/>
        <v>IMps_Ctn5205.24</v>
      </c>
      <c r="BK30" s="136">
        <f t="shared" si="42"/>
        <v>0</v>
      </c>
      <c r="BL30" s="69">
        <f t="shared" si="21"/>
        <v>0</v>
      </c>
      <c r="BM30" s="70">
        <f>_xlfn.IFNA(VLOOKUP(BP30,Data!$B$2:$H$5150,4,0),0)</f>
        <v>1.0101</v>
      </c>
      <c r="BN30" s="71">
        <f>_xlfn.IFNA(IF($BN$8&lt;&gt;"",VLOOKUP(BP30,Data!$B$2:$H$5150,6,0),""),"")</f>
        <v>133</v>
      </c>
      <c r="BO30" s="71">
        <f>_xlfn.IFNA(IF($BO$8&lt;&gt;"",VLOOKUP(BP30,Data!$B$2:$H$5150,7,0),""),"")</f>
        <v>134</v>
      </c>
      <c r="BP30" s="72" t="str">
        <f t="shared" si="22"/>
        <v>IMps_Ctn5205.24</v>
      </c>
      <c r="BQ30" s="136">
        <f t="shared" si="43"/>
        <v>0</v>
      </c>
      <c r="BR30" s="69">
        <f t="shared" si="23"/>
        <v>0</v>
      </c>
      <c r="BS30" s="70">
        <f>_xlfn.IFNA(VLOOKUP(BV30,Data!$B$2:$H$5150,4,0),0)</f>
        <v>1.0101</v>
      </c>
      <c r="BT30" s="71">
        <f>_xlfn.IFNA(IF($BT$8&lt;&gt;"",VLOOKUP(BV30,Data!$B$2:$H$5150,6,0),""),"")</f>
        <v>133</v>
      </c>
      <c r="BU30" s="71">
        <f>_xlfn.IFNA(IF($BU$8&lt;&gt;"",VLOOKUP(BV30,Data!$B$2:$H$5150,7,0),""),"")</f>
        <v>134</v>
      </c>
      <c r="BV30" s="72" t="str">
        <f t="shared" si="24"/>
        <v>IMps_Ctn5205.24</v>
      </c>
      <c r="BW30" s="136">
        <f t="shared" si="44"/>
        <v>0</v>
      </c>
      <c r="BX30" s="69">
        <f t="shared" si="25"/>
        <v>0</v>
      </c>
      <c r="BY30" s="70">
        <f>_xlfn.IFNA(VLOOKUP(CB30,Data!$B$2:$H$5150,4,0),0)</f>
        <v>1.0101</v>
      </c>
      <c r="BZ30" s="71">
        <f>_xlfn.IFNA(IF($BZ$8&lt;&gt;"",VLOOKUP(CB30,Data!$B$2:$H$5150,6,0),""),"")</f>
        <v>133</v>
      </c>
      <c r="CA30" s="71">
        <f>_xlfn.IFNA(IF($CA$8&lt;&gt;"",VLOOKUP(CB30,Data!$B$2:$H$5150,7,0),""),"")</f>
        <v>134</v>
      </c>
      <c r="CB30" s="72" t="str">
        <f t="shared" si="26"/>
        <v>IMps_Ctn5205.24</v>
      </c>
      <c r="CC30" s="136">
        <f t="shared" si="45"/>
        <v>0</v>
      </c>
      <c r="CD30" s="69">
        <f t="shared" si="27"/>
        <v>0</v>
      </c>
      <c r="CE30" s="70">
        <f>_xlfn.IFNA(VLOOKUP(CH30,Data!$B$2:$H$5150,4,0),0)</f>
        <v>1.0101</v>
      </c>
      <c r="CF30" s="71">
        <f>_xlfn.IFNA(IF($CF$8&lt;&gt;"",VLOOKUP(CH30,Data!$B$2:$H$5150,6,0),""),"")</f>
        <v>133</v>
      </c>
      <c r="CG30" s="71">
        <f>_xlfn.IFNA(IF($CG$8&lt;&gt;"",VLOOKUP(CH30,Data!$B$2:$H$5150,7,0),""),"")</f>
        <v>134</v>
      </c>
      <c r="CH30" s="72" t="str">
        <f t="shared" si="28"/>
        <v>IMps_Ctn5205.24</v>
      </c>
      <c r="CI30" s="136">
        <f t="shared" si="46"/>
        <v>0</v>
      </c>
      <c r="CJ30" s="69">
        <f t="shared" si="29"/>
        <v>0</v>
      </c>
      <c r="CK30" s="70">
        <f>_xlfn.IFNA(VLOOKUP(CN30,Data!$B$2:$H$5150,4,0),0)</f>
        <v>1.0101</v>
      </c>
      <c r="CL30" s="71">
        <f>_xlfn.IFNA(IF($CL$8&lt;&gt;"",VLOOKUP(CN30,Data!$B$2:$H$5150,6,0),""),"")</f>
        <v>133</v>
      </c>
      <c r="CM30" s="71">
        <f>_xlfn.IFNA(IF($CM$8&lt;&gt;"",VLOOKUP(CN30,Data!$B$2:$H$5150,7,0),""),"")</f>
        <v>134</v>
      </c>
      <c r="CN30" s="72" t="str">
        <f t="shared" si="30"/>
        <v>IMps_Ctn5205.24</v>
      </c>
      <c r="CO30" s="136">
        <f t="shared" si="47"/>
        <v>0</v>
      </c>
      <c r="CP30" s="69">
        <f t="shared" si="31"/>
        <v>0</v>
      </c>
      <c r="CQ30" s="70">
        <f>_xlfn.IFNA(VLOOKUP(CT30,Data!$B$2:$H$5150,4,0),0)</f>
        <v>1.0101</v>
      </c>
      <c r="CR30" s="71">
        <f>_xlfn.IFNA(IF($CR$8&lt;&gt;"",VLOOKUP(CT30,Data!$B$2:$H$5150,6,0),""),"")</f>
        <v>133</v>
      </c>
      <c r="CS30" s="71">
        <f>_xlfn.IFNA(IF($CS$8&lt;&gt;"",VLOOKUP(CT30,Data!$B$2:$H$5150,7,0),""),"")</f>
        <v>134</v>
      </c>
      <c r="CT30" s="72" t="str">
        <f t="shared" si="32"/>
        <v>IMps_Ctn5205.24</v>
      </c>
      <c r="CU30" s="74" t="str">
        <f>VLOOKUP(F30,GD.List!$C$3:$O$6214,12,0)</f>
        <v>Cotton Yarn</v>
      </c>
      <c r="CV30" s="51" t="s">
        <v>50</v>
      </c>
      <c r="CW30" s="51" t="e">
        <f>VLOOKUP(H30,#REF!,1,0)</f>
        <v>#REF!</v>
      </c>
      <c r="CX30" s="73">
        <f>E30/VLOOKUP(F30,GD.List!$C$3:$O$6646,5,0)</f>
        <v>0.21618285235991824</v>
      </c>
      <c r="CY30" s="134">
        <f t="shared" si="33"/>
        <v>0</v>
      </c>
      <c r="CZ30" s="51" t="e">
        <f t="shared" si="48"/>
        <v>#N/A</v>
      </c>
      <c r="DA30" s="133"/>
    </row>
    <row r="31" spans="1:105" ht="15" customHeight="1" x14ac:dyDescent="0.2">
      <c r="A31" s="142" t="str">
        <f>IFERROR(IF(VLOOKUP(F31,GD.List!$C$3:$H$6371,6,0)&lt;&gt;"L","I","L"),"")</f>
        <v>I</v>
      </c>
      <c r="B31" s="136">
        <f t="shared" si="34"/>
        <v>0</v>
      </c>
      <c r="C31" s="64">
        <v>7871.3100000000013</v>
      </c>
      <c r="D31" s="64">
        <f t="shared" si="0"/>
        <v>0</v>
      </c>
      <c r="E31" s="64">
        <f t="shared" si="1"/>
        <v>7871.3100000000013</v>
      </c>
      <c r="F31" s="65" t="s">
        <v>2429</v>
      </c>
      <c r="G31" s="66" t="str">
        <f>VLOOKUP(F31,GD.List!$C$3:$O$6646,13,0)</f>
        <v>52/1 Cotton Yarn Combed</v>
      </c>
      <c r="H31" s="67">
        <f>VLOOKUP(F31,GD.List!$C$3:$O$6646,8,0)</f>
        <v>5205.26</v>
      </c>
      <c r="I31" s="68">
        <f>VLOOKUP(F31,GD.List!$C$3:$O$6646,9,0)</f>
        <v>4.37</v>
      </c>
      <c r="J31" s="69">
        <f t="shared" si="2"/>
        <v>0</v>
      </c>
      <c r="K31" s="70">
        <f>_xlfn.IFNA(VLOOKUP(N31,Data!$B$2:$H$5150,4,0),0)</f>
        <v>0</v>
      </c>
      <c r="L31" s="71" t="str">
        <f>_xlfn.IFNA(IF($L$8&lt;&gt;"",VLOOKUP(N31,Data!$B$2:$H$5150,6,0),""),"")</f>
        <v/>
      </c>
      <c r="M31" s="71" t="str">
        <f>_xlfn.IFNA(IF($M$8&lt;&gt;"",VLOOKUP(N31,Data!$B$2:$H$5150,7,0),""),"")</f>
        <v/>
      </c>
      <c r="N31" s="72" t="str">
        <f t="shared" si="35"/>
        <v>ICtnGmt_Mbot15205.26</v>
      </c>
      <c r="O31" s="136">
        <f t="shared" si="3"/>
        <v>0</v>
      </c>
      <c r="P31" s="69">
        <f t="shared" si="36"/>
        <v>0</v>
      </c>
      <c r="Q31" s="70">
        <f>_xlfn.IFNA(VLOOKUP(T31,Data!$B$2:$H$5150,4,0),0)</f>
        <v>1.0101</v>
      </c>
      <c r="R31" s="71">
        <f>_xlfn.IFNA(IF($R$8&lt;&gt;"",VLOOKUP(T31,Data!$B$2:$H$5150,6,0),""),"")</f>
        <v>133</v>
      </c>
      <c r="S31" s="71">
        <f>_xlfn.IFNA(IF($S$8&lt;&gt;"",VLOOKUP(T31,Data!$B$2:$H$5150,7,0),""),"")</f>
        <v>134</v>
      </c>
      <c r="T31" s="72" t="str">
        <f t="shared" si="37"/>
        <v>IMps_Ctn5205.26</v>
      </c>
      <c r="U31" s="136">
        <f t="shared" si="4"/>
        <v>0</v>
      </c>
      <c r="V31" s="69">
        <f t="shared" si="5"/>
        <v>0</v>
      </c>
      <c r="W31" s="70">
        <f>_xlfn.IFNA(VLOOKUP(Z31,Data!$B$2:$H$5150,4,0),0)</f>
        <v>1.0101</v>
      </c>
      <c r="X31" s="71">
        <f>_xlfn.IFNA(IF($X$8&lt;&gt;"",VLOOKUP(Z31,Data!$B$2:$H$5150,6,0),""),"")</f>
        <v>133</v>
      </c>
      <c r="Y31" s="71">
        <f>_xlfn.IFNA(IF($Y$8&lt;&gt;"",VLOOKUP(Z31,Data!$B$2:$H$5150,7,0),""),"")</f>
        <v>134</v>
      </c>
      <c r="Z31" s="72" t="str">
        <f t="shared" si="38"/>
        <v>IMps_Ctn5205.26</v>
      </c>
      <c r="AA31" s="136">
        <f t="shared" si="6"/>
        <v>0</v>
      </c>
      <c r="AB31" s="69">
        <f t="shared" si="7"/>
        <v>0</v>
      </c>
      <c r="AC31" s="70">
        <f>_xlfn.IFNA(VLOOKUP(AF31,Data!$B$2:$H$5150,4,0),0)</f>
        <v>1.0101</v>
      </c>
      <c r="AD31" s="71">
        <f>_xlfn.IFNA(IF($AD$8&lt;&gt;"",VLOOKUP(AF31,Data!$B$2:$H$5150,6,0),""),"")</f>
        <v>133</v>
      </c>
      <c r="AE31" s="71">
        <f>_xlfn.IFNA(IF($AE$8&lt;&gt;"",VLOOKUP(AF31,Data!$B$2:$H$5150,7,0),""),"")</f>
        <v>134</v>
      </c>
      <c r="AF31" s="72" t="str">
        <f t="shared" si="8"/>
        <v>IMps_Ctn5205.26</v>
      </c>
      <c r="AG31" s="136">
        <f t="shared" si="9"/>
        <v>0</v>
      </c>
      <c r="AH31" s="69">
        <f t="shared" si="10"/>
        <v>0</v>
      </c>
      <c r="AI31" s="70">
        <f>_xlfn.IFNA(VLOOKUP(AL31,Data!$B$2:$H$5150,4,0),0)</f>
        <v>1.0101</v>
      </c>
      <c r="AJ31" s="71">
        <f>_xlfn.IFNA(IF($AJ$8&lt;&gt;"",VLOOKUP(AL31,Data!$B$2:$H$5150,6,0),""),"")</f>
        <v>133</v>
      </c>
      <c r="AK31" s="71">
        <f>_xlfn.IFNA(IF($AK$8&lt;&gt;"",VLOOKUP(AL31,Data!$B$2:$H$5150,7,0),""),"")</f>
        <v>134</v>
      </c>
      <c r="AL31" s="72" t="str">
        <f t="shared" si="11"/>
        <v>IMps_Ctn5205.26</v>
      </c>
      <c r="AM31" s="136">
        <f t="shared" si="12"/>
        <v>0</v>
      </c>
      <c r="AN31" s="69">
        <f t="shared" si="13"/>
        <v>0</v>
      </c>
      <c r="AO31" s="70">
        <f>_xlfn.IFNA(VLOOKUP(AR31,Data!$B$2:$H$5150,4,0),0)</f>
        <v>1.0101</v>
      </c>
      <c r="AP31" s="71">
        <f>_xlfn.IFNA(IF($AP$8&lt;&gt;"",VLOOKUP(AR31,Data!$B$2:$H$5150,6,0),""),"")</f>
        <v>133</v>
      </c>
      <c r="AQ31" s="71">
        <f>_xlfn.IFNA(IF($AQ$8&lt;&gt;"",VLOOKUP(AR31,Data!$B$2:$H$5150,7,0),""),"")</f>
        <v>134</v>
      </c>
      <c r="AR31" s="72" t="str">
        <f t="shared" si="14"/>
        <v>IMps_Ctn5205.26</v>
      </c>
      <c r="AS31" s="136">
        <f t="shared" si="39"/>
        <v>0</v>
      </c>
      <c r="AT31" s="69">
        <f t="shared" si="15"/>
        <v>0</v>
      </c>
      <c r="AU31" s="70">
        <f>_xlfn.IFNA(VLOOKUP(AX31,Data!$B$2:$H$5150,4,0),0)</f>
        <v>1.0101</v>
      </c>
      <c r="AV31" s="71">
        <f>_xlfn.IFNA(IF($AV$8&lt;&gt;"",VLOOKUP(AX31,Data!$B$2:$H$5150,6,0),""),"")</f>
        <v>133</v>
      </c>
      <c r="AW31" s="71">
        <f>_xlfn.IFNA(IF($AW$8&lt;&gt;"",VLOOKUP(AX31,Data!$B$2:$H$5150,7,0),""),"")</f>
        <v>134</v>
      </c>
      <c r="AX31" s="72" t="str">
        <f t="shared" si="16"/>
        <v>IMps_Ctn5205.26</v>
      </c>
      <c r="AY31" s="136">
        <f t="shared" si="40"/>
        <v>0</v>
      </c>
      <c r="AZ31" s="69">
        <f t="shared" si="17"/>
        <v>0</v>
      </c>
      <c r="BA31" s="70">
        <f>_xlfn.IFNA(VLOOKUP(BD31,Data!$B$2:$H$5150,4,0),0)</f>
        <v>1.0101</v>
      </c>
      <c r="BB31" s="71">
        <f>_xlfn.IFNA(IF($BB$8&lt;&gt;"",VLOOKUP(BD31,Data!$B$2:$H$5150,6,0),""),"")</f>
        <v>133</v>
      </c>
      <c r="BC31" s="71">
        <f>_xlfn.IFNA(IF($BC$8&lt;&gt;"",VLOOKUP(BD31,Data!$B$2:$H$5150,7,0),""),"")</f>
        <v>134</v>
      </c>
      <c r="BD31" s="72" t="str">
        <f t="shared" si="18"/>
        <v>IMps_Ctn5205.26</v>
      </c>
      <c r="BE31" s="136">
        <f t="shared" si="41"/>
        <v>0</v>
      </c>
      <c r="BF31" s="69">
        <f t="shared" si="19"/>
        <v>0</v>
      </c>
      <c r="BG31" s="70">
        <f>_xlfn.IFNA(VLOOKUP(BJ31,Data!$B$2:$H$5150,4,0),0)</f>
        <v>1.0101</v>
      </c>
      <c r="BH31" s="71">
        <f>_xlfn.IFNA(IF($BH$8&lt;&gt;"",VLOOKUP(BJ31,Data!$B$2:$H$5150,6,0),""),"")</f>
        <v>133</v>
      </c>
      <c r="BI31" s="71">
        <f>_xlfn.IFNA(IF($BI$8&lt;&gt;"",VLOOKUP(BJ31,Data!$B$2:$H$5150,7,0),""),"")</f>
        <v>134</v>
      </c>
      <c r="BJ31" s="72" t="str">
        <f t="shared" si="20"/>
        <v>IMps_Ctn5205.26</v>
      </c>
      <c r="BK31" s="136">
        <f t="shared" si="42"/>
        <v>0</v>
      </c>
      <c r="BL31" s="69">
        <f t="shared" si="21"/>
        <v>0</v>
      </c>
      <c r="BM31" s="70">
        <f>_xlfn.IFNA(VLOOKUP(BP31,Data!$B$2:$H$5150,4,0),0)</f>
        <v>1.0101</v>
      </c>
      <c r="BN31" s="71">
        <f>_xlfn.IFNA(IF($BN$8&lt;&gt;"",VLOOKUP(BP31,Data!$B$2:$H$5150,6,0),""),"")</f>
        <v>133</v>
      </c>
      <c r="BO31" s="71">
        <f>_xlfn.IFNA(IF($BO$8&lt;&gt;"",VLOOKUP(BP31,Data!$B$2:$H$5150,7,0),""),"")</f>
        <v>134</v>
      </c>
      <c r="BP31" s="72" t="str">
        <f t="shared" si="22"/>
        <v>IMps_Ctn5205.26</v>
      </c>
      <c r="BQ31" s="136">
        <f t="shared" si="43"/>
        <v>0</v>
      </c>
      <c r="BR31" s="69">
        <f t="shared" si="23"/>
        <v>0</v>
      </c>
      <c r="BS31" s="70">
        <f>_xlfn.IFNA(VLOOKUP(BV31,Data!$B$2:$H$5150,4,0),0)</f>
        <v>1.0101</v>
      </c>
      <c r="BT31" s="71">
        <f>_xlfn.IFNA(IF($BT$8&lt;&gt;"",VLOOKUP(BV31,Data!$B$2:$H$5150,6,0),""),"")</f>
        <v>133</v>
      </c>
      <c r="BU31" s="71">
        <f>_xlfn.IFNA(IF($BU$8&lt;&gt;"",VLOOKUP(BV31,Data!$B$2:$H$5150,7,0),""),"")</f>
        <v>134</v>
      </c>
      <c r="BV31" s="72" t="str">
        <f t="shared" si="24"/>
        <v>IMps_Ctn5205.26</v>
      </c>
      <c r="BW31" s="136">
        <f t="shared" si="44"/>
        <v>0</v>
      </c>
      <c r="BX31" s="69">
        <f t="shared" si="25"/>
        <v>0</v>
      </c>
      <c r="BY31" s="70">
        <f>_xlfn.IFNA(VLOOKUP(CB31,Data!$B$2:$H$5150,4,0),0)</f>
        <v>1.0101</v>
      </c>
      <c r="BZ31" s="71">
        <f>_xlfn.IFNA(IF($BZ$8&lt;&gt;"",VLOOKUP(CB31,Data!$B$2:$H$5150,6,0),""),"")</f>
        <v>133</v>
      </c>
      <c r="CA31" s="71">
        <f>_xlfn.IFNA(IF($CA$8&lt;&gt;"",VLOOKUP(CB31,Data!$B$2:$H$5150,7,0),""),"")</f>
        <v>134</v>
      </c>
      <c r="CB31" s="72" t="str">
        <f t="shared" si="26"/>
        <v>IMps_Ctn5205.26</v>
      </c>
      <c r="CC31" s="136">
        <f t="shared" si="45"/>
        <v>0</v>
      </c>
      <c r="CD31" s="69">
        <f t="shared" si="27"/>
        <v>0</v>
      </c>
      <c r="CE31" s="70">
        <f>_xlfn.IFNA(VLOOKUP(CH31,Data!$B$2:$H$5150,4,0),0)</f>
        <v>1.0101</v>
      </c>
      <c r="CF31" s="71">
        <f>_xlfn.IFNA(IF($CF$8&lt;&gt;"",VLOOKUP(CH31,Data!$B$2:$H$5150,6,0),""),"")</f>
        <v>133</v>
      </c>
      <c r="CG31" s="71">
        <f>_xlfn.IFNA(IF($CG$8&lt;&gt;"",VLOOKUP(CH31,Data!$B$2:$H$5150,7,0),""),"")</f>
        <v>134</v>
      </c>
      <c r="CH31" s="72" t="str">
        <f t="shared" si="28"/>
        <v>IMps_Ctn5205.26</v>
      </c>
      <c r="CI31" s="136">
        <f t="shared" si="46"/>
        <v>0</v>
      </c>
      <c r="CJ31" s="69">
        <f t="shared" si="29"/>
        <v>0</v>
      </c>
      <c r="CK31" s="70">
        <f>_xlfn.IFNA(VLOOKUP(CN31,Data!$B$2:$H$5150,4,0),0)</f>
        <v>1.0101</v>
      </c>
      <c r="CL31" s="71">
        <f>_xlfn.IFNA(IF($CL$8&lt;&gt;"",VLOOKUP(CN31,Data!$B$2:$H$5150,6,0),""),"")</f>
        <v>133</v>
      </c>
      <c r="CM31" s="71">
        <f>_xlfn.IFNA(IF($CM$8&lt;&gt;"",VLOOKUP(CN31,Data!$B$2:$H$5150,7,0),""),"")</f>
        <v>134</v>
      </c>
      <c r="CN31" s="72" t="str">
        <f t="shared" si="30"/>
        <v>IMps_Ctn5205.26</v>
      </c>
      <c r="CO31" s="136">
        <f t="shared" si="47"/>
        <v>0</v>
      </c>
      <c r="CP31" s="69">
        <f t="shared" si="31"/>
        <v>0</v>
      </c>
      <c r="CQ31" s="70">
        <f>_xlfn.IFNA(VLOOKUP(CT31,Data!$B$2:$H$5150,4,0),0)</f>
        <v>1.0101</v>
      </c>
      <c r="CR31" s="71">
        <f>_xlfn.IFNA(IF($CR$8&lt;&gt;"",VLOOKUP(CT31,Data!$B$2:$H$5150,6,0),""),"")</f>
        <v>133</v>
      </c>
      <c r="CS31" s="71">
        <f>_xlfn.IFNA(IF($CS$8&lt;&gt;"",VLOOKUP(CT31,Data!$B$2:$H$5150,7,0),""),"")</f>
        <v>134</v>
      </c>
      <c r="CT31" s="72" t="str">
        <f t="shared" si="32"/>
        <v>IMps_Ctn5205.26</v>
      </c>
      <c r="CU31" s="74" t="str">
        <f>VLOOKUP(F31,GD.List!$C$3:$O$6214,12,0)</f>
        <v>Cotton Yarn</v>
      </c>
      <c r="CV31" s="51" t="s">
        <v>50</v>
      </c>
      <c r="CW31" s="51" t="e">
        <f>VLOOKUP(H31,#REF!,1,0)</f>
        <v>#REF!</v>
      </c>
      <c r="CX31" s="73">
        <f>E31/VLOOKUP(F31,GD.List!$C$3:$O$6646,5,0)</f>
        <v>0.44609193291712579</v>
      </c>
      <c r="CY31" s="134">
        <f t="shared" si="33"/>
        <v>0</v>
      </c>
      <c r="CZ31" s="51" t="e">
        <f t="shared" si="48"/>
        <v>#N/A</v>
      </c>
      <c r="DA31" s="133"/>
    </row>
    <row r="32" spans="1:105" ht="15" customHeight="1" x14ac:dyDescent="0.2">
      <c r="A32" s="142" t="str">
        <f>IFERROR(IF(VLOOKUP(F32,GD.List!$C$3:$H$6371,6,0)&lt;&gt;"L","I","L"),"")</f>
        <v>I</v>
      </c>
      <c r="B32" s="136">
        <f t="shared" si="34"/>
        <v>0</v>
      </c>
      <c r="C32" s="64">
        <v>2463.3900000000003</v>
      </c>
      <c r="D32" s="64">
        <f t="shared" si="0"/>
        <v>0</v>
      </c>
      <c r="E32" s="64">
        <f t="shared" si="1"/>
        <v>2463.3900000000003</v>
      </c>
      <c r="F32" s="65" t="s">
        <v>2733</v>
      </c>
      <c r="G32" s="66" t="str">
        <f>VLOOKUP(F32,GD.List!$C$3:$O$6646,13,0)</f>
        <v>60/2 Cotton Yarn Combed</v>
      </c>
      <c r="H32" s="67">
        <f>VLOOKUP(F32,GD.List!$C$3:$O$6646,8,0)</f>
        <v>5205.2700000000004</v>
      </c>
      <c r="I32" s="68">
        <f>VLOOKUP(F32,GD.List!$C$3:$O$6646,9,0)</f>
        <v>8.82</v>
      </c>
      <c r="J32" s="69">
        <f t="shared" si="2"/>
        <v>0</v>
      </c>
      <c r="K32" s="70">
        <v>0</v>
      </c>
      <c r="L32" s="71">
        <f>_xlfn.IFNA(IF($L$8&lt;&gt;"",VLOOKUP(N32,Data!$B$2:$H$5150,6,0),""),"")</f>
        <v>180</v>
      </c>
      <c r="M32" s="71">
        <f>_xlfn.IFNA(IF($M$8&lt;&gt;"",VLOOKUP(N32,Data!$B$2:$H$5150,7,0),""),"")</f>
        <v>0</v>
      </c>
      <c r="N32" s="72" t="str">
        <f t="shared" si="35"/>
        <v>ICtnGmt_Mbot15205.27</v>
      </c>
      <c r="O32" s="136">
        <f t="shared" si="3"/>
        <v>0</v>
      </c>
      <c r="P32" s="69">
        <f t="shared" si="36"/>
        <v>0</v>
      </c>
      <c r="Q32" s="70">
        <f>_xlfn.IFNA(VLOOKUP(T32,Data!$B$2:$H$5150,4,0),0)</f>
        <v>1.0101</v>
      </c>
      <c r="R32" s="71">
        <f>_xlfn.IFNA(IF($R$8&lt;&gt;"",VLOOKUP(T32,Data!$B$2:$H$5150,6,0),""),"")</f>
        <v>135</v>
      </c>
      <c r="S32" s="71">
        <f>_xlfn.IFNA(IF($S$8&lt;&gt;"",VLOOKUP(T32,Data!$B$2:$H$5150,7,0),""),"")</f>
        <v>136</v>
      </c>
      <c r="T32" s="72" t="str">
        <f t="shared" si="37"/>
        <v>IMps_Ctn5205.27</v>
      </c>
      <c r="U32" s="136">
        <f t="shared" si="4"/>
        <v>0</v>
      </c>
      <c r="V32" s="69">
        <f t="shared" si="5"/>
        <v>0</v>
      </c>
      <c r="W32" s="70">
        <f>_xlfn.IFNA(VLOOKUP(Z32,Data!$B$2:$H$5150,4,0),0)</f>
        <v>1.0101</v>
      </c>
      <c r="X32" s="71">
        <f>_xlfn.IFNA(IF($X$8&lt;&gt;"",VLOOKUP(Z32,Data!$B$2:$H$5150,6,0),""),"")</f>
        <v>135</v>
      </c>
      <c r="Y32" s="71">
        <f>_xlfn.IFNA(IF($Y$8&lt;&gt;"",VLOOKUP(Z32,Data!$B$2:$H$5150,7,0),""),"")</f>
        <v>136</v>
      </c>
      <c r="Z32" s="72" t="str">
        <f t="shared" si="38"/>
        <v>IMps_Ctn5205.27</v>
      </c>
      <c r="AA32" s="136">
        <f t="shared" si="6"/>
        <v>0</v>
      </c>
      <c r="AB32" s="69">
        <f t="shared" si="7"/>
        <v>0</v>
      </c>
      <c r="AC32" s="70">
        <f>_xlfn.IFNA(VLOOKUP(AF32,Data!$B$2:$H$5150,4,0),0)</f>
        <v>1.0101</v>
      </c>
      <c r="AD32" s="71">
        <f>_xlfn.IFNA(IF($AD$8&lt;&gt;"",VLOOKUP(AF32,Data!$B$2:$H$5150,6,0),""),"")</f>
        <v>135</v>
      </c>
      <c r="AE32" s="71">
        <f>_xlfn.IFNA(IF($AE$8&lt;&gt;"",VLOOKUP(AF32,Data!$B$2:$H$5150,7,0),""),"")</f>
        <v>136</v>
      </c>
      <c r="AF32" s="72" t="str">
        <f t="shared" si="8"/>
        <v>IMps_Ctn5205.27</v>
      </c>
      <c r="AG32" s="136">
        <f t="shared" si="9"/>
        <v>0</v>
      </c>
      <c r="AH32" s="69">
        <f t="shared" si="10"/>
        <v>0</v>
      </c>
      <c r="AI32" s="70">
        <f>_xlfn.IFNA(VLOOKUP(AL32,Data!$B$2:$H$5150,4,0),0)</f>
        <v>1.0101</v>
      </c>
      <c r="AJ32" s="71">
        <f>_xlfn.IFNA(IF($AJ$8&lt;&gt;"",VLOOKUP(AL32,Data!$B$2:$H$5150,6,0),""),"")</f>
        <v>135</v>
      </c>
      <c r="AK32" s="71">
        <f>_xlfn.IFNA(IF($AK$8&lt;&gt;"",VLOOKUP(AL32,Data!$B$2:$H$5150,7,0),""),"")</f>
        <v>136</v>
      </c>
      <c r="AL32" s="72" t="str">
        <f t="shared" si="11"/>
        <v>IMps_Ctn5205.27</v>
      </c>
      <c r="AM32" s="136">
        <f t="shared" si="12"/>
        <v>0</v>
      </c>
      <c r="AN32" s="69">
        <f t="shared" si="13"/>
        <v>0</v>
      </c>
      <c r="AO32" s="70">
        <f>_xlfn.IFNA(VLOOKUP(AR32,Data!$B$2:$H$5150,4,0),0)</f>
        <v>1.0101</v>
      </c>
      <c r="AP32" s="71">
        <f>_xlfn.IFNA(IF($AP$8&lt;&gt;"",VLOOKUP(AR32,Data!$B$2:$H$5150,6,0),""),"")</f>
        <v>135</v>
      </c>
      <c r="AQ32" s="71">
        <f>_xlfn.IFNA(IF($AQ$8&lt;&gt;"",VLOOKUP(AR32,Data!$B$2:$H$5150,7,0),""),"")</f>
        <v>136</v>
      </c>
      <c r="AR32" s="72" t="str">
        <f t="shared" si="14"/>
        <v>IMps_Ctn5205.27</v>
      </c>
      <c r="AS32" s="136">
        <f t="shared" si="39"/>
        <v>0</v>
      </c>
      <c r="AT32" s="69">
        <f t="shared" si="15"/>
        <v>0</v>
      </c>
      <c r="AU32" s="70">
        <f>_xlfn.IFNA(VLOOKUP(AX32,Data!$B$2:$H$5150,4,0),0)</f>
        <v>1.0101</v>
      </c>
      <c r="AV32" s="71">
        <f>_xlfn.IFNA(IF($AV$8&lt;&gt;"",VLOOKUP(AX32,Data!$B$2:$H$5150,6,0),""),"")</f>
        <v>135</v>
      </c>
      <c r="AW32" s="71">
        <f>_xlfn.IFNA(IF($AW$8&lt;&gt;"",VLOOKUP(AX32,Data!$B$2:$H$5150,7,0),""),"")</f>
        <v>136</v>
      </c>
      <c r="AX32" s="72" t="str">
        <f t="shared" si="16"/>
        <v>IMps_Ctn5205.27</v>
      </c>
      <c r="AY32" s="136">
        <f t="shared" si="40"/>
        <v>0</v>
      </c>
      <c r="AZ32" s="69">
        <f t="shared" si="17"/>
        <v>0</v>
      </c>
      <c r="BA32" s="70">
        <f>_xlfn.IFNA(VLOOKUP(BD32,Data!$B$2:$H$5150,4,0),0)</f>
        <v>1.0101</v>
      </c>
      <c r="BB32" s="71">
        <f>_xlfn.IFNA(IF($BB$8&lt;&gt;"",VLOOKUP(BD32,Data!$B$2:$H$5150,6,0),""),"")</f>
        <v>135</v>
      </c>
      <c r="BC32" s="71">
        <f>_xlfn.IFNA(IF($BC$8&lt;&gt;"",VLOOKUP(BD32,Data!$B$2:$H$5150,7,0),""),"")</f>
        <v>136</v>
      </c>
      <c r="BD32" s="72" t="str">
        <f t="shared" si="18"/>
        <v>IMps_Ctn5205.27</v>
      </c>
      <c r="BE32" s="136">
        <f t="shared" si="41"/>
        <v>0</v>
      </c>
      <c r="BF32" s="69">
        <f t="shared" si="19"/>
        <v>0</v>
      </c>
      <c r="BG32" s="70">
        <f>_xlfn.IFNA(VLOOKUP(BJ32,Data!$B$2:$H$5150,4,0),0)</f>
        <v>1.0101</v>
      </c>
      <c r="BH32" s="71">
        <f>_xlfn.IFNA(IF($BH$8&lt;&gt;"",VLOOKUP(BJ32,Data!$B$2:$H$5150,6,0),""),"")</f>
        <v>135</v>
      </c>
      <c r="BI32" s="71">
        <f>_xlfn.IFNA(IF($BI$8&lt;&gt;"",VLOOKUP(BJ32,Data!$B$2:$H$5150,7,0),""),"")</f>
        <v>136</v>
      </c>
      <c r="BJ32" s="72" t="str">
        <f t="shared" si="20"/>
        <v>IMps_Ctn5205.27</v>
      </c>
      <c r="BK32" s="136">
        <f t="shared" si="42"/>
        <v>0</v>
      </c>
      <c r="BL32" s="69">
        <f t="shared" si="21"/>
        <v>0</v>
      </c>
      <c r="BM32" s="70">
        <f>_xlfn.IFNA(VLOOKUP(BP32,Data!$B$2:$H$5150,4,0),0)</f>
        <v>1.0101</v>
      </c>
      <c r="BN32" s="71">
        <f>_xlfn.IFNA(IF($BN$8&lt;&gt;"",VLOOKUP(BP32,Data!$B$2:$H$5150,6,0),""),"")</f>
        <v>135</v>
      </c>
      <c r="BO32" s="71">
        <f>_xlfn.IFNA(IF($BO$8&lt;&gt;"",VLOOKUP(BP32,Data!$B$2:$H$5150,7,0),""),"")</f>
        <v>136</v>
      </c>
      <c r="BP32" s="72" t="str">
        <f t="shared" si="22"/>
        <v>IMps_Ctn5205.27</v>
      </c>
      <c r="BQ32" s="136">
        <f t="shared" si="43"/>
        <v>0</v>
      </c>
      <c r="BR32" s="69">
        <f t="shared" si="23"/>
        <v>0</v>
      </c>
      <c r="BS32" s="70">
        <f>_xlfn.IFNA(VLOOKUP(BV32,Data!$B$2:$H$5150,4,0),0)</f>
        <v>1.0101</v>
      </c>
      <c r="BT32" s="71">
        <f>_xlfn.IFNA(IF($BT$8&lt;&gt;"",VLOOKUP(BV32,Data!$B$2:$H$5150,6,0),""),"")</f>
        <v>135</v>
      </c>
      <c r="BU32" s="71">
        <f>_xlfn.IFNA(IF($BU$8&lt;&gt;"",VLOOKUP(BV32,Data!$B$2:$H$5150,7,0),""),"")</f>
        <v>136</v>
      </c>
      <c r="BV32" s="72" t="str">
        <f t="shared" si="24"/>
        <v>IMps_Ctn5205.27</v>
      </c>
      <c r="BW32" s="136">
        <f t="shared" si="44"/>
        <v>0</v>
      </c>
      <c r="BX32" s="69">
        <f t="shared" si="25"/>
        <v>0</v>
      </c>
      <c r="BY32" s="70">
        <f>_xlfn.IFNA(VLOOKUP(CB32,Data!$B$2:$H$5150,4,0),0)</f>
        <v>1.0101</v>
      </c>
      <c r="BZ32" s="71">
        <f>_xlfn.IFNA(IF($BZ$8&lt;&gt;"",VLOOKUP(CB32,Data!$B$2:$H$5150,6,0),""),"")</f>
        <v>135</v>
      </c>
      <c r="CA32" s="71">
        <f>_xlfn.IFNA(IF($CA$8&lt;&gt;"",VLOOKUP(CB32,Data!$B$2:$H$5150,7,0),""),"")</f>
        <v>136</v>
      </c>
      <c r="CB32" s="72" t="str">
        <f t="shared" si="26"/>
        <v>IMps_Ctn5205.27</v>
      </c>
      <c r="CC32" s="136">
        <f t="shared" si="45"/>
        <v>0</v>
      </c>
      <c r="CD32" s="69">
        <f t="shared" si="27"/>
        <v>0</v>
      </c>
      <c r="CE32" s="70">
        <f>_xlfn.IFNA(VLOOKUP(CH32,Data!$B$2:$H$5150,4,0),0)</f>
        <v>1.0101</v>
      </c>
      <c r="CF32" s="71">
        <f>_xlfn.IFNA(IF($CF$8&lt;&gt;"",VLOOKUP(CH32,Data!$B$2:$H$5150,6,0),""),"")</f>
        <v>135</v>
      </c>
      <c r="CG32" s="71">
        <f>_xlfn.IFNA(IF($CG$8&lt;&gt;"",VLOOKUP(CH32,Data!$B$2:$H$5150,7,0),""),"")</f>
        <v>136</v>
      </c>
      <c r="CH32" s="72" t="str">
        <f t="shared" si="28"/>
        <v>IMps_Ctn5205.27</v>
      </c>
      <c r="CI32" s="136">
        <f t="shared" si="46"/>
        <v>0</v>
      </c>
      <c r="CJ32" s="69">
        <f t="shared" si="29"/>
        <v>0</v>
      </c>
      <c r="CK32" s="70">
        <f>_xlfn.IFNA(VLOOKUP(CN32,Data!$B$2:$H$5150,4,0),0)</f>
        <v>1.0101</v>
      </c>
      <c r="CL32" s="71">
        <f>_xlfn.IFNA(IF($CL$8&lt;&gt;"",VLOOKUP(CN32,Data!$B$2:$H$5150,6,0),""),"")</f>
        <v>135</v>
      </c>
      <c r="CM32" s="71">
        <f>_xlfn.IFNA(IF($CM$8&lt;&gt;"",VLOOKUP(CN32,Data!$B$2:$H$5150,7,0),""),"")</f>
        <v>136</v>
      </c>
      <c r="CN32" s="72" t="str">
        <f t="shared" si="30"/>
        <v>IMps_Ctn5205.27</v>
      </c>
      <c r="CO32" s="136">
        <f t="shared" si="47"/>
        <v>0</v>
      </c>
      <c r="CP32" s="69">
        <f t="shared" si="31"/>
        <v>0</v>
      </c>
      <c r="CQ32" s="70">
        <f>_xlfn.IFNA(VLOOKUP(CT32,Data!$B$2:$H$5150,4,0),0)</f>
        <v>1.0101</v>
      </c>
      <c r="CR32" s="71">
        <f>_xlfn.IFNA(IF($CR$8&lt;&gt;"",VLOOKUP(CT32,Data!$B$2:$H$5150,6,0),""),"")</f>
        <v>135</v>
      </c>
      <c r="CS32" s="71">
        <f>_xlfn.IFNA(IF($CS$8&lt;&gt;"",VLOOKUP(CT32,Data!$B$2:$H$5150,7,0),""),"")</f>
        <v>136</v>
      </c>
      <c r="CT32" s="72" t="str">
        <f t="shared" si="32"/>
        <v>IMps_Ctn5205.27</v>
      </c>
      <c r="CU32" s="74" t="str">
        <f>VLOOKUP(F32,GD.List!$C$3:$O$6214,12,0)</f>
        <v>Cotton Yarn</v>
      </c>
      <c r="CV32" s="51" t="s">
        <v>50</v>
      </c>
      <c r="CW32" s="51" t="e">
        <f>VLOOKUP(H32,#REF!,1,0)</f>
        <v>#REF!</v>
      </c>
      <c r="CX32" s="73">
        <f>E32/VLOOKUP(F32,GD.List!$C$3:$O$6646,5,0)</f>
        <v>0.41775030525030532</v>
      </c>
      <c r="CY32" s="134">
        <f t="shared" si="33"/>
        <v>0</v>
      </c>
      <c r="CZ32" s="51" t="e">
        <f t="shared" si="48"/>
        <v>#N/A</v>
      </c>
      <c r="DA32" s="133"/>
    </row>
    <row r="33" spans="1:105" ht="15" customHeight="1" x14ac:dyDescent="0.2">
      <c r="A33" s="142" t="str">
        <f>IFERROR(IF(VLOOKUP(F33,GD.List!$C$3:$H$6371,6,0)&lt;&gt;"L","I","L"),"")</f>
        <v>I</v>
      </c>
      <c r="B33" s="136">
        <f t="shared" si="34"/>
        <v>0</v>
      </c>
      <c r="C33" s="215">
        <v>3084.4596999999999</v>
      </c>
      <c r="D33" s="64">
        <f t="shared" si="0"/>
        <v>0</v>
      </c>
      <c r="E33" s="64">
        <f t="shared" si="1"/>
        <v>3084.4596999999999</v>
      </c>
      <c r="F33" s="65" t="s">
        <v>2318</v>
      </c>
      <c r="G33" s="66" t="str">
        <f>VLOOKUP(F33,GD.List!$C$3:$O$6646,13,0)</f>
        <v xml:space="preserve">80/1 Cotton Combed </v>
      </c>
      <c r="H33" s="67">
        <f>VLOOKUP(F33,GD.List!$C$3:$O$6646,8,0)</f>
        <v>5205.28</v>
      </c>
      <c r="I33" s="68">
        <f>VLOOKUP(F33,GD.List!$C$3:$O$6646,9,0)</f>
        <v>6.35</v>
      </c>
      <c r="J33" s="69">
        <f t="shared" si="2"/>
        <v>0</v>
      </c>
      <c r="K33" s="70">
        <v>0</v>
      </c>
      <c r="L33" s="71" t="str">
        <f>_xlfn.IFNA(IF($L$8&lt;&gt;"",VLOOKUP(N33,Data!$B$2:$H$5150,6,0),""),"")</f>
        <v/>
      </c>
      <c r="M33" s="71" t="str">
        <f>_xlfn.IFNA(IF($M$8&lt;&gt;"",VLOOKUP(N33,Data!$B$2:$H$5150,7,0),""),"")</f>
        <v/>
      </c>
      <c r="N33" s="72" t="str">
        <f t="shared" si="35"/>
        <v>ICtnGmt_Mbot15205.28</v>
      </c>
      <c r="O33" s="136">
        <f t="shared" si="3"/>
        <v>0</v>
      </c>
      <c r="P33" s="69">
        <f t="shared" si="36"/>
        <v>0</v>
      </c>
      <c r="Q33" s="70">
        <f>_xlfn.IFNA(VLOOKUP(T33,Data!$B$2:$H$5150,4,0),0)</f>
        <v>1.0101</v>
      </c>
      <c r="R33" s="71">
        <f>_xlfn.IFNA(IF($R$8&lt;&gt;"",VLOOKUP(T33,Data!$B$2:$H$5150,6,0),""),"")</f>
        <v>135</v>
      </c>
      <c r="S33" s="71">
        <f>_xlfn.IFNA(IF($S$8&lt;&gt;"",VLOOKUP(T33,Data!$B$2:$H$5150,7,0),""),"")</f>
        <v>136</v>
      </c>
      <c r="T33" s="72" t="str">
        <f t="shared" si="37"/>
        <v>IMps_Ctn5205.28</v>
      </c>
      <c r="U33" s="136">
        <f t="shared" si="4"/>
        <v>0</v>
      </c>
      <c r="V33" s="69">
        <f t="shared" si="5"/>
        <v>0</v>
      </c>
      <c r="W33" s="70">
        <f>_xlfn.IFNA(VLOOKUP(Z33,Data!$B$2:$H$5150,4,0),0)</f>
        <v>1.0101</v>
      </c>
      <c r="X33" s="71">
        <f>_xlfn.IFNA(IF($X$8&lt;&gt;"",VLOOKUP(Z33,Data!$B$2:$H$5150,6,0),""),"")</f>
        <v>135</v>
      </c>
      <c r="Y33" s="71">
        <f>_xlfn.IFNA(IF($Y$8&lt;&gt;"",VLOOKUP(Z33,Data!$B$2:$H$5150,7,0),""),"")</f>
        <v>136</v>
      </c>
      <c r="Z33" s="72" t="str">
        <f t="shared" si="38"/>
        <v>IMps_Ctn5205.28</v>
      </c>
      <c r="AA33" s="136">
        <f t="shared" si="6"/>
        <v>0</v>
      </c>
      <c r="AB33" s="69">
        <f t="shared" si="7"/>
        <v>0</v>
      </c>
      <c r="AC33" s="70">
        <f>_xlfn.IFNA(VLOOKUP(AF33,Data!$B$2:$H$5150,4,0),0)</f>
        <v>1.0101</v>
      </c>
      <c r="AD33" s="71">
        <f>_xlfn.IFNA(IF($AD$8&lt;&gt;"",VLOOKUP(AF33,Data!$B$2:$H$5150,6,0),""),"")</f>
        <v>135</v>
      </c>
      <c r="AE33" s="71">
        <f>_xlfn.IFNA(IF($AE$8&lt;&gt;"",VLOOKUP(AF33,Data!$B$2:$H$5150,7,0),""),"")</f>
        <v>136</v>
      </c>
      <c r="AF33" s="72" t="str">
        <f t="shared" si="8"/>
        <v>IMps_Ctn5205.28</v>
      </c>
      <c r="AG33" s="136">
        <f t="shared" si="9"/>
        <v>0</v>
      </c>
      <c r="AH33" s="69">
        <f t="shared" si="10"/>
        <v>0</v>
      </c>
      <c r="AI33" s="70">
        <f>_xlfn.IFNA(VLOOKUP(AL33,Data!$B$2:$H$5150,4,0),0)</f>
        <v>1.0101</v>
      </c>
      <c r="AJ33" s="71">
        <f>_xlfn.IFNA(IF($AJ$8&lt;&gt;"",VLOOKUP(AL33,Data!$B$2:$H$5150,6,0),""),"")</f>
        <v>135</v>
      </c>
      <c r="AK33" s="71">
        <f>_xlfn.IFNA(IF($AK$8&lt;&gt;"",VLOOKUP(AL33,Data!$B$2:$H$5150,7,0),""),"")</f>
        <v>136</v>
      </c>
      <c r="AL33" s="72" t="str">
        <f t="shared" si="11"/>
        <v>IMps_Ctn5205.28</v>
      </c>
      <c r="AM33" s="136">
        <f t="shared" si="12"/>
        <v>0</v>
      </c>
      <c r="AN33" s="69">
        <f t="shared" si="13"/>
        <v>0</v>
      </c>
      <c r="AO33" s="70">
        <f>_xlfn.IFNA(VLOOKUP(AR33,Data!$B$2:$H$5150,4,0),0)</f>
        <v>1.0101</v>
      </c>
      <c r="AP33" s="71">
        <f>_xlfn.IFNA(IF($AP$8&lt;&gt;"",VLOOKUP(AR33,Data!$B$2:$H$5150,6,0),""),"")</f>
        <v>135</v>
      </c>
      <c r="AQ33" s="71">
        <f>_xlfn.IFNA(IF($AQ$8&lt;&gt;"",VLOOKUP(AR33,Data!$B$2:$H$5150,7,0),""),"")</f>
        <v>136</v>
      </c>
      <c r="AR33" s="72" t="str">
        <f t="shared" si="14"/>
        <v>IMps_Ctn5205.28</v>
      </c>
      <c r="AS33" s="136">
        <f t="shared" si="39"/>
        <v>0</v>
      </c>
      <c r="AT33" s="69">
        <f t="shared" si="15"/>
        <v>0</v>
      </c>
      <c r="AU33" s="70">
        <f>_xlfn.IFNA(VLOOKUP(AX33,Data!$B$2:$H$5150,4,0),0)</f>
        <v>1.0101</v>
      </c>
      <c r="AV33" s="71">
        <f>_xlfn.IFNA(IF($AV$8&lt;&gt;"",VLOOKUP(AX33,Data!$B$2:$H$5150,6,0),""),"")</f>
        <v>135</v>
      </c>
      <c r="AW33" s="71">
        <f>_xlfn.IFNA(IF($AW$8&lt;&gt;"",VLOOKUP(AX33,Data!$B$2:$H$5150,7,0),""),"")</f>
        <v>136</v>
      </c>
      <c r="AX33" s="72" t="str">
        <f t="shared" si="16"/>
        <v>IMps_Ctn5205.28</v>
      </c>
      <c r="AY33" s="136">
        <f t="shared" si="40"/>
        <v>0</v>
      </c>
      <c r="AZ33" s="69">
        <f t="shared" si="17"/>
        <v>0</v>
      </c>
      <c r="BA33" s="70">
        <f>_xlfn.IFNA(VLOOKUP(BD33,Data!$B$2:$H$5150,4,0),0)</f>
        <v>1.0101</v>
      </c>
      <c r="BB33" s="71">
        <f>_xlfn.IFNA(IF($BB$8&lt;&gt;"",VLOOKUP(BD33,Data!$B$2:$H$5150,6,0),""),"")</f>
        <v>135</v>
      </c>
      <c r="BC33" s="71">
        <f>_xlfn.IFNA(IF($BC$8&lt;&gt;"",VLOOKUP(BD33,Data!$B$2:$H$5150,7,0),""),"")</f>
        <v>136</v>
      </c>
      <c r="BD33" s="72" t="str">
        <f t="shared" si="18"/>
        <v>IMps_Ctn5205.28</v>
      </c>
      <c r="BE33" s="136">
        <f t="shared" si="41"/>
        <v>0</v>
      </c>
      <c r="BF33" s="69">
        <f t="shared" si="19"/>
        <v>0</v>
      </c>
      <c r="BG33" s="70">
        <f>_xlfn.IFNA(VLOOKUP(BJ33,Data!$B$2:$H$5150,4,0),0)</f>
        <v>1.0101</v>
      </c>
      <c r="BH33" s="71">
        <f>_xlfn.IFNA(IF($BH$8&lt;&gt;"",VLOOKUP(BJ33,Data!$B$2:$H$5150,6,0),""),"")</f>
        <v>135</v>
      </c>
      <c r="BI33" s="71">
        <f>_xlfn.IFNA(IF($BI$8&lt;&gt;"",VLOOKUP(BJ33,Data!$B$2:$H$5150,7,0),""),"")</f>
        <v>136</v>
      </c>
      <c r="BJ33" s="72" t="str">
        <f t="shared" si="20"/>
        <v>IMps_Ctn5205.28</v>
      </c>
      <c r="BK33" s="136">
        <f t="shared" si="42"/>
        <v>0</v>
      </c>
      <c r="BL33" s="69">
        <f t="shared" si="21"/>
        <v>0</v>
      </c>
      <c r="BM33" s="70">
        <f>_xlfn.IFNA(VLOOKUP(BP33,Data!$B$2:$H$5150,4,0),0)</f>
        <v>1.0101</v>
      </c>
      <c r="BN33" s="71">
        <f>_xlfn.IFNA(IF($BN$8&lt;&gt;"",VLOOKUP(BP33,Data!$B$2:$H$5150,6,0),""),"")</f>
        <v>135</v>
      </c>
      <c r="BO33" s="71">
        <f>_xlfn.IFNA(IF($BO$8&lt;&gt;"",VLOOKUP(BP33,Data!$B$2:$H$5150,7,0),""),"")</f>
        <v>136</v>
      </c>
      <c r="BP33" s="72" t="str">
        <f t="shared" si="22"/>
        <v>IMps_Ctn5205.28</v>
      </c>
      <c r="BQ33" s="136">
        <f t="shared" si="43"/>
        <v>0</v>
      </c>
      <c r="BR33" s="69">
        <f t="shared" si="23"/>
        <v>0</v>
      </c>
      <c r="BS33" s="70">
        <f>_xlfn.IFNA(VLOOKUP(BV33,Data!$B$2:$H$5150,4,0),0)</f>
        <v>1.0101</v>
      </c>
      <c r="BT33" s="71">
        <f>_xlfn.IFNA(IF($BT$8&lt;&gt;"",VLOOKUP(BV33,Data!$B$2:$H$5150,6,0),""),"")</f>
        <v>135</v>
      </c>
      <c r="BU33" s="71">
        <f>_xlfn.IFNA(IF($BU$8&lt;&gt;"",VLOOKUP(BV33,Data!$B$2:$H$5150,7,0),""),"")</f>
        <v>136</v>
      </c>
      <c r="BV33" s="72" t="str">
        <f t="shared" si="24"/>
        <v>IMps_Ctn5205.28</v>
      </c>
      <c r="BW33" s="136">
        <f t="shared" si="44"/>
        <v>0</v>
      </c>
      <c r="BX33" s="69">
        <f t="shared" si="25"/>
        <v>0</v>
      </c>
      <c r="BY33" s="70">
        <f>_xlfn.IFNA(VLOOKUP(CB33,Data!$B$2:$H$5150,4,0),0)</f>
        <v>1.0101</v>
      </c>
      <c r="BZ33" s="71">
        <f>_xlfn.IFNA(IF($BZ$8&lt;&gt;"",VLOOKUP(CB33,Data!$B$2:$H$5150,6,0),""),"")</f>
        <v>135</v>
      </c>
      <c r="CA33" s="71">
        <f>_xlfn.IFNA(IF($CA$8&lt;&gt;"",VLOOKUP(CB33,Data!$B$2:$H$5150,7,0),""),"")</f>
        <v>136</v>
      </c>
      <c r="CB33" s="72" t="str">
        <f t="shared" si="26"/>
        <v>IMps_Ctn5205.28</v>
      </c>
      <c r="CC33" s="136">
        <f t="shared" si="45"/>
        <v>0</v>
      </c>
      <c r="CD33" s="69">
        <f t="shared" si="27"/>
        <v>0</v>
      </c>
      <c r="CE33" s="70">
        <f>_xlfn.IFNA(VLOOKUP(CH33,Data!$B$2:$H$5150,4,0),0)</f>
        <v>1.0101</v>
      </c>
      <c r="CF33" s="71">
        <f>_xlfn.IFNA(IF($CF$8&lt;&gt;"",VLOOKUP(CH33,Data!$B$2:$H$5150,6,0),""),"")</f>
        <v>135</v>
      </c>
      <c r="CG33" s="71">
        <f>_xlfn.IFNA(IF($CG$8&lt;&gt;"",VLOOKUP(CH33,Data!$B$2:$H$5150,7,0),""),"")</f>
        <v>136</v>
      </c>
      <c r="CH33" s="72" t="str">
        <f t="shared" si="28"/>
        <v>IMps_Ctn5205.28</v>
      </c>
      <c r="CI33" s="136">
        <f t="shared" si="46"/>
        <v>0</v>
      </c>
      <c r="CJ33" s="69">
        <f t="shared" si="29"/>
        <v>0</v>
      </c>
      <c r="CK33" s="70">
        <f>_xlfn.IFNA(VLOOKUP(CN33,Data!$B$2:$H$5150,4,0),0)</f>
        <v>1.0101</v>
      </c>
      <c r="CL33" s="71">
        <f>_xlfn.IFNA(IF($CL$8&lt;&gt;"",VLOOKUP(CN33,Data!$B$2:$H$5150,6,0),""),"")</f>
        <v>135</v>
      </c>
      <c r="CM33" s="71">
        <f>_xlfn.IFNA(IF($CM$8&lt;&gt;"",VLOOKUP(CN33,Data!$B$2:$H$5150,7,0),""),"")</f>
        <v>136</v>
      </c>
      <c r="CN33" s="72" t="str">
        <f t="shared" si="30"/>
        <v>IMps_Ctn5205.28</v>
      </c>
      <c r="CO33" s="136">
        <f t="shared" si="47"/>
        <v>0</v>
      </c>
      <c r="CP33" s="69">
        <f t="shared" si="31"/>
        <v>0</v>
      </c>
      <c r="CQ33" s="70">
        <f>_xlfn.IFNA(VLOOKUP(CT33,Data!$B$2:$H$5150,4,0),0)</f>
        <v>1.0101</v>
      </c>
      <c r="CR33" s="71">
        <f>_xlfn.IFNA(IF($CR$8&lt;&gt;"",VLOOKUP(CT33,Data!$B$2:$H$5150,6,0),""),"")</f>
        <v>135</v>
      </c>
      <c r="CS33" s="71">
        <f>_xlfn.IFNA(IF($CS$8&lt;&gt;"",VLOOKUP(CT33,Data!$B$2:$H$5150,7,0),""),"")</f>
        <v>136</v>
      </c>
      <c r="CT33" s="72" t="str">
        <f t="shared" si="32"/>
        <v>IMps_Ctn5205.28</v>
      </c>
      <c r="CU33" s="74" t="str">
        <f>VLOOKUP(F33,GD.List!$C$3:$O$6214,12,0)</f>
        <v>Cotton Yarn</v>
      </c>
      <c r="CV33" s="51" t="s">
        <v>50</v>
      </c>
      <c r="CW33" s="51" t="e">
        <f>VLOOKUP(H33,#REF!,1,0)</f>
        <v>#REF!</v>
      </c>
      <c r="CX33" s="73">
        <f>E33/VLOOKUP(F33,GD.List!$C$3:$O$6646,5,0)</f>
        <v>1</v>
      </c>
      <c r="CY33" s="134">
        <f t="shared" si="33"/>
        <v>0</v>
      </c>
      <c r="CZ33" s="51" t="e">
        <f t="shared" si="48"/>
        <v>#N/A</v>
      </c>
      <c r="DA33" s="133"/>
    </row>
    <row r="34" spans="1:105" ht="15" customHeight="1" x14ac:dyDescent="0.2">
      <c r="A34" s="142" t="str">
        <f>IFERROR(IF(VLOOKUP(F34,GD.List!$C$3:$H$6371,6,0)&lt;&gt;"L","I","L"),"")</f>
        <v>L</v>
      </c>
      <c r="B34" s="136">
        <f t="shared" si="34"/>
        <v>0</v>
      </c>
      <c r="C34" s="64">
        <v>3670</v>
      </c>
      <c r="D34" s="64">
        <f t="shared" si="0"/>
        <v>0</v>
      </c>
      <c r="E34" s="64">
        <f t="shared" si="1"/>
        <v>3670</v>
      </c>
      <c r="F34" s="65" t="s">
        <v>3540</v>
      </c>
      <c r="G34" s="66" t="str">
        <f>VLOOKUP(F34,GD.List!$C$3:$O$6646,13,0)</f>
        <v>16/1 Cotton Fabric Grey ( 20062 Mtr)</v>
      </c>
      <c r="H34" s="67">
        <f>VLOOKUP(F34,GD.List!$C$3:$O$6646,8,0)</f>
        <v>5208.1899999999996</v>
      </c>
      <c r="I34" s="68">
        <f>VLOOKUP(F34,GD.List!$C$3:$O$6646,9,0)</f>
        <v>2.91</v>
      </c>
      <c r="J34" s="69">
        <f t="shared" si="2"/>
        <v>0</v>
      </c>
      <c r="K34" s="70">
        <v>0</v>
      </c>
      <c r="L34" s="71" t="str">
        <f>_xlfn.IFNA(IF($L$8&lt;&gt;"",VLOOKUP(N34,Data!$B$2:$H$5150,6,0),""),"")</f>
        <v/>
      </c>
      <c r="M34" s="71" t="str">
        <f>_xlfn.IFNA(IF($M$8&lt;&gt;"",VLOOKUP(N34,Data!$B$2:$H$5150,7,0),""),"")</f>
        <v/>
      </c>
      <c r="N34" s="72" t="str">
        <f t="shared" si="35"/>
        <v>LCtnGmt_Mbot15208.19</v>
      </c>
      <c r="O34" s="136">
        <f t="shared" si="3"/>
        <v>0</v>
      </c>
      <c r="P34" s="69">
        <f t="shared" si="36"/>
        <v>0</v>
      </c>
      <c r="Q34" s="70">
        <f>_xlfn.IFNA(VLOOKUP(T34,Data!$B$2:$H$5150,4,0),0)</f>
        <v>1.0101</v>
      </c>
      <c r="R34" s="71">
        <f>_xlfn.IFNA(IF($R$8&lt;&gt;"",VLOOKUP(T34,Data!$B$2:$H$5150,6,0),""),"")</f>
        <v>284</v>
      </c>
      <c r="S34" s="71">
        <f>_xlfn.IFNA(IF($S$8&lt;&gt;"",VLOOKUP(T34,Data!$B$2:$H$5150,7,0),""),"")</f>
        <v>258</v>
      </c>
      <c r="T34" s="72" t="str">
        <f t="shared" si="37"/>
        <v>LMps_Ctn5208.19</v>
      </c>
      <c r="U34" s="136">
        <f t="shared" si="4"/>
        <v>0</v>
      </c>
      <c r="V34" s="69">
        <f t="shared" si="5"/>
        <v>0</v>
      </c>
      <c r="W34" s="70">
        <f>_xlfn.IFNA(VLOOKUP(Z34,Data!$B$2:$H$5150,4,0),0)</f>
        <v>1.0101</v>
      </c>
      <c r="X34" s="71">
        <f>_xlfn.IFNA(IF($X$8&lt;&gt;"",VLOOKUP(Z34,Data!$B$2:$H$5150,6,0),""),"")</f>
        <v>284</v>
      </c>
      <c r="Y34" s="71">
        <f>_xlfn.IFNA(IF($Y$8&lt;&gt;"",VLOOKUP(Z34,Data!$B$2:$H$5150,7,0),""),"")</f>
        <v>258</v>
      </c>
      <c r="Z34" s="72" t="str">
        <f t="shared" si="38"/>
        <v>LMps_Ctn5208.19</v>
      </c>
      <c r="AA34" s="136">
        <f t="shared" si="6"/>
        <v>0</v>
      </c>
      <c r="AB34" s="69">
        <f t="shared" si="7"/>
        <v>0</v>
      </c>
      <c r="AC34" s="70">
        <f>_xlfn.IFNA(VLOOKUP(AF34,Data!$B$2:$H$5150,4,0),0)</f>
        <v>1.0101</v>
      </c>
      <c r="AD34" s="71">
        <f>_xlfn.IFNA(IF($AD$8&lt;&gt;"",VLOOKUP(AF34,Data!$B$2:$H$5150,6,0),""),"")</f>
        <v>284</v>
      </c>
      <c r="AE34" s="71">
        <f>_xlfn.IFNA(IF($AE$8&lt;&gt;"",VLOOKUP(AF34,Data!$B$2:$H$5150,7,0),""),"")</f>
        <v>258</v>
      </c>
      <c r="AF34" s="72" t="str">
        <f t="shared" si="8"/>
        <v>LMps_Ctn5208.19</v>
      </c>
      <c r="AG34" s="136">
        <f t="shared" si="9"/>
        <v>0</v>
      </c>
      <c r="AH34" s="69">
        <f t="shared" si="10"/>
        <v>0</v>
      </c>
      <c r="AI34" s="70">
        <f>_xlfn.IFNA(VLOOKUP(AL34,Data!$B$2:$H$5150,4,0),0)</f>
        <v>1.0101</v>
      </c>
      <c r="AJ34" s="71">
        <f>_xlfn.IFNA(IF($AJ$8&lt;&gt;"",VLOOKUP(AL34,Data!$B$2:$H$5150,6,0),""),"")</f>
        <v>284</v>
      </c>
      <c r="AK34" s="71">
        <f>_xlfn.IFNA(IF($AK$8&lt;&gt;"",VLOOKUP(AL34,Data!$B$2:$H$5150,7,0),""),"")</f>
        <v>258</v>
      </c>
      <c r="AL34" s="72" t="str">
        <f t="shared" si="11"/>
        <v>LMps_Ctn5208.19</v>
      </c>
      <c r="AM34" s="136">
        <f t="shared" si="12"/>
        <v>0</v>
      </c>
      <c r="AN34" s="69">
        <f t="shared" si="13"/>
        <v>0</v>
      </c>
      <c r="AO34" s="70">
        <f>_xlfn.IFNA(VLOOKUP(AR34,Data!$B$2:$H$5150,4,0),0)</f>
        <v>1.0101</v>
      </c>
      <c r="AP34" s="71">
        <f>_xlfn.IFNA(IF($AP$8&lt;&gt;"",VLOOKUP(AR34,Data!$B$2:$H$5150,6,0),""),"")</f>
        <v>284</v>
      </c>
      <c r="AQ34" s="71">
        <f>_xlfn.IFNA(IF($AQ$8&lt;&gt;"",VLOOKUP(AR34,Data!$B$2:$H$5150,7,0),""),"")</f>
        <v>258</v>
      </c>
      <c r="AR34" s="72" t="str">
        <f t="shared" si="14"/>
        <v>LMps_Ctn5208.19</v>
      </c>
      <c r="AS34" s="136">
        <f t="shared" si="39"/>
        <v>0</v>
      </c>
      <c r="AT34" s="69">
        <f t="shared" si="15"/>
        <v>0</v>
      </c>
      <c r="AU34" s="70">
        <f>_xlfn.IFNA(VLOOKUP(AX34,Data!$B$2:$H$5150,4,0),0)</f>
        <v>1.0101</v>
      </c>
      <c r="AV34" s="71">
        <f>_xlfn.IFNA(IF($AV$8&lt;&gt;"",VLOOKUP(AX34,Data!$B$2:$H$5150,6,0),""),"")</f>
        <v>284</v>
      </c>
      <c r="AW34" s="71">
        <f>_xlfn.IFNA(IF($AW$8&lt;&gt;"",VLOOKUP(AX34,Data!$B$2:$H$5150,7,0),""),"")</f>
        <v>258</v>
      </c>
      <c r="AX34" s="72" t="str">
        <f t="shared" si="16"/>
        <v>LMps_Ctn5208.19</v>
      </c>
      <c r="AY34" s="136">
        <f t="shared" si="40"/>
        <v>0</v>
      </c>
      <c r="AZ34" s="69">
        <f t="shared" si="17"/>
        <v>0</v>
      </c>
      <c r="BA34" s="70">
        <f>_xlfn.IFNA(VLOOKUP(BD34,Data!$B$2:$H$5150,4,0),0)</f>
        <v>1.0101</v>
      </c>
      <c r="BB34" s="71">
        <f>_xlfn.IFNA(IF($BB$8&lt;&gt;"",VLOOKUP(BD34,Data!$B$2:$H$5150,6,0),""),"")</f>
        <v>284</v>
      </c>
      <c r="BC34" s="71">
        <f>_xlfn.IFNA(IF($BC$8&lt;&gt;"",VLOOKUP(BD34,Data!$B$2:$H$5150,7,0),""),"")</f>
        <v>258</v>
      </c>
      <c r="BD34" s="72" t="str">
        <f t="shared" si="18"/>
        <v>LMps_Ctn5208.19</v>
      </c>
      <c r="BE34" s="136">
        <f t="shared" si="41"/>
        <v>0</v>
      </c>
      <c r="BF34" s="69">
        <f t="shared" si="19"/>
        <v>0</v>
      </c>
      <c r="BG34" s="70">
        <f>_xlfn.IFNA(VLOOKUP(BJ34,Data!$B$2:$H$5150,4,0),0)</f>
        <v>1.0101</v>
      </c>
      <c r="BH34" s="71">
        <f>_xlfn.IFNA(IF($BH$8&lt;&gt;"",VLOOKUP(BJ34,Data!$B$2:$H$5150,6,0),""),"")</f>
        <v>284</v>
      </c>
      <c r="BI34" s="71">
        <f>_xlfn.IFNA(IF($BI$8&lt;&gt;"",VLOOKUP(BJ34,Data!$B$2:$H$5150,7,0),""),"")</f>
        <v>258</v>
      </c>
      <c r="BJ34" s="72" t="str">
        <f t="shared" si="20"/>
        <v>LMps_Ctn5208.19</v>
      </c>
      <c r="BK34" s="136">
        <f t="shared" si="42"/>
        <v>0</v>
      </c>
      <c r="BL34" s="69">
        <f t="shared" si="21"/>
        <v>0</v>
      </c>
      <c r="BM34" s="70">
        <f>_xlfn.IFNA(VLOOKUP(BP34,Data!$B$2:$H$5150,4,0),0)</f>
        <v>1.0101</v>
      </c>
      <c r="BN34" s="71">
        <f>_xlfn.IFNA(IF($BN$8&lt;&gt;"",VLOOKUP(BP34,Data!$B$2:$H$5150,6,0),""),"")</f>
        <v>284</v>
      </c>
      <c r="BO34" s="71">
        <f>_xlfn.IFNA(IF($BO$8&lt;&gt;"",VLOOKUP(BP34,Data!$B$2:$H$5150,7,0),""),"")</f>
        <v>258</v>
      </c>
      <c r="BP34" s="72" t="str">
        <f t="shared" si="22"/>
        <v>LMps_Ctn5208.19</v>
      </c>
      <c r="BQ34" s="136">
        <f t="shared" si="43"/>
        <v>0</v>
      </c>
      <c r="BR34" s="69">
        <f t="shared" si="23"/>
        <v>0</v>
      </c>
      <c r="BS34" s="70">
        <f>_xlfn.IFNA(VLOOKUP(BV34,Data!$B$2:$H$5150,4,0),0)</f>
        <v>1.0101</v>
      </c>
      <c r="BT34" s="71">
        <f>_xlfn.IFNA(IF($BT$8&lt;&gt;"",VLOOKUP(BV34,Data!$B$2:$H$5150,6,0),""),"")</f>
        <v>284</v>
      </c>
      <c r="BU34" s="71">
        <f>_xlfn.IFNA(IF($BU$8&lt;&gt;"",VLOOKUP(BV34,Data!$B$2:$H$5150,7,0),""),"")</f>
        <v>258</v>
      </c>
      <c r="BV34" s="72" t="str">
        <f t="shared" si="24"/>
        <v>LMps_Ctn5208.19</v>
      </c>
      <c r="BW34" s="136">
        <f t="shared" si="44"/>
        <v>0</v>
      </c>
      <c r="BX34" s="69">
        <f t="shared" si="25"/>
        <v>0</v>
      </c>
      <c r="BY34" s="70">
        <f>_xlfn.IFNA(VLOOKUP(CB34,Data!$B$2:$H$5150,4,0),0)</f>
        <v>1.0101</v>
      </c>
      <c r="BZ34" s="71">
        <f>_xlfn.IFNA(IF($BZ$8&lt;&gt;"",VLOOKUP(CB34,Data!$B$2:$H$5150,6,0),""),"")</f>
        <v>284</v>
      </c>
      <c r="CA34" s="71">
        <f>_xlfn.IFNA(IF($CA$8&lt;&gt;"",VLOOKUP(CB34,Data!$B$2:$H$5150,7,0),""),"")</f>
        <v>258</v>
      </c>
      <c r="CB34" s="72" t="str">
        <f t="shared" si="26"/>
        <v>LMps_Ctn5208.19</v>
      </c>
      <c r="CC34" s="136">
        <f t="shared" si="45"/>
        <v>0</v>
      </c>
      <c r="CD34" s="69">
        <f t="shared" si="27"/>
        <v>0</v>
      </c>
      <c r="CE34" s="70">
        <f>_xlfn.IFNA(VLOOKUP(CH34,Data!$B$2:$H$5150,4,0),0)</f>
        <v>1.0101</v>
      </c>
      <c r="CF34" s="71">
        <f>_xlfn.IFNA(IF($CF$8&lt;&gt;"",VLOOKUP(CH34,Data!$B$2:$H$5150,6,0),""),"")</f>
        <v>284</v>
      </c>
      <c r="CG34" s="71">
        <f>_xlfn.IFNA(IF($CG$8&lt;&gt;"",VLOOKUP(CH34,Data!$B$2:$H$5150,7,0),""),"")</f>
        <v>258</v>
      </c>
      <c r="CH34" s="72" t="str">
        <f t="shared" si="28"/>
        <v>LMps_Ctn5208.19</v>
      </c>
      <c r="CI34" s="136">
        <f t="shared" si="46"/>
        <v>0</v>
      </c>
      <c r="CJ34" s="69">
        <f t="shared" si="29"/>
        <v>0</v>
      </c>
      <c r="CK34" s="70">
        <f>_xlfn.IFNA(VLOOKUP(CN34,Data!$B$2:$H$5150,4,0),0)</f>
        <v>1.0101</v>
      </c>
      <c r="CL34" s="71">
        <f>_xlfn.IFNA(IF($CL$8&lt;&gt;"",VLOOKUP(CN34,Data!$B$2:$H$5150,6,0),""),"")</f>
        <v>284</v>
      </c>
      <c r="CM34" s="71">
        <f>_xlfn.IFNA(IF($CM$8&lt;&gt;"",VLOOKUP(CN34,Data!$B$2:$H$5150,7,0),""),"")</f>
        <v>258</v>
      </c>
      <c r="CN34" s="72" t="str">
        <f t="shared" si="30"/>
        <v>LMps_Ctn5208.19</v>
      </c>
      <c r="CO34" s="136">
        <f t="shared" si="47"/>
        <v>0</v>
      </c>
      <c r="CP34" s="69">
        <f t="shared" si="31"/>
        <v>0</v>
      </c>
      <c r="CQ34" s="70">
        <f>_xlfn.IFNA(VLOOKUP(CT34,Data!$B$2:$H$5150,4,0),0)</f>
        <v>1.0101</v>
      </c>
      <c r="CR34" s="71">
        <f>_xlfn.IFNA(IF($CR$8&lt;&gt;"",VLOOKUP(CT34,Data!$B$2:$H$5150,6,0),""),"")</f>
        <v>284</v>
      </c>
      <c r="CS34" s="71">
        <f>_xlfn.IFNA(IF($CS$8&lt;&gt;"",VLOOKUP(CT34,Data!$B$2:$H$5150,7,0),""),"")</f>
        <v>258</v>
      </c>
      <c r="CT34" s="72" t="str">
        <f t="shared" si="32"/>
        <v>LMps_Ctn5208.19</v>
      </c>
      <c r="CU34" s="74" t="str">
        <f>VLOOKUP(F34,GD.List!$C$3:$O$6214,12,0)</f>
        <v>Cotton Fabric</v>
      </c>
      <c r="CV34" s="51" t="s">
        <v>50</v>
      </c>
      <c r="CW34" s="51" t="e">
        <f>VLOOKUP(H34,#REF!,1,0)</f>
        <v>#REF!</v>
      </c>
      <c r="CX34" s="73">
        <f>E34/VLOOKUP(F34,GD.List!$C$3:$O$6646,5,0)</f>
        <v>0.4807440398218496</v>
      </c>
      <c r="CY34" s="134">
        <f t="shared" si="33"/>
        <v>0</v>
      </c>
      <c r="CZ34" s="51" t="e">
        <f t="shared" si="48"/>
        <v>#N/A</v>
      </c>
      <c r="DA34" s="133"/>
    </row>
    <row r="35" spans="1:105" ht="15" customHeight="1" x14ac:dyDescent="0.2">
      <c r="A35" s="142" t="str">
        <f>IFERROR(IF(VLOOKUP(F35,GD.List!$C$3:$H$6371,6,0)&lt;&gt;"L","I","L"),"")</f>
        <v>I</v>
      </c>
      <c r="B35" s="136">
        <f t="shared" si="34"/>
        <v>0</v>
      </c>
      <c r="C35" s="64">
        <v>1245.3799999999992</v>
      </c>
      <c r="D35" s="64">
        <f t="shared" si="0"/>
        <v>0</v>
      </c>
      <c r="E35" s="64">
        <f t="shared" si="1"/>
        <v>1245.3799999999992</v>
      </c>
      <c r="F35" s="65" t="s">
        <v>3361</v>
      </c>
      <c r="G35" s="66" t="str">
        <f>VLOOKUP(F35,GD.List!$C$3:$O$6646,13,0)</f>
        <v>16/1 cotton fabric</v>
      </c>
      <c r="H35" s="67">
        <f>VLOOKUP(F35,GD.List!$C$3:$O$6646,8,0)</f>
        <v>5208.1899999999996</v>
      </c>
      <c r="I35" s="68">
        <f>VLOOKUP(F35,GD.List!$C$3:$O$6646,9,0)</f>
        <v>2.86</v>
      </c>
      <c r="J35" s="69">
        <f t="shared" si="2"/>
        <v>0</v>
      </c>
      <c r="K35" s="70">
        <v>0</v>
      </c>
      <c r="L35" s="71">
        <f>_xlfn.IFNA(IF($L$8&lt;&gt;"",VLOOKUP(N35,Data!$B$2:$H$5150,6,0),""),"")</f>
        <v>180</v>
      </c>
      <c r="M35" s="71">
        <f>_xlfn.IFNA(IF($M$8&lt;&gt;"",VLOOKUP(N35,Data!$B$2:$H$5150,7,0),""),"")</f>
        <v>0</v>
      </c>
      <c r="N35" s="72" t="str">
        <f t="shared" si="35"/>
        <v>ICtnGmt_Mbot15208.19</v>
      </c>
      <c r="O35" s="136">
        <f t="shared" si="3"/>
        <v>0</v>
      </c>
      <c r="P35" s="69">
        <f t="shared" si="36"/>
        <v>0</v>
      </c>
      <c r="Q35" s="70">
        <f>_xlfn.IFNA(VLOOKUP(T35,Data!$B$2:$H$5150,4,0),0)</f>
        <v>1.0101</v>
      </c>
      <c r="R35" s="71">
        <f>_xlfn.IFNA(IF($R$8&lt;&gt;"",VLOOKUP(T35,Data!$B$2:$H$5150,6,0),""),"")</f>
        <v>135</v>
      </c>
      <c r="S35" s="71">
        <f>_xlfn.IFNA(IF($S$8&lt;&gt;"",VLOOKUP(T35,Data!$B$2:$H$5150,7,0),""),"")</f>
        <v>136</v>
      </c>
      <c r="T35" s="72" t="str">
        <f t="shared" si="37"/>
        <v>IMps_Ctn5208.19</v>
      </c>
      <c r="U35" s="136">
        <f t="shared" si="4"/>
        <v>0</v>
      </c>
      <c r="V35" s="69">
        <f t="shared" si="5"/>
        <v>0</v>
      </c>
      <c r="W35" s="70">
        <f>_xlfn.IFNA(VLOOKUP(Z35,Data!$B$2:$H$5150,4,0),0)</f>
        <v>1.0101</v>
      </c>
      <c r="X35" s="71">
        <f>_xlfn.IFNA(IF($X$8&lt;&gt;"",VLOOKUP(Z35,Data!$B$2:$H$5150,6,0),""),"")</f>
        <v>135</v>
      </c>
      <c r="Y35" s="71">
        <f>_xlfn.IFNA(IF($Y$8&lt;&gt;"",VLOOKUP(Z35,Data!$B$2:$H$5150,7,0),""),"")</f>
        <v>136</v>
      </c>
      <c r="Z35" s="72" t="str">
        <f t="shared" si="38"/>
        <v>IMps_Ctn5208.19</v>
      </c>
      <c r="AA35" s="136">
        <f t="shared" si="6"/>
        <v>0</v>
      </c>
      <c r="AB35" s="69">
        <f t="shared" si="7"/>
        <v>0</v>
      </c>
      <c r="AC35" s="70">
        <f>_xlfn.IFNA(VLOOKUP(AF35,Data!$B$2:$H$5150,4,0),0)</f>
        <v>1.0101</v>
      </c>
      <c r="AD35" s="71">
        <f>_xlfn.IFNA(IF($AD$8&lt;&gt;"",VLOOKUP(AF35,Data!$B$2:$H$5150,6,0),""),"")</f>
        <v>135</v>
      </c>
      <c r="AE35" s="71">
        <f>_xlfn.IFNA(IF($AE$8&lt;&gt;"",VLOOKUP(AF35,Data!$B$2:$H$5150,7,0),""),"")</f>
        <v>136</v>
      </c>
      <c r="AF35" s="72" t="str">
        <f t="shared" si="8"/>
        <v>IMps_Ctn5208.19</v>
      </c>
      <c r="AG35" s="136">
        <f t="shared" si="9"/>
        <v>0</v>
      </c>
      <c r="AH35" s="69">
        <f t="shared" si="10"/>
        <v>0</v>
      </c>
      <c r="AI35" s="70">
        <f>_xlfn.IFNA(VLOOKUP(AL35,Data!$B$2:$H$5150,4,0),0)</f>
        <v>1.0101</v>
      </c>
      <c r="AJ35" s="71">
        <f>_xlfn.IFNA(IF($AJ$8&lt;&gt;"",VLOOKUP(AL35,Data!$B$2:$H$5150,6,0),""),"")</f>
        <v>135</v>
      </c>
      <c r="AK35" s="71">
        <f>_xlfn.IFNA(IF($AK$8&lt;&gt;"",VLOOKUP(AL35,Data!$B$2:$H$5150,7,0),""),"")</f>
        <v>136</v>
      </c>
      <c r="AL35" s="72" t="str">
        <f t="shared" si="11"/>
        <v>IMps_Ctn5208.19</v>
      </c>
      <c r="AM35" s="136">
        <f t="shared" si="12"/>
        <v>0</v>
      </c>
      <c r="AN35" s="69">
        <f t="shared" si="13"/>
        <v>0</v>
      </c>
      <c r="AO35" s="70">
        <f>_xlfn.IFNA(VLOOKUP(AR35,Data!$B$2:$H$5150,4,0),0)</f>
        <v>1.0101</v>
      </c>
      <c r="AP35" s="71">
        <f>_xlfn.IFNA(IF($AP$8&lt;&gt;"",VLOOKUP(AR35,Data!$B$2:$H$5150,6,0),""),"")</f>
        <v>135</v>
      </c>
      <c r="AQ35" s="71">
        <f>_xlfn.IFNA(IF($AQ$8&lt;&gt;"",VLOOKUP(AR35,Data!$B$2:$H$5150,7,0),""),"")</f>
        <v>136</v>
      </c>
      <c r="AR35" s="72" t="str">
        <f t="shared" si="14"/>
        <v>IMps_Ctn5208.19</v>
      </c>
      <c r="AS35" s="136">
        <f t="shared" si="39"/>
        <v>0</v>
      </c>
      <c r="AT35" s="69">
        <f t="shared" si="15"/>
        <v>0</v>
      </c>
      <c r="AU35" s="70">
        <f>_xlfn.IFNA(VLOOKUP(AX35,Data!$B$2:$H$5150,4,0),0)</f>
        <v>1.0101</v>
      </c>
      <c r="AV35" s="71">
        <f>_xlfn.IFNA(IF($AV$8&lt;&gt;"",VLOOKUP(AX35,Data!$B$2:$H$5150,6,0),""),"")</f>
        <v>135</v>
      </c>
      <c r="AW35" s="71">
        <f>_xlfn.IFNA(IF($AW$8&lt;&gt;"",VLOOKUP(AX35,Data!$B$2:$H$5150,7,0),""),"")</f>
        <v>136</v>
      </c>
      <c r="AX35" s="72" t="str">
        <f t="shared" si="16"/>
        <v>IMps_Ctn5208.19</v>
      </c>
      <c r="AY35" s="136">
        <f t="shared" si="40"/>
        <v>0</v>
      </c>
      <c r="AZ35" s="69">
        <f t="shared" si="17"/>
        <v>0</v>
      </c>
      <c r="BA35" s="70">
        <f>_xlfn.IFNA(VLOOKUP(BD35,Data!$B$2:$H$5150,4,0),0)</f>
        <v>1.0101</v>
      </c>
      <c r="BB35" s="71">
        <f>_xlfn.IFNA(IF($BB$8&lt;&gt;"",VLOOKUP(BD35,Data!$B$2:$H$5150,6,0),""),"")</f>
        <v>135</v>
      </c>
      <c r="BC35" s="71">
        <f>_xlfn.IFNA(IF($BC$8&lt;&gt;"",VLOOKUP(BD35,Data!$B$2:$H$5150,7,0),""),"")</f>
        <v>136</v>
      </c>
      <c r="BD35" s="72" t="str">
        <f t="shared" si="18"/>
        <v>IMps_Ctn5208.19</v>
      </c>
      <c r="BE35" s="136">
        <f t="shared" si="41"/>
        <v>0</v>
      </c>
      <c r="BF35" s="69">
        <f t="shared" si="19"/>
        <v>0</v>
      </c>
      <c r="BG35" s="70">
        <f>_xlfn.IFNA(VLOOKUP(BJ35,Data!$B$2:$H$5150,4,0),0)</f>
        <v>1.0101</v>
      </c>
      <c r="BH35" s="71">
        <f>_xlfn.IFNA(IF($BH$8&lt;&gt;"",VLOOKUP(BJ35,Data!$B$2:$H$5150,6,0),""),"")</f>
        <v>135</v>
      </c>
      <c r="BI35" s="71">
        <f>_xlfn.IFNA(IF($BI$8&lt;&gt;"",VLOOKUP(BJ35,Data!$B$2:$H$5150,7,0),""),"")</f>
        <v>136</v>
      </c>
      <c r="BJ35" s="72" t="str">
        <f t="shared" si="20"/>
        <v>IMps_Ctn5208.19</v>
      </c>
      <c r="BK35" s="136">
        <f t="shared" si="42"/>
        <v>0</v>
      </c>
      <c r="BL35" s="69">
        <f t="shared" si="21"/>
        <v>0</v>
      </c>
      <c r="BM35" s="70">
        <f>_xlfn.IFNA(VLOOKUP(BP35,Data!$B$2:$H$5150,4,0),0)</f>
        <v>1.0101</v>
      </c>
      <c r="BN35" s="71">
        <f>_xlfn.IFNA(IF($BN$8&lt;&gt;"",VLOOKUP(BP35,Data!$B$2:$H$5150,6,0),""),"")</f>
        <v>135</v>
      </c>
      <c r="BO35" s="71">
        <f>_xlfn.IFNA(IF($BO$8&lt;&gt;"",VLOOKUP(BP35,Data!$B$2:$H$5150,7,0),""),"")</f>
        <v>136</v>
      </c>
      <c r="BP35" s="72" t="str">
        <f t="shared" si="22"/>
        <v>IMps_Ctn5208.19</v>
      </c>
      <c r="BQ35" s="136">
        <f t="shared" si="43"/>
        <v>0</v>
      </c>
      <c r="BR35" s="69">
        <f t="shared" si="23"/>
        <v>0</v>
      </c>
      <c r="BS35" s="70">
        <f>_xlfn.IFNA(VLOOKUP(BV35,Data!$B$2:$H$5150,4,0),0)</f>
        <v>1.0101</v>
      </c>
      <c r="BT35" s="71">
        <f>_xlfn.IFNA(IF($BT$8&lt;&gt;"",VLOOKUP(BV35,Data!$B$2:$H$5150,6,0),""),"")</f>
        <v>135</v>
      </c>
      <c r="BU35" s="71">
        <f>_xlfn.IFNA(IF($BU$8&lt;&gt;"",VLOOKUP(BV35,Data!$B$2:$H$5150,7,0),""),"")</f>
        <v>136</v>
      </c>
      <c r="BV35" s="72" t="str">
        <f t="shared" si="24"/>
        <v>IMps_Ctn5208.19</v>
      </c>
      <c r="BW35" s="136">
        <f t="shared" si="44"/>
        <v>0</v>
      </c>
      <c r="BX35" s="69">
        <f t="shared" si="25"/>
        <v>0</v>
      </c>
      <c r="BY35" s="70">
        <f>_xlfn.IFNA(VLOOKUP(CB35,Data!$B$2:$H$5150,4,0),0)</f>
        <v>1.0101</v>
      </c>
      <c r="BZ35" s="71">
        <f>_xlfn.IFNA(IF($BZ$8&lt;&gt;"",VLOOKUP(CB35,Data!$B$2:$H$5150,6,0),""),"")</f>
        <v>135</v>
      </c>
      <c r="CA35" s="71">
        <f>_xlfn.IFNA(IF($CA$8&lt;&gt;"",VLOOKUP(CB35,Data!$B$2:$H$5150,7,0),""),"")</f>
        <v>136</v>
      </c>
      <c r="CB35" s="72" t="str">
        <f t="shared" si="26"/>
        <v>IMps_Ctn5208.19</v>
      </c>
      <c r="CC35" s="136">
        <f t="shared" si="45"/>
        <v>0</v>
      </c>
      <c r="CD35" s="69">
        <f t="shared" si="27"/>
        <v>0</v>
      </c>
      <c r="CE35" s="70">
        <f>_xlfn.IFNA(VLOOKUP(CH35,Data!$B$2:$H$5150,4,0),0)</f>
        <v>1.0101</v>
      </c>
      <c r="CF35" s="71">
        <f>_xlfn.IFNA(IF($CF$8&lt;&gt;"",VLOOKUP(CH35,Data!$B$2:$H$5150,6,0),""),"")</f>
        <v>135</v>
      </c>
      <c r="CG35" s="71">
        <f>_xlfn.IFNA(IF($CG$8&lt;&gt;"",VLOOKUP(CH35,Data!$B$2:$H$5150,7,0),""),"")</f>
        <v>136</v>
      </c>
      <c r="CH35" s="72" t="str">
        <f t="shared" si="28"/>
        <v>IMps_Ctn5208.19</v>
      </c>
      <c r="CI35" s="136">
        <f t="shared" si="46"/>
        <v>0</v>
      </c>
      <c r="CJ35" s="69">
        <f t="shared" si="29"/>
        <v>0</v>
      </c>
      <c r="CK35" s="70">
        <f>_xlfn.IFNA(VLOOKUP(CN35,Data!$B$2:$H$5150,4,0),0)</f>
        <v>1.0101</v>
      </c>
      <c r="CL35" s="71">
        <f>_xlfn.IFNA(IF($CL$8&lt;&gt;"",VLOOKUP(CN35,Data!$B$2:$H$5150,6,0),""),"")</f>
        <v>135</v>
      </c>
      <c r="CM35" s="71">
        <f>_xlfn.IFNA(IF($CM$8&lt;&gt;"",VLOOKUP(CN35,Data!$B$2:$H$5150,7,0),""),"")</f>
        <v>136</v>
      </c>
      <c r="CN35" s="72" t="str">
        <f t="shared" si="30"/>
        <v>IMps_Ctn5208.19</v>
      </c>
      <c r="CO35" s="136">
        <f t="shared" si="47"/>
        <v>0</v>
      </c>
      <c r="CP35" s="69">
        <f t="shared" si="31"/>
        <v>0</v>
      </c>
      <c r="CQ35" s="70">
        <f>_xlfn.IFNA(VLOOKUP(CT35,Data!$B$2:$H$5150,4,0),0)</f>
        <v>1.0101</v>
      </c>
      <c r="CR35" s="71">
        <f>_xlfn.IFNA(IF($CR$8&lt;&gt;"",VLOOKUP(CT35,Data!$B$2:$H$5150,6,0),""),"")</f>
        <v>135</v>
      </c>
      <c r="CS35" s="71">
        <f>_xlfn.IFNA(IF($CS$8&lt;&gt;"",VLOOKUP(CT35,Data!$B$2:$H$5150,7,0),""),"")</f>
        <v>136</v>
      </c>
      <c r="CT35" s="72" t="str">
        <f t="shared" si="32"/>
        <v>IMps_Ctn5208.19</v>
      </c>
      <c r="CU35" s="74" t="str">
        <f>VLOOKUP(F35,GD.List!$C$3:$O$6214,12,0)</f>
        <v>Cotton Fabric</v>
      </c>
      <c r="CV35" s="51" t="s">
        <v>50</v>
      </c>
      <c r="CW35" s="51" t="e">
        <f>VLOOKUP(H35,#REF!,1,0)</f>
        <v>#REF!</v>
      </c>
      <c r="CX35" s="73">
        <f>E35/VLOOKUP(F35,GD.List!$C$3:$O$6646,5,0)</f>
        <v>0.12495033610916015</v>
      </c>
      <c r="CY35" s="134">
        <f t="shared" si="33"/>
        <v>0</v>
      </c>
      <c r="CZ35" s="51" t="e">
        <f t="shared" si="48"/>
        <v>#N/A</v>
      </c>
      <c r="DA35" s="133"/>
    </row>
    <row r="36" spans="1:105" ht="15" customHeight="1" x14ac:dyDescent="0.2">
      <c r="A36" s="142" t="str">
        <f>IFERROR(IF(VLOOKUP(F36,GD.List!$C$3:$H$6371,6,0)&lt;&gt;"L","I","L"),"")</f>
        <v>I</v>
      </c>
      <c r="B36" s="136">
        <f t="shared" si="34"/>
        <v>0</v>
      </c>
      <c r="C36" s="64">
        <v>6106</v>
      </c>
      <c r="D36" s="64">
        <f t="shared" si="0"/>
        <v>0</v>
      </c>
      <c r="E36" s="64">
        <f t="shared" si="1"/>
        <v>6106</v>
      </c>
      <c r="F36" s="65" t="s">
        <v>4322</v>
      </c>
      <c r="G36" s="66" t="str">
        <f>VLOOKUP(F36,GD.List!$C$3:$O$6646,13,0)</f>
        <v>40/40 Coton fabric</v>
      </c>
      <c r="H36" s="67">
        <f>VLOOKUP(F36,GD.List!$C$3:$O$6646,8,0)</f>
        <v>5208.1899999999996</v>
      </c>
      <c r="I36" s="68">
        <f>VLOOKUP(F36,GD.List!$C$3:$O$6646,9,0)</f>
        <v>4.3600000000000003</v>
      </c>
      <c r="J36" s="69">
        <f t="shared" si="2"/>
        <v>0</v>
      </c>
      <c r="K36" s="70">
        <v>0</v>
      </c>
      <c r="L36" s="71">
        <f>_xlfn.IFNA(IF($L$8&lt;&gt;"",VLOOKUP(N36,Data!$B$2:$H$5150,6,0),""),"")</f>
        <v>180</v>
      </c>
      <c r="M36" s="71">
        <f>_xlfn.IFNA(IF($M$8&lt;&gt;"",VLOOKUP(N36,Data!$B$2:$H$5150,7,0),""),"")</f>
        <v>0</v>
      </c>
      <c r="N36" s="72" t="str">
        <f t="shared" si="35"/>
        <v>ICtnGmt_Mbot15208.19</v>
      </c>
      <c r="O36" s="136">
        <f t="shared" si="3"/>
        <v>0</v>
      </c>
      <c r="P36" s="69">
        <f t="shared" si="36"/>
        <v>0</v>
      </c>
      <c r="Q36" s="70">
        <f>_xlfn.IFNA(VLOOKUP(T36,Data!$B$2:$H$5150,4,0),0)</f>
        <v>1.0101</v>
      </c>
      <c r="R36" s="71">
        <f>_xlfn.IFNA(IF($R$8&lt;&gt;"",VLOOKUP(T36,Data!$B$2:$H$5150,6,0),""),"")</f>
        <v>135</v>
      </c>
      <c r="S36" s="71">
        <f>_xlfn.IFNA(IF($S$8&lt;&gt;"",VLOOKUP(T36,Data!$B$2:$H$5150,7,0),""),"")</f>
        <v>136</v>
      </c>
      <c r="T36" s="72" t="str">
        <f t="shared" si="37"/>
        <v>IMps_Ctn5208.19</v>
      </c>
      <c r="U36" s="136">
        <f t="shared" si="4"/>
        <v>0</v>
      </c>
      <c r="V36" s="69">
        <f t="shared" si="5"/>
        <v>0</v>
      </c>
      <c r="W36" s="70">
        <f>_xlfn.IFNA(VLOOKUP(Z36,Data!$B$2:$H$5150,4,0),0)</f>
        <v>1.0101</v>
      </c>
      <c r="X36" s="71">
        <f>_xlfn.IFNA(IF($X$8&lt;&gt;"",VLOOKUP(Z36,Data!$B$2:$H$5150,6,0),""),"")</f>
        <v>135</v>
      </c>
      <c r="Y36" s="71">
        <f>_xlfn.IFNA(IF($Y$8&lt;&gt;"",VLOOKUP(Z36,Data!$B$2:$H$5150,7,0),""),"")</f>
        <v>136</v>
      </c>
      <c r="Z36" s="72" t="str">
        <f t="shared" si="38"/>
        <v>IMps_Ctn5208.19</v>
      </c>
      <c r="AA36" s="136">
        <f t="shared" si="6"/>
        <v>0</v>
      </c>
      <c r="AB36" s="69">
        <f t="shared" si="7"/>
        <v>0</v>
      </c>
      <c r="AC36" s="70">
        <f>_xlfn.IFNA(VLOOKUP(AF36,Data!$B$2:$H$5150,4,0),0)</f>
        <v>1.0101</v>
      </c>
      <c r="AD36" s="71">
        <f>_xlfn.IFNA(IF($AD$8&lt;&gt;"",VLOOKUP(AF36,Data!$B$2:$H$5150,6,0),""),"")</f>
        <v>135</v>
      </c>
      <c r="AE36" s="71">
        <f>_xlfn.IFNA(IF($AE$8&lt;&gt;"",VLOOKUP(AF36,Data!$B$2:$H$5150,7,0),""),"")</f>
        <v>136</v>
      </c>
      <c r="AF36" s="72" t="str">
        <f t="shared" si="8"/>
        <v>IMps_Ctn5208.19</v>
      </c>
      <c r="AG36" s="136">
        <f t="shared" si="9"/>
        <v>0</v>
      </c>
      <c r="AH36" s="69">
        <f t="shared" si="10"/>
        <v>0</v>
      </c>
      <c r="AI36" s="70">
        <f>_xlfn.IFNA(VLOOKUP(AL36,Data!$B$2:$H$5150,4,0),0)</f>
        <v>1.0101</v>
      </c>
      <c r="AJ36" s="71">
        <f>_xlfn.IFNA(IF($AJ$8&lt;&gt;"",VLOOKUP(AL36,Data!$B$2:$H$5150,6,0),""),"")</f>
        <v>135</v>
      </c>
      <c r="AK36" s="71">
        <f>_xlfn.IFNA(IF($AK$8&lt;&gt;"",VLOOKUP(AL36,Data!$B$2:$H$5150,7,0),""),"")</f>
        <v>136</v>
      </c>
      <c r="AL36" s="72" t="str">
        <f t="shared" si="11"/>
        <v>IMps_Ctn5208.19</v>
      </c>
      <c r="AM36" s="136">
        <f t="shared" si="12"/>
        <v>0</v>
      </c>
      <c r="AN36" s="69">
        <f t="shared" si="13"/>
        <v>0</v>
      </c>
      <c r="AO36" s="70">
        <f>_xlfn.IFNA(VLOOKUP(AR36,Data!$B$2:$H$5150,4,0),0)</f>
        <v>1.0101</v>
      </c>
      <c r="AP36" s="71">
        <f>_xlfn.IFNA(IF($AP$8&lt;&gt;"",VLOOKUP(AR36,Data!$B$2:$H$5150,6,0),""),"")</f>
        <v>135</v>
      </c>
      <c r="AQ36" s="71">
        <f>_xlfn.IFNA(IF($AQ$8&lt;&gt;"",VLOOKUP(AR36,Data!$B$2:$H$5150,7,0),""),"")</f>
        <v>136</v>
      </c>
      <c r="AR36" s="72" t="str">
        <f t="shared" si="14"/>
        <v>IMps_Ctn5208.19</v>
      </c>
      <c r="AS36" s="136">
        <f t="shared" si="39"/>
        <v>0</v>
      </c>
      <c r="AT36" s="69">
        <f t="shared" si="15"/>
        <v>0</v>
      </c>
      <c r="AU36" s="70">
        <f>_xlfn.IFNA(VLOOKUP(AX36,Data!$B$2:$H$5150,4,0),0)</f>
        <v>1.0101</v>
      </c>
      <c r="AV36" s="71">
        <f>_xlfn.IFNA(IF($AV$8&lt;&gt;"",VLOOKUP(AX36,Data!$B$2:$H$5150,6,0),""),"")</f>
        <v>135</v>
      </c>
      <c r="AW36" s="71">
        <f>_xlfn.IFNA(IF($AW$8&lt;&gt;"",VLOOKUP(AX36,Data!$B$2:$H$5150,7,0),""),"")</f>
        <v>136</v>
      </c>
      <c r="AX36" s="72" t="str">
        <f t="shared" si="16"/>
        <v>IMps_Ctn5208.19</v>
      </c>
      <c r="AY36" s="136">
        <f t="shared" si="40"/>
        <v>0</v>
      </c>
      <c r="AZ36" s="69">
        <f t="shared" si="17"/>
        <v>0</v>
      </c>
      <c r="BA36" s="70">
        <f>_xlfn.IFNA(VLOOKUP(BD36,Data!$B$2:$H$5150,4,0),0)</f>
        <v>1.0101</v>
      </c>
      <c r="BB36" s="71">
        <f>_xlfn.IFNA(IF($BB$8&lt;&gt;"",VLOOKUP(BD36,Data!$B$2:$H$5150,6,0),""),"")</f>
        <v>135</v>
      </c>
      <c r="BC36" s="71">
        <f>_xlfn.IFNA(IF($BC$8&lt;&gt;"",VLOOKUP(BD36,Data!$B$2:$H$5150,7,0),""),"")</f>
        <v>136</v>
      </c>
      <c r="BD36" s="72" t="str">
        <f t="shared" si="18"/>
        <v>IMps_Ctn5208.19</v>
      </c>
      <c r="BE36" s="136">
        <f t="shared" si="41"/>
        <v>0</v>
      </c>
      <c r="BF36" s="69">
        <f t="shared" si="19"/>
        <v>0</v>
      </c>
      <c r="BG36" s="70">
        <f>_xlfn.IFNA(VLOOKUP(BJ36,Data!$B$2:$H$5150,4,0),0)</f>
        <v>1.0101</v>
      </c>
      <c r="BH36" s="71">
        <f>_xlfn.IFNA(IF($BH$8&lt;&gt;"",VLOOKUP(BJ36,Data!$B$2:$H$5150,6,0),""),"")</f>
        <v>135</v>
      </c>
      <c r="BI36" s="71">
        <f>_xlfn.IFNA(IF($BI$8&lt;&gt;"",VLOOKUP(BJ36,Data!$B$2:$H$5150,7,0),""),"")</f>
        <v>136</v>
      </c>
      <c r="BJ36" s="72" t="str">
        <f t="shared" si="20"/>
        <v>IMps_Ctn5208.19</v>
      </c>
      <c r="BK36" s="136">
        <f t="shared" si="42"/>
        <v>0</v>
      </c>
      <c r="BL36" s="69">
        <f t="shared" si="21"/>
        <v>0</v>
      </c>
      <c r="BM36" s="70">
        <f>_xlfn.IFNA(VLOOKUP(BP36,Data!$B$2:$H$5150,4,0),0)</f>
        <v>1.0101</v>
      </c>
      <c r="BN36" s="71">
        <f>_xlfn.IFNA(IF($BN$8&lt;&gt;"",VLOOKUP(BP36,Data!$B$2:$H$5150,6,0),""),"")</f>
        <v>135</v>
      </c>
      <c r="BO36" s="71">
        <f>_xlfn.IFNA(IF($BO$8&lt;&gt;"",VLOOKUP(BP36,Data!$B$2:$H$5150,7,0),""),"")</f>
        <v>136</v>
      </c>
      <c r="BP36" s="72" t="str">
        <f t="shared" si="22"/>
        <v>IMps_Ctn5208.19</v>
      </c>
      <c r="BQ36" s="136">
        <f t="shared" si="43"/>
        <v>0</v>
      </c>
      <c r="BR36" s="69">
        <f t="shared" si="23"/>
        <v>0</v>
      </c>
      <c r="BS36" s="70">
        <f>_xlfn.IFNA(VLOOKUP(BV36,Data!$B$2:$H$5150,4,0),0)</f>
        <v>1.0101</v>
      </c>
      <c r="BT36" s="71">
        <f>_xlfn.IFNA(IF($BT$8&lt;&gt;"",VLOOKUP(BV36,Data!$B$2:$H$5150,6,0),""),"")</f>
        <v>135</v>
      </c>
      <c r="BU36" s="71">
        <f>_xlfn.IFNA(IF($BU$8&lt;&gt;"",VLOOKUP(BV36,Data!$B$2:$H$5150,7,0),""),"")</f>
        <v>136</v>
      </c>
      <c r="BV36" s="72" t="str">
        <f t="shared" si="24"/>
        <v>IMps_Ctn5208.19</v>
      </c>
      <c r="BW36" s="136">
        <f t="shared" si="44"/>
        <v>0</v>
      </c>
      <c r="BX36" s="69">
        <f t="shared" si="25"/>
        <v>0</v>
      </c>
      <c r="BY36" s="70">
        <f>_xlfn.IFNA(VLOOKUP(CB36,Data!$B$2:$H$5150,4,0),0)</f>
        <v>1.0101</v>
      </c>
      <c r="BZ36" s="71">
        <f>_xlfn.IFNA(IF($BZ$8&lt;&gt;"",VLOOKUP(CB36,Data!$B$2:$H$5150,6,0),""),"")</f>
        <v>135</v>
      </c>
      <c r="CA36" s="71">
        <f>_xlfn.IFNA(IF($CA$8&lt;&gt;"",VLOOKUP(CB36,Data!$B$2:$H$5150,7,0),""),"")</f>
        <v>136</v>
      </c>
      <c r="CB36" s="72" t="str">
        <f t="shared" si="26"/>
        <v>IMps_Ctn5208.19</v>
      </c>
      <c r="CC36" s="136">
        <f t="shared" si="45"/>
        <v>0</v>
      </c>
      <c r="CD36" s="69">
        <f t="shared" si="27"/>
        <v>0</v>
      </c>
      <c r="CE36" s="70">
        <f>_xlfn.IFNA(VLOOKUP(CH36,Data!$B$2:$H$5150,4,0),0)</f>
        <v>1.0101</v>
      </c>
      <c r="CF36" s="71">
        <f>_xlfn.IFNA(IF($CF$8&lt;&gt;"",VLOOKUP(CH36,Data!$B$2:$H$5150,6,0),""),"")</f>
        <v>135</v>
      </c>
      <c r="CG36" s="71">
        <f>_xlfn.IFNA(IF($CG$8&lt;&gt;"",VLOOKUP(CH36,Data!$B$2:$H$5150,7,0),""),"")</f>
        <v>136</v>
      </c>
      <c r="CH36" s="72" t="str">
        <f t="shared" si="28"/>
        <v>IMps_Ctn5208.19</v>
      </c>
      <c r="CI36" s="136">
        <f t="shared" si="46"/>
        <v>0</v>
      </c>
      <c r="CJ36" s="69">
        <f t="shared" si="29"/>
        <v>0</v>
      </c>
      <c r="CK36" s="70">
        <f>_xlfn.IFNA(VLOOKUP(CN36,Data!$B$2:$H$5150,4,0),0)</f>
        <v>1.0101</v>
      </c>
      <c r="CL36" s="71">
        <f>_xlfn.IFNA(IF($CL$8&lt;&gt;"",VLOOKUP(CN36,Data!$B$2:$H$5150,6,0),""),"")</f>
        <v>135</v>
      </c>
      <c r="CM36" s="71">
        <f>_xlfn.IFNA(IF($CM$8&lt;&gt;"",VLOOKUP(CN36,Data!$B$2:$H$5150,7,0),""),"")</f>
        <v>136</v>
      </c>
      <c r="CN36" s="72" t="str">
        <f t="shared" si="30"/>
        <v>IMps_Ctn5208.19</v>
      </c>
      <c r="CO36" s="136">
        <f t="shared" si="47"/>
        <v>0</v>
      </c>
      <c r="CP36" s="69">
        <f t="shared" si="31"/>
        <v>0</v>
      </c>
      <c r="CQ36" s="70">
        <f>_xlfn.IFNA(VLOOKUP(CT36,Data!$B$2:$H$5150,4,0),0)</f>
        <v>1.0101</v>
      </c>
      <c r="CR36" s="71">
        <f>_xlfn.IFNA(IF($CR$8&lt;&gt;"",VLOOKUP(CT36,Data!$B$2:$H$5150,6,0),""),"")</f>
        <v>135</v>
      </c>
      <c r="CS36" s="71">
        <f>_xlfn.IFNA(IF($CS$8&lt;&gt;"",VLOOKUP(CT36,Data!$B$2:$H$5150,7,0),""),"")</f>
        <v>136</v>
      </c>
      <c r="CT36" s="72" t="str">
        <f t="shared" si="32"/>
        <v>IMps_Ctn5208.19</v>
      </c>
      <c r="CU36" s="74" t="str">
        <f>VLOOKUP(F36,GD.List!$C$3:$O$6214,12,0)</f>
        <v>Cotton Fabric</v>
      </c>
      <c r="CV36" s="51" t="s">
        <v>50</v>
      </c>
      <c r="CW36" s="51" t="e">
        <f>VLOOKUP(H36,#REF!,1,0)</f>
        <v>#REF!</v>
      </c>
      <c r="CX36" s="73">
        <f>E36/VLOOKUP(F36,GD.List!$C$3:$O$6646,5,0)</f>
        <v>1</v>
      </c>
      <c r="CY36" s="134">
        <f t="shared" si="33"/>
        <v>0</v>
      </c>
      <c r="CZ36" s="51" t="e">
        <f t="shared" si="48"/>
        <v>#N/A</v>
      </c>
      <c r="DA36" s="133"/>
    </row>
    <row r="37" spans="1:105" ht="15" customHeight="1" x14ac:dyDescent="0.2">
      <c r="A37" s="192" t="s">
        <v>1817</v>
      </c>
      <c r="B37" s="136">
        <f t="shared" si="34"/>
        <v>0</v>
      </c>
      <c r="C37" s="215">
        <v>671.39819999999997</v>
      </c>
      <c r="D37" s="64">
        <f t="shared" si="0"/>
        <v>0</v>
      </c>
      <c r="E37" s="64">
        <f t="shared" si="1"/>
        <v>671.39819999999997</v>
      </c>
      <c r="F37" s="65" t="s">
        <v>2747</v>
      </c>
      <c r="G37" s="66" t="str">
        <f>VLOOKUP(F37,GD.List!$C$3:$O$6646,13,0)</f>
        <v>PC 65:35- 24/1</v>
      </c>
      <c r="H37" s="67">
        <f>VLOOKUP(F37,GD.List!$C$3:$O$6646,8,0)</f>
        <v>5206.12</v>
      </c>
      <c r="I37" s="68">
        <f>VLOOKUP(F37,GD.List!$C$3:$O$6646,9,0)</f>
        <v>2.1</v>
      </c>
      <c r="J37" s="69">
        <f t="shared" si="2"/>
        <v>0</v>
      </c>
      <c r="K37" s="70">
        <v>0</v>
      </c>
      <c r="L37" s="71" t="str">
        <f>_xlfn.IFNA(IF($L$8&lt;&gt;"",VLOOKUP(N37,Data!$B$2:$H$5150,6,0),""),"")</f>
        <v/>
      </c>
      <c r="M37" s="71" t="str">
        <f>_xlfn.IFNA(IF($M$8&lt;&gt;"",VLOOKUP(N37,Data!$B$2:$H$5150,7,0),""),"")</f>
        <v/>
      </c>
      <c r="N37" s="72" t="str">
        <f t="shared" si="35"/>
        <v>LCtnGmt_Mbot15206.12</v>
      </c>
      <c r="O37" s="136">
        <f t="shared" si="3"/>
        <v>0</v>
      </c>
      <c r="P37" s="69">
        <f t="shared" si="36"/>
        <v>0</v>
      </c>
      <c r="Q37" s="70">
        <f>_xlfn.IFNA(VLOOKUP(T37,Data!$B$2:$H$5150,4,0),0)</f>
        <v>0</v>
      </c>
      <c r="R37" s="71" t="str">
        <f>_xlfn.IFNA(IF($R$8&lt;&gt;"",VLOOKUP(T37,Data!$B$2:$H$5150,6,0),""),"")</f>
        <v/>
      </c>
      <c r="S37" s="71" t="str">
        <f>_xlfn.IFNA(IF($S$8&lt;&gt;"",VLOOKUP(T37,Data!$B$2:$H$5150,7,0),""),"")</f>
        <v/>
      </c>
      <c r="T37" s="72" t="str">
        <f t="shared" si="37"/>
        <v>LMps_Ctn5206.12</v>
      </c>
      <c r="U37" s="136">
        <f t="shared" si="4"/>
        <v>0</v>
      </c>
      <c r="V37" s="69">
        <f t="shared" si="5"/>
        <v>0</v>
      </c>
      <c r="W37" s="70">
        <f>_xlfn.IFNA(VLOOKUP(Z37,Data!$B$2:$H$5150,4,0),0)</f>
        <v>0</v>
      </c>
      <c r="X37" s="71" t="str">
        <f>_xlfn.IFNA(IF($X$8&lt;&gt;"",VLOOKUP(Z37,Data!$B$2:$H$5150,6,0),""),"")</f>
        <v/>
      </c>
      <c r="Y37" s="71" t="str">
        <f>_xlfn.IFNA(IF($Y$8&lt;&gt;"",VLOOKUP(Z37,Data!$B$2:$H$5150,7,0),""),"")</f>
        <v/>
      </c>
      <c r="Z37" s="72" t="str">
        <f t="shared" si="38"/>
        <v>LMps_Ctn5206.12</v>
      </c>
      <c r="AA37" s="136">
        <f t="shared" si="6"/>
        <v>0</v>
      </c>
      <c r="AB37" s="69">
        <f t="shared" si="7"/>
        <v>0</v>
      </c>
      <c r="AC37" s="70">
        <f>_xlfn.IFNA(VLOOKUP(AF37,Data!$B$2:$H$5150,4,0),0)</f>
        <v>0</v>
      </c>
      <c r="AD37" s="71" t="str">
        <f>_xlfn.IFNA(IF($AD$8&lt;&gt;"",VLOOKUP(AF37,Data!$B$2:$H$5150,6,0),""),"")</f>
        <v/>
      </c>
      <c r="AE37" s="71" t="str">
        <f>_xlfn.IFNA(IF($AE$8&lt;&gt;"",VLOOKUP(AF37,Data!$B$2:$H$5150,7,0),""),"")</f>
        <v/>
      </c>
      <c r="AF37" s="72" t="str">
        <f t="shared" si="8"/>
        <v>LMps_Ctn5206.12</v>
      </c>
      <c r="AG37" s="136">
        <f t="shared" si="9"/>
        <v>0</v>
      </c>
      <c r="AH37" s="69">
        <f t="shared" si="10"/>
        <v>0</v>
      </c>
      <c r="AI37" s="70">
        <f>_xlfn.IFNA(VLOOKUP(AL37,Data!$B$2:$H$5150,4,0),0)</f>
        <v>0</v>
      </c>
      <c r="AJ37" s="71" t="str">
        <f>_xlfn.IFNA(IF($AJ$8&lt;&gt;"",VLOOKUP(AL37,Data!$B$2:$H$5150,6,0),""),"")</f>
        <v/>
      </c>
      <c r="AK37" s="71" t="str">
        <f>_xlfn.IFNA(IF($AK$8&lt;&gt;"",VLOOKUP(AL37,Data!$B$2:$H$5150,7,0),""),"")</f>
        <v/>
      </c>
      <c r="AL37" s="72" t="str">
        <f t="shared" si="11"/>
        <v>LMps_Ctn5206.12</v>
      </c>
      <c r="AM37" s="136">
        <f t="shared" si="12"/>
        <v>0</v>
      </c>
      <c r="AN37" s="69">
        <f t="shared" si="13"/>
        <v>0</v>
      </c>
      <c r="AO37" s="70">
        <f>_xlfn.IFNA(VLOOKUP(AR37,Data!$B$2:$H$5150,4,0),0)</f>
        <v>0</v>
      </c>
      <c r="AP37" s="71" t="str">
        <f>_xlfn.IFNA(IF($AP$8&lt;&gt;"",VLOOKUP(AR37,Data!$B$2:$H$5150,6,0),""),"")</f>
        <v/>
      </c>
      <c r="AQ37" s="71" t="str">
        <f>_xlfn.IFNA(IF($AQ$8&lt;&gt;"",VLOOKUP(AR37,Data!$B$2:$H$5150,7,0),""),"")</f>
        <v/>
      </c>
      <c r="AR37" s="72" t="str">
        <f t="shared" si="14"/>
        <v>LMps_Ctn5206.12</v>
      </c>
      <c r="AS37" s="136">
        <f t="shared" si="39"/>
        <v>0</v>
      </c>
      <c r="AT37" s="69">
        <f t="shared" si="15"/>
        <v>0</v>
      </c>
      <c r="AU37" s="70">
        <f>_xlfn.IFNA(VLOOKUP(AX37,Data!$B$2:$H$5150,4,0),0)</f>
        <v>0</v>
      </c>
      <c r="AV37" s="71" t="str">
        <f>_xlfn.IFNA(IF($AV$8&lt;&gt;"",VLOOKUP(AX37,Data!$B$2:$H$5150,6,0),""),"")</f>
        <v/>
      </c>
      <c r="AW37" s="71" t="str">
        <f>_xlfn.IFNA(IF($AW$8&lt;&gt;"",VLOOKUP(AX37,Data!$B$2:$H$5150,7,0),""),"")</f>
        <v/>
      </c>
      <c r="AX37" s="72" t="str">
        <f t="shared" si="16"/>
        <v>LMps_Ctn5206.12</v>
      </c>
      <c r="AY37" s="136">
        <f t="shared" si="40"/>
        <v>0</v>
      </c>
      <c r="AZ37" s="69">
        <f t="shared" si="17"/>
        <v>0</v>
      </c>
      <c r="BA37" s="70">
        <f>_xlfn.IFNA(VLOOKUP(BD37,Data!$B$2:$H$5150,4,0),0)</f>
        <v>0</v>
      </c>
      <c r="BB37" s="71" t="str">
        <f>_xlfn.IFNA(IF($BB$8&lt;&gt;"",VLOOKUP(BD37,Data!$B$2:$H$5150,6,0),""),"")</f>
        <v/>
      </c>
      <c r="BC37" s="71" t="str">
        <f>_xlfn.IFNA(IF($BC$8&lt;&gt;"",VLOOKUP(BD37,Data!$B$2:$H$5150,7,0),""),"")</f>
        <v/>
      </c>
      <c r="BD37" s="72" t="str">
        <f t="shared" si="18"/>
        <v>LMps_Ctn5206.12</v>
      </c>
      <c r="BE37" s="136">
        <f t="shared" si="41"/>
        <v>0</v>
      </c>
      <c r="BF37" s="69">
        <f t="shared" si="19"/>
        <v>0</v>
      </c>
      <c r="BG37" s="70">
        <f>_xlfn.IFNA(VLOOKUP(BJ37,Data!$B$2:$H$5150,4,0),0)</f>
        <v>0</v>
      </c>
      <c r="BH37" s="71" t="str">
        <f>_xlfn.IFNA(IF($BH$8&lt;&gt;"",VLOOKUP(BJ37,Data!$B$2:$H$5150,6,0),""),"")</f>
        <v/>
      </c>
      <c r="BI37" s="71" t="str">
        <f>_xlfn.IFNA(IF($BI$8&lt;&gt;"",VLOOKUP(BJ37,Data!$B$2:$H$5150,7,0),""),"")</f>
        <v/>
      </c>
      <c r="BJ37" s="72" t="str">
        <f t="shared" si="20"/>
        <v>LMps_Ctn5206.12</v>
      </c>
      <c r="BK37" s="136">
        <f t="shared" si="42"/>
        <v>0</v>
      </c>
      <c r="BL37" s="69">
        <f t="shared" si="21"/>
        <v>0</v>
      </c>
      <c r="BM37" s="70">
        <f>_xlfn.IFNA(VLOOKUP(BP37,Data!$B$2:$H$5150,4,0),0)</f>
        <v>0</v>
      </c>
      <c r="BN37" s="71" t="str">
        <f>_xlfn.IFNA(IF($BN$8&lt;&gt;"",VLOOKUP(BP37,Data!$B$2:$H$5150,6,0),""),"")</f>
        <v/>
      </c>
      <c r="BO37" s="71" t="str">
        <f>_xlfn.IFNA(IF($BO$8&lt;&gt;"",VLOOKUP(BP37,Data!$B$2:$H$5150,7,0),""),"")</f>
        <v/>
      </c>
      <c r="BP37" s="72" t="str">
        <f t="shared" si="22"/>
        <v>LMps_Ctn5206.12</v>
      </c>
      <c r="BQ37" s="136">
        <f t="shared" si="43"/>
        <v>0</v>
      </c>
      <c r="BR37" s="69">
        <f t="shared" si="23"/>
        <v>0</v>
      </c>
      <c r="BS37" s="70">
        <f>_xlfn.IFNA(VLOOKUP(BV37,Data!$B$2:$H$5150,4,0),0)</f>
        <v>0</v>
      </c>
      <c r="BT37" s="71" t="str">
        <f>_xlfn.IFNA(IF($BT$8&lt;&gt;"",VLOOKUP(BV37,Data!$B$2:$H$5150,6,0),""),"")</f>
        <v/>
      </c>
      <c r="BU37" s="71" t="str">
        <f>_xlfn.IFNA(IF($BU$8&lt;&gt;"",VLOOKUP(BV37,Data!$B$2:$H$5150,7,0),""),"")</f>
        <v/>
      </c>
      <c r="BV37" s="72" t="str">
        <f t="shared" si="24"/>
        <v>LMps_Ctn5206.12</v>
      </c>
      <c r="BW37" s="136">
        <f t="shared" si="44"/>
        <v>0</v>
      </c>
      <c r="BX37" s="69">
        <f t="shared" si="25"/>
        <v>0</v>
      </c>
      <c r="BY37" s="70">
        <f>_xlfn.IFNA(VLOOKUP(CB37,Data!$B$2:$H$5150,4,0),0)</f>
        <v>0</v>
      </c>
      <c r="BZ37" s="71" t="str">
        <f>_xlfn.IFNA(IF($BZ$8&lt;&gt;"",VLOOKUP(CB37,Data!$B$2:$H$5150,6,0),""),"")</f>
        <v/>
      </c>
      <c r="CA37" s="71" t="str">
        <f>_xlfn.IFNA(IF($CA$8&lt;&gt;"",VLOOKUP(CB37,Data!$B$2:$H$5150,7,0),""),"")</f>
        <v/>
      </c>
      <c r="CB37" s="72" t="str">
        <f t="shared" si="26"/>
        <v>LMps_Ctn5206.12</v>
      </c>
      <c r="CC37" s="136">
        <f t="shared" si="45"/>
        <v>0</v>
      </c>
      <c r="CD37" s="69">
        <f t="shared" si="27"/>
        <v>0</v>
      </c>
      <c r="CE37" s="70">
        <f>_xlfn.IFNA(VLOOKUP(CH37,Data!$B$2:$H$5150,4,0),0)</f>
        <v>0</v>
      </c>
      <c r="CF37" s="71" t="str">
        <f>_xlfn.IFNA(IF($CF$8&lt;&gt;"",VLOOKUP(CH37,Data!$B$2:$H$5150,6,0),""),"")</f>
        <v/>
      </c>
      <c r="CG37" s="71" t="str">
        <f>_xlfn.IFNA(IF($CG$8&lt;&gt;"",VLOOKUP(CH37,Data!$B$2:$H$5150,7,0),""),"")</f>
        <v/>
      </c>
      <c r="CH37" s="72" t="str">
        <f t="shared" si="28"/>
        <v>LMps_Ctn5206.12</v>
      </c>
      <c r="CI37" s="136">
        <f t="shared" si="46"/>
        <v>0</v>
      </c>
      <c r="CJ37" s="69">
        <f t="shared" si="29"/>
        <v>0</v>
      </c>
      <c r="CK37" s="70">
        <f>_xlfn.IFNA(VLOOKUP(CN37,Data!$B$2:$H$5150,4,0),0)</f>
        <v>0</v>
      </c>
      <c r="CL37" s="71" t="str">
        <f>_xlfn.IFNA(IF($CL$8&lt;&gt;"",VLOOKUP(CN37,Data!$B$2:$H$5150,6,0),""),"")</f>
        <v/>
      </c>
      <c r="CM37" s="71" t="str">
        <f>_xlfn.IFNA(IF($CM$8&lt;&gt;"",VLOOKUP(CN37,Data!$B$2:$H$5150,7,0),""),"")</f>
        <v/>
      </c>
      <c r="CN37" s="72" t="str">
        <f t="shared" si="30"/>
        <v>LMps_Ctn5206.12</v>
      </c>
      <c r="CO37" s="136">
        <f t="shared" si="47"/>
        <v>0</v>
      </c>
      <c r="CP37" s="69">
        <f t="shared" si="31"/>
        <v>0</v>
      </c>
      <c r="CQ37" s="70">
        <f>_xlfn.IFNA(VLOOKUP(CT37,Data!$B$2:$H$5150,4,0),0)</f>
        <v>0</v>
      </c>
      <c r="CR37" s="71" t="str">
        <f>_xlfn.IFNA(IF($CR$8&lt;&gt;"",VLOOKUP(CT37,Data!$B$2:$H$5150,6,0),""),"")</f>
        <v/>
      </c>
      <c r="CS37" s="71" t="str">
        <f>_xlfn.IFNA(IF($CS$8&lt;&gt;"",VLOOKUP(CT37,Data!$B$2:$H$5150,7,0),""),"")</f>
        <v/>
      </c>
      <c r="CT37" s="72" t="str">
        <f t="shared" si="32"/>
        <v>LMps_Ctn5206.12</v>
      </c>
      <c r="CU37" s="74" t="str">
        <f>VLOOKUP(F37,GD.List!$C$3:$O$6214,12,0)</f>
        <v>Blended Yarn</v>
      </c>
      <c r="CV37" s="51" t="s">
        <v>50</v>
      </c>
      <c r="CW37" s="51" t="e">
        <f>VLOOKUP(H37,#REF!,1,0)</f>
        <v>#REF!</v>
      </c>
      <c r="CX37" s="73">
        <f>E37/VLOOKUP(F37,GD.List!$C$3:$O$6646,5,0)</f>
        <v>0.20276226118518934</v>
      </c>
      <c r="CY37" s="134">
        <f t="shared" si="33"/>
        <v>0</v>
      </c>
      <c r="CZ37" s="51" t="e">
        <f t="shared" si="48"/>
        <v>#N/A</v>
      </c>
      <c r="DA37" s="133"/>
    </row>
    <row r="38" spans="1:105" ht="15" customHeight="1" x14ac:dyDescent="0.2">
      <c r="A38" s="142" t="str">
        <f>IFERROR(IF(VLOOKUP(F38,GD.List!$C$3:$H$6371,6,0)&lt;&gt;"L","I","L"),"")</f>
        <v>L</v>
      </c>
      <c r="B38" s="136">
        <f t="shared" si="34"/>
        <v>0</v>
      </c>
      <c r="C38" s="64">
        <v>11</v>
      </c>
      <c r="D38" s="64">
        <f t="shared" si="0"/>
        <v>0</v>
      </c>
      <c r="E38" s="64">
        <f t="shared" si="1"/>
        <v>11</v>
      </c>
      <c r="F38" s="65" t="s">
        <v>3658</v>
      </c>
      <c r="G38" s="66" t="str">
        <f>VLOOKUP(F38,GD.List!$C$3:$O$6646,13,0)</f>
        <v>PC65:35 20/1 (10000 LBS)</v>
      </c>
      <c r="H38" s="67">
        <f>VLOOKUP(F38,GD.List!$C$3:$O$6646,8,0)</f>
        <v>5206.12</v>
      </c>
      <c r="I38" s="68">
        <f>VLOOKUP(F38,GD.List!$C$3:$O$6646,9,0)</f>
        <v>1.91</v>
      </c>
      <c r="J38" s="69">
        <f t="shared" si="2"/>
        <v>0</v>
      </c>
      <c r="K38" s="70">
        <v>0</v>
      </c>
      <c r="L38" s="71" t="str">
        <f>_xlfn.IFNA(IF($L$8&lt;&gt;"",VLOOKUP(N38,Data!$B$2:$H$5150,6,0),""),"")</f>
        <v/>
      </c>
      <c r="M38" s="71" t="str">
        <f>_xlfn.IFNA(IF($M$8&lt;&gt;"",VLOOKUP(N38,Data!$B$2:$H$5150,7,0),""),"")</f>
        <v/>
      </c>
      <c r="N38" s="72" t="str">
        <f t="shared" si="35"/>
        <v>LCtnGmt_Mbot15206.12</v>
      </c>
      <c r="O38" s="136">
        <f t="shared" si="3"/>
        <v>0</v>
      </c>
      <c r="P38" s="69">
        <f t="shared" si="36"/>
        <v>0</v>
      </c>
      <c r="Q38" s="70">
        <f>_xlfn.IFNA(VLOOKUP(T38,Data!$B$2:$H$5150,4,0),0)</f>
        <v>0</v>
      </c>
      <c r="R38" s="71" t="str">
        <f>_xlfn.IFNA(IF($R$8&lt;&gt;"",VLOOKUP(T38,Data!$B$2:$H$5150,6,0),""),"")</f>
        <v/>
      </c>
      <c r="S38" s="71" t="str">
        <f>_xlfn.IFNA(IF($S$8&lt;&gt;"",VLOOKUP(T38,Data!$B$2:$H$5150,7,0),""),"")</f>
        <v/>
      </c>
      <c r="T38" s="72" t="str">
        <f t="shared" si="37"/>
        <v>LMps_Ctn5206.12</v>
      </c>
      <c r="U38" s="136">
        <f t="shared" si="4"/>
        <v>0</v>
      </c>
      <c r="V38" s="69">
        <f t="shared" si="5"/>
        <v>0</v>
      </c>
      <c r="W38" s="70">
        <f>_xlfn.IFNA(VLOOKUP(Z38,Data!$B$2:$H$5150,4,0),0)</f>
        <v>0</v>
      </c>
      <c r="X38" s="71" t="str">
        <f>_xlfn.IFNA(IF($X$8&lt;&gt;"",VLOOKUP(Z38,Data!$B$2:$H$5150,6,0),""),"")</f>
        <v/>
      </c>
      <c r="Y38" s="71" t="str">
        <f>_xlfn.IFNA(IF($Y$8&lt;&gt;"",VLOOKUP(Z38,Data!$B$2:$H$5150,7,0),""),"")</f>
        <v/>
      </c>
      <c r="Z38" s="72" t="str">
        <f t="shared" si="38"/>
        <v>LMps_Ctn5206.12</v>
      </c>
      <c r="AA38" s="136">
        <f t="shared" si="6"/>
        <v>0</v>
      </c>
      <c r="AB38" s="69">
        <f t="shared" si="7"/>
        <v>0</v>
      </c>
      <c r="AC38" s="70">
        <f>_xlfn.IFNA(VLOOKUP(AF38,Data!$B$2:$H$5150,4,0),0)</f>
        <v>0</v>
      </c>
      <c r="AD38" s="71" t="str">
        <f>_xlfn.IFNA(IF($AD$8&lt;&gt;"",VLOOKUP(AF38,Data!$B$2:$H$5150,6,0),""),"")</f>
        <v/>
      </c>
      <c r="AE38" s="71" t="str">
        <f>_xlfn.IFNA(IF($AE$8&lt;&gt;"",VLOOKUP(AF38,Data!$B$2:$H$5150,7,0),""),"")</f>
        <v/>
      </c>
      <c r="AF38" s="72" t="str">
        <f t="shared" si="8"/>
        <v>LMps_Ctn5206.12</v>
      </c>
      <c r="AG38" s="136">
        <f t="shared" si="9"/>
        <v>0</v>
      </c>
      <c r="AH38" s="69">
        <f t="shared" si="10"/>
        <v>0</v>
      </c>
      <c r="AI38" s="70">
        <f>_xlfn.IFNA(VLOOKUP(AL38,Data!$B$2:$H$5150,4,0),0)</f>
        <v>0</v>
      </c>
      <c r="AJ38" s="71" t="str">
        <f>_xlfn.IFNA(IF($AJ$8&lt;&gt;"",VLOOKUP(AL38,Data!$B$2:$H$5150,6,0),""),"")</f>
        <v/>
      </c>
      <c r="AK38" s="71" t="str">
        <f>_xlfn.IFNA(IF($AK$8&lt;&gt;"",VLOOKUP(AL38,Data!$B$2:$H$5150,7,0),""),"")</f>
        <v/>
      </c>
      <c r="AL38" s="72" t="str">
        <f t="shared" si="11"/>
        <v>LMps_Ctn5206.12</v>
      </c>
      <c r="AM38" s="136">
        <f t="shared" si="12"/>
        <v>0</v>
      </c>
      <c r="AN38" s="69">
        <f t="shared" si="13"/>
        <v>0</v>
      </c>
      <c r="AO38" s="70">
        <f>_xlfn.IFNA(VLOOKUP(AR38,Data!$B$2:$H$5150,4,0),0)</f>
        <v>0</v>
      </c>
      <c r="AP38" s="71" t="str">
        <f>_xlfn.IFNA(IF($AP$8&lt;&gt;"",VLOOKUP(AR38,Data!$B$2:$H$5150,6,0),""),"")</f>
        <v/>
      </c>
      <c r="AQ38" s="71" t="str">
        <f>_xlfn.IFNA(IF($AQ$8&lt;&gt;"",VLOOKUP(AR38,Data!$B$2:$H$5150,7,0),""),"")</f>
        <v/>
      </c>
      <c r="AR38" s="72" t="str">
        <f t="shared" si="14"/>
        <v>LMps_Ctn5206.12</v>
      </c>
      <c r="AS38" s="136">
        <f t="shared" si="39"/>
        <v>0</v>
      </c>
      <c r="AT38" s="69">
        <f t="shared" si="15"/>
        <v>0</v>
      </c>
      <c r="AU38" s="70">
        <f>_xlfn.IFNA(VLOOKUP(AX38,Data!$B$2:$H$5150,4,0),0)</f>
        <v>0</v>
      </c>
      <c r="AV38" s="71" t="str">
        <f>_xlfn.IFNA(IF($AV$8&lt;&gt;"",VLOOKUP(AX38,Data!$B$2:$H$5150,6,0),""),"")</f>
        <v/>
      </c>
      <c r="AW38" s="71" t="str">
        <f>_xlfn.IFNA(IF($AW$8&lt;&gt;"",VLOOKUP(AX38,Data!$B$2:$H$5150,7,0),""),"")</f>
        <v/>
      </c>
      <c r="AX38" s="72" t="str">
        <f t="shared" si="16"/>
        <v>LMps_Ctn5206.12</v>
      </c>
      <c r="AY38" s="136">
        <f t="shared" si="40"/>
        <v>0</v>
      </c>
      <c r="AZ38" s="69">
        <f t="shared" si="17"/>
        <v>0</v>
      </c>
      <c r="BA38" s="70">
        <f>_xlfn.IFNA(VLOOKUP(BD38,Data!$B$2:$H$5150,4,0),0)</f>
        <v>0</v>
      </c>
      <c r="BB38" s="71" t="str">
        <f>_xlfn.IFNA(IF($BB$8&lt;&gt;"",VLOOKUP(BD38,Data!$B$2:$H$5150,6,0),""),"")</f>
        <v/>
      </c>
      <c r="BC38" s="71" t="str">
        <f>_xlfn.IFNA(IF($BC$8&lt;&gt;"",VLOOKUP(BD38,Data!$B$2:$H$5150,7,0),""),"")</f>
        <v/>
      </c>
      <c r="BD38" s="72" t="str">
        <f t="shared" si="18"/>
        <v>LMps_Ctn5206.12</v>
      </c>
      <c r="BE38" s="136">
        <f t="shared" si="41"/>
        <v>0</v>
      </c>
      <c r="BF38" s="69">
        <f t="shared" si="19"/>
        <v>0</v>
      </c>
      <c r="BG38" s="70">
        <f>_xlfn.IFNA(VLOOKUP(BJ38,Data!$B$2:$H$5150,4,0),0)</f>
        <v>0</v>
      </c>
      <c r="BH38" s="71" t="str">
        <f>_xlfn.IFNA(IF($BH$8&lt;&gt;"",VLOOKUP(BJ38,Data!$B$2:$H$5150,6,0),""),"")</f>
        <v/>
      </c>
      <c r="BI38" s="71" t="str">
        <f>_xlfn.IFNA(IF($BI$8&lt;&gt;"",VLOOKUP(BJ38,Data!$B$2:$H$5150,7,0),""),"")</f>
        <v/>
      </c>
      <c r="BJ38" s="72" t="str">
        <f t="shared" si="20"/>
        <v>LMps_Ctn5206.12</v>
      </c>
      <c r="BK38" s="136">
        <f t="shared" si="42"/>
        <v>0</v>
      </c>
      <c r="BL38" s="69">
        <f t="shared" si="21"/>
        <v>0</v>
      </c>
      <c r="BM38" s="70">
        <f>_xlfn.IFNA(VLOOKUP(BP38,Data!$B$2:$H$5150,4,0),0)</f>
        <v>0</v>
      </c>
      <c r="BN38" s="71" t="str">
        <f>_xlfn.IFNA(IF($BN$8&lt;&gt;"",VLOOKUP(BP38,Data!$B$2:$H$5150,6,0),""),"")</f>
        <v/>
      </c>
      <c r="BO38" s="71" t="str">
        <f>_xlfn.IFNA(IF($BO$8&lt;&gt;"",VLOOKUP(BP38,Data!$B$2:$H$5150,7,0),""),"")</f>
        <v/>
      </c>
      <c r="BP38" s="72" t="str">
        <f t="shared" si="22"/>
        <v>LMps_Ctn5206.12</v>
      </c>
      <c r="BQ38" s="136">
        <f t="shared" si="43"/>
        <v>0</v>
      </c>
      <c r="BR38" s="69">
        <f t="shared" si="23"/>
        <v>0</v>
      </c>
      <c r="BS38" s="70">
        <f>_xlfn.IFNA(VLOOKUP(BV38,Data!$B$2:$H$5150,4,0),0)</f>
        <v>0</v>
      </c>
      <c r="BT38" s="71" t="str">
        <f>_xlfn.IFNA(IF($BT$8&lt;&gt;"",VLOOKUP(BV38,Data!$B$2:$H$5150,6,0),""),"")</f>
        <v/>
      </c>
      <c r="BU38" s="71" t="str">
        <f>_xlfn.IFNA(IF($BU$8&lt;&gt;"",VLOOKUP(BV38,Data!$B$2:$H$5150,7,0),""),"")</f>
        <v/>
      </c>
      <c r="BV38" s="72" t="str">
        <f t="shared" si="24"/>
        <v>LMps_Ctn5206.12</v>
      </c>
      <c r="BW38" s="136">
        <f t="shared" si="44"/>
        <v>0</v>
      </c>
      <c r="BX38" s="69">
        <f t="shared" si="25"/>
        <v>0</v>
      </c>
      <c r="BY38" s="70">
        <f>_xlfn.IFNA(VLOOKUP(CB38,Data!$B$2:$H$5150,4,0),0)</f>
        <v>0</v>
      </c>
      <c r="BZ38" s="71" t="str">
        <f>_xlfn.IFNA(IF($BZ$8&lt;&gt;"",VLOOKUP(CB38,Data!$B$2:$H$5150,6,0),""),"")</f>
        <v/>
      </c>
      <c r="CA38" s="71" t="str">
        <f>_xlfn.IFNA(IF($CA$8&lt;&gt;"",VLOOKUP(CB38,Data!$B$2:$H$5150,7,0),""),"")</f>
        <v/>
      </c>
      <c r="CB38" s="72" t="str">
        <f t="shared" si="26"/>
        <v>LMps_Ctn5206.12</v>
      </c>
      <c r="CC38" s="136">
        <f t="shared" si="45"/>
        <v>0</v>
      </c>
      <c r="CD38" s="69">
        <f t="shared" si="27"/>
        <v>0</v>
      </c>
      <c r="CE38" s="70">
        <f>_xlfn.IFNA(VLOOKUP(CH38,Data!$B$2:$H$5150,4,0),0)</f>
        <v>0</v>
      </c>
      <c r="CF38" s="71" t="str">
        <f>_xlfn.IFNA(IF($CF$8&lt;&gt;"",VLOOKUP(CH38,Data!$B$2:$H$5150,6,0),""),"")</f>
        <v/>
      </c>
      <c r="CG38" s="71" t="str">
        <f>_xlfn.IFNA(IF($CG$8&lt;&gt;"",VLOOKUP(CH38,Data!$B$2:$H$5150,7,0),""),"")</f>
        <v/>
      </c>
      <c r="CH38" s="72" t="str">
        <f t="shared" si="28"/>
        <v>LMps_Ctn5206.12</v>
      </c>
      <c r="CI38" s="136">
        <f t="shared" si="46"/>
        <v>0</v>
      </c>
      <c r="CJ38" s="69">
        <f t="shared" si="29"/>
        <v>0</v>
      </c>
      <c r="CK38" s="70">
        <f>_xlfn.IFNA(VLOOKUP(CN38,Data!$B$2:$H$5150,4,0),0)</f>
        <v>0</v>
      </c>
      <c r="CL38" s="71" t="str">
        <f>_xlfn.IFNA(IF($CL$8&lt;&gt;"",VLOOKUP(CN38,Data!$B$2:$H$5150,6,0),""),"")</f>
        <v/>
      </c>
      <c r="CM38" s="71" t="str">
        <f>_xlfn.IFNA(IF($CM$8&lt;&gt;"",VLOOKUP(CN38,Data!$B$2:$H$5150,7,0),""),"")</f>
        <v/>
      </c>
      <c r="CN38" s="72" t="str">
        <f t="shared" si="30"/>
        <v>LMps_Ctn5206.12</v>
      </c>
      <c r="CO38" s="136">
        <f t="shared" si="47"/>
        <v>0</v>
      </c>
      <c r="CP38" s="69">
        <f t="shared" si="31"/>
        <v>0</v>
      </c>
      <c r="CQ38" s="70">
        <f>_xlfn.IFNA(VLOOKUP(CT38,Data!$B$2:$H$5150,4,0),0)</f>
        <v>0</v>
      </c>
      <c r="CR38" s="71" t="str">
        <f>_xlfn.IFNA(IF($CR$8&lt;&gt;"",VLOOKUP(CT38,Data!$B$2:$H$5150,6,0),""),"")</f>
        <v/>
      </c>
      <c r="CS38" s="71" t="str">
        <f>_xlfn.IFNA(IF($CS$8&lt;&gt;"",VLOOKUP(CT38,Data!$B$2:$H$5150,7,0),""),"")</f>
        <v/>
      </c>
      <c r="CT38" s="72" t="str">
        <f t="shared" si="32"/>
        <v>LMps_Ctn5206.12</v>
      </c>
      <c r="CU38" s="74" t="str">
        <f>VLOOKUP(F38,GD.List!$C$3:$O$6214,12,0)</f>
        <v>Blended Yarn</v>
      </c>
      <c r="CV38" s="51" t="s">
        <v>50</v>
      </c>
      <c r="CW38" s="51" t="e">
        <f>VLOOKUP(H38,#REF!,1,0)</f>
        <v>#REF!</v>
      </c>
      <c r="CX38" s="73">
        <f>E38/VLOOKUP(F38,GD.List!$C$3:$O$6646,5,0)</f>
        <v>2.4250440917107582E-3</v>
      </c>
      <c r="CY38" s="134">
        <f t="shared" si="33"/>
        <v>0</v>
      </c>
      <c r="CZ38" s="51" t="e">
        <f t="shared" si="48"/>
        <v>#N/A</v>
      </c>
      <c r="DA38" s="133"/>
    </row>
    <row r="39" spans="1:105" ht="15" customHeight="1" x14ac:dyDescent="0.2">
      <c r="A39" s="142" t="str">
        <f>IFERROR(IF(VLOOKUP(F39,GD.List!$C$3:$H$6371,6,0)&lt;&gt;"L","I","L"),"")</f>
        <v>L</v>
      </c>
      <c r="B39" s="136">
        <f t="shared" si="34"/>
        <v>0</v>
      </c>
      <c r="C39" s="64">
        <v>3988</v>
      </c>
      <c r="D39" s="64">
        <f t="shared" si="0"/>
        <v>0</v>
      </c>
      <c r="E39" s="64">
        <f t="shared" si="1"/>
        <v>3988</v>
      </c>
      <c r="F39" s="65" t="s">
        <v>3661</v>
      </c>
      <c r="G39" s="66" t="str">
        <f>VLOOKUP(F39,GD.List!$C$3:$O$6646,13,0)</f>
        <v>PC65:35 20/1 (10000 LBS)</v>
      </c>
      <c r="H39" s="67">
        <f>VLOOKUP(F39,GD.List!$C$3:$O$6646,8,0)</f>
        <v>5206.12</v>
      </c>
      <c r="I39" s="68">
        <f>VLOOKUP(F39,GD.List!$C$3:$O$6646,9,0)</f>
        <v>1.91</v>
      </c>
      <c r="J39" s="69">
        <f t="shared" si="2"/>
        <v>0</v>
      </c>
      <c r="K39" s="70">
        <v>0</v>
      </c>
      <c r="L39" s="71" t="str">
        <f>_xlfn.IFNA(IF($L$8&lt;&gt;"",VLOOKUP(N39,Data!$B$2:$H$5150,6,0),""),"")</f>
        <v/>
      </c>
      <c r="M39" s="71" t="str">
        <f>_xlfn.IFNA(IF($M$8&lt;&gt;"",VLOOKUP(N39,Data!$B$2:$H$5150,7,0),""),"")</f>
        <v/>
      </c>
      <c r="N39" s="72" t="str">
        <f t="shared" si="35"/>
        <v>LCtnGmt_Mbot15206.12</v>
      </c>
      <c r="O39" s="136">
        <f t="shared" si="3"/>
        <v>0</v>
      </c>
      <c r="P39" s="69">
        <f t="shared" si="36"/>
        <v>0</v>
      </c>
      <c r="Q39" s="70">
        <f>_xlfn.IFNA(VLOOKUP(T39,Data!$B$2:$H$5150,4,0),0)</f>
        <v>0</v>
      </c>
      <c r="R39" s="71" t="str">
        <f>_xlfn.IFNA(IF($R$8&lt;&gt;"",VLOOKUP(T39,Data!$B$2:$H$5150,6,0),""),"")</f>
        <v/>
      </c>
      <c r="S39" s="71" t="str">
        <f>_xlfn.IFNA(IF($S$8&lt;&gt;"",VLOOKUP(T39,Data!$B$2:$H$5150,7,0),""),"")</f>
        <v/>
      </c>
      <c r="T39" s="72" t="str">
        <f t="shared" si="37"/>
        <v>LMps_Ctn5206.12</v>
      </c>
      <c r="U39" s="136">
        <f t="shared" si="4"/>
        <v>0</v>
      </c>
      <c r="V39" s="69">
        <f t="shared" si="5"/>
        <v>0</v>
      </c>
      <c r="W39" s="70">
        <f>_xlfn.IFNA(VLOOKUP(Z39,Data!$B$2:$H$5150,4,0),0)</f>
        <v>0</v>
      </c>
      <c r="X39" s="71" t="str">
        <f>_xlfn.IFNA(IF($X$8&lt;&gt;"",VLOOKUP(Z39,Data!$B$2:$H$5150,6,0),""),"")</f>
        <v/>
      </c>
      <c r="Y39" s="71" t="str">
        <f>_xlfn.IFNA(IF($Y$8&lt;&gt;"",VLOOKUP(Z39,Data!$B$2:$H$5150,7,0),""),"")</f>
        <v/>
      </c>
      <c r="Z39" s="72" t="str">
        <f t="shared" si="38"/>
        <v>LMps_Ctn5206.12</v>
      </c>
      <c r="AA39" s="136">
        <f t="shared" si="6"/>
        <v>0</v>
      </c>
      <c r="AB39" s="69">
        <f t="shared" si="7"/>
        <v>0</v>
      </c>
      <c r="AC39" s="70">
        <f>_xlfn.IFNA(VLOOKUP(AF39,Data!$B$2:$H$5150,4,0),0)</f>
        <v>0</v>
      </c>
      <c r="AD39" s="71" t="str">
        <f>_xlfn.IFNA(IF($AD$8&lt;&gt;"",VLOOKUP(AF39,Data!$B$2:$H$5150,6,0),""),"")</f>
        <v/>
      </c>
      <c r="AE39" s="71" t="str">
        <f>_xlfn.IFNA(IF($AE$8&lt;&gt;"",VLOOKUP(AF39,Data!$B$2:$H$5150,7,0),""),"")</f>
        <v/>
      </c>
      <c r="AF39" s="72" t="str">
        <f t="shared" si="8"/>
        <v>LMps_Ctn5206.12</v>
      </c>
      <c r="AG39" s="136">
        <f t="shared" si="9"/>
        <v>0</v>
      </c>
      <c r="AH39" s="69">
        <f t="shared" si="10"/>
        <v>0</v>
      </c>
      <c r="AI39" s="70">
        <f>_xlfn.IFNA(VLOOKUP(AL39,Data!$B$2:$H$5150,4,0),0)</f>
        <v>0</v>
      </c>
      <c r="AJ39" s="71" t="str">
        <f>_xlfn.IFNA(IF($AJ$8&lt;&gt;"",VLOOKUP(AL39,Data!$B$2:$H$5150,6,0),""),"")</f>
        <v/>
      </c>
      <c r="AK39" s="71" t="str">
        <f>_xlfn.IFNA(IF($AK$8&lt;&gt;"",VLOOKUP(AL39,Data!$B$2:$H$5150,7,0),""),"")</f>
        <v/>
      </c>
      <c r="AL39" s="72" t="str">
        <f t="shared" si="11"/>
        <v>LMps_Ctn5206.12</v>
      </c>
      <c r="AM39" s="136">
        <f t="shared" si="12"/>
        <v>0</v>
      </c>
      <c r="AN39" s="69">
        <f t="shared" si="13"/>
        <v>0</v>
      </c>
      <c r="AO39" s="70">
        <f>_xlfn.IFNA(VLOOKUP(AR39,Data!$B$2:$H$5150,4,0),0)</f>
        <v>0</v>
      </c>
      <c r="AP39" s="71" t="str">
        <f>_xlfn.IFNA(IF($AP$8&lt;&gt;"",VLOOKUP(AR39,Data!$B$2:$H$5150,6,0),""),"")</f>
        <v/>
      </c>
      <c r="AQ39" s="71" t="str">
        <f>_xlfn.IFNA(IF($AQ$8&lt;&gt;"",VLOOKUP(AR39,Data!$B$2:$H$5150,7,0),""),"")</f>
        <v/>
      </c>
      <c r="AR39" s="72" t="str">
        <f t="shared" si="14"/>
        <v>LMps_Ctn5206.12</v>
      </c>
      <c r="AS39" s="136">
        <f t="shared" si="39"/>
        <v>0</v>
      </c>
      <c r="AT39" s="69">
        <f t="shared" si="15"/>
        <v>0</v>
      </c>
      <c r="AU39" s="70">
        <f>_xlfn.IFNA(VLOOKUP(AX39,Data!$B$2:$H$5150,4,0),0)</f>
        <v>0</v>
      </c>
      <c r="AV39" s="71" t="str">
        <f>_xlfn.IFNA(IF($AV$8&lt;&gt;"",VLOOKUP(AX39,Data!$B$2:$H$5150,6,0),""),"")</f>
        <v/>
      </c>
      <c r="AW39" s="71" t="str">
        <f>_xlfn.IFNA(IF($AW$8&lt;&gt;"",VLOOKUP(AX39,Data!$B$2:$H$5150,7,0),""),"")</f>
        <v/>
      </c>
      <c r="AX39" s="72" t="str">
        <f t="shared" si="16"/>
        <v>LMps_Ctn5206.12</v>
      </c>
      <c r="AY39" s="136">
        <f t="shared" si="40"/>
        <v>0</v>
      </c>
      <c r="AZ39" s="69">
        <f t="shared" si="17"/>
        <v>0</v>
      </c>
      <c r="BA39" s="70">
        <f>_xlfn.IFNA(VLOOKUP(BD39,Data!$B$2:$H$5150,4,0),0)</f>
        <v>0</v>
      </c>
      <c r="BB39" s="71" t="str">
        <f>_xlfn.IFNA(IF($BB$8&lt;&gt;"",VLOOKUP(BD39,Data!$B$2:$H$5150,6,0),""),"")</f>
        <v/>
      </c>
      <c r="BC39" s="71" t="str">
        <f>_xlfn.IFNA(IF($BC$8&lt;&gt;"",VLOOKUP(BD39,Data!$B$2:$H$5150,7,0),""),"")</f>
        <v/>
      </c>
      <c r="BD39" s="72" t="str">
        <f t="shared" si="18"/>
        <v>LMps_Ctn5206.12</v>
      </c>
      <c r="BE39" s="136">
        <f t="shared" si="41"/>
        <v>0</v>
      </c>
      <c r="BF39" s="69">
        <f t="shared" si="19"/>
        <v>0</v>
      </c>
      <c r="BG39" s="70">
        <f>_xlfn.IFNA(VLOOKUP(BJ39,Data!$B$2:$H$5150,4,0),0)</f>
        <v>0</v>
      </c>
      <c r="BH39" s="71" t="str">
        <f>_xlfn.IFNA(IF($BH$8&lt;&gt;"",VLOOKUP(BJ39,Data!$B$2:$H$5150,6,0),""),"")</f>
        <v/>
      </c>
      <c r="BI39" s="71" t="str">
        <f>_xlfn.IFNA(IF($BI$8&lt;&gt;"",VLOOKUP(BJ39,Data!$B$2:$H$5150,7,0),""),"")</f>
        <v/>
      </c>
      <c r="BJ39" s="72" t="str">
        <f t="shared" si="20"/>
        <v>LMps_Ctn5206.12</v>
      </c>
      <c r="BK39" s="136">
        <f t="shared" si="42"/>
        <v>0</v>
      </c>
      <c r="BL39" s="69">
        <f t="shared" si="21"/>
        <v>0</v>
      </c>
      <c r="BM39" s="70">
        <f>_xlfn.IFNA(VLOOKUP(BP39,Data!$B$2:$H$5150,4,0),0)</f>
        <v>0</v>
      </c>
      <c r="BN39" s="71" t="str">
        <f>_xlfn.IFNA(IF($BN$8&lt;&gt;"",VLOOKUP(BP39,Data!$B$2:$H$5150,6,0),""),"")</f>
        <v/>
      </c>
      <c r="BO39" s="71" t="str">
        <f>_xlfn.IFNA(IF($BO$8&lt;&gt;"",VLOOKUP(BP39,Data!$B$2:$H$5150,7,0),""),"")</f>
        <v/>
      </c>
      <c r="BP39" s="72" t="str">
        <f t="shared" si="22"/>
        <v>LMps_Ctn5206.12</v>
      </c>
      <c r="BQ39" s="136">
        <f t="shared" si="43"/>
        <v>0</v>
      </c>
      <c r="BR39" s="69">
        <f t="shared" si="23"/>
        <v>0</v>
      </c>
      <c r="BS39" s="70">
        <f>_xlfn.IFNA(VLOOKUP(BV39,Data!$B$2:$H$5150,4,0),0)</f>
        <v>0</v>
      </c>
      <c r="BT39" s="71" t="str">
        <f>_xlfn.IFNA(IF($BT$8&lt;&gt;"",VLOOKUP(BV39,Data!$B$2:$H$5150,6,0),""),"")</f>
        <v/>
      </c>
      <c r="BU39" s="71" t="str">
        <f>_xlfn.IFNA(IF($BU$8&lt;&gt;"",VLOOKUP(BV39,Data!$B$2:$H$5150,7,0),""),"")</f>
        <v/>
      </c>
      <c r="BV39" s="72" t="str">
        <f t="shared" si="24"/>
        <v>LMps_Ctn5206.12</v>
      </c>
      <c r="BW39" s="136">
        <f t="shared" si="44"/>
        <v>0</v>
      </c>
      <c r="BX39" s="69">
        <f t="shared" si="25"/>
        <v>0</v>
      </c>
      <c r="BY39" s="70">
        <f>_xlfn.IFNA(VLOOKUP(CB39,Data!$B$2:$H$5150,4,0),0)</f>
        <v>0</v>
      </c>
      <c r="BZ39" s="71" t="str">
        <f>_xlfn.IFNA(IF($BZ$8&lt;&gt;"",VLOOKUP(CB39,Data!$B$2:$H$5150,6,0),""),"")</f>
        <v/>
      </c>
      <c r="CA39" s="71" t="str">
        <f>_xlfn.IFNA(IF($CA$8&lt;&gt;"",VLOOKUP(CB39,Data!$B$2:$H$5150,7,0),""),"")</f>
        <v/>
      </c>
      <c r="CB39" s="72" t="str">
        <f t="shared" si="26"/>
        <v>LMps_Ctn5206.12</v>
      </c>
      <c r="CC39" s="136">
        <f t="shared" si="45"/>
        <v>0</v>
      </c>
      <c r="CD39" s="69">
        <f t="shared" si="27"/>
        <v>0</v>
      </c>
      <c r="CE39" s="70">
        <f>_xlfn.IFNA(VLOOKUP(CH39,Data!$B$2:$H$5150,4,0),0)</f>
        <v>0</v>
      </c>
      <c r="CF39" s="71" t="str">
        <f>_xlfn.IFNA(IF($CF$8&lt;&gt;"",VLOOKUP(CH39,Data!$B$2:$H$5150,6,0),""),"")</f>
        <v/>
      </c>
      <c r="CG39" s="71" t="str">
        <f>_xlfn.IFNA(IF($CG$8&lt;&gt;"",VLOOKUP(CH39,Data!$B$2:$H$5150,7,0),""),"")</f>
        <v/>
      </c>
      <c r="CH39" s="72" t="str">
        <f t="shared" si="28"/>
        <v>LMps_Ctn5206.12</v>
      </c>
      <c r="CI39" s="136">
        <f t="shared" si="46"/>
        <v>0</v>
      </c>
      <c r="CJ39" s="69">
        <f t="shared" si="29"/>
        <v>0</v>
      </c>
      <c r="CK39" s="70">
        <f>_xlfn.IFNA(VLOOKUP(CN39,Data!$B$2:$H$5150,4,0),0)</f>
        <v>0</v>
      </c>
      <c r="CL39" s="71" t="str">
        <f>_xlfn.IFNA(IF($CL$8&lt;&gt;"",VLOOKUP(CN39,Data!$B$2:$H$5150,6,0),""),"")</f>
        <v/>
      </c>
      <c r="CM39" s="71" t="str">
        <f>_xlfn.IFNA(IF($CM$8&lt;&gt;"",VLOOKUP(CN39,Data!$B$2:$H$5150,7,0),""),"")</f>
        <v/>
      </c>
      <c r="CN39" s="72" t="str">
        <f t="shared" si="30"/>
        <v>LMps_Ctn5206.12</v>
      </c>
      <c r="CO39" s="136">
        <f t="shared" si="47"/>
        <v>0</v>
      </c>
      <c r="CP39" s="69">
        <f t="shared" si="31"/>
        <v>0</v>
      </c>
      <c r="CQ39" s="70">
        <f>_xlfn.IFNA(VLOOKUP(CT39,Data!$B$2:$H$5150,4,0),0)</f>
        <v>0</v>
      </c>
      <c r="CR39" s="71" t="str">
        <f>_xlfn.IFNA(IF($CR$8&lt;&gt;"",VLOOKUP(CT39,Data!$B$2:$H$5150,6,0),""),"")</f>
        <v/>
      </c>
      <c r="CS39" s="71" t="str">
        <f>_xlfn.IFNA(IF($CS$8&lt;&gt;"",VLOOKUP(CT39,Data!$B$2:$H$5150,7,0),""),"")</f>
        <v/>
      </c>
      <c r="CT39" s="72" t="str">
        <f t="shared" si="32"/>
        <v>LMps_Ctn5206.12</v>
      </c>
      <c r="CU39" s="74" t="str">
        <f>VLOOKUP(F39,GD.List!$C$3:$O$6214,12,0)</f>
        <v>Blended Yarn</v>
      </c>
      <c r="CV39" s="51" t="s">
        <v>50</v>
      </c>
      <c r="CW39" s="51" t="e">
        <f>VLOOKUP(H39,#REF!,1,0)</f>
        <v>#REF!</v>
      </c>
      <c r="CX39" s="73">
        <f>E39/VLOOKUP(F39,GD.List!$C$3:$O$6646,5,0)</f>
        <v>0.87918871252204589</v>
      </c>
      <c r="CY39" s="134">
        <f t="shared" si="33"/>
        <v>0</v>
      </c>
      <c r="CZ39" s="51" t="e">
        <f t="shared" si="48"/>
        <v>#N/A</v>
      </c>
      <c r="DA39" s="133"/>
    </row>
    <row r="40" spans="1:105" ht="15" customHeight="1" x14ac:dyDescent="0.2">
      <c r="A40" s="142" t="str">
        <f>IFERROR(IF(VLOOKUP(F40,GD.List!$C$3:$H$6371,6,0)&lt;&gt;"L","I","L"),"")</f>
        <v>I</v>
      </c>
      <c r="B40" s="136">
        <f t="shared" si="34"/>
        <v>0</v>
      </c>
      <c r="C40" s="64">
        <v>416.07999999999993</v>
      </c>
      <c r="D40" s="64">
        <f t="shared" si="0"/>
        <v>0</v>
      </c>
      <c r="E40" s="64">
        <f t="shared" si="1"/>
        <v>416.07999999999993</v>
      </c>
      <c r="F40" s="65" t="s">
        <v>2741</v>
      </c>
      <c r="G40" s="66" t="str">
        <f>VLOOKUP(F40,GD.List!$C$3:$O$6646,13,0)</f>
        <v xml:space="preserve">CVC 60:40 fabric </v>
      </c>
      <c r="H40" s="67">
        <f>VLOOKUP(F40,GD.List!$C$3:$O$6646,8,0)</f>
        <v>5210.1099999999997</v>
      </c>
      <c r="I40" s="68">
        <f>VLOOKUP(F40,GD.List!$C$3:$O$6646,9,0)</f>
        <v>3.46</v>
      </c>
      <c r="J40" s="69">
        <f t="shared" si="2"/>
        <v>0</v>
      </c>
      <c r="K40" s="70">
        <v>0</v>
      </c>
      <c r="L40" s="71">
        <f>_xlfn.IFNA(IF($L$8&lt;&gt;"",VLOOKUP(N40,Data!$B$2:$H$5150,6,0),""),"")</f>
        <v>179</v>
      </c>
      <c r="M40" s="71">
        <f>_xlfn.IFNA(IF($M$8&lt;&gt;"",VLOOKUP(N40,Data!$B$2:$H$5150,7,0),""),"")</f>
        <v>0</v>
      </c>
      <c r="N40" s="72" t="str">
        <f t="shared" si="35"/>
        <v>ICtnGmt_Mbot15210.11</v>
      </c>
      <c r="O40" s="136">
        <f t="shared" si="3"/>
        <v>0</v>
      </c>
      <c r="P40" s="69">
        <f t="shared" si="36"/>
        <v>0</v>
      </c>
      <c r="Q40" s="70">
        <f>_xlfn.IFNA(VLOOKUP(T40,Data!$B$2:$H$5150,4,0),0)</f>
        <v>3.0000000000000001E-3</v>
      </c>
      <c r="R40" s="71">
        <f>_xlfn.IFNA(IF($R$8&lt;&gt;"",VLOOKUP(T40,Data!$B$2:$H$5150,6,0),""),"")</f>
        <v>175</v>
      </c>
      <c r="S40" s="71">
        <f>_xlfn.IFNA(IF($S$8&lt;&gt;"",VLOOKUP(T40,Data!$B$2:$H$5150,7,0),""),"")</f>
        <v>174</v>
      </c>
      <c r="T40" s="72" t="str">
        <f t="shared" si="37"/>
        <v>IMps_Ctn5210.11</v>
      </c>
      <c r="U40" s="136">
        <f t="shared" si="4"/>
        <v>0</v>
      </c>
      <c r="V40" s="69">
        <f t="shared" si="5"/>
        <v>0</v>
      </c>
      <c r="W40" s="70">
        <f>_xlfn.IFNA(VLOOKUP(Z40,Data!$B$2:$H$5150,4,0),0)</f>
        <v>3.0000000000000001E-3</v>
      </c>
      <c r="X40" s="71">
        <f>_xlfn.IFNA(IF($X$8&lt;&gt;"",VLOOKUP(Z40,Data!$B$2:$H$5150,6,0),""),"")</f>
        <v>175</v>
      </c>
      <c r="Y40" s="71">
        <f>_xlfn.IFNA(IF($Y$8&lt;&gt;"",VLOOKUP(Z40,Data!$B$2:$H$5150,7,0),""),"")</f>
        <v>174</v>
      </c>
      <c r="Z40" s="72" t="str">
        <f t="shared" si="38"/>
        <v>IMps_Ctn5210.11</v>
      </c>
      <c r="AA40" s="136">
        <f t="shared" si="6"/>
        <v>0</v>
      </c>
      <c r="AB40" s="69">
        <f t="shared" si="7"/>
        <v>0</v>
      </c>
      <c r="AC40" s="70">
        <f>_xlfn.IFNA(VLOOKUP(AF40,Data!$B$2:$H$5150,4,0),0)</f>
        <v>3.0000000000000001E-3</v>
      </c>
      <c r="AD40" s="71">
        <f>_xlfn.IFNA(IF($AD$8&lt;&gt;"",VLOOKUP(AF40,Data!$B$2:$H$5150,6,0),""),"")</f>
        <v>175</v>
      </c>
      <c r="AE40" s="71">
        <f>_xlfn.IFNA(IF($AE$8&lt;&gt;"",VLOOKUP(AF40,Data!$B$2:$H$5150,7,0),""),"")</f>
        <v>174</v>
      </c>
      <c r="AF40" s="72" t="str">
        <f t="shared" si="8"/>
        <v>IMps_Ctn5210.11</v>
      </c>
      <c r="AG40" s="136">
        <f t="shared" si="9"/>
        <v>0</v>
      </c>
      <c r="AH40" s="69">
        <f t="shared" si="10"/>
        <v>0</v>
      </c>
      <c r="AI40" s="70">
        <f>_xlfn.IFNA(VLOOKUP(AL40,Data!$B$2:$H$5150,4,0),0)</f>
        <v>3.0000000000000001E-3</v>
      </c>
      <c r="AJ40" s="71">
        <f>_xlfn.IFNA(IF($AJ$8&lt;&gt;"",VLOOKUP(AL40,Data!$B$2:$H$5150,6,0),""),"")</f>
        <v>175</v>
      </c>
      <c r="AK40" s="71">
        <f>_xlfn.IFNA(IF($AK$8&lt;&gt;"",VLOOKUP(AL40,Data!$B$2:$H$5150,7,0),""),"")</f>
        <v>174</v>
      </c>
      <c r="AL40" s="72" t="str">
        <f t="shared" si="11"/>
        <v>IMps_Ctn5210.11</v>
      </c>
      <c r="AM40" s="136">
        <f t="shared" si="12"/>
        <v>0</v>
      </c>
      <c r="AN40" s="69">
        <f t="shared" si="13"/>
        <v>0</v>
      </c>
      <c r="AO40" s="70">
        <f>_xlfn.IFNA(VLOOKUP(AR40,Data!$B$2:$H$5150,4,0),0)</f>
        <v>3.0000000000000001E-3</v>
      </c>
      <c r="AP40" s="71">
        <f>_xlfn.IFNA(IF($AP$8&lt;&gt;"",VLOOKUP(AR40,Data!$B$2:$H$5150,6,0),""),"")</f>
        <v>175</v>
      </c>
      <c r="AQ40" s="71">
        <f>_xlfn.IFNA(IF($AQ$8&lt;&gt;"",VLOOKUP(AR40,Data!$B$2:$H$5150,7,0),""),"")</f>
        <v>174</v>
      </c>
      <c r="AR40" s="72" t="str">
        <f t="shared" si="14"/>
        <v>IMps_Ctn5210.11</v>
      </c>
      <c r="AS40" s="136">
        <f t="shared" si="39"/>
        <v>0</v>
      </c>
      <c r="AT40" s="69">
        <f t="shared" si="15"/>
        <v>0</v>
      </c>
      <c r="AU40" s="70">
        <f>_xlfn.IFNA(VLOOKUP(AX40,Data!$B$2:$H$5150,4,0),0)</f>
        <v>3.0000000000000001E-3</v>
      </c>
      <c r="AV40" s="71">
        <f>_xlfn.IFNA(IF($AV$8&lt;&gt;"",VLOOKUP(AX40,Data!$B$2:$H$5150,6,0),""),"")</f>
        <v>175</v>
      </c>
      <c r="AW40" s="71">
        <f>_xlfn.IFNA(IF($AW$8&lt;&gt;"",VLOOKUP(AX40,Data!$B$2:$H$5150,7,0),""),"")</f>
        <v>174</v>
      </c>
      <c r="AX40" s="72" t="str">
        <f t="shared" si="16"/>
        <v>IMps_Ctn5210.11</v>
      </c>
      <c r="AY40" s="136">
        <f t="shared" si="40"/>
        <v>0</v>
      </c>
      <c r="AZ40" s="69">
        <f t="shared" si="17"/>
        <v>0</v>
      </c>
      <c r="BA40" s="70">
        <f>_xlfn.IFNA(VLOOKUP(BD40,Data!$B$2:$H$5150,4,0),0)</f>
        <v>3.0000000000000001E-3</v>
      </c>
      <c r="BB40" s="71">
        <f>_xlfn.IFNA(IF($BB$8&lt;&gt;"",VLOOKUP(BD40,Data!$B$2:$H$5150,6,0),""),"")</f>
        <v>175</v>
      </c>
      <c r="BC40" s="71">
        <f>_xlfn.IFNA(IF($BC$8&lt;&gt;"",VLOOKUP(BD40,Data!$B$2:$H$5150,7,0),""),"")</f>
        <v>174</v>
      </c>
      <c r="BD40" s="72" t="str">
        <f t="shared" si="18"/>
        <v>IMps_Ctn5210.11</v>
      </c>
      <c r="BE40" s="136">
        <f t="shared" si="41"/>
        <v>0</v>
      </c>
      <c r="BF40" s="69">
        <f t="shared" si="19"/>
        <v>0</v>
      </c>
      <c r="BG40" s="70">
        <f>_xlfn.IFNA(VLOOKUP(BJ40,Data!$B$2:$H$5150,4,0),0)</f>
        <v>3.0000000000000001E-3</v>
      </c>
      <c r="BH40" s="71">
        <f>_xlfn.IFNA(IF($BH$8&lt;&gt;"",VLOOKUP(BJ40,Data!$B$2:$H$5150,6,0),""),"")</f>
        <v>175</v>
      </c>
      <c r="BI40" s="71">
        <f>_xlfn.IFNA(IF($BI$8&lt;&gt;"",VLOOKUP(BJ40,Data!$B$2:$H$5150,7,0),""),"")</f>
        <v>174</v>
      </c>
      <c r="BJ40" s="72" t="str">
        <f t="shared" si="20"/>
        <v>IMps_Ctn5210.11</v>
      </c>
      <c r="BK40" s="136">
        <f t="shared" si="42"/>
        <v>0</v>
      </c>
      <c r="BL40" s="69">
        <f t="shared" si="21"/>
        <v>0</v>
      </c>
      <c r="BM40" s="70">
        <f>_xlfn.IFNA(VLOOKUP(BP40,Data!$B$2:$H$5150,4,0),0)</f>
        <v>3.0000000000000001E-3</v>
      </c>
      <c r="BN40" s="71">
        <f>_xlfn.IFNA(IF($BN$8&lt;&gt;"",VLOOKUP(BP40,Data!$B$2:$H$5150,6,0),""),"")</f>
        <v>175</v>
      </c>
      <c r="BO40" s="71">
        <f>_xlfn.IFNA(IF($BO$8&lt;&gt;"",VLOOKUP(BP40,Data!$B$2:$H$5150,7,0),""),"")</f>
        <v>174</v>
      </c>
      <c r="BP40" s="72" t="str">
        <f t="shared" si="22"/>
        <v>IMps_Ctn5210.11</v>
      </c>
      <c r="BQ40" s="136">
        <f t="shared" si="43"/>
        <v>0</v>
      </c>
      <c r="BR40" s="69">
        <f t="shared" si="23"/>
        <v>0</v>
      </c>
      <c r="BS40" s="70">
        <f>_xlfn.IFNA(VLOOKUP(BV40,Data!$B$2:$H$5150,4,0),0)</f>
        <v>3.0000000000000001E-3</v>
      </c>
      <c r="BT40" s="71">
        <f>_xlfn.IFNA(IF($BT$8&lt;&gt;"",VLOOKUP(BV40,Data!$B$2:$H$5150,6,0),""),"")</f>
        <v>175</v>
      </c>
      <c r="BU40" s="71">
        <f>_xlfn.IFNA(IF($BU$8&lt;&gt;"",VLOOKUP(BV40,Data!$B$2:$H$5150,7,0),""),"")</f>
        <v>174</v>
      </c>
      <c r="BV40" s="72" t="str">
        <f t="shared" si="24"/>
        <v>IMps_Ctn5210.11</v>
      </c>
      <c r="BW40" s="136">
        <f t="shared" si="44"/>
        <v>0</v>
      </c>
      <c r="BX40" s="69">
        <f t="shared" si="25"/>
        <v>0</v>
      </c>
      <c r="BY40" s="70">
        <f>_xlfn.IFNA(VLOOKUP(CB40,Data!$B$2:$H$5150,4,0),0)</f>
        <v>3.0000000000000001E-3</v>
      </c>
      <c r="BZ40" s="71">
        <f>_xlfn.IFNA(IF($BZ$8&lt;&gt;"",VLOOKUP(CB40,Data!$B$2:$H$5150,6,0),""),"")</f>
        <v>175</v>
      </c>
      <c r="CA40" s="71">
        <f>_xlfn.IFNA(IF($CA$8&lt;&gt;"",VLOOKUP(CB40,Data!$B$2:$H$5150,7,0),""),"")</f>
        <v>174</v>
      </c>
      <c r="CB40" s="72" t="str">
        <f t="shared" si="26"/>
        <v>IMps_Ctn5210.11</v>
      </c>
      <c r="CC40" s="136">
        <f t="shared" si="45"/>
        <v>0</v>
      </c>
      <c r="CD40" s="69">
        <f t="shared" si="27"/>
        <v>0</v>
      </c>
      <c r="CE40" s="70">
        <f>_xlfn.IFNA(VLOOKUP(CH40,Data!$B$2:$H$5150,4,0),0)</f>
        <v>3.0000000000000001E-3</v>
      </c>
      <c r="CF40" s="71">
        <f>_xlfn.IFNA(IF($CF$8&lt;&gt;"",VLOOKUP(CH40,Data!$B$2:$H$5150,6,0),""),"")</f>
        <v>175</v>
      </c>
      <c r="CG40" s="71">
        <f>_xlfn.IFNA(IF($CG$8&lt;&gt;"",VLOOKUP(CH40,Data!$B$2:$H$5150,7,0),""),"")</f>
        <v>174</v>
      </c>
      <c r="CH40" s="72" t="str">
        <f t="shared" si="28"/>
        <v>IMps_Ctn5210.11</v>
      </c>
      <c r="CI40" s="136">
        <f t="shared" si="46"/>
        <v>0</v>
      </c>
      <c r="CJ40" s="69">
        <f t="shared" si="29"/>
        <v>0</v>
      </c>
      <c r="CK40" s="70">
        <f>_xlfn.IFNA(VLOOKUP(CN40,Data!$B$2:$H$5150,4,0),0)</f>
        <v>3.0000000000000001E-3</v>
      </c>
      <c r="CL40" s="71">
        <f>_xlfn.IFNA(IF($CL$8&lt;&gt;"",VLOOKUP(CN40,Data!$B$2:$H$5150,6,0),""),"")</f>
        <v>175</v>
      </c>
      <c r="CM40" s="71">
        <f>_xlfn.IFNA(IF($CM$8&lt;&gt;"",VLOOKUP(CN40,Data!$B$2:$H$5150,7,0),""),"")</f>
        <v>174</v>
      </c>
      <c r="CN40" s="72" t="str">
        <f t="shared" si="30"/>
        <v>IMps_Ctn5210.11</v>
      </c>
      <c r="CO40" s="136">
        <f t="shared" si="47"/>
        <v>0</v>
      </c>
      <c r="CP40" s="69">
        <f t="shared" si="31"/>
        <v>0</v>
      </c>
      <c r="CQ40" s="70">
        <f>_xlfn.IFNA(VLOOKUP(CT40,Data!$B$2:$H$5150,4,0),0)</f>
        <v>3.0000000000000001E-3</v>
      </c>
      <c r="CR40" s="71">
        <f>_xlfn.IFNA(IF($CR$8&lt;&gt;"",VLOOKUP(CT40,Data!$B$2:$H$5150,6,0),""),"")</f>
        <v>175</v>
      </c>
      <c r="CS40" s="71">
        <f>_xlfn.IFNA(IF($CS$8&lt;&gt;"",VLOOKUP(CT40,Data!$B$2:$H$5150,7,0),""),"")</f>
        <v>174</v>
      </c>
      <c r="CT40" s="72" t="str">
        <f t="shared" si="32"/>
        <v>IMps_Ctn5210.11</v>
      </c>
      <c r="CU40" s="74" t="str">
        <f>VLOOKUP(F40,GD.List!$C$3:$O$6214,12,0)</f>
        <v>Blended Fabric</v>
      </c>
      <c r="CV40" s="51" t="s">
        <v>50</v>
      </c>
      <c r="CW40" s="51" t="e">
        <f>VLOOKUP(H40,#REF!,1,0)</f>
        <v>#REF!</v>
      </c>
      <c r="CX40" s="73">
        <f>E40/VLOOKUP(F40,GD.List!$C$3:$O$6646,5,0)</f>
        <v>2.2905587668593446E-2</v>
      </c>
      <c r="CY40" s="134">
        <f t="shared" si="33"/>
        <v>0</v>
      </c>
      <c r="CZ40" s="51" t="e">
        <f t="shared" si="48"/>
        <v>#N/A</v>
      </c>
      <c r="DA40" s="133"/>
    </row>
    <row r="41" spans="1:105" ht="15" customHeight="1" x14ac:dyDescent="0.2">
      <c r="A41" s="142" t="str">
        <f>IFERROR(IF(VLOOKUP(F41,GD.List!$C$3:$H$6371,6,0)&lt;&gt;"L","I","L"),"")</f>
        <v>I</v>
      </c>
      <c r="B41" s="136">
        <f t="shared" si="34"/>
        <v>0</v>
      </c>
      <c r="C41" s="215">
        <v>486.53050000000007</v>
      </c>
      <c r="D41" s="64">
        <f t="shared" si="0"/>
        <v>0</v>
      </c>
      <c r="E41" s="64">
        <f t="shared" si="1"/>
        <v>486.53050000000007</v>
      </c>
      <c r="F41" s="65" t="s">
        <v>3501</v>
      </c>
      <c r="G41" s="66" t="str">
        <f>VLOOKUP(F41,GD.List!$C$3:$O$6646,13,0)</f>
        <v>CVC60:40 - 60/1</v>
      </c>
      <c r="H41" s="67">
        <f>VLOOKUP(F41,GD.List!$C$3:$O$6646,8,0)</f>
        <v>5206.25</v>
      </c>
      <c r="I41" s="68">
        <f>VLOOKUP(F41,GD.List!$C$3:$O$6646,9,0)</f>
        <v>4.91</v>
      </c>
      <c r="J41" s="69">
        <f t="shared" si="2"/>
        <v>0</v>
      </c>
      <c r="K41" s="70">
        <v>0</v>
      </c>
      <c r="L41" s="71" t="str">
        <f>_xlfn.IFNA(IF($L$8&lt;&gt;"",VLOOKUP(N41,Data!$B$2:$H$5150,6,0),""),"")</f>
        <v/>
      </c>
      <c r="M41" s="71" t="str">
        <f>_xlfn.IFNA(IF($M$8&lt;&gt;"",VLOOKUP(N41,Data!$B$2:$H$5150,7,0),""),"")</f>
        <v/>
      </c>
      <c r="N41" s="72" t="str">
        <f t="shared" si="35"/>
        <v>ICtnGmt_Mbot15206.25</v>
      </c>
      <c r="O41" s="136">
        <f t="shared" si="3"/>
        <v>0</v>
      </c>
      <c r="P41" s="69">
        <f t="shared" si="36"/>
        <v>0</v>
      </c>
      <c r="Q41" s="70">
        <f>_xlfn.IFNA(VLOOKUP(T41,Data!$B$2:$H$5150,4,0),0)</f>
        <v>0</v>
      </c>
      <c r="R41" s="71" t="str">
        <f>_xlfn.IFNA(IF($R$8&lt;&gt;"",VLOOKUP(T41,Data!$B$2:$H$5150,6,0),""),"")</f>
        <v/>
      </c>
      <c r="S41" s="71" t="str">
        <f>_xlfn.IFNA(IF($S$8&lt;&gt;"",VLOOKUP(T41,Data!$B$2:$H$5150,7,0),""),"")</f>
        <v/>
      </c>
      <c r="T41" s="72" t="str">
        <f t="shared" si="37"/>
        <v>IMps_Ctn5206.25</v>
      </c>
      <c r="U41" s="136">
        <f t="shared" si="4"/>
        <v>0</v>
      </c>
      <c r="V41" s="69">
        <f t="shared" si="5"/>
        <v>0</v>
      </c>
      <c r="W41" s="70">
        <f>_xlfn.IFNA(VLOOKUP(Z41,Data!$B$2:$H$5150,4,0),0)</f>
        <v>0</v>
      </c>
      <c r="X41" s="71" t="str">
        <f>_xlfn.IFNA(IF($X$8&lt;&gt;"",VLOOKUP(Z41,Data!$B$2:$H$5150,6,0),""),"")</f>
        <v/>
      </c>
      <c r="Y41" s="71" t="str">
        <f>_xlfn.IFNA(IF($Y$8&lt;&gt;"",VLOOKUP(Z41,Data!$B$2:$H$5150,7,0),""),"")</f>
        <v/>
      </c>
      <c r="Z41" s="72" t="str">
        <f t="shared" si="38"/>
        <v>IMps_Ctn5206.25</v>
      </c>
      <c r="AA41" s="136">
        <f t="shared" si="6"/>
        <v>0</v>
      </c>
      <c r="AB41" s="69">
        <f t="shared" si="7"/>
        <v>0</v>
      </c>
      <c r="AC41" s="70">
        <f>_xlfn.IFNA(VLOOKUP(AF41,Data!$B$2:$H$5150,4,0),0)</f>
        <v>0</v>
      </c>
      <c r="AD41" s="71" t="str">
        <f>_xlfn.IFNA(IF($AD$8&lt;&gt;"",VLOOKUP(AF41,Data!$B$2:$H$5150,6,0),""),"")</f>
        <v/>
      </c>
      <c r="AE41" s="71" t="str">
        <f>_xlfn.IFNA(IF($AE$8&lt;&gt;"",VLOOKUP(AF41,Data!$B$2:$H$5150,7,0),""),"")</f>
        <v/>
      </c>
      <c r="AF41" s="72" t="str">
        <f t="shared" si="8"/>
        <v>IMps_Ctn5206.25</v>
      </c>
      <c r="AG41" s="136">
        <f t="shared" si="9"/>
        <v>0</v>
      </c>
      <c r="AH41" s="69">
        <f t="shared" si="10"/>
        <v>0</v>
      </c>
      <c r="AI41" s="70">
        <f>_xlfn.IFNA(VLOOKUP(AL41,Data!$B$2:$H$5150,4,0),0)</f>
        <v>0</v>
      </c>
      <c r="AJ41" s="71" t="str">
        <f>_xlfn.IFNA(IF($AJ$8&lt;&gt;"",VLOOKUP(AL41,Data!$B$2:$H$5150,6,0),""),"")</f>
        <v/>
      </c>
      <c r="AK41" s="71" t="str">
        <f>_xlfn.IFNA(IF($AK$8&lt;&gt;"",VLOOKUP(AL41,Data!$B$2:$H$5150,7,0),""),"")</f>
        <v/>
      </c>
      <c r="AL41" s="72" t="str">
        <f t="shared" si="11"/>
        <v>IMps_Ctn5206.25</v>
      </c>
      <c r="AM41" s="136">
        <f t="shared" si="12"/>
        <v>0</v>
      </c>
      <c r="AN41" s="69">
        <f t="shared" si="13"/>
        <v>0</v>
      </c>
      <c r="AO41" s="70">
        <f>_xlfn.IFNA(VLOOKUP(AR41,Data!$B$2:$H$5150,4,0),0)</f>
        <v>0</v>
      </c>
      <c r="AP41" s="71" t="str">
        <f>_xlfn.IFNA(IF($AP$8&lt;&gt;"",VLOOKUP(AR41,Data!$B$2:$H$5150,6,0),""),"")</f>
        <v/>
      </c>
      <c r="AQ41" s="71" t="str">
        <f>_xlfn.IFNA(IF($AQ$8&lt;&gt;"",VLOOKUP(AR41,Data!$B$2:$H$5150,7,0),""),"")</f>
        <v/>
      </c>
      <c r="AR41" s="72" t="str">
        <f t="shared" si="14"/>
        <v>IMps_Ctn5206.25</v>
      </c>
      <c r="AS41" s="136">
        <f t="shared" si="39"/>
        <v>0</v>
      </c>
      <c r="AT41" s="69">
        <f t="shared" si="15"/>
        <v>0</v>
      </c>
      <c r="AU41" s="70">
        <f>_xlfn.IFNA(VLOOKUP(AX41,Data!$B$2:$H$5150,4,0),0)</f>
        <v>0</v>
      </c>
      <c r="AV41" s="71" t="str">
        <f>_xlfn.IFNA(IF($AV$8&lt;&gt;"",VLOOKUP(AX41,Data!$B$2:$H$5150,6,0),""),"")</f>
        <v/>
      </c>
      <c r="AW41" s="71" t="str">
        <f>_xlfn.IFNA(IF($AW$8&lt;&gt;"",VLOOKUP(AX41,Data!$B$2:$H$5150,7,0),""),"")</f>
        <v/>
      </c>
      <c r="AX41" s="72" t="str">
        <f t="shared" si="16"/>
        <v>IMps_Ctn5206.25</v>
      </c>
      <c r="AY41" s="136">
        <f t="shared" si="40"/>
        <v>0</v>
      </c>
      <c r="AZ41" s="69">
        <f t="shared" si="17"/>
        <v>0</v>
      </c>
      <c r="BA41" s="70">
        <f>_xlfn.IFNA(VLOOKUP(BD41,Data!$B$2:$H$5150,4,0),0)</f>
        <v>0</v>
      </c>
      <c r="BB41" s="71" t="str">
        <f>_xlfn.IFNA(IF($BB$8&lt;&gt;"",VLOOKUP(BD41,Data!$B$2:$H$5150,6,0),""),"")</f>
        <v/>
      </c>
      <c r="BC41" s="71" t="str">
        <f>_xlfn.IFNA(IF($BC$8&lt;&gt;"",VLOOKUP(BD41,Data!$B$2:$H$5150,7,0),""),"")</f>
        <v/>
      </c>
      <c r="BD41" s="72" t="str">
        <f t="shared" si="18"/>
        <v>IMps_Ctn5206.25</v>
      </c>
      <c r="BE41" s="136">
        <f t="shared" si="41"/>
        <v>0</v>
      </c>
      <c r="BF41" s="69">
        <f t="shared" si="19"/>
        <v>0</v>
      </c>
      <c r="BG41" s="70">
        <f>_xlfn.IFNA(VLOOKUP(BJ41,Data!$B$2:$H$5150,4,0),0)</f>
        <v>0</v>
      </c>
      <c r="BH41" s="71" t="str">
        <f>_xlfn.IFNA(IF($BH$8&lt;&gt;"",VLOOKUP(BJ41,Data!$B$2:$H$5150,6,0),""),"")</f>
        <v/>
      </c>
      <c r="BI41" s="71" t="str">
        <f>_xlfn.IFNA(IF($BI$8&lt;&gt;"",VLOOKUP(BJ41,Data!$B$2:$H$5150,7,0),""),"")</f>
        <v/>
      </c>
      <c r="BJ41" s="72" t="str">
        <f t="shared" si="20"/>
        <v>IMps_Ctn5206.25</v>
      </c>
      <c r="BK41" s="136">
        <f t="shared" si="42"/>
        <v>0</v>
      </c>
      <c r="BL41" s="69">
        <f t="shared" si="21"/>
        <v>0</v>
      </c>
      <c r="BM41" s="70">
        <f>_xlfn.IFNA(VLOOKUP(BP41,Data!$B$2:$H$5150,4,0),0)</f>
        <v>0</v>
      </c>
      <c r="BN41" s="71" t="str">
        <f>_xlfn.IFNA(IF($BN$8&lt;&gt;"",VLOOKUP(BP41,Data!$B$2:$H$5150,6,0),""),"")</f>
        <v/>
      </c>
      <c r="BO41" s="71" t="str">
        <f>_xlfn.IFNA(IF($BO$8&lt;&gt;"",VLOOKUP(BP41,Data!$B$2:$H$5150,7,0),""),"")</f>
        <v/>
      </c>
      <c r="BP41" s="72" t="str">
        <f t="shared" si="22"/>
        <v>IMps_Ctn5206.25</v>
      </c>
      <c r="BQ41" s="136">
        <f t="shared" si="43"/>
        <v>0</v>
      </c>
      <c r="BR41" s="69">
        <f t="shared" si="23"/>
        <v>0</v>
      </c>
      <c r="BS41" s="70">
        <f>_xlfn.IFNA(VLOOKUP(BV41,Data!$B$2:$H$5150,4,0),0)</f>
        <v>0</v>
      </c>
      <c r="BT41" s="71" t="str">
        <f>_xlfn.IFNA(IF($BT$8&lt;&gt;"",VLOOKUP(BV41,Data!$B$2:$H$5150,6,0),""),"")</f>
        <v/>
      </c>
      <c r="BU41" s="71" t="str">
        <f>_xlfn.IFNA(IF($BU$8&lt;&gt;"",VLOOKUP(BV41,Data!$B$2:$H$5150,7,0),""),"")</f>
        <v/>
      </c>
      <c r="BV41" s="72" t="str">
        <f t="shared" si="24"/>
        <v>IMps_Ctn5206.25</v>
      </c>
      <c r="BW41" s="136">
        <f t="shared" si="44"/>
        <v>0</v>
      </c>
      <c r="BX41" s="69">
        <f t="shared" si="25"/>
        <v>0</v>
      </c>
      <c r="BY41" s="70">
        <f>_xlfn.IFNA(VLOOKUP(CB41,Data!$B$2:$H$5150,4,0),0)</f>
        <v>0</v>
      </c>
      <c r="BZ41" s="71" t="str">
        <f>_xlfn.IFNA(IF($BZ$8&lt;&gt;"",VLOOKUP(CB41,Data!$B$2:$H$5150,6,0),""),"")</f>
        <v/>
      </c>
      <c r="CA41" s="71" t="str">
        <f>_xlfn.IFNA(IF($CA$8&lt;&gt;"",VLOOKUP(CB41,Data!$B$2:$H$5150,7,0),""),"")</f>
        <v/>
      </c>
      <c r="CB41" s="72" t="str">
        <f t="shared" si="26"/>
        <v>IMps_Ctn5206.25</v>
      </c>
      <c r="CC41" s="136">
        <f t="shared" si="45"/>
        <v>0</v>
      </c>
      <c r="CD41" s="69">
        <f t="shared" si="27"/>
        <v>0</v>
      </c>
      <c r="CE41" s="70">
        <f>_xlfn.IFNA(VLOOKUP(CH41,Data!$B$2:$H$5150,4,0),0)</f>
        <v>0</v>
      </c>
      <c r="CF41" s="71" t="str">
        <f>_xlfn.IFNA(IF($CF$8&lt;&gt;"",VLOOKUP(CH41,Data!$B$2:$H$5150,6,0),""),"")</f>
        <v/>
      </c>
      <c r="CG41" s="71" t="str">
        <f>_xlfn.IFNA(IF($CG$8&lt;&gt;"",VLOOKUP(CH41,Data!$B$2:$H$5150,7,0),""),"")</f>
        <v/>
      </c>
      <c r="CH41" s="72" t="str">
        <f t="shared" si="28"/>
        <v>IMps_Ctn5206.25</v>
      </c>
      <c r="CI41" s="136">
        <f t="shared" si="46"/>
        <v>0</v>
      </c>
      <c r="CJ41" s="69">
        <f t="shared" si="29"/>
        <v>0</v>
      </c>
      <c r="CK41" s="70">
        <f>_xlfn.IFNA(VLOOKUP(CN41,Data!$B$2:$H$5150,4,0),0)</f>
        <v>0</v>
      </c>
      <c r="CL41" s="71" t="str">
        <f>_xlfn.IFNA(IF($CL$8&lt;&gt;"",VLOOKUP(CN41,Data!$B$2:$H$5150,6,0),""),"")</f>
        <v/>
      </c>
      <c r="CM41" s="71" t="str">
        <f>_xlfn.IFNA(IF($CM$8&lt;&gt;"",VLOOKUP(CN41,Data!$B$2:$H$5150,7,0),""),"")</f>
        <v/>
      </c>
      <c r="CN41" s="72" t="str">
        <f t="shared" si="30"/>
        <v>IMps_Ctn5206.25</v>
      </c>
      <c r="CO41" s="136">
        <f t="shared" si="47"/>
        <v>0</v>
      </c>
      <c r="CP41" s="69">
        <f t="shared" si="31"/>
        <v>0</v>
      </c>
      <c r="CQ41" s="70">
        <f>_xlfn.IFNA(VLOOKUP(CT41,Data!$B$2:$H$5150,4,0),0)</f>
        <v>0</v>
      </c>
      <c r="CR41" s="71" t="str">
        <f>_xlfn.IFNA(IF($CR$8&lt;&gt;"",VLOOKUP(CT41,Data!$B$2:$H$5150,6,0),""),"")</f>
        <v/>
      </c>
      <c r="CS41" s="71" t="str">
        <f>_xlfn.IFNA(IF($CS$8&lt;&gt;"",VLOOKUP(CT41,Data!$B$2:$H$5150,7,0),""),"")</f>
        <v/>
      </c>
      <c r="CT41" s="72" t="str">
        <f t="shared" si="32"/>
        <v>IMps_Ctn5206.25</v>
      </c>
      <c r="CU41" s="74" t="str">
        <f>VLOOKUP(F41,GD.List!$C$3:$O$6214,12,0)</f>
        <v>Blended Yarn</v>
      </c>
      <c r="CV41" s="51" t="s">
        <v>50</v>
      </c>
      <c r="CW41" s="51" t="e">
        <f>VLOOKUP(H41,#REF!,1,0)</f>
        <v>#REF!</v>
      </c>
      <c r="CX41" s="73">
        <f>E41/VLOOKUP(F41,GD.List!$C$3:$O$6646,5,0)</f>
        <v>1.7876752314825408E-2</v>
      </c>
      <c r="CY41" s="134">
        <f t="shared" si="33"/>
        <v>0</v>
      </c>
      <c r="CZ41" s="51" t="e">
        <f t="shared" si="48"/>
        <v>#N/A</v>
      </c>
      <c r="DA41" s="133"/>
    </row>
    <row r="42" spans="1:105" ht="15" customHeight="1" x14ac:dyDescent="0.2">
      <c r="A42" s="142" t="str">
        <f>IFERROR(IF(VLOOKUP(F42,GD.List!$C$3:$H$6371,6,0)&lt;&gt;"L","I","L"),"")</f>
        <v>L</v>
      </c>
      <c r="B42" s="136">
        <f t="shared" si="34"/>
        <v>0</v>
      </c>
      <c r="C42" s="64">
        <v>329</v>
      </c>
      <c r="D42" s="64">
        <f t="shared" si="0"/>
        <v>0</v>
      </c>
      <c r="E42" s="64">
        <f t="shared" si="1"/>
        <v>329</v>
      </c>
      <c r="F42" s="65" t="s">
        <v>3930</v>
      </c>
      <c r="G42" s="66" t="str">
        <f>VLOOKUP(F42,GD.List!$C$3:$O$6646,13,0)</f>
        <v>CVC60:40 - 40/1 (34630 MTRS)</v>
      </c>
      <c r="H42" s="67">
        <f>VLOOKUP(F42,GD.List!$C$3:$O$6646,8,0)</f>
        <v>5210.1099999999997</v>
      </c>
      <c r="I42" s="68">
        <f>VLOOKUP(F42,GD.List!$C$3:$O$6646,9,0)</f>
        <v>4.08</v>
      </c>
      <c r="J42" s="69">
        <f t="shared" si="2"/>
        <v>0</v>
      </c>
      <c r="K42" s="70">
        <v>0</v>
      </c>
      <c r="L42" s="71" t="str">
        <f>_xlfn.IFNA(IF($L$8&lt;&gt;"",VLOOKUP(N42,Data!$B$2:$H$5150,6,0),""),"")</f>
        <v/>
      </c>
      <c r="M42" s="71" t="str">
        <f>_xlfn.IFNA(IF($M$8&lt;&gt;"",VLOOKUP(N42,Data!$B$2:$H$5150,7,0),""),"")</f>
        <v/>
      </c>
      <c r="N42" s="72" t="str">
        <f t="shared" si="35"/>
        <v>LCtnGmt_Mbot15210.11</v>
      </c>
      <c r="O42" s="136">
        <f t="shared" si="3"/>
        <v>0</v>
      </c>
      <c r="P42" s="69">
        <f t="shared" si="36"/>
        <v>0</v>
      </c>
      <c r="Q42" s="70">
        <f>_xlfn.IFNA(VLOOKUP(T42,Data!$B$2:$H$5150,4,0),0)</f>
        <v>0</v>
      </c>
      <c r="R42" s="71" t="str">
        <f>_xlfn.IFNA(IF($R$8&lt;&gt;"",VLOOKUP(T42,Data!$B$2:$H$5150,6,0),""),"")</f>
        <v/>
      </c>
      <c r="S42" s="71" t="str">
        <f>_xlfn.IFNA(IF($S$8&lt;&gt;"",VLOOKUP(T42,Data!$B$2:$H$5150,7,0),""),"")</f>
        <v/>
      </c>
      <c r="T42" s="72" t="str">
        <f t="shared" si="37"/>
        <v>LMps_Ctn5210.11</v>
      </c>
      <c r="U42" s="136">
        <f t="shared" si="4"/>
        <v>0</v>
      </c>
      <c r="V42" s="69">
        <f t="shared" si="5"/>
        <v>0</v>
      </c>
      <c r="W42" s="70">
        <f>_xlfn.IFNA(VLOOKUP(Z42,Data!$B$2:$H$5150,4,0),0)</f>
        <v>0</v>
      </c>
      <c r="X42" s="71" t="str">
        <f>_xlfn.IFNA(IF($X$8&lt;&gt;"",VLOOKUP(Z42,Data!$B$2:$H$5150,6,0),""),"")</f>
        <v/>
      </c>
      <c r="Y42" s="71" t="str">
        <f>_xlfn.IFNA(IF($Y$8&lt;&gt;"",VLOOKUP(Z42,Data!$B$2:$H$5150,7,0),""),"")</f>
        <v/>
      </c>
      <c r="Z42" s="72" t="str">
        <f t="shared" si="38"/>
        <v>LMps_Ctn5210.11</v>
      </c>
      <c r="AA42" s="136">
        <f t="shared" si="6"/>
        <v>0</v>
      </c>
      <c r="AB42" s="69">
        <f t="shared" si="7"/>
        <v>0</v>
      </c>
      <c r="AC42" s="70">
        <f>_xlfn.IFNA(VLOOKUP(AF42,Data!$B$2:$H$5150,4,0),0)</f>
        <v>0</v>
      </c>
      <c r="AD42" s="71" t="str">
        <f>_xlfn.IFNA(IF($AD$8&lt;&gt;"",VLOOKUP(AF42,Data!$B$2:$H$5150,6,0),""),"")</f>
        <v/>
      </c>
      <c r="AE42" s="71" t="str">
        <f>_xlfn.IFNA(IF($AE$8&lt;&gt;"",VLOOKUP(AF42,Data!$B$2:$H$5150,7,0),""),"")</f>
        <v/>
      </c>
      <c r="AF42" s="72" t="str">
        <f t="shared" si="8"/>
        <v>LMps_Ctn5210.11</v>
      </c>
      <c r="AG42" s="136">
        <f t="shared" si="9"/>
        <v>0</v>
      </c>
      <c r="AH42" s="69">
        <f t="shared" si="10"/>
        <v>0</v>
      </c>
      <c r="AI42" s="70">
        <f>_xlfn.IFNA(VLOOKUP(AL42,Data!$B$2:$H$5150,4,0),0)</f>
        <v>0</v>
      </c>
      <c r="AJ42" s="71" t="str">
        <f>_xlfn.IFNA(IF($AJ$8&lt;&gt;"",VLOOKUP(AL42,Data!$B$2:$H$5150,6,0),""),"")</f>
        <v/>
      </c>
      <c r="AK42" s="71" t="str">
        <f>_xlfn.IFNA(IF($AK$8&lt;&gt;"",VLOOKUP(AL42,Data!$B$2:$H$5150,7,0),""),"")</f>
        <v/>
      </c>
      <c r="AL42" s="72" t="str">
        <f t="shared" si="11"/>
        <v>LMps_Ctn5210.11</v>
      </c>
      <c r="AM42" s="136">
        <f t="shared" si="12"/>
        <v>0</v>
      </c>
      <c r="AN42" s="69">
        <f t="shared" si="13"/>
        <v>0</v>
      </c>
      <c r="AO42" s="70">
        <f>_xlfn.IFNA(VLOOKUP(AR42,Data!$B$2:$H$5150,4,0),0)</f>
        <v>0</v>
      </c>
      <c r="AP42" s="71" t="str">
        <f>_xlfn.IFNA(IF($AP$8&lt;&gt;"",VLOOKUP(AR42,Data!$B$2:$H$5150,6,0),""),"")</f>
        <v/>
      </c>
      <c r="AQ42" s="71" t="str">
        <f>_xlfn.IFNA(IF($AQ$8&lt;&gt;"",VLOOKUP(AR42,Data!$B$2:$H$5150,7,0),""),"")</f>
        <v/>
      </c>
      <c r="AR42" s="72" t="str">
        <f t="shared" si="14"/>
        <v>LMps_Ctn5210.11</v>
      </c>
      <c r="AS42" s="136">
        <f t="shared" si="39"/>
        <v>0</v>
      </c>
      <c r="AT42" s="69">
        <f t="shared" si="15"/>
        <v>0</v>
      </c>
      <c r="AU42" s="70">
        <f>_xlfn.IFNA(VLOOKUP(AX42,Data!$B$2:$H$5150,4,0),0)</f>
        <v>0</v>
      </c>
      <c r="AV42" s="71" t="str">
        <f>_xlfn.IFNA(IF($AV$8&lt;&gt;"",VLOOKUP(AX42,Data!$B$2:$H$5150,6,0),""),"")</f>
        <v/>
      </c>
      <c r="AW42" s="71" t="str">
        <f>_xlfn.IFNA(IF($AW$8&lt;&gt;"",VLOOKUP(AX42,Data!$B$2:$H$5150,7,0),""),"")</f>
        <v/>
      </c>
      <c r="AX42" s="72" t="str">
        <f t="shared" si="16"/>
        <v>LMps_Ctn5210.11</v>
      </c>
      <c r="AY42" s="136">
        <f t="shared" si="40"/>
        <v>0</v>
      </c>
      <c r="AZ42" s="69">
        <f t="shared" si="17"/>
        <v>0</v>
      </c>
      <c r="BA42" s="70">
        <f>_xlfn.IFNA(VLOOKUP(BD42,Data!$B$2:$H$5150,4,0),0)</f>
        <v>0</v>
      </c>
      <c r="BB42" s="71" t="str">
        <f>_xlfn.IFNA(IF($BB$8&lt;&gt;"",VLOOKUP(BD42,Data!$B$2:$H$5150,6,0),""),"")</f>
        <v/>
      </c>
      <c r="BC42" s="71" t="str">
        <f>_xlfn.IFNA(IF($BC$8&lt;&gt;"",VLOOKUP(BD42,Data!$B$2:$H$5150,7,0),""),"")</f>
        <v/>
      </c>
      <c r="BD42" s="72" t="str">
        <f t="shared" si="18"/>
        <v>LMps_Ctn5210.11</v>
      </c>
      <c r="BE42" s="136">
        <f t="shared" si="41"/>
        <v>0</v>
      </c>
      <c r="BF42" s="69">
        <f t="shared" si="19"/>
        <v>0</v>
      </c>
      <c r="BG42" s="70">
        <f>_xlfn.IFNA(VLOOKUP(BJ42,Data!$B$2:$H$5150,4,0),0)</f>
        <v>0</v>
      </c>
      <c r="BH42" s="71" t="str">
        <f>_xlfn.IFNA(IF($BH$8&lt;&gt;"",VLOOKUP(BJ42,Data!$B$2:$H$5150,6,0),""),"")</f>
        <v/>
      </c>
      <c r="BI42" s="71" t="str">
        <f>_xlfn.IFNA(IF($BI$8&lt;&gt;"",VLOOKUP(BJ42,Data!$B$2:$H$5150,7,0),""),"")</f>
        <v/>
      </c>
      <c r="BJ42" s="72" t="str">
        <f t="shared" si="20"/>
        <v>LMps_Ctn5210.11</v>
      </c>
      <c r="BK42" s="136">
        <f t="shared" si="42"/>
        <v>0</v>
      </c>
      <c r="BL42" s="69">
        <f t="shared" si="21"/>
        <v>0</v>
      </c>
      <c r="BM42" s="70">
        <f>_xlfn.IFNA(VLOOKUP(BP42,Data!$B$2:$H$5150,4,0),0)</f>
        <v>0</v>
      </c>
      <c r="BN42" s="71" t="str">
        <f>_xlfn.IFNA(IF($BN$8&lt;&gt;"",VLOOKUP(BP42,Data!$B$2:$H$5150,6,0),""),"")</f>
        <v/>
      </c>
      <c r="BO42" s="71" t="str">
        <f>_xlfn.IFNA(IF($BO$8&lt;&gt;"",VLOOKUP(BP42,Data!$B$2:$H$5150,7,0),""),"")</f>
        <v/>
      </c>
      <c r="BP42" s="72" t="str">
        <f t="shared" si="22"/>
        <v>LMps_Ctn5210.11</v>
      </c>
      <c r="BQ42" s="136">
        <f t="shared" si="43"/>
        <v>0</v>
      </c>
      <c r="BR42" s="69">
        <f t="shared" si="23"/>
        <v>0</v>
      </c>
      <c r="BS42" s="70">
        <f>_xlfn.IFNA(VLOOKUP(BV42,Data!$B$2:$H$5150,4,0),0)</f>
        <v>0</v>
      </c>
      <c r="BT42" s="71" t="str">
        <f>_xlfn.IFNA(IF($BT$8&lt;&gt;"",VLOOKUP(BV42,Data!$B$2:$H$5150,6,0),""),"")</f>
        <v/>
      </c>
      <c r="BU42" s="71" t="str">
        <f>_xlfn.IFNA(IF($BU$8&lt;&gt;"",VLOOKUP(BV42,Data!$B$2:$H$5150,7,0),""),"")</f>
        <v/>
      </c>
      <c r="BV42" s="72" t="str">
        <f t="shared" si="24"/>
        <v>LMps_Ctn5210.11</v>
      </c>
      <c r="BW42" s="136">
        <f t="shared" si="44"/>
        <v>0</v>
      </c>
      <c r="BX42" s="69">
        <f t="shared" si="25"/>
        <v>0</v>
      </c>
      <c r="BY42" s="70">
        <f>_xlfn.IFNA(VLOOKUP(CB42,Data!$B$2:$H$5150,4,0),0)</f>
        <v>0</v>
      </c>
      <c r="BZ42" s="71" t="str">
        <f>_xlfn.IFNA(IF($BZ$8&lt;&gt;"",VLOOKUP(CB42,Data!$B$2:$H$5150,6,0),""),"")</f>
        <v/>
      </c>
      <c r="CA42" s="71" t="str">
        <f>_xlfn.IFNA(IF($CA$8&lt;&gt;"",VLOOKUP(CB42,Data!$B$2:$H$5150,7,0),""),"")</f>
        <v/>
      </c>
      <c r="CB42" s="72" t="str">
        <f t="shared" si="26"/>
        <v>LMps_Ctn5210.11</v>
      </c>
      <c r="CC42" s="136">
        <f t="shared" si="45"/>
        <v>0</v>
      </c>
      <c r="CD42" s="69">
        <f t="shared" si="27"/>
        <v>0</v>
      </c>
      <c r="CE42" s="70">
        <f>_xlfn.IFNA(VLOOKUP(CH42,Data!$B$2:$H$5150,4,0),0)</f>
        <v>0</v>
      </c>
      <c r="CF42" s="71" t="str">
        <f>_xlfn.IFNA(IF($CF$8&lt;&gt;"",VLOOKUP(CH42,Data!$B$2:$H$5150,6,0),""),"")</f>
        <v/>
      </c>
      <c r="CG42" s="71" t="str">
        <f>_xlfn.IFNA(IF($CG$8&lt;&gt;"",VLOOKUP(CH42,Data!$B$2:$H$5150,7,0),""),"")</f>
        <v/>
      </c>
      <c r="CH42" s="72" t="str">
        <f t="shared" si="28"/>
        <v>LMps_Ctn5210.11</v>
      </c>
      <c r="CI42" s="136">
        <f t="shared" si="46"/>
        <v>0</v>
      </c>
      <c r="CJ42" s="69">
        <f t="shared" si="29"/>
        <v>0</v>
      </c>
      <c r="CK42" s="70">
        <f>_xlfn.IFNA(VLOOKUP(CN42,Data!$B$2:$H$5150,4,0),0)</f>
        <v>0</v>
      </c>
      <c r="CL42" s="71" t="str">
        <f>_xlfn.IFNA(IF($CL$8&lt;&gt;"",VLOOKUP(CN42,Data!$B$2:$H$5150,6,0),""),"")</f>
        <v/>
      </c>
      <c r="CM42" s="71" t="str">
        <f>_xlfn.IFNA(IF($CM$8&lt;&gt;"",VLOOKUP(CN42,Data!$B$2:$H$5150,7,0),""),"")</f>
        <v/>
      </c>
      <c r="CN42" s="72" t="str">
        <f t="shared" si="30"/>
        <v>LMps_Ctn5210.11</v>
      </c>
      <c r="CO42" s="136">
        <f t="shared" si="47"/>
        <v>0</v>
      </c>
      <c r="CP42" s="69">
        <f t="shared" si="31"/>
        <v>0</v>
      </c>
      <c r="CQ42" s="70">
        <f>_xlfn.IFNA(VLOOKUP(CT42,Data!$B$2:$H$5150,4,0),0)</f>
        <v>0</v>
      </c>
      <c r="CR42" s="71" t="str">
        <f>_xlfn.IFNA(IF($CR$8&lt;&gt;"",VLOOKUP(CT42,Data!$B$2:$H$5150,6,0),""),"")</f>
        <v/>
      </c>
      <c r="CS42" s="71" t="str">
        <f>_xlfn.IFNA(IF($CS$8&lt;&gt;"",VLOOKUP(CT42,Data!$B$2:$H$5150,7,0),""),"")</f>
        <v/>
      </c>
      <c r="CT42" s="72" t="str">
        <f t="shared" si="32"/>
        <v>LMps_Ctn5210.11</v>
      </c>
      <c r="CU42" s="74" t="str">
        <f>VLOOKUP(F42,GD.List!$C$3:$O$6214,12,0)</f>
        <v>Blended Fabric</v>
      </c>
      <c r="CV42" s="51" t="s">
        <v>50</v>
      </c>
      <c r="CW42" s="51" t="e">
        <f>VLOOKUP(H42,#REF!,1,0)</f>
        <v>#REF!</v>
      </c>
      <c r="CX42" s="73">
        <f>E42/VLOOKUP(F42,GD.List!$C$3:$O$6646,5,0)</f>
        <v>2.3802633482853421E-2</v>
      </c>
      <c r="CY42" s="134">
        <f t="shared" si="33"/>
        <v>0</v>
      </c>
      <c r="CZ42" s="51" t="e">
        <f t="shared" si="48"/>
        <v>#N/A</v>
      </c>
      <c r="DA42" s="133"/>
    </row>
    <row r="43" spans="1:105" ht="15" customHeight="1" x14ac:dyDescent="0.2">
      <c r="A43" s="142" t="str">
        <f>IFERROR(IF(VLOOKUP(F43,GD.List!$C$3:$H$6371,6,0)&lt;&gt;"L","I","L"),"")</f>
        <v>L</v>
      </c>
      <c r="B43" s="136">
        <f t="shared" si="34"/>
        <v>0</v>
      </c>
      <c r="C43" s="64">
        <v>309</v>
      </c>
      <c r="D43" s="64">
        <f t="shared" si="0"/>
        <v>0</v>
      </c>
      <c r="E43" s="64">
        <f t="shared" si="1"/>
        <v>309</v>
      </c>
      <c r="F43" s="65" t="s">
        <v>4149</v>
      </c>
      <c r="G43" s="66" t="str">
        <f>VLOOKUP(F43,GD.List!$C$3:$O$6646,13,0)</f>
        <v>CVC60:40 60/1 (40100 LBS)</v>
      </c>
      <c r="H43" s="67">
        <f>VLOOKUP(F43,GD.List!$C$3:$O$6646,8,0)</f>
        <v>5206.1400000000003</v>
      </c>
      <c r="I43" s="68">
        <f>VLOOKUP(F43,GD.List!$C$3:$O$6646,9,0)</f>
        <v>4.49</v>
      </c>
      <c r="J43" s="69">
        <f t="shared" si="2"/>
        <v>0</v>
      </c>
      <c r="K43" s="70">
        <v>0</v>
      </c>
      <c r="L43" s="71" t="str">
        <f>_xlfn.IFNA(IF($L$8&lt;&gt;"",VLOOKUP(N43,Data!$B$2:$H$5150,6,0),""),"")</f>
        <v/>
      </c>
      <c r="M43" s="71" t="str">
        <f>_xlfn.IFNA(IF($M$8&lt;&gt;"",VLOOKUP(N43,Data!$B$2:$H$5150,7,0),""),"")</f>
        <v/>
      </c>
      <c r="N43" s="72" t="str">
        <f t="shared" si="35"/>
        <v>LCtnGmt_Mbot15206.14</v>
      </c>
      <c r="O43" s="136">
        <f t="shared" si="3"/>
        <v>0</v>
      </c>
      <c r="P43" s="69">
        <f t="shared" si="36"/>
        <v>0</v>
      </c>
      <c r="Q43" s="70">
        <f>_xlfn.IFNA(VLOOKUP(T43,Data!$B$2:$H$5150,4,0),0)</f>
        <v>0</v>
      </c>
      <c r="R43" s="71" t="str">
        <f>_xlfn.IFNA(IF($R$8&lt;&gt;"",VLOOKUP(T43,Data!$B$2:$H$5150,6,0),""),"")</f>
        <v/>
      </c>
      <c r="S43" s="71" t="str">
        <f>_xlfn.IFNA(IF($S$8&lt;&gt;"",VLOOKUP(T43,Data!$B$2:$H$5150,7,0),""),"")</f>
        <v/>
      </c>
      <c r="T43" s="72" t="str">
        <f t="shared" si="37"/>
        <v>LMps_Ctn5206.14</v>
      </c>
      <c r="U43" s="136">
        <f t="shared" si="4"/>
        <v>0</v>
      </c>
      <c r="V43" s="69">
        <f t="shared" si="5"/>
        <v>0</v>
      </c>
      <c r="W43" s="70">
        <f>_xlfn.IFNA(VLOOKUP(Z43,Data!$B$2:$H$5150,4,0),0)</f>
        <v>0</v>
      </c>
      <c r="X43" s="71" t="str">
        <f>_xlfn.IFNA(IF($X$8&lt;&gt;"",VLOOKUP(Z43,Data!$B$2:$H$5150,6,0),""),"")</f>
        <v/>
      </c>
      <c r="Y43" s="71" t="str">
        <f>_xlfn.IFNA(IF($Y$8&lt;&gt;"",VLOOKUP(Z43,Data!$B$2:$H$5150,7,0),""),"")</f>
        <v/>
      </c>
      <c r="Z43" s="72" t="str">
        <f t="shared" si="38"/>
        <v>LMps_Ctn5206.14</v>
      </c>
      <c r="AA43" s="136">
        <f t="shared" si="6"/>
        <v>0</v>
      </c>
      <c r="AB43" s="69">
        <f t="shared" si="7"/>
        <v>0</v>
      </c>
      <c r="AC43" s="70">
        <f>_xlfn.IFNA(VLOOKUP(AF43,Data!$B$2:$H$5150,4,0),0)</f>
        <v>0</v>
      </c>
      <c r="AD43" s="71" t="str">
        <f>_xlfn.IFNA(IF($AD$8&lt;&gt;"",VLOOKUP(AF43,Data!$B$2:$H$5150,6,0),""),"")</f>
        <v/>
      </c>
      <c r="AE43" s="71" t="str">
        <f>_xlfn.IFNA(IF($AE$8&lt;&gt;"",VLOOKUP(AF43,Data!$B$2:$H$5150,7,0),""),"")</f>
        <v/>
      </c>
      <c r="AF43" s="72" t="str">
        <f t="shared" si="8"/>
        <v>LMps_Ctn5206.14</v>
      </c>
      <c r="AG43" s="136">
        <f t="shared" si="9"/>
        <v>0</v>
      </c>
      <c r="AH43" s="69">
        <f t="shared" si="10"/>
        <v>0</v>
      </c>
      <c r="AI43" s="70">
        <f>_xlfn.IFNA(VLOOKUP(AL43,Data!$B$2:$H$5150,4,0),0)</f>
        <v>0</v>
      </c>
      <c r="AJ43" s="71" t="str">
        <f>_xlfn.IFNA(IF($AJ$8&lt;&gt;"",VLOOKUP(AL43,Data!$B$2:$H$5150,6,0),""),"")</f>
        <v/>
      </c>
      <c r="AK43" s="71" t="str">
        <f>_xlfn.IFNA(IF($AK$8&lt;&gt;"",VLOOKUP(AL43,Data!$B$2:$H$5150,7,0),""),"")</f>
        <v/>
      </c>
      <c r="AL43" s="72" t="str">
        <f t="shared" si="11"/>
        <v>LMps_Ctn5206.14</v>
      </c>
      <c r="AM43" s="136">
        <f t="shared" si="12"/>
        <v>0</v>
      </c>
      <c r="AN43" s="69">
        <f t="shared" si="13"/>
        <v>0</v>
      </c>
      <c r="AO43" s="70">
        <f>_xlfn.IFNA(VLOOKUP(AR43,Data!$B$2:$H$5150,4,0),0)</f>
        <v>0</v>
      </c>
      <c r="AP43" s="71" t="str">
        <f>_xlfn.IFNA(IF($AP$8&lt;&gt;"",VLOOKUP(AR43,Data!$B$2:$H$5150,6,0),""),"")</f>
        <v/>
      </c>
      <c r="AQ43" s="71" t="str">
        <f>_xlfn.IFNA(IF($AQ$8&lt;&gt;"",VLOOKUP(AR43,Data!$B$2:$H$5150,7,0),""),"")</f>
        <v/>
      </c>
      <c r="AR43" s="72" t="str">
        <f t="shared" si="14"/>
        <v>LMps_Ctn5206.14</v>
      </c>
      <c r="AS43" s="136">
        <f t="shared" si="39"/>
        <v>0</v>
      </c>
      <c r="AT43" s="69">
        <f t="shared" si="15"/>
        <v>0</v>
      </c>
      <c r="AU43" s="70">
        <f>_xlfn.IFNA(VLOOKUP(AX43,Data!$B$2:$H$5150,4,0),0)</f>
        <v>0</v>
      </c>
      <c r="AV43" s="71" t="str">
        <f>_xlfn.IFNA(IF($AV$8&lt;&gt;"",VLOOKUP(AX43,Data!$B$2:$H$5150,6,0),""),"")</f>
        <v/>
      </c>
      <c r="AW43" s="71" t="str">
        <f>_xlfn.IFNA(IF($AW$8&lt;&gt;"",VLOOKUP(AX43,Data!$B$2:$H$5150,7,0),""),"")</f>
        <v/>
      </c>
      <c r="AX43" s="72" t="str">
        <f t="shared" si="16"/>
        <v>LMps_Ctn5206.14</v>
      </c>
      <c r="AY43" s="136">
        <f t="shared" si="40"/>
        <v>0</v>
      </c>
      <c r="AZ43" s="69">
        <f t="shared" si="17"/>
        <v>0</v>
      </c>
      <c r="BA43" s="70">
        <f>_xlfn.IFNA(VLOOKUP(BD43,Data!$B$2:$H$5150,4,0),0)</f>
        <v>0</v>
      </c>
      <c r="BB43" s="71" t="str">
        <f>_xlfn.IFNA(IF($BB$8&lt;&gt;"",VLOOKUP(BD43,Data!$B$2:$H$5150,6,0),""),"")</f>
        <v/>
      </c>
      <c r="BC43" s="71" t="str">
        <f>_xlfn.IFNA(IF($BC$8&lt;&gt;"",VLOOKUP(BD43,Data!$B$2:$H$5150,7,0),""),"")</f>
        <v/>
      </c>
      <c r="BD43" s="72" t="str">
        <f t="shared" si="18"/>
        <v>LMps_Ctn5206.14</v>
      </c>
      <c r="BE43" s="136">
        <f t="shared" si="41"/>
        <v>0</v>
      </c>
      <c r="BF43" s="69">
        <f t="shared" si="19"/>
        <v>0</v>
      </c>
      <c r="BG43" s="70">
        <f>_xlfn.IFNA(VLOOKUP(BJ43,Data!$B$2:$H$5150,4,0),0)</f>
        <v>0</v>
      </c>
      <c r="BH43" s="71" t="str">
        <f>_xlfn.IFNA(IF($BH$8&lt;&gt;"",VLOOKUP(BJ43,Data!$B$2:$H$5150,6,0),""),"")</f>
        <v/>
      </c>
      <c r="BI43" s="71" t="str">
        <f>_xlfn.IFNA(IF($BI$8&lt;&gt;"",VLOOKUP(BJ43,Data!$B$2:$H$5150,7,0),""),"")</f>
        <v/>
      </c>
      <c r="BJ43" s="72" t="str">
        <f t="shared" si="20"/>
        <v>LMps_Ctn5206.14</v>
      </c>
      <c r="BK43" s="136">
        <f t="shared" si="42"/>
        <v>0</v>
      </c>
      <c r="BL43" s="69">
        <f t="shared" si="21"/>
        <v>0</v>
      </c>
      <c r="BM43" s="70">
        <f>_xlfn.IFNA(VLOOKUP(BP43,Data!$B$2:$H$5150,4,0),0)</f>
        <v>0</v>
      </c>
      <c r="BN43" s="71" t="str">
        <f>_xlfn.IFNA(IF($BN$8&lt;&gt;"",VLOOKUP(BP43,Data!$B$2:$H$5150,6,0),""),"")</f>
        <v/>
      </c>
      <c r="BO43" s="71" t="str">
        <f>_xlfn.IFNA(IF($BO$8&lt;&gt;"",VLOOKUP(BP43,Data!$B$2:$H$5150,7,0),""),"")</f>
        <v/>
      </c>
      <c r="BP43" s="72" t="str">
        <f t="shared" si="22"/>
        <v>LMps_Ctn5206.14</v>
      </c>
      <c r="BQ43" s="136">
        <f t="shared" si="43"/>
        <v>0</v>
      </c>
      <c r="BR43" s="69">
        <f t="shared" si="23"/>
        <v>0</v>
      </c>
      <c r="BS43" s="70">
        <f>_xlfn.IFNA(VLOOKUP(BV43,Data!$B$2:$H$5150,4,0),0)</f>
        <v>0</v>
      </c>
      <c r="BT43" s="71" t="str">
        <f>_xlfn.IFNA(IF($BT$8&lt;&gt;"",VLOOKUP(BV43,Data!$B$2:$H$5150,6,0),""),"")</f>
        <v/>
      </c>
      <c r="BU43" s="71" t="str">
        <f>_xlfn.IFNA(IF($BU$8&lt;&gt;"",VLOOKUP(BV43,Data!$B$2:$H$5150,7,0),""),"")</f>
        <v/>
      </c>
      <c r="BV43" s="72" t="str">
        <f t="shared" si="24"/>
        <v>LMps_Ctn5206.14</v>
      </c>
      <c r="BW43" s="136">
        <f t="shared" si="44"/>
        <v>0</v>
      </c>
      <c r="BX43" s="69">
        <f t="shared" si="25"/>
        <v>0</v>
      </c>
      <c r="BY43" s="70">
        <f>_xlfn.IFNA(VLOOKUP(CB43,Data!$B$2:$H$5150,4,0),0)</f>
        <v>0</v>
      </c>
      <c r="BZ43" s="71" t="str">
        <f>_xlfn.IFNA(IF($BZ$8&lt;&gt;"",VLOOKUP(CB43,Data!$B$2:$H$5150,6,0),""),"")</f>
        <v/>
      </c>
      <c r="CA43" s="71" t="str">
        <f>_xlfn.IFNA(IF($CA$8&lt;&gt;"",VLOOKUP(CB43,Data!$B$2:$H$5150,7,0),""),"")</f>
        <v/>
      </c>
      <c r="CB43" s="72" t="str">
        <f t="shared" si="26"/>
        <v>LMps_Ctn5206.14</v>
      </c>
      <c r="CC43" s="136">
        <f t="shared" si="45"/>
        <v>0</v>
      </c>
      <c r="CD43" s="69">
        <f t="shared" si="27"/>
        <v>0</v>
      </c>
      <c r="CE43" s="70">
        <f>_xlfn.IFNA(VLOOKUP(CH43,Data!$B$2:$H$5150,4,0),0)</f>
        <v>0</v>
      </c>
      <c r="CF43" s="71" t="str">
        <f>_xlfn.IFNA(IF($CF$8&lt;&gt;"",VLOOKUP(CH43,Data!$B$2:$H$5150,6,0),""),"")</f>
        <v/>
      </c>
      <c r="CG43" s="71" t="str">
        <f>_xlfn.IFNA(IF($CG$8&lt;&gt;"",VLOOKUP(CH43,Data!$B$2:$H$5150,7,0),""),"")</f>
        <v/>
      </c>
      <c r="CH43" s="72" t="str">
        <f t="shared" si="28"/>
        <v>LMps_Ctn5206.14</v>
      </c>
      <c r="CI43" s="136">
        <f t="shared" si="46"/>
        <v>0</v>
      </c>
      <c r="CJ43" s="69">
        <f t="shared" si="29"/>
        <v>0</v>
      </c>
      <c r="CK43" s="70">
        <f>_xlfn.IFNA(VLOOKUP(CN43,Data!$B$2:$H$5150,4,0),0)</f>
        <v>0</v>
      </c>
      <c r="CL43" s="71" t="str">
        <f>_xlfn.IFNA(IF($CL$8&lt;&gt;"",VLOOKUP(CN43,Data!$B$2:$H$5150,6,0),""),"")</f>
        <v/>
      </c>
      <c r="CM43" s="71" t="str">
        <f>_xlfn.IFNA(IF($CM$8&lt;&gt;"",VLOOKUP(CN43,Data!$B$2:$H$5150,7,0),""),"")</f>
        <v/>
      </c>
      <c r="CN43" s="72" t="str">
        <f t="shared" si="30"/>
        <v>LMps_Ctn5206.14</v>
      </c>
      <c r="CO43" s="136">
        <f t="shared" si="47"/>
        <v>0</v>
      </c>
      <c r="CP43" s="69">
        <f t="shared" si="31"/>
        <v>0</v>
      </c>
      <c r="CQ43" s="70">
        <f>_xlfn.IFNA(VLOOKUP(CT43,Data!$B$2:$H$5150,4,0),0)</f>
        <v>0</v>
      </c>
      <c r="CR43" s="71" t="str">
        <f>_xlfn.IFNA(IF($CR$8&lt;&gt;"",VLOOKUP(CT43,Data!$B$2:$H$5150,6,0),""),"")</f>
        <v/>
      </c>
      <c r="CS43" s="71" t="str">
        <f>_xlfn.IFNA(IF($CS$8&lt;&gt;"",VLOOKUP(CT43,Data!$B$2:$H$5150,7,0),""),"")</f>
        <v/>
      </c>
      <c r="CT43" s="72" t="str">
        <f t="shared" si="32"/>
        <v>LMps_Ctn5206.14</v>
      </c>
      <c r="CU43" s="74" t="str">
        <f>VLOOKUP(F43,GD.List!$C$3:$O$6214,12,0)</f>
        <v>Blended YARN</v>
      </c>
      <c r="CV43" s="51" t="s">
        <v>50</v>
      </c>
      <c r="CW43" s="51" t="e">
        <f>VLOOKUP(H43,#REF!,1,0)</f>
        <v>#REF!</v>
      </c>
      <c r="CX43" s="73">
        <f>E43/VLOOKUP(F43,GD.List!$C$3:$O$6646,5,0)</f>
        <v>1.698828962559789E-2</v>
      </c>
      <c r="CY43" s="134">
        <f t="shared" si="33"/>
        <v>0</v>
      </c>
      <c r="CZ43" s="51" t="e">
        <f t="shared" si="48"/>
        <v>#N/A</v>
      </c>
      <c r="DA43" s="133"/>
    </row>
    <row r="44" spans="1:105" ht="15" customHeight="1" x14ac:dyDescent="0.2">
      <c r="A44" s="192" t="s">
        <v>1817</v>
      </c>
      <c r="B44" s="136">
        <f t="shared" si="34"/>
        <v>0</v>
      </c>
      <c r="C44" s="64">
        <v>461.48000000000047</v>
      </c>
      <c r="D44" s="64">
        <f t="shared" si="0"/>
        <v>0</v>
      </c>
      <c r="E44" s="64">
        <f t="shared" si="1"/>
        <v>461.48000000000047</v>
      </c>
      <c r="F44" s="65" t="s">
        <v>4336</v>
      </c>
      <c r="G44" s="66" t="str">
        <f>VLOOKUP(F44,GD.List!$C$3:$O$6646,13,0)</f>
        <v>CVC60:40</v>
      </c>
      <c r="H44" s="67">
        <f>VLOOKUP(F44,GD.List!$C$3:$O$6646,8,0)</f>
        <v>5206.1400000000003</v>
      </c>
      <c r="I44" s="68">
        <f>VLOOKUP(F44,GD.List!$C$3:$O$6646,9,0)</f>
        <v>3.21</v>
      </c>
      <c r="J44" s="69">
        <f t="shared" si="2"/>
        <v>0</v>
      </c>
      <c r="K44" s="70">
        <v>0</v>
      </c>
      <c r="L44" s="71" t="str">
        <f>_xlfn.IFNA(IF($L$8&lt;&gt;"",VLOOKUP(N44,Data!$B$2:$H$5150,6,0),""),"")</f>
        <v/>
      </c>
      <c r="M44" s="71" t="str">
        <f>_xlfn.IFNA(IF($M$8&lt;&gt;"",VLOOKUP(N44,Data!$B$2:$H$5150,7,0),""),"")</f>
        <v/>
      </c>
      <c r="N44" s="72" t="str">
        <f t="shared" si="35"/>
        <v>LCtnGmt_Mbot15206.14</v>
      </c>
      <c r="O44" s="136">
        <f t="shared" si="3"/>
        <v>0</v>
      </c>
      <c r="P44" s="69">
        <f t="shared" si="36"/>
        <v>0</v>
      </c>
      <c r="Q44" s="70">
        <f>_xlfn.IFNA(VLOOKUP(T44,Data!$B$2:$H$5150,4,0),0)</f>
        <v>0</v>
      </c>
      <c r="R44" s="71" t="str">
        <f>_xlfn.IFNA(IF($R$8&lt;&gt;"",VLOOKUP(T44,Data!$B$2:$H$5150,6,0),""),"")</f>
        <v/>
      </c>
      <c r="S44" s="71" t="str">
        <f>_xlfn.IFNA(IF($S$8&lt;&gt;"",VLOOKUP(T44,Data!$B$2:$H$5150,7,0),""),"")</f>
        <v/>
      </c>
      <c r="T44" s="72" t="str">
        <f t="shared" si="37"/>
        <v>LMps_Ctn5206.14</v>
      </c>
      <c r="U44" s="136">
        <f t="shared" si="4"/>
        <v>0</v>
      </c>
      <c r="V44" s="69">
        <f t="shared" si="5"/>
        <v>0</v>
      </c>
      <c r="W44" s="70">
        <f>_xlfn.IFNA(VLOOKUP(Z44,Data!$B$2:$H$5150,4,0),0)</f>
        <v>0</v>
      </c>
      <c r="X44" s="71" t="str">
        <f>_xlfn.IFNA(IF($X$8&lt;&gt;"",VLOOKUP(Z44,Data!$B$2:$H$5150,6,0),""),"")</f>
        <v/>
      </c>
      <c r="Y44" s="71" t="str">
        <f>_xlfn.IFNA(IF($Y$8&lt;&gt;"",VLOOKUP(Z44,Data!$B$2:$H$5150,7,0),""),"")</f>
        <v/>
      </c>
      <c r="Z44" s="72" t="str">
        <f t="shared" si="38"/>
        <v>LMps_Ctn5206.14</v>
      </c>
      <c r="AA44" s="136">
        <f t="shared" si="6"/>
        <v>0</v>
      </c>
      <c r="AB44" s="69">
        <f t="shared" si="7"/>
        <v>0</v>
      </c>
      <c r="AC44" s="70">
        <f>_xlfn.IFNA(VLOOKUP(AF44,Data!$B$2:$H$5150,4,0),0)</f>
        <v>0</v>
      </c>
      <c r="AD44" s="71" t="str">
        <f>_xlfn.IFNA(IF($AD$8&lt;&gt;"",VLOOKUP(AF44,Data!$B$2:$H$5150,6,0),""),"")</f>
        <v/>
      </c>
      <c r="AE44" s="71" t="str">
        <f>_xlfn.IFNA(IF($AE$8&lt;&gt;"",VLOOKUP(AF44,Data!$B$2:$H$5150,7,0),""),"")</f>
        <v/>
      </c>
      <c r="AF44" s="72" t="str">
        <f t="shared" si="8"/>
        <v>LMps_Ctn5206.14</v>
      </c>
      <c r="AG44" s="136">
        <f t="shared" si="9"/>
        <v>0</v>
      </c>
      <c r="AH44" s="69">
        <f t="shared" si="10"/>
        <v>0</v>
      </c>
      <c r="AI44" s="70">
        <f>_xlfn.IFNA(VLOOKUP(AL44,Data!$B$2:$H$5150,4,0),0)</f>
        <v>0</v>
      </c>
      <c r="AJ44" s="71" t="str">
        <f>_xlfn.IFNA(IF($AJ$8&lt;&gt;"",VLOOKUP(AL44,Data!$B$2:$H$5150,6,0),""),"")</f>
        <v/>
      </c>
      <c r="AK44" s="71" t="str">
        <f>_xlfn.IFNA(IF($AK$8&lt;&gt;"",VLOOKUP(AL44,Data!$B$2:$H$5150,7,0),""),"")</f>
        <v/>
      </c>
      <c r="AL44" s="72" t="str">
        <f t="shared" si="11"/>
        <v>LMps_Ctn5206.14</v>
      </c>
      <c r="AM44" s="136">
        <f t="shared" si="12"/>
        <v>0</v>
      </c>
      <c r="AN44" s="69">
        <f t="shared" si="13"/>
        <v>0</v>
      </c>
      <c r="AO44" s="70">
        <f>_xlfn.IFNA(VLOOKUP(AR44,Data!$B$2:$H$5150,4,0),0)</f>
        <v>0</v>
      </c>
      <c r="AP44" s="71" t="str">
        <f>_xlfn.IFNA(IF($AP$8&lt;&gt;"",VLOOKUP(AR44,Data!$B$2:$H$5150,6,0),""),"")</f>
        <v/>
      </c>
      <c r="AQ44" s="71" t="str">
        <f>_xlfn.IFNA(IF($AQ$8&lt;&gt;"",VLOOKUP(AR44,Data!$B$2:$H$5150,7,0),""),"")</f>
        <v/>
      </c>
      <c r="AR44" s="72" t="str">
        <f t="shared" si="14"/>
        <v>LMps_Ctn5206.14</v>
      </c>
      <c r="AS44" s="136">
        <f t="shared" si="39"/>
        <v>0</v>
      </c>
      <c r="AT44" s="69">
        <f t="shared" si="15"/>
        <v>0</v>
      </c>
      <c r="AU44" s="70">
        <f>_xlfn.IFNA(VLOOKUP(AX44,Data!$B$2:$H$5150,4,0),0)</f>
        <v>0</v>
      </c>
      <c r="AV44" s="71" t="str">
        <f>_xlfn.IFNA(IF($AV$8&lt;&gt;"",VLOOKUP(AX44,Data!$B$2:$H$5150,6,0),""),"")</f>
        <v/>
      </c>
      <c r="AW44" s="71" t="str">
        <f>_xlfn.IFNA(IF($AW$8&lt;&gt;"",VLOOKUP(AX44,Data!$B$2:$H$5150,7,0),""),"")</f>
        <v/>
      </c>
      <c r="AX44" s="72" t="str">
        <f t="shared" si="16"/>
        <v>LMps_Ctn5206.14</v>
      </c>
      <c r="AY44" s="136">
        <f t="shared" si="40"/>
        <v>0</v>
      </c>
      <c r="AZ44" s="69">
        <f t="shared" si="17"/>
        <v>0</v>
      </c>
      <c r="BA44" s="70">
        <f>_xlfn.IFNA(VLOOKUP(BD44,Data!$B$2:$H$5150,4,0),0)</f>
        <v>0</v>
      </c>
      <c r="BB44" s="71" t="str">
        <f>_xlfn.IFNA(IF($BB$8&lt;&gt;"",VLOOKUP(BD44,Data!$B$2:$H$5150,6,0),""),"")</f>
        <v/>
      </c>
      <c r="BC44" s="71" t="str">
        <f>_xlfn.IFNA(IF($BC$8&lt;&gt;"",VLOOKUP(BD44,Data!$B$2:$H$5150,7,0),""),"")</f>
        <v/>
      </c>
      <c r="BD44" s="72" t="str">
        <f t="shared" si="18"/>
        <v>LMps_Ctn5206.14</v>
      </c>
      <c r="BE44" s="136">
        <f t="shared" si="41"/>
        <v>0</v>
      </c>
      <c r="BF44" s="69">
        <f t="shared" si="19"/>
        <v>0</v>
      </c>
      <c r="BG44" s="70">
        <f>_xlfn.IFNA(VLOOKUP(BJ44,Data!$B$2:$H$5150,4,0),0)</f>
        <v>0</v>
      </c>
      <c r="BH44" s="71" t="str">
        <f>_xlfn.IFNA(IF($BH$8&lt;&gt;"",VLOOKUP(BJ44,Data!$B$2:$H$5150,6,0),""),"")</f>
        <v/>
      </c>
      <c r="BI44" s="71" t="str">
        <f>_xlfn.IFNA(IF($BI$8&lt;&gt;"",VLOOKUP(BJ44,Data!$B$2:$H$5150,7,0),""),"")</f>
        <v/>
      </c>
      <c r="BJ44" s="72" t="str">
        <f t="shared" si="20"/>
        <v>LMps_Ctn5206.14</v>
      </c>
      <c r="BK44" s="136">
        <f t="shared" si="42"/>
        <v>0</v>
      </c>
      <c r="BL44" s="69">
        <f t="shared" si="21"/>
        <v>0</v>
      </c>
      <c r="BM44" s="70">
        <f>_xlfn.IFNA(VLOOKUP(BP44,Data!$B$2:$H$5150,4,0),0)</f>
        <v>0</v>
      </c>
      <c r="BN44" s="71" t="str">
        <f>_xlfn.IFNA(IF($BN$8&lt;&gt;"",VLOOKUP(BP44,Data!$B$2:$H$5150,6,0),""),"")</f>
        <v/>
      </c>
      <c r="BO44" s="71" t="str">
        <f>_xlfn.IFNA(IF($BO$8&lt;&gt;"",VLOOKUP(BP44,Data!$B$2:$H$5150,7,0),""),"")</f>
        <v/>
      </c>
      <c r="BP44" s="72" t="str">
        <f t="shared" si="22"/>
        <v>LMps_Ctn5206.14</v>
      </c>
      <c r="BQ44" s="136">
        <f t="shared" si="43"/>
        <v>0</v>
      </c>
      <c r="BR44" s="69">
        <f t="shared" si="23"/>
        <v>0</v>
      </c>
      <c r="BS44" s="70">
        <f>_xlfn.IFNA(VLOOKUP(BV44,Data!$B$2:$H$5150,4,0),0)</f>
        <v>0</v>
      </c>
      <c r="BT44" s="71" t="str">
        <f>_xlfn.IFNA(IF($BT$8&lt;&gt;"",VLOOKUP(BV44,Data!$B$2:$H$5150,6,0),""),"")</f>
        <v/>
      </c>
      <c r="BU44" s="71" t="str">
        <f>_xlfn.IFNA(IF($BU$8&lt;&gt;"",VLOOKUP(BV44,Data!$B$2:$H$5150,7,0),""),"")</f>
        <v/>
      </c>
      <c r="BV44" s="72" t="str">
        <f t="shared" si="24"/>
        <v>LMps_Ctn5206.14</v>
      </c>
      <c r="BW44" s="136">
        <f t="shared" si="44"/>
        <v>0</v>
      </c>
      <c r="BX44" s="69">
        <f t="shared" si="25"/>
        <v>0</v>
      </c>
      <c r="BY44" s="70">
        <f>_xlfn.IFNA(VLOOKUP(CB44,Data!$B$2:$H$5150,4,0),0)</f>
        <v>0</v>
      </c>
      <c r="BZ44" s="71" t="str">
        <f>_xlfn.IFNA(IF($BZ$8&lt;&gt;"",VLOOKUP(CB44,Data!$B$2:$H$5150,6,0),""),"")</f>
        <v/>
      </c>
      <c r="CA44" s="71" t="str">
        <f>_xlfn.IFNA(IF($CA$8&lt;&gt;"",VLOOKUP(CB44,Data!$B$2:$H$5150,7,0),""),"")</f>
        <v/>
      </c>
      <c r="CB44" s="72" t="str">
        <f t="shared" si="26"/>
        <v>LMps_Ctn5206.14</v>
      </c>
      <c r="CC44" s="136">
        <f t="shared" si="45"/>
        <v>0</v>
      </c>
      <c r="CD44" s="69">
        <f t="shared" si="27"/>
        <v>0</v>
      </c>
      <c r="CE44" s="70">
        <f>_xlfn.IFNA(VLOOKUP(CH44,Data!$B$2:$H$5150,4,0),0)</f>
        <v>0</v>
      </c>
      <c r="CF44" s="71" t="str">
        <f>_xlfn.IFNA(IF($CF$8&lt;&gt;"",VLOOKUP(CH44,Data!$B$2:$H$5150,6,0),""),"")</f>
        <v/>
      </c>
      <c r="CG44" s="71" t="str">
        <f>_xlfn.IFNA(IF($CG$8&lt;&gt;"",VLOOKUP(CH44,Data!$B$2:$H$5150,7,0),""),"")</f>
        <v/>
      </c>
      <c r="CH44" s="72" t="str">
        <f t="shared" si="28"/>
        <v>LMps_Ctn5206.14</v>
      </c>
      <c r="CI44" s="136">
        <f t="shared" si="46"/>
        <v>0</v>
      </c>
      <c r="CJ44" s="69">
        <f t="shared" si="29"/>
        <v>0</v>
      </c>
      <c r="CK44" s="70">
        <f>_xlfn.IFNA(VLOOKUP(CN44,Data!$B$2:$H$5150,4,0),0)</f>
        <v>0</v>
      </c>
      <c r="CL44" s="71" t="str">
        <f>_xlfn.IFNA(IF($CL$8&lt;&gt;"",VLOOKUP(CN44,Data!$B$2:$H$5150,6,0),""),"")</f>
        <v/>
      </c>
      <c r="CM44" s="71" t="str">
        <f>_xlfn.IFNA(IF($CM$8&lt;&gt;"",VLOOKUP(CN44,Data!$B$2:$H$5150,7,0),""),"")</f>
        <v/>
      </c>
      <c r="CN44" s="72" t="str">
        <f t="shared" si="30"/>
        <v>LMps_Ctn5206.14</v>
      </c>
      <c r="CO44" s="136">
        <f t="shared" si="47"/>
        <v>0</v>
      </c>
      <c r="CP44" s="69">
        <f t="shared" si="31"/>
        <v>0</v>
      </c>
      <c r="CQ44" s="70">
        <f>_xlfn.IFNA(VLOOKUP(CT44,Data!$B$2:$H$5150,4,0),0)</f>
        <v>0</v>
      </c>
      <c r="CR44" s="71" t="str">
        <f>_xlfn.IFNA(IF($CR$8&lt;&gt;"",VLOOKUP(CT44,Data!$B$2:$H$5150,6,0),""),"")</f>
        <v/>
      </c>
      <c r="CS44" s="71" t="str">
        <f>_xlfn.IFNA(IF($CS$8&lt;&gt;"",VLOOKUP(CT44,Data!$B$2:$H$5150,7,0),""),"")</f>
        <v/>
      </c>
      <c r="CT44" s="72" t="str">
        <f t="shared" si="32"/>
        <v>LMps_Ctn5206.14</v>
      </c>
      <c r="CU44" s="74" t="str">
        <f>VLOOKUP(F44,GD.List!$C$3:$O$6214,12,0)</f>
        <v>Blended Yarn</v>
      </c>
      <c r="CV44" s="51" t="s">
        <v>50</v>
      </c>
      <c r="CW44" s="51" t="e">
        <f>VLOOKUP(H44,#REF!,1,0)</f>
        <v>#REF!</v>
      </c>
      <c r="CX44" s="73">
        <f>E44/VLOOKUP(F44,GD.List!$C$3:$O$6646,5,0)</f>
        <v>2.9404006254436312E-2</v>
      </c>
      <c r="CY44" s="134">
        <f t="shared" si="33"/>
        <v>0</v>
      </c>
      <c r="CZ44" s="51" t="e">
        <f t="shared" si="48"/>
        <v>#N/A</v>
      </c>
      <c r="DA44" s="133"/>
    </row>
    <row r="45" spans="1:105" ht="15" customHeight="1" x14ac:dyDescent="0.2">
      <c r="A45" s="142" t="str">
        <f>IFERROR(IF(VLOOKUP(F45,GD.List!$C$3:$H$6371,6,0)&lt;&gt;"L","I","L"),"")</f>
        <v>I</v>
      </c>
      <c r="B45" s="136">
        <f t="shared" si="34"/>
        <v>0</v>
      </c>
      <c r="C45" s="64">
        <v>1523.64</v>
      </c>
      <c r="D45" s="64">
        <f t="shared" si="0"/>
        <v>0</v>
      </c>
      <c r="E45" s="64">
        <f t="shared" si="1"/>
        <v>1523.64</v>
      </c>
      <c r="F45" s="65" t="s">
        <v>4072</v>
      </c>
      <c r="G45" s="66" t="str">
        <f>VLOOKUP(F45,GD.List!$C$3:$O$6646,13,0)</f>
        <v>CVC60:40 - 40/1</v>
      </c>
      <c r="H45" s="67">
        <f>VLOOKUP(F45,GD.List!$C$3:$O$6646,8,0)</f>
        <v>5206.1400000000003</v>
      </c>
      <c r="I45" s="68">
        <f>VLOOKUP(F45,GD.List!$C$3:$O$6646,9,0)</f>
        <v>3.21</v>
      </c>
      <c r="J45" s="69">
        <f t="shared" si="2"/>
        <v>0</v>
      </c>
      <c r="K45" s="70">
        <v>0</v>
      </c>
      <c r="L45" s="71" t="str">
        <f>_xlfn.IFNA(IF($L$8&lt;&gt;"",VLOOKUP(N45,Data!$B$2:$H$5150,6,0),""),"")</f>
        <v/>
      </c>
      <c r="M45" s="71" t="str">
        <f>_xlfn.IFNA(IF($M$8&lt;&gt;"",VLOOKUP(N45,Data!$B$2:$H$5150,7,0),""),"")</f>
        <v/>
      </c>
      <c r="N45" s="72" t="str">
        <f t="shared" si="35"/>
        <v>ICtnGmt_Mbot15206.14</v>
      </c>
      <c r="O45" s="136">
        <f t="shared" si="3"/>
        <v>0</v>
      </c>
      <c r="P45" s="69">
        <f t="shared" si="36"/>
        <v>0</v>
      </c>
      <c r="Q45" s="70">
        <f>_xlfn.IFNA(VLOOKUP(T45,Data!$B$2:$H$5150,4,0),0)</f>
        <v>0</v>
      </c>
      <c r="R45" s="71" t="str">
        <f>_xlfn.IFNA(IF($R$8&lt;&gt;"",VLOOKUP(T45,Data!$B$2:$H$5150,6,0),""),"")</f>
        <v/>
      </c>
      <c r="S45" s="71" t="str">
        <f>_xlfn.IFNA(IF($S$8&lt;&gt;"",VLOOKUP(T45,Data!$B$2:$H$5150,7,0),""),"")</f>
        <v/>
      </c>
      <c r="T45" s="72" t="str">
        <f t="shared" si="37"/>
        <v>IMps_Ctn5206.14</v>
      </c>
      <c r="U45" s="136">
        <f t="shared" si="4"/>
        <v>0</v>
      </c>
      <c r="V45" s="69">
        <f t="shared" si="5"/>
        <v>0</v>
      </c>
      <c r="W45" s="70">
        <f>_xlfn.IFNA(VLOOKUP(Z45,Data!$B$2:$H$5150,4,0),0)</f>
        <v>0</v>
      </c>
      <c r="X45" s="71" t="str">
        <f>_xlfn.IFNA(IF($X$8&lt;&gt;"",VLOOKUP(Z45,Data!$B$2:$H$5150,6,0),""),"")</f>
        <v/>
      </c>
      <c r="Y45" s="71" t="str">
        <f>_xlfn.IFNA(IF($Y$8&lt;&gt;"",VLOOKUP(Z45,Data!$B$2:$H$5150,7,0),""),"")</f>
        <v/>
      </c>
      <c r="Z45" s="72" t="str">
        <f t="shared" si="38"/>
        <v>IMps_Ctn5206.14</v>
      </c>
      <c r="AA45" s="136">
        <f t="shared" si="6"/>
        <v>0</v>
      </c>
      <c r="AB45" s="69">
        <f t="shared" si="7"/>
        <v>0</v>
      </c>
      <c r="AC45" s="70">
        <f>_xlfn.IFNA(VLOOKUP(AF45,Data!$B$2:$H$5150,4,0),0)</f>
        <v>0</v>
      </c>
      <c r="AD45" s="71" t="str">
        <f>_xlfn.IFNA(IF($AD$8&lt;&gt;"",VLOOKUP(AF45,Data!$B$2:$H$5150,6,0),""),"")</f>
        <v/>
      </c>
      <c r="AE45" s="71" t="str">
        <f>_xlfn.IFNA(IF($AE$8&lt;&gt;"",VLOOKUP(AF45,Data!$B$2:$H$5150,7,0),""),"")</f>
        <v/>
      </c>
      <c r="AF45" s="72" t="str">
        <f t="shared" si="8"/>
        <v>IMps_Ctn5206.14</v>
      </c>
      <c r="AG45" s="136">
        <f t="shared" si="9"/>
        <v>0</v>
      </c>
      <c r="AH45" s="69">
        <f t="shared" si="10"/>
        <v>0</v>
      </c>
      <c r="AI45" s="70">
        <f>_xlfn.IFNA(VLOOKUP(AL45,Data!$B$2:$H$5150,4,0),0)</f>
        <v>0</v>
      </c>
      <c r="AJ45" s="71" t="str">
        <f>_xlfn.IFNA(IF($AJ$8&lt;&gt;"",VLOOKUP(AL45,Data!$B$2:$H$5150,6,0),""),"")</f>
        <v/>
      </c>
      <c r="AK45" s="71" t="str">
        <f>_xlfn.IFNA(IF($AK$8&lt;&gt;"",VLOOKUP(AL45,Data!$B$2:$H$5150,7,0),""),"")</f>
        <v/>
      </c>
      <c r="AL45" s="72" t="str">
        <f t="shared" si="11"/>
        <v>IMps_Ctn5206.14</v>
      </c>
      <c r="AM45" s="136">
        <f t="shared" si="12"/>
        <v>0</v>
      </c>
      <c r="AN45" s="69">
        <f t="shared" si="13"/>
        <v>0</v>
      </c>
      <c r="AO45" s="70">
        <f>_xlfn.IFNA(VLOOKUP(AR45,Data!$B$2:$H$5150,4,0),0)</f>
        <v>0</v>
      </c>
      <c r="AP45" s="71" t="str">
        <f>_xlfn.IFNA(IF($AP$8&lt;&gt;"",VLOOKUP(AR45,Data!$B$2:$H$5150,6,0),""),"")</f>
        <v/>
      </c>
      <c r="AQ45" s="71" t="str">
        <f>_xlfn.IFNA(IF($AQ$8&lt;&gt;"",VLOOKUP(AR45,Data!$B$2:$H$5150,7,0),""),"")</f>
        <v/>
      </c>
      <c r="AR45" s="72" t="str">
        <f t="shared" si="14"/>
        <v>IMps_Ctn5206.14</v>
      </c>
      <c r="AS45" s="136">
        <f t="shared" si="39"/>
        <v>0</v>
      </c>
      <c r="AT45" s="69">
        <f t="shared" si="15"/>
        <v>0</v>
      </c>
      <c r="AU45" s="70">
        <f>_xlfn.IFNA(VLOOKUP(AX45,Data!$B$2:$H$5150,4,0),0)</f>
        <v>0</v>
      </c>
      <c r="AV45" s="71" t="str">
        <f>_xlfn.IFNA(IF($AV$8&lt;&gt;"",VLOOKUP(AX45,Data!$B$2:$H$5150,6,0),""),"")</f>
        <v/>
      </c>
      <c r="AW45" s="71" t="str">
        <f>_xlfn.IFNA(IF($AW$8&lt;&gt;"",VLOOKUP(AX45,Data!$B$2:$H$5150,7,0),""),"")</f>
        <v/>
      </c>
      <c r="AX45" s="72" t="str">
        <f t="shared" si="16"/>
        <v>IMps_Ctn5206.14</v>
      </c>
      <c r="AY45" s="136">
        <f t="shared" si="40"/>
        <v>0</v>
      </c>
      <c r="AZ45" s="69">
        <f t="shared" si="17"/>
        <v>0</v>
      </c>
      <c r="BA45" s="70">
        <f>_xlfn.IFNA(VLOOKUP(BD45,Data!$B$2:$H$5150,4,0),0)</f>
        <v>0</v>
      </c>
      <c r="BB45" s="71" t="str">
        <f>_xlfn.IFNA(IF($BB$8&lt;&gt;"",VLOOKUP(BD45,Data!$B$2:$H$5150,6,0),""),"")</f>
        <v/>
      </c>
      <c r="BC45" s="71" t="str">
        <f>_xlfn.IFNA(IF($BC$8&lt;&gt;"",VLOOKUP(BD45,Data!$B$2:$H$5150,7,0),""),"")</f>
        <v/>
      </c>
      <c r="BD45" s="72" t="str">
        <f t="shared" si="18"/>
        <v>IMps_Ctn5206.14</v>
      </c>
      <c r="BE45" s="136">
        <f t="shared" si="41"/>
        <v>0</v>
      </c>
      <c r="BF45" s="69">
        <f t="shared" si="19"/>
        <v>0</v>
      </c>
      <c r="BG45" s="70">
        <f>_xlfn.IFNA(VLOOKUP(BJ45,Data!$B$2:$H$5150,4,0),0)</f>
        <v>0</v>
      </c>
      <c r="BH45" s="71" t="str">
        <f>_xlfn.IFNA(IF($BH$8&lt;&gt;"",VLOOKUP(BJ45,Data!$B$2:$H$5150,6,0),""),"")</f>
        <v/>
      </c>
      <c r="BI45" s="71" t="str">
        <f>_xlfn.IFNA(IF($BI$8&lt;&gt;"",VLOOKUP(BJ45,Data!$B$2:$H$5150,7,0),""),"")</f>
        <v/>
      </c>
      <c r="BJ45" s="72" t="str">
        <f t="shared" si="20"/>
        <v>IMps_Ctn5206.14</v>
      </c>
      <c r="BK45" s="136">
        <f t="shared" si="42"/>
        <v>0</v>
      </c>
      <c r="BL45" s="69">
        <f t="shared" si="21"/>
        <v>0</v>
      </c>
      <c r="BM45" s="70">
        <f>_xlfn.IFNA(VLOOKUP(BP45,Data!$B$2:$H$5150,4,0),0)</f>
        <v>0</v>
      </c>
      <c r="BN45" s="71" t="str">
        <f>_xlfn.IFNA(IF($BN$8&lt;&gt;"",VLOOKUP(BP45,Data!$B$2:$H$5150,6,0),""),"")</f>
        <v/>
      </c>
      <c r="BO45" s="71" t="str">
        <f>_xlfn.IFNA(IF($BO$8&lt;&gt;"",VLOOKUP(BP45,Data!$B$2:$H$5150,7,0),""),"")</f>
        <v/>
      </c>
      <c r="BP45" s="72" t="str">
        <f t="shared" si="22"/>
        <v>IMps_Ctn5206.14</v>
      </c>
      <c r="BQ45" s="136">
        <f t="shared" si="43"/>
        <v>0</v>
      </c>
      <c r="BR45" s="69">
        <f t="shared" si="23"/>
        <v>0</v>
      </c>
      <c r="BS45" s="70">
        <f>_xlfn.IFNA(VLOOKUP(BV45,Data!$B$2:$H$5150,4,0),0)</f>
        <v>0</v>
      </c>
      <c r="BT45" s="71" t="str">
        <f>_xlfn.IFNA(IF($BT$8&lt;&gt;"",VLOOKUP(BV45,Data!$B$2:$H$5150,6,0),""),"")</f>
        <v/>
      </c>
      <c r="BU45" s="71" t="str">
        <f>_xlfn.IFNA(IF($BU$8&lt;&gt;"",VLOOKUP(BV45,Data!$B$2:$H$5150,7,0),""),"")</f>
        <v/>
      </c>
      <c r="BV45" s="72" t="str">
        <f t="shared" si="24"/>
        <v>IMps_Ctn5206.14</v>
      </c>
      <c r="BW45" s="136">
        <f t="shared" si="44"/>
        <v>0</v>
      </c>
      <c r="BX45" s="69">
        <f t="shared" si="25"/>
        <v>0</v>
      </c>
      <c r="BY45" s="70">
        <f>_xlfn.IFNA(VLOOKUP(CB45,Data!$B$2:$H$5150,4,0),0)</f>
        <v>0</v>
      </c>
      <c r="BZ45" s="71" t="str">
        <f>_xlfn.IFNA(IF($BZ$8&lt;&gt;"",VLOOKUP(CB45,Data!$B$2:$H$5150,6,0),""),"")</f>
        <v/>
      </c>
      <c r="CA45" s="71" t="str">
        <f>_xlfn.IFNA(IF($CA$8&lt;&gt;"",VLOOKUP(CB45,Data!$B$2:$H$5150,7,0),""),"")</f>
        <v/>
      </c>
      <c r="CB45" s="72" t="str">
        <f t="shared" si="26"/>
        <v>IMps_Ctn5206.14</v>
      </c>
      <c r="CC45" s="136">
        <f t="shared" si="45"/>
        <v>0</v>
      </c>
      <c r="CD45" s="69">
        <f t="shared" si="27"/>
        <v>0</v>
      </c>
      <c r="CE45" s="70">
        <f>_xlfn.IFNA(VLOOKUP(CH45,Data!$B$2:$H$5150,4,0),0)</f>
        <v>0</v>
      </c>
      <c r="CF45" s="71" t="str">
        <f>_xlfn.IFNA(IF($CF$8&lt;&gt;"",VLOOKUP(CH45,Data!$B$2:$H$5150,6,0),""),"")</f>
        <v/>
      </c>
      <c r="CG45" s="71" t="str">
        <f>_xlfn.IFNA(IF($CG$8&lt;&gt;"",VLOOKUP(CH45,Data!$B$2:$H$5150,7,0),""),"")</f>
        <v/>
      </c>
      <c r="CH45" s="72" t="str">
        <f t="shared" si="28"/>
        <v>IMps_Ctn5206.14</v>
      </c>
      <c r="CI45" s="136">
        <f t="shared" si="46"/>
        <v>0</v>
      </c>
      <c r="CJ45" s="69">
        <f t="shared" si="29"/>
        <v>0</v>
      </c>
      <c r="CK45" s="70">
        <f>_xlfn.IFNA(VLOOKUP(CN45,Data!$B$2:$H$5150,4,0),0)</f>
        <v>0</v>
      </c>
      <c r="CL45" s="71" t="str">
        <f>_xlfn.IFNA(IF($CL$8&lt;&gt;"",VLOOKUP(CN45,Data!$B$2:$H$5150,6,0),""),"")</f>
        <v/>
      </c>
      <c r="CM45" s="71" t="str">
        <f>_xlfn.IFNA(IF($CM$8&lt;&gt;"",VLOOKUP(CN45,Data!$B$2:$H$5150,7,0),""),"")</f>
        <v/>
      </c>
      <c r="CN45" s="72" t="str">
        <f t="shared" si="30"/>
        <v>IMps_Ctn5206.14</v>
      </c>
      <c r="CO45" s="136">
        <f t="shared" si="47"/>
        <v>0</v>
      </c>
      <c r="CP45" s="69">
        <f t="shared" si="31"/>
        <v>0</v>
      </c>
      <c r="CQ45" s="70">
        <f>_xlfn.IFNA(VLOOKUP(CT45,Data!$B$2:$H$5150,4,0),0)</f>
        <v>0</v>
      </c>
      <c r="CR45" s="71" t="str">
        <f>_xlfn.IFNA(IF($CR$8&lt;&gt;"",VLOOKUP(CT45,Data!$B$2:$H$5150,6,0),""),"")</f>
        <v/>
      </c>
      <c r="CS45" s="71" t="str">
        <f>_xlfn.IFNA(IF($CS$8&lt;&gt;"",VLOOKUP(CT45,Data!$B$2:$H$5150,7,0),""),"")</f>
        <v/>
      </c>
      <c r="CT45" s="72" t="str">
        <f t="shared" si="32"/>
        <v>IMps_Ctn5206.14</v>
      </c>
      <c r="CU45" s="74" t="str">
        <f>VLOOKUP(F45,GD.List!$C$3:$O$6214,12,0)</f>
        <v>Blended Yarn</v>
      </c>
      <c r="CV45" s="51" t="s">
        <v>50</v>
      </c>
      <c r="CW45" s="51" t="e">
        <f>VLOOKUP(H45,#REF!,1,0)</f>
        <v>#REF!</v>
      </c>
      <c r="CX45" s="73">
        <f>E45/VLOOKUP(F45,GD.List!$C$3:$O$6646,5,0)</f>
        <v>0.16795084623575554</v>
      </c>
      <c r="CY45" s="134">
        <f t="shared" si="33"/>
        <v>0</v>
      </c>
      <c r="CZ45" s="51" t="e">
        <f t="shared" si="48"/>
        <v>#N/A</v>
      </c>
      <c r="DA45" s="133"/>
    </row>
    <row r="46" spans="1:105" ht="15" customHeight="1" x14ac:dyDescent="0.2">
      <c r="A46" s="142" t="str">
        <f>IFERROR(IF(VLOOKUP(F46,GD.List!$C$3:$H$6371,6,0)&lt;&gt;"L","I","L"),"")</f>
        <v>I</v>
      </c>
      <c r="B46" s="136">
        <f t="shared" si="34"/>
        <v>0</v>
      </c>
      <c r="C46" s="64">
        <v>1080.79</v>
      </c>
      <c r="D46" s="64">
        <f t="shared" si="0"/>
        <v>0</v>
      </c>
      <c r="E46" s="64">
        <f t="shared" si="1"/>
        <v>1080.79</v>
      </c>
      <c r="F46" s="65" t="s">
        <v>3068</v>
      </c>
      <c r="G46" s="66" t="str">
        <f>VLOOKUP(F46,GD.List!$C$3:$O$6646,13,0)</f>
        <v>58%ORGANIC COTTON 39%RECYCLE POLY 3%SPDX EFFEN WEEFSEL 58% BIO KAT 39% REC.PES3% STR 135X75 45X45+40D +/142 FABRIC 145CM DETAILS AS PER INVOICE AND PACKING LIST</v>
      </c>
      <c r="H46" s="67">
        <f>VLOOKUP(F46,GD.List!$C$3:$O$6646,8,0)</f>
        <v>5210.41</v>
      </c>
      <c r="I46" s="68">
        <f>VLOOKUP(F46,GD.List!$C$3:$O$6646,9,0)</f>
        <v>23.6312</v>
      </c>
      <c r="J46" s="69">
        <f t="shared" si="2"/>
        <v>0</v>
      </c>
      <c r="K46" s="70">
        <v>0</v>
      </c>
      <c r="L46" s="71" t="str">
        <f>_xlfn.IFNA(IF($L$8&lt;&gt;"",VLOOKUP(N46,Data!$B$2:$H$5150,6,0),""),"")</f>
        <v/>
      </c>
      <c r="M46" s="71" t="str">
        <f>_xlfn.IFNA(IF($M$8&lt;&gt;"",VLOOKUP(N46,Data!$B$2:$H$5150,7,0),""),"")</f>
        <v/>
      </c>
      <c r="N46" s="72" t="str">
        <f t="shared" si="35"/>
        <v>ICtnGmt_Mbot15210.41</v>
      </c>
      <c r="O46" s="136">
        <f t="shared" si="3"/>
        <v>0</v>
      </c>
      <c r="P46" s="69">
        <f t="shared" si="36"/>
        <v>0</v>
      </c>
      <c r="Q46" s="70">
        <f>_xlfn.IFNA(VLOOKUP(T46,Data!$B$2:$H$5150,4,0),0)</f>
        <v>0</v>
      </c>
      <c r="R46" s="71" t="str">
        <f>_xlfn.IFNA(IF($R$8&lt;&gt;"",VLOOKUP(T46,Data!$B$2:$H$5150,6,0),""),"")</f>
        <v/>
      </c>
      <c r="S46" s="71" t="str">
        <f>_xlfn.IFNA(IF($S$8&lt;&gt;"",VLOOKUP(T46,Data!$B$2:$H$5150,7,0),""),"")</f>
        <v/>
      </c>
      <c r="T46" s="72" t="str">
        <f t="shared" si="37"/>
        <v>IMps_Ctn5210.41</v>
      </c>
      <c r="U46" s="136">
        <f t="shared" si="4"/>
        <v>0</v>
      </c>
      <c r="V46" s="69">
        <f t="shared" si="5"/>
        <v>0</v>
      </c>
      <c r="W46" s="70">
        <f>_xlfn.IFNA(VLOOKUP(Z46,Data!$B$2:$H$5150,4,0),0)</f>
        <v>0</v>
      </c>
      <c r="X46" s="71" t="str">
        <f>_xlfn.IFNA(IF($X$8&lt;&gt;"",VLOOKUP(Z46,Data!$B$2:$H$5150,6,0),""),"")</f>
        <v/>
      </c>
      <c r="Y46" s="71" t="str">
        <f>_xlfn.IFNA(IF($Y$8&lt;&gt;"",VLOOKUP(Z46,Data!$B$2:$H$5150,7,0),""),"")</f>
        <v/>
      </c>
      <c r="Z46" s="72" t="str">
        <f t="shared" si="38"/>
        <v>IMps_Ctn5210.41</v>
      </c>
      <c r="AA46" s="136">
        <f t="shared" si="6"/>
        <v>0</v>
      </c>
      <c r="AB46" s="69">
        <f t="shared" si="7"/>
        <v>0</v>
      </c>
      <c r="AC46" s="70">
        <f>_xlfn.IFNA(VLOOKUP(AF46,Data!$B$2:$H$5150,4,0),0)</f>
        <v>0</v>
      </c>
      <c r="AD46" s="71" t="str">
        <f>_xlfn.IFNA(IF($AD$8&lt;&gt;"",VLOOKUP(AF46,Data!$B$2:$H$5150,6,0),""),"")</f>
        <v/>
      </c>
      <c r="AE46" s="71" t="str">
        <f>_xlfn.IFNA(IF($AE$8&lt;&gt;"",VLOOKUP(AF46,Data!$B$2:$H$5150,7,0),""),"")</f>
        <v/>
      </c>
      <c r="AF46" s="72" t="str">
        <f t="shared" si="8"/>
        <v>IMps_Ctn5210.41</v>
      </c>
      <c r="AG46" s="136">
        <f t="shared" si="9"/>
        <v>0</v>
      </c>
      <c r="AH46" s="69">
        <f t="shared" si="10"/>
        <v>0</v>
      </c>
      <c r="AI46" s="70">
        <f>_xlfn.IFNA(VLOOKUP(AL46,Data!$B$2:$H$5150,4,0),0)</f>
        <v>0</v>
      </c>
      <c r="AJ46" s="71" t="str">
        <f>_xlfn.IFNA(IF($AJ$8&lt;&gt;"",VLOOKUP(AL46,Data!$B$2:$H$5150,6,0),""),"")</f>
        <v/>
      </c>
      <c r="AK46" s="71" t="str">
        <f>_xlfn.IFNA(IF($AK$8&lt;&gt;"",VLOOKUP(AL46,Data!$B$2:$H$5150,7,0),""),"")</f>
        <v/>
      </c>
      <c r="AL46" s="72" t="str">
        <f t="shared" si="11"/>
        <v>IMps_Ctn5210.41</v>
      </c>
      <c r="AM46" s="136">
        <f t="shared" si="12"/>
        <v>0</v>
      </c>
      <c r="AN46" s="69">
        <f t="shared" si="13"/>
        <v>0</v>
      </c>
      <c r="AO46" s="70">
        <f>_xlfn.IFNA(VLOOKUP(AR46,Data!$B$2:$H$5150,4,0),0)</f>
        <v>0</v>
      </c>
      <c r="AP46" s="71" t="str">
        <f>_xlfn.IFNA(IF($AP$8&lt;&gt;"",VLOOKUP(AR46,Data!$B$2:$H$5150,6,0),""),"")</f>
        <v/>
      </c>
      <c r="AQ46" s="71" t="str">
        <f>_xlfn.IFNA(IF($AQ$8&lt;&gt;"",VLOOKUP(AR46,Data!$B$2:$H$5150,7,0),""),"")</f>
        <v/>
      </c>
      <c r="AR46" s="72" t="str">
        <f t="shared" si="14"/>
        <v>IMps_Ctn5210.41</v>
      </c>
      <c r="AS46" s="136">
        <f t="shared" si="39"/>
        <v>0</v>
      </c>
      <c r="AT46" s="69">
        <f t="shared" si="15"/>
        <v>0</v>
      </c>
      <c r="AU46" s="70">
        <f>_xlfn.IFNA(VLOOKUP(AX46,Data!$B$2:$H$5150,4,0),0)</f>
        <v>0</v>
      </c>
      <c r="AV46" s="71" t="str">
        <f>_xlfn.IFNA(IF($AV$8&lt;&gt;"",VLOOKUP(AX46,Data!$B$2:$H$5150,6,0),""),"")</f>
        <v/>
      </c>
      <c r="AW46" s="71" t="str">
        <f>_xlfn.IFNA(IF($AW$8&lt;&gt;"",VLOOKUP(AX46,Data!$B$2:$H$5150,7,0),""),"")</f>
        <v/>
      </c>
      <c r="AX46" s="72" t="str">
        <f t="shared" si="16"/>
        <v>IMps_Ctn5210.41</v>
      </c>
      <c r="AY46" s="136">
        <f t="shared" si="40"/>
        <v>0</v>
      </c>
      <c r="AZ46" s="69">
        <f t="shared" si="17"/>
        <v>0</v>
      </c>
      <c r="BA46" s="70">
        <f>_xlfn.IFNA(VLOOKUP(BD46,Data!$B$2:$H$5150,4,0),0)</f>
        <v>0</v>
      </c>
      <c r="BB46" s="71" t="str">
        <f>_xlfn.IFNA(IF($BB$8&lt;&gt;"",VLOOKUP(BD46,Data!$B$2:$H$5150,6,0),""),"")</f>
        <v/>
      </c>
      <c r="BC46" s="71" t="str">
        <f>_xlfn.IFNA(IF($BC$8&lt;&gt;"",VLOOKUP(BD46,Data!$B$2:$H$5150,7,0),""),"")</f>
        <v/>
      </c>
      <c r="BD46" s="72" t="str">
        <f t="shared" si="18"/>
        <v>IMps_Ctn5210.41</v>
      </c>
      <c r="BE46" s="136">
        <f t="shared" si="41"/>
        <v>0</v>
      </c>
      <c r="BF46" s="69">
        <f t="shared" si="19"/>
        <v>0</v>
      </c>
      <c r="BG46" s="70">
        <f>_xlfn.IFNA(VLOOKUP(BJ46,Data!$B$2:$H$5150,4,0),0)</f>
        <v>0</v>
      </c>
      <c r="BH46" s="71" t="str">
        <f>_xlfn.IFNA(IF($BH$8&lt;&gt;"",VLOOKUP(BJ46,Data!$B$2:$H$5150,6,0),""),"")</f>
        <v/>
      </c>
      <c r="BI46" s="71" t="str">
        <f>_xlfn.IFNA(IF($BI$8&lt;&gt;"",VLOOKUP(BJ46,Data!$B$2:$H$5150,7,0),""),"")</f>
        <v/>
      </c>
      <c r="BJ46" s="72" t="str">
        <f t="shared" si="20"/>
        <v>IMps_Ctn5210.41</v>
      </c>
      <c r="BK46" s="136">
        <f t="shared" si="42"/>
        <v>0</v>
      </c>
      <c r="BL46" s="69">
        <f t="shared" si="21"/>
        <v>0</v>
      </c>
      <c r="BM46" s="70">
        <f>_xlfn.IFNA(VLOOKUP(BP46,Data!$B$2:$H$5150,4,0),0)</f>
        <v>0</v>
      </c>
      <c r="BN46" s="71" t="str">
        <f>_xlfn.IFNA(IF($BN$8&lt;&gt;"",VLOOKUP(BP46,Data!$B$2:$H$5150,6,0),""),"")</f>
        <v/>
      </c>
      <c r="BO46" s="71" t="str">
        <f>_xlfn.IFNA(IF($BO$8&lt;&gt;"",VLOOKUP(BP46,Data!$B$2:$H$5150,7,0),""),"")</f>
        <v/>
      </c>
      <c r="BP46" s="72" t="str">
        <f t="shared" si="22"/>
        <v>IMps_Ctn5210.41</v>
      </c>
      <c r="BQ46" s="136">
        <f t="shared" si="43"/>
        <v>0</v>
      </c>
      <c r="BR46" s="69">
        <f t="shared" si="23"/>
        <v>0</v>
      </c>
      <c r="BS46" s="70">
        <f>_xlfn.IFNA(VLOOKUP(BV46,Data!$B$2:$H$5150,4,0),0)</f>
        <v>0</v>
      </c>
      <c r="BT46" s="71" t="str">
        <f>_xlfn.IFNA(IF($BT$8&lt;&gt;"",VLOOKUP(BV46,Data!$B$2:$H$5150,6,0),""),"")</f>
        <v/>
      </c>
      <c r="BU46" s="71" t="str">
        <f>_xlfn.IFNA(IF($BU$8&lt;&gt;"",VLOOKUP(BV46,Data!$B$2:$H$5150,7,0),""),"")</f>
        <v/>
      </c>
      <c r="BV46" s="72" t="str">
        <f t="shared" si="24"/>
        <v>IMps_Ctn5210.41</v>
      </c>
      <c r="BW46" s="136">
        <f t="shared" si="44"/>
        <v>0</v>
      </c>
      <c r="BX46" s="69">
        <f t="shared" si="25"/>
        <v>0</v>
      </c>
      <c r="BY46" s="70">
        <f>_xlfn.IFNA(VLOOKUP(CB46,Data!$B$2:$H$5150,4,0),0)</f>
        <v>0</v>
      </c>
      <c r="BZ46" s="71" t="str">
        <f>_xlfn.IFNA(IF($BZ$8&lt;&gt;"",VLOOKUP(CB46,Data!$B$2:$H$5150,6,0),""),"")</f>
        <v/>
      </c>
      <c r="CA46" s="71" t="str">
        <f>_xlfn.IFNA(IF($CA$8&lt;&gt;"",VLOOKUP(CB46,Data!$B$2:$H$5150,7,0),""),"")</f>
        <v/>
      </c>
      <c r="CB46" s="72" t="str">
        <f t="shared" si="26"/>
        <v>IMps_Ctn5210.41</v>
      </c>
      <c r="CC46" s="136">
        <f t="shared" si="45"/>
        <v>0</v>
      </c>
      <c r="CD46" s="69">
        <f t="shared" si="27"/>
        <v>0</v>
      </c>
      <c r="CE46" s="70">
        <f>_xlfn.IFNA(VLOOKUP(CH46,Data!$B$2:$H$5150,4,0),0)</f>
        <v>0</v>
      </c>
      <c r="CF46" s="71" t="str">
        <f>_xlfn.IFNA(IF($CF$8&lt;&gt;"",VLOOKUP(CH46,Data!$B$2:$H$5150,6,0),""),"")</f>
        <v/>
      </c>
      <c r="CG46" s="71" t="str">
        <f>_xlfn.IFNA(IF($CG$8&lt;&gt;"",VLOOKUP(CH46,Data!$B$2:$H$5150,7,0),""),"")</f>
        <v/>
      </c>
      <c r="CH46" s="72" t="str">
        <f t="shared" si="28"/>
        <v>IMps_Ctn5210.41</v>
      </c>
      <c r="CI46" s="136">
        <f t="shared" si="46"/>
        <v>0</v>
      </c>
      <c r="CJ46" s="69">
        <f t="shared" si="29"/>
        <v>0</v>
      </c>
      <c r="CK46" s="70">
        <f>_xlfn.IFNA(VLOOKUP(CN46,Data!$B$2:$H$5150,4,0),0)</f>
        <v>0</v>
      </c>
      <c r="CL46" s="71" t="str">
        <f>_xlfn.IFNA(IF($CL$8&lt;&gt;"",VLOOKUP(CN46,Data!$B$2:$H$5150,6,0),""),"")</f>
        <v/>
      </c>
      <c r="CM46" s="71" t="str">
        <f>_xlfn.IFNA(IF($CM$8&lt;&gt;"",VLOOKUP(CN46,Data!$B$2:$H$5150,7,0),""),"")</f>
        <v/>
      </c>
      <c r="CN46" s="72" t="str">
        <f t="shared" si="30"/>
        <v>IMps_Ctn5210.41</v>
      </c>
      <c r="CO46" s="136">
        <f t="shared" si="47"/>
        <v>0</v>
      </c>
      <c r="CP46" s="69">
        <f t="shared" si="31"/>
        <v>0</v>
      </c>
      <c r="CQ46" s="70">
        <f>_xlfn.IFNA(VLOOKUP(CT46,Data!$B$2:$H$5150,4,0),0)</f>
        <v>0</v>
      </c>
      <c r="CR46" s="71" t="str">
        <f>_xlfn.IFNA(IF($CR$8&lt;&gt;"",VLOOKUP(CT46,Data!$B$2:$H$5150,6,0),""),"")</f>
        <v/>
      </c>
      <c r="CS46" s="71" t="str">
        <f>_xlfn.IFNA(IF($CS$8&lt;&gt;"",VLOOKUP(CT46,Data!$B$2:$H$5150,7,0),""),"")</f>
        <v/>
      </c>
      <c r="CT46" s="72" t="str">
        <f t="shared" si="32"/>
        <v>IMps_Ctn5210.41</v>
      </c>
      <c r="CU46" s="74" t="str">
        <f>VLOOKUP(F46,GD.List!$C$3:$O$6214,12,0)</f>
        <v>Blended Fabric</v>
      </c>
      <c r="CV46" s="51" t="s">
        <v>50</v>
      </c>
      <c r="CW46" s="51" t="e">
        <f>VLOOKUP(H46,#REF!,1,0)</f>
        <v>#REF!</v>
      </c>
      <c r="CX46" s="73">
        <f>E46/VLOOKUP(F46,GD.List!$C$3:$O$6646,5,0)</f>
        <v>0.63605814500941615</v>
      </c>
      <c r="CY46" s="134">
        <f t="shared" si="33"/>
        <v>0</v>
      </c>
      <c r="CZ46" s="51" t="e">
        <f t="shared" si="48"/>
        <v>#N/A</v>
      </c>
      <c r="DA46" s="133"/>
    </row>
    <row r="47" spans="1:105" ht="15" customHeight="1" x14ac:dyDescent="0.2">
      <c r="A47" s="142" t="str">
        <f>IFERROR(IF(VLOOKUP(F47,GD.List!$C$3:$H$6371,6,0)&lt;&gt;"L","I","L"),"")</f>
        <v>I</v>
      </c>
      <c r="B47" s="136">
        <f t="shared" si="34"/>
        <v>0</v>
      </c>
      <c r="C47" s="64">
        <v>545543.42000000004</v>
      </c>
      <c r="D47" s="64">
        <f t="shared" si="0"/>
        <v>0</v>
      </c>
      <c r="E47" s="64">
        <f t="shared" si="1"/>
        <v>545543.42000000004</v>
      </c>
      <c r="F47" s="65" t="s">
        <v>3684</v>
      </c>
      <c r="G47" s="66" t="str">
        <f>VLOOKUP(F47,GD.List!$C$3:$O$6646,13,0)</f>
        <v>Polyester Staple Fiber</v>
      </c>
      <c r="H47" s="67">
        <f>VLOOKUP(F47,GD.List!$C$3:$O$6646,8,0)</f>
        <v>5503.201</v>
      </c>
      <c r="I47" s="68">
        <f>VLOOKUP(F47,GD.List!$C$3:$O$6646,9,0)</f>
        <v>0.95499999999999996</v>
      </c>
      <c r="J47" s="69">
        <f t="shared" si="2"/>
        <v>0</v>
      </c>
      <c r="K47" s="70">
        <v>0</v>
      </c>
      <c r="L47" s="71" t="str">
        <f>_xlfn.IFNA(IF($L$8&lt;&gt;"",VLOOKUP(N47,Data!$B$2:$H$5150,6,0),""),"")</f>
        <v/>
      </c>
      <c r="M47" s="71" t="str">
        <f>_xlfn.IFNA(IF($M$8&lt;&gt;"",VLOOKUP(N47,Data!$B$2:$H$5150,7,0),""),"")</f>
        <v/>
      </c>
      <c r="N47" s="72" t="str">
        <f t="shared" si="35"/>
        <v>ICtnGmt_Mbot15503.201</v>
      </c>
      <c r="O47" s="136">
        <f t="shared" si="3"/>
        <v>0</v>
      </c>
      <c r="P47" s="69">
        <f t="shared" si="36"/>
        <v>0</v>
      </c>
      <c r="Q47" s="70">
        <f>_xlfn.IFNA(VLOOKUP(T47,Data!$B$2:$H$5150,4,0),0)</f>
        <v>0</v>
      </c>
      <c r="R47" s="71" t="str">
        <f>_xlfn.IFNA(IF($R$8&lt;&gt;"",VLOOKUP(T47,Data!$B$2:$H$5150,6,0),""),"")</f>
        <v/>
      </c>
      <c r="S47" s="71" t="str">
        <f>_xlfn.IFNA(IF($S$8&lt;&gt;"",VLOOKUP(T47,Data!$B$2:$H$5150,7,0),""),"")</f>
        <v/>
      </c>
      <c r="T47" s="72" t="str">
        <f t="shared" si="37"/>
        <v>IMps_Ctn5503.201</v>
      </c>
      <c r="U47" s="136">
        <f t="shared" si="4"/>
        <v>0</v>
      </c>
      <c r="V47" s="69">
        <f t="shared" si="5"/>
        <v>0</v>
      </c>
      <c r="W47" s="70">
        <f>_xlfn.IFNA(VLOOKUP(Z47,Data!$B$2:$H$5150,4,0),0)</f>
        <v>0</v>
      </c>
      <c r="X47" s="71" t="str">
        <f>_xlfn.IFNA(IF($X$8&lt;&gt;"",VLOOKUP(Z47,Data!$B$2:$H$5150,6,0),""),"")</f>
        <v/>
      </c>
      <c r="Y47" s="71" t="str">
        <f>_xlfn.IFNA(IF($Y$8&lt;&gt;"",VLOOKUP(Z47,Data!$B$2:$H$5150,7,0),""),"")</f>
        <v/>
      </c>
      <c r="Z47" s="72" t="str">
        <f t="shared" si="38"/>
        <v>IMps_Ctn5503.201</v>
      </c>
      <c r="AA47" s="136">
        <f t="shared" si="6"/>
        <v>0</v>
      </c>
      <c r="AB47" s="69">
        <f t="shared" si="7"/>
        <v>0</v>
      </c>
      <c r="AC47" s="70">
        <f>_xlfn.IFNA(VLOOKUP(AF47,Data!$B$2:$H$5150,4,0),0)</f>
        <v>0</v>
      </c>
      <c r="AD47" s="71" t="str">
        <f>_xlfn.IFNA(IF($AD$8&lt;&gt;"",VLOOKUP(AF47,Data!$B$2:$H$5150,6,0),""),"")</f>
        <v/>
      </c>
      <c r="AE47" s="71" t="str">
        <f>_xlfn.IFNA(IF($AE$8&lt;&gt;"",VLOOKUP(AF47,Data!$B$2:$H$5150,7,0),""),"")</f>
        <v/>
      </c>
      <c r="AF47" s="72" t="str">
        <f t="shared" si="8"/>
        <v>IMps_Ctn5503.201</v>
      </c>
      <c r="AG47" s="136">
        <f t="shared" si="9"/>
        <v>0</v>
      </c>
      <c r="AH47" s="69">
        <f t="shared" si="10"/>
        <v>0</v>
      </c>
      <c r="AI47" s="70">
        <f>_xlfn.IFNA(VLOOKUP(AL47,Data!$B$2:$H$5150,4,0),0)</f>
        <v>0</v>
      </c>
      <c r="AJ47" s="71" t="str">
        <f>_xlfn.IFNA(IF($AJ$8&lt;&gt;"",VLOOKUP(AL47,Data!$B$2:$H$5150,6,0),""),"")</f>
        <v/>
      </c>
      <c r="AK47" s="71" t="str">
        <f>_xlfn.IFNA(IF($AK$8&lt;&gt;"",VLOOKUP(AL47,Data!$B$2:$H$5150,7,0),""),"")</f>
        <v/>
      </c>
      <c r="AL47" s="72" t="str">
        <f t="shared" si="11"/>
        <v>IMps_Ctn5503.201</v>
      </c>
      <c r="AM47" s="136">
        <f t="shared" si="12"/>
        <v>0</v>
      </c>
      <c r="AN47" s="69">
        <f t="shared" si="13"/>
        <v>0</v>
      </c>
      <c r="AO47" s="70">
        <f>_xlfn.IFNA(VLOOKUP(AR47,Data!$B$2:$H$5150,4,0),0)</f>
        <v>0</v>
      </c>
      <c r="AP47" s="71" t="str">
        <f>_xlfn.IFNA(IF($AP$8&lt;&gt;"",VLOOKUP(AR47,Data!$B$2:$H$5150,6,0),""),"")</f>
        <v/>
      </c>
      <c r="AQ47" s="71" t="str">
        <f>_xlfn.IFNA(IF($AQ$8&lt;&gt;"",VLOOKUP(AR47,Data!$B$2:$H$5150,7,0),""),"")</f>
        <v/>
      </c>
      <c r="AR47" s="72" t="str">
        <f t="shared" si="14"/>
        <v>IMps_Ctn5503.201</v>
      </c>
      <c r="AS47" s="136">
        <f t="shared" si="39"/>
        <v>0</v>
      </c>
      <c r="AT47" s="69">
        <f t="shared" si="15"/>
        <v>0</v>
      </c>
      <c r="AU47" s="70">
        <f>_xlfn.IFNA(VLOOKUP(AX47,Data!$B$2:$H$5150,4,0),0)</f>
        <v>0</v>
      </c>
      <c r="AV47" s="71" t="str">
        <f>_xlfn.IFNA(IF($AV$8&lt;&gt;"",VLOOKUP(AX47,Data!$B$2:$H$5150,6,0),""),"")</f>
        <v/>
      </c>
      <c r="AW47" s="71" t="str">
        <f>_xlfn.IFNA(IF($AW$8&lt;&gt;"",VLOOKUP(AX47,Data!$B$2:$H$5150,7,0),""),"")</f>
        <v/>
      </c>
      <c r="AX47" s="72" t="str">
        <f t="shared" si="16"/>
        <v>IMps_Ctn5503.201</v>
      </c>
      <c r="AY47" s="136">
        <f t="shared" si="40"/>
        <v>0</v>
      </c>
      <c r="AZ47" s="69">
        <f t="shared" si="17"/>
        <v>0</v>
      </c>
      <c r="BA47" s="70">
        <f>_xlfn.IFNA(VLOOKUP(BD47,Data!$B$2:$H$5150,4,0),0)</f>
        <v>0</v>
      </c>
      <c r="BB47" s="71" t="str">
        <f>_xlfn.IFNA(IF($BB$8&lt;&gt;"",VLOOKUP(BD47,Data!$B$2:$H$5150,6,0),""),"")</f>
        <v/>
      </c>
      <c r="BC47" s="71" t="str">
        <f>_xlfn.IFNA(IF($BC$8&lt;&gt;"",VLOOKUP(BD47,Data!$B$2:$H$5150,7,0),""),"")</f>
        <v/>
      </c>
      <c r="BD47" s="72" t="str">
        <f t="shared" si="18"/>
        <v>IMps_Ctn5503.201</v>
      </c>
      <c r="BE47" s="136">
        <f t="shared" si="41"/>
        <v>0</v>
      </c>
      <c r="BF47" s="69">
        <f t="shared" si="19"/>
        <v>0</v>
      </c>
      <c r="BG47" s="70">
        <f>_xlfn.IFNA(VLOOKUP(BJ47,Data!$B$2:$H$5150,4,0),0)</f>
        <v>0</v>
      </c>
      <c r="BH47" s="71" t="str">
        <f>_xlfn.IFNA(IF($BH$8&lt;&gt;"",VLOOKUP(BJ47,Data!$B$2:$H$5150,6,0),""),"")</f>
        <v/>
      </c>
      <c r="BI47" s="71" t="str">
        <f>_xlfn.IFNA(IF($BI$8&lt;&gt;"",VLOOKUP(BJ47,Data!$B$2:$H$5150,7,0),""),"")</f>
        <v/>
      </c>
      <c r="BJ47" s="72" t="str">
        <f t="shared" si="20"/>
        <v>IMps_Ctn5503.201</v>
      </c>
      <c r="BK47" s="136">
        <f t="shared" si="42"/>
        <v>0</v>
      </c>
      <c r="BL47" s="69">
        <f t="shared" si="21"/>
        <v>0</v>
      </c>
      <c r="BM47" s="70">
        <f>_xlfn.IFNA(VLOOKUP(BP47,Data!$B$2:$H$5150,4,0),0)</f>
        <v>0</v>
      </c>
      <c r="BN47" s="71" t="str">
        <f>_xlfn.IFNA(IF($BN$8&lt;&gt;"",VLOOKUP(BP47,Data!$B$2:$H$5150,6,0),""),"")</f>
        <v/>
      </c>
      <c r="BO47" s="71" t="str">
        <f>_xlfn.IFNA(IF($BO$8&lt;&gt;"",VLOOKUP(BP47,Data!$B$2:$H$5150,7,0),""),"")</f>
        <v/>
      </c>
      <c r="BP47" s="72" t="str">
        <f t="shared" si="22"/>
        <v>IMps_Ctn5503.201</v>
      </c>
      <c r="BQ47" s="136">
        <f t="shared" si="43"/>
        <v>0</v>
      </c>
      <c r="BR47" s="69">
        <f t="shared" si="23"/>
        <v>0</v>
      </c>
      <c r="BS47" s="70">
        <f>_xlfn.IFNA(VLOOKUP(BV47,Data!$B$2:$H$5150,4,0),0)</f>
        <v>0</v>
      </c>
      <c r="BT47" s="71" t="str">
        <f>_xlfn.IFNA(IF($BT$8&lt;&gt;"",VLOOKUP(BV47,Data!$B$2:$H$5150,6,0),""),"")</f>
        <v/>
      </c>
      <c r="BU47" s="71" t="str">
        <f>_xlfn.IFNA(IF($BU$8&lt;&gt;"",VLOOKUP(BV47,Data!$B$2:$H$5150,7,0),""),"")</f>
        <v/>
      </c>
      <c r="BV47" s="72" t="str">
        <f t="shared" si="24"/>
        <v>IMps_Ctn5503.201</v>
      </c>
      <c r="BW47" s="136">
        <f t="shared" si="44"/>
        <v>0</v>
      </c>
      <c r="BX47" s="69">
        <f t="shared" si="25"/>
        <v>0</v>
      </c>
      <c r="BY47" s="70">
        <f>_xlfn.IFNA(VLOOKUP(CB47,Data!$B$2:$H$5150,4,0),0)</f>
        <v>0</v>
      </c>
      <c r="BZ47" s="71" t="str">
        <f>_xlfn.IFNA(IF($BZ$8&lt;&gt;"",VLOOKUP(CB47,Data!$B$2:$H$5150,6,0),""),"")</f>
        <v/>
      </c>
      <c r="CA47" s="71" t="str">
        <f>_xlfn.IFNA(IF($CA$8&lt;&gt;"",VLOOKUP(CB47,Data!$B$2:$H$5150,7,0),""),"")</f>
        <v/>
      </c>
      <c r="CB47" s="72" t="str">
        <f t="shared" si="26"/>
        <v>IMps_Ctn5503.201</v>
      </c>
      <c r="CC47" s="136">
        <f t="shared" si="45"/>
        <v>0</v>
      </c>
      <c r="CD47" s="69">
        <f t="shared" si="27"/>
        <v>0</v>
      </c>
      <c r="CE47" s="70">
        <f>_xlfn.IFNA(VLOOKUP(CH47,Data!$B$2:$H$5150,4,0),0)</f>
        <v>0</v>
      </c>
      <c r="CF47" s="71" t="str">
        <f>_xlfn.IFNA(IF($CF$8&lt;&gt;"",VLOOKUP(CH47,Data!$B$2:$H$5150,6,0),""),"")</f>
        <v/>
      </c>
      <c r="CG47" s="71" t="str">
        <f>_xlfn.IFNA(IF($CG$8&lt;&gt;"",VLOOKUP(CH47,Data!$B$2:$H$5150,7,0),""),"")</f>
        <v/>
      </c>
      <c r="CH47" s="72" t="str">
        <f t="shared" si="28"/>
        <v>IMps_Ctn5503.201</v>
      </c>
      <c r="CI47" s="136">
        <f t="shared" si="46"/>
        <v>0</v>
      </c>
      <c r="CJ47" s="69">
        <f t="shared" si="29"/>
        <v>0</v>
      </c>
      <c r="CK47" s="70">
        <f>_xlfn.IFNA(VLOOKUP(CN47,Data!$B$2:$H$5150,4,0),0)</f>
        <v>0</v>
      </c>
      <c r="CL47" s="71" t="str">
        <f>_xlfn.IFNA(IF($CL$8&lt;&gt;"",VLOOKUP(CN47,Data!$B$2:$H$5150,6,0),""),"")</f>
        <v/>
      </c>
      <c r="CM47" s="71" t="str">
        <f>_xlfn.IFNA(IF($CM$8&lt;&gt;"",VLOOKUP(CN47,Data!$B$2:$H$5150,7,0),""),"")</f>
        <v/>
      </c>
      <c r="CN47" s="72" t="str">
        <f t="shared" si="30"/>
        <v>IMps_Ctn5503.201</v>
      </c>
      <c r="CO47" s="136">
        <f t="shared" si="47"/>
        <v>0</v>
      </c>
      <c r="CP47" s="69">
        <f t="shared" si="31"/>
        <v>0</v>
      </c>
      <c r="CQ47" s="70">
        <f>_xlfn.IFNA(VLOOKUP(CT47,Data!$B$2:$H$5150,4,0),0)</f>
        <v>0</v>
      </c>
      <c r="CR47" s="71" t="str">
        <f>_xlfn.IFNA(IF($CR$8&lt;&gt;"",VLOOKUP(CT47,Data!$B$2:$H$5150,6,0),""),"")</f>
        <v/>
      </c>
      <c r="CS47" s="71" t="str">
        <f>_xlfn.IFNA(IF($CS$8&lt;&gt;"",VLOOKUP(CT47,Data!$B$2:$H$5150,7,0),""),"")</f>
        <v/>
      </c>
      <c r="CT47" s="72" t="str">
        <f t="shared" si="32"/>
        <v>IMps_Ctn5503.201</v>
      </c>
      <c r="CU47" s="74" t="str">
        <f>VLOOKUP(F47,GD.List!$C$3:$O$6214,12,0)</f>
        <v>Polyester Staple Fiber</v>
      </c>
      <c r="CV47" s="51" t="s">
        <v>50</v>
      </c>
      <c r="CW47" s="51" t="e">
        <f>VLOOKUP(H47,#REF!,1,0)</f>
        <v>#REF!</v>
      </c>
      <c r="CX47" s="73">
        <f>E47/VLOOKUP(F47,GD.List!$C$3:$O$6646,5,0)</f>
        <v>0.91487235988935212</v>
      </c>
      <c r="CY47" s="134">
        <f t="shared" si="33"/>
        <v>0</v>
      </c>
      <c r="CZ47" s="51" t="e">
        <f t="shared" si="48"/>
        <v>#N/A</v>
      </c>
      <c r="DA47" s="133"/>
    </row>
    <row r="48" spans="1:105" ht="15" customHeight="1" x14ac:dyDescent="0.2">
      <c r="A48" s="142" t="str">
        <f>IFERROR(IF(VLOOKUP(F48,GD.List!$C$3:$H$6371,6,0)&lt;&gt;"L","I","L"),"")</f>
        <v>L</v>
      </c>
      <c r="B48" s="136">
        <f t="shared" si="34"/>
        <v>0</v>
      </c>
      <c r="C48" s="233">
        <v>1</v>
      </c>
      <c r="D48" s="64">
        <f t="shared" si="0"/>
        <v>0</v>
      </c>
      <c r="E48" s="64">
        <f t="shared" si="1"/>
        <v>1</v>
      </c>
      <c r="F48" s="65" t="s">
        <v>3932</v>
      </c>
      <c r="G48" s="66" t="str">
        <f>VLOOKUP(F48,GD.List!$C$3:$O$6646,13,0)</f>
        <v>100% Polyester</v>
      </c>
      <c r="H48" s="67">
        <f>VLOOKUP(F48,GD.List!$C$3:$O$6646,8,0)</f>
        <v>5402.33</v>
      </c>
      <c r="I48" s="68">
        <f>VLOOKUP(F48,GD.List!$C$3:$O$6646,9,0)</f>
        <v>2.13</v>
      </c>
      <c r="J48" s="69">
        <f t="shared" si="2"/>
        <v>0</v>
      </c>
      <c r="K48" s="70">
        <v>0</v>
      </c>
      <c r="L48" s="71" t="str">
        <f>_xlfn.IFNA(IF($L$8&lt;&gt;"",VLOOKUP(N48,Data!$B$2:$H$5150,6,0),""),"")</f>
        <v/>
      </c>
      <c r="M48" s="71" t="str">
        <f>_xlfn.IFNA(IF($M$8&lt;&gt;"",VLOOKUP(N48,Data!$B$2:$H$5150,7,0),""),"")</f>
        <v/>
      </c>
      <c r="N48" s="72" t="str">
        <f t="shared" si="35"/>
        <v>LCtnGmt_Mbot15402.33</v>
      </c>
      <c r="O48" s="136">
        <f t="shared" si="3"/>
        <v>0</v>
      </c>
      <c r="P48" s="69">
        <f t="shared" si="36"/>
        <v>0</v>
      </c>
      <c r="Q48" s="70">
        <f>_xlfn.IFNA(VLOOKUP(T48,Data!$B$2:$H$5150,4,0),0)</f>
        <v>0</v>
      </c>
      <c r="R48" s="71" t="str">
        <f>_xlfn.IFNA(IF($R$8&lt;&gt;"",VLOOKUP(T48,Data!$B$2:$H$5150,6,0),""),"")</f>
        <v/>
      </c>
      <c r="S48" s="71" t="str">
        <f>_xlfn.IFNA(IF($S$8&lt;&gt;"",VLOOKUP(T48,Data!$B$2:$H$5150,7,0),""),"")</f>
        <v/>
      </c>
      <c r="T48" s="72" t="str">
        <f t="shared" si="37"/>
        <v>LMps_Ctn5402.33</v>
      </c>
      <c r="U48" s="136">
        <f t="shared" si="4"/>
        <v>0</v>
      </c>
      <c r="V48" s="69">
        <f t="shared" si="5"/>
        <v>0</v>
      </c>
      <c r="W48" s="70">
        <f>_xlfn.IFNA(VLOOKUP(Z48,Data!$B$2:$H$5150,4,0),0)</f>
        <v>0</v>
      </c>
      <c r="X48" s="71" t="str">
        <f>_xlfn.IFNA(IF($X$8&lt;&gt;"",VLOOKUP(Z48,Data!$B$2:$H$5150,6,0),""),"")</f>
        <v/>
      </c>
      <c r="Y48" s="71" t="str">
        <f>_xlfn.IFNA(IF($Y$8&lt;&gt;"",VLOOKUP(Z48,Data!$B$2:$H$5150,7,0),""),"")</f>
        <v/>
      </c>
      <c r="Z48" s="72" t="str">
        <f t="shared" si="38"/>
        <v>LMps_Ctn5402.33</v>
      </c>
      <c r="AA48" s="136">
        <f t="shared" si="6"/>
        <v>0</v>
      </c>
      <c r="AB48" s="69">
        <f t="shared" si="7"/>
        <v>0</v>
      </c>
      <c r="AC48" s="70">
        <f>_xlfn.IFNA(VLOOKUP(AF48,Data!$B$2:$H$5150,4,0),0)</f>
        <v>0</v>
      </c>
      <c r="AD48" s="71" t="str">
        <f>_xlfn.IFNA(IF($AD$8&lt;&gt;"",VLOOKUP(AF48,Data!$B$2:$H$5150,6,0),""),"")</f>
        <v/>
      </c>
      <c r="AE48" s="71" t="str">
        <f>_xlfn.IFNA(IF($AE$8&lt;&gt;"",VLOOKUP(AF48,Data!$B$2:$H$5150,7,0),""),"")</f>
        <v/>
      </c>
      <c r="AF48" s="72" t="str">
        <f t="shared" si="8"/>
        <v>LMps_Ctn5402.33</v>
      </c>
      <c r="AG48" s="136">
        <f t="shared" si="9"/>
        <v>0</v>
      </c>
      <c r="AH48" s="69">
        <f t="shared" si="10"/>
        <v>0</v>
      </c>
      <c r="AI48" s="70">
        <f>_xlfn.IFNA(VLOOKUP(AL48,Data!$B$2:$H$5150,4,0),0)</f>
        <v>0</v>
      </c>
      <c r="AJ48" s="71" t="str">
        <f>_xlfn.IFNA(IF($AJ$8&lt;&gt;"",VLOOKUP(AL48,Data!$B$2:$H$5150,6,0),""),"")</f>
        <v/>
      </c>
      <c r="AK48" s="71" t="str">
        <f>_xlfn.IFNA(IF($AK$8&lt;&gt;"",VLOOKUP(AL48,Data!$B$2:$H$5150,7,0),""),"")</f>
        <v/>
      </c>
      <c r="AL48" s="72" t="str">
        <f t="shared" si="11"/>
        <v>LMps_Ctn5402.33</v>
      </c>
      <c r="AM48" s="136">
        <f t="shared" si="12"/>
        <v>0</v>
      </c>
      <c r="AN48" s="69">
        <f t="shared" si="13"/>
        <v>0</v>
      </c>
      <c r="AO48" s="70">
        <f>_xlfn.IFNA(VLOOKUP(AR48,Data!$B$2:$H$5150,4,0),0)</f>
        <v>0</v>
      </c>
      <c r="AP48" s="71" t="str">
        <f>_xlfn.IFNA(IF($AP$8&lt;&gt;"",VLOOKUP(AR48,Data!$B$2:$H$5150,6,0),""),"")</f>
        <v/>
      </c>
      <c r="AQ48" s="71" t="str">
        <f>_xlfn.IFNA(IF($AQ$8&lt;&gt;"",VLOOKUP(AR48,Data!$B$2:$H$5150,7,0),""),"")</f>
        <v/>
      </c>
      <c r="AR48" s="72" t="str">
        <f t="shared" si="14"/>
        <v>LMps_Ctn5402.33</v>
      </c>
      <c r="AS48" s="136">
        <f t="shared" si="39"/>
        <v>0</v>
      </c>
      <c r="AT48" s="69">
        <f t="shared" si="15"/>
        <v>0</v>
      </c>
      <c r="AU48" s="70">
        <f>_xlfn.IFNA(VLOOKUP(AX48,Data!$B$2:$H$5150,4,0),0)</f>
        <v>0</v>
      </c>
      <c r="AV48" s="71" t="str">
        <f>_xlfn.IFNA(IF($AV$8&lt;&gt;"",VLOOKUP(AX48,Data!$B$2:$H$5150,6,0),""),"")</f>
        <v/>
      </c>
      <c r="AW48" s="71" t="str">
        <f>_xlfn.IFNA(IF($AW$8&lt;&gt;"",VLOOKUP(AX48,Data!$B$2:$H$5150,7,0),""),"")</f>
        <v/>
      </c>
      <c r="AX48" s="72" t="str">
        <f t="shared" si="16"/>
        <v>LMps_Ctn5402.33</v>
      </c>
      <c r="AY48" s="136">
        <f t="shared" si="40"/>
        <v>0</v>
      </c>
      <c r="AZ48" s="69">
        <f t="shared" si="17"/>
        <v>0</v>
      </c>
      <c r="BA48" s="70">
        <f>_xlfn.IFNA(VLOOKUP(BD48,Data!$B$2:$H$5150,4,0),0)</f>
        <v>0</v>
      </c>
      <c r="BB48" s="71" t="str">
        <f>_xlfn.IFNA(IF($BB$8&lt;&gt;"",VLOOKUP(BD48,Data!$B$2:$H$5150,6,0),""),"")</f>
        <v/>
      </c>
      <c r="BC48" s="71" t="str">
        <f>_xlfn.IFNA(IF($BC$8&lt;&gt;"",VLOOKUP(BD48,Data!$B$2:$H$5150,7,0),""),"")</f>
        <v/>
      </c>
      <c r="BD48" s="72" t="str">
        <f t="shared" si="18"/>
        <v>LMps_Ctn5402.33</v>
      </c>
      <c r="BE48" s="136">
        <f t="shared" si="41"/>
        <v>0</v>
      </c>
      <c r="BF48" s="69">
        <f t="shared" si="19"/>
        <v>0</v>
      </c>
      <c r="BG48" s="70">
        <f>_xlfn.IFNA(VLOOKUP(BJ48,Data!$B$2:$H$5150,4,0),0)</f>
        <v>0</v>
      </c>
      <c r="BH48" s="71" t="str">
        <f>_xlfn.IFNA(IF($BH$8&lt;&gt;"",VLOOKUP(BJ48,Data!$B$2:$H$5150,6,0),""),"")</f>
        <v/>
      </c>
      <c r="BI48" s="71" t="str">
        <f>_xlfn.IFNA(IF($BI$8&lt;&gt;"",VLOOKUP(BJ48,Data!$B$2:$H$5150,7,0),""),"")</f>
        <v/>
      </c>
      <c r="BJ48" s="72" t="str">
        <f t="shared" si="20"/>
        <v>LMps_Ctn5402.33</v>
      </c>
      <c r="BK48" s="136">
        <f t="shared" si="42"/>
        <v>0</v>
      </c>
      <c r="BL48" s="69">
        <f t="shared" si="21"/>
        <v>0</v>
      </c>
      <c r="BM48" s="70">
        <f>_xlfn.IFNA(VLOOKUP(BP48,Data!$B$2:$H$5150,4,0),0)</f>
        <v>0</v>
      </c>
      <c r="BN48" s="71" t="str">
        <f>_xlfn.IFNA(IF($BN$8&lt;&gt;"",VLOOKUP(BP48,Data!$B$2:$H$5150,6,0),""),"")</f>
        <v/>
      </c>
      <c r="BO48" s="71" t="str">
        <f>_xlfn.IFNA(IF($BO$8&lt;&gt;"",VLOOKUP(BP48,Data!$B$2:$H$5150,7,0),""),"")</f>
        <v/>
      </c>
      <c r="BP48" s="72" t="str">
        <f t="shared" si="22"/>
        <v>LMps_Ctn5402.33</v>
      </c>
      <c r="BQ48" s="136">
        <f t="shared" si="43"/>
        <v>0</v>
      </c>
      <c r="BR48" s="69">
        <f t="shared" si="23"/>
        <v>0</v>
      </c>
      <c r="BS48" s="70">
        <f>_xlfn.IFNA(VLOOKUP(BV48,Data!$B$2:$H$5150,4,0),0)</f>
        <v>0</v>
      </c>
      <c r="BT48" s="71" t="str">
        <f>_xlfn.IFNA(IF($BT$8&lt;&gt;"",VLOOKUP(BV48,Data!$B$2:$H$5150,6,0),""),"")</f>
        <v/>
      </c>
      <c r="BU48" s="71" t="str">
        <f>_xlfn.IFNA(IF($BU$8&lt;&gt;"",VLOOKUP(BV48,Data!$B$2:$H$5150,7,0),""),"")</f>
        <v/>
      </c>
      <c r="BV48" s="72" t="str">
        <f t="shared" si="24"/>
        <v>LMps_Ctn5402.33</v>
      </c>
      <c r="BW48" s="136">
        <f t="shared" si="44"/>
        <v>0</v>
      </c>
      <c r="BX48" s="69">
        <f t="shared" si="25"/>
        <v>0</v>
      </c>
      <c r="BY48" s="70">
        <f>_xlfn.IFNA(VLOOKUP(CB48,Data!$B$2:$H$5150,4,0),0)</f>
        <v>0</v>
      </c>
      <c r="BZ48" s="71" t="str">
        <f>_xlfn.IFNA(IF($BZ$8&lt;&gt;"",VLOOKUP(CB48,Data!$B$2:$H$5150,6,0),""),"")</f>
        <v/>
      </c>
      <c r="CA48" s="71" t="str">
        <f>_xlfn.IFNA(IF($CA$8&lt;&gt;"",VLOOKUP(CB48,Data!$B$2:$H$5150,7,0),""),"")</f>
        <v/>
      </c>
      <c r="CB48" s="72" t="str">
        <f t="shared" si="26"/>
        <v>LMps_Ctn5402.33</v>
      </c>
      <c r="CC48" s="136">
        <f t="shared" si="45"/>
        <v>0</v>
      </c>
      <c r="CD48" s="69">
        <f t="shared" si="27"/>
        <v>0</v>
      </c>
      <c r="CE48" s="70">
        <f>_xlfn.IFNA(VLOOKUP(CH48,Data!$B$2:$H$5150,4,0),0)</f>
        <v>0</v>
      </c>
      <c r="CF48" s="71" t="str">
        <f>_xlfn.IFNA(IF($CF$8&lt;&gt;"",VLOOKUP(CH48,Data!$B$2:$H$5150,6,0),""),"")</f>
        <v/>
      </c>
      <c r="CG48" s="71" t="str">
        <f>_xlfn.IFNA(IF($CG$8&lt;&gt;"",VLOOKUP(CH48,Data!$B$2:$H$5150,7,0),""),"")</f>
        <v/>
      </c>
      <c r="CH48" s="72" t="str">
        <f t="shared" si="28"/>
        <v>LMps_Ctn5402.33</v>
      </c>
      <c r="CI48" s="136">
        <f t="shared" si="46"/>
        <v>0</v>
      </c>
      <c r="CJ48" s="69">
        <f t="shared" si="29"/>
        <v>0</v>
      </c>
      <c r="CK48" s="70">
        <f>_xlfn.IFNA(VLOOKUP(CN48,Data!$B$2:$H$5150,4,0),0)</f>
        <v>0</v>
      </c>
      <c r="CL48" s="71" t="str">
        <f>_xlfn.IFNA(IF($CL$8&lt;&gt;"",VLOOKUP(CN48,Data!$B$2:$H$5150,6,0),""),"")</f>
        <v/>
      </c>
      <c r="CM48" s="71" t="str">
        <f>_xlfn.IFNA(IF($CM$8&lt;&gt;"",VLOOKUP(CN48,Data!$B$2:$H$5150,7,0),""),"")</f>
        <v/>
      </c>
      <c r="CN48" s="72" t="str">
        <f t="shared" si="30"/>
        <v>LMps_Ctn5402.33</v>
      </c>
      <c r="CO48" s="136">
        <f t="shared" si="47"/>
        <v>0</v>
      </c>
      <c r="CP48" s="69">
        <f t="shared" si="31"/>
        <v>0</v>
      </c>
      <c r="CQ48" s="70">
        <f>_xlfn.IFNA(VLOOKUP(CT48,Data!$B$2:$H$5150,4,0),0)</f>
        <v>0</v>
      </c>
      <c r="CR48" s="71" t="str">
        <f>_xlfn.IFNA(IF($CR$8&lt;&gt;"",VLOOKUP(CT48,Data!$B$2:$H$5150,6,0),""),"")</f>
        <v/>
      </c>
      <c r="CS48" s="71" t="str">
        <f>_xlfn.IFNA(IF($CS$8&lt;&gt;"",VLOOKUP(CT48,Data!$B$2:$H$5150,7,0),""),"")</f>
        <v/>
      </c>
      <c r="CT48" s="72" t="str">
        <f t="shared" si="32"/>
        <v>LMps_Ctn5402.33</v>
      </c>
      <c r="CU48" s="74" t="str">
        <f>VLOOKUP(F48,GD.List!$C$3:$O$6214,12,0)</f>
        <v>Polyester Yarn</v>
      </c>
      <c r="CV48" s="51" t="s">
        <v>50</v>
      </c>
      <c r="CW48" s="51" t="e">
        <f>VLOOKUP(H48,#REF!,1,0)</f>
        <v>#REF!</v>
      </c>
      <c r="CX48" s="73">
        <f>E48/VLOOKUP(F48,GD.List!$C$3:$O$6646,5,0)</f>
        <v>4.4782803403493058E-4</v>
      </c>
      <c r="CY48" s="134">
        <f t="shared" si="33"/>
        <v>0</v>
      </c>
      <c r="CZ48" s="51" t="e">
        <f t="shared" si="48"/>
        <v>#N/A</v>
      </c>
      <c r="DA48" s="133"/>
    </row>
    <row r="49" spans="1:105" ht="15" customHeight="1" x14ac:dyDescent="0.2">
      <c r="A49" s="142" t="str">
        <f>IFERROR(IF(VLOOKUP(F49,GD.List!$C$3:$H$6371,6,0)&lt;&gt;"L","I","L"),"")</f>
        <v>I</v>
      </c>
      <c r="B49" s="136">
        <f t="shared" si="34"/>
        <v>0</v>
      </c>
      <c r="C49" s="64">
        <v>9786.52</v>
      </c>
      <c r="D49" s="64">
        <f t="shared" si="0"/>
        <v>0</v>
      </c>
      <c r="E49" s="64">
        <f t="shared" si="1"/>
        <v>9786.52</v>
      </c>
      <c r="F49" s="65" t="s">
        <v>2813</v>
      </c>
      <c r="G49" s="66" t="str">
        <f>VLOOKUP(F49,GD.List!$C$3:$O$6646,13,0)</f>
        <v>100% POLYESTER TEXTURED YARN DTY 100D/48F HIM RW SD GRADE-AA</v>
      </c>
      <c r="H49" s="67">
        <f>VLOOKUP(F49,GD.List!$C$3:$O$6646,8,0)</f>
        <v>5402.33</v>
      </c>
      <c r="I49" s="68">
        <f>VLOOKUP(F49,GD.List!$C$3:$O$6646,9,0)</f>
        <v>1.43</v>
      </c>
      <c r="J49" s="69">
        <f t="shared" si="2"/>
        <v>0</v>
      </c>
      <c r="K49" s="70">
        <v>0</v>
      </c>
      <c r="L49" s="71" t="str">
        <f>_xlfn.IFNA(IF($L$8&lt;&gt;"",VLOOKUP(N49,Data!$B$2:$H$5150,6,0),""),"")</f>
        <v/>
      </c>
      <c r="M49" s="71" t="str">
        <f>_xlfn.IFNA(IF($M$8&lt;&gt;"",VLOOKUP(N49,Data!$B$2:$H$5150,7,0),""),"")</f>
        <v/>
      </c>
      <c r="N49" s="72" t="str">
        <f t="shared" si="35"/>
        <v>ICtnGmt_Mbot15402.33</v>
      </c>
      <c r="O49" s="136">
        <f t="shared" si="3"/>
        <v>0</v>
      </c>
      <c r="P49" s="69">
        <f t="shared" si="36"/>
        <v>0</v>
      </c>
      <c r="Q49" s="70">
        <f>_xlfn.IFNA(VLOOKUP(T49,Data!$B$2:$H$5150,4,0),0)</f>
        <v>0</v>
      </c>
      <c r="R49" s="71" t="str">
        <f>_xlfn.IFNA(IF($R$8&lt;&gt;"",VLOOKUP(T49,Data!$B$2:$H$5150,6,0),""),"")</f>
        <v/>
      </c>
      <c r="S49" s="71" t="str">
        <f>_xlfn.IFNA(IF($S$8&lt;&gt;"",VLOOKUP(T49,Data!$B$2:$H$5150,7,0),""),"")</f>
        <v/>
      </c>
      <c r="T49" s="72" t="str">
        <f t="shared" si="37"/>
        <v>IMps_Ctn5402.33</v>
      </c>
      <c r="U49" s="136">
        <f t="shared" si="4"/>
        <v>0</v>
      </c>
      <c r="V49" s="69">
        <f t="shared" si="5"/>
        <v>0</v>
      </c>
      <c r="W49" s="70">
        <f>_xlfn.IFNA(VLOOKUP(Z49,Data!$B$2:$H$5150,4,0),0)</f>
        <v>0</v>
      </c>
      <c r="X49" s="71" t="str">
        <f>_xlfn.IFNA(IF($X$8&lt;&gt;"",VLOOKUP(Z49,Data!$B$2:$H$5150,6,0),""),"")</f>
        <v/>
      </c>
      <c r="Y49" s="71" t="str">
        <f>_xlfn.IFNA(IF($Y$8&lt;&gt;"",VLOOKUP(Z49,Data!$B$2:$H$5150,7,0),""),"")</f>
        <v/>
      </c>
      <c r="Z49" s="72" t="str">
        <f t="shared" si="38"/>
        <v>IMps_Ctn5402.33</v>
      </c>
      <c r="AA49" s="136">
        <f t="shared" si="6"/>
        <v>0</v>
      </c>
      <c r="AB49" s="69">
        <f t="shared" si="7"/>
        <v>0</v>
      </c>
      <c r="AC49" s="70">
        <f>_xlfn.IFNA(VLOOKUP(AF49,Data!$B$2:$H$5150,4,0),0)</f>
        <v>0</v>
      </c>
      <c r="AD49" s="71" t="str">
        <f>_xlfn.IFNA(IF($AD$8&lt;&gt;"",VLOOKUP(AF49,Data!$B$2:$H$5150,6,0),""),"")</f>
        <v/>
      </c>
      <c r="AE49" s="71" t="str">
        <f>_xlfn.IFNA(IF($AE$8&lt;&gt;"",VLOOKUP(AF49,Data!$B$2:$H$5150,7,0),""),"")</f>
        <v/>
      </c>
      <c r="AF49" s="72" t="str">
        <f t="shared" si="8"/>
        <v>IMps_Ctn5402.33</v>
      </c>
      <c r="AG49" s="136">
        <f t="shared" si="9"/>
        <v>0</v>
      </c>
      <c r="AH49" s="69">
        <f t="shared" si="10"/>
        <v>0</v>
      </c>
      <c r="AI49" s="70">
        <f>_xlfn.IFNA(VLOOKUP(AL49,Data!$B$2:$H$5150,4,0),0)</f>
        <v>0</v>
      </c>
      <c r="AJ49" s="71" t="str">
        <f>_xlfn.IFNA(IF($AJ$8&lt;&gt;"",VLOOKUP(AL49,Data!$B$2:$H$5150,6,0),""),"")</f>
        <v/>
      </c>
      <c r="AK49" s="71" t="str">
        <f>_xlfn.IFNA(IF($AK$8&lt;&gt;"",VLOOKUP(AL49,Data!$B$2:$H$5150,7,0),""),"")</f>
        <v/>
      </c>
      <c r="AL49" s="72" t="str">
        <f t="shared" si="11"/>
        <v>IMps_Ctn5402.33</v>
      </c>
      <c r="AM49" s="136">
        <f t="shared" si="12"/>
        <v>0</v>
      </c>
      <c r="AN49" s="69">
        <f t="shared" si="13"/>
        <v>0</v>
      </c>
      <c r="AO49" s="70">
        <f>_xlfn.IFNA(VLOOKUP(AR49,Data!$B$2:$H$5150,4,0),0)</f>
        <v>0</v>
      </c>
      <c r="AP49" s="71" t="str">
        <f>_xlfn.IFNA(IF($AP$8&lt;&gt;"",VLOOKUP(AR49,Data!$B$2:$H$5150,6,0),""),"")</f>
        <v/>
      </c>
      <c r="AQ49" s="71" t="str">
        <f>_xlfn.IFNA(IF($AQ$8&lt;&gt;"",VLOOKUP(AR49,Data!$B$2:$H$5150,7,0),""),"")</f>
        <v/>
      </c>
      <c r="AR49" s="72" t="str">
        <f t="shared" si="14"/>
        <v>IMps_Ctn5402.33</v>
      </c>
      <c r="AS49" s="136">
        <f t="shared" si="39"/>
        <v>0</v>
      </c>
      <c r="AT49" s="69">
        <f t="shared" si="15"/>
        <v>0</v>
      </c>
      <c r="AU49" s="70">
        <f>_xlfn.IFNA(VLOOKUP(AX49,Data!$B$2:$H$5150,4,0),0)</f>
        <v>0</v>
      </c>
      <c r="AV49" s="71" t="str">
        <f>_xlfn.IFNA(IF($AV$8&lt;&gt;"",VLOOKUP(AX49,Data!$B$2:$H$5150,6,0),""),"")</f>
        <v/>
      </c>
      <c r="AW49" s="71" t="str">
        <f>_xlfn.IFNA(IF($AW$8&lt;&gt;"",VLOOKUP(AX49,Data!$B$2:$H$5150,7,0),""),"")</f>
        <v/>
      </c>
      <c r="AX49" s="72" t="str">
        <f t="shared" si="16"/>
        <v>IMps_Ctn5402.33</v>
      </c>
      <c r="AY49" s="136">
        <f t="shared" si="40"/>
        <v>0</v>
      </c>
      <c r="AZ49" s="69">
        <f t="shared" si="17"/>
        <v>0</v>
      </c>
      <c r="BA49" s="70">
        <f>_xlfn.IFNA(VLOOKUP(BD49,Data!$B$2:$H$5150,4,0),0)</f>
        <v>0</v>
      </c>
      <c r="BB49" s="71" t="str">
        <f>_xlfn.IFNA(IF($BB$8&lt;&gt;"",VLOOKUP(BD49,Data!$B$2:$H$5150,6,0),""),"")</f>
        <v/>
      </c>
      <c r="BC49" s="71" t="str">
        <f>_xlfn.IFNA(IF($BC$8&lt;&gt;"",VLOOKUP(BD49,Data!$B$2:$H$5150,7,0),""),"")</f>
        <v/>
      </c>
      <c r="BD49" s="72" t="str">
        <f t="shared" si="18"/>
        <v>IMps_Ctn5402.33</v>
      </c>
      <c r="BE49" s="136">
        <f t="shared" si="41"/>
        <v>0</v>
      </c>
      <c r="BF49" s="69">
        <f t="shared" si="19"/>
        <v>0</v>
      </c>
      <c r="BG49" s="70">
        <f>_xlfn.IFNA(VLOOKUP(BJ49,Data!$B$2:$H$5150,4,0),0)</f>
        <v>0</v>
      </c>
      <c r="BH49" s="71" t="str">
        <f>_xlfn.IFNA(IF($BH$8&lt;&gt;"",VLOOKUP(BJ49,Data!$B$2:$H$5150,6,0),""),"")</f>
        <v/>
      </c>
      <c r="BI49" s="71" t="str">
        <f>_xlfn.IFNA(IF($BI$8&lt;&gt;"",VLOOKUP(BJ49,Data!$B$2:$H$5150,7,0),""),"")</f>
        <v/>
      </c>
      <c r="BJ49" s="72" t="str">
        <f t="shared" si="20"/>
        <v>IMps_Ctn5402.33</v>
      </c>
      <c r="BK49" s="136">
        <f t="shared" si="42"/>
        <v>0</v>
      </c>
      <c r="BL49" s="69">
        <f t="shared" si="21"/>
        <v>0</v>
      </c>
      <c r="BM49" s="70">
        <f>_xlfn.IFNA(VLOOKUP(BP49,Data!$B$2:$H$5150,4,0),0)</f>
        <v>0</v>
      </c>
      <c r="BN49" s="71" t="str">
        <f>_xlfn.IFNA(IF($BN$8&lt;&gt;"",VLOOKUP(BP49,Data!$B$2:$H$5150,6,0),""),"")</f>
        <v/>
      </c>
      <c r="BO49" s="71" t="str">
        <f>_xlfn.IFNA(IF($BO$8&lt;&gt;"",VLOOKUP(BP49,Data!$B$2:$H$5150,7,0),""),"")</f>
        <v/>
      </c>
      <c r="BP49" s="72" t="str">
        <f t="shared" si="22"/>
        <v>IMps_Ctn5402.33</v>
      </c>
      <c r="BQ49" s="136">
        <f t="shared" si="43"/>
        <v>0</v>
      </c>
      <c r="BR49" s="69">
        <f t="shared" si="23"/>
        <v>0</v>
      </c>
      <c r="BS49" s="70">
        <f>_xlfn.IFNA(VLOOKUP(BV49,Data!$B$2:$H$5150,4,0),0)</f>
        <v>0</v>
      </c>
      <c r="BT49" s="71" t="str">
        <f>_xlfn.IFNA(IF($BT$8&lt;&gt;"",VLOOKUP(BV49,Data!$B$2:$H$5150,6,0),""),"")</f>
        <v/>
      </c>
      <c r="BU49" s="71" t="str">
        <f>_xlfn.IFNA(IF($BU$8&lt;&gt;"",VLOOKUP(BV49,Data!$B$2:$H$5150,7,0),""),"")</f>
        <v/>
      </c>
      <c r="BV49" s="72" t="str">
        <f t="shared" si="24"/>
        <v>IMps_Ctn5402.33</v>
      </c>
      <c r="BW49" s="136">
        <f t="shared" si="44"/>
        <v>0</v>
      </c>
      <c r="BX49" s="69">
        <f t="shared" si="25"/>
        <v>0</v>
      </c>
      <c r="BY49" s="70">
        <f>_xlfn.IFNA(VLOOKUP(CB49,Data!$B$2:$H$5150,4,0),0)</f>
        <v>0</v>
      </c>
      <c r="BZ49" s="71" t="str">
        <f>_xlfn.IFNA(IF($BZ$8&lt;&gt;"",VLOOKUP(CB49,Data!$B$2:$H$5150,6,0),""),"")</f>
        <v/>
      </c>
      <c r="CA49" s="71" t="str">
        <f>_xlfn.IFNA(IF($CA$8&lt;&gt;"",VLOOKUP(CB49,Data!$B$2:$H$5150,7,0),""),"")</f>
        <v/>
      </c>
      <c r="CB49" s="72" t="str">
        <f t="shared" si="26"/>
        <v>IMps_Ctn5402.33</v>
      </c>
      <c r="CC49" s="136">
        <f t="shared" si="45"/>
        <v>0</v>
      </c>
      <c r="CD49" s="69">
        <f t="shared" si="27"/>
        <v>0</v>
      </c>
      <c r="CE49" s="70">
        <f>_xlfn.IFNA(VLOOKUP(CH49,Data!$B$2:$H$5150,4,0),0)</f>
        <v>0</v>
      </c>
      <c r="CF49" s="71" t="str">
        <f>_xlfn.IFNA(IF($CF$8&lt;&gt;"",VLOOKUP(CH49,Data!$B$2:$H$5150,6,0),""),"")</f>
        <v/>
      </c>
      <c r="CG49" s="71" t="str">
        <f>_xlfn.IFNA(IF($CG$8&lt;&gt;"",VLOOKUP(CH49,Data!$B$2:$H$5150,7,0),""),"")</f>
        <v/>
      </c>
      <c r="CH49" s="72" t="str">
        <f t="shared" si="28"/>
        <v>IMps_Ctn5402.33</v>
      </c>
      <c r="CI49" s="136">
        <f t="shared" si="46"/>
        <v>0</v>
      </c>
      <c r="CJ49" s="69">
        <f t="shared" si="29"/>
        <v>0</v>
      </c>
      <c r="CK49" s="70">
        <f>_xlfn.IFNA(VLOOKUP(CN49,Data!$B$2:$H$5150,4,0),0)</f>
        <v>0</v>
      </c>
      <c r="CL49" s="71" t="str">
        <f>_xlfn.IFNA(IF($CL$8&lt;&gt;"",VLOOKUP(CN49,Data!$B$2:$H$5150,6,0),""),"")</f>
        <v/>
      </c>
      <c r="CM49" s="71" t="str">
        <f>_xlfn.IFNA(IF($CM$8&lt;&gt;"",VLOOKUP(CN49,Data!$B$2:$H$5150,7,0),""),"")</f>
        <v/>
      </c>
      <c r="CN49" s="72" t="str">
        <f t="shared" si="30"/>
        <v>IMps_Ctn5402.33</v>
      </c>
      <c r="CO49" s="136">
        <f t="shared" si="47"/>
        <v>0</v>
      </c>
      <c r="CP49" s="69">
        <f t="shared" si="31"/>
        <v>0</v>
      </c>
      <c r="CQ49" s="70">
        <f>_xlfn.IFNA(VLOOKUP(CT49,Data!$B$2:$H$5150,4,0),0)</f>
        <v>0</v>
      </c>
      <c r="CR49" s="71" t="str">
        <f>_xlfn.IFNA(IF($CR$8&lt;&gt;"",VLOOKUP(CT49,Data!$B$2:$H$5150,6,0),""),"")</f>
        <v/>
      </c>
      <c r="CS49" s="71" t="str">
        <f>_xlfn.IFNA(IF($CS$8&lt;&gt;"",VLOOKUP(CT49,Data!$B$2:$H$5150,7,0),""),"")</f>
        <v/>
      </c>
      <c r="CT49" s="72" t="str">
        <f t="shared" si="32"/>
        <v>IMps_Ctn5402.33</v>
      </c>
      <c r="CU49" s="74" t="str">
        <f>VLOOKUP(F49,GD.List!$C$3:$O$6214,12,0)</f>
        <v>Polyester Yarn</v>
      </c>
      <c r="CV49" s="51" t="s">
        <v>50</v>
      </c>
      <c r="CW49" s="51" t="e">
        <f>VLOOKUP(H49,#REF!,1,0)</f>
        <v>#REF!</v>
      </c>
      <c r="CX49" s="73">
        <f>E49/VLOOKUP(F49,GD.List!$C$3:$O$6646,5,0)</f>
        <v>0.39977614379084969</v>
      </c>
      <c r="CY49" s="134">
        <f t="shared" si="33"/>
        <v>0</v>
      </c>
      <c r="CZ49" s="51" t="e">
        <f t="shared" si="48"/>
        <v>#N/A</v>
      </c>
      <c r="DA49" s="133"/>
    </row>
    <row r="50" spans="1:105" ht="15" customHeight="1" x14ac:dyDescent="0.2">
      <c r="A50" s="142" t="str">
        <f>IFERROR(IF(VLOOKUP(F50,GD.List!$C$3:$H$6371,6,0)&lt;&gt;"L","I","L"),"")</f>
        <v>I</v>
      </c>
      <c r="B50" s="136">
        <f t="shared" si="34"/>
        <v>0</v>
      </c>
      <c r="C50" s="64">
        <v>8080</v>
      </c>
      <c r="D50" s="64">
        <f t="shared" si="0"/>
        <v>0</v>
      </c>
      <c r="E50" s="64">
        <f t="shared" si="1"/>
        <v>8080</v>
      </c>
      <c r="F50" s="65" t="s">
        <v>2053</v>
      </c>
      <c r="G50" s="66" t="s">
        <v>3698</v>
      </c>
      <c r="H50" s="67">
        <v>5407.51</v>
      </c>
      <c r="I50" s="68">
        <v>3.8</v>
      </c>
      <c r="J50" s="69">
        <f t="shared" si="2"/>
        <v>0</v>
      </c>
      <c r="K50" s="70">
        <v>0</v>
      </c>
      <c r="L50" s="71" t="str">
        <f>_xlfn.IFNA(IF($L$8&lt;&gt;"",VLOOKUP(N50,Data!$B$2:$H$5150,6,0),""),"")</f>
        <v/>
      </c>
      <c r="M50" s="71" t="str">
        <f>_xlfn.IFNA(IF($M$8&lt;&gt;"",VLOOKUP(N50,Data!$B$2:$H$5150,7,0),""),"")</f>
        <v/>
      </c>
      <c r="N50" s="72" t="str">
        <f t="shared" si="35"/>
        <v>ICtnGmt_Mbot15407.51</v>
      </c>
      <c r="O50" s="136">
        <f t="shared" si="3"/>
        <v>0</v>
      </c>
      <c r="P50" s="69">
        <f t="shared" si="36"/>
        <v>0</v>
      </c>
      <c r="Q50" s="70">
        <f>_xlfn.IFNA(VLOOKUP(T50,Data!$B$2:$H$5150,4,0),0)</f>
        <v>0</v>
      </c>
      <c r="R50" s="71" t="str">
        <f>_xlfn.IFNA(IF($R$8&lt;&gt;"",VLOOKUP(T50,Data!$B$2:$H$5150,6,0),""),"")</f>
        <v/>
      </c>
      <c r="S50" s="71" t="str">
        <f>_xlfn.IFNA(IF($S$8&lt;&gt;"",VLOOKUP(T50,Data!$B$2:$H$5150,7,0),""),"")</f>
        <v/>
      </c>
      <c r="T50" s="72" t="str">
        <f t="shared" si="37"/>
        <v>IMps_Ctn5407.51</v>
      </c>
      <c r="U50" s="136">
        <f t="shared" si="4"/>
        <v>0</v>
      </c>
      <c r="V50" s="69">
        <f t="shared" si="5"/>
        <v>0</v>
      </c>
      <c r="W50" s="70">
        <f>_xlfn.IFNA(VLOOKUP(Z50,Data!$B$2:$H$5150,4,0),0)</f>
        <v>0</v>
      </c>
      <c r="X50" s="71" t="str">
        <f>_xlfn.IFNA(IF($X$8&lt;&gt;"",VLOOKUP(Z50,Data!$B$2:$H$5150,6,0),""),"")</f>
        <v/>
      </c>
      <c r="Y50" s="71" t="str">
        <f>_xlfn.IFNA(IF($Y$8&lt;&gt;"",VLOOKUP(Z50,Data!$B$2:$H$5150,7,0),""),"")</f>
        <v/>
      </c>
      <c r="Z50" s="72" t="str">
        <f t="shared" si="38"/>
        <v>IMps_Ctn5407.51</v>
      </c>
      <c r="AA50" s="136">
        <f t="shared" si="6"/>
        <v>0</v>
      </c>
      <c r="AB50" s="69">
        <f t="shared" si="7"/>
        <v>0</v>
      </c>
      <c r="AC50" s="70">
        <f>_xlfn.IFNA(VLOOKUP(AF50,Data!$B$2:$H$5150,4,0),0)</f>
        <v>0</v>
      </c>
      <c r="AD50" s="71" t="str">
        <f>_xlfn.IFNA(IF($AD$8&lt;&gt;"",VLOOKUP(AF50,Data!$B$2:$H$5150,6,0),""),"")</f>
        <v/>
      </c>
      <c r="AE50" s="71" t="str">
        <f>_xlfn.IFNA(IF($AE$8&lt;&gt;"",VLOOKUP(AF50,Data!$B$2:$H$5150,7,0),""),"")</f>
        <v/>
      </c>
      <c r="AF50" s="72" t="str">
        <f t="shared" si="8"/>
        <v>IMps_Ctn5407.51</v>
      </c>
      <c r="AG50" s="136">
        <f t="shared" si="9"/>
        <v>0</v>
      </c>
      <c r="AH50" s="69">
        <f t="shared" si="10"/>
        <v>0</v>
      </c>
      <c r="AI50" s="70">
        <f>_xlfn.IFNA(VLOOKUP(AL50,Data!$B$2:$H$5150,4,0),0)</f>
        <v>0</v>
      </c>
      <c r="AJ50" s="71" t="str">
        <f>_xlfn.IFNA(IF($AJ$8&lt;&gt;"",VLOOKUP(AL50,Data!$B$2:$H$5150,6,0),""),"")</f>
        <v/>
      </c>
      <c r="AK50" s="71" t="str">
        <f>_xlfn.IFNA(IF($AK$8&lt;&gt;"",VLOOKUP(AL50,Data!$B$2:$H$5150,7,0),""),"")</f>
        <v/>
      </c>
      <c r="AL50" s="72" t="str">
        <f t="shared" si="11"/>
        <v>IMps_Ctn5407.51</v>
      </c>
      <c r="AM50" s="136">
        <f t="shared" si="12"/>
        <v>0</v>
      </c>
      <c r="AN50" s="69">
        <f t="shared" si="13"/>
        <v>0</v>
      </c>
      <c r="AO50" s="70">
        <f>_xlfn.IFNA(VLOOKUP(AR50,Data!$B$2:$H$5150,4,0),0)</f>
        <v>0</v>
      </c>
      <c r="AP50" s="71" t="str">
        <f>_xlfn.IFNA(IF($AP$8&lt;&gt;"",VLOOKUP(AR50,Data!$B$2:$H$5150,6,0),""),"")</f>
        <v/>
      </c>
      <c r="AQ50" s="71" t="str">
        <f>_xlfn.IFNA(IF($AQ$8&lt;&gt;"",VLOOKUP(AR50,Data!$B$2:$H$5150,7,0),""),"")</f>
        <v/>
      </c>
      <c r="AR50" s="72" t="str">
        <f t="shared" si="14"/>
        <v>IMps_Ctn5407.51</v>
      </c>
      <c r="AS50" s="136">
        <f t="shared" si="39"/>
        <v>0</v>
      </c>
      <c r="AT50" s="69">
        <f t="shared" si="15"/>
        <v>0</v>
      </c>
      <c r="AU50" s="70">
        <f>_xlfn.IFNA(VLOOKUP(AX50,Data!$B$2:$H$5150,4,0),0)</f>
        <v>0</v>
      </c>
      <c r="AV50" s="71" t="str">
        <f>_xlfn.IFNA(IF($AV$8&lt;&gt;"",VLOOKUP(AX50,Data!$B$2:$H$5150,6,0),""),"")</f>
        <v/>
      </c>
      <c r="AW50" s="71" t="str">
        <f>_xlfn.IFNA(IF($AW$8&lt;&gt;"",VLOOKUP(AX50,Data!$B$2:$H$5150,7,0),""),"")</f>
        <v/>
      </c>
      <c r="AX50" s="72" t="str">
        <f t="shared" si="16"/>
        <v>IMps_Ctn5407.51</v>
      </c>
      <c r="AY50" s="136">
        <f t="shared" si="40"/>
        <v>0</v>
      </c>
      <c r="AZ50" s="69">
        <f t="shared" si="17"/>
        <v>0</v>
      </c>
      <c r="BA50" s="70">
        <f>_xlfn.IFNA(VLOOKUP(BD50,Data!$B$2:$H$5150,4,0),0)</f>
        <v>0</v>
      </c>
      <c r="BB50" s="71" t="str">
        <f>_xlfn.IFNA(IF($BB$8&lt;&gt;"",VLOOKUP(BD50,Data!$B$2:$H$5150,6,0),""),"")</f>
        <v/>
      </c>
      <c r="BC50" s="71" t="str">
        <f>_xlfn.IFNA(IF($BC$8&lt;&gt;"",VLOOKUP(BD50,Data!$B$2:$H$5150,7,0),""),"")</f>
        <v/>
      </c>
      <c r="BD50" s="72" t="str">
        <f t="shared" si="18"/>
        <v>IMps_Ctn5407.51</v>
      </c>
      <c r="BE50" s="136">
        <f t="shared" si="41"/>
        <v>0</v>
      </c>
      <c r="BF50" s="69">
        <f t="shared" si="19"/>
        <v>0</v>
      </c>
      <c r="BG50" s="70">
        <f>_xlfn.IFNA(VLOOKUP(BJ50,Data!$B$2:$H$5150,4,0),0)</f>
        <v>0</v>
      </c>
      <c r="BH50" s="71" t="str">
        <f>_xlfn.IFNA(IF($BH$8&lt;&gt;"",VLOOKUP(BJ50,Data!$B$2:$H$5150,6,0),""),"")</f>
        <v/>
      </c>
      <c r="BI50" s="71" t="str">
        <f>_xlfn.IFNA(IF($BI$8&lt;&gt;"",VLOOKUP(BJ50,Data!$B$2:$H$5150,7,0),""),"")</f>
        <v/>
      </c>
      <c r="BJ50" s="72" t="str">
        <f t="shared" si="20"/>
        <v>IMps_Ctn5407.51</v>
      </c>
      <c r="BK50" s="136">
        <f t="shared" si="42"/>
        <v>0</v>
      </c>
      <c r="BL50" s="69">
        <f t="shared" si="21"/>
        <v>0</v>
      </c>
      <c r="BM50" s="70">
        <f>_xlfn.IFNA(VLOOKUP(BP50,Data!$B$2:$H$5150,4,0),0)</f>
        <v>0</v>
      </c>
      <c r="BN50" s="71" t="str">
        <f>_xlfn.IFNA(IF($BN$8&lt;&gt;"",VLOOKUP(BP50,Data!$B$2:$H$5150,6,0),""),"")</f>
        <v/>
      </c>
      <c r="BO50" s="71" t="str">
        <f>_xlfn.IFNA(IF($BO$8&lt;&gt;"",VLOOKUP(BP50,Data!$B$2:$H$5150,7,0),""),"")</f>
        <v/>
      </c>
      <c r="BP50" s="72" t="str">
        <f t="shared" si="22"/>
        <v>IMps_Ctn5407.51</v>
      </c>
      <c r="BQ50" s="136">
        <f t="shared" si="43"/>
        <v>0</v>
      </c>
      <c r="BR50" s="69">
        <f t="shared" si="23"/>
        <v>0</v>
      </c>
      <c r="BS50" s="70">
        <f>_xlfn.IFNA(VLOOKUP(BV50,Data!$B$2:$H$5150,4,0),0)</f>
        <v>0</v>
      </c>
      <c r="BT50" s="71" t="str">
        <f>_xlfn.IFNA(IF($BT$8&lt;&gt;"",VLOOKUP(BV50,Data!$B$2:$H$5150,6,0),""),"")</f>
        <v/>
      </c>
      <c r="BU50" s="71" t="str">
        <f>_xlfn.IFNA(IF($BU$8&lt;&gt;"",VLOOKUP(BV50,Data!$B$2:$H$5150,7,0),""),"")</f>
        <v/>
      </c>
      <c r="BV50" s="72" t="str">
        <f t="shared" si="24"/>
        <v>IMps_Ctn5407.51</v>
      </c>
      <c r="BW50" s="136">
        <f t="shared" si="44"/>
        <v>0</v>
      </c>
      <c r="BX50" s="69">
        <f t="shared" si="25"/>
        <v>0</v>
      </c>
      <c r="BY50" s="70">
        <f>_xlfn.IFNA(VLOOKUP(CB50,Data!$B$2:$H$5150,4,0),0)</f>
        <v>0</v>
      </c>
      <c r="BZ50" s="71" t="str">
        <f>_xlfn.IFNA(IF($BZ$8&lt;&gt;"",VLOOKUP(CB50,Data!$B$2:$H$5150,6,0),""),"")</f>
        <v/>
      </c>
      <c r="CA50" s="71" t="str">
        <f>_xlfn.IFNA(IF($CA$8&lt;&gt;"",VLOOKUP(CB50,Data!$B$2:$H$5150,7,0),""),"")</f>
        <v/>
      </c>
      <c r="CB50" s="72" t="str">
        <f t="shared" si="26"/>
        <v>IMps_Ctn5407.51</v>
      </c>
      <c r="CC50" s="136">
        <f t="shared" si="45"/>
        <v>0</v>
      </c>
      <c r="CD50" s="69">
        <f t="shared" si="27"/>
        <v>0</v>
      </c>
      <c r="CE50" s="70">
        <f>_xlfn.IFNA(VLOOKUP(CH50,Data!$B$2:$H$5150,4,0),0)</f>
        <v>0</v>
      </c>
      <c r="CF50" s="71" t="str">
        <f>_xlfn.IFNA(IF($CF$8&lt;&gt;"",VLOOKUP(CH50,Data!$B$2:$H$5150,6,0),""),"")</f>
        <v/>
      </c>
      <c r="CG50" s="71" t="str">
        <f>_xlfn.IFNA(IF($CG$8&lt;&gt;"",VLOOKUP(CH50,Data!$B$2:$H$5150,7,0),""),"")</f>
        <v/>
      </c>
      <c r="CH50" s="72" t="str">
        <f t="shared" si="28"/>
        <v>IMps_Ctn5407.51</v>
      </c>
      <c r="CI50" s="136">
        <f t="shared" si="46"/>
        <v>0</v>
      </c>
      <c r="CJ50" s="69">
        <f t="shared" si="29"/>
        <v>0</v>
      </c>
      <c r="CK50" s="70">
        <f>_xlfn.IFNA(VLOOKUP(CN50,Data!$B$2:$H$5150,4,0),0)</f>
        <v>0</v>
      </c>
      <c r="CL50" s="71" t="str">
        <f>_xlfn.IFNA(IF($CL$8&lt;&gt;"",VLOOKUP(CN50,Data!$B$2:$H$5150,6,0),""),"")</f>
        <v/>
      </c>
      <c r="CM50" s="71" t="str">
        <f>_xlfn.IFNA(IF($CM$8&lt;&gt;"",VLOOKUP(CN50,Data!$B$2:$H$5150,7,0),""),"")</f>
        <v/>
      </c>
      <c r="CN50" s="72" t="str">
        <f t="shared" si="30"/>
        <v>IMps_Ctn5407.51</v>
      </c>
      <c r="CO50" s="136">
        <f t="shared" si="47"/>
        <v>0</v>
      </c>
      <c r="CP50" s="69">
        <f t="shared" si="31"/>
        <v>0</v>
      </c>
      <c r="CQ50" s="70">
        <f>_xlfn.IFNA(VLOOKUP(CT50,Data!$B$2:$H$5150,4,0),0)</f>
        <v>0</v>
      </c>
      <c r="CR50" s="71" t="str">
        <f>_xlfn.IFNA(IF($CR$8&lt;&gt;"",VLOOKUP(CT50,Data!$B$2:$H$5150,6,0),""),"")</f>
        <v/>
      </c>
      <c r="CS50" s="71" t="str">
        <f>_xlfn.IFNA(IF($CS$8&lt;&gt;"",VLOOKUP(CT50,Data!$B$2:$H$5150,7,0),""),"")</f>
        <v/>
      </c>
      <c r="CT50" s="72" t="str">
        <f t="shared" si="32"/>
        <v>IMps_Ctn5407.51</v>
      </c>
      <c r="CU50" s="74" t="str">
        <f>VLOOKUP(F50,GD.List!$C$3:$O$6214,12,0)</f>
        <v>Polyester Fabric</v>
      </c>
      <c r="CV50" s="51" t="s">
        <v>50</v>
      </c>
      <c r="CW50" s="51" t="e">
        <f>VLOOKUP(H50,#REF!,1,0)</f>
        <v>#REF!</v>
      </c>
      <c r="CX50" s="73">
        <f>E50/VLOOKUP(F50,GD.List!$C$3:$O$6646,5,0)</f>
        <v>1</v>
      </c>
      <c r="CY50" s="134">
        <f t="shared" si="33"/>
        <v>0</v>
      </c>
      <c r="CZ50" s="51" t="e">
        <f t="shared" si="48"/>
        <v>#N/A</v>
      </c>
      <c r="DA50" s="133"/>
    </row>
    <row r="51" spans="1:105" ht="15" customHeight="1" x14ac:dyDescent="0.2">
      <c r="A51" s="142" t="str">
        <f>IFERROR(IF(VLOOKUP(F51,GD.List!$C$3:$H$6371,6,0)&lt;&gt;"L","I","L"),"")</f>
        <v>I</v>
      </c>
      <c r="B51" s="136">
        <f t="shared" si="34"/>
        <v>0</v>
      </c>
      <c r="C51" s="64">
        <v>18000</v>
      </c>
      <c r="D51" s="64">
        <f t="shared" si="0"/>
        <v>0</v>
      </c>
      <c r="E51" s="64">
        <f t="shared" si="1"/>
        <v>18000</v>
      </c>
      <c r="F51" s="65" t="s">
        <v>4396</v>
      </c>
      <c r="G51" s="66" t="s">
        <v>3698</v>
      </c>
      <c r="H51" s="67">
        <v>5407.51</v>
      </c>
      <c r="I51" s="68">
        <v>3.8</v>
      </c>
      <c r="J51" s="69">
        <f t="shared" si="2"/>
        <v>0</v>
      </c>
      <c r="K51" s="70">
        <v>0</v>
      </c>
      <c r="L51" s="71" t="str">
        <f>_xlfn.IFNA(IF($L$8&lt;&gt;"",VLOOKUP(N51,Data!$B$2:$H$5150,6,0),""),"")</f>
        <v/>
      </c>
      <c r="M51" s="71" t="str">
        <f>_xlfn.IFNA(IF($M$8&lt;&gt;"",VLOOKUP(N51,Data!$B$2:$H$5150,7,0),""),"")</f>
        <v/>
      </c>
      <c r="N51" s="72" t="str">
        <f t="shared" si="35"/>
        <v>ICtnGmt_Mbot15407.51</v>
      </c>
      <c r="O51" s="136">
        <f t="shared" si="3"/>
        <v>0</v>
      </c>
      <c r="P51" s="69">
        <f t="shared" si="36"/>
        <v>0</v>
      </c>
      <c r="Q51" s="70">
        <f>_xlfn.IFNA(VLOOKUP(T51,Data!$B$2:$H$5150,4,0),0)</f>
        <v>0</v>
      </c>
      <c r="R51" s="71" t="str">
        <f>_xlfn.IFNA(IF($R$8&lt;&gt;"",VLOOKUP(T51,Data!$B$2:$H$5150,6,0),""),"")</f>
        <v/>
      </c>
      <c r="S51" s="71" t="str">
        <f>_xlfn.IFNA(IF($S$8&lt;&gt;"",VLOOKUP(T51,Data!$B$2:$H$5150,7,0),""),"")</f>
        <v/>
      </c>
      <c r="T51" s="72" t="str">
        <f t="shared" si="37"/>
        <v>IMps_Ctn5407.51</v>
      </c>
      <c r="U51" s="136">
        <f t="shared" si="4"/>
        <v>0</v>
      </c>
      <c r="V51" s="69">
        <f t="shared" si="5"/>
        <v>0</v>
      </c>
      <c r="W51" s="70">
        <f>_xlfn.IFNA(VLOOKUP(Z51,Data!$B$2:$H$5150,4,0),0)</f>
        <v>0</v>
      </c>
      <c r="X51" s="71" t="str">
        <f>_xlfn.IFNA(IF($X$8&lt;&gt;"",VLOOKUP(Z51,Data!$B$2:$H$5150,6,0),""),"")</f>
        <v/>
      </c>
      <c r="Y51" s="71" t="str">
        <f>_xlfn.IFNA(IF($Y$8&lt;&gt;"",VLOOKUP(Z51,Data!$B$2:$H$5150,7,0),""),"")</f>
        <v/>
      </c>
      <c r="Z51" s="72" t="str">
        <f t="shared" si="38"/>
        <v>IMps_Ctn5407.51</v>
      </c>
      <c r="AA51" s="136">
        <f t="shared" si="6"/>
        <v>0</v>
      </c>
      <c r="AB51" s="69">
        <f t="shared" si="7"/>
        <v>0</v>
      </c>
      <c r="AC51" s="70">
        <f>_xlfn.IFNA(VLOOKUP(AF51,Data!$B$2:$H$5150,4,0),0)</f>
        <v>0</v>
      </c>
      <c r="AD51" s="71" t="str">
        <f>_xlfn.IFNA(IF($AD$8&lt;&gt;"",VLOOKUP(AF51,Data!$B$2:$H$5150,6,0),""),"")</f>
        <v/>
      </c>
      <c r="AE51" s="71" t="str">
        <f>_xlfn.IFNA(IF($AE$8&lt;&gt;"",VLOOKUP(AF51,Data!$B$2:$H$5150,7,0),""),"")</f>
        <v/>
      </c>
      <c r="AF51" s="72" t="str">
        <f t="shared" si="8"/>
        <v>IMps_Ctn5407.51</v>
      </c>
      <c r="AG51" s="136">
        <f t="shared" si="9"/>
        <v>0</v>
      </c>
      <c r="AH51" s="69">
        <f t="shared" si="10"/>
        <v>0</v>
      </c>
      <c r="AI51" s="70">
        <f>_xlfn.IFNA(VLOOKUP(AL51,Data!$B$2:$H$5150,4,0),0)</f>
        <v>0</v>
      </c>
      <c r="AJ51" s="71" t="str">
        <f>_xlfn.IFNA(IF($AJ$8&lt;&gt;"",VLOOKUP(AL51,Data!$B$2:$H$5150,6,0),""),"")</f>
        <v/>
      </c>
      <c r="AK51" s="71" t="str">
        <f>_xlfn.IFNA(IF($AK$8&lt;&gt;"",VLOOKUP(AL51,Data!$B$2:$H$5150,7,0),""),"")</f>
        <v/>
      </c>
      <c r="AL51" s="72" t="str">
        <f t="shared" si="11"/>
        <v>IMps_Ctn5407.51</v>
      </c>
      <c r="AM51" s="136">
        <f t="shared" si="12"/>
        <v>0</v>
      </c>
      <c r="AN51" s="69">
        <f t="shared" si="13"/>
        <v>0</v>
      </c>
      <c r="AO51" s="70">
        <f>_xlfn.IFNA(VLOOKUP(AR51,Data!$B$2:$H$5150,4,0),0)</f>
        <v>0</v>
      </c>
      <c r="AP51" s="71" t="str">
        <f>_xlfn.IFNA(IF($AP$8&lt;&gt;"",VLOOKUP(AR51,Data!$B$2:$H$5150,6,0),""),"")</f>
        <v/>
      </c>
      <c r="AQ51" s="71" t="str">
        <f>_xlfn.IFNA(IF($AQ$8&lt;&gt;"",VLOOKUP(AR51,Data!$B$2:$H$5150,7,0),""),"")</f>
        <v/>
      </c>
      <c r="AR51" s="72" t="str">
        <f t="shared" si="14"/>
        <v>IMps_Ctn5407.51</v>
      </c>
      <c r="AS51" s="136">
        <f t="shared" si="39"/>
        <v>0</v>
      </c>
      <c r="AT51" s="69">
        <f t="shared" si="15"/>
        <v>0</v>
      </c>
      <c r="AU51" s="70">
        <f>_xlfn.IFNA(VLOOKUP(AX51,Data!$B$2:$H$5150,4,0),0)</f>
        <v>0</v>
      </c>
      <c r="AV51" s="71" t="str">
        <f>_xlfn.IFNA(IF($AV$8&lt;&gt;"",VLOOKUP(AX51,Data!$B$2:$H$5150,6,0),""),"")</f>
        <v/>
      </c>
      <c r="AW51" s="71" t="str">
        <f>_xlfn.IFNA(IF($AW$8&lt;&gt;"",VLOOKUP(AX51,Data!$B$2:$H$5150,7,0),""),"")</f>
        <v/>
      </c>
      <c r="AX51" s="72" t="str">
        <f t="shared" si="16"/>
        <v>IMps_Ctn5407.51</v>
      </c>
      <c r="AY51" s="136">
        <f t="shared" si="40"/>
        <v>0</v>
      </c>
      <c r="AZ51" s="69">
        <f t="shared" si="17"/>
        <v>0</v>
      </c>
      <c r="BA51" s="70">
        <f>_xlfn.IFNA(VLOOKUP(BD51,Data!$B$2:$H$5150,4,0),0)</f>
        <v>0</v>
      </c>
      <c r="BB51" s="71" t="str">
        <f>_xlfn.IFNA(IF($BB$8&lt;&gt;"",VLOOKUP(BD51,Data!$B$2:$H$5150,6,0),""),"")</f>
        <v/>
      </c>
      <c r="BC51" s="71" t="str">
        <f>_xlfn.IFNA(IF($BC$8&lt;&gt;"",VLOOKUP(BD51,Data!$B$2:$H$5150,7,0),""),"")</f>
        <v/>
      </c>
      <c r="BD51" s="72" t="str">
        <f t="shared" si="18"/>
        <v>IMps_Ctn5407.51</v>
      </c>
      <c r="BE51" s="136">
        <f t="shared" si="41"/>
        <v>0</v>
      </c>
      <c r="BF51" s="69">
        <f t="shared" si="19"/>
        <v>0</v>
      </c>
      <c r="BG51" s="70">
        <f>_xlfn.IFNA(VLOOKUP(BJ51,Data!$B$2:$H$5150,4,0),0)</f>
        <v>0</v>
      </c>
      <c r="BH51" s="71" t="str">
        <f>_xlfn.IFNA(IF($BH$8&lt;&gt;"",VLOOKUP(BJ51,Data!$B$2:$H$5150,6,0),""),"")</f>
        <v/>
      </c>
      <c r="BI51" s="71" t="str">
        <f>_xlfn.IFNA(IF($BI$8&lt;&gt;"",VLOOKUP(BJ51,Data!$B$2:$H$5150,7,0),""),"")</f>
        <v/>
      </c>
      <c r="BJ51" s="72" t="str">
        <f t="shared" si="20"/>
        <v>IMps_Ctn5407.51</v>
      </c>
      <c r="BK51" s="136">
        <f t="shared" si="42"/>
        <v>0</v>
      </c>
      <c r="BL51" s="69">
        <f t="shared" si="21"/>
        <v>0</v>
      </c>
      <c r="BM51" s="70">
        <f>_xlfn.IFNA(VLOOKUP(BP51,Data!$B$2:$H$5150,4,0),0)</f>
        <v>0</v>
      </c>
      <c r="BN51" s="71" t="str">
        <f>_xlfn.IFNA(IF($BN$8&lt;&gt;"",VLOOKUP(BP51,Data!$B$2:$H$5150,6,0),""),"")</f>
        <v/>
      </c>
      <c r="BO51" s="71" t="str">
        <f>_xlfn.IFNA(IF($BO$8&lt;&gt;"",VLOOKUP(BP51,Data!$B$2:$H$5150,7,0),""),"")</f>
        <v/>
      </c>
      <c r="BP51" s="72" t="str">
        <f t="shared" si="22"/>
        <v>IMps_Ctn5407.51</v>
      </c>
      <c r="BQ51" s="136">
        <f t="shared" si="43"/>
        <v>0</v>
      </c>
      <c r="BR51" s="69">
        <f t="shared" si="23"/>
        <v>0</v>
      </c>
      <c r="BS51" s="70">
        <f>_xlfn.IFNA(VLOOKUP(BV51,Data!$B$2:$H$5150,4,0),0)</f>
        <v>0</v>
      </c>
      <c r="BT51" s="71" t="str">
        <f>_xlfn.IFNA(IF($BT$8&lt;&gt;"",VLOOKUP(BV51,Data!$B$2:$H$5150,6,0),""),"")</f>
        <v/>
      </c>
      <c r="BU51" s="71" t="str">
        <f>_xlfn.IFNA(IF($BU$8&lt;&gt;"",VLOOKUP(BV51,Data!$B$2:$H$5150,7,0),""),"")</f>
        <v/>
      </c>
      <c r="BV51" s="72" t="str">
        <f t="shared" si="24"/>
        <v>IMps_Ctn5407.51</v>
      </c>
      <c r="BW51" s="136">
        <f t="shared" si="44"/>
        <v>0</v>
      </c>
      <c r="BX51" s="69">
        <f t="shared" si="25"/>
        <v>0</v>
      </c>
      <c r="BY51" s="70">
        <f>_xlfn.IFNA(VLOOKUP(CB51,Data!$B$2:$H$5150,4,0),0)</f>
        <v>0</v>
      </c>
      <c r="BZ51" s="71" t="str">
        <f>_xlfn.IFNA(IF($BZ$8&lt;&gt;"",VLOOKUP(CB51,Data!$B$2:$H$5150,6,0),""),"")</f>
        <v/>
      </c>
      <c r="CA51" s="71" t="str">
        <f>_xlfn.IFNA(IF($CA$8&lt;&gt;"",VLOOKUP(CB51,Data!$B$2:$H$5150,7,0),""),"")</f>
        <v/>
      </c>
      <c r="CB51" s="72" t="str">
        <f t="shared" si="26"/>
        <v>IMps_Ctn5407.51</v>
      </c>
      <c r="CC51" s="136">
        <f t="shared" si="45"/>
        <v>0</v>
      </c>
      <c r="CD51" s="69">
        <f t="shared" si="27"/>
        <v>0</v>
      </c>
      <c r="CE51" s="70">
        <f>_xlfn.IFNA(VLOOKUP(CH51,Data!$B$2:$H$5150,4,0),0)</f>
        <v>0</v>
      </c>
      <c r="CF51" s="71" t="str">
        <f>_xlfn.IFNA(IF($CF$8&lt;&gt;"",VLOOKUP(CH51,Data!$B$2:$H$5150,6,0),""),"")</f>
        <v/>
      </c>
      <c r="CG51" s="71" t="str">
        <f>_xlfn.IFNA(IF($CG$8&lt;&gt;"",VLOOKUP(CH51,Data!$B$2:$H$5150,7,0),""),"")</f>
        <v/>
      </c>
      <c r="CH51" s="72" t="str">
        <f t="shared" si="28"/>
        <v>IMps_Ctn5407.51</v>
      </c>
      <c r="CI51" s="136">
        <f t="shared" si="46"/>
        <v>0</v>
      </c>
      <c r="CJ51" s="69">
        <f t="shared" si="29"/>
        <v>0</v>
      </c>
      <c r="CK51" s="70">
        <f>_xlfn.IFNA(VLOOKUP(CN51,Data!$B$2:$H$5150,4,0),0)</f>
        <v>0</v>
      </c>
      <c r="CL51" s="71" t="str">
        <f>_xlfn.IFNA(IF($CL$8&lt;&gt;"",VLOOKUP(CN51,Data!$B$2:$H$5150,6,0),""),"")</f>
        <v/>
      </c>
      <c r="CM51" s="71" t="str">
        <f>_xlfn.IFNA(IF($CM$8&lt;&gt;"",VLOOKUP(CN51,Data!$B$2:$H$5150,7,0),""),"")</f>
        <v/>
      </c>
      <c r="CN51" s="72" t="str">
        <f t="shared" si="30"/>
        <v>IMps_Ctn5407.51</v>
      </c>
      <c r="CO51" s="136">
        <f t="shared" si="47"/>
        <v>0</v>
      </c>
      <c r="CP51" s="69">
        <f t="shared" si="31"/>
        <v>0</v>
      </c>
      <c r="CQ51" s="70">
        <f>_xlfn.IFNA(VLOOKUP(CT51,Data!$B$2:$H$5150,4,0),0)</f>
        <v>0</v>
      </c>
      <c r="CR51" s="71" t="str">
        <f>_xlfn.IFNA(IF($CR$8&lt;&gt;"",VLOOKUP(CT51,Data!$B$2:$H$5150,6,0),""),"")</f>
        <v/>
      </c>
      <c r="CS51" s="71" t="str">
        <f>_xlfn.IFNA(IF($CS$8&lt;&gt;"",VLOOKUP(CT51,Data!$B$2:$H$5150,7,0),""),"")</f>
        <v/>
      </c>
      <c r="CT51" s="72" t="str">
        <f t="shared" si="32"/>
        <v>IMps_Ctn5407.51</v>
      </c>
      <c r="CU51" s="74" t="str">
        <f>VLOOKUP(F51,GD.List!$C$3:$O$6214,12,0)</f>
        <v>Textile Chemical</v>
      </c>
      <c r="CV51" s="51" t="s">
        <v>50</v>
      </c>
      <c r="CW51" s="51" t="e">
        <f>VLOOKUP(H51,#REF!,1,0)</f>
        <v>#REF!</v>
      </c>
      <c r="CX51" s="73">
        <f>E51/VLOOKUP(F51,GD.List!$C$3:$O$6646,5,0)</f>
        <v>1</v>
      </c>
      <c r="CY51" s="134">
        <f t="shared" si="33"/>
        <v>0</v>
      </c>
      <c r="CZ51" s="51" t="e">
        <f t="shared" si="48"/>
        <v>#N/A</v>
      </c>
      <c r="DA51" s="133"/>
    </row>
    <row r="52" spans="1:105" ht="15" customHeight="1" x14ac:dyDescent="0.2">
      <c r="A52" s="142" t="str">
        <f>IFERROR(IF(VLOOKUP(F52,GD.List!$C$3:$H$6371,6,0)&lt;&gt;"L","I","L"),"")</f>
        <v>L</v>
      </c>
      <c r="B52" s="136">
        <f t="shared" si="34"/>
        <v>0</v>
      </c>
      <c r="C52" s="233">
        <v>28</v>
      </c>
      <c r="D52" s="64">
        <f t="shared" si="0"/>
        <v>0</v>
      </c>
      <c r="E52" s="64">
        <f t="shared" si="1"/>
        <v>28</v>
      </c>
      <c r="F52" s="65" t="s">
        <v>3891</v>
      </c>
      <c r="G52" s="66" t="s">
        <v>4262</v>
      </c>
      <c r="H52" s="67">
        <v>3809.9110000000001</v>
      </c>
      <c r="I52" s="68">
        <v>1.0900000000000001</v>
      </c>
      <c r="J52" s="69">
        <f t="shared" si="2"/>
        <v>0</v>
      </c>
      <c r="K52" s="70">
        <v>0</v>
      </c>
      <c r="L52" s="71" t="str">
        <f>_xlfn.IFNA(IF($L$8&lt;&gt;"",VLOOKUP(N52,Data!$B$2:$H$5150,6,0),""),"")</f>
        <v/>
      </c>
      <c r="M52" s="71" t="str">
        <f>_xlfn.IFNA(IF($M$8&lt;&gt;"",VLOOKUP(N52,Data!$B$2:$H$5150,7,0),""),"")</f>
        <v/>
      </c>
      <c r="N52" s="72" t="str">
        <f t="shared" si="35"/>
        <v>LCtnGmt_Mbot13809.911</v>
      </c>
      <c r="O52" s="136">
        <f t="shared" si="3"/>
        <v>0</v>
      </c>
      <c r="P52" s="69">
        <f t="shared" si="36"/>
        <v>0</v>
      </c>
      <c r="Q52" s="70">
        <f>_xlfn.IFNA(VLOOKUP(T52,Data!$B$2:$H$5150,4,0),0)</f>
        <v>0.04</v>
      </c>
      <c r="R52" s="71">
        <f>_xlfn.IFNA(IF($R$8&lt;&gt;"",VLOOKUP(T52,Data!$B$2:$H$5150,6,0),""),"")</f>
        <v>214</v>
      </c>
      <c r="S52" s="71">
        <f>_xlfn.IFNA(IF($S$8&lt;&gt;"",VLOOKUP(T52,Data!$B$2:$H$5150,7,0),""),"")</f>
        <v>215</v>
      </c>
      <c r="T52" s="72" t="str">
        <f t="shared" si="37"/>
        <v>LMps_Ctn3809.911</v>
      </c>
      <c r="U52" s="136">
        <f t="shared" si="4"/>
        <v>0</v>
      </c>
      <c r="V52" s="69">
        <f t="shared" si="5"/>
        <v>0</v>
      </c>
      <c r="W52" s="70">
        <f>_xlfn.IFNA(VLOOKUP(Z52,Data!$B$2:$H$5150,4,0),0)</f>
        <v>0.04</v>
      </c>
      <c r="X52" s="71">
        <f>_xlfn.IFNA(IF($X$8&lt;&gt;"",VLOOKUP(Z52,Data!$B$2:$H$5150,6,0),""),"")</f>
        <v>214</v>
      </c>
      <c r="Y52" s="71">
        <f>_xlfn.IFNA(IF($Y$8&lt;&gt;"",VLOOKUP(Z52,Data!$B$2:$H$5150,7,0),""),"")</f>
        <v>215</v>
      </c>
      <c r="Z52" s="72" t="str">
        <f t="shared" si="38"/>
        <v>LMps_Ctn3809.911</v>
      </c>
      <c r="AA52" s="136">
        <f t="shared" si="6"/>
        <v>0</v>
      </c>
      <c r="AB52" s="69">
        <f t="shared" si="7"/>
        <v>0</v>
      </c>
      <c r="AC52" s="70">
        <f>_xlfn.IFNA(VLOOKUP(AF52,Data!$B$2:$H$5150,4,0),0)</f>
        <v>0.04</v>
      </c>
      <c r="AD52" s="71">
        <f>_xlfn.IFNA(IF($AD$8&lt;&gt;"",VLOOKUP(AF52,Data!$B$2:$H$5150,6,0),""),"")</f>
        <v>214</v>
      </c>
      <c r="AE52" s="71">
        <f>_xlfn.IFNA(IF($AE$8&lt;&gt;"",VLOOKUP(AF52,Data!$B$2:$H$5150,7,0),""),"")</f>
        <v>215</v>
      </c>
      <c r="AF52" s="72" t="str">
        <f t="shared" si="8"/>
        <v>LMps_Ctn3809.911</v>
      </c>
      <c r="AG52" s="136">
        <f t="shared" si="9"/>
        <v>0</v>
      </c>
      <c r="AH52" s="69">
        <f t="shared" si="10"/>
        <v>0</v>
      </c>
      <c r="AI52" s="70">
        <f>_xlfn.IFNA(VLOOKUP(AL52,Data!$B$2:$H$5150,4,0),0)</f>
        <v>0.04</v>
      </c>
      <c r="AJ52" s="71">
        <f>_xlfn.IFNA(IF($AJ$8&lt;&gt;"",VLOOKUP(AL52,Data!$B$2:$H$5150,6,0),""),"")</f>
        <v>214</v>
      </c>
      <c r="AK52" s="71">
        <f>_xlfn.IFNA(IF($AK$8&lt;&gt;"",VLOOKUP(AL52,Data!$B$2:$H$5150,7,0),""),"")</f>
        <v>215</v>
      </c>
      <c r="AL52" s="72" t="str">
        <f t="shared" si="11"/>
        <v>LMps_Ctn3809.911</v>
      </c>
      <c r="AM52" s="136">
        <f t="shared" si="12"/>
        <v>0</v>
      </c>
      <c r="AN52" s="69">
        <f t="shared" si="13"/>
        <v>0</v>
      </c>
      <c r="AO52" s="70">
        <f>_xlfn.IFNA(VLOOKUP(AR52,Data!$B$2:$H$5150,4,0),0)</f>
        <v>0.04</v>
      </c>
      <c r="AP52" s="71">
        <f>_xlfn.IFNA(IF($AP$8&lt;&gt;"",VLOOKUP(AR52,Data!$B$2:$H$5150,6,0),""),"")</f>
        <v>214</v>
      </c>
      <c r="AQ52" s="71">
        <f>_xlfn.IFNA(IF($AQ$8&lt;&gt;"",VLOOKUP(AR52,Data!$B$2:$H$5150,7,0),""),"")</f>
        <v>215</v>
      </c>
      <c r="AR52" s="72" t="str">
        <f t="shared" si="14"/>
        <v>LMps_Ctn3809.911</v>
      </c>
      <c r="AS52" s="136">
        <f t="shared" si="39"/>
        <v>0</v>
      </c>
      <c r="AT52" s="69">
        <f t="shared" si="15"/>
        <v>0</v>
      </c>
      <c r="AU52" s="70">
        <f>_xlfn.IFNA(VLOOKUP(AX52,Data!$B$2:$H$5150,4,0),0)</f>
        <v>0.04</v>
      </c>
      <c r="AV52" s="71">
        <f>_xlfn.IFNA(IF($AV$8&lt;&gt;"",VLOOKUP(AX52,Data!$B$2:$H$5150,6,0),""),"")</f>
        <v>214</v>
      </c>
      <c r="AW52" s="71">
        <f>_xlfn.IFNA(IF($AW$8&lt;&gt;"",VLOOKUP(AX52,Data!$B$2:$H$5150,7,0),""),"")</f>
        <v>215</v>
      </c>
      <c r="AX52" s="72" t="str">
        <f t="shared" si="16"/>
        <v>LMps_Ctn3809.911</v>
      </c>
      <c r="AY52" s="136">
        <f t="shared" si="40"/>
        <v>0</v>
      </c>
      <c r="AZ52" s="69">
        <f t="shared" si="17"/>
        <v>0</v>
      </c>
      <c r="BA52" s="70">
        <f>_xlfn.IFNA(VLOOKUP(BD52,Data!$B$2:$H$5150,4,0),0)</f>
        <v>0.04</v>
      </c>
      <c r="BB52" s="71">
        <f>_xlfn.IFNA(IF($BB$8&lt;&gt;"",VLOOKUP(BD52,Data!$B$2:$H$5150,6,0),""),"")</f>
        <v>214</v>
      </c>
      <c r="BC52" s="71">
        <f>_xlfn.IFNA(IF($BC$8&lt;&gt;"",VLOOKUP(BD52,Data!$B$2:$H$5150,7,0),""),"")</f>
        <v>215</v>
      </c>
      <c r="BD52" s="72" t="str">
        <f t="shared" si="18"/>
        <v>LMps_Ctn3809.911</v>
      </c>
      <c r="BE52" s="136">
        <f t="shared" si="41"/>
        <v>0</v>
      </c>
      <c r="BF52" s="69">
        <f t="shared" si="19"/>
        <v>0</v>
      </c>
      <c r="BG52" s="70">
        <f>_xlfn.IFNA(VLOOKUP(BJ52,Data!$B$2:$H$5150,4,0),0)</f>
        <v>0.04</v>
      </c>
      <c r="BH52" s="71">
        <f>_xlfn.IFNA(IF($BH$8&lt;&gt;"",VLOOKUP(BJ52,Data!$B$2:$H$5150,6,0),""),"")</f>
        <v>214</v>
      </c>
      <c r="BI52" s="71">
        <f>_xlfn.IFNA(IF($BI$8&lt;&gt;"",VLOOKUP(BJ52,Data!$B$2:$H$5150,7,0),""),"")</f>
        <v>215</v>
      </c>
      <c r="BJ52" s="72" t="str">
        <f t="shared" si="20"/>
        <v>LMps_Ctn3809.911</v>
      </c>
      <c r="BK52" s="136">
        <f t="shared" si="42"/>
        <v>0</v>
      </c>
      <c r="BL52" s="69">
        <f t="shared" si="21"/>
        <v>0</v>
      </c>
      <c r="BM52" s="70">
        <f>_xlfn.IFNA(VLOOKUP(BP52,Data!$B$2:$H$5150,4,0),0)</f>
        <v>0.04</v>
      </c>
      <c r="BN52" s="71">
        <f>_xlfn.IFNA(IF($BN$8&lt;&gt;"",VLOOKUP(BP52,Data!$B$2:$H$5150,6,0),""),"")</f>
        <v>214</v>
      </c>
      <c r="BO52" s="71">
        <f>_xlfn.IFNA(IF($BO$8&lt;&gt;"",VLOOKUP(BP52,Data!$B$2:$H$5150,7,0),""),"")</f>
        <v>215</v>
      </c>
      <c r="BP52" s="72" t="str">
        <f t="shared" si="22"/>
        <v>LMps_Ctn3809.911</v>
      </c>
      <c r="BQ52" s="136">
        <f t="shared" si="43"/>
        <v>0</v>
      </c>
      <c r="BR52" s="69">
        <f t="shared" si="23"/>
        <v>0</v>
      </c>
      <c r="BS52" s="70">
        <f>_xlfn.IFNA(VLOOKUP(BV52,Data!$B$2:$H$5150,4,0),0)</f>
        <v>0.04</v>
      </c>
      <c r="BT52" s="71">
        <f>_xlfn.IFNA(IF($BT$8&lt;&gt;"",VLOOKUP(BV52,Data!$B$2:$H$5150,6,0),""),"")</f>
        <v>214</v>
      </c>
      <c r="BU52" s="71">
        <f>_xlfn.IFNA(IF($BU$8&lt;&gt;"",VLOOKUP(BV52,Data!$B$2:$H$5150,7,0),""),"")</f>
        <v>215</v>
      </c>
      <c r="BV52" s="72" t="str">
        <f t="shared" si="24"/>
        <v>LMps_Ctn3809.911</v>
      </c>
      <c r="BW52" s="136">
        <f t="shared" si="44"/>
        <v>0</v>
      </c>
      <c r="BX52" s="69">
        <f t="shared" si="25"/>
        <v>0</v>
      </c>
      <c r="BY52" s="70">
        <f>_xlfn.IFNA(VLOOKUP(CB52,Data!$B$2:$H$5150,4,0),0)</f>
        <v>0.04</v>
      </c>
      <c r="BZ52" s="71">
        <f>_xlfn.IFNA(IF($BZ$8&lt;&gt;"",VLOOKUP(CB52,Data!$B$2:$H$5150,6,0),""),"")</f>
        <v>214</v>
      </c>
      <c r="CA52" s="71">
        <f>_xlfn.IFNA(IF($CA$8&lt;&gt;"",VLOOKUP(CB52,Data!$B$2:$H$5150,7,0),""),"")</f>
        <v>215</v>
      </c>
      <c r="CB52" s="72" t="str">
        <f t="shared" si="26"/>
        <v>LMps_Ctn3809.911</v>
      </c>
      <c r="CC52" s="136">
        <f t="shared" si="45"/>
        <v>0</v>
      </c>
      <c r="CD52" s="69">
        <f t="shared" si="27"/>
        <v>0</v>
      </c>
      <c r="CE52" s="70">
        <f>_xlfn.IFNA(VLOOKUP(CH52,Data!$B$2:$H$5150,4,0),0)</f>
        <v>0.04</v>
      </c>
      <c r="CF52" s="71">
        <f>_xlfn.IFNA(IF($CF$8&lt;&gt;"",VLOOKUP(CH52,Data!$B$2:$H$5150,6,0),""),"")</f>
        <v>214</v>
      </c>
      <c r="CG52" s="71">
        <f>_xlfn.IFNA(IF($CG$8&lt;&gt;"",VLOOKUP(CH52,Data!$B$2:$H$5150,7,0),""),"")</f>
        <v>215</v>
      </c>
      <c r="CH52" s="72" t="str">
        <f t="shared" si="28"/>
        <v>LMps_Ctn3809.911</v>
      </c>
      <c r="CI52" s="136">
        <f t="shared" si="46"/>
        <v>0</v>
      </c>
      <c r="CJ52" s="69">
        <f t="shared" si="29"/>
        <v>0</v>
      </c>
      <c r="CK52" s="70">
        <f>_xlfn.IFNA(VLOOKUP(CN52,Data!$B$2:$H$5150,4,0),0)</f>
        <v>0.04</v>
      </c>
      <c r="CL52" s="71">
        <f>_xlfn.IFNA(IF($CL$8&lt;&gt;"",VLOOKUP(CN52,Data!$B$2:$H$5150,6,0),""),"")</f>
        <v>214</v>
      </c>
      <c r="CM52" s="71">
        <f>_xlfn.IFNA(IF($CM$8&lt;&gt;"",VLOOKUP(CN52,Data!$B$2:$H$5150,7,0),""),"")</f>
        <v>215</v>
      </c>
      <c r="CN52" s="72" t="str">
        <f t="shared" si="30"/>
        <v>LMps_Ctn3809.911</v>
      </c>
      <c r="CO52" s="136">
        <f t="shared" si="47"/>
        <v>0</v>
      </c>
      <c r="CP52" s="69">
        <f t="shared" si="31"/>
        <v>0</v>
      </c>
      <c r="CQ52" s="70">
        <f>_xlfn.IFNA(VLOOKUP(CT52,Data!$B$2:$H$5150,4,0),0)</f>
        <v>0.04</v>
      </c>
      <c r="CR52" s="71">
        <f>_xlfn.IFNA(IF($CR$8&lt;&gt;"",VLOOKUP(CT52,Data!$B$2:$H$5150,6,0),""),"")</f>
        <v>214</v>
      </c>
      <c r="CS52" s="71">
        <f>_xlfn.IFNA(IF($CS$8&lt;&gt;"",VLOOKUP(CT52,Data!$B$2:$H$5150,7,0),""),"")</f>
        <v>215</v>
      </c>
      <c r="CT52" s="72" t="str">
        <f t="shared" si="32"/>
        <v>LMps_Ctn3809.911</v>
      </c>
      <c r="CU52" s="74" t="str">
        <f>VLOOKUP(F52,GD.List!$C$3:$O$6214,12,0)</f>
        <v>Textile Chemical</v>
      </c>
      <c r="CV52" s="51" t="s">
        <v>50</v>
      </c>
      <c r="CW52" s="51" t="e">
        <f>VLOOKUP(H52,#REF!,1,0)</f>
        <v>#REF!</v>
      </c>
      <c r="CX52" s="73">
        <f>E52/VLOOKUP(F52,GD.List!$C$3:$O$6646,5,0)</f>
        <v>6.363636363636363E-2</v>
      </c>
      <c r="CY52" s="134">
        <f t="shared" si="33"/>
        <v>0</v>
      </c>
      <c r="CZ52" s="51" t="e">
        <f t="shared" si="48"/>
        <v>#N/A</v>
      </c>
      <c r="DA52" s="133"/>
    </row>
    <row r="53" spans="1:105" ht="15" customHeight="1" x14ac:dyDescent="0.2">
      <c r="A53" s="142" t="str">
        <f>IFERROR(IF(VLOOKUP(F53,GD.List!$C$3:$H$6371,6,0)&lt;&gt;"L","I","L"),"")</f>
        <v>I</v>
      </c>
      <c r="B53" s="136">
        <f t="shared" si="34"/>
        <v>0</v>
      </c>
      <c r="C53" s="232">
        <v>1.1300000000000026</v>
      </c>
      <c r="D53" s="64">
        <f t="shared" si="0"/>
        <v>0</v>
      </c>
      <c r="E53" s="64">
        <f t="shared" si="1"/>
        <v>1.1300000000000026</v>
      </c>
      <c r="F53" s="65" t="s">
        <v>3676</v>
      </c>
      <c r="G53" s="66" t="str">
        <f>VLOOKUP(F53,GD.List!$C$3:$O$6646,13,0)</f>
        <v>CHEMICAL ( LAMFINISH FIX )</v>
      </c>
      <c r="H53" s="67">
        <f>VLOOKUP(F53,GD.List!$C$3:$O$6646,8,0)</f>
        <v>3909.5</v>
      </c>
      <c r="I53" s="68">
        <f>VLOOKUP(F53,GD.List!$C$3:$O$6646,9,0)</f>
        <v>3.05</v>
      </c>
      <c r="J53" s="69">
        <f t="shared" si="2"/>
        <v>0</v>
      </c>
      <c r="K53" s="70">
        <v>0</v>
      </c>
      <c r="L53" s="71" t="str">
        <f>_xlfn.IFNA(IF($L$8&lt;&gt;"",VLOOKUP(N53,Data!$B$2:$H$5150,6,0),""),"")</f>
        <v/>
      </c>
      <c r="M53" s="71" t="str">
        <f>_xlfn.IFNA(IF($M$8&lt;&gt;"",VLOOKUP(N53,Data!$B$2:$H$5150,7,0),""),"")</f>
        <v/>
      </c>
      <c r="N53" s="72" t="str">
        <f t="shared" si="35"/>
        <v>ICtnGmt_Mbot13909.5</v>
      </c>
      <c r="O53" s="136">
        <f t="shared" si="3"/>
        <v>0</v>
      </c>
      <c r="P53" s="69">
        <f t="shared" si="36"/>
        <v>0</v>
      </c>
      <c r="Q53" s="70">
        <f>_xlfn.IFNA(VLOOKUP(T53,Data!$B$2:$H$5150,4,0),0)</f>
        <v>0.04</v>
      </c>
      <c r="R53" s="71">
        <f>_xlfn.IFNA(IF($R$8&lt;&gt;"",VLOOKUP(T53,Data!$B$2:$H$5150,6,0),""),"")</f>
        <v>133</v>
      </c>
      <c r="S53" s="71">
        <f>_xlfn.IFNA(IF($S$8&lt;&gt;"",VLOOKUP(T53,Data!$B$2:$H$5150,7,0),""),"")</f>
        <v>134</v>
      </c>
      <c r="T53" s="72" t="str">
        <f t="shared" si="37"/>
        <v>IMps_Ctn3909.5</v>
      </c>
      <c r="U53" s="136">
        <f t="shared" si="4"/>
        <v>0</v>
      </c>
      <c r="V53" s="69">
        <f t="shared" si="5"/>
        <v>0</v>
      </c>
      <c r="W53" s="70">
        <f>_xlfn.IFNA(VLOOKUP(Z53,Data!$B$2:$H$5150,4,0),0)</f>
        <v>0.04</v>
      </c>
      <c r="X53" s="71">
        <f>_xlfn.IFNA(IF($X$8&lt;&gt;"",VLOOKUP(Z53,Data!$B$2:$H$5150,6,0),""),"")</f>
        <v>133</v>
      </c>
      <c r="Y53" s="71">
        <f>_xlfn.IFNA(IF($Y$8&lt;&gt;"",VLOOKUP(Z53,Data!$B$2:$H$5150,7,0),""),"")</f>
        <v>134</v>
      </c>
      <c r="Z53" s="72" t="str">
        <f t="shared" si="38"/>
        <v>IMps_Ctn3909.5</v>
      </c>
      <c r="AA53" s="136">
        <f t="shared" si="6"/>
        <v>0</v>
      </c>
      <c r="AB53" s="69">
        <f t="shared" si="7"/>
        <v>0</v>
      </c>
      <c r="AC53" s="70">
        <f>_xlfn.IFNA(VLOOKUP(AF53,Data!$B$2:$H$5150,4,0),0)</f>
        <v>0.04</v>
      </c>
      <c r="AD53" s="71">
        <f>_xlfn.IFNA(IF($AD$8&lt;&gt;"",VLOOKUP(AF53,Data!$B$2:$H$5150,6,0),""),"")</f>
        <v>133</v>
      </c>
      <c r="AE53" s="71">
        <f>_xlfn.IFNA(IF($AE$8&lt;&gt;"",VLOOKUP(AF53,Data!$B$2:$H$5150,7,0),""),"")</f>
        <v>134</v>
      </c>
      <c r="AF53" s="72" t="str">
        <f t="shared" si="8"/>
        <v>IMps_Ctn3909.5</v>
      </c>
      <c r="AG53" s="136">
        <f t="shared" si="9"/>
        <v>0</v>
      </c>
      <c r="AH53" s="69">
        <f t="shared" si="10"/>
        <v>0</v>
      </c>
      <c r="AI53" s="70">
        <f>_xlfn.IFNA(VLOOKUP(AL53,Data!$B$2:$H$5150,4,0),0)</f>
        <v>0.04</v>
      </c>
      <c r="AJ53" s="71">
        <f>_xlfn.IFNA(IF($AJ$8&lt;&gt;"",VLOOKUP(AL53,Data!$B$2:$H$5150,6,0),""),"")</f>
        <v>133</v>
      </c>
      <c r="AK53" s="71">
        <f>_xlfn.IFNA(IF($AK$8&lt;&gt;"",VLOOKUP(AL53,Data!$B$2:$H$5150,7,0),""),"")</f>
        <v>134</v>
      </c>
      <c r="AL53" s="72" t="str">
        <f t="shared" si="11"/>
        <v>IMps_Ctn3909.5</v>
      </c>
      <c r="AM53" s="136">
        <f t="shared" si="12"/>
        <v>0</v>
      </c>
      <c r="AN53" s="69">
        <f t="shared" si="13"/>
        <v>0</v>
      </c>
      <c r="AO53" s="70">
        <f>_xlfn.IFNA(VLOOKUP(AR53,Data!$B$2:$H$5150,4,0),0)</f>
        <v>0.04</v>
      </c>
      <c r="AP53" s="71">
        <f>_xlfn.IFNA(IF($AP$8&lt;&gt;"",VLOOKUP(AR53,Data!$B$2:$H$5150,6,0),""),"")</f>
        <v>133</v>
      </c>
      <c r="AQ53" s="71">
        <f>_xlfn.IFNA(IF($AQ$8&lt;&gt;"",VLOOKUP(AR53,Data!$B$2:$H$5150,7,0),""),"")</f>
        <v>134</v>
      </c>
      <c r="AR53" s="72" t="str">
        <f t="shared" si="14"/>
        <v>IMps_Ctn3909.5</v>
      </c>
      <c r="AS53" s="136">
        <f t="shared" si="39"/>
        <v>0</v>
      </c>
      <c r="AT53" s="69">
        <f t="shared" si="15"/>
        <v>0</v>
      </c>
      <c r="AU53" s="70">
        <f>_xlfn.IFNA(VLOOKUP(AX53,Data!$B$2:$H$5150,4,0),0)</f>
        <v>0.04</v>
      </c>
      <c r="AV53" s="71">
        <f>_xlfn.IFNA(IF($AV$8&lt;&gt;"",VLOOKUP(AX53,Data!$B$2:$H$5150,6,0),""),"")</f>
        <v>133</v>
      </c>
      <c r="AW53" s="71">
        <f>_xlfn.IFNA(IF($AW$8&lt;&gt;"",VLOOKUP(AX53,Data!$B$2:$H$5150,7,0),""),"")</f>
        <v>134</v>
      </c>
      <c r="AX53" s="72" t="str">
        <f t="shared" si="16"/>
        <v>IMps_Ctn3909.5</v>
      </c>
      <c r="AY53" s="136">
        <f t="shared" si="40"/>
        <v>0</v>
      </c>
      <c r="AZ53" s="69">
        <f t="shared" si="17"/>
        <v>0</v>
      </c>
      <c r="BA53" s="70">
        <f>_xlfn.IFNA(VLOOKUP(BD53,Data!$B$2:$H$5150,4,0),0)</f>
        <v>0.04</v>
      </c>
      <c r="BB53" s="71">
        <f>_xlfn.IFNA(IF($BB$8&lt;&gt;"",VLOOKUP(BD53,Data!$B$2:$H$5150,6,0),""),"")</f>
        <v>133</v>
      </c>
      <c r="BC53" s="71">
        <f>_xlfn.IFNA(IF($BC$8&lt;&gt;"",VLOOKUP(BD53,Data!$B$2:$H$5150,7,0),""),"")</f>
        <v>134</v>
      </c>
      <c r="BD53" s="72" t="str">
        <f t="shared" si="18"/>
        <v>IMps_Ctn3909.5</v>
      </c>
      <c r="BE53" s="136">
        <f t="shared" si="41"/>
        <v>0</v>
      </c>
      <c r="BF53" s="69">
        <f t="shared" si="19"/>
        <v>0</v>
      </c>
      <c r="BG53" s="70">
        <f>_xlfn.IFNA(VLOOKUP(BJ53,Data!$B$2:$H$5150,4,0),0)</f>
        <v>0.04</v>
      </c>
      <c r="BH53" s="71">
        <f>_xlfn.IFNA(IF($BH$8&lt;&gt;"",VLOOKUP(BJ53,Data!$B$2:$H$5150,6,0),""),"")</f>
        <v>133</v>
      </c>
      <c r="BI53" s="71">
        <f>_xlfn.IFNA(IF($BI$8&lt;&gt;"",VLOOKUP(BJ53,Data!$B$2:$H$5150,7,0),""),"")</f>
        <v>134</v>
      </c>
      <c r="BJ53" s="72" t="str">
        <f t="shared" si="20"/>
        <v>IMps_Ctn3909.5</v>
      </c>
      <c r="BK53" s="136">
        <f t="shared" si="42"/>
        <v>0</v>
      </c>
      <c r="BL53" s="69">
        <f t="shared" si="21"/>
        <v>0</v>
      </c>
      <c r="BM53" s="70">
        <f>_xlfn.IFNA(VLOOKUP(BP53,Data!$B$2:$H$5150,4,0),0)</f>
        <v>0.04</v>
      </c>
      <c r="BN53" s="71">
        <f>_xlfn.IFNA(IF($BN$8&lt;&gt;"",VLOOKUP(BP53,Data!$B$2:$H$5150,6,0),""),"")</f>
        <v>133</v>
      </c>
      <c r="BO53" s="71">
        <f>_xlfn.IFNA(IF($BO$8&lt;&gt;"",VLOOKUP(BP53,Data!$B$2:$H$5150,7,0),""),"")</f>
        <v>134</v>
      </c>
      <c r="BP53" s="72" t="str">
        <f t="shared" si="22"/>
        <v>IMps_Ctn3909.5</v>
      </c>
      <c r="BQ53" s="136">
        <f t="shared" si="43"/>
        <v>0</v>
      </c>
      <c r="BR53" s="69">
        <f t="shared" si="23"/>
        <v>0</v>
      </c>
      <c r="BS53" s="70">
        <f>_xlfn.IFNA(VLOOKUP(BV53,Data!$B$2:$H$5150,4,0),0)</f>
        <v>0.04</v>
      </c>
      <c r="BT53" s="71">
        <f>_xlfn.IFNA(IF($BT$8&lt;&gt;"",VLOOKUP(BV53,Data!$B$2:$H$5150,6,0),""),"")</f>
        <v>133</v>
      </c>
      <c r="BU53" s="71">
        <f>_xlfn.IFNA(IF($BU$8&lt;&gt;"",VLOOKUP(BV53,Data!$B$2:$H$5150,7,0),""),"")</f>
        <v>134</v>
      </c>
      <c r="BV53" s="72" t="str">
        <f t="shared" si="24"/>
        <v>IMps_Ctn3909.5</v>
      </c>
      <c r="BW53" s="136">
        <f t="shared" si="44"/>
        <v>0</v>
      </c>
      <c r="BX53" s="69">
        <f t="shared" si="25"/>
        <v>0</v>
      </c>
      <c r="BY53" s="70">
        <f>_xlfn.IFNA(VLOOKUP(CB53,Data!$B$2:$H$5150,4,0),0)</f>
        <v>0.04</v>
      </c>
      <c r="BZ53" s="71">
        <f>_xlfn.IFNA(IF($BZ$8&lt;&gt;"",VLOOKUP(CB53,Data!$B$2:$H$5150,6,0),""),"")</f>
        <v>133</v>
      </c>
      <c r="CA53" s="71">
        <f>_xlfn.IFNA(IF($CA$8&lt;&gt;"",VLOOKUP(CB53,Data!$B$2:$H$5150,7,0),""),"")</f>
        <v>134</v>
      </c>
      <c r="CB53" s="72" t="str">
        <f t="shared" si="26"/>
        <v>IMps_Ctn3909.5</v>
      </c>
      <c r="CC53" s="136">
        <f t="shared" si="45"/>
        <v>0</v>
      </c>
      <c r="CD53" s="69">
        <f t="shared" si="27"/>
        <v>0</v>
      </c>
      <c r="CE53" s="70">
        <f>_xlfn.IFNA(VLOOKUP(CH53,Data!$B$2:$H$5150,4,0),0)</f>
        <v>0.04</v>
      </c>
      <c r="CF53" s="71">
        <f>_xlfn.IFNA(IF($CF$8&lt;&gt;"",VLOOKUP(CH53,Data!$B$2:$H$5150,6,0),""),"")</f>
        <v>133</v>
      </c>
      <c r="CG53" s="71">
        <f>_xlfn.IFNA(IF($CG$8&lt;&gt;"",VLOOKUP(CH53,Data!$B$2:$H$5150,7,0),""),"")</f>
        <v>134</v>
      </c>
      <c r="CH53" s="72" t="str">
        <f t="shared" si="28"/>
        <v>IMps_Ctn3909.5</v>
      </c>
      <c r="CI53" s="136">
        <f t="shared" si="46"/>
        <v>0</v>
      </c>
      <c r="CJ53" s="69">
        <f t="shared" si="29"/>
        <v>0</v>
      </c>
      <c r="CK53" s="70">
        <f>_xlfn.IFNA(VLOOKUP(CN53,Data!$B$2:$H$5150,4,0),0)</f>
        <v>0.04</v>
      </c>
      <c r="CL53" s="71">
        <f>_xlfn.IFNA(IF($CL$8&lt;&gt;"",VLOOKUP(CN53,Data!$B$2:$H$5150,6,0),""),"")</f>
        <v>133</v>
      </c>
      <c r="CM53" s="71">
        <f>_xlfn.IFNA(IF($CM$8&lt;&gt;"",VLOOKUP(CN53,Data!$B$2:$H$5150,7,0),""),"")</f>
        <v>134</v>
      </c>
      <c r="CN53" s="72" t="str">
        <f t="shared" si="30"/>
        <v>IMps_Ctn3909.5</v>
      </c>
      <c r="CO53" s="136">
        <f t="shared" si="47"/>
        <v>0</v>
      </c>
      <c r="CP53" s="69">
        <f t="shared" si="31"/>
        <v>0</v>
      </c>
      <c r="CQ53" s="70">
        <f>_xlfn.IFNA(VLOOKUP(CT53,Data!$B$2:$H$5150,4,0),0)</f>
        <v>0.04</v>
      </c>
      <c r="CR53" s="71">
        <f>_xlfn.IFNA(IF($CR$8&lt;&gt;"",VLOOKUP(CT53,Data!$B$2:$H$5150,6,0),""),"")</f>
        <v>133</v>
      </c>
      <c r="CS53" s="71">
        <f>_xlfn.IFNA(IF($CS$8&lt;&gt;"",VLOOKUP(CT53,Data!$B$2:$H$5150,7,0),""),"")</f>
        <v>134</v>
      </c>
      <c r="CT53" s="72" t="str">
        <f t="shared" si="32"/>
        <v>IMps_Ctn3909.5</v>
      </c>
      <c r="CU53" s="74" t="str">
        <f>VLOOKUP(F53,GD.List!$C$3:$O$6214,12,0)</f>
        <v>Textile Chemical</v>
      </c>
      <c r="CV53" s="51" t="s">
        <v>50</v>
      </c>
      <c r="CW53" s="51" t="e">
        <f>VLOOKUP(H53,#REF!,1,0)</f>
        <v>#REF!</v>
      </c>
      <c r="CX53" s="73">
        <f>E53/VLOOKUP(F53,GD.List!$C$3:$O$6646,5,0)</f>
        <v>6.2777777777777918E-5</v>
      </c>
      <c r="CY53" s="134">
        <f t="shared" si="33"/>
        <v>0</v>
      </c>
      <c r="CZ53" s="51" t="e">
        <f t="shared" si="48"/>
        <v>#N/A</v>
      </c>
      <c r="DA53" s="133"/>
    </row>
    <row r="54" spans="1:105" ht="15" customHeight="1" x14ac:dyDescent="0.2">
      <c r="A54" s="142" t="str">
        <f>IFERROR(IF(VLOOKUP(F54,GD.List!$C$3:$H$6371,6,0)&lt;&gt;"L","I","L"),"")</f>
        <v>I</v>
      </c>
      <c r="B54" s="136">
        <f t="shared" si="34"/>
        <v>0</v>
      </c>
      <c r="C54" s="64">
        <v>116.82999999999916</v>
      </c>
      <c r="D54" s="64">
        <f t="shared" si="0"/>
        <v>0</v>
      </c>
      <c r="E54" s="64">
        <f t="shared" si="1"/>
        <v>116.82999999999916</v>
      </c>
      <c r="F54" s="65" t="s">
        <v>3245</v>
      </c>
      <c r="G54" s="66" t="str">
        <f>VLOOKUP(F54,GD.List!$C$3:$O$6646,13,0)</f>
        <v>CHEMICAL (WETMATIC WTL)</v>
      </c>
      <c r="H54" s="67">
        <f>VLOOKUP(F54,GD.List!$C$3:$O$6646,8,0)</f>
        <v>3402.4189999999999</v>
      </c>
      <c r="I54" s="68">
        <f>VLOOKUP(F54,GD.List!$C$3:$O$6646,9,0)</f>
        <v>11.7</v>
      </c>
      <c r="J54" s="69">
        <f t="shared" si="2"/>
        <v>0</v>
      </c>
      <c r="K54" s="70">
        <v>0</v>
      </c>
      <c r="L54" s="71" t="str">
        <f>_xlfn.IFNA(IF($L$8&lt;&gt;"",VLOOKUP(N54,Data!$B$2:$H$5150,6,0),""),"")</f>
        <v/>
      </c>
      <c r="M54" s="71" t="str">
        <f>_xlfn.IFNA(IF($M$8&lt;&gt;"",VLOOKUP(N54,Data!$B$2:$H$5150,7,0),""),"")</f>
        <v/>
      </c>
      <c r="N54" s="72" t="str">
        <f t="shared" si="35"/>
        <v>ICtnGmt_Mbot13402.419</v>
      </c>
      <c r="O54" s="136">
        <f t="shared" si="3"/>
        <v>0</v>
      </c>
      <c r="P54" s="69">
        <f t="shared" si="36"/>
        <v>0</v>
      </c>
      <c r="Q54" s="70">
        <f>_xlfn.IFNA(VLOOKUP(T54,Data!$B$2:$H$5150,4,0),0)</f>
        <v>0.04</v>
      </c>
      <c r="R54" s="71">
        <f>_xlfn.IFNA(IF($R$8&lt;&gt;"",VLOOKUP(T54,Data!$B$2:$H$5150,6,0),""),"")</f>
        <v>135</v>
      </c>
      <c r="S54" s="71">
        <f>_xlfn.IFNA(IF($S$8&lt;&gt;"",VLOOKUP(T54,Data!$B$2:$H$5150,7,0),""),"")</f>
        <v>136</v>
      </c>
      <c r="T54" s="72" t="str">
        <f t="shared" si="37"/>
        <v>IMps_Ctn3402.419</v>
      </c>
      <c r="U54" s="136">
        <f t="shared" si="4"/>
        <v>0</v>
      </c>
      <c r="V54" s="69">
        <f t="shared" si="5"/>
        <v>0</v>
      </c>
      <c r="W54" s="70">
        <f>_xlfn.IFNA(VLOOKUP(Z54,Data!$B$2:$H$5150,4,0),0)</f>
        <v>0.04</v>
      </c>
      <c r="X54" s="71">
        <f>_xlfn.IFNA(IF($X$8&lt;&gt;"",VLOOKUP(Z54,Data!$B$2:$H$5150,6,0),""),"")</f>
        <v>135</v>
      </c>
      <c r="Y54" s="71">
        <f>_xlfn.IFNA(IF($Y$8&lt;&gt;"",VLOOKUP(Z54,Data!$B$2:$H$5150,7,0),""),"")</f>
        <v>136</v>
      </c>
      <c r="Z54" s="72" t="str">
        <f t="shared" si="38"/>
        <v>IMps_Ctn3402.419</v>
      </c>
      <c r="AA54" s="136">
        <f t="shared" si="6"/>
        <v>0</v>
      </c>
      <c r="AB54" s="69">
        <f t="shared" si="7"/>
        <v>0</v>
      </c>
      <c r="AC54" s="70">
        <f>_xlfn.IFNA(VLOOKUP(AF54,Data!$B$2:$H$5150,4,0),0)</f>
        <v>0.04</v>
      </c>
      <c r="AD54" s="71">
        <f>_xlfn.IFNA(IF($AD$8&lt;&gt;"",VLOOKUP(AF54,Data!$B$2:$H$5150,6,0),""),"")</f>
        <v>135</v>
      </c>
      <c r="AE54" s="71">
        <f>_xlfn.IFNA(IF($AE$8&lt;&gt;"",VLOOKUP(AF54,Data!$B$2:$H$5150,7,0),""),"")</f>
        <v>136</v>
      </c>
      <c r="AF54" s="72" t="str">
        <f t="shared" si="8"/>
        <v>IMps_Ctn3402.419</v>
      </c>
      <c r="AG54" s="136">
        <f t="shared" si="9"/>
        <v>0</v>
      </c>
      <c r="AH54" s="69">
        <f t="shared" si="10"/>
        <v>0</v>
      </c>
      <c r="AI54" s="70">
        <f>_xlfn.IFNA(VLOOKUP(AL54,Data!$B$2:$H$5150,4,0),0)</f>
        <v>0.04</v>
      </c>
      <c r="AJ54" s="71">
        <f>_xlfn.IFNA(IF($AJ$8&lt;&gt;"",VLOOKUP(AL54,Data!$B$2:$H$5150,6,0),""),"")</f>
        <v>135</v>
      </c>
      <c r="AK54" s="71">
        <f>_xlfn.IFNA(IF($AK$8&lt;&gt;"",VLOOKUP(AL54,Data!$B$2:$H$5150,7,0),""),"")</f>
        <v>136</v>
      </c>
      <c r="AL54" s="72" t="str">
        <f t="shared" si="11"/>
        <v>IMps_Ctn3402.419</v>
      </c>
      <c r="AM54" s="136">
        <f t="shared" si="12"/>
        <v>0</v>
      </c>
      <c r="AN54" s="69">
        <f t="shared" si="13"/>
        <v>0</v>
      </c>
      <c r="AO54" s="70">
        <f>_xlfn.IFNA(VLOOKUP(AR54,Data!$B$2:$H$5150,4,0),0)</f>
        <v>0.04</v>
      </c>
      <c r="AP54" s="71">
        <f>_xlfn.IFNA(IF($AP$8&lt;&gt;"",VLOOKUP(AR54,Data!$B$2:$H$5150,6,0),""),"")</f>
        <v>135</v>
      </c>
      <c r="AQ54" s="71">
        <f>_xlfn.IFNA(IF($AQ$8&lt;&gt;"",VLOOKUP(AR54,Data!$B$2:$H$5150,7,0),""),"")</f>
        <v>136</v>
      </c>
      <c r="AR54" s="72" t="str">
        <f t="shared" si="14"/>
        <v>IMps_Ctn3402.419</v>
      </c>
      <c r="AS54" s="136">
        <f t="shared" si="39"/>
        <v>0</v>
      </c>
      <c r="AT54" s="69">
        <f t="shared" si="15"/>
        <v>0</v>
      </c>
      <c r="AU54" s="70">
        <f>_xlfn.IFNA(VLOOKUP(AX54,Data!$B$2:$H$5150,4,0),0)</f>
        <v>0.04</v>
      </c>
      <c r="AV54" s="71">
        <f>_xlfn.IFNA(IF($AV$8&lt;&gt;"",VLOOKUP(AX54,Data!$B$2:$H$5150,6,0),""),"")</f>
        <v>135</v>
      </c>
      <c r="AW54" s="71">
        <f>_xlfn.IFNA(IF($AW$8&lt;&gt;"",VLOOKUP(AX54,Data!$B$2:$H$5150,7,0),""),"")</f>
        <v>136</v>
      </c>
      <c r="AX54" s="72" t="str">
        <f t="shared" si="16"/>
        <v>IMps_Ctn3402.419</v>
      </c>
      <c r="AY54" s="136">
        <f t="shared" si="40"/>
        <v>0</v>
      </c>
      <c r="AZ54" s="69">
        <f t="shared" si="17"/>
        <v>0</v>
      </c>
      <c r="BA54" s="70">
        <f>_xlfn.IFNA(VLOOKUP(BD54,Data!$B$2:$H$5150,4,0),0)</f>
        <v>0.04</v>
      </c>
      <c r="BB54" s="71">
        <f>_xlfn.IFNA(IF($BB$8&lt;&gt;"",VLOOKUP(BD54,Data!$B$2:$H$5150,6,0),""),"")</f>
        <v>135</v>
      </c>
      <c r="BC54" s="71">
        <f>_xlfn.IFNA(IF($BC$8&lt;&gt;"",VLOOKUP(BD54,Data!$B$2:$H$5150,7,0),""),"")</f>
        <v>136</v>
      </c>
      <c r="BD54" s="72" t="str">
        <f t="shared" si="18"/>
        <v>IMps_Ctn3402.419</v>
      </c>
      <c r="BE54" s="136">
        <f t="shared" si="41"/>
        <v>0</v>
      </c>
      <c r="BF54" s="69">
        <f t="shared" si="19"/>
        <v>0</v>
      </c>
      <c r="BG54" s="70">
        <f>_xlfn.IFNA(VLOOKUP(BJ54,Data!$B$2:$H$5150,4,0),0)</f>
        <v>0.04</v>
      </c>
      <c r="BH54" s="71">
        <f>_xlfn.IFNA(IF($BH$8&lt;&gt;"",VLOOKUP(BJ54,Data!$B$2:$H$5150,6,0),""),"")</f>
        <v>135</v>
      </c>
      <c r="BI54" s="71">
        <f>_xlfn.IFNA(IF($BI$8&lt;&gt;"",VLOOKUP(BJ54,Data!$B$2:$H$5150,7,0),""),"")</f>
        <v>136</v>
      </c>
      <c r="BJ54" s="72" t="str">
        <f t="shared" si="20"/>
        <v>IMps_Ctn3402.419</v>
      </c>
      <c r="BK54" s="136">
        <f t="shared" si="42"/>
        <v>0</v>
      </c>
      <c r="BL54" s="69">
        <f t="shared" si="21"/>
        <v>0</v>
      </c>
      <c r="BM54" s="70">
        <f>_xlfn.IFNA(VLOOKUP(BP54,Data!$B$2:$H$5150,4,0),0)</f>
        <v>0.04</v>
      </c>
      <c r="BN54" s="71">
        <f>_xlfn.IFNA(IF($BN$8&lt;&gt;"",VLOOKUP(BP54,Data!$B$2:$H$5150,6,0),""),"")</f>
        <v>135</v>
      </c>
      <c r="BO54" s="71">
        <f>_xlfn.IFNA(IF($BO$8&lt;&gt;"",VLOOKUP(BP54,Data!$B$2:$H$5150,7,0),""),"")</f>
        <v>136</v>
      </c>
      <c r="BP54" s="72" t="str">
        <f t="shared" si="22"/>
        <v>IMps_Ctn3402.419</v>
      </c>
      <c r="BQ54" s="136">
        <f t="shared" si="43"/>
        <v>0</v>
      </c>
      <c r="BR54" s="69">
        <f t="shared" si="23"/>
        <v>0</v>
      </c>
      <c r="BS54" s="70">
        <f>_xlfn.IFNA(VLOOKUP(BV54,Data!$B$2:$H$5150,4,0),0)</f>
        <v>0.04</v>
      </c>
      <c r="BT54" s="71">
        <f>_xlfn.IFNA(IF($BT$8&lt;&gt;"",VLOOKUP(BV54,Data!$B$2:$H$5150,6,0),""),"")</f>
        <v>135</v>
      </c>
      <c r="BU54" s="71">
        <f>_xlfn.IFNA(IF($BU$8&lt;&gt;"",VLOOKUP(BV54,Data!$B$2:$H$5150,7,0),""),"")</f>
        <v>136</v>
      </c>
      <c r="BV54" s="72" t="str">
        <f t="shared" si="24"/>
        <v>IMps_Ctn3402.419</v>
      </c>
      <c r="BW54" s="136">
        <f t="shared" si="44"/>
        <v>0</v>
      </c>
      <c r="BX54" s="69">
        <f t="shared" si="25"/>
        <v>0</v>
      </c>
      <c r="BY54" s="70">
        <f>_xlfn.IFNA(VLOOKUP(CB54,Data!$B$2:$H$5150,4,0),0)</f>
        <v>0.04</v>
      </c>
      <c r="BZ54" s="71">
        <f>_xlfn.IFNA(IF($BZ$8&lt;&gt;"",VLOOKUP(CB54,Data!$B$2:$H$5150,6,0),""),"")</f>
        <v>135</v>
      </c>
      <c r="CA54" s="71">
        <f>_xlfn.IFNA(IF($CA$8&lt;&gt;"",VLOOKUP(CB54,Data!$B$2:$H$5150,7,0),""),"")</f>
        <v>136</v>
      </c>
      <c r="CB54" s="72" t="str">
        <f t="shared" si="26"/>
        <v>IMps_Ctn3402.419</v>
      </c>
      <c r="CC54" s="136">
        <f t="shared" si="45"/>
        <v>0</v>
      </c>
      <c r="CD54" s="69">
        <f t="shared" si="27"/>
        <v>0</v>
      </c>
      <c r="CE54" s="70">
        <f>_xlfn.IFNA(VLOOKUP(CH54,Data!$B$2:$H$5150,4,0),0)</f>
        <v>0.04</v>
      </c>
      <c r="CF54" s="71">
        <f>_xlfn.IFNA(IF($CF$8&lt;&gt;"",VLOOKUP(CH54,Data!$B$2:$H$5150,6,0),""),"")</f>
        <v>135</v>
      </c>
      <c r="CG54" s="71">
        <f>_xlfn.IFNA(IF($CG$8&lt;&gt;"",VLOOKUP(CH54,Data!$B$2:$H$5150,7,0),""),"")</f>
        <v>136</v>
      </c>
      <c r="CH54" s="72" t="str">
        <f t="shared" si="28"/>
        <v>IMps_Ctn3402.419</v>
      </c>
      <c r="CI54" s="136">
        <f t="shared" si="46"/>
        <v>0</v>
      </c>
      <c r="CJ54" s="69">
        <f t="shared" si="29"/>
        <v>0</v>
      </c>
      <c r="CK54" s="70">
        <f>_xlfn.IFNA(VLOOKUP(CN54,Data!$B$2:$H$5150,4,0),0)</f>
        <v>0.04</v>
      </c>
      <c r="CL54" s="71">
        <f>_xlfn.IFNA(IF($CL$8&lt;&gt;"",VLOOKUP(CN54,Data!$B$2:$H$5150,6,0),""),"")</f>
        <v>135</v>
      </c>
      <c r="CM54" s="71">
        <f>_xlfn.IFNA(IF($CM$8&lt;&gt;"",VLOOKUP(CN54,Data!$B$2:$H$5150,7,0),""),"")</f>
        <v>136</v>
      </c>
      <c r="CN54" s="72" t="str">
        <f t="shared" si="30"/>
        <v>IMps_Ctn3402.419</v>
      </c>
      <c r="CO54" s="136">
        <f t="shared" si="47"/>
        <v>0</v>
      </c>
      <c r="CP54" s="69">
        <f t="shared" si="31"/>
        <v>0</v>
      </c>
      <c r="CQ54" s="70">
        <f>_xlfn.IFNA(VLOOKUP(CT54,Data!$B$2:$H$5150,4,0),0)</f>
        <v>0.04</v>
      </c>
      <c r="CR54" s="71">
        <f>_xlfn.IFNA(IF($CR$8&lt;&gt;"",VLOOKUP(CT54,Data!$B$2:$H$5150,6,0),""),"")</f>
        <v>135</v>
      </c>
      <c r="CS54" s="71">
        <f>_xlfn.IFNA(IF($CS$8&lt;&gt;"",VLOOKUP(CT54,Data!$B$2:$H$5150,7,0),""),"")</f>
        <v>136</v>
      </c>
      <c r="CT54" s="72" t="str">
        <f t="shared" si="32"/>
        <v>IMps_Ctn3402.419</v>
      </c>
      <c r="CU54" s="74" t="str">
        <f>VLOOKUP(F54,GD.List!$C$3:$O$6214,12,0)</f>
        <v>Textile Chemical</v>
      </c>
      <c r="CV54" s="51" t="s">
        <v>50</v>
      </c>
      <c r="CW54" s="51" t="e">
        <f>VLOOKUP(H54,#REF!,1,0)</f>
        <v>#REF!</v>
      </c>
      <c r="CX54" s="73">
        <f>E54/VLOOKUP(F54,GD.List!$C$3:$O$6646,5,0)</f>
        <v>7.3018749999999473E-3</v>
      </c>
      <c r="CY54" s="134">
        <f t="shared" si="33"/>
        <v>0</v>
      </c>
      <c r="CZ54" s="51" t="e">
        <f t="shared" si="48"/>
        <v>#N/A</v>
      </c>
      <c r="DA54" s="133"/>
    </row>
    <row r="55" spans="1:105" ht="15" customHeight="1" x14ac:dyDescent="0.2">
      <c r="A55" s="142" t="str">
        <f>IFERROR(IF(VLOOKUP(F55,GD.List!$C$3:$H$6371,6,0)&lt;&gt;"L","I","L"),"")</f>
        <v>L</v>
      </c>
      <c r="B55" s="136">
        <f t="shared" si="34"/>
        <v>0</v>
      </c>
      <c r="C55" s="64">
        <v>155</v>
      </c>
      <c r="D55" s="64">
        <f t="shared" si="0"/>
        <v>0</v>
      </c>
      <c r="E55" s="64">
        <f t="shared" si="1"/>
        <v>155</v>
      </c>
      <c r="F55" s="65" t="s">
        <v>3433</v>
      </c>
      <c r="G55" s="66" t="str">
        <f>VLOOKUP(F55,GD.List!$C$3:$O$6646,13,0)</f>
        <v>LYOGEN WD LIQ</v>
      </c>
      <c r="H55" s="67">
        <f>VLOOKUP(F55,GD.List!$C$3:$O$6646,8,0)</f>
        <v>3402.4189999999999</v>
      </c>
      <c r="I55" s="68">
        <f>VLOOKUP(F55,GD.List!$C$3:$O$6646,9,0)</f>
        <v>3.56</v>
      </c>
      <c r="J55" s="69">
        <f t="shared" si="2"/>
        <v>0</v>
      </c>
      <c r="K55" s="70">
        <v>0</v>
      </c>
      <c r="L55" s="71" t="str">
        <f>_xlfn.IFNA(IF($L$8&lt;&gt;"",VLOOKUP(N55,Data!$B$2:$H$5150,6,0),""),"")</f>
        <v/>
      </c>
      <c r="M55" s="71" t="str">
        <f>_xlfn.IFNA(IF($M$8&lt;&gt;"",VLOOKUP(N55,Data!$B$2:$H$5150,7,0),""),"")</f>
        <v/>
      </c>
      <c r="N55" s="72" t="str">
        <f t="shared" si="35"/>
        <v>LCtnGmt_Mbot13402.419</v>
      </c>
      <c r="O55" s="136">
        <f t="shared" si="3"/>
        <v>0</v>
      </c>
      <c r="P55" s="69">
        <f t="shared" si="36"/>
        <v>0</v>
      </c>
      <c r="Q55" s="70">
        <f>_xlfn.IFNA(VLOOKUP(T55,Data!$B$2:$H$5150,4,0),0)</f>
        <v>0.04</v>
      </c>
      <c r="R55" s="71">
        <f>_xlfn.IFNA(IF($R$8&lt;&gt;"",VLOOKUP(T55,Data!$B$2:$H$5150,6,0),""),"")</f>
        <v>212</v>
      </c>
      <c r="S55" s="71">
        <f>_xlfn.IFNA(IF($S$8&lt;&gt;"",VLOOKUP(T55,Data!$B$2:$H$5150,7,0),""),"")</f>
        <v>213</v>
      </c>
      <c r="T55" s="72" t="str">
        <f t="shared" si="37"/>
        <v>LMps_Ctn3402.419</v>
      </c>
      <c r="U55" s="136">
        <f t="shared" si="4"/>
        <v>0</v>
      </c>
      <c r="V55" s="69">
        <f t="shared" si="5"/>
        <v>0</v>
      </c>
      <c r="W55" s="70">
        <f>_xlfn.IFNA(VLOOKUP(Z55,Data!$B$2:$H$5150,4,0),0)</f>
        <v>0.04</v>
      </c>
      <c r="X55" s="71">
        <f>_xlfn.IFNA(IF($X$8&lt;&gt;"",VLOOKUP(Z55,Data!$B$2:$H$5150,6,0),""),"")</f>
        <v>212</v>
      </c>
      <c r="Y55" s="71">
        <f>_xlfn.IFNA(IF($Y$8&lt;&gt;"",VLOOKUP(Z55,Data!$B$2:$H$5150,7,0),""),"")</f>
        <v>213</v>
      </c>
      <c r="Z55" s="72" t="str">
        <f t="shared" si="38"/>
        <v>LMps_Ctn3402.419</v>
      </c>
      <c r="AA55" s="136">
        <f t="shared" si="6"/>
        <v>0</v>
      </c>
      <c r="AB55" s="69">
        <f t="shared" si="7"/>
        <v>0</v>
      </c>
      <c r="AC55" s="70">
        <f>_xlfn.IFNA(VLOOKUP(AF55,Data!$B$2:$H$5150,4,0),0)</f>
        <v>0.04</v>
      </c>
      <c r="AD55" s="71">
        <f>_xlfn.IFNA(IF($AD$8&lt;&gt;"",VLOOKUP(AF55,Data!$B$2:$H$5150,6,0),""),"")</f>
        <v>212</v>
      </c>
      <c r="AE55" s="71">
        <f>_xlfn.IFNA(IF($AE$8&lt;&gt;"",VLOOKUP(AF55,Data!$B$2:$H$5150,7,0),""),"")</f>
        <v>213</v>
      </c>
      <c r="AF55" s="72" t="str">
        <f t="shared" si="8"/>
        <v>LMps_Ctn3402.419</v>
      </c>
      <c r="AG55" s="136">
        <f t="shared" si="9"/>
        <v>0</v>
      </c>
      <c r="AH55" s="69">
        <f t="shared" si="10"/>
        <v>0</v>
      </c>
      <c r="AI55" s="70">
        <f>_xlfn.IFNA(VLOOKUP(AL55,Data!$B$2:$H$5150,4,0),0)</f>
        <v>0.04</v>
      </c>
      <c r="AJ55" s="71">
        <f>_xlfn.IFNA(IF($AJ$8&lt;&gt;"",VLOOKUP(AL55,Data!$B$2:$H$5150,6,0),""),"")</f>
        <v>212</v>
      </c>
      <c r="AK55" s="71">
        <f>_xlfn.IFNA(IF($AK$8&lt;&gt;"",VLOOKUP(AL55,Data!$B$2:$H$5150,7,0),""),"")</f>
        <v>213</v>
      </c>
      <c r="AL55" s="72" t="str">
        <f t="shared" si="11"/>
        <v>LMps_Ctn3402.419</v>
      </c>
      <c r="AM55" s="136">
        <f t="shared" si="12"/>
        <v>0</v>
      </c>
      <c r="AN55" s="69">
        <f t="shared" si="13"/>
        <v>0</v>
      </c>
      <c r="AO55" s="70">
        <f>_xlfn.IFNA(VLOOKUP(AR55,Data!$B$2:$H$5150,4,0),0)</f>
        <v>0.04</v>
      </c>
      <c r="AP55" s="71">
        <f>_xlfn.IFNA(IF($AP$8&lt;&gt;"",VLOOKUP(AR55,Data!$B$2:$H$5150,6,0),""),"")</f>
        <v>212</v>
      </c>
      <c r="AQ55" s="71">
        <f>_xlfn.IFNA(IF($AQ$8&lt;&gt;"",VLOOKUP(AR55,Data!$B$2:$H$5150,7,0),""),"")</f>
        <v>213</v>
      </c>
      <c r="AR55" s="72" t="str">
        <f t="shared" si="14"/>
        <v>LMps_Ctn3402.419</v>
      </c>
      <c r="AS55" s="136">
        <f t="shared" si="39"/>
        <v>0</v>
      </c>
      <c r="AT55" s="69">
        <f t="shared" si="15"/>
        <v>0</v>
      </c>
      <c r="AU55" s="70">
        <f>_xlfn.IFNA(VLOOKUP(AX55,Data!$B$2:$H$5150,4,0),0)</f>
        <v>0.04</v>
      </c>
      <c r="AV55" s="71">
        <f>_xlfn.IFNA(IF($AV$8&lt;&gt;"",VLOOKUP(AX55,Data!$B$2:$H$5150,6,0),""),"")</f>
        <v>212</v>
      </c>
      <c r="AW55" s="71">
        <f>_xlfn.IFNA(IF($AW$8&lt;&gt;"",VLOOKUP(AX55,Data!$B$2:$H$5150,7,0),""),"")</f>
        <v>213</v>
      </c>
      <c r="AX55" s="72" t="str">
        <f t="shared" si="16"/>
        <v>LMps_Ctn3402.419</v>
      </c>
      <c r="AY55" s="136">
        <f t="shared" si="40"/>
        <v>0</v>
      </c>
      <c r="AZ55" s="69">
        <f t="shared" si="17"/>
        <v>0</v>
      </c>
      <c r="BA55" s="70">
        <f>_xlfn.IFNA(VLOOKUP(BD55,Data!$B$2:$H$5150,4,0),0)</f>
        <v>0.04</v>
      </c>
      <c r="BB55" s="71">
        <f>_xlfn.IFNA(IF($BB$8&lt;&gt;"",VLOOKUP(BD55,Data!$B$2:$H$5150,6,0),""),"")</f>
        <v>212</v>
      </c>
      <c r="BC55" s="71">
        <f>_xlfn.IFNA(IF($BC$8&lt;&gt;"",VLOOKUP(BD55,Data!$B$2:$H$5150,7,0),""),"")</f>
        <v>213</v>
      </c>
      <c r="BD55" s="72" t="str">
        <f t="shared" si="18"/>
        <v>LMps_Ctn3402.419</v>
      </c>
      <c r="BE55" s="136">
        <f t="shared" si="41"/>
        <v>0</v>
      </c>
      <c r="BF55" s="69">
        <f t="shared" si="19"/>
        <v>0</v>
      </c>
      <c r="BG55" s="70">
        <f>_xlfn.IFNA(VLOOKUP(BJ55,Data!$B$2:$H$5150,4,0),0)</f>
        <v>0.04</v>
      </c>
      <c r="BH55" s="71">
        <f>_xlfn.IFNA(IF($BH$8&lt;&gt;"",VLOOKUP(BJ55,Data!$B$2:$H$5150,6,0),""),"")</f>
        <v>212</v>
      </c>
      <c r="BI55" s="71">
        <f>_xlfn.IFNA(IF($BI$8&lt;&gt;"",VLOOKUP(BJ55,Data!$B$2:$H$5150,7,0),""),"")</f>
        <v>213</v>
      </c>
      <c r="BJ55" s="72" t="str">
        <f t="shared" si="20"/>
        <v>LMps_Ctn3402.419</v>
      </c>
      <c r="BK55" s="136">
        <f t="shared" si="42"/>
        <v>0</v>
      </c>
      <c r="BL55" s="69">
        <f t="shared" si="21"/>
        <v>0</v>
      </c>
      <c r="BM55" s="70">
        <f>_xlfn.IFNA(VLOOKUP(BP55,Data!$B$2:$H$5150,4,0),0)</f>
        <v>0.04</v>
      </c>
      <c r="BN55" s="71">
        <f>_xlfn.IFNA(IF($BN$8&lt;&gt;"",VLOOKUP(BP55,Data!$B$2:$H$5150,6,0),""),"")</f>
        <v>212</v>
      </c>
      <c r="BO55" s="71">
        <f>_xlfn.IFNA(IF($BO$8&lt;&gt;"",VLOOKUP(BP55,Data!$B$2:$H$5150,7,0),""),"")</f>
        <v>213</v>
      </c>
      <c r="BP55" s="72" t="str">
        <f t="shared" si="22"/>
        <v>LMps_Ctn3402.419</v>
      </c>
      <c r="BQ55" s="136">
        <f t="shared" si="43"/>
        <v>0</v>
      </c>
      <c r="BR55" s="69">
        <f t="shared" si="23"/>
        <v>0</v>
      </c>
      <c r="BS55" s="70">
        <f>_xlfn.IFNA(VLOOKUP(BV55,Data!$B$2:$H$5150,4,0),0)</f>
        <v>0.04</v>
      </c>
      <c r="BT55" s="71">
        <f>_xlfn.IFNA(IF($BT$8&lt;&gt;"",VLOOKUP(BV55,Data!$B$2:$H$5150,6,0),""),"")</f>
        <v>212</v>
      </c>
      <c r="BU55" s="71">
        <f>_xlfn.IFNA(IF($BU$8&lt;&gt;"",VLOOKUP(BV55,Data!$B$2:$H$5150,7,0),""),"")</f>
        <v>213</v>
      </c>
      <c r="BV55" s="72" t="str">
        <f t="shared" si="24"/>
        <v>LMps_Ctn3402.419</v>
      </c>
      <c r="BW55" s="136">
        <f t="shared" si="44"/>
        <v>0</v>
      </c>
      <c r="BX55" s="69">
        <f t="shared" si="25"/>
        <v>0</v>
      </c>
      <c r="BY55" s="70">
        <f>_xlfn.IFNA(VLOOKUP(CB55,Data!$B$2:$H$5150,4,0),0)</f>
        <v>0.04</v>
      </c>
      <c r="BZ55" s="71">
        <f>_xlfn.IFNA(IF($BZ$8&lt;&gt;"",VLOOKUP(CB55,Data!$B$2:$H$5150,6,0),""),"")</f>
        <v>212</v>
      </c>
      <c r="CA55" s="71">
        <f>_xlfn.IFNA(IF($CA$8&lt;&gt;"",VLOOKUP(CB55,Data!$B$2:$H$5150,7,0),""),"")</f>
        <v>213</v>
      </c>
      <c r="CB55" s="72" t="str">
        <f t="shared" si="26"/>
        <v>LMps_Ctn3402.419</v>
      </c>
      <c r="CC55" s="136">
        <f t="shared" si="45"/>
        <v>0</v>
      </c>
      <c r="CD55" s="69">
        <f t="shared" si="27"/>
        <v>0</v>
      </c>
      <c r="CE55" s="70">
        <f>_xlfn.IFNA(VLOOKUP(CH55,Data!$B$2:$H$5150,4,0),0)</f>
        <v>0.04</v>
      </c>
      <c r="CF55" s="71">
        <f>_xlfn.IFNA(IF($CF$8&lt;&gt;"",VLOOKUP(CH55,Data!$B$2:$H$5150,6,0),""),"")</f>
        <v>212</v>
      </c>
      <c r="CG55" s="71">
        <f>_xlfn.IFNA(IF($CG$8&lt;&gt;"",VLOOKUP(CH55,Data!$B$2:$H$5150,7,0),""),"")</f>
        <v>213</v>
      </c>
      <c r="CH55" s="72" t="str">
        <f t="shared" si="28"/>
        <v>LMps_Ctn3402.419</v>
      </c>
      <c r="CI55" s="136">
        <f t="shared" si="46"/>
        <v>0</v>
      </c>
      <c r="CJ55" s="69">
        <f t="shared" si="29"/>
        <v>0</v>
      </c>
      <c r="CK55" s="70">
        <f>_xlfn.IFNA(VLOOKUP(CN55,Data!$B$2:$H$5150,4,0),0)</f>
        <v>0.04</v>
      </c>
      <c r="CL55" s="71">
        <f>_xlfn.IFNA(IF($CL$8&lt;&gt;"",VLOOKUP(CN55,Data!$B$2:$H$5150,6,0),""),"")</f>
        <v>212</v>
      </c>
      <c r="CM55" s="71">
        <f>_xlfn.IFNA(IF($CM$8&lt;&gt;"",VLOOKUP(CN55,Data!$B$2:$H$5150,7,0),""),"")</f>
        <v>213</v>
      </c>
      <c r="CN55" s="72" t="str">
        <f t="shared" si="30"/>
        <v>LMps_Ctn3402.419</v>
      </c>
      <c r="CO55" s="136">
        <f t="shared" si="47"/>
        <v>0</v>
      </c>
      <c r="CP55" s="69">
        <f t="shared" si="31"/>
        <v>0</v>
      </c>
      <c r="CQ55" s="70">
        <f>_xlfn.IFNA(VLOOKUP(CT55,Data!$B$2:$H$5150,4,0),0)</f>
        <v>0.04</v>
      </c>
      <c r="CR55" s="71">
        <f>_xlfn.IFNA(IF($CR$8&lt;&gt;"",VLOOKUP(CT55,Data!$B$2:$H$5150,6,0),""),"")</f>
        <v>212</v>
      </c>
      <c r="CS55" s="71">
        <f>_xlfn.IFNA(IF($CS$8&lt;&gt;"",VLOOKUP(CT55,Data!$B$2:$H$5150,7,0),""),"")</f>
        <v>213</v>
      </c>
      <c r="CT55" s="72" t="str">
        <f t="shared" si="32"/>
        <v>LMps_Ctn3402.419</v>
      </c>
      <c r="CU55" s="74" t="str">
        <f>VLOOKUP(F55,GD.List!$C$3:$O$6214,12,0)</f>
        <v>Textile Chemical</v>
      </c>
      <c r="CV55" s="51" t="s">
        <v>50</v>
      </c>
      <c r="CW55" s="51" t="e">
        <f>VLOOKUP(H55,#REF!,1,0)</f>
        <v>#REF!</v>
      </c>
      <c r="CX55" s="73">
        <f>E55/VLOOKUP(F55,GD.List!$C$3:$O$6646,5,0)</f>
        <v>0.86111111111111116</v>
      </c>
      <c r="CY55" s="134">
        <f t="shared" si="33"/>
        <v>0</v>
      </c>
      <c r="CZ55" s="51" t="e">
        <f t="shared" si="48"/>
        <v>#N/A</v>
      </c>
      <c r="DA55" s="133"/>
    </row>
    <row r="56" spans="1:105" ht="15" customHeight="1" x14ac:dyDescent="0.2">
      <c r="A56" s="142" t="str">
        <f>IFERROR(IF(VLOOKUP(F56,GD.List!$C$3:$H$6371,6,0)&lt;&gt;"L","I","L"),"")</f>
        <v>L</v>
      </c>
      <c r="B56" s="136">
        <f t="shared" si="34"/>
        <v>0</v>
      </c>
      <c r="C56" s="64">
        <v>5</v>
      </c>
      <c r="D56" s="64">
        <f t="shared" si="0"/>
        <v>0</v>
      </c>
      <c r="E56" s="64">
        <f t="shared" si="1"/>
        <v>5</v>
      </c>
      <c r="F56" s="65" t="s">
        <v>3922</v>
      </c>
      <c r="G56" s="66" t="str">
        <f>VLOOKUP(F56,GD.List!$C$3:$O$6646,13,0)</f>
        <v>HI TOUCH GT</v>
      </c>
      <c r="H56" s="67">
        <f>VLOOKUP(F56,GD.List!$C$3:$O$6646,8,0)</f>
        <v>3402.9</v>
      </c>
      <c r="I56" s="68">
        <f>VLOOKUP(F56,GD.List!$C$3:$O$6646,9,0)</f>
        <v>6.43</v>
      </c>
      <c r="J56" s="69">
        <f t="shared" si="2"/>
        <v>0</v>
      </c>
      <c r="K56" s="70">
        <v>0</v>
      </c>
      <c r="L56" s="71" t="str">
        <f>_xlfn.IFNA(IF($L$8&lt;&gt;"",VLOOKUP(N56,Data!$B$2:$H$5150,6,0),""),"")</f>
        <v/>
      </c>
      <c r="M56" s="71" t="str">
        <f>_xlfn.IFNA(IF($M$8&lt;&gt;"",VLOOKUP(N56,Data!$B$2:$H$5150,7,0),""),"")</f>
        <v/>
      </c>
      <c r="N56" s="72" t="str">
        <f t="shared" si="35"/>
        <v>LCtnGmt_Mbot13402.9</v>
      </c>
      <c r="O56" s="136">
        <f t="shared" si="3"/>
        <v>0</v>
      </c>
      <c r="P56" s="69">
        <f t="shared" si="36"/>
        <v>0</v>
      </c>
      <c r="Q56" s="70">
        <f>_xlfn.IFNA(VLOOKUP(T56,Data!$B$2:$H$5150,4,0),0)</f>
        <v>0.04</v>
      </c>
      <c r="R56" s="71">
        <f>_xlfn.IFNA(IF($R$8&lt;&gt;"",VLOOKUP(T56,Data!$B$2:$H$5150,6,0),""),"")</f>
        <v>212</v>
      </c>
      <c r="S56" s="71">
        <f>_xlfn.IFNA(IF($S$8&lt;&gt;"",VLOOKUP(T56,Data!$B$2:$H$5150,7,0),""),"")</f>
        <v>213</v>
      </c>
      <c r="T56" s="72" t="str">
        <f t="shared" si="37"/>
        <v>LMps_Ctn3402.9</v>
      </c>
      <c r="U56" s="136">
        <f t="shared" si="4"/>
        <v>0</v>
      </c>
      <c r="V56" s="69">
        <f t="shared" si="5"/>
        <v>0</v>
      </c>
      <c r="W56" s="70">
        <f>_xlfn.IFNA(VLOOKUP(Z56,Data!$B$2:$H$5150,4,0),0)</f>
        <v>0.04</v>
      </c>
      <c r="X56" s="71">
        <f>_xlfn.IFNA(IF($X$8&lt;&gt;"",VLOOKUP(Z56,Data!$B$2:$H$5150,6,0),""),"")</f>
        <v>212</v>
      </c>
      <c r="Y56" s="71">
        <f>_xlfn.IFNA(IF($Y$8&lt;&gt;"",VLOOKUP(Z56,Data!$B$2:$H$5150,7,0),""),"")</f>
        <v>213</v>
      </c>
      <c r="Z56" s="72" t="str">
        <f t="shared" si="38"/>
        <v>LMps_Ctn3402.9</v>
      </c>
      <c r="AA56" s="136">
        <f t="shared" si="6"/>
        <v>0</v>
      </c>
      <c r="AB56" s="69">
        <f t="shared" si="7"/>
        <v>0</v>
      </c>
      <c r="AC56" s="70">
        <f>_xlfn.IFNA(VLOOKUP(AF56,Data!$B$2:$H$5150,4,0),0)</f>
        <v>0.04</v>
      </c>
      <c r="AD56" s="71">
        <f>_xlfn.IFNA(IF($AD$8&lt;&gt;"",VLOOKUP(AF56,Data!$B$2:$H$5150,6,0),""),"")</f>
        <v>212</v>
      </c>
      <c r="AE56" s="71">
        <f>_xlfn.IFNA(IF($AE$8&lt;&gt;"",VLOOKUP(AF56,Data!$B$2:$H$5150,7,0),""),"")</f>
        <v>213</v>
      </c>
      <c r="AF56" s="72" t="str">
        <f t="shared" si="8"/>
        <v>LMps_Ctn3402.9</v>
      </c>
      <c r="AG56" s="136">
        <f t="shared" si="9"/>
        <v>0</v>
      </c>
      <c r="AH56" s="69">
        <f t="shared" si="10"/>
        <v>0</v>
      </c>
      <c r="AI56" s="70">
        <f>_xlfn.IFNA(VLOOKUP(AL56,Data!$B$2:$H$5150,4,0),0)</f>
        <v>0.04</v>
      </c>
      <c r="AJ56" s="71">
        <f>_xlfn.IFNA(IF($AJ$8&lt;&gt;"",VLOOKUP(AL56,Data!$B$2:$H$5150,6,0),""),"")</f>
        <v>212</v>
      </c>
      <c r="AK56" s="71">
        <f>_xlfn.IFNA(IF($AK$8&lt;&gt;"",VLOOKUP(AL56,Data!$B$2:$H$5150,7,0),""),"")</f>
        <v>213</v>
      </c>
      <c r="AL56" s="72" t="str">
        <f t="shared" si="11"/>
        <v>LMps_Ctn3402.9</v>
      </c>
      <c r="AM56" s="136">
        <f t="shared" si="12"/>
        <v>0</v>
      </c>
      <c r="AN56" s="69">
        <f t="shared" si="13"/>
        <v>0</v>
      </c>
      <c r="AO56" s="70">
        <f>_xlfn.IFNA(VLOOKUP(AR56,Data!$B$2:$H$5150,4,0),0)</f>
        <v>0.04</v>
      </c>
      <c r="AP56" s="71">
        <f>_xlfn.IFNA(IF($AP$8&lt;&gt;"",VLOOKUP(AR56,Data!$B$2:$H$5150,6,0),""),"")</f>
        <v>212</v>
      </c>
      <c r="AQ56" s="71">
        <f>_xlfn.IFNA(IF($AQ$8&lt;&gt;"",VLOOKUP(AR56,Data!$B$2:$H$5150,7,0),""),"")</f>
        <v>213</v>
      </c>
      <c r="AR56" s="72" t="str">
        <f t="shared" si="14"/>
        <v>LMps_Ctn3402.9</v>
      </c>
      <c r="AS56" s="136">
        <f t="shared" si="39"/>
        <v>0</v>
      </c>
      <c r="AT56" s="69">
        <f t="shared" si="15"/>
        <v>0</v>
      </c>
      <c r="AU56" s="70">
        <f>_xlfn.IFNA(VLOOKUP(AX56,Data!$B$2:$H$5150,4,0),0)</f>
        <v>0.04</v>
      </c>
      <c r="AV56" s="71">
        <f>_xlfn.IFNA(IF($AV$8&lt;&gt;"",VLOOKUP(AX56,Data!$B$2:$H$5150,6,0),""),"")</f>
        <v>212</v>
      </c>
      <c r="AW56" s="71">
        <f>_xlfn.IFNA(IF($AW$8&lt;&gt;"",VLOOKUP(AX56,Data!$B$2:$H$5150,7,0),""),"")</f>
        <v>213</v>
      </c>
      <c r="AX56" s="72" t="str">
        <f t="shared" si="16"/>
        <v>LMps_Ctn3402.9</v>
      </c>
      <c r="AY56" s="136">
        <f t="shared" si="40"/>
        <v>0</v>
      </c>
      <c r="AZ56" s="69">
        <f t="shared" si="17"/>
        <v>0</v>
      </c>
      <c r="BA56" s="70">
        <f>_xlfn.IFNA(VLOOKUP(BD56,Data!$B$2:$H$5150,4,0),0)</f>
        <v>0.04</v>
      </c>
      <c r="BB56" s="71">
        <f>_xlfn.IFNA(IF($BB$8&lt;&gt;"",VLOOKUP(BD56,Data!$B$2:$H$5150,6,0),""),"")</f>
        <v>212</v>
      </c>
      <c r="BC56" s="71">
        <f>_xlfn.IFNA(IF($BC$8&lt;&gt;"",VLOOKUP(BD56,Data!$B$2:$H$5150,7,0),""),"")</f>
        <v>213</v>
      </c>
      <c r="BD56" s="72" t="str">
        <f t="shared" si="18"/>
        <v>LMps_Ctn3402.9</v>
      </c>
      <c r="BE56" s="136">
        <f t="shared" si="41"/>
        <v>0</v>
      </c>
      <c r="BF56" s="69">
        <f t="shared" si="19"/>
        <v>0</v>
      </c>
      <c r="BG56" s="70">
        <f>_xlfn.IFNA(VLOOKUP(BJ56,Data!$B$2:$H$5150,4,0),0)</f>
        <v>0.04</v>
      </c>
      <c r="BH56" s="71">
        <f>_xlfn.IFNA(IF($BH$8&lt;&gt;"",VLOOKUP(BJ56,Data!$B$2:$H$5150,6,0),""),"")</f>
        <v>212</v>
      </c>
      <c r="BI56" s="71">
        <f>_xlfn.IFNA(IF($BI$8&lt;&gt;"",VLOOKUP(BJ56,Data!$B$2:$H$5150,7,0),""),"")</f>
        <v>213</v>
      </c>
      <c r="BJ56" s="72" t="str">
        <f t="shared" si="20"/>
        <v>LMps_Ctn3402.9</v>
      </c>
      <c r="BK56" s="136">
        <f t="shared" si="42"/>
        <v>0</v>
      </c>
      <c r="BL56" s="69">
        <f t="shared" si="21"/>
        <v>0</v>
      </c>
      <c r="BM56" s="70">
        <f>_xlfn.IFNA(VLOOKUP(BP56,Data!$B$2:$H$5150,4,0),0)</f>
        <v>0.04</v>
      </c>
      <c r="BN56" s="71">
        <f>_xlfn.IFNA(IF($BN$8&lt;&gt;"",VLOOKUP(BP56,Data!$B$2:$H$5150,6,0),""),"")</f>
        <v>212</v>
      </c>
      <c r="BO56" s="71">
        <f>_xlfn.IFNA(IF($BO$8&lt;&gt;"",VLOOKUP(BP56,Data!$B$2:$H$5150,7,0),""),"")</f>
        <v>213</v>
      </c>
      <c r="BP56" s="72" t="str">
        <f t="shared" si="22"/>
        <v>LMps_Ctn3402.9</v>
      </c>
      <c r="BQ56" s="136">
        <f t="shared" si="43"/>
        <v>0</v>
      </c>
      <c r="BR56" s="69">
        <f t="shared" si="23"/>
        <v>0</v>
      </c>
      <c r="BS56" s="70">
        <f>_xlfn.IFNA(VLOOKUP(BV56,Data!$B$2:$H$5150,4,0),0)</f>
        <v>0.04</v>
      </c>
      <c r="BT56" s="71">
        <f>_xlfn.IFNA(IF($BT$8&lt;&gt;"",VLOOKUP(BV56,Data!$B$2:$H$5150,6,0),""),"")</f>
        <v>212</v>
      </c>
      <c r="BU56" s="71">
        <f>_xlfn.IFNA(IF($BU$8&lt;&gt;"",VLOOKUP(BV56,Data!$B$2:$H$5150,7,0),""),"")</f>
        <v>213</v>
      </c>
      <c r="BV56" s="72" t="str">
        <f t="shared" si="24"/>
        <v>LMps_Ctn3402.9</v>
      </c>
      <c r="BW56" s="136">
        <f t="shared" si="44"/>
        <v>0</v>
      </c>
      <c r="BX56" s="69">
        <f t="shared" si="25"/>
        <v>0</v>
      </c>
      <c r="BY56" s="70">
        <f>_xlfn.IFNA(VLOOKUP(CB56,Data!$B$2:$H$5150,4,0),0)</f>
        <v>0.04</v>
      </c>
      <c r="BZ56" s="71">
        <f>_xlfn.IFNA(IF($BZ$8&lt;&gt;"",VLOOKUP(CB56,Data!$B$2:$H$5150,6,0),""),"")</f>
        <v>212</v>
      </c>
      <c r="CA56" s="71">
        <f>_xlfn.IFNA(IF($CA$8&lt;&gt;"",VLOOKUP(CB56,Data!$B$2:$H$5150,7,0),""),"")</f>
        <v>213</v>
      </c>
      <c r="CB56" s="72" t="str">
        <f t="shared" si="26"/>
        <v>LMps_Ctn3402.9</v>
      </c>
      <c r="CC56" s="136">
        <f t="shared" si="45"/>
        <v>0</v>
      </c>
      <c r="CD56" s="69">
        <f t="shared" si="27"/>
        <v>0</v>
      </c>
      <c r="CE56" s="70">
        <f>_xlfn.IFNA(VLOOKUP(CH56,Data!$B$2:$H$5150,4,0),0)</f>
        <v>0.04</v>
      </c>
      <c r="CF56" s="71">
        <f>_xlfn.IFNA(IF($CF$8&lt;&gt;"",VLOOKUP(CH56,Data!$B$2:$H$5150,6,0),""),"")</f>
        <v>212</v>
      </c>
      <c r="CG56" s="71">
        <f>_xlfn.IFNA(IF($CG$8&lt;&gt;"",VLOOKUP(CH56,Data!$B$2:$H$5150,7,0),""),"")</f>
        <v>213</v>
      </c>
      <c r="CH56" s="72" t="str">
        <f t="shared" si="28"/>
        <v>LMps_Ctn3402.9</v>
      </c>
      <c r="CI56" s="136">
        <f t="shared" si="46"/>
        <v>0</v>
      </c>
      <c r="CJ56" s="69">
        <f t="shared" si="29"/>
        <v>0</v>
      </c>
      <c r="CK56" s="70">
        <f>_xlfn.IFNA(VLOOKUP(CN56,Data!$B$2:$H$5150,4,0),0)</f>
        <v>0.04</v>
      </c>
      <c r="CL56" s="71">
        <f>_xlfn.IFNA(IF($CL$8&lt;&gt;"",VLOOKUP(CN56,Data!$B$2:$H$5150,6,0),""),"")</f>
        <v>212</v>
      </c>
      <c r="CM56" s="71">
        <f>_xlfn.IFNA(IF($CM$8&lt;&gt;"",VLOOKUP(CN56,Data!$B$2:$H$5150,7,0),""),"")</f>
        <v>213</v>
      </c>
      <c r="CN56" s="72" t="str">
        <f t="shared" si="30"/>
        <v>LMps_Ctn3402.9</v>
      </c>
      <c r="CO56" s="136">
        <f t="shared" si="47"/>
        <v>0</v>
      </c>
      <c r="CP56" s="69">
        <f t="shared" si="31"/>
        <v>0</v>
      </c>
      <c r="CQ56" s="70">
        <f>_xlfn.IFNA(VLOOKUP(CT56,Data!$B$2:$H$5150,4,0),0)</f>
        <v>0.04</v>
      </c>
      <c r="CR56" s="71">
        <f>_xlfn.IFNA(IF($CR$8&lt;&gt;"",VLOOKUP(CT56,Data!$B$2:$H$5150,6,0),""),"")</f>
        <v>212</v>
      </c>
      <c r="CS56" s="71">
        <f>_xlfn.IFNA(IF($CS$8&lt;&gt;"",VLOOKUP(CT56,Data!$B$2:$H$5150,7,0),""),"")</f>
        <v>213</v>
      </c>
      <c r="CT56" s="72" t="str">
        <f t="shared" si="32"/>
        <v>LMps_Ctn3402.9</v>
      </c>
      <c r="CU56" s="74" t="str">
        <f>VLOOKUP(F56,GD.List!$C$3:$O$6214,12,0)</f>
        <v>Textile Chemical</v>
      </c>
      <c r="CV56" s="51" t="s">
        <v>50</v>
      </c>
      <c r="CW56" s="51" t="e">
        <f>VLOOKUP(H56,#REF!,1,0)</f>
        <v>#REF!</v>
      </c>
      <c r="CX56" s="73">
        <f>E56/VLOOKUP(F56,GD.List!$C$3:$O$6646,5,0)</f>
        <v>0.05</v>
      </c>
      <c r="CY56" s="134">
        <f t="shared" si="33"/>
        <v>0</v>
      </c>
      <c r="CZ56" s="51" t="e">
        <f t="shared" si="48"/>
        <v>#N/A</v>
      </c>
      <c r="DA56" s="133"/>
    </row>
    <row r="57" spans="1:105" ht="15" customHeight="1" x14ac:dyDescent="0.2">
      <c r="A57" s="142" t="str">
        <f>IFERROR(IF(VLOOKUP(F57,GD.List!$C$3:$H$6371,6,0)&lt;&gt;"L","I","L"),"")</f>
        <v>L</v>
      </c>
      <c r="B57" s="136">
        <f t="shared" si="34"/>
        <v>0</v>
      </c>
      <c r="C57" s="64">
        <v>26</v>
      </c>
      <c r="D57" s="64">
        <f t="shared" si="0"/>
        <v>0</v>
      </c>
      <c r="E57" s="64">
        <f t="shared" si="1"/>
        <v>26</v>
      </c>
      <c r="F57" s="65" t="s">
        <v>3452</v>
      </c>
      <c r="G57" s="66" t="s">
        <v>2385</v>
      </c>
      <c r="H57" s="67">
        <v>2904.2089999999998</v>
      </c>
      <c r="I57" s="68">
        <v>0.89</v>
      </c>
      <c r="J57" s="69">
        <f t="shared" si="2"/>
        <v>0</v>
      </c>
      <c r="K57" s="70">
        <v>0</v>
      </c>
      <c r="L57" s="71" t="str">
        <f>_xlfn.IFNA(IF($L$8&lt;&gt;"",VLOOKUP(N57,Data!$B$2:$H$5150,6,0),""),"")</f>
        <v/>
      </c>
      <c r="M57" s="71" t="str">
        <f>_xlfn.IFNA(IF($M$8&lt;&gt;"",VLOOKUP(N57,Data!$B$2:$H$5150,7,0),""),"")</f>
        <v/>
      </c>
      <c r="N57" s="72" t="str">
        <f t="shared" si="35"/>
        <v>LCtnGmt_Mbot12904.209</v>
      </c>
      <c r="O57" s="136">
        <f t="shared" si="3"/>
        <v>0</v>
      </c>
      <c r="P57" s="69">
        <f t="shared" si="36"/>
        <v>0</v>
      </c>
      <c r="Q57" s="70">
        <f>_xlfn.IFNA(VLOOKUP(T57,Data!$B$2:$H$5150,4,0),0)</f>
        <v>0.04</v>
      </c>
      <c r="R57" s="71">
        <f>_xlfn.IFNA(IF($R$8&lt;&gt;"",VLOOKUP(T57,Data!$B$2:$H$5150,6,0),""),"")</f>
        <v>206</v>
      </c>
      <c r="S57" s="71">
        <f>_xlfn.IFNA(IF($S$8&lt;&gt;"",VLOOKUP(T57,Data!$B$2:$H$5150,7,0),""),"")</f>
        <v>207</v>
      </c>
      <c r="T57" s="72" t="str">
        <f t="shared" si="37"/>
        <v>LMps_Ctn2904.209</v>
      </c>
      <c r="U57" s="136">
        <f t="shared" si="4"/>
        <v>0</v>
      </c>
      <c r="V57" s="69">
        <f t="shared" si="5"/>
        <v>0</v>
      </c>
      <c r="W57" s="70">
        <f>_xlfn.IFNA(VLOOKUP(Z57,Data!$B$2:$H$5150,4,0),0)</f>
        <v>0.04</v>
      </c>
      <c r="X57" s="71">
        <f>_xlfn.IFNA(IF($X$8&lt;&gt;"",VLOOKUP(Z57,Data!$B$2:$H$5150,6,0),""),"")</f>
        <v>206</v>
      </c>
      <c r="Y57" s="71">
        <f>_xlfn.IFNA(IF($Y$8&lt;&gt;"",VLOOKUP(Z57,Data!$B$2:$H$5150,7,0),""),"")</f>
        <v>207</v>
      </c>
      <c r="Z57" s="72" t="str">
        <f t="shared" si="38"/>
        <v>LMps_Ctn2904.209</v>
      </c>
      <c r="AA57" s="136">
        <f t="shared" si="6"/>
        <v>0</v>
      </c>
      <c r="AB57" s="69">
        <f t="shared" si="7"/>
        <v>0</v>
      </c>
      <c r="AC57" s="70">
        <f>_xlfn.IFNA(VLOOKUP(AF57,Data!$B$2:$H$5150,4,0),0)</f>
        <v>0.04</v>
      </c>
      <c r="AD57" s="71">
        <f>_xlfn.IFNA(IF($AD$8&lt;&gt;"",VLOOKUP(AF57,Data!$B$2:$H$5150,6,0),""),"")</f>
        <v>206</v>
      </c>
      <c r="AE57" s="71">
        <f>_xlfn.IFNA(IF($AE$8&lt;&gt;"",VLOOKUP(AF57,Data!$B$2:$H$5150,7,0),""),"")</f>
        <v>207</v>
      </c>
      <c r="AF57" s="72" t="str">
        <f t="shared" si="8"/>
        <v>LMps_Ctn2904.209</v>
      </c>
      <c r="AG57" s="136">
        <f t="shared" si="9"/>
        <v>0</v>
      </c>
      <c r="AH57" s="69">
        <f t="shared" si="10"/>
        <v>0</v>
      </c>
      <c r="AI57" s="70">
        <f>_xlfn.IFNA(VLOOKUP(AL57,Data!$B$2:$H$5150,4,0),0)</f>
        <v>0.04</v>
      </c>
      <c r="AJ57" s="71">
        <f>_xlfn.IFNA(IF($AJ$8&lt;&gt;"",VLOOKUP(AL57,Data!$B$2:$H$5150,6,0),""),"")</f>
        <v>206</v>
      </c>
      <c r="AK57" s="71">
        <f>_xlfn.IFNA(IF($AK$8&lt;&gt;"",VLOOKUP(AL57,Data!$B$2:$H$5150,7,0),""),"")</f>
        <v>207</v>
      </c>
      <c r="AL57" s="72" t="str">
        <f t="shared" si="11"/>
        <v>LMps_Ctn2904.209</v>
      </c>
      <c r="AM57" s="136">
        <f t="shared" si="12"/>
        <v>0</v>
      </c>
      <c r="AN57" s="69">
        <f t="shared" si="13"/>
        <v>0</v>
      </c>
      <c r="AO57" s="70">
        <f>_xlfn.IFNA(VLOOKUP(AR57,Data!$B$2:$H$5150,4,0),0)</f>
        <v>0.04</v>
      </c>
      <c r="AP57" s="71">
        <f>_xlfn.IFNA(IF($AP$8&lt;&gt;"",VLOOKUP(AR57,Data!$B$2:$H$5150,6,0),""),"")</f>
        <v>206</v>
      </c>
      <c r="AQ57" s="71">
        <f>_xlfn.IFNA(IF($AQ$8&lt;&gt;"",VLOOKUP(AR57,Data!$B$2:$H$5150,7,0),""),"")</f>
        <v>207</v>
      </c>
      <c r="AR57" s="72" t="str">
        <f t="shared" si="14"/>
        <v>LMps_Ctn2904.209</v>
      </c>
      <c r="AS57" s="136">
        <f t="shared" si="39"/>
        <v>0</v>
      </c>
      <c r="AT57" s="69">
        <f t="shared" si="15"/>
        <v>0</v>
      </c>
      <c r="AU57" s="70">
        <f>_xlfn.IFNA(VLOOKUP(AX57,Data!$B$2:$H$5150,4,0),0)</f>
        <v>0.04</v>
      </c>
      <c r="AV57" s="71">
        <f>_xlfn.IFNA(IF($AV$8&lt;&gt;"",VLOOKUP(AX57,Data!$B$2:$H$5150,6,0),""),"")</f>
        <v>206</v>
      </c>
      <c r="AW57" s="71">
        <f>_xlfn.IFNA(IF($AW$8&lt;&gt;"",VLOOKUP(AX57,Data!$B$2:$H$5150,7,0),""),"")</f>
        <v>207</v>
      </c>
      <c r="AX57" s="72" t="str">
        <f t="shared" si="16"/>
        <v>LMps_Ctn2904.209</v>
      </c>
      <c r="AY57" s="136">
        <f t="shared" si="40"/>
        <v>0</v>
      </c>
      <c r="AZ57" s="69">
        <f t="shared" si="17"/>
        <v>0</v>
      </c>
      <c r="BA57" s="70">
        <f>_xlfn.IFNA(VLOOKUP(BD57,Data!$B$2:$H$5150,4,0),0)</f>
        <v>0.04</v>
      </c>
      <c r="BB57" s="71">
        <f>_xlfn.IFNA(IF($BB$8&lt;&gt;"",VLOOKUP(BD57,Data!$B$2:$H$5150,6,0),""),"")</f>
        <v>206</v>
      </c>
      <c r="BC57" s="71">
        <f>_xlfn.IFNA(IF($BC$8&lt;&gt;"",VLOOKUP(BD57,Data!$B$2:$H$5150,7,0),""),"")</f>
        <v>207</v>
      </c>
      <c r="BD57" s="72" t="str">
        <f t="shared" si="18"/>
        <v>LMps_Ctn2904.209</v>
      </c>
      <c r="BE57" s="136">
        <f t="shared" si="41"/>
        <v>0</v>
      </c>
      <c r="BF57" s="69">
        <f t="shared" si="19"/>
        <v>0</v>
      </c>
      <c r="BG57" s="70">
        <f>_xlfn.IFNA(VLOOKUP(BJ57,Data!$B$2:$H$5150,4,0),0)</f>
        <v>0.04</v>
      </c>
      <c r="BH57" s="71">
        <f>_xlfn.IFNA(IF($BH$8&lt;&gt;"",VLOOKUP(BJ57,Data!$B$2:$H$5150,6,0),""),"")</f>
        <v>206</v>
      </c>
      <c r="BI57" s="71">
        <f>_xlfn.IFNA(IF($BI$8&lt;&gt;"",VLOOKUP(BJ57,Data!$B$2:$H$5150,7,0),""),"")</f>
        <v>207</v>
      </c>
      <c r="BJ57" s="72" t="str">
        <f t="shared" si="20"/>
        <v>LMps_Ctn2904.209</v>
      </c>
      <c r="BK57" s="136">
        <f t="shared" si="42"/>
        <v>0</v>
      </c>
      <c r="BL57" s="69">
        <f t="shared" si="21"/>
        <v>0</v>
      </c>
      <c r="BM57" s="70">
        <f>_xlfn.IFNA(VLOOKUP(BP57,Data!$B$2:$H$5150,4,0),0)</f>
        <v>0.04</v>
      </c>
      <c r="BN57" s="71">
        <f>_xlfn.IFNA(IF($BN$8&lt;&gt;"",VLOOKUP(BP57,Data!$B$2:$H$5150,6,0),""),"")</f>
        <v>206</v>
      </c>
      <c r="BO57" s="71">
        <f>_xlfn.IFNA(IF($BO$8&lt;&gt;"",VLOOKUP(BP57,Data!$B$2:$H$5150,7,0),""),"")</f>
        <v>207</v>
      </c>
      <c r="BP57" s="72" t="str">
        <f t="shared" si="22"/>
        <v>LMps_Ctn2904.209</v>
      </c>
      <c r="BQ57" s="136">
        <f t="shared" si="43"/>
        <v>0</v>
      </c>
      <c r="BR57" s="69">
        <f t="shared" si="23"/>
        <v>0</v>
      </c>
      <c r="BS57" s="70">
        <f>_xlfn.IFNA(VLOOKUP(BV57,Data!$B$2:$H$5150,4,0),0)</f>
        <v>0.04</v>
      </c>
      <c r="BT57" s="71">
        <f>_xlfn.IFNA(IF($BT$8&lt;&gt;"",VLOOKUP(BV57,Data!$B$2:$H$5150,6,0),""),"")</f>
        <v>206</v>
      </c>
      <c r="BU57" s="71">
        <f>_xlfn.IFNA(IF($BU$8&lt;&gt;"",VLOOKUP(BV57,Data!$B$2:$H$5150,7,0),""),"")</f>
        <v>207</v>
      </c>
      <c r="BV57" s="72" t="str">
        <f t="shared" si="24"/>
        <v>LMps_Ctn2904.209</v>
      </c>
      <c r="BW57" s="136">
        <f t="shared" si="44"/>
        <v>0</v>
      </c>
      <c r="BX57" s="69">
        <f t="shared" si="25"/>
        <v>0</v>
      </c>
      <c r="BY57" s="70">
        <f>_xlfn.IFNA(VLOOKUP(CB57,Data!$B$2:$H$5150,4,0),0)</f>
        <v>0.04</v>
      </c>
      <c r="BZ57" s="71">
        <f>_xlfn.IFNA(IF($BZ$8&lt;&gt;"",VLOOKUP(CB57,Data!$B$2:$H$5150,6,0),""),"")</f>
        <v>206</v>
      </c>
      <c r="CA57" s="71">
        <f>_xlfn.IFNA(IF($CA$8&lt;&gt;"",VLOOKUP(CB57,Data!$B$2:$H$5150,7,0),""),"")</f>
        <v>207</v>
      </c>
      <c r="CB57" s="72" t="str">
        <f t="shared" si="26"/>
        <v>LMps_Ctn2904.209</v>
      </c>
      <c r="CC57" s="136">
        <f t="shared" si="45"/>
        <v>0</v>
      </c>
      <c r="CD57" s="69">
        <f t="shared" si="27"/>
        <v>0</v>
      </c>
      <c r="CE57" s="70">
        <f>_xlfn.IFNA(VLOOKUP(CH57,Data!$B$2:$H$5150,4,0),0)</f>
        <v>0.04</v>
      </c>
      <c r="CF57" s="71">
        <f>_xlfn.IFNA(IF($CF$8&lt;&gt;"",VLOOKUP(CH57,Data!$B$2:$H$5150,6,0),""),"")</f>
        <v>206</v>
      </c>
      <c r="CG57" s="71">
        <f>_xlfn.IFNA(IF($CG$8&lt;&gt;"",VLOOKUP(CH57,Data!$B$2:$H$5150,7,0),""),"")</f>
        <v>207</v>
      </c>
      <c r="CH57" s="72" t="str">
        <f t="shared" si="28"/>
        <v>LMps_Ctn2904.209</v>
      </c>
      <c r="CI57" s="136">
        <f t="shared" si="46"/>
        <v>0</v>
      </c>
      <c r="CJ57" s="69">
        <f t="shared" si="29"/>
        <v>0</v>
      </c>
      <c r="CK57" s="70">
        <f>_xlfn.IFNA(VLOOKUP(CN57,Data!$B$2:$H$5150,4,0),0)</f>
        <v>0.04</v>
      </c>
      <c r="CL57" s="71">
        <f>_xlfn.IFNA(IF($CL$8&lt;&gt;"",VLOOKUP(CN57,Data!$B$2:$H$5150,6,0),""),"")</f>
        <v>206</v>
      </c>
      <c r="CM57" s="71">
        <f>_xlfn.IFNA(IF($CM$8&lt;&gt;"",VLOOKUP(CN57,Data!$B$2:$H$5150,7,0),""),"")</f>
        <v>207</v>
      </c>
      <c r="CN57" s="72" t="str">
        <f t="shared" si="30"/>
        <v>LMps_Ctn2904.209</v>
      </c>
      <c r="CO57" s="136">
        <f t="shared" si="47"/>
        <v>0</v>
      </c>
      <c r="CP57" s="69">
        <f t="shared" si="31"/>
        <v>0</v>
      </c>
      <c r="CQ57" s="70">
        <f>_xlfn.IFNA(VLOOKUP(CT57,Data!$B$2:$H$5150,4,0),0)</f>
        <v>0.04</v>
      </c>
      <c r="CR57" s="71">
        <f>_xlfn.IFNA(IF($CR$8&lt;&gt;"",VLOOKUP(CT57,Data!$B$2:$H$5150,6,0),""),"")</f>
        <v>206</v>
      </c>
      <c r="CS57" s="71">
        <f>_xlfn.IFNA(IF($CS$8&lt;&gt;"",VLOOKUP(CT57,Data!$B$2:$H$5150,7,0),""),"")</f>
        <v>207</v>
      </c>
      <c r="CT57" s="72" t="str">
        <f t="shared" si="32"/>
        <v>LMps_Ctn2904.209</v>
      </c>
      <c r="CU57" s="74" t="str">
        <f>VLOOKUP(F57,GD.List!$C$3:$O$6214,12,0)</f>
        <v>Textile Chemical</v>
      </c>
      <c r="CV57" s="51" t="s">
        <v>50</v>
      </c>
      <c r="CW57" s="51" t="e">
        <f>VLOOKUP(H57,#REF!,1,0)</f>
        <v>#REF!</v>
      </c>
      <c r="CX57" s="73">
        <f>E57/VLOOKUP(F57,GD.List!$C$3:$O$6646,5,0)</f>
        <v>6.5000000000000002E-2</v>
      </c>
      <c r="CY57" s="134">
        <f t="shared" si="33"/>
        <v>0</v>
      </c>
      <c r="CZ57" s="51" t="e">
        <f t="shared" si="48"/>
        <v>#N/A</v>
      </c>
      <c r="DA57" s="133"/>
    </row>
    <row r="58" spans="1:105" ht="15" customHeight="1" x14ac:dyDescent="0.2">
      <c r="A58" s="142" t="str">
        <f>IFERROR(IF(VLOOKUP(F58,GD.List!$C$3:$H$6371,6,0)&lt;&gt;"L","I","L"),"")</f>
        <v>L</v>
      </c>
      <c r="B58" s="136">
        <f t="shared" si="34"/>
        <v>0</v>
      </c>
      <c r="C58" s="64">
        <v>58</v>
      </c>
      <c r="D58" s="64">
        <f t="shared" si="0"/>
        <v>0</v>
      </c>
      <c r="E58" s="64">
        <f t="shared" si="1"/>
        <v>58</v>
      </c>
      <c r="F58" s="65" t="s">
        <v>4008</v>
      </c>
      <c r="G58" s="66" t="str">
        <f>VLOOKUP(F58,GD.List!$C$3:$O$6646,13,0)</f>
        <v>PRINTOFIX BLACK FF-RT,PRINTOFIX BLUE H-G</v>
      </c>
      <c r="H58" s="67">
        <f>VLOOKUP(F58,GD.List!$C$3:$O$6646,8,0)</f>
        <v>3204.172</v>
      </c>
      <c r="I58" s="68">
        <f>VLOOKUP(F58,GD.List!$C$3:$O$6646,9,0)</f>
        <v>2.39</v>
      </c>
      <c r="J58" s="69">
        <f t="shared" si="2"/>
        <v>0</v>
      </c>
      <c r="K58" s="70">
        <v>0</v>
      </c>
      <c r="L58" s="71" t="str">
        <f>_xlfn.IFNA(IF($L$8&lt;&gt;"",VLOOKUP(N58,Data!$B$2:$H$5150,6,0),""),"")</f>
        <v/>
      </c>
      <c r="M58" s="71" t="str">
        <f>_xlfn.IFNA(IF($M$8&lt;&gt;"",VLOOKUP(N58,Data!$B$2:$H$5150,7,0),""),"")</f>
        <v/>
      </c>
      <c r="N58" s="72" t="str">
        <f t="shared" si="35"/>
        <v>LCtnGmt_Mbot13204.172</v>
      </c>
      <c r="O58" s="136">
        <f t="shared" si="3"/>
        <v>0</v>
      </c>
      <c r="P58" s="69">
        <f t="shared" si="36"/>
        <v>0</v>
      </c>
      <c r="Q58" s="70">
        <f>_xlfn.IFNA(VLOOKUP(T58,Data!$B$2:$H$5150,4,0),0)</f>
        <v>7.0000000000000007E-2</v>
      </c>
      <c r="R58" s="71">
        <f>_xlfn.IFNA(IF($R$8&lt;&gt;"",VLOOKUP(T58,Data!$B$2:$H$5150,6,0),""),"")</f>
        <v>206</v>
      </c>
      <c r="S58" s="71">
        <f>_xlfn.IFNA(IF($S$8&lt;&gt;"",VLOOKUP(T58,Data!$B$2:$H$5150,7,0),""),"")</f>
        <v>207</v>
      </c>
      <c r="T58" s="72" t="str">
        <f t="shared" si="37"/>
        <v>LMps_Ctn3204.172</v>
      </c>
      <c r="U58" s="136">
        <f t="shared" si="4"/>
        <v>0</v>
      </c>
      <c r="V58" s="69">
        <f t="shared" si="5"/>
        <v>0</v>
      </c>
      <c r="W58" s="70">
        <f>_xlfn.IFNA(VLOOKUP(Z58,Data!$B$2:$H$5150,4,0),0)</f>
        <v>7.0000000000000007E-2</v>
      </c>
      <c r="X58" s="71">
        <f>_xlfn.IFNA(IF($X$8&lt;&gt;"",VLOOKUP(Z58,Data!$B$2:$H$5150,6,0),""),"")</f>
        <v>206</v>
      </c>
      <c r="Y58" s="71">
        <f>_xlfn.IFNA(IF($Y$8&lt;&gt;"",VLOOKUP(Z58,Data!$B$2:$H$5150,7,0),""),"")</f>
        <v>207</v>
      </c>
      <c r="Z58" s="72" t="str">
        <f t="shared" si="38"/>
        <v>LMps_Ctn3204.172</v>
      </c>
      <c r="AA58" s="136">
        <f t="shared" si="6"/>
        <v>0</v>
      </c>
      <c r="AB58" s="69">
        <f t="shared" si="7"/>
        <v>0</v>
      </c>
      <c r="AC58" s="70">
        <f>_xlfn.IFNA(VLOOKUP(AF58,Data!$B$2:$H$5150,4,0),0)</f>
        <v>7.0000000000000007E-2</v>
      </c>
      <c r="AD58" s="71">
        <f>_xlfn.IFNA(IF($AD$8&lt;&gt;"",VLOOKUP(AF58,Data!$B$2:$H$5150,6,0),""),"")</f>
        <v>206</v>
      </c>
      <c r="AE58" s="71">
        <f>_xlfn.IFNA(IF($AE$8&lt;&gt;"",VLOOKUP(AF58,Data!$B$2:$H$5150,7,0),""),"")</f>
        <v>207</v>
      </c>
      <c r="AF58" s="72" t="str">
        <f t="shared" si="8"/>
        <v>LMps_Ctn3204.172</v>
      </c>
      <c r="AG58" s="136">
        <f t="shared" si="9"/>
        <v>0</v>
      </c>
      <c r="AH58" s="69">
        <f t="shared" si="10"/>
        <v>0</v>
      </c>
      <c r="AI58" s="70">
        <f>_xlfn.IFNA(VLOOKUP(AL58,Data!$B$2:$H$5150,4,0),0)</f>
        <v>7.0000000000000007E-2</v>
      </c>
      <c r="AJ58" s="71">
        <f>_xlfn.IFNA(IF($AJ$8&lt;&gt;"",VLOOKUP(AL58,Data!$B$2:$H$5150,6,0),""),"")</f>
        <v>206</v>
      </c>
      <c r="AK58" s="71">
        <f>_xlfn.IFNA(IF($AK$8&lt;&gt;"",VLOOKUP(AL58,Data!$B$2:$H$5150,7,0),""),"")</f>
        <v>207</v>
      </c>
      <c r="AL58" s="72" t="str">
        <f t="shared" si="11"/>
        <v>LMps_Ctn3204.172</v>
      </c>
      <c r="AM58" s="136">
        <f t="shared" si="12"/>
        <v>0</v>
      </c>
      <c r="AN58" s="69">
        <f t="shared" si="13"/>
        <v>0</v>
      </c>
      <c r="AO58" s="70">
        <f>_xlfn.IFNA(VLOOKUP(AR58,Data!$B$2:$H$5150,4,0),0)</f>
        <v>7.0000000000000007E-2</v>
      </c>
      <c r="AP58" s="71">
        <f>_xlfn.IFNA(IF($AP$8&lt;&gt;"",VLOOKUP(AR58,Data!$B$2:$H$5150,6,0),""),"")</f>
        <v>206</v>
      </c>
      <c r="AQ58" s="71">
        <f>_xlfn.IFNA(IF($AQ$8&lt;&gt;"",VLOOKUP(AR58,Data!$B$2:$H$5150,7,0),""),"")</f>
        <v>207</v>
      </c>
      <c r="AR58" s="72" t="str">
        <f t="shared" si="14"/>
        <v>LMps_Ctn3204.172</v>
      </c>
      <c r="AS58" s="136">
        <f t="shared" si="39"/>
        <v>0</v>
      </c>
      <c r="AT58" s="69">
        <f t="shared" si="15"/>
        <v>0</v>
      </c>
      <c r="AU58" s="70">
        <f>_xlfn.IFNA(VLOOKUP(AX58,Data!$B$2:$H$5150,4,0),0)</f>
        <v>7.0000000000000007E-2</v>
      </c>
      <c r="AV58" s="71">
        <f>_xlfn.IFNA(IF($AV$8&lt;&gt;"",VLOOKUP(AX58,Data!$B$2:$H$5150,6,0),""),"")</f>
        <v>206</v>
      </c>
      <c r="AW58" s="71">
        <f>_xlfn.IFNA(IF($AW$8&lt;&gt;"",VLOOKUP(AX58,Data!$B$2:$H$5150,7,0),""),"")</f>
        <v>207</v>
      </c>
      <c r="AX58" s="72" t="str">
        <f t="shared" si="16"/>
        <v>LMps_Ctn3204.172</v>
      </c>
      <c r="AY58" s="136">
        <f t="shared" si="40"/>
        <v>0</v>
      </c>
      <c r="AZ58" s="69">
        <f t="shared" si="17"/>
        <v>0</v>
      </c>
      <c r="BA58" s="70">
        <f>_xlfn.IFNA(VLOOKUP(BD58,Data!$B$2:$H$5150,4,0),0)</f>
        <v>7.0000000000000007E-2</v>
      </c>
      <c r="BB58" s="71">
        <f>_xlfn.IFNA(IF($BB$8&lt;&gt;"",VLOOKUP(BD58,Data!$B$2:$H$5150,6,0),""),"")</f>
        <v>206</v>
      </c>
      <c r="BC58" s="71">
        <f>_xlfn.IFNA(IF($BC$8&lt;&gt;"",VLOOKUP(BD58,Data!$B$2:$H$5150,7,0),""),"")</f>
        <v>207</v>
      </c>
      <c r="BD58" s="72" t="str">
        <f t="shared" si="18"/>
        <v>LMps_Ctn3204.172</v>
      </c>
      <c r="BE58" s="136">
        <f t="shared" si="41"/>
        <v>0</v>
      </c>
      <c r="BF58" s="69">
        <f t="shared" si="19"/>
        <v>0</v>
      </c>
      <c r="BG58" s="70">
        <f>_xlfn.IFNA(VLOOKUP(BJ58,Data!$B$2:$H$5150,4,0),0)</f>
        <v>7.0000000000000007E-2</v>
      </c>
      <c r="BH58" s="71">
        <f>_xlfn.IFNA(IF($BH$8&lt;&gt;"",VLOOKUP(BJ58,Data!$B$2:$H$5150,6,0),""),"")</f>
        <v>206</v>
      </c>
      <c r="BI58" s="71">
        <f>_xlfn.IFNA(IF($BI$8&lt;&gt;"",VLOOKUP(BJ58,Data!$B$2:$H$5150,7,0),""),"")</f>
        <v>207</v>
      </c>
      <c r="BJ58" s="72" t="str">
        <f t="shared" si="20"/>
        <v>LMps_Ctn3204.172</v>
      </c>
      <c r="BK58" s="136">
        <f t="shared" si="42"/>
        <v>0</v>
      </c>
      <c r="BL58" s="69">
        <f t="shared" si="21"/>
        <v>0</v>
      </c>
      <c r="BM58" s="70">
        <f>_xlfn.IFNA(VLOOKUP(BP58,Data!$B$2:$H$5150,4,0),0)</f>
        <v>7.0000000000000007E-2</v>
      </c>
      <c r="BN58" s="71">
        <f>_xlfn.IFNA(IF($BN$8&lt;&gt;"",VLOOKUP(BP58,Data!$B$2:$H$5150,6,0),""),"")</f>
        <v>206</v>
      </c>
      <c r="BO58" s="71">
        <f>_xlfn.IFNA(IF($BO$8&lt;&gt;"",VLOOKUP(BP58,Data!$B$2:$H$5150,7,0),""),"")</f>
        <v>207</v>
      </c>
      <c r="BP58" s="72" t="str">
        <f t="shared" si="22"/>
        <v>LMps_Ctn3204.172</v>
      </c>
      <c r="BQ58" s="136">
        <f t="shared" si="43"/>
        <v>0</v>
      </c>
      <c r="BR58" s="69">
        <f t="shared" si="23"/>
        <v>0</v>
      </c>
      <c r="BS58" s="70">
        <f>_xlfn.IFNA(VLOOKUP(BV58,Data!$B$2:$H$5150,4,0),0)</f>
        <v>7.0000000000000007E-2</v>
      </c>
      <c r="BT58" s="71">
        <f>_xlfn.IFNA(IF($BT$8&lt;&gt;"",VLOOKUP(BV58,Data!$B$2:$H$5150,6,0),""),"")</f>
        <v>206</v>
      </c>
      <c r="BU58" s="71">
        <f>_xlfn.IFNA(IF($BU$8&lt;&gt;"",VLOOKUP(BV58,Data!$B$2:$H$5150,7,0),""),"")</f>
        <v>207</v>
      </c>
      <c r="BV58" s="72" t="str">
        <f t="shared" si="24"/>
        <v>LMps_Ctn3204.172</v>
      </c>
      <c r="BW58" s="136">
        <f t="shared" si="44"/>
        <v>0</v>
      </c>
      <c r="BX58" s="69">
        <f t="shared" si="25"/>
        <v>0</v>
      </c>
      <c r="BY58" s="70">
        <f>_xlfn.IFNA(VLOOKUP(CB58,Data!$B$2:$H$5150,4,0),0)</f>
        <v>7.0000000000000007E-2</v>
      </c>
      <c r="BZ58" s="71">
        <f>_xlfn.IFNA(IF($BZ$8&lt;&gt;"",VLOOKUP(CB58,Data!$B$2:$H$5150,6,0),""),"")</f>
        <v>206</v>
      </c>
      <c r="CA58" s="71">
        <f>_xlfn.IFNA(IF($CA$8&lt;&gt;"",VLOOKUP(CB58,Data!$B$2:$H$5150,7,0),""),"")</f>
        <v>207</v>
      </c>
      <c r="CB58" s="72" t="str">
        <f t="shared" si="26"/>
        <v>LMps_Ctn3204.172</v>
      </c>
      <c r="CC58" s="136">
        <f t="shared" si="45"/>
        <v>0</v>
      </c>
      <c r="CD58" s="69">
        <f t="shared" si="27"/>
        <v>0</v>
      </c>
      <c r="CE58" s="70">
        <f>_xlfn.IFNA(VLOOKUP(CH58,Data!$B$2:$H$5150,4,0),0)</f>
        <v>7.0000000000000007E-2</v>
      </c>
      <c r="CF58" s="71">
        <f>_xlfn.IFNA(IF($CF$8&lt;&gt;"",VLOOKUP(CH58,Data!$B$2:$H$5150,6,0),""),"")</f>
        <v>206</v>
      </c>
      <c r="CG58" s="71">
        <f>_xlfn.IFNA(IF($CG$8&lt;&gt;"",VLOOKUP(CH58,Data!$B$2:$H$5150,7,0),""),"")</f>
        <v>207</v>
      </c>
      <c r="CH58" s="72" t="str">
        <f t="shared" si="28"/>
        <v>LMps_Ctn3204.172</v>
      </c>
      <c r="CI58" s="136">
        <f t="shared" si="46"/>
        <v>0</v>
      </c>
      <c r="CJ58" s="69">
        <f t="shared" si="29"/>
        <v>0</v>
      </c>
      <c r="CK58" s="70">
        <f>_xlfn.IFNA(VLOOKUP(CN58,Data!$B$2:$H$5150,4,0),0)</f>
        <v>7.0000000000000007E-2</v>
      </c>
      <c r="CL58" s="71">
        <f>_xlfn.IFNA(IF($CL$8&lt;&gt;"",VLOOKUP(CN58,Data!$B$2:$H$5150,6,0),""),"")</f>
        <v>206</v>
      </c>
      <c r="CM58" s="71">
        <f>_xlfn.IFNA(IF($CM$8&lt;&gt;"",VLOOKUP(CN58,Data!$B$2:$H$5150,7,0),""),"")</f>
        <v>207</v>
      </c>
      <c r="CN58" s="72" t="str">
        <f t="shared" si="30"/>
        <v>LMps_Ctn3204.172</v>
      </c>
      <c r="CO58" s="136">
        <f t="shared" si="47"/>
        <v>0</v>
      </c>
      <c r="CP58" s="69">
        <f t="shared" si="31"/>
        <v>0</v>
      </c>
      <c r="CQ58" s="70">
        <f>_xlfn.IFNA(VLOOKUP(CT58,Data!$B$2:$H$5150,4,0),0)</f>
        <v>7.0000000000000007E-2</v>
      </c>
      <c r="CR58" s="71">
        <f>_xlfn.IFNA(IF($CR$8&lt;&gt;"",VLOOKUP(CT58,Data!$B$2:$H$5150,6,0),""),"")</f>
        <v>206</v>
      </c>
      <c r="CS58" s="71">
        <f>_xlfn.IFNA(IF($CS$8&lt;&gt;"",VLOOKUP(CT58,Data!$B$2:$H$5150,7,0),""),"")</f>
        <v>207</v>
      </c>
      <c r="CT58" s="72" t="str">
        <f t="shared" si="32"/>
        <v>LMps_Ctn3204.172</v>
      </c>
      <c r="CU58" s="74" t="str">
        <f>VLOOKUP(F58,GD.List!$C$3:$O$6214,12,0)</f>
        <v>Textile Dyes</v>
      </c>
      <c r="CV58" s="51" t="s">
        <v>50</v>
      </c>
      <c r="CW58" s="51" t="e">
        <f>VLOOKUP(H58,#REF!,1,0)</f>
        <v>#REF!</v>
      </c>
      <c r="CX58" s="73">
        <f>E58/VLOOKUP(F58,GD.List!$C$3:$O$6646,5,0)</f>
        <v>3.7662337662337661E-2</v>
      </c>
      <c r="CY58" s="134">
        <f t="shared" si="33"/>
        <v>0</v>
      </c>
      <c r="CZ58" s="51" t="e">
        <f t="shared" si="48"/>
        <v>#N/A</v>
      </c>
      <c r="DA58" s="133"/>
    </row>
    <row r="59" spans="1:105" ht="15" customHeight="1" x14ac:dyDescent="0.2">
      <c r="A59" s="142" t="str">
        <f>IFERROR(IF(VLOOKUP(F59,GD.List!$C$3:$H$6371,6,0)&lt;&gt;"L","I","L"),"")</f>
        <v>I</v>
      </c>
      <c r="B59" s="136">
        <f t="shared" si="34"/>
        <v>0</v>
      </c>
      <c r="C59" s="64">
        <v>15249.920000000002</v>
      </c>
      <c r="D59" s="64">
        <f t="shared" si="0"/>
        <v>0</v>
      </c>
      <c r="E59" s="64">
        <f t="shared" si="1"/>
        <v>15249.920000000002</v>
      </c>
      <c r="F59" s="65" t="s">
        <v>2815</v>
      </c>
      <c r="G59" s="66" t="str">
        <f>VLOOKUP(F59,GD.List!$C$3:$O$6646,13,0)</f>
        <v>CHEMICAL (PERIPRINT / PRIGEN)</v>
      </c>
      <c r="H59" s="67">
        <f>VLOOKUP(F59,GD.List!$C$3:$O$6646,8,0)</f>
        <v>3906.9029999999998</v>
      </c>
      <c r="I59" s="196">
        <v>3.2</v>
      </c>
      <c r="J59" s="69">
        <f t="shared" si="2"/>
        <v>0</v>
      </c>
      <c r="K59" s="70">
        <v>0</v>
      </c>
      <c r="L59" s="71" t="str">
        <f>_xlfn.IFNA(IF($L$8&lt;&gt;"",VLOOKUP(N59,Data!$B$2:$H$5150,6,0),""),"")</f>
        <v/>
      </c>
      <c r="M59" s="71" t="str">
        <f>_xlfn.IFNA(IF($M$8&lt;&gt;"",VLOOKUP(N59,Data!$B$2:$H$5150,7,0),""),"")</f>
        <v/>
      </c>
      <c r="N59" s="72" t="str">
        <f t="shared" si="35"/>
        <v>ICtnGmt_Mbot13906.903</v>
      </c>
      <c r="O59" s="136">
        <f t="shared" si="3"/>
        <v>0</v>
      </c>
      <c r="P59" s="69">
        <f t="shared" si="36"/>
        <v>0</v>
      </c>
      <c r="Q59" s="70">
        <f>_xlfn.IFNA(VLOOKUP(T59,Data!$B$2:$H$5150,4,0),0)</f>
        <v>0.04</v>
      </c>
      <c r="R59" s="71">
        <f>_xlfn.IFNA(IF($R$8&lt;&gt;"",VLOOKUP(T59,Data!$B$2:$H$5150,6,0),""),"")</f>
        <v>133</v>
      </c>
      <c r="S59" s="71">
        <f>_xlfn.IFNA(IF($S$8&lt;&gt;"",VLOOKUP(T59,Data!$B$2:$H$5150,7,0),""),"")</f>
        <v>134</v>
      </c>
      <c r="T59" s="72" t="str">
        <f t="shared" si="37"/>
        <v>IMps_Ctn3906.903</v>
      </c>
      <c r="U59" s="136">
        <f t="shared" si="4"/>
        <v>0</v>
      </c>
      <c r="V59" s="69">
        <f t="shared" si="5"/>
        <v>0</v>
      </c>
      <c r="W59" s="70">
        <f>_xlfn.IFNA(VLOOKUP(Z59,Data!$B$2:$H$5150,4,0),0)</f>
        <v>0.04</v>
      </c>
      <c r="X59" s="71">
        <f>_xlfn.IFNA(IF($X$8&lt;&gt;"",VLOOKUP(Z59,Data!$B$2:$H$5150,6,0),""),"")</f>
        <v>133</v>
      </c>
      <c r="Y59" s="71">
        <f>_xlfn.IFNA(IF($Y$8&lt;&gt;"",VLOOKUP(Z59,Data!$B$2:$H$5150,7,0),""),"")</f>
        <v>134</v>
      </c>
      <c r="Z59" s="72" t="str">
        <f t="shared" si="38"/>
        <v>IMps_Ctn3906.903</v>
      </c>
      <c r="AA59" s="136">
        <f t="shared" si="6"/>
        <v>0</v>
      </c>
      <c r="AB59" s="69">
        <f t="shared" si="7"/>
        <v>0</v>
      </c>
      <c r="AC59" s="70">
        <f>_xlfn.IFNA(VLOOKUP(AF59,Data!$B$2:$H$5150,4,0),0)</f>
        <v>0.04</v>
      </c>
      <c r="AD59" s="71">
        <f>_xlfn.IFNA(IF($AD$8&lt;&gt;"",VLOOKUP(AF59,Data!$B$2:$H$5150,6,0),""),"")</f>
        <v>133</v>
      </c>
      <c r="AE59" s="71">
        <f>_xlfn.IFNA(IF($AE$8&lt;&gt;"",VLOOKUP(AF59,Data!$B$2:$H$5150,7,0),""),"")</f>
        <v>134</v>
      </c>
      <c r="AF59" s="72" t="str">
        <f t="shared" si="8"/>
        <v>IMps_Ctn3906.903</v>
      </c>
      <c r="AG59" s="136">
        <f t="shared" si="9"/>
        <v>0</v>
      </c>
      <c r="AH59" s="69">
        <f t="shared" si="10"/>
        <v>0</v>
      </c>
      <c r="AI59" s="70">
        <f>_xlfn.IFNA(VLOOKUP(AL59,Data!$B$2:$H$5150,4,0),0)</f>
        <v>0.04</v>
      </c>
      <c r="AJ59" s="71">
        <f>_xlfn.IFNA(IF($AJ$8&lt;&gt;"",VLOOKUP(AL59,Data!$B$2:$H$5150,6,0),""),"")</f>
        <v>133</v>
      </c>
      <c r="AK59" s="71">
        <f>_xlfn.IFNA(IF($AK$8&lt;&gt;"",VLOOKUP(AL59,Data!$B$2:$H$5150,7,0),""),"")</f>
        <v>134</v>
      </c>
      <c r="AL59" s="72" t="str">
        <f t="shared" si="11"/>
        <v>IMps_Ctn3906.903</v>
      </c>
      <c r="AM59" s="136">
        <f t="shared" si="12"/>
        <v>0</v>
      </c>
      <c r="AN59" s="69">
        <f t="shared" si="13"/>
        <v>0</v>
      </c>
      <c r="AO59" s="70">
        <f>_xlfn.IFNA(VLOOKUP(AR59,Data!$B$2:$H$5150,4,0),0)</f>
        <v>0.04</v>
      </c>
      <c r="AP59" s="71">
        <f>_xlfn.IFNA(IF($AP$8&lt;&gt;"",VLOOKUP(AR59,Data!$B$2:$H$5150,6,0),""),"")</f>
        <v>133</v>
      </c>
      <c r="AQ59" s="71">
        <f>_xlfn.IFNA(IF($AQ$8&lt;&gt;"",VLOOKUP(AR59,Data!$B$2:$H$5150,7,0),""),"")</f>
        <v>134</v>
      </c>
      <c r="AR59" s="72" t="str">
        <f t="shared" si="14"/>
        <v>IMps_Ctn3906.903</v>
      </c>
      <c r="AS59" s="136">
        <f t="shared" si="39"/>
        <v>0</v>
      </c>
      <c r="AT59" s="69">
        <f t="shared" si="15"/>
        <v>0</v>
      </c>
      <c r="AU59" s="70">
        <f>_xlfn.IFNA(VLOOKUP(AX59,Data!$B$2:$H$5150,4,0),0)</f>
        <v>0.04</v>
      </c>
      <c r="AV59" s="71">
        <f>_xlfn.IFNA(IF($AV$8&lt;&gt;"",VLOOKUP(AX59,Data!$B$2:$H$5150,6,0),""),"")</f>
        <v>133</v>
      </c>
      <c r="AW59" s="71">
        <f>_xlfn.IFNA(IF($AW$8&lt;&gt;"",VLOOKUP(AX59,Data!$B$2:$H$5150,7,0),""),"")</f>
        <v>134</v>
      </c>
      <c r="AX59" s="72" t="str">
        <f t="shared" si="16"/>
        <v>IMps_Ctn3906.903</v>
      </c>
      <c r="AY59" s="136">
        <f t="shared" si="40"/>
        <v>0</v>
      </c>
      <c r="AZ59" s="69">
        <f t="shared" si="17"/>
        <v>0</v>
      </c>
      <c r="BA59" s="70">
        <f>_xlfn.IFNA(VLOOKUP(BD59,Data!$B$2:$H$5150,4,0),0)</f>
        <v>0.04</v>
      </c>
      <c r="BB59" s="71">
        <f>_xlfn.IFNA(IF($BB$8&lt;&gt;"",VLOOKUP(BD59,Data!$B$2:$H$5150,6,0),""),"")</f>
        <v>133</v>
      </c>
      <c r="BC59" s="71">
        <f>_xlfn.IFNA(IF($BC$8&lt;&gt;"",VLOOKUP(BD59,Data!$B$2:$H$5150,7,0),""),"")</f>
        <v>134</v>
      </c>
      <c r="BD59" s="72" t="str">
        <f t="shared" si="18"/>
        <v>IMps_Ctn3906.903</v>
      </c>
      <c r="BE59" s="136">
        <f t="shared" si="41"/>
        <v>0</v>
      </c>
      <c r="BF59" s="69">
        <f t="shared" si="19"/>
        <v>0</v>
      </c>
      <c r="BG59" s="70">
        <f>_xlfn.IFNA(VLOOKUP(BJ59,Data!$B$2:$H$5150,4,0),0)</f>
        <v>0.04</v>
      </c>
      <c r="BH59" s="71">
        <f>_xlfn.IFNA(IF($BH$8&lt;&gt;"",VLOOKUP(BJ59,Data!$B$2:$H$5150,6,0),""),"")</f>
        <v>133</v>
      </c>
      <c r="BI59" s="71">
        <f>_xlfn.IFNA(IF($BI$8&lt;&gt;"",VLOOKUP(BJ59,Data!$B$2:$H$5150,7,0),""),"")</f>
        <v>134</v>
      </c>
      <c r="BJ59" s="72" t="str">
        <f t="shared" si="20"/>
        <v>IMps_Ctn3906.903</v>
      </c>
      <c r="BK59" s="136">
        <f t="shared" si="42"/>
        <v>0</v>
      </c>
      <c r="BL59" s="69">
        <f t="shared" si="21"/>
        <v>0</v>
      </c>
      <c r="BM59" s="70">
        <f>_xlfn.IFNA(VLOOKUP(BP59,Data!$B$2:$H$5150,4,0),0)</f>
        <v>0.04</v>
      </c>
      <c r="BN59" s="71">
        <f>_xlfn.IFNA(IF($BN$8&lt;&gt;"",VLOOKUP(BP59,Data!$B$2:$H$5150,6,0),""),"")</f>
        <v>133</v>
      </c>
      <c r="BO59" s="71">
        <f>_xlfn.IFNA(IF($BO$8&lt;&gt;"",VLOOKUP(BP59,Data!$B$2:$H$5150,7,0),""),"")</f>
        <v>134</v>
      </c>
      <c r="BP59" s="72" t="str">
        <f t="shared" si="22"/>
        <v>IMps_Ctn3906.903</v>
      </c>
      <c r="BQ59" s="136">
        <f t="shared" si="43"/>
        <v>0</v>
      </c>
      <c r="BR59" s="69">
        <f t="shared" si="23"/>
        <v>0</v>
      </c>
      <c r="BS59" s="70">
        <f>_xlfn.IFNA(VLOOKUP(BV59,Data!$B$2:$H$5150,4,0),0)</f>
        <v>0.04</v>
      </c>
      <c r="BT59" s="71">
        <f>_xlfn.IFNA(IF($BT$8&lt;&gt;"",VLOOKUP(BV59,Data!$B$2:$H$5150,6,0),""),"")</f>
        <v>133</v>
      </c>
      <c r="BU59" s="71">
        <f>_xlfn.IFNA(IF($BU$8&lt;&gt;"",VLOOKUP(BV59,Data!$B$2:$H$5150,7,0),""),"")</f>
        <v>134</v>
      </c>
      <c r="BV59" s="72" t="str">
        <f t="shared" si="24"/>
        <v>IMps_Ctn3906.903</v>
      </c>
      <c r="BW59" s="136">
        <f t="shared" si="44"/>
        <v>0</v>
      </c>
      <c r="BX59" s="69">
        <f t="shared" si="25"/>
        <v>0</v>
      </c>
      <c r="BY59" s="70">
        <f>_xlfn.IFNA(VLOOKUP(CB59,Data!$B$2:$H$5150,4,0),0)</f>
        <v>0.04</v>
      </c>
      <c r="BZ59" s="71">
        <f>_xlfn.IFNA(IF($BZ$8&lt;&gt;"",VLOOKUP(CB59,Data!$B$2:$H$5150,6,0),""),"")</f>
        <v>133</v>
      </c>
      <c r="CA59" s="71">
        <f>_xlfn.IFNA(IF($CA$8&lt;&gt;"",VLOOKUP(CB59,Data!$B$2:$H$5150,7,0),""),"")</f>
        <v>134</v>
      </c>
      <c r="CB59" s="72" t="str">
        <f t="shared" si="26"/>
        <v>IMps_Ctn3906.903</v>
      </c>
      <c r="CC59" s="136">
        <f t="shared" si="45"/>
        <v>0</v>
      </c>
      <c r="CD59" s="69">
        <f t="shared" si="27"/>
        <v>0</v>
      </c>
      <c r="CE59" s="70">
        <f>_xlfn.IFNA(VLOOKUP(CH59,Data!$B$2:$H$5150,4,0),0)</f>
        <v>0.04</v>
      </c>
      <c r="CF59" s="71">
        <f>_xlfn.IFNA(IF($CF$8&lt;&gt;"",VLOOKUP(CH59,Data!$B$2:$H$5150,6,0),""),"")</f>
        <v>133</v>
      </c>
      <c r="CG59" s="71">
        <f>_xlfn.IFNA(IF($CG$8&lt;&gt;"",VLOOKUP(CH59,Data!$B$2:$H$5150,7,0),""),"")</f>
        <v>134</v>
      </c>
      <c r="CH59" s="72" t="str">
        <f t="shared" si="28"/>
        <v>IMps_Ctn3906.903</v>
      </c>
      <c r="CI59" s="136">
        <f t="shared" si="46"/>
        <v>0</v>
      </c>
      <c r="CJ59" s="69">
        <f t="shared" si="29"/>
        <v>0</v>
      </c>
      <c r="CK59" s="70">
        <f>_xlfn.IFNA(VLOOKUP(CN59,Data!$B$2:$H$5150,4,0),0)</f>
        <v>0.04</v>
      </c>
      <c r="CL59" s="71">
        <f>_xlfn.IFNA(IF($CL$8&lt;&gt;"",VLOOKUP(CN59,Data!$B$2:$H$5150,6,0),""),"")</f>
        <v>133</v>
      </c>
      <c r="CM59" s="71">
        <f>_xlfn.IFNA(IF($CM$8&lt;&gt;"",VLOOKUP(CN59,Data!$B$2:$H$5150,7,0),""),"")</f>
        <v>134</v>
      </c>
      <c r="CN59" s="72" t="str">
        <f t="shared" si="30"/>
        <v>IMps_Ctn3906.903</v>
      </c>
      <c r="CO59" s="136">
        <f t="shared" si="47"/>
        <v>0</v>
      </c>
      <c r="CP59" s="69">
        <f t="shared" si="31"/>
        <v>0</v>
      </c>
      <c r="CQ59" s="70">
        <f>_xlfn.IFNA(VLOOKUP(CT59,Data!$B$2:$H$5150,4,0),0)</f>
        <v>0.04</v>
      </c>
      <c r="CR59" s="71">
        <f>_xlfn.IFNA(IF($CR$8&lt;&gt;"",VLOOKUP(CT59,Data!$B$2:$H$5150,6,0),""),"")</f>
        <v>133</v>
      </c>
      <c r="CS59" s="71">
        <f>_xlfn.IFNA(IF($CS$8&lt;&gt;"",VLOOKUP(CT59,Data!$B$2:$H$5150,7,0),""),"")</f>
        <v>134</v>
      </c>
      <c r="CT59" s="72" t="str">
        <f t="shared" si="32"/>
        <v>IMps_Ctn3906.903</v>
      </c>
      <c r="CU59" s="74" t="str">
        <f>VLOOKUP(F59,GD.List!$C$3:$O$6214,12,0)</f>
        <v>Textile Chemical</v>
      </c>
      <c r="CV59" s="51" t="s">
        <v>50</v>
      </c>
      <c r="CW59" s="51" t="e">
        <f>VLOOKUP(H59,#REF!,1,0)</f>
        <v>#REF!</v>
      </c>
      <c r="CX59" s="73">
        <f>E59/VLOOKUP(F59,GD.List!$C$3:$O$6646,5,0)</f>
        <v>0.79015129533678763</v>
      </c>
      <c r="CY59" s="134">
        <f t="shared" si="33"/>
        <v>0</v>
      </c>
      <c r="CZ59" s="51" t="e">
        <f t="shared" si="48"/>
        <v>#N/A</v>
      </c>
      <c r="DA59" s="133"/>
    </row>
    <row r="60" spans="1:105" ht="15" customHeight="1" x14ac:dyDescent="0.2">
      <c r="A60" s="142" t="str">
        <f>IFERROR(IF(VLOOKUP(F60,GD.List!$C$3:$H$6371,6,0)&lt;&gt;"L","I","L"),"")</f>
        <v>I</v>
      </c>
      <c r="B60" s="136">
        <f t="shared" si="34"/>
        <v>514.32100000000003</v>
      </c>
      <c r="C60" s="64">
        <v>19634.230000000003</v>
      </c>
      <c r="D60" s="64">
        <f t="shared" si="0"/>
        <v>331.82</v>
      </c>
      <c r="E60" s="64">
        <f t="shared" si="1"/>
        <v>19302.410000000003</v>
      </c>
      <c r="F60" s="65" t="s">
        <v>4136</v>
      </c>
      <c r="G60" s="66" t="str">
        <f>VLOOKUP(F60,GD.List!$C$3:$O$6646,13,0)</f>
        <v>SILICONE HT-40</v>
      </c>
      <c r="H60" s="67">
        <f>VLOOKUP(F60,GD.List!$C$3:$O$6646,8,0)</f>
        <v>3910</v>
      </c>
      <c r="I60" s="68">
        <f>VLOOKUP(F60,GD.List!$C$3:$O$6646,9,0)</f>
        <v>1.55</v>
      </c>
      <c r="J60" s="69">
        <f t="shared" si="2"/>
        <v>331.82</v>
      </c>
      <c r="K60" s="70">
        <f>_xlfn.IFNA(VLOOKUP(N60,Data!$B$2:$H$5150,4,0),0)</f>
        <v>0.04</v>
      </c>
      <c r="L60" s="71">
        <f>_xlfn.IFNA(IF($L$8&lt;&gt;"",VLOOKUP(N60,Data!$B$2:$H$5150,6,0),""),"")</f>
        <v>180</v>
      </c>
      <c r="M60" s="71">
        <f>_xlfn.IFNA(IF($M$8&lt;&gt;"",VLOOKUP(N60,Data!$B$2:$H$5150,7,0),""),"")</f>
        <v>0</v>
      </c>
      <c r="N60" s="72" t="str">
        <f t="shared" si="35"/>
        <v>ICtnGmt_Mbot13910</v>
      </c>
      <c r="O60" s="136">
        <f t="shared" si="3"/>
        <v>0</v>
      </c>
      <c r="P60" s="69">
        <f t="shared" si="36"/>
        <v>0</v>
      </c>
      <c r="Q60" s="70">
        <f>_xlfn.IFNA(VLOOKUP(T60,Data!$B$2:$H$5150,4,0),0)</f>
        <v>0.04</v>
      </c>
      <c r="R60" s="71">
        <f>_xlfn.IFNA(IF($R$8&lt;&gt;"",VLOOKUP(T60,Data!$B$2:$H$5150,6,0),""),"")</f>
        <v>131</v>
      </c>
      <c r="S60" s="71">
        <f>_xlfn.IFNA(IF($S$8&lt;&gt;"",VLOOKUP(T60,Data!$B$2:$H$5150,7,0),""),"")</f>
        <v>132</v>
      </c>
      <c r="T60" s="72" t="str">
        <f t="shared" si="37"/>
        <v>IMps_Ctn3910</v>
      </c>
      <c r="U60" s="136">
        <f t="shared" si="4"/>
        <v>0</v>
      </c>
      <c r="V60" s="69">
        <f t="shared" si="5"/>
        <v>0</v>
      </c>
      <c r="W60" s="70">
        <f>_xlfn.IFNA(VLOOKUP(Z60,Data!$B$2:$H$5150,4,0),0)</f>
        <v>0.04</v>
      </c>
      <c r="X60" s="71">
        <f>_xlfn.IFNA(IF($X$8&lt;&gt;"",VLOOKUP(Z60,Data!$B$2:$H$5150,6,0),""),"")</f>
        <v>131</v>
      </c>
      <c r="Y60" s="71">
        <f>_xlfn.IFNA(IF($Y$8&lt;&gt;"",VLOOKUP(Z60,Data!$B$2:$H$5150,7,0),""),"")</f>
        <v>132</v>
      </c>
      <c r="Z60" s="72" t="str">
        <f t="shared" si="38"/>
        <v>IMps_Ctn3910</v>
      </c>
      <c r="AA60" s="136">
        <f t="shared" si="6"/>
        <v>0</v>
      </c>
      <c r="AB60" s="69">
        <f t="shared" si="7"/>
        <v>0</v>
      </c>
      <c r="AC60" s="70">
        <f>_xlfn.IFNA(VLOOKUP(AF60,Data!$B$2:$H$5150,4,0),0)</f>
        <v>0.04</v>
      </c>
      <c r="AD60" s="71">
        <f>_xlfn.IFNA(IF($AD$8&lt;&gt;"",VLOOKUP(AF60,Data!$B$2:$H$5150,6,0),""),"")</f>
        <v>131</v>
      </c>
      <c r="AE60" s="71">
        <f>_xlfn.IFNA(IF($AE$8&lt;&gt;"",VLOOKUP(AF60,Data!$B$2:$H$5150,7,0),""),"")</f>
        <v>132</v>
      </c>
      <c r="AF60" s="72" t="str">
        <f t="shared" si="8"/>
        <v>IMps_Ctn3910</v>
      </c>
      <c r="AG60" s="136">
        <f t="shared" si="9"/>
        <v>0</v>
      </c>
      <c r="AH60" s="69">
        <f t="shared" si="10"/>
        <v>0</v>
      </c>
      <c r="AI60" s="70">
        <f>_xlfn.IFNA(VLOOKUP(AL60,Data!$B$2:$H$5150,4,0),0)</f>
        <v>0.04</v>
      </c>
      <c r="AJ60" s="71">
        <f>_xlfn.IFNA(IF($AJ$8&lt;&gt;"",VLOOKUP(AL60,Data!$B$2:$H$5150,6,0),""),"")</f>
        <v>131</v>
      </c>
      <c r="AK60" s="71">
        <f>_xlfn.IFNA(IF($AK$8&lt;&gt;"",VLOOKUP(AL60,Data!$B$2:$H$5150,7,0),""),"")</f>
        <v>132</v>
      </c>
      <c r="AL60" s="72" t="str">
        <f t="shared" si="11"/>
        <v>IMps_Ctn3910</v>
      </c>
      <c r="AM60" s="136">
        <f t="shared" si="12"/>
        <v>0</v>
      </c>
      <c r="AN60" s="69">
        <f t="shared" si="13"/>
        <v>0</v>
      </c>
      <c r="AO60" s="70">
        <f>_xlfn.IFNA(VLOOKUP(AR60,Data!$B$2:$H$5150,4,0),0)</f>
        <v>0.04</v>
      </c>
      <c r="AP60" s="71">
        <f>_xlfn.IFNA(IF($AP$8&lt;&gt;"",VLOOKUP(AR60,Data!$B$2:$H$5150,6,0),""),"")</f>
        <v>131</v>
      </c>
      <c r="AQ60" s="71">
        <f>_xlfn.IFNA(IF($AQ$8&lt;&gt;"",VLOOKUP(AR60,Data!$B$2:$H$5150,7,0),""),"")</f>
        <v>132</v>
      </c>
      <c r="AR60" s="72" t="str">
        <f t="shared" si="14"/>
        <v>IMps_Ctn3910</v>
      </c>
      <c r="AS60" s="136">
        <f t="shared" si="39"/>
        <v>0</v>
      </c>
      <c r="AT60" s="69">
        <f t="shared" si="15"/>
        <v>0</v>
      </c>
      <c r="AU60" s="70">
        <f>_xlfn.IFNA(VLOOKUP(AX60,Data!$B$2:$H$5150,4,0),0)</f>
        <v>0.04</v>
      </c>
      <c r="AV60" s="71">
        <f>_xlfn.IFNA(IF($AV$8&lt;&gt;"",VLOOKUP(AX60,Data!$B$2:$H$5150,6,0),""),"")</f>
        <v>131</v>
      </c>
      <c r="AW60" s="71">
        <f>_xlfn.IFNA(IF($AW$8&lt;&gt;"",VLOOKUP(AX60,Data!$B$2:$H$5150,7,0),""),"")</f>
        <v>132</v>
      </c>
      <c r="AX60" s="72" t="str">
        <f t="shared" si="16"/>
        <v>IMps_Ctn3910</v>
      </c>
      <c r="AY60" s="136">
        <f t="shared" si="40"/>
        <v>0</v>
      </c>
      <c r="AZ60" s="69">
        <f t="shared" si="17"/>
        <v>0</v>
      </c>
      <c r="BA60" s="70">
        <f>_xlfn.IFNA(VLOOKUP(BD60,Data!$B$2:$H$5150,4,0),0)</f>
        <v>0.04</v>
      </c>
      <c r="BB60" s="71">
        <f>_xlfn.IFNA(IF($BB$8&lt;&gt;"",VLOOKUP(BD60,Data!$B$2:$H$5150,6,0),""),"")</f>
        <v>131</v>
      </c>
      <c r="BC60" s="71">
        <f>_xlfn.IFNA(IF($BC$8&lt;&gt;"",VLOOKUP(BD60,Data!$B$2:$H$5150,7,0),""),"")</f>
        <v>132</v>
      </c>
      <c r="BD60" s="72" t="str">
        <f t="shared" si="18"/>
        <v>IMps_Ctn3910</v>
      </c>
      <c r="BE60" s="136">
        <f t="shared" si="41"/>
        <v>0</v>
      </c>
      <c r="BF60" s="69">
        <f t="shared" si="19"/>
        <v>0</v>
      </c>
      <c r="BG60" s="70">
        <f>_xlfn.IFNA(VLOOKUP(BJ60,Data!$B$2:$H$5150,4,0),0)</f>
        <v>0.04</v>
      </c>
      <c r="BH60" s="71">
        <f>_xlfn.IFNA(IF($BH$8&lt;&gt;"",VLOOKUP(BJ60,Data!$B$2:$H$5150,6,0),""),"")</f>
        <v>131</v>
      </c>
      <c r="BI60" s="71">
        <f>_xlfn.IFNA(IF($BI$8&lt;&gt;"",VLOOKUP(BJ60,Data!$B$2:$H$5150,7,0),""),"")</f>
        <v>132</v>
      </c>
      <c r="BJ60" s="72" t="str">
        <f t="shared" si="20"/>
        <v>IMps_Ctn3910</v>
      </c>
      <c r="BK60" s="136">
        <f t="shared" si="42"/>
        <v>0</v>
      </c>
      <c r="BL60" s="69">
        <f t="shared" si="21"/>
        <v>0</v>
      </c>
      <c r="BM60" s="70">
        <f>_xlfn.IFNA(VLOOKUP(BP60,Data!$B$2:$H$5150,4,0),0)</f>
        <v>0.04</v>
      </c>
      <c r="BN60" s="71">
        <f>_xlfn.IFNA(IF($BN$8&lt;&gt;"",VLOOKUP(BP60,Data!$B$2:$H$5150,6,0),""),"")</f>
        <v>131</v>
      </c>
      <c r="BO60" s="71">
        <f>_xlfn.IFNA(IF($BO$8&lt;&gt;"",VLOOKUP(BP60,Data!$B$2:$H$5150,7,0),""),"")</f>
        <v>132</v>
      </c>
      <c r="BP60" s="72" t="str">
        <f t="shared" si="22"/>
        <v>IMps_Ctn3910</v>
      </c>
      <c r="BQ60" s="136">
        <f t="shared" si="43"/>
        <v>0</v>
      </c>
      <c r="BR60" s="69">
        <f t="shared" si="23"/>
        <v>0</v>
      </c>
      <c r="BS60" s="70">
        <f>_xlfn.IFNA(VLOOKUP(BV60,Data!$B$2:$H$5150,4,0),0)</f>
        <v>0.04</v>
      </c>
      <c r="BT60" s="71">
        <f>_xlfn.IFNA(IF($BT$8&lt;&gt;"",VLOOKUP(BV60,Data!$B$2:$H$5150,6,0),""),"")</f>
        <v>131</v>
      </c>
      <c r="BU60" s="71">
        <f>_xlfn.IFNA(IF($BU$8&lt;&gt;"",VLOOKUP(BV60,Data!$B$2:$H$5150,7,0),""),"")</f>
        <v>132</v>
      </c>
      <c r="BV60" s="72" t="str">
        <f t="shared" si="24"/>
        <v>IMps_Ctn3910</v>
      </c>
      <c r="BW60" s="136">
        <f t="shared" si="44"/>
        <v>0</v>
      </c>
      <c r="BX60" s="69">
        <f t="shared" si="25"/>
        <v>0</v>
      </c>
      <c r="BY60" s="70">
        <f>_xlfn.IFNA(VLOOKUP(CB60,Data!$B$2:$H$5150,4,0),0)</f>
        <v>0.04</v>
      </c>
      <c r="BZ60" s="71">
        <f>_xlfn.IFNA(IF($BZ$8&lt;&gt;"",VLOOKUP(CB60,Data!$B$2:$H$5150,6,0),""),"")</f>
        <v>131</v>
      </c>
      <c r="CA60" s="71">
        <f>_xlfn.IFNA(IF($CA$8&lt;&gt;"",VLOOKUP(CB60,Data!$B$2:$H$5150,7,0),""),"")</f>
        <v>132</v>
      </c>
      <c r="CB60" s="72" t="str">
        <f t="shared" si="26"/>
        <v>IMps_Ctn3910</v>
      </c>
      <c r="CC60" s="136">
        <f t="shared" si="45"/>
        <v>0</v>
      </c>
      <c r="CD60" s="69">
        <f t="shared" si="27"/>
        <v>0</v>
      </c>
      <c r="CE60" s="70">
        <f>_xlfn.IFNA(VLOOKUP(CH60,Data!$B$2:$H$5150,4,0),0)</f>
        <v>0.04</v>
      </c>
      <c r="CF60" s="71">
        <f>_xlfn.IFNA(IF($CF$8&lt;&gt;"",VLOOKUP(CH60,Data!$B$2:$H$5150,6,0),""),"")</f>
        <v>131</v>
      </c>
      <c r="CG60" s="71">
        <f>_xlfn.IFNA(IF($CG$8&lt;&gt;"",VLOOKUP(CH60,Data!$B$2:$H$5150,7,0),""),"")</f>
        <v>132</v>
      </c>
      <c r="CH60" s="72" t="str">
        <f t="shared" si="28"/>
        <v>IMps_Ctn3910</v>
      </c>
      <c r="CI60" s="136">
        <f t="shared" si="46"/>
        <v>0</v>
      </c>
      <c r="CJ60" s="69">
        <f t="shared" si="29"/>
        <v>0</v>
      </c>
      <c r="CK60" s="70">
        <f>_xlfn.IFNA(VLOOKUP(CN60,Data!$B$2:$H$5150,4,0),0)</f>
        <v>0.04</v>
      </c>
      <c r="CL60" s="71">
        <f>_xlfn.IFNA(IF($CL$8&lt;&gt;"",VLOOKUP(CN60,Data!$B$2:$H$5150,6,0),""),"")</f>
        <v>131</v>
      </c>
      <c r="CM60" s="71">
        <f>_xlfn.IFNA(IF($CM$8&lt;&gt;"",VLOOKUP(CN60,Data!$B$2:$H$5150,7,0),""),"")</f>
        <v>132</v>
      </c>
      <c r="CN60" s="72" t="str">
        <f t="shared" si="30"/>
        <v>IMps_Ctn3910</v>
      </c>
      <c r="CO60" s="136">
        <f t="shared" si="47"/>
        <v>0</v>
      </c>
      <c r="CP60" s="69">
        <f t="shared" si="31"/>
        <v>0</v>
      </c>
      <c r="CQ60" s="70">
        <f>_xlfn.IFNA(VLOOKUP(CT60,Data!$B$2:$H$5150,4,0),0)</f>
        <v>0.04</v>
      </c>
      <c r="CR60" s="71">
        <f>_xlfn.IFNA(IF($CR$8&lt;&gt;"",VLOOKUP(CT60,Data!$B$2:$H$5150,6,0),""),"")</f>
        <v>131</v>
      </c>
      <c r="CS60" s="71">
        <f>_xlfn.IFNA(IF($CS$8&lt;&gt;"",VLOOKUP(CT60,Data!$B$2:$H$5150,7,0),""),"")</f>
        <v>132</v>
      </c>
      <c r="CT60" s="72" t="str">
        <f t="shared" si="32"/>
        <v>IMps_Ctn3910</v>
      </c>
      <c r="CU60" s="74" t="str">
        <f>VLOOKUP(F60,GD.List!$C$3:$O$6214,12,0)</f>
        <v>Textile Chemical</v>
      </c>
      <c r="CV60" s="51" t="s">
        <v>50</v>
      </c>
      <c r="CW60" s="51" t="e">
        <f>VLOOKUP(H60,#REF!,1,0)</f>
        <v>#REF!</v>
      </c>
      <c r="CX60" s="73">
        <f>E60/VLOOKUP(F60,GD.List!$C$3:$O$6646,5,0)</f>
        <v>0.75400039062500013</v>
      </c>
      <c r="CY60" s="134">
        <f t="shared" si="33"/>
        <v>514.32100000000003</v>
      </c>
      <c r="CZ60" s="51" t="e">
        <f t="shared" si="48"/>
        <v>#N/A</v>
      </c>
      <c r="DA60" s="133"/>
    </row>
    <row r="61" spans="1:105" ht="15" customHeight="1" x14ac:dyDescent="0.2">
      <c r="A61" s="142" t="str">
        <f>IFERROR(IF(VLOOKUP(F61,GD.List!$C$3:$H$6371,6,0)&lt;&gt;"L","I","L"),"")</f>
        <v>I</v>
      </c>
      <c r="B61" s="136">
        <f t="shared" si="34"/>
        <v>0</v>
      </c>
      <c r="C61" s="64">
        <v>561.18000000000006</v>
      </c>
      <c r="D61" s="64">
        <f t="shared" si="0"/>
        <v>0</v>
      </c>
      <c r="E61" s="64">
        <f t="shared" si="1"/>
        <v>561.18000000000006</v>
      </c>
      <c r="F61" s="65" t="s">
        <v>4401</v>
      </c>
      <c r="G61" s="66" t="str">
        <f>VLOOKUP(F61,GD.List!$C$3:$O$6646,13,0)</f>
        <v>EMULSION AQUASOL SHARP</v>
      </c>
      <c r="H61" s="67">
        <f>VLOOKUP(F61,GD.List!$C$3:$O$6646,8,0)</f>
        <v>3707.1</v>
      </c>
      <c r="I61" s="68">
        <f>VLOOKUP(F61,GD.List!$C$3:$O$6646,9,0)</f>
        <v>9.25</v>
      </c>
      <c r="J61" s="69">
        <f t="shared" si="2"/>
        <v>0</v>
      </c>
      <c r="K61" s="70">
        <v>0</v>
      </c>
      <c r="L61" s="71" t="str">
        <f>_xlfn.IFNA(IF($L$8&lt;&gt;"",VLOOKUP(N61,Data!$B$2:$H$5150,6,0),""),"")</f>
        <v/>
      </c>
      <c r="M61" s="71" t="str">
        <f>_xlfn.IFNA(IF($M$8&lt;&gt;"",VLOOKUP(N61,Data!$B$2:$H$5150,7,0),""),"")</f>
        <v/>
      </c>
      <c r="N61" s="72" t="str">
        <f t="shared" si="35"/>
        <v>ICtnGmt_Mbot13707.1</v>
      </c>
      <c r="O61" s="136">
        <f t="shared" si="3"/>
        <v>0</v>
      </c>
      <c r="P61" s="69">
        <f t="shared" si="36"/>
        <v>0</v>
      </c>
      <c r="Q61" s="70">
        <f>_xlfn.IFNA(VLOOKUP(T61,Data!$B$2:$H$5150,4,0),0)</f>
        <v>0.04</v>
      </c>
      <c r="R61" s="71">
        <f>_xlfn.IFNA(IF($R$8&lt;&gt;"",VLOOKUP(T61,Data!$B$2:$H$5150,6,0),""),"")</f>
        <v>135</v>
      </c>
      <c r="S61" s="71">
        <f>_xlfn.IFNA(IF($S$8&lt;&gt;"",VLOOKUP(T61,Data!$B$2:$H$5150,7,0),""),"")</f>
        <v>136</v>
      </c>
      <c r="T61" s="72" t="str">
        <f t="shared" si="37"/>
        <v>IMps_Ctn3707.1</v>
      </c>
      <c r="U61" s="136">
        <f t="shared" si="4"/>
        <v>0</v>
      </c>
      <c r="V61" s="69">
        <f t="shared" si="5"/>
        <v>0</v>
      </c>
      <c r="W61" s="70">
        <f>_xlfn.IFNA(VLOOKUP(Z61,Data!$B$2:$H$5150,4,0),0)</f>
        <v>0.04</v>
      </c>
      <c r="X61" s="71">
        <f>_xlfn.IFNA(IF($X$8&lt;&gt;"",VLOOKUP(Z61,Data!$B$2:$H$5150,6,0),""),"")</f>
        <v>135</v>
      </c>
      <c r="Y61" s="71">
        <f>_xlfn.IFNA(IF($Y$8&lt;&gt;"",VLOOKUP(Z61,Data!$B$2:$H$5150,7,0),""),"")</f>
        <v>136</v>
      </c>
      <c r="Z61" s="72" t="str">
        <f t="shared" si="38"/>
        <v>IMps_Ctn3707.1</v>
      </c>
      <c r="AA61" s="136">
        <f t="shared" si="6"/>
        <v>0</v>
      </c>
      <c r="AB61" s="69">
        <f t="shared" si="7"/>
        <v>0</v>
      </c>
      <c r="AC61" s="70">
        <f>_xlfn.IFNA(VLOOKUP(AF61,Data!$B$2:$H$5150,4,0),0)</f>
        <v>0.04</v>
      </c>
      <c r="AD61" s="71">
        <f>_xlfn.IFNA(IF($AD$8&lt;&gt;"",VLOOKUP(AF61,Data!$B$2:$H$5150,6,0),""),"")</f>
        <v>135</v>
      </c>
      <c r="AE61" s="71">
        <f>_xlfn.IFNA(IF($AE$8&lt;&gt;"",VLOOKUP(AF61,Data!$B$2:$H$5150,7,0),""),"")</f>
        <v>136</v>
      </c>
      <c r="AF61" s="72" t="str">
        <f t="shared" si="8"/>
        <v>IMps_Ctn3707.1</v>
      </c>
      <c r="AG61" s="136">
        <f t="shared" si="9"/>
        <v>0</v>
      </c>
      <c r="AH61" s="69">
        <f t="shared" si="10"/>
        <v>0</v>
      </c>
      <c r="AI61" s="70">
        <f>_xlfn.IFNA(VLOOKUP(AL61,Data!$B$2:$H$5150,4,0),0)</f>
        <v>0.04</v>
      </c>
      <c r="AJ61" s="71">
        <f>_xlfn.IFNA(IF($AJ$8&lt;&gt;"",VLOOKUP(AL61,Data!$B$2:$H$5150,6,0),""),"")</f>
        <v>135</v>
      </c>
      <c r="AK61" s="71">
        <f>_xlfn.IFNA(IF($AK$8&lt;&gt;"",VLOOKUP(AL61,Data!$B$2:$H$5150,7,0),""),"")</f>
        <v>136</v>
      </c>
      <c r="AL61" s="72" t="str">
        <f t="shared" si="11"/>
        <v>IMps_Ctn3707.1</v>
      </c>
      <c r="AM61" s="136">
        <f t="shared" si="12"/>
        <v>0</v>
      </c>
      <c r="AN61" s="69">
        <f t="shared" si="13"/>
        <v>0</v>
      </c>
      <c r="AO61" s="70">
        <f>_xlfn.IFNA(VLOOKUP(AR61,Data!$B$2:$H$5150,4,0),0)</f>
        <v>0.04</v>
      </c>
      <c r="AP61" s="71">
        <f>_xlfn.IFNA(IF($AP$8&lt;&gt;"",VLOOKUP(AR61,Data!$B$2:$H$5150,6,0),""),"")</f>
        <v>135</v>
      </c>
      <c r="AQ61" s="71">
        <f>_xlfn.IFNA(IF($AQ$8&lt;&gt;"",VLOOKUP(AR61,Data!$B$2:$H$5150,7,0),""),"")</f>
        <v>136</v>
      </c>
      <c r="AR61" s="72" t="str">
        <f t="shared" si="14"/>
        <v>IMps_Ctn3707.1</v>
      </c>
      <c r="AS61" s="136">
        <f t="shared" si="39"/>
        <v>0</v>
      </c>
      <c r="AT61" s="69">
        <f t="shared" si="15"/>
        <v>0</v>
      </c>
      <c r="AU61" s="70">
        <f>_xlfn.IFNA(VLOOKUP(AX61,Data!$B$2:$H$5150,4,0),0)</f>
        <v>0.04</v>
      </c>
      <c r="AV61" s="71">
        <f>_xlfn.IFNA(IF($AV$8&lt;&gt;"",VLOOKUP(AX61,Data!$B$2:$H$5150,6,0),""),"")</f>
        <v>135</v>
      </c>
      <c r="AW61" s="71">
        <f>_xlfn.IFNA(IF($AW$8&lt;&gt;"",VLOOKUP(AX61,Data!$B$2:$H$5150,7,0),""),"")</f>
        <v>136</v>
      </c>
      <c r="AX61" s="72" t="str">
        <f t="shared" si="16"/>
        <v>IMps_Ctn3707.1</v>
      </c>
      <c r="AY61" s="136">
        <f t="shared" si="40"/>
        <v>0</v>
      </c>
      <c r="AZ61" s="69">
        <f t="shared" si="17"/>
        <v>0</v>
      </c>
      <c r="BA61" s="70">
        <f>_xlfn.IFNA(VLOOKUP(BD61,Data!$B$2:$H$5150,4,0),0)</f>
        <v>0.04</v>
      </c>
      <c r="BB61" s="71">
        <f>_xlfn.IFNA(IF($BB$8&lt;&gt;"",VLOOKUP(BD61,Data!$B$2:$H$5150,6,0),""),"")</f>
        <v>135</v>
      </c>
      <c r="BC61" s="71">
        <f>_xlfn.IFNA(IF($BC$8&lt;&gt;"",VLOOKUP(BD61,Data!$B$2:$H$5150,7,0),""),"")</f>
        <v>136</v>
      </c>
      <c r="BD61" s="72" t="str">
        <f t="shared" si="18"/>
        <v>IMps_Ctn3707.1</v>
      </c>
      <c r="BE61" s="136">
        <f t="shared" si="41"/>
        <v>0</v>
      </c>
      <c r="BF61" s="69">
        <f t="shared" si="19"/>
        <v>0</v>
      </c>
      <c r="BG61" s="70">
        <f>_xlfn.IFNA(VLOOKUP(BJ61,Data!$B$2:$H$5150,4,0),0)</f>
        <v>0.04</v>
      </c>
      <c r="BH61" s="71">
        <f>_xlfn.IFNA(IF($BH$8&lt;&gt;"",VLOOKUP(BJ61,Data!$B$2:$H$5150,6,0),""),"")</f>
        <v>135</v>
      </c>
      <c r="BI61" s="71">
        <f>_xlfn.IFNA(IF($BI$8&lt;&gt;"",VLOOKUP(BJ61,Data!$B$2:$H$5150,7,0),""),"")</f>
        <v>136</v>
      </c>
      <c r="BJ61" s="72" t="str">
        <f t="shared" si="20"/>
        <v>IMps_Ctn3707.1</v>
      </c>
      <c r="BK61" s="136">
        <f t="shared" si="42"/>
        <v>0</v>
      </c>
      <c r="BL61" s="69">
        <f t="shared" si="21"/>
        <v>0</v>
      </c>
      <c r="BM61" s="70">
        <f>_xlfn.IFNA(VLOOKUP(BP61,Data!$B$2:$H$5150,4,0),0)</f>
        <v>0.04</v>
      </c>
      <c r="BN61" s="71">
        <f>_xlfn.IFNA(IF($BN$8&lt;&gt;"",VLOOKUP(BP61,Data!$B$2:$H$5150,6,0),""),"")</f>
        <v>135</v>
      </c>
      <c r="BO61" s="71">
        <f>_xlfn.IFNA(IF($BO$8&lt;&gt;"",VLOOKUP(BP61,Data!$B$2:$H$5150,7,0),""),"")</f>
        <v>136</v>
      </c>
      <c r="BP61" s="72" t="str">
        <f t="shared" si="22"/>
        <v>IMps_Ctn3707.1</v>
      </c>
      <c r="BQ61" s="136">
        <f t="shared" si="43"/>
        <v>0</v>
      </c>
      <c r="BR61" s="69">
        <f t="shared" si="23"/>
        <v>0</v>
      </c>
      <c r="BS61" s="70">
        <f>_xlfn.IFNA(VLOOKUP(BV61,Data!$B$2:$H$5150,4,0),0)</f>
        <v>0.04</v>
      </c>
      <c r="BT61" s="71">
        <f>_xlfn.IFNA(IF($BT$8&lt;&gt;"",VLOOKUP(BV61,Data!$B$2:$H$5150,6,0),""),"")</f>
        <v>135</v>
      </c>
      <c r="BU61" s="71">
        <f>_xlfn.IFNA(IF($BU$8&lt;&gt;"",VLOOKUP(BV61,Data!$B$2:$H$5150,7,0),""),"")</f>
        <v>136</v>
      </c>
      <c r="BV61" s="72" t="str">
        <f t="shared" si="24"/>
        <v>IMps_Ctn3707.1</v>
      </c>
      <c r="BW61" s="136">
        <f t="shared" si="44"/>
        <v>0</v>
      </c>
      <c r="BX61" s="69">
        <f t="shared" si="25"/>
        <v>0</v>
      </c>
      <c r="BY61" s="70">
        <f>_xlfn.IFNA(VLOOKUP(CB61,Data!$B$2:$H$5150,4,0),0)</f>
        <v>0.04</v>
      </c>
      <c r="BZ61" s="71">
        <f>_xlfn.IFNA(IF($BZ$8&lt;&gt;"",VLOOKUP(CB61,Data!$B$2:$H$5150,6,0),""),"")</f>
        <v>135</v>
      </c>
      <c r="CA61" s="71">
        <f>_xlfn.IFNA(IF($CA$8&lt;&gt;"",VLOOKUP(CB61,Data!$B$2:$H$5150,7,0),""),"")</f>
        <v>136</v>
      </c>
      <c r="CB61" s="72" t="str">
        <f t="shared" si="26"/>
        <v>IMps_Ctn3707.1</v>
      </c>
      <c r="CC61" s="136">
        <f t="shared" si="45"/>
        <v>0</v>
      </c>
      <c r="CD61" s="69">
        <f t="shared" si="27"/>
        <v>0</v>
      </c>
      <c r="CE61" s="70">
        <f>_xlfn.IFNA(VLOOKUP(CH61,Data!$B$2:$H$5150,4,0),0)</f>
        <v>0.04</v>
      </c>
      <c r="CF61" s="71">
        <f>_xlfn.IFNA(IF($CF$8&lt;&gt;"",VLOOKUP(CH61,Data!$B$2:$H$5150,6,0),""),"")</f>
        <v>135</v>
      </c>
      <c r="CG61" s="71">
        <f>_xlfn.IFNA(IF($CG$8&lt;&gt;"",VLOOKUP(CH61,Data!$B$2:$H$5150,7,0),""),"")</f>
        <v>136</v>
      </c>
      <c r="CH61" s="72" t="str">
        <f t="shared" si="28"/>
        <v>IMps_Ctn3707.1</v>
      </c>
      <c r="CI61" s="136">
        <f t="shared" si="46"/>
        <v>0</v>
      </c>
      <c r="CJ61" s="69">
        <f t="shared" si="29"/>
        <v>0</v>
      </c>
      <c r="CK61" s="70">
        <f>_xlfn.IFNA(VLOOKUP(CN61,Data!$B$2:$H$5150,4,0),0)</f>
        <v>0.04</v>
      </c>
      <c r="CL61" s="71">
        <f>_xlfn.IFNA(IF($CL$8&lt;&gt;"",VLOOKUP(CN61,Data!$B$2:$H$5150,6,0),""),"")</f>
        <v>135</v>
      </c>
      <c r="CM61" s="71">
        <f>_xlfn.IFNA(IF($CM$8&lt;&gt;"",VLOOKUP(CN61,Data!$B$2:$H$5150,7,0),""),"")</f>
        <v>136</v>
      </c>
      <c r="CN61" s="72" t="str">
        <f t="shared" si="30"/>
        <v>IMps_Ctn3707.1</v>
      </c>
      <c r="CO61" s="136">
        <f t="shared" si="47"/>
        <v>0</v>
      </c>
      <c r="CP61" s="69">
        <f t="shared" si="31"/>
        <v>0</v>
      </c>
      <c r="CQ61" s="70">
        <f>_xlfn.IFNA(VLOOKUP(CT61,Data!$B$2:$H$5150,4,0),0)</f>
        <v>0.04</v>
      </c>
      <c r="CR61" s="71">
        <f>_xlfn.IFNA(IF($CR$8&lt;&gt;"",VLOOKUP(CT61,Data!$B$2:$H$5150,6,0),""),"")</f>
        <v>135</v>
      </c>
      <c r="CS61" s="71">
        <f>_xlfn.IFNA(IF($CS$8&lt;&gt;"",VLOOKUP(CT61,Data!$B$2:$H$5150,7,0),""),"")</f>
        <v>136</v>
      </c>
      <c r="CT61" s="72" t="str">
        <f t="shared" si="32"/>
        <v>IMps_Ctn3707.1</v>
      </c>
      <c r="CU61" s="74" t="str">
        <f>VLOOKUP(F61,GD.List!$C$3:$O$6214,12,0)</f>
        <v>Textile Chemical</v>
      </c>
      <c r="CV61" s="51" t="s">
        <v>50</v>
      </c>
      <c r="CW61" s="51" t="e">
        <f>VLOOKUP(H61,#REF!,1,0)</f>
        <v>#REF!</v>
      </c>
      <c r="CX61" s="73">
        <f>E61/VLOOKUP(F61,GD.List!$C$3:$O$6646,5,0)</f>
        <v>0.56118000000000001</v>
      </c>
      <c r="CY61" s="134">
        <f t="shared" si="33"/>
        <v>0</v>
      </c>
      <c r="CZ61" s="51" t="e">
        <f t="shared" si="48"/>
        <v>#N/A</v>
      </c>
      <c r="DA61" s="133"/>
    </row>
    <row r="62" spans="1:105" ht="15" customHeight="1" x14ac:dyDescent="0.2">
      <c r="A62" s="142" t="str">
        <f>IFERROR(IF(VLOOKUP(F62,GD.List!$C$3:$H$6371,6,0)&lt;&gt;"L","I","L"),"")</f>
        <v>I</v>
      </c>
      <c r="B62" s="136">
        <f t="shared" si="34"/>
        <v>0</v>
      </c>
      <c r="C62" s="233">
        <v>2400.19</v>
      </c>
      <c r="D62" s="64">
        <f t="shared" si="0"/>
        <v>0</v>
      </c>
      <c r="E62" s="64">
        <f t="shared" si="1"/>
        <v>2400.19</v>
      </c>
      <c r="F62" s="65" t="s">
        <v>4429</v>
      </c>
      <c r="G62" s="66" t="str">
        <f>VLOOKUP(F62,GD.List!$C$3:$O$6646,13,0)</f>
        <v xml:space="preserve">DYES ( LIYANSOL  ) </v>
      </c>
      <c r="H62" s="67">
        <f>VLOOKUP(F62,GD.List!$C$3:$O$6646,8,0)</f>
        <v>3204.16</v>
      </c>
      <c r="I62" s="68">
        <v>3.05</v>
      </c>
      <c r="J62" s="69">
        <f t="shared" si="2"/>
        <v>0</v>
      </c>
      <c r="K62" s="70">
        <v>0</v>
      </c>
      <c r="L62" s="71" t="str">
        <f>_xlfn.IFNA(IF($L$8&lt;&gt;"",VLOOKUP(N62,Data!$B$2:$H$5150,6,0),""),"")</f>
        <v/>
      </c>
      <c r="M62" s="71" t="str">
        <f>_xlfn.IFNA(IF($M$8&lt;&gt;"",VLOOKUP(N62,Data!$B$2:$H$5150,7,0),""),"")</f>
        <v/>
      </c>
      <c r="N62" s="72" t="str">
        <f t="shared" si="35"/>
        <v>ICtnGmt_Mbot13204.16</v>
      </c>
      <c r="O62" s="136">
        <f t="shared" si="3"/>
        <v>0</v>
      </c>
      <c r="P62" s="69">
        <f t="shared" si="36"/>
        <v>0</v>
      </c>
      <c r="Q62" s="70">
        <f>_xlfn.IFNA(VLOOKUP(T62,Data!$B$2:$H$5150,4,0),0)</f>
        <v>7.0000000000000007E-2</v>
      </c>
      <c r="R62" s="71">
        <f>_xlfn.IFNA(IF($R$8&lt;&gt;"",VLOOKUP(T62,Data!$B$2:$H$5150,6,0),""),"")</f>
        <v>131</v>
      </c>
      <c r="S62" s="71">
        <f>_xlfn.IFNA(IF($S$8&lt;&gt;"",VLOOKUP(T62,Data!$B$2:$H$5150,7,0),""),"")</f>
        <v>132</v>
      </c>
      <c r="T62" s="72" t="str">
        <f t="shared" si="37"/>
        <v>IMps_Ctn3204.16</v>
      </c>
      <c r="U62" s="136">
        <f t="shared" si="4"/>
        <v>0</v>
      </c>
      <c r="V62" s="69">
        <f t="shared" si="5"/>
        <v>0</v>
      </c>
      <c r="W62" s="70">
        <f>_xlfn.IFNA(VLOOKUP(Z62,Data!$B$2:$H$5150,4,0),0)</f>
        <v>7.0000000000000007E-2</v>
      </c>
      <c r="X62" s="71">
        <f>_xlfn.IFNA(IF($X$8&lt;&gt;"",VLOOKUP(Z62,Data!$B$2:$H$5150,6,0),""),"")</f>
        <v>131</v>
      </c>
      <c r="Y62" s="71">
        <f>_xlfn.IFNA(IF($Y$8&lt;&gt;"",VLOOKUP(Z62,Data!$B$2:$H$5150,7,0),""),"")</f>
        <v>132</v>
      </c>
      <c r="Z62" s="72" t="str">
        <f t="shared" si="38"/>
        <v>IMps_Ctn3204.16</v>
      </c>
      <c r="AA62" s="136">
        <f t="shared" si="6"/>
        <v>0</v>
      </c>
      <c r="AB62" s="69">
        <f t="shared" si="7"/>
        <v>0</v>
      </c>
      <c r="AC62" s="70">
        <f>_xlfn.IFNA(VLOOKUP(AF62,Data!$B$2:$H$5150,4,0),0)</f>
        <v>7.0000000000000007E-2</v>
      </c>
      <c r="AD62" s="71">
        <f>_xlfn.IFNA(IF($AD$8&lt;&gt;"",VLOOKUP(AF62,Data!$B$2:$H$5150,6,0),""),"")</f>
        <v>131</v>
      </c>
      <c r="AE62" s="71">
        <f>_xlfn.IFNA(IF($AE$8&lt;&gt;"",VLOOKUP(AF62,Data!$B$2:$H$5150,7,0),""),"")</f>
        <v>132</v>
      </c>
      <c r="AF62" s="72" t="str">
        <f t="shared" si="8"/>
        <v>IMps_Ctn3204.16</v>
      </c>
      <c r="AG62" s="136">
        <f t="shared" si="9"/>
        <v>0</v>
      </c>
      <c r="AH62" s="69">
        <f t="shared" si="10"/>
        <v>0</v>
      </c>
      <c r="AI62" s="70">
        <f>_xlfn.IFNA(VLOOKUP(AL62,Data!$B$2:$H$5150,4,0),0)</f>
        <v>7.0000000000000007E-2</v>
      </c>
      <c r="AJ62" s="71">
        <f>_xlfn.IFNA(IF($AJ$8&lt;&gt;"",VLOOKUP(AL62,Data!$B$2:$H$5150,6,0),""),"")</f>
        <v>131</v>
      </c>
      <c r="AK62" s="71">
        <f>_xlfn.IFNA(IF($AK$8&lt;&gt;"",VLOOKUP(AL62,Data!$B$2:$H$5150,7,0),""),"")</f>
        <v>132</v>
      </c>
      <c r="AL62" s="72" t="str">
        <f t="shared" si="11"/>
        <v>IMps_Ctn3204.16</v>
      </c>
      <c r="AM62" s="136">
        <f t="shared" si="12"/>
        <v>0</v>
      </c>
      <c r="AN62" s="69">
        <f t="shared" si="13"/>
        <v>0</v>
      </c>
      <c r="AO62" s="70">
        <f>_xlfn.IFNA(VLOOKUP(AR62,Data!$B$2:$H$5150,4,0),0)</f>
        <v>7.0000000000000007E-2</v>
      </c>
      <c r="AP62" s="71">
        <f>_xlfn.IFNA(IF($AP$8&lt;&gt;"",VLOOKUP(AR62,Data!$B$2:$H$5150,6,0),""),"")</f>
        <v>131</v>
      </c>
      <c r="AQ62" s="71">
        <f>_xlfn.IFNA(IF($AQ$8&lt;&gt;"",VLOOKUP(AR62,Data!$B$2:$H$5150,7,0),""),"")</f>
        <v>132</v>
      </c>
      <c r="AR62" s="72" t="str">
        <f t="shared" si="14"/>
        <v>IMps_Ctn3204.16</v>
      </c>
      <c r="AS62" s="136">
        <f t="shared" si="39"/>
        <v>0</v>
      </c>
      <c r="AT62" s="69">
        <f t="shared" si="15"/>
        <v>0</v>
      </c>
      <c r="AU62" s="70">
        <f>_xlfn.IFNA(VLOOKUP(AX62,Data!$B$2:$H$5150,4,0),0)</f>
        <v>7.0000000000000007E-2</v>
      </c>
      <c r="AV62" s="71">
        <f>_xlfn.IFNA(IF($AV$8&lt;&gt;"",VLOOKUP(AX62,Data!$B$2:$H$5150,6,0),""),"")</f>
        <v>131</v>
      </c>
      <c r="AW62" s="71">
        <f>_xlfn.IFNA(IF($AW$8&lt;&gt;"",VLOOKUP(AX62,Data!$B$2:$H$5150,7,0),""),"")</f>
        <v>132</v>
      </c>
      <c r="AX62" s="72" t="str">
        <f t="shared" si="16"/>
        <v>IMps_Ctn3204.16</v>
      </c>
      <c r="AY62" s="136">
        <f t="shared" si="40"/>
        <v>0</v>
      </c>
      <c r="AZ62" s="69">
        <f t="shared" si="17"/>
        <v>0</v>
      </c>
      <c r="BA62" s="70">
        <f>_xlfn.IFNA(VLOOKUP(BD62,Data!$B$2:$H$5150,4,0),0)</f>
        <v>7.0000000000000007E-2</v>
      </c>
      <c r="BB62" s="71">
        <f>_xlfn.IFNA(IF($BB$8&lt;&gt;"",VLOOKUP(BD62,Data!$B$2:$H$5150,6,0),""),"")</f>
        <v>131</v>
      </c>
      <c r="BC62" s="71">
        <f>_xlfn.IFNA(IF($BC$8&lt;&gt;"",VLOOKUP(BD62,Data!$B$2:$H$5150,7,0),""),"")</f>
        <v>132</v>
      </c>
      <c r="BD62" s="72" t="str">
        <f t="shared" si="18"/>
        <v>IMps_Ctn3204.16</v>
      </c>
      <c r="BE62" s="136">
        <f t="shared" si="41"/>
        <v>0</v>
      </c>
      <c r="BF62" s="69">
        <f t="shared" si="19"/>
        <v>0</v>
      </c>
      <c r="BG62" s="70">
        <f>_xlfn.IFNA(VLOOKUP(BJ62,Data!$B$2:$H$5150,4,0),0)</f>
        <v>7.0000000000000007E-2</v>
      </c>
      <c r="BH62" s="71">
        <f>_xlfn.IFNA(IF($BH$8&lt;&gt;"",VLOOKUP(BJ62,Data!$B$2:$H$5150,6,0),""),"")</f>
        <v>131</v>
      </c>
      <c r="BI62" s="71">
        <f>_xlfn.IFNA(IF($BI$8&lt;&gt;"",VLOOKUP(BJ62,Data!$B$2:$H$5150,7,0),""),"")</f>
        <v>132</v>
      </c>
      <c r="BJ62" s="72" t="str">
        <f t="shared" si="20"/>
        <v>IMps_Ctn3204.16</v>
      </c>
      <c r="BK62" s="136">
        <f t="shared" si="42"/>
        <v>0</v>
      </c>
      <c r="BL62" s="69">
        <f t="shared" si="21"/>
        <v>0</v>
      </c>
      <c r="BM62" s="70">
        <f>_xlfn.IFNA(VLOOKUP(BP62,Data!$B$2:$H$5150,4,0),0)</f>
        <v>7.0000000000000007E-2</v>
      </c>
      <c r="BN62" s="71">
        <f>_xlfn.IFNA(IF($BN$8&lt;&gt;"",VLOOKUP(BP62,Data!$B$2:$H$5150,6,0),""),"")</f>
        <v>131</v>
      </c>
      <c r="BO62" s="71">
        <f>_xlfn.IFNA(IF($BO$8&lt;&gt;"",VLOOKUP(BP62,Data!$B$2:$H$5150,7,0),""),"")</f>
        <v>132</v>
      </c>
      <c r="BP62" s="72" t="str">
        <f t="shared" si="22"/>
        <v>IMps_Ctn3204.16</v>
      </c>
      <c r="BQ62" s="136">
        <f t="shared" si="43"/>
        <v>0</v>
      </c>
      <c r="BR62" s="69">
        <f t="shared" si="23"/>
        <v>0</v>
      </c>
      <c r="BS62" s="70">
        <f>_xlfn.IFNA(VLOOKUP(BV62,Data!$B$2:$H$5150,4,0),0)</f>
        <v>7.0000000000000007E-2</v>
      </c>
      <c r="BT62" s="71">
        <f>_xlfn.IFNA(IF($BT$8&lt;&gt;"",VLOOKUP(BV62,Data!$B$2:$H$5150,6,0),""),"")</f>
        <v>131</v>
      </c>
      <c r="BU62" s="71">
        <f>_xlfn.IFNA(IF($BU$8&lt;&gt;"",VLOOKUP(BV62,Data!$B$2:$H$5150,7,0),""),"")</f>
        <v>132</v>
      </c>
      <c r="BV62" s="72" t="str">
        <f t="shared" si="24"/>
        <v>IMps_Ctn3204.16</v>
      </c>
      <c r="BW62" s="136">
        <f t="shared" si="44"/>
        <v>0</v>
      </c>
      <c r="BX62" s="69">
        <f t="shared" si="25"/>
        <v>0</v>
      </c>
      <c r="BY62" s="70">
        <f>_xlfn.IFNA(VLOOKUP(CB62,Data!$B$2:$H$5150,4,0),0)</f>
        <v>7.0000000000000007E-2</v>
      </c>
      <c r="BZ62" s="71">
        <f>_xlfn.IFNA(IF($BZ$8&lt;&gt;"",VLOOKUP(CB62,Data!$B$2:$H$5150,6,0),""),"")</f>
        <v>131</v>
      </c>
      <c r="CA62" s="71">
        <f>_xlfn.IFNA(IF($CA$8&lt;&gt;"",VLOOKUP(CB62,Data!$B$2:$H$5150,7,0),""),"")</f>
        <v>132</v>
      </c>
      <c r="CB62" s="72" t="str">
        <f t="shared" si="26"/>
        <v>IMps_Ctn3204.16</v>
      </c>
      <c r="CC62" s="136">
        <f t="shared" si="45"/>
        <v>0</v>
      </c>
      <c r="CD62" s="69">
        <f t="shared" si="27"/>
        <v>0</v>
      </c>
      <c r="CE62" s="70">
        <f>_xlfn.IFNA(VLOOKUP(CH62,Data!$B$2:$H$5150,4,0),0)</f>
        <v>7.0000000000000007E-2</v>
      </c>
      <c r="CF62" s="71">
        <f>_xlfn.IFNA(IF($CF$8&lt;&gt;"",VLOOKUP(CH62,Data!$B$2:$H$5150,6,0),""),"")</f>
        <v>131</v>
      </c>
      <c r="CG62" s="71">
        <f>_xlfn.IFNA(IF($CG$8&lt;&gt;"",VLOOKUP(CH62,Data!$B$2:$H$5150,7,0),""),"")</f>
        <v>132</v>
      </c>
      <c r="CH62" s="72" t="str">
        <f t="shared" si="28"/>
        <v>IMps_Ctn3204.16</v>
      </c>
      <c r="CI62" s="136">
        <f t="shared" si="46"/>
        <v>0</v>
      </c>
      <c r="CJ62" s="69">
        <f t="shared" si="29"/>
        <v>0</v>
      </c>
      <c r="CK62" s="70">
        <f>_xlfn.IFNA(VLOOKUP(CN62,Data!$B$2:$H$5150,4,0),0)</f>
        <v>7.0000000000000007E-2</v>
      </c>
      <c r="CL62" s="71">
        <f>_xlfn.IFNA(IF($CL$8&lt;&gt;"",VLOOKUP(CN62,Data!$B$2:$H$5150,6,0),""),"")</f>
        <v>131</v>
      </c>
      <c r="CM62" s="71">
        <f>_xlfn.IFNA(IF($CM$8&lt;&gt;"",VLOOKUP(CN62,Data!$B$2:$H$5150,7,0),""),"")</f>
        <v>132</v>
      </c>
      <c r="CN62" s="72" t="str">
        <f t="shared" si="30"/>
        <v>IMps_Ctn3204.16</v>
      </c>
      <c r="CO62" s="136">
        <f t="shared" si="47"/>
        <v>0</v>
      </c>
      <c r="CP62" s="69">
        <f t="shared" si="31"/>
        <v>0</v>
      </c>
      <c r="CQ62" s="70">
        <f>_xlfn.IFNA(VLOOKUP(CT62,Data!$B$2:$H$5150,4,0),0)</f>
        <v>7.0000000000000007E-2</v>
      </c>
      <c r="CR62" s="71">
        <f>_xlfn.IFNA(IF($CR$8&lt;&gt;"",VLOOKUP(CT62,Data!$B$2:$H$5150,6,0),""),"")</f>
        <v>131</v>
      </c>
      <c r="CS62" s="71">
        <f>_xlfn.IFNA(IF($CS$8&lt;&gt;"",VLOOKUP(CT62,Data!$B$2:$H$5150,7,0),""),"")</f>
        <v>132</v>
      </c>
      <c r="CT62" s="72" t="str">
        <f t="shared" si="32"/>
        <v>IMps_Ctn3204.16</v>
      </c>
      <c r="CU62" s="74" t="str">
        <f>VLOOKUP(F62,GD.List!$C$3:$O$6214,12,0)</f>
        <v>Textile Dyes</v>
      </c>
      <c r="CV62" s="51" t="s">
        <v>50</v>
      </c>
      <c r="CW62" s="51" t="e">
        <f>VLOOKUP(H62,#REF!,1,0)</f>
        <v>#REF!</v>
      </c>
      <c r="CX62" s="73">
        <f>E62/VLOOKUP(F62,GD.List!$C$3:$O$6646,5,0)</f>
        <v>0.80006333333333335</v>
      </c>
      <c r="CY62" s="134">
        <f t="shared" si="33"/>
        <v>0</v>
      </c>
      <c r="CZ62" s="51" t="e">
        <f t="shared" si="48"/>
        <v>#N/A</v>
      </c>
      <c r="DA62" s="133"/>
    </row>
    <row r="63" spans="1:105" ht="15" customHeight="1" x14ac:dyDescent="0.2">
      <c r="A63" s="142" t="str">
        <f>IFERROR(IF(VLOOKUP(F63,GD.List!$C$3:$H$6371,6,0)&lt;&gt;"L","I","L"),"")</f>
        <v>I</v>
      </c>
      <c r="B63" s="136">
        <f t="shared" si="34"/>
        <v>0</v>
      </c>
      <c r="C63" s="64">
        <v>36.21</v>
      </c>
      <c r="D63" s="64">
        <f t="shared" si="0"/>
        <v>0</v>
      </c>
      <c r="E63" s="64">
        <f t="shared" si="1"/>
        <v>36.21</v>
      </c>
      <c r="F63" s="65" t="s">
        <v>3590</v>
      </c>
      <c r="G63" s="66" t="str">
        <f>VLOOKUP(F63,GD.List!$C$3:$O$6646,13,0)</f>
        <v>RUBBER THREAD</v>
      </c>
      <c r="H63" s="67">
        <f>VLOOKUP(F63,GD.List!$C$3:$O$6646,8,0)</f>
        <v>4007.009</v>
      </c>
      <c r="I63" s="68">
        <f>VLOOKUP(F63,GD.List!$C$3:$O$6646,9,0)</f>
        <v>2.7761999999999998</v>
      </c>
      <c r="J63" s="69">
        <f t="shared" si="2"/>
        <v>0</v>
      </c>
      <c r="K63" s="70">
        <v>0</v>
      </c>
      <c r="L63" s="71">
        <f>_xlfn.IFNA(IF($L$8&lt;&gt;"",VLOOKUP(N63,Data!$B$2:$H$5150,6,0),""),"")</f>
        <v>179</v>
      </c>
      <c r="M63" s="71">
        <f>_xlfn.IFNA(IF($M$8&lt;&gt;"",VLOOKUP(N63,Data!$B$2:$H$5150,7,0),""),"")</f>
        <v>0</v>
      </c>
      <c r="N63" s="72" t="str">
        <f t="shared" si="35"/>
        <v>ICtnGmt_Mbot14007.009</v>
      </c>
      <c r="O63" s="136">
        <f t="shared" si="3"/>
        <v>0</v>
      </c>
      <c r="P63" s="69">
        <f t="shared" si="36"/>
        <v>0</v>
      </c>
      <c r="Q63" s="70">
        <f>_xlfn.IFNA(VLOOKUP(T63,Data!$B$2:$H$5150,4,0),0)</f>
        <v>0.06</v>
      </c>
      <c r="R63" s="71">
        <f>_xlfn.IFNA(IF($R$8&lt;&gt;"",VLOOKUP(T63,Data!$B$2:$H$5150,6,0),""),"")</f>
        <v>175</v>
      </c>
      <c r="S63" s="71">
        <f>_xlfn.IFNA(IF($S$8&lt;&gt;"",VLOOKUP(T63,Data!$B$2:$H$5150,7,0),""),"")</f>
        <v>174</v>
      </c>
      <c r="T63" s="72" t="str">
        <f t="shared" si="37"/>
        <v>IMps_Ctn4007.009</v>
      </c>
      <c r="U63" s="136">
        <f t="shared" si="4"/>
        <v>0</v>
      </c>
      <c r="V63" s="69">
        <f t="shared" si="5"/>
        <v>0</v>
      </c>
      <c r="W63" s="70">
        <f>_xlfn.IFNA(VLOOKUP(Z63,Data!$B$2:$H$5150,4,0),0)</f>
        <v>0.06</v>
      </c>
      <c r="X63" s="71">
        <f>_xlfn.IFNA(IF($X$8&lt;&gt;"",VLOOKUP(Z63,Data!$B$2:$H$5150,6,0),""),"")</f>
        <v>175</v>
      </c>
      <c r="Y63" s="71">
        <f>_xlfn.IFNA(IF($Y$8&lt;&gt;"",VLOOKUP(Z63,Data!$B$2:$H$5150,7,0),""),"")</f>
        <v>174</v>
      </c>
      <c r="Z63" s="72" t="str">
        <f t="shared" si="38"/>
        <v>IMps_Ctn4007.009</v>
      </c>
      <c r="AA63" s="136">
        <f t="shared" si="6"/>
        <v>0</v>
      </c>
      <c r="AB63" s="69">
        <f t="shared" si="7"/>
        <v>0</v>
      </c>
      <c r="AC63" s="70">
        <f>_xlfn.IFNA(VLOOKUP(AF63,Data!$B$2:$H$5150,4,0),0)</f>
        <v>0.06</v>
      </c>
      <c r="AD63" s="71">
        <f>_xlfn.IFNA(IF($AD$8&lt;&gt;"",VLOOKUP(AF63,Data!$B$2:$H$5150,6,0),""),"")</f>
        <v>175</v>
      </c>
      <c r="AE63" s="71">
        <f>_xlfn.IFNA(IF($AE$8&lt;&gt;"",VLOOKUP(AF63,Data!$B$2:$H$5150,7,0),""),"")</f>
        <v>174</v>
      </c>
      <c r="AF63" s="72" t="str">
        <f t="shared" si="8"/>
        <v>IMps_Ctn4007.009</v>
      </c>
      <c r="AG63" s="136">
        <f t="shared" si="9"/>
        <v>0</v>
      </c>
      <c r="AH63" s="69">
        <f t="shared" si="10"/>
        <v>0</v>
      </c>
      <c r="AI63" s="70">
        <f>_xlfn.IFNA(VLOOKUP(AL63,Data!$B$2:$H$5150,4,0),0)</f>
        <v>0.06</v>
      </c>
      <c r="AJ63" s="71">
        <f>_xlfn.IFNA(IF($AJ$8&lt;&gt;"",VLOOKUP(AL63,Data!$B$2:$H$5150,6,0),""),"")</f>
        <v>175</v>
      </c>
      <c r="AK63" s="71">
        <f>_xlfn.IFNA(IF($AK$8&lt;&gt;"",VLOOKUP(AL63,Data!$B$2:$H$5150,7,0),""),"")</f>
        <v>174</v>
      </c>
      <c r="AL63" s="72" t="str">
        <f t="shared" si="11"/>
        <v>IMps_Ctn4007.009</v>
      </c>
      <c r="AM63" s="136">
        <f t="shared" si="12"/>
        <v>0</v>
      </c>
      <c r="AN63" s="69">
        <f t="shared" si="13"/>
        <v>0</v>
      </c>
      <c r="AO63" s="70">
        <f>_xlfn.IFNA(VLOOKUP(AR63,Data!$B$2:$H$5150,4,0),0)</f>
        <v>0.06</v>
      </c>
      <c r="AP63" s="71">
        <f>_xlfn.IFNA(IF($AP$8&lt;&gt;"",VLOOKUP(AR63,Data!$B$2:$H$5150,6,0),""),"")</f>
        <v>175</v>
      </c>
      <c r="AQ63" s="71">
        <f>_xlfn.IFNA(IF($AQ$8&lt;&gt;"",VLOOKUP(AR63,Data!$B$2:$H$5150,7,0),""),"")</f>
        <v>174</v>
      </c>
      <c r="AR63" s="72" t="str">
        <f t="shared" si="14"/>
        <v>IMps_Ctn4007.009</v>
      </c>
      <c r="AS63" s="136">
        <f t="shared" si="39"/>
        <v>0</v>
      </c>
      <c r="AT63" s="69">
        <f t="shared" si="15"/>
        <v>0</v>
      </c>
      <c r="AU63" s="70">
        <f>_xlfn.IFNA(VLOOKUP(AX63,Data!$B$2:$H$5150,4,0),0)</f>
        <v>0.06</v>
      </c>
      <c r="AV63" s="71">
        <f>_xlfn.IFNA(IF($AV$8&lt;&gt;"",VLOOKUP(AX63,Data!$B$2:$H$5150,6,0),""),"")</f>
        <v>175</v>
      </c>
      <c r="AW63" s="71">
        <f>_xlfn.IFNA(IF($AW$8&lt;&gt;"",VLOOKUP(AX63,Data!$B$2:$H$5150,7,0),""),"")</f>
        <v>174</v>
      </c>
      <c r="AX63" s="72" t="str">
        <f t="shared" si="16"/>
        <v>IMps_Ctn4007.009</v>
      </c>
      <c r="AY63" s="136">
        <f t="shared" si="40"/>
        <v>0</v>
      </c>
      <c r="AZ63" s="69">
        <f t="shared" si="17"/>
        <v>0</v>
      </c>
      <c r="BA63" s="70">
        <f>_xlfn.IFNA(VLOOKUP(BD63,Data!$B$2:$H$5150,4,0),0)</f>
        <v>0.06</v>
      </c>
      <c r="BB63" s="71">
        <f>_xlfn.IFNA(IF($BB$8&lt;&gt;"",VLOOKUP(BD63,Data!$B$2:$H$5150,6,0),""),"")</f>
        <v>175</v>
      </c>
      <c r="BC63" s="71">
        <f>_xlfn.IFNA(IF($BC$8&lt;&gt;"",VLOOKUP(BD63,Data!$B$2:$H$5150,7,0),""),"")</f>
        <v>174</v>
      </c>
      <c r="BD63" s="72" t="str">
        <f t="shared" si="18"/>
        <v>IMps_Ctn4007.009</v>
      </c>
      <c r="BE63" s="136">
        <f t="shared" si="41"/>
        <v>0</v>
      </c>
      <c r="BF63" s="69">
        <f t="shared" si="19"/>
        <v>0</v>
      </c>
      <c r="BG63" s="70">
        <f>_xlfn.IFNA(VLOOKUP(BJ63,Data!$B$2:$H$5150,4,0),0)</f>
        <v>0.06</v>
      </c>
      <c r="BH63" s="71">
        <f>_xlfn.IFNA(IF($BH$8&lt;&gt;"",VLOOKUP(BJ63,Data!$B$2:$H$5150,6,0),""),"")</f>
        <v>175</v>
      </c>
      <c r="BI63" s="71">
        <f>_xlfn.IFNA(IF($BI$8&lt;&gt;"",VLOOKUP(BJ63,Data!$B$2:$H$5150,7,0),""),"")</f>
        <v>174</v>
      </c>
      <c r="BJ63" s="72" t="str">
        <f t="shared" si="20"/>
        <v>IMps_Ctn4007.009</v>
      </c>
      <c r="BK63" s="136">
        <f t="shared" si="42"/>
        <v>0</v>
      </c>
      <c r="BL63" s="69">
        <f t="shared" si="21"/>
        <v>0</v>
      </c>
      <c r="BM63" s="70">
        <f>_xlfn.IFNA(VLOOKUP(BP63,Data!$B$2:$H$5150,4,0),0)</f>
        <v>0.06</v>
      </c>
      <c r="BN63" s="71">
        <f>_xlfn.IFNA(IF($BN$8&lt;&gt;"",VLOOKUP(BP63,Data!$B$2:$H$5150,6,0),""),"")</f>
        <v>175</v>
      </c>
      <c r="BO63" s="71">
        <f>_xlfn.IFNA(IF($BO$8&lt;&gt;"",VLOOKUP(BP63,Data!$B$2:$H$5150,7,0),""),"")</f>
        <v>174</v>
      </c>
      <c r="BP63" s="72" t="str">
        <f t="shared" si="22"/>
        <v>IMps_Ctn4007.009</v>
      </c>
      <c r="BQ63" s="136">
        <f t="shared" si="43"/>
        <v>0</v>
      </c>
      <c r="BR63" s="69">
        <f t="shared" si="23"/>
        <v>0</v>
      </c>
      <c r="BS63" s="70">
        <f>_xlfn.IFNA(VLOOKUP(BV63,Data!$B$2:$H$5150,4,0),0)</f>
        <v>0.06</v>
      </c>
      <c r="BT63" s="71">
        <f>_xlfn.IFNA(IF($BT$8&lt;&gt;"",VLOOKUP(BV63,Data!$B$2:$H$5150,6,0),""),"")</f>
        <v>175</v>
      </c>
      <c r="BU63" s="71">
        <f>_xlfn.IFNA(IF($BU$8&lt;&gt;"",VLOOKUP(BV63,Data!$B$2:$H$5150,7,0),""),"")</f>
        <v>174</v>
      </c>
      <c r="BV63" s="72" t="str">
        <f t="shared" si="24"/>
        <v>IMps_Ctn4007.009</v>
      </c>
      <c r="BW63" s="136">
        <f t="shared" si="44"/>
        <v>0</v>
      </c>
      <c r="BX63" s="69">
        <f t="shared" si="25"/>
        <v>0</v>
      </c>
      <c r="BY63" s="70">
        <f>_xlfn.IFNA(VLOOKUP(CB63,Data!$B$2:$H$5150,4,0),0)</f>
        <v>0.06</v>
      </c>
      <c r="BZ63" s="71">
        <f>_xlfn.IFNA(IF($BZ$8&lt;&gt;"",VLOOKUP(CB63,Data!$B$2:$H$5150,6,0),""),"")</f>
        <v>175</v>
      </c>
      <c r="CA63" s="71">
        <f>_xlfn.IFNA(IF($CA$8&lt;&gt;"",VLOOKUP(CB63,Data!$B$2:$H$5150,7,0),""),"")</f>
        <v>174</v>
      </c>
      <c r="CB63" s="72" t="str">
        <f t="shared" si="26"/>
        <v>IMps_Ctn4007.009</v>
      </c>
      <c r="CC63" s="136">
        <f t="shared" si="45"/>
        <v>0</v>
      </c>
      <c r="CD63" s="69">
        <f t="shared" si="27"/>
        <v>0</v>
      </c>
      <c r="CE63" s="70">
        <f>_xlfn.IFNA(VLOOKUP(CH63,Data!$B$2:$H$5150,4,0),0)</f>
        <v>0.06</v>
      </c>
      <c r="CF63" s="71">
        <f>_xlfn.IFNA(IF($CF$8&lt;&gt;"",VLOOKUP(CH63,Data!$B$2:$H$5150,6,0),""),"")</f>
        <v>175</v>
      </c>
      <c r="CG63" s="71">
        <f>_xlfn.IFNA(IF($CG$8&lt;&gt;"",VLOOKUP(CH63,Data!$B$2:$H$5150,7,0),""),"")</f>
        <v>174</v>
      </c>
      <c r="CH63" s="72" t="str">
        <f t="shared" si="28"/>
        <v>IMps_Ctn4007.009</v>
      </c>
      <c r="CI63" s="136">
        <f t="shared" si="46"/>
        <v>0</v>
      </c>
      <c r="CJ63" s="69">
        <f t="shared" si="29"/>
        <v>0</v>
      </c>
      <c r="CK63" s="70">
        <f>_xlfn.IFNA(VLOOKUP(CN63,Data!$B$2:$H$5150,4,0),0)</f>
        <v>0.06</v>
      </c>
      <c r="CL63" s="71">
        <f>_xlfn.IFNA(IF($CL$8&lt;&gt;"",VLOOKUP(CN63,Data!$B$2:$H$5150,6,0),""),"")</f>
        <v>175</v>
      </c>
      <c r="CM63" s="71">
        <f>_xlfn.IFNA(IF($CM$8&lt;&gt;"",VLOOKUP(CN63,Data!$B$2:$H$5150,7,0),""),"")</f>
        <v>174</v>
      </c>
      <c r="CN63" s="72" t="str">
        <f t="shared" si="30"/>
        <v>IMps_Ctn4007.009</v>
      </c>
      <c r="CO63" s="136">
        <f t="shared" si="47"/>
        <v>0</v>
      </c>
      <c r="CP63" s="69">
        <f t="shared" si="31"/>
        <v>0</v>
      </c>
      <c r="CQ63" s="70">
        <f>_xlfn.IFNA(VLOOKUP(CT63,Data!$B$2:$H$5150,4,0),0)</f>
        <v>0.06</v>
      </c>
      <c r="CR63" s="71">
        <f>_xlfn.IFNA(IF($CR$8&lt;&gt;"",VLOOKUP(CT63,Data!$B$2:$H$5150,6,0),""),"")</f>
        <v>175</v>
      </c>
      <c r="CS63" s="71">
        <f>_xlfn.IFNA(IF($CS$8&lt;&gt;"",VLOOKUP(CT63,Data!$B$2:$H$5150,7,0),""),"")</f>
        <v>174</v>
      </c>
      <c r="CT63" s="72" t="str">
        <f t="shared" si="32"/>
        <v>IMps_Ctn4007.009</v>
      </c>
      <c r="CU63" s="74" t="str">
        <f>VLOOKUP(F63,GD.List!$C$3:$O$6214,12,0)</f>
        <v>Packing Material</v>
      </c>
      <c r="CV63" s="51" t="s">
        <v>50</v>
      </c>
      <c r="CW63" s="51" t="e">
        <f>VLOOKUP(H63,#REF!,1,0)</f>
        <v>#REF!</v>
      </c>
      <c r="CX63" s="73">
        <f>E63/VLOOKUP(F63,GD.List!$C$3:$O$6646,5,0)</f>
        <v>2.4972413793103447E-3</v>
      </c>
      <c r="CY63" s="134">
        <f t="shared" si="33"/>
        <v>0</v>
      </c>
      <c r="CZ63" s="51" t="e">
        <f t="shared" si="48"/>
        <v>#N/A</v>
      </c>
      <c r="DA63" s="133"/>
    </row>
    <row r="64" spans="1:105" ht="15" customHeight="1" x14ac:dyDescent="0.2">
      <c r="A64" s="142" t="str">
        <f>IFERROR(IF(VLOOKUP(F64,GD.List!$C$3:$H$6371,6,0)&lt;&gt;"L","I","L"),"")</f>
        <v>I</v>
      </c>
      <c r="B64" s="136">
        <f t="shared" si="34"/>
        <v>0</v>
      </c>
      <c r="C64" s="64">
        <v>366.19000000000005</v>
      </c>
      <c r="D64" s="64">
        <f t="shared" si="0"/>
        <v>0</v>
      </c>
      <c r="E64" s="64">
        <f t="shared" si="1"/>
        <v>366.19000000000005</v>
      </c>
      <c r="F64" s="65" t="s">
        <v>2447</v>
      </c>
      <c r="G64" s="180" t="s">
        <v>2699</v>
      </c>
      <c r="H64" s="67">
        <f>VLOOKUP(F64,GD.List!$C$3:$O$6646,8,0)</f>
        <v>5901.9089999999997</v>
      </c>
      <c r="I64" s="68">
        <f>VLOOKUP(F64,GD.List!$C$3:$O$6646,9,0)</f>
        <v>2.9110999999999998</v>
      </c>
      <c r="J64" s="69">
        <f t="shared" si="2"/>
        <v>0</v>
      </c>
      <c r="K64" s="70">
        <v>0</v>
      </c>
      <c r="L64" s="71">
        <f>_xlfn.IFNA(IF($L$8&lt;&gt;"",VLOOKUP(N64,Data!$B$2:$H$5150,6,0),""),"")</f>
        <v>180</v>
      </c>
      <c r="M64" s="71">
        <f>_xlfn.IFNA(IF($M$8&lt;&gt;"",VLOOKUP(N64,Data!$B$2:$H$5150,7,0),""),"")</f>
        <v>0</v>
      </c>
      <c r="N64" s="72" t="str">
        <f t="shared" si="35"/>
        <v>ICtnGmt_Mbot15901.909</v>
      </c>
      <c r="O64" s="136">
        <f t="shared" si="3"/>
        <v>0</v>
      </c>
      <c r="P64" s="69">
        <f t="shared" si="36"/>
        <v>0</v>
      </c>
      <c r="Q64" s="70">
        <f>_xlfn.IFNA(VLOOKUP(T64,Data!$B$2:$H$5150,4,0),0)</f>
        <v>3.5000000000000003E-2</v>
      </c>
      <c r="R64" s="71">
        <f>_xlfn.IFNA(IF($R$8&lt;&gt;"",VLOOKUP(T64,Data!$B$2:$H$5150,6,0),""),"")</f>
        <v>222</v>
      </c>
      <c r="S64" s="71">
        <f>_xlfn.IFNA(IF($S$8&lt;&gt;"",VLOOKUP(T64,Data!$B$2:$H$5150,7,0),""),"")</f>
        <v>223</v>
      </c>
      <c r="T64" s="72" t="str">
        <f t="shared" si="37"/>
        <v>IMps_Ctn5901.909</v>
      </c>
      <c r="U64" s="136">
        <f t="shared" si="4"/>
        <v>0</v>
      </c>
      <c r="V64" s="69">
        <f t="shared" si="5"/>
        <v>0</v>
      </c>
      <c r="W64" s="70">
        <f>_xlfn.IFNA(VLOOKUP(Z64,Data!$B$2:$H$5150,4,0),0)</f>
        <v>3.5000000000000003E-2</v>
      </c>
      <c r="X64" s="71">
        <f>_xlfn.IFNA(IF($X$8&lt;&gt;"",VLOOKUP(Z64,Data!$B$2:$H$5150,6,0),""),"")</f>
        <v>222</v>
      </c>
      <c r="Y64" s="71">
        <f>_xlfn.IFNA(IF($Y$8&lt;&gt;"",VLOOKUP(Z64,Data!$B$2:$H$5150,7,0),""),"")</f>
        <v>223</v>
      </c>
      <c r="Z64" s="72" t="str">
        <f t="shared" si="38"/>
        <v>IMps_Ctn5901.909</v>
      </c>
      <c r="AA64" s="136">
        <f t="shared" si="6"/>
        <v>0</v>
      </c>
      <c r="AB64" s="69">
        <f t="shared" si="7"/>
        <v>0</v>
      </c>
      <c r="AC64" s="70">
        <f>_xlfn.IFNA(VLOOKUP(AF64,Data!$B$2:$H$5150,4,0),0)</f>
        <v>3.5000000000000003E-2</v>
      </c>
      <c r="AD64" s="71">
        <f>_xlfn.IFNA(IF($AD$8&lt;&gt;"",VLOOKUP(AF64,Data!$B$2:$H$5150,6,0),""),"")</f>
        <v>222</v>
      </c>
      <c r="AE64" s="71">
        <f>_xlfn.IFNA(IF($AE$8&lt;&gt;"",VLOOKUP(AF64,Data!$B$2:$H$5150,7,0),""),"")</f>
        <v>223</v>
      </c>
      <c r="AF64" s="72" t="str">
        <f t="shared" si="8"/>
        <v>IMps_Ctn5901.909</v>
      </c>
      <c r="AG64" s="136">
        <f t="shared" si="9"/>
        <v>0</v>
      </c>
      <c r="AH64" s="69">
        <f t="shared" si="10"/>
        <v>0</v>
      </c>
      <c r="AI64" s="70">
        <f>_xlfn.IFNA(VLOOKUP(AL64,Data!$B$2:$H$5150,4,0),0)</f>
        <v>3.5000000000000003E-2</v>
      </c>
      <c r="AJ64" s="71">
        <f>_xlfn.IFNA(IF($AJ$8&lt;&gt;"",VLOOKUP(AL64,Data!$B$2:$H$5150,6,0),""),"")</f>
        <v>222</v>
      </c>
      <c r="AK64" s="71">
        <f>_xlfn.IFNA(IF($AK$8&lt;&gt;"",VLOOKUP(AL64,Data!$B$2:$H$5150,7,0),""),"")</f>
        <v>223</v>
      </c>
      <c r="AL64" s="72" t="str">
        <f t="shared" si="11"/>
        <v>IMps_Ctn5901.909</v>
      </c>
      <c r="AM64" s="136">
        <f t="shared" si="12"/>
        <v>0</v>
      </c>
      <c r="AN64" s="69">
        <f t="shared" si="13"/>
        <v>0</v>
      </c>
      <c r="AO64" s="70">
        <f>_xlfn.IFNA(VLOOKUP(AR64,Data!$B$2:$H$5150,4,0),0)</f>
        <v>3.5000000000000003E-2</v>
      </c>
      <c r="AP64" s="71">
        <f>_xlfn.IFNA(IF($AP$8&lt;&gt;"",VLOOKUP(AR64,Data!$B$2:$H$5150,6,0),""),"")</f>
        <v>222</v>
      </c>
      <c r="AQ64" s="71">
        <f>_xlfn.IFNA(IF($AQ$8&lt;&gt;"",VLOOKUP(AR64,Data!$B$2:$H$5150,7,0),""),"")</f>
        <v>223</v>
      </c>
      <c r="AR64" s="72" t="str">
        <f t="shared" si="14"/>
        <v>IMps_Ctn5901.909</v>
      </c>
      <c r="AS64" s="136">
        <f t="shared" si="39"/>
        <v>0</v>
      </c>
      <c r="AT64" s="69">
        <f t="shared" si="15"/>
        <v>0</v>
      </c>
      <c r="AU64" s="70">
        <f>_xlfn.IFNA(VLOOKUP(AX64,Data!$B$2:$H$5150,4,0),0)</f>
        <v>3.5000000000000003E-2</v>
      </c>
      <c r="AV64" s="71">
        <f>_xlfn.IFNA(IF($AV$8&lt;&gt;"",VLOOKUP(AX64,Data!$B$2:$H$5150,6,0),""),"")</f>
        <v>222</v>
      </c>
      <c r="AW64" s="71">
        <f>_xlfn.IFNA(IF($AW$8&lt;&gt;"",VLOOKUP(AX64,Data!$B$2:$H$5150,7,0),""),"")</f>
        <v>223</v>
      </c>
      <c r="AX64" s="72" t="str">
        <f t="shared" si="16"/>
        <v>IMps_Ctn5901.909</v>
      </c>
      <c r="AY64" s="136">
        <f t="shared" si="40"/>
        <v>0</v>
      </c>
      <c r="AZ64" s="69">
        <f t="shared" si="17"/>
        <v>0</v>
      </c>
      <c r="BA64" s="70">
        <f>_xlfn.IFNA(VLOOKUP(BD64,Data!$B$2:$H$5150,4,0),0)</f>
        <v>3.5000000000000003E-2</v>
      </c>
      <c r="BB64" s="71">
        <f>_xlfn.IFNA(IF($BB$8&lt;&gt;"",VLOOKUP(BD64,Data!$B$2:$H$5150,6,0),""),"")</f>
        <v>222</v>
      </c>
      <c r="BC64" s="71">
        <f>_xlfn.IFNA(IF($BC$8&lt;&gt;"",VLOOKUP(BD64,Data!$B$2:$H$5150,7,0),""),"")</f>
        <v>223</v>
      </c>
      <c r="BD64" s="72" t="str">
        <f t="shared" si="18"/>
        <v>IMps_Ctn5901.909</v>
      </c>
      <c r="BE64" s="136">
        <f t="shared" si="41"/>
        <v>0</v>
      </c>
      <c r="BF64" s="69">
        <f t="shared" si="19"/>
        <v>0</v>
      </c>
      <c r="BG64" s="70">
        <f>_xlfn.IFNA(VLOOKUP(BJ64,Data!$B$2:$H$5150,4,0),0)</f>
        <v>3.5000000000000003E-2</v>
      </c>
      <c r="BH64" s="71">
        <f>_xlfn.IFNA(IF($BH$8&lt;&gt;"",VLOOKUP(BJ64,Data!$B$2:$H$5150,6,0),""),"")</f>
        <v>222</v>
      </c>
      <c r="BI64" s="71">
        <f>_xlfn.IFNA(IF($BI$8&lt;&gt;"",VLOOKUP(BJ64,Data!$B$2:$H$5150,7,0),""),"")</f>
        <v>223</v>
      </c>
      <c r="BJ64" s="72" t="str">
        <f t="shared" si="20"/>
        <v>IMps_Ctn5901.909</v>
      </c>
      <c r="BK64" s="136">
        <f t="shared" si="42"/>
        <v>0</v>
      </c>
      <c r="BL64" s="69">
        <f t="shared" si="21"/>
        <v>0</v>
      </c>
      <c r="BM64" s="70">
        <f>_xlfn.IFNA(VLOOKUP(BP64,Data!$B$2:$H$5150,4,0),0)</f>
        <v>3.5000000000000003E-2</v>
      </c>
      <c r="BN64" s="71">
        <f>_xlfn.IFNA(IF($BN$8&lt;&gt;"",VLOOKUP(BP64,Data!$B$2:$H$5150,6,0),""),"")</f>
        <v>222</v>
      </c>
      <c r="BO64" s="71">
        <f>_xlfn.IFNA(IF($BO$8&lt;&gt;"",VLOOKUP(BP64,Data!$B$2:$H$5150,7,0),""),"")</f>
        <v>223</v>
      </c>
      <c r="BP64" s="72" t="str">
        <f t="shared" si="22"/>
        <v>IMps_Ctn5901.909</v>
      </c>
      <c r="BQ64" s="136">
        <f t="shared" si="43"/>
        <v>0</v>
      </c>
      <c r="BR64" s="69">
        <f t="shared" si="23"/>
        <v>0</v>
      </c>
      <c r="BS64" s="70">
        <f>_xlfn.IFNA(VLOOKUP(BV64,Data!$B$2:$H$5150,4,0),0)</f>
        <v>3.5000000000000003E-2</v>
      </c>
      <c r="BT64" s="71">
        <f>_xlfn.IFNA(IF($BT$8&lt;&gt;"",VLOOKUP(BV64,Data!$B$2:$H$5150,6,0),""),"")</f>
        <v>222</v>
      </c>
      <c r="BU64" s="71">
        <f>_xlfn.IFNA(IF($BU$8&lt;&gt;"",VLOOKUP(BV64,Data!$B$2:$H$5150,7,0),""),"")</f>
        <v>223</v>
      </c>
      <c r="BV64" s="72" t="str">
        <f t="shared" si="24"/>
        <v>IMps_Ctn5901.909</v>
      </c>
      <c r="BW64" s="136">
        <f t="shared" si="44"/>
        <v>0</v>
      </c>
      <c r="BX64" s="69">
        <f t="shared" si="25"/>
        <v>0</v>
      </c>
      <c r="BY64" s="70">
        <f>_xlfn.IFNA(VLOOKUP(CB64,Data!$B$2:$H$5150,4,0),0)</f>
        <v>3.5000000000000003E-2</v>
      </c>
      <c r="BZ64" s="71">
        <f>_xlfn.IFNA(IF($BZ$8&lt;&gt;"",VLOOKUP(CB64,Data!$B$2:$H$5150,6,0),""),"")</f>
        <v>222</v>
      </c>
      <c r="CA64" s="71">
        <f>_xlfn.IFNA(IF($CA$8&lt;&gt;"",VLOOKUP(CB64,Data!$B$2:$H$5150,7,0),""),"")</f>
        <v>223</v>
      </c>
      <c r="CB64" s="72" t="str">
        <f t="shared" si="26"/>
        <v>IMps_Ctn5901.909</v>
      </c>
      <c r="CC64" s="136">
        <f t="shared" si="45"/>
        <v>0</v>
      </c>
      <c r="CD64" s="69">
        <f t="shared" si="27"/>
        <v>0</v>
      </c>
      <c r="CE64" s="70">
        <f>_xlfn.IFNA(VLOOKUP(CH64,Data!$B$2:$H$5150,4,0),0)</f>
        <v>3.5000000000000003E-2</v>
      </c>
      <c r="CF64" s="71">
        <f>_xlfn.IFNA(IF($CF$8&lt;&gt;"",VLOOKUP(CH64,Data!$B$2:$H$5150,6,0),""),"")</f>
        <v>222</v>
      </c>
      <c r="CG64" s="71">
        <f>_xlfn.IFNA(IF($CG$8&lt;&gt;"",VLOOKUP(CH64,Data!$B$2:$H$5150,7,0),""),"")</f>
        <v>223</v>
      </c>
      <c r="CH64" s="72" t="str">
        <f t="shared" si="28"/>
        <v>IMps_Ctn5901.909</v>
      </c>
      <c r="CI64" s="136">
        <f t="shared" si="46"/>
        <v>0</v>
      </c>
      <c r="CJ64" s="69">
        <f t="shared" si="29"/>
        <v>0</v>
      </c>
      <c r="CK64" s="70">
        <f>_xlfn.IFNA(VLOOKUP(CN64,Data!$B$2:$H$5150,4,0),0)</f>
        <v>3.5000000000000003E-2</v>
      </c>
      <c r="CL64" s="71">
        <f>_xlfn.IFNA(IF($CL$8&lt;&gt;"",VLOOKUP(CN64,Data!$B$2:$H$5150,6,0),""),"")</f>
        <v>222</v>
      </c>
      <c r="CM64" s="71">
        <f>_xlfn.IFNA(IF($CM$8&lt;&gt;"",VLOOKUP(CN64,Data!$B$2:$H$5150,7,0),""),"")</f>
        <v>223</v>
      </c>
      <c r="CN64" s="72" t="str">
        <f t="shared" si="30"/>
        <v>IMps_Ctn5901.909</v>
      </c>
      <c r="CO64" s="136">
        <f t="shared" si="47"/>
        <v>0</v>
      </c>
      <c r="CP64" s="69">
        <f t="shared" si="31"/>
        <v>0</v>
      </c>
      <c r="CQ64" s="70">
        <f>_xlfn.IFNA(VLOOKUP(CT64,Data!$B$2:$H$5150,4,0),0)</f>
        <v>3.5000000000000003E-2</v>
      </c>
      <c r="CR64" s="71">
        <f>_xlfn.IFNA(IF($CR$8&lt;&gt;"",VLOOKUP(CT64,Data!$B$2:$H$5150,6,0),""),"")</f>
        <v>222</v>
      </c>
      <c r="CS64" s="71">
        <f>_xlfn.IFNA(IF($CS$8&lt;&gt;"",VLOOKUP(CT64,Data!$B$2:$H$5150,7,0),""),"")</f>
        <v>223</v>
      </c>
      <c r="CT64" s="72" t="str">
        <f t="shared" si="32"/>
        <v>IMps_Ctn5901.909</v>
      </c>
      <c r="CU64" s="74" t="str">
        <f>VLOOKUP(F64,GD.List!$C$3:$O$6214,12,0)</f>
        <v>Packing Material</v>
      </c>
      <c r="CV64" s="51" t="s">
        <v>50</v>
      </c>
      <c r="CW64" s="51" t="e">
        <f>VLOOKUP(H64,#REF!,1,0)</f>
        <v>#REF!</v>
      </c>
      <c r="CX64" s="73">
        <f>E64/VLOOKUP(F64,GD.List!$C$3:$O$6646,5,0)</f>
        <v>9.0417283950617294E-2</v>
      </c>
      <c r="CY64" s="134">
        <f t="shared" si="33"/>
        <v>0</v>
      </c>
      <c r="CZ64" s="51" t="e">
        <f t="shared" si="48"/>
        <v>#N/A</v>
      </c>
      <c r="DA64" s="133"/>
    </row>
    <row r="65" spans="1:105" ht="15" customHeight="1" x14ac:dyDescent="0.2">
      <c r="A65" s="142" t="str">
        <f>IFERROR(IF(VLOOKUP(F65,GD.List!$C$3:$H$6371,6,0)&lt;&gt;"L","I","L"),"")</f>
        <v>I</v>
      </c>
      <c r="B65" s="136">
        <f t="shared" si="34"/>
        <v>0</v>
      </c>
      <c r="C65" s="64">
        <v>22.569999999999965</v>
      </c>
      <c r="D65" s="64">
        <f>J65+P65+V65+AB65+AH65+AN65+AT65+AZ65+BF65+BL65+BR65+BX65+CD65+CJ65+CP65</f>
        <v>0</v>
      </c>
      <c r="E65" s="64">
        <f t="shared" si="1"/>
        <v>22.569999999999965</v>
      </c>
      <c r="F65" s="65" t="s">
        <v>3066</v>
      </c>
      <c r="G65" s="66" t="str">
        <f>VLOOKUP(F65,GD.List!$C$3:$O$6646,13,0)</f>
        <v>RIBBONS</v>
      </c>
      <c r="H65" s="67">
        <f>VLOOKUP(F65,GD.List!$C$3:$O$6646,8,0)</f>
        <v>5807.1009999999997</v>
      </c>
      <c r="I65" s="68">
        <f>VLOOKUP(F65,GD.List!$C$3:$O$6646,9,0)</f>
        <v>3.5413000000000001</v>
      </c>
      <c r="J65" s="69">
        <f t="shared" si="2"/>
        <v>0</v>
      </c>
      <c r="K65" s="70">
        <v>0</v>
      </c>
      <c r="L65" s="71">
        <f>_xlfn.IFNA(IF($L$8&lt;&gt;"",VLOOKUP(N65,Data!$B$2:$H$5150,6,0),""),"")</f>
        <v>180</v>
      </c>
      <c r="M65" s="71">
        <f>_xlfn.IFNA(IF($M$8&lt;&gt;"",VLOOKUP(N65,Data!$B$2:$H$5150,7,0),""),"")</f>
        <v>0</v>
      </c>
      <c r="N65" s="72" t="str">
        <f t="shared" si="35"/>
        <v>ICtnGmt_Mbot15807.101</v>
      </c>
      <c r="O65" s="136">
        <f t="shared" si="3"/>
        <v>0</v>
      </c>
      <c r="P65" s="69">
        <f t="shared" si="36"/>
        <v>0</v>
      </c>
      <c r="Q65" s="70">
        <f>_xlfn.IFNA(VLOOKUP(T65,Data!$B$2:$H$5150,4,0),0)</f>
        <v>3.5000000000000003E-2</v>
      </c>
      <c r="R65" s="71">
        <f>_xlfn.IFNA(IF($R$8&lt;&gt;"",VLOOKUP(T65,Data!$B$2:$H$5150,6,0),""),"")</f>
        <v>291</v>
      </c>
      <c r="S65" s="71">
        <f>_xlfn.IFNA(IF($S$8&lt;&gt;"",VLOOKUP(T65,Data!$B$2:$H$5150,7,0),""),"")</f>
        <v>292</v>
      </c>
      <c r="T65" s="72" t="str">
        <f t="shared" si="37"/>
        <v>IMps_Ctn5807.101</v>
      </c>
      <c r="U65" s="136">
        <f t="shared" si="4"/>
        <v>0</v>
      </c>
      <c r="V65" s="69">
        <f t="shared" si="5"/>
        <v>0</v>
      </c>
      <c r="W65" s="70">
        <f>_xlfn.IFNA(VLOOKUP(Z65,Data!$B$2:$H$5150,4,0),0)</f>
        <v>3.5000000000000003E-2</v>
      </c>
      <c r="X65" s="71">
        <f>_xlfn.IFNA(IF($X$8&lt;&gt;"",VLOOKUP(Z65,Data!$B$2:$H$5150,6,0),""),"")</f>
        <v>291</v>
      </c>
      <c r="Y65" s="71">
        <f>_xlfn.IFNA(IF($Y$8&lt;&gt;"",VLOOKUP(Z65,Data!$B$2:$H$5150,7,0),""),"")</f>
        <v>292</v>
      </c>
      <c r="Z65" s="72" t="str">
        <f t="shared" si="38"/>
        <v>IMps_Ctn5807.101</v>
      </c>
      <c r="AA65" s="136">
        <f t="shared" si="6"/>
        <v>0</v>
      </c>
      <c r="AB65" s="69">
        <f t="shared" si="7"/>
        <v>0</v>
      </c>
      <c r="AC65" s="70">
        <f>_xlfn.IFNA(VLOOKUP(AF65,Data!$B$2:$H$5150,4,0),0)</f>
        <v>3.5000000000000003E-2</v>
      </c>
      <c r="AD65" s="71">
        <f>_xlfn.IFNA(IF($AD$8&lt;&gt;"",VLOOKUP(AF65,Data!$B$2:$H$5150,6,0),""),"")</f>
        <v>291</v>
      </c>
      <c r="AE65" s="71">
        <f>_xlfn.IFNA(IF($AE$8&lt;&gt;"",VLOOKUP(AF65,Data!$B$2:$H$5150,7,0),""),"")</f>
        <v>292</v>
      </c>
      <c r="AF65" s="72" t="str">
        <f t="shared" si="8"/>
        <v>IMps_Ctn5807.101</v>
      </c>
      <c r="AG65" s="136">
        <f t="shared" si="9"/>
        <v>0</v>
      </c>
      <c r="AH65" s="69">
        <f t="shared" si="10"/>
        <v>0</v>
      </c>
      <c r="AI65" s="70">
        <f>_xlfn.IFNA(VLOOKUP(AL65,Data!$B$2:$H$5150,4,0),0)</f>
        <v>3.5000000000000003E-2</v>
      </c>
      <c r="AJ65" s="71">
        <f>_xlfn.IFNA(IF($AJ$8&lt;&gt;"",VLOOKUP(AL65,Data!$B$2:$H$5150,6,0),""),"")</f>
        <v>291</v>
      </c>
      <c r="AK65" s="71">
        <f>_xlfn.IFNA(IF($AK$8&lt;&gt;"",VLOOKUP(AL65,Data!$B$2:$H$5150,7,0),""),"")</f>
        <v>292</v>
      </c>
      <c r="AL65" s="72" t="str">
        <f t="shared" si="11"/>
        <v>IMps_Ctn5807.101</v>
      </c>
      <c r="AM65" s="136">
        <f t="shared" si="12"/>
        <v>0</v>
      </c>
      <c r="AN65" s="69">
        <f t="shared" si="13"/>
        <v>0</v>
      </c>
      <c r="AO65" s="70">
        <f>_xlfn.IFNA(VLOOKUP(AR65,Data!$B$2:$H$5150,4,0),0)</f>
        <v>3.5000000000000003E-2</v>
      </c>
      <c r="AP65" s="71">
        <f>_xlfn.IFNA(IF($AP$8&lt;&gt;"",VLOOKUP(AR65,Data!$B$2:$H$5150,6,0),""),"")</f>
        <v>291</v>
      </c>
      <c r="AQ65" s="71">
        <f>_xlfn.IFNA(IF($AQ$8&lt;&gt;"",VLOOKUP(AR65,Data!$B$2:$H$5150,7,0),""),"")</f>
        <v>292</v>
      </c>
      <c r="AR65" s="72" t="str">
        <f t="shared" si="14"/>
        <v>IMps_Ctn5807.101</v>
      </c>
      <c r="AS65" s="136">
        <f t="shared" si="39"/>
        <v>0</v>
      </c>
      <c r="AT65" s="69">
        <f t="shared" si="15"/>
        <v>0</v>
      </c>
      <c r="AU65" s="70">
        <f>_xlfn.IFNA(VLOOKUP(AX65,Data!$B$2:$H$5150,4,0),0)</f>
        <v>3.5000000000000003E-2</v>
      </c>
      <c r="AV65" s="71">
        <f>_xlfn.IFNA(IF($AV$8&lt;&gt;"",VLOOKUP(AX65,Data!$B$2:$H$5150,6,0),""),"")</f>
        <v>291</v>
      </c>
      <c r="AW65" s="71">
        <f>_xlfn.IFNA(IF($AW$8&lt;&gt;"",VLOOKUP(AX65,Data!$B$2:$H$5150,7,0),""),"")</f>
        <v>292</v>
      </c>
      <c r="AX65" s="72" t="str">
        <f t="shared" si="16"/>
        <v>IMps_Ctn5807.101</v>
      </c>
      <c r="AY65" s="136">
        <f t="shared" si="40"/>
        <v>0</v>
      </c>
      <c r="AZ65" s="69">
        <f t="shared" si="17"/>
        <v>0</v>
      </c>
      <c r="BA65" s="70">
        <f>_xlfn.IFNA(VLOOKUP(BD65,Data!$B$2:$H$5150,4,0),0)</f>
        <v>3.5000000000000003E-2</v>
      </c>
      <c r="BB65" s="71">
        <f>_xlfn.IFNA(IF($BB$8&lt;&gt;"",VLOOKUP(BD65,Data!$B$2:$H$5150,6,0),""),"")</f>
        <v>291</v>
      </c>
      <c r="BC65" s="71">
        <f>_xlfn.IFNA(IF($BC$8&lt;&gt;"",VLOOKUP(BD65,Data!$B$2:$H$5150,7,0),""),"")</f>
        <v>292</v>
      </c>
      <c r="BD65" s="72" t="str">
        <f t="shared" si="18"/>
        <v>IMps_Ctn5807.101</v>
      </c>
      <c r="BE65" s="136">
        <f t="shared" si="41"/>
        <v>0</v>
      </c>
      <c r="BF65" s="69">
        <f t="shared" si="19"/>
        <v>0</v>
      </c>
      <c r="BG65" s="70">
        <f>_xlfn.IFNA(VLOOKUP(BJ65,Data!$B$2:$H$5150,4,0),0)</f>
        <v>3.5000000000000003E-2</v>
      </c>
      <c r="BH65" s="71">
        <f>_xlfn.IFNA(IF($BH$8&lt;&gt;"",VLOOKUP(BJ65,Data!$B$2:$H$5150,6,0),""),"")</f>
        <v>291</v>
      </c>
      <c r="BI65" s="71">
        <f>_xlfn.IFNA(IF($BI$8&lt;&gt;"",VLOOKUP(BJ65,Data!$B$2:$H$5150,7,0),""),"")</f>
        <v>292</v>
      </c>
      <c r="BJ65" s="72" t="str">
        <f t="shared" si="20"/>
        <v>IMps_Ctn5807.101</v>
      </c>
      <c r="BK65" s="136">
        <f t="shared" si="42"/>
        <v>0</v>
      </c>
      <c r="BL65" s="69">
        <f t="shared" si="21"/>
        <v>0</v>
      </c>
      <c r="BM65" s="70">
        <f>_xlfn.IFNA(VLOOKUP(BP65,Data!$B$2:$H$5150,4,0),0)</f>
        <v>3.5000000000000003E-2</v>
      </c>
      <c r="BN65" s="71">
        <f>_xlfn.IFNA(IF($BN$8&lt;&gt;"",VLOOKUP(BP65,Data!$B$2:$H$5150,6,0),""),"")</f>
        <v>291</v>
      </c>
      <c r="BO65" s="71">
        <f>_xlfn.IFNA(IF($BO$8&lt;&gt;"",VLOOKUP(BP65,Data!$B$2:$H$5150,7,0),""),"")</f>
        <v>292</v>
      </c>
      <c r="BP65" s="72" t="str">
        <f t="shared" si="22"/>
        <v>IMps_Ctn5807.101</v>
      </c>
      <c r="BQ65" s="136">
        <f t="shared" si="43"/>
        <v>0</v>
      </c>
      <c r="BR65" s="69">
        <f t="shared" si="23"/>
        <v>0</v>
      </c>
      <c r="BS65" s="70">
        <f>_xlfn.IFNA(VLOOKUP(BV65,Data!$B$2:$H$5150,4,0),0)</f>
        <v>3.5000000000000003E-2</v>
      </c>
      <c r="BT65" s="71">
        <f>_xlfn.IFNA(IF($BT$8&lt;&gt;"",VLOOKUP(BV65,Data!$B$2:$H$5150,6,0),""),"")</f>
        <v>291</v>
      </c>
      <c r="BU65" s="71">
        <f>_xlfn.IFNA(IF($BU$8&lt;&gt;"",VLOOKUP(BV65,Data!$B$2:$H$5150,7,0),""),"")</f>
        <v>292</v>
      </c>
      <c r="BV65" s="72" t="str">
        <f t="shared" si="24"/>
        <v>IMps_Ctn5807.101</v>
      </c>
      <c r="BW65" s="136">
        <f t="shared" si="44"/>
        <v>0</v>
      </c>
      <c r="BX65" s="69">
        <f t="shared" si="25"/>
        <v>0</v>
      </c>
      <c r="BY65" s="70">
        <f>_xlfn.IFNA(VLOOKUP(CB65,Data!$B$2:$H$5150,4,0),0)</f>
        <v>3.5000000000000003E-2</v>
      </c>
      <c r="BZ65" s="71">
        <f>_xlfn.IFNA(IF($BZ$8&lt;&gt;"",VLOOKUP(CB65,Data!$B$2:$H$5150,6,0),""),"")</f>
        <v>291</v>
      </c>
      <c r="CA65" s="71">
        <f>_xlfn.IFNA(IF($CA$8&lt;&gt;"",VLOOKUP(CB65,Data!$B$2:$H$5150,7,0),""),"")</f>
        <v>292</v>
      </c>
      <c r="CB65" s="72" t="str">
        <f t="shared" si="26"/>
        <v>IMps_Ctn5807.101</v>
      </c>
      <c r="CC65" s="136">
        <f t="shared" si="45"/>
        <v>0</v>
      </c>
      <c r="CD65" s="69">
        <f t="shared" si="27"/>
        <v>0</v>
      </c>
      <c r="CE65" s="70">
        <f>_xlfn.IFNA(VLOOKUP(CH65,Data!$B$2:$H$5150,4,0),0)</f>
        <v>3.5000000000000003E-2</v>
      </c>
      <c r="CF65" s="71">
        <f>_xlfn.IFNA(IF($CF$8&lt;&gt;"",VLOOKUP(CH65,Data!$B$2:$H$5150,6,0),""),"")</f>
        <v>291</v>
      </c>
      <c r="CG65" s="71">
        <f>_xlfn.IFNA(IF($CG$8&lt;&gt;"",VLOOKUP(CH65,Data!$B$2:$H$5150,7,0),""),"")</f>
        <v>292</v>
      </c>
      <c r="CH65" s="72" t="str">
        <f t="shared" si="28"/>
        <v>IMps_Ctn5807.101</v>
      </c>
      <c r="CI65" s="136">
        <f t="shared" si="46"/>
        <v>0</v>
      </c>
      <c r="CJ65" s="69">
        <f t="shared" si="29"/>
        <v>0</v>
      </c>
      <c r="CK65" s="70">
        <f>_xlfn.IFNA(VLOOKUP(CN65,Data!$B$2:$H$5150,4,0),0)</f>
        <v>3.5000000000000003E-2</v>
      </c>
      <c r="CL65" s="71">
        <f>_xlfn.IFNA(IF($CL$8&lt;&gt;"",VLOOKUP(CN65,Data!$B$2:$H$5150,6,0),""),"")</f>
        <v>291</v>
      </c>
      <c r="CM65" s="71">
        <f>_xlfn.IFNA(IF($CM$8&lt;&gt;"",VLOOKUP(CN65,Data!$B$2:$H$5150,7,0),""),"")</f>
        <v>292</v>
      </c>
      <c r="CN65" s="72" t="str">
        <f t="shared" si="30"/>
        <v>IMps_Ctn5807.101</v>
      </c>
      <c r="CO65" s="136">
        <f t="shared" si="47"/>
        <v>0</v>
      </c>
      <c r="CP65" s="69">
        <f t="shared" si="31"/>
        <v>0</v>
      </c>
      <c r="CQ65" s="70">
        <f>_xlfn.IFNA(VLOOKUP(CT65,Data!$B$2:$H$5150,4,0),0)</f>
        <v>3.5000000000000003E-2</v>
      </c>
      <c r="CR65" s="71">
        <f>_xlfn.IFNA(IF($CR$8&lt;&gt;"",VLOOKUP(CT65,Data!$B$2:$H$5150,6,0),""),"")</f>
        <v>291</v>
      </c>
      <c r="CS65" s="71">
        <f>_xlfn.IFNA(IF($CS$8&lt;&gt;"",VLOOKUP(CT65,Data!$B$2:$H$5150,7,0),""),"")</f>
        <v>292</v>
      </c>
      <c r="CT65" s="72" t="str">
        <f t="shared" si="32"/>
        <v>IMps_Ctn5807.101</v>
      </c>
      <c r="CU65" s="74" t="str">
        <f>VLOOKUP(F65,GD.List!$C$3:$O$6214,12,0)</f>
        <v>Packing Material</v>
      </c>
      <c r="CV65" s="51" t="s">
        <v>50</v>
      </c>
      <c r="CW65" s="51" t="e">
        <f>VLOOKUP(H65,#REF!,1,0)</f>
        <v>#REF!</v>
      </c>
      <c r="CX65" s="73">
        <f>E65/VLOOKUP(F65,GD.List!$C$3:$O$6646,5,0)</f>
        <v>2.9874255459960246E-3</v>
      </c>
      <c r="CY65" s="134">
        <f t="shared" si="33"/>
        <v>0</v>
      </c>
      <c r="CZ65" s="51" t="e">
        <f t="shared" si="48"/>
        <v>#N/A</v>
      </c>
      <c r="DA65" s="133"/>
    </row>
    <row r="66" spans="1:105" ht="15" customHeight="1" x14ac:dyDescent="0.2">
      <c r="A66" s="142" t="str">
        <f>IFERROR(IF(VLOOKUP(F66,GD.List!$C$3:$H$6371,6,0)&lt;&gt;"L","I","L"),"")</f>
        <v>I</v>
      </c>
      <c r="B66" s="136">
        <f t="shared" si="34"/>
        <v>0</v>
      </c>
      <c r="C66" s="232">
        <v>5.36</v>
      </c>
      <c r="D66" s="64">
        <f>J66+P66+V66+AB66+AH66+AN66+AT66+AZ66+BF66+BL66+BR66+BX66+CD66+CJ66+CP66</f>
        <v>0</v>
      </c>
      <c r="E66" s="64">
        <f t="shared" si="1"/>
        <v>5.36</v>
      </c>
      <c r="F66" s="65" t="s">
        <v>4342</v>
      </c>
      <c r="G66" s="66" t="str">
        <f>VLOOKUP(F66,GD.List!$C$3:$O$6646,13,0)</f>
        <v>Button / Rivert ( for Aldi )</v>
      </c>
      <c r="H66" s="67">
        <f>VLOOKUP(F66,GD.List!$C$3:$O$6646,8,0)</f>
        <v>9606.2990000000009</v>
      </c>
      <c r="I66" s="68">
        <f>VLOOKUP(F66,GD.List!$C$3:$O$6646,9,0)</f>
        <v>28.97</v>
      </c>
      <c r="J66" s="69">
        <f t="shared" si="2"/>
        <v>0</v>
      </c>
      <c r="K66" s="70">
        <v>0</v>
      </c>
      <c r="L66" s="71">
        <f>_xlfn.IFNA(IF($L$8&lt;&gt;"",VLOOKUP(N66,Data!$B$2:$H$5150,6,0),""),"")</f>
        <v>180</v>
      </c>
      <c r="M66" s="71">
        <f>_xlfn.IFNA(IF($M$8&lt;&gt;"",VLOOKUP(N66,Data!$B$2:$H$5150,7,0),""),"")</f>
        <v>0</v>
      </c>
      <c r="N66" s="72" t="str">
        <f t="shared" si="35"/>
        <v>ICtnGmt_Mbot19606.299</v>
      </c>
      <c r="O66" s="136">
        <f t="shared" si="3"/>
        <v>0</v>
      </c>
      <c r="P66" s="69">
        <f t="shared" si="36"/>
        <v>0</v>
      </c>
      <c r="Q66" s="70">
        <f>_xlfn.IFNA(VLOOKUP(T66,Data!$B$2:$H$5150,4,0),0)</f>
        <v>1E-3</v>
      </c>
      <c r="R66" s="71">
        <f>_xlfn.IFNA(IF($R$8&lt;&gt;"",VLOOKUP(T66,Data!$B$2:$H$5150,6,0),""),"")</f>
        <v>175</v>
      </c>
      <c r="S66" s="71">
        <f>_xlfn.IFNA(IF($S$8&lt;&gt;"",VLOOKUP(T66,Data!$B$2:$H$5150,7,0),""),"")</f>
        <v>174</v>
      </c>
      <c r="T66" s="72" t="str">
        <f t="shared" si="37"/>
        <v>IMps_Ctn9606.299</v>
      </c>
      <c r="U66" s="136">
        <f t="shared" si="4"/>
        <v>0</v>
      </c>
      <c r="V66" s="69">
        <f t="shared" si="5"/>
        <v>0</v>
      </c>
      <c r="W66" s="70">
        <f>_xlfn.IFNA(VLOOKUP(Z66,Data!$B$2:$H$5150,4,0),0)</f>
        <v>1E-3</v>
      </c>
      <c r="X66" s="71">
        <f>_xlfn.IFNA(IF($X$8&lt;&gt;"",VLOOKUP(Z66,Data!$B$2:$H$5150,6,0),""),"")</f>
        <v>175</v>
      </c>
      <c r="Y66" s="71">
        <f>_xlfn.IFNA(IF($Y$8&lt;&gt;"",VLOOKUP(Z66,Data!$B$2:$H$5150,7,0),""),"")</f>
        <v>174</v>
      </c>
      <c r="Z66" s="72" t="str">
        <f t="shared" si="38"/>
        <v>IMps_Ctn9606.299</v>
      </c>
      <c r="AA66" s="136">
        <f t="shared" si="6"/>
        <v>0</v>
      </c>
      <c r="AB66" s="69">
        <f t="shared" si="7"/>
        <v>0</v>
      </c>
      <c r="AC66" s="70">
        <f>_xlfn.IFNA(VLOOKUP(AF66,Data!$B$2:$H$5150,4,0),0)</f>
        <v>1E-3</v>
      </c>
      <c r="AD66" s="71">
        <f>_xlfn.IFNA(IF($AD$8&lt;&gt;"",VLOOKUP(AF66,Data!$B$2:$H$5150,6,0),""),"")</f>
        <v>175</v>
      </c>
      <c r="AE66" s="71">
        <f>_xlfn.IFNA(IF($AE$8&lt;&gt;"",VLOOKUP(AF66,Data!$B$2:$H$5150,7,0),""),"")</f>
        <v>174</v>
      </c>
      <c r="AF66" s="72" t="str">
        <f t="shared" si="8"/>
        <v>IMps_Ctn9606.299</v>
      </c>
      <c r="AG66" s="136">
        <f t="shared" si="9"/>
        <v>0</v>
      </c>
      <c r="AH66" s="69">
        <f t="shared" si="10"/>
        <v>0</v>
      </c>
      <c r="AI66" s="70">
        <f>_xlfn.IFNA(VLOOKUP(AL66,Data!$B$2:$H$5150,4,0),0)</f>
        <v>1E-3</v>
      </c>
      <c r="AJ66" s="71">
        <f>_xlfn.IFNA(IF($AJ$8&lt;&gt;"",VLOOKUP(AL66,Data!$B$2:$H$5150,6,0),""),"")</f>
        <v>175</v>
      </c>
      <c r="AK66" s="71">
        <f>_xlfn.IFNA(IF($AK$8&lt;&gt;"",VLOOKUP(AL66,Data!$B$2:$H$5150,7,0),""),"")</f>
        <v>174</v>
      </c>
      <c r="AL66" s="72" t="str">
        <f t="shared" si="11"/>
        <v>IMps_Ctn9606.299</v>
      </c>
      <c r="AM66" s="136">
        <f t="shared" si="12"/>
        <v>0</v>
      </c>
      <c r="AN66" s="69">
        <f t="shared" si="13"/>
        <v>0</v>
      </c>
      <c r="AO66" s="70">
        <f>_xlfn.IFNA(VLOOKUP(AR66,Data!$B$2:$H$5150,4,0),0)</f>
        <v>1E-3</v>
      </c>
      <c r="AP66" s="71">
        <f>_xlfn.IFNA(IF($AP$8&lt;&gt;"",VLOOKUP(AR66,Data!$B$2:$H$5150,6,0),""),"")</f>
        <v>175</v>
      </c>
      <c r="AQ66" s="71">
        <f>_xlfn.IFNA(IF($AQ$8&lt;&gt;"",VLOOKUP(AR66,Data!$B$2:$H$5150,7,0),""),"")</f>
        <v>174</v>
      </c>
      <c r="AR66" s="72" t="str">
        <f t="shared" si="14"/>
        <v>IMps_Ctn9606.299</v>
      </c>
      <c r="AS66" s="136">
        <f t="shared" si="39"/>
        <v>0</v>
      </c>
      <c r="AT66" s="69">
        <f t="shared" si="15"/>
        <v>0</v>
      </c>
      <c r="AU66" s="70">
        <f>_xlfn.IFNA(VLOOKUP(AX66,Data!$B$2:$H$5150,4,0),0)</f>
        <v>1E-3</v>
      </c>
      <c r="AV66" s="71">
        <f>_xlfn.IFNA(IF($AV$8&lt;&gt;"",VLOOKUP(AX66,Data!$B$2:$H$5150,6,0),""),"")</f>
        <v>175</v>
      </c>
      <c r="AW66" s="71">
        <f>_xlfn.IFNA(IF($AW$8&lt;&gt;"",VLOOKUP(AX66,Data!$B$2:$H$5150,7,0),""),"")</f>
        <v>174</v>
      </c>
      <c r="AX66" s="72" t="str">
        <f t="shared" si="16"/>
        <v>IMps_Ctn9606.299</v>
      </c>
      <c r="AY66" s="136">
        <f t="shared" si="40"/>
        <v>0</v>
      </c>
      <c r="AZ66" s="69">
        <f t="shared" si="17"/>
        <v>0</v>
      </c>
      <c r="BA66" s="70">
        <f>_xlfn.IFNA(VLOOKUP(BD66,Data!$B$2:$H$5150,4,0),0)</f>
        <v>1E-3</v>
      </c>
      <c r="BB66" s="71">
        <f>_xlfn.IFNA(IF($BB$8&lt;&gt;"",VLOOKUP(BD66,Data!$B$2:$H$5150,6,0),""),"")</f>
        <v>175</v>
      </c>
      <c r="BC66" s="71">
        <f>_xlfn.IFNA(IF($BC$8&lt;&gt;"",VLOOKUP(BD66,Data!$B$2:$H$5150,7,0),""),"")</f>
        <v>174</v>
      </c>
      <c r="BD66" s="72" t="str">
        <f t="shared" si="18"/>
        <v>IMps_Ctn9606.299</v>
      </c>
      <c r="BE66" s="136">
        <f t="shared" si="41"/>
        <v>0</v>
      </c>
      <c r="BF66" s="69">
        <f t="shared" si="19"/>
        <v>0</v>
      </c>
      <c r="BG66" s="70">
        <f>_xlfn.IFNA(VLOOKUP(BJ66,Data!$B$2:$H$5150,4,0),0)</f>
        <v>1E-3</v>
      </c>
      <c r="BH66" s="71">
        <f>_xlfn.IFNA(IF($BH$8&lt;&gt;"",VLOOKUP(BJ66,Data!$B$2:$H$5150,6,0),""),"")</f>
        <v>175</v>
      </c>
      <c r="BI66" s="71">
        <f>_xlfn.IFNA(IF($BI$8&lt;&gt;"",VLOOKUP(BJ66,Data!$B$2:$H$5150,7,0),""),"")</f>
        <v>174</v>
      </c>
      <c r="BJ66" s="72" t="str">
        <f t="shared" si="20"/>
        <v>IMps_Ctn9606.299</v>
      </c>
      <c r="BK66" s="136">
        <f t="shared" si="42"/>
        <v>0</v>
      </c>
      <c r="BL66" s="69">
        <f t="shared" si="21"/>
        <v>0</v>
      </c>
      <c r="BM66" s="70">
        <f>_xlfn.IFNA(VLOOKUP(BP66,Data!$B$2:$H$5150,4,0),0)</f>
        <v>1E-3</v>
      </c>
      <c r="BN66" s="71">
        <f>_xlfn.IFNA(IF($BN$8&lt;&gt;"",VLOOKUP(BP66,Data!$B$2:$H$5150,6,0),""),"")</f>
        <v>175</v>
      </c>
      <c r="BO66" s="71">
        <f>_xlfn.IFNA(IF($BO$8&lt;&gt;"",VLOOKUP(BP66,Data!$B$2:$H$5150,7,0),""),"")</f>
        <v>174</v>
      </c>
      <c r="BP66" s="72" t="str">
        <f t="shared" si="22"/>
        <v>IMps_Ctn9606.299</v>
      </c>
      <c r="BQ66" s="136">
        <f t="shared" si="43"/>
        <v>0</v>
      </c>
      <c r="BR66" s="69">
        <f t="shared" si="23"/>
        <v>0</v>
      </c>
      <c r="BS66" s="70">
        <f>_xlfn.IFNA(VLOOKUP(BV66,Data!$B$2:$H$5150,4,0),0)</f>
        <v>1E-3</v>
      </c>
      <c r="BT66" s="71">
        <f>_xlfn.IFNA(IF($BT$8&lt;&gt;"",VLOOKUP(BV66,Data!$B$2:$H$5150,6,0),""),"")</f>
        <v>175</v>
      </c>
      <c r="BU66" s="71">
        <f>_xlfn.IFNA(IF($BU$8&lt;&gt;"",VLOOKUP(BV66,Data!$B$2:$H$5150,7,0),""),"")</f>
        <v>174</v>
      </c>
      <c r="BV66" s="72" t="str">
        <f t="shared" si="24"/>
        <v>IMps_Ctn9606.299</v>
      </c>
      <c r="BW66" s="136">
        <f t="shared" si="44"/>
        <v>0</v>
      </c>
      <c r="BX66" s="69">
        <f t="shared" si="25"/>
        <v>0</v>
      </c>
      <c r="BY66" s="70">
        <f>_xlfn.IFNA(VLOOKUP(CB66,Data!$B$2:$H$5150,4,0),0)</f>
        <v>1E-3</v>
      </c>
      <c r="BZ66" s="71">
        <f>_xlfn.IFNA(IF($BZ$8&lt;&gt;"",VLOOKUP(CB66,Data!$B$2:$H$5150,6,0),""),"")</f>
        <v>175</v>
      </c>
      <c r="CA66" s="71">
        <f>_xlfn.IFNA(IF($CA$8&lt;&gt;"",VLOOKUP(CB66,Data!$B$2:$H$5150,7,0),""),"")</f>
        <v>174</v>
      </c>
      <c r="CB66" s="72" t="str">
        <f t="shared" si="26"/>
        <v>IMps_Ctn9606.299</v>
      </c>
      <c r="CC66" s="136">
        <f t="shared" si="45"/>
        <v>0</v>
      </c>
      <c r="CD66" s="69">
        <f t="shared" si="27"/>
        <v>0</v>
      </c>
      <c r="CE66" s="70">
        <f>_xlfn.IFNA(VLOOKUP(CH66,Data!$B$2:$H$5150,4,0),0)</f>
        <v>1E-3</v>
      </c>
      <c r="CF66" s="71">
        <f>_xlfn.IFNA(IF($CF$8&lt;&gt;"",VLOOKUP(CH66,Data!$B$2:$H$5150,6,0),""),"")</f>
        <v>175</v>
      </c>
      <c r="CG66" s="71">
        <f>_xlfn.IFNA(IF($CG$8&lt;&gt;"",VLOOKUP(CH66,Data!$B$2:$H$5150,7,0),""),"")</f>
        <v>174</v>
      </c>
      <c r="CH66" s="72" t="str">
        <f t="shared" si="28"/>
        <v>IMps_Ctn9606.299</v>
      </c>
      <c r="CI66" s="136">
        <f t="shared" si="46"/>
        <v>0</v>
      </c>
      <c r="CJ66" s="69">
        <f t="shared" si="29"/>
        <v>0</v>
      </c>
      <c r="CK66" s="70">
        <f>_xlfn.IFNA(VLOOKUP(CN66,Data!$B$2:$H$5150,4,0),0)</f>
        <v>1E-3</v>
      </c>
      <c r="CL66" s="71">
        <f>_xlfn.IFNA(IF($CL$8&lt;&gt;"",VLOOKUP(CN66,Data!$B$2:$H$5150,6,0),""),"")</f>
        <v>175</v>
      </c>
      <c r="CM66" s="71">
        <f>_xlfn.IFNA(IF($CM$8&lt;&gt;"",VLOOKUP(CN66,Data!$B$2:$H$5150,7,0),""),"")</f>
        <v>174</v>
      </c>
      <c r="CN66" s="72" t="str">
        <f t="shared" si="30"/>
        <v>IMps_Ctn9606.299</v>
      </c>
      <c r="CO66" s="136">
        <f t="shared" si="47"/>
        <v>0</v>
      </c>
      <c r="CP66" s="69">
        <f t="shared" si="31"/>
        <v>0</v>
      </c>
      <c r="CQ66" s="70">
        <f>_xlfn.IFNA(VLOOKUP(CT66,Data!$B$2:$H$5150,4,0),0)</f>
        <v>1E-3</v>
      </c>
      <c r="CR66" s="71">
        <f>_xlfn.IFNA(IF($CR$8&lt;&gt;"",VLOOKUP(CT66,Data!$B$2:$H$5150,6,0),""),"")</f>
        <v>175</v>
      </c>
      <c r="CS66" s="71">
        <f>_xlfn.IFNA(IF($CS$8&lt;&gt;"",VLOOKUP(CT66,Data!$B$2:$H$5150,7,0),""),"")</f>
        <v>174</v>
      </c>
      <c r="CT66" s="72" t="str">
        <f t="shared" si="32"/>
        <v>IMps_Ctn9606.299</v>
      </c>
      <c r="CU66" s="74" t="str">
        <f>VLOOKUP(F66,GD.List!$C$3:$O$6214,12,0)</f>
        <v>Packing Material</v>
      </c>
      <c r="CV66" s="51" t="s">
        <v>50</v>
      </c>
      <c r="CW66" s="51" t="e">
        <f>VLOOKUP(H66,#REF!,1,0)</f>
        <v>#REF!</v>
      </c>
      <c r="CX66" s="73">
        <f>E66/VLOOKUP(F66,GD.List!$C$3:$O$6646,5,0)</f>
        <v>5.8927000879507481E-2</v>
      </c>
      <c r="CY66" s="134">
        <f t="shared" si="33"/>
        <v>0</v>
      </c>
      <c r="CZ66" s="51" t="e">
        <f t="shared" si="48"/>
        <v>#N/A</v>
      </c>
      <c r="DA66" s="133"/>
    </row>
    <row r="67" spans="1:105" ht="15" customHeight="1" x14ac:dyDescent="0.2">
      <c r="A67" s="142" t="str">
        <f>IFERROR(IF(VLOOKUP(F67,GD.List!$C$3:$H$6371,6,0)&lt;&gt;"L","I","L"),"")</f>
        <v>I</v>
      </c>
      <c r="B67" s="136">
        <f t="shared" si="34"/>
        <v>0</v>
      </c>
      <c r="C67" s="64">
        <v>2.3099999999999881</v>
      </c>
      <c r="D67" s="64">
        <f t="shared" ref="D67:D73" si="52">J67+P67+V67+AB67+AH67+AN67+AT67+AZ67+BF67+BL67+BR67+BX67+CD67+CJ67+CP67</f>
        <v>0</v>
      </c>
      <c r="E67" s="64">
        <f t="shared" si="1"/>
        <v>2.3099999999999881</v>
      </c>
      <c r="F67" s="65" t="s">
        <v>3865</v>
      </c>
      <c r="G67" s="66" t="str">
        <f>VLOOKUP(F67,GD.List!$C$3:$O$6646,13,0)</f>
        <v xml:space="preserve">2/S COATED ART BOARD </v>
      </c>
      <c r="H67" s="67">
        <f>VLOOKUP(F67,GD.List!$C$3:$O$6646,8,0)</f>
        <v>4810.29</v>
      </c>
      <c r="I67" s="68">
        <f>VLOOKUP(F67,GD.List!$C$3:$O$6646,9,0)</f>
        <v>0.77</v>
      </c>
      <c r="J67" s="69">
        <f t="shared" si="2"/>
        <v>0</v>
      </c>
      <c r="K67" s="70">
        <v>0</v>
      </c>
      <c r="L67" s="71" t="str">
        <f>_xlfn.IFNA(IF($L$8&lt;&gt;"",VLOOKUP(N67,Data!$B$2:$H$5150,6,0),""),"")</f>
        <v/>
      </c>
      <c r="M67" s="71" t="str">
        <f>_xlfn.IFNA(IF($M$8&lt;&gt;"",VLOOKUP(N67,Data!$B$2:$H$5150,7,0),""),"")</f>
        <v/>
      </c>
      <c r="N67" s="72" t="str">
        <f t="shared" si="35"/>
        <v>ICtnGmt_Mbot14810.29</v>
      </c>
      <c r="O67" s="136">
        <f t="shared" si="3"/>
        <v>0</v>
      </c>
      <c r="P67" s="69">
        <f t="shared" si="36"/>
        <v>0</v>
      </c>
      <c r="Q67" s="70">
        <f>_xlfn.IFNA(VLOOKUP(T67,Data!$B$2:$H$5150,4,0),0)</f>
        <v>0.06</v>
      </c>
      <c r="R67" s="71">
        <f>_xlfn.IFNA(IF($R$8&lt;&gt;"",VLOOKUP(T67,Data!$B$2:$H$5150,6,0),""),"")</f>
        <v>135</v>
      </c>
      <c r="S67" s="71">
        <f>_xlfn.IFNA(IF($S$8&lt;&gt;"",VLOOKUP(T67,Data!$B$2:$H$5150,7,0),""),"")</f>
        <v>136</v>
      </c>
      <c r="T67" s="72" t="str">
        <f t="shared" si="37"/>
        <v>IMps_Ctn4810.29</v>
      </c>
      <c r="U67" s="136">
        <f t="shared" si="4"/>
        <v>0</v>
      </c>
      <c r="V67" s="69">
        <f t="shared" si="5"/>
        <v>0</v>
      </c>
      <c r="W67" s="70">
        <f>_xlfn.IFNA(VLOOKUP(Z67,Data!$B$2:$H$5150,4,0),0)</f>
        <v>0.06</v>
      </c>
      <c r="X67" s="71">
        <f>_xlfn.IFNA(IF($X$8&lt;&gt;"",VLOOKUP(Z67,Data!$B$2:$H$5150,6,0),""),"")</f>
        <v>135</v>
      </c>
      <c r="Y67" s="71">
        <f>_xlfn.IFNA(IF($Y$8&lt;&gt;"",VLOOKUP(Z67,Data!$B$2:$H$5150,7,0),""),"")</f>
        <v>136</v>
      </c>
      <c r="Z67" s="72" t="str">
        <f t="shared" si="38"/>
        <v>IMps_Ctn4810.29</v>
      </c>
      <c r="AA67" s="136">
        <f t="shared" si="6"/>
        <v>0</v>
      </c>
      <c r="AB67" s="69">
        <f t="shared" si="7"/>
        <v>0</v>
      </c>
      <c r="AC67" s="70">
        <f>_xlfn.IFNA(VLOOKUP(AF67,Data!$B$2:$H$5150,4,0),0)</f>
        <v>0.06</v>
      </c>
      <c r="AD67" s="71">
        <f>_xlfn.IFNA(IF($AD$8&lt;&gt;"",VLOOKUP(AF67,Data!$B$2:$H$5150,6,0),""),"")</f>
        <v>135</v>
      </c>
      <c r="AE67" s="71">
        <f>_xlfn.IFNA(IF($AE$8&lt;&gt;"",VLOOKUP(AF67,Data!$B$2:$H$5150,7,0),""),"")</f>
        <v>136</v>
      </c>
      <c r="AF67" s="72" t="str">
        <f t="shared" si="8"/>
        <v>IMps_Ctn4810.29</v>
      </c>
      <c r="AG67" s="136">
        <f t="shared" si="9"/>
        <v>0</v>
      </c>
      <c r="AH67" s="69">
        <f t="shared" si="10"/>
        <v>0</v>
      </c>
      <c r="AI67" s="70">
        <f>_xlfn.IFNA(VLOOKUP(AL67,Data!$B$2:$H$5150,4,0),0)</f>
        <v>0.06</v>
      </c>
      <c r="AJ67" s="71">
        <f>_xlfn.IFNA(IF($AJ$8&lt;&gt;"",VLOOKUP(AL67,Data!$B$2:$H$5150,6,0),""),"")</f>
        <v>135</v>
      </c>
      <c r="AK67" s="71">
        <f>_xlfn.IFNA(IF($AK$8&lt;&gt;"",VLOOKUP(AL67,Data!$B$2:$H$5150,7,0),""),"")</f>
        <v>136</v>
      </c>
      <c r="AL67" s="72" t="str">
        <f t="shared" si="11"/>
        <v>IMps_Ctn4810.29</v>
      </c>
      <c r="AM67" s="136">
        <f t="shared" si="12"/>
        <v>0</v>
      </c>
      <c r="AN67" s="69">
        <f t="shared" si="13"/>
        <v>0</v>
      </c>
      <c r="AO67" s="70">
        <f>_xlfn.IFNA(VLOOKUP(AR67,Data!$B$2:$H$5150,4,0),0)</f>
        <v>0.06</v>
      </c>
      <c r="AP67" s="71">
        <f>_xlfn.IFNA(IF($AP$8&lt;&gt;"",VLOOKUP(AR67,Data!$B$2:$H$5150,6,0),""),"")</f>
        <v>135</v>
      </c>
      <c r="AQ67" s="71">
        <f>_xlfn.IFNA(IF($AQ$8&lt;&gt;"",VLOOKUP(AR67,Data!$B$2:$H$5150,7,0),""),"")</f>
        <v>136</v>
      </c>
      <c r="AR67" s="72" t="str">
        <f t="shared" si="14"/>
        <v>IMps_Ctn4810.29</v>
      </c>
      <c r="AS67" s="136">
        <f t="shared" si="39"/>
        <v>0</v>
      </c>
      <c r="AT67" s="69">
        <f t="shared" si="15"/>
        <v>0</v>
      </c>
      <c r="AU67" s="70">
        <f>_xlfn.IFNA(VLOOKUP(AX67,Data!$B$2:$H$5150,4,0),0)</f>
        <v>0.06</v>
      </c>
      <c r="AV67" s="71">
        <f>_xlfn.IFNA(IF($AV$8&lt;&gt;"",VLOOKUP(AX67,Data!$B$2:$H$5150,6,0),""),"")</f>
        <v>135</v>
      </c>
      <c r="AW67" s="71">
        <f>_xlfn.IFNA(IF($AW$8&lt;&gt;"",VLOOKUP(AX67,Data!$B$2:$H$5150,7,0),""),"")</f>
        <v>136</v>
      </c>
      <c r="AX67" s="72" t="str">
        <f t="shared" si="16"/>
        <v>IMps_Ctn4810.29</v>
      </c>
      <c r="AY67" s="136">
        <f t="shared" si="40"/>
        <v>0</v>
      </c>
      <c r="AZ67" s="69">
        <f t="shared" si="17"/>
        <v>0</v>
      </c>
      <c r="BA67" s="70">
        <f>_xlfn.IFNA(VLOOKUP(BD67,Data!$B$2:$H$5150,4,0),0)</f>
        <v>0.06</v>
      </c>
      <c r="BB67" s="71">
        <f>_xlfn.IFNA(IF($BB$8&lt;&gt;"",VLOOKUP(BD67,Data!$B$2:$H$5150,6,0),""),"")</f>
        <v>135</v>
      </c>
      <c r="BC67" s="71">
        <f>_xlfn.IFNA(IF($BC$8&lt;&gt;"",VLOOKUP(BD67,Data!$B$2:$H$5150,7,0),""),"")</f>
        <v>136</v>
      </c>
      <c r="BD67" s="72" t="str">
        <f t="shared" si="18"/>
        <v>IMps_Ctn4810.29</v>
      </c>
      <c r="BE67" s="136">
        <f t="shared" si="41"/>
        <v>0</v>
      </c>
      <c r="BF67" s="69">
        <f t="shared" si="19"/>
        <v>0</v>
      </c>
      <c r="BG67" s="70">
        <f>_xlfn.IFNA(VLOOKUP(BJ67,Data!$B$2:$H$5150,4,0),0)</f>
        <v>0.06</v>
      </c>
      <c r="BH67" s="71">
        <f>_xlfn.IFNA(IF($BH$8&lt;&gt;"",VLOOKUP(BJ67,Data!$B$2:$H$5150,6,0),""),"")</f>
        <v>135</v>
      </c>
      <c r="BI67" s="71">
        <f>_xlfn.IFNA(IF($BI$8&lt;&gt;"",VLOOKUP(BJ67,Data!$B$2:$H$5150,7,0),""),"")</f>
        <v>136</v>
      </c>
      <c r="BJ67" s="72" t="str">
        <f t="shared" si="20"/>
        <v>IMps_Ctn4810.29</v>
      </c>
      <c r="BK67" s="136">
        <f t="shared" si="42"/>
        <v>0</v>
      </c>
      <c r="BL67" s="69">
        <f t="shared" si="21"/>
        <v>0</v>
      </c>
      <c r="BM67" s="70">
        <f>_xlfn.IFNA(VLOOKUP(BP67,Data!$B$2:$H$5150,4,0),0)</f>
        <v>0.06</v>
      </c>
      <c r="BN67" s="71">
        <f>_xlfn.IFNA(IF($BN$8&lt;&gt;"",VLOOKUP(BP67,Data!$B$2:$H$5150,6,0),""),"")</f>
        <v>135</v>
      </c>
      <c r="BO67" s="71">
        <f>_xlfn.IFNA(IF($BO$8&lt;&gt;"",VLOOKUP(BP67,Data!$B$2:$H$5150,7,0),""),"")</f>
        <v>136</v>
      </c>
      <c r="BP67" s="72" t="str">
        <f t="shared" si="22"/>
        <v>IMps_Ctn4810.29</v>
      </c>
      <c r="BQ67" s="136">
        <f t="shared" si="43"/>
        <v>0</v>
      </c>
      <c r="BR67" s="69">
        <f t="shared" si="23"/>
        <v>0</v>
      </c>
      <c r="BS67" s="70">
        <f>_xlfn.IFNA(VLOOKUP(BV67,Data!$B$2:$H$5150,4,0),0)</f>
        <v>0.06</v>
      </c>
      <c r="BT67" s="71">
        <f>_xlfn.IFNA(IF($BT$8&lt;&gt;"",VLOOKUP(BV67,Data!$B$2:$H$5150,6,0),""),"")</f>
        <v>135</v>
      </c>
      <c r="BU67" s="71">
        <f>_xlfn.IFNA(IF($BU$8&lt;&gt;"",VLOOKUP(BV67,Data!$B$2:$H$5150,7,0),""),"")</f>
        <v>136</v>
      </c>
      <c r="BV67" s="72" t="str">
        <f t="shared" si="24"/>
        <v>IMps_Ctn4810.29</v>
      </c>
      <c r="BW67" s="136">
        <f t="shared" si="44"/>
        <v>0</v>
      </c>
      <c r="BX67" s="69">
        <f t="shared" si="25"/>
        <v>0</v>
      </c>
      <c r="BY67" s="70">
        <f>_xlfn.IFNA(VLOOKUP(CB67,Data!$B$2:$H$5150,4,0),0)</f>
        <v>0.06</v>
      </c>
      <c r="BZ67" s="71">
        <f>_xlfn.IFNA(IF($BZ$8&lt;&gt;"",VLOOKUP(CB67,Data!$B$2:$H$5150,6,0),""),"")</f>
        <v>135</v>
      </c>
      <c r="CA67" s="71">
        <f>_xlfn.IFNA(IF($CA$8&lt;&gt;"",VLOOKUP(CB67,Data!$B$2:$H$5150,7,0),""),"")</f>
        <v>136</v>
      </c>
      <c r="CB67" s="72" t="str">
        <f t="shared" si="26"/>
        <v>IMps_Ctn4810.29</v>
      </c>
      <c r="CC67" s="136">
        <f t="shared" si="45"/>
        <v>0</v>
      </c>
      <c r="CD67" s="69">
        <f t="shared" si="27"/>
        <v>0</v>
      </c>
      <c r="CE67" s="70">
        <f>_xlfn.IFNA(VLOOKUP(CH67,Data!$B$2:$H$5150,4,0),0)</f>
        <v>0.06</v>
      </c>
      <c r="CF67" s="71">
        <f>_xlfn.IFNA(IF($CF$8&lt;&gt;"",VLOOKUP(CH67,Data!$B$2:$H$5150,6,0),""),"")</f>
        <v>135</v>
      </c>
      <c r="CG67" s="71">
        <f>_xlfn.IFNA(IF($CG$8&lt;&gt;"",VLOOKUP(CH67,Data!$B$2:$H$5150,7,0),""),"")</f>
        <v>136</v>
      </c>
      <c r="CH67" s="72" t="str">
        <f t="shared" si="28"/>
        <v>IMps_Ctn4810.29</v>
      </c>
      <c r="CI67" s="136">
        <f t="shared" si="46"/>
        <v>0</v>
      </c>
      <c r="CJ67" s="69">
        <f t="shared" si="29"/>
        <v>0</v>
      </c>
      <c r="CK67" s="70">
        <f>_xlfn.IFNA(VLOOKUP(CN67,Data!$B$2:$H$5150,4,0),0)</f>
        <v>0.06</v>
      </c>
      <c r="CL67" s="71">
        <f>_xlfn.IFNA(IF($CL$8&lt;&gt;"",VLOOKUP(CN67,Data!$B$2:$H$5150,6,0),""),"")</f>
        <v>135</v>
      </c>
      <c r="CM67" s="71">
        <f>_xlfn.IFNA(IF($CM$8&lt;&gt;"",VLOOKUP(CN67,Data!$B$2:$H$5150,7,0),""),"")</f>
        <v>136</v>
      </c>
      <c r="CN67" s="72" t="str">
        <f t="shared" si="30"/>
        <v>IMps_Ctn4810.29</v>
      </c>
      <c r="CO67" s="136">
        <f t="shared" si="47"/>
        <v>0</v>
      </c>
      <c r="CP67" s="69">
        <f t="shared" si="31"/>
        <v>0</v>
      </c>
      <c r="CQ67" s="70">
        <f>_xlfn.IFNA(VLOOKUP(CT67,Data!$B$2:$H$5150,4,0),0)</f>
        <v>0.06</v>
      </c>
      <c r="CR67" s="71">
        <f>_xlfn.IFNA(IF($CR$8&lt;&gt;"",VLOOKUP(CT67,Data!$B$2:$H$5150,6,0),""),"")</f>
        <v>135</v>
      </c>
      <c r="CS67" s="71">
        <f>_xlfn.IFNA(IF($CS$8&lt;&gt;"",VLOOKUP(CT67,Data!$B$2:$H$5150,7,0),""),"")</f>
        <v>136</v>
      </c>
      <c r="CT67" s="72" t="str">
        <f t="shared" si="32"/>
        <v>IMps_Ctn4810.29</v>
      </c>
      <c r="CU67" s="74" t="str">
        <f>VLOOKUP(F67,GD.List!$C$3:$O$6214,12,0)</f>
        <v>Packing Material</v>
      </c>
      <c r="CV67" s="51" t="s">
        <v>50</v>
      </c>
      <c r="CW67" s="51" t="e">
        <f>VLOOKUP(H67,#REF!,1,0)</f>
        <v>#REF!</v>
      </c>
      <c r="CX67" s="73">
        <f>E67/VLOOKUP(F67,GD.List!$C$3:$O$6646,5,0)</f>
        <v>9.2741287939617311E-5</v>
      </c>
      <c r="CY67" s="134">
        <f t="shared" si="33"/>
        <v>0</v>
      </c>
      <c r="CZ67" s="51" t="e">
        <f t="shared" si="48"/>
        <v>#N/A</v>
      </c>
      <c r="DA67" s="133"/>
    </row>
    <row r="68" spans="1:105" ht="15" customHeight="1" x14ac:dyDescent="0.2">
      <c r="A68" s="142" t="str">
        <f>IFERROR(IF(VLOOKUP(F68,GD.List!$C$3:$H$6371,6,0)&lt;&gt;"L","I","L"),"")</f>
        <v>I</v>
      </c>
      <c r="B68" s="136">
        <f t="shared" si="34"/>
        <v>0</v>
      </c>
      <c r="C68" s="64">
        <v>5220.05</v>
      </c>
      <c r="D68" s="64">
        <f t="shared" si="52"/>
        <v>0</v>
      </c>
      <c r="E68" s="64">
        <f t="shared" si="1"/>
        <v>5220.05</v>
      </c>
      <c r="F68" s="65" t="s">
        <v>4533</v>
      </c>
      <c r="G68" s="66" t="str">
        <f>VLOOKUP(F68,GD.List!$C$3:$O$6646,13,0)</f>
        <v>PACKING TAPE</v>
      </c>
      <c r="H68" s="67">
        <f>VLOOKUP(F68,GD.List!$C$3:$O$6646,8,0)</f>
        <v>3919.9090000000001</v>
      </c>
      <c r="I68" s="68">
        <f>VLOOKUP(F68,GD.List!$C$3:$O$6646,9,0)</f>
        <v>2.4500000000000002</v>
      </c>
      <c r="J68" s="69">
        <f t="shared" si="2"/>
        <v>0</v>
      </c>
      <c r="K68" s="70">
        <v>0</v>
      </c>
      <c r="L68" s="71">
        <f>_xlfn.IFNA(IF($L$8&lt;&gt;"",VLOOKUP(N68,Data!$B$2:$H$5150,6,0),""),"")</f>
        <v>309</v>
      </c>
      <c r="M68" s="71">
        <f>_xlfn.IFNA(IF($M$8&lt;&gt;"",VLOOKUP(N68,Data!$B$2:$H$5150,7,0),""),"")</f>
        <v>0</v>
      </c>
      <c r="N68" s="72" t="str">
        <f t="shared" si="35"/>
        <v>ICtnGmt_Mbot13919.909</v>
      </c>
      <c r="O68" s="136">
        <f t="shared" si="3"/>
        <v>0</v>
      </c>
      <c r="P68" s="69">
        <f t="shared" si="36"/>
        <v>0</v>
      </c>
      <c r="Q68" s="70">
        <f>_xlfn.IFNA(VLOOKUP(T68,Data!$B$2:$H$5150,4,0),0)</f>
        <v>0.04</v>
      </c>
      <c r="R68" s="71">
        <f>_xlfn.IFNA(IF($R$8&lt;&gt;"",VLOOKUP(T68,Data!$B$2:$H$5150,6,0),""),"")</f>
        <v>297</v>
      </c>
      <c r="S68" s="71">
        <f>_xlfn.IFNA(IF($S$8&lt;&gt;"",VLOOKUP(T68,Data!$B$2:$H$5150,7,0),""),"")</f>
        <v>299</v>
      </c>
      <c r="T68" s="72" t="str">
        <f t="shared" si="37"/>
        <v>IMps_Ctn3919.909</v>
      </c>
      <c r="U68" s="136">
        <f t="shared" si="4"/>
        <v>0</v>
      </c>
      <c r="V68" s="69">
        <f t="shared" si="5"/>
        <v>0</v>
      </c>
      <c r="W68" s="70">
        <f>_xlfn.IFNA(VLOOKUP(Z68,Data!$B$2:$H$5150,4,0),0)</f>
        <v>0.04</v>
      </c>
      <c r="X68" s="71">
        <f>_xlfn.IFNA(IF($X$8&lt;&gt;"",VLOOKUP(Z68,Data!$B$2:$H$5150,6,0),""),"")</f>
        <v>297</v>
      </c>
      <c r="Y68" s="71">
        <f>_xlfn.IFNA(IF($Y$8&lt;&gt;"",VLOOKUP(Z68,Data!$B$2:$H$5150,7,0),""),"")</f>
        <v>299</v>
      </c>
      <c r="Z68" s="72" t="str">
        <f t="shared" si="38"/>
        <v>IMps_Ctn3919.909</v>
      </c>
      <c r="AA68" s="136">
        <f t="shared" si="6"/>
        <v>0</v>
      </c>
      <c r="AB68" s="69">
        <f t="shared" si="7"/>
        <v>0</v>
      </c>
      <c r="AC68" s="70">
        <f>_xlfn.IFNA(VLOOKUP(AF68,Data!$B$2:$H$5150,4,0),0)</f>
        <v>0.04</v>
      </c>
      <c r="AD68" s="71">
        <f>_xlfn.IFNA(IF($AD$8&lt;&gt;"",VLOOKUP(AF68,Data!$B$2:$H$5150,6,0),""),"")</f>
        <v>297</v>
      </c>
      <c r="AE68" s="71">
        <f>_xlfn.IFNA(IF($AE$8&lt;&gt;"",VLOOKUP(AF68,Data!$B$2:$H$5150,7,0),""),"")</f>
        <v>299</v>
      </c>
      <c r="AF68" s="72" t="str">
        <f t="shared" si="8"/>
        <v>IMps_Ctn3919.909</v>
      </c>
      <c r="AG68" s="136">
        <f t="shared" si="9"/>
        <v>0</v>
      </c>
      <c r="AH68" s="69">
        <f t="shared" si="10"/>
        <v>0</v>
      </c>
      <c r="AI68" s="70">
        <f>_xlfn.IFNA(VLOOKUP(AL68,Data!$B$2:$H$5150,4,0),0)</f>
        <v>0.04</v>
      </c>
      <c r="AJ68" s="71">
        <f>_xlfn.IFNA(IF($AJ$8&lt;&gt;"",VLOOKUP(AL68,Data!$B$2:$H$5150,6,0),""),"")</f>
        <v>297</v>
      </c>
      <c r="AK68" s="71">
        <f>_xlfn.IFNA(IF($AK$8&lt;&gt;"",VLOOKUP(AL68,Data!$B$2:$H$5150,7,0),""),"")</f>
        <v>299</v>
      </c>
      <c r="AL68" s="72" t="str">
        <f t="shared" si="11"/>
        <v>IMps_Ctn3919.909</v>
      </c>
      <c r="AM68" s="136">
        <f t="shared" si="12"/>
        <v>0</v>
      </c>
      <c r="AN68" s="69">
        <f t="shared" si="13"/>
        <v>0</v>
      </c>
      <c r="AO68" s="70">
        <f>_xlfn.IFNA(VLOOKUP(AR68,Data!$B$2:$H$5150,4,0),0)</f>
        <v>0.04</v>
      </c>
      <c r="AP68" s="71">
        <f>_xlfn.IFNA(IF($AP$8&lt;&gt;"",VLOOKUP(AR68,Data!$B$2:$H$5150,6,0),""),"")</f>
        <v>297</v>
      </c>
      <c r="AQ68" s="71">
        <f>_xlfn.IFNA(IF($AQ$8&lt;&gt;"",VLOOKUP(AR68,Data!$B$2:$H$5150,7,0),""),"")</f>
        <v>299</v>
      </c>
      <c r="AR68" s="72" t="str">
        <f t="shared" si="14"/>
        <v>IMps_Ctn3919.909</v>
      </c>
      <c r="AS68" s="136">
        <f t="shared" si="39"/>
        <v>0</v>
      </c>
      <c r="AT68" s="69">
        <f t="shared" si="15"/>
        <v>0</v>
      </c>
      <c r="AU68" s="70">
        <f>_xlfn.IFNA(VLOOKUP(AX68,Data!$B$2:$H$5150,4,0),0)</f>
        <v>0.04</v>
      </c>
      <c r="AV68" s="71">
        <f>_xlfn.IFNA(IF($AV$8&lt;&gt;"",VLOOKUP(AX68,Data!$B$2:$H$5150,6,0),""),"")</f>
        <v>297</v>
      </c>
      <c r="AW68" s="71">
        <f>_xlfn.IFNA(IF($AW$8&lt;&gt;"",VLOOKUP(AX68,Data!$B$2:$H$5150,7,0),""),"")</f>
        <v>299</v>
      </c>
      <c r="AX68" s="72" t="str">
        <f t="shared" si="16"/>
        <v>IMps_Ctn3919.909</v>
      </c>
      <c r="AY68" s="136">
        <f t="shared" si="40"/>
        <v>0</v>
      </c>
      <c r="AZ68" s="69">
        <f t="shared" si="17"/>
        <v>0</v>
      </c>
      <c r="BA68" s="70">
        <f>_xlfn.IFNA(VLOOKUP(BD68,Data!$B$2:$H$5150,4,0),0)</f>
        <v>0.04</v>
      </c>
      <c r="BB68" s="71">
        <f>_xlfn.IFNA(IF($BB$8&lt;&gt;"",VLOOKUP(BD68,Data!$B$2:$H$5150,6,0),""),"")</f>
        <v>297</v>
      </c>
      <c r="BC68" s="71">
        <f>_xlfn.IFNA(IF($BC$8&lt;&gt;"",VLOOKUP(BD68,Data!$B$2:$H$5150,7,0),""),"")</f>
        <v>299</v>
      </c>
      <c r="BD68" s="72" t="str">
        <f t="shared" si="18"/>
        <v>IMps_Ctn3919.909</v>
      </c>
      <c r="BE68" s="136">
        <f t="shared" si="41"/>
        <v>0</v>
      </c>
      <c r="BF68" s="69">
        <f t="shared" si="19"/>
        <v>0</v>
      </c>
      <c r="BG68" s="70">
        <f>_xlfn.IFNA(VLOOKUP(BJ68,Data!$B$2:$H$5150,4,0),0)</f>
        <v>0.04</v>
      </c>
      <c r="BH68" s="71">
        <f>_xlfn.IFNA(IF($BH$8&lt;&gt;"",VLOOKUP(BJ68,Data!$B$2:$H$5150,6,0),""),"")</f>
        <v>297</v>
      </c>
      <c r="BI68" s="71">
        <f>_xlfn.IFNA(IF($BI$8&lt;&gt;"",VLOOKUP(BJ68,Data!$B$2:$H$5150,7,0),""),"")</f>
        <v>299</v>
      </c>
      <c r="BJ68" s="72" t="str">
        <f t="shared" si="20"/>
        <v>IMps_Ctn3919.909</v>
      </c>
      <c r="BK68" s="136">
        <f t="shared" si="42"/>
        <v>0</v>
      </c>
      <c r="BL68" s="69">
        <f t="shared" si="21"/>
        <v>0</v>
      </c>
      <c r="BM68" s="70">
        <f>_xlfn.IFNA(VLOOKUP(BP68,Data!$B$2:$H$5150,4,0),0)</f>
        <v>0.04</v>
      </c>
      <c r="BN68" s="71">
        <f>_xlfn.IFNA(IF($BN$8&lt;&gt;"",VLOOKUP(BP68,Data!$B$2:$H$5150,6,0),""),"")</f>
        <v>297</v>
      </c>
      <c r="BO68" s="71">
        <f>_xlfn.IFNA(IF($BO$8&lt;&gt;"",VLOOKUP(BP68,Data!$B$2:$H$5150,7,0),""),"")</f>
        <v>299</v>
      </c>
      <c r="BP68" s="72" t="str">
        <f t="shared" si="22"/>
        <v>IMps_Ctn3919.909</v>
      </c>
      <c r="BQ68" s="136">
        <f t="shared" si="43"/>
        <v>0</v>
      </c>
      <c r="BR68" s="69">
        <f t="shared" si="23"/>
        <v>0</v>
      </c>
      <c r="BS68" s="70">
        <f>_xlfn.IFNA(VLOOKUP(BV68,Data!$B$2:$H$5150,4,0),0)</f>
        <v>0.04</v>
      </c>
      <c r="BT68" s="71">
        <f>_xlfn.IFNA(IF($BT$8&lt;&gt;"",VLOOKUP(BV68,Data!$B$2:$H$5150,6,0),""),"")</f>
        <v>297</v>
      </c>
      <c r="BU68" s="71">
        <f>_xlfn.IFNA(IF($BU$8&lt;&gt;"",VLOOKUP(BV68,Data!$B$2:$H$5150,7,0),""),"")</f>
        <v>299</v>
      </c>
      <c r="BV68" s="72" t="str">
        <f t="shared" si="24"/>
        <v>IMps_Ctn3919.909</v>
      </c>
      <c r="BW68" s="136">
        <f t="shared" si="44"/>
        <v>0</v>
      </c>
      <c r="BX68" s="69">
        <f t="shared" si="25"/>
        <v>0</v>
      </c>
      <c r="BY68" s="70">
        <f>_xlfn.IFNA(VLOOKUP(CB68,Data!$B$2:$H$5150,4,0),0)</f>
        <v>0.04</v>
      </c>
      <c r="BZ68" s="71">
        <f>_xlfn.IFNA(IF($BZ$8&lt;&gt;"",VLOOKUP(CB68,Data!$B$2:$H$5150,6,0),""),"")</f>
        <v>297</v>
      </c>
      <c r="CA68" s="71">
        <f>_xlfn.IFNA(IF($CA$8&lt;&gt;"",VLOOKUP(CB68,Data!$B$2:$H$5150,7,0),""),"")</f>
        <v>299</v>
      </c>
      <c r="CB68" s="72" t="str">
        <f t="shared" si="26"/>
        <v>IMps_Ctn3919.909</v>
      </c>
      <c r="CC68" s="136">
        <f t="shared" si="45"/>
        <v>0</v>
      </c>
      <c r="CD68" s="69">
        <f t="shared" si="27"/>
        <v>0</v>
      </c>
      <c r="CE68" s="70">
        <f>_xlfn.IFNA(VLOOKUP(CH68,Data!$B$2:$H$5150,4,0),0)</f>
        <v>0.04</v>
      </c>
      <c r="CF68" s="71">
        <f>_xlfn.IFNA(IF($CF$8&lt;&gt;"",VLOOKUP(CH68,Data!$B$2:$H$5150,6,0),""),"")</f>
        <v>297</v>
      </c>
      <c r="CG68" s="71">
        <f>_xlfn.IFNA(IF($CG$8&lt;&gt;"",VLOOKUP(CH68,Data!$B$2:$H$5150,7,0),""),"")</f>
        <v>299</v>
      </c>
      <c r="CH68" s="72" t="str">
        <f t="shared" si="28"/>
        <v>IMps_Ctn3919.909</v>
      </c>
      <c r="CI68" s="136">
        <f t="shared" si="46"/>
        <v>0</v>
      </c>
      <c r="CJ68" s="69">
        <f t="shared" si="29"/>
        <v>0</v>
      </c>
      <c r="CK68" s="70">
        <f>_xlfn.IFNA(VLOOKUP(CN68,Data!$B$2:$H$5150,4,0),0)</f>
        <v>0.04</v>
      </c>
      <c r="CL68" s="71">
        <f>_xlfn.IFNA(IF($CL$8&lt;&gt;"",VLOOKUP(CN68,Data!$B$2:$H$5150,6,0),""),"")</f>
        <v>297</v>
      </c>
      <c r="CM68" s="71">
        <f>_xlfn.IFNA(IF($CM$8&lt;&gt;"",VLOOKUP(CN68,Data!$B$2:$H$5150,7,0),""),"")</f>
        <v>299</v>
      </c>
      <c r="CN68" s="72" t="str">
        <f t="shared" si="30"/>
        <v>IMps_Ctn3919.909</v>
      </c>
      <c r="CO68" s="136">
        <f t="shared" si="47"/>
        <v>0</v>
      </c>
      <c r="CP68" s="69">
        <f t="shared" si="31"/>
        <v>0</v>
      </c>
      <c r="CQ68" s="70">
        <f>_xlfn.IFNA(VLOOKUP(CT68,Data!$B$2:$H$5150,4,0),0)</f>
        <v>0.04</v>
      </c>
      <c r="CR68" s="71">
        <f>_xlfn.IFNA(IF($CR$8&lt;&gt;"",VLOOKUP(CT68,Data!$B$2:$H$5150,6,0),""),"")</f>
        <v>297</v>
      </c>
      <c r="CS68" s="71">
        <f>_xlfn.IFNA(IF($CS$8&lt;&gt;"",VLOOKUP(CT68,Data!$B$2:$H$5150,7,0),""),"")</f>
        <v>299</v>
      </c>
      <c r="CT68" s="72" t="str">
        <f t="shared" si="32"/>
        <v>IMps_Ctn3919.909</v>
      </c>
      <c r="CU68" s="74" t="str">
        <f>VLOOKUP(F68,GD.List!$C$3:$O$6214,12,0)</f>
        <v>Packing Material</v>
      </c>
      <c r="CV68" s="51" t="s">
        <v>50</v>
      </c>
      <c r="CW68" s="51" t="e">
        <f>VLOOKUP(H68,#REF!,1,0)</f>
        <v>#REF!</v>
      </c>
      <c r="CX68" s="73">
        <f>E68/VLOOKUP(F68,GD.List!$C$3:$O$6646,5,0)</f>
        <v>0.91195842068483579</v>
      </c>
      <c r="CY68" s="134">
        <f t="shared" si="33"/>
        <v>0</v>
      </c>
      <c r="CZ68" s="51" t="e">
        <f t="shared" si="48"/>
        <v>#N/A</v>
      </c>
      <c r="DA68" s="133"/>
    </row>
    <row r="69" spans="1:105" ht="15" customHeight="1" x14ac:dyDescent="0.2">
      <c r="A69" s="142" t="str">
        <f>IFERROR(IF(VLOOKUP(F69,GD.List!$C$3:$H$6371,6,0)&lt;&gt;"L","I","L"),"")</f>
        <v>I</v>
      </c>
      <c r="B69" s="136">
        <f t="shared" si="34"/>
        <v>0</v>
      </c>
      <c r="C69" s="64">
        <v>411.66999999999996</v>
      </c>
      <c r="D69" s="64">
        <f t="shared" si="52"/>
        <v>0</v>
      </c>
      <c r="E69" s="64">
        <f>C69-D69</f>
        <v>411.66999999999996</v>
      </c>
      <c r="F69" s="65" t="s">
        <v>4431</v>
      </c>
      <c r="G69" s="66" t="str">
        <f>VLOOKUP(F69,GD.List!$C$3:$O$6646,13,0)</f>
        <v>PACKING BAGS</v>
      </c>
      <c r="H69" s="67">
        <f>VLOOKUP(F69,GD.List!$C$3:$O$6646,8,0)</f>
        <v>3923.29</v>
      </c>
      <c r="I69" s="68">
        <f>VLOOKUP(F69,GD.List!$C$3:$O$6646,9,0)</f>
        <v>2.82</v>
      </c>
      <c r="J69" s="69">
        <f t="shared" si="2"/>
        <v>0</v>
      </c>
      <c r="K69" s="70">
        <v>0</v>
      </c>
      <c r="L69" s="71">
        <f>_xlfn.IFNA(IF($L$8&lt;&gt;"",VLOOKUP(N69,Data!$B$2:$H$5150,6,0),""),"")</f>
        <v>179</v>
      </c>
      <c r="M69" s="71">
        <f>_xlfn.IFNA(IF($M$8&lt;&gt;"",VLOOKUP(N69,Data!$B$2:$H$5150,7,0),""),"")</f>
        <v>0</v>
      </c>
      <c r="N69" s="72" t="str">
        <f t="shared" si="35"/>
        <v>ICtnGmt_Mbot13923.29</v>
      </c>
      <c r="O69" s="136">
        <f t="shared" si="3"/>
        <v>0</v>
      </c>
      <c r="P69" s="69">
        <f t="shared" si="36"/>
        <v>0</v>
      </c>
      <c r="Q69" s="70">
        <f>_xlfn.IFNA(VLOOKUP(T69,Data!$B$2:$H$5150,4,0),0)</f>
        <v>0.1</v>
      </c>
      <c r="R69" s="71">
        <f>_xlfn.IFNA(IF($R$8&lt;&gt;"",VLOOKUP(T69,Data!$B$2:$H$5150,6,0),""),"")</f>
        <v>133</v>
      </c>
      <c r="S69" s="71">
        <f>_xlfn.IFNA(IF($S$8&lt;&gt;"",VLOOKUP(T69,Data!$B$2:$H$5150,7,0),""),"")</f>
        <v>134</v>
      </c>
      <c r="T69" s="72" t="str">
        <f t="shared" si="37"/>
        <v>IMps_Ctn3923.29</v>
      </c>
      <c r="U69" s="136">
        <f t="shared" si="4"/>
        <v>0</v>
      </c>
      <c r="V69" s="69">
        <f t="shared" si="5"/>
        <v>0</v>
      </c>
      <c r="W69" s="70">
        <f>_xlfn.IFNA(VLOOKUP(Z69,Data!$B$2:$H$5150,4,0),0)</f>
        <v>0.1</v>
      </c>
      <c r="X69" s="71">
        <f>_xlfn.IFNA(IF($X$8&lt;&gt;"",VLOOKUP(Z69,Data!$B$2:$H$5150,6,0),""),"")</f>
        <v>133</v>
      </c>
      <c r="Y69" s="71">
        <f>_xlfn.IFNA(IF($Y$8&lt;&gt;"",VLOOKUP(Z69,Data!$B$2:$H$5150,7,0),""),"")</f>
        <v>134</v>
      </c>
      <c r="Z69" s="72" t="str">
        <f t="shared" si="38"/>
        <v>IMps_Ctn3923.29</v>
      </c>
      <c r="AA69" s="136">
        <f t="shared" si="6"/>
        <v>0</v>
      </c>
      <c r="AB69" s="69">
        <f t="shared" si="7"/>
        <v>0</v>
      </c>
      <c r="AC69" s="70">
        <f>_xlfn.IFNA(VLOOKUP(AF69,Data!$B$2:$H$5150,4,0),0)</f>
        <v>0.1</v>
      </c>
      <c r="AD69" s="71">
        <f>_xlfn.IFNA(IF($AD$8&lt;&gt;"",VLOOKUP(AF69,Data!$B$2:$H$5150,6,0),""),"")</f>
        <v>133</v>
      </c>
      <c r="AE69" s="71">
        <f>_xlfn.IFNA(IF($AE$8&lt;&gt;"",VLOOKUP(AF69,Data!$B$2:$H$5150,7,0),""),"")</f>
        <v>134</v>
      </c>
      <c r="AF69" s="72" t="str">
        <f t="shared" si="8"/>
        <v>IMps_Ctn3923.29</v>
      </c>
      <c r="AG69" s="136">
        <f t="shared" si="9"/>
        <v>0</v>
      </c>
      <c r="AH69" s="69">
        <f t="shared" si="10"/>
        <v>0</v>
      </c>
      <c r="AI69" s="70">
        <f>_xlfn.IFNA(VLOOKUP(AL69,Data!$B$2:$H$5150,4,0),0)</f>
        <v>0.1</v>
      </c>
      <c r="AJ69" s="71">
        <f>_xlfn.IFNA(IF($AJ$8&lt;&gt;"",VLOOKUP(AL69,Data!$B$2:$H$5150,6,0),""),"")</f>
        <v>133</v>
      </c>
      <c r="AK69" s="71">
        <f>_xlfn.IFNA(IF($AK$8&lt;&gt;"",VLOOKUP(AL69,Data!$B$2:$H$5150,7,0),""),"")</f>
        <v>134</v>
      </c>
      <c r="AL69" s="72" t="str">
        <f t="shared" si="11"/>
        <v>IMps_Ctn3923.29</v>
      </c>
      <c r="AM69" s="136">
        <f t="shared" si="12"/>
        <v>0</v>
      </c>
      <c r="AN69" s="69">
        <f t="shared" si="13"/>
        <v>0</v>
      </c>
      <c r="AO69" s="70">
        <f>_xlfn.IFNA(VLOOKUP(AR69,Data!$B$2:$H$5150,4,0),0)</f>
        <v>0.1</v>
      </c>
      <c r="AP69" s="71">
        <f>_xlfn.IFNA(IF($AP$8&lt;&gt;"",VLOOKUP(AR69,Data!$B$2:$H$5150,6,0),""),"")</f>
        <v>133</v>
      </c>
      <c r="AQ69" s="71">
        <f>_xlfn.IFNA(IF($AQ$8&lt;&gt;"",VLOOKUP(AR69,Data!$B$2:$H$5150,7,0),""),"")</f>
        <v>134</v>
      </c>
      <c r="AR69" s="72" t="str">
        <f t="shared" si="14"/>
        <v>IMps_Ctn3923.29</v>
      </c>
      <c r="AS69" s="136">
        <f t="shared" si="39"/>
        <v>0</v>
      </c>
      <c r="AT69" s="69">
        <f t="shared" si="15"/>
        <v>0</v>
      </c>
      <c r="AU69" s="70">
        <f>_xlfn.IFNA(VLOOKUP(AX69,Data!$B$2:$H$5150,4,0),0)</f>
        <v>0.1</v>
      </c>
      <c r="AV69" s="71">
        <f>_xlfn.IFNA(IF($AV$8&lt;&gt;"",VLOOKUP(AX69,Data!$B$2:$H$5150,6,0),""),"")</f>
        <v>133</v>
      </c>
      <c r="AW69" s="71">
        <f>_xlfn.IFNA(IF($AW$8&lt;&gt;"",VLOOKUP(AX69,Data!$B$2:$H$5150,7,0),""),"")</f>
        <v>134</v>
      </c>
      <c r="AX69" s="72" t="str">
        <f t="shared" si="16"/>
        <v>IMps_Ctn3923.29</v>
      </c>
      <c r="AY69" s="136">
        <f t="shared" si="40"/>
        <v>0</v>
      </c>
      <c r="AZ69" s="69">
        <f t="shared" si="17"/>
        <v>0</v>
      </c>
      <c r="BA69" s="70">
        <f>_xlfn.IFNA(VLOOKUP(BD69,Data!$B$2:$H$5150,4,0),0)</f>
        <v>0.1</v>
      </c>
      <c r="BB69" s="71">
        <f>_xlfn.IFNA(IF($BB$8&lt;&gt;"",VLOOKUP(BD69,Data!$B$2:$H$5150,6,0),""),"")</f>
        <v>133</v>
      </c>
      <c r="BC69" s="71">
        <f>_xlfn.IFNA(IF($BC$8&lt;&gt;"",VLOOKUP(BD69,Data!$B$2:$H$5150,7,0),""),"")</f>
        <v>134</v>
      </c>
      <c r="BD69" s="72" t="str">
        <f t="shared" si="18"/>
        <v>IMps_Ctn3923.29</v>
      </c>
      <c r="BE69" s="136">
        <f t="shared" si="41"/>
        <v>0</v>
      </c>
      <c r="BF69" s="69">
        <f t="shared" si="19"/>
        <v>0</v>
      </c>
      <c r="BG69" s="70">
        <f>_xlfn.IFNA(VLOOKUP(BJ69,Data!$B$2:$H$5150,4,0),0)</f>
        <v>0.1</v>
      </c>
      <c r="BH69" s="71">
        <f>_xlfn.IFNA(IF($BH$8&lt;&gt;"",VLOOKUP(BJ69,Data!$B$2:$H$5150,6,0),""),"")</f>
        <v>133</v>
      </c>
      <c r="BI69" s="71">
        <f>_xlfn.IFNA(IF($BI$8&lt;&gt;"",VLOOKUP(BJ69,Data!$B$2:$H$5150,7,0),""),"")</f>
        <v>134</v>
      </c>
      <c r="BJ69" s="72" t="str">
        <f t="shared" si="20"/>
        <v>IMps_Ctn3923.29</v>
      </c>
      <c r="BK69" s="136">
        <f t="shared" si="42"/>
        <v>0</v>
      </c>
      <c r="BL69" s="69">
        <f t="shared" si="21"/>
        <v>0</v>
      </c>
      <c r="BM69" s="70">
        <f>_xlfn.IFNA(VLOOKUP(BP69,Data!$B$2:$H$5150,4,0),0)</f>
        <v>0.1</v>
      </c>
      <c r="BN69" s="71">
        <f>_xlfn.IFNA(IF($BN$8&lt;&gt;"",VLOOKUP(BP69,Data!$B$2:$H$5150,6,0),""),"")</f>
        <v>133</v>
      </c>
      <c r="BO69" s="71">
        <f>_xlfn.IFNA(IF($BO$8&lt;&gt;"",VLOOKUP(BP69,Data!$B$2:$H$5150,7,0),""),"")</f>
        <v>134</v>
      </c>
      <c r="BP69" s="72" t="str">
        <f t="shared" si="22"/>
        <v>IMps_Ctn3923.29</v>
      </c>
      <c r="BQ69" s="136">
        <f t="shared" si="43"/>
        <v>0</v>
      </c>
      <c r="BR69" s="69">
        <f t="shared" si="23"/>
        <v>0</v>
      </c>
      <c r="BS69" s="70">
        <f>_xlfn.IFNA(VLOOKUP(BV69,Data!$B$2:$H$5150,4,0),0)</f>
        <v>0.1</v>
      </c>
      <c r="BT69" s="71">
        <f>_xlfn.IFNA(IF($BT$8&lt;&gt;"",VLOOKUP(BV69,Data!$B$2:$H$5150,6,0),""),"")</f>
        <v>133</v>
      </c>
      <c r="BU69" s="71">
        <f>_xlfn.IFNA(IF($BU$8&lt;&gt;"",VLOOKUP(BV69,Data!$B$2:$H$5150,7,0),""),"")</f>
        <v>134</v>
      </c>
      <c r="BV69" s="72" t="str">
        <f t="shared" si="24"/>
        <v>IMps_Ctn3923.29</v>
      </c>
      <c r="BW69" s="136">
        <f t="shared" si="44"/>
        <v>0</v>
      </c>
      <c r="BX69" s="69">
        <f t="shared" si="25"/>
        <v>0</v>
      </c>
      <c r="BY69" s="70">
        <f>_xlfn.IFNA(VLOOKUP(CB69,Data!$B$2:$H$5150,4,0),0)</f>
        <v>0.1</v>
      </c>
      <c r="BZ69" s="71">
        <f>_xlfn.IFNA(IF($BZ$8&lt;&gt;"",VLOOKUP(CB69,Data!$B$2:$H$5150,6,0),""),"")</f>
        <v>133</v>
      </c>
      <c r="CA69" s="71">
        <f>_xlfn.IFNA(IF($CA$8&lt;&gt;"",VLOOKUP(CB69,Data!$B$2:$H$5150,7,0),""),"")</f>
        <v>134</v>
      </c>
      <c r="CB69" s="72" t="str">
        <f t="shared" si="26"/>
        <v>IMps_Ctn3923.29</v>
      </c>
      <c r="CC69" s="136">
        <f t="shared" si="45"/>
        <v>0</v>
      </c>
      <c r="CD69" s="69">
        <f t="shared" si="27"/>
        <v>0</v>
      </c>
      <c r="CE69" s="70">
        <f>_xlfn.IFNA(VLOOKUP(CH69,Data!$B$2:$H$5150,4,0),0)</f>
        <v>0.1</v>
      </c>
      <c r="CF69" s="71">
        <f>_xlfn.IFNA(IF($CF$8&lt;&gt;"",VLOOKUP(CH69,Data!$B$2:$H$5150,6,0),""),"")</f>
        <v>133</v>
      </c>
      <c r="CG69" s="71">
        <f>_xlfn.IFNA(IF($CG$8&lt;&gt;"",VLOOKUP(CH69,Data!$B$2:$H$5150,7,0),""),"")</f>
        <v>134</v>
      </c>
      <c r="CH69" s="72" t="str">
        <f t="shared" si="28"/>
        <v>IMps_Ctn3923.29</v>
      </c>
      <c r="CI69" s="136">
        <f t="shared" si="46"/>
        <v>0</v>
      </c>
      <c r="CJ69" s="69">
        <f t="shared" si="29"/>
        <v>0</v>
      </c>
      <c r="CK69" s="70">
        <f>_xlfn.IFNA(VLOOKUP(CN69,Data!$B$2:$H$5150,4,0),0)</f>
        <v>0.1</v>
      </c>
      <c r="CL69" s="71">
        <f>_xlfn.IFNA(IF($CL$8&lt;&gt;"",VLOOKUP(CN69,Data!$B$2:$H$5150,6,0),""),"")</f>
        <v>133</v>
      </c>
      <c r="CM69" s="71">
        <f>_xlfn.IFNA(IF($CM$8&lt;&gt;"",VLOOKUP(CN69,Data!$B$2:$H$5150,7,0),""),"")</f>
        <v>134</v>
      </c>
      <c r="CN69" s="72" t="str">
        <f t="shared" si="30"/>
        <v>IMps_Ctn3923.29</v>
      </c>
      <c r="CO69" s="136">
        <f t="shared" si="47"/>
        <v>0</v>
      </c>
      <c r="CP69" s="69">
        <f t="shared" si="31"/>
        <v>0</v>
      </c>
      <c r="CQ69" s="70">
        <f>_xlfn.IFNA(VLOOKUP(CT69,Data!$B$2:$H$5150,4,0),0)</f>
        <v>0.1</v>
      </c>
      <c r="CR69" s="71">
        <f>_xlfn.IFNA(IF($CR$8&lt;&gt;"",VLOOKUP(CT69,Data!$B$2:$H$5150,6,0),""),"")</f>
        <v>133</v>
      </c>
      <c r="CS69" s="71">
        <f>_xlfn.IFNA(IF($CS$8&lt;&gt;"",VLOOKUP(CT69,Data!$B$2:$H$5150,7,0),""),"")</f>
        <v>134</v>
      </c>
      <c r="CT69" s="72" t="str">
        <f t="shared" si="32"/>
        <v>IMps_Ctn3923.29</v>
      </c>
      <c r="CU69" s="74" t="str">
        <f>VLOOKUP(F69,GD.List!$C$3:$O$6214,12,0)</f>
        <v>Packing Material</v>
      </c>
      <c r="CV69" s="51" t="s">
        <v>50</v>
      </c>
      <c r="CW69" s="51" t="e">
        <f>VLOOKUP(H69,#REF!,1,0)</f>
        <v>#REF!</v>
      </c>
      <c r="CX69" s="73">
        <f>E69/VLOOKUP(F69,GD.List!$C$3:$O$6646,5,0)</f>
        <v>0.66398387096774192</v>
      </c>
      <c r="CY69" s="134">
        <f t="shared" si="33"/>
        <v>0</v>
      </c>
      <c r="CZ69" s="51" t="e">
        <f t="shared" si="48"/>
        <v>#N/A</v>
      </c>
      <c r="DA69" s="133"/>
    </row>
    <row r="70" spans="1:105" ht="15" customHeight="1" x14ac:dyDescent="0.2">
      <c r="A70" s="142" t="str">
        <f>IFERROR(IF(VLOOKUP(F70,GD.List!$C$3:$H$6371,6,0)&lt;&gt;"L","I","L"),"")</f>
        <v>I</v>
      </c>
      <c r="B70" s="136">
        <f t="shared" si="34"/>
        <v>995.47199999999998</v>
      </c>
      <c r="C70" s="64">
        <v>16620</v>
      </c>
      <c r="D70" s="64">
        <f t="shared" si="52"/>
        <v>8295.6</v>
      </c>
      <c r="E70" s="64">
        <f>C70-D70</f>
        <v>8324.4</v>
      </c>
      <c r="F70" s="65" t="s">
        <v>4423</v>
      </c>
      <c r="G70" s="66" t="str">
        <f>VLOOKUP(F70,GD.List!$C$3:$O$6646,13,0)</f>
        <v>PLASTIC HANGERS &amp; SIZERS</v>
      </c>
      <c r="H70" s="67">
        <f>VLOOKUP(F70,GD.List!$C$3:$O$6646,8,0)</f>
        <v>3926.9099000000001</v>
      </c>
      <c r="I70" s="68">
        <f>VLOOKUP(F70,GD.List!$C$3:$O$6646,9,0)</f>
        <v>0.12</v>
      </c>
      <c r="J70" s="69">
        <f t="shared" si="2"/>
        <v>8295.6</v>
      </c>
      <c r="K70" s="70">
        <f>_xlfn.IFNA(VLOOKUP(N70,Data!$B$2:$H$5150,4,0),0)</f>
        <v>1</v>
      </c>
      <c r="L70" s="71">
        <f>_xlfn.IFNA(IF($L$8&lt;&gt;"",VLOOKUP(N70,Data!$B$2:$H$5150,6,0),""),"")</f>
        <v>180</v>
      </c>
      <c r="M70" s="71">
        <f>_xlfn.IFNA(IF($M$8&lt;&gt;"",VLOOKUP(N70,Data!$B$2:$H$5150,7,0),""),"")</f>
        <v>0</v>
      </c>
      <c r="N70" s="72" t="str">
        <f t="shared" si="35"/>
        <v>ICtnGmt_Mbot13926.9099</v>
      </c>
      <c r="O70" s="136">
        <f t="shared" si="3"/>
        <v>0</v>
      </c>
      <c r="P70" s="69">
        <f t="shared" si="36"/>
        <v>0</v>
      </c>
      <c r="Q70" s="70">
        <f>_xlfn.IFNA(VLOOKUP(T70,Data!$B$2:$H$5150,4,0),0)</f>
        <v>1</v>
      </c>
      <c r="R70" s="71">
        <f>_xlfn.IFNA(IF($R$8&lt;&gt;"",VLOOKUP(T70,Data!$B$2:$H$5150,6,0),""),"")</f>
        <v>297</v>
      </c>
      <c r="S70" s="71">
        <f>_xlfn.IFNA(IF($S$8&lt;&gt;"",VLOOKUP(T70,Data!$B$2:$H$5150,7,0),""),"")</f>
        <v>299</v>
      </c>
      <c r="T70" s="72" t="str">
        <f t="shared" si="37"/>
        <v>IMps_Ctn3926.9099</v>
      </c>
      <c r="U70" s="136">
        <f t="shared" si="4"/>
        <v>0</v>
      </c>
      <c r="V70" s="69">
        <f t="shared" si="5"/>
        <v>0</v>
      </c>
      <c r="W70" s="70">
        <f>_xlfn.IFNA(VLOOKUP(Z70,Data!$B$2:$H$5150,4,0),0)</f>
        <v>1</v>
      </c>
      <c r="X70" s="71">
        <f>_xlfn.IFNA(IF($X$8&lt;&gt;"",VLOOKUP(Z70,Data!$B$2:$H$5150,6,0),""),"")</f>
        <v>297</v>
      </c>
      <c r="Y70" s="71">
        <f>_xlfn.IFNA(IF($Y$8&lt;&gt;"",VLOOKUP(Z70,Data!$B$2:$H$5150,7,0),""),"")</f>
        <v>299</v>
      </c>
      <c r="Z70" s="72" t="str">
        <f t="shared" si="38"/>
        <v>IMps_Ctn3926.9099</v>
      </c>
      <c r="AA70" s="136">
        <f t="shared" si="6"/>
        <v>0</v>
      </c>
      <c r="AB70" s="69">
        <f t="shared" si="7"/>
        <v>0</v>
      </c>
      <c r="AC70" s="70">
        <f>_xlfn.IFNA(VLOOKUP(AF70,Data!$B$2:$H$5150,4,0),0)</f>
        <v>1</v>
      </c>
      <c r="AD70" s="71">
        <f>_xlfn.IFNA(IF($AD$8&lt;&gt;"",VLOOKUP(AF70,Data!$B$2:$H$5150,6,0),""),"")</f>
        <v>297</v>
      </c>
      <c r="AE70" s="71">
        <f>_xlfn.IFNA(IF($AE$8&lt;&gt;"",VLOOKUP(AF70,Data!$B$2:$H$5150,7,0),""),"")</f>
        <v>299</v>
      </c>
      <c r="AF70" s="72" t="str">
        <f t="shared" si="8"/>
        <v>IMps_Ctn3926.9099</v>
      </c>
      <c r="AG70" s="136">
        <f t="shared" si="9"/>
        <v>0</v>
      </c>
      <c r="AH70" s="69">
        <f t="shared" si="10"/>
        <v>0</v>
      </c>
      <c r="AI70" s="70">
        <f>_xlfn.IFNA(VLOOKUP(AL70,Data!$B$2:$H$5150,4,0),0)</f>
        <v>1</v>
      </c>
      <c r="AJ70" s="71">
        <f>_xlfn.IFNA(IF($AJ$8&lt;&gt;"",VLOOKUP(AL70,Data!$B$2:$H$5150,6,0),""),"")</f>
        <v>297</v>
      </c>
      <c r="AK70" s="71">
        <f>_xlfn.IFNA(IF($AK$8&lt;&gt;"",VLOOKUP(AL70,Data!$B$2:$H$5150,7,0),""),"")</f>
        <v>299</v>
      </c>
      <c r="AL70" s="72" t="str">
        <f t="shared" si="11"/>
        <v>IMps_Ctn3926.9099</v>
      </c>
      <c r="AM70" s="136">
        <f t="shared" si="12"/>
        <v>0</v>
      </c>
      <c r="AN70" s="69">
        <f t="shared" si="13"/>
        <v>0</v>
      </c>
      <c r="AO70" s="70">
        <f>_xlfn.IFNA(VLOOKUP(AR70,Data!$B$2:$H$5150,4,0),0)</f>
        <v>1</v>
      </c>
      <c r="AP70" s="71">
        <f>_xlfn.IFNA(IF($AP$8&lt;&gt;"",VLOOKUP(AR70,Data!$B$2:$H$5150,6,0),""),"")</f>
        <v>297</v>
      </c>
      <c r="AQ70" s="71">
        <f>_xlfn.IFNA(IF($AQ$8&lt;&gt;"",VLOOKUP(AR70,Data!$B$2:$H$5150,7,0),""),"")</f>
        <v>299</v>
      </c>
      <c r="AR70" s="72" t="str">
        <f t="shared" si="14"/>
        <v>IMps_Ctn3926.9099</v>
      </c>
      <c r="AS70" s="136">
        <f t="shared" si="39"/>
        <v>0</v>
      </c>
      <c r="AT70" s="69">
        <f t="shared" si="15"/>
        <v>0</v>
      </c>
      <c r="AU70" s="70">
        <f>_xlfn.IFNA(VLOOKUP(AX70,Data!$B$2:$H$5150,4,0),0)</f>
        <v>1</v>
      </c>
      <c r="AV70" s="71">
        <f>_xlfn.IFNA(IF($AV$8&lt;&gt;"",VLOOKUP(AX70,Data!$B$2:$H$5150,6,0),""),"")</f>
        <v>297</v>
      </c>
      <c r="AW70" s="71">
        <f>_xlfn.IFNA(IF($AW$8&lt;&gt;"",VLOOKUP(AX70,Data!$B$2:$H$5150,7,0),""),"")</f>
        <v>299</v>
      </c>
      <c r="AX70" s="72" t="str">
        <f t="shared" si="16"/>
        <v>IMps_Ctn3926.9099</v>
      </c>
      <c r="AY70" s="136">
        <f t="shared" si="40"/>
        <v>0</v>
      </c>
      <c r="AZ70" s="69">
        <f t="shared" si="17"/>
        <v>0</v>
      </c>
      <c r="BA70" s="70">
        <f>_xlfn.IFNA(VLOOKUP(BD70,Data!$B$2:$H$5150,4,0),0)</f>
        <v>1</v>
      </c>
      <c r="BB70" s="71">
        <f>_xlfn.IFNA(IF($BB$8&lt;&gt;"",VLOOKUP(BD70,Data!$B$2:$H$5150,6,0),""),"")</f>
        <v>297</v>
      </c>
      <c r="BC70" s="71">
        <f>_xlfn.IFNA(IF($BC$8&lt;&gt;"",VLOOKUP(BD70,Data!$B$2:$H$5150,7,0),""),"")</f>
        <v>299</v>
      </c>
      <c r="BD70" s="72" t="str">
        <f t="shared" si="18"/>
        <v>IMps_Ctn3926.9099</v>
      </c>
      <c r="BE70" s="136">
        <f t="shared" si="41"/>
        <v>0</v>
      </c>
      <c r="BF70" s="69">
        <f t="shared" si="19"/>
        <v>0</v>
      </c>
      <c r="BG70" s="70">
        <f>_xlfn.IFNA(VLOOKUP(BJ70,Data!$B$2:$H$5150,4,0),0)</f>
        <v>1</v>
      </c>
      <c r="BH70" s="71">
        <f>_xlfn.IFNA(IF($BH$8&lt;&gt;"",VLOOKUP(BJ70,Data!$B$2:$H$5150,6,0),""),"")</f>
        <v>297</v>
      </c>
      <c r="BI70" s="71">
        <f>_xlfn.IFNA(IF($BI$8&lt;&gt;"",VLOOKUP(BJ70,Data!$B$2:$H$5150,7,0),""),"")</f>
        <v>299</v>
      </c>
      <c r="BJ70" s="72" t="str">
        <f t="shared" si="20"/>
        <v>IMps_Ctn3926.9099</v>
      </c>
      <c r="BK70" s="136">
        <f t="shared" si="42"/>
        <v>0</v>
      </c>
      <c r="BL70" s="69">
        <f t="shared" si="21"/>
        <v>0</v>
      </c>
      <c r="BM70" s="70">
        <f>_xlfn.IFNA(VLOOKUP(BP70,Data!$B$2:$H$5150,4,0),0)</f>
        <v>1</v>
      </c>
      <c r="BN70" s="71">
        <f>_xlfn.IFNA(IF($BN$8&lt;&gt;"",VLOOKUP(BP70,Data!$B$2:$H$5150,6,0),""),"")</f>
        <v>297</v>
      </c>
      <c r="BO70" s="71">
        <f>_xlfn.IFNA(IF($BO$8&lt;&gt;"",VLOOKUP(BP70,Data!$B$2:$H$5150,7,0),""),"")</f>
        <v>299</v>
      </c>
      <c r="BP70" s="72" t="str">
        <f t="shared" si="22"/>
        <v>IMps_Ctn3926.9099</v>
      </c>
      <c r="BQ70" s="136">
        <f t="shared" si="43"/>
        <v>0</v>
      </c>
      <c r="BR70" s="69">
        <f t="shared" si="23"/>
        <v>0</v>
      </c>
      <c r="BS70" s="70">
        <f>_xlfn.IFNA(VLOOKUP(BV70,Data!$B$2:$H$5150,4,0),0)</f>
        <v>1</v>
      </c>
      <c r="BT70" s="71">
        <f>_xlfn.IFNA(IF($BT$8&lt;&gt;"",VLOOKUP(BV70,Data!$B$2:$H$5150,6,0),""),"")</f>
        <v>297</v>
      </c>
      <c r="BU70" s="71">
        <f>_xlfn.IFNA(IF($BU$8&lt;&gt;"",VLOOKUP(BV70,Data!$B$2:$H$5150,7,0),""),"")</f>
        <v>299</v>
      </c>
      <c r="BV70" s="72" t="str">
        <f t="shared" si="24"/>
        <v>IMps_Ctn3926.9099</v>
      </c>
      <c r="BW70" s="136">
        <f t="shared" si="44"/>
        <v>0</v>
      </c>
      <c r="BX70" s="69">
        <f t="shared" si="25"/>
        <v>0</v>
      </c>
      <c r="BY70" s="70">
        <f>_xlfn.IFNA(VLOOKUP(CB70,Data!$B$2:$H$5150,4,0),0)</f>
        <v>1</v>
      </c>
      <c r="BZ70" s="71">
        <f>_xlfn.IFNA(IF($BZ$8&lt;&gt;"",VLOOKUP(CB70,Data!$B$2:$H$5150,6,0),""),"")</f>
        <v>297</v>
      </c>
      <c r="CA70" s="71">
        <f>_xlfn.IFNA(IF($CA$8&lt;&gt;"",VLOOKUP(CB70,Data!$B$2:$H$5150,7,0),""),"")</f>
        <v>299</v>
      </c>
      <c r="CB70" s="72" t="str">
        <f t="shared" si="26"/>
        <v>IMps_Ctn3926.9099</v>
      </c>
      <c r="CC70" s="136">
        <f t="shared" si="45"/>
        <v>0</v>
      </c>
      <c r="CD70" s="69">
        <f t="shared" si="27"/>
        <v>0</v>
      </c>
      <c r="CE70" s="70">
        <f>_xlfn.IFNA(VLOOKUP(CH70,Data!$B$2:$H$5150,4,0),0)</f>
        <v>1</v>
      </c>
      <c r="CF70" s="71">
        <f>_xlfn.IFNA(IF($CF$8&lt;&gt;"",VLOOKUP(CH70,Data!$B$2:$H$5150,6,0),""),"")</f>
        <v>297</v>
      </c>
      <c r="CG70" s="71">
        <f>_xlfn.IFNA(IF($CG$8&lt;&gt;"",VLOOKUP(CH70,Data!$B$2:$H$5150,7,0),""),"")</f>
        <v>299</v>
      </c>
      <c r="CH70" s="72" t="str">
        <f t="shared" si="28"/>
        <v>IMps_Ctn3926.9099</v>
      </c>
      <c r="CI70" s="136">
        <f t="shared" si="46"/>
        <v>0</v>
      </c>
      <c r="CJ70" s="69">
        <f t="shared" si="29"/>
        <v>0</v>
      </c>
      <c r="CK70" s="70">
        <f>_xlfn.IFNA(VLOOKUP(CN70,Data!$B$2:$H$5150,4,0),0)</f>
        <v>1</v>
      </c>
      <c r="CL70" s="71">
        <f>_xlfn.IFNA(IF($CL$8&lt;&gt;"",VLOOKUP(CN70,Data!$B$2:$H$5150,6,0),""),"")</f>
        <v>297</v>
      </c>
      <c r="CM70" s="71">
        <f>_xlfn.IFNA(IF($CM$8&lt;&gt;"",VLOOKUP(CN70,Data!$B$2:$H$5150,7,0),""),"")</f>
        <v>299</v>
      </c>
      <c r="CN70" s="72" t="str">
        <f t="shared" si="30"/>
        <v>IMps_Ctn3926.9099</v>
      </c>
      <c r="CO70" s="136">
        <f t="shared" si="47"/>
        <v>0</v>
      </c>
      <c r="CP70" s="69">
        <f t="shared" si="31"/>
        <v>0</v>
      </c>
      <c r="CQ70" s="70">
        <f>_xlfn.IFNA(VLOOKUP(CT70,Data!$B$2:$H$5150,4,0),0)</f>
        <v>1</v>
      </c>
      <c r="CR70" s="71">
        <f>_xlfn.IFNA(IF($CR$8&lt;&gt;"",VLOOKUP(CT70,Data!$B$2:$H$5150,6,0),""),"")</f>
        <v>297</v>
      </c>
      <c r="CS70" s="71">
        <f>_xlfn.IFNA(IF($CS$8&lt;&gt;"",VLOOKUP(CT70,Data!$B$2:$H$5150,7,0),""),"")</f>
        <v>299</v>
      </c>
      <c r="CT70" s="72" t="str">
        <f t="shared" si="32"/>
        <v>IMps_Ctn3926.9099</v>
      </c>
      <c r="CU70" s="74" t="str">
        <f>VLOOKUP(F70,GD.List!$C$3:$O$6214,12,0)</f>
        <v>Packing Material</v>
      </c>
      <c r="CV70" s="51" t="s">
        <v>50</v>
      </c>
      <c r="CW70" s="51" t="e">
        <f>VLOOKUP(H70,#REF!,1,0)</f>
        <v>#REF!</v>
      </c>
      <c r="CX70" s="73">
        <f>E70/VLOOKUP(F70,GD.List!$C$3:$O$6646,5,0)</f>
        <v>0.50086642599277975</v>
      </c>
      <c r="CY70" s="134">
        <f t="shared" si="33"/>
        <v>995.47199999999998</v>
      </c>
      <c r="CZ70" s="51" t="e">
        <f t="shared" si="48"/>
        <v>#N/A</v>
      </c>
      <c r="DA70" s="133"/>
    </row>
    <row r="71" spans="1:105" ht="15" customHeight="1" x14ac:dyDescent="0.2">
      <c r="A71" s="192" t="s">
        <v>1817</v>
      </c>
      <c r="B71" s="136">
        <f t="shared" si="34"/>
        <v>0</v>
      </c>
      <c r="C71" s="221">
        <v>23.089000000000006</v>
      </c>
      <c r="D71" s="64">
        <f t="shared" si="52"/>
        <v>0</v>
      </c>
      <c r="E71" s="64">
        <f t="shared" si="1"/>
        <v>23.089000000000006</v>
      </c>
      <c r="F71" s="65" t="s">
        <v>4327</v>
      </c>
      <c r="G71" s="66" t="str">
        <f>VLOOKUP(F71,GD.List!$C$3:$O$6646,13,0)</f>
        <v>Sewing Thread</v>
      </c>
      <c r="H71" s="67">
        <f>VLOOKUP(F71,GD.List!$C$3:$O$6646,8,0)</f>
        <v>5401.1</v>
      </c>
      <c r="I71" s="68">
        <f>VLOOKUP(F71,GD.List!$C$3:$O$6646,9,0)</f>
        <v>8.51</v>
      </c>
      <c r="J71" s="69">
        <f t="shared" si="2"/>
        <v>0</v>
      </c>
      <c r="K71" s="70">
        <v>0</v>
      </c>
      <c r="L71" s="71" t="str">
        <f>_xlfn.IFNA(IF($L$8&lt;&gt;"",VLOOKUP(N71,Data!$B$2:$H$5150,6,0),""),"")</f>
        <v/>
      </c>
      <c r="M71" s="71" t="str">
        <f>_xlfn.IFNA(IF($M$8&lt;&gt;"",VLOOKUP(N71,Data!$B$2:$H$5150,7,0),""),"")</f>
        <v/>
      </c>
      <c r="N71" s="72" t="str">
        <f t="shared" si="35"/>
        <v>LCtnGmt_Mbot15401.1</v>
      </c>
      <c r="O71" s="136">
        <f t="shared" si="3"/>
        <v>0</v>
      </c>
      <c r="P71" s="69">
        <f t="shared" si="36"/>
        <v>0</v>
      </c>
      <c r="Q71" s="70">
        <f>_xlfn.IFNA(VLOOKUP(T71,Data!$B$2:$H$5150,4,0),0)</f>
        <v>0.03</v>
      </c>
      <c r="R71" s="71">
        <f>_xlfn.IFNA(IF($R$8&lt;&gt;"",VLOOKUP(T71,Data!$B$2:$H$5150,6,0),""),"")</f>
        <v>284</v>
      </c>
      <c r="S71" s="71">
        <f>_xlfn.IFNA(IF($S$8&lt;&gt;"",VLOOKUP(T71,Data!$B$2:$H$5150,7,0),""),"")</f>
        <v>258</v>
      </c>
      <c r="T71" s="72" t="str">
        <f t="shared" si="37"/>
        <v>LMps_Ctn5401.1</v>
      </c>
      <c r="U71" s="136">
        <f t="shared" si="4"/>
        <v>0</v>
      </c>
      <c r="V71" s="69">
        <f t="shared" si="5"/>
        <v>0</v>
      </c>
      <c r="W71" s="70">
        <f>_xlfn.IFNA(VLOOKUP(Z71,Data!$B$2:$H$5150,4,0),0)</f>
        <v>0.03</v>
      </c>
      <c r="X71" s="71">
        <f>_xlfn.IFNA(IF($X$8&lt;&gt;"",VLOOKUP(Z71,Data!$B$2:$H$5150,6,0),""),"")</f>
        <v>284</v>
      </c>
      <c r="Y71" s="71">
        <f>_xlfn.IFNA(IF($Y$8&lt;&gt;"",VLOOKUP(Z71,Data!$B$2:$H$5150,7,0),""),"")</f>
        <v>258</v>
      </c>
      <c r="Z71" s="72" t="str">
        <f t="shared" si="38"/>
        <v>LMps_Ctn5401.1</v>
      </c>
      <c r="AA71" s="136">
        <f t="shared" si="6"/>
        <v>0</v>
      </c>
      <c r="AB71" s="69">
        <f t="shared" si="7"/>
        <v>0</v>
      </c>
      <c r="AC71" s="70">
        <f>_xlfn.IFNA(VLOOKUP(AF71,Data!$B$2:$H$5150,4,0),0)</f>
        <v>0.03</v>
      </c>
      <c r="AD71" s="71">
        <f>_xlfn.IFNA(IF($AD$8&lt;&gt;"",VLOOKUP(AF71,Data!$B$2:$H$5150,6,0),""),"")</f>
        <v>284</v>
      </c>
      <c r="AE71" s="71">
        <f>_xlfn.IFNA(IF($AE$8&lt;&gt;"",VLOOKUP(AF71,Data!$B$2:$H$5150,7,0),""),"")</f>
        <v>258</v>
      </c>
      <c r="AF71" s="72" t="str">
        <f t="shared" si="8"/>
        <v>LMps_Ctn5401.1</v>
      </c>
      <c r="AG71" s="136">
        <f t="shared" si="9"/>
        <v>0</v>
      </c>
      <c r="AH71" s="69">
        <f t="shared" si="10"/>
        <v>0</v>
      </c>
      <c r="AI71" s="70">
        <f>_xlfn.IFNA(VLOOKUP(AL71,Data!$B$2:$H$5150,4,0),0)</f>
        <v>0.03</v>
      </c>
      <c r="AJ71" s="71">
        <f>_xlfn.IFNA(IF($AJ$8&lt;&gt;"",VLOOKUP(AL71,Data!$B$2:$H$5150,6,0),""),"")</f>
        <v>284</v>
      </c>
      <c r="AK71" s="71">
        <f>_xlfn.IFNA(IF($AK$8&lt;&gt;"",VLOOKUP(AL71,Data!$B$2:$H$5150,7,0),""),"")</f>
        <v>258</v>
      </c>
      <c r="AL71" s="72" t="str">
        <f t="shared" si="11"/>
        <v>LMps_Ctn5401.1</v>
      </c>
      <c r="AM71" s="136">
        <f t="shared" si="12"/>
        <v>0</v>
      </c>
      <c r="AN71" s="69">
        <f t="shared" si="13"/>
        <v>0</v>
      </c>
      <c r="AO71" s="70">
        <f>_xlfn.IFNA(VLOOKUP(AR71,Data!$B$2:$H$5150,4,0),0)</f>
        <v>0.03</v>
      </c>
      <c r="AP71" s="71">
        <f>_xlfn.IFNA(IF($AP$8&lt;&gt;"",VLOOKUP(AR71,Data!$B$2:$H$5150,6,0),""),"")</f>
        <v>284</v>
      </c>
      <c r="AQ71" s="71">
        <f>_xlfn.IFNA(IF($AQ$8&lt;&gt;"",VLOOKUP(AR71,Data!$B$2:$H$5150,7,0),""),"")</f>
        <v>258</v>
      </c>
      <c r="AR71" s="72" t="str">
        <f t="shared" si="14"/>
        <v>LMps_Ctn5401.1</v>
      </c>
      <c r="AS71" s="136">
        <f t="shared" si="39"/>
        <v>0</v>
      </c>
      <c r="AT71" s="69">
        <f t="shared" si="15"/>
        <v>0</v>
      </c>
      <c r="AU71" s="70">
        <f>_xlfn.IFNA(VLOOKUP(AX71,Data!$B$2:$H$5150,4,0),0)</f>
        <v>0.03</v>
      </c>
      <c r="AV71" s="71">
        <f>_xlfn.IFNA(IF($AV$8&lt;&gt;"",VLOOKUP(AX71,Data!$B$2:$H$5150,6,0),""),"")</f>
        <v>284</v>
      </c>
      <c r="AW71" s="71">
        <f>_xlfn.IFNA(IF($AW$8&lt;&gt;"",VLOOKUP(AX71,Data!$B$2:$H$5150,7,0),""),"")</f>
        <v>258</v>
      </c>
      <c r="AX71" s="72" t="str">
        <f t="shared" si="16"/>
        <v>LMps_Ctn5401.1</v>
      </c>
      <c r="AY71" s="136">
        <f t="shared" si="40"/>
        <v>0</v>
      </c>
      <c r="AZ71" s="69">
        <f t="shared" si="17"/>
        <v>0</v>
      </c>
      <c r="BA71" s="70">
        <f>_xlfn.IFNA(VLOOKUP(BD71,Data!$B$2:$H$5150,4,0),0)</f>
        <v>0.03</v>
      </c>
      <c r="BB71" s="71">
        <f>_xlfn.IFNA(IF($BB$8&lt;&gt;"",VLOOKUP(BD71,Data!$B$2:$H$5150,6,0),""),"")</f>
        <v>284</v>
      </c>
      <c r="BC71" s="71">
        <f>_xlfn.IFNA(IF($BC$8&lt;&gt;"",VLOOKUP(BD71,Data!$B$2:$H$5150,7,0),""),"")</f>
        <v>258</v>
      </c>
      <c r="BD71" s="72" t="str">
        <f t="shared" si="18"/>
        <v>LMps_Ctn5401.1</v>
      </c>
      <c r="BE71" s="136">
        <f t="shared" si="41"/>
        <v>0</v>
      </c>
      <c r="BF71" s="69">
        <f t="shared" si="19"/>
        <v>0</v>
      </c>
      <c r="BG71" s="70">
        <f>_xlfn.IFNA(VLOOKUP(BJ71,Data!$B$2:$H$5150,4,0),0)</f>
        <v>0.03</v>
      </c>
      <c r="BH71" s="71">
        <f>_xlfn.IFNA(IF($BH$8&lt;&gt;"",VLOOKUP(BJ71,Data!$B$2:$H$5150,6,0),""),"")</f>
        <v>284</v>
      </c>
      <c r="BI71" s="71">
        <f>_xlfn.IFNA(IF($BI$8&lt;&gt;"",VLOOKUP(BJ71,Data!$B$2:$H$5150,7,0),""),"")</f>
        <v>258</v>
      </c>
      <c r="BJ71" s="72" t="str">
        <f t="shared" si="20"/>
        <v>LMps_Ctn5401.1</v>
      </c>
      <c r="BK71" s="136">
        <f t="shared" si="42"/>
        <v>0</v>
      </c>
      <c r="BL71" s="69">
        <f t="shared" si="21"/>
        <v>0</v>
      </c>
      <c r="BM71" s="70">
        <f>_xlfn.IFNA(VLOOKUP(BP71,Data!$B$2:$H$5150,4,0),0)</f>
        <v>0.03</v>
      </c>
      <c r="BN71" s="71">
        <f>_xlfn.IFNA(IF($BN$8&lt;&gt;"",VLOOKUP(BP71,Data!$B$2:$H$5150,6,0),""),"")</f>
        <v>284</v>
      </c>
      <c r="BO71" s="71">
        <f>_xlfn.IFNA(IF($BO$8&lt;&gt;"",VLOOKUP(BP71,Data!$B$2:$H$5150,7,0),""),"")</f>
        <v>258</v>
      </c>
      <c r="BP71" s="72" t="str">
        <f t="shared" si="22"/>
        <v>LMps_Ctn5401.1</v>
      </c>
      <c r="BQ71" s="136">
        <f t="shared" si="43"/>
        <v>0</v>
      </c>
      <c r="BR71" s="69">
        <f t="shared" si="23"/>
        <v>0</v>
      </c>
      <c r="BS71" s="70">
        <f>_xlfn.IFNA(VLOOKUP(BV71,Data!$B$2:$H$5150,4,0),0)</f>
        <v>0.03</v>
      </c>
      <c r="BT71" s="71">
        <f>_xlfn.IFNA(IF($BT$8&lt;&gt;"",VLOOKUP(BV71,Data!$B$2:$H$5150,6,0),""),"")</f>
        <v>284</v>
      </c>
      <c r="BU71" s="71">
        <f>_xlfn.IFNA(IF($BU$8&lt;&gt;"",VLOOKUP(BV71,Data!$B$2:$H$5150,7,0),""),"")</f>
        <v>258</v>
      </c>
      <c r="BV71" s="72" t="str">
        <f t="shared" si="24"/>
        <v>LMps_Ctn5401.1</v>
      </c>
      <c r="BW71" s="136">
        <f t="shared" si="44"/>
        <v>0</v>
      </c>
      <c r="BX71" s="69">
        <f t="shared" si="25"/>
        <v>0</v>
      </c>
      <c r="BY71" s="70">
        <f>_xlfn.IFNA(VLOOKUP(CB71,Data!$B$2:$H$5150,4,0),0)</f>
        <v>0.03</v>
      </c>
      <c r="BZ71" s="71">
        <f>_xlfn.IFNA(IF($BZ$8&lt;&gt;"",VLOOKUP(CB71,Data!$B$2:$H$5150,6,0),""),"")</f>
        <v>284</v>
      </c>
      <c r="CA71" s="71">
        <f>_xlfn.IFNA(IF($CA$8&lt;&gt;"",VLOOKUP(CB71,Data!$B$2:$H$5150,7,0),""),"")</f>
        <v>258</v>
      </c>
      <c r="CB71" s="72" t="str">
        <f t="shared" si="26"/>
        <v>LMps_Ctn5401.1</v>
      </c>
      <c r="CC71" s="136">
        <f t="shared" si="45"/>
        <v>0</v>
      </c>
      <c r="CD71" s="69">
        <f t="shared" si="27"/>
        <v>0</v>
      </c>
      <c r="CE71" s="70">
        <f>_xlfn.IFNA(VLOOKUP(CH71,Data!$B$2:$H$5150,4,0),0)</f>
        <v>0.03</v>
      </c>
      <c r="CF71" s="71">
        <f>_xlfn.IFNA(IF($CF$8&lt;&gt;"",VLOOKUP(CH71,Data!$B$2:$H$5150,6,0),""),"")</f>
        <v>284</v>
      </c>
      <c r="CG71" s="71">
        <f>_xlfn.IFNA(IF($CG$8&lt;&gt;"",VLOOKUP(CH71,Data!$B$2:$H$5150,7,0),""),"")</f>
        <v>258</v>
      </c>
      <c r="CH71" s="72" t="str">
        <f t="shared" si="28"/>
        <v>LMps_Ctn5401.1</v>
      </c>
      <c r="CI71" s="136">
        <f t="shared" si="46"/>
        <v>0</v>
      </c>
      <c r="CJ71" s="69">
        <f t="shared" si="29"/>
        <v>0</v>
      </c>
      <c r="CK71" s="70">
        <f>_xlfn.IFNA(VLOOKUP(CN71,Data!$B$2:$H$5150,4,0),0)</f>
        <v>0.03</v>
      </c>
      <c r="CL71" s="71">
        <f>_xlfn.IFNA(IF($CL$8&lt;&gt;"",VLOOKUP(CN71,Data!$B$2:$H$5150,6,0),""),"")</f>
        <v>284</v>
      </c>
      <c r="CM71" s="71">
        <f>_xlfn.IFNA(IF($CM$8&lt;&gt;"",VLOOKUP(CN71,Data!$B$2:$H$5150,7,0),""),"")</f>
        <v>258</v>
      </c>
      <c r="CN71" s="72" t="str">
        <f t="shared" si="30"/>
        <v>LMps_Ctn5401.1</v>
      </c>
      <c r="CO71" s="136">
        <f t="shared" si="47"/>
        <v>0</v>
      </c>
      <c r="CP71" s="69">
        <f t="shared" si="31"/>
        <v>0</v>
      </c>
      <c r="CQ71" s="70">
        <f>_xlfn.IFNA(VLOOKUP(CT71,Data!$B$2:$H$5150,4,0),0)</f>
        <v>0.03</v>
      </c>
      <c r="CR71" s="71">
        <f>_xlfn.IFNA(IF($CR$8&lt;&gt;"",VLOOKUP(CT71,Data!$B$2:$H$5150,6,0),""),"")</f>
        <v>284</v>
      </c>
      <c r="CS71" s="71">
        <f>_xlfn.IFNA(IF($CS$8&lt;&gt;"",VLOOKUP(CT71,Data!$B$2:$H$5150,7,0),""),"")</f>
        <v>258</v>
      </c>
      <c r="CT71" s="72" t="str">
        <f t="shared" si="32"/>
        <v>LMps_Ctn5401.1</v>
      </c>
      <c r="CU71" s="74" t="str">
        <f>VLOOKUP(F71,GD.List!$C$3:$O$6214,12,0)</f>
        <v>Sewing Thread</v>
      </c>
      <c r="CV71" s="51" t="s">
        <v>50</v>
      </c>
      <c r="CW71" s="51" t="e">
        <f>VLOOKUP(H71,#REF!,1,0)</f>
        <v>#REF!</v>
      </c>
      <c r="CX71" s="73">
        <f>E71/VLOOKUP(F71,GD.List!$C$3:$O$6646,5,0)</f>
        <v>0.17822599942878758</v>
      </c>
      <c r="CY71" s="134">
        <f t="shared" si="33"/>
        <v>0</v>
      </c>
      <c r="CZ71" s="51" t="e">
        <f t="shared" si="48"/>
        <v>#N/A</v>
      </c>
      <c r="DA71" s="133"/>
    </row>
    <row r="72" spans="1:105" ht="15" customHeight="1" x14ac:dyDescent="0.2">
      <c r="A72" s="192" t="s">
        <v>1817</v>
      </c>
      <c r="B72" s="136">
        <f t="shared" si="34"/>
        <v>0</v>
      </c>
      <c r="C72" s="215">
        <v>19.501899999999999</v>
      </c>
      <c r="D72" s="64">
        <f t="shared" si="52"/>
        <v>0</v>
      </c>
      <c r="E72" s="64">
        <f t="shared" si="1"/>
        <v>19.501899999999999</v>
      </c>
      <c r="F72" s="65" t="s">
        <v>3980</v>
      </c>
      <c r="G72" s="66" t="str">
        <f>VLOOKUP(F72,GD.List!$C$3:$O$6646,13,0)</f>
        <v>Sewing Thread</v>
      </c>
      <c r="H72" s="67">
        <f>VLOOKUP(F72,GD.List!$C$3:$O$6646,8,0)</f>
        <v>5401.2089999999998</v>
      </c>
      <c r="I72" s="68">
        <f>VLOOKUP(F72,GD.List!$C$3:$O$6646,9,0)</f>
        <v>5.04</v>
      </c>
      <c r="J72" s="69">
        <f t="shared" si="2"/>
        <v>0</v>
      </c>
      <c r="K72" s="70">
        <v>0</v>
      </c>
      <c r="L72" s="71" t="str">
        <f>_xlfn.IFNA(IF($L$8&lt;&gt;"",VLOOKUP(N72,Data!$B$2:$H$5150,6,0),""),"")</f>
        <v/>
      </c>
      <c r="M72" s="71" t="str">
        <f>_xlfn.IFNA(IF($M$8&lt;&gt;"",VLOOKUP(N72,Data!$B$2:$H$5150,7,0),""),"")</f>
        <v/>
      </c>
      <c r="N72" s="72" t="str">
        <f t="shared" si="35"/>
        <v>LCtnGmt_Mbot15401.209</v>
      </c>
      <c r="O72" s="136">
        <f t="shared" si="3"/>
        <v>0</v>
      </c>
      <c r="P72" s="69">
        <f t="shared" si="36"/>
        <v>0</v>
      </c>
      <c r="Q72" s="70">
        <f>_xlfn.IFNA(VLOOKUP(T72,Data!$B$2:$H$5150,4,0),0)</f>
        <v>0.02</v>
      </c>
      <c r="R72" s="71">
        <f>_xlfn.IFNA(IF($R$8&lt;&gt;"",VLOOKUP(T72,Data!$B$2:$H$5150,6,0),""),"")</f>
        <v>291</v>
      </c>
      <c r="S72" s="71">
        <f>_xlfn.IFNA(IF($S$8&lt;&gt;"",VLOOKUP(T72,Data!$B$2:$H$5150,7,0),""),"")</f>
        <v>292</v>
      </c>
      <c r="T72" s="72" t="str">
        <f t="shared" si="37"/>
        <v>LMps_Ctn5401.209</v>
      </c>
      <c r="U72" s="136">
        <f t="shared" si="4"/>
        <v>0</v>
      </c>
      <c r="V72" s="69">
        <f t="shared" si="5"/>
        <v>0</v>
      </c>
      <c r="W72" s="70">
        <f>_xlfn.IFNA(VLOOKUP(Z72,Data!$B$2:$H$5150,4,0),0)</f>
        <v>0.02</v>
      </c>
      <c r="X72" s="71">
        <f>_xlfn.IFNA(IF($X$8&lt;&gt;"",VLOOKUP(Z72,Data!$B$2:$H$5150,6,0),""),"")</f>
        <v>291</v>
      </c>
      <c r="Y72" s="71">
        <f>_xlfn.IFNA(IF($Y$8&lt;&gt;"",VLOOKUP(Z72,Data!$B$2:$H$5150,7,0),""),"")</f>
        <v>292</v>
      </c>
      <c r="Z72" s="72" t="str">
        <f t="shared" si="38"/>
        <v>LMps_Ctn5401.209</v>
      </c>
      <c r="AA72" s="136">
        <f t="shared" si="6"/>
        <v>0</v>
      </c>
      <c r="AB72" s="69">
        <f t="shared" si="7"/>
        <v>0</v>
      </c>
      <c r="AC72" s="70">
        <f>_xlfn.IFNA(VLOOKUP(AF72,Data!$B$2:$H$5150,4,0),0)</f>
        <v>0.02</v>
      </c>
      <c r="AD72" s="71">
        <f>_xlfn.IFNA(IF($AD$8&lt;&gt;"",VLOOKUP(AF72,Data!$B$2:$H$5150,6,0),""),"")</f>
        <v>291</v>
      </c>
      <c r="AE72" s="71">
        <f>_xlfn.IFNA(IF($AE$8&lt;&gt;"",VLOOKUP(AF72,Data!$B$2:$H$5150,7,0),""),"")</f>
        <v>292</v>
      </c>
      <c r="AF72" s="72" t="str">
        <f t="shared" si="8"/>
        <v>LMps_Ctn5401.209</v>
      </c>
      <c r="AG72" s="136">
        <f t="shared" si="9"/>
        <v>0</v>
      </c>
      <c r="AH72" s="69">
        <f t="shared" si="10"/>
        <v>0</v>
      </c>
      <c r="AI72" s="70">
        <f>_xlfn.IFNA(VLOOKUP(AL72,Data!$B$2:$H$5150,4,0),0)</f>
        <v>0.02</v>
      </c>
      <c r="AJ72" s="71">
        <f>_xlfn.IFNA(IF($AJ$8&lt;&gt;"",VLOOKUP(AL72,Data!$B$2:$H$5150,6,0),""),"")</f>
        <v>291</v>
      </c>
      <c r="AK72" s="71">
        <f>_xlfn.IFNA(IF($AK$8&lt;&gt;"",VLOOKUP(AL72,Data!$B$2:$H$5150,7,0),""),"")</f>
        <v>292</v>
      </c>
      <c r="AL72" s="72" t="str">
        <f t="shared" si="11"/>
        <v>LMps_Ctn5401.209</v>
      </c>
      <c r="AM72" s="136">
        <f t="shared" si="12"/>
        <v>0</v>
      </c>
      <c r="AN72" s="69">
        <f t="shared" si="13"/>
        <v>0</v>
      </c>
      <c r="AO72" s="70">
        <f>_xlfn.IFNA(VLOOKUP(AR72,Data!$B$2:$H$5150,4,0),0)</f>
        <v>0.02</v>
      </c>
      <c r="AP72" s="71">
        <f>_xlfn.IFNA(IF($AP$8&lt;&gt;"",VLOOKUP(AR72,Data!$B$2:$H$5150,6,0),""),"")</f>
        <v>291</v>
      </c>
      <c r="AQ72" s="71">
        <f>_xlfn.IFNA(IF($AQ$8&lt;&gt;"",VLOOKUP(AR72,Data!$B$2:$H$5150,7,0),""),"")</f>
        <v>292</v>
      </c>
      <c r="AR72" s="72" t="str">
        <f t="shared" si="14"/>
        <v>LMps_Ctn5401.209</v>
      </c>
      <c r="AS72" s="136">
        <f t="shared" si="39"/>
        <v>0</v>
      </c>
      <c r="AT72" s="69">
        <f t="shared" si="15"/>
        <v>0</v>
      </c>
      <c r="AU72" s="70">
        <f>_xlfn.IFNA(VLOOKUP(AX72,Data!$B$2:$H$5150,4,0),0)</f>
        <v>0.02</v>
      </c>
      <c r="AV72" s="71">
        <f>_xlfn.IFNA(IF($AV$8&lt;&gt;"",VLOOKUP(AX72,Data!$B$2:$H$5150,6,0),""),"")</f>
        <v>291</v>
      </c>
      <c r="AW72" s="71">
        <f>_xlfn.IFNA(IF($AW$8&lt;&gt;"",VLOOKUP(AX72,Data!$B$2:$H$5150,7,0),""),"")</f>
        <v>292</v>
      </c>
      <c r="AX72" s="72" t="str">
        <f t="shared" si="16"/>
        <v>LMps_Ctn5401.209</v>
      </c>
      <c r="AY72" s="136">
        <f t="shared" si="40"/>
        <v>0</v>
      </c>
      <c r="AZ72" s="69">
        <f t="shared" si="17"/>
        <v>0</v>
      </c>
      <c r="BA72" s="70">
        <f>_xlfn.IFNA(VLOOKUP(BD72,Data!$B$2:$H$5150,4,0),0)</f>
        <v>0.02</v>
      </c>
      <c r="BB72" s="71">
        <f>_xlfn.IFNA(IF($BB$8&lt;&gt;"",VLOOKUP(BD72,Data!$B$2:$H$5150,6,0),""),"")</f>
        <v>291</v>
      </c>
      <c r="BC72" s="71">
        <f>_xlfn.IFNA(IF($BC$8&lt;&gt;"",VLOOKUP(BD72,Data!$B$2:$H$5150,7,0),""),"")</f>
        <v>292</v>
      </c>
      <c r="BD72" s="72" t="str">
        <f t="shared" si="18"/>
        <v>LMps_Ctn5401.209</v>
      </c>
      <c r="BE72" s="136">
        <f t="shared" si="41"/>
        <v>0</v>
      </c>
      <c r="BF72" s="69">
        <f t="shared" si="19"/>
        <v>0</v>
      </c>
      <c r="BG72" s="70">
        <f>_xlfn.IFNA(VLOOKUP(BJ72,Data!$B$2:$H$5150,4,0),0)</f>
        <v>0.02</v>
      </c>
      <c r="BH72" s="71">
        <f>_xlfn.IFNA(IF($BH$8&lt;&gt;"",VLOOKUP(BJ72,Data!$B$2:$H$5150,6,0),""),"")</f>
        <v>291</v>
      </c>
      <c r="BI72" s="71">
        <f>_xlfn.IFNA(IF($BI$8&lt;&gt;"",VLOOKUP(BJ72,Data!$B$2:$H$5150,7,0),""),"")</f>
        <v>292</v>
      </c>
      <c r="BJ72" s="72" t="str">
        <f t="shared" si="20"/>
        <v>LMps_Ctn5401.209</v>
      </c>
      <c r="BK72" s="136">
        <f t="shared" si="42"/>
        <v>0</v>
      </c>
      <c r="BL72" s="69">
        <f t="shared" si="21"/>
        <v>0</v>
      </c>
      <c r="BM72" s="70">
        <f>_xlfn.IFNA(VLOOKUP(BP72,Data!$B$2:$H$5150,4,0),0)</f>
        <v>0.02</v>
      </c>
      <c r="BN72" s="71">
        <f>_xlfn.IFNA(IF($BN$8&lt;&gt;"",VLOOKUP(BP72,Data!$B$2:$H$5150,6,0),""),"")</f>
        <v>291</v>
      </c>
      <c r="BO72" s="71">
        <f>_xlfn.IFNA(IF($BO$8&lt;&gt;"",VLOOKUP(BP72,Data!$B$2:$H$5150,7,0),""),"")</f>
        <v>292</v>
      </c>
      <c r="BP72" s="72" t="str">
        <f t="shared" si="22"/>
        <v>LMps_Ctn5401.209</v>
      </c>
      <c r="BQ72" s="136">
        <f t="shared" si="43"/>
        <v>0</v>
      </c>
      <c r="BR72" s="69">
        <f t="shared" si="23"/>
        <v>0</v>
      </c>
      <c r="BS72" s="70">
        <f>_xlfn.IFNA(VLOOKUP(BV72,Data!$B$2:$H$5150,4,0),0)</f>
        <v>0.02</v>
      </c>
      <c r="BT72" s="71">
        <f>_xlfn.IFNA(IF($BT$8&lt;&gt;"",VLOOKUP(BV72,Data!$B$2:$H$5150,6,0),""),"")</f>
        <v>291</v>
      </c>
      <c r="BU72" s="71">
        <f>_xlfn.IFNA(IF($BU$8&lt;&gt;"",VLOOKUP(BV72,Data!$B$2:$H$5150,7,0),""),"")</f>
        <v>292</v>
      </c>
      <c r="BV72" s="72" t="str">
        <f t="shared" si="24"/>
        <v>LMps_Ctn5401.209</v>
      </c>
      <c r="BW72" s="136">
        <f t="shared" si="44"/>
        <v>0</v>
      </c>
      <c r="BX72" s="69">
        <f t="shared" si="25"/>
        <v>0</v>
      </c>
      <c r="BY72" s="70">
        <f>_xlfn.IFNA(VLOOKUP(CB72,Data!$B$2:$H$5150,4,0),0)</f>
        <v>0.02</v>
      </c>
      <c r="BZ72" s="71">
        <f>_xlfn.IFNA(IF($BZ$8&lt;&gt;"",VLOOKUP(CB72,Data!$B$2:$H$5150,6,0),""),"")</f>
        <v>291</v>
      </c>
      <c r="CA72" s="71">
        <f>_xlfn.IFNA(IF($CA$8&lt;&gt;"",VLOOKUP(CB72,Data!$B$2:$H$5150,7,0),""),"")</f>
        <v>292</v>
      </c>
      <c r="CB72" s="72" t="str">
        <f t="shared" si="26"/>
        <v>LMps_Ctn5401.209</v>
      </c>
      <c r="CC72" s="136">
        <f t="shared" si="45"/>
        <v>0</v>
      </c>
      <c r="CD72" s="69">
        <f t="shared" si="27"/>
        <v>0</v>
      </c>
      <c r="CE72" s="70">
        <f>_xlfn.IFNA(VLOOKUP(CH72,Data!$B$2:$H$5150,4,0),0)</f>
        <v>0.02</v>
      </c>
      <c r="CF72" s="71">
        <f>_xlfn.IFNA(IF($CF$8&lt;&gt;"",VLOOKUP(CH72,Data!$B$2:$H$5150,6,0),""),"")</f>
        <v>291</v>
      </c>
      <c r="CG72" s="71">
        <f>_xlfn.IFNA(IF($CG$8&lt;&gt;"",VLOOKUP(CH72,Data!$B$2:$H$5150,7,0),""),"")</f>
        <v>292</v>
      </c>
      <c r="CH72" s="72" t="str">
        <f t="shared" si="28"/>
        <v>LMps_Ctn5401.209</v>
      </c>
      <c r="CI72" s="136">
        <f t="shared" si="46"/>
        <v>0</v>
      </c>
      <c r="CJ72" s="69">
        <f t="shared" si="29"/>
        <v>0</v>
      </c>
      <c r="CK72" s="70">
        <f>_xlfn.IFNA(VLOOKUP(CN72,Data!$B$2:$H$5150,4,0),0)</f>
        <v>0.02</v>
      </c>
      <c r="CL72" s="71">
        <f>_xlfn.IFNA(IF($CL$8&lt;&gt;"",VLOOKUP(CN72,Data!$B$2:$H$5150,6,0),""),"")</f>
        <v>291</v>
      </c>
      <c r="CM72" s="71">
        <f>_xlfn.IFNA(IF($CM$8&lt;&gt;"",VLOOKUP(CN72,Data!$B$2:$H$5150,7,0),""),"")</f>
        <v>292</v>
      </c>
      <c r="CN72" s="72" t="str">
        <f t="shared" si="30"/>
        <v>LMps_Ctn5401.209</v>
      </c>
      <c r="CO72" s="136">
        <f t="shared" si="47"/>
        <v>0</v>
      </c>
      <c r="CP72" s="69">
        <f t="shared" si="31"/>
        <v>0</v>
      </c>
      <c r="CQ72" s="70">
        <f>_xlfn.IFNA(VLOOKUP(CT72,Data!$B$2:$H$5150,4,0),0)</f>
        <v>0.02</v>
      </c>
      <c r="CR72" s="71">
        <f>_xlfn.IFNA(IF($CR$8&lt;&gt;"",VLOOKUP(CT72,Data!$B$2:$H$5150,6,0),""),"")</f>
        <v>291</v>
      </c>
      <c r="CS72" s="71">
        <f>_xlfn.IFNA(IF($CS$8&lt;&gt;"",VLOOKUP(CT72,Data!$B$2:$H$5150,7,0),""),"")</f>
        <v>292</v>
      </c>
      <c r="CT72" s="72" t="str">
        <f t="shared" si="32"/>
        <v>LMps_Ctn5401.209</v>
      </c>
      <c r="CU72" s="74" t="str">
        <f>VLOOKUP(F72,GD.List!$C$3:$O$6214,12,0)</f>
        <v>Sewing Thread</v>
      </c>
      <c r="CV72" s="51" t="s">
        <v>50</v>
      </c>
      <c r="CW72" s="51" t="e">
        <f>VLOOKUP(H72,#REF!,1,0)</f>
        <v>#REF!</v>
      </c>
      <c r="CX72" s="73">
        <f>E72/VLOOKUP(F72,GD.List!$C$3:$O$6646,5,0)</f>
        <v>4.2202769963211421E-3</v>
      </c>
      <c r="CY72" s="134">
        <f t="shared" si="33"/>
        <v>0</v>
      </c>
      <c r="CZ72" s="51" t="e">
        <f t="shared" si="48"/>
        <v>#N/A</v>
      </c>
      <c r="DA72" s="133"/>
    </row>
    <row r="73" spans="1:105" ht="15" customHeight="1" x14ac:dyDescent="0.2">
      <c r="A73" s="192" t="s">
        <v>1817</v>
      </c>
      <c r="B73" s="136">
        <f t="shared" si="34"/>
        <v>0</v>
      </c>
      <c r="C73" s="64">
        <v>52.879999999999981</v>
      </c>
      <c r="D73" s="64">
        <f t="shared" si="52"/>
        <v>0</v>
      </c>
      <c r="E73" s="64">
        <f t="shared" si="1"/>
        <v>52.879999999999981</v>
      </c>
      <c r="F73" s="65" t="s">
        <v>4339</v>
      </c>
      <c r="G73" s="66" t="str">
        <f>VLOOKUP(F73,GD.List!$C$3:$O$6646,13,0)</f>
        <v>Sewing Thread</v>
      </c>
      <c r="H73" s="67">
        <f>VLOOKUP(F73,GD.List!$C$3:$O$6646,8,0)</f>
        <v>5508.1</v>
      </c>
      <c r="I73" s="68">
        <f>VLOOKUP(F73,GD.List!$C$3:$O$6646,9,0)</f>
        <v>7.42</v>
      </c>
      <c r="J73" s="69">
        <f t="shared" si="2"/>
        <v>0</v>
      </c>
      <c r="K73" s="70">
        <v>0</v>
      </c>
      <c r="L73" s="71" t="str">
        <f>_xlfn.IFNA(IF($L$8&lt;&gt;"",VLOOKUP(N73,Data!$B$2:$H$5150,6,0),""),"")</f>
        <v/>
      </c>
      <c r="M73" s="71" t="str">
        <f>_xlfn.IFNA(IF($M$8&lt;&gt;"",VLOOKUP(N73,Data!$B$2:$H$5150,7,0),""),"")</f>
        <v/>
      </c>
      <c r="N73" s="72" t="str">
        <f t="shared" si="35"/>
        <v>LCtnGmt_Mbot15508.1</v>
      </c>
      <c r="O73" s="136">
        <f t="shared" si="3"/>
        <v>0</v>
      </c>
      <c r="P73" s="69">
        <f t="shared" si="36"/>
        <v>0</v>
      </c>
      <c r="Q73" s="70">
        <f>_xlfn.IFNA(VLOOKUP(T73,Data!$B$2:$H$5150,4,0),0)</f>
        <v>0.03</v>
      </c>
      <c r="R73" s="71">
        <f>_xlfn.IFNA(IF($R$8&lt;&gt;"",VLOOKUP(T73,Data!$B$2:$H$5150,6,0),""),"")</f>
        <v>284</v>
      </c>
      <c r="S73" s="71">
        <f>_xlfn.IFNA(IF($S$8&lt;&gt;"",VLOOKUP(T73,Data!$B$2:$H$5150,7,0),""),"")</f>
        <v>258</v>
      </c>
      <c r="T73" s="72" t="str">
        <f t="shared" si="37"/>
        <v>LMps_Ctn5508.1</v>
      </c>
      <c r="U73" s="136">
        <f t="shared" si="4"/>
        <v>0</v>
      </c>
      <c r="V73" s="69">
        <f t="shared" si="5"/>
        <v>0</v>
      </c>
      <c r="W73" s="70">
        <f>_xlfn.IFNA(VLOOKUP(Z73,Data!$B$2:$H$5150,4,0),0)</f>
        <v>0.03</v>
      </c>
      <c r="X73" s="71">
        <f>_xlfn.IFNA(IF($X$8&lt;&gt;"",VLOOKUP(Z73,Data!$B$2:$H$5150,6,0),""),"")</f>
        <v>284</v>
      </c>
      <c r="Y73" s="71">
        <f>_xlfn.IFNA(IF($Y$8&lt;&gt;"",VLOOKUP(Z73,Data!$B$2:$H$5150,7,0),""),"")</f>
        <v>258</v>
      </c>
      <c r="Z73" s="72" t="str">
        <f t="shared" si="38"/>
        <v>LMps_Ctn5508.1</v>
      </c>
      <c r="AA73" s="136">
        <f t="shared" si="6"/>
        <v>0</v>
      </c>
      <c r="AB73" s="69">
        <f t="shared" si="7"/>
        <v>0</v>
      </c>
      <c r="AC73" s="70">
        <f>_xlfn.IFNA(VLOOKUP(AF73,Data!$B$2:$H$5150,4,0),0)</f>
        <v>0.03</v>
      </c>
      <c r="AD73" s="71">
        <f>_xlfn.IFNA(IF($AD$8&lt;&gt;"",VLOOKUP(AF73,Data!$B$2:$H$5150,6,0),""),"")</f>
        <v>284</v>
      </c>
      <c r="AE73" s="71">
        <f>_xlfn.IFNA(IF($AE$8&lt;&gt;"",VLOOKUP(AF73,Data!$B$2:$H$5150,7,0),""),"")</f>
        <v>258</v>
      </c>
      <c r="AF73" s="72" t="str">
        <f t="shared" si="8"/>
        <v>LMps_Ctn5508.1</v>
      </c>
      <c r="AG73" s="136">
        <f t="shared" si="9"/>
        <v>0</v>
      </c>
      <c r="AH73" s="69">
        <f t="shared" si="10"/>
        <v>0</v>
      </c>
      <c r="AI73" s="70">
        <f>_xlfn.IFNA(VLOOKUP(AL73,Data!$B$2:$H$5150,4,0),0)</f>
        <v>0.03</v>
      </c>
      <c r="AJ73" s="71">
        <f>_xlfn.IFNA(IF($AJ$8&lt;&gt;"",VLOOKUP(AL73,Data!$B$2:$H$5150,6,0),""),"")</f>
        <v>284</v>
      </c>
      <c r="AK73" s="71">
        <f>_xlfn.IFNA(IF($AK$8&lt;&gt;"",VLOOKUP(AL73,Data!$B$2:$H$5150,7,0),""),"")</f>
        <v>258</v>
      </c>
      <c r="AL73" s="72" t="str">
        <f t="shared" si="11"/>
        <v>LMps_Ctn5508.1</v>
      </c>
      <c r="AM73" s="136">
        <f t="shared" si="12"/>
        <v>0</v>
      </c>
      <c r="AN73" s="69">
        <f t="shared" si="13"/>
        <v>0</v>
      </c>
      <c r="AO73" s="70">
        <f>_xlfn.IFNA(VLOOKUP(AR73,Data!$B$2:$H$5150,4,0),0)</f>
        <v>0.03</v>
      </c>
      <c r="AP73" s="71">
        <f>_xlfn.IFNA(IF($AP$8&lt;&gt;"",VLOOKUP(AR73,Data!$B$2:$H$5150,6,0),""),"")</f>
        <v>284</v>
      </c>
      <c r="AQ73" s="71">
        <f>_xlfn.IFNA(IF($AQ$8&lt;&gt;"",VLOOKUP(AR73,Data!$B$2:$H$5150,7,0),""),"")</f>
        <v>258</v>
      </c>
      <c r="AR73" s="72" t="str">
        <f t="shared" si="14"/>
        <v>LMps_Ctn5508.1</v>
      </c>
      <c r="AS73" s="136">
        <f t="shared" si="39"/>
        <v>0</v>
      </c>
      <c r="AT73" s="69">
        <f t="shared" si="15"/>
        <v>0</v>
      </c>
      <c r="AU73" s="70">
        <f>_xlfn.IFNA(VLOOKUP(AX73,Data!$B$2:$H$5150,4,0),0)</f>
        <v>0.03</v>
      </c>
      <c r="AV73" s="71">
        <f>_xlfn.IFNA(IF($AV$8&lt;&gt;"",VLOOKUP(AX73,Data!$B$2:$H$5150,6,0),""),"")</f>
        <v>284</v>
      </c>
      <c r="AW73" s="71">
        <f>_xlfn.IFNA(IF($AW$8&lt;&gt;"",VLOOKUP(AX73,Data!$B$2:$H$5150,7,0),""),"")</f>
        <v>258</v>
      </c>
      <c r="AX73" s="72" t="str">
        <f t="shared" si="16"/>
        <v>LMps_Ctn5508.1</v>
      </c>
      <c r="AY73" s="136">
        <f t="shared" si="40"/>
        <v>0</v>
      </c>
      <c r="AZ73" s="69">
        <f t="shared" si="17"/>
        <v>0</v>
      </c>
      <c r="BA73" s="70">
        <f>_xlfn.IFNA(VLOOKUP(BD73,Data!$B$2:$H$5150,4,0),0)</f>
        <v>0.03</v>
      </c>
      <c r="BB73" s="71">
        <f>_xlfn.IFNA(IF($BB$8&lt;&gt;"",VLOOKUP(BD73,Data!$B$2:$H$5150,6,0),""),"")</f>
        <v>284</v>
      </c>
      <c r="BC73" s="71">
        <f>_xlfn.IFNA(IF($BC$8&lt;&gt;"",VLOOKUP(BD73,Data!$B$2:$H$5150,7,0),""),"")</f>
        <v>258</v>
      </c>
      <c r="BD73" s="72" t="str">
        <f t="shared" si="18"/>
        <v>LMps_Ctn5508.1</v>
      </c>
      <c r="BE73" s="136">
        <f t="shared" si="41"/>
        <v>0</v>
      </c>
      <c r="BF73" s="69">
        <f t="shared" si="19"/>
        <v>0</v>
      </c>
      <c r="BG73" s="70">
        <f>_xlfn.IFNA(VLOOKUP(BJ73,Data!$B$2:$H$5150,4,0),0)</f>
        <v>0.03</v>
      </c>
      <c r="BH73" s="71">
        <f>_xlfn.IFNA(IF($BH$8&lt;&gt;"",VLOOKUP(BJ73,Data!$B$2:$H$5150,6,0),""),"")</f>
        <v>284</v>
      </c>
      <c r="BI73" s="71">
        <f>_xlfn.IFNA(IF($BI$8&lt;&gt;"",VLOOKUP(BJ73,Data!$B$2:$H$5150,7,0),""),"")</f>
        <v>258</v>
      </c>
      <c r="BJ73" s="72" t="str">
        <f t="shared" si="20"/>
        <v>LMps_Ctn5508.1</v>
      </c>
      <c r="BK73" s="136">
        <f t="shared" si="42"/>
        <v>0</v>
      </c>
      <c r="BL73" s="69">
        <f t="shared" si="21"/>
        <v>0</v>
      </c>
      <c r="BM73" s="70">
        <f>_xlfn.IFNA(VLOOKUP(BP73,Data!$B$2:$H$5150,4,0),0)</f>
        <v>0.03</v>
      </c>
      <c r="BN73" s="71">
        <f>_xlfn.IFNA(IF($BN$8&lt;&gt;"",VLOOKUP(BP73,Data!$B$2:$H$5150,6,0),""),"")</f>
        <v>284</v>
      </c>
      <c r="BO73" s="71">
        <f>_xlfn.IFNA(IF($BO$8&lt;&gt;"",VLOOKUP(BP73,Data!$B$2:$H$5150,7,0),""),"")</f>
        <v>258</v>
      </c>
      <c r="BP73" s="72" t="str">
        <f t="shared" si="22"/>
        <v>LMps_Ctn5508.1</v>
      </c>
      <c r="BQ73" s="136">
        <f t="shared" si="43"/>
        <v>0</v>
      </c>
      <c r="BR73" s="69">
        <f t="shared" si="23"/>
        <v>0</v>
      </c>
      <c r="BS73" s="70">
        <f>_xlfn.IFNA(VLOOKUP(BV73,Data!$B$2:$H$5150,4,0),0)</f>
        <v>0.03</v>
      </c>
      <c r="BT73" s="71">
        <f>_xlfn.IFNA(IF($BT$8&lt;&gt;"",VLOOKUP(BV73,Data!$B$2:$H$5150,6,0),""),"")</f>
        <v>284</v>
      </c>
      <c r="BU73" s="71">
        <f>_xlfn.IFNA(IF($BU$8&lt;&gt;"",VLOOKUP(BV73,Data!$B$2:$H$5150,7,0),""),"")</f>
        <v>258</v>
      </c>
      <c r="BV73" s="72" t="str">
        <f t="shared" si="24"/>
        <v>LMps_Ctn5508.1</v>
      </c>
      <c r="BW73" s="136">
        <f t="shared" si="44"/>
        <v>0</v>
      </c>
      <c r="BX73" s="69">
        <f t="shared" si="25"/>
        <v>0</v>
      </c>
      <c r="BY73" s="70">
        <f>_xlfn.IFNA(VLOOKUP(CB73,Data!$B$2:$H$5150,4,0),0)</f>
        <v>0.03</v>
      </c>
      <c r="BZ73" s="71">
        <f>_xlfn.IFNA(IF($BZ$8&lt;&gt;"",VLOOKUP(CB73,Data!$B$2:$H$5150,6,0),""),"")</f>
        <v>284</v>
      </c>
      <c r="CA73" s="71">
        <f>_xlfn.IFNA(IF($CA$8&lt;&gt;"",VLOOKUP(CB73,Data!$B$2:$H$5150,7,0),""),"")</f>
        <v>258</v>
      </c>
      <c r="CB73" s="72" t="str">
        <f t="shared" si="26"/>
        <v>LMps_Ctn5508.1</v>
      </c>
      <c r="CC73" s="136">
        <f t="shared" si="45"/>
        <v>0</v>
      </c>
      <c r="CD73" s="69">
        <f t="shared" si="27"/>
        <v>0</v>
      </c>
      <c r="CE73" s="70">
        <f>_xlfn.IFNA(VLOOKUP(CH73,Data!$B$2:$H$5150,4,0),0)</f>
        <v>0.03</v>
      </c>
      <c r="CF73" s="71">
        <f>_xlfn.IFNA(IF($CF$8&lt;&gt;"",VLOOKUP(CH73,Data!$B$2:$H$5150,6,0),""),"")</f>
        <v>284</v>
      </c>
      <c r="CG73" s="71">
        <f>_xlfn.IFNA(IF($CG$8&lt;&gt;"",VLOOKUP(CH73,Data!$B$2:$H$5150,7,0),""),"")</f>
        <v>258</v>
      </c>
      <c r="CH73" s="72" t="str">
        <f t="shared" si="28"/>
        <v>LMps_Ctn5508.1</v>
      </c>
      <c r="CI73" s="136">
        <f t="shared" si="46"/>
        <v>0</v>
      </c>
      <c r="CJ73" s="69">
        <f t="shared" si="29"/>
        <v>0</v>
      </c>
      <c r="CK73" s="70">
        <f>_xlfn.IFNA(VLOOKUP(CN73,Data!$B$2:$H$5150,4,0),0)</f>
        <v>0.03</v>
      </c>
      <c r="CL73" s="71">
        <f>_xlfn.IFNA(IF($CL$8&lt;&gt;"",VLOOKUP(CN73,Data!$B$2:$H$5150,6,0),""),"")</f>
        <v>284</v>
      </c>
      <c r="CM73" s="71">
        <f>_xlfn.IFNA(IF($CM$8&lt;&gt;"",VLOOKUP(CN73,Data!$B$2:$H$5150,7,0),""),"")</f>
        <v>258</v>
      </c>
      <c r="CN73" s="72" t="str">
        <f t="shared" si="30"/>
        <v>LMps_Ctn5508.1</v>
      </c>
      <c r="CO73" s="136">
        <f t="shared" si="47"/>
        <v>0</v>
      </c>
      <c r="CP73" s="69">
        <f t="shared" si="31"/>
        <v>0</v>
      </c>
      <c r="CQ73" s="70">
        <f>_xlfn.IFNA(VLOOKUP(CT73,Data!$B$2:$H$5150,4,0),0)</f>
        <v>0.03</v>
      </c>
      <c r="CR73" s="71">
        <f>_xlfn.IFNA(IF($CR$8&lt;&gt;"",VLOOKUP(CT73,Data!$B$2:$H$5150,6,0),""),"")</f>
        <v>284</v>
      </c>
      <c r="CS73" s="71">
        <f>_xlfn.IFNA(IF($CS$8&lt;&gt;"",VLOOKUP(CT73,Data!$B$2:$H$5150,7,0),""),"")</f>
        <v>258</v>
      </c>
      <c r="CT73" s="72" t="str">
        <f t="shared" si="32"/>
        <v>LMps_Ctn5508.1</v>
      </c>
      <c r="CU73" s="74" t="str">
        <f>VLOOKUP(F73,GD.List!$C$3:$O$6214,12,0)</f>
        <v>Sewing Thread</v>
      </c>
      <c r="CV73" s="51" t="s">
        <v>50</v>
      </c>
      <c r="CW73" s="51" t="e">
        <f>VLOOKUP(H73,#REF!,1,0)</f>
        <v>#REF!</v>
      </c>
      <c r="CX73" s="73">
        <f>E73/VLOOKUP(F73,GD.List!$C$3:$O$6646,5,0)</f>
        <v>5.7269104141396618E-2</v>
      </c>
      <c r="CY73" s="134">
        <f t="shared" si="33"/>
        <v>0</v>
      </c>
      <c r="CZ73" s="51" t="e">
        <f t="shared" si="48"/>
        <v>#N/A</v>
      </c>
      <c r="DA73" s="133"/>
    </row>
    <row r="74" spans="1:105" ht="15" customHeight="1" x14ac:dyDescent="0.2">
      <c r="A74" s="142"/>
      <c r="B74" s="136"/>
      <c r="C74" s="64"/>
      <c r="D74" s="63"/>
      <c r="E74" s="64"/>
      <c r="F74" s="65"/>
      <c r="G74" s="66"/>
      <c r="H74" s="67"/>
      <c r="I74" s="68"/>
      <c r="J74" s="69"/>
      <c r="K74" s="81">
        <f ca="1">_xlfn.IFNA(VLOOKUP(N74,INDIRECT("Data!B"&amp;(MATCH(N74,INDIRECT("Data!B2:B5000"), 0)+2)&amp;":H5000"),4,0),0)</f>
        <v>0</v>
      </c>
      <c r="L74" s="82" t="str">
        <f ca="1">_xlfn.IFNA(VLOOKUP(N74,INDIRECT("Data!B"&amp;(MATCH(N74,INDIRECT("Data!B2:B5000"), 0)+2)&amp;":H5000"),6,0),"")</f>
        <v/>
      </c>
      <c r="M74" s="82" t="str">
        <f ca="1">_xlfn.IFNA(VLOOKUP(N74,INDIRECT("Data!B"&amp;(MATCH(N74,INDIRECT("Data!B2:B5000"), 0)+2)&amp;":H5000"),7,0),"")</f>
        <v/>
      </c>
      <c r="N74" s="72" t="str">
        <f t="shared" si="35"/>
        <v>CtnGmt_Mbot1</v>
      </c>
      <c r="O74" s="136"/>
      <c r="P74" s="80"/>
      <c r="Q74" s="70">
        <v>0</v>
      </c>
      <c r="R74" s="82" t="str">
        <f ca="1">_xlfn.IFNA(VLOOKUP(T74,INDIRECT("Data!B"&amp;(MATCH(T74,INDIRECT("Data!B2:B5000"), 0)+2)&amp;":H5000"),6,0),"")</f>
        <v/>
      </c>
      <c r="S74" s="82" t="str">
        <f ca="1">_xlfn.IFNA(VLOOKUP(T74,INDIRECT("Data!B"&amp;(MATCH(T74,INDIRECT("Data!B2:B5000"), 0)+2)&amp;":H5000"),7,0),"")</f>
        <v/>
      </c>
      <c r="T74" s="72" t="str">
        <f>$A74&amp;$P$2&amp;$R$2&amp;H74</f>
        <v>Mps_Ctn</v>
      </c>
      <c r="U74" s="136">
        <f t="shared" ref="U74" si="53">V74*$I74</f>
        <v>0</v>
      </c>
      <c r="V74" s="80"/>
      <c r="W74" s="81">
        <f ca="1">_xlfn.IFNA(VLOOKUP(Z74,INDIRECT("Data!B"&amp;(MATCH(Z74,INDIRECT("Data!B2:B5000"), 0)+2)&amp;":H5000"),4,0),0)</f>
        <v>0</v>
      </c>
      <c r="X74" s="82" t="str">
        <f ca="1">_xlfn.IFNA(VLOOKUP(Z74,INDIRECT("Data!B"&amp;(MATCH(Z74,INDIRECT("Data!B2:B5000"), 0)+2)&amp;":H5000"),6,0),"")</f>
        <v/>
      </c>
      <c r="Y74" s="82" t="str">
        <f ca="1">_xlfn.IFNA(VLOOKUP(Z74,INDIRECT("Data!B"&amp;(MATCH(Z74,INDIRECT("Data!B2:B5000"), 0)+2)&amp;":H5000"),7,0),"")</f>
        <v/>
      </c>
      <c r="Z74" s="72" t="str">
        <f>$A74&amp;$V$2&amp;$X$2&amp;H74</f>
        <v>Mps_Ctn</v>
      </c>
      <c r="AA74" s="136">
        <f t="shared" ref="AA74:AA75" si="54">AB74*$I74</f>
        <v>0</v>
      </c>
      <c r="AB74" s="80"/>
      <c r="AC74" s="81">
        <f ca="1">_xlfn.IFNA(VLOOKUP(AF74,INDIRECT("Data!B"&amp;(MATCH(AF74,INDIRECT("Data!B2:B5000"), 0)+2)&amp;":H5000"),4,0),0)</f>
        <v>0</v>
      </c>
      <c r="AD74" s="82" t="str">
        <f ca="1">_xlfn.IFNA(VLOOKUP(AF74,INDIRECT("Data!B"&amp;(MATCH(AF74,INDIRECT("Data!B2:B5000"), 0)+2)&amp;":H5000"),6,0),"")</f>
        <v/>
      </c>
      <c r="AE74" s="82" t="str">
        <f ca="1">_xlfn.IFNA(VLOOKUP(AF74,INDIRECT("Data!B"&amp;(MATCH(AF74,INDIRECT("Data!B2:B5000"), 0)+2)&amp;":H5000"),7,0),"")</f>
        <v/>
      </c>
      <c r="AF74" s="72" t="str">
        <f t="shared" ref="AF74:AF75" si="55">$A74&amp;$AB$2&amp;$AD$2&amp;H74</f>
        <v>Mps_Ctn</v>
      </c>
      <c r="AG74" s="136">
        <f t="shared" ref="AG74:AG75" si="56">AH74*$I74</f>
        <v>0</v>
      </c>
      <c r="AH74" s="80"/>
      <c r="AI74" s="81">
        <f ca="1">_xlfn.IFNA(VLOOKUP(AL74,INDIRECT("Data!B"&amp;(MATCH(AL74,INDIRECT("Data!B2:B5000"), 0)+2)&amp;":H5000"),4,0),0)</f>
        <v>0</v>
      </c>
      <c r="AJ74" s="82" t="str">
        <f ca="1">_xlfn.IFNA(VLOOKUP(AL74,INDIRECT("Data!B"&amp;(MATCH(AL74,INDIRECT("Data!B2:B5000"), 0)+2)&amp;":H5000"),6,0),"")</f>
        <v/>
      </c>
      <c r="AK74" s="82" t="str">
        <f ca="1">_xlfn.IFNA(VLOOKUP(AL74,INDIRECT("Data!B"&amp;(MATCH(AL74,INDIRECT("Data!B2:B5000"), 0)+2)&amp;":H5000"),7,0),"")</f>
        <v/>
      </c>
      <c r="AL74" s="72" t="str">
        <f t="shared" ref="AL74:AL75" si="57">$A74&amp;$AH$2&amp;$AJ$2&amp;H74</f>
        <v>Mps_Ctn</v>
      </c>
      <c r="AM74" s="136">
        <f t="shared" ref="AM74:AM75" si="58">AN74*$I74</f>
        <v>0</v>
      </c>
      <c r="AN74" s="80"/>
      <c r="AO74" s="81">
        <f ca="1">_xlfn.IFNA(VLOOKUP(AR74,INDIRECT("Data!B"&amp;(MATCH(AR74,INDIRECT("Data!B2:B5000"), 0)+2)&amp;":H5000"),4,0),0)</f>
        <v>0</v>
      </c>
      <c r="AP74" s="82" t="str">
        <f ca="1">_xlfn.IFNA(VLOOKUP(AR74,INDIRECT("Data!B"&amp;(MATCH(AR74,INDIRECT("Data!B2:B5000"), 0)+2)&amp;":H5000"),6,0),"")</f>
        <v/>
      </c>
      <c r="AQ74" s="82" t="str">
        <f ca="1">_xlfn.IFNA(VLOOKUP(AR74,INDIRECT("Data!B"&amp;(MATCH(AR74,INDIRECT("Data!B2:B5000"), 0)+2)&amp;":H5000"),7,0),"")</f>
        <v/>
      </c>
      <c r="AR74" s="72" t="str">
        <f t="shared" ref="AR74:AR75" si="59">$A74&amp;$AN$2&amp;$AP$2&amp;H74</f>
        <v>Mps_Ctn</v>
      </c>
      <c r="AS74" s="136">
        <f t="shared" si="39"/>
        <v>0</v>
      </c>
      <c r="AT74" s="80"/>
      <c r="AU74" s="81">
        <f ca="1">_xlfn.IFNA(VLOOKUP(AX74,INDIRECT("Data!B"&amp;(MATCH(AX74,INDIRECT("Data!B2:B5000"), 0)+2)&amp;":H5000"),4,0),0)</f>
        <v>0</v>
      </c>
      <c r="AV74" s="82" t="str">
        <f ca="1">_xlfn.IFNA(VLOOKUP(AX74,INDIRECT("Data!B"&amp;(MATCH(AX74,INDIRECT("Data!B2:B5000"), 0)+2)&amp;":H5000"),6,0),"")</f>
        <v/>
      </c>
      <c r="AW74" s="82" t="str">
        <f ca="1">_xlfn.IFNA(VLOOKUP(AX74,INDIRECT("Data!B"&amp;(MATCH(AX74,INDIRECT("Data!B2:B5000"), 0)+2)&amp;":H5000"),7,0),"")</f>
        <v/>
      </c>
      <c r="AX74" s="72" t="str">
        <f t="shared" ref="AX74:AX75" si="60">$A74&amp;$AT$2&amp;$AV$2&amp;H74</f>
        <v>Mps_Ctn</v>
      </c>
      <c r="AY74" s="136">
        <f t="shared" si="40"/>
        <v>0</v>
      </c>
      <c r="AZ74" s="80"/>
      <c r="BA74" s="81">
        <f ca="1">_xlfn.IFNA(VLOOKUP(BD74,INDIRECT("Data!B"&amp;(MATCH(BD74,INDIRECT("Data!B2:B5000"), 0)+2)&amp;":H5000"),4,0),0)</f>
        <v>0</v>
      </c>
      <c r="BB74" s="82" t="str">
        <f ca="1">_xlfn.IFNA(VLOOKUP(BD74,INDIRECT("Data!B"&amp;(MATCH(BD74,INDIRECT("Data!B2:B5000"), 0)+2)&amp;":H5000"),6,0),"")</f>
        <v/>
      </c>
      <c r="BC74" s="82" t="str">
        <f ca="1">_xlfn.IFNA(VLOOKUP(BD74,INDIRECT("Data!B"&amp;(MATCH(BD74,INDIRECT("Data!B2:B5000"), 0)+2)&amp;":H5000"),7,0),"")</f>
        <v/>
      </c>
      <c r="BD74" s="72" t="str">
        <f t="shared" ref="BD74:BD75" si="61">$A74&amp;$AZ$2&amp;$BB$2&amp;H74</f>
        <v>Mps_Ctn</v>
      </c>
      <c r="BE74" s="136">
        <f t="shared" si="41"/>
        <v>0</v>
      </c>
      <c r="BF74" s="80"/>
      <c r="BG74" s="81">
        <f ca="1">_xlfn.IFNA(VLOOKUP(BJ74,INDIRECT("Data!B"&amp;(MATCH(BJ74,INDIRECT("Data!B2:B5000"), 0)+2)&amp;":H5000"),4,0),0)</f>
        <v>0</v>
      </c>
      <c r="BH74" s="82" t="str">
        <f ca="1">_xlfn.IFNA(VLOOKUP(BJ74,INDIRECT("Data!B"&amp;(MATCH(BJ74,INDIRECT("Data!B2:B5000"), 0)+2)&amp;":H5000"),6,0),"")</f>
        <v/>
      </c>
      <c r="BI74" s="82" t="str">
        <f ca="1">_xlfn.IFNA(VLOOKUP(BJ74,INDIRECT("Data!B"&amp;(MATCH(BJ74,INDIRECT("Data!B2:B5000"), 0)+2)&amp;":H5000"),7,0),"")</f>
        <v/>
      </c>
      <c r="BJ74" s="72" t="str">
        <f t="shared" ref="BJ74:BJ75" si="62">$A74&amp;$BF$2&amp;$BH$2&amp;H74</f>
        <v>Mps_Ctn</v>
      </c>
      <c r="BK74" s="136">
        <f t="shared" si="42"/>
        <v>0</v>
      </c>
      <c r="BL74" s="80"/>
      <c r="BM74" s="81">
        <f ca="1">_xlfn.IFNA(VLOOKUP(BP74,INDIRECT("Data!B"&amp;(MATCH(BP74,INDIRECT("Data!B2:B5000"), 0)+2)&amp;":H5000"),4,0),0)</f>
        <v>0</v>
      </c>
      <c r="BN74" s="82" t="str">
        <f ca="1">_xlfn.IFNA(VLOOKUP(BP74,INDIRECT("Data!B"&amp;(MATCH(BP74,INDIRECT("Data!B2:B5000"), 0)+2)&amp;":H5000"),6,0),"")</f>
        <v/>
      </c>
      <c r="BO74" s="82" t="str">
        <f ca="1">_xlfn.IFNA(VLOOKUP(BP74,INDIRECT("Data!B"&amp;(MATCH(BP74,INDIRECT("Data!B2:B5000"), 0)+2)&amp;":H5000"),7,0),"")</f>
        <v/>
      </c>
      <c r="BP74" s="72" t="str">
        <f t="shared" ref="BP74:BP75" si="63">$A74&amp;$BL$2&amp;$BN$2&amp;H74</f>
        <v>Mps_Ctn</v>
      </c>
      <c r="BQ74" s="136">
        <f t="shared" si="43"/>
        <v>0</v>
      </c>
      <c r="BR74" s="80"/>
      <c r="BS74" s="81">
        <f ca="1">_xlfn.IFNA(VLOOKUP(BV74,INDIRECT("Data!B"&amp;(MATCH(BV74,INDIRECT("Data!B2:B5000"), 0)+2)&amp;":H5000"),4,0),0)</f>
        <v>0</v>
      </c>
      <c r="BT74" s="82" t="str">
        <f ca="1">_xlfn.IFNA(VLOOKUP(BV74,INDIRECT("Data!B"&amp;(MATCH(BV74,INDIRECT("Data!B2:B5000"), 0)+2)&amp;":H5000"),6,0),"")</f>
        <v/>
      </c>
      <c r="BU74" s="82" t="str">
        <f ca="1">_xlfn.IFNA(VLOOKUP(BV74,INDIRECT("Data!B"&amp;(MATCH(BV74,INDIRECT("Data!B2:B5000"), 0)+2)&amp;":H5000"),7,0),"")</f>
        <v/>
      </c>
      <c r="BV74" s="72" t="str">
        <f t="shared" ref="BV74:BV75" si="64">$A74&amp;$BR$2&amp;$BT$2&amp;H74</f>
        <v>Mps_Ctn</v>
      </c>
      <c r="BW74" s="136">
        <f t="shared" si="44"/>
        <v>0</v>
      </c>
      <c r="BX74" s="80"/>
      <c r="BY74" s="81">
        <f ca="1">_xlfn.IFNA(VLOOKUP(CB74,INDIRECT("Data!B"&amp;(MATCH(CB74,INDIRECT("Data!B2:B5000"), 0)+2)&amp;":H5000"),4,0),0)</f>
        <v>0</v>
      </c>
      <c r="BZ74" s="82" t="str">
        <f ca="1">_xlfn.IFNA(VLOOKUP(CB74,INDIRECT("Data!B"&amp;(MATCH(CB74,INDIRECT("Data!B2:B5000"), 0)+2)&amp;":H5000"),6,0),"")</f>
        <v/>
      </c>
      <c r="CA74" s="82" t="str">
        <f ca="1">_xlfn.IFNA(VLOOKUP(CB74,INDIRECT("Data!B"&amp;(MATCH(CB74,INDIRECT("Data!B2:B5000"), 0)+2)&amp;":H5000"),7,0),"")</f>
        <v/>
      </c>
      <c r="CB74" s="72" t="str">
        <f t="shared" ref="CB74:CB75" si="65">$A74&amp;$BX$2&amp;$BZ$2&amp;H74</f>
        <v>Mps_Ctn</v>
      </c>
      <c r="CC74" s="136">
        <f t="shared" si="45"/>
        <v>0</v>
      </c>
      <c r="CD74" s="80"/>
      <c r="CE74" s="81">
        <f ca="1">_xlfn.IFNA(VLOOKUP(CH74,INDIRECT("Data!B"&amp;(MATCH(CH74,INDIRECT("Data!B2:B5000"), 0)+2)&amp;":H5000"),4,0),0)</f>
        <v>0</v>
      </c>
      <c r="CF74" s="82" t="str">
        <f ca="1">_xlfn.IFNA(VLOOKUP(CH74,INDIRECT("Data!B"&amp;(MATCH(CH74,INDIRECT("Data!B2:B5000"), 0)+2)&amp;":H5000"),6,0),"")</f>
        <v/>
      </c>
      <c r="CG74" s="82" t="str">
        <f ca="1">_xlfn.IFNA(VLOOKUP(CH74,INDIRECT("Data!B"&amp;(MATCH(CH74,INDIRECT("Data!B2:B5000"), 0)+2)&amp;":H5000"),7,0),"")</f>
        <v/>
      </c>
      <c r="CH74" s="72" t="str">
        <f t="shared" ref="CH74:CH75" si="66">$A74&amp;$CD$2&amp;$CF$2&amp;H74</f>
        <v>Mps_Ctn</v>
      </c>
      <c r="CI74" s="136">
        <f t="shared" si="46"/>
        <v>0</v>
      </c>
      <c r="CJ74" s="80"/>
      <c r="CK74" s="81">
        <f ca="1">_xlfn.IFNA(VLOOKUP(CN74,INDIRECT("Data!B"&amp;(MATCH(CN74,INDIRECT("Data!B2:B5000"), 0)+2)&amp;":H5000"),4,0),0)</f>
        <v>0</v>
      </c>
      <c r="CL74" s="82" t="str">
        <f ca="1">_xlfn.IFNA(VLOOKUP(CN74,INDIRECT("Data!B"&amp;(MATCH(CN74,INDIRECT("Data!B2:B5000"), 0)+2)&amp;":H5000"),6,0),"")</f>
        <v/>
      </c>
      <c r="CM74" s="82" t="str">
        <f ca="1">_xlfn.IFNA(VLOOKUP(CN74,INDIRECT("Data!B"&amp;(MATCH(CN74,INDIRECT("Data!B2:B5000"), 0)+2)&amp;":H5000"),7,0),"")</f>
        <v/>
      </c>
      <c r="CN74" s="72" t="str">
        <f t="shared" ref="CN74:CN75" si="67">$A74&amp;$CJ$2&amp;$CL$2&amp;H74</f>
        <v>Mps_Ctn</v>
      </c>
      <c r="CO74" s="136">
        <f t="shared" si="47"/>
        <v>0</v>
      </c>
      <c r="CP74" s="80"/>
      <c r="CQ74" s="81">
        <f ca="1">_xlfn.IFNA(VLOOKUP(CT74,INDIRECT("Data!B"&amp;(MATCH(CT74,INDIRECT("Data!B2:B5000"), 0)+2)&amp;":H5000"),4,0),0)</f>
        <v>0</v>
      </c>
      <c r="CR74" s="82" t="str">
        <f ca="1">_xlfn.IFNA(VLOOKUP(CT74,INDIRECT("Data!B"&amp;(MATCH(CT74,INDIRECT("Data!B2:B5000"), 0)+2)&amp;":H5000"),6,0),"")</f>
        <v/>
      </c>
      <c r="CS74" s="82" t="str">
        <f ca="1">_xlfn.IFNA(VLOOKUP(CT74,INDIRECT("Data!B"&amp;(MATCH(CT74,INDIRECT("Data!B2:B5000"), 0)+2)&amp;":H5000"),7,0),"")</f>
        <v/>
      </c>
      <c r="CT74" s="72" t="str">
        <f t="shared" ref="CT74:CT75" si="68">$A74&amp;$CP$2&amp;$CR$2&amp;H74</f>
        <v>Mps_Ctn</v>
      </c>
      <c r="CU74" s="173"/>
      <c r="CV74" s="51"/>
      <c r="CW74" s="51"/>
      <c r="CX74" s="73"/>
      <c r="CY74" s="134"/>
      <c r="DA74" s="133"/>
    </row>
    <row r="75" spans="1:105" ht="15" customHeight="1" x14ac:dyDescent="0.2">
      <c r="A75" s="75"/>
      <c r="B75" s="136"/>
      <c r="C75" s="76"/>
      <c r="D75" s="76"/>
      <c r="E75" s="76"/>
      <c r="F75" s="77"/>
      <c r="G75" s="78"/>
      <c r="H75" s="67"/>
      <c r="I75" s="79"/>
      <c r="J75" s="80"/>
      <c r="K75" s="70">
        <f>_xlfn.IFNA(VLOOKUP(N75,Data!$B$2:$H$5150,4,0),0)</f>
        <v>0</v>
      </c>
      <c r="L75" s="195" t="str">
        <f>_xlfn.IFNA([1]!DVLookup(N75,Data!$B$2:$B$5000,Data!$G$2:$G$5000,3),"")</f>
        <v/>
      </c>
      <c r="M75" s="195" t="str">
        <f>_xlfn.IFNA([1]!DVLookup(N75,Data!$B$2:$B$5000,Data!$H$2:$H$5000,3),"")</f>
        <v/>
      </c>
      <c r="N75" s="72" t="str">
        <f t="shared" ref="N75" si="69">$A75&amp;$J$2&amp;$L$2&amp;H75</f>
        <v>CtnGmt_Mbot1</v>
      </c>
      <c r="O75" s="136"/>
      <c r="P75" s="80"/>
      <c r="Q75" s="70">
        <v>0</v>
      </c>
      <c r="R75" s="195" t="str">
        <f>_xlfn.IFNA([1]!DVLookup(T75,Data!$B$2:$B$5000,Data!$G$2:$G$5000,3),"")</f>
        <v/>
      </c>
      <c r="S75" s="195" t="str">
        <f>_xlfn.IFNA([1]!DVLookup(T75,Data!$B$2:$B$5000,Data!$H$2:$H$5000,3),"")</f>
        <v/>
      </c>
      <c r="T75" s="72" t="str">
        <f>$A75&amp;$P$2&amp;$R$2&amp;H75</f>
        <v>Mps_Ctn</v>
      </c>
      <c r="U75" s="136">
        <v>0</v>
      </c>
      <c r="V75" s="80"/>
      <c r="W75" s="194">
        <f>_xlfn.IFNA([1]!DVLookup(Z75,Data!$B$2:$B$5000,Data!$E$2:$E$5000,3),0)</f>
        <v>0</v>
      </c>
      <c r="X75" s="195" t="str">
        <f>_xlfn.IFNA([1]!DVLookup(Z75,Data!$B$2:$B$5000,Data!$G$2:$G$5000,3),"")</f>
        <v/>
      </c>
      <c r="Y75" s="195" t="str">
        <f>_xlfn.IFNA([1]!DVLookup(Z75,Data!$B$2:$B$5000,Data!$H$2:$H$5000,3),"")</f>
        <v/>
      </c>
      <c r="Z75" s="72" t="str">
        <f>$A75&amp;$V$2&amp;$X$2&amp;H75</f>
        <v>Mps_Ctn</v>
      </c>
      <c r="AA75" s="136">
        <f t="shared" si="54"/>
        <v>0</v>
      </c>
      <c r="AB75" s="80"/>
      <c r="AC75" s="194">
        <f>_xlfn.IFNA([1]!DVLookup(AF75,Data!$B$2:$B$5000,Data!$E$2:$E$5000,3),0)</f>
        <v>0</v>
      </c>
      <c r="AD75" s="195" t="str">
        <f>_xlfn.IFNA([1]!DVLookup(AF75,Data!$B$2:$B$5000,Data!$G$2:$G$5000,3),"")</f>
        <v/>
      </c>
      <c r="AE75" s="195" t="str">
        <f>_xlfn.IFNA([1]!DVLookup(AF75,Data!$B$2:$B$5000,Data!$H$2:$H$5000,3),"")</f>
        <v/>
      </c>
      <c r="AF75" s="72" t="str">
        <f t="shared" si="55"/>
        <v>Mps_Ctn</v>
      </c>
      <c r="AG75" s="136">
        <f t="shared" si="56"/>
        <v>0</v>
      </c>
      <c r="AH75" s="80"/>
      <c r="AI75" s="194">
        <f>_xlfn.IFNA([1]!DVLookup(AL75,Data!$B$2:$B$5000,Data!$E$2:$E$5000,3),0)</f>
        <v>0</v>
      </c>
      <c r="AJ75" s="195" t="str">
        <f>_xlfn.IFNA([1]!DVLookup(AL75,Data!$B$2:$B$5000,Data!$G$2:$G$5000,3),"")</f>
        <v/>
      </c>
      <c r="AK75" s="195" t="str">
        <f>_xlfn.IFNA([1]!DVLookup(AL75,Data!$B$2:$B$5000,Data!$H$2:$H$5000,3),"")</f>
        <v/>
      </c>
      <c r="AL75" s="72" t="str">
        <f t="shared" si="57"/>
        <v>Mps_Ctn</v>
      </c>
      <c r="AM75" s="136">
        <f t="shared" si="58"/>
        <v>0</v>
      </c>
      <c r="AN75" s="80"/>
      <c r="AO75" s="194">
        <f>_xlfn.IFNA([1]!DVLookup(AR75,Data!$B$2:$B$5000,Data!$E$2:$E$5000,3),0)</f>
        <v>0</v>
      </c>
      <c r="AP75" s="195" t="str">
        <f>_xlfn.IFNA([1]!DVLookup(AR75,Data!$B$2:$B$5000,Data!$G$2:$G$5000,3),"")</f>
        <v/>
      </c>
      <c r="AQ75" s="195" t="str">
        <f>_xlfn.IFNA([1]!DVLookup(AR75,Data!$B$2:$B$5000,Data!$H$2:$H$5000,3),"")</f>
        <v/>
      </c>
      <c r="AR75" s="72" t="str">
        <f t="shared" si="59"/>
        <v>Mps_Ctn</v>
      </c>
      <c r="AS75" s="136">
        <f t="shared" ref="AS75" si="70">AT75*$I75</f>
        <v>0</v>
      </c>
      <c r="AT75" s="80"/>
      <c r="AU75" s="194">
        <f>_xlfn.IFNA([1]!DVLookup(AX75,Data!$B$2:$B$5000,Data!$E$2:$E$5000,3),0)</f>
        <v>0</v>
      </c>
      <c r="AV75" s="195" t="str">
        <f>_xlfn.IFNA([1]!DVLookup(AX75,Data!$B$2:$B$5000,Data!$G$2:$G$5000,3),"")</f>
        <v/>
      </c>
      <c r="AW75" s="195" t="str">
        <f>_xlfn.IFNA([1]!DVLookup(AX75,Data!$B$2:$B$5000,Data!$H$2:$H$5000,3),"")</f>
        <v/>
      </c>
      <c r="AX75" s="72" t="str">
        <f t="shared" si="60"/>
        <v>Mps_Ctn</v>
      </c>
      <c r="AY75" s="136">
        <f t="shared" ref="AY75" si="71">AZ75*$I75</f>
        <v>0</v>
      </c>
      <c r="AZ75" s="80"/>
      <c r="BA75" s="194">
        <f>_xlfn.IFNA([1]!DVLookup(BD75,Data!$B$2:$B$5000,Data!$E$2:$E$5000,3),0)</f>
        <v>0</v>
      </c>
      <c r="BB75" s="195" t="str">
        <f>_xlfn.IFNA([1]!DVLookup(BD75,Data!$B$2:$B$5000,Data!$G$2:$G$5000,3),"")</f>
        <v/>
      </c>
      <c r="BC75" s="195" t="str">
        <f>_xlfn.IFNA([1]!DVLookup(BD75,Data!$B$2:$B$5000,Data!$H$2:$H$5000,3),"")</f>
        <v/>
      </c>
      <c r="BD75" s="72" t="str">
        <f t="shared" si="61"/>
        <v>Mps_Ctn</v>
      </c>
      <c r="BE75" s="136">
        <f t="shared" ref="BE75" si="72">BF75*$I75</f>
        <v>0</v>
      </c>
      <c r="BF75" s="80"/>
      <c r="BG75" s="194">
        <f>_xlfn.IFNA([1]!DVLookup(BJ75,Data!$B$2:$B$5000,Data!$E$2:$E$5000,3),0)</f>
        <v>0</v>
      </c>
      <c r="BH75" s="195" t="str">
        <f>_xlfn.IFNA([1]!DVLookup(BJ75,Data!$B$2:$B$5000,Data!$G$2:$G$5000,3),"")</f>
        <v/>
      </c>
      <c r="BI75" s="195" t="str">
        <f>_xlfn.IFNA([1]!DVLookup(BJ75,Data!$B$2:$B$5000,Data!$H$2:$H$5000,3),"")</f>
        <v/>
      </c>
      <c r="BJ75" s="72" t="str">
        <f t="shared" si="62"/>
        <v>Mps_Ctn</v>
      </c>
      <c r="BK75" s="136">
        <f t="shared" ref="BK75" si="73">BL75*$I75</f>
        <v>0</v>
      </c>
      <c r="BL75" s="80"/>
      <c r="BM75" s="194">
        <f>_xlfn.IFNA([1]!DVLookup(BP75,Data!$B$2:$B$5000,Data!$E$2:$E$5000,3),0)</f>
        <v>0</v>
      </c>
      <c r="BN75" s="195" t="str">
        <f>_xlfn.IFNA([1]!DVLookup(BP75,Data!$B$2:$B$5000,Data!$G$2:$G$5000,3),"")</f>
        <v/>
      </c>
      <c r="BO75" s="195" t="str">
        <f>_xlfn.IFNA([1]!DVLookup(BP75,Data!$B$2:$B$5000,Data!$H$2:$H$5000,3),"")</f>
        <v/>
      </c>
      <c r="BP75" s="72" t="str">
        <f t="shared" si="63"/>
        <v>Mps_Ctn</v>
      </c>
      <c r="BQ75" s="136">
        <f t="shared" ref="BQ75" si="74">BR75*$I75</f>
        <v>0</v>
      </c>
      <c r="BR75" s="80"/>
      <c r="BS75" s="194">
        <f>_xlfn.IFNA([1]!DVLookup(BV75,Data!$B$2:$B$5000,Data!$E$2:$E$5000,3),0)</f>
        <v>0</v>
      </c>
      <c r="BT75" s="195" t="str">
        <f>_xlfn.IFNA([1]!DVLookup(BV75,Data!$B$2:$B$5000,Data!$G$2:$G$5000,3),"")</f>
        <v/>
      </c>
      <c r="BU75" s="195" t="str">
        <f>_xlfn.IFNA([1]!DVLookup(BV75,Data!$B$2:$B$5000,Data!$H$2:$H$5000,3),"")</f>
        <v/>
      </c>
      <c r="BV75" s="72" t="str">
        <f t="shared" si="64"/>
        <v>Mps_Ctn</v>
      </c>
      <c r="BW75" s="136">
        <f t="shared" ref="BW75" si="75">BX75*$I75</f>
        <v>0</v>
      </c>
      <c r="BX75" s="80"/>
      <c r="BY75" s="194">
        <f>_xlfn.IFNA([1]!DVLookup(CB75,Data!$B$2:$B$5000,Data!$E$2:$E$5000,3),0)</f>
        <v>0</v>
      </c>
      <c r="BZ75" s="195" t="str">
        <f>_xlfn.IFNA([1]!DVLookup(CB75,Data!$B$2:$B$5000,Data!$G$2:$G$5000,3),"")</f>
        <v/>
      </c>
      <c r="CA75" s="195" t="str">
        <f>_xlfn.IFNA([1]!DVLookup(CB75,Data!$B$2:$B$5000,Data!$H$2:$H$5000,3),"")</f>
        <v/>
      </c>
      <c r="CB75" s="72" t="str">
        <f t="shared" si="65"/>
        <v>Mps_Ctn</v>
      </c>
      <c r="CC75" s="136">
        <f t="shared" ref="CC75" si="76">CD75*$I75</f>
        <v>0</v>
      </c>
      <c r="CD75" s="80"/>
      <c r="CE75" s="194">
        <f>_xlfn.IFNA([1]!DVLookup(CH75,Data!$B$2:$B$5000,Data!$E$2:$E$5000,3),0)</f>
        <v>0</v>
      </c>
      <c r="CF75" s="195" t="str">
        <f>_xlfn.IFNA([1]!DVLookup(CH75,Data!$B$2:$B$5000,Data!$G$2:$G$5000,3),"")</f>
        <v/>
      </c>
      <c r="CG75" s="195" t="str">
        <f>_xlfn.IFNA([1]!DVLookup(CH75,Data!$B$2:$B$5000,Data!$H$2:$H$5000,3),"")</f>
        <v/>
      </c>
      <c r="CH75" s="72" t="str">
        <f t="shared" si="66"/>
        <v>Mps_Ctn</v>
      </c>
      <c r="CI75" s="136">
        <f t="shared" ref="CI75" si="77">CJ75*$I75</f>
        <v>0</v>
      </c>
      <c r="CJ75" s="80"/>
      <c r="CK75" s="194">
        <f>_xlfn.IFNA([1]!DVLookup(CN75,Data!$B$2:$B$5000,Data!$E$2:$E$5000,3),0)</f>
        <v>0</v>
      </c>
      <c r="CL75" s="195" t="str">
        <f>_xlfn.IFNA([1]!DVLookup(CN75,Data!$B$2:$B$5000,Data!$G$2:$G$5000,3),"")</f>
        <v/>
      </c>
      <c r="CM75" s="195" t="str">
        <f>_xlfn.IFNA([1]!DVLookup(CN75,Data!$B$2:$B$5000,Data!$H$2:$H$5000,3),"")</f>
        <v/>
      </c>
      <c r="CN75" s="72" t="str">
        <f t="shared" si="67"/>
        <v>Mps_Ctn</v>
      </c>
      <c r="CO75" s="136">
        <f t="shared" ref="CO75" si="78">CP75*$I75</f>
        <v>0</v>
      </c>
      <c r="CP75" s="80"/>
      <c r="CQ75" s="194">
        <f>_xlfn.IFNA([1]!DVLookup(CT75,Data!$B$2:$B$5000,Data!$E$2:$E$5000,3),0)</f>
        <v>0</v>
      </c>
      <c r="CR75" s="195" t="str">
        <f>_xlfn.IFNA([1]!DVLookup(CT75,Data!$B$2:$B$5000,Data!$G$2:$G$5000,3),"")</f>
        <v/>
      </c>
      <c r="CS75" s="195" t="str">
        <f>_xlfn.IFNA([1]!DVLookup(CT75,Data!$B$2:$B$5000,Data!$H$2:$H$5000,3),"")</f>
        <v/>
      </c>
      <c r="CT75" s="72" t="str">
        <f t="shared" si="68"/>
        <v>Mps_Ctn</v>
      </c>
      <c r="CU75" s="74"/>
      <c r="CV75" s="51" t="s">
        <v>51</v>
      </c>
      <c r="CW75" s="51"/>
      <c r="CX75" s="53"/>
      <c r="CY75" s="53"/>
    </row>
    <row r="76" spans="1:105" ht="50.1" customHeight="1" thickBot="1" x14ac:dyDescent="0.25">
      <c r="A76" s="83"/>
      <c r="B76" s="135">
        <f>ROUND(SUM(B11:B75),0)</f>
        <v>7760</v>
      </c>
      <c r="C76" s="84">
        <f>SUM(C10:C75)</f>
        <v>1100912.8221999998</v>
      </c>
      <c r="D76" s="84">
        <f>SUM(D10:D75)</f>
        <v>12892.04</v>
      </c>
      <c r="E76" s="84">
        <f>SUM(E10:E75)</f>
        <v>1088020.7821999996</v>
      </c>
      <c r="F76" s="85"/>
      <c r="G76" s="86"/>
      <c r="H76" s="87"/>
      <c r="I76" s="86"/>
      <c r="J76" s="88">
        <f>SUM(J10:J75)</f>
        <v>12892.04</v>
      </c>
      <c r="K76" s="89"/>
      <c r="L76" s="86"/>
      <c r="M76" s="90"/>
      <c r="N76" s="91"/>
      <c r="O76" s="135">
        <f>ROUND(SUM(O11:O75),0)</f>
        <v>0</v>
      </c>
      <c r="P76" s="88">
        <f>SUM(P10:P75)</f>
        <v>0</v>
      </c>
      <c r="Q76" s="89"/>
      <c r="R76" s="86"/>
      <c r="S76" s="90"/>
      <c r="T76" s="91"/>
      <c r="U76" s="135">
        <f>ROUND(SUM(U11:U75),0)</f>
        <v>0</v>
      </c>
      <c r="V76" s="88">
        <f>SUM(V10:V75)</f>
        <v>0</v>
      </c>
      <c r="W76" s="89"/>
      <c r="X76" s="86"/>
      <c r="Y76" s="90"/>
      <c r="Z76" s="91"/>
      <c r="AA76" s="135">
        <f>ROUND(SUM(AA11:AA75),0)</f>
        <v>0</v>
      </c>
      <c r="AB76" s="88">
        <f>SUM(AB10:AB75)</f>
        <v>0</v>
      </c>
      <c r="AC76" s="89"/>
      <c r="AD76" s="86"/>
      <c r="AE76" s="90"/>
      <c r="AF76" s="91"/>
      <c r="AG76" s="135">
        <f>ROUND(SUM(AG11:AG75),0)</f>
        <v>0</v>
      </c>
      <c r="AH76" s="88">
        <f>SUM(AH10:AH75)</f>
        <v>0</v>
      </c>
      <c r="AI76" s="89"/>
      <c r="AJ76" s="86"/>
      <c r="AK76" s="90"/>
      <c r="AL76" s="91"/>
      <c r="AM76" s="135">
        <f>ROUND(SUM(AM11:AM75),0)</f>
        <v>0</v>
      </c>
      <c r="AN76" s="88">
        <f>SUM(AN10:AN75)</f>
        <v>0</v>
      </c>
      <c r="AO76" s="89"/>
      <c r="AP76" s="86"/>
      <c r="AQ76" s="90"/>
      <c r="AR76" s="91"/>
      <c r="AS76" s="135">
        <f>ROUND(SUM(AS11:AS75),0)</f>
        <v>0</v>
      </c>
      <c r="AT76" s="88">
        <f>SUM(AT10:AT75)</f>
        <v>0</v>
      </c>
      <c r="AU76" s="89"/>
      <c r="AV76" s="86"/>
      <c r="AW76" s="90"/>
      <c r="AX76" s="91"/>
      <c r="AY76" s="135">
        <f>ROUND(SUM(AY11:AY75),0)</f>
        <v>0</v>
      </c>
      <c r="AZ76" s="88">
        <f>SUM(AZ10:AZ75)</f>
        <v>0</v>
      </c>
      <c r="BA76" s="89"/>
      <c r="BB76" s="86"/>
      <c r="BC76" s="90"/>
      <c r="BD76" s="91"/>
      <c r="BE76" s="135">
        <f>ROUND(SUM(BE11:BE75),0)</f>
        <v>0</v>
      </c>
      <c r="BF76" s="88">
        <f>SUM(BF10:BF75)</f>
        <v>0</v>
      </c>
      <c r="BG76" s="89"/>
      <c r="BH76" s="86"/>
      <c r="BI76" s="90"/>
      <c r="BJ76" s="91"/>
      <c r="BK76" s="135">
        <f>ROUND(SUM(BK11:BK75),0)</f>
        <v>0</v>
      </c>
      <c r="BL76" s="88">
        <f>SUM(BL10:BL75)</f>
        <v>0</v>
      </c>
      <c r="BM76" s="89"/>
      <c r="BN76" s="86"/>
      <c r="BO76" s="90"/>
      <c r="BP76" s="91"/>
      <c r="BQ76" s="135">
        <f>ROUND(SUM(BQ11:BQ75),0)</f>
        <v>0</v>
      </c>
      <c r="BR76" s="88">
        <f>SUM(BR10:BR75)</f>
        <v>0</v>
      </c>
      <c r="BS76" s="89"/>
      <c r="BT76" s="86"/>
      <c r="BU76" s="90"/>
      <c r="BV76" s="91"/>
      <c r="BW76" s="135">
        <f>ROUND(SUM(BW11:BW75),0)</f>
        <v>0</v>
      </c>
      <c r="BX76" s="88">
        <f>SUM(BX10:BX75)</f>
        <v>0</v>
      </c>
      <c r="BY76" s="89"/>
      <c r="BZ76" s="86"/>
      <c r="CA76" s="90"/>
      <c r="CB76" s="91"/>
      <c r="CC76" s="135">
        <f>ROUND(SUM(CC11:CC75),0)</f>
        <v>0</v>
      </c>
      <c r="CD76" s="88">
        <f>SUM(CD10:CD75)</f>
        <v>0</v>
      </c>
      <c r="CE76" s="89"/>
      <c r="CF76" s="86"/>
      <c r="CG76" s="90"/>
      <c r="CH76" s="91"/>
      <c r="CI76" s="135">
        <f>ROUND(SUM(CI11:CI75),0)</f>
        <v>0</v>
      </c>
      <c r="CJ76" s="88">
        <f>SUM(CJ10:CJ75)</f>
        <v>0</v>
      </c>
      <c r="CK76" s="89"/>
      <c r="CL76" s="86"/>
      <c r="CM76" s="90"/>
      <c r="CN76" s="91"/>
      <c r="CO76" s="135">
        <f>ROUND(SUM(CO11:CO75),0)</f>
        <v>0</v>
      </c>
      <c r="CP76" s="88">
        <f>SUM(CP10:CP75)</f>
        <v>0</v>
      </c>
      <c r="CQ76" s="89"/>
      <c r="CR76" s="86"/>
      <c r="CS76" s="90"/>
      <c r="CT76" s="91"/>
      <c r="CU76" s="92" t="s">
        <v>632</v>
      </c>
      <c r="CV76" s="52"/>
      <c r="CW76" s="52"/>
      <c r="CX76" s="53"/>
      <c r="CY76" s="176">
        <f>SUM(CY11:CY75)</f>
        <v>7760.3432000000003</v>
      </c>
    </row>
  </sheetData>
  <autoFilter ref="A9:DA76" xr:uid="{00000000-0001-0000-3400-000000000000}"/>
  <mergeCells count="105">
    <mergeCell ref="CF1:CG1"/>
    <mergeCell ref="CL1:CM1"/>
    <mergeCell ref="CR1:CS1"/>
    <mergeCell ref="BH1:BI1"/>
    <mergeCell ref="BN1:BO1"/>
    <mergeCell ref="BT1:BU1"/>
    <mergeCell ref="BZ1:CA1"/>
    <mergeCell ref="CF2:CG2"/>
    <mergeCell ref="CJ2:CK2"/>
    <mergeCell ref="CL2:CM2"/>
    <mergeCell ref="CP2:CQ2"/>
    <mergeCell ref="CR2:CS2"/>
    <mergeCell ref="BZ2:CA2"/>
    <mergeCell ref="CD2:CE2"/>
    <mergeCell ref="AB2:AC2"/>
    <mergeCell ref="AV1:AW1"/>
    <mergeCell ref="BB1:BC1"/>
    <mergeCell ref="L1:M1"/>
    <mergeCell ref="R1:S1"/>
    <mergeCell ref="X1:Y1"/>
    <mergeCell ref="AD1:AE1"/>
    <mergeCell ref="AJ1:AK1"/>
    <mergeCell ref="AP1:AQ1"/>
    <mergeCell ref="AJ2:AK2"/>
    <mergeCell ref="AN2:AO2"/>
    <mergeCell ref="AP2:AQ2"/>
    <mergeCell ref="AT2:AU2"/>
    <mergeCell ref="J3:M3"/>
    <mergeCell ref="P3:S3"/>
    <mergeCell ref="V3:Y3"/>
    <mergeCell ref="AB3:AE3"/>
    <mergeCell ref="AH3:AK3"/>
    <mergeCell ref="BN2:BO2"/>
    <mergeCell ref="BR2:BS2"/>
    <mergeCell ref="BT2:BU2"/>
    <mergeCell ref="BX2:BY2"/>
    <mergeCell ref="AV2:AW2"/>
    <mergeCell ref="AZ2:BA2"/>
    <mergeCell ref="BB2:BC2"/>
    <mergeCell ref="BF2:BG2"/>
    <mergeCell ref="BH2:BI2"/>
    <mergeCell ref="BL2:BM2"/>
    <mergeCell ref="AD2:AE2"/>
    <mergeCell ref="AH2:AI2"/>
    <mergeCell ref="BX3:CA3"/>
    <mergeCell ref="J2:K2"/>
    <mergeCell ref="L2:M2"/>
    <mergeCell ref="P2:Q2"/>
    <mergeCell ref="R2:S2"/>
    <mergeCell ref="V2:W2"/>
    <mergeCell ref="X2:Y2"/>
    <mergeCell ref="AT4:AW4"/>
    <mergeCell ref="AZ4:BC4"/>
    <mergeCell ref="CD3:CG3"/>
    <mergeCell ref="CJ3:CM3"/>
    <mergeCell ref="CP3:CS3"/>
    <mergeCell ref="J4:M4"/>
    <mergeCell ref="P4:S4"/>
    <mergeCell ref="V4:Y4"/>
    <mergeCell ref="AB4:AE4"/>
    <mergeCell ref="AH4:AK4"/>
    <mergeCell ref="AN4:AQ4"/>
    <mergeCell ref="AN3:AQ3"/>
    <mergeCell ref="AT3:AW3"/>
    <mergeCell ref="AZ3:BC3"/>
    <mergeCell ref="BF3:BI3"/>
    <mergeCell ref="BL3:BO3"/>
    <mergeCell ref="BR3:BU3"/>
    <mergeCell ref="CD4:CG4"/>
    <mergeCell ref="CJ4:CM4"/>
    <mergeCell ref="CP4:CS4"/>
    <mergeCell ref="BF4:BI4"/>
    <mergeCell ref="BL4:BO4"/>
    <mergeCell ref="BR4:BU4"/>
    <mergeCell ref="BX4:CA4"/>
    <mergeCell ref="J6:M6"/>
    <mergeCell ref="P6:S6"/>
    <mergeCell ref="V6:Y6"/>
    <mergeCell ref="AB6:AE6"/>
    <mergeCell ref="AH6:AK6"/>
    <mergeCell ref="AN6:AQ6"/>
    <mergeCell ref="AT6:AW6"/>
    <mergeCell ref="AZ6:BC6"/>
    <mergeCell ref="AZ5:BC5"/>
    <mergeCell ref="J5:M5"/>
    <mergeCell ref="P5:S5"/>
    <mergeCell ref="V5:Y5"/>
    <mergeCell ref="AB5:AE5"/>
    <mergeCell ref="AH5:AK5"/>
    <mergeCell ref="AN5:AQ5"/>
    <mergeCell ref="AT5:AW5"/>
    <mergeCell ref="CP6:CS6"/>
    <mergeCell ref="BF6:BI6"/>
    <mergeCell ref="BL6:BO6"/>
    <mergeCell ref="BR6:BU6"/>
    <mergeCell ref="BX6:CA6"/>
    <mergeCell ref="CD6:CG6"/>
    <mergeCell ref="CJ6:CM6"/>
    <mergeCell ref="CJ5:CM5"/>
    <mergeCell ref="CP5:CS5"/>
    <mergeCell ref="BF5:BI5"/>
    <mergeCell ref="BL5:BO5"/>
    <mergeCell ref="BR5:BU5"/>
    <mergeCell ref="BX5:CA5"/>
    <mergeCell ref="CD5:CG5"/>
  </mergeCells>
  <conditionalFormatting sqref="AT10:AT73 AZ10:AZ73 BF10:BF73 CP10:CP73 CJ10:CJ73 CD10:CD73 BX10:BX73 BR10:BR73 BL10:BL73 AN10:AN73 AH10:AH73 V10:V73 AB10:AB73 P10:P73 J10:J75">
    <cfRule type="cellIs" dxfId="799" priority="68" stopIfTrue="1" operator="notEqual">
      <formula>0</formula>
    </cfRule>
  </conditionalFormatting>
  <conditionalFormatting sqref="P74:P75">
    <cfRule type="cellIs" dxfId="798" priority="67" stopIfTrue="1" operator="notEqual">
      <formula>0</formula>
    </cfRule>
  </conditionalFormatting>
  <conditionalFormatting sqref="V74:V75">
    <cfRule type="cellIs" dxfId="797" priority="66" stopIfTrue="1" operator="notEqual">
      <formula>0</formula>
    </cfRule>
  </conditionalFormatting>
  <conditionalFormatting sqref="AB74:AB75">
    <cfRule type="cellIs" dxfId="796" priority="65" stopIfTrue="1" operator="notEqual">
      <formula>0</formula>
    </cfRule>
  </conditionalFormatting>
  <conditionalFormatting sqref="AB5">
    <cfRule type="cellIs" dxfId="795" priority="64" operator="lessThanOrEqual">
      <formula>0</formula>
    </cfRule>
  </conditionalFormatting>
  <conditionalFormatting sqref="AH74:AH75">
    <cfRule type="cellIs" dxfId="794" priority="63" stopIfTrue="1" operator="notEqual">
      <formula>0</formula>
    </cfRule>
  </conditionalFormatting>
  <conditionalFormatting sqref="AH5">
    <cfRule type="cellIs" dxfId="793" priority="62" operator="lessThanOrEqual">
      <formula>0</formula>
    </cfRule>
  </conditionalFormatting>
  <conditionalFormatting sqref="AN74:AN75">
    <cfRule type="cellIs" dxfId="792" priority="61" stopIfTrue="1" operator="notEqual">
      <formula>0</formula>
    </cfRule>
  </conditionalFormatting>
  <conditionalFormatting sqref="AN5">
    <cfRule type="cellIs" dxfId="791" priority="60" operator="lessThanOrEqual">
      <formula>0</formula>
    </cfRule>
  </conditionalFormatting>
  <conditionalFormatting sqref="AT74:AT75">
    <cfRule type="cellIs" dxfId="790" priority="59" stopIfTrue="1" operator="notEqual">
      <formula>0</formula>
    </cfRule>
  </conditionalFormatting>
  <conditionalFormatting sqref="AT5">
    <cfRule type="cellIs" dxfId="789" priority="58" operator="lessThanOrEqual">
      <formula>0</formula>
    </cfRule>
  </conditionalFormatting>
  <conditionalFormatting sqref="AZ74:AZ75">
    <cfRule type="cellIs" dxfId="788" priority="57" stopIfTrue="1" operator="notEqual">
      <formula>0</formula>
    </cfRule>
  </conditionalFormatting>
  <conditionalFormatting sqref="AZ5">
    <cfRule type="cellIs" dxfId="787" priority="56" operator="lessThanOrEqual">
      <formula>0</formula>
    </cfRule>
  </conditionalFormatting>
  <conditionalFormatting sqref="BF74:BF75">
    <cfRule type="cellIs" dxfId="786" priority="55" stopIfTrue="1" operator="notEqual">
      <formula>0</formula>
    </cfRule>
  </conditionalFormatting>
  <conditionalFormatting sqref="BF5">
    <cfRule type="cellIs" dxfId="785" priority="54" operator="lessThanOrEqual">
      <formula>0</formula>
    </cfRule>
  </conditionalFormatting>
  <conditionalFormatting sqref="BL74:BL75">
    <cfRule type="cellIs" dxfId="784" priority="53" stopIfTrue="1" operator="notEqual">
      <formula>0</formula>
    </cfRule>
  </conditionalFormatting>
  <conditionalFormatting sqref="BL5">
    <cfRule type="cellIs" dxfId="783" priority="52" operator="lessThanOrEqual">
      <formula>0</formula>
    </cfRule>
  </conditionalFormatting>
  <conditionalFormatting sqref="BR74:BR75">
    <cfRule type="cellIs" dxfId="782" priority="51" stopIfTrue="1" operator="notEqual">
      <formula>0</formula>
    </cfRule>
  </conditionalFormatting>
  <conditionalFormatting sqref="BR5">
    <cfRule type="cellIs" dxfId="781" priority="50" operator="lessThanOrEqual">
      <formula>0</formula>
    </cfRule>
  </conditionalFormatting>
  <conditionalFormatting sqref="BX74:BX75">
    <cfRule type="cellIs" dxfId="780" priority="49" stopIfTrue="1" operator="notEqual">
      <formula>0</formula>
    </cfRule>
  </conditionalFormatting>
  <conditionalFormatting sqref="BX5">
    <cfRule type="cellIs" dxfId="779" priority="48" operator="lessThanOrEqual">
      <formula>0</formula>
    </cfRule>
  </conditionalFormatting>
  <conditionalFormatting sqref="CD74:CD75">
    <cfRule type="cellIs" dxfId="778" priority="47" stopIfTrue="1" operator="notEqual">
      <formula>0</formula>
    </cfRule>
  </conditionalFormatting>
  <conditionalFormatting sqref="CD5">
    <cfRule type="cellIs" dxfId="777" priority="46" operator="lessThanOrEqual">
      <formula>0</formula>
    </cfRule>
  </conditionalFormatting>
  <conditionalFormatting sqref="CJ74:CJ75">
    <cfRule type="cellIs" dxfId="776" priority="45" stopIfTrue="1" operator="notEqual">
      <formula>0</formula>
    </cfRule>
  </conditionalFormatting>
  <conditionalFormatting sqref="CJ5">
    <cfRule type="cellIs" dxfId="775" priority="44" operator="lessThanOrEqual">
      <formula>0</formula>
    </cfRule>
  </conditionalFormatting>
  <conditionalFormatting sqref="CP74:CP75">
    <cfRule type="cellIs" dxfId="774" priority="43" stopIfTrue="1" operator="notEqual">
      <formula>0</formula>
    </cfRule>
  </conditionalFormatting>
  <conditionalFormatting sqref="CP5">
    <cfRule type="cellIs" dxfId="773" priority="42" operator="lessThanOrEqual">
      <formula>0</formula>
    </cfRule>
  </conditionalFormatting>
  <conditionalFormatting sqref="P6:S6">
    <cfRule type="cellIs" dxfId="772" priority="41" operator="lessThanOrEqual">
      <formula>0</formula>
    </cfRule>
  </conditionalFormatting>
  <conditionalFormatting sqref="AB6:AE6">
    <cfRule type="cellIs" dxfId="771" priority="40" operator="lessThanOrEqual">
      <formula>0</formula>
    </cfRule>
  </conditionalFormatting>
  <conditionalFormatting sqref="AH6:AK6">
    <cfRule type="cellIs" dxfId="770" priority="39" operator="lessThanOrEqual">
      <formula>0</formula>
    </cfRule>
  </conditionalFormatting>
  <conditionalFormatting sqref="AN6:AQ6">
    <cfRule type="cellIs" dxfId="769" priority="38" operator="lessThanOrEqual">
      <formula>0</formula>
    </cfRule>
  </conditionalFormatting>
  <conditionalFormatting sqref="AT6:AW6">
    <cfRule type="cellIs" dxfId="768" priority="37" operator="lessThanOrEqual">
      <formula>0</formula>
    </cfRule>
  </conditionalFormatting>
  <conditionalFormatting sqref="AZ6:BC6">
    <cfRule type="cellIs" dxfId="767" priority="36" operator="lessThanOrEqual">
      <formula>0</formula>
    </cfRule>
  </conditionalFormatting>
  <conditionalFormatting sqref="BF6:BI6">
    <cfRule type="cellIs" dxfId="766" priority="35" operator="lessThanOrEqual">
      <formula>0</formula>
    </cfRule>
  </conditionalFormatting>
  <conditionalFormatting sqref="BL6:BO6">
    <cfRule type="cellIs" dxfId="765" priority="34" operator="lessThanOrEqual">
      <formula>0</formula>
    </cfRule>
  </conditionalFormatting>
  <conditionalFormatting sqref="BR6:BU6">
    <cfRule type="cellIs" dxfId="764" priority="33" operator="lessThanOrEqual">
      <formula>0</formula>
    </cfRule>
  </conditionalFormatting>
  <conditionalFormatting sqref="BX6:CA6">
    <cfRule type="cellIs" dxfId="763" priority="32" operator="lessThanOrEqual">
      <formula>0</formula>
    </cfRule>
  </conditionalFormatting>
  <conditionalFormatting sqref="CD6:CG6">
    <cfRule type="cellIs" dxfId="762" priority="31" operator="lessThanOrEqual">
      <formula>0</formula>
    </cfRule>
  </conditionalFormatting>
  <conditionalFormatting sqref="CJ6:CM6">
    <cfRule type="cellIs" dxfId="761" priority="30" operator="lessThanOrEqual">
      <formula>0</formula>
    </cfRule>
  </conditionalFormatting>
  <conditionalFormatting sqref="CP6:CS6">
    <cfRule type="cellIs" dxfId="760" priority="29" operator="lessThanOrEqual">
      <formula>0</formula>
    </cfRule>
  </conditionalFormatting>
  <conditionalFormatting sqref="E1:E2 C29:C30 E5:E1048576">
    <cfRule type="cellIs" dxfId="759" priority="28" operator="lessThan">
      <formula>0</formula>
    </cfRule>
  </conditionalFormatting>
  <conditionalFormatting sqref="J6:M6">
    <cfRule type="cellIs" dxfId="758" priority="22" operator="lessThanOrEqual">
      <formula>0</formula>
    </cfRule>
  </conditionalFormatting>
  <conditionalFormatting sqref="J5">
    <cfRule type="cellIs" dxfId="757" priority="21" operator="lessThanOrEqual">
      <formula>0</formula>
    </cfRule>
  </conditionalFormatting>
  <conditionalFormatting sqref="P5">
    <cfRule type="cellIs" dxfId="756" priority="20" operator="lessThanOrEqual">
      <formula>0</formula>
    </cfRule>
  </conditionalFormatting>
  <conditionalFormatting sqref="V5">
    <cfRule type="cellIs" dxfId="755" priority="18" operator="lessThanOrEqual">
      <formula>0</formula>
    </cfRule>
  </conditionalFormatting>
  <conditionalFormatting sqref="V6:Y6">
    <cfRule type="cellIs" dxfId="754" priority="17" operator="lessThanOrEqual">
      <formula>0</formula>
    </cfRule>
  </conditionalFormatting>
  <conditionalFormatting sqref="H75">
    <cfRule type="duplicateValues" dxfId="753" priority="16"/>
  </conditionalFormatting>
  <conditionalFormatting sqref="F1:F1048576">
    <cfRule type="duplicateValues" dxfId="752" priority="13"/>
    <cfRule type="duplicateValues" dxfId="751" priority="14"/>
    <cfRule type="duplicateValues" dxfId="750" priority="15"/>
  </conditionalFormatting>
  <conditionalFormatting sqref="C72">
    <cfRule type="cellIs" dxfId="749" priority="10" operator="lessThan">
      <formula>0</formula>
    </cfRule>
  </conditionalFormatting>
  <conditionalFormatting sqref="F11:F73">
    <cfRule type="duplicateValues" dxfId="748" priority="9"/>
  </conditionalFormatting>
  <conditionalFormatting sqref="H10:H75">
    <cfRule type="duplicateValues" dxfId="747" priority="4"/>
    <cfRule type="duplicateValues" dxfId="746" priority="5"/>
    <cfRule type="duplicateValues" dxfId="745" priority="6"/>
    <cfRule type="duplicateValues" dxfId="744" priority="7"/>
    <cfRule type="duplicateValues" dxfId="743" priority="8"/>
  </conditionalFormatting>
  <conditionalFormatting sqref="H10:H74">
    <cfRule type="duplicateValues" dxfId="742" priority="2"/>
    <cfRule type="duplicateValues" dxfId="741" priority="3"/>
  </conditionalFormatting>
  <conditionalFormatting sqref="H10:H73">
    <cfRule type="duplicateValues" dxfId="740" priority="1"/>
  </conditionalFormatting>
  <dataValidations count="2">
    <dataValidation type="list" allowBlank="1" showInputMessage="1" showErrorMessage="1" sqref="CR2:CS2 X2:Y2 AJ2:AK2 R2:S2 L2:M2 AP2:AQ2 AV2:AW2 BB2:BC2 BH2:BI2 BN2:BO2 BT2:BU2 BZ2:CA2 CF2:CG2 CL2:CM2 AD2:AE2" xr:uid="{BEA63377-FB66-498D-8AF6-25C05133C202}">
      <formula1>Keys</formula1>
    </dataValidation>
    <dataValidation type="list" allowBlank="1" showInputMessage="1" showErrorMessage="1" sqref="CD2:CE2 J2:K2 AN2:AO2 BR2:BS2 CJ2:CK2 V2:W2 AH2:AI2 AB2:AC2 CP2:CQ2 AT2:AU2 BX2:BY2 AZ2:BA2 BL2:BM2 BF2:BG2 P2:Q2" xr:uid="{66B01E64-A89A-4A13-BB40-BC00464E071C}">
      <formula1>Key</formula1>
    </dataValidation>
  </dataValidations>
  <hyperlinks>
    <hyperlink ref="D1" location="New!F124" display="Item List" xr:uid="{8E092AEC-6A86-40FC-9FAF-30AB463E8F1E}"/>
  </hyperlinks>
  <pageMargins left="0.7" right="0.7" top="0.75" bottom="0.75" header="0.3" footer="0.3"/>
  <pageSetup orientation="portrait" horizontalDpi="4294967295" verticalDpi="4294967295" r:id="rId1"/>
  <drawing r:id="rId2"/>
  <legacyDrawing r:id="rId3"/>
  <mc:AlternateContent xmlns:mc="http://schemas.openxmlformats.org/markup-compatibility/2006">
    <mc:Choice Requires="x14">
      <controls>
        <mc:AlternateContent xmlns:mc="http://schemas.openxmlformats.org/markup-compatibility/2006">
          <mc:Choice Requires="x14">
            <control shapeId="5961729" r:id="rId4" name="Button 1">
              <controlPr defaultSize="0" print="0" autoFill="0" autoPict="0" macro="[2]!NewImport">
                <anchor moveWithCells="1" sizeWithCells="1">
                  <from>
                    <xdr:col>0</xdr:col>
                    <xdr:colOff>9525</xdr:colOff>
                    <xdr:row>0</xdr:row>
                    <xdr:rowOff>0</xdr:rowOff>
                  </from>
                  <to>
                    <xdr:col>1</xdr:col>
                    <xdr:colOff>295275</xdr:colOff>
                    <xdr:row>0</xdr:row>
                    <xdr:rowOff>180975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3E22A-E4F3-4E1F-B82F-FA26FBD3803C}">
  <dimension ref="A1:DA76"/>
  <sheetViews>
    <sheetView topLeftCell="A31" zoomScaleNormal="100" workbookViewId="0">
      <selection activeCell="A77" sqref="A77"/>
    </sheetView>
  </sheetViews>
  <sheetFormatPr defaultRowHeight="12" x14ac:dyDescent="0.2"/>
  <cols>
    <col min="1" max="2" width="4.7109375" style="51" customWidth="1"/>
    <col min="3" max="4" width="11.28515625" style="51" customWidth="1"/>
    <col min="5" max="5" width="11.28515625" style="132" customWidth="1"/>
    <col min="6" max="6" width="25.140625" style="51" customWidth="1"/>
    <col min="7" max="7" width="19.85546875" style="51" customWidth="1"/>
    <col min="8" max="8" width="10.7109375" style="94" customWidth="1"/>
    <col min="9" max="9" width="10.7109375" style="51" customWidth="1"/>
    <col min="10" max="10" width="8.7109375" style="51" customWidth="1"/>
    <col min="11" max="11" width="9.140625" style="51" customWidth="1"/>
    <col min="12" max="13" width="7.7109375" style="51" customWidth="1"/>
    <col min="14" max="14" width="2.7109375" style="51" customWidth="1"/>
    <col min="15" max="15" width="3.7109375" style="51" customWidth="1"/>
    <col min="16" max="17" width="8.7109375" style="51" customWidth="1"/>
    <col min="18" max="18" width="8.140625" style="51" customWidth="1"/>
    <col min="19" max="19" width="7.7109375" style="51" customWidth="1"/>
    <col min="20" max="20" width="2.7109375" style="51" customWidth="1"/>
    <col min="21" max="21" width="3.7109375" style="51" customWidth="1"/>
    <col min="22" max="23" width="8.7109375" style="51" customWidth="1"/>
    <col min="24" max="25" width="7.7109375" style="51" customWidth="1"/>
    <col min="26" max="26" width="2.7109375" style="51" customWidth="1"/>
    <col min="27" max="27" width="3.7109375" style="51" customWidth="1"/>
    <col min="28" max="29" width="8.7109375" style="51" customWidth="1"/>
    <col min="30" max="31" width="7.7109375" style="51" customWidth="1"/>
    <col min="32" max="32" width="2.7109375" style="51" customWidth="1"/>
    <col min="33" max="33" width="3.7109375" style="51" customWidth="1"/>
    <col min="34" max="35" width="8.7109375" style="51" customWidth="1"/>
    <col min="36" max="37" width="7.7109375" style="51" customWidth="1"/>
    <col min="38" max="38" width="2.7109375" style="51" customWidth="1"/>
    <col min="39" max="39" width="3.7109375" style="51" customWidth="1"/>
    <col min="40" max="41" width="8.7109375" style="51" customWidth="1"/>
    <col min="42" max="43" width="7.7109375" style="51" customWidth="1"/>
    <col min="44" max="44" width="2.7109375" style="51" customWidth="1"/>
    <col min="45" max="45" width="3.7109375" style="51" customWidth="1"/>
    <col min="46" max="47" width="8.7109375" style="51" customWidth="1"/>
    <col min="48" max="49" width="7.7109375" style="51" customWidth="1"/>
    <col min="50" max="50" width="2.7109375" style="51" customWidth="1"/>
    <col min="51" max="51" width="3.7109375" style="51" customWidth="1"/>
    <col min="52" max="53" width="8.7109375" style="51" customWidth="1"/>
    <col min="54" max="55" width="7.7109375" style="51" customWidth="1"/>
    <col min="56" max="56" width="2.7109375" style="51" customWidth="1"/>
    <col min="57" max="57" width="3.7109375" style="51" customWidth="1"/>
    <col min="58" max="59" width="8.7109375" style="51" customWidth="1"/>
    <col min="60" max="61" width="7.7109375" style="51" customWidth="1"/>
    <col min="62" max="62" width="2.7109375" style="51" customWidth="1"/>
    <col min="63" max="63" width="3.7109375" style="51" customWidth="1"/>
    <col min="64" max="65" width="8.7109375" style="51" customWidth="1"/>
    <col min="66" max="67" width="7.7109375" style="51" customWidth="1"/>
    <col min="68" max="68" width="2.7109375" style="51" customWidth="1"/>
    <col min="69" max="69" width="3.7109375" style="51" customWidth="1"/>
    <col min="70" max="71" width="8.7109375" style="51" customWidth="1"/>
    <col min="72" max="73" width="7.7109375" style="51" customWidth="1"/>
    <col min="74" max="74" width="2.7109375" style="51" customWidth="1"/>
    <col min="75" max="75" width="3.7109375" style="51" customWidth="1"/>
    <col min="76" max="77" width="8.7109375" style="51" customWidth="1"/>
    <col min="78" max="79" width="7.7109375" style="51" customWidth="1"/>
    <col min="80" max="80" width="2.7109375" style="51" customWidth="1"/>
    <col min="81" max="81" width="3.7109375" style="51" customWidth="1"/>
    <col min="82" max="83" width="8.7109375" style="51" customWidth="1"/>
    <col min="84" max="85" width="7.7109375" style="51" customWidth="1"/>
    <col min="86" max="86" width="2.7109375" style="51" customWidth="1"/>
    <col min="87" max="87" width="3.7109375" style="51" customWidth="1"/>
    <col min="88" max="89" width="8.7109375" style="51" customWidth="1"/>
    <col min="90" max="91" width="7.7109375" style="51" customWidth="1"/>
    <col min="92" max="92" width="2.7109375" style="51" customWidth="1"/>
    <col min="93" max="93" width="3.7109375" style="51" customWidth="1"/>
    <col min="94" max="95" width="8.7109375" style="51" customWidth="1"/>
    <col min="96" max="97" width="7.7109375" style="51" customWidth="1"/>
    <col min="98" max="98" width="2.7109375" style="51" customWidth="1"/>
    <col min="99" max="99" width="16.42578125" style="51" customWidth="1"/>
    <col min="100" max="101" width="9.140625" style="93"/>
    <col min="102" max="102" width="10.28515625" style="51" bestFit="1" customWidth="1"/>
    <col min="103" max="103" width="16.85546875" style="51" bestFit="1" customWidth="1"/>
    <col min="104" max="16384" width="9.140625" style="51"/>
  </cols>
  <sheetData>
    <row r="1" spans="1:105" s="95" customFormat="1" ht="15.75" thickBot="1" x14ac:dyDescent="0.3">
      <c r="B1" s="96"/>
      <c r="D1" s="208" t="s">
        <v>3179</v>
      </c>
      <c r="E1" s="119"/>
      <c r="F1" s="97" t="s">
        <v>0</v>
      </c>
      <c r="G1" s="96"/>
      <c r="H1" s="98"/>
      <c r="I1" s="99"/>
      <c r="J1" s="100" t="s">
        <v>1</v>
      </c>
      <c r="K1" s="100"/>
      <c r="L1" s="242" t="str">
        <f>IF(L8&lt;&gt;"",TEXT(VLOOKUP(J2,Desc[#Data],4,0),"0000.0000"),"")&amp;IF(M8&lt;&gt;"", " / "&amp;TEXT(VLOOKUP(J2,Desc[#Data],5,0),"0000.0000"),"")</f>
        <v>6302.3110 / 6302.3150</v>
      </c>
      <c r="M1" s="243"/>
      <c r="N1" s="101"/>
      <c r="P1" s="100" t="s">
        <v>33</v>
      </c>
      <c r="Q1" s="100"/>
      <c r="R1" s="242" t="str">
        <f>IF(R8&lt;&gt;"",TEXT(VLOOKUP(P2,Desc[#Data],4,0),"0000.0000"),"")&amp;IF(S8&lt;&gt;"", " / "&amp;TEXT(VLOOKUP(P2,Desc[#Data],5,0),"0000.0000"),"")</f>
        <v>6302.3200</v>
      </c>
      <c r="S1" s="243"/>
      <c r="T1" s="101"/>
      <c r="V1" s="100" t="s">
        <v>34</v>
      </c>
      <c r="W1" s="100"/>
      <c r="X1" s="242" t="str">
        <f>IF(X8&lt;&gt;"",TEXT(VLOOKUP(V2,Desc[#Data],4,0),"0000.0000"),"")&amp;IF(Y8&lt;&gt;"", " / "&amp;TEXT(VLOOKUP(V2,Desc[#Data],5,0),"0000.0000"),"")</f>
        <v>6302.3200</v>
      </c>
      <c r="Y1" s="243"/>
      <c r="Z1" s="101"/>
      <c r="AB1" s="100" t="s">
        <v>35</v>
      </c>
      <c r="AC1" s="100"/>
      <c r="AD1" s="242" t="str">
        <f>IF(AD8&lt;&gt;"",TEXT(VLOOKUP(AB2,Desc[#Data],4,0),"0000.0000"),"")&amp;IF(AE8&lt;&gt;"", " / "&amp;TEXT(VLOOKUP(AB2,Desc[#Data],5,0),"0000.0000"),"")</f>
        <v>6302.3110 / 6302.3150</v>
      </c>
      <c r="AE1" s="243"/>
      <c r="AF1" s="101"/>
      <c r="AH1" s="100" t="s">
        <v>36</v>
      </c>
      <c r="AI1" s="100"/>
      <c r="AJ1" s="242" t="str">
        <f>IF(AJ8&lt;&gt;"",TEXT(VLOOKUP(AH2,Desc[#Data],4,0),"0000.0000"),"")&amp;IF(AK8&lt;&gt;"", " / "&amp;TEXT(VLOOKUP(AH2,Desc[#Data],5,0),"0000.0000"),"")</f>
        <v>6302.3110 / 6302.3150</v>
      </c>
      <c r="AK1" s="243"/>
      <c r="AL1" s="101"/>
      <c r="AN1" s="100" t="s">
        <v>37</v>
      </c>
      <c r="AO1" s="100"/>
      <c r="AP1" s="242" t="str">
        <f>IF(AP8&lt;&gt;"",TEXT(VLOOKUP(AN2,Desc[#Data],4,0),"0000.0000"),"")&amp;IF(AQ8&lt;&gt;"", " / "&amp;TEXT(VLOOKUP(AN2,Desc[#Data],5,0),"0000.0000"),"")</f>
        <v>6302.3110 / 6302.3150</v>
      </c>
      <c r="AQ1" s="243"/>
      <c r="AR1" s="101"/>
      <c r="AT1" s="100" t="s">
        <v>38</v>
      </c>
      <c r="AU1" s="100"/>
      <c r="AV1" s="242" t="str">
        <f>IF(AV8&lt;&gt;"",TEXT(VLOOKUP(AT2,Desc[#Data],4,0),"0000.0000"),"")&amp;IF(AW8&lt;&gt;"", " / "&amp;TEXT(VLOOKUP(AT2,Desc[#Data],5,0),"0000.0000"),"")</f>
        <v>6302.3110 / 6302.3150</v>
      </c>
      <c r="AW1" s="243"/>
      <c r="AX1" s="101"/>
      <c r="AZ1" s="100" t="s">
        <v>39</v>
      </c>
      <c r="BA1" s="100"/>
      <c r="BB1" s="242" t="str">
        <f>IF(BB8&lt;&gt;"",TEXT(VLOOKUP(AZ2,Desc[#Data],4,0),"0000.0000"),"")&amp;IF(BC8&lt;&gt;"", " / "&amp;TEXT(VLOOKUP(AZ2,Desc[#Data],5,0),"0000.0000"),"")</f>
        <v>6302.3110 / 6302.3150</v>
      </c>
      <c r="BC1" s="243"/>
      <c r="BD1" s="101"/>
      <c r="BF1" s="100" t="s">
        <v>40</v>
      </c>
      <c r="BG1" s="100"/>
      <c r="BH1" s="242" t="str">
        <f>IF(BH8&lt;&gt;"",TEXT(VLOOKUP(BF2,Desc[#Data],4,0),"0000.0000"),"")&amp;IF(BI8&lt;&gt;"", " / "&amp;TEXT(VLOOKUP(BF2,Desc[#Data],5,0),"0000.0000"),"")</f>
        <v>6302.3110 / 6302.3150</v>
      </c>
      <c r="BI1" s="243"/>
      <c r="BJ1" s="101"/>
      <c r="BL1" s="100" t="s">
        <v>41</v>
      </c>
      <c r="BM1" s="100"/>
      <c r="BN1" s="242" t="str">
        <f>IF(BN8&lt;&gt;"",TEXT(VLOOKUP(BL2,Desc[#Data],4,0),"0000.0000"),"")&amp;IF(BO8&lt;&gt;"", " / "&amp;TEXT(VLOOKUP(BL2,Desc[#Data],5,0),"0000.0000"),"")</f>
        <v>6302.3110 / 6302.3150</v>
      </c>
      <c r="BO1" s="243"/>
      <c r="BP1" s="101"/>
      <c r="BR1" s="100" t="s">
        <v>42</v>
      </c>
      <c r="BS1" s="100"/>
      <c r="BT1" s="242" t="str">
        <f>IF(BT8&lt;&gt;"",TEXT(VLOOKUP(BR2,Desc[#Data],4,0),"0000.0000"),"")&amp;IF(BU8&lt;&gt;"", " / "&amp;TEXT(VLOOKUP(BR2,Desc[#Data],5,0),"0000.0000"),"")</f>
        <v>6302.3110 / 6302.3150</v>
      </c>
      <c r="BU1" s="243"/>
      <c r="BV1" s="101"/>
      <c r="BX1" s="100" t="s">
        <v>43</v>
      </c>
      <c r="BY1" s="100"/>
      <c r="BZ1" s="242" t="str">
        <f>IF(BZ8&lt;&gt;"",TEXT(VLOOKUP(BX2,Desc[#Data],4,0),"0000.0000"),"")&amp;IF(CA8&lt;&gt;"", " / "&amp;TEXT(VLOOKUP(BX2,Desc[#Data],5,0),"0000.0000"),"")</f>
        <v>6302.3110 / 6302.3150</v>
      </c>
      <c r="CA1" s="243"/>
      <c r="CB1" s="101"/>
      <c r="CD1" s="100" t="s">
        <v>44</v>
      </c>
      <c r="CE1" s="100"/>
      <c r="CF1" s="242" t="str">
        <f>IF(CF8&lt;&gt;"",TEXT(VLOOKUP(CD2,Desc[#Data],4,0),"0000.0000"),"")&amp;IF(CG8&lt;&gt;"", " / "&amp;TEXT(VLOOKUP(CD2,Desc[#Data],5,0),"0000.0000"),"")</f>
        <v>6302.3110 / 6302.3150</v>
      </c>
      <c r="CG1" s="243"/>
      <c r="CH1" s="101"/>
      <c r="CJ1" s="100" t="s">
        <v>45</v>
      </c>
      <c r="CK1" s="100"/>
      <c r="CL1" s="242" t="str">
        <f>IF(CL8&lt;&gt;"",TEXT(VLOOKUP(CJ2,Desc[#Data],4,0),"0000.0000"),"")&amp;IF(CM8&lt;&gt;"", " / "&amp;TEXT(VLOOKUP(CJ2,Desc[#Data],5,0),"0000.0000"),"")</f>
        <v>6302.3110 / 6302.3150</v>
      </c>
      <c r="CM1" s="243"/>
      <c r="CN1" s="101"/>
      <c r="CP1" s="100" t="s">
        <v>46</v>
      </c>
      <c r="CQ1" s="100"/>
      <c r="CR1" s="242" t="str">
        <f>IF(CR8&lt;&gt;"",TEXT(VLOOKUP(CP2,Desc[#Data],4,0),"0000.0000"),"")&amp;IF(CS8&lt;&gt;"", " / "&amp;TEXT(VLOOKUP(CP2,Desc[#Data],5,0),"0000.0000"),"")</f>
        <v>6302.3110 / 6302.3150</v>
      </c>
      <c r="CS1" s="243"/>
      <c r="CT1" s="101"/>
      <c r="CU1" s="101"/>
      <c r="CZ1" s="95" t="s">
        <v>4035</v>
      </c>
    </row>
    <row r="2" spans="1:105" s="95" customFormat="1" ht="15.75" thickBot="1" x14ac:dyDescent="0.3">
      <c r="B2" s="102"/>
      <c r="C2" s="96"/>
      <c r="D2" s="103"/>
      <c r="E2" s="130"/>
      <c r="F2" s="96"/>
      <c r="G2" s="96"/>
      <c r="H2" s="98"/>
      <c r="I2" s="105"/>
      <c r="J2" s="246" t="s">
        <v>2</v>
      </c>
      <c r="K2" s="244"/>
      <c r="L2" s="244"/>
      <c r="M2" s="245"/>
      <c r="P2" s="246" t="s">
        <v>60</v>
      </c>
      <c r="Q2" s="244"/>
      <c r="R2" s="244"/>
      <c r="S2" s="245"/>
      <c r="V2" s="246" t="s">
        <v>60</v>
      </c>
      <c r="W2" s="244"/>
      <c r="X2" s="244"/>
      <c r="Y2" s="245"/>
      <c r="AB2" s="246" t="s">
        <v>2</v>
      </c>
      <c r="AC2" s="244"/>
      <c r="AD2" s="244"/>
      <c r="AE2" s="245"/>
      <c r="AH2" s="246" t="s">
        <v>2</v>
      </c>
      <c r="AI2" s="244"/>
      <c r="AJ2" s="244"/>
      <c r="AK2" s="245"/>
      <c r="AN2" s="246" t="s">
        <v>2</v>
      </c>
      <c r="AO2" s="244"/>
      <c r="AP2" s="244"/>
      <c r="AQ2" s="245"/>
      <c r="AT2" s="246" t="s">
        <v>2</v>
      </c>
      <c r="AU2" s="244"/>
      <c r="AV2" s="244"/>
      <c r="AW2" s="245"/>
      <c r="AZ2" s="246" t="s">
        <v>2</v>
      </c>
      <c r="BA2" s="244"/>
      <c r="BB2" s="244"/>
      <c r="BC2" s="245"/>
      <c r="BF2" s="246" t="s">
        <v>2</v>
      </c>
      <c r="BG2" s="244"/>
      <c r="BH2" s="244"/>
      <c r="BI2" s="245"/>
      <c r="BL2" s="246" t="s">
        <v>2</v>
      </c>
      <c r="BM2" s="244"/>
      <c r="BN2" s="244"/>
      <c r="BO2" s="245"/>
      <c r="BR2" s="246" t="s">
        <v>2</v>
      </c>
      <c r="BS2" s="244"/>
      <c r="BT2" s="244"/>
      <c r="BU2" s="245"/>
      <c r="BX2" s="246" t="s">
        <v>2</v>
      </c>
      <c r="BY2" s="244"/>
      <c r="BZ2" s="244"/>
      <c r="CA2" s="245"/>
      <c r="CD2" s="246" t="s">
        <v>2</v>
      </c>
      <c r="CE2" s="244"/>
      <c r="CF2" s="244"/>
      <c r="CG2" s="245"/>
      <c r="CJ2" s="246" t="s">
        <v>2</v>
      </c>
      <c r="CK2" s="244"/>
      <c r="CL2" s="244"/>
      <c r="CM2" s="245"/>
      <c r="CP2" s="246" t="s">
        <v>2</v>
      </c>
      <c r="CQ2" s="244"/>
      <c r="CR2" s="244"/>
      <c r="CS2" s="245"/>
      <c r="CZ2" s="95" t="s">
        <v>4331</v>
      </c>
    </row>
    <row r="3" spans="1:105" s="95" customFormat="1" ht="30" customHeight="1" thickBot="1" x14ac:dyDescent="0.3">
      <c r="B3" s="106"/>
      <c r="C3" s="107">
        <v>45560</v>
      </c>
      <c r="D3" s="214" t="s">
        <v>4606</v>
      </c>
      <c r="E3" s="214" t="s">
        <v>4385</v>
      </c>
      <c r="F3" s="96"/>
      <c r="G3" s="108" t="s">
        <v>4</v>
      </c>
      <c r="H3" s="98"/>
      <c r="I3" s="99"/>
      <c r="J3" s="247" t="s">
        <v>4383</v>
      </c>
      <c r="K3" s="247"/>
      <c r="L3" s="247"/>
      <c r="M3" s="247"/>
      <c r="N3" s="109"/>
      <c r="P3" s="247" t="s">
        <v>4607</v>
      </c>
      <c r="Q3" s="247"/>
      <c r="R3" s="247"/>
      <c r="S3" s="247"/>
      <c r="T3" s="109"/>
      <c r="V3" s="247" t="s">
        <v>4607</v>
      </c>
      <c r="W3" s="247"/>
      <c r="X3" s="247"/>
      <c r="Y3" s="247"/>
      <c r="Z3" s="109"/>
      <c r="AB3" s="247" t="s">
        <v>4294</v>
      </c>
      <c r="AC3" s="247"/>
      <c r="AD3" s="247"/>
      <c r="AE3" s="247"/>
      <c r="AF3" s="109"/>
      <c r="AH3" s="247" t="str">
        <f>VLOOKUP(AH2,Desc[],2,0)&amp; IF(AJ2&lt;&gt;""," ( "&amp;AJ2&amp;" )","")</f>
        <v>100% Cotton Made-ups Dyed / Printed / Bleached</v>
      </c>
      <c r="AI3" s="247"/>
      <c r="AJ3" s="247"/>
      <c r="AK3" s="247"/>
      <c r="AL3" s="109"/>
      <c r="AN3" s="247" t="str">
        <f>VLOOKUP(AN2,Desc[],2,0)&amp; IF(AP2&lt;&gt;""," ( "&amp;AP2&amp;" )","")</f>
        <v>100% Cotton Made-ups Dyed / Printed / Bleached</v>
      </c>
      <c r="AO3" s="247"/>
      <c r="AP3" s="247"/>
      <c r="AQ3" s="247"/>
      <c r="AR3" s="109"/>
      <c r="AT3" s="247" t="str">
        <f>VLOOKUP(AT2,Desc[],2,0)&amp; IF(AV2&lt;&gt;""," ( "&amp;AV2&amp;" )","")</f>
        <v>100% Cotton Made-ups Dyed / Printed / Bleached</v>
      </c>
      <c r="AU3" s="247"/>
      <c r="AV3" s="247"/>
      <c r="AW3" s="247"/>
      <c r="AX3" s="109"/>
      <c r="AZ3" s="247" t="str">
        <f>VLOOKUP(AZ2,Desc[],2,0)&amp; IF(BB2&lt;&gt;""," ( "&amp;BB2&amp;" )","")</f>
        <v>100% Cotton Made-ups Dyed / Printed / Bleached</v>
      </c>
      <c r="BA3" s="247"/>
      <c r="BB3" s="247"/>
      <c r="BC3" s="247"/>
      <c r="BD3" s="109"/>
      <c r="BF3" s="247" t="str">
        <f>VLOOKUP(BF2,Desc[],2,0)&amp; IF(BH2&lt;&gt;""," ( "&amp;BH2&amp;" )","")</f>
        <v>100% Cotton Made-ups Dyed / Printed / Bleached</v>
      </c>
      <c r="BG3" s="247"/>
      <c r="BH3" s="247"/>
      <c r="BI3" s="247"/>
      <c r="BJ3" s="109"/>
      <c r="BL3" s="247" t="str">
        <f>VLOOKUP(BL2,Desc[],2,0)&amp; IF(BN2&lt;&gt;""," ( "&amp;BN2&amp;" )","")</f>
        <v>100% Cotton Made-ups Dyed / Printed / Bleached</v>
      </c>
      <c r="BM3" s="247"/>
      <c r="BN3" s="247"/>
      <c r="BO3" s="247"/>
      <c r="BP3" s="109"/>
      <c r="BR3" s="247" t="str">
        <f>VLOOKUP(BR2,Desc[],2,0)&amp; IF(BT2&lt;&gt;""," ( "&amp;BT2&amp;" )","")</f>
        <v>100% Cotton Made-ups Dyed / Printed / Bleached</v>
      </c>
      <c r="BS3" s="247"/>
      <c r="BT3" s="247"/>
      <c r="BU3" s="247"/>
      <c r="BV3" s="109"/>
      <c r="BX3" s="247" t="str">
        <f>VLOOKUP(BX2,Desc[],2,0)&amp; IF(BZ2&lt;&gt;""," ( "&amp;BZ2&amp;" )","")</f>
        <v>100% Cotton Made-ups Dyed / Printed / Bleached</v>
      </c>
      <c r="BY3" s="247"/>
      <c r="BZ3" s="247"/>
      <c r="CA3" s="247"/>
      <c r="CB3" s="109"/>
      <c r="CD3" s="247" t="str">
        <f>VLOOKUP(CD2,Desc[],2,0)&amp; IF(CF2&lt;&gt;""," ( "&amp;CF2&amp;" )","")</f>
        <v>100% Cotton Made-ups Dyed / Printed / Bleached</v>
      </c>
      <c r="CE3" s="247"/>
      <c r="CF3" s="247"/>
      <c r="CG3" s="247"/>
      <c r="CH3" s="109"/>
      <c r="CJ3" s="247" t="str">
        <f>VLOOKUP(CJ2,Desc[],2,0)&amp; IF(CL2&lt;&gt;""," ( "&amp;CL2&amp;" )","")</f>
        <v>100% Cotton Made-ups Dyed / Printed / Bleached</v>
      </c>
      <c r="CK3" s="247"/>
      <c r="CL3" s="247"/>
      <c r="CM3" s="247"/>
      <c r="CN3" s="109"/>
      <c r="CP3" s="247" t="str">
        <f>VLOOKUP(CP2,Desc[],2,0)&amp; IF(CR2&lt;&gt;""," ( "&amp;CR2&amp;" )","")</f>
        <v>100% Cotton Made-ups Dyed / Printed / Bleached</v>
      </c>
      <c r="CQ3" s="247"/>
      <c r="CR3" s="247"/>
      <c r="CS3" s="247"/>
      <c r="CT3" s="109"/>
      <c r="CU3" s="109"/>
      <c r="CZ3" s="95" t="s">
        <v>4341</v>
      </c>
    </row>
    <row r="4" spans="1:105" s="95" customFormat="1" ht="15.75" thickBot="1" x14ac:dyDescent="0.3">
      <c r="B4" s="106"/>
      <c r="C4" s="96"/>
      <c r="E4" s="104"/>
      <c r="F4" s="106"/>
      <c r="G4" s="110">
        <f>J4+P4+V4+AB4+AH4+AN4+AT4+AZ4+BF4+BL4+BR4+BX4+CD4+CJ4+CP4</f>
        <v>12300</v>
      </c>
      <c r="H4" s="111"/>
      <c r="I4" s="112" t="s">
        <v>5</v>
      </c>
      <c r="J4" s="251">
        <v>6992</v>
      </c>
      <c r="K4" s="249"/>
      <c r="L4" s="249"/>
      <c r="M4" s="250"/>
      <c r="N4" s="113"/>
      <c r="P4" s="248">
        <v>1</v>
      </c>
      <c r="Q4" s="249"/>
      <c r="R4" s="249"/>
      <c r="S4" s="250"/>
      <c r="T4" s="113"/>
      <c r="V4" s="248">
        <v>3127</v>
      </c>
      <c r="W4" s="249"/>
      <c r="X4" s="249"/>
      <c r="Y4" s="250"/>
      <c r="Z4" s="113"/>
      <c r="AB4" s="248">
        <v>2180</v>
      </c>
      <c r="AC4" s="249"/>
      <c r="AD4" s="249"/>
      <c r="AE4" s="250"/>
      <c r="AF4" s="113"/>
      <c r="AH4" s="248"/>
      <c r="AI4" s="249"/>
      <c r="AJ4" s="249"/>
      <c r="AK4" s="250"/>
      <c r="AL4" s="113"/>
      <c r="AN4" s="248"/>
      <c r="AO4" s="249"/>
      <c r="AP4" s="249"/>
      <c r="AQ4" s="250"/>
      <c r="AR4" s="113"/>
      <c r="AT4" s="248"/>
      <c r="AU4" s="249"/>
      <c r="AV4" s="249"/>
      <c r="AW4" s="250"/>
      <c r="AX4" s="113"/>
      <c r="AZ4" s="248"/>
      <c r="BA4" s="249"/>
      <c r="BB4" s="249"/>
      <c r="BC4" s="250"/>
      <c r="BD4" s="113"/>
      <c r="BF4" s="248"/>
      <c r="BG4" s="249"/>
      <c r="BH4" s="249"/>
      <c r="BI4" s="250"/>
      <c r="BJ4" s="113"/>
      <c r="BL4" s="248"/>
      <c r="BM4" s="249"/>
      <c r="BN4" s="249"/>
      <c r="BO4" s="250"/>
      <c r="BP4" s="113"/>
      <c r="BR4" s="248"/>
      <c r="BS4" s="249"/>
      <c r="BT4" s="249"/>
      <c r="BU4" s="250"/>
      <c r="BV4" s="113"/>
      <c r="BX4" s="248"/>
      <c r="BY4" s="249"/>
      <c r="BZ4" s="249"/>
      <c r="CA4" s="250"/>
      <c r="CB4" s="113"/>
      <c r="CD4" s="248"/>
      <c r="CE4" s="249"/>
      <c r="CF4" s="249"/>
      <c r="CG4" s="250"/>
      <c r="CH4" s="113"/>
      <c r="CJ4" s="248"/>
      <c r="CK4" s="249"/>
      <c r="CL4" s="249"/>
      <c r="CM4" s="250"/>
      <c r="CN4" s="113"/>
      <c r="CP4" s="248"/>
      <c r="CQ4" s="249"/>
      <c r="CR4" s="249"/>
      <c r="CS4" s="250"/>
      <c r="CT4" s="113"/>
      <c r="CU4" s="113"/>
      <c r="CZ4" s="95" t="s">
        <v>4366</v>
      </c>
    </row>
    <row r="5" spans="1:105" s="95" customFormat="1" ht="15.75" thickBot="1" x14ac:dyDescent="0.3">
      <c r="B5" s="114"/>
      <c r="C5" s="115"/>
      <c r="D5" s="214"/>
      <c r="E5" s="120"/>
      <c r="F5" s="213"/>
      <c r="G5" s="96"/>
      <c r="H5" s="111"/>
      <c r="I5" s="112" t="s">
        <v>6</v>
      </c>
      <c r="J5" s="255">
        <f>IFERROR(IF(J6&lt;&gt;"",ROUND(J4/J6,1),0),0)</f>
        <v>0</v>
      </c>
      <c r="K5" s="255"/>
      <c r="L5" s="255"/>
      <c r="M5" s="255"/>
      <c r="N5" s="101"/>
      <c r="P5" s="255">
        <f>IFERROR(IF(P6&lt;&gt;"",ROUND(P4/P6,1),0),0)</f>
        <v>0</v>
      </c>
      <c r="Q5" s="255"/>
      <c r="R5" s="255"/>
      <c r="S5" s="255"/>
      <c r="T5" s="101"/>
      <c r="V5" s="255">
        <f>IFERROR(IF(V6&lt;&gt;"",ROUND(V4/V6,0),0),0)</f>
        <v>0</v>
      </c>
      <c r="W5" s="255"/>
      <c r="X5" s="255"/>
      <c r="Y5" s="255"/>
      <c r="Z5" s="101"/>
      <c r="AB5" s="255">
        <f>IFERROR(IF(AB6&lt;&gt;"",ROUND(AB4/AB6,0),0),0)</f>
        <v>0</v>
      </c>
      <c r="AC5" s="255"/>
      <c r="AD5" s="255"/>
      <c r="AE5" s="255"/>
      <c r="AF5" s="101"/>
      <c r="AH5" s="255">
        <f>IFERROR(IF(AH6&lt;&gt;"",ROUND(AH4/AH6,0),0),0)</f>
        <v>0</v>
      </c>
      <c r="AI5" s="255"/>
      <c r="AJ5" s="255"/>
      <c r="AK5" s="255"/>
      <c r="AL5" s="101"/>
      <c r="AN5" s="255">
        <f>IFERROR(IF(AN6&lt;&gt;"",ROUND(AN4/AN6,0),0),0)</f>
        <v>0</v>
      </c>
      <c r="AO5" s="255"/>
      <c r="AP5" s="255"/>
      <c r="AQ5" s="255"/>
      <c r="AR5" s="101"/>
      <c r="AT5" s="255">
        <f>IFERROR(IF(AT6&lt;&gt;"",ROUND(AT4/AT6,0),0),0)</f>
        <v>0</v>
      </c>
      <c r="AU5" s="255"/>
      <c r="AV5" s="255"/>
      <c r="AW5" s="255"/>
      <c r="AX5" s="101"/>
      <c r="AZ5" s="255">
        <f>IFERROR(IF(AZ6&lt;&gt;"",ROUND(AZ4/AZ6,0),0),0)</f>
        <v>0</v>
      </c>
      <c r="BA5" s="255"/>
      <c r="BB5" s="255"/>
      <c r="BC5" s="255"/>
      <c r="BD5" s="101"/>
      <c r="BF5" s="255">
        <f>IFERROR(IF(BF6&lt;&gt;"",ROUND(BF4/BF6,0),0),0)</f>
        <v>0</v>
      </c>
      <c r="BG5" s="255"/>
      <c r="BH5" s="255"/>
      <c r="BI5" s="255"/>
      <c r="BJ5" s="101"/>
      <c r="BL5" s="255">
        <f>IFERROR(IF(BL6&lt;&gt;"",ROUND(BL4/BL6,0),0),0)</f>
        <v>0</v>
      </c>
      <c r="BM5" s="255"/>
      <c r="BN5" s="255"/>
      <c r="BO5" s="255"/>
      <c r="BP5" s="101"/>
      <c r="BR5" s="255">
        <f>IFERROR(IF(BR6&lt;&gt;"",ROUND(BR4/BR6,0),0),0)</f>
        <v>0</v>
      </c>
      <c r="BS5" s="255"/>
      <c r="BT5" s="255"/>
      <c r="BU5" s="255"/>
      <c r="BV5" s="101"/>
      <c r="BX5" s="255">
        <f>IFERROR(IF(BX6&lt;&gt;"",ROUND(BX4/BX6,0),0),0)</f>
        <v>0</v>
      </c>
      <c r="BY5" s="255"/>
      <c r="BZ5" s="255"/>
      <c r="CA5" s="255"/>
      <c r="CB5" s="101"/>
      <c r="CD5" s="255">
        <f>IFERROR(IF(CD6&lt;&gt;"",ROUND(CD4/CD6,0),0),0)</f>
        <v>0</v>
      </c>
      <c r="CE5" s="255"/>
      <c r="CF5" s="255"/>
      <c r="CG5" s="255"/>
      <c r="CH5" s="101"/>
      <c r="CJ5" s="255">
        <f>IFERROR(IF(CJ6&lt;&gt;"",ROUND(CJ4/CJ6,0),0),0)</f>
        <v>0</v>
      </c>
      <c r="CK5" s="255"/>
      <c r="CL5" s="255"/>
      <c r="CM5" s="255"/>
      <c r="CN5" s="101"/>
      <c r="CP5" s="255">
        <f>IFERROR(IF(CP6&lt;&gt;"",ROUND(CP4/CP6,0),0),0)</f>
        <v>0</v>
      </c>
      <c r="CQ5" s="255"/>
      <c r="CR5" s="255"/>
      <c r="CS5" s="255"/>
      <c r="CT5" s="101"/>
      <c r="CU5" s="101"/>
      <c r="CZ5" s="95" t="s">
        <v>4367</v>
      </c>
    </row>
    <row r="6" spans="1:105" s="95" customFormat="1" ht="15.75" thickBot="1" x14ac:dyDescent="0.3">
      <c r="B6" s="114"/>
      <c r="D6" s="96"/>
      <c r="E6" s="120"/>
      <c r="F6" s="213"/>
      <c r="G6" s="96"/>
      <c r="H6" s="111"/>
      <c r="I6" s="112"/>
      <c r="J6" s="252">
        <f>(VLOOKUP(J2,Desc[],6,0))</f>
        <v>0</v>
      </c>
      <c r="K6" s="253"/>
      <c r="L6" s="253"/>
      <c r="M6" s="254"/>
      <c r="P6" s="252">
        <f>(VLOOKUP(P2,Desc[],6,0))</f>
        <v>0</v>
      </c>
      <c r="Q6" s="253"/>
      <c r="R6" s="253"/>
      <c r="S6" s="254"/>
      <c r="V6" s="252">
        <f>(VLOOKUP(V2,Desc[],6,0))</f>
        <v>0</v>
      </c>
      <c r="W6" s="253"/>
      <c r="X6" s="253"/>
      <c r="Y6" s="254"/>
      <c r="AB6" s="252">
        <f>(VLOOKUP(AB2,Desc[],6,0))</f>
        <v>0</v>
      </c>
      <c r="AC6" s="253"/>
      <c r="AD6" s="253"/>
      <c r="AE6" s="254"/>
      <c r="AH6" s="252">
        <f>(VLOOKUP(AH2,Desc[],6,0))</f>
        <v>0</v>
      </c>
      <c r="AI6" s="253"/>
      <c r="AJ6" s="253"/>
      <c r="AK6" s="254"/>
      <c r="AN6" s="252">
        <f>(VLOOKUP(AN2,Desc[],6,0))</f>
        <v>0</v>
      </c>
      <c r="AO6" s="253"/>
      <c r="AP6" s="253"/>
      <c r="AQ6" s="254"/>
      <c r="AT6" s="252">
        <f>(VLOOKUP(AT2,Desc[],6,0))</f>
        <v>0</v>
      </c>
      <c r="AU6" s="253"/>
      <c r="AV6" s="253"/>
      <c r="AW6" s="254"/>
      <c r="AZ6" s="252">
        <f>(VLOOKUP(AZ2,Desc[],6,0))</f>
        <v>0</v>
      </c>
      <c r="BA6" s="253"/>
      <c r="BB6" s="253"/>
      <c r="BC6" s="254"/>
      <c r="BF6" s="252">
        <f>(VLOOKUP(BF2,Desc[],6,0))</f>
        <v>0</v>
      </c>
      <c r="BG6" s="253"/>
      <c r="BH6" s="253"/>
      <c r="BI6" s="254"/>
      <c r="BL6" s="252">
        <f>(VLOOKUP(BL2,Desc[],6,0))</f>
        <v>0</v>
      </c>
      <c r="BM6" s="253"/>
      <c r="BN6" s="253"/>
      <c r="BO6" s="254"/>
      <c r="BR6" s="252">
        <f>(VLOOKUP(BR2,Desc[],6,0))</f>
        <v>0</v>
      </c>
      <c r="BS6" s="253"/>
      <c r="BT6" s="253"/>
      <c r="BU6" s="254"/>
      <c r="BX6" s="252">
        <f>(VLOOKUP(BX2,Desc[],6,0))</f>
        <v>0</v>
      </c>
      <c r="BY6" s="253"/>
      <c r="BZ6" s="253"/>
      <c r="CA6" s="254"/>
      <c r="CD6" s="252">
        <f>(VLOOKUP(CD2,Desc[],6,0))</f>
        <v>0</v>
      </c>
      <c r="CE6" s="253"/>
      <c r="CF6" s="253"/>
      <c r="CG6" s="254"/>
      <c r="CJ6" s="252">
        <f>(VLOOKUP(CJ2,Desc[],6,0))</f>
        <v>0</v>
      </c>
      <c r="CK6" s="253"/>
      <c r="CL6" s="253"/>
      <c r="CM6" s="254"/>
      <c r="CP6" s="252">
        <f>(VLOOKUP(CP2,Desc[],6,0))</f>
        <v>0</v>
      </c>
      <c r="CQ6" s="253"/>
      <c r="CR6" s="253"/>
      <c r="CS6" s="254"/>
      <c r="CZ6" s="95" t="s">
        <v>3967</v>
      </c>
    </row>
    <row r="7" spans="1:105" s="95" customFormat="1" ht="15" x14ac:dyDescent="0.25">
      <c r="B7" s="114"/>
      <c r="C7" s="114"/>
      <c r="D7" s="166"/>
      <c r="E7" s="120"/>
      <c r="F7" s="213"/>
      <c r="G7" s="169"/>
      <c r="H7" s="220"/>
      <c r="I7" s="169"/>
      <c r="J7" s="116" t="str">
        <f>_xlfn.IFNA(IF(L7&lt;&gt;"",VLOOKUP(J2,Data!$C$1:$H$2223,5,0),""),"")</f>
        <v/>
      </c>
      <c r="K7" s="117" t="str">
        <f>_xlfn.IFNA(IF(M7&lt;&gt;"",VLOOKUP(J2,Data!$C$1:$H$2631,6,0),""),"")</f>
        <v/>
      </c>
      <c r="L7" s="118"/>
      <c r="M7" s="118"/>
      <c r="P7" s="116" t="str">
        <f>_xlfn.IFNA(IF(R7&lt;&gt;"",VLOOKUP(P2,Data!$C$1:$H$2223,5,0),""),"")</f>
        <v/>
      </c>
      <c r="Q7" s="117" t="str">
        <f>_xlfn.IFNA(IF(S7&lt;&gt;"",VLOOKUP(P2,Data!$C$1:$H$2631,6,0),""),"")</f>
        <v/>
      </c>
      <c r="R7" s="118"/>
      <c r="S7" s="118"/>
      <c r="V7" s="116" t="str">
        <f>_xlfn.IFNA(IF(X7&lt;&gt;"",VLOOKUP(V2,Data!$C$1:$H$2223,5,0),""),"")</f>
        <v/>
      </c>
      <c r="W7" s="117" t="str">
        <f>_xlfn.IFNA(IF(Y7&lt;&gt;"",VLOOKUP(V2,Data!$C$1:$H$2631,6,0),""),"")</f>
        <v/>
      </c>
      <c r="X7" s="118"/>
      <c r="Y7" s="118"/>
      <c r="AB7" s="116" t="str">
        <f>_xlfn.IFNA(IF(AD7&lt;&gt;"",VLOOKUP(AB2,Data!$C$1:$H$2223,5,0),""),"")</f>
        <v/>
      </c>
      <c r="AC7" s="117" t="str">
        <f>_xlfn.IFNA(IF(AE7&lt;&gt;"",VLOOKUP(AB2,Data!$C$1:$H$2631,6,0),""),"")</f>
        <v/>
      </c>
      <c r="AD7" s="118"/>
      <c r="AE7" s="118"/>
      <c r="AH7" s="116" t="str">
        <f>_xlfn.IFNA(IF(AJ7&lt;&gt;"",VLOOKUP(AH2,Data!$C$1:$H$2223,5,0),""),"")</f>
        <v/>
      </c>
      <c r="AI7" s="117" t="str">
        <f>_xlfn.IFNA(IF(AK7&lt;&gt;"",VLOOKUP(AH2,Data!$C$1:$H$2631,6,0),""),"")</f>
        <v/>
      </c>
      <c r="AJ7" s="118"/>
      <c r="AK7" s="118"/>
      <c r="AN7" s="116" t="str">
        <f>_xlfn.IFNA(IF(AP7&lt;&gt;"",VLOOKUP(AN2,Data!$C$1:$H$2223,5,0),""),"")</f>
        <v/>
      </c>
      <c r="AO7" s="117" t="str">
        <f>_xlfn.IFNA(IF(AQ7&lt;&gt;"",VLOOKUP(AN2,Data!$C$1:$H$2631,6,0),""),"")</f>
        <v/>
      </c>
      <c r="AP7" s="118"/>
      <c r="AQ7" s="118"/>
      <c r="AT7" s="116" t="str">
        <f>_xlfn.IFNA(IF(AV7&lt;&gt;"",VLOOKUP(AT2,Data!$C$1:$H$2223,5,0),""),"")</f>
        <v/>
      </c>
      <c r="AU7" s="117" t="str">
        <f>_xlfn.IFNA(IF(AW7&lt;&gt;"",VLOOKUP(AT2,Data!$C$1:$H$2631,6,0),""),"")</f>
        <v/>
      </c>
      <c r="AV7" s="118"/>
      <c r="AW7" s="118"/>
      <c r="AZ7" s="116" t="str">
        <f>_xlfn.IFNA(IF(BB7&lt;&gt;"",VLOOKUP(AZ2,Data!$C$1:$H$2223,5,0),""),"")</f>
        <v/>
      </c>
      <c r="BA7" s="117" t="str">
        <f>_xlfn.IFNA(IF(BC7&lt;&gt;"",VLOOKUP(AZ2,Data!$C$1:$H$2631,6,0),""),"")</f>
        <v/>
      </c>
      <c r="BB7" s="118"/>
      <c r="BC7" s="118"/>
      <c r="BF7" s="116" t="str">
        <f>_xlfn.IFNA(IF(BH7&lt;&gt;"",VLOOKUP(BF2,Data!$C$1:$H$2223,5,0),""),"")</f>
        <v/>
      </c>
      <c r="BG7" s="117" t="str">
        <f>_xlfn.IFNA(IF(BI7&lt;&gt;"",VLOOKUP(BF2,Data!$C$1:$H$2631,6,0),""),"")</f>
        <v/>
      </c>
      <c r="BH7" s="118"/>
      <c r="BI7" s="118"/>
      <c r="BL7" s="116" t="str">
        <f>_xlfn.IFNA(IF(BN7&lt;&gt;"",VLOOKUP(BL2,Data!$C$1:$H$2223,5,0),""),"")</f>
        <v/>
      </c>
      <c r="BM7" s="117" t="str">
        <f>_xlfn.IFNA(IF(BO7&lt;&gt;"",VLOOKUP(BL2,Data!$C$1:$H$2631,6,0),""),"")</f>
        <v/>
      </c>
      <c r="BN7" s="118"/>
      <c r="BO7" s="118"/>
      <c r="BR7" s="116" t="str">
        <f>_xlfn.IFNA(IF(BT7&lt;&gt;"",VLOOKUP(BR2,Data!$C$1:$H$2223,5,0),""),"")</f>
        <v/>
      </c>
      <c r="BS7" s="117" t="str">
        <f>_xlfn.IFNA(IF(BU7&lt;&gt;"",VLOOKUP(BR2,Data!$C$1:$H$2631,6,0),""),"")</f>
        <v/>
      </c>
      <c r="BT7" s="118"/>
      <c r="BU7" s="118"/>
      <c r="BX7" s="116" t="str">
        <f>_xlfn.IFNA(IF(BZ7&lt;&gt;"",VLOOKUP(BX2,Data!$C$1:$H$2223,5,0),""),"")</f>
        <v/>
      </c>
      <c r="BY7" s="117" t="str">
        <f>_xlfn.IFNA(IF(CA7&lt;&gt;"",VLOOKUP(BX2,Data!$C$1:$H$2631,6,0),""),"")</f>
        <v/>
      </c>
      <c r="BZ7" s="118"/>
      <c r="CA7" s="118"/>
      <c r="CD7" s="116" t="str">
        <f>_xlfn.IFNA(IF(CF7&lt;&gt;"",VLOOKUP(CD2,Data!$C$1:$H$2223,5,0),""),"")</f>
        <v/>
      </c>
      <c r="CE7" s="117" t="str">
        <f>_xlfn.IFNA(IF(CG7&lt;&gt;"",VLOOKUP(CD2,Data!$C$1:$H$2631,6,0),""),"")</f>
        <v/>
      </c>
      <c r="CF7" s="118"/>
      <c r="CG7" s="118"/>
      <c r="CJ7" s="116" t="str">
        <f>_xlfn.IFNA(IF(CL7&lt;&gt;"",VLOOKUP(CJ2,Data!$C$1:$H$2223,5,0),""),"")</f>
        <v/>
      </c>
      <c r="CK7" s="117" t="str">
        <f>_xlfn.IFNA(IF(CM7&lt;&gt;"",VLOOKUP(CJ2,Data!$C$1:$H$2631,6,0),""),"")</f>
        <v/>
      </c>
      <c r="CL7" s="118"/>
      <c r="CM7" s="118"/>
      <c r="CP7" s="116" t="str">
        <f>_xlfn.IFNA(IF(CR7&lt;&gt;"",VLOOKUP(CP2,Data!$C$1:$H$2223,5,0),""),"")</f>
        <v/>
      </c>
      <c r="CQ7" s="117" t="str">
        <f>_xlfn.IFNA(IF(CS7&lt;&gt;"",VLOOKUP(CP2,Data!$C$1:$H$2631,6,0),""),"")</f>
        <v/>
      </c>
      <c r="CR7" s="118"/>
      <c r="CS7" s="118"/>
    </row>
    <row r="8" spans="1:105" s="95" customFormat="1" ht="15.75" thickBot="1" x14ac:dyDescent="0.3">
      <c r="A8" s="113"/>
      <c r="B8" s="114"/>
      <c r="C8" s="119"/>
      <c r="D8" s="120"/>
      <c r="E8" s="120"/>
      <c r="F8" s="106"/>
      <c r="G8" s="96"/>
      <c r="H8" s="121"/>
      <c r="I8" s="118"/>
      <c r="J8" s="199"/>
      <c r="K8" s="123"/>
      <c r="L8" s="118" t="s">
        <v>7</v>
      </c>
      <c r="M8" s="118" t="s">
        <v>8</v>
      </c>
      <c r="N8" s="113"/>
      <c r="P8" s="122"/>
      <c r="Q8" s="123"/>
      <c r="R8" s="118" t="s">
        <v>7</v>
      </c>
      <c r="S8" s="118"/>
      <c r="T8" s="113"/>
      <c r="V8" s="122"/>
      <c r="W8" s="123"/>
      <c r="X8" s="118" t="s">
        <v>7</v>
      </c>
      <c r="Y8" s="118"/>
      <c r="Z8" s="113"/>
      <c r="AB8" s="122"/>
      <c r="AC8" s="123"/>
      <c r="AD8" s="118" t="s">
        <v>7</v>
      </c>
      <c r="AE8" s="118" t="s">
        <v>8</v>
      </c>
      <c r="AF8" s="113"/>
      <c r="AH8" s="122"/>
      <c r="AI8" s="123"/>
      <c r="AJ8" s="118" t="s">
        <v>7</v>
      </c>
      <c r="AK8" s="118" t="s">
        <v>8</v>
      </c>
      <c r="AL8" s="113"/>
      <c r="AN8" s="122"/>
      <c r="AO8" s="123"/>
      <c r="AP8" s="118" t="s">
        <v>7</v>
      </c>
      <c r="AQ8" s="118" t="s">
        <v>8</v>
      </c>
      <c r="AR8" s="113"/>
      <c r="AT8" s="122"/>
      <c r="AU8" s="123"/>
      <c r="AV8" s="118" t="s">
        <v>7</v>
      </c>
      <c r="AW8" s="118" t="s">
        <v>8</v>
      </c>
      <c r="AX8" s="113"/>
      <c r="AZ8" s="122"/>
      <c r="BA8" s="123"/>
      <c r="BB8" s="118" t="s">
        <v>7</v>
      </c>
      <c r="BC8" s="118" t="s">
        <v>8</v>
      </c>
      <c r="BD8" s="113"/>
      <c r="BF8" s="122"/>
      <c r="BG8" s="123"/>
      <c r="BH8" s="118" t="s">
        <v>7</v>
      </c>
      <c r="BI8" s="118" t="s">
        <v>8</v>
      </c>
      <c r="BJ8" s="113"/>
      <c r="BL8" s="122"/>
      <c r="BM8" s="123"/>
      <c r="BN8" s="118" t="s">
        <v>7</v>
      </c>
      <c r="BO8" s="118" t="s">
        <v>8</v>
      </c>
      <c r="BP8" s="113"/>
      <c r="BR8" s="122"/>
      <c r="BS8" s="123"/>
      <c r="BT8" s="118" t="s">
        <v>7</v>
      </c>
      <c r="BU8" s="118" t="s">
        <v>8</v>
      </c>
      <c r="BV8" s="113"/>
      <c r="BX8" s="122"/>
      <c r="BY8" s="123"/>
      <c r="BZ8" s="118" t="s">
        <v>7</v>
      </c>
      <c r="CA8" s="118" t="s">
        <v>8</v>
      </c>
      <c r="CB8" s="113"/>
      <c r="CD8" s="122"/>
      <c r="CE8" s="123"/>
      <c r="CF8" s="118" t="s">
        <v>7</v>
      </c>
      <c r="CG8" s="118" t="s">
        <v>8</v>
      </c>
      <c r="CH8" s="113"/>
      <c r="CJ8" s="122"/>
      <c r="CK8" s="123"/>
      <c r="CL8" s="118" t="s">
        <v>7</v>
      </c>
      <c r="CM8" s="118" t="s">
        <v>8</v>
      </c>
      <c r="CN8" s="113"/>
      <c r="CP8" s="122"/>
      <c r="CQ8" s="123"/>
      <c r="CR8" s="118" t="s">
        <v>7</v>
      </c>
      <c r="CS8" s="118" t="s">
        <v>8</v>
      </c>
      <c r="CT8" s="113"/>
      <c r="CU8" s="113"/>
    </row>
    <row r="9" spans="1:105" ht="15.75" customHeight="1" thickBot="1" x14ac:dyDescent="0.25">
      <c r="A9" s="54" t="s">
        <v>1829</v>
      </c>
      <c r="B9" s="54">
        <v>1</v>
      </c>
      <c r="C9" s="55" t="s">
        <v>9</v>
      </c>
      <c r="D9" s="56" t="s">
        <v>10</v>
      </c>
      <c r="E9" s="55" t="s">
        <v>11</v>
      </c>
      <c r="F9" s="55" t="s">
        <v>12</v>
      </c>
      <c r="G9" s="56" t="s">
        <v>13</v>
      </c>
      <c r="H9" s="56" t="s">
        <v>14</v>
      </c>
      <c r="I9" s="57" t="s">
        <v>15</v>
      </c>
      <c r="J9" s="58" t="s">
        <v>1611</v>
      </c>
      <c r="K9" s="56" t="s">
        <v>1612</v>
      </c>
      <c r="L9" s="55" t="s">
        <v>1619</v>
      </c>
      <c r="M9" s="55" t="s">
        <v>1620</v>
      </c>
      <c r="N9" s="59" t="s">
        <v>1613</v>
      </c>
      <c r="O9" s="54">
        <v>2</v>
      </c>
      <c r="P9" s="58" t="s">
        <v>1614</v>
      </c>
      <c r="Q9" s="56" t="s">
        <v>1615</v>
      </c>
      <c r="R9" s="55" t="s">
        <v>1619</v>
      </c>
      <c r="S9" s="55" t="s">
        <v>1620</v>
      </c>
      <c r="T9" s="59" t="s">
        <v>1616</v>
      </c>
      <c r="U9" s="54">
        <v>3</v>
      </c>
      <c r="V9" s="58" t="s">
        <v>1617</v>
      </c>
      <c r="W9" s="56" t="s">
        <v>1618</v>
      </c>
      <c r="X9" s="55" t="s">
        <v>1619</v>
      </c>
      <c r="Y9" s="55" t="s">
        <v>1620</v>
      </c>
      <c r="Z9" s="59" t="s">
        <v>1621</v>
      </c>
      <c r="AA9" s="54">
        <v>4</v>
      </c>
      <c r="AB9" s="58" t="s">
        <v>1622</v>
      </c>
      <c r="AC9" s="56" t="s">
        <v>1623</v>
      </c>
      <c r="AD9" s="55" t="s">
        <v>1624</v>
      </c>
      <c r="AE9" s="55" t="s">
        <v>1625</v>
      </c>
      <c r="AF9" s="59" t="s">
        <v>1626</v>
      </c>
      <c r="AG9" s="54">
        <v>5</v>
      </c>
      <c r="AH9" s="58" t="s">
        <v>1627</v>
      </c>
      <c r="AI9" s="56" t="s">
        <v>1628</v>
      </c>
      <c r="AJ9" s="55" t="s">
        <v>1629</v>
      </c>
      <c r="AK9" s="55" t="s">
        <v>1630</v>
      </c>
      <c r="AL9" s="59" t="s">
        <v>1631</v>
      </c>
      <c r="AM9" s="54">
        <v>6</v>
      </c>
      <c r="AN9" s="58" t="s">
        <v>1632</v>
      </c>
      <c r="AO9" s="56" t="s">
        <v>1633</v>
      </c>
      <c r="AP9" s="55" t="s">
        <v>1634</v>
      </c>
      <c r="AQ9" s="55" t="s">
        <v>1635</v>
      </c>
      <c r="AR9" s="59" t="s">
        <v>1636</v>
      </c>
      <c r="AS9" s="54">
        <v>7</v>
      </c>
      <c r="AT9" s="58" t="s">
        <v>1637</v>
      </c>
      <c r="AU9" s="56" t="s">
        <v>1638</v>
      </c>
      <c r="AV9" s="55" t="s">
        <v>1639</v>
      </c>
      <c r="AW9" s="55" t="s">
        <v>1640</v>
      </c>
      <c r="AX9" s="59" t="s">
        <v>1641</v>
      </c>
      <c r="AY9" s="54">
        <v>8</v>
      </c>
      <c r="AZ9" s="58" t="s">
        <v>1642</v>
      </c>
      <c r="BA9" s="56" t="s">
        <v>1643</v>
      </c>
      <c r="BB9" s="55" t="s">
        <v>1644</v>
      </c>
      <c r="BC9" s="55" t="s">
        <v>1645</v>
      </c>
      <c r="BD9" s="59" t="s">
        <v>1646</v>
      </c>
      <c r="BE9" s="54">
        <v>9</v>
      </c>
      <c r="BF9" s="58" t="s">
        <v>1647</v>
      </c>
      <c r="BG9" s="56" t="s">
        <v>1648</v>
      </c>
      <c r="BH9" s="55" t="s">
        <v>1649</v>
      </c>
      <c r="BI9" s="55" t="s">
        <v>1650</v>
      </c>
      <c r="BJ9" s="59" t="s">
        <v>1651</v>
      </c>
      <c r="BK9" s="54">
        <v>10</v>
      </c>
      <c r="BL9" s="58" t="s">
        <v>1652</v>
      </c>
      <c r="BM9" s="56" t="s">
        <v>1653</v>
      </c>
      <c r="BN9" s="55" t="s">
        <v>1654</v>
      </c>
      <c r="BO9" s="55" t="s">
        <v>1655</v>
      </c>
      <c r="BP9" s="59" t="s">
        <v>1656</v>
      </c>
      <c r="BQ9" s="54">
        <v>11</v>
      </c>
      <c r="BR9" s="58" t="s">
        <v>1657</v>
      </c>
      <c r="BS9" s="56" t="s">
        <v>1658</v>
      </c>
      <c r="BT9" s="55" t="s">
        <v>1659</v>
      </c>
      <c r="BU9" s="55" t="s">
        <v>1660</v>
      </c>
      <c r="BV9" s="59" t="s">
        <v>1661</v>
      </c>
      <c r="BW9" s="54">
        <v>12</v>
      </c>
      <c r="BX9" s="58" t="s">
        <v>1662</v>
      </c>
      <c r="BY9" s="56" t="s">
        <v>1663</v>
      </c>
      <c r="BZ9" s="55" t="s">
        <v>1664</v>
      </c>
      <c r="CA9" s="55" t="s">
        <v>1665</v>
      </c>
      <c r="CB9" s="59" t="s">
        <v>1666</v>
      </c>
      <c r="CC9" s="54">
        <v>13</v>
      </c>
      <c r="CD9" s="58" t="s">
        <v>1667</v>
      </c>
      <c r="CE9" s="56" t="s">
        <v>1668</v>
      </c>
      <c r="CF9" s="55" t="s">
        <v>1669</v>
      </c>
      <c r="CG9" s="55" t="s">
        <v>1670</v>
      </c>
      <c r="CH9" s="59" t="s">
        <v>1671</v>
      </c>
      <c r="CI9" s="54">
        <v>14</v>
      </c>
      <c r="CJ9" s="58" t="s">
        <v>1672</v>
      </c>
      <c r="CK9" s="56" t="s">
        <v>1673</v>
      </c>
      <c r="CL9" s="55" t="s">
        <v>1674</v>
      </c>
      <c r="CM9" s="55" t="s">
        <v>1675</v>
      </c>
      <c r="CN9" s="59" t="s">
        <v>1676</v>
      </c>
      <c r="CO9" s="54">
        <v>15</v>
      </c>
      <c r="CP9" s="58" t="s">
        <v>1677</v>
      </c>
      <c r="CQ9" s="56" t="s">
        <v>1678</v>
      </c>
      <c r="CR9" s="55" t="s">
        <v>1679</v>
      </c>
      <c r="CS9" s="55" t="s">
        <v>1680</v>
      </c>
      <c r="CT9" s="59" t="s">
        <v>1681</v>
      </c>
      <c r="CU9" s="60" t="s">
        <v>631</v>
      </c>
      <c r="CV9" s="51"/>
      <c r="CW9" s="61" t="s">
        <v>2875</v>
      </c>
      <c r="CX9" s="61" t="s">
        <v>543</v>
      </c>
      <c r="CY9" s="62"/>
    </row>
    <row r="10" spans="1:105" ht="15" customHeight="1" x14ac:dyDescent="0.2">
      <c r="A10" s="142" t="str">
        <f>IFERROR(IF(VLOOKUP(F10,GD.List!$C$3:$H$6371,6,0)&lt;&gt;"L","I","L"),"")</f>
        <v/>
      </c>
      <c r="B10" s="136">
        <v>0</v>
      </c>
      <c r="C10" s="63">
        <v>0</v>
      </c>
      <c r="D10" s="64">
        <f t="shared" ref="D10:D64" si="0">J10+P10+V10+AB10+AH10+AN10+AT10+AZ10+BF10+BL10+BR10+BX10+CD10+CJ10+CP10</f>
        <v>0</v>
      </c>
      <c r="E10" s="64">
        <f t="shared" ref="E10:E73" si="1">C10-D10</f>
        <v>0</v>
      </c>
      <c r="F10" s="65"/>
      <c r="G10" s="66" t="e">
        <f>VLOOKUP(F10,GD.List!$C$3:$O$6646,13,0)</f>
        <v>#N/A</v>
      </c>
      <c r="H10" s="67" t="e">
        <f>VLOOKUP(F10,GD.List!$C$3:$O$6646,8,0)</f>
        <v>#N/A</v>
      </c>
      <c r="I10" s="68" t="e">
        <f>VLOOKUP(F10,GD.List!$C$3:$O$6646,9,0)</f>
        <v>#N/A</v>
      </c>
      <c r="J10" s="69">
        <f t="shared" ref="J10:J73" si="2">IF($J$5=0,ROUND($J$4*K10,2),ROUND($J$5*K10,2))</f>
        <v>0</v>
      </c>
      <c r="K10" s="70">
        <f>_xlfn.IFNA(VLOOKUP(N10,Data!$B$2:$H$5150,4,0),0)</f>
        <v>0</v>
      </c>
      <c r="L10" s="71" t="str">
        <f>_xlfn.IFNA(IF($L$8&lt;&gt;"",VLOOKUP(N10,Data!$B$2:$H$5150,6,0),""),"")</f>
        <v/>
      </c>
      <c r="M10" s="71" t="str">
        <f>_xlfn.IFNA(IF($M$8&lt;&gt;"",VLOOKUP(N10,Data!$B$2:$H$5150,7,0),""),"")</f>
        <v/>
      </c>
      <c r="N10" s="72" t="e">
        <f>$A10&amp;$J$2&amp;$L$2&amp;H10</f>
        <v>#N/A</v>
      </c>
      <c r="O10" s="136" t="e">
        <f t="shared" ref="O10:O73" si="3">P10*$I10</f>
        <v>#N/A</v>
      </c>
      <c r="P10" s="69">
        <f>IF($P$5=0,ROUND($P$4*Q10,2),ROUND($P$5*Q10,2))</f>
        <v>0</v>
      </c>
      <c r="Q10" s="70">
        <f>_xlfn.IFNA(VLOOKUP(T10,Data!$B$2:$H$5150,4,0),0)</f>
        <v>0</v>
      </c>
      <c r="R10" s="71" t="str">
        <f>_xlfn.IFNA(IF($R$8&lt;&gt;"",VLOOKUP(T10,Data!$B$2:$H$5150,6,0),""),"")</f>
        <v/>
      </c>
      <c r="S10" s="71" t="str">
        <f>_xlfn.IFNA(IF($S$8&lt;&gt;"",VLOOKUP(T10,Data!$B$2:$H$5150,7,0),""),"")</f>
        <v/>
      </c>
      <c r="T10" s="72" t="e">
        <f>$A10&amp;$P$2&amp;$R$2&amp;H10</f>
        <v>#N/A</v>
      </c>
      <c r="U10" s="136" t="e">
        <f t="shared" ref="U10:U73" si="4">V10*$I10</f>
        <v>#N/A</v>
      </c>
      <c r="V10" s="69">
        <f t="shared" ref="V10:V73" si="5">IF($V$5=0,ROUND($V$4*W10,2),ROUND($V$5*W10,2))</f>
        <v>0</v>
      </c>
      <c r="W10" s="70">
        <f>_xlfn.IFNA(VLOOKUP(Z10,Data!$B$2:$H$5150,4,0),0)</f>
        <v>0</v>
      </c>
      <c r="X10" s="71" t="str">
        <f>_xlfn.IFNA(IF($X$8&lt;&gt;"",VLOOKUP(Z10,Data!$B$2:$H$5150,6,0),""),"")</f>
        <v/>
      </c>
      <c r="Y10" s="71" t="str">
        <f>_xlfn.IFNA(IF($Y$8&lt;&gt;"",VLOOKUP(Z10,Data!$B$2:$H$5150,7,0),""),"")</f>
        <v/>
      </c>
      <c r="Z10" s="72" t="e">
        <f>$A10&amp;$V$2&amp;$X$2&amp;H10</f>
        <v>#N/A</v>
      </c>
      <c r="AA10" s="136" t="e">
        <f t="shared" ref="AA10:AA73" si="6">AB10*$I10</f>
        <v>#N/A</v>
      </c>
      <c r="AB10" s="69">
        <f t="shared" ref="AB10:AB73" si="7">IF($AB$5=0,ROUND($AB$4*AC10,2),ROUND($AB$5*AC10,2))</f>
        <v>0</v>
      </c>
      <c r="AC10" s="70">
        <f>_xlfn.IFNA(VLOOKUP(AF10,Data!$B$2:$H$5150,4,0),0)</f>
        <v>0</v>
      </c>
      <c r="AD10" s="71" t="str">
        <f>_xlfn.IFNA(IF($AD$8&lt;&gt;"",VLOOKUP(AF10,Data!$B$2:$H$5150,6,0),""),"")</f>
        <v/>
      </c>
      <c r="AE10" s="71" t="str">
        <f>_xlfn.IFNA(IF($AE$8&lt;&gt;"",VLOOKUP(AF10,Data!$B$2:$H$5150,7,0),""),"")</f>
        <v/>
      </c>
      <c r="AF10" s="72" t="e">
        <f t="shared" ref="AF10:AF73" si="8">$A10&amp;$AB$2&amp;$AD$2&amp;H10</f>
        <v>#N/A</v>
      </c>
      <c r="AG10" s="136" t="e">
        <f t="shared" ref="AG10:AG73" si="9">AH10*$I10</f>
        <v>#N/A</v>
      </c>
      <c r="AH10" s="69">
        <f t="shared" ref="AH10:AH73" si="10">IF($AH$5=0,ROUND($AH$4*AI10,2),ROUND($AH$5*AI10,2))</f>
        <v>0</v>
      </c>
      <c r="AI10" s="70">
        <f>_xlfn.IFNA(VLOOKUP(AL10,Data!$B$2:$H$5150,4,0),0)</f>
        <v>0</v>
      </c>
      <c r="AJ10" s="71" t="str">
        <f>_xlfn.IFNA(IF($AJ$8&lt;&gt;"",VLOOKUP(AL10,Data!$B$2:$H$5150,6,0),""),"")</f>
        <v/>
      </c>
      <c r="AK10" s="71" t="str">
        <f>_xlfn.IFNA(IF($AK$8&lt;&gt;"",VLOOKUP(AL10,Data!$B$2:$H$5150,7,0),""),"")</f>
        <v/>
      </c>
      <c r="AL10" s="72" t="e">
        <f t="shared" ref="AL10:AL73" si="11">$A10&amp;$AH$2&amp;$AJ$2&amp;H10</f>
        <v>#N/A</v>
      </c>
      <c r="AM10" s="136" t="e">
        <f t="shared" ref="AM10:AM73" si="12">AN10*$I10</f>
        <v>#N/A</v>
      </c>
      <c r="AN10" s="69">
        <f t="shared" ref="AN10:AN73" si="13">IF($AN$5=0,ROUND($AN$4*AO10,2),ROUND($AN$5*AO10,2))</f>
        <v>0</v>
      </c>
      <c r="AO10" s="70">
        <f>_xlfn.IFNA(VLOOKUP(AR10,Data!$B$2:$H$5150,4,0),0)</f>
        <v>0</v>
      </c>
      <c r="AP10" s="71" t="str">
        <f>_xlfn.IFNA(IF($AP$8&lt;&gt;"",VLOOKUP(AR10,Data!$B$2:$H$5150,6,0),""),"")</f>
        <v/>
      </c>
      <c r="AQ10" s="71" t="str">
        <f>_xlfn.IFNA(IF($AQ$8&lt;&gt;"",VLOOKUP(AR10,Data!$B$2:$H$5150,7,0),""),"")</f>
        <v/>
      </c>
      <c r="AR10" s="72" t="e">
        <f t="shared" ref="AR10:AR73" si="14">$A10&amp;$AN$2&amp;$AP$2&amp;H10</f>
        <v>#N/A</v>
      </c>
      <c r="AS10" s="136" t="e">
        <f>AT10*$I10</f>
        <v>#N/A</v>
      </c>
      <c r="AT10" s="69">
        <f t="shared" ref="AT10:AT73" si="15">IF($AT$5=0,ROUND($AT$4*AU10,2),ROUND($AT$5*AU10,2))</f>
        <v>0</v>
      </c>
      <c r="AU10" s="70">
        <f>_xlfn.IFNA(VLOOKUP(AX10,Data!$B$2:$H$5150,4,0),0)</f>
        <v>0</v>
      </c>
      <c r="AV10" s="71" t="str">
        <f>_xlfn.IFNA(IF($AV$8&lt;&gt;"",VLOOKUP(AX10,Data!$B$2:$H$5150,6,0),""),"")</f>
        <v/>
      </c>
      <c r="AW10" s="71" t="str">
        <f>_xlfn.IFNA(IF($AW$8&lt;&gt;"",VLOOKUP(AX10,Data!$B$2:$H$5150,7,0),""),"")</f>
        <v/>
      </c>
      <c r="AX10" s="72" t="e">
        <f t="shared" ref="AX10:AX73" si="16">$A10&amp;$AT$2&amp;$AV$2&amp;H10</f>
        <v>#N/A</v>
      </c>
      <c r="AY10" s="136" t="e">
        <f>AZ10*$I10</f>
        <v>#N/A</v>
      </c>
      <c r="AZ10" s="69">
        <f t="shared" ref="AZ10:AZ73" si="17">IF($AZ$5=0,ROUND($AZ$4*BA10,2),ROUND($AZ$5*BA10,2))</f>
        <v>0</v>
      </c>
      <c r="BA10" s="70">
        <f>_xlfn.IFNA(VLOOKUP(BD10,Data!$B$2:$H$5150,4,0),0)</f>
        <v>0</v>
      </c>
      <c r="BB10" s="71" t="str">
        <f>_xlfn.IFNA(IF($BB$8&lt;&gt;"",VLOOKUP(BD10,Data!$B$2:$H$5150,6,0),""),"")</f>
        <v/>
      </c>
      <c r="BC10" s="71" t="str">
        <f>_xlfn.IFNA(IF($BC$8&lt;&gt;"",VLOOKUP(BD10,Data!$B$2:$H$5150,7,0),""),"")</f>
        <v/>
      </c>
      <c r="BD10" s="72" t="e">
        <f t="shared" ref="BD10:BD73" si="18">$A10&amp;$AZ$2&amp;$BB$2&amp;H10</f>
        <v>#N/A</v>
      </c>
      <c r="BE10" s="136" t="e">
        <f>BF10*$I10</f>
        <v>#N/A</v>
      </c>
      <c r="BF10" s="69">
        <f t="shared" ref="BF10:BF73" si="19">IF($BF$5=0,ROUND($BF$4*BG10,2),ROUND($BF$5*BG10,2))</f>
        <v>0</v>
      </c>
      <c r="BG10" s="70">
        <f>_xlfn.IFNA(VLOOKUP(BJ10,Data!$B$2:$H$5150,4,0),0)</f>
        <v>0</v>
      </c>
      <c r="BH10" s="71" t="str">
        <f>_xlfn.IFNA(IF($BH$8&lt;&gt;"",VLOOKUP(BJ10,Data!$B$2:$H$5150,6,0),""),"")</f>
        <v/>
      </c>
      <c r="BI10" s="71" t="str">
        <f>_xlfn.IFNA(IF($BI$8&lt;&gt;"",VLOOKUP(BJ10,Data!$B$2:$H$5150,7,0),""),"")</f>
        <v/>
      </c>
      <c r="BJ10" s="72" t="e">
        <f t="shared" ref="BJ10:BJ73" si="20">$A10&amp;$BF$2&amp;$BH$2&amp;H10</f>
        <v>#N/A</v>
      </c>
      <c r="BK10" s="136" t="e">
        <f>BL10*$I10</f>
        <v>#N/A</v>
      </c>
      <c r="BL10" s="69">
        <f t="shared" ref="BL10:BL73" si="21">IF($BL$5=0,ROUND($BL$4*BM10,2),ROUND($BL$5*BM10,2))</f>
        <v>0</v>
      </c>
      <c r="BM10" s="70">
        <f>_xlfn.IFNA(VLOOKUP(BP10,Data!$B$2:$H$5150,4,0),0)</f>
        <v>0</v>
      </c>
      <c r="BN10" s="71" t="str">
        <f>_xlfn.IFNA(IF($BN$8&lt;&gt;"",VLOOKUP(BP10,Data!$B$2:$H$5150,6,0),""),"")</f>
        <v/>
      </c>
      <c r="BO10" s="71" t="str">
        <f>_xlfn.IFNA(IF($BO$8&lt;&gt;"",VLOOKUP(BP10,Data!$B$2:$H$5150,7,0),""),"")</f>
        <v/>
      </c>
      <c r="BP10" s="72" t="e">
        <f t="shared" ref="BP10:BP73" si="22">$A10&amp;$BL$2&amp;$BN$2&amp;H10</f>
        <v>#N/A</v>
      </c>
      <c r="BQ10" s="136" t="e">
        <f>BR10*$I10</f>
        <v>#N/A</v>
      </c>
      <c r="BR10" s="69">
        <f t="shared" ref="BR10:BR73" si="23">IF($BR$5=0,ROUND($BR$4*BS10,2),ROUND($BR$5*BS10,2))</f>
        <v>0</v>
      </c>
      <c r="BS10" s="70">
        <f>_xlfn.IFNA(VLOOKUP(BV10,Data!$B$2:$H$5150,4,0),0)</f>
        <v>0</v>
      </c>
      <c r="BT10" s="71" t="str">
        <f>_xlfn.IFNA(IF($BT$8&lt;&gt;"",VLOOKUP(BV10,Data!$B$2:$H$5150,6,0),""),"")</f>
        <v/>
      </c>
      <c r="BU10" s="71" t="str">
        <f>_xlfn.IFNA(IF($BU$8&lt;&gt;"",VLOOKUP(BV10,Data!$B$2:$H$5150,7,0),""),"")</f>
        <v/>
      </c>
      <c r="BV10" s="72" t="e">
        <f t="shared" ref="BV10:BV73" si="24">$A10&amp;$BR$2&amp;$BT$2&amp;H10</f>
        <v>#N/A</v>
      </c>
      <c r="BW10" s="136" t="e">
        <f>BX10*$I10</f>
        <v>#N/A</v>
      </c>
      <c r="BX10" s="69">
        <f t="shared" ref="BX10:BX73" si="25">IF($BX$5=0,ROUND($BX$4*BY10,2),ROUND($BX$5*BY10,2))</f>
        <v>0</v>
      </c>
      <c r="BY10" s="70">
        <f>_xlfn.IFNA(VLOOKUP(CB10,Data!$B$2:$H$5150,4,0),0)</f>
        <v>0</v>
      </c>
      <c r="BZ10" s="71" t="str">
        <f>_xlfn.IFNA(IF($BZ$8&lt;&gt;"",VLOOKUP(CB10,Data!$B$2:$H$5150,6,0),""),"")</f>
        <v/>
      </c>
      <c r="CA10" s="71" t="str">
        <f>_xlfn.IFNA(IF($CA$8&lt;&gt;"",VLOOKUP(CB10,Data!$B$2:$H$5150,7,0),""),"")</f>
        <v/>
      </c>
      <c r="CB10" s="72" t="e">
        <f t="shared" ref="CB10:CB73" si="26">$A10&amp;$BX$2&amp;$BZ$2&amp;H10</f>
        <v>#N/A</v>
      </c>
      <c r="CC10" s="136" t="e">
        <f>CD10*$I10</f>
        <v>#N/A</v>
      </c>
      <c r="CD10" s="69">
        <f t="shared" ref="CD10:CD73" si="27">IF($CD$5=0,ROUND($CD$4*CE10,2),ROUND($CD$5*CE10,2))</f>
        <v>0</v>
      </c>
      <c r="CE10" s="70">
        <f>_xlfn.IFNA(VLOOKUP(CH10,Data!$B$2:$H$5150,4,0),0)</f>
        <v>0</v>
      </c>
      <c r="CF10" s="71" t="str">
        <f>_xlfn.IFNA(IF($CF$8&lt;&gt;"",VLOOKUP(CH10,Data!$B$2:$H$5150,6,0),""),"")</f>
        <v/>
      </c>
      <c r="CG10" s="71" t="str">
        <f>_xlfn.IFNA(IF($CG$8&lt;&gt;"",VLOOKUP(CH10,Data!$B$2:$H$5150,7,0),""),"")</f>
        <v/>
      </c>
      <c r="CH10" s="72" t="e">
        <f t="shared" ref="CH10:CH73" si="28">$A10&amp;$CD$2&amp;$CF$2&amp;H10</f>
        <v>#N/A</v>
      </c>
      <c r="CI10" s="136" t="e">
        <f>CJ10*$I10</f>
        <v>#N/A</v>
      </c>
      <c r="CJ10" s="69">
        <f t="shared" ref="CJ10:CJ73" si="29">IF($CJ$5=0,ROUND($CJ$4*CK10,2),ROUND($CJ$5*CK10,2))</f>
        <v>0</v>
      </c>
      <c r="CK10" s="70">
        <f>_xlfn.IFNA(VLOOKUP(CN10,Data!$B$2:$H$5150,4,0),0)</f>
        <v>0</v>
      </c>
      <c r="CL10" s="71" t="str">
        <f>_xlfn.IFNA(IF($CL$8&lt;&gt;"",VLOOKUP(CN10,Data!$B$2:$H$5150,6,0),""),"")</f>
        <v/>
      </c>
      <c r="CM10" s="71" t="str">
        <f>_xlfn.IFNA(IF($CM$8&lt;&gt;"",VLOOKUP(CN10,Data!$B$2:$H$5150,7,0),""),"")</f>
        <v/>
      </c>
      <c r="CN10" s="72" t="e">
        <f t="shared" ref="CN10:CN73" si="30">$A10&amp;$CJ$2&amp;$CL$2&amp;H10</f>
        <v>#N/A</v>
      </c>
      <c r="CO10" s="136" t="e">
        <f>CP10*$I10</f>
        <v>#N/A</v>
      </c>
      <c r="CP10" s="69">
        <f t="shared" ref="CP10:CP73" si="31">IF($CP$5=0,ROUND($CP$4*CQ10,2),ROUND($CP$5*CQ10,2))</f>
        <v>0</v>
      </c>
      <c r="CQ10" s="70">
        <f>_xlfn.IFNA(VLOOKUP(CT10,Data!$B$2:$H$5150,4,0),0)</f>
        <v>0</v>
      </c>
      <c r="CR10" s="71" t="str">
        <f>_xlfn.IFNA(IF($CR$8&lt;&gt;"",VLOOKUP(CT10,Data!$B$2:$H$5150,6,0),""),"")</f>
        <v/>
      </c>
      <c r="CS10" s="71" t="str">
        <f>_xlfn.IFNA(IF($CS$8&lt;&gt;"",VLOOKUP(CT10,Data!$B$2:$H$5150,7,0),""),"")</f>
        <v/>
      </c>
      <c r="CT10" s="72" t="e">
        <f t="shared" ref="CT10:CT73" si="32">$A10&amp;$CP$2&amp;$CR$2&amp;H10</f>
        <v>#N/A</v>
      </c>
      <c r="CU10" s="74" t="e">
        <f>VLOOKUP(F10,GD.List!$C$3:$O$6214,12,0)</f>
        <v>#N/A</v>
      </c>
      <c r="CV10" s="51" t="s">
        <v>50</v>
      </c>
      <c r="CW10" s="51" t="e">
        <f>VLOOKUP(H10,#REF!,1,0)</f>
        <v>#N/A</v>
      </c>
      <c r="CX10" s="73" t="e">
        <f>E10/VLOOKUP(F10,GD.List!$C$3:$O$6646,5,0)</f>
        <v>#N/A</v>
      </c>
      <c r="CY10" s="134" t="e">
        <f t="shared" ref="CY10:CY73" si="33">D10*I10</f>
        <v>#N/A</v>
      </c>
    </row>
    <row r="11" spans="1:105" ht="15" customHeight="1" x14ac:dyDescent="0.2">
      <c r="A11" s="142" t="str">
        <f>IFERROR(IF(VLOOKUP(F11,GD.List!$C$3:$H$6371,6,0)&lt;&gt;"L","I","L"),"")</f>
        <v>I</v>
      </c>
      <c r="B11" s="136">
        <f t="shared" ref="B11:B73" si="34">J11*$I11</f>
        <v>96.489599999999996</v>
      </c>
      <c r="C11" s="64">
        <v>56348.179999999993</v>
      </c>
      <c r="D11" s="64">
        <f t="shared" si="0"/>
        <v>368.97</v>
      </c>
      <c r="E11" s="64">
        <f t="shared" si="1"/>
        <v>55979.209999999992</v>
      </c>
      <c r="F11" s="65" t="s">
        <v>4128</v>
      </c>
      <c r="G11" s="66" t="str">
        <f>VLOOKUP(F11,GD.List!$C$3:$O$6646,13,0)</f>
        <v>HYDROGEN PEROXIDE 50%</v>
      </c>
      <c r="H11" s="67">
        <f>VLOOKUP(F11,GD.List!$C$3:$O$6646,8,0)</f>
        <v>2847</v>
      </c>
      <c r="I11" s="68">
        <f>VLOOKUP(F11,GD.List!$C$3:$O$6646,9,0)</f>
        <v>0.46</v>
      </c>
      <c r="J11" s="69">
        <f t="shared" si="2"/>
        <v>209.76</v>
      </c>
      <c r="K11" s="70">
        <f>_xlfn.IFNA(VLOOKUP(N11,Data!$B$2:$H$5150,4,0),0)</f>
        <v>0.03</v>
      </c>
      <c r="L11" s="71">
        <f>_xlfn.IFNA(IF($L$8&lt;&gt;"",VLOOKUP(N11,Data!$B$2:$H$5150,6,0),""),"")</f>
        <v>131</v>
      </c>
      <c r="M11" s="71">
        <f>_xlfn.IFNA(IF($M$8&lt;&gt;"",VLOOKUP(N11,Data!$B$2:$H$5150,7,0),""),"")</f>
        <v>132</v>
      </c>
      <c r="N11" s="72" t="str">
        <f t="shared" ref="N11:N74" si="35">$A11&amp;$J$2&amp;$L$2&amp;H11</f>
        <v>IMps_Ctn2847</v>
      </c>
      <c r="O11" s="136">
        <f t="shared" si="3"/>
        <v>0</v>
      </c>
      <c r="P11" s="69">
        <f t="shared" ref="P11:P73" si="36">IF($P$5=0,ROUND($P$4*Q11,2),ROUND($P$5*Q11,2))</f>
        <v>0</v>
      </c>
      <c r="Q11" s="70">
        <v>0</v>
      </c>
      <c r="R11" s="71">
        <f>_xlfn.IFNA(IF($R$8&lt;&gt;"",VLOOKUP(T11,Data!$B$2:$H$5150,6,0),""),"")</f>
        <v>137</v>
      </c>
      <c r="S11" s="71" t="str">
        <f>_xlfn.IFNA(IF($S$8&lt;&gt;"",VLOOKUP(T11,Data!$B$2:$H$5150,7,0),""),"")</f>
        <v/>
      </c>
      <c r="T11" s="72" t="str">
        <f t="shared" ref="T11:T73" si="37">$A11&amp;$P$2&amp;$R$2&amp;H11</f>
        <v>IMps_Pol2847</v>
      </c>
      <c r="U11" s="136">
        <f t="shared" si="4"/>
        <v>43.1526</v>
      </c>
      <c r="V11" s="69">
        <f t="shared" si="5"/>
        <v>93.81</v>
      </c>
      <c r="W11" s="70">
        <f>_xlfn.IFNA(VLOOKUP(Z11,Data!$B$2:$H$5150,4,0),0)</f>
        <v>0.03</v>
      </c>
      <c r="X11" s="71">
        <f>_xlfn.IFNA(IF($X$8&lt;&gt;"",VLOOKUP(Z11,Data!$B$2:$H$5150,6,0),""),"")</f>
        <v>137</v>
      </c>
      <c r="Y11" s="71" t="str">
        <f>_xlfn.IFNA(IF($Y$8&lt;&gt;"",VLOOKUP(Z11,Data!$B$2:$H$5150,7,0),""),"")</f>
        <v/>
      </c>
      <c r="Z11" s="72" t="str">
        <f t="shared" ref="Z11:Z73" si="38">$A11&amp;$V$2&amp;$X$2&amp;H11</f>
        <v>IMps_Pol2847</v>
      </c>
      <c r="AA11" s="136">
        <f t="shared" si="6"/>
        <v>30.084000000000003</v>
      </c>
      <c r="AB11" s="69">
        <f t="shared" si="7"/>
        <v>65.400000000000006</v>
      </c>
      <c r="AC11" s="70">
        <f>_xlfn.IFNA(VLOOKUP(AF11,Data!$B$2:$H$5150,4,0),0)</f>
        <v>0.03</v>
      </c>
      <c r="AD11" s="71">
        <f>_xlfn.IFNA(IF($AD$8&lt;&gt;"",VLOOKUP(AF11,Data!$B$2:$H$5150,6,0),""),"")</f>
        <v>131</v>
      </c>
      <c r="AE11" s="71">
        <f>_xlfn.IFNA(IF($AE$8&lt;&gt;"",VLOOKUP(AF11,Data!$B$2:$H$5150,7,0),""),"")</f>
        <v>132</v>
      </c>
      <c r="AF11" s="72" t="str">
        <f t="shared" si="8"/>
        <v>IMps_Ctn2847</v>
      </c>
      <c r="AG11" s="136">
        <f t="shared" si="9"/>
        <v>0</v>
      </c>
      <c r="AH11" s="69">
        <f t="shared" si="10"/>
        <v>0</v>
      </c>
      <c r="AI11" s="70">
        <f>_xlfn.IFNA(VLOOKUP(AL11,Data!$B$2:$H$5150,4,0),0)</f>
        <v>0.03</v>
      </c>
      <c r="AJ11" s="71">
        <f>_xlfn.IFNA(IF($AJ$8&lt;&gt;"",VLOOKUP(AL11,Data!$B$2:$H$5150,6,0),""),"")</f>
        <v>131</v>
      </c>
      <c r="AK11" s="71">
        <f>_xlfn.IFNA(IF($AK$8&lt;&gt;"",VLOOKUP(AL11,Data!$B$2:$H$5150,7,0),""),"")</f>
        <v>132</v>
      </c>
      <c r="AL11" s="72" t="str">
        <f t="shared" si="11"/>
        <v>IMps_Ctn2847</v>
      </c>
      <c r="AM11" s="136">
        <f t="shared" si="12"/>
        <v>0</v>
      </c>
      <c r="AN11" s="69">
        <f t="shared" si="13"/>
        <v>0</v>
      </c>
      <c r="AO11" s="70">
        <f>_xlfn.IFNA(VLOOKUP(AR11,Data!$B$2:$H$5150,4,0),0)</f>
        <v>0.03</v>
      </c>
      <c r="AP11" s="71">
        <f>_xlfn.IFNA(IF($AP$8&lt;&gt;"",VLOOKUP(AR11,Data!$B$2:$H$5150,6,0),""),"")</f>
        <v>131</v>
      </c>
      <c r="AQ11" s="71">
        <f>_xlfn.IFNA(IF($AQ$8&lt;&gt;"",VLOOKUP(AR11,Data!$B$2:$H$5150,7,0),""),"")</f>
        <v>132</v>
      </c>
      <c r="AR11" s="72" t="str">
        <f t="shared" si="14"/>
        <v>IMps_Ctn2847</v>
      </c>
      <c r="AS11" s="136">
        <f t="shared" ref="AS11:AS74" si="39">AT11*$I11</f>
        <v>0</v>
      </c>
      <c r="AT11" s="69">
        <f t="shared" si="15"/>
        <v>0</v>
      </c>
      <c r="AU11" s="70">
        <f>_xlfn.IFNA(VLOOKUP(AX11,Data!$B$2:$H$5150,4,0),0)</f>
        <v>0.03</v>
      </c>
      <c r="AV11" s="71">
        <f>_xlfn.IFNA(IF($AV$8&lt;&gt;"",VLOOKUP(AX11,Data!$B$2:$H$5150,6,0),""),"")</f>
        <v>131</v>
      </c>
      <c r="AW11" s="71">
        <f>_xlfn.IFNA(IF($AW$8&lt;&gt;"",VLOOKUP(AX11,Data!$B$2:$H$5150,7,0),""),"")</f>
        <v>132</v>
      </c>
      <c r="AX11" s="72" t="str">
        <f t="shared" si="16"/>
        <v>IMps_Ctn2847</v>
      </c>
      <c r="AY11" s="136">
        <f t="shared" ref="AY11:AY74" si="40">AZ11*$I11</f>
        <v>0</v>
      </c>
      <c r="AZ11" s="69">
        <f t="shared" si="17"/>
        <v>0</v>
      </c>
      <c r="BA11" s="70">
        <f>_xlfn.IFNA(VLOOKUP(BD11,Data!$B$2:$H$5150,4,0),0)</f>
        <v>0.03</v>
      </c>
      <c r="BB11" s="71">
        <f>_xlfn.IFNA(IF($BB$8&lt;&gt;"",VLOOKUP(BD11,Data!$B$2:$H$5150,6,0),""),"")</f>
        <v>131</v>
      </c>
      <c r="BC11" s="71">
        <f>_xlfn.IFNA(IF($BC$8&lt;&gt;"",VLOOKUP(BD11,Data!$B$2:$H$5150,7,0),""),"")</f>
        <v>132</v>
      </c>
      <c r="BD11" s="72" t="str">
        <f t="shared" si="18"/>
        <v>IMps_Ctn2847</v>
      </c>
      <c r="BE11" s="136">
        <f t="shared" ref="BE11:BE74" si="41">BF11*$I11</f>
        <v>0</v>
      </c>
      <c r="BF11" s="69">
        <f t="shared" si="19"/>
        <v>0</v>
      </c>
      <c r="BG11" s="70">
        <f>_xlfn.IFNA(VLOOKUP(BJ11,Data!$B$2:$H$5150,4,0),0)</f>
        <v>0.03</v>
      </c>
      <c r="BH11" s="71">
        <f>_xlfn.IFNA(IF($BH$8&lt;&gt;"",VLOOKUP(BJ11,Data!$B$2:$H$5150,6,0),""),"")</f>
        <v>131</v>
      </c>
      <c r="BI11" s="71">
        <f>_xlfn.IFNA(IF($BI$8&lt;&gt;"",VLOOKUP(BJ11,Data!$B$2:$H$5150,7,0),""),"")</f>
        <v>132</v>
      </c>
      <c r="BJ11" s="72" t="str">
        <f t="shared" si="20"/>
        <v>IMps_Ctn2847</v>
      </c>
      <c r="BK11" s="136">
        <f t="shared" ref="BK11:BK74" si="42">BL11*$I11</f>
        <v>0</v>
      </c>
      <c r="BL11" s="69">
        <f t="shared" si="21"/>
        <v>0</v>
      </c>
      <c r="BM11" s="70">
        <f>_xlfn.IFNA(VLOOKUP(BP11,Data!$B$2:$H$5150,4,0),0)</f>
        <v>0.03</v>
      </c>
      <c r="BN11" s="71">
        <f>_xlfn.IFNA(IF($BN$8&lt;&gt;"",VLOOKUP(BP11,Data!$B$2:$H$5150,6,0),""),"")</f>
        <v>131</v>
      </c>
      <c r="BO11" s="71">
        <f>_xlfn.IFNA(IF($BO$8&lt;&gt;"",VLOOKUP(BP11,Data!$B$2:$H$5150,7,0),""),"")</f>
        <v>132</v>
      </c>
      <c r="BP11" s="72" t="str">
        <f t="shared" si="22"/>
        <v>IMps_Ctn2847</v>
      </c>
      <c r="BQ11" s="136">
        <f t="shared" ref="BQ11:BQ74" si="43">BR11*$I11</f>
        <v>0</v>
      </c>
      <c r="BR11" s="69">
        <f t="shared" si="23"/>
        <v>0</v>
      </c>
      <c r="BS11" s="70">
        <f>_xlfn.IFNA(VLOOKUP(BV11,Data!$B$2:$H$5150,4,0),0)</f>
        <v>0.03</v>
      </c>
      <c r="BT11" s="71">
        <f>_xlfn.IFNA(IF($BT$8&lt;&gt;"",VLOOKUP(BV11,Data!$B$2:$H$5150,6,0),""),"")</f>
        <v>131</v>
      </c>
      <c r="BU11" s="71">
        <f>_xlfn.IFNA(IF($BU$8&lt;&gt;"",VLOOKUP(BV11,Data!$B$2:$H$5150,7,0),""),"")</f>
        <v>132</v>
      </c>
      <c r="BV11" s="72" t="str">
        <f t="shared" si="24"/>
        <v>IMps_Ctn2847</v>
      </c>
      <c r="BW11" s="136">
        <f t="shared" ref="BW11:BW74" si="44">BX11*$I11</f>
        <v>0</v>
      </c>
      <c r="BX11" s="69">
        <f t="shared" si="25"/>
        <v>0</v>
      </c>
      <c r="BY11" s="70">
        <f>_xlfn.IFNA(VLOOKUP(CB11,Data!$B$2:$H$5150,4,0),0)</f>
        <v>0.03</v>
      </c>
      <c r="BZ11" s="71">
        <f>_xlfn.IFNA(IF($BZ$8&lt;&gt;"",VLOOKUP(CB11,Data!$B$2:$H$5150,6,0),""),"")</f>
        <v>131</v>
      </c>
      <c r="CA11" s="71">
        <f>_xlfn.IFNA(IF($CA$8&lt;&gt;"",VLOOKUP(CB11,Data!$B$2:$H$5150,7,0),""),"")</f>
        <v>132</v>
      </c>
      <c r="CB11" s="72" t="str">
        <f t="shared" si="26"/>
        <v>IMps_Ctn2847</v>
      </c>
      <c r="CC11" s="136">
        <f t="shared" ref="CC11:CC74" si="45">CD11*$I11</f>
        <v>0</v>
      </c>
      <c r="CD11" s="69">
        <f t="shared" si="27"/>
        <v>0</v>
      </c>
      <c r="CE11" s="70">
        <f>_xlfn.IFNA(VLOOKUP(CH11,Data!$B$2:$H$5150,4,0),0)</f>
        <v>0.03</v>
      </c>
      <c r="CF11" s="71">
        <f>_xlfn.IFNA(IF($CF$8&lt;&gt;"",VLOOKUP(CH11,Data!$B$2:$H$5150,6,0),""),"")</f>
        <v>131</v>
      </c>
      <c r="CG11" s="71">
        <f>_xlfn.IFNA(IF($CG$8&lt;&gt;"",VLOOKUP(CH11,Data!$B$2:$H$5150,7,0),""),"")</f>
        <v>132</v>
      </c>
      <c r="CH11" s="72" t="str">
        <f t="shared" si="28"/>
        <v>IMps_Ctn2847</v>
      </c>
      <c r="CI11" s="136">
        <f t="shared" ref="CI11:CI74" si="46">CJ11*$I11</f>
        <v>0</v>
      </c>
      <c r="CJ11" s="69">
        <f t="shared" si="29"/>
        <v>0</v>
      </c>
      <c r="CK11" s="70">
        <f>_xlfn.IFNA(VLOOKUP(CN11,Data!$B$2:$H$5150,4,0),0)</f>
        <v>0.03</v>
      </c>
      <c r="CL11" s="71">
        <f>_xlfn.IFNA(IF($CL$8&lt;&gt;"",VLOOKUP(CN11,Data!$B$2:$H$5150,6,0),""),"")</f>
        <v>131</v>
      </c>
      <c r="CM11" s="71">
        <f>_xlfn.IFNA(IF($CM$8&lt;&gt;"",VLOOKUP(CN11,Data!$B$2:$H$5150,7,0),""),"")</f>
        <v>132</v>
      </c>
      <c r="CN11" s="72" t="str">
        <f t="shared" si="30"/>
        <v>IMps_Ctn2847</v>
      </c>
      <c r="CO11" s="136">
        <f t="shared" ref="CO11:CO74" si="47">CP11*$I11</f>
        <v>0</v>
      </c>
      <c r="CP11" s="69">
        <f t="shared" si="31"/>
        <v>0</v>
      </c>
      <c r="CQ11" s="70">
        <f>_xlfn.IFNA(VLOOKUP(CT11,Data!$B$2:$H$5150,4,0),0)</f>
        <v>0.03</v>
      </c>
      <c r="CR11" s="71">
        <f>_xlfn.IFNA(IF($CR$8&lt;&gt;"",VLOOKUP(CT11,Data!$B$2:$H$5150,6,0),""),"")</f>
        <v>131</v>
      </c>
      <c r="CS11" s="71">
        <f>_xlfn.IFNA(IF($CS$8&lt;&gt;"",VLOOKUP(CT11,Data!$B$2:$H$5150,7,0),""),"")</f>
        <v>132</v>
      </c>
      <c r="CT11" s="72" t="str">
        <f t="shared" si="32"/>
        <v>IMps_Ctn2847</v>
      </c>
      <c r="CU11" s="74" t="str">
        <f>VLOOKUP(F11,GD.List!$C$3:$O$6214,12,0)</f>
        <v>Textile Chemical</v>
      </c>
      <c r="CV11" s="51" t="s">
        <v>50</v>
      </c>
      <c r="CW11" s="51" t="e">
        <f>VLOOKUP(H11,#REF!,1,0)</f>
        <v>#REF!</v>
      </c>
      <c r="CX11" s="73">
        <f>E11/VLOOKUP(F11,GD.List!$C$3:$O$6646,5,0)</f>
        <v>0.6860197303921568</v>
      </c>
      <c r="CY11" s="134">
        <f t="shared" si="33"/>
        <v>169.72620000000001</v>
      </c>
      <c r="CZ11" s="51" t="e">
        <f t="shared" ref="CZ11:CZ73" si="48">VLOOKUP(F11,$CZ$1:$CZ$7,1,0)</f>
        <v>#N/A</v>
      </c>
      <c r="DA11" s="133"/>
    </row>
    <row r="12" spans="1:105" ht="15" customHeight="1" x14ac:dyDescent="0.2">
      <c r="A12" s="142" t="str">
        <f>IFERROR(IF(VLOOKUP(F12,GD.List!$C$3:$H$6371,6,0)&lt;&gt;"L","I","L"),"")</f>
        <v>L</v>
      </c>
      <c r="B12" s="136">
        <f t="shared" si="34"/>
        <v>78.400000000000006</v>
      </c>
      <c r="C12" s="64">
        <v>20381</v>
      </c>
      <c r="D12" s="64">
        <f t="shared" si="0"/>
        <v>430</v>
      </c>
      <c r="E12" s="64">
        <f t="shared" si="1"/>
        <v>19951</v>
      </c>
      <c r="F12" s="65" t="s">
        <v>3043</v>
      </c>
      <c r="G12" s="66" t="str">
        <f>VLOOKUP(F12,GD.List!$C$3:$O$6646,13,0)</f>
        <v>CAUSTIC SODA LIQUID</v>
      </c>
      <c r="H12" s="67">
        <f>VLOOKUP(F12,GD.List!$C$3:$O$6646,8,0)</f>
        <v>2815.12</v>
      </c>
      <c r="I12" s="68">
        <f>VLOOKUP(F12,GD.List!$C$3:$O$6646,9,0)</f>
        <v>0.28000000000000003</v>
      </c>
      <c r="J12" s="69">
        <f>IF($J$5=0,ROUND($J$4*K12,2),ROUND($J$5*K12,2))+0.32</f>
        <v>280</v>
      </c>
      <c r="K12" s="70">
        <f>_xlfn.IFNA(VLOOKUP(N12,Data!$B$2:$H$5150,4,0),0)</f>
        <v>0.04</v>
      </c>
      <c r="L12" s="71">
        <f>_xlfn.IFNA(IF($L$8&lt;&gt;"",VLOOKUP(N12,Data!$B$2:$H$5150,6,0),""),"")</f>
        <v>253</v>
      </c>
      <c r="M12" s="71">
        <f>_xlfn.IFNA(IF($M$8&lt;&gt;"",VLOOKUP(N12,Data!$B$2:$H$5150,7,0),""),"")</f>
        <v>254</v>
      </c>
      <c r="N12" s="72" t="str">
        <f t="shared" si="35"/>
        <v>LMps_Ctn2815.12</v>
      </c>
      <c r="O12" s="136">
        <f t="shared" si="3"/>
        <v>0</v>
      </c>
      <c r="P12" s="69">
        <f t="shared" si="36"/>
        <v>0</v>
      </c>
      <c r="Q12" s="70">
        <v>0</v>
      </c>
      <c r="R12" s="71">
        <f>_xlfn.IFNA(IF($R$8&lt;&gt;"",VLOOKUP(T12,Data!$B$2:$H$5150,6,0),""),"")</f>
        <v>262</v>
      </c>
      <c r="S12" s="71" t="str">
        <f>_xlfn.IFNA(IF($S$8&lt;&gt;"",VLOOKUP(T12,Data!$B$2:$H$5150,7,0),""),"")</f>
        <v/>
      </c>
      <c r="T12" s="72" t="str">
        <f t="shared" si="37"/>
        <v>LMps_Pol2815.12</v>
      </c>
      <c r="U12" s="136">
        <f t="shared" si="4"/>
        <v>17.64</v>
      </c>
      <c r="V12" s="69">
        <f>IF($V$5=0,ROUND($V$4*W12,2),ROUND($V$5*W12,2))+0.46</f>
        <v>63</v>
      </c>
      <c r="W12" s="70">
        <f>_xlfn.IFNA(VLOOKUP(Z12,Data!$B$2:$H$5150,4,0),0)</f>
        <v>0.02</v>
      </c>
      <c r="X12" s="71">
        <f>_xlfn.IFNA(IF($X$8&lt;&gt;"",VLOOKUP(Z12,Data!$B$2:$H$5150,6,0),""),"")</f>
        <v>262</v>
      </c>
      <c r="Y12" s="71" t="str">
        <f>_xlfn.IFNA(IF($Y$8&lt;&gt;"",VLOOKUP(Z12,Data!$B$2:$H$5150,7,0),""),"")</f>
        <v/>
      </c>
      <c r="Z12" s="72" t="str">
        <f t="shared" si="38"/>
        <v>LMps_Pol2815.12</v>
      </c>
      <c r="AA12" s="136">
        <f t="shared" si="6"/>
        <v>24.360000000000003</v>
      </c>
      <c r="AB12" s="69">
        <f>IF($AB$5=0,ROUND($AB$4*AC12,2),ROUND($AB$5*AC12,2))-0.2</f>
        <v>87</v>
      </c>
      <c r="AC12" s="70">
        <f>_xlfn.IFNA(VLOOKUP(AF12,Data!$B$2:$H$5150,4,0),0)</f>
        <v>0.04</v>
      </c>
      <c r="AD12" s="71">
        <f>_xlfn.IFNA(IF($AD$8&lt;&gt;"",VLOOKUP(AF12,Data!$B$2:$H$5150,6,0),""),"")</f>
        <v>253</v>
      </c>
      <c r="AE12" s="71">
        <f>_xlfn.IFNA(IF($AE$8&lt;&gt;"",VLOOKUP(AF12,Data!$B$2:$H$5150,7,0),""),"")</f>
        <v>254</v>
      </c>
      <c r="AF12" s="72" t="str">
        <f t="shared" si="8"/>
        <v>LMps_Ctn2815.12</v>
      </c>
      <c r="AG12" s="136">
        <f t="shared" si="9"/>
        <v>0</v>
      </c>
      <c r="AH12" s="69">
        <f t="shared" si="10"/>
        <v>0</v>
      </c>
      <c r="AI12" s="70">
        <f>_xlfn.IFNA(VLOOKUP(AL12,Data!$B$2:$H$5150,4,0),0)</f>
        <v>0.04</v>
      </c>
      <c r="AJ12" s="71">
        <f>_xlfn.IFNA(IF($AJ$8&lt;&gt;"",VLOOKUP(AL12,Data!$B$2:$H$5150,6,0),""),"")</f>
        <v>253</v>
      </c>
      <c r="AK12" s="71">
        <f>_xlfn.IFNA(IF($AK$8&lt;&gt;"",VLOOKUP(AL12,Data!$B$2:$H$5150,7,0),""),"")</f>
        <v>254</v>
      </c>
      <c r="AL12" s="72" t="str">
        <f t="shared" si="11"/>
        <v>LMps_Ctn2815.12</v>
      </c>
      <c r="AM12" s="136">
        <f t="shared" si="12"/>
        <v>0</v>
      </c>
      <c r="AN12" s="69">
        <f t="shared" si="13"/>
        <v>0</v>
      </c>
      <c r="AO12" s="70">
        <f>_xlfn.IFNA(VLOOKUP(AR12,Data!$B$2:$H$5150,4,0),0)</f>
        <v>0.04</v>
      </c>
      <c r="AP12" s="71">
        <f>_xlfn.IFNA(IF($AP$8&lt;&gt;"",VLOOKUP(AR12,Data!$B$2:$H$5150,6,0),""),"")</f>
        <v>253</v>
      </c>
      <c r="AQ12" s="71">
        <f>_xlfn.IFNA(IF($AQ$8&lt;&gt;"",VLOOKUP(AR12,Data!$B$2:$H$5150,7,0),""),"")</f>
        <v>254</v>
      </c>
      <c r="AR12" s="72" t="str">
        <f t="shared" si="14"/>
        <v>LMps_Ctn2815.12</v>
      </c>
      <c r="AS12" s="136">
        <f t="shared" si="39"/>
        <v>0</v>
      </c>
      <c r="AT12" s="69">
        <f t="shared" si="15"/>
        <v>0</v>
      </c>
      <c r="AU12" s="70">
        <f>_xlfn.IFNA(VLOOKUP(AX12,Data!$B$2:$H$5150,4,0),0)</f>
        <v>0.04</v>
      </c>
      <c r="AV12" s="71">
        <f>_xlfn.IFNA(IF($AV$8&lt;&gt;"",VLOOKUP(AX12,Data!$B$2:$H$5150,6,0),""),"")</f>
        <v>253</v>
      </c>
      <c r="AW12" s="71">
        <f>_xlfn.IFNA(IF($AW$8&lt;&gt;"",VLOOKUP(AX12,Data!$B$2:$H$5150,7,0),""),"")</f>
        <v>254</v>
      </c>
      <c r="AX12" s="72" t="str">
        <f t="shared" si="16"/>
        <v>LMps_Ctn2815.12</v>
      </c>
      <c r="AY12" s="136">
        <f t="shared" si="40"/>
        <v>0</v>
      </c>
      <c r="AZ12" s="69">
        <f t="shared" si="17"/>
        <v>0</v>
      </c>
      <c r="BA12" s="70">
        <f>_xlfn.IFNA(VLOOKUP(BD12,Data!$B$2:$H$5150,4,0),0)</f>
        <v>0.04</v>
      </c>
      <c r="BB12" s="71">
        <f>_xlfn.IFNA(IF($BB$8&lt;&gt;"",VLOOKUP(BD12,Data!$B$2:$H$5150,6,0),""),"")</f>
        <v>253</v>
      </c>
      <c r="BC12" s="71">
        <f>_xlfn.IFNA(IF($BC$8&lt;&gt;"",VLOOKUP(BD12,Data!$B$2:$H$5150,7,0),""),"")</f>
        <v>254</v>
      </c>
      <c r="BD12" s="72" t="str">
        <f t="shared" si="18"/>
        <v>LMps_Ctn2815.12</v>
      </c>
      <c r="BE12" s="136">
        <f t="shared" si="41"/>
        <v>0</v>
      </c>
      <c r="BF12" s="69">
        <f t="shared" si="19"/>
        <v>0</v>
      </c>
      <c r="BG12" s="70">
        <f>_xlfn.IFNA(VLOOKUP(BJ12,Data!$B$2:$H$5150,4,0),0)</f>
        <v>0.04</v>
      </c>
      <c r="BH12" s="71">
        <f>_xlfn.IFNA(IF($BH$8&lt;&gt;"",VLOOKUP(BJ12,Data!$B$2:$H$5150,6,0),""),"")</f>
        <v>253</v>
      </c>
      <c r="BI12" s="71">
        <f>_xlfn.IFNA(IF($BI$8&lt;&gt;"",VLOOKUP(BJ12,Data!$B$2:$H$5150,7,0),""),"")</f>
        <v>254</v>
      </c>
      <c r="BJ12" s="72" t="str">
        <f t="shared" si="20"/>
        <v>LMps_Ctn2815.12</v>
      </c>
      <c r="BK12" s="136">
        <f t="shared" si="42"/>
        <v>0</v>
      </c>
      <c r="BL12" s="69">
        <f t="shared" si="21"/>
        <v>0</v>
      </c>
      <c r="BM12" s="70">
        <f>_xlfn.IFNA(VLOOKUP(BP12,Data!$B$2:$H$5150,4,0),0)</f>
        <v>0.04</v>
      </c>
      <c r="BN12" s="71">
        <f>_xlfn.IFNA(IF($BN$8&lt;&gt;"",VLOOKUP(BP12,Data!$B$2:$H$5150,6,0),""),"")</f>
        <v>253</v>
      </c>
      <c r="BO12" s="71">
        <f>_xlfn.IFNA(IF($BO$8&lt;&gt;"",VLOOKUP(BP12,Data!$B$2:$H$5150,7,0),""),"")</f>
        <v>254</v>
      </c>
      <c r="BP12" s="72" t="str">
        <f t="shared" si="22"/>
        <v>LMps_Ctn2815.12</v>
      </c>
      <c r="BQ12" s="136">
        <f t="shared" si="43"/>
        <v>0</v>
      </c>
      <c r="BR12" s="69">
        <f t="shared" si="23"/>
        <v>0</v>
      </c>
      <c r="BS12" s="70">
        <f>_xlfn.IFNA(VLOOKUP(BV12,Data!$B$2:$H$5150,4,0),0)</f>
        <v>0.04</v>
      </c>
      <c r="BT12" s="71">
        <f>_xlfn.IFNA(IF($BT$8&lt;&gt;"",VLOOKUP(BV12,Data!$B$2:$H$5150,6,0),""),"")</f>
        <v>253</v>
      </c>
      <c r="BU12" s="71">
        <f>_xlfn.IFNA(IF($BU$8&lt;&gt;"",VLOOKUP(BV12,Data!$B$2:$H$5150,7,0),""),"")</f>
        <v>254</v>
      </c>
      <c r="BV12" s="72" t="str">
        <f t="shared" si="24"/>
        <v>LMps_Ctn2815.12</v>
      </c>
      <c r="BW12" s="136">
        <f t="shared" si="44"/>
        <v>0</v>
      </c>
      <c r="BX12" s="69">
        <f t="shared" si="25"/>
        <v>0</v>
      </c>
      <c r="BY12" s="70">
        <f>_xlfn.IFNA(VLOOKUP(CB12,Data!$B$2:$H$5150,4,0),0)</f>
        <v>0.04</v>
      </c>
      <c r="BZ12" s="71">
        <f>_xlfn.IFNA(IF($BZ$8&lt;&gt;"",VLOOKUP(CB12,Data!$B$2:$H$5150,6,0),""),"")</f>
        <v>253</v>
      </c>
      <c r="CA12" s="71">
        <f>_xlfn.IFNA(IF($CA$8&lt;&gt;"",VLOOKUP(CB12,Data!$B$2:$H$5150,7,0),""),"")</f>
        <v>254</v>
      </c>
      <c r="CB12" s="72" t="str">
        <f t="shared" si="26"/>
        <v>LMps_Ctn2815.12</v>
      </c>
      <c r="CC12" s="136">
        <f t="shared" si="45"/>
        <v>0</v>
      </c>
      <c r="CD12" s="69">
        <f t="shared" si="27"/>
        <v>0</v>
      </c>
      <c r="CE12" s="70">
        <f>_xlfn.IFNA(VLOOKUP(CH12,Data!$B$2:$H$5150,4,0),0)</f>
        <v>0.04</v>
      </c>
      <c r="CF12" s="71">
        <f>_xlfn.IFNA(IF($CF$8&lt;&gt;"",VLOOKUP(CH12,Data!$B$2:$H$5150,6,0),""),"")</f>
        <v>253</v>
      </c>
      <c r="CG12" s="71">
        <f>_xlfn.IFNA(IF($CG$8&lt;&gt;"",VLOOKUP(CH12,Data!$B$2:$H$5150,7,0),""),"")</f>
        <v>254</v>
      </c>
      <c r="CH12" s="72" t="str">
        <f t="shared" si="28"/>
        <v>LMps_Ctn2815.12</v>
      </c>
      <c r="CI12" s="136">
        <f t="shared" si="46"/>
        <v>0</v>
      </c>
      <c r="CJ12" s="69">
        <f t="shared" si="29"/>
        <v>0</v>
      </c>
      <c r="CK12" s="70">
        <f>_xlfn.IFNA(VLOOKUP(CN12,Data!$B$2:$H$5150,4,0),0)</f>
        <v>0.04</v>
      </c>
      <c r="CL12" s="71">
        <f>_xlfn.IFNA(IF($CL$8&lt;&gt;"",VLOOKUP(CN12,Data!$B$2:$H$5150,6,0),""),"")</f>
        <v>253</v>
      </c>
      <c r="CM12" s="71">
        <f>_xlfn.IFNA(IF($CM$8&lt;&gt;"",VLOOKUP(CN12,Data!$B$2:$H$5150,7,0),""),"")</f>
        <v>254</v>
      </c>
      <c r="CN12" s="72" t="str">
        <f t="shared" si="30"/>
        <v>LMps_Ctn2815.12</v>
      </c>
      <c r="CO12" s="136">
        <f t="shared" si="47"/>
        <v>0</v>
      </c>
      <c r="CP12" s="69">
        <f t="shared" si="31"/>
        <v>0</v>
      </c>
      <c r="CQ12" s="70">
        <f>_xlfn.IFNA(VLOOKUP(CT12,Data!$B$2:$H$5150,4,0),0)</f>
        <v>0.04</v>
      </c>
      <c r="CR12" s="71">
        <f>_xlfn.IFNA(IF($CR$8&lt;&gt;"",VLOOKUP(CT12,Data!$B$2:$H$5150,6,0),""),"")</f>
        <v>253</v>
      </c>
      <c r="CS12" s="71">
        <f>_xlfn.IFNA(IF($CS$8&lt;&gt;"",VLOOKUP(CT12,Data!$B$2:$H$5150,7,0),""),"")</f>
        <v>254</v>
      </c>
      <c r="CT12" s="72" t="str">
        <f t="shared" si="32"/>
        <v>LMps_Ctn2815.12</v>
      </c>
      <c r="CU12" s="74" t="str">
        <f>VLOOKUP(F12,GD.List!$C$3:$O$6214,12,0)</f>
        <v>Textile Chemical</v>
      </c>
      <c r="CV12" s="51" t="s">
        <v>50</v>
      </c>
      <c r="CW12" s="51" t="e">
        <f>VLOOKUP(H12,#REF!,1,0)</f>
        <v>#REF!</v>
      </c>
      <c r="CX12" s="73">
        <f>E12/VLOOKUP(F12,GD.List!$C$3:$O$6646,5,0)</f>
        <v>0.67333783327708407</v>
      </c>
      <c r="CY12" s="134">
        <f t="shared" si="33"/>
        <v>120.4</v>
      </c>
      <c r="CZ12" s="51" t="e">
        <f t="shared" si="48"/>
        <v>#N/A</v>
      </c>
      <c r="DA12" s="133"/>
    </row>
    <row r="13" spans="1:105" ht="15" customHeight="1" x14ac:dyDescent="0.2">
      <c r="A13" s="142" t="str">
        <f>IFERROR(IF(VLOOKUP(F13,GD.List!$C$3:$H$6371,6,0)&lt;&gt;"L","I","L"),"")</f>
        <v>L</v>
      </c>
      <c r="B13" s="136">
        <f t="shared" si="34"/>
        <v>0</v>
      </c>
      <c r="C13" s="64">
        <v>97</v>
      </c>
      <c r="D13" s="64">
        <f t="shared" si="0"/>
        <v>0</v>
      </c>
      <c r="E13" s="64">
        <f t="shared" si="1"/>
        <v>97</v>
      </c>
      <c r="F13" s="65" t="s">
        <v>4045</v>
      </c>
      <c r="G13" s="66" t="str">
        <f>VLOOKUP(F13,GD.List!$C$3:$O$6646,13,0)</f>
        <v>REFINED SODIUM BICARBONATE</v>
      </c>
      <c r="H13" s="67">
        <f>VLOOKUP(F13,GD.List!$C$3:$O$6646,8,0)</f>
        <v>2836.3</v>
      </c>
      <c r="I13" s="68">
        <f>VLOOKUP(F13,GD.List!$C$3:$O$6646,9,0)</f>
        <v>0.35</v>
      </c>
      <c r="J13" s="69">
        <f t="shared" si="2"/>
        <v>0</v>
      </c>
      <c r="K13" s="70">
        <v>0</v>
      </c>
      <c r="L13" s="71">
        <f>_xlfn.IFNA(IF($L$8&lt;&gt;"",VLOOKUP(N13,Data!$B$2:$H$5150,6,0),""),"")</f>
        <v>253</v>
      </c>
      <c r="M13" s="71">
        <f>_xlfn.IFNA(IF($M$8&lt;&gt;"",VLOOKUP(N13,Data!$B$2:$H$5150,7,0),""),"")</f>
        <v>254</v>
      </c>
      <c r="N13" s="72" t="str">
        <f t="shared" si="35"/>
        <v>LMps_Ctn2836.3</v>
      </c>
      <c r="O13" s="136">
        <f t="shared" si="3"/>
        <v>0</v>
      </c>
      <c r="P13" s="69">
        <f t="shared" si="36"/>
        <v>0</v>
      </c>
      <c r="Q13" s="70">
        <v>0</v>
      </c>
      <c r="R13" s="71">
        <f>_xlfn.IFNA(IF($R$8&lt;&gt;"",VLOOKUP(T13,Data!$B$2:$H$5150,6,0),""),"")</f>
        <v>262</v>
      </c>
      <c r="S13" s="71" t="str">
        <f>_xlfn.IFNA(IF($S$8&lt;&gt;"",VLOOKUP(T13,Data!$B$2:$H$5150,7,0),""),"")</f>
        <v/>
      </c>
      <c r="T13" s="72" t="str">
        <f t="shared" si="37"/>
        <v>LMps_Pol2836.3</v>
      </c>
      <c r="U13" s="136">
        <f t="shared" si="4"/>
        <v>0</v>
      </c>
      <c r="V13" s="69">
        <f t="shared" si="5"/>
        <v>0</v>
      </c>
      <c r="W13" s="70">
        <v>0</v>
      </c>
      <c r="X13" s="71">
        <f>_xlfn.IFNA(IF($X$8&lt;&gt;"",VLOOKUP(Z13,Data!$B$2:$H$5150,6,0),""),"")</f>
        <v>262</v>
      </c>
      <c r="Y13" s="71" t="str">
        <f>_xlfn.IFNA(IF($Y$8&lt;&gt;"",VLOOKUP(Z13,Data!$B$2:$H$5150,7,0),""),"")</f>
        <v/>
      </c>
      <c r="Z13" s="72" t="str">
        <f t="shared" si="38"/>
        <v>LMps_Pol2836.3</v>
      </c>
      <c r="AA13" s="136">
        <f t="shared" si="6"/>
        <v>0</v>
      </c>
      <c r="AB13" s="69">
        <f t="shared" si="7"/>
        <v>0</v>
      </c>
      <c r="AC13" s="70">
        <v>0</v>
      </c>
      <c r="AD13" s="71">
        <f>_xlfn.IFNA(IF($AD$8&lt;&gt;"",VLOOKUP(AF13,Data!$B$2:$H$5150,6,0),""),"")</f>
        <v>253</v>
      </c>
      <c r="AE13" s="71">
        <f>_xlfn.IFNA(IF($AE$8&lt;&gt;"",VLOOKUP(AF13,Data!$B$2:$H$5150,7,0),""),"")</f>
        <v>254</v>
      </c>
      <c r="AF13" s="72" t="str">
        <f t="shared" si="8"/>
        <v>LMps_Ctn2836.3</v>
      </c>
      <c r="AG13" s="136">
        <f t="shared" si="9"/>
        <v>0</v>
      </c>
      <c r="AH13" s="69">
        <f t="shared" si="10"/>
        <v>0</v>
      </c>
      <c r="AI13" s="70">
        <f>_xlfn.IFNA(VLOOKUP(AL13,Data!$B$2:$H$5150,4,0),0)</f>
        <v>0.04</v>
      </c>
      <c r="AJ13" s="71">
        <f>_xlfn.IFNA(IF($AJ$8&lt;&gt;"",VLOOKUP(AL13,Data!$B$2:$H$5150,6,0),""),"")</f>
        <v>253</v>
      </c>
      <c r="AK13" s="71">
        <f>_xlfn.IFNA(IF($AK$8&lt;&gt;"",VLOOKUP(AL13,Data!$B$2:$H$5150,7,0),""),"")</f>
        <v>254</v>
      </c>
      <c r="AL13" s="72" t="str">
        <f t="shared" si="11"/>
        <v>LMps_Ctn2836.3</v>
      </c>
      <c r="AM13" s="136">
        <f t="shared" si="12"/>
        <v>0</v>
      </c>
      <c r="AN13" s="69">
        <f t="shared" si="13"/>
        <v>0</v>
      </c>
      <c r="AO13" s="70">
        <f>_xlfn.IFNA(VLOOKUP(AR13,Data!$B$2:$H$5150,4,0),0)</f>
        <v>0.04</v>
      </c>
      <c r="AP13" s="71">
        <f>_xlfn.IFNA(IF($AP$8&lt;&gt;"",VLOOKUP(AR13,Data!$B$2:$H$5150,6,0),""),"")</f>
        <v>253</v>
      </c>
      <c r="AQ13" s="71">
        <f>_xlfn.IFNA(IF($AQ$8&lt;&gt;"",VLOOKUP(AR13,Data!$B$2:$H$5150,7,0),""),"")</f>
        <v>254</v>
      </c>
      <c r="AR13" s="72" t="str">
        <f t="shared" si="14"/>
        <v>LMps_Ctn2836.3</v>
      </c>
      <c r="AS13" s="136">
        <f t="shared" si="39"/>
        <v>0</v>
      </c>
      <c r="AT13" s="69">
        <f t="shared" si="15"/>
        <v>0</v>
      </c>
      <c r="AU13" s="70">
        <f>_xlfn.IFNA(VLOOKUP(AX13,Data!$B$2:$H$5150,4,0),0)</f>
        <v>0.04</v>
      </c>
      <c r="AV13" s="71">
        <f>_xlfn.IFNA(IF($AV$8&lt;&gt;"",VLOOKUP(AX13,Data!$B$2:$H$5150,6,0),""),"")</f>
        <v>253</v>
      </c>
      <c r="AW13" s="71">
        <f>_xlfn.IFNA(IF($AW$8&lt;&gt;"",VLOOKUP(AX13,Data!$B$2:$H$5150,7,0),""),"")</f>
        <v>254</v>
      </c>
      <c r="AX13" s="72" t="str">
        <f t="shared" si="16"/>
        <v>LMps_Ctn2836.3</v>
      </c>
      <c r="AY13" s="136">
        <f t="shared" si="40"/>
        <v>0</v>
      </c>
      <c r="AZ13" s="69">
        <f t="shared" si="17"/>
        <v>0</v>
      </c>
      <c r="BA13" s="70">
        <f>_xlfn.IFNA(VLOOKUP(BD13,Data!$B$2:$H$5150,4,0),0)</f>
        <v>0.04</v>
      </c>
      <c r="BB13" s="71">
        <f>_xlfn.IFNA(IF($BB$8&lt;&gt;"",VLOOKUP(BD13,Data!$B$2:$H$5150,6,0),""),"")</f>
        <v>253</v>
      </c>
      <c r="BC13" s="71">
        <f>_xlfn.IFNA(IF($BC$8&lt;&gt;"",VLOOKUP(BD13,Data!$B$2:$H$5150,7,0),""),"")</f>
        <v>254</v>
      </c>
      <c r="BD13" s="72" t="str">
        <f t="shared" si="18"/>
        <v>LMps_Ctn2836.3</v>
      </c>
      <c r="BE13" s="136">
        <f t="shared" si="41"/>
        <v>0</v>
      </c>
      <c r="BF13" s="69">
        <f t="shared" si="19"/>
        <v>0</v>
      </c>
      <c r="BG13" s="70">
        <f>_xlfn.IFNA(VLOOKUP(BJ13,Data!$B$2:$H$5150,4,0),0)</f>
        <v>0.04</v>
      </c>
      <c r="BH13" s="71">
        <f>_xlfn.IFNA(IF($BH$8&lt;&gt;"",VLOOKUP(BJ13,Data!$B$2:$H$5150,6,0),""),"")</f>
        <v>253</v>
      </c>
      <c r="BI13" s="71">
        <f>_xlfn.IFNA(IF($BI$8&lt;&gt;"",VLOOKUP(BJ13,Data!$B$2:$H$5150,7,0),""),"")</f>
        <v>254</v>
      </c>
      <c r="BJ13" s="72" t="str">
        <f t="shared" si="20"/>
        <v>LMps_Ctn2836.3</v>
      </c>
      <c r="BK13" s="136">
        <f t="shared" si="42"/>
        <v>0</v>
      </c>
      <c r="BL13" s="69">
        <f t="shared" si="21"/>
        <v>0</v>
      </c>
      <c r="BM13" s="70">
        <f>_xlfn.IFNA(VLOOKUP(BP13,Data!$B$2:$H$5150,4,0),0)</f>
        <v>0.04</v>
      </c>
      <c r="BN13" s="71">
        <f>_xlfn.IFNA(IF($BN$8&lt;&gt;"",VLOOKUP(BP13,Data!$B$2:$H$5150,6,0),""),"")</f>
        <v>253</v>
      </c>
      <c r="BO13" s="71">
        <f>_xlfn.IFNA(IF($BO$8&lt;&gt;"",VLOOKUP(BP13,Data!$B$2:$H$5150,7,0),""),"")</f>
        <v>254</v>
      </c>
      <c r="BP13" s="72" t="str">
        <f t="shared" si="22"/>
        <v>LMps_Ctn2836.3</v>
      </c>
      <c r="BQ13" s="136">
        <f t="shared" si="43"/>
        <v>0</v>
      </c>
      <c r="BR13" s="69">
        <f t="shared" si="23"/>
        <v>0</v>
      </c>
      <c r="BS13" s="70">
        <f>_xlfn.IFNA(VLOOKUP(BV13,Data!$B$2:$H$5150,4,0),0)</f>
        <v>0.04</v>
      </c>
      <c r="BT13" s="71">
        <f>_xlfn.IFNA(IF($BT$8&lt;&gt;"",VLOOKUP(BV13,Data!$B$2:$H$5150,6,0),""),"")</f>
        <v>253</v>
      </c>
      <c r="BU13" s="71">
        <f>_xlfn.IFNA(IF($BU$8&lt;&gt;"",VLOOKUP(BV13,Data!$B$2:$H$5150,7,0),""),"")</f>
        <v>254</v>
      </c>
      <c r="BV13" s="72" t="str">
        <f t="shared" si="24"/>
        <v>LMps_Ctn2836.3</v>
      </c>
      <c r="BW13" s="136">
        <f t="shared" si="44"/>
        <v>0</v>
      </c>
      <c r="BX13" s="69">
        <f t="shared" si="25"/>
        <v>0</v>
      </c>
      <c r="BY13" s="70">
        <f>_xlfn.IFNA(VLOOKUP(CB13,Data!$B$2:$H$5150,4,0),0)</f>
        <v>0.04</v>
      </c>
      <c r="BZ13" s="71">
        <f>_xlfn.IFNA(IF($BZ$8&lt;&gt;"",VLOOKUP(CB13,Data!$B$2:$H$5150,6,0),""),"")</f>
        <v>253</v>
      </c>
      <c r="CA13" s="71">
        <f>_xlfn.IFNA(IF($CA$8&lt;&gt;"",VLOOKUP(CB13,Data!$B$2:$H$5150,7,0),""),"")</f>
        <v>254</v>
      </c>
      <c r="CB13" s="72" t="str">
        <f t="shared" si="26"/>
        <v>LMps_Ctn2836.3</v>
      </c>
      <c r="CC13" s="136">
        <f t="shared" si="45"/>
        <v>0</v>
      </c>
      <c r="CD13" s="69">
        <f t="shared" si="27"/>
        <v>0</v>
      </c>
      <c r="CE13" s="70">
        <f>_xlfn.IFNA(VLOOKUP(CH13,Data!$B$2:$H$5150,4,0),0)</f>
        <v>0.04</v>
      </c>
      <c r="CF13" s="71">
        <f>_xlfn.IFNA(IF($CF$8&lt;&gt;"",VLOOKUP(CH13,Data!$B$2:$H$5150,6,0),""),"")</f>
        <v>253</v>
      </c>
      <c r="CG13" s="71">
        <f>_xlfn.IFNA(IF($CG$8&lt;&gt;"",VLOOKUP(CH13,Data!$B$2:$H$5150,7,0),""),"")</f>
        <v>254</v>
      </c>
      <c r="CH13" s="72" t="str">
        <f t="shared" si="28"/>
        <v>LMps_Ctn2836.3</v>
      </c>
      <c r="CI13" s="136">
        <f t="shared" si="46"/>
        <v>0</v>
      </c>
      <c r="CJ13" s="69">
        <f t="shared" si="29"/>
        <v>0</v>
      </c>
      <c r="CK13" s="70">
        <f>_xlfn.IFNA(VLOOKUP(CN13,Data!$B$2:$H$5150,4,0),0)</f>
        <v>0.04</v>
      </c>
      <c r="CL13" s="71">
        <f>_xlfn.IFNA(IF($CL$8&lt;&gt;"",VLOOKUP(CN13,Data!$B$2:$H$5150,6,0),""),"")</f>
        <v>253</v>
      </c>
      <c r="CM13" s="71">
        <f>_xlfn.IFNA(IF($CM$8&lt;&gt;"",VLOOKUP(CN13,Data!$B$2:$H$5150,7,0),""),"")</f>
        <v>254</v>
      </c>
      <c r="CN13" s="72" t="str">
        <f t="shared" si="30"/>
        <v>LMps_Ctn2836.3</v>
      </c>
      <c r="CO13" s="136">
        <f t="shared" si="47"/>
        <v>0</v>
      </c>
      <c r="CP13" s="69">
        <f t="shared" si="31"/>
        <v>0</v>
      </c>
      <c r="CQ13" s="70">
        <f>_xlfn.IFNA(VLOOKUP(CT13,Data!$B$2:$H$5150,4,0),0)</f>
        <v>0.04</v>
      </c>
      <c r="CR13" s="71">
        <f>_xlfn.IFNA(IF($CR$8&lt;&gt;"",VLOOKUP(CT13,Data!$B$2:$H$5150,6,0),""),"")</f>
        <v>253</v>
      </c>
      <c r="CS13" s="71">
        <f>_xlfn.IFNA(IF($CS$8&lt;&gt;"",VLOOKUP(CT13,Data!$B$2:$H$5150,7,0),""),"")</f>
        <v>254</v>
      </c>
      <c r="CT13" s="72" t="str">
        <f t="shared" si="32"/>
        <v>LMps_Ctn2836.3</v>
      </c>
      <c r="CU13" s="74" t="str">
        <f>VLOOKUP(F13,GD.List!$C$3:$O$6214,12,0)</f>
        <v>Textile Chemical</v>
      </c>
      <c r="CV13" s="51" t="s">
        <v>50</v>
      </c>
      <c r="CW13" s="51" t="e">
        <f>VLOOKUP(H13,#REF!,1,0)</f>
        <v>#REF!</v>
      </c>
      <c r="CX13" s="73">
        <f>E13/VLOOKUP(F13,GD.List!$C$3:$O$6646,5,0)</f>
        <v>9.7000000000000003E-3</v>
      </c>
      <c r="CY13" s="134">
        <f t="shared" si="33"/>
        <v>0</v>
      </c>
      <c r="CZ13" s="51" t="e">
        <f t="shared" si="48"/>
        <v>#N/A</v>
      </c>
      <c r="DA13" s="133"/>
    </row>
    <row r="14" spans="1:105" ht="15" customHeight="1" x14ac:dyDescent="0.2">
      <c r="A14" s="142" t="str">
        <f>IFERROR(IF(VLOOKUP(F14,GD.List!$C$3:$H$6371,6,0)&lt;&gt;"L","I","L"),"")</f>
        <v>I</v>
      </c>
      <c r="B14" s="136">
        <f t="shared" si="34"/>
        <v>0</v>
      </c>
      <c r="C14" s="64">
        <v>444.94</v>
      </c>
      <c r="D14" s="64">
        <f t="shared" si="0"/>
        <v>0</v>
      </c>
      <c r="E14" s="64">
        <f t="shared" si="1"/>
        <v>444.94</v>
      </c>
      <c r="F14" s="65" t="s">
        <v>4515</v>
      </c>
      <c r="G14" s="66" t="str">
        <f>VLOOKUP(F14,GD.List!$C$3:$O$6646,13,0)</f>
        <v>Kieralon 2010 liq 0200</v>
      </c>
      <c r="H14" s="67">
        <f>VLOOKUP(F14,GD.List!$C$3:$O$6646,8,0)</f>
        <v>3402.42</v>
      </c>
      <c r="I14" s="68">
        <f>VLOOKUP(F14,GD.List!$C$3:$O$6646,9,0)</f>
        <v>1.84</v>
      </c>
      <c r="J14" s="69">
        <f t="shared" si="2"/>
        <v>0</v>
      </c>
      <c r="K14" s="70">
        <v>0</v>
      </c>
      <c r="L14" s="71">
        <f>_xlfn.IFNA(IF($L$8&lt;&gt;"",VLOOKUP(N14,Data!$B$2:$H$5150,6,0),""),"")</f>
        <v>133</v>
      </c>
      <c r="M14" s="71">
        <f>_xlfn.IFNA(IF($M$8&lt;&gt;"",VLOOKUP(N14,Data!$B$2:$H$5150,7,0),""),"")</f>
        <v>134</v>
      </c>
      <c r="N14" s="72" t="str">
        <f t="shared" si="35"/>
        <v>IMps_Ctn3402.42</v>
      </c>
      <c r="O14" s="136">
        <f t="shared" si="3"/>
        <v>0</v>
      </c>
      <c r="P14" s="69">
        <f t="shared" si="36"/>
        <v>0</v>
      </c>
      <c r="Q14" s="70">
        <v>0</v>
      </c>
      <c r="R14" s="71">
        <f>_xlfn.IFNA(IF($R$8&lt;&gt;"",VLOOKUP(T14,Data!$B$2:$H$5150,6,0),""),"")</f>
        <v>138</v>
      </c>
      <c r="S14" s="71" t="str">
        <f>_xlfn.IFNA(IF($S$8&lt;&gt;"",VLOOKUP(T14,Data!$B$2:$H$5150,7,0),""),"")</f>
        <v/>
      </c>
      <c r="T14" s="72" t="str">
        <f t="shared" si="37"/>
        <v>IMps_Pol3402.42</v>
      </c>
      <c r="U14" s="136">
        <f t="shared" si="4"/>
        <v>0</v>
      </c>
      <c r="V14" s="69">
        <f t="shared" si="5"/>
        <v>0</v>
      </c>
      <c r="W14" s="70">
        <v>0</v>
      </c>
      <c r="X14" s="71">
        <f>_xlfn.IFNA(IF($X$8&lt;&gt;"",VLOOKUP(Z14,Data!$B$2:$H$5150,6,0),""),"")</f>
        <v>138</v>
      </c>
      <c r="Y14" s="71" t="str">
        <f>_xlfn.IFNA(IF($Y$8&lt;&gt;"",VLOOKUP(Z14,Data!$B$2:$H$5150,7,0),""),"")</f>
        <v/>
      </c>
      <c r="Z14" s="72" t="str">
        <f t="shared" si="38"/>
        <v>IMps_Pol3402.42</v>
      </c>
      <c r="AA14" s="136">
        <f t="shared" si="6"/>
        <v>0</v>
      </c>
      <c r="AB14" s="69">
        <f t="shared" si="7"/>
        <v>0</v>
      </c>
      <c r="AC14" s="70">
        <v>0</v>
      </c>
      <c r="AD14" s="71">
        <f>_xlfn.IFNA(IF($AD$8&lt;&gt;"",VLOOKUP(AF14,Data!$B$2:$H$5150,6,0),""),"")</f>
        <v>133</v>
      </c>
      <c r="AE14" s="71">
        <f>_xlfn.IFNA(IF($AE$8&lt;&gt;"",VLOOKUP(AF14,Data!$B$2:$H$5150,7,0),""),"")</f>
        <v>134</v>
      </c>
      <c r="AF14" s="72" t="str">
        <f t="shared" si="8"/>
        <v>IMps_Ctn3402.42</v>
      </c>
      <c r="AG14" s="136">
        <f t="shared" si="9"/>
        <v>0</v>
      </c>
      <c r="AH14" s="69">
        <f t="shared" si="10"/>
        <v>0</v>
      </c>
      <c r="AI14" s="70">
        <f>_xlfn.IFNA(VLOOKUP(AL14,Data!$B$2:$H$5150,4,0),0)</f>
        <v>0.04</v>
      </c>
      <c r="AJ14" s="71">
        <f>_xlfn.IFNA(IF($AJ$8&lt;&gt;"",VLOOKUP(AL14,Data!$B$2:$H$5150,6,0),""),"")</f>
        <v>133</v>
      </c>
      <c r="AK14" s="71">
        <f>_xlfn.IFNA(IF($AK$8&lt;&gt;"",VLOOKUP(AL14,Data!$B$2:$H$5150,7,0),""),"")</f>
        <v>134</v>
      </c>
      <c r="AL14" s="72" t="str">
        <f t="shared" si="11"/>
        <v>IMps_Ctn3402.42</v>
      </c>
      <c r="AM14" s="136">
        <f t="shared" si="12"/>
        <v>0</v>
      </c>
      <c r="AN14" s="69">
        <f t="shared" si="13"/>
        <v>0</v>
      </c>
      <c r="AO14" s="70">
        <f>_xlfn.IFNA(VLOOKUP(AR14,Data!$B$2:$H$5150,4,0),0)</f>
        <v>0.04</v>
      </c>
      <c r="AP14" s="71">
        <f>_xlfn.IFNA(IF($AP$8&lt;&gt;"",VLOOKUP(AR14,Data!$B$2:$H$5150,6,0),""),"")</f>
        <v>133</v>
      </c>
      <c r="AQ14" s="71">
        <f>_xlfn.IFNA(IF($AQ$8&lt;&gt;"",VLOOKUP(AR14,Data!$B$2:$H$5150,7,0),""),"")</f>
        <v>134</v>
      </c>
      <c r="AR14" s="72" t="str">
        <f t="shared" si="14"/>
        <v>IMps_Ctn3402.42</v>
      </c>
      <c r="AS14" s="136">
        <f t="shared" si="39"/>
        <v>0</v>
      </c>
      <c r="AT14" s="69">
        <f t="shared" si="15"/>
        <v>0</v>
      </c>
      <c r="AU14" s="70">
        <f>_xlfn.IFNA(VLOOKUP(AX14,Data!$B$2:$H$5150,4,0),0)</f>
        <v>0.04</v>
      </c>
      <c r="AV14" s="71">
        <f>_xlfn.IFNA(IF($AV$8&lt;&gt;"",VLOOKUP(AX14,Data!$B$2:$H$5150,6,0),""),"")</f>
        <v>133</v>
      </c>
      <c r="AW14" s="71">
        <f>_xlfn.IFNA(IF($AW$8&lt;&gt;"",VLOOKUP(AX14,Data!$B$2:$H$5150,7,0),""),"")</f>
        <v>134</v>
      </c>
      <c r="AX14" s="72" t="str">
        <f t="shared" si="16"/>
        <v>IMps_Ctn3402.42</v>
      </c>
      <c r="AY14" s="136">
        <f t="shared" si="40"/>
        <v>0</v>
      </c>
      <c r="AZ14" s="69">
        <f t="shared" si="17"/>
        <v>0</v>
      </c>
      <c r="BA14" s="70">
        <f>_xlfn.IFNA(VLOOKUP(BD14,Data!$B$2:$H$5150,4,0),0)</f>
        <v>0.04</v>
      </c>
      <c r="BB14" s="71">
        <f>_xlfn.IFNA(IF($BB$8&lt;&gt;"",VLOOKUP(BD14,Data!$B$2:$H$5150,6,0),""),"")</f>
        <v>133</v>
      </c>
      <c r="BC14" s="71">
        <f>_xlfn.IFNA(IF($BC$8&lt;&gt;"",VLOOKUP(BD14,Data!$B$2:$H$5150,7,0),""),"")</f>
        <v>134</v>
      </c>
      <c r="BD14" s="72" t="str">
        <f t="shared" si="18"/>
        <v>IMps_Ctn3402.42</v>
      </c>
      <c r="BE14" s="136">
        <f t="shared" si="41"/>
        <v>0</v>
      </c>
      <c r="BF14" s="69">
        <f t="shared" si="19"/>
        <v>0</v>
      </c>
      <c r="BG14" s="70">
        <f>_xlfn.IFNA(VLOOKUP(BJ14,Data!$B$2:$H$5150,4,0),0)</f>
        <v>0.04</v>
      </c>
      <c r="BH14" s="71">
        <f>_xlfn.IFNA(IF($BH$8&lt;&gt;"",VLOOKUP(BJ14,Data!$B$2:$H$5150,6,0),""),"")</f>
        <v>133</v>
      </c>
      <c r="BI14" s="71">
        <f>_xlfn.IFNA(IF($BI$8&lt;&gt;"",VLOOKUP(BJ14,Data!$B$2:$H$5150,7,0),""),"")</f>
        <v>134</v>
      </c>
      <c r="BJ14" s="72" t="str">
        <f t="shared" si="20"/>
        <v>IMps_Ctn3402.42</v>
      </c>
      <c r="BK14" s="136">
        <f t="shared" si="42"/>
        <v>0</v>
      </c>
      <c r="BL14" s="69">
        <f t="shared" si="21"/>
        <v>0</v>
      </c>
      <c r="BM14" s="70">
        <f>_xlfn.IFNA(VLOOKUP(BP14,Data!$B$2:$H$5150,4,0),0)</f>
        <v>0.04</v>
      </c>
      <c r="BN14" s="71">
        <f>_xlfn.IFNA(IF($BN$8&lt;&gt;"",VLOOKUP(BP14,Data!$B$2:$H$5150,6,0),""),"")</f>
        <v>133</v>
      </c>
      <c r="BO14" s="71">
        <f>_xlfn.IFNA(IF($BO$8&lt;&gt;"",VLOOKUP(BP14,Data!$B$2:$H$5150,7,0),""),"")</f>
        <v>134</v>
      </c>
      <c r="BP14" s="72" t="str">
        <f t="shared" si="22"/>
        <v>IMps_Ctn3402.42</v>
      </c>
      <c r="BQ14" s="136">
        <f t="shared" si="43"/>
        <v>0</v>
      </c>
      <c r="BR14" s="69">
        <f t="shared" si="23"/>
        <v>0</v>
      </c>
      <c r="BS14" s="70">
        <f>_xlfn.IFNA(VLOOKUP(BV14,Data!$B$2:$H$5150,4,0),0)</f>
        <v>0.04</v>
      </c>
      <c r="BT14" s="71">
        <f>_xlfn.IFNA(IF($BT$8&lt;&gt;"",VLOOKUP(BV14,Data!$B$2:$H$5150,6,0),""),"")</f>
        <v>133</v>
      </c>
      <c r="BU14" s="71">
        <f>_xlfn.IFNA(IF($BU$8&lt;&gt;"",VLOOKUP(BV14,Data!$B$2:$H$5150,7,0),""),"")</f>
        <v>134</v>
      </c>
      <c r="BV14" s="72" t="str">
        <f t="shared" si="24"/>
        <v>IMps_Ctn3402.42</v>
      </c>
      <c r="BW14" s="136">
        <f t="shared" si="44"/>
        <v>0</v>
      </c>
      <c r="BX14" s="69">
        <f t="shared" si="25"/>
        <v>0</v>
      </c>
      <c r="BY14" s="70">
        <f>_xlfn.IFNA(VLOOKUP(CB14,Data!$B$2:$H$5150,4,0),0)</f>
        <v>0.04</v>
      </c>
      <c r="BZ14" s="71">
        <f>_xlfn.IFNA(IF($BZ$8&lt;&gt;"",VLOOKUP(CB14,Data!$B$2:$H$5150,6,0),""),"")</f>
        <v>133</v>
      </c>
      <c r="CA14" s="71">
        <f>_xlfn.IFNA(IF($CA$8&lt;&gt;"",VLOOKUP(CB14,Data!$B$2:$H$5150,7,0),""),"")</f>
        <v>134</v>
      </c>
      <c r="CB14" s="72" t="str">
        <f t="shared" si="26"/>
        <v>IMps_Ctn3402.42</v>
      </c>
      <c r="CC14" s="136">
        <f t="shared" si="45"/>
        <v>0</v>
      </c>
      <c r="CD14" s="69">
        <f t="shared" si="27"/>
        <v>0</v>
      </c>
      <c r="CE14" s="70">
        <f>_xlfn.IFNA(VLOOKUP(CH14,Data!$B$2:$H$5150,4,0),0)</f>
        <v>0.04</v>
      </c>
      <c r="CF14" s="71">
        <f>_xlfn.IFNA(IF($CF$8&lt;&gt;"",VLOOKUP(CH14,Data!$B$2:$H$5150,6,0),""),"")</f>
        <v>133</v>
      </c>
      <c r="CG14" s="71">
        <f>_xlfn.IFNA(IF($CG$8&lt;&gt;"",VLOOKUP(CH14,Data!$B$2:$H$5150,7,0),""),"")</f>
        <v>134</v>
      </c>
      <c r="CH14" s="72" t="str">
        <f t="shared" si="28"/>
        <v>IMps_Ctn3402.42</v>
      </c>
      <c r="CI14" s="136">
        <f t="shared" si="46"/>
        <v>0</v>
      </c>
      <c r="CJ14" s="69">
        <f t="shared" si="29"/>
        <v>0</v>
      </c>
      <c r="CK14" s="70">
        <f>_xlfn.IFNA(VLOOKUP(CN14,Data!$B$2:$H$5150,4,0),0)</f>
        <v>0.04</v>
      </c>
      <c r="CL14" s="71">
        <f>_xlfn.IFNA(IF($CL$8&lt;&gt;"",VLOOKUP(CN14,Data!$B$2:$H$5150,6,0),""),"")</f>
        <v>133</v>
      </c>
      <c r="CM14" s="71">
        <f>_xlfn.IFNA(IF($CM$8&lt;&gt;"",VLOOKUP(CN14,Data!$B$2:$H$5150,7,0),""),"")</f>
        <v>134</v>
      </c>
      <c r="CN14" s="72" t="str">
        <f t="shared" si="30"/>
        <v>IMps_Ctn3402.42</v>
      </c>
      <c r="CO14" s="136">
        <f t="shared" si="47"/>
        <v>0</v>
      </c>
      <c r="CP14" s="69">
        <f t="shared" si="31"/>
        <v>0</v>
      </c>
      <c r="CQ14" s="70">
        <f>_xlfn.IFNA(VLOOKUP(CT14,Data!$B$2:$H$5150,4,0),0)</f>
        <v>0.04</v>
      </c>
      <c r="CR14" s="71">
        <f>_xlfn.IFNA(IF($CR$8&lt;&gt;"",VLOOKUP(CT14,Data!$B$2:$H$5150,6,0),""),"")</f>
        <v>133</v>
      </c>
      <c r="CS14" s="71">
        <f>_xlfn.IFNA(IF($CS$8&lt;&gt;"",VLOOKUP(CT14,Data!$B$2:$H$5150,7,0),""),"")</f>
        <v>134</v>
      </c>
      <c r="CT14" s="72" t="str">
        <f t="shared" si="32"/>
        <v>IMps_Ctn3402.42</v>
      </c>
      <c r="CU14" s="74" t="str">
        <f>VLOOKUP(F14,GD.List!$C$3:$O$6214,12,0)</f>
        <v>Textile Chemical</v>
      </c>
      <c r="CV14" s="51" t="s">
        <v>50</v>
      </c>
      <c r="CW14" s="51" t="e">
        <f>VLOOKUP(H14,#REF!,1,0)</f>
        <v>#REF!</v>
      </c>
      <c r="CX14" s="73">
        <f>E14/VLOOKUP(F14,GD.List!$C$3:$O$6646,5,0)</f>
        <v>0.44494</v>
      </c>
      <c r="CY14" s="134">
        <f t="shared" si="33"/>
        <v>0</v>
      </c>
      <c r="CZ14" s="51" t="e">
        <f t="shared" si="48"/>
        <v>#N/A</v>
      </c>
      <c r="DA14" s="133"/>
    </row>
    <row r="15" spans="1:105" ht="15" customHeight="1" x14ac:dyDescent="0.2">
      <c r="A15" s="192" t="s">
        <v>1790</v>
      </c>
      <c r="B15" s="136">
        <f t="shared" si="34"/>
        <v>8.4</v>
      </c>
      <c r="C15" s="64">
        <v>3626</v>
      </c>
      <c r="D15" s="64">
        <f t="shared" si="0"/>
        <v>367</v>
      </c>
      <c r="E15" s="64">
        <f t="shared" si="1"/>
        <v>3259</v>
      </c>
      <c r="F15" s="65" t="s">
        <v>3726</v>
      </c>
      <c r="G15" s="66" t="str">
        <f>VLOOKUP(F15,GD.List!$C$3:$O$6646,13,0)</f>
        <v>REFINED LAKE SALT</v>
      </c>
      <c r="H15" s="67">
        <f>VLOOKUP(F15,GD.List!$C$3:$O$6646,8,0)</f>
        <v>2501.009</v>
      </c>
      <c r="I15" s="68">
        <f>VLOOKUP(F15,GD.List!$C$3:$O$6646,9,0)</f>
        <v>0.03</v>
      </c>
      <c r="J15" s="69">
        <f>IF($J$5=0,ROUND($J$4*K15,2),ROUND($J$5*K15,2))+0.32</f>
        <v>280</v>
      </c>
      <c r="K15" s="70">
        <f>_xlfn.IFNA(VLOOKUP(N15,Data!$B$2:$H$5150,4,0),0)</f>
        <v>0.04</v>
      </c>
      <c r="L15" s="71">
        <f>_xlfn.IFNA(IF($L$8&lt;&gt;"",VLOOKUP(N15,Data!$B$2:$H$5150,6,0),""),"")</f>
        <v>296</v>
      </c>
      <c r="M15" s="71">
        <f>_xlfn.IFNA(IF($M$8&lt;&gt;"",VLOOKUP(N15,Data!$B$2:$H$5150,7,0),""),"")</f>
        <v>298</v>
      </c>
      <c r="N15" s="72" t="str">
        <f t="shared" si="35"/>
        <v>IMps_Ctn2501.009</v>
      </c>
      <c r="O15" s="136">
        <f t="shared" si="3"/>
        <v>0</v>
      </c>
      <c r="P15" s="69">
        <f t="shared" si="36"/>
        <v>0</v>
      </c>
      <c r="Q15" s="70">
        <v>0</v>
      </c>
      <c r="R15" s="71" t="str">
        <f>_xlfn.IFNA(IF($R$8&lt;&gt;"",VLOOKUP(T15,Data!$B$2:$H$5150,6,0),""),"")</f>
        <v/>
      </c>
      <c r="S15" s="71" t="str">
        <f>_xlfn.IFNA(IF($S$8&lt;&gt;"",VLOOKUP(T15,Data!$B$2:$H$5150,7,0),""),"")</f>
        <v/>
      </c>
      <c r="T15" s="72" t="str">
        <f t="shared" si="37"/>
        <v>IMps_Pol2501.009</v>
      </c>
      <c r="U15" s="136">
        <f t="shared" si="4"/>
        <v>0</v>
      </c>
      <c r="V15" s="69">
        <f t="shared" si="5"/>
        <v>0</v>
      </c>
      <c r="W15" s="70">
        <f>_xlfn.IFNA(VLOOKUP(Z15,Data!$B$2:$H$5150,4,0),0)</f>
        <v>0</v>
      </c>
      <c r="X15" s="71" t="str">
        <f>_xlfn.IFNA(IF($X$8&lt;&gt;"",VLOOKUP(Z15,Data!$B$2:$H$5150,6,0),""),"")</f>
        <v/>
      </c>
      <c r="Y15" s="71" t="str">
        <f>_xlfn.IFNA(IF($Y$8&lt;&gt;"",VLOOKUP(Z15,Data!$B$2:$H$5150,7,0),""),"")</f>
        <v/>
      </c>
      <c r="Z15" s="72" t="str">
        <f t="shared" si="38"/>
        <v>IMps_Pol2501.009</v>
      </c>
      <c r="AA15" s="136">
        <f t="shared" si="6"/>
        <v>2.61</v>
      </c>
      <c r="AB15" s="69">
        <f>IF($AB$5=0,ROUND($AB$4*AC15,2),ROUND($AB$5*AC15,2))-0.2</f>
        <v>87</v>
      </c>
      <c r="AC15" s="70">
        <f>_xlfn.IFNA(VLOOKUP(AF15,Data!$B$2:$H$5150,4,0),0)</f>
        <v>0.04</v>
      </c>
      <c r="AD15" s="71">
        <f>_xlfn.IFNA(IF($AD$8&lt;&gt;"",VLOOKUP(AF15,Data!$B$2:$H$5150,6,0),""),"")</f>
        <v>296</v>
      </c>
      <c r="AE15" s="71">
        <f>_xlfn.IFNA(IF($AE$8&lt;&gt;"",VLOOKUP(AF15,Data!$B$2:$H$5150,7,0),""),"")</f>
        <v>298</v>
      </c>
      <c r="AF15" s="72" t="str">
        <f t="shared" si="8"/>
        <v>IMps_Ctn2501.009</v>
      </c>
      <c r="AG15" s="136">
        <f t="shared" si="9"/>
        <v>0</v>
      </c>
      <c r="AH15" s="69">
        <f t="shared" si="10"/>
        <v>0</v>
      </c>
      <c r="AI15" s="70">
        <f>_xlfn.IFNA(VLOOKUP(AL15,Data!$B$2:$H$5150,4,0),0)</f>
        <v>0.04</v>
      </c>
      <c r="AJ15" s="71">
        <f>_xlfn.IFNA(IF($AJ$8&lt;&gt;"",VLOOKUP(AL15,Data!$B$2:$H$5150,6,0),""),"")</f>
        <v>296</v>
      </c>
      <c r="AK15" s="71">
        <f>_xlfn.IFNA(IF($AK$8&lt;&gt;"",VLOOKUP(AL15,Data!$B$2:$H$5150,7,0),""),"")</f>
        <v>298</v>
      </c>
      <c r="AL15" s="72" t="str">
        <f t="shared" si="11"/>
        <v>IMps_Ctn2501.009</v>
      </c>
      <c r="AM15" s="136">
        <f t="shared" si="12"/>
        <v>0</v>
      </c>
      <c r="AN15" s="69">
        <f t="shared" si="13"/>
        <v>0</v>
      </c>
      <c r="AO15" s="70">
        <f>_xlfn.IFNA(VLOOKUP(AR15,Data!$B$2:$H$5150,4,0),0)</f>
        <v>0.04</v>
      </c>
      <c r="AP15" s="71">
        <f>_xlfn.IFNA(IF($AP$8&lt;&gt;"",VLOOKUP(AR15,Data!$B$2:$H$5150,6,0),""),"")</f>
        <v>296</v>
      </c>
      <c r="AQ15" s="71">
        <f>_xlfn.IFNA(IF($AQ$8&lt;&gt;"",VLOOKUP(AR15,Data!$B$2:$H$5150,7,0),""),"")</f>
        <v>298</v>
      </c>
      <c r="AR15" s="72" t="str">
        <f t="shared" si="14"/>
        <v>IMps_Ctn2501.009</v>
      </c>
      <c r="AS15" s="136">
        <f t="shared" si="39"/>
        <v>0</v>
      </c>
      <c r="AT15" s="69">
        <f t="shared" si="15"/>
        <v>0</v>
      </c>
      <c r="AU15" s="70">
        <f>_xlfn.IFNA(VLOOKUP(AX15,Data!$B$2:$H$5150,4,0),0)</f>
        <v>0.04</v>
      </c>
      <c r="AV15" s="71">
        <f>_xlfn.IFNA(IF($AV$8&lt;&gt;"",VLOOKUP(AX15,Data!$B$2:$H$5150,6,0),""),"")</f>
        <v>296</v>
      </c>
      <c r="AW15" s="71">
        <f>_xlfn.IFNA(IF($AW$8&lt;&gt;"",VLOOKUP(AX15,Data!$B$2:$H$5150,7,0),""),"")</f>
        <v>298</v>
      </c>
      <c r="AX15" s="72" t="str">
        <f t="shared" si="16"/>
        <v>IMps_Ctn2501.009</v>
      </c>
      <c r="AY15" s="136">
        <f t="shared" si="40"/>
        <v>0</v>
      </c>
      <c r="AZ15" s="69">
        <f t="shared" si="17"/>
        <v>0</v>
      </c>
      <c r="BA15" s="70">
        <f>_xlfn.IFNA(VLOOKUP(BD15,Data!$B$2:$H$5150,4,0),0)</f>
        <v>0.04</v>
      </c>
      <c r="BB15" s="71">
        <f>_xlfn.IFNA(IF($BB$8&lt;&gt;"",VLOOKUP(BD15,Data!$B$2:$H$5150,6,0),""),"")</f>
        <v>296</v>
      </c>
      <c r="BC15" s="71">
        <f>_xlfn.IFNA(IF($BC$8&lt;&gt;"",VLOOKUP(BD15,Data!$B$2:$H$5150,7,0),""),"")</f>
        <v>298</v>
      </c>
      <c r="BD15" s="72" t="str">
        <f t="shared" si="18"/>
        <v>IMps_Ctn2501.009</v>
      </c>
      <c r="BE15" s="136">
        <f t="shared" si="41"/>
        <v>0</v>
      </c>
      <c r="BF15" s="69">
        <f t="shared" si="19"/>
        <v>0</v>
      </c>
      <c r="BG15" s="70">
        <f>_xlfn.IFNA(VLOOKUP(BJ15,Data!$B$2:$H$5150,4,0),0)</f>
        <v>0.04</v>
      </c>
      <c r="BH15" s="71">
        <f>_xlfn.IFNA(IF($BH$8&lt;&gt;"",VLOOKUP(BJ15,Data!$B$2:$H$5150,6,0),""),"")</f>
        <v>296</v>
      </c>
      <c r="BI15" s="71">
        <f>_xlfn.IFNA(IF($BI$8&lt;&gt;"",VLOOKUP(BJ15,Data!$B$2:$H$5150,7,0),""),"")</f>
        <v>298</v>
      </c>
      <c r="BJ15" s="72" t="str">
        <f t="shared" si="20"/>
        <v>IMps_Ctn2501.009</v>
      </c>
      <c r="BK15" s="136">
        <f t="shared" si="42"/>
        <v>0</v>
      </c>
      <c r="BL15" s="69">
        <f t="shared" si="21"/>
        <v>0</v>
      </c>
      <c r="BM15" s="70">
        <f>_xlfn.IFNA(VLOOKUP(BP15,Data!$B$2:$H$5150,4,0),0)</f>
        <v>0.04</v>
      </c>
      <c r="BN15" s="71">
        <f>_xlfn.IFNA(IF($BN$8&lt;&gt;"",VLOOKUP(BP15,Data!$B$2:$H$5150,6,0),""),"")</f>
        <v>296</v>
      </c>
      <c r="BO15" s="71">
        <f>_xlfn.IFNA(IF($BO$8&lt;&gt;"",VLOOKUP(BP15,Data!$B$2:$H$5150,7,0),""),"")</f>
        <v>298</v>
      </c>
      <c r="BP15" s="72" t="str">
        <f t="shared" si="22"/>
        <v>IMps_Ctn2501.009</v>
      </c>
      <c r="BQ15" s="136">
        <f t="shared" si="43"/>
        <v>0</v>
      </c>
      <c r="BR15" s="69">
        <f t="shared" si="23"/>
        <v>0</v>
      </c>
      <c r="BS15" s="70">
        <f>_xlfn.IFNA(VLOOKUP(BV15,Data!$B$2:$H$5150,4,0),0)</f>
        <v>0.04</v>
      </c>
      <c r="BT15" s="71">
        <f>_xlfn.IFNA(IF($BT$8&lt;&gt;"",VLOOKUP(BV15,Data!$B$2:$H$5150,6,0),""),"")</f>
        <v>296</v>
      </c>
      <c r="BU15" s="71">
        <f>_xlfn.IFNA(IF($BU$8&lt;&gt;"",VLOOKUP(BV15,Data!$B$2:$H$5150,7,0),""),"")</f>
        <v>298</v>
      </c>
      <c r="BV15" s="72" t="str">
        <f t="shared" si="24"/>
        <v>IMps_Ctn2501.009</v>
      </c>
      <c r="BW15" s="136">
        <f t="shared" si="44"/>
        <v>0</v>
      </c>
      <c r="BX15" s="69">
        <f t="shared" si="25"/>
        <v>0</v>
      </c>
      <c r="BY15" s="70">
        <f>_xlfn.IFNA(VLOOKUP(CB15,Data!$B$2:$H$5150,4,0),0)</f>
        <v>0.04</v>
      </c>
      <c r="BZ15" s="71">
        <f>_xlfn.IFNA(IF($BZ$8&lt;&gt;"",VLOOKUP(CB15,Data!$B$2:$H$5150,6,0),""),"")</f>
        <v>296</v>
      </c>
      <c r="CA15" s="71">
        <f>_xlfn.IFNA(IF($CA$8&lt;&gt;"",VLOOKUP(CB15,Data!$B$2:$H$5150,7,0),""),"")</f>
        <v>298</v>
      </c>
      <c r="CB15" s="72" t="str">
        <f t="shared" si="26"/>
        <v>IMps_Ctn2501.009</v>
      </c>
      <c r="CC15" s="136">
        <f t="shared" si="45"/>
        <v>0</v>
      </c>
      <c r="CD15" s="69">
        <f t="shared" si="27"/>
        <v>0</v>
      </c>
      <c r="CE15" s="70">
        <f>_xlfn.IFNA(VLOOKUP(CH15,Data!$B$2:$H$5150,4,0),0)</f>
        <v>0.04</v>
      </c>
      <c r="CF15" s="71">
        <f>_xlfn.IFNA(IF($CF$8&lt;&gt;"",VLOOKUP(CH15,Data!$B$2:$H$5150,6,0),""),"")</f>
        <v>296</v>
      </c>
      <c r="CG15" s="71">
        <f>_xlfn.IFNA(IF($CG$8&lt;&gt;"",VLOOKUP(CH15,Data!$B$2:$H$5150,7,0),""),"")</f>
        <v>298</v>
      </c>
      <c r="CH15" s="72" t="str">
        <f t="shared" si="28"/>
        <v>IMps_Ctn2501.009</v>
      </c>
      <c r="CI15" s="136">
        <f t="shared" si="46"/>
        <v>0</v>
      </c>
      <c r="CJ15" s="69">
        <f t="shared" si="29"/>
        <v>0</v>
      </c>
      <c r="CK15" s="70">
        <f>_xlfn.IFNA(VLOOKUP(CN15,Data!$B$2:$H$5150,4,0),0)</f>
        <v>0.04</v>
      </c>
      <c r="CL15" s="71">
        <f>_xlfn.IFNA(IF($CL$8&lt;&gt;"",VLOOKUP(CN15,Data!$B$2:$H$5150,6,0),""),"")</f>
        <v>296</v>
      </c>
      <c r="CM15" s="71">
        <f>_xlfn.IFNA(IF($CM$8&lt;&gt;"",VLOOKUP(CN15,Data!$B$2:$H$5150,7,0),""),"")</f>
        <v>298</v>
      </c>
      <c r="CN15" s="72" t="str">
        <f t="shared" si="30"/>
        <v>IMps_Ctn2501.009</v>
      </c>
      <c r="CO15" s="136">
        <f t="shared" si="47"/>
        <v>0</v>
      </c>
      <c r="CP15" s="69">
        <f t="shared" si="31"/>
        <v>0</v>
      </c>
      <c r="CQ15" s="70">
        <f>_xlfn.IFNA(VLOOKUP(CT15,Data!$B$2:$H$5150,4,0),0)</f>
        <v>0.04</v>
      </c>
      <c r="CR15" s="71">
        <f>_xlfn.IFNA(IF($CR$8&lt;&gt;"",VLOOKUP(CT15,Data!$B$2:$H$5150,6,0),""),"")</f>
        <v>296</v>
      </c>
      <c r="CS15" s="71">
        <f>_xlfn.IFNA(IF($CS$8&lt;&gt;"",VLOOKUP(CT15,Data!$B$2:$H$5150,7,0),""),"")</f>
        <v>298</v>
      </c>
      <c r="CT15" s="72" t="str">
        <f t="shared" si="32"/>
        <v>IMps_Ctn2501.009</v>
      </c>
      <c r="CU15" s="74" t="str">
        <f>VLOOKUP(F15,GD.List!$C$3:$O$6214,12,0)</f>
        <v>Textile Chemical</v>
      </c>
      <c r="CV15" s="51" t="s">
        <v>50</v>
      </c>
      <c r="CW15" s="51" t="e">
        <f>VLOOKUP(H15,#REF!,1,0)</f>
        <v>#REF!</v>
      </c>
      <c r="CX15" s="73">
        <f>E15/VLOOKUP(F15,GD.List!$C$3:$O$6646,5,0)</f>
        <v>9.3114285714285719E-2</v>
      </c>
      <c r="CY15" s="134">
        <f t="shared" si="33"/>
        <v>11.01</v>
      </c>
      <c r="CZ15" s="51" t="e">
        <f t="shared" si="48"/>
        <v>#N/A</v>
      </c>
      <c r="DA15" s="133"/>
    </row>
    <row r="16" spans="1:105" ht="15" customHeight="1" x14ac:dyDescent="0.2">
      <c r="A16" s="192" t="s">
        <v>1790</v>
      </c>
      <c r="B16" s="136">
        <f t="shared" si="34"/>
        <v>0</v>
      </c>
      <c r="C16" s="64">
        <v>28691</v>
      </c>
      <c r="D16" s="64">
        <f t="shared" si="0"/>
        <v>0</v>
      </c>
      <c r="E16" s="64">
        <f t="shared" si="1"/>
        <v>28691</v>
      </c>
      <c r="F16" s="65" t="s">
        <v>3926</v>
      </c>
      <c r="G16" s="66" t="str">
        <f>VLOOKUP(F16,GD.List!$C$3:$O$6646,13,0)</f>
        <v>REFINED LAKE SALT</v>
      </c>
      <c r="H16" s="67">
        <f>VLOOKUP(F16,GD.List!$C$3:$O$6646,8,0)</f>
        <v>2501.009</v>
      </c>
      <c r="I16" s="68">
        <f>VLOOKUP(F16,GD.List!$C$3:$O$6646,9,0)</f>
        <v>0.03</v>
      </c>
      <c r="J16" s="69">
        <f t="shared" si="2"/>
        <v>0</v>
      </c>
      <c r="K16" s="70">
        <v>0</v>
      </c>
      <c r="L16" s="71">
        <f>_xlfn.IFNA(IF($L$8&lt;&gt;"",VLOOKUP(N16,Data!$B$2:$H$5150,6,0),""),"")</f>
        <v>296</v>
      </c>
      <c r="M16" s="71">
        <f>_xlfn.IFNA(IF($M$8&lt;&gt;"",VLOOKUP(N16,Data!$B$2:$H$5150,7,0),""),"")</f>
        <v>298</v>
      </c>
      <c r="N16" s="72" t="str">
        <f t="shared" si="35"/>
        <v>IMps_Ctn2501.009</v>
      </c>
      <c r="O16" s="136">
        <f t="shared" si="3"/>
        <v>0</v>
      </c>
      <c r="P16" s="69">
        <f t="shared" si="36"/>
        <v>0</v>
      </c>
      <c r="Q16" s="70">
        <v>0</v>
      </c>
      <c r="R16" s="71" t="str">
        <f>_xlfn.IFNA(IF($R$8&lt;&gt;"",VLOOKUP(T16,Data!$B$2:$H$5150,6,0),""),"")</f>
        <v/>
      </c>
      <c r="S16" s="71" t="str">
        <f>_xlfn.IFNA(IF($S$8&lt;&gt;"",VLOOKUP(T16,Data!$B$2:$H$5150,7,0),""),"")</f>
        <v/>
      </c>
      <c r="T16" s="72" t="str">
        <f t="shared" si="37"/>
        <v>IMps_Pol2501.009</v>
      </c>
      <c r="U16" s="136">
        <f t="shared" si="4"/>
        <v>0</v>
      </c>
      <c r="V16" s="69">
        <f t="shared" si="5"/>
        <v>0</v>
      </c>
      <c r="W16" s="70">
        <f>_xlfn.IFNA(VLOOKUP(Z16,Data!$B$2:$H$5150,4,0),0)</f>
        <v>0</v>
      </c>
      <c r="X16" s="71" t="str">
        <f>_xlfn.IFNA(IF($X$8&lt;&gt;"",VLOOKUP(Z16,Data!$B$2:$H$5150,6,0),""),"")</f>
        <v/>
      </c>
      <c r="Y16" s="71" t="str">
        <f>_xlfn.IFNA(IF($Y$8&lt;&gt;"",VLOOKUP(Z16,Data!$B$2:$H$5150,7,0),""),"")</f>
        <v/>
      </c>
      <c r="Z16" s="72" t="str">
        <f t="shared" si="38"/>
        <v>IMps_Pol2501.009</v>
      </c>
      <c r="AA16" s="136">
        <f t="shared" si="6"/>
        <v>0</v>
      </c>
      <c r="AB16" s="69">
        <f t="shared" si="7"/>
        <v>0</v>
      </c>
      <c r="AC16" s="70">
        <v>0</v>
      </c>
      <c r="AD16" s="71">
        <f>_xlfn.IFNA(IF($AD$8&lt;&gt;"",VLOOKUP(AF16,Data!$B$2:$H$5150,6,0),""),"")</f>
        <v>296</v>
      </c>
      <c r="AE16" s="71">
        <f>_xlfn.IFNA(IF($AE$8&lt;&gt;"",VLOOKUP(AF16,Data!$B$2:$H$5150,7,0),""),"")</f>
        <v>298</v>
      </c>
      <c r="AF16" s="72" t="str">
        <f t="shared" si="8"/>
        <v>IMps_Ctn2501.009</v>
      </c>
      <c r="AG16" s="136">
        <f t="shared" si="9"/>
        <v>0</v>
      </c>
      <c r="AH16" s="69">
        <f t="shared" si="10"/>
        <v>0</v>
      </c>
      <c r="AI16" s="70">
        <f>_xlfn.IFNA(VLOOKUP(AL16,Data!$B$2:$H$5150,4,0),0)</f>
        <v>0.04</v>
      </c>
      <c r="AJ16" s="71">
        <f>_xlfn.IFNA(IF($AJ$8&lt;&gt;"",VLOOKUP(AL16,Data!$B$2:$H$5150,6,0),""),"")</f>
        <v>296</v>
      </c>
      <c r="AK16" s="71">
        <f>_xlfn.IFNA(IF($AK$8&lt;&gt;"",VLOOKUP(AL16,Data!$B$2:$H$5150,7,0),""),"")</f>
        <v>298</v>
      </c>
      <c r="AL16" s="72" t="str">
        <f t="shared" si="11"/>
        <v>IMps_Ctn2501.009</v>
      </c>
      <c r="AM16" s="136">
        <f t="shared" si="12"/>
        <v>0</v>
      </c>
      <c r="AN16" s="69">
        <f t="shared" si="13"/>
        <v>0</v>
      </c>
      <c r="AO16" s="70">
        <f>_xlfn.IFNA(VLOOKUP(AR16,Data!$B$2:$H$5150,4,0),0)</f>
        <v>0.04</v>
      </c>
      <c r="AP16" s="71">
        <f>_xlfn.IFNA(IF($AP$8&lt;&gt;"",VLOOKUP(AR16,Data!$B$2:$H$5150,6,0),""),"")</f>
        <v>296</v>
      </c>
      <c r="AQ16" s="71">
        <f>_xlfn.IFNA(IF($AQ$8&lt;&gt;"",VLOOKUP(AR16,Data!$B$2:$H$5150,7,0),""),"")</f>
        <v>298</v>
      </c>
      <c r="AR16" s="72" t="str">
        <f t="shared" si="14"/>
        <v>IMps_Ctn2501.009</v>
      </c>
      <c r="AS16" s="136">
        <f t="shared" si="39"/>
        <v>0</v>
      </c>
      <c r="AT16" s="69">
        <f t="shared" si="15"/>
        <v>0</v>
      </c>
      <c r="AU16" s="70">
        <f>_xlfn.IFNA(VLOOKUP(AX16,Data!$B$2:$H$5150,4,0),0)</f>
        <v>0.04</v>
      </c>
      <c r="AV16" s="71">
        <f>_xlfn.IFNA(IF($AV$8&lt;&gt;"",VLOOKUP(AX16,Data!$B$2:$H$5150,6,0),""),"")</f>
        <v>296</v>
      </c>
      <c r="AW16" s="71">
        <f>_xlfn.IFNA(IF($AW$8&lt;&gt;"",VLOOKUP(AX16,Data!$B$2:$H$5150,7,0),""),"")</f>
        <v>298</v>
      </c>
      <c r="AX16" s="72" t="str">
        <f t="shared" si="16"/>
        <v>IMps_Ctn2501.009</v>
      </c>
      <c r="AY16" s="136">
        <f t="shared" si="40"/>
        <v>0</v>
      </c>
      <c r="AZ16" s="69">
        <f t="shared" si="17"/>
        <v>0</v>
      </c>
      <c r="BA16" s="70">
        <f>_xlfn.IFNA(VLOOKUP(BD16,Data!$B$2:$H$5150,4,0),0)</f>
        <v>0.04</v>
      </c>
      <c r="BB16" s="71">
        <f>_xlfn.IFNA(IF($BB$8&lt;&gt;"",VLOOKUP(BD16,Data!$B$2:$H$5150,6,0),""),"")</f>
        <v>296</v>
      </c>
      <c r="BC16" s="71">
        <f>_xlfn.IFNA(IF($BC$8&lt;&gt;"",VLOOKUP(BD16,Data!$B$2:$H$5150,7,0),""),"")</f>
        <v>298</v>
      </c>
      <c r="BD16" s="72" t="str">
        <f t="shared" si="18"/>
        <v>IMps_Ctn2501.009</v>
      </c>
      <c r="BE16" s="136">
        <f t="shared" si="41"/>
        <v>0</v>
      </c>
      <c r="BF16" s="69">
        <f t="shared" si="19"/>
        <v>0</v>
      </c>
      <c r="BG16" s="70">
        <f>_xlfn.IFNA(VLOOKUP(BJ16,Data!$B$2:$H$5150,4,0),0)</f>
        <v>0.04</v>
      </c>
      <c r="BH16" s="71">
        <f>_xlfn.IFNA(IF($BH$8&lt;&gt;"",VLOOKUP(BJ16,Data!$B$2:$H$5150,6,0),""),"")</f>
        <v>296</v>
      </c>
      <c r="BI16" s="71">
        <f>_xlfn.IFNA(IF($BI$8&lt;&gt;"",VLOOKUP(BJ16,Data!$B$2:$H$5150,7,0),""),"")</f>
        <v>298</v>
      </c>
      <c r="BJ16" s="72" t="str">
        <f t="shared" si="20"/>
        <v>IMps_Ctn2501.009</v>
      </c>
      <c r="BK16" s="136">
        <f t="shared" si="42"/>
        <v>0</v>
      </c>
      <c r="BL16" s="69">
        <f t="shared" si="21"/>
        <v>0</v>
      </c>
      <c r="BM16" s="70">
        <f>_xlfn.IFNA(VLOOKUP(BP16,Data!$B$2:$H$5150,4,0),0)</f>
        <v>0.04</v>
      </c>
      <c r="BN16" s="71">
        <f>_xlfn.IFNA(IF($BN$8&lt;&gt;"",VLOOKUP(BP16,Data!$B$2:$H$5150,6,0),""),"")</f>
        <v>296</v>
      </c>
      <c r="BO16" s="71">
        <f>_xlfn.IFNA(IF($BO$8&lt;&gt;"",VLOOKUP(BP16,Data!$B$2:$H$5150,7,0),""),"")</f>
        <v>298</v>
      </c>
      <c r="BP16" s="72" t="str">
        <f t="shared" si="22"/>
        <v>IMps_Ctn2501.009</v>
      </c>
      <c r="BQ16" s="136">
        <f t="shared" si="43"/>
        <v>0</v>
      </c>
      <c r="BR16" s="69">
        <f t="shared" si="23"/>
        <v>0</v>
      </c>
      <c r="BS16" s="70">
        <f>_xlfn.IFNA(VLOOKUP(BV16,Data!$B$2:$H$5150,4,0),0)</f>
        <v>0.04</v>
      </c>
      <c r="BT16" s="71">
        <f>_xlfn.IFNA(IF($BT$8&lt;&gt;"",VLOOKUP(BV16,Data!$B$2:$H$5150,6,0),""),"")</f>
        <v>296</v>
      </c>
      <c r="BU16" s="71">
        <f>_xlfn.IFNA(IF($BU$8&lt;&gt;"",VLOOKUP(BV16,Data!$B$2:$H$5150,7,0),""),"")</f>
        <v>298</v>
      </c>
      <c r="BV16" s="72" t="str">
        <f t="shared" si="24"/>
        <v>IMps_Ctn2501.009</v>
      </c>
      <c r="BW16" s="136">
        <f t="shared" si="44"/>
        <v>0</v>
      </c>
      <c r="BX16" s="69">
        <f t="shared" si="25"/>
        <v>0</v>
      </c>
      <c r="BY16" s="70">
        <f>_xlfn.IFNA(VLOOKUP(CB16,Data!$B$2:$H$5150,4,0),0)</f>
        <v>0.04</v>
      </c>
      <c r="BZ16" s="71">
        <f>_xlfn.IFNA(IF($BZ$8&lt;&gt;"",VLOOKUP(CB16,Data!$B$2:$H$5150,6,0),""),"")</f>
        <v>296</v>
      </c>
      <c r="CA16" s="71">
        <f>_xlfn.IFNA(IF($CA$8&lt;&gt;"",VLOOKUP(CB16,Data!$B$2:$H$5150,7,0),""),"")</f>
        <v>298</v>
      </c>
      <c r="CB16" s="72" t="str">
        <f t="shared" si="26"/>
        <v>IMps_Ctn2501.009</v>
      </c>
      <c r="CC16" s="136">
        <f t="shared" si="45"/>
        <v>0</v>
      </c>
      <c r="CD16" s="69">
        <f t="shared" si="27"/>
        <v>0</v>
      </c>
      <c r="CE16" s="70">
        <f>_xlfn.IFNA(VLOOKUP(CH16,Data!$B$2:$H$5150,4,0),0)</f>
        <v>0.04</v>
      </c>
      <c r="CF16" s="71">
        <f>_xlfn.IFNA(IF($CF$8&lt;&gt;"",VLOOKUP(CH16,Data!$B$2:$H$5150,6,0),""),"")</f>
        <v>296</v>
      </c>
      <c r="CG16" s="71">
        <f>_xlfn.IFNA(IF($CG$8&lt;&gt;"",VLOOKUP(CH16,Data!$B$2:$H$5150,7,0),""),"")</f>
        <v>298</v>
      </c>
      <c r="CH16" s="72" t="str">
        <f t="shared" si="28"/>
        <v>IMps_Ctn2501.009</v>
      </c>
      <c r="CI16" s="136">
        <f t="shared" si="46"/>
        <v>0</v>
      </c>
      <c r="CJ16" s="69">
        <f t="shared" si="29"/>
        <v>0</v>
      </c>
      <c r="CK16" s="70">
        <f>_xlfn.IFNA(VLOOKUP(CN16,Data!$B$2:$H$5150,4,0),0)</f>
        <v>0.04</v>
      </c>
      <c r="CL16" s="71">
        <f>_xlfn.IFNA(IF($CL$8&lt;&gt;"",VLOOKUP(CN16,Data!$B$2:$H$5150,6,0),""),"")</f>
        <v>296</v>
      </c>
      <c r="CM16" s="71">
        <f>_xlfn.IFNA(IF($CM$8&lt;&gt;"",VLOOKUP(CN16,Data!$B$2:$H$5150,7,0),""),"")</f>
        <v>298</v>
      </c>
      <c r="CN16" s="72" t="str">
        <f t="shared" si="30"/>
        <v>IMps_Ctn2501.009</v>
      </c>
      <c r="CO16" s="136">
        <f t="shared" si="47"/>
        <v>0</v>
      </c>
      <c r="CP16" s="69">
        <f t="shared" si="31"/>
        <v>0</v>
      </c>
      <c r="CQ16" s="70">
        <f>_xlfn.IFNA(VLOOKUP(CT16,Data!$B$2:$H$5150,4,0),0)</f>
        <v>0.04</v>
      </c>
      <c r="CR16" s="71">
        <f>_xlfn.IFNA(IF($CR$8&lt;&gt;"",VLOOKUP(CT16,Data!$B$2:$H$5150,6,0),""),"")</f>
        <v>296</v>
      </c>
      <c r="CS16" s="71">
        <f>_xlfn.IFNA(IF($CS$8&lt;&gt;"",VLOOKUP(CT16,Data!$B$2:$H$5150,7,0),""),"")</f>
        <v>298</v>
      </c>
      <c r="CT16" s="72" t="str">
        <f t="shared" si="32"/>
        <v>IMps_Ctn2501.009</v>
      </c>
      <c r="CU16" s="74" t="str">
        <f>VLOOKUP(F16,GD.List!$C$3:$O$6214,12,0)</f>
        <v>Textile Chemical</v>
      </c>
      <c r="CV16" s="51" t="s">
        <v>50</v>
      </c>
      <c r="CW16" s="51" t="e">
        <f>VLOOKUP(H16,#REF!,1,0)</f>
        <v>#REF!</v>
      </c>
      <c r="CX16" s="73">
        <f>E16/VLOOKUP(F16,GD.List!$C$3:$O$6646,5,0)</f>
        <v>0.9563666666666667</v>
      </c>
      <c r="CY16" s="134">
        <f t="shared" si="33"/>
        <v>0</v>
      </c>
      <c r="CZ16" s="51" t="e">
        <f t="shared" si="48"/>
        <v>#N/A</v>
      </c>
      <c r="DA16" s="133"/>
    </row>
    <row r="17" spans="1:105" ht="15" customHeight="1" x14ac:dyDescent="0.2">
      <c r="A17" s="142" t="str">
        <f>IFERROR(IF(VLOOKUP(F17,GD.List!$C$3:$H$6371,6,0)&lt;&gt;"L","I","L"),"")</f>
        <v>L</v>
      </c>
      <c r="B17" s="136">
        <f t="shared" si="34"/>
        <v>0</v>
      </c>
      <c r="C17" s="64">
        <v>56</v>
      </c>
      <c r="D17" s="64">
        <f t="shared" si="0"/>
        <v>0</v>
      </c>
      <c r="E17" s="64">
        <f t="shared" si="1"/>
        <v>56</v>
      </c>
      <c r="F17" s="65" t="s">
        <v>4092</v>
      </c>
      <c r="G17" s="66" t="str">
        <f>VLOOKUP(F17,GD.List!$C$3:$O$6646,13,0)</f>
        <v xml:space="preserve">HEPTOL B95 </v>
      </c>
      <c r="H17" s="67">
        <f>VLOOKUP(F17,GD.List!$C$3:$O$6646,8,0)</f>
        <v>3809.9189999999999</v>
      </c>
      <c r="I17" s="68">
        <f>VLOOKUP(F17,GD.List!$C$3:$O$6646,9,0)</f>
        <v>1.73</v>
      </c>
      <c r="J17" s="69">
        <f t="shared" si="2"/>
        <v>0</v>
      </c>
      <c r="K17" s="70">
        <v>0</v>
      </c>
      <c r="L17" s="71">
        <f>_xlfn.IFNA(IF($L$8&lt;&gt;"",VLOOKUP(N17,Data!$B$2:$H$5150,6,0),""),"")</f>
        <v>214</v>
      </c>
      <c r="M17" s="71">
        <f>_xlfn.IFNA(IF($M$8&lt;&gt;"",VLOOKUP(N17,Data!$B$2:$H$5150,7,0),""),"")</f>
        <v>215</v>
      </c>
      <c r="N17" s="72" t="str">
        <f t="shared" si="35"/>
        <v>LMps_Ctn3809.919</v>
      </c>
      <c r="O17" s="136">
        <f t="shared" si="3"/>
        <v>0</v>
      </c>
      <c r="P17" s="69">
        <f t="shared" si="36"/>
        <v>0</v>
      </c>
      <c r="Q17" s="70">
        <v>0</v>
      </c>
      <c r="R17" s="71">
        <f>_xlfn.IFNA(IF($R$8&lt;&gt;"",VLOOKUP(T17,Data!$B$2:$H$5150,6,0),""),"")</f>
        <v>261</v>
      </c>
      <c r="S17" s="71" t="str">
        <f>_xlfn.IFNA(IF($S$8&lt;&gt;"",VLOOKUP(T17,Data!$B$2:$H$5150,7,0),""),"")</f>
        <v/>
      </c>
      <c r="T17" s="72" t="str">
        <f t="shared" si="37"/>
        <v>LMps_Pol3809.919</v>
      </c>
      <c r="U17" s="136">
        <f t="shared" si="4"/>
        <v>0</v>
      </c>
      <c r="V17" s="69">
        <f t="shared" si="5"/>
        <v>0</v>
      </c>
      <c r="W17" s="70">
        <v>0</v>
      </c>
      <c r="X17" s="71">
        <f>_xlfn.IFNA(IF($X$8&lt;&gt;"",VLOOKUP(Z17,Data!$B$2:$H$5150,6,0),""),"")</f>
        <v>261</v>
      </c>
      <c r="Y17" s="71" t="str">
        <f>_xlfn.IFNA(IF($Y$8&lt;&gt;"",VLOOKUP(Z17,Data!$B$2:$H$5150,7,0),""),"")</f>
        <v/>
      </c>
      <c r="Z17" s="72" t="str">
        <f t="shared" si="38"/>
        <v>LMps_Pol3809.919</v>
      </c>
      <c r="AA17" s="136">
        <f t="shared" si="6"/>
        <v>0</v>
      </c>
      <c r="AB17" s="69">
        <f t="shared" si="7"/>
        <v>0</v>
      </c>
      <c r="AC17" s="70">
        <v>0</v>
      </c>
      <c r="AD17" s="71">
        <f>_xlfn.IFNA(IF($AD$8&lt;&gt;"",VLOOKUP(AF17,Data!$B$2:$H$5150,6,0),""),"")</f>
        <v>214</v>
      </c>
      <c r="AE17" s="71">
        <f>_xlfn.IFNA(IF($AE$8&lt;&gt;"",VLOOKUP(AF17,Data!$B$2:$H$5150,7,0),""),"")</f>
        <v>215</v>
      </c>
      <c r="AF17" s="72" t="str">
        <f t="shared" si="8"/>
        <v>LMps_Ctn3809.919</v>
      </c>
      <c r="AG17" s="136">
        <f t="shared" si="9"/>
        <v>0</v>
      </c>
      <c r="AH17" s="69">
        <f t="shared" si="10"/>
        <v>0</v>
      </c>
      <c r="AI17" s="70">
        <f>_xlfn.IFNA(VLOOKUP(AL17,Data!$B$2:$H$5150,4,0),0)</f>
        <v>0.04</v>
      </c>
      <c r="AJ17" s="71">
        <f>_xlfn.IFNA(IF($AJ$8&lt;&gt;"",VLOOKUP(AL17,Data!$B$2:$H$5150,6,0),""),"")</f>
        <v>214</v>
      </c>
      <c r="AK17" s="71">
        <f>_xlfn.IFNA(IF($AK$8&lt;&gt;"",VLOOKUP(AL17,Data!$B$2:$H$5150,7,0),""),"")</f>
        <v>215</v>
      </c>
      <c r="AL17" s="72" t="str">
        <f t="shared" si="11"/>
        <v>LMps_Ctn3809.919</v>
      </c>
      <c r="AM17" s="136">
        <f t="shared" si="12"/>
        <v>0</v>
      </c>
      <c r="AN17" s="69">
        <f t="shared" si="13"/>
        <v>0</v>
      </c>
      <c r="AO17" s="70">
        <f>_xlfn.IFNA(VLOOKUP(AR17,Data!$B$2:$H$5150,4,0),0)</f>
        <v>0.04</v>
      </c>
      <c r="AP17" s="71">
        <f>_xlfn.IFNA(IF($AP$8&lt;&gt;"",VLOOKUP(AR17,Data!$B$2:$H$5150,6,0),""),"")</f>
        <v>214</v>
      </c>
      <c r="AQ17" s="71">
        <f>_xlfn.IFNA(IF($AQ$8&lt;&gt;"",VLOOKUP(AR17,Data!$B$2:$H$5150,7,0),""),"")</f>
        <v>215</v>
      </c>
      <c r="AR17" s="72" t="str">
        <f t="shared" si="14"/>
        <v>LMps_Ctn3809.919</v>
      </c>
      <c r="AS17" s="136">
        <f t="shared" si="39"/>
        <v>0</v>
      </c>
      <c r="AT17" s="69">
        <f t="shared" si="15"/>
        <v>0</v>
      </c>
      <c r="AU17" s="70">
        <f>_xlfn.IFNA(VLOOKUP(AX17,Data!$B$2:$H$5150,4,0),0)</f>
        <v>0.04</v>
      </c>
      <c r="AV17" s="71">
        <f>_xlfn.IFNA(IF($AV$8&lt;&gt;"",VLOOKUP(AX17,Data!$B$2:$H$5150,6,0),""),"")</f>
        <v>214</v>
      </c>
      <c r="AW17" s="71">
        <f>_xlfn.IFNA(IF($AW$8&lt;&gt;"",VLOOKUP(AX17,Data!$B$2:$H$5150,7,0),""),"")</f>
        <v>215</v>
      </c>
      <c r="AX17" s="72" t="str">
        <f t="shared" si="16"/>
        <v>LMps_Ctn3809.919</v>
      </c>
      <c r="AY17" s="136">
        <f t="shared" si="40"/>
        <v>0</v>
      </c>
      <c r="AZ17" s="69">
        <f t="shared" si="17"/>
        <v>0</v>
      </c>
      <c r="BA17" s="70">
        <f>_xlfn.IFNA(VLOOKUP(BD17,Data!$B$2:$H$5150,4,0),0)</f>
        <v>0.04</v>
      </c>
      <c r="BB17" s="71">
        <f>_xlfn.IFNA(IF($BB$8&lt;&gt;"",VLOOKUP(BD17,Data!$B$2:$H$5150,6,0),""),"")</f>
        <v>214</v>
      </c>
      <c r="BC17" s="71">
        <f>_xlfn.IFNA(IF($BC$8&lt;&gt;"",VLOOKUP(BD17,Data!$B$2:$H$5150,7,0),""),"")</f>
        <v>215</v>
      </c>
      <c r="BD17" s="72" t="str">
        <f t="shared" si="18"/>
        <v>LMps_Ctn3809.919</v>
      </c>
      <c r="BE17" s="136">
        <f t="shared" si="41"/>
        <v>0</v>
      </c>
      <c r="BF17" s="69">
        <f t="shared" si="19"/>
        <v>0</v>
      </c>
      <c r="BG17" s="70">
        <f>_xlfn.IFNA(VLOOKUP(BJ17,Data!$B$2:$H$5150,4,0),0)</f>
        <v>0.04</v>
      </c>
      <c r="BH17" s="71">
        <f>_xlfn.IFNA(IF($BH$8&lt;&gt;"",VLOOKUP(BJ17,Data!$B$2:$H$5150,6,0),""),"")</f>
        <v>214</v>
      </c>
      <c r="BI17" s="71">
        <f>_xlfn.IFNA(IF($BI$8&lt;&gt;"",VLOOKUP(BJ17,Data!$B$2:$H$5150,7,0),""),"")</f>
        <v>215</v>
      </c>
      <c r="BJ17" s="72" t="str">
        <f t="shared" si="20"/>
        <v>LMps_Ctn3809.919</v>
      </c>
      <c r="BK17" s="136">
        <f t="shared" si="42"/>
        <v>0</v>
      </c>
      <c r="BL17" s="69">
        <f t="shared" si="21"/>
        <v>0</v>
      </c>
      <c r="BM17" s="70">
        <f>_xlfn.IFNA(VLOOKUP(BP17,Data!$B$2:$H$5150,4,0),0)</f>
        <v>0.04</v>
      </c>
      <c r="BN17" s="71">
        <f>_xlfn.IFNA(IF($BN$8&lt;&gt;"",VLOOKUP(BP17,Data!$B$2:$H$5150,6,0),""),"")</f>
        <v>214</v>
      </c>
      <c r="BO17" s="71">
        <f>_xlfn.IFNA(IF($BO$8&lt;&gt;"",VLOOKUP(BP17,Data!$B$2:$H$5150,7,0),""),"")</f>
        <v>215</v>
      </c>
      <c r="BP17" s="72" t="str">
        <f t="shared" si="22"/>
        <v>LMps_Ctn3809.919</v>
      </c>
      <c r="BQ17" s="136">
        <f t="shared" si="43"/>
        <v>0</v>
      </c>
      <c r="BR17" s="69">
        <f t="shared" si="23"/>
        <v>0</v>
      </c>
      <c r="BS17" s="70">
        <f>_xlfn.IFNA(VLOOKUP(BV17,Data!$B$2:$H$5150,4,0),0)</f>
        <v>0.04</v>
      </c>
      <c r="BT17" s="71">
        <f>_xlfn.IFNA(IF($BT$8&lt;&gt;"",VLOOKUP(BV17,Data!$B$2:$H$5150,6,0),""),"")</f>
        <v>214</v>
      </c>
      <c r="BU17" s="71">
        <f>_xlfn.IFNA(IF($BU$8&lt;&gt;"",VLOOKUP(BV17,Data!$B$2:$H$5150,7,0),""),"")</f>
        <v>215</v>
      </c>
      <c r="BV17" s="72" t="str">
        <f t="shared" si="24"/>
        <v>LMps_Ctn3809.919</v>
      </c>
      <c r="BW17" s="136">
        <f t="shared" si="44"/>
        <v>0</v>
      </c>
      <c r="BX17" s="69">
        <f t="shared" si="25"/>
        <v>0</v>
      </c>
      <c r="BY17" s="70">
        <f>_xlfn.IFNA(VLOOKUP(CB17,Data!$B$2:$H$5150,4,0),0)</f>
        <v>0.04</v>
      </c>
      <c r="BZ17" s="71">
        <f>_xlfn.IFNA(IF($BZ$8&lt;&gt;"",VLOOKUP(CB17,Data!$B$2:$H$5150,6,0),""),"")</f>
        <v>214</v>
      </c>
      <c r="CA17" s="71">
        <f>_xlfn.IFNA(IF($CA$8&lt;&gt;"",VLOOKUP(CB17,Data!$B$2:$H$5150,7,0),""),"")</f>
        <v>215</v>
      </c>
      <c r="CB17" s="72" t="str">
        <f t="shared" si="26"/>
        <v>LMps_Ctn3809.919</v>
      </c>
      <c r="CC17" s="136">
        <f t="shared" si="45"/>
        <v>0</v>
      </c>
      <c r="CD17" s="69">
        <f t="shared" si="27"/>
        <v>0</v>
      </c>
      <c r="CE17" s="70">
        <f>_xlfn.IFNA(VLOOKUP(CH17,Data!$B$2:$H$5150,4,0),0)</f>
        <v>0.04</v>
      </c>
      <c r="CF17" s="71">
        <f>_xlfn.IFNA(IF($CF$8&lt;&gt;"",VLOOKUP(CH17,Data!$B$2:$H$5150,6,0),""),"")</f>
        <v>214</v>
      </c>
      <c r="CG17" s="71">
        <f>_xlfn.IFNA(IF($CG$8&lt;&gt;"",VLOOKUP(CH17,Data!$B$2:$H$5150,7,0),""),"")</f>
        <v>215</v>
      </c>
      <c r="CH17" s="72" t="str">
        <f t="shared" si="28"/>
        <v>LMps_Ctn3809.919</v>
      </c>
      <c r="CI17" s="136">
        <f t="shared" si="46"/>
        <v>0</v>
      </c>
      <c r="CJ17" s="69">
        <f t="shared" si="29"/>
        <v>0</v>
      </c>
      <c r="CK17" s="70">
        <f>_xlfn.IFNA(VLOOKUP(CN17,Data!$B$2:$H$5150,4,0),0)</f>
        <v>0.04</v>
      </c>
      <c r="CL17" s="71">
        <f>_xlfn.IFNA(IF($CL$8&lt;&gt;"",VLOOKUP(CN17,Data!$B$2:$H$5150,6,0),""),"")</f>
        <v>214</v>
      </c>
      <c r="CM17" s="71">
        <f>_xlfn.IFNA(IF($CM$8&lt;&gt;"",VLOOKUP(CN17,Data!$B$2:$H$5150,7,0),""),"")</f>
        <v>215</v>
      </c>
      <c r="CN17" s="72" t="str">
        <f t="shared" si="30"/>
        <v>LMps_Ctn3809.919</v>
      </c>
      <c r="CO17" s="136">
        <f t="shared" si="47"/>
        <v>0</v>
      </c>
      <c r="CP17" s="69">
        <f t="shared" si="31"/>
        <v>0</v>
      </c>
      <c r="CQ17" s="70">
        <f>_xlfn.IFNA(VLOOKUP(CT17,Data!$B$2:$H$5150,4,0),0)</f>
        <v>0.04</v>
      </c>
      <c r="CR17" s="71">
        <f>_xlfn.IFNA(IF($CR$8&lt;&gt;"",VLOOKUP(CT17,Data!$B$2:$H$5150,6,0),""),"")</f>
        <v>214</v>
      </c>
      <c r="CS17" s="71">
        <f>_xlfn.IFNA(IF($CS$8&lt;&gt;"",VLOOKUP(CT17,Data!$B$2:$H$5150,7,0),""),"")</f>
        <v>215</v>
      </c>
      <c r="CT17" s="72" t="str">
        <f t="shared" si="32"/>
        <v>LMps_Ctn3809.919</v>
      </c>
      <c r="CU17" s="74" t="str">
        <f>VLOOKUP(F17,GD.List!$C$3:$O$6214,12,0)</f>
        <v>Textile Chemical</v>
      </c>
      <c r="CV17" s="51" t="s">
        <v>50</v>
      </c>
      <c r="CW17" s="51" t="e">
        <f>VLOOKUP(H17,#REF!,1,0)</f>
        <v>#REF!</v>
      </c>
      <c r="CX17" s="73">
        <f>E17/VLOOKUP(F17,GD.List!$C$3:$O$6646,5,0)</f>
        <v>7.4666666666666673E-2</v>
      </c>
      <c r="CY17" s="134">
        <f t="shared" si="33"/>
        <v>0</v>
      </c>
      <c r="CZ17" s="51" t="e">
        <f t="shared" si="48"/>
        <v>#N/A</v>
      </c>
      <c r="DA17" s="133"/>
    </row>
    <row r="18" spans="1:105" ht="15" customHeight="1" x14ac:dyDescent="0.2">
      <c r="A18" s="142" t="str">
        <f>IFERROR(IF(VLOOKUP(F18,GD.List!$C$3:$H$6371,6,0)&lt;&gt;"L","I","L"),"")</f>
        <v>I</v>
      </c>
      <c r="B18" s="136">
        <f t="shared" si="34"/>
        <v>0</v>
      </c>
      <c r="C18" s="64">
        <v>59.07</v>
      </c>
      <c r="D18" s="64">
        <f t="shared" si="0"/>
        <v>0</v>
      </c>
      <c r="E18" s="64">
        <f t="shared" si="1"/>
        <v>59.07</v>
      </c>
      <c r="F18" s="65" t="s">
        <v>3861</v>
      </c>
      <c r="G18" s="66" t="str">
        <f>VLOOKUP(F18,GD.List!$C$3:$O$6646,13,0)</f>
        <v>SOFTENER FLAKE</v>
      </c>
      <c r="H18" s="67">
        <f>VLOOKUP(F18,GD.List!$C$3:$O$6646,8,0)</f>
        <v>3809.9189999999999</v>
      </c>
      <c r="I18" s="68">
        <v>3.45</v>
      </c>
      <c r="J18" s="69">
        <f t="shared" si="2"/>
        <v>0</v>
      </c>
      <c r="K18" s="70">
        <v>0</v>
      </c>
      <c r="L18" s="71">
        <f>_xlfn.IFNA(IF($L$8&lt;&gt;"",VLOOKUP(N18,Data!$B$2:$H$5150,6,0),""),"")</f>
        <v>135</v>
      </c>
      <c r="M18" s="71">
        <f>_xlfn.IFNA(IF($M$8&lt;&gt;"",VLOOKUP(N18,Data!$B$2:$H$5150,7,0),""),"")</f>
        <v>136</v>
      </c>
      <c r="N18" s="72" t="str">
        <f t="shared" si="35"/>
        <v>IMps_Ctn3809.919</v>
      </c>
      <c r="O18" s="136">
        <f t="shared" si="3"/>
        <v>0</v>
      </c>
      <c r="P18" s="69">
        <f t="shared" si="36"/>
        <v>0</v>
      </c>
      <c r="Q18" s="70">
        <v>0</v>
      </c>
      <c r="R18" s="71">
        <f>_xlfn.IFNA(IF($R$8&lt;&gt;"",VLOOKUP(T18,Data!$B$2:$H$5150,6,0),""),"")</f>
        <v>139</v>
      </c>
      <c r="S18" s="71" t="str">
        <f>_xlfn.IFNA(IF($S$8&lt;&gt;"",VLOOKUP(T18,Data!$B$2:$H$5150,7,0),""),"")</f>
        <v/>
      </c>
      <c r="T18" s="72" t="str">
        <f t="shared" si="37"/>
        <v>IMps_Pol3809.919</v>
      </c>
      <c r="U18" s="136">
        <f t="shared" si="4"/>
        <v>0</v>
      </c>
      <c r="V18" s="69">
        <f t="shared" si="5"/>
        <v>0</v>
      </c>
      <c r="W18" s="70">
        <v>0</v>
      </c>
      <c r="X18" s="71">
        <f>_xlfn.IFNA(IF($X$8&lt;&gt;"",VLOOKUP(Z18,Data!$B$2:$H$5150,6,0),""),"")</f>
        <v>139</v>
      </c>
      <c r="Y18" s="71" t="str">
        <f>_xlfn.IFNA(IF($Y$8&lt;&gt;"",VLOOKUP(Z18,Data!$B$2:$H$5150,7,0),""),"")</f>
        <v/>
      </c>
      <c r="Z18" s="72" t="str">
        <f t="shared" si="38"/>
        <v>IMps_Pol3809.919</v>
      </c>
      <c r="AA18" s="136">
        <f t="shared" si="6"/>
        <v>0</v>
      </c>
      <c r="AB18" s="69">
        <f t="shared" si="7"/>
        <v>0</v>
      </c>
      <c r="AC18" s="70">
        <v>0</v>
      </c>
      <c r="AD18" s="71">
        <f>_xlfn.IFNA(IF($AD$8&lt;&gt;"",VLOOKUP(AF18,Data!$B$2:$H$5150,6,0),""),"")</f>
        <v>135</v>
      </c>
      <c r="AE18" s="71">
        <f>_xlfn.IFNA(IF($AE$8&lt;&gt;"",VLOOKUP(AF18,Data!$B$2:$H$5150,7,0),""),"")</f>
        <v>136</v>
      </c>
      <c r="AF18" s="72" t="str">
        <f t="shared" si="8"/>
        <v>IMps_Ctn3809.919</v>
      </c>
      <c r="AG18" s="136">
        <f t="shared" si="9"/>
        <v>0</v>
      </c>
      <c r="AH18" s="69">
        <f t="shared" si="10"/>
        <v>0</v>
      </c>
      <c r="AI18" s="70">
        <f>_xlfn.IFNA(VLOOKUP(AL18,Data!$B$2:$H$5150,4,0),0)</f>
        <v>0.04</v>
      </c>
      <c r="AJ18" s="71">
        <f>_xlfn.IFNA(IF($AJ$8&lt;&gt;"",VLOOKUP(AL18,Data!$B$2:$H$5150,6,0),""),"")</f>
        <v>135</v>
      </c>
      <c r="AK18" s="71">
        <f>_xlfn.IFNA(IF($AK$8&lt;&gt;"",VLOOKUP(AL18,Data!$B$2:$H$5150,7,0),""),"")</f>
        <v>136</v>
      </c>
      <c r="AL18" s="72" t="str">
        <f t="shared" si="11"/>
        <v>IMps_Ctn3809.919</v>
      </c>
      <c r="AM18" s="136">
        <f t="shared" si="12"/>
        <v>0</v>
      </c>
      <c r="AN18" s="69">
        <f t="shared" si="13"/>
        <v>0</v>
      </c>
      <c r="AO18" s="70">
        <f>_xlfn.IFNA(VLOOKUP(AR18,Data!$B$2:$H$5150,4,0),0)</f>
        <v>0.04</v>
      </c>
      <c r="AP18" s="71">
        <f>_xlfn.IFNA(IF($AP$8&lt;&gt;"",VLOOKUP(AR18,Data!$B$2:$H$5150,6,0),""),"")</f>
        <v>135</v>
      </c>
      <c r="AQ18" s="71">
        <f>_xlfn.IFNA(IF($AQ$8&lt;&gt;"",VLOOKUP(AR18,Data!$B$2:$H$5150,7,0),""),"")</f>
        <v>136</v>
      </c>
      <c r="AR18" s="72" t="str">
        <f t="shared" si="14"/>
        <v>IMps_Ctn3809.919</v>
      </c>
      <c r="AS18" s="136">
        <f t="shared" si="39"/>
        <v>0</v>
      </c>
      <c r="AT18" s="69">
        <f t="shared" si="15"/>
        <v>0</v>
      </c>
      <c r="AU18" s="70">
        <f>_xlfn.IFNA(VLOOKUP(AX18,Data!$B$2:$H$5150,4,0),0)</f>
        <v>0.04</v>
      </c>
      <c r="AV18" s="71">
        <f>_xlfn.IFNA(IF($AV$8&lt;&gt;"",VLOOKUP(AX18,Data!$B$2:$H$5150,6,0),""),"")</f>
        <v>135</v>
      </c>
      <c r="AW18" s="71">
        <f>_xlfn.IFNA(IF($AW$8&lt;&gt;"",VLOOKUP(AX18,Data!$B$2:$H$5150,7,0),""),"")</f>
        <v>136</v>
      </c>
      <c r="AX18" s="72" t="str">
        <f t="shared" si="16"/>
        <v>IMps_Ctn3809.919</v>
      </c>
      <c r="AY18" s="136">
        <f t="shared" si="40"/>
        <v>0</v>
      </c>
      <c r="AZ18" s="69">
        <f t="shared" si="17"/>
        <v>0</v>
      </c>
      <c r="BA18" s="70">
        <f>_xlfn.IFNA(VLOOKUP(BD18,Data!$B$2:$H$5150,4,0),0)</f>
        <v>0.04</v>
      </c>
      <c r="BB18" s="71">
        <f>_xlfn.IFNA(IF($BB$8&lt;&gt;"",VLOOKUP(BD18,Data!$B$2:$H$5150,6,0),""),"")</f>
        <v>135</v>
      </c>
      <c r="BC18" s="71">
        <f>_xlfn.IFNA(IF($BC$8&lt;&gt;"",VLOOKUP(BD18,Data!$B$2:$H$5150,7,0),""),"")</f>
        <v>136</v>
      </c>
      <c r="BD18" s="72" t="str">
        <f t="shared" si="18"/>
        <v>IMps_Ctn3809.919</v>
      </c>
      <c r="BE18" s="136">
        <f t="shared" si="41"/>
        <v>0</v>
      </c>
      <c r="BF18" s="69">
        <f t="shared" si="19"/>
        <v>0</v>
      </c>
      <c r="BG18" s="70">
        <f>_xlfn.IFNA(VLOOKUP(BJ18,Data!$B$2:$H$5150,4,0),0)</f>
        <v>0.04</v>
      </c>
      <c r="BH18" s="71">
        <f>_xlfn.IFNA(IF($BH$8&lt;&gt;"",VLOOKUP(BJ18,Data!$B$2:$H$5150,6,0),""),"")</f>
        <v>135</v>
      </c>
      <c r="BI18" s="71">
        <f>_xlfn.IFNA(IF($BI$8&lt;&gt;"",VLOOKUP(BJ18,Data!$B$2:$H$5150,7,0),""),"")</f>
        <v>136</v>
      </c>
      <c r="BJ18" s="72" t="str">
        <f t="shared" si="20"/>
        <v>IMps_Ctn3809.919</v>
      </c>
      <c r="BK18" s="136">
        <f t="shared" si="42"/>
        <v>0</v>
      </c>
      <c r="BL18" s="69">
        <f t="shared" si="21"/>
        <v>0</v>
      </c>
      <c r="BM18" s="70">
        <f>_xlfn.IFNA(VLOOKUP(BP18,Data!$B$2:$H$5150,4,0),0)</f>
        <v>0.04</v>
      </c>
      <c r="BN18" s="71">
        <f>_xlfn.IFNA(IF($BN$8&lt;&gt;"",VLOOKUP(BP18,Data!$B$2:$H$5150,6,0),""),"")</f>
        <v>135</v>
      </c>
      <c r="BO18" s="71">
        <f>_xlfn.IFNA(IF($BO$8&lt;&gt;"",VLOOKUP(BP18,Data!$B$2:$H$5150,7,0),""),"")</f>
        <v>136</v>
      </c>
      <c r="BP18" s="72" t="str">
        <f t="shared" si="22"/>
        <v>IMps_Ctn3809.919</v>
      </c>
      <c r="BQ18" s="136">
        <f t="shared" si="43"/>
        <v>0</v>
      </c>
      <c r="BR18" s="69">
        <f t="shared" si="23"/>
        <v>0</v>
      </c>
      <c r="BS18" s="70">
        <f>_xlfn.IFNA(VLOOKUP(BV18,Data!$B$2:$H$5150,4,0),0)</f>
        <v>0.04</v>
      </c>
      <c r="BT18" s="71">
        <f>_xlfn.IFNA(IF($BT$8&lt;&gt;"",VLOOKUP(BV18,Data!$B$2:$H$5150,6,0),""),"")</f>
        <v>135</v>
      </c>
      <c r="BU18" s="71">
        <f>_xlfn.IFNA(IF($BU$8&lt;&gt;"",VLOOKUP(BV18,Data!$B$2:$H$5150,7,0),""),"")</f>
        <v>136</v>
      </c>
      <c r="BV18" s="72" t="str">
        <f t="shared" si="24"/>
        <v>IMps_Ctn3809.919</v>
      </c>
      <c r="BW18" s="136">
        <f t="shared" si="44"/>
        <v>0</v>
      </c>
      <c r="BX18" s="69">
        <f t="shared" si="25"/>
        <v>0</v>
      </c>
      <c r="BY18" s="70">
        <f>_xlfn.IFNA(VLOOKUP(CB18,Data!$B$2:$H$5150,4,0),0)</f>
        <v>0.04</v>
      </c>
      <c r="BZ18" s="71">
        <f>_xlfn.IFNA(IF($BZ$8&lt;&gt;"",VLOOKUP(CB18,Data!$B$2:$H$5150,6,0),""),"")</f>
        <v>135</v>
      </c>
      <c r="CA18" s="71">
        <f>_xlfn.IFNA(IF($CA$8&lt;&gt;"",VLOOKUP(CB18,Data!$B$2:$H$5150,7,0),""),"")</f>
        <v>136</v>
      </c>
      <c r="CB18" s="72" t="str">
        <f t="shared" si="26"/>
        <v>IMps_Ctn3809.919</v>
      </c>
      <c r="CC18" s="136">
        <f t="shared" si="45"/>
        <v>0</v>
      </c>
      <c r="CD18" s="69">
        <f t="shared" si="27"/>
        <v>0</v>
      </c>
      <c r="CE18" s="70">
        <f>_xlfn.IFNA(VLOOKUP(CH18,Data!$B$2:$H$5150,4,0),0)</f>
        <v>0.04</v>
      </c>
      <c r="CF18" s="71">
        <f>_xlfn.IFNA(IF($CF$8&lt;&gt;"",VLOOKUP(CH18,Data!$B$2:$H$5150,6,0),""),"")</f>
        <v>135</v>
      </c>
      <c r="CG18" s="71">
        <f>_xlfn.IFNA(IF($CG$8&lt;&gt;"",VLOOKUP(CH18,Data!$B$2:$H$5150,7,0),""),"")</f>
        <v>136</v>
      </c>
      <c r="CH18" s="72" t="str">
        <f t="shared" si="28"/>
        <v>IMps_Ctn3809.919</v>
      </c>
      <c r="CI18" s="136">
        <f t="shared" si="46"/>
        <v>0</v>
      </c>
      <c r="CJ18" s="69">
        <f t="shared" si="29"/>
        <v>0</v>
      </c>
      <c r="CK18" s="70">
        <f>_xlfn.IFNA(VLOOKUP(CN18,Data!$B$2:$H$5150,4,0),0)</f>
        <v>0.04</v>
      </c>
      <c r="CL18" s="71">
        <f>_xlfn.IFNA(IF($CL$8&lt;&gt;"",VLOOKUP(CN18,Data!$B$2:$H$5150,6,0),""),"")</f>
        <v>135</v>
      </c>
      <c r="CM18" s="71">
        <f>_xlfn.IFNA(IF($CM$8&lt;&gt;"",VLOOKUP(CN18,Data!$B$2:$H$5150,7,0),""),"")</f>
        <v>136</v>
      </c>
      <c r="CN18" s="72" t="str">
        <f t="shared" si="30"/>
        <v>IMps_Ctn3809.919</v>
      </c>
      <c r="CO18" s="136">
        <f t="shared" si="47"/>
        <v>0</v>
      </c>
      <c r="CP18" s="69">
        <f t="shared" si="31"/>
        <v>0</v>
      </c>
      <c r="CQ18" s="70">
        <f>_xlfn.IFNA(VLOOKUP(CT18,Data!$B$2:$H$5150,4,0),0)</f>
        <v>0.04</v>
      </c>
      <c r="CR18" s="71">
        <f>_xlfn.IFNA(IF($CR$8&lt;&gt;"",VLOOKUP(CT18,Data!$B$2:$H$5150,6,0),""),"")</f>
        <v>135</v>
      </c>
      <c r="CS18" s="71">
        <f>_xlfn.IFNA(IF($CS$8&lt;&gt;"",VLOOKUP(CT18,Data!$B$2:$H$5150,7,0),""),"")</f>
        <v>136</v>
      </c>
      <c r="CT18" s="72" t="str">
        <f t="shared" si="32"/>
        <v>IMps_Ctn3809.919</v>
      </c>
      <c r="CU18" s="74" t="str">
        <f>VLOOKUP(F18,GD.List!$C$3:$O$6214,12,0)</f>
        <v>Textile Chemical</v>
      </c>
      <c r="CV18" s="51" t="s">
        <v>50</v>
      </c>
      <c r="CW18" s="51" t="e">
        <f>VLOOKUP(H18,#REF!,1,0)</f>
        <v>#REF!</v>
      </c>
      <c r="CX18" s="73">
        <f>E18/VLOOKUP(F18,GD.List!$C$3:$O$6646,5,0)</f>
        <v>6.9494117647058828E-3</v>
      </c>
      <c r="CY18" s="134">
        <f t="shared" si="33"/>
        <v>0</v>
      </c>
      <c r="CZ18" s="51" t="e">
        <f t="shared" si="48"/>
        <v>#N/A</v>
      </c>
      <c r="DA18" s="133"/>
    </row>
    <row r="19" spans="1:105" ht="15" customHeight="1" x14ac:dyDescent="0.2">
      <c r="A19" s="142" t="str">
        <f>IFERROR(IF(VLOOKUP(F19,GD.List!$C$3:$H$6371,6,0)&lt;&gt;"L","I","L"),"")</f>
        <v>I</v>
      </c>
      <c r="B19" s="136">
        <f t="shared" si="34"/>
        <v>12712.716</v>
      </c>
      <c r="C19" s="64">
        <v>200275.03</v>
      </c>
      <c r="D19" s="64">
        <f>J19+P19+V19+AB19+AH19+AN19+AT19+AZ19+BF19+BL19+BR19+BX19+CD19+CJ19+CP19</f>
        <v>9264.64</v>
      </c>
      <c r="E19" s="64">
        <f>C19-D19</f>
        <v>191010.39</v>
      </c>
      <c r="F19" s="65" t="s">
        <v>4398</v>
      </c>
      <c r="G19" s="66" t="str">
        <f>VLOOKUP(F19,GD.List!$C$3:$O$6646,13,0)</f>
        <v>Raw Cotton</v>
      </c>
      <c r="H19" s="67">
        <f>VLOOKUP(F19,GD.List!$C$3:$O$6646,8,0)</f>
        <v>5201.009</v>
      </c>
      <c r="I19" s="68">
        <f>VLOOKUP(F19,GD.List!$C$3:$O$6646,9,0)</f>
        <v>1.8</v>
      </c>
      <c r="J19" s="69">
        <f t="shared" si="2"/>
        <v>7062.62</v>
      </c>
      <c r="K19" s="70">
        <f>_xlfn.IFNA(VLOOKUP(N19,Data!$B$2:$H$5150,4,0),0)</f>
        <v>1.0101</v>
      </c>
      <c r="L19" s="71">
        <f>_xlfn.IFNA(IF($L$8&lt;&gt;"",VLOOKUP(N19,Data!$B$2:$H$5150,6,0),""),"")</f>
        <v>131</v>
      </c>
      <c r="M19" s="71">
        <f>_xlfn.IFNA(IF($M$8&lt;&gt;"",VLOOKUP(N19,Data!$B$2:$H$5150,7,0),""),"")</f>
        <v>132</v>
      </c>
      <c r="N19" s="72" t="str">
        <f t="shared" si="35"/>
        <v>IMps_Ctn5201.009</v>
      </c>
      <c r="O19" s="136">
        <f t="shared" si="3"/>
        <v>0</v>
      </c>
      <c r="P19" s="69">
        <f t="shared" si="36"/>
        <v>0</v>
      </c>
      <c r="Q19" s="70">
        <v>0</v>
      </c>
      <c r="R19" s="71" t="str">
        <f>_xlfn.IFNA(IF($R$8&lt;&gt;"",VLOOKUP(T19,Data!$B$2:$H$5150,6,0),""),"")</f>
        <v/>
      </c>
      <c r="S19" s="71" t="str">
        <f>_xlfn.IFNA(IF($S$8&lt;&gt;"",VLOOKUP(T19,Data!$B$2:$H$5150,7,0),""),"")</f>
        <v/>
      </c>
      <c r="T19" s="72" t="str">
        <f t="shared" si="37"/>
        <v>IMps_Pol5201.009</v>
      </c>
      <c r="U19" s="136">
        <f t="shared" si="4"/>
        <v>0</v>
      </c>
      <c r="V19" s="69">
        <f t="shared" si="5"/>
        <v>0</v>
      </c>
      <c r="W19" s="70">
        <v>0</v>
      </c>
      <c r="X19" s="71" t="str">
        <f>_xlfn.IFNA(IF($X$8&lt;&gt;"",VLOOKUP(Z19,Data!$B$2:$H$5150,6,0),""),"")</f>
        <v/>
      </c>
      <c r="Y19" s="71" t="str">
        <f>_xlfn.IFNA(IF($Y$8&lt;&gt;"",VLOOKUP(Z19,Data!$B$2:$H$5150,7,0),""),"")</f>
        <v/>
      </c>
      <c r="Z19" s="72" t="str">
        <f t="shared" si="38"/>
        <v>IMps_Pol5201.009</v>
      </c>
      <c r="AA19" s="136">
        <f t="shared" si="6"/>
        <v>3963.636</v>
      </c>
      <c r="AB19" s="69">
        <f t="shared" si="7"/>
        <v>2202.02</v>
      </c>
      <c r="AC19" s="70">
        <f>_xlfn.IFNA(VLOOKUP(AF19,Data!$B$2:$H$5150,4,0),0)</f>
        <v>1.0101</v>
      </c>
      <c r="AD19" s="71">
        <f>_xlfn.IFNA(IF($AD$8&lt;&gt;"",VLOOKUP(AF19,Data!$B$2:$H$5150,6,0),""),"")</f>
        <v>131</v>
      </c>
      <c r="AE19" s="71">
        <f>_xlfn.IFNA(IF($AE$8&lt;&gt;"",VLOOKUP(AF19,Data!$B$2:$H$5150,7,0),""),"")</f>
        <v>132</v>
      </c>
      <c r="AF19" s="72" t="str">
        <f t="shared" si="8"/>
        <v>IMps_Ctn5201.009</v>
      </c>
      <c r="AG19" s="136">
        <f t="shared" si="9"/>
        <v>0</v>
      </c>
      <c r="AH19" s="69">
        <f t="shared" si="10"/>
        <v>0</v>
      </c>
      <c r="AI19" s="70">
        <f>_xlfn.IFNA(VLOOKUP(AL19,Data!$B$2:$H$5150,4,0),0)</f>
        <v>1.0101</v>
      </c>
      <c r="AJ19" s="71">
        <f>_xlfn.IFNA(IF($AJ$8&lt;&gt;"",VLOOKUP(AL19,Data!$B$2:$H$5150,6,0),""),"")</f>
        <v>131</v>
      </c>
      <c r="AK19" s="71">
        <f>_xlfn.IFNA(IF($AK$8&lt;&gt;"",VLOOKUP(AL19,Data!$B$2:$H$5150,7,0),""),"")</f>
        <v>132</v>
      </c>
      <c r="AL19" s="72" t="str">
        <f t="shared" si="11"/>
        <v>IMps_Ctn5201.009</v>
      </c>
      <c r="AM19" s="136">
        <f t="shared" si="12"/>
        <v>0</v>
      </c>
      <c r="AN19" s="69">
        <f t="shared" si="13"/>
        <v>0</v>
      </c>
      <c r="AO19" s="70">
        <f>_xlfn.IFNA(VLOOKUP(AR19,Data!$B$2:$H$5150,4,0),0)</f>
        <v>1.0101</v>
      </c>
      <c r="AP19" s="71">
        <f>_xlfn.IFNA(IF($AP$8&lt;&gt;"",VLOOKUP(AR19,Data!$B$2:$H$5150,6,0),""),"")</f>
        <v>131</v>
      </c>
      <c r="AQ19" s="71">
        <f>_xlfn.IFNA(IF($AQ$8&lt;&gt;"",VLOOKUP(AR19,Data!$B$2:$H$5150,7,0),""),"")</f>
        <v>132</v>
      </c>
      <c r="AR19" s="72" t="str">
        <f t="shared" si="14"/>
        <v>IMps_Ctn5201.009</v>
      </c>
      <c r="AS19" s="136">
        <f t="shared" si="39"/>
        <v>0</v>
      </c>
      <c r="AT19" s="69">
        <f t="shared" si="15"/>
        <v>0</v>
      </c>
      <c r="AU19" s="70">
        <f>_xlfn.IFNA(VLOOKUP(AX19,Data!$B$2:$H$5150,4,0),0)</f>
        <v>1.0101</v>
      </c>
      <c r="AV19" s="71">
        <f>_xlfn.IFNA(IF($AV$8&lt;&gt;"",VLOOKUP(AX19,Data!$B$2:$H$5150,6,0),""),"")</f>
        <v>131</v>
      </c>
      <c r="AW19" s="71">
        <f>_xlfn.IFNA(IF($AW$8&lt;&gt;"",VLOOKUP(AX19,Data!$B$2:$H$5150,7,0),""),"")</f>
        <v>132</v>
      </c>
      <c r="AX19" s="72" t="str">
        <f t="shared" si="16"/>
        <v>IMps_Ctn5201.009</v>
      </c>
      <c r="AY19" s="136">
        <f t="shared" si="40"/>
        <v>0</v>
      </c>
      <c r="AZ19" s="69">
        <f t="shared" si="17"/>
        <v>0</v>
      </c>
      <c r="BA19" s="70">
        <f>_xlfn.IFNA(VLOOKUP(BD19,Data!$B$2:$H$5150,4,0),0)</f>
        <v>1.0101</v>
      </c>
      <c r="BB19" s="71">
        <f>_xlfn.IFNA(IF($BB$8&lt;&gt;"",VLOOKUP(BD19,Data!$B$2:$H$5150,6,0),""),"")</f>
        <v>131</v>
      </c>
      <c r="BC19" s="71">
        <f>_xlfn.IFNA(IF($BC$8&lt;&gt;"",VLOOKUP(BD19,Data!$B$2:$H$5150,7,0),""),"")</f>
        <v>132</v>
      </c>
      <c r="BD19" s="72" t="str">
        <f t="shared" si="18"/>
        <v>IMps_Ctn5201.009</v>
      </c>
      <c r="BE19" s="136">
        <f t="shared" si="41"/>
        <v>0</v>
      </c>
      <c r="BF19" s="69">
        <f t="shared" si="19"/>
        <v>0</v>
      </c>
      <c r="BG19" s="70">
        <f>_xlfn.IFNA(VLOOKUP(BJ19,Data!$B$2:$H$5150,4,0),0)</f>
        <v>1.0101</v>
      </c>
      <c r="BH19" s="71">
        <f>_xlfn.IFNA(IF($BH$8&lt;&gt;"",VLOOKUP(BJ19,Data!$B$2:$H$5150,6,0),""),"")</f>
        <v>131</v>
      </c>
      <c r="BI19" s="71">
        <f>_xlfn.IFNA(IF($BI$8&lt;&gt;"",VLOOKUP(BJ19,Data!$B$2:$H$5150,7,0),""),"")</f>
        <v>132</v>
      </c>
      <c r="BJ19" s="72" t="str">
        <f t="shared" si="20"/>
        <v>IMps_Ctn5201.009</v>
      </c>
      <c r="BK19" s="136">
        <f t="shared" si="42"/>
        <v>0</v>
      </c>
      <c r="BL19" s="69">
        <f t="shared" si="21"/>
        <v>0</v>
      </c>
      <c r="BM19" s="70">
        <f>_xlfn.IFNA(VLOOKUP(BP19,Data!$B$2:$H$5150,4,0),0)</f>
        <v>1.0101</v>
      </c>
      <c r="BN19" s="71">
        <f>_xlfn.IFNA(IF($BN$8&lt;&gt;"",VLOOKUP(BP19,Data!$B$2:$H$5150,6,0),""),"")</f>
        <v>131</v>
      </c>
      <c r="BO19" s="71">
        <f>_xlfn.IFNA(IF($BO$8&lt;&gt;"",VLOOKUP(BP19,Data!$B$2:$H$5150,7,0),""),"")</f>
        <v>132</v>
      </c>
      <c r="BP19" s="72" t="str">
        <f t="shared" si="22"/>
        <v>IMps_Ctn5201.009</v>
      </c>
      <c r="BQ19" s="136">
        <f t="shared" si="43"/>
        <v>0</v>
      </c>
      <c r="BR19" s="69">
        <f t="shared" si="23"/>
        <v>0</v>
      </c>
      <c r="BS19" s="70">
        <f>_xlfn.IFNA(VLOOKUP(BV19,Data!$B$2:$H$5150,4,0),0)</f>
        <v>1.0101</v>
      </c>
      <c r="BT19" s="71">
        <f>_xlfn.IFNA(IF($BT$8&lt;&gt;"",VLOOKUP(BV19,Data!$B$2:$H$5150,6,0),""),"")</f>
        <v>131</v>
      </c>
      <c r="BU19" s="71">
        <f>_xlfn.IFNA(IF($BU$8&lt;&gt;"",VLOOKUP(BV19,Data!$B$2:$H$5150,7,0),""),"")</f>
        <v>132</v>
      </c>
      <c r="BV19" s="72" t="str">
        <f t="shared" si="24"/>
        <v>IMps_Ctn5201.009</v>
      </c>
      <c r="BW19" s="136">
        <f t="shared" si="44"/>
        <v>0</v>
      </c>
      <c r="BX19" s="69">
        <f t="shared" si="25"/>
        <v>0</v>
      </c>
      <c r="BY19" s="70">
        <f>_xlfn.IFNA(VLOOKUP(CB19,Data!$B$2:$H$5150,4,0),0)</f>
        <v>1.0101</v>
      </c>
      <c r="BZ19" s="71">
        <f>_xlfn.IFNA(IF($BZ$8&lt;&gt;"",VLOOKUP(CB19,Data!$B$2:$H$5150,6,0),""),"")</f>
        <v>131</v>
      </c>
      <c r="CA19" s="71">
        <f>_xlfn.IFNA(IF($CA$8&lt;&gt;"",VLOOKUP(CB19,Data!$B$2:$H$5150,7,0),""),"")</f>
        <v>132</v>
      </c>
      <c r="CB19" s="72" t="str">
        <f t="shared" si="26"/>
        <v>IMps_Ctn5201.009</v>
      </c>
      <c r="CC19" s="136">
        <f t="shared" si="45"/>
        <v>0</v>
      </c>
      <c r="CD19" s="69">
        <f t="shared" si="27"/>
        <v>0</v>
      </c>
      <c r="CE19" s="70">
        <f>_xlfn.IFNA(VLOOKUP(CH19,Data!$B$2:$H$5150,4,0),0)</f>
        <v>1.0101</v>
      </c>
      <c r="CF19" s="71">
        <f>_xlfn.IFNA(IF($CF$8&lt;&gt;"",VLOOKUP(CH19,Data!$B$2:$H$5150,6,0),""),"")</f>
        <v>131</v>
      </c>
      <c r="CG19" s="71">
        <f>_xlfn.IFNA(IF($CG$8&lt;&gt;"",VLOOKUP(CH19,Data!$B$2:$H$5150,7,0),""),"")</f>
        <v>132</v>
      </c>
      <c r="CH19" s="72" t="str">
        <f t="shared" si="28"/>
        <v>IMps_Ctn5201.009</v>
      </c>
      <c r="CI19" s="136">
        <f t="shared" si="46"/>
        <v>0</v>
      </c>
      <c r="CJ19" s="69">
        <f t="shared" si="29"/>
        <v>0</v>
      </c>
      <c r="CK19" s="70">
        <f>_xlfn.IFNA(VLOOKUP(CN19,Data!$B$2:$H$5150,4,0),0)</f>
        <v>1.0101</v>
      </c>
      <c r="CL19" s="71">
        <f>_xlfn.IFNA(IF($CL$8&lt;&gt;"",VLOOKUP(CN19,Data!$B$2:$H$5150,6,0),""),"")</f>
        <v>131</v>
      </c>
      <c r="CM19" s="71">
        <f>_xlfn.IFNA(IF($CM$8&lt;&gt;"",VLOOKUP(CN19,Data!$B$2:$H$5150,7,0),""),"")</f>
        <v>132</v>
      </c>
      <c r="CN19" s="72" t="str">
        <f t="shared" si="30"/>
        <v>IMps_Ctn5201.009</v>
      </c>
      <c r="CO19" s="136">
        <f t="shared" si="47"/>
        <v>0</v>
      </c>
      <c r="CP19" s="69">
        <f t="shared" si="31"/>
        <v>0</v>
      </c>
      <c r="CQ19" s="70">
        <f>_xlfn.IFNA(VLOOKUP(CT19,Data!$B$2:$H$5150,4,0),0)</f>
        <v>1.0101</v>
      </c>
      <c r="CR19" s="71">
        <f>_xlfn.IFNA(IF($CR$8&lt;&gt;"",VLOOKUP(CT19,Data!$B$2:$H$5150,6,0),""),"")</f>
        <v>131</v>
      </c>
      <c r="CS19" s="71">
        <f>_xlfn.IFNA(IF($CS$8&lt;&gt;"",VLOOKUP(CT19,Data!$B$2:$H$5150,7,0),""),"")</f>
        <v>132</v>
      </c>
      <c r="CT19" s="72" t="str">
        <f t="shared" si="32"/>
        <v>IMps_Ctn5201.009</v>
      </c>
      <c r="CU19" s="74" t="str">
        <f>VLOOKUP(F19,GD.List!$C$3:$O$6214,12,0)</f>
        <v>Raw Cotton</v>
      </c>
      <c r="CV19" s="51" t="s">
        <v>50</v>
      </c>
      <c r="CW19" s="51" t="e">
        <f>VLOOKUP(H19,#REF!,1,0)</f>
        <v>#REF!</v>
      </c>
      <c r="CX19" s="73">
        <f>E19/VLOOKUP(F19,GD.List!$C$3:$O$6646,5,0)</f>
        <v>0.4791454867451988</v>
      </c>
      <c r="CY19" s="134">
        <f t="shared" si="33"/>
        <v>16676.351999999999</v>
      </c>
      <c r="CZ19" s="51" t="e">
        <f>VLOOKUP(F19,$CZ$1:$CZ$7,1,0)</f>
        <v>#N/A</v>
      </c>
      <c r="DA19" s="133"/>
    </row>
    <row r="20" spans="1:105" ht="15" customHeight="1" x14ac:dyDescent="0.2">
      <c r="A20" s="142" t="str">
        <f>IFERROR(IF(VLOOKUP(F20,GD.List!$C$3:$H$6371,6,0)&lt;&gt;"L","I","L"),"")</f>
        <v>L</v>
      </c>
      <c r="B20" s="136">
        <f t="shared" si="34"/>
        <v>0</v>
      </c>
      <c r="C20" s="64">
        <v>2815</v>
      </c>
      <c r="D20" s="64">
        <f t="shared" ref="D20:D30" si="49">J20+P20+V20+AB20+AH20+AN20+AT20+AZ20+BF20+BL20+BR20+BX20+CD20+CJ20+CP20</f>
        <v>0</v>
      </c>
      <c r="E20" s="64">
        <f t="shared" ref="E20:E22" si="50">C20-D20</f>
        <v>2815</v>
      </c>
      <c r="F20" s="65" t="s">
        <v>2893</v>
      </c>
      <c r="G20" s="66" t="str">
        <f>VLOOKUP(F20,GD.List!$C$3:$O$6646,13,0)</f>
        <v>Raw Cotton</v>
      </c>
      <c r="H20" s="67">
        <f>VLOOKUP(F20,GD.List!$C$3:$O$6646,8,0)</f>
        <v>5201.009</v>
      </c>
      <c r="I20" s="68">
        <v>3.45</v>
      </c>
      <c r="J20" s="69">
        <f t="shared" si="2"/>
        <v>0</v>
      </c>
      <c r="K20" s="70">
        <v>0</v>
      </c>
      <c r="L20" s="71">
        <f>_xlfn.IFNA(IF($L$8&lt;&gt;"",VLOOKUP(N20,Data!$B$2:$H$5150,6,0),""),"")</f>
        <v>222</v>
      </c>
      <c r="M20" s="71">
        <f>_xlfn.IFNA(IF($M$8&lt;&gt;"",VLOOKUP(N20,Data!$B$2:$H$5150,7,0),""),"")</f>
        <v>223</v>
      </c>
      <c r="N20" s="72" t="str">
        <f t="shared" si="35"/>
        <v>LMps_Ctn5201.009</v>
      </c>
      <c r="O20" s="136">
        <f t="shared" si="3"/>
        <v>0</v>
      </c>
      <c r="P20" s="69">
        <f t="shared" si="36"/>
        <v>0</v>
      </c>
      <c r="Q20" s="70">
        <v>0</v>
      </c>
      <c r="R20" s="71" t="str">
        <f>_xlfn.IFNA(IF($R$8&lt;&gt;"",VLOOKUP(T20,Data!$B$2:$H$5150,6,0),""),"")</f>
        <v/>
      </c>
      <c r="S20" s="71" t="str">
        <f>_xlfn.IFNA(IF($S$8&lt;&gt;"",VLOOKUP(T20,Data!$B$2:$H$5150,7,0),""),"")</f>
        <v/>
      </c>
      <c r="T20" s="72" t="str">
        <f t="shared" si="37"/>
        <v>LMps_Pol5201.009</v>
      </c>
      <c r="U20" s="136">
        <f t="shared" si="4"/>
        <v>0</v>
      </c>
      <c r="V20" s="69">
        <f t="shared" si="5"/>
        <v>0</v>
      </c>
      <c r="W20" s="70">
        <v>0</v>
      </c>
      <c r="X20" s="71" t="str">
        <f>_xlfn.IFNA(IF($X$8&lt;&gt;"",VLOOKUP(Z20,Data!$B$2:$H$5150,6,0),""),"")</f>
        <v/>
      </c>
      <c r="Y20" s="71" t="str">
        <f>_xlfn.IFNA(IF($Y$8&lt;&gt;"",VLOOKUP(Z20,Data!$B$2:$H$5150,7,0),""),"")</f>
        <v/>
      </c>
      <c r="Z20" s="72" t="str">
        <f t="shared" si="38"/>
        <v>LMps_Pol5201.009</v>
      </c>
      <c r="AA20" s="136">
        <f t="shared" si="6"/>
        <v>0</v>
      </c>
      <c r="AB20" s="69">
        <f t="shared" si="7"/>
        <v>0</v>
      </c>
      <c r="AC20" s="70">
        <v>0</v>
      </c>
      <c r="AD20" s="71">
        <f>_xlfn.IFNA(IF($AD$8&lt;&gt;"",VLOOKUP(AF20,Data!$B$2:$H$5150,6,0),""),"")</f>
        <v>222</v>
      </c>
      <c r="AE20" s="71">
        <f>_xlfn.IFNA(IF($AE$8&lt;&gt;"",VLOOKUP(AF20,Data!$B$2:$H$5150,7,0),""),"")</f>
        <v>223</v>
      </c>
      <c r="AF20" s="72" t="str">
        <f t="shared" si="8"/>
        <v>LMps_Ctn5201.009</v>
      </c>
      <c r="AG20" s="136">
        <f t="shared" si="9"/>
        <v>0</v>
      </c>
      <c r="AH20" s="69">
        <f t="shared" si="10"/>
        <v>0</v>
      </c>
      <c r="AI20" s="70">
        <f>_xlfn.IFNA(VLOOKUP(AL20,Data!$B$2:$H$5150,4,0),0)</f>
        <v>0.59994000000000003</v>
      </c>
      <c r="AJ20" s="71">
        <f>_xlfn.IFNA(IF($AJ$8&lt;&gt;"",VLOOKUP(AL20,Data!$B$2:$H$5150,6,0),""),"")</f>
        <v>222</v>
      </c>
      <c r="AK20" s="71">
        <f>_xlfn.IFNA(IF($AK$8&lt;&gt;"",VLOOKUP(AL20,Data!$B$2:$H$5150,7,0),""),"")</f>
        <v>223</v>
      </c>
      <c r="AL20" s="72" t="str">
        <f t="shared" si="11"/>
        <v>LMps_Ctn5201.009</v>
      </c>
      <c r="AM20" s="136">
        <f t="shared" si="12"/>
        <v>0</v>
      </c>
      <c r="AN20" s="69">
        <f t="shared" si="13"/>
        <v>0</v>
      </c>
      <c r="AO20" s="70">
        <f>_xlfn.IFNA(VLOOKUP(AR20,Data!$B$2:$H$5150,4,0),0)</f>
        <v>0.59994000000000003</v>
      </c>
      <c r="AP20" s="71">
        <f>_xlfn.IFNA(IF($AP$8&lt;&gt;"",VLOOKUP(AR20,Data!$B$2:$H$5150,6,0),""),"")</f>
        <v>222</v>
      </c>
      <c r="AQ20" s="71">
        <f>_xlfn.IFNA(IF($AQ$8&lt;&gt;"",VLOOKUP(AR20,Data!$B$2:$H$5150,7,0),""),"")</f>
        <v>223</v>
      </c>
      <c r="AR20" s="72" t="str">
        <f t="shared" si="14"/>
        <v>LMps_Ctn5201.009</v>
      </c>
      <c r="AS20" s="136">
        <f t="shared" si="39"/>
        <v>0</v>
      </c>
      <c r="AT20" s="69">
        <f t="shared" si="15"/>
        <v>0</v>
      </c>
      <c r="AU20" s="70">
        <f>_xlfn.IFNA(VLOOKUP(AX20,Data!$B$2:$H$5150,4,0),0)</f>
        <v>0.59994000000000003</v>
      </c>
      <c r="AV20" s="71">
        <f>_xlfn.IFNA(IF($AV$8&lt;&gt;"",VLOOKUP(AX20,Data!$B$2:$H$5150,6,0),""),"")</f>
        <v>222</v>
      </c>
      <c r="AW20" s="71">
        <f>_xlfn.IFNA(IF($AW$8&lt;&gt;"",VLOOKUP(AX20,Data!$B$2:$H$5150,7,0),""),"")</f>
        <v>223</v>
      </c>
      <c r="AX20" s="72" t="str">
        <f t="shared" si="16"/>
        <v>LMps_Ctn5201.009</v>
      </c>
      <c r="AY20" s="136">
        <f t="shared" si="40"/>
        <v>0</v>
      </c>
      <c r="AZ20" s="69">
        <f t="shared" si="17"/>
        <v>0</v>
      </c>
      <c r="BA20" s="70">
        <f>_xlfn.IFNA(VLOOKUP(BD20,Data!$B$2:$H$5150,4,0),0)</f>
        <v>0.59994000000000003</v>
      </c>
      <c r="BB20" s="71">
        <f>_xlfn.IFNA(IF($BB$8&lt;&gt;"",VLOOKUP(BD20,Data!$B$2:$H$5150,6,0),""),"")</f>
        <v>222</v>
      </c>
      <c r="BC20" s="71">
        <f>_xlfn.IFNA(IF($BC$8&lt;&gt;"",VLOOKUP(BD20,Data!$B$2:$H$5150,7,0),""),"")</f>
        <v>223</v>
      </c>
      <c r="BD20" s="72" t="str">
        <f t="shared" si="18"/>
        <v>LMps_Ctn5201.009</v>
      </c>
      <c r="BE20" s="136">
        <f t="shared" si="41"/>
        <v>0</v>
      </c>
      <c r="BF20" s="69">
        <f t="shared" si="19"/>
        <v>0</v>
      </c>
      <c r="BG20" s="70">
        <f>_xlfn.IFNA(VLOOKUP(BJ20,Data!$B$2:$H$5150,4,0),0)</f>
        <v>0.59994000000000003</v>
      </c>
      <c r="BH20" s="71">
        <f>_xlfn.IFNA(IF($BH$8&lt;&gt;"",VLOOKUP(BJ20,Data!$B$2:$H$5150,6,0),""),"")</f>
        <v>222</v>
      </c>
      <c r="BI20" s="71">
        <f>_xlfn.IFNA(IF($BI$8&lt;&gt;"",VLOOKUP(BJ20,Data!$B$2:$H$5150,7,0),""),"")</f>
        <v>223</v>
      </c>
      <c r="BJ20" s="72" t="str">
        <f t="shared" si="20"/>
        <v>LMps_Ctn5201.009</v>
      </c>
      <c r="BK20" s="136">
        <f t="shared" si="42"/>
        <v>0</v>
      </c>
      <c r="BL20" s="69">
        <f t="shared" si="21"/>
        <v>0</v>
      </c>
      <c r="BM20" s="70">
        <f>_xlfn.IFNA(VLOOKUP(BP20,Data!$B$2:$H$5150,4,0),0)</f>
        <v>0.59994000000000003</v>
      </c>
      <c r="BN20" s="71">
        <f>_xlfn.IFNA(IF($BN$8&lt;&gt;"",VLOOKUP(BP20,Data!$B$2:$H$5150,6,0),""),"")</f>
        <v>222</v>
      </c>
      <c r="BO20" s="71">
        <f>_xlfn.IFNA(IF($BO$8&lt;&gt;"",VLOOKUP(BP20,Data!$B$2:$H$5150,7,0),""),"")</f>
        <v>223</v>
      </c>
      <c r="BP20" s="72" t="str">
        <f t="shared" si="22"/>
        <v>LMps_Ctn5201.009</v>
      </c>
      <c r="BQ20" s="136">
        <f t="shared" si="43"/>
        <v>0</v>
      </c>
      <c r="BR20" s="69">
        <f t="shared" si="23"/>
        <v>0</v>
      </c>
      <c r="BS20" s="70">
        <f>_xlfn.IFNA(VLOOKUP(BV20,Data!$B$2:$H$5150,4,0),0)</f>
        <v>0.59994000000000003</v>
      </c>
      <c r="BT20" s="71">
        <f>_xlfn.IFNA(IF($BT$8&lt;&gt;"",VLOOKUP(BV20,Data!$B$2:$H$5150,6,0),""),"")</f>
        <v>222</v>
      </c>
      <c r="BU20" s="71">
        <f>_xlfn.IFNA(IF($BU$8&lt;&gt;"",VLOOKUP(BV20,Data!$B$2:$H$5150,7,0),""),"")</f>
        <v>223</v>
      </c>
      <c r="BV20" s="72" t="str">
        <f t="shared" si="24"/>
        <v>LMps_Ctn5201.009</v>
      </c>
      <c r="BW20" s="136">
        <f t="shared" si="44"/>
        <v>0</v>
      </c>
      <c r="BX20" s="69">
        <f t="shared" si="25"/>
        <v>0</v>
      </c>
      <c r="BY20" s="70">
        <f>_xlfn.IFNA(VLOOKUP(CB20,Data!$B$2:$H$5150,4,0),0)</f>
        <v>0.59994000000000003</v>
      </c>
      <c r="BZ20" s="71">
        <f>_xlfn.IFNA(IF($BZ$8&lt;&gt;"",VLOOKUP(CB20,Data!$B$2:$H$5150,6,0),""),"")</f>
        <v>222</v>
      </c>
      <c r="CA20" s="71">
        <f>_xlfn.IFNA(IF($CA$8&lt;&gt;"",VLOOKUP(CB20,Data!$B$2:$H$5150,7,0),""),"")</f>
        <v>223</v>
      </c>
      <c r="CB20" s="72" t="str">
        <f t="shared" si="26"/>
        <v>LMps_Ctn5201.009</v>
      </c>
      <c r="CC20" s="136">
        <f t="shared" si="45"/>
        <v>0</v>
      </c>
      <c r="CD20" s="69">
        <f t="shared" si="27"/>
        <v>0</v>
      </c>
      <c r="CE20" s="70">
        <f>_xlfn.IFNA(VLOOKUP(CH20,Data!$B$2:$H$5150,4,0),0)</f>
        <v>0.59994000000000003</v>
      </c>
      <c r="CF20" s="71">
        <f>_xlfn.IFNA(IF($CF$8&lt;&gt;"",VLOOKUP(CH20,Data!$B$2:$H$5150,6,0),""),"")</f>
        <v>222</v>
      </c>
      <c r="CG20" s="71">
        <f>_xlfn.IFNA(IF($CG$8&lt;&gt;"",VLOOKUP(CH20,Data!$B$2:$H$5150,7,0),""),"")</f>
        <v>223</v>
      </c>
      <c r="CH20" s="72" t="str">
        <f t="shared" si="28"/>
        <v>LMps_Ctn5201.009</v>
      </c>
      <c r="CI20" s="136">
        <f t="shared" si="46"/>
        <v>0</v>
      </c>
      <c r="CJ20" s="69">
        <f t="shared" si="29"/>
        <v>0</v>
      </c>
      <c r="CK20" s="70">
        <f>_xlfn.IFNA(VLOOKUP(CN20,Data!$B$2:$H$5150,4,0),0)</f>
        <v>0.59994000000000003</v>
      </c>
      <c r="CL20" s="71">
        <f>_xlfn.IFNA(IF($CL$8&lt;&gt;"",VLOOKUP(CN20,Data!$B$2:$H$5150,6,0),""),"")</f>
        <v>222</v>
      </c>
      <c r="CM20" s="71">
        <f>_xlfn.IFNA(IF($CM$8&lt;&gt;"",VLOOKUP(CN20,Data!$B$2:$H$5150,7,0),""),"")</f>
        <v>223</v>
      </c>
      <c r="CN20" s="72" t="str">
        <f t="shared" si="30"/>
        <v>LMps_Ctn5201.009</v>
      </c>
      <c r="CO20" s="136">
        <f t="shared" si="47"/>
        <v>0</v>
      </c>
      <c r="CP20" s="69">
        <f t="shared" si="31"/>
        <v>0</v>
      </c>
      <c r="CQ20" s="70">
        <f>_xlfn.IFNA(VLOOKUP(CT20,Data!$B$2:$H$5150,4,0),0)</f>
        <v>0.59994000000000003</v>
      </c>
      <c r="CR20" s="71">
        <f>_xlfn.IFNA(IF($CR$8&lt;&gt;"",VLOOKUP(CT20,Data!$B$2:$H$5150,6,0),""),"")</f>
        <v>222</v>
      </c>
      <c r="CS20" s="71">
        <f>_xlfn.IFNA(IF($CS$8&lt;&gt;"",VLOOKUP(CT20,Data!$B$2:$H$5150,7,0),""),"")</f>
        <v>223</v>
      </c>
      <c r="CT20" s="72" t="str">
        <f t="shared" si="32"/>
        <v>LMps_Ctn5201.009</v>
      </c>
      <c r="CU20" s="74" t="str">
        <f>VLOOKUP(F20,GD.List!$C$3:$O$6214,12,0)</f>
        <v>Raw Cotton</v>
      </c>
      <c r="CV20" s="51" t="s">
        <v>50</v>
      </c>
      <c r="CW20" s="51" t="e">
        <f>VLOOKUP(H20,#REF!,1,0)</f>
        <v>#REF!</v>
      </c>
      <c r="CX20" s="73">
        <f>E20/VLOOKUP(F20,GD.List!$C$3:$O$6646,5,0)</f>
        <v>9.1292362574995942E-2</v>
      </c>
      <c r="CY20" s="134">
        <f t="shared" si="33"/>
        <v>0</v>
      </c>
      <c r="CZ20" s="51" t="e">
        <f t="shared" ref="CZ20:CZ22" si="51">VLOOKUP(F20,$CZ$1:$CZ$7,1,0)</f>
        <v>#N/A</v>
      </c>
      <c r="DA20" s="133"/>
    </row>
    <row r="21" spans="1:105" ht="15" customHeight="1" x14ac:dyDescent="0.2">
      <c r="A21" s="142" t="str">
        <f>IFERROR(IF(VLOOKUP(F21,GD.List!$C$3:$H$6371,6,0)&lt;&gt;"L","I","L"),"")</f>
        <v>L</v>
      </c>
      <c r="B21" s="136">
        <f t="shared" si="34"/>
        <v>0</v>
      </c>
      <c r="C21" s="64">
        <v>39512</v>
      </c>
      <c r="D21" s="64">
        <f t="shared" si="49"/>
        <v>0</v>
      </c>
      <c r="E21" s="64">
        <f t="shared" si="50"/>
        <v>39512</v>
      </c>
      <c r="F21" s="65" t="s">
        <v>3326</v>
      </c>
      <c r="G21" s="66" t="str">
        <f>VLOOKUP(F21,GD.List!$C$3:$O$6646,13,0)</f>
        <v>Raw Cotton</v>
      </c>
      <c r="H21" s="67">
        <f>VLOOKUP(F21,GD.List!$C$3:$O$6646,8,0)</f>
        <v>5201.009</v>
      </c>
      <c r="I21" s="68">
        <f>VLOOKUP(F21,GD.List!$C$3:$O$6646,9,0)</f>
        <v>1.86</v>
      </c>
      <c r="J21" s="69">
        <f t="shared" si="2"/>
        <v>0</v>
      </c>
      <c r="K21" s="70">
        <v>0</v>
      </c>
      <c r="L21" s="71">
        <f>_xlfn.IFNA(IF($L$8&lt;&gt;"",VLOOKUP(N21,Data!$B$2:$H$5150,6,0),""),"")</f>
        <v>222</v>
      </c>
      <c r="M21" s="71">
        <f>_xlfn.IFNA(IF($M$8&lt;&gt;"",VLOOKUP(N21,Data!$B$2:$H$5150,7,0),""),"")</f>
        <v>223</v>
      </c>
      <c r="N21" s="72" t="str">
        <f t="shared" si="35"/>
        <v>LMps_Ctn5201.009</v>
      </c>
      <c r="O21" s="136">
        <f t="shared" si="3"/>
        <v>0</v>
      </c>
      <c r="P21" s="69">
        <f t="shared" si="36"/>
        <v>0</v>
      </c>
      <c r="Q21" s="70">
        <v>0</v>
      </c>
      <c r="R21" s="71" t="str">
        <f>_xlfn.IFNA(IF($R$8&lt;&gt;"",VLOOKUP(T21,Data!$B$2:$H$5150,6,0),""),"")</f>
        <v/>
      </c>
      <c r="S21" s="71" t="str">
        <f>_xlfn.IFNA(IF($S$8&lt;&gt;"",VLOOKUP(T21,Data!$B$2:$H$5150,7,0),""),"")</f>
        <v/>
      </c>
      <c r="T21" s="72" t="str">
        <f t="shared" si="37"/>
        <v>LMps_Pol5201.009</v>
      </c>
      <c r="U21" s="136">
        <f t="shared" si="4"/>
        <v>0</v>
      </c>
      <c r="V21" s="69">
        <f t="shared" si="5"/>
        <v>0</v>
      </c>
      <c r="W21" s="70">
        <v>0</v>
      </c>
      <c r="X21" s="71" t="str">
        <f>_xlfn.IFNA(IF($X$8&lt;&gt;"",VLOOKUP(Z21,Data!$B$2:$H$5150,6,0),""),"")</f>
        <v/>
      </c>
      <c r="Y21" s="71" t="str">
        <f>_xlfn.IFNA(IF($Y$8&lt;&gt;"",VLOOKUP(Z21,Data!$B$2:$H$5150,7,0),""),"")</f>
        <v/>
      </c>
      <c r="Z21" s="72" t="str">
        <f t="shared" si="38"/>
        <v>LMps_Pol5201.009</v>
      </c>
      <c r="AA21" s="136">
        <f t="shared" si="6"/>
        <v>0</v>
      </c>
      <c r="AB21" s="69">
        <f t="shared" si="7"/>
        <v>0</v>
      </c>
      <c r="AC21" s="70">
        <v>0</v>
      </c>
      <c r="AD21" s="71">
        <f>_xlfn.IFNA(IF($AD$8&lt;&gt;"",VLOOKUP(AF21,Data!$B$2:$H$5150,6,0),""),"")</f>
        <v>222</v>
      </c>
      <c r="AE21" s="71">
        <f>_xlfn.IFNA(IF($AE$8&lt;&gt;"",VLOOKUP(AF21,Data!$B$2:$H$5150,7,0),""),"")</f>
        <v>223</v>
      </c>
      <c r="AF21" s="72" t="str">
        <f t="shared" si="8"/>
        <v>LMps_Ctn5201.009</v>
      </c>
      <c r="AG21" s="136">
        <f t="shared" si="9"/>
        <v>0</v>
      </c>
      <c r="AH21" s="69">
        <f t="shared" si="10"/>
        <v>0</v>
      </c>
      <c r="AI21" s="70">
        <f>_xlfn.IFNA(VLOOKUP(AL21,Data!$B$2:$H$5150,4,0),0)</f>
        <v>0.59994000000000003</v>
      </c>
      <c r="AJ21" s="71">
        <f>_xlfn.IFNA(IF($AJ$8&lt;&gt;"",VLOOKUP(AL21,Data!$B$2:$H$5150,6,0),""),"")</f>
        <v>222</v>
      </c>
      <c r="AK21" s="71">
        <f>_xlfn.IFNA(IF($AK$8&lt;&gt;"",VLOOKUP(AL21,Data!$B$2:$H$5150,7,0),""),"")</f>
        <v>223</v>
      </c>
      <c r="AL21" s="72" t="str">
        <f t="shared" si="11"/>
        <v>LMps_Ctn5201.009</v>
      </c>
      <c r="AM21" s="136">
        <f t="shared" si="12"/>
        <v>0</v>
      </c>
      <c r="AN21" s="69">
        <f t="shared" si="13"/>
        <v>0</v>
      </c>
      <c r="AO21" s="70">
        <f>_xlfn.IFNA(VLOOKUP(AR21,Data!$B$2:$H$5150,4,0),0)</f>
        <v>0.59994000000000003</v>
      </c>
      <c r="AP21" s="71">
        <f>_xlfn.IFNA(IF($AP$8&lt;&gt;"",VLOOKUP(AR21,Data!$B$2:$H$5150,6,0),""),"")</f>
        <v>222</v>
      </c>
      <c r="AQ21" s="71">
        <f>_xlfn.IFNA(IF($AQ$8&lt;&gt;"",VLOOKUP(AR21,Data!$B$2:$H$5150,7,0),""),"")</f>
        <v>223</v>
      </c>
      <c r="AR21" s="72" t="str">
        <f t="shared" si="14"/>
        <v>LMps_Ctn5201.009</v>
      </c>
      <c r="AS21" s="136">
        <f t="shared" si="39"/>
        <v>0</v>
      </c>
      <c r="AT21" s="69">
        <f t="shared" si="15"/>
        <v>0</v>
      </c>
      <c r="AU21" s="70">
        <f>_xlfn.IFNA(VLOOKUP(AX21,Data!$B$2:$H$5150,4,0),0)</f>
        <v>0.59994000000000003</v>
      </c>
      <c r="AV21" s="71">
        <f>_xlfn.IFNA(IF($AV$8&lt;&gt;"",VLOOKUP(AX21,Data!$B$2:$H$5150,6,0),""),"")</f>
        <v>222</v>
      </c>
      <c r="AW21" s="71">
        <f>_xlfn.IFNA(IF($AW$8&lt;&gt;"",VLOOKUP(AX21,Data!$B$2:$H$5150,7,0),""),"")</f>
        <v>223</v>
      </c>
      <c r="AX21" s="72" t="str">
        <f t="shared" si="16"/>
        <v>LMps_Ctn5201.009</v>
      </c>
      <c r="AY21" s="136">
        <f t="shared" si="40"/>
        <v>0</v>
      </c>
      <c r="AZ21" s="69">
        <f t="shared" si="17"/>
        <v>0</v>
      </c>
      <c r="BA21" s="70">
        <f>_xlfn.IFNA(VLOOKUP(BD21,Data!$B$2:$H$5150,4,0),0)</f>
        <v>0.59994000000000003</v>
      </c>
      <c r="BB21" s="71">
        <f>_xlfn.IFNA(IF($BB$8&lt;&gt;"",VLOOKUP(BD21,Data!$B$2:$H$5150,6,0),""),"")</f>
        <v>222</v>
      </c>
      <c r="BC21" s="71">
        <f>_xlfn.IFNA(IF($BC$8&lt;&gt;"",VLOOKUP(BD21,Data!$B$2:$H$5150,7,0),""),"")</f>
        <v>223</v>
      </c>
      <c r="BD21" s="72" t="str">
        <f t="shared" si="18"/>
        <v>LMps_Ctn5201.009</v>
      </c>
      <c r="BE21" s="136">
        <f t="shared" si="41"/>
        <v>0</v>
      </c>
      <c r="BF21" s="69">
        <f t="shared" si="19"/>
        <v>0</v>
      </c>
      <c r="BG21" s="70">
        <f>_xlfn.IFNA(VLOOKUP(BJ21,Data!$B$2:$H$5150,4,0),0)</f>
        <v>0.59994000000000003</v>
      </c>
      <c r="BH21" s="71">
        <f>_xlfn.IFNA(IF($BH$8&lt;&gt;"",VLOOKUP(BJ21,Data!$B$2:$H$5150,6,0),""),"")</f>
        <v>222</v>
      </c>
      <c r="BI21" s="71">
        <f>_xlfn.IFNA(IF($BI$8&lt;&gt;"",VLOOKUP(BJ21,Data!$B$2:$H$5150,7,0),""),"")</f>
        <v>223</v>
      </c>
      <c r="BJ21" s="72" t="str">
        <f t="shared" si="20"/>
        <v>LMps_Ctn5201.009</v>
      </c>
      <c r="BK21" s="136">
        <f t="shared" si="42"/>
        <v>0</v>
      </c>
      <c r="BL21" s="69">
        <f t="shared" si="21"/>
        <v>0</v>
      </c>
      <c r="BM21" s="70">
        <f>_xlfn.IFNA(VLOOKUP(BP21,Data!$B$2:$H$5150,4,0),0)</f>
        <v>0.59994000000000003</v>
      </c>
      <c r="BN21" s="71">
        <f>_xlfn.IFNA(IF($BN$8&lt;&gt;"",VLOOKUP(BP21,Data!$B$2:$H$5150,6,0),""),"")</f>
        <v>222</v>
      </c>
      <c r="BO21" s="71">
        <f>_xlfn.IFNA(IF($BO$8&lt;&gt;"",VLOOKUP(BP21,Data!$B$2:$H$5150,7,0),""),"")</f>
        <v>223</v>
      </c>
      <c r="BP21" s="72" t="str">
        <f t="shared" si="22"/>
        <v>LMps_Ctn5201.009</v>
      </c>
      <c r="BQ21" s="136">
        <f t="shared" si="43"/>
        <v>0</v>
      </c>
      <c r="BR21" s="69">
        <f t="shared" si="23"/>
        <v>0</v>
      </c>
      <c r="BS21" s="70">
        <f>_xlfn.IFNA(VLOOKUP(BV21,Data!$B$2:$H$5150,4,0),0)</f>
        <v>0.59994000000000003</v>
      </c>
      <c r="BT21" s="71">
        <f>_xlfn.IFNA(IF($BT$8&lt;&gt;"",VLOOKUP(BV21,Data!$B$2:$H$5150,6,0),""),"")</f>
        <v>222</v>
      </c>
      <c r="BU21" s="71">
        <f>_xlfn.IFNA(IF($BU$8&lt;&gt;"",VLOOKUP(BV21,Data!$B$2:$H$5150,7,0),""),"")</f>
        <v>223</v>
      </c>
      <c r="BV21" s="72" t="str">
        <f t="shared" si="24"/>
        <v>LMps_Ctn5201.009</v>
      </c>
      <c r="BW21" s="136">
        <f t="shared" si="44"/>
        <v>0</v>
      </c>
      <c r="BX21" s="69">
        <f t="shared" si="25"/>
        <v>0</v>
      </c>
      <c r="BY21" s="70">
        <f>_xlfn.IFNA(VLOOKUP(CB21,Data!$B$2:$H$5150,4,0),0)</f>
        <v>0.59994000000000003</v>
      </c>
      <c r="BZ21" s="71">
        <f>_xlfn.IFNA(IF($BZ$8&lt;&gt;"",VLOOKUP(CB21,Data!$B$2:$H$5150,6,0),""),"")</f>
        <v>222</v>
      </c>
      <c r="CA21" s="71">
        <f>_xlfn.IFNA(IF($CA$8&lt;&gt;"",VLOOKUP(CB21,Data!$B$2:$H$5150,7,0),""),"")</f>
        <v>223</v>
      </c>
      <c r="CB21" s="72" t="str">
        <f t="shared" si="26"/>
        <v>LMps_Ctn5201.009</v>
      </c>
      <c r="CC21" s="136">
        <f t="shared" si="45"/>
        <v>0</v>
      </c>
      <c r="CD21" s="69">
        <f t="shared" si="27"/>
        <v>0</v>
      </c>
      <c r="CE21" s="70">
        <f>_xlfn.IFNA(VLOOKUP(CH21,Data!$B$2:$H$5150,4,0),0)</f>
        <v>0.59994000000000003</v>
      </c>
      <c r="CF21" s="71">
        <f>_xlfn.IFNA(IF($CF$8&lt;&gt;"",VLOOKUP(CH21,Data!$B$2:$H$5150,6,0),""),"")</f>
        <v>222</v>
      </c>
      <c r="CG21" s="71">
        <f>_xlfn.IFNA(IF($CG$8&lt;&gt;"",VLOOKUP(CH21,Data!$B$2:$H$5150,7,0),""),"")</f>
        <v>223</v>
      </c>
      <c r="CH21" s="72" t="str">
        <f t="shared" si="28"/>
        <v>LMps_Ctn5201.009</v>
      </c>
      <c r="CI21" s="136">
        <f t="shared" si="46"/>
        <v>0</v>
      </c>
      <c r="CJ21" s="69">
        <f t="shared" si="29"/>
        <v>0</v>
      </c>
      <c r="CK21" s="70">
        <f>_xlfn.IFNA(VLOOKUP(CN21,Data!$B$2:$H$5150,4,0),0)</f>
        <v>0.59994000000000003</v>
      </c>
      <c r="CL21" s="71">
        <f>_xlfn.IFNA(IF($CL$8&lt;&gt;"",VLOOKUP(CN21,Data!$B$2:$H$5150,6,0),""),"")</f>
        <v>222</v>
      </c>
      <c r="CM21" s="71">
        <f>_xlfn.IFNA(IF($CM$8&lt;&gt;"",VLOOKUP(CN21,Data!$B$2:$H$5150,7,0),""),"")</f>
        <v>223</v>
      </c>
      <c r="CN21" s="72" t="str">
        <f t="shared" si="30"/>
        <v>LMps_Ctn5201.009</v>
      </c>
      <c r="CO21" s="136">
        <f t="shared" si="47"/>
        <v>0</v>
      </c>
      <c r="CP21" s="69">
        <f t="shared" si="31"/>
        <v>0</v>
      </c>
      <c r="CQ21" s="70">
        <f>_xlfn.IFNA(VLOOKUP(CT21,Data!$B$2:$H$5150,4,0),0)</f>
        <v>0.59994000000000003</v>
      </c>
      <c r="CR21" s="71">
        <f>_xlfn.IFNA(IF($CR$8&lt;&gt;"",VLOOKUP(CT21,Data!$B$2:$H$5150,6,0),""),"")</f>
        <v>222</v>
      </c>
      <c r="CS21" s="71">
        <f>_xlfn.IFNA(IF($CS$8&lt;&gt;"",VLOOKUP(CT21,Data!$B$2:$H$5150,7,0),""),"")</f>
        <v>223</v>
      </c>
      <c r="CT21" s="72" t="str">
        <f t="shared" si="32"/>
        <v>LMps_Ctn5201.009</v>
      </c>
      <c r="CU21" s="74" t="str">
        <f>VLOOKUP(F21,GD.List!$C$3:$O$6214,12,0)</f>
        <v>Raw Cotton</v>
      </c>
      <c r="CV21" s="51" t="s">
        <v>50</v>
      </c>
      <c r="CW21" s="51" t="e">
        <f>VLOOKUP(H21,#REF!,1,0)</f>
        <v>#REF!</v>
      </c>
      <c r="CX21" s="73">
        <f>E21/VLOOKUP(F21,GD.List!$C$3:$O$6646,5,0)</f>
        <v>0.83602048157081799</v>
      </c>
      <c r="CY21" s="134">
        <f t="shared" si="33"/>
        <v>0</v>
      </c>
      <c r="CZ21" s="51" t="e">
        <f t="shared" si="51"/>
        <v>#N/A</v>
      </c>
      <c r="DA21" s="133"/>
    </row>
    <row r="22" spans="1:105" ht="15" customHeight="1" x14ac:dyDescent="0.2">
      <c r="A22" s="142" t="str">
        <f>IFERROR(IF(VLOOKUP(F22,GD.List!$C$3:$H$6371,6,0)&lt;&gt;"L","I","L"),"")</f>
        <v>L</v>
      </c>
      <c r="B22" s="136">
        <f t="shared" si="34"/>
        <v>0</v>
      </c>
      <c r="C22" s="64">
        <v>4496</v>
      </c>
      <c r="D22" s="64">
        <f t="shared" si="49"/>
        <v>0</v>
      </c>
      <c r="E22" s="64">
        <f t="shared" si="50"/>
        <v>4496</v>
      </c>
      <c r="F22" s="65" t="s">
        <v>3529</v>
      </c>
      <c r="G22" s="66" t="str">
        <f>VLOOKUP(F22,GD.List!$C$3:$O$6646,13,0)</f>
        <v>Comber Noil</v>
      </c>
      <c r="H22" s="67">
        <f>VLOOKUP(F22,GD.List!$C$3:$O$6646,8,0)</f>
        <v>5505.1</v>
      </c>
      <c r="I22" s="68">
        <f>VLOOKUP(F22,GD.List!$C$3:$O$6646,9,0)</f>
        <v>1.76</v>
      </c>
      <c r="J22" s="69">
        <f t="shared" si="2"/>
        <v>0</v>
      </c>
      <c r="K22" s="70">
        <v>0</v>
      </c>
      <c r="L22" s="71">
        <f>_xlfn.IFNA(IF($L$8&lt;&gt;"",VLOOKUP(N22,Data!$B$2:$H$5150,6,0),""),"")</f>
        <v>222</v>
      </c>
      <c r="M22" s="71">
        <f>_xlfn.IFNA(IF($M$8&lt;&gt;"",VLOOKUP(N22,Data!$B$2:$H$5150,7,0),""),"")</f>
        <v>223</v>
      </c>
      <c r="N22" s="72" t="str">
        <f t="shared" si="35"/>
        <v>LMps_Ctn5505.1</v>
      </c>
      <c r="O22" s="136">
        <f t="shared" si="3"/>
        <v>0</v>
      </c>
      <c r="P22" s="69">
        <f t="shared" si="36"/>
        <v>0</v>
      </c>
      <c r="Q22" s="70">
        <v>0</v>
      </c>
      <c r="R22" s="71" t="str">
        <f>_xlfn.IFNA(IF($R$8&lt;&gt;"",VLOOKUP(T22,Data!$B$2:$H$5150,6,0),""),"")</f>
        <v/>
      </c>
      <c r="S22" s="71" t="str">
        <f>_xlfn.IFNA(IF($S$8&lt;&gt;"",VLOOKUP(T22,Data!$B$2:$H$5150,7,0),""),"")</f>
        <v/>
      </c>
      <c r="T22" s="72" t="str">
        <f t="shared" si="37"/>
        <v>LMps_Pol5505.1</v>
      </c>
      <c r="U22" s="136">
        <f t="shared" si="4"/>
        <v>0</v>
      </c>
      <c r="V22" s="69">
        <f t="shared" si="5"/>
        <v>0</v>
      </c>
      <c r="W22" s="70">
        <v>0</v>
      </c>
      <c r="X22" s="71" t="str">
        <f>_xlfn.IFNA(IF($X$8&lt;&gt;"",VLOOKUP(Z22,Data!$B$2:$H$5150,6,0),""),"")</f>
        <v/>
      </c>
      <c r="Y22" s="71" t="str">
        <f>_xlfn.IFNA(IF($Y$8&lt;&gt;"",VLOOKUP(Z22,Data!$B$2:$H$5150,7,0),""),"")</f>
        <v/>
      </c>
      <c r="Z22" s="72" t="str">
        <f t="shared" si="38"/>
        <v>LMps_Pol5505.1</v>
      </c>
      <c r="AA22" s="136">
        <f t="shared" si="6"/>
        <v>0</v>
      </c>
      <c r="AB22" s="69">
        <f t="shared" si="7"/>
        <v>0</v>
      </c>
      <c r="AC22" s="70">
        <v>0</v>
      </c>
      <c r="AD22" s="71">
        <f>_xlfn.IFNA(IF($AD$8&lt;&gt;"",VLOOKUP(AF22,Data!$B$2:$H$5150,6,0),""),"")</f>
        <v>222</v>
      </c>
      <c r="AE22" s="71">
        <f>_xlfn.IFNA(IF($AE$8&lt;&gt;"",VLOOKUP(AF22,Data!$B$2:$H$5150,7,0),""),"")</f>
        <v>223</v>
      </c>
      <c r="AF22" s="72" t="str">
        <f t="shared" si="8"/>
        <v>LMps_Ctn5505.1</v>
      </c>
      <c r="AG22" s="136">
        <f t="shared" si="9"/>
        <v>0</v>
      </c>
      <c r="AH22" s="69">
        <f t="shared" si="10"/>
        <v>0</v>
      </c>
      <c r="AI22" s="70">
        <f>_xlfn.IFNA(VLOOKUP(AL22,Data!$B$2:$H$5150,4,0),0)</f>
        <v>0.39995999999999998</v>
      </c>
      <c r="AJ22" s="71">
        <f>_xlfn.IFNA(IF($AJ$8&lt;&gt;"",VLOOKUP(AL22,Data!$B$2:$H$5150,6,0),""),"")</f>
        <v>222</v>
      </c>
      <c r="AK22" s="71">
        <f>_xlfn.IFNA(IF($AK$8&lt;&gt;"",VLOOKUP(AL22,Data!$B$2:$H$5150,7,0),""),"")</f>
        <v>223</v>
      </c>
      <c r="AL22" s="72" t="str">
        <f t="shared" si="11"/>
        <v>LMps_Ctn5505.1</v>
      </c>
      <c r="AM22" s="136">
        <f t="shared" si="12"/>
        <v>0</v>
      </c>
      <c r="AN22" s="69">
        <f t="shared" si="13"/>
        <v>0</v>
      </c>
      <c r="AO22" s="70">
        <f>_xlfn.IFNA(VLOOKUP(AR22,Data!$B$2:$H$5150,4,0),0)</f>
        <v>0.39995999999999998</v>
      </c>
      <c r="AP22" s="71">
        <f>_xlfn.IFNA(IF($AP$8&lt;&gt;"",VLOOKUP(AR22,Data!$B$2:$H$5150,6,0),""),"")</f>
        <v>222</v>
      </c>
      <c r="AQ22" s="71">
        <f>_xlfn.IFNA(IF($AQ$8&lt;&gt;"",VLOOKUP(AR22,Data!$B$2:$H$5150,7,0),""),"")</f>
        <v>223</v>
      </c>
      <c r="AR22" s="72" t="str">
        <f t="shared" si="14"/>
        <v>LMps_Ctn5505.1</v>
      </c>
      <c r="AS22" s="136">
        <f t="shared" si="39"/>
        <v>0</v>
      </c>
      <c r="AT22" s="69">
        <f t="shared" si="15"/>
        <v>0</v>
      </c>
      <c r="AU22" s="70">
        <f>_xlfn.IFNA(VLOOKUP(AX22,Data!$B$2:$H$5150,4,0),0)</f>
        <v>0.39995999999999998</v>
      </c>
      <c r="AV22" s="71">
        <f>_xlfn.IFNA(IF($AV$8&lt;&gt;"",VLOOKUP(AX22,Data!$B$2:$H$5150,6,0),""),"")</f>
        <v>222</v>
      </c>
      <c r="AW22" s="71">
        <f>_xlfn.IFNA(IF($AW$8&lt;&gt;"",VLOOKUP(AX22,Data!$B$2:$H$5150,7,0),""),"")</f>
        <v>223</v>
      </c>
      <c r="AX22" s="72" t="str">
        <f t="shared" si="16"/>
        <v>LMps_Ctn5505.1</v>
      </c>
      <c r="AY22" s="136">
        <f t="shared" si="40"/>
        <v>0</v>
      </c>
      <c r="AZ22" s="69">
        <f t="shared" si="17"/>
        <v>0</v>
      </c>
      <c r="BA22" s="70">
        <f>_xlfn.IFNA(VLOOKUP(BD22,Data!$B$2:$H$5150,4,0),0)</f>
        <v>0.39995999999999998</v>
      </c>
      <c r="BB22" s="71">
        <f>_xlfn.IFNA(IF($BB$8&lt;&gt;"",VLOOKUP(BD22,Data!$B$2:$H$5150,6,0),""),"")</f>
        <v>222</v>
      </c>
      <c r="BC22" s="71">
        <f>_xlfn.IFNA(IF($BC$8&lt;&gt;"",VLOOKUP(BD22,Data!$B$2:$H$5150,7,0),""),"")</f>
        <v>223</v>
      </c>
      <c r="BD22" s="72" t="str">
        <f t="shared" si="18"/>
        <v>LMps_Ctn5505.1</v>
      </c>
      <c r="BE22" s="136">
        <f t="shared" si="41"/>
        <v>0</v>
      </c>
      <c r="BF22" s="69">
        <f t="shared" si="19"/>
        <v>0</v>
      </c>
      <c r="BG22" s="70">
        <f>_xlfn.IFNA(VLOOKUP(BJ22,Data!$B$2:$H$5150,4,0),0)</f>
        <v>0.39995999999999998</v>
      </c>
      <c r="BH22" s="71">
        <f>_xlfn.IFNA(IF($BH$8&lt;&gt;"",VLOOKUP(BJ22,Data!$B$2:$H$5150,6,0),""),"")</f>
        <v>222</v>
      </c>
      <c r="BI22" s="71">
        <f>_xlfn.IFNA(IF($BI$8&lt;&gt;"",VLOOKUP(BJ22,Data!$B$2:$H$5150,7,0),""),"")</f>
        <v>223</v>
      </c>
      <c r="BJ22" s="72" t="str">
        <f t="shared" si="20"/>
        <v>LMps_Ctn5505.1</v>
      </c>
      <c r="BK22" s="136">
        <f t="shared" si="42"/>
        <v>0</v>
      </c>
      <c r="BL22" s="69">
        <f t="shared" si="21"/>
        <v>0</v>
      </c>
      <c r="BM22" s="70">
        <f>_xlfn.IFNA(VLOOKUP(BP22,Data!$B$2:$H$5150,4,0),0)</f>
        <v>0.39995999999999998</v>
      </c>
      <c r="BN22" s="71">
        <f>_xlfn.IFNA(IF($BN$8&lt;&gt;"",VLOOKUP(BP22,Data!$B$2:$H$5150,6,0),""),"")</f>
        <v>222</v>
      </c>
      <c r="BO22" s="71">
        <f>_xlfn.IFNA(IF($BO$8&lt;&gt;"",VLOOKUP(BP22,Data!$B$2:$H$5150,7,0),""),"")</f>
        <v>223</v>
      </c>
      <c r="BP22" s="72" t="str">
        <f t="shared" si="22"/>
        <v>LMps_Ctn5505.1</v>
      </c>
      <c r="BQ22" s="136">
        <f t="shared" si="43"/>
        <v>0</v>
      </c>
      <c r="BR22" s="69">
        <f t="shared" si="23"/>
        <v>0</v>
      </c>
      <c r="BS22" s="70">
        <f>_xlfn.IFNA(VLOOKUP(BV22,Data!$B$2:$H$5150,4,0),0)</f>
        <v>0.39995999999999998</v>
      </c>
      <c r="BT22" s="71">
        <f>_xlfn.IFNA(IF($BT$8&lt;&gt;"",VLOOKUP(BV22,Data!$B$2:$H$5150,6,0),""),"")</f>
        <v>222</v>
      </c>
      <c r="BU22" s="71">
        <f>_xlfn.IFNA(IF($BU$8&lt;&gt;"",VLOOKUP(BV22,Data!$B$2:$H$5150,7,0),""),"")</f>
        <v>223</v>
      </c>
      <c r="BV22" s="72" t="str">
        <f t="shared" si="24"/>
        <v>LMps_Ctn5505.1</v>
      </c>
      <c r="BW22" s="136">
        <f t="shared" si="44"/>
        <v>0</v>
      </c>
      <c r="BX22" s="69">
        <f t="shared" si="25"/>
        <v>0</v>
      </c>
      <c r="BY22" s="70">
        <f>_xlfn.IFNA(VLOOKUP(CB22,Data!$B$2:$H$5150,4,0),0)</f>
        <v>0.39995999999999998</v>
      </c>
      <c r="BZ22" s="71">
        <f>_xlfn.IFNA(IF($BZ$8&lt;&gt;"",VLOOKUP(CB22,Data!$B$2:$H$5150,6,0),""),"")</f>
        <v>222</v>
      </c>
      <c r="CA22" s="71">
        <f>_xlfn.IFNA(IF($CA$8&lt;&gt;"",VLOOKUP(CB22,Data!$B$2:$H$5150,7,0),""),"")</f>
        <v>223</v>
      </c>
      <c r="CB22" s="72" t="str">
        <f t="shared" si="26"/>
        <v>LMps_Ctn5505.1</v>
      </c>
      <c r="CC22" s="136">
        <f t="shared" si="45"/>
        <v>0</v>
      </c>
      <c r="CD22" s="69">
        <f t="shared" si="27"/>
        <v>0</v>
      </c>
      <c r="CE22" s="70">
        <f>_xlfn.IFNA(VLOOKUP(CH22,Data!$B$2:$H$5150,4,0),0)</f>
        <v>0.39995999999999998</v>
      </c>
      <c r="CF22" s="71">
        <f>_xlfn.IFNA(IF($CF$8&lt;&gt;"",VLOOKUP(CH22,Data!$B$2:$H$5150,6,0),""),"")</f>
        <v>222</v>
      </c>
      <c r="CG22" s="71">
        <f>_xlfn.IFNA(IF($CG$8&lt;&gt;"",VLOOKUP(CH22,Data!$B$2:$H$5150,7,0),""),"")</f>
        <v>223</v>
      </c>
      <c r="CH22" s="72" t="str">
        <f t="shared" si="28"/>
        <v>LMps_Ctn5505.1</v>
      </c>
      <c r="CI22" s="136">
        <f t="shared" si="46"/>
        <v>0</v>
      </c>
      <c r="CJ22" s="69">
        <f t="shared" si="29"/>
        <v>0</v>
      </c>
      <c r="CK22" s="70">
        <f>_xlfn.IFNA(VLOOKUP(CN22,Data!$B$2:$H$5150,4,0),0)</f>
        <v>0.39995999999999998</v>
      </c>
      <c r="CL22" s="71">
        <f>_xlfn.IFNA(IF($CL$8&lt;&gt;"",VLOOKUP(CN22,Data!$B$2:$H$5150,6,0),""),"")</f>
        <v>222</v>
      </c>
      <c r="CM22" s="71">
        <f>_xlfn.IFNA(IF($CM$8&lt;&gt;"",VLOOKUP(CN22,Data!$B$2:$H$5150,7,0),""),"")</f>
        <v>223</v>
      </c>
      <c r="CN22" s="72" t="str">
        <f t="shared" si="30"/>
        <v>LMps_Ctn5505.1</v>
      </c>
      <c r="CO22" s="136">
        <f t="shared" si="47"/>
        <v>0</v>
      </c>
      <c r="CP22" s="69">
        <f t="shared" si="31"/>
        <v>0</v>
      </c>
      <c r="CQ22" s="70">
        <f>_xlfn.IFNA(VLOOKUP(CT22,Data!$B$2:$H$5150,4,0),0)</f>
        <v>0.39995999999999998</v>
      </c>
      <c r="CR22" s="71">
        <f>_xlfn.IFNA(IF($CR$8&lt;&gt;"",VLOOKUP(CT22,Data!$B$2:$H$5150,6,0),""),"")</f>
        <v>222</v>
      </c>
      <c r="CS22" s="71">
        <f>_xlfn.IFNA(IF($CS$8&lt;&gt;"",VLOOKUP(CT22,Data!$B$2:$H$5150,7,0),""),"")</f>
        <v>223</v>
      </c>
      <c r="CT22" s="72" t="str">
        <f t="shared" si="32"/>
        <v>LMps_Ctn5505.1</v>
      </c>
      <c r="CU22" s="74" t="str">
        <f>VLOOKUP(F22,GD.List!$C$3:$O$6214,12,0)</f>
        <v>Comber Noil</v>
      </c>
      <c r="CV22" s="51" t="s">
        <v>50</v>
      </c>
      <c r="CW22" s="51" t="e">
        <f>VLOOKUP(H22,#REF!,1,0)</f>
        <v>#REF!</v>
      </c>
      <c r="CX22" s="73">
        <f>E22/VLOOKUP(F22,GD.List!$C$3:$O$6646,5,0)</f>
        <v>0.3561470215462611</v>
      </c>
      <c r="CY22" s="134">
        <f t="shared" si="33"/>
        <v>0</v>
      </c>
      <c r="CZ22" s="51" t="e">
        <f t="shared" si="51"/>
        <v>#N/A</v>
      </c>
      <c r="DA22" s="133"/>
    </row>
    <row r="23" spans="1:105" ht="15" customHeight="1" x14ac:dyDescent="0.2">
      <c r="A23" s="142" t="str">
        <f>IFERROR(IF(VLOOKUP(F23,GD.List!$C$3:$H$6371,6,0)&lt;&gt;"L","I","L"),"")</f>
        <v>L</v>
      </c>
      <c r="B23" s="136">
        <f t="shared" si="34"/>
        <v>0</v>
      </c>
      <c r="C23" s="64">
        <v>272</v>
      </c>
      <c r="D23" s="64">
        <f t="shared" si="49"/>
        <v>0</v>
      </c>
      <c r="E23" s="64">
        <f t="shared" si="1"/>
        <v>272</v>
      </c>
      <c r="F23" s="65" t="s">
        <v>2028</v>
      </c>
      <c r="G23" s="66" t="str">
        <f>VLOOKUP(F23,GD.List!$C$3:$O$6646,13,0)</f>
        <v>10/1 Cotton Yarn (600 LBS</v>
      </c>
      <c r="H23" s="67">
        <f>VLOOKUP(F23,GD.List!$C$3:$O$6646,8,0)</f>
        <v>5205.1099999999997</v>
      </c>
      <c r="I23" s="68">
        <f>VLOOKUP(F23,GD.List!$C$3:$O$6646,9,0)</f>
        <v>2.7</v>
      </c>
      <c r="J23" s="69">
        <f t="shared" si="2"/>
        <v>0</v>
      </c>
      <c r="K23" s="70">
        <v>0</v>
      </c>
      <c r="L23" s="71">
        <f>_xlfn.IFNA(IF($L$8&lt;&gt;"",VLOOKUP(N23,Data!$B$2:$H$5150,6,0),""),"")</f>
        <v>284</v>
      </c>
      <c r="M23" s="71">
        <f>_xlfn.IFNA(IF($M$8&lt;&gt;"",VLOOKUP(N23,Data!$B$2:$H$5150,7,0),""),"")</f>
        <v>258</v>
      </c>
      <c r="N23" s="72" t="str">
        <f t="shared" si="35"/>
        <v>LMps_Ctn5205.11</v>
      </c>
      <c r="O23" s="136">
        <f t="shared" si="3"/>
        <v>0</v>
      </c>
      <c r="P23" s="69">
        <f t="shared" si="36"/>
        <v>0</v>
      </c>
      <c r="Q23" s="70">
        <v>0</v>
      </c>
      <c r="R23" s="71" t="str">
        <f>_xlfn.IFNA(IF($R$8&lt;&gt;"",VLOOKUP(T23,Data!$B$2:$H$5150,6,0),""),"")</f>
        <v/>
      </c>
      <c r="S23" s="71" t="str">
        <f>_xlfn.IFNA(IF($S$8&lt;&gt;"",VLOOKUP(T23,Data!$B$2:$H$5150,7,0),""),"")</f>
        <v/>
      </c>
      <c r="T23" s="72" t="str">
        <f t="shared" si="37"/>
        <v>LMps_Pol5205.11</v>
      </c>
      <c r="U23" s="136">
        <f t="shared" si="4"/>
        <v>0</v>
      </c>
      <c r="V23" s="69">
        <f t="shared" si="5"/>
        <v>0</v>
      </c>
      <c r="W23" s="70">
        <v>0</v>
      </c>
      <c r="X23" s="71" t="str">
        <f>_xlfn.IFNA(IF($X$8&lt;&gt;"",VLOOKUP(Z23,Data!$B$2:$H$5150,6,0),""),"")</f>
        <v/>
      </c>
      <c r="Y23" s="71" t="str">
        <f>_xlfn.IFNA(IF($Y$8&lt;&gt;"",VLOOKUP(Z23,Data!$B$2:$H$5150,7,0),""),"")</f>
        <v/>
      </c>
      <c r="Z23" s="72" t="str">
        <f t="shared" si="38"/>
        <v>LMps_Pol5205.11</v>
      </c>
      <c r="AA23" s="136">
        <f t="shared" si="6"/>
        <v>0</v>
      </c>
      <c r="AB23" s="69">
        <f t="shared" si="7"/>
        <v>0</v>
      </c>
      <c r="AC23" s="70">
        <v>0</v>
      </c>
      <c r="AD23" s="71">
        <f>_xlfn.IFNA(IF($AD$8&lt;&gt;"",VLOOKUP(AF23,Data!$B$2:$H$5150,6,0),""),"")</f>
        <v>284</v>
      </c>
      <c r="AE23" s="71">
        <f>_xlfn.IFNA(IF($AE$8&lt;&gt;"",VLOOKUP(AF23,Data!$B$2:$H$5150,7,0),""),"")</f>
        <v>258</v>
      </c>
      <c r="AF23" s="72" t="str">
        <f t="shared" si="8"/>
        <v>LMps_Ctn5205.11</v>
      </c>
      <c r="AG23" s="136">
        <f t="shared" si="9"/>
        <v>0</v>
      </c>
      <c r="AH23" s="69">
        <f t="shared" si="10"/>
        <v>0</v>
      </c>
      <c r="AI23" s="70">
        <f>_xlfn.IFNA(VLOOKUP(AL23,Data!$B$2:$H$5150,4,0),0)</f>
        <v>1.0101</v>
      </c>
      <c r="AJ23" s="71">
        <f>_xlfn.IFNA(IF($AJ$8&lt;&gt;"",VLOOKUP(AL23,Data!$B$2:$H$5150,6,0),""),"")</f>
        <v>284</v>
      </c>
      <c r="AK23" s="71">
        <f>_xlfn.IFNA(IF($AK$8&lt;&gt;"",VLOOKUP(AL23,Data!$B$2:$H$5150,7,0),""),"")</f>
        <v>258</v>
      </c>
      <c r="AL23" s="72" t="str">
        <f t="shared" si="11"/>
        <v>LMps_Ctn5205.11</v>
      </c>
      <c r="AM23" s="136">
        <f t="shared" si="12"/>
        <v>0</v>
      </c>
      <c r="AN23" s="69">
        <f t="shared" si="13"/>
        <v>0</v>
      </c>
      <c r="AO23" s="70">
        <f>_xlfn.IFNA(VLOOKUP(AR23,Data!$B$2:$H$5150,4,0),0)</f>
        <v>1.0101</v>
      </c>
      <c r="AP23" s="71">
        <f>_xlfn.IFNA(IF($AP$8&lt;&gt;"",VLOOKUP(AR23,Data!$B$2:$H$5150,6,0),""),"")</f>
        <v>284</v>
      </c>
      <c r="AQ23" s="71">
        <f>_xlfn.IFNA(IF($AQ$8&lt;&gt;"",VLOOKUP(AR23,Data!$B$2:$H$5150,7,0),""),"")</f>
        <v>258</v>
      </c>
      <c r="AR23" s="72" t="str">
        <f t="shared" si="14"/>
        <v>LMps_Ctn5205.11</v>
      </c>
      <c r="AS23" s="136">
        <f t="shared" si="39"/>
        <v>0</v>
      </c>
      <c r="AT23" s="69">
        <f t="shared" si="15"/>
        <v>0</v>
      </c>
      <c r="AU23" s="70">
        <f>_xlfn.IFNA(VLOOKUP(AX23,Data!$B$2:$H$5150,4,0),0)</f>
        <v>1.0101</v>
      </c>
      <c r="AV23" s="71">
        <f>_xlfn.IFNA(IF($AV$8&lt;&gt;"",VLOOKUP(AX23,Data!$B$2:$H$5150,6,0),""),"")</f>
        <v>284</v>
      </c>
      <c r="AW23" s="71">
        <f>_xlfn.IFNA(IF($AW$8&lt;&gt;"",VLOOKUP(AX23,Data!$B$2:$H$5150,7,0),""),"")</f>
        <v>258</v>
      </c>
      <c r="AX23" s="72" t="str">
        <f t="shared" si="16"/>
        <v>LMps_Ctn5205.11</v>
      </c>
      <c r="AY23" s="136">
        <f t="shared" si="40"/>
        <v>0</v>
      </c>
      <c r="AZ23" s="69">
        <f t="shared" si="17"/>
        <v>0</v>
      </c>
      <c r="BA23" s="70">
        <f>_xlfn.IFNA(VLOOKUP(BD23,Data!$B$2:$H$5150,4,0),0)</f>
        <v>1.0101</v>
      </c>
      <c r="BB23" s="71">
        <f>_xlfn.IFNA(IF($BB$8&lt;&gt;"",VLOOKUP(BD23,Data!$B$2:$H$5150,6,0),""),"")</f>
        <v>284</v>
      </c>
      <c r="BC23" s="71">
        <f>_xlfn.IFNA(IF($BC$8&lt;&gt;"",VLOOKUP(BD23,Data!$B$2:$H$5150,7,0),""),"")</f>
        <v>258</v>
      </c>
      <c r="BD23" s="72" t="str">
        <f t="shared" si="18"/>
        <v>LMps_Ctn5205.11</v>
      </c>
      <c r="BE23" s="136">
        <f t="shared" si="41"/>
        <v>0</v>
      </c>
      <c r="BF23" s="69">
        <f t="shared" si="19"/>
        <v>0</v>
      </c>
      <c r="BG23" s="70">
        <f>_xlfn.IFNA(VLOOKUP(BJ23,Data!$B$2:$H$5150,4,0),0)</f>
        <v>1.0101</v>
      </c>
      <c r="BH23" s="71">
        <f>_xlfn.IFNA(IF($BH$8&lt;&gt;"",VLOOKUP(BJ23,Data!$B$2:$H$5150,6,0),""),"")</f>
        <v>284</v>
      </c>
      <c r="BI23" s="71">
        <f>_xlfn.IFNA(IF($BI$8&lt;&gt;"",VLOOKUP(BJ23,Data!$B$2:$H$5150,7,0),""),"")</f>
        <v>258</v>
      </c>
      <c r="BJ23" s="72" t="str">
        <f t="shared" si="20"/>
        <v>LMps_Ctn5205.11</v>
      </c>
      <c r="BK23" s="136">
        <f t="shared" si="42"/>
        <v>0</v>
      </c>
      <c r="BL23" s="69">
        <f t="shared" si="21"/>
        <v>0</v>
      </c>
      <c r="BM23" s="70">
        <f>_xlfn.IFNA(VLOOKUP(BP23,Data!$B$2:$H$5150,4,0),0)</f>
        <v>1.0101</v>
      </c>
      <c r="BN23" s="71">
        <f>_xlfn.IFNA(IF($BN$8&lt;&gt;"",VLOOKUP(BP23,Data!$B$2:$H$5150,6,0),""),"")</f>
        <v>284</v>
      </c>
      <c r="BO23" s="71">
        <f>_xlfn.IFNA(IF($BO$8&lt;&gt;"",VLOOKUP(BP23,Data!$B$2:$H$5150,7,0),""),"")</f>
        <v>258</v>
      </c>
      <c r="BP23" s="72" t="str">
        <f t="shared" si="22"/>
        <v>LMps_Ctn5205.11</v>
      </c>
      <c r="BQ23" s="136">
        <f t="shared" si="43"/>
        <v>0</v>
      </c>
      <c r="BR23" s="69">
        <f t="shared" si="23"/>
        <v>0</v>
      </c>
      <c r="BS23" s="70">
        <f>_xlfn.IFNA(VLOOKUP(BV23,Data!$B$2:$H$5150,4,0),0)</f>
        <v>1.0101</v>
      </c>
      <c r="BT23" s="71">
        <f>_xlfn.IFNA(IF($BT$8&lt;&gt;"",VLOOKUP(BV23,Data!$B$2:$H$5150,6,0),""),"")</f>
        <v>284</v>
      </c>
      <c r="BU23" s="71">
        <f>_xlfn.IFNA(IF($BU$8&lt;&gt;"",VLOOKUP(BV23,Data!$B$2:$H$5150,7,0),""),"")</f>
        <v>258</v>
      </c>
      <c r="BV23" s="72" t="str">
        <f t="shared" si="24"/>
        <v>LMps_Ctn5205.11</v>
      </c>
      <c r="BW23" s="136">
        <f t="shared" si="44"/>
        <v>0</v>
      </c>
      <c r="BX23" s="69">
        <f t="shared" si="25"/>
        <v>0</v>
      </c>
      <c r="BY23" s="70">
        <f>_xlfn.IFNA(VLOOKUP(CB23,Data!$B$2:$H$5150,4,0),0)</f>
        <v>1.0101</v>
      </c>
      <c r="BZ23" s="71">
        <f>_xlfn.IFNA(IF($BZ$8&lt;&gt;"",VLOOKUP(CB23,Data!$B$2:$H$5150,6,0),""),"")</f>
        <v>284</v>
      </c>
      <c r="CA23" s="71">
        <f>_xlfn.IFNA(IF($CA$8&lt;&gt;"",VLOOKUP(CB23,Data!$B$2:$H$5150,7,0),""),"")</f>
        <v>258</v>
      </c>
      <c r="CB23" s="72" t="str">
        <f t="shared" si="26"/>
        <v>LMps_Ctn5205.11</v>
      </c>
      <c r="CC23" s="136">
        <f t="shared" si="45"/>
        <v>0</v>
      </c>
      <c r="CD23" s="69">
        <f t="shared" si="27"/>
        <v>0</v>
      </c>
      <c r="CE23" s="70">
        <f>_xlfn.IFNA(VLOOKUP(CH23,Data!$B$2:$H$5150,4,0),0)</f>
        <v>1.0101</v>
      </c>
      <c r="CF23" s="71">
        <f>_xlfn.IFNA(IF($CF$8&lt;&gt;"",VLOOKUP(CH23,Data!$B$2:$H$5150,6,0),""),"")</f>
        <v>284</v>
      </c>
      <c r="CG23" s="71">
        <f>_xlfn.IFNA(IF($CG$8&lt;&gt;"",VLOOKUP(CH23,Data!$B$2:$H$5150,7,0),""),"")</f>
        <v>258</v>
      </c>
      <c r="CH23" s="72" t="str">
        <f t="shared" si="28"/>
        <v>LMps_Ctn5205.11</v>
      </c>
      <c r="CI23" s="136">
        <f t="shared" si="46"/>
        <v>0</v>
      </c>
      <c r="CJ23" s="69">
        <f t="shared" si="29"/>
        <v>0</v>
      </c>
      <c r="CK23" s="70">
        <f>_xlfn.IFNA(VLOOKUP(CN23,Data!$B$2:$H$5150,4,0),0)</f>
        <v>1.0101</v>
      </c>
      <c r="CL23" s="71">
        <f>_xlfn.IFNA(IF($CL$8&lt;&gt;"",VLOOKUP(CN23,Data!$B$2:$H$5150,6,0),""),"")</f>
        <v>284</v>
      </c>
      <c r="CM23" s="71">
        <f>_xlfn.IFNA(IF($CM$8&lt;&gt;"",VLOOKUP(CN23,Data!$B$2:$H$5150,7,0),""),"")</f>
        <v>258</v>
      </c>
      <c r="CN23" s="72" t="str">
        <f t="shared" si="30"/>
        <v>LMps_Ctn5205.11</v>
      </c>
      <c r="CO23" s="136">
        <f t="shared" si="47"/>
        <v>0</v>
      </c>
      <c r="CP23" s="69">
        <f t="shared" si="31"/>
        <v>0</v>
      </c>
      <c r="CQ23" s="70">
        <f>_xlfn.IFNA(VLOOKUP(CT23,Data!$B$2:$H$5150,4,0),0)</f>
        <v>1.0101</v>
      </c>
      <c r="CR23" s="71">
        <f>_xlfn.IFNA(IF($CR$8&lt;&gt;"",VLOOKUP(CT23,Data!$B$2:$H$5150,6,0),""),"")</f>
        <v>284</v>
      </c>
      <c r="CS23" s="71">
        <f>_xlfn.IFNA(IF($CS$8&lt;&gt;"",VLOOKUP(CT23,Data!$B$2:$H$5150,7,0),""),"")</f>
        <v>258</v>
      </c>
      <c r="CT23" s="72" t="str">
        <f t="shared" si="32"/>
        <v>LMps_Ctn5205.11</v>
      </c>
      <c r="CU23" s="74" t="str">
        <f>VLOOKUP(F23,GD.List!$C$3:$O$6214,12,0)</f>
        <v>Cotton Yarn</v>
      </c>
      <c r="CV23" s="51" t="s">
        <v>50</v>
      </c>
      <c r="CW23" s="51" t="e">
        <f>VLOOKUP(H23,#REF!,1,0)</f>
        <v>#REF!</v>
      </c>
      <c r="CX23" s="73">
        <f>E23/VLOOKUP(F23,GD.List!$C$3:$O$6646,5,0)</f>
        <v>1</v>
      </c>
      <c r="CY23" s="134">
        <f t="shared" si="33"/>
        <v>0</v>
      </c>
      <c r="CZ23" s="51" t="e">
        <f t="shared" si="48"/>
        <v>#N/A</v>
      </c>
      <c r="DA23" s="133"/>
    </row>
    <row r="24" spans="1:105" ht="15" customHeight="1" x14ac:dyDescent="0.2">
      <c r="A24" s="142" t="str">
        <f>IFERROR(IF(VLOOKUP(F24,GD.List!$C$3:$H$6371,6,0)&lt;&gt;"L","I","L"),"")</f>
        <v>I</v>
      </c>
      <c r="B24" s="136">
        <f t="shared" si="34"/>
        <v>0</v>
      </c>
      <c r="C24" s="234">
        <v>179.59559999999965</v>
      </c>
      <c r="D24" s="64">
        <f t="shared" si="49"/>
        <v>0</v>
      </c>
      <c r="E24" s="64">
        <f t="shared" si="1"/>
        <v>179.59559999999965</v>
      </c>
      <c r="F24" s="65" t="s">
        <v>2746</v>
      </c>
      <c r="G24" s="66" t="str">
        <f>VLOOKUP(F24,GD.List!$C$3:$O$6646,13,0)</f>
        <v>PC 65:35- 24/1</v>
      </c>
      <c r="H24" s="67">
        <f>VLOOKUP(F24,GD.List!$C$3:$O$6646,8,0)</f>
        <v>5206.12</v>
      </c>
      <c r="I24" s="68">
        <f>VLOOKUP(F24,GD.List!$C$3:$O$6646,9,0)</f>
        <v>2.0699999999999998</v>
      </c>
      <c r="J24" s="69">
        <f t="shared" si="2"/>
        <v>0</v>
      </c>
      <c r="K24" s="70">
        <v>0</v>
      </c>
      <c r="L24" s="71" t="str">
        <f>_xlfn.IFNA(IF($L$8&lt;&gt;"",VLOOKUP(N24,Data!$B$2:$H$5150,6,0),""),"")</f>
        <v/>
      </c>
      <c r="M24" s="71" t="str">
        <f>_xlfn.IFNA(IF($M$8&lt;&gt;"",VLOOKUP(N24,Data!$B$2:$H$5150,7,0),""),"")</f>
        <v/>
      </c>
      <c r="N24" s="72" t="str">
        <f t="shared" si="35"/>
        <v>IMps_Ctn5206.12</v>
      </c>
      <c r="O24" s="136">
        <f t="shared" si="3"/>
        <v>0</v>
      </c>
      <c r="P24" s="69">
        <f t="shared" si="36"/>
        <v>0</v>
      </c>
      <c r="Q24" s="70">
        <v>0</v>
      </c>
      <c r="R24" s="71" t="str">
        <f>_xlfn.IFNA(IF($R$8&lt;&gt;"",VLOOKUP(T24,Data!$B$2:$H$5150,6,0),""),"")</f>
        <v/>
      </c>
      <c r="S24" s="71" t="str">
        <f>_xlfn.IFNA(IF($S$8&lt;&gt;"",VLOOKUP(T24,Data!$B$2:$H$5150,7,0),""),"")</f>
        <v/>
      </c>
      <c r="T24" s="72" t="str">
        <f t="shared" si="37"/>
        <v>IMps_Pol5206.12</v>
      </c>
      <c r="U24" s="136">
        <f t="shared" si="4"/>
        <v>0</v>
      </c>
      <c r="V24" s="69">
        <f t="shared" si="5"/>
        <v>0</v>
      </c>
      <c r="W24" s="70">
        <v>0</v>
      </c>
      <c r="X24" s="71" t="str">
        <f>_xlfn.IFNA(IF($X$8&lt;&gt;"",VLOOKUP(Z24,Data!$B$2:$H$5150,6,0),""),"")</f>
        <v/>
      </c>
      <c r="Y24" s="71" t="str">
        <f>_xlfn.IFNA(IF($Y$8&lt;&gt;"",VLOOKUP(Z24,Data!$B$2:$H$5150,7,0),""),"")</f>
        <v/>
      </c>
      <c r="Z24" s="72" t="str">
        <f t="shared" si="38"/>
        <v>IMps_Pol5206.12</v>
      </c>
      <c r="AA24" s="136">
        <f t="shared" si="6"/>
        <v>0</v>
      </c>
      <c r="AB24" s="69">
        <f t="shared" si="7"/>
        <v>0</v>
      </c>
      <c r="AC24" s="70">
        <v>0</v>
      </c>
      <c r="AD24" s="71" t="str">
        <f>_xlfn.IFNA(IF($AD$8&lt;&gt;"",VLOOKUP(AF24,Data!$B$2:$H$5150,6,0),""),"")</f>
        <v/>
      </c>
      <c r="AE24" s="71" t="str">
        <f>_xlfn.IFNA(IF($AE$8&lt;&gt;"",VLOOKUP(AF24,Data!$B$2:$H$5150,7,0),""),"")</f>
        <v/>
      </c>
      <c r="AF24" s="72" t="str">
        <f t="shared" si="8"/>
        <v>IMps_Ctn5206.12</v>
      </c>
      <c r="AG24" s="136">
        <f t="shared" si="9"/>
        <v>0</v>
      </c>
      <c r="AH24" s="69">
        <f t="shared" si="10"/>
        <v>0</v>
      </c>
      <c r="AI24" s="70">
        <f>_xlfn.IFNA(VLOOKUP(AL24,Data!$B$2:$H$5150,4,0),0)</f>
        <v>0</v>
      </c>
      <c r="AJ24" s="71" t="str">
        <f>_xlfn.IFNA(IF($AJ$8&lt;&gt;"",VLOOKUP(AL24,Data!$B$2:$H$5150,6,0),""),"")</f>
        <v/>
      </c>
      <c r="AK24" s="71" t="str">
        <f>_xlfn.IFNA(IF($AK$8&lt;&gt;"",VLOOKUP(AL24,Data!$B$2:$H$5150,7,0),""),"")</f>
        <v/>
      </c>
      <c r="AL24" s="72" t="str">
        <f t="shared" si="11"/>
        <v>IMps_Ctn5206.12</v>
      </c>
      <c r="AM24" s="136">
        <f t="shared" si="12"/>
        <v>0</v>
      </c>
      <c r="AN24" s="69">
        <f t="shared" si="13"/>
        <v>0</v>
      </c>
      <c r="AO24" s="70">
        <f>_xlfn.IFNA(VLOOKUP(AR24,Data!$B$2:$H$5150,4,0),0)</f>
        <v>0</v>
      </c>
      <c r="AP24" s="71" t="str">
        <f>_xlfn.IFNA(IF($AP$8&lt;&gt;"",VLOOKUP(AR24,Data!$B$2:$H$5150,6,0),""),"")</f>
        <v/>
      </c>
      <c r="AQ24" s="71" t="str">
        <f>_xlfn.IFNA(IF($AQ$8&lt;&gt;"",VLOOKUP(AR24,Data!$B$2:$H$5150,7,0),""),"")</f>
        <v/>
      </c>
      <c r="AR24" s="72" t="str">
        <f t="shared" si="14"/>
        <v>IMps_Ctn5206.12</v>
      </c>
      <c r="AS24" s="136">
        <f t="shared" si="39"/>
        <v>0</v>
      </c>
      <c r="AT24" s="69">
        <f t="shared" si="15"/>
        <v>0</v>
      </c>
      <c r="AU24" s="70">
        <f>_xlfn.IFNA(VLOOKUP(AX24,Data!$B$2:$H$5150,4,0),0)</f>
        <v>0</v>
      </c>
      <c r="AV24" s="71" t="str">
        <f>_xlfn.IFNA(IF($AV$8&lt;&gt;"",VLOOKUP(AX24,Data!$B$2:$H$5150,6,0),""),"")</f>
        <v/>
      </c>
      <c r="AW24" s="71" t="str">
        <f>_xlfn.IFNA(IF($AW$8&lt;&gt;"",VLOOKUP(AX24,Data!$B$2:$H$5150,7,0),""),"")</f>
        <v/>
      </c>
      <c r="AX24" s="72" t="str">
        <f t="shared" si="16"/>
        <v>IMps_Ctn5206.12</v>
      </c>
      <c r="AY24" s="136">
        <f t="shared" si="40"/>
        <v>0</v>
      </c>
      <c r="AZ24" s="69">
        <f t="shared" si="17"/>
        <v>0</v>
      </c>
      <c r="BA24" s="70">
        <f>_xlfn.IFNA(VLOOKUP(BD24,Data!$B$2:$H$5150,4,0),0)</f>
        <v>0</v>
      </c>
      <c r="BB24" s="71" t="str">
        <f>_xlfn.IFNA(IF($BB$8&lt;&gt;"",VLOOKUP(BD24,Data!$B$2:$H$5150,6,0),""),"")</f>
        <v/>
      </c>
      <c r="BC24" s="71" t="str">
        <f>_xlfn.IFNA(IF($BC$8&lt;&gt;"",VLOOKUP(BD24,Data!$B$2:$H$5150,7,0),""),"")</f>
        <v/>
      </c>
      <c r="BD24" s="72" t="str">
        <f t="shared" si="18"/>
        <v>IMps_Ctn5206.12</v>
      </c>
      <c r="BE24" s="136">
        <f t="shared" si="41"/>
        <v>0</v>
      </c>
      <c r="BF24" s="69">
        <f t="shared" si="19"/>
        <v>0</v>
      </c>
      <c r="BG24" s="70">
        <f>_xlfn.IFNA(VLOOKUP(BJ24,Data!$B$2:$H$5150,4,0),0)</f>
        <v>0</v>
      </c>
      <c r="BH24" s="71" t="str">
        <f>_xlfn.IFNA(IF($BH$8&lt;&gt;"",VLOOKUP(BJ24,Data!$B$2:$H$5150,6,0),""),"")</f>
        <v/>
      </c>
      <c r="BI24" s="71" t="str">
        <f>_xlfn.IFNA(IF($BI$8&lt;&gt;"",VLOOKUP(BJ24,Data!$B$2:$H$5150,7,0),""),"")</f>
        <v/>
      </c>
      <c r="BJ24" s="72" t="str">
        <f t="shared" si="20"/>
        <v>IMps_Ctn5206.12</v>
      </c>
      <c r="BK24" s="136">
        <f t="shared" si="42"/>
        <v>0</v>
      </c>
      <c r="BL24" s="69">
        <f t="shared" si="21"/>
        <v>0</v>
      </c>
      <c r="BM24" s="70">
        <f>_xlfn.IFNA(VLOOKUP(BP24,Data!$B$2:$H$5150,4,0),0)</f>
        <v>0</v>
      </c>
      <c r="BN24" s="71" t="str">
        <f>_xlfn.IFNA(IF($BN$8&lt;&gt;"",VLOOKUP(BP24,Data!$B$2:$H$5150,6,0),""),"")</f>
        <v/>
      </c>
      <c r="BO24" s="71" t="str">
        <f>_xlfn.IFNA(IF($BO$8&lt;&gt;"",VLOOKUP(BP24,Data!$B$2:$H$5150,7,0),""),"")</f>
        <v/>
      </c>
      <c r="BP24" s="72" t="str">
        <f t="shared" si="22"/>
        <v>IMps_Ctn5206.12</v>
      </c>
      <c r="BQ24" s="136">
        <f t="shared" si="43"/>
        <v>0</v>
      </c>
      <c r="BR24" s="69">
        <f t="shared" si="23"/>
        <v>0</v>
      </c>
      <c r="BS24" s="70">
        <f>_xlfn.IFNA(VLOOKUP(BV24,Data!$B$2:$H$5150,4,0),0)</f>
        <v>0</v>
      </c>
      <c r="BT24" s="71" t="str">
        <f>_xlfn.IFNA(IF($BT$8&lt;&gt;"",VLOOKUP(BV24,Data!$B$2:$H$5150,6,0),""),"")</f>
        <v/>
      </c>
      <c r="BU24" s="71" t="str">
        <f>_xlfn.IFNA(IF($BU$8&lt;&gt;"",VLOOKUP(BV24,Data!$B$2:$H$5150,7,0),""),"")</f>
        <v/>
      </c>
      <c r="BV24" s="72" t="str">
        <f t="shared" si="24"/>
        <v>IMps_Ctn5206.12</v>
      </c>
      <c r="BW24" s="136">
        <f t="shared" si="44"/>
        <v>0</v>
      </c>
      <c r="BX24" s="69">
        <f t="shared" si="25"/>
        <v>0</v>
      </c>
      <c r="BY24" s="70">
        <f>_xlfn.IFNA(VLOOKUP(CB24,Data!$B$2:$H$5150,4,0),0)</f>
        <v>0</v>
      </c>
      <c r="BZ24" s="71" t="str">
        <f>_xlfn.IFNA(IF($BZ$8&lt;&gt;"",VLOOKUP(CB24,Data!$B$2:$H$5150,6,0),""),"")</f>
        <v/>
      </c>
      <c r="CA24" s="71" t="str">
        <f>_xlfn.IFNA(IF($CA$8&lt;&gt;"",VLOOKUP(CB24,Data!$B$2:$H$5150,7,0),""),"")</f>
        <v/>
      </c>
      <c r="CB24" s="72" t="str">
        <f t="shared" si="26"/>
        <v>IMps_Ctn5206.12</v>
      </c>
      <c r="CC24" s="136">
        <f t="shared" si="45"/>
        <v>0</v>
      </c>
      <c r="CD24" s="69">
        <f t="shared" si="27"/>
        <v>0</v>
      </c>
      <c r="CE24" s="70">
        <f>_xlfn.IFNA(VLOOKUP(CH24,Data!$B$2:$H$5150,4,0),0)</f>
        <v>0</v>
      </c>
      <c r="CF24" s="71" t="str">
        <f>_xlfn.IFNA(IF($CF$8&lt;&gt;"",VLOOKUP(CH24,Data!$B$2:$H$5150,6,0),""),"")</f>
        <v/>
      </c>
      <c r="CG24" s="71" t="str">
        <f>_xlfn.IFNA(IF($CG$8&lt;&gt;"",VLOOKUP(CH24,Data!$B$2:$H$5150,7,0),""),"")</f>
        <v/>
      </c>
      <c r="CH24" s="72" t="str">
        <f t="shared" si="28"/>
        <v>IMps_Ctn5206.12</v>
      </c>
      <c r="CI24" s="136">
        <f t="shared" si="46"/>
        <v>0</v>
      </c>
      <c r="CJ24" s="69">
        <f t="shared" si="29"/>
        <v>0</v>
      </c>
      <c r="CK24" s="70">
        <f>_xlfn.IFNA(VLOOKUP(CN24,Data!$B$2:$H$5150,4,0),0)</f>
        <v>0</v>
      </c>
      <c r="CL24" s="71" t="str">
        <f>_xlfn.IFNA(IF($CL$8&lt;&gt;"",VLOOKUP(CN24,Data!$B$2:$H$5150,6,0),""),"")</f>
        <v/>
      </c>
      <c r="CM24" s="71" t="str">
        <f>_xlfn.IFNA(IF($CM$8&lt;&gt;"",VLOOKUP(CN24,Data!$B$2:$H$5150,7,0),""),"")</f>
        <v/>
      </c>
      <c r="CN24" s="72" t="str">
        <f t="shared" si="30"/>
        <v>IMps_Ctn5206.12</v>
      </c>
      <c r="CO24" s="136">
        <f t="shared" si="47"/>
        <v>0</v>
      </c>
      <c r="CP24" s="69">
        <f t="shared" si="31"/>
        <v>0</v>
      </c>
      <c r="CQ24" s="70">
        <f>_xlfn.IFNA(VLOOKUP(CT24,Data!$B$2:$H$5150,4,0),0)</f>
        <v>0</v>
      </c>
      <c r="CR24" s="71" t="str">
        <f>_xlfn.IFNA(IF($CR$8&lt;&gt;"",VLOOKUP(CT24,Data!$B$2:$H$5150,6,0),""),"")</f>
        <v/>
      </c>
      <c r="CS24" s="71" t="str">
        <f>_xlfn.IFNA(IF($CS$8&lt;&gt;"",VLOOKUP(CT24,Data!$B$2:$H$5150,7,0),""),"")</f>
        <v/>
      </c>
      <c r="CT24" s="72" t="str">
        <f t="shared" si="32"/>
        <v>IMps_Ctn5206.12</v>
      </c>
      <c r="CU24" s="74" t="str">
        <f>VLOOKUP(F24,GD.List!$C$3:$O$6214,12,0)</f>
        <v>Blended Yarn</v>
      </c>
      <c r="CV24" s="51" t="s">
        <v>50</v>
      </c>
      <c r="CW24" s="51" t="e">
        <f>VLOOKUP(H24,#REF!,1,0)</f>
        <v>#REF!</v>
      </c>
      <c r="CX24" s="73">
        <f>E24/VLOOKUP(F24,GD.List!$C$3:$O$6646,5,0)</f>
        <v>2.6572917012522491E-2</v>
      </c>
      <c r="CY24" s="134">
        <f t="shared" si="33"/>
        <v>0</v>
      </c>
      <c r="CZ24" s="51" t="e">
        <f t="shared" si="48"/>
        <v>#N/A</v>
      </c>
      <c r="DA24" s="133"/>
    </row>
    <row r="25" spans="1:105" ht="15" customHeight="1" x14ac:dyDescent="0.2">
      <c r="A25" s="142" t="str">
        <f>IFERROR(IF(VLOOKUP(F25,GD.List!$C$3:$H$6371,6,0)&lt;&gt;"L","I","L"),"")</f>
        <v>I</v>
      </c>
      <c r="B25" s="136">
        <f t="shared" si="34"/>
        <v>0</v>
      </c>
      <c r="C25" s="64">
        <v>11668.24</v>
      </c>
      <c r="D25" s="64">
        <f t="shared" si="49"/>
        <v>0</v>
      </c>
      <c r="E25" s="64">
        <f t="shared" si="1"/>
        <v>11668.24</v>
      </c>
      <c r="F25" s="65" t="s">
        <v>3124</v>
      </c>
      <c r="G25" s="66" t="str">
        <f>VLOOKUP(F25,GD.List!$C$3:$O$6646,13,0)</f>
        <v xml:space="preserve">12/1 Cotton Yarn </v>
      </c>
      <c r="H25" s="67">
        <f>VLOOKUP(F25,GD.List!$C$3:$O$6646,8,0)</f>
        <v>5205.12</v>
      </c>
      <c r="I25" s="68">
        <f>VLOOKUP(F25,GD.List!$C$3:$O$6646,9,0)</f>
        <v>2.59</v>
      </c>
      <c r="J25" s="69">
        <f t="shared" si="2"/>
        <v>0</v>
      </c>
      <c r="K25" s="70">
        <v>0</v>
      </c>
      <c r="L25" s="71">
        <f>_xlfn.IFNA(IF($L$8&lt;&gt;"",VLOOKUP(N25,Data!$B$2:$H$5150,6,0),""),"")</f>
        <v>131</v>
      </c>
      <c r="M25" s="71">
        <f>_xlfn.IFNA(IF($M$8&lt;&gt;"",VLOOKUP(N25,Data!$B$2:$H$5150,7,0),""),"")</f>
        <v>132</v>
      </c>
      <c r="N25" s="72" t="str">
        <f t="shared" si="35"/>
        <v>IMps_Ctn5205.12</v>
      </c>
      <c r="O25" s="136">
        <f t="shared" si="3"/>
        <v>0</v>
      </c>
      <c r="P25" s="69">
        <f t="shared" si="36"/>
        <v>0</v>
      </c>
      <c r="Q25" s="70">
        <v>0</v>
      </c>
      <c r="R25" s="71" t="str">
        <f>_xlfn.IFNA(IF($R$8&lt;&gt;"",VLOOKUP(T25,Data!$B$2:$H$5150,6,0),""),"")</f>
        <v/>
      </c>
      <c r="S25" s="71" t="str">
        <f>_xlfn.IFNA(IF($S$8&lt;&gt;"",VLOOKUP(T25,Data!$B$2:$H$5150,7,0),""),"")</f>
        <v/>
      </c>
      <c r="T25" s="72" t="str">
        <f t="shared" si="37"/>
        <v>IMps_Pol5205.12</v>
      </c>
      <c r="U25" s="136">
        <f t="shared" si="4"/>
        <v>0</v>
      </c>
      <c r="V25" s="69">
        <f t="shared" si="5"/>
        <v>0</v>
      </c>
      <c r="W25" s="70">
        <v>0</v>
      </c>
      <c r="X25" s="71" t="str">
        <f>_xlfn.IFNA(IF($X$8&lt;&gt;"",VLOOKUP(Z25,Data!$B$2:$H$5150,6,0),""),"")</f>
        <v/>
      </c>
      <c r="Y25" s="71" t="str">
        <f>_xlfn.IFNA(IF($Y$8&lt;&gt;"",VLOOKUP(Z25,Data!$B$2:$H$5150,7,0),""),"")</f>
        <v/>
      </c>
      <c r="Z25" s="72" t="str">
        <f t="shared" si="38"/>
        <v>IMps_Pol5205.12</v>
      </c>
      <c r="AA25" s="136">
        <f t="shared" si="6"/>
        <v>0</v>
      </c>
      <c r="AB25" s="69">
        <f t="shared" si="7"/>
        <v>0</v>
      </c>
      <c r="AC25" s="70">
        <v>0</v>
      </c>
      <c r="AD25" s="71">
        <f>_xlfn.IFNA(IF($AD$8&lt;&gt;"",VLOOKUP(AF25,Data!$B$2:$H$5150,6,0),""),"")</f>
        <v>131</v>
      </c>
      <c r="AE25" s="71">
        <f>_xlfn.IFNA(IF($AE$8&lt;&gt;"",VLOOKUP(AF25,Data!$B$2:$H$5150,7,0),""),"")</f>
        <v>132</v>
      </c>
      <c r="AF25" s="72" t="str">
        <f t="shared" si="8"/>
        <v>IMps_Ctn5205.12</v>
      </c>
      <c r="AG25" s="136">
        <f t="shared" si="9"/>
        <v>0</v>
      </c>
      <c r="AH25" s="69">
        <f t="shared" si="10"/>
        <v>0</v>
      </c>
      <c r="AI25" s="70">
        <f>_xlfn.IFNA(VLOOKUP(AL25,Data!$B$2:$H$5150,4,0),0)</f>
        <v>1.0101</v>
      </c>
      <c r="AJ25" s="71">
        <f>_xlfn.IFNA(IF($AJ$8&lt;&gt;"",VLOOKUP(AL25,Data!$B$2:$H$5150,6,0),""),"")</f>
        <v>131</v>
      </c>
      <c r="AK25" s="71">
        <f>_xlfn.IFNA(IF($AK$8&lt;&gt;"",VLOOKUP(AL25,Data!$B$2:$H$5150,7,0),""),"")</f>
        <v>132</v>
      </c>
      <c r="AL25" s="72" t="str">
        <f t="shared" si="11"/>
        <v>IMps_Ctn5205.12</v>
      </c>
      <c r="AM25" s="136">
        <f t="shared" si="12"/>
        <v>0</v>
      </c>
      <c r="AN25" s="69">
        <f t="shared" si="13"/>
        <v>0</v>
      </c>
      <c r="AO25" s="70">
        <f>_xlfn.IFNA(VLOOKUP(AR25,Data!$B$2:$H$5150,4,0),0)</f>
        <v>1.0101</v>
      </c>
      <c r="AP25" s="71">
        <f>_xlfn.IFNA(IF($AP$8&lt;&gt;"",VLOOKUP(AR25,Data!$B$2:$H$5150,6,0),""),"")</f>
        <v>131</v>
      </c>
      <c r="AQ25" s="71">
        <f>_xlfn.IFNA(IF($AQ$8&lt;&gt;"",VLOOKUP(AR25,Data!$B$2:$H$5150,7,0),""),"")</f>
        <v>132</v>
      </c>
      <c r="AR25" s="72" t="str">
        <f t="shared" si="14"/>
        <v>IMps_Ctn5205.12</v>
      </c>
      <c r="AS25" s="136">
        <f t="shared" si="39"/>
        <v>0</v>
      </c>
      <c r="AT25" s="69">
        <f t="shared" si="15"/>
        <v>0</v>
      </c>
      <c r="AU25" s="70">
        <f>_xlfn.IFNA(VLOOKUP(AX25,Data!$B$2:$H$5150,4,0),0)</f>
        <v>1.0101</v>
      </c>
      <c r="AV25" s="71">
        <f>_xlfn.IFNA(IF($AV$8&lt;&gt;"",VLOOKUP(AX25,Data!$B$2:$H$5150,6,0),""),"")</f>
        <v>131</v>
      </c>
      <c r="AW25" s="71">
        <f>_xlfn.IFNA(IF($AW$8&lt;&gt;"",VLOOKUP(AX25,Data!$B$2:$H$5150,7,0),""),"")</f>
        <v>132</v>
      </c>
      <c r="AX25" s="72" t="str">
        <f t="shared" si="16"/>
        <v>IMps_Ctn5205.12</v>
      </c>
      <c r="AY25" s="136">
        <f t="shared" si="40"/>
        <v>0</v>
      </c>
      <c r="AZ25" s="69">
        <f t="shared" si="17"/>
        <v>0</v>
      </c>
      <c r="BA25" s="70">
        <f>_xlfn.IFNA(VLOOKUP(BD25,Data!$B$2:$H$5150,4,0),0)</f>
        <v>1.0101</v>
      </c>
      <c r="BB25" s="71">
        <f>_xlfn.IFNA(IF($BB$8&lt;&gt;"",VLOOKUP(BD25,Data!$B$2:$H$5150,6,0),""),"")</f>
        <v>131</v>
      </c>
      <c r="BC25" s="71">
        <f>_xlfn.IFNA(IF($BC$8&lt;&gt;"",VLOOKUP(BD25,Data!$B$2:$H$5150,7,0),""),"")</f>
        <v>132</v>
      </c>
      <c r="BD25" s="72" t="str">
        <f t="shared" si="18"/>
        <v>IMps_Ctn5205.12</v>
      </c>
      <c r="BE25" s="136">
        <f t="shared" si="41"/>
        <v>0</v>
      </c>
      <c r="BF25" s="69">
        <f t="shared" si="19"/>
        <v>0</v>
      </c>
      <c r="BG25" s="70">
        <f>_xlfn.IFNA(VLOOKUP(BJ25,Data!$B$2:$H$5150,4,0),0)</f>
        <v>1.0101</v>
      </c>
      <c r="BH25" s="71">
        <f>_xlfn.IFNA(IF($BH$8&lt;&gt;"",VLOOKUP(BJ25,Data!$B$2:$H$5150,6,0),""),"")</f>
        <v>131</v>
      </c>
      <c r="BI25" s="71">
        <f>_xlfn.IFNA(IF($BI$8&lt;&gt;"",VLOOKUP(BJ25,Data!$B$2:$H$5150,7,0),""),"")</f>
        <v>132</v>
      </c>
      <c r="BJ25" s="72" t="str">
        <f t="shared" si="20"/>
        <v>IMps_Ctn5205.12</v>
      </c>
      <c r="BK25" s="136">
        <f t="shared" si="42"/>
        <v>0</v>
      </c>
      <c r="BL25" s="69">
        <f t="shared" si="21"/>
        <v>0</v>
      </c>
      <c r="BM25" s="70">
        <f>_xlfn.IFNA(VLOOKUP(BP25,Data!$B$2:$H$5150,4,0),0)</f>
        <v>1.0101</v>
      </c>
      <c r="BN25" s="71">
        <f>_xlfn.IFNA(IF($BN$8&lt;&gt;"",VLOOKUP(BP25,Data!$B$2:$H$5150,6,0),""),"")</f>
        <v>131</v>
      </c>
      <c r="BO25" s="71">
        <f>_xlfn.IFNA(IF($BO$8&lt;&gt;"",VLOOKUP(BP25,Data!$B$2:$H$5150,7,0),""),"")</f>
        <v>132</v>
      </c>
      <c r="BP25" s="72" t="str">
        <f t="shared" si="22"/>
        <v>IMps_Ctn5205.12</v>
      </c>
      <c r="BQ25" s="136">
        <f t="shared" si="43"/>
        <v>0</v>
      </c>
      <c r="BR25" s="69">
        <f t="shared" si="23"/>
        <v>0</v>
      </c>
      <c r="BS25" s="70">
        <f>_xlfn.IFNA(VLOOKUP(BV25,Data!$B$2:$H$5150,4,0),0)</f>
        <v>1.0101</v>
      </c>
      <c r="BT25" s="71">
        <f>_xlfn.IFNA(IF($BT$8&lt;&gt;"",VLOOKUP(BV25,Data!$B$2:$H$5150,6,0),""),"")</f>
        <v>131</v>
      </c>
      <c r="BU25" s="71">
        <f>_xlfn.IFNA(IF($BU$8&lt;&gt;"",VLOOKUP(BV25,Data!$B$2:$H$5150,7,0),""),"")</f>
        <v>132</v>
      </c>
      <c r="BV25" s="72" t="str">
        <f t="shared" si="24"/>
        <v>IMps_Ctn5205.12</v>
      </c>
      <c r="BW25" s="136">
        <f t="shared" si="44"/>
        <v>0</v>
      </c>
      <c r="BX25" s="69">
        <f t="shared" si="25"/>
        <v>0</v>
      </c>
      <c r="BY25" s="70">
        <f>_xlfn.IFNA(VLOOKUP(CB25,Data!$B$2:$H$5150,4,0),0)</f>
        <v>1.0101</v>
      </c>
      <c r="BZ25" s="71">
        <f>_xlfn.IFNA(IF($BZ$8&lt;&gt;"",VLOOKUP(CB25,Data!$B$2:$H$5150,6,0),""),"")</f>
        <v>131</v>
      </c>
      <c r="CA25" s="71">
        <f>_xlfn.IFNA(IF($CA$8&lt;&gt;"",VLOOKUP(CB25,Data!$B$2:$H$5150,7,0),""),"")</f>
        <v>132</v>
      </c>
      <c r="CB25" s="72" t="str">
        <f t="shared" si="26"/>
        <v>IMps_Ctn5205.12</v>
      </c>
      <c r="CC25" s="136">
        <f t="shared" si="45"/>
        <v>0</v>
      </c>
      <c r="CD25" s="69">
        <f t="shared" si="27"/>
        <v>0</v>
      </c>
      <c r="CE25" s="70">
        <f>_xlfn.IFNA(VLOOKUP(CH25,Data!$B$2:$H$5150,4,0),0)</f>
        <v>1.0101</v>
      </c>
      <c r="CF25" s="71">
        <f>_xlfn.IFNA(IF($CF$8&lt;&gt;"",VLOOKUP(CH25,Data!$B$2:$H$5150,6,0),""),"")</f>
        <v>131</v>
      </c>
      <c r="CG25" s="71">
        <f>_xlfn.IFNA(IF($CG$8&lt;&gt;"",VLOOKUP(CH25,Data!$B$2:$H$5150,7,0),""),"")</f>
        <v>132</v>
      </c>
      <c r="CH25" s="72" t="str">
        <f t="shared" si="28"/>
        <v>IMps_Ctn5205.12</v>
      </c>
      <c r="CI25" s="136">
        <f t="shared" si="46"/>
        <v>0</v>
      </c>
      <c r="CJ25" s="69">
        <f t="shared" si="29"/>
        <v>0</v>
      </c>
      <c r="CK25" s="70">
        <f>_xlfn.IFNA(VLOOKUP(CN25,Data!$B$2:$H$5150,4,0),0)</f>
        <v>1.0101</v>
      </c>
      <c r="CL25" s="71">
        <f>_xlfn.IFNA(IF($CL$8&lt;&gt;"",VLOOKUP(CN25,Data!$B$2:$H$5150,6,0),""),"")</f>
        <v>131</v>
      </c>
      <c r="CM25" s="71">
        <f>_xlfn.IFNA(IF($CM$8&lt;&gt;"",VLOOKUP(CN25,Data!$B$2:$H$5150,7,0),""),"")</f>
        <v>132</v>
      </c>
      <c r="CN25" s="72" t="str">
        <f t="shared" si="30"/>
        <v>IMps_Ctn5205.12</v>
      </c>
      <c r="CO25" s="136">
        <f t="shared" si="47"/>
        <v>0</v>
      </c>
      <c r="CP25" s="69">
        <f t="shared" si="31"/>
        <v>0</v>
      </c>
      <c r="CQ25" s="70">
        <f>_xlfn.IFNA(VLOOKUP(CT25,Data!$B$2:$H$5150,4,0),0)</f>
        <v>1.0101</v>
      </c>
      <c r="CR25" s="71">
        <f>_xlfn.IFNA(IF($CR$8&lt;&gt;"",VLOOKUP(CT25,Data!$B$2:$H$5150,6,0),""),"")</f>
        <v>131</v>
      </c>
      <c r="CS25" s="71">
        <f>_xlfn.IFNA(IF($CS$8&lt;&gt;"",VLOOKUP(CT25,Data!$B$2:$H$5150,7,0),""),"")</f>
        <v>132</v>
      </c>
      <c r="CT25" s="72" t="str">
        <f t="shared" si="32"/>
        <v>IMps_Ctn5205.12</v>
      </c>
      <c r="CU25" s="74" t="str">
        <f>VLOOKUP(F25,GD.List!$C$3:$O$6214,12,0)</f>
        <v>Cotton Yarn</v>
      </c>
      <c r="CV25" s="51" t="s">
        <v>50</v>
      </c>
      <c r="CW25" s="51" t="e">
        <f>VLOOKUP(H25,#REF!,1,0)</f>
        <v>#REF!</v>
      </c>
      <c r="CX25" s="73">
        <f>E25/VLOOKUP(F25,GD.List!$C$3:$O$6646,5,0)</f>
        <v>0.87495350874035682</v>
      </c>
      <c r="CY25" s="134">
        <f t="shared" si="33"/>
        <v>0</v>
      </c>
      <c r="CZ25" s="51" t="e">
        <f t="shared" si="48"/>
        <v>#N/A</v>
      </c>
      <c r="DA25" s="133"/>
    </row>
    <row r="26" spans="1:105" ht="15" customHeight="1" x14ac:dyDescent="0.2">
      <c r="A26" s="142" t="str">
        <f>IFERROR(IF(VLOOKUP(F26,GD.List!$C$3:$H$6371,6,0)&lt;&gt;"L","I","L"),"")</f>
        <v>L</v>
      </c>
      <c r="B26" s="136">
        <f t="shared" si="34"/>
        <v>0</v>
      </c>
      <c r="C26" s="64">
        <v>94</v>
      </c>
      <c r="D26" s="64">
        <f t="shared" si="49"/>
        <v>0</v>
      </c>
      <c r="E26" s="64">
        <f t="shared" si="1"/>
        <v>94</v>
      </c>
      <c r="F26" s="65" t="s">
        <v>4311</v>
      </c>
      <c r="G26" s="66" t="str">
        <f>VLOOKUP(F26,GD.List!$C$3:$O$6646,13,0)</f>
        <v>20/1 Cotton Yarn( 11800 LBS)</v>
      </c>
      <c r="H26" s="67">
        <f>VLOOKUP(F26,GD.List!$C$3:$O$6646,8,0)</f>
        <v>5205.12</v>
      </c>
      <c r="I26" s="68">
        <f>VLOOKUP(F26,GD.List!$C$3:$O$6646,9,0)</f>
        <v>3.27</v>
      </c>
      <c r="J26" s="69">
        <f t="shared" si="2"/>
        <v>0</v>
      </c>
      <c r="K26" s="70">
        <v>0</v>
      </c>
      <c r="L26" s="71">
        <f>_xlfn.IFNA(IF($L$8&lt;&gt;"",VLOOKUP(N26,Data!$B$2:$H$5150,6,0),""),"")</f>
        <v>206</v>
      </c>
      <c r="M26" s="71">
        <f>_xlfn.IFNA(IF($M$8&lt;&gt;"",VLOOKUP(N26,Data!$B$2:$H$5150,7,0),""),"")</f>
        <v>207</v>
      </c>
      <c r="N26" s="72" t="str">
        <f t="shared" si="35"/>
        <v>LMps_Ctn5205.12</v>
      </c>
      <c r="O26" s="136">
        <f t="shared" si="3"/>
        <v>0</v>
      </c>
      <c r="P26" s="69">
        <f t="shared" si="36"/>
        <v>0</v>
      </c>
      <c r="Q26" s="70">
        <v>0</v>
      </c>
      <c r="R26" s="71" t="str">
        <f>_xlfn.IFNA(IF($R$8&lt;&gt;"",VLOOKUP(T26,Data!$B$2:$H$5150,6,0),""),"")</f>
        <v/>
      </c>
      <c r="S26" s="71" t="str">
        <f>_xlfn.IFNA(IF($S$8&lt;&gt;"",VLOOKUP(T26,Data!$B$2:$H$5150,7,0),""),"")</f>
        <v/>
      </c>
      <c r="T26" s="72" t="str">
        <f t="shared" si="37"/>
        <v>LMps_Pol5205.12</v>
      </c>
      <c r="U26" s="136">
        <f t="shared" si="4"/>
        <v>0</v>
      </c>
      <c r="V26" s="69">
        <f t="shared" si="5"/>
        <v>0</v>
      </c>
      <c r="W26" s="70">
        <v>0</v>
      </c>
      <c r="X26" s="71" t="str">
        <f>_xlfn.IFNA(IF($X$8&lt;&gt;"",VLOOKUP(Z26,Data!$B$2:$H$5150,6,0),""),"")</f>
        <v/>
      </c>
      <c r="Y26" s="71" t="str">
        <f>_xlfn.IFNA(IF($Y$8&lt;&gt;"",VLOOKUP(Z26,Data!$B$2:$H$5150,7,0),""),"")</f>
        <v/>
      </c>
      <c r="Z26" s="72" t="str">
        <f t="shared" si="38"/>
        <v>LMps_Pol5205.12</v>
      </c>
      <c r="AA26" s="136">
        <f t="shared" si="6"/>
        <v>0</v>
      </c>
      <c r="AB26" s="69">
        <f t="shared" si="7"/>
        <v>0</v>
      </c>
      <c r="AC26" s="70">
        <v>0</v>
      </c>
      <c r="AD26" s="71">
        <f>_xlfn.IFNA(IF($AD$8&lt;&gt;"",VLOOKUP(AF26,Data!$B$2:$H$5150,6,0),""),"")</f>
        <v>206</v>
      </c>
      <c r="AE26" s="71">
        <f>_xlfn.IFNA(IF($AE$8&lt;&gt;"",VLOOKUP(AF26,Data!$B$2:$H$5150,7,0),""),"")</f>
        <v>207</v>
      </c>
      <c r="AF26" s="72" t="str">
        <f t="shared" si="8"/>
        <v>LMps_Ctn5205.12</v>
      </c>
      <c r="AG26" s="136">
        <f t="shared" si="9"/>
        <v>0</v>
      </c>
      <c r="AH26" s="69">
        <f t="shared" si="10"/>
        <v>0</v>
      </c>
      <c r="AI26" s="70">
        <f>_xlfn.IFNA(VLOOKUP(AL26,Data!$B$2:$H$5150,4,0),0)</f>
        <v>1</v>
      </c>
      <c r="AJ26" s="71">
        <f>_xlfn.IFNA(IF($AJ$8&lt;&gt;"",VLOOKUP(AL26,Data!$B$2:$H$5150,6,0),""),"")</f>
        <v>206</v>
      </c>
      <c r="AK26" s="71">
        <f>_xlfn.IFNA(IF($AK$8&lt;&gt;"",VLOOKUP(AL26,Data!$B$2:$H$5150,7,0),""),"")</f>
        <v>207</v>
      </c>
      <c r="AL26" s="72" t="str">
        <f t="shared" si="11"/>
        <v>LMps_Ctn5205.12</v>
      </c>
      <c r="AM26" s="136">
        <f t="shared" si="12"/>
        <v>0</v>
      </c>
      <c r="AN26" s="69">
        <f t="shared" si="13"/>
        <v>0</v>
      </c>
      <c r="AO26" s="70">
        <f>_xlfn.IFNA(VLOOKUP(AR26,Data!$B$2:$H$5150,4,0),0)</f>
        <v>1</v>
      </c>
      <c r="AP26" s="71">
        <f>_xlfn.IFNA(IF($AP$8&lt;&gt;"",VLOOKUP(AR26,Data!$B$2:$H$5150,6,0),""),"")</f>
        <v>206</v>
      </c>
      <c r="AQ26" s="71">
        <f>_xlfn.IFNA(IF($AQ$8&lt;&gt;"",VLOOKUP(AR26,Data!$B$2:$H$5150,7,0),""),"")</f>
        <v>207</v>
      </c>
      <c r="AR26" s="72" t="str">
        <f t="shared" si="14"/>
        <v>LMps_Ctn5205.12</v>
      </c>
      <c r="AS26" s="136">
        <f t="shared" si="39"/>
        <v>0</v>
      </c>
      <c r="AT26" s="69">
        <f t="shared" si="15"/>
        <v>0</v>
      </c>
      <c r="AU26" s="70">
        <f>_xlfn.IFNA(VLOOKUP(AX26,Data!$B$2:$H$5150,4,0),0)</f>
        <v>1</v>
      </c>
      <c r="AV26" s="71">
        <f>_xlfn.IFNA(IF($AV$8&lt;&gt;"",VLOOKUP(AX26,Data!$B$2:$H$5150,6,0),""),"")</f>
        <v>206</v>
      </c>
      <c r="AW26" s="71">
        <f>_xlfn.IFNA(IF($AW$8&lt;&gt;"",VLOOKUP(AX26,Data!$B$2:$H$5150,7,0),""),"")</f>
        <v>207</v>
      </c>
      <c r="AX26" s="72" t="str">
        <f t="shared" si="16"/>
        <v>LMps_Ctn5205.12</v>
      </c>
      <c r="AY26" s="136">
        <f t="shared" si="40"/>
        <v>0</v>
      </c>
      <c r="AZ26" s="69">
        <f t="shared" si="17"/>
        <v>0</v>
      </c>
      <c r="BA26" s="70">
        <f>_xlfn.IFNA(VLOOKUP(BD26,Data!$B$2:$H$5150,4,0),0)</f>
        <v>1</v>
      </c>
      <c r="BB26" s="71">
        <f>_xlfn.IFNA(IF($BB$8&lt;&gt;"",VLOOKUP(BD26,Data!$B$2:$H$5150,6,0),""),"")</f>
        <v>206</v>
      </c>
      <c r="BC26" s="71">
        <f>_xlfn.IFNA(IF($BC$8&lt;&gt;"",VLOOKUP(BD26,Data!$B$2:$H$5150,7,0),""),"")</f>
        <v>207</v>
      </c>
      <c r="BD26" s="72" t="str">
        <f t="shared" si="18"/>
        <v>LMps_Ctn5205.12</v>
      </c>
      <c r="BE26" s="136">
        <f t="shared" si="41"/>
        <v>0</v>
      </c>
      <c r="BF26" s="69">
        <f t="shared" si="19"/>
        <v>0</v>
      </c>
      <c r="BG26" s="70">
        <f>_xlfn.IFNA(VLOOKUP(BJ26,Data!$B$2:$H$5150,4,0),0)</f>
        <v>1</v>
      </c>
      <c r="BH26" s="71">
        <f>_xlfn.IFNA(IF($BH$8&lt;&gt;"",VLOOKUP(BJ26,Data!$B$2:$H$5150,6,0),""),"")</f>
        <v>206</v>
      </c>
      <c r="BI26" s="71">
        <f>_xlfn.IFNA(IF($BI$8&lt;&gt;"",VLOOKUP(BJ26,Data!$B$2:$H$5150,7,0),""),"")</f>
        <v>207</v>
      </c>
      <c r="BJ26" s="72" t="str">
        <f t="shared" si="20"/>
        <v>LMps_Ctn5205.12</v>
      </c>
      <c r="BK26" s="136">
        <f t="shared" si="42"/>
        <v>0</v>
      </c>
      <c r="BL26" s="69">
        <f t="shared" si="21"/>
        <v>0</v>
      </c>
      <c r="BM26" s="70">
        <f>_xlfn.IFNA(VLOOKUP(BP26,Data!$B$2:$H$5150,4,0),0)</f>
        <v>1</v>
      </c>
      <c r="BN26" s="71">
        <f>_xlfn.IFNA(IF($BN$8&lt;&gt;"",VLOOKUP(BP26,Data!$B$2:$H$5150,6,0),""),"")</f>
        <v>206</v>
      </c>
      <c r="BO26" s="71">
        <f>_xlfn.IFNA(IF($BO$8&lt;&gt;"",VLOOKUP(BP26,Data!$B$2:$H$5150,7,0),""),"")</f>
        <v>207</v>
      </c>
      <c r="BP26" s="72" t="str">
        <f t="shared" si="22"/>
        <v>LMps_Ctn5205.12</v>
      </c>
      <c r="BQ26" s="136">
        <f t="shared" si="43"/>
        <v>0</v>
      </c>
      <c r="BR26" s="69">
        <f t="shared" si="23"/>
        <v>0</v>
      </c>
      <c r="BS26" s="70">
        <f>_xlfn.IFNA(VLOOKUP(BV26,Data!$B$2:$H$5150,4,0),0)</f>
        <v>1</v>
      </c>
      <c r="BT26" s="71">
        <f>_xlfn.IFNA(IF($BT$8&lt;&gt;"",VLOOKUP(BV26,Data!$B$2:$H$5150,6,0),""),"")</f>
        <v>206</v>
      </c>
      <c r="BU26" s="71">
        <f>_xlfn.IFNA(IF($BU$8&lt;&gt;"",VLOOKUP(BV26,Data!$B$2:$H$5150,7,0),""),"")</f>
        <v>207</v>
      </c>
      <c r="BV26" s="72" t="str">
        <f t="shared" si="24"/>
        <v>LMps_Ctn5205.12</v>
      </c>
      <c r="BW26" s="136">
        <f t="shared" si="44"/>
        <v>0</v>
      </c>
      <c r="BX26" s="69">
        <f t="shared" si="25"/>
        <v>0</v>
      </c>
      <c r="BY26" s="70">
        <f>_xlfn.IFNA(VLOOKUP(CB26,Data!$B$2:$H$5150,4,0),0)</f>
        <v>1</v>
      </c>
      <c r="BZ26" s="71">
        <f>_xlfn.IFNA(IF($BZ$8&lt;&gt;"",VLOOKUP(CB26,Data!$B$2:$H$5150,6,0),""),"")</f>
        <v>206</v>
      </c>
      <c r="CA26" s="71">
        <f>_xlfn.IFNA(IF($CA$8&lt;&gt;"",VLOOKUP(CB26,Data!$B$2:$H$5150,7,0),""),"")</f>
        <v>207</v>
      </c>
      <c r="CB26" s="72" t="str">
        <f t="shared" si="26"/>
        <v>LMps_Ctn5205.12</v>
      </c>
      <c r="CC26" s="136">
        <f t="shared" si="45"/>
        <v>0</v>
      </c>
      <c r="CD26" s="69">
        <f t="shared" si="27"/>
        <v>0</v>
      </c>
      <c r="CE26" s="70">
        <f>_xlfn.IFNA(VLOOKUP(CH26,Data!$B$2:$H$5150,4,0),0)</f>
        <v>1</v>
      </c>
      <c r="CF26" s="71">
        <f>_xlfn.IFNA(IF($CF$8&lt;&gt;"",VLOOKUP(CH26,Data!$B$2:$H$5150,6,0),""),"")</f>
        <v>206</v>
      </c>
      <c r="CG26" s="71">
        <f>_xlfn.IFNA(IF($CG$8&lt;&gt;"",VLOOKUP(CH26,Data!$B$2:$H$5150,7,0),""),"")</f>
        <v>207</v>
      </c>
      <c r="CH26" s="72" t="str">
        <f t="shared" si="28"/>
        <v>LMps_Ctn5205.12</v>
      </c>
      <c r="CI26" s="136">
        <f t="shared" si="46"/>
        <v>0</v>
      </c>
      <c r="CJ26" s="69">
        <f t="shared" si="29"/>
        <v>0</v>
      </c>
      <c r="CK26" s="70">
        <f>_xlfn.IFNA(VLOOKUP(CN26,Data!$B$2:$H$5150,4,0),0)</f>
        <v>1</v>
      </c>
      <c r="CL26" s="71">
        <f>_xlfn.IFNA(IF($CL$8&lt;&gt;"",VLOOKUP(CN26,Data!$B$2:$H$5150,6,0),""),"")</f>
        <v>206</v>
      </c>
      <c r="CM26" s="71">
        <f>_xlfn.IFNA(IF($CM$8&lt;&gt;"",VLOOKUP(CN26,Data!$B$2:$H$5150,7,0),""),"")</f>
        <v>207</v>
      </c>
      <c r="CN26" s="72" t="str">
        <f t="shared" si="30"/>
        <v>LMps_Ctn5205.12</v>
      </c>
      <c r="CO26" s="136">
        <f t="shared" si="47"/>
        <v>0</v>
      </c>
      <c r="CP26" s="69">
        <f t="shared" si="31"/>
        <v>0</v>
      </c>
      <c r="CQ26" s="70">
        <f>_xlfn.IFNA(VLOOKUP(CT26,Data!$B$2:$H$5150,4,0),0)</f>
        <v>1</v>
      </c>
      <c r="CR26" s="71">
        <f>_xlfn.IFNA(IF($CR$8&lt;&gt;"",VLOOKUP(CT26,Data!$B$2:$H$5150,6,0),""),"")</f>
        <v>206</v>
      </c>
      <c r="CS26" s="71">
        <f>_xlfn.IFNA(IF($CS$8&lt;&gt;"",VLOOKUP(CT26,Data!$B$2:$H$5150,7,0),""),"")</f>
        <v>207</v>
      </c>
      <c r="CT26" s="72" t="str">
        <f t="shared" si="32"/>
        <v>LMps_Ctn5205.12</v>
      </c>
      <c r="CU26" s="74" t="str">
        <f>VLOOKUP(F26,GD.List!$C$3:$O$6214,12,0)</f>
        <v>Cotton Yarn</v>
      </c>
      <c r="CV26" s="51" t="s">
        <v>50</v>
      </c>
      <c r="CW26" s="51" t="e">
        <f>VLOOKUP(H26,#REF!,1,0)</f>
        <v>#REF!</v>
      </c>
      <c r="CX26" s="73">
        <f>E26/VLOOKUP(F26,GD.List!$C$3:$O$6646,5,0)</f>
        <v>1.7563527653213753E-2</v>
      </c>
      <c r="CY26" s="134">
        <f t="shared" si="33"/>
        <v>0</v>
      </c>
      <c r="CZ26" s="51" t="e">
        <f t="shared" si="48"/>
        <v>#N/A</v>
      </c>
      <c r="DA26" s="133"/>
    </row>
    <row r="27" spans="1:105" ht="15" customHeight="1" x14ac:dyDescent="0.2">
      <c r="A27" s="142" t="str">
        <f>IFERROR(IF(VLOOKUP(F27,GD.List!$C$3:$H$6371,6,0)&lt;&gt;"L","I","L"),"")</f>
        <v>I</v>
      </c>
      <c r="B27" s="136">
        <f t="shared" si="34"/>
        <v>0</v>
      </c>
      <c r="C27" s="64">
        <v>358.44999999999982</v>
      </c>
      <c r="D27" s="64">
        <f t="shared" si="49"/>
        <v>0</v>
      </c>
      <c r="E27" s="64">
        <f t="shared" si="1"/>
        <v>358.44999999999982</v>
      </c>
      <c r="F27" s="65" t="s">
        <v>3637</v>
      </c>
      <c r="G27" s="66" t="str">
        <f>VLOOKUP(F27,GD.List!$C$3:$O$6646,13,0)</f>
        <v>30/1 Cotton Yarn Carded</v>
      </c>
      <c r="H27" s="67">
        <f>VLOOKUP(F27,GD.List!$C$3:$O$6646,8,0)</f>
        <v>5205.13</v>
      </c>
      <c r="I27" s="68">
        <f>VLOOKUP(F27,GD.List!$C$3:$O$6646,9,0)</f>
        <v>3.23</v>
      </c>
      <c r="J27" s="69">
        <f t="shared" si="2"/>
        <v>0</v>
      </c>
      <c r="K27" s="70">
        <v>0</v>
      </c>
      <c r="L27" s="71">
        <f>_xlfn.IFNA(IF($L$8&lt;&gt;"",VLOOKUP(N27,Data!$B$2:$H$5150,6,0),""),"")</f>
        <v>133</v>
      </c>
      <c r="M27" s="71">
        <f>_xlfn.IFNA(IF($M$8&lt;&gt;"",VLOOKUP(N27,Data!$B$2:$H$5150,7,0),""),"")</f>
        <v>134</v>
      </c>
      <c r="N27" s="72" t="str">
        <f t="shared" si="35"/>
        <v>IMps_Ctn5205.13</v>
      </c>
      <c r="O27" s="136">
        <f t="shared" si="3"/>
        <v>0</v>
      </c>
      <c r="P27" s="69">
        <f t="shared" si="36"/>
        <v>0</v>
      </c>
      <c r="Q27" s="70">
        <v>0</v>
      </c>
      <c r="R27" s="71" t="str">
        <f>_xlfn.IFNA(IF($R$8&lt;&gt;"",VLOOKUP(T27,Data!$B$2:$H$5150,6,0),""),"")</f>
        <v/>
      </c>
      <c r="S27" s="71" t="str">
        <f>_xlfn.IFNA(IF($S$8&lt;&gt;"",VLOOKUP(T27,Data!$B$2:$H$5150,7,0),""),"")</f>
        <v/>
      </c>
      <c r="T27" s="72" t="str">
        <f t="shared" si="37"/>
        <v>IMps_Pol5205.13</v>
      </c>
      <c r="U27" s="136">
        <f t="shared" si="4"/>
        <v>0</v>
      </c>
      <c r="V27" s="69">
        <f t="shared" si="5"/>
        <v>0</v>
      </c>
      <c r="W27" s="70">
        <v>0</v>
      </c>
      <c r="X27" s="71" t="str">
        <f>_xlfn.IFNA(IF($X$8&lt;&gt;"",VLOOKUP(Z27,Data!$B$2:$H$5150,6,0),""),"")</f>
        <v/>
      </c>
      <c r="Y27" s="71" t="str">
        <f>_xlfn.IFNA(IF($Y$8&lt;&gt;"",VLOOKUP(Z27,Data!$B$2:$H$5150,7,0),""),"")</f>
        <v/>
      </c>
      <c r="Z27" s="72" t="str">
        <f t="shared" si="38"/>
        <v>IMps_Pol5205.13</v>
      </c>
      <c r="AA27" s="136">
        <f t="shared" si="6"/>
        <v>0</v>
      </c>
      <c r="AB27" s="69">
        <f t="shared" si="7"/>
        <v>0</v>
      </c>
      <c r="AC27" s="70">
        <v>0</v>
      </c>
      <c r="AD27" s="71">
        <f>_xlfn.IFNA(IF($AD$8&lt;&gt;"",VLOOKUP(AF27,Data!$B$2:$H$5150,6,0),""),"")</f>
        <v>133</v>
      </c>
      <c r="AE27" s="71">
        <f>_xlfn.IFNA(IF($AE$8&lt;&gt;"",VLOOKUP(AF27,Data!$B$2:$H$5150,7,0),""),"")</f>
        <v>134</v>
      </c>
      <c r="AF27" s="72" t="str">
        <f t="shared" si="8"/>
        <v>IMps_Ctn5205.13</v>
      </c>
      <c r="AG27" s="136">
        <f t="shared" si="9"/>
        <v>0</v>
      </c>
      <c r="AH27" s="69">
        <f t="shared" si="10"/>
        <v>0</v>
      </c>
      <c r="AI27" s="70">
        <f>_xlfn.IFNA(VLOOKUP(AL27,Data!$B$2:$H$5150,4,0),0)</f>
        <v>1.0101</v>
      </c>
      <c r="AJ27" s="71">
        <f>_xlfn.IFNA(IF($AJ$8&lt;&gt;"",VLOOKUP(AL27,Data!$B$2:$H$5150,6,0),""),"")</f>
        <v>133</v>
      </c>
      <c r="AK27" s="71">
        <f>_xlfn.IFNA(IF($AK$8&lt;&gt;"",VLOOKUP(AL27,Data!$B$2:$H$5150,7,0),""),"")</f>
        <v>134</v>
      </c>
      <c r="AL27" s="72" t="str">
        <f t="shared" si="11"/>
        <v>IMps_Ctn5205.13</v>
      </c>
      <c r="AM27" s="136">
        <f t="shared" si="12"/>
        <v>0</v>
      </c>
      <c r="AN27" s="69">
        <f t="shared" si="13"/>
        <v>0</v>
      </c>
      <c r="AO27" s="70">
        <f>_xlfn.IFNA(VLOOKUP(AR27,Data!$B$2:$H$5150,4,0),0)</f>
        <v>1.0101</v>
      </c>
      <c r="AP27" s="71">
        <f>_xlfn.IFNA(IF($AP$8&lt;&gt;"",VLOOKUP(AR27,Data!$B$2:$H$5150,6,0),""),"")</f>
        <v>133</v>
      </c>
      <c r="AQ27" s="71">
        <f>_xlfn.IFNA(IF($AQ$8&lt;&gt;"",VLOOKUP(AR27,Data!$B$2:$H$5150,7,0),""),"")</f>
        <v>134</v>
      </c>
      <c r="AR27" s="72" t="str">
        <f t="shared" si="14"/>
        <v>IMps_Ctn5205.13</v>
      </c>
      <c r="AS27" s="136">
        <f t="shared" si="39"/>
        <v>0</v>
      </c>
      <c r="AT27" s="69">
        <f t="shared" si="15"/>
        <v>0</v>
      </c>
      <c r="AU27" s="70">
        <f>_xlfn.IFNA(VLOOKUP(AX27,Data!$B$2:$H$5150,4,0),0)</f>
        <v>1.0101</v>
      </c>
      <c r="AV27" s="71">
        <f>_xlfn.IFNA(IF($AV$8&lt;&gt;"",VLOOKUP(AX27,Data!$B$2:$H$5150,6,0),""),"")</f>
        <v>133</v>
      </c>
      <c r="AW27" s="71">
        <f>_xlfn.IFNA(IF($AW$8&lt;&gt;"",VLOOKUP(AX27,Data!$B$2:$H$5150,7,0),""),"")</f>
        <v>134</v>
      </c>
      <c r="AX27" s="72" t="str">
        <f t="shared" si="16"/>
        <v>IMps_Ctn5205.13</v>
      </c>
      <c r="AY27" s="136">
        <f t="shared" si="40"/>
        <v>0</v>
      </c>
      <c r="AZ27" s="69">
        <f t="shared" si="17"/>
        <v>0</v>
      </c>
      <c r="BA27" s="70">
        <f>_xlfn.IFNA(VLOOKUP(BD27,Data!$B$2:$H$5150,4,0),0)</f>
        <v>1.0101</v>
      </c>
      <c r="BB27" s="71">
        <f>_xlfn.IFNA(IF($BB$8&lt;&gt;"",VLOOKUP(BD27,Data!$B$2:$H$5150,6,0),""),"")</f>
        <v>133</v>
      </c>
      <c r="BC27" s="71">
        <f>_xlfn.IFNA(IF($BC$8&lt;&gt;"",VLOOKUP(BD27,Data!$B$2:$H$5150,7,0),""),"")</f>
        <v>134</v>
      </c>
      <c r="BD27" s="72" t="str">
        <f t="shared" si="18"/>
        <v>IMps_Ctn5205.13</v>
      </c>
      <c r="BE27" s="136">
        <f t="shared" si="41"/>
        <v>0</v>
      </c>
      <c r="BF27" s="69">
        <f t="shared" si="19"/>
        <v>0</v>
      </c>
      <c r="BG27" s="70">
        <f>_xlfn.IFNA(VLOOKUP(BJ27,Data!$B$2:$H$5150,4,0),0)</f>
        <v>1.0101</v>
      </c>
      <c r="BH27" s="71">
        <f>_xlfn.IFNA(IF($BH$8&lt;&gt;"",VLOOKUP(BJ27,Data!$B$2:$H$5150,6,0),""),"")</f>
        <v>133</v>
      </c>
      <c r="BI27" s="71">
        <f>_xlfn.IFNA(IF($BI$8&lt;&gt;"",VLOOKUP(BJ27,Data!$B$2:$H$5150,7,0),""),"")</f>
        <v>134</v>
      </c>
      <c r="BJ27" s="72" t="str">
        <f t="shared" si="20"/>
        <v>IMps_Ctn5205.13</v>
      </c>
      <c r="BK27" s="136">
        <f t="shared" si="42"/>
        <v>0</v>
      </c>
      <c r="BL27" s="69">
        <f t="shared" si="21"/>
        <v>0</v>
      </c>
      <c r="BM27" s="70">
        <f>_xlfn.IFNA(VLOOKUP(BP27,Data!$B$2:$H$5150,4,0),0)</f>
        <v>1.0101</v>
      </c>
      <c r="BN27" s="71">
        <f>_xlfn.IFNA(IF($BN$8&lt;&gt;"",VLOOKUP(BP27,Data!$B$2:$H$5150,6,0),""),"")</f>
        <v>133</v>
      </c>
      <c r="BO27" s="71">
        <f>_xlfn.IFNA(IF($BO$8&lt;&gt;"",VLOOKUP(BP27,Data!$B$2:$H$5150,7,0),""),"")</f>
        <v>134</v>
      </c>
      <c r="BP27" s="72" t="str">
        <f t="shared" si="22"/>
        <v>IMps_Ctn5205.13</v>
      </c>
      <c r="BQ27" s="136">
        <f t="shared" si="43"/>
        <v>0</v>
      </c>
      <c r="BR27" s="69">
        <f t="shared" si="23"/>
        <v>0</v>
      </c>
      <c r="BS27" s="70">
        <f>_xlfn.IFNA(VLOOKUP(BV27,Data!$B$2:$H$5150,4,0),0)</f>
        <v>1.0101</v>
      </c>
      <c r="BT27" s="71">
        <f>_xlfn.IFNA(IF($BT$8&lt;&gt;"",VLOOKUP(BV27,Data!$B$2:$H$5150,6,0),""),"")</f>
        <v>133</v>
      </c>
      <c r="BU27" s="71">
        <f>_xlfn.IFNA(IF($BU$8&lt;&gt;"",VLOOKUP(BV27,Data!$B$2:$H$5150,7,0),""),"")</f>
        <v>134</v>
      </c>
      <c r="BV27" s="72" t="str">
        <f t="shared" si="24"/>
        <v>IMps_Ctn5205.13</v>
      </c>
      <c r="BW27" s="136">
        <f t="shared" si="44"/>
        <v>0</v>
      </c>
      <c r="BX27" s="69">
        <f t="shared" si="25"/>
        <v>0</v>
      </c>
      <c r="BY27" s="70">
        <f>_xlfn.IFNA(VLOOKUP(CB27,Data!$B$2:$H$5150,4,0),0)</f>
        <v>1.0101</v>
      </c>
      <c r="BZ27" s="71">
        <f>_xlfn.IFNA(IF($BZ$8&lt;&gt;"",VLOOKUP(CB27,Data!$B$2:$H$5150,6,0),""),"")</f>
        <v>133</v>
      </c>
      <c r="CA27" s="71">
        <f>_xlfn.IFNA(IF($CA$8&lt;&gt;"",VLOOKUP(CB27,Data!$B$2:$H$5150,7,0),""),"")</f>
        <v>134</v>
      </c>
      <c r="CB27" s="72" t="str">
        <f t="shared" si="26"/>
        <v>IMps_Ctn5205.13</v>
      </c>
      <c r="CC27" s="136">
        <f t="shared" si="45"/>
        <v>0</v>
      </c>
      <c r="CD27" s="69">
        <f t="shared" si="27"/>
        <v>0</v>
      </c>
      <c r="CE27" s="70">
        <f>_xlfn.IFNA(VLOOKUP(CH27,Data!$B$2:$H$5150,4,0),0)</f>
        <v>1.0101</v>
      </c>
      <c r="CF27" s="71">
        <f>_xlfn.IFNA(IF($CF$8&lt;&gt;"",VLOOKUP(CH27,Data!$B$2:$H$5150,6,0),""),"")</f>
        <v>133</v>
      </c>
      <c r="CG27" s="71">
        <f>_xlfn.IFNA(IF($CG$8&lt;&gt;"",VLOOKUP(CH27,Data!$B$2:$H$5150,7,0),""),"")</f>
        <v>134</v>
      </c>
      <c r="CH27" s="72" t="str">
        <f t="shared" si="28"/>
        <v>IMps_Ctn5205.13</v>
      </c>
      <c r="CI27" s="136">
        <f t="shared" si="46"/>
        <v>0</v>
      </c>
      <c r="CJ27" s="69">
        <f t="shared" si="29"/>
        <v>0</v>
      </c>
      <c r="CK27" s="70">
        <f>_xlfn.IFNA(VLOOKUP(CN27,Data!$B$2:$H$5150,4,0),0)</f>
        <v>1.0101</v>
      </c>
      <c r="CL27" s="71">
        <f>_xlfn.IFNA(IF($CL$8&lt;&gt;"",VLOOKUP(CN27,Data!$B$2:$H$5150,6,0),""),"")</f>
        <v>133</v>
      </c>
      <c r="CM27" s="71">
        <f>_xlfn.IFNA(IF($CM$8&lt;&gt;"",VLOOKUP(CN27,Data!$B$2:$H$5150,7,0),""),"")</f>
        <v>134</v>
      </c>
      <c r="CN27" s="72" t="str">
        <f t="shared" si="30"/>
        <v>IMps_Ctn5205.13</v>
      </c>
      <c r="CO27" s="136">
        <f t="shared" si="47"/>
        <v>0</v>
      </c>
      <c r="CP27" s="69">
        <f t="shared" si="31"/>
        <v>0</v>
      </c>
      <c r="CQ27" s="70">
        <f>_xlfn.IFNA(VLOOKUP(CT27,Data!$B$2:$H$5150,4,0),0)</f>
        <v>1.0101</v>
      </c>
      <c r="CR27" s="71">
        <f>_xlfn.IFNA(IF($CR$8&lt;&gt;"",VLOOKUP(CT27,Data!$B$2:$H$5150,6,0),""),"")</f>
        <v>133</v>
      </c>
      <c r="CS27" s="71">
        <f>_xlfn.IFNA(IF($CS$8&lt;&gt;"",VLOOKUP(CT27,Data!$B$2:$H$5150,7,0),""),"")</f>
        <v>134</v>
      </c>
      <c r="CT27" s="72" t="str">
        <f t="shared" si="32"/>
        <v>IMps_Ctn5205.13</v>
      </c>
      <c r="CU27" s="74" t="str">
        <f>VLOOKUP(F27,GD.List!$C$3:$O$6214,12,0)</f>
        <v>Cotton Yarn</v>
      </c>
      <c r="CV27" s="51" t="s">
        <v>50</v>
      </c>
      <c r="CW27" s="51" t="e">
        <f>VLOOKUP(H27,#REF!,1,0)</f>
        <v>#REF!</v>
      </c>
      <c r="CX27" s="73">
        <f>E27/VLOOKUP(F27,GD.List!$C$3:$O$6646,5,0)</f>
        <v>4.5944120465086495E-2</v>
      </c>
      <c r="CY27" s="134">
        <f t="shared" si="33"/>
        <v>0</v>
      </c>
      <c r="CZ27" s="51" t="e">
        <f t="shared" si="48"/>
        <v>#N/A</v>
      </c>
      <c r="DA27" s="133"/>
    </row>
    <row r="28" spans="1:105" ht="15" customHeight="1" x14ac:dyDescent="0.2">
      <c r="A28" s="142" t="str">
        <f>IFERROR(IF(VLOOKUP(F28,GD.List!$C$3:$H$6371,6,0)&lt;&gt;"L","I","L"),"")</f>
        <v>L</v>
      </c>
      <c r="B28" s="136">
        <f t="shared" si="34"/>
        <v>0</v>
      </c>
      <c r="C28" s="64">
        <v>210</v>
      </c>
      <c r="D28" s="64">
        <f t="shared" si="49"/>
        <v>0</v>
      </c>
      <c r="E28" s="64">
        <f t="shared" si="1"/>
        <v>210</v>
      </c>
      <c r="F28" s="65" t="s">
        <v>3740</v>
      </c>
      <c r="G28" s="66" t="str">
        <f>VLOOKUP(F28,GD.List!$C$3:$O$6646,13,0)</f>
        <v>30/1 Cotton Yarn ( 6796LBS)</v>
      </c>
      <c r="H28" s="67">
        <f>VLOOKUP(F28,GD.List!$C$3:$O$6646,8,0)</f>
        <v>5205.13</v>
      </c>
      <c r="I28" s="68">
        <f>VLOOKUP(F28,GD.List!$C$3:$O$6646,9,0)</f>
        <v>4.25</v>
      </c>
      <c r="J28" s="69">
        <f t="shared" si="2"/>
        <v>0</v>
      </c>
      <c r="K28" s="70">
        <v>0</v>
      </c>
      <c r="L28" s="71">
        <f>_xlfn.IFNA(IF($L$8&lt;&gt;"",VLOOKUP(N28,Data!$B$2:$H$5150,6,0),""),"")</f>
        <v>208</v>
      </c>
      <c r="M28" s="71">
        <f>_xlfn.IFNA(IF($M$8&lt;&gt;"",VLOOKUP(N28,Data!$B$2:$H$5150,7,0),""),"")</f>
        <v>209</v>
      </c>
      <c r="N28" s="72" t="str">
        <f t="shared" si="35"/>
        <v>LMps_Ctn5205.13</v>
      </c>
      <c r="O28" s="136">
        <f t="shared" si="3"/>
        <v>0</v>
      </c>
      <c r="P28" s="69">
        <f t="shared" si="36"/>
        <v>0</v>
      </c>
      <c r="Q28" s="70">
        <v>0</v>
      </c>
      <c r="R28" s="71" t="str">
        <f>_xlfn.IFNA(IF($R$8&lt;&gt;"",VLOOKUP(T28,Data!$B$2:$H$5150,6,0),""),"")</f>
        <v/>
      </c>
      <c r="S28" s="71" t="str">
        <f>_xlfn.IFNA(IF($S$8&lt;&gt;"",VLOOKUP(T28,Data!$B$2:$H$5150,7,0),""),"")</f>
        <v/>
      </c>
      <c r="T28" s="72" t="str">
        <f t="shared" si="37"/>
        <v>LMps_Pol5205.13</v>
      </c>
      <c r="U28" s="136">
        <f t="shared" si="4"/>
        <v>0</v>
      </c>
      <c r="V28" s="69">
        <f t="shared" si="5"/>
        <v>0</v>
      </c>
      <c r="W28" s="70">
        <v>0</v>
      </c>
      <c r="X28" s="71" t="str">
        <f>_xlfn.IFNA(IF($X$8&lt;&gt;"",VLOOKUP(Z28,Data!$B$2:$H$5150,6,0),""),"")</f>
        <v/>
      </c>
      <c r="Y28" s="71" t="str">
        <f>_xlfn.IFNA(IF($Y$8&lt;&gt;"",VLOOKUP(Z28,Data!$B$2:$H$5150,7,0),""),"")</f>
        <v/>
      </c>
      <c r="Z28" s="72" t="str">
        <f t="shared" si="38"/>
        <v>LMps_Pol5205.13</v>
      </c>
      <c r="AA28" s="136">
        <f t="shared" si="6"/>
        <v>0</v>
      </c>
      <c r="AB28" s="69">
        <f t="shared" si="7"/>
        <v>0</v>
      </c>
      <c r="AC28" s="70">
        <v>0</v>
      </c>
      <c r="AD28" s="71">
        <f>_xlfn.IFNA(IF($AD$8&lt;&gt;"",VLOOKUP(AF28,Data!$B$2:$H$5150,6,0),""),"")</f>
        <v>208</v>
      </c>
      <c r="AE28" s="71">
        <f>_xlfn.IFNA(IF($AE$8&lt;&gt;"",VLOOKUP(AF28,Data!$B$2:$H$5150,7,0),""),"")</f>
        <v>209</v>
      </c>
      <c r="AF28" s="72" t="str">
        <f t="shared" si="8"/>
        <v>LMps_Ctn5205.13</v>
      </c>
      <c r="AG28" s="136">
        <f t="shared" si="9"/>
        <v>0</v>
      </c>
      <c r="AH28" s="69">
        <f t="shared" si="10"/>
        <v>0</v>
      </c>
      <c r="AI28" s="70">
        <f>_xlfn.IFNA(VLOOKUP(AL28,Data!$B$2:$H$5150,4,0),0)</f>
        <v>1</v>
      </c>
      <c r="AJ28" s="71">
        <f>_xlfn.IFNA(IF($AJ$8&lt;&gt;"",VLOOKUP(AL28,Data!$B$2:$H$5150,6,0),""),"")</f>
        <v>208</v>
      </c>
      <c r="AK28" s="71">
        <f>_xlfn.IFNA(IF($AK$8&lt;&gt;"",VLOOKUP(AL28,Data!$B$2:$H$5150,7,0),""),"")</f>
        <v>209</v>
      </c>
      <c r="AL28" s="72" t="str">
        <f t="shared" si="11"/>
        <v>LMps_Ctn5205.13</v>
      </c>
      <c r="AM28" s="136">
        <f t="shared" si="12"/>
        <v>0</v>
      </c>
      <c r="AN28" s="69">
        <f t="shared" si="13"/>
        <v>0</v>
      </c>
      <c r="AO28" s="70">
        <f>_xlfn.IFNA(VLOOKUP(AR28,Data!$B$2:$H$5150,4,0),0)</f>
        <v>1</v>
      </c>
      <c r="AP28" s="71">
        <f>_xlfn.IFNA(IF($AP$8&lt;&gt;"",VLOOKUP(AR28,Data!$B$2:$H$5150,6,0),""),"")</f>
        <v>208</v>
      </c>
      <c r="AQ28" s="71">
        <f>_xlfn.IFNA(IF($AQ$8&lt;&gt;"",VLOOKUP(AR28,Data!$B$2:$H$5150,7,0),""),"")</f>
        <v>209</v>
      </c>
      <c r="AR28" s="72" t="str">
        <f t="shared" si="14"/>
        <v>LMps_Ctn5205.13</v>
      </c>
      <c r="AS28" s="136">
        <f t="shared" si="39"/>
        <v>0</v>
      </c>
      <c r="AT28" s="69">
        <f t="shared" si="15"/>
        <v>0</v>
      </c>
      <c r="AU28" s="70">
        <f>_xlfn.IFNA(VLOOKUP(AX28,Data!$B$2:$H$5150,4,0),0)</f>
        <v>1</v>
      </c>
      <c r="AV28" s="71">
        <f>_xlfn.IFNA(IF($AV$8&lt;&gt;"",VLOOKUP(AX28,Data!$B$2:$H$5150,6,0),""),"")</f>
        <v>208</v>
      </c>
      <c r="AW28" s="71">
        <f>_xlfn.IFNA(IF($AW$8&lt;&gt;"",VLOOKUP(AX28,Data!$B$2:$H$5150,7,0),""),"")</f>
        <v>209</v>
      </c>
      <c r="AX28" s="72" t="str">
        <f t="shared" si="16"/>
        <v>LMps_Ctn5205.13</v>
      </c>
      <c r="AY28" s="136">
        <f t="shared" si="40"/>
        <v>0</v>
      </c>
      <c r="AZ28" s="69">
        <f t="shared" si="17"/>
        <v>0</v>
      </c>
      <c r="BA28" s="70">
        <f>_xlfn.IFNA(VLOOKUP(BD28,Data!$B$2:$H$5150,4,0),0)</f>
        <v>1</v>
      </c>
      <c r="BB28" s="71">
        <f>_xlfn.IFNA(IF($BB$8&lt;&gt;"",VLOOKUP(BD28,Data!$B$2:$H$5150,6,0),""),"")</f>
        <v>208</v>
      </c>
      <c r="BC28" s="71">
        <f>_xlfn.IFNA(IF($BC$8&lt;&gt;"",VLOOKUP(BD28,Data!$B$2:$H$5150,7,0),""),"")</f>
        <v>209</v>
      </c>
      <c r="BD28" s="72" t="str">
        <f t="shared" si="18"/>
        <v>LMps_Ctn5205.13</v>
      </c>
      <c r="BE28" s="136">
        <f t="shared" si="41"/>
        <v>0</v>
      </c>
      <c r="BF28" s="69">
        <f t="shared" si="19"/>
        <v>0</v>
      </c>
      <c r="BG28" s="70">
        <f>_xlfn.IFNA(VLOOKUP(BJ28,Data!$B$2:$H$5150,4,0),0)</f>
        <v>1</v>
      </c>
      <c r="BH28" s="71">
        <f>_xlfn.IFNA(IF($BH$8&lt;&gt;"",VLOOKUP(BJ28,Data!$B$2:$H$5150,6,0),""),"")</f>
        <v>208</v>
      </c>
      <c r="BI28" s="71">
        <f>_xlfn.IFNA(IF($BI$8&lt;&gt;"",VLOOKUP(BJ28,Data!$B$2:$H$5150,7,0),""),"")</f>
        <v>209</v>
      </c>
      <c r="BJ28" s="72" t="str">
        <f t="shared" si="20"/>
        <v>LMps_Ctn5205.13</v>
      </c>
      <c r="BK28" s="136">
        <f t="shared" si="42"/>
        <v>0</v>
      </c>
      <c r="BL28" s="69">
        <f t="shared" si="21"/>
        <v>0</v>
      </c>
      <c r="BM28" s="70">
        <f>_xlfn.IFNA(VLOOKUP(BP28,Data!$B$2:$H$5150,4,0),0)</f>
        <v>1</v>
      </c>
      <c r="BN28" s="71">
        <f>_xlfn.IFNA(IF($BN$8&lt;&gt;"",VLOOKUP(BP28,Data!$B$2:$H$5150,6,0),""),"")</f>
        <v>208</v>
      </c>
      <c r="BO28" s="71">
        <f>_xlfn.IFNA(IF($BO$8&lt;&gt;"",VLOOKUP(BP28,Data!$B$2:$H$5150,7,0),""),"")</f>
        <v>209</v>
      </c>
      <c r="BP28" s="72" t="str">
        <f t="shared" si="22"/>
        <v>LMps_Ctn5205.13</v>
      </c>
      <c r="BQ28" s="136">
        <f t="shared" si="43"/>
        <v>0</v>
      </c>
      <c r="BR28" s="69">
        <f t="shared" si="23"/>
        <v>0</v>
      </c>
      <c r="BS28" s="70">
        <f>_xlfn.IFNA(VLOOKUP(BV28,Data!$B$2:$H$5150,4,0),0)</f>
        <v>1</v>
      </c>
      <c r="BT28" s="71">
        <f>_xlfn.IFNA(IF($BT$8&lt;&gt;"",VLOOKUP(BV28,Data!$B$2:$H$5150,6,0),""),"")</f>
        <v>208</v>
      </c>
      <c r="BU28" s="71">
        <f>_xlfn.IFNA(IF($BU$8&lt;&gt;"",VLOOKUP(BV28,Data!$B$2:$H$5150,7,0),""),"")</f>
        <v>209</v>
      </c>
      <c r="BV28" s="72" t="str">
        <f t="shared" si="24"/>
        <v>LMps_Ctn5205.13</v>
      </c>
      <c r="BW28" s="136">
        <f t="shared" si="44"/>
        <v>0</v>
      </c>
      <c r="BX28" s="69">
        <f t="shared" si="25"/>
        <v>0</v>
      </c>
      <c r="BY28" s="70">
        <f>_xlfn.IFNA(VLOOKUP(CB28,Data!$B$2:$H$5150,4,0),0)</f>
        <v>1</v>
      </c>
      <c r="BZ28" s="71">
        <f>_xlfn.IFNA(IF($BZ$8&lt;&gt;"",VLOOKUP(CB28,Data!$B$2:$H$5150,6,0),""),"")</f>
        <v>208</v>
      </c>
      <c r="CA28" s="71">
        <f>_xlfn.IFNA(IF($CA$8&lt;&gt;"",VLOOKUP(CB28,Data!$B$2:$H$5150,7,0),""),"")</f>
        <v>209</v>
      </c>
      <c r="CB28" s="72" t="str">
        <f t="shared" si="26"/>
        <v>LMps_Ctn5205.13</v>
      </c>
      <c r="CC28" s="136">
        <f t="shared" si="45"/>
        <v>0</v>
      </c>
      <c r="CD28" s="69">
        <f t="shared" si="27"/>
        <v>0</v>
      </c>
      <c r="CE28" s="70">
        <f>_xlfn.IFNA(VLOOKUP(CH28,Data!$B$2:$H$5150,4,0),0)</f>
        <v>1</v>
      </c>
      <c r="CF28" s="71">
        <f>_xlfn.IFNA(IF($CF$8&lt;&gt;"",VLOOKUP(CH28,Data!$B$2:$H$5150,6,0),""),"")</f>
        <v>208</v>
      </c>
      <c r="CG28" s="71">
        <f>_xlfn.IFNA(IF($CG$8&lt;&gt;"",VLOOKUP(CH28,Data!$B$2:$H$5150,7,0),""),"")</f>
        <v>209</v>
      </c>
      <c r="CH28" s="72" t="str">
        <f t="shared" si="28"/>
        <v>LMps_Ctn5205.13</v>
      </c>
      <c r="CI28" s="136">
        <f t="shared" si="46"/>
        <v>0</v>
      </c>
      <c r="CJ28" s="69">
        <f t="shared" si="29"/>
        <v>0</v>
      </c>
      <c r="CK28" s="70">
        <f>_xlfn.IFNA(VLOOKUP(CN28,Data!$B$2:$H$5150,4,0),0)</f>
        <v>1</v>
      </c>
      <c r="CL28" s="71">
        <f>_xlfn.IFNA(IF($CL$8&lt;&gt;"",VLOOKUP(CN28,Data!$B$2:$H$5150,6,0),""),"")</f>
        <v>208</v>
      </c>
      <c r="CM28" s="71">
        <f>_xlfn.IFNA(IF($CM$8&lt;&gt;"",VLOOKUP(CN28,Data!$B$2:$H$5150,7,0),""),"")</f>
        <v>209</v>
      </c>
      <c r="CN28" s="72" t="str">
        <f t="shared" si="30"/>
        <v>LMps_Ctn5205.13</v>
      </c>
      <c r="CO28" s="136">
        <f t="shared" si="47"/>
        <v>0</v>
      </c>
      <c r="CP28" s="69">
        <f t="shared" si="31"/>
        <v>0</v>
      </c>
      <c r="CQ28" s="70">
        <f>_xlfn.IFNA(VLOOKUP(CT28,Data!$B$2:$H$5150,4,0),0)</f>
        <v>1</v>
      </c>
      <c r="CR28" s="71">
        <f>_xlfn.IFNA(IF($CR$8&lt;&gt;"",VLOOKUP(CT28,Data!$B$2:$H$5150,6,0),""),"")</f>
        <v>208</v>
      </c>
      <c r="CS28" s="71">
        <f>_xlfn.IFNA(IF($CS$8&lt;&gt;"",VLOOKUP(CT28,Data!$B$2:$H$5150,7,0),""),"")</f>
        <v>209</v>
      </c>
      <c r="CT28" s="72" t="str">
        <f t="shared" si="32"/>
        <v>LMps_Ctn5205.13</v>
      </c>
      <c r="CU28" s="74" t="str">
        <f>VLOOKUP(F28,GD.List!$C$3:$O$6214,12,0)</f>
        <v>Cotton Yarn</v>
      </c>
      <c r="CV28" s="51" t="s">
        <v>50</v>
      </c>
      <c r="CW28" s="51" t="e">
        <f>VLOOKUP(H28,#REF!,1,0)</f>
        <v>#REF!</v>
      </c>
      <c r="CX28" s="73">
        <f>E28/VLOOKUP(F28,GD.List!$C$3:$O$6646,5,0)</f>
        <v>6.8115471942912745E-2</v>
      </c>
      <c r="CY28" s="134">
        <f t="shared" si="33"/>
        <v>0</v>
      </c>
      <c r="CZ28" s="51" t="e">
        <f t="shared" si="48"/>
        <v>#N/A</v>
      </c>
      <c r="DA28" s="133"/>
    </row>
    <row r="29" spans="1:105" ht="15" customHeight="1" x14ac:dyDescent="0.2">
      <c r="A29" s="142" t="str">
        <f>IFERROR(IF(VLOOKUP(F29,GD.List!$C$3:$H$6371,6,0)&lt;&gt;"L","I","L"),"")</f>
        <v>I</v>
      </c>
      <c r="B29" s="136">
        <f t="shared" si="34"/>
        <v>0</v>
      </c>
      <c r="C29" s="64">
        <v>1891.038</v>
      </c>
      <c r="D29" s="64">
        <f t="shared" si="49"/>
        <v>0</v>
      </c>
      <c r="E29" s="64">
        <f t="shared" si="1"/>
        <v>1891.038</v>
      </c>
      <c r="F29" s="65" t="s">
        <v>4334</v>
      </c>
      <c r="G29" s="66" t="str">
        <f>VLOOKUP(F29,GD.List!$C$3:$O$6646,13,0)</f>
        <v>30/1 Cotton Yarn Combed</v>
      </c>
      <c r="H29" s="67">
        <f>VLOOKUP(F29,GD.List!$C$3:$O$6646,8,0)</f>
        <v>5205.2299999999996</v>
      </c>
      <c r="I29" s="68">
        <f>VLOOKUP(F29,GD.List!$C$3:$O$6646,9,0)</f>
        <v>3.4</v>
      </c>
      <c r="J29" s="69">
        <f t="shared" si="2"/>
        <v>0</v>
      </c>
      <c r="K29" s="70">
        <v>0</v>
      </c>
      <c r="L29" s="71">
        <f>_xlfn.IFNA(IF($L$8&lt;&gt;"",VLOOKUP(N29,Data!$B$2:$H$5150,6,0),""),"")</f>
        <v>200</v>
      </c>
      <c r="M29" s="71">
        <f>_xlfn.IFNA(IF($M$8&lt;&gt;"",VLOOKUP(N29,Data!$B$2:$H$5150,7,0),""),"")</f>
        <v>0</v>
      </c>
      <c r="N29" s="72" t="str">
        <f t="shared" si="35"/>
        <v>IMps_Ctn5205.23</v>
      </c>
      <c r="O29" s="136">
        <f t="shared" si="3"/>
        <v>0</v>
      </c>
      <c r="P29" s="69">
        <f t="shared" si="36"/>
        <v>0</v>
      </c>
      <c r="Q29" s="70">
        <v>0</v>
      </c>
      <c r="R29" s="71" t="str">
        <f>_xlfn.IFNA(IF($R$8&lt;&gt;"",VLOOKUP(T29,Data!$B$2:$H$5150,6,0),""),"")</f>
        <v/>
      </c>
      <c r="S29" s="71" t="str">
        <f>_xlfn.IFNA(IF($S$8&lt;&gt;"",VLOOKUP(T29,Data!$B$2:$H$5150,7,0),""),"")</f>
        <v/>
      </c>
      <c r="T29" s="72" t="str">
        <f t="shared" si="37"/>
        <v>IMps_Pol5205.23</v>
      </c>
      <c r="U29" s="136">
        <f t="shared" si="4"/>
        <v>0</v>
      </c>
      <c r="V29" s="69">
        <f t="shared" si="5"/>
        <v>0</v>
      </c>
      <c r="W29" s="70">
        <v>0</v>
      </c>
      <c r="X29" s="71" t="str">
        <f>_xlfn.IFNA(IF($X$8&lt;&gt;"",VLOOKUP(Z29,Data!$B$2:$H$5150,6,0),""),"")</f>
        <v/>
      </c>
      <c r="Y29" s="71" t="str">
        <f>_xlfn.IFNA(IF($Y$8&lt;&gt;"",VLOOKUP(Z29,Data!$B$2:$H$5150,7,0),""),"")</f>
        <v/>
      </c>
      <c r="Z29" s="72" t="str">
        <f t="shared" si="38"/>
        <v>IMps_Pol5205.23</v>
      </c>
      <c r="AA29" s="136">
        <f t="shared" si="6"/>
        <v>0</v>
      </c>
      <c r="AB29" s="69">
        <f t="shared" si="7"/>
        <v>0</v>
      </c>
      <c r="AC29" s="70">
        <v>0</v>
      </c>
      <c r="AD29" s="71">
        <f>_xlfn.IFNA(IF($AD$8&lt;&gt;"",VLOOKUP(AF29,Data!$B$2:$H$5150,6,0),""),"")</f>
        <v>200</v>
      </c>
      <c r="AE29" s="71">
        <f>_xlfn.IFNA(IF($AE$8&lt;&gt;"",VLOOKUP(AF29,Data!$B$2:$H$5150,7,0),""),"")</f>
        <v>0</v>
      </c>
      <c r="AF29" s="72" t="str">
        <f t="shared" si="8"/>
        <v>IMps_Ctn5205.23</v>
      </c>
      <c r="AG29" s="136">
        <f t="shared" si="9"/>
        <v>0</v>
      </c>
      <c r="AH29" s="69">
        <f t="shared" si="10"/>
        <v>0</v>
      </c>
      <c r="AI29" s="70">
        <f>_xlfn.IFNA(VLOOKUP(AL29,Data!$B$2:$H$5150,4,0),0)</f>
        <v>1</v>
      </c>
      <c r="AJ29" s="71">
        <f>_xlfn.IFNA(IF($AJ$8&lt;&gt;"",VLOOKUP(AL29,Data!$B$2:$H$5150,6,0),""),"")</f>
        <v>200</v>
      </c>
      <c r="AK29" s="71">
        <f>_xlfn.IFNA(IF($AK$8&lt;&gt;"",VLOOKUP(AL29,Data!$B$2:$H$5150,7,0),""),"")</f>
        <v>0</v>
      </c>
      <c r="AL29" s="72" t="str">
        <f t="shared" si="11"/>
        <v>IMps_Ctn5205.23</v>
      </c>
      <c r="AM29" s="136">
        <f t="shared" si="12"/>
        <v>0</v>
      </c>
      <c r="AN29" s="69">
        <f t="shared" si="13"/>
        <v>0</v>
      </c>
      <c r="AO29" s="70">
        <f>_xlfn.IFNA(VLOOKUP(AR29,Data!$B$2:$H$5150,4,0),0)</f>
        <v>1</v>
      </c>
      <c r="AP29" s="71">
        <f>_xlfn.IFNA(IF($AP$8&lt;&gt;"",VLOOKUP(AR29,Data!$B$2:$H$5150,6,0),""),"")</f>
        <v>200</v>
      </c>
      <c r="AQ29" s="71">
        <f>_xlfn.IFNA(IF($AQ$8&lt;&gt;"",VLOOKUP(AR29,Data!$B$2:$H$5150,7,0),""),"")</f>
        <v>0</v>
      </c>
      <c r="AR29" s="72" t="str">
        <f t="shared" si="14"/>
        <v>IMps_Ctn5205.23</v>
      </c>
      <c r="AS29" s="136">
        <f t="shared" si="39"/>
        <v>0</v>
      </c>
      <c r="AT29" s="69">
        <f t="shared" si="15"/>
        <v>0</v>
      </c>
      <c r="AU29" s="70">
        <f>_xlfn.IFNA(VLOOKUP(AX29,Data!$B$2:$H$5150,4,0),0)</f>
        <v>1</v>
      </c>
      <c r="AV29" s="71">
        <f>_xlfn.IFNA(IF($AV$8&lt;&gt;"",VLOOKUP(AX29,Data!$B$2:$H$5150,6,0),""),"")</f>
        <v>200</v>
      </c>
      <c r="AW29" s="71">
        <f>_xlfn.IFNA(IF($AW$8&lt;&gt;"",VLOOKUP(AX29,Data!$B$2:$H$5150,7,0),""),"")</f>
        <v>0</v>
      </c>
      <c r="AX29" s="72" t="str">
        <f t="shared" si="16"/>
        <v>IMps_Ctn5205.23</v>
      </c>
      <c r="AY29" s="136">
        <f t="shared" si="40"/>
        <v>0</v>
      </c>
      <c r="AZ29" s="69">
        <f t="shared" si="17"/>
        <v>0</v>
      </c>
      <c r="BA29" s="70">
        <f>_xlfn.IFNA(VLOOKUP(BD29,Data!$B$2:$H$5150,4,0),0)</f>
        <v>1</v>
      </c>
      <c r="BB29" s="71">
        <f>_xlfn.IFNA(IF($BB$8&lt;&gt;"",VLOOKUP(BD29,Data!$B$2:$H$5150,6,0),""),"")</f>
        <v>200</v>
      </c>
      <c r="BC29" s="71">
        <f>_xlfn.IFNA(IF($BC$8&lt;&gt;"",VLOOKUP(BD29,Data!$B$2:$H$5150,7,0),""),"")</f>
        <v>0</v>
      </c>
      <c r="BD29" s="72" t="str">
        <f t="shared" si="18"/>
        <v>IMps_Ctn5205.23</v>
      </c>
      <c r="BE29" s="136">
        <f t="shared" si="41"/>
        <v>0</v>
      </c>
      <c r="BF29" s="69">
        <f t="shared" si="19"/>
        <v>0</v>
      </c>
      <c r="BG29" s="70">
        <f>_xlfn.IFNA(VLOOKUP(BJ29,Data!$B$2:$H$5150,4,0),0)</f>
        <v>1</v>
      </c>
      <c r="BH29" s="71">
        <f>_xlfn.IFNA(IF($BH$8&lt;&gt;"",VLOOKUP(BJ29,Data!$B$2:$H$5150,6,0),""),"")</f>
        <v>200</v>
      </c>
      <c r="BI29" s="71">
        <f>_xlfn.IFNA(IF($BI$8&lt;&gt;"",VLOOKUP(BJ29,Data!$B$2:$H$5150,7,0),""),"")</f>
        <v>0</v>
      </c>
      <c r="BJ29" s="72" t="str">
        <f t="shared" si="20"/>
        <v>IMps_Ctn5205.23</v>
      </c>
      <c r="BK29" s="136">
        <f t="shared" si="42"/>
        <v>0</v>
      </c>
      <c r="BL29" s="69">
        <f t="shared" si="21"/>
        <v>0</v>
      </c>
      <c r="BM29" s="70">
        <f>_xlfn.IFNA(VLOOKUP(BP29,Data!$B$2:$H$5150,4,0),0)</f>
        <v>1</v>
      </c>
      <c r="BN29" s="71">
        <f>_xlfn.IFNA(IF($BN$8&lt;&gt;"",VLOOKUP(BP29,Data!$B$2:$H$5150,6,0),""),"")</f>
        <v>200</v>
      </c>
      <c r="BO29" s="71">
        <f>_xlfn.IFNA(IF($BO$8&lt;&gt;"",VLOOKUP(BP29,Data!$B$2:$H$5150,7,0),""),"")</f>
        <v>0</v>
      </c>
      <c r="BP29" s="72" t="str">
        <f t="shared" si="22"/>
        <v>IMps_Ctn5205.23</v>
      </c>
      <c r="BQ29" s="136">
        <f t="shared" si="43"/>
        <v>0</v>
      </c>
      <c r="BR29" s="69">
        <f t="shared" si="23"/>
        <v>0</v>
      </c>
      <c r="BS29" s="70">
        <f>_xlfn.IFNA(VLOOKUP(BV29,Data!$B$2:$H$5150,4,0),0)</f>
        <v>1</v>
      </c>
      <c r="BT29" s="71">
        <f>_xlfn.IFNA(IF($BT$8&lt;&gt;"",VLOOKUP(BV29,Data!$B$2:$H$5150,6,0),""),"")</f>
        <v>200</v>
      </c>
      <c r="BU29" s="71">
        <f>_xlfn.IFNA(IF($BU$8&lt;&gt;"",VLOOKUP(BV29,Data!$B$2:$H$5150,7,0),""),"")</f>
        <v>0</v>
      </c>
      <c r="BV29" s="72" t="str">
        <f t="shared" si="24"/>
        <v>IMps_Ctn5205.23</v>
      </c>
      <c r="BW29" s="136">
        <f t="shared" si="44"/>
        <v>0</v>
      </c>
      <c r="BX29" s="69">
        <f t="shared" si="25"/>
        <v>0</v>
      </c>
      <c r="BY29" s="70">
        <f>_xlfn.IFNA(VLOOKUP(CB29,Data!$B$2:$H$5150,4,0),0)</f>
        <v>1</v>
      </c>
      <c r="BZ29" s="71">
        <f>_xlfn.IFNA(IF($BZ$8&lt;&gt;"",VLOOKUP(CB29,Data!$B$2:$H$5150,6,0),""),"")</f>
        <v>200</v>
      </c>
      <c r="CA29" s="71">
        <f>_xlfn.IFNA(IF($CA$8&lt;&gt;"",VLOOKUP(CB29,Data!$B$2:$H$5150,7,0),""),"")</f>
        <v>0</v>
      </c>
      <c r="CB29" s="72" t="str">
        <f t="shared" si="26"/>
        <v>IMps_Ctn5205.23</v>
      </c>
      <c r="CC29" s="136">
        <f t="shared" si="45"/>
        <v>0</v>
      </c>
      <c r="CD29" s="69">
        <f t="shared" si="27"/>
        <v>0</v>
      </c>
      <c r="CE29" s="70">
        <f>_xlfn.IFNA(VLOOKUP(CH29,Data!$B$2:$H$5150,4,0),0)</f>
        <v>1</v>
      </c>
      <c r="CF29" s="71">
        <f>_xlfn.IFNA(IF($CF$8&lt;&gt;"",VLOOKUP(CH29,Data!$B$2:$H$5150,6,0),""),"")</f>
        <v>200</v>
      </c>
      <c r="CG29" s="71">
        <f>_xlfn.IFNA(IF($CG$8&lt;&gt;"",VLOOKUP(CH29,Data!$B$2:$H$5150,7,0),""),"")</f>
        <v>0</v>
      </c>
      <c r="CH29" s="72" t="str">
        <f t="shared" si="28"/>
        <v>IMps_Ctn5205.23</v>
      </c>
      <c r="CI29" s="136">
        <f t="shared" si="46"/>
        <v>0</v>
      </c>
      <c r="CJ29" s="69">
        <f t="shared" si="29"/>
        <v>0</v>
      </c>
      <c r="CK29" s="70">
        <f>_xlfn.IFNA(VLOOKUP(CN29,Data!$B$2:$H$5150,4,0),0)</f>
        <v>1</v>
      </c>
      <c r="CL29" s="71">
        <f>_xlfn.IFNA(IF($CL$8&lt;&gt;"",VLOOKUP(CN29,Data!$B$2:$H$5150,6,0),""),"")</f>
        <v>200</v>
      </c>
      <c r="CM29" s="71">
        <f>_xlfn.IFNA(IF($CM$8&lt;&gt;"",VLOOKUP(CN29,Data!$B$2:$H$5150,7,0),""),"")</f>
        <v>0</v>
      </c>
      <c r="CN29" s="72" t="str">
        <f t="shared" si="30"/>
        <v>IMps_Ctn5205.23</v>
      </c>
      <c r="CO29" s="136">
        <f t="shared" si="47"/>
        <v>0</v>
      </c>
      <c r="CP29" s="69">
        <f t="shared" si="31"/>
        <v>0</v>
      </c>
      <c r="CQ29" s="70">
        <f>_xlfn.IFNA(VLOOKUP(CT29,Data!$B$2:$H$5150,4,0),0)</f>
        <v>1</v>
      </c>
      <c r="CR29" s="71">
        <f>_xlfn.IFNA(IF($CR$8&lt;&gt;"",VLOOKUP(CT29,Data!$B$2:$H$5150,6,0),""),"")</f>
        <v>200</v>
      </c>
      <c r="CS29" s="71">
        <f>_xlfn.IFNA(IF($CS$8&lt;&gt;"",VLOOKUP(CT29,Data!$B$2:$H$5150,7,0),""),"")</f>
        <v>0</v>
      </c>
      <c r="CT29" s="72" t="str">
        <f t="shared" si="32"/>
        <v>IMps_Ctn5205.23</v>
      </c>
      <c r="CU29" s="74" t="str">
        <f>VLOOKUP(F29,GD.List!$C$3:$O$6214,12,0)</f>
        <v>Cotton Yarn</v>
      </c>
      <c r="CV29" s="51" t="s">
        <v>50</v>
      </c>
      <c r="CW29" s="51" t="e">
        <f>VLOOKUP(H29,#REF!,1,0)</f>
        <v>#REF!</v>
      </c>
      <c r="CX29" s="73">
        <f>E29/VLOOKUP(F29,GD.List!$C$3:$O$6646,5,0)</f>
        <v>0.29359029653110857</v>
      </c>
      <c r="CY29" s="134">
        <f t="shared" si="33"/>
        <v>0</v>
      </c>
      <c r="CZ29" s="51" t="e">
        <f t="shared" si="48"/>
        <v>#N/A</v>
      </c>
      <c r="DA29" s="133"/>
    </row>
    <row r="30" spans="1:105" ht="15" customHeight="1" x14ac:dyDescent="0.2">
      <c r="A30" s="142" t="str">
        <f>IFERROR(IF(VLOOKUP(F30,GD.List!$C$3:$H$6371,6,0)&lt;&gt;"L","I","L"),"")</f>
        <v>I</v>
      </c>
      <c r="B30" s="136">
        <f t="shared" si="34"/>
        <v>0</v>
      </c>
      <c r="C30" s="215">
        <v>49029.9493</v>
      </c>
      <c r="D30" s="64">
        <f t="shared" si="49"/>
        <v>0</v>
      </c>
      <c r="E30" s="64">
        <f t="shared" si="1"/>
        <v>49029.9493</v>
      </c>
      <c r="F30" s="65" t="s">
        <v>2737</v>
      </c>
      <c r="G30" s="66" t="str">
        <f>VLOOKUP(F30,GD.List!$C$3:$O$6646,13,0)</f>
        <v>40/1 Cotton Yarn Combed</v>
      </c>
      <c r="H30" s="67">
        <f>VLOOKUP(F30,GD.List!$C$3:$O$6646,8,0)</f>
        <v>5205.24</v>
      </c>
      <c r="I30" s="68">
        <f>VLOOKUP(F30,GD.List!$C$3:$O$6646,9,0)</f>
        <v>3.52</v>
      </c>
      <c r="J30" s="69">
        <f t="shared" si="2"/>
        <v>0</v>
      </c>
      <c r="K30" s="70">
        <v>0</v>
      </c>
      <c r="L30" s="71">
        <f>_xlfn.IFNA(IF($L$8&lt;&gt;"",VLOOKUP(N30,Data!$B$2:$H$5150,6,0),""),"")</f>
        <v>133</v>
      </c>
      <c r="M30" s="71">
        <f>_xlfn.IFNA(IF($M$8&lt;&gt;"",VLOOKUP(N30,Data!$B$2:$H$5150,7,0),""),"")</f>
        <v>134</v>
      </c>
      <c r="N30" s="72" t="str">
        <f t="shared" si="35"/>
        <v>IMps_Ctn5205.24</v>
      </c>
      <c r="O30" s="136">
        <f t="shared" si="3"/>
        <v>0</v>
      </c>
      <c r="P30" s="69">
        <f t="shared" si="36"/>
        <v>0</v>
      </c>
      <c r="Q30" s="70">
        <v>0</v>
      </c>
      <c r="R30" s="71" t="str">
        <f>_xlfn.IFNA(IF($R$8&lt;&gt;"",VLOOKUP(T30,Data!$B$2:$H$5150,6,0),""),"")</f>
        <v/>
      </c>
      <c r="S30" s="71" t="str">
        <f>_xlfn.IFNA(IF($S$8&lt;&gt;"",VLOOKUP(T30,Data!$B$2:$H$5150,7,0),""),"")</f>
        <v/>
      </c>
      <c r="T30" s="72" t="str">
        <f t="shared" si="37"/>
        <v>IMps_Pol5205.24</v>
      </c>
      <c r="U30" s="136">
        <f t="shared" si="4"/>
        <v>0</v>
      </c>
      <c r="V30" s="69">
        <f t="shared" si="5"/>
        <v>0</v>
      </c>
      <c r="W30" s="70">
        <v>0</v>
      </c>
      <c r="X30" s="71" t="str">
        <f>_xlfn.IFNA(IF($X$8&lt;&gt;"",VLOOKUP(Z30,Data!$B$2:$H$5150,6,0),""),"")</f>
        <v/>
      </c>
      <c r="Y30" s="71" t="str">
        <f>_xlfn.IFNA(IF($Y$8&lt;&gt;"",VLOOKUP(Z30,Data!$B$2:$H$5150,7,0),""),"")</f>
        <v/>
      </c>
      <c r="Z30" s="72" t="str">
        <f t="shared" si="38"/>
        <v>IMps_Pol5205.24</v>
      </c>
      <c r="AA30" s="136">
        <f t="shared" si="6"/>
        <v>0</v>
      </c>
      <c r="AB30" s="69">
        <f t="shared" si="7"/>
        <v>0</v>
      </c>
      <c r="AC30" s="70">
        <v>0</v>
      </c>
      <c r="AD30" s="71">
        <f>_xlfn.IFNA(IF($AD$8&lt;&gt;"",VLOOKUP(AF30,Data!$B$2:$H$5150,6,0),""),"")</f>
        <v>133</v>
      </c>
      <c r="AE30" s="71">
        <f>_xlfn.IFNA(IF($AE$8&lt;&gt;"",VLOOKUP(AF30,Data!$B$2:$H$5150,7,0),""),"")</f>
        <v>134</v>
      </c>
      <c r="AF30" s="72" t="str">
        <f t="shared" si="8"/>
        <v>IMps_Ctn5205.24</v>
      </c>
      <c r="AG30" s="136">
        <f t="shared" si="9"/>
        <v>0</v>
      </c>
      <c r="AH30" s="69">
        <f t="shared" si="10"/>
        <v>0</v>
      </c>
      <c r="AI30" s="70">
        <f>_xlfn.IFNA(VLOOKUP(AL30,Data!$B$2:$H$5150,4,0),0)</f>
        <v>1.0101</v>
      </c>
      <c r="AJ30" s="71">
        <f>_xlfn.IFNA(IF($AJ$8&lt;&gt;"",VLOOKUP(AL30,Data!$B$2:$H$5150,6,0),""),"")</f>
        <v>133</v>
      </c>
      <c r="AK30" s="71">
        <f>_xlfn.IFNA(IF($AK$8&lt;&gt;"",VLOOKUP(AL30,Data!$B$2:$H$5150,7,0),""),"")</f>
        <v>134</v>
      </c>
      <c r="AL30" s="72" t="str">
        <f t="shared" si="11"/>
        <v>IMps_Ctn5205.24</v>
      </c>
      <c r="AM30" s="136">
        <f t="shared" si="12"/>
        <v>0</v>
      </c>
      <c r="AN30" s="69">
        <f t="shared" si="13"/>
        <v>0</v>
      </c>
      <c r="AO30" s="70">
        <f>_xlfn.IFNA(VLOOKUP(AR30,Data!$B$2:$H$5150,4,0),0)</f>
        <v>1.0101</v>
      </c>
      <c r="AP30" s="71">
        <f>_xlfn.IFNA(IF($AP$8&lt;&gt;"",VLOOKUP(AR30,Data!$B$2:$H$5150,6,0),""),"")</f>
        <v>133</v>
      </c>
      <c r="AQ30" s="71">
        <f>_xlfn.IFNA(IF($AQ$8&lt;&gt;"",VLOOKUP(AR30,Data!$B$2:$H$5150,7,0),""),"")</f>
        <v>134</v>
      </c>
      <c r="AR30" s="72" t="str">
        <f t="shared" si="14"/>
        <v>IMps_Ctn5205.24</v>
      </c>
      <c r="AS30" s="136">
        <f t="shared" si="39"/>
        <v>0</v>
      </c>
      <c r="AT30" s="69">
        <f t="shared" si="15"/>
        <v>0</v>
      </c>
      <c r="AU30" s="70">
        <f>_xlfn.IFNA(VLOOKUP(AX30,Data!$B$2:$H$5150,4,0),0)</f>
        <v>1.0101</v>
      </c>
      <c r="AV30" s="71">
        <f>_xlfn.IFNA(IF($AV$8&lt;&gt;"",VLOOKUP(AX30,Data!$B$2:$H$5150,6,0),""),"")</f>
        <v>133</v>
      </c>
      <c r="AW30" s="71">
        <f>_xlfn.IFNA(IF($AW$8&lt;&gt;"",VLOOKUP(AX30,Data!$B$2:$H$5150,7,0),""),"")</f>
        <v>134</v>
      </c>
      <c r="AX30" s="72" t="str">
        <f t="shared" si="16"/>
        <v>IMps_Ctn5205.24</v>
      </c>
      <c r="AY30" s="136">
        <f t="shared" si="40"/>
        <v>0</v>
      </c>
      <c r="AZ30" s="69">
        <f t="shared" si="17"/>
        <v>0</v>
      </c>
      <c r="BA30" s="70">
        <f>_xlfn.IFNA(VLOOKUP(BD30,Data!$B$2:$H$5150,4,0),0)</f>
        <v>1.0101</v>
      </c>
      <c r="BB30" s="71">
        <f>_xlfn.IFNA(IF($BB$8&lt;&gt;"",VLOOKUP(BD30,Data!$B$2:$H$5150,6,0),""),"")</f>
        <v>133</v>
      </c>
      <c r="BC30" s="71">
        <f>_xlfn.IFNA(IF($BC$8&lt;&gt;"",VLOOKUP(BD30,Data!$B$2:$H$5150,7,0),""),"")</f>
        <v>134</v>
      </c>
      <c r="BD30" s="72" t="str">
        <f t="shared" si="18"/>
        <v>IMps_Ctn5205.24</v>
      </c>
      <c r="BE30" s="136">
        <f t="shared" si="41"/>
        <v>0</v>
      </c>
      <c r="BF30" s="69">
        <f t="shared" si="19"/>
        <v>0</v>
      </c>
      <c r="BG30" s="70">
        <f>_xlfn.IFNA(VLOOKUP(BJ30,Data!$B$2:$H$5150,4,0),0)</f>
        <v>1.0101</v>
      </c>
      <c r="BH30" s="71">
        <f>_xlfn.IFNA(IF($BH$8&lt;&gt;"",VLOOKUP(BJ30,Data!$B$2:$H$5150,6,0),""),"")</f>
        <v>133</v>
      </c>
      <c r="BI30" s="71">
        <f>_xlfn.IFNA(IF($BI$8&lt;&gt;"",VLOOKUP(BJ30,Data!$B$2:$H$5150,7,0),""),"")</f>
        <v>134</v>
      </c>
      <c r="BJ30" s="72" t="str">
        <f t="shared" si="20"/>
        <v>IMps_Ctn5205.24</v>
      </c>
      <c r="BK30" s="136">
        <f t="shared" si="42"/>
        <v>0</v>
      </c>
      <c r="BL30" s="69">
        <f t="shared" si="21"/>
        <v>0</v>
      </c>
      <c r="BM30" s="70">
        <f>_xlfn.IFNA(VLOOKUP(BP30,Data!$B$2:$H$5150,4,0),0)</f>
        <v>1.0101</v>
      </c>
      <c r="BN30" s="71">
        <f>_xlfn.IFNA(IF($BN$8&lt;&gt;"",VLOOKUP(BP30,Data!$B$2:$H$5150,6,0),""),"")</f>
        <v>133</v>
      </c>
      <c r="BO30" s="71">
        <f>_xlfn.IFNA(IF($BO$8&lt;&gt;"",VLOOKUP(BP30,Data!$B$2:$H$5150,7,0),""),"")</f>
        <v>134</v>
      </c>
      <c r="BP30" s="72" t="str">
        <f t="shared" si="22"/>
        <v>IMps_Ctn5205.24</v>
      </c>
      <c r="BQ30" s="136">
        <f t="shared" si="43"/>
        <v>0</v>
      </c>
      <c r="BR30" s="69">
        <f t="shared" si="23"/>
        <v>0</v>
      </c>
      <c r="BS30" s="70">
        <f>_xlfn.IFNA(VLOOKUP(BV30,Data!$B$2:$H$5150,4,0),0)</f>
        <v>1.0101</v>
      </c>
      <c r="BT30" s="71">
        <f>_xlfn.IFNA(IF($BT$8&lt;&gt;"",VLOOKUP(BV30,Data!$B$2:$H$5150,6,0),""),"")</f>
        <v>133</v>
      </c>
      <c r="BU30" s="71">
        <f>_xlfn.IFNA(IF($BU$8&lt;&gt;"",VLOOKUP(BV30,Data!$B$2:$H$5150,7,0),""),"")</f>
        <v>134</v>
      </c>
      <c r="BV30" s="72" t="str">
        <f t="shared" si="24"/>
        <v>IMps_Ctn5205.24</v>
      </c>
      <c r="BW30" s="136">
        <f t="shared" si="44"/>
        <v>0</v>
      </c>
      <c r="BX30" s="69">
        <f t="shared" si="25"/>
        <v>0</v>
      </c>
      <c r="BY30" s="70">
        <f>_xlfn.IFNA(VLOOKUP(CB30,Data!$B$2:$H$5150,4,0),0)</f>
        <v>1.0101</v>
      </c>
      <c r="BZ30" s="71">
        <f>_xlfn.IFNA(IF($BZ$8&lt;&gt;"",VLOOKUP(CB30,Data!$B$2:$H$5150,6,0),""),"")</f>
        <v>133</v>
      </c>
      <c r="CA30" s="71">
        <f>_xlfn.IFNA(IF($CA$8&lt;&gt;"",VLOOKUP(CB30,Data!$B$2:$H$5150,7,0),""),"")</f>
        <v>134</v>
      </c>
      <c r="CB30" s="72" t="str">
        <f t="shared" si="26"/>
        <v>IMps_Ctn5205.24</v>
      </c>
      <c r="CC30" s="136">
        <f t="shared" si="45"/>
        <v>0</v>
      </c>
      <c r="CD30" s="69">
        <f t="shared" si="27"/>
        <v>0</v>
      </c>
      <c r="CE30" s="70">
        <f>_xlfn.IFNA(VLOOKUP(CH30,Data!$B$2:$H$5150,4,0),0)</f>
        <v>1.0101</v>
      </c>
      <c r="CF30" s="71">
        <f>_xlfn.IFNA(IF($CF$8&lt;&gt;"",VLOOKUP(CH30,Data!$B$2:$H$5150,6,0),""),"")</f>
        <v>133</v>
      </c>
      <c r="CG30" s="71">
        <f>_xlfn.IFNA(IF($CG$8&lt;&gt;"",VLOOKUP(CH30,Data!$B$2:$H$5150,7,0),""),"")</f>
        <v>134</v>
      </c>
      <c r="CH30" s="72" t="str">
        <f t="shared" si="28"/>
        <v>IMps_Ctn5205.24</v>
      </c>
      <c r="CI30" s="136">
        <f t="shared" si="46"/>
        <v>0</v>
      </c>
      <c r="CJ30" s="69">
        <f t="shared" si="29"/>
        <v>0</v>
      </c>
      <c r="CK30" s="70">
        <f>_xlfn.IFNA(VLOOKUP(CN30,Data!$B$2:$H$5150,4,0),0)</f>
        <v>1.0101</v>
      </c>
      <c r="CL30" s="71">
        <f>_xlfn.IFNA(IF($CL$8&lt;&gt;"",VLOOKUP(CN30,Data!$B$2:$H$5150,6,0),""),"")</f>
        <v>133</v>
      </c>
      <c r="CM30" s="71">
        <f>_xlfn.IFNA(IF($CM$8&lt;&gt;"",VLOOKUP(CN30,Data!$B$2:$H$5150,7,0),""),"")</f>
        <v>134</v>
      </c>
      <c r="CN30" s="72" t="str">
        <f t="shared" si="30"/>
        <v>IMps_Ctn5205.24</v>
      </c>
      <c r="CO30" s="136">
        <f t="shared" si="47"/>
        <v>0</v>
      </c>
      <c r="CP30" s="69">
        <f t="shared" si="31"/>
        <v>0</v>
      </c>
      <c r="CQ30" s="70">
        <f>_xlfn.IFNA(VLOOKUP(CT30,Data!$B$2:$H$5150,4,0),0)</f>
        <v>1.0101</v>
      </c>
      <c r="CR30" s="71">
        <f>_xlfn.IFNA(IF($CR$8&lt;&gt;"",VLOOKUP(CT30,Data!$B$2:$H$5150,6,0),""),"")</f>
        <v>133</v>
      </c>
      <c r="CS30" s="71">
        <f>_xlfn.IFNA(IF($CS$8&lt;&gt;"",VLOOKUP(CT30,Data!$B$2:$H$5150,7,0),""),"")</f>
        <v>134</v>
      </c>
      <c r="CT30" s="72" t="str">
        <f t="shared" si="32"/>
        <v>IMps_Ctn5205.24</v>
      </c>
      <c r="CU30" s="74" t="str">
        <f>VLOOKUP(F30,GD.List!$C$3:$O$6214,12,0)</f>
        <v>Cotton Yarn</v>
      </c>
      <c r="CV30" s="51" t="s">
        <v>50</v>
      </c>
      <c r="CW30" s="51" t="e">
        <f>VLOOKUP(H30,#REF!,1,0)</f>
        <v>#REF!</v>
      </c>
      <c r="CX30" s="73">
        <f>E30/VLOOKUP(F30,GD.List!$C$3:$O$6646,5,0)</f>
        <v>0.21618285235991824</v>
      </c>
      <c r="CY30" s="134">
        <f t="shared" si="33"/>
        <v>0</v>
      </c>
      <c r="CZ30" s="51" t="e">
        <f t="shared" si="48"/>
        <v>#N/A</v>
      </c>
      <c r="DA30" s="133"/>
    </row>
    <row r="31" spans="1:105" ht="15" customHeight="1" x14ac:dyDescent="0.2">
      <c r="A31" s="142" t="str">
        <f>IFERROR(IF(VLOOKUP(F31,GD.List!$C$3:$H$6371,6,0)&lt;&gt;"L","I","L"),"")</f>
        <v>I</v>
      </c>
      <c r="B31" s="136">
        <f t="shared" si="34"/>
        <v>0</v>
      </c>
      <c r="C31" s="64">
        <v>7871.3100000000013</v>
      </c>
      <c r="D31" s="64">
        <f t="shared" si="0"/>
        <v>0</v>
      </c>
      <c r="E31" s="64">
        <f t="shared" si="1"/>
        <v>7871.3100000000013</v>
      </c>
      <c r="F31" s="65" t="s">
        <v>2429</v>
      </c>
      <c r="G31" s="66" t="str">
        <f>VLOOKUP(F31,GD.List!$C$3:$O$6646,13,0)</f>
        <v>52/1 Cotton Yarn Combed</v>
      </c>
      <c r="H31" s="67">
        <f>VLOOKUP(F31,GD.List!$C$3:$O$6646,8,0)</f>
        <v>5205.26</v>
      </c>
      <c r="I31" s="68">
        <f>VLOOKUP(F31,GD.List!$C$3:$O$6646,9,0)</f>
        <v>4.37</v>
      </c>
      <c r="J31" s="69">
        <f t="shared" si="2"/>
        <v>0</v>
      </c>
      <c r="K31" s="70">
        <v>0</v>
      </c>
      <c r="L31" s="71">
        <f>_xlfn.IFNA(IF($L$8&lt;&gt;"",VLOOKUP(N31,Data!$B$2:$H$5150,6,0),""),"")</f>
        <v>133</v>
      </c>
      <c r="M31" s="71">
        <f>_xlfn.IFNA(IF($M$8&lt;&gt;"",VLOOKUP(N31,Data!$B$2:$H$5150,7,0),""),"")</f>
        <v>134</v>
      </c>
      <c r="N31" s="72" t="str">
        <f t="shared" si="35"/>
        <v>IMps_Ctn5205.26</v>
      </c>
      <c r="O31" s="136">
        <f t="shared" si="3"/>
        <v>0</v>
      </c>
      <c r="P31" s="69">
        <f t="shared" si="36"/>
        <v>0</v>
      </c>
      <c r="Q31" s="70">
        <v>0</v>
      </c>
      <c r="R31" s="71" t="str">
        <f>_xlfn.IFNA(IF($R$8&lt;&gt;"",VLOOKUP(T31,Data!$B$2:$H$5150,6,0),""),"")</f>
        <v/>
      </c>
      <c r="S31" s="71" t="str">
        <f>_xlfn.IFNA(IF($S$8&lt;&gt;"",VLOOKUP(T31,Data!$B$2:$H$5150,7,0),""),"")</f>
        <v/>
      </c>
      <c r="T31" s="72" t="str">
        <f t="shared" si="37"/>
        <v>IMps_Pol5205.26</v>
      </c>
      <c r="U31" s="136">
        <f t="shared" si="4"/>
        <v>0</v>
      </c>
      <c r="V31" s="69">
        <f t="shared" si="5"/>
        <v>0</v>
      </c>
      <c r="W31" s="70">
        <v>0</v>
      </c>
      <c r="X31" s="71" t="str">
        <f>_xlfn.IFNA(IF($X$8&lt;&gt;"",VLOOKUP(Z31,Data!$B$2:$H$5150,6,0),""),"")</f>
        <v/>
      </c>
      <c r="Y31" s="71" t="str">
        <f>_xlfn.IFNA(IF($Y$8&lt;&gt;"",VLOOKUP(Z31,Data!$B$2:$H$5150,7,0),""),"")</f>
        <v/>
      </c>
      <c r="Z31" s="72" t="str">
        <f t="shared" si="38"/>
        <v>IMps_Pol5205.26</v>
      </c>
      <c r="AA31" s="136">
        <f t="shared" si="6"/>
        <v>0</v>
      </c>
      <c r="AB31" s="69">
        <f t="shared" si="7"/>
        <v>0</v>
      </c>
      <c r="AC31" s="70">
        <v>0</v>
      </c>
      <c r="AD31" s="71">
        <f>_xlfn.IFNA(IF($AD$8&lt;&gt;"",VLOOKUP(AF31,Data!$B$2:$H$5150,6,0),""),"")</f>
        <v>133</v>
      </c>
      <c r="AE31" s="71">
        <f>_xlfn.IFNA(IF($AE$8&lt;&gt;"",VLOOKUP(AF31,Data!$B$2:$H$5150,7,0),""),"")</f>
        <v>134</v>
      </c>
      <c r="AF31" s="72" t="str">
        <f t="shared" si="8"/>
        <v>IMps_Ctn5205.26</v>
      </c>
      <c r="AG31" s="136">
        <f t="shared" si="9"/>
        <v>0</v>
      </c>
      <c r="AH31" s="69">
        <f t="shared" si="10"/>
        <v>0</v>
      </c>
      <c r="AI31" s="70">
        <f>_xlfn.IFNA(VLOOKUP(AL31,Data!$B$2:$H$5150,4,0),0)</f>
        <v>1.0101</v>
      </c>
      <c r="AJ31" s="71">
        <f>_xlfn.IFNA(IF($AJ$8&lt;&gt;"",VLOOKUP(AL31,Data!$B$2:$H$5150,6,0),""),"")</f>
        <v>133</v>
      </c>
      <c r="AK31" s="71">
        <f>_xlfn.IFNA(IF($AK$8&lt;&gt;"",VLOOKUP(AL31,Data!$B$2:$H$5150,7,0),""),"")</f>
        <v>134</v>
      </c>
      <c r="AL31" s="72" t="str">
        <f t="shared" si="11"/>
        <v>IMps_Ctn5205.26</v>
      </c>
      <c r="AM31" s="136">
        <f t="shared" si="12"/>
        <v>0</v>
      </c>
      <c r="AN31" s="69">
        <f t="shared" si="13"/>
        <v>0</v>
      </c>
      <c r="AO31" s="70">
        <f>_xlfn.IFNA(VLOOKUP(AR31,Data!$B$2:$H$5150,4,0),0)</f>
        <v>1.0101</v>
      </c>
      <c r="AP31" s="71">
        <f>_xlfn.IFNA(IF($AP$8&lt;&gt;"",VLOOKUP(AR31,Data!$B$2:$H$5150,6,0),""),"")</f>
        <v>133</v>
      </c>
      <c r="AQ31" s="71">
        <f>_xlfn.IFNA(IF($AQ$8&lt;&gt;"",VLOOKUP(AR31,Data!$B$2:$H$5150,7,0),""),"")</f>
        <v>134</v>
      </c>
      <c r="AR31" s="72" t="str">
        <f t="shared" si="14"/>
        <v>IMps_Ctn5205.26</v>
      </c>
      <c r="AS31" s="136">
        <f t="shared" si="39"/>
        <v>0</v>
      </c>
      <c r="AT31" s="69">
        <f t="shared" si="15"/>
        <v>0</v>
      </c>
      <c r="AU31" s="70">
        <f>_xlfn.IFNA(VLOOKUP(AX31,Data!$B$2:$H$5150,4,0),0)</f>
        <v>1.0101</v>
      </c>
      <c r="AV31" s="71">
        <f>_xlfn.IFNA(IF($AV$8&lt;&gt;"",VLOOKUP(AX31,Data!$B$2:$H$5150,6,0),""),"")</f>
        <v>133</v>
      </c>
      <c r="AW31" s="71">
        <f>_xlfn.IFNA(IF($AW$8&lt;&gt;"",VLOOKUP(AX31,Data!$B$2:$H$5150,7,0),""),"")</f>
        <v>134</v>
      </c>
      <c r="AX31" s="72" t="str">
        <f t="shared" si="16"/>
        <v>IMps_Ctn5205.26</v>
      </c>
      <c r="AY31" s="136">
        <f t="shared" si="40"/>
        <v>0</v>
      </c>
      <c r="AZ31" s="69">
        <f t="shared" si="17"/>
        <v>0</v>
      </c>
      <c r="BA31" s="70">
        <f>_xlfn.IFNA(VLOOKUP(BD31,Data!$B$2:$H$5150,4,0),0)</f>
        <v>1.0101</v>
      </c>
      <c r="BB31" s="71">
        <f>_xlfn.IFNA(IF($BB$8&lt;&gt;"",VLOOKUP(BD31,Data!$B$2:$H$5150,6,0),""),"")</f>
        <v>133</v>
      </c>
      <c r="BC31" s="71">
        <f>_xlfn.IFNA(IF($BC$8&lt;&gt;"",VLOOKUP(BD31,Data!$B$2:$H$5150,7,0),""),"")</f>
        <v>134</v>
      </c>
      <c r="BD31" s="72" t="str">
        <f t="shared" si="18"/>
        <v>IMps_Ctn5205.26</v>
      </c>
      <c r="BE31" s="136">
        <f t="shared" si="41"/>
        <v>0</v>
      </c>
      <c r="BF31" s="69">
        <f t="shared" si="19"/>
        <v>0</v>
      </c>
      <c r="BG31" s="70">
        <f>_xlfn.IFNA(VLOOKUP(BJ31,Data!$B$2:$H$5150,4,0),0)</f>
        <v>1.0101</v>
      </c>
      <c r="BH31" s="71">
        <f>_xlfn.IFNA(IF($BH$8&lt;&gt;"",VLOOKUP(BJ31,Data!$B$2:$H$5150,6,0),""),"")</f>
        <v>133</v>
      </c>
      <c r="BI31" s="71">
        <f>_xlfn.IFNA(IF($BI$8&lt;&gt;"",VLOOKUP(BJ31,Data!$B$2:$H$5150,7,0),""),"")</f>
        <v>134</v>
      </c>
      <c r="BJ31" s="72" t="str">
        <f t="shared" si="20"/>
        <v>IMps_Ctn5205.26</v>
      </c>
      <c r="BK31" s="136">
        <f t="shared" si="42"/>
        <v>0</v>
      </c>
      <c r="BL31" s="69">
        <f t="shared" si="21"/>
        <v>0</v>
      </c>
      <c r="BM31" s="70">
        <f>_xlfn.IFNA(VLOOKUP(BP31,Data!$B$2:$H$5150,4,0),0)</f>
        <v>1.0101</v>
      </c>
      <c r="BN31" s="71">
        <f>_xlfn.IFNA(IF($BN$8&lt;&gt;"",VLOOKUP(BP31,Data!$B$2:$H$5150,6,0),""),"")</f>
        <v>133</v>
      </c>
      <c r="BO31" s="71">
        <f>_xlfn.IFNA(IF($BO$8&lt;&gt;"",VLOOKUP(BP31,Data!$B$2:$H$5150,7,0),""),"")</f>
        <v>134</v>
      </c>
      <c r="BP31" s="72" t="str">
        <f t="shared" si="22"/>
        <v>IMps_Ctn5205.26</v>
      </c>
      <c r="BQ31" s="136">
        <f t="shared" si="43"/>
        <v>0</v>
      </c>
      <c r="BR31" s="69">
        <f t="shared" si="23"/>
        <v>0</v>
      </c>
      <c r="BS31" s="70">
        <f>_xlfn.IFNA(VLOOKUP(BV31,Data!$B$2:$H$5150,4,0),0)</f>
        <v>1.0101</v>
      </c>
      <c r="BT31" s="71">
        <f>_xlfn.IFNA(IF($BT$8&lt;&gt;"",VLOOKUP(BV31,Data!$B$2:$H$5150,6,0),""),"")</f>
        <v>133</v>
      </c>
      <c r="BU31" s="71">
        <f>_xlfn.IFNA(IF($BU$8&lt;&gt;"",VLOOKUP(BV31,Data!$B$2:$H$5150,7,0),""),"")</f>
        <v>134</v>
      </c>
      <c r="BV31" s="72" t="str">
        <f t="shared" si="24"/>
        <v>IMps_Ctn5205.26</v>
      </c>
      <c r="BW31" s="136">
        <f t="shared" si="44"/>
        <v>0</v>
      </c>
      <c r="BX31" s="69">
        <f t="shared" si="25"/>
        <v>0</v>
      </c>
      <c r="BY31" s="70">
        <f>_xlfn.IFNA(VLOOKUP(CB31,Data!$B$2:$H$5150,4,0),0)</f>
        <v>1.0101</v>
      </c>
      <c r="BZ31" s="71">
        <f>_xlfn.IFNA(IF($BZ$8&lt;&gt;"",VLOOKUP(CB31,Data!$B$2:$H$5150,6,0),""),"")</f>
        <v>133</v>
      </c>
      <c r="CA31" s="71">
        <f>_xlfn.IFNA(IF($CA$8&lt;&gt;"",VLOOKUP(CB31,Data!$B$2:$H$5150,7,0),""),"")</f>
        <v>134</v>
      </c>
      <c r="CB31" s="72" t="str">
        <f t="shared" si="26"/>
        <v>IMps_Ctn5205.26</v>
      </c>
      <c r="CC31" s="136">
        <f t="shared" si="45"/>
        <v>0</v>
      </c>
      <c r="CD31" s="69">
        <f t="shared" si="27"/>
        <v>0</v>
      </c>
      <c r="CE31" s="70">
        <f>_xlfn.IFNA(VLOOKUP(CH31,Data!$B$2:$H$5150,4,0),0)</f>
        <v>1.0101</v>
      </c>
      <c r="CF31" s="71">
        <f>_xlfn.IFNA(IF($CF$8&lt;&gt;"",VLOOKUP(CH31,Data!$B$2:$H$5150,6,0),""),"")</f>
        <v>133</v>
      </c>
      <c r="CG31" s="71">
        <f>_xlfn.IFNA(IF($CG$8&lt;&gt;"",VLOOKUP(CH31,Data!$B$2:$H$5150,7,0),""),"")</f>
        <v>134</v>
      </c>
      <c r="CH31" s="72" t="str">
        <f t="shared" si="28"/>
        <v>IMps_Ctn5205.26</v>
      </c>
      <c r="CI31" s="136">
        <f t="shared" si="46"/>
        <v>0</v>
      </c>
      <c r="CJ31" s="69">
        <f t="shared" si="29"/>
        <v>0</v>
      </c>
      <c r="CK31" s="70">
        <f>_xlfn.IFNA(VLOOKUP(CN31,Data!$B$2:$H$5150,4,0),0)</f>
        <v>1.0101</v>
      </c>
      <c r="CL31" s="71">
        <f>_xlfn.IFNA(IF($CL$8&lt;&gt;"",VLOOKUP(CN31,Data!$B$2:$H$5150,6,0),""),"")</f>
        <v>133</v>
      </c>
      <c r="CM31" s="71">
        <f>_xlfn.IFNA(IF($CM$8&lt;&gt;"",VLOOKUP(CN31,Data!$B$2:$H$5150,7,0),""),"")</f>
        <v>134</v>
      </c>
      <c r="CN31" s="72" t="str">
        <f t="shared" si="30"/>
        <v>IMps_Ctn5205.26</v>
      </c>
      <c r="CO31" s="136">
        <f t="shared" si="47"/>
        <v>0</v>
      </c>
      <c r="CP31" s="69">
        <f t="shared" si="31"/>
        <v>0</v>
      </c>
      <c r="CQ31" s="70">
        <f>_xlfn.IFNA(VLOOKUP(CT31,Data!$B$2:$H$5150,4,0),0)</f>
        <v>1.0101</v>
      </c>
      <c r="CR31" s="71">
        <f>_xlfn.IFNA(IF($CR$8&lt;&gt;"",VLOOKUP(CT31,Data!$B$2:$H$5150,6,0),""),"")</f>
        <v>133</v>
      </c>
      <c r="CS31" s="71">
        <f>_xlfn.IFNA(IF($CS$8&lt;&gt;"",VLOOKUP(CT31,Data!$B$2:$H$5150,7,0),""),"")</f>
        <v>134</v>
      </c>
      <c r="CT31" s="72" t="str">
        <f t="shared" si="32"/>
        <v>IMps_Ctn5205.26</v>
      </c>
      <c r="CU31" s="74" t="str">
        <f>VLOOKUP(F31,GD.List!$C$3:$O$6214,12,0)</f>
        <v>Cotton Yarn</v>
      </c>
      <c r="CV31" s="51" t="s">
        <v>50</v>
      </c>
      <c r="CW31" s="51" t="e">
        <f>VLOOKUP(H31,#REF!,1,0)</f>
        <v>#REF!</v>
      </c>
      <c r="CX31" s="73">
        <f>E31/VLOOKUP(F31,GD.List!$C$3:$O$6646,5,0)</f>
        <v>0.44609193291712579</v>
      </c>
      <c r="CY31" s="134">
        <f t="shared" si="33"/>
        <v>0</v>
      </c>
      <c r="CZ31" s="51" t="e">
        <f t="shared" si="48"/>
        <v>#N/A</v>
      </c>
      <c r="DA31" s="133"/>
    </row>
    <row r="32" spans="1:105" ht="15" customHeight="1" x14ac:dyDescent="0.2">
      <c r="A32" s="142" t="str">
        <f>IFERROR(IF(VLOOKUP(F32,GD.List!$C$3:$H$6371,6,0)&lt;&gt;"L","I","L"),"")</f>
        <v>I</v>
      </c>
      <c r="B32" s="136">
        <f t="shared" si="34"/>
        <v>0</v>
      </c>
      <c r="C32" s="64">
        <v>2463.3900000000003</v>
      </c>
      <c r="D32" s="64">
        <f t="shared" si="0"/>
        <v>0</v>
      </c>
      <c r="E32" s="64">
        <f t="shared" si="1"/>
        <v>2463.3900000000003</v>
      </c>
      <c r="F32" s="65" t="s">
        <v>2733</v>
      </c>
      <c r="G32" s="66" t="str">
        <f>VLOOKUP(F32,GD.List!$C$3:$O$6646,13,0)</f>
        <v>60/2 Cotton Yarn Combed</v>
      </c>
      <c r="H32" s="67">
        <f>VLOOKUP(F32,GD.List!$C$3:$O$6646,8,0)</f>
        <v>5205.2700000000004</v>
      </c>
      <c r="I32" s="68">
        <f>VLOOKUP(F32,GD.List!$C$3:$O$6646,9,0)</f>
        <v>8.82</v>
      </c>
      <c r="J32" s="69">
        <f t="shared" si="2"/>
        <v>0</v>
      </c>
      <c r="K32" s="70">
        <v>0</v>
      </c>
      <c r="L32" s="71">
        <f>_xlfn.IFNA(IF($L$8&lt;&gt;"",VLOOKUP(N32,Data!$B$2:$H$5150,6,0),""),"")</f>
        <v>135</v>
      </c>
      <c r="M32" s="71">
        <f>_xlfn.IFNA(IF($M$8&lt;&gt;"",VLOOKUP(N32,Data!$B$2:$H$5150,7,0),""),"")</f>
        <v>136</v>
      </c>
      <c r="N32" s="72" t="str">
        <f t="shared" si="35"/>
        <v>IMps_Ctn5205.27</v>
      </c>
      <c r="O32" s="136">
        <f t="shared" si="3"/>
        <v>0</v>
      </c>
      <c r="P32" s="69">
        <f t="shared" si="36"/>
        <v>0</v>
      </c>
      <c r="Q32" s="70">
        <v>0</v>
      </c>
      <c r="R32" s="71" t="str">
        <f>_xlfn.IFNA(IF($R$8&lt;&gt;"",VLOOKUP(T32,Data!$B$2:$H$5150,6,0),""),"")</f>
        <v/>
      </c>
      <c r="S32" s="71" t="str">
        <f>_xlfn.IFNA(IF($S$8&lt;&gt;"",VLOOKUP(T32,Data!$B$2:$H$5150,7,0),""),"")</f>
        <v/>
      </c>
      <c r="T32" s="72" t="str">
        <f t="shared" si="37"/>
        <v>IMps_Pol5205.27</v>
      </c>
      <c r="U32" s="136">
        <f t="shared" si="4"/>
        <v>0</v>
      </c>
      <c r="V32" s="69">
        <f t="shared" si="5"/>
        <v>0</v>
      </c>
      <c r="W32" s="70">
        <v>0</v>
      </c>
      <c r="X32" s="71" t="str">
        <f>_xlfn.IFNA(IF($X$8&lt;&gt;"",VLOOKUP(Z32,Data!$B$2:$H$5150,6,0),""),"")</f>
        <v/>
      </c>
      <c r="Y32" s="71" t="str">
        <f>_xlfn.IFNA(IF($Y$8&lt;&gt;"",VLOOKUP(Z32,Data!$B$2:$H$5150,7,0),""),"")</f>
        <v/>
      </c>
      <c r="Z32" s="72" t="str">
        <f t="shared" si="38"/>
        <v>IMps_Pol5205.27</v>
      </c>
      <c r="AA32" s="136">
        <f t="shared" si="6"/>
        <v>0</v>
      </c>
      <c r="AB32" s="69">
        <f t="shared" si="7"/>
        <v>0</v>
      </c>
      <c r="AC32" s="70">
        <v>0</v>
      </c>
      <c r="AD32" s="71">
        <f>_xlfn.IFNA(IF($AD$8&lt;&gt;"",VLOOKUP(AF32,Data!$B$2:$H$5150,6,0),""),"")</f>
        <v>135</v>
      </c>
      <c r="AE32" s="71">
        <f>_xlfn.IFNA(IF($AE$8&lt;&gt;"",VLOOKUP(AF32,Data!$B$2:$H$5150,7,0),""),"")</f>
        <v>136</v>
      </c>
      <c r="AF32" s="72" t="str">
        <f t="shared" si="8"/>
        <v>IMps_Ctn5205.27</v>
      </c>
      <c r="AG32" s="136">
        <f t="shared" si="9"/>
        <v>0</v>
      </c>
      <c r="AH32" s="69">
        <f t="shared" si="10"/>
        <v>0</v>
      </c>
      <c r="AI32" s="70">
        <f>_xlfn.IFNA(VLOOKUP(AL32,Data!$B$2:$H$5150,4,0),0)</f>
        <v>1.0101</v>
      </c>
      <c r="AJ32" s="71">
        <f>_xlfn.IFNA(IF($AJ$8&lt;&gt;"",VLOOKUP(AL32,Data!$B$2:$H$5150,6,0),""),"")</f>
        <v>135</v>
      </c>
      <c r="AK32" s="71">
        <f>_xlfn.IFNA(IF($AK$8&lt;&gt;"",VLOOKUP(AL32,Data!$B$2:$H$5150,7,0),""),"")</f>
        <v>136</v>
      </c>
      <c r="AL32" s="72" t="str">
        <f t="shared" si="11"/>
        <v>IMps_Ctn5205.27</v>
      </c>
      <c r="AM32" s="136">
        <f t="shared" si="12"/>
        <v>0</v>
      </c>
      <c r="AN32" s="69">
        <f t="shared" si="13"/>
        <v>0</v>
      </c>
      <c r="AO32" s="70">
        <f>_xlfn.IFNA(VLOOKUP(AR32,Data!$B$2:$H$5150,4,0),0)</f>
        <v>1.0101</v>
      </c>
      <c r="AP32" s="71">
        <f>_xlfn.IFNA(IF($AP$8&lt;&gt;"",VLOOKUP(AR32,Data!$B$2:$H$5150,6,0),""),"")</f>
        <v>135</v>
      </c>
      <c r="AQ32" s="71">
        <f>_xlfn.IFNA(IF($AQ$8&lt;&gt;"",VLOOKUP(AR32,Data!$B$2:$H$5150,7,0),""),"")</f>
        <v>136</v>
      </c>
      <c r="AR32" s="72" t="str">
        <f t="shared" si="14"/>
        <v>IMps_Ctn5205.27</v>
      </c>
      <c r="AS32" s="136">
        <f t="shared" si="39"/>
        <v>0</v>
      </c>
      <c r="AT32" s="69">
        <f t="shared" si="15"/>
        <v>0</v>
      </c>
      <c r="AU32" s="70">
        <f>_xlfn.IFNA(VLOOKUP(AX32,Data!$B$2:$H$5150,4,0),0)</f>
        <v>1.0101</v>
      </c>
      <c r="AV32" s="71">
        <f>_xlfn.IFNA(IF($AV$8&lt;&gt;"",VLOOKUP(AX32,Data!$B$2:$H$5150,6,0),""),"")</f>
        <v>135</v>
      </c>
      <c r="AW32" s="71">
        <f>_xlfn.IFNA(IF($AW$8&lt;&gt;"",VLOOKUP(AX32,Data!$B$2:$H$5150,7,0),""),"")</f>
        <v>136</v>
      </c>
      <c r="AX32" s="72" t="str">
        <f t="shared" si="16"/>
        <v>IMps_Ctn5205.27</v>
      </c>
      <c r="AY32" s="136">
        <f t="shared" si="40"/>
        <v>0</v>
      </c>
      <c r="AZ32" s="69">
        <f t="shared" si="17"/>
        <v>0</v>
      </c>
      <c r="BA32" s="70">
        <f>_xlfn.IFNA(VLOOKUP(BD32,Data!$B$2:$H$5150,4,0),0)</f>
        <v>1.0101</v>
      </c>
      <c r="BB32" s="71">
        <f>_xlfn.IFNA(IF($BB$8&lt;&gt;"",VLOOKUP(BD32,Data!$B$2:$H$5150,6,0),""),"")</f>
        <v>135</v>
      </c>
      <c r="BC32" s="71">
        <f>_xlfn.IFNA(IF($BC$8&lt;&gt;"",VLOOKUP(BD32,Data!$B$2:$H$5150,7,0),""),"")</f>
        <v>136</v>
      </c>
      <c r="BD32" s="72" t="str">
        <f t="shared" si="18"/>
        <v>IMps_Ctn5205.27</v>
      </c>
      <c r="BE32" s="136">
        <f t="shared" si="41"/>
        <v>0</v>
      </c>
      <c r="BF32" s="69">
        <f t="shared" si="19"/>
        <v>0</v>
      </c>
      <c r="BG32" s="70">
        <f>_xlfn.IFNA(VLOOKUP(BJ32,Data!$B$2:$H$5150,4,0),0)</f>
        <v>1.0101</v>
      </c>
      <c r="BH32" s="71">
        <f>_xlfn.IFNA(IF($BH$8&lt;&gt;"",VLOOKUP(BJ32,Data!$B$2:$H$5150,6,0),""),"")</f>
        <v>135</v>
      </c>
      <c r="BI32" s="71">
        <f>_xlfn.IFNA(IF($BI$8&lt;&gt;"",VLOOKUP(BJ32,Data!$B$2:$H$5150,7,0),""),"")</f>
        <v>136</v>
      </c>
      <c r="BJ32" s="72" t="str">
        <f t="shared" si="20"/>
        <v>IMps_Ctn5205.27</v>
      </c>
      <c r="BK32" s="136">
        <f t="shared" si="42"/>
        <v>0</v>
      </c>
      <c r="BL32" s="69">
        <f t="shared" si="21"/>
        <v>0</v>
      </c>
      <c r="BM32" s="70">
        <f>_xlfn.IFNA(VLOOKUP(BP32,Data!$B$2:$H$5150,4,0),0)</f>
        <v>1.0101</v>
      </c>
      <c r="BN32" s="71">
        <f>_xlfn.IFNA(IF($BN$8&lt;&gt;"",VLOOKUP(BP32,Data!$B$2:$H$5150,6,0),""),"")</f>
        <v>135</v>
      </c>
      <c r="BO32" s="71">
        <f>_xlfn.IFNA(IF($BO$8&lt;&gt;"",VLOOKUP(BP32,Data!$B$2:$H$5150,7,0),""),"")</f>
        <v>136</v>
      </c>
      <c r="BP32" s="72" t="str">
        <f t="shared" si="22"/>
        <v>IMps_Ctn5205.27</v>
      </c>
      <c r="BQ32" s="136">
        <f t="shared" si="43"/>
        <v>0</v>
      </c>
      <c r="BR32" s="69">
        <f t="shared" si="23"/>
        <v>0</v>
      </c>
      <c r="BS32" s="70">
        <f>_xlfn.IFNA(VLOOKUP(BV32,Data!$B$2:$H$5150,4,0),0)</f>
        <v>1.0101</v>
      </c>
      <c r="BT32" s="71">
        <f>_xlfn.IFNA(IF($BT$8&lt;&gt;"",VLOOKUP(BV32,Data!$B$2:$H$5150,6,0),""),"")</f>
        <v>135</v>
      </c>
      <c r="BU32" s="71">
        <f>_xlfn.IFNA(IF($BU$8&lt;&gt;"",VLOOKUP(BV32,Data!$B$2:$H$5150,7,0),""),"")</f>
        <v>136</v>
      </c>
      <c r="BV32" s="72" t="str">
        <f t="shared" si="24"/>
        <v>IMps_Ctn5205.27</v>
      </c>
      <c r="BW32" s="136">
        <f t="shared" si="44"/>
        <v>0</v>
      </c>
      <c r="BX32" s="69">
        <f t="shared" si="25"/>
        <v>0</v>
      </c>
      <c r="BY32" s="70">
        <f>_xlfn.IFNA(VLOOKUP(CB32,Data!$B$2:$H$5150,4,0),0)</f>
        <v>1.0101</v>
      </c>
      <c r="BZ32" s="71">
        <f>_xlfn.IFNA(IF($BZ$8&lt;&gt;"",VLOOKUP(CB32,Data!$B$2:$H$5150,6,0),""),"")</f>
        <v>135</v>
      </c>
      <c r="CA32" s="71">
        <f>_xlfn.IFNA(IF($CA$8&lt;&gt;"",VLOOKUP(CB32,Data!$B$2:$H$5150,7,0),""),"")</f>
        <v>136</v>
      </c>
      <c r="CB32" s="72" t="str">
        <f t="shared" si="26"/>
        <v>IMps_Ctn5205.27</v>
      </c>
      <c r="CC32" s="136">
        <f t="shared" si="45"/>
        <v>0</v>
      </c>
      <c r="CD32" s="69">
        <f t="shared" si="27"/>
        <v>0</v>
      </c>
      <c r="CE32" s="70">
        <f>_xlfn.IFNA(VLOOKUP(CH32,Data!$B$2:$H$5150,4,0),0)</f>
        <v>1.0101</v>
      </c>
      <c r="CF32" s="71">
        <f>_xlfn.IFNA(IF($CF$8&lt;&gt;"",VLOOKUP(CH32,Data!$B$2:$H$5150,6,0),""),"")</f>
        <v>135</v>
      </c>
      <c r="CG32" s="71">
        <f>_xlfn.IFNA(IF($CG$8&lt;&gt;"",VLOOKUP(CH32,Data!$B$2:$H$5150,7,0),""),"")</f>
        <v>136</v>
      </c>
      <c r="CH32" s="72" t="str">
        <f t="shared" si="28"/>
        <v>IMps_Ctn5205.27</v>
      </c>
      <c r="CI32" s="136">
        <f t="shared" si="46"/>
        <v>0</v>
      </c>
      <c r="CJ32" s="69">
        <f t="shared" si="29"/>
        <v>0</v>
      </c>
      <c r="CK32" s="70">
        <f>_xlfn.IFNA(VLOOKUP(CN32,Data!$B$2:$H$5150,4,0),0)</f>
        <v>1.0101</v>
      </c>
      <c r="CL32" s="71">
        <f>_xlfn.IFNA(IF($CL$8&lt;&gt;"",VLOOKUP(CN32,Data!$B$2:$H$5150,6,0),""),"")</f>
        <v>135</v>
      </c>
      <c r="CM32" s="71">
        <f>_xlfn.IFNA(IF($CM$8&lt;&gt;"",VLOOKUP(CN32,Data!$B$2:$H$5150,7,0),""),"")</f>
        <v>136</v>
      </c>
      <c r="CN32" s="72" t="str">
        <f t="shared" si="30"/>
        <v>IMps_Ctn5205.27</v>
      </c>
      <c r="CO32" s="136">
        <f t="shared" si="47"/>
        <v>0</v>
      </c>
      <c r="CP32" s="69">
        <f t="shared" si="31"/>
        <v>0</v>
      </c>
      <c r="CQ32" s="70">
        <f>_xlfn.IFNA(VLOOKUP(CT32,Data!$B$2:$H$5150,4,0),0)</f>
        <v>1.0101</v>
      </c>
      <c r="CR32" s="71">
        <f>_xlfn.IFNA(IF($CR$8&lt;&gt;"",VLOOKUP(CT32,Data!$B$2:$H$5150,6,0),""),"")</f>
        <v>135</v>
      </c>
      <c r="CS32" s="71">
        <f>_xlfn.IFNA(IF($CS$8&lt;&gt;"",VLOOKUP(CT32,Data!$B$2:$H$5150,7,0),""),"")</f>
        <v>136</v>
      </c>
      <c r="CT32" s="72" t="str">
        <f t="shared" si="32"/>
        <v>IMps_Ctn5205.27</v>
      </c>
      <c r="CU32" s="74" t="str">
        <f>VLOOKUP(F32,GD.List!$C$3:$O$6214,12,0)</f>
        <v>Cotton Yarn</v>
      </c>
      <c r="CV32" s="51" t="s">
        <v>50</v>
      </c>
      <c r="CW32" s="51" t="e">
        <f>VLOOKUP(H32,#REF!,1,0)</f>
        <v>#REF!</v>
      </c>
      <c r="CX32" s="73">
        <f>E32/VLOOKUP(F32,GD.List!$C$3:$O$6646,5,0)</f>
        <v>0.41775030525030532</v>
      </c>
      <c r="CY32" s="134">
        <f t="shared" si="33"/>
        <v>0</v>
      </c>
      <c r="CZ32" s="51" t="e">
        <f t="shared" si="48"/>
        <v>#N/A</v>
      </c>
      <c r="DA32" s="133"/>
    </row>
    <row r="33" spans="1:105" ht="15" customHeight="1" x14ac:dyDescent="0.2">
      <c r="A33" s="142" t="str">
        <f>IFERROR(IF(VLOOKUP(F33,GD.List!$C$3:$H$6371,6,0)&lt;&gt;"L","I","L"),"")</f>
        <v>I</v>
      </c>
      <c r="B33" s="136">
        <f t="shared" si="34"/>
        <v>0</v>
      </c>
      <c r="C33" s="215">
        <v>3084.4596999999999</v>
      </c>
      <c r="D33" s="64">
        <f t="shared" si="0"/>
        <v>0</v>
      </c>
      <c r="E33" s="64">
        <f t="shared" si="1"/>
        <v>3084.4596999999999</v>
      </c>
      <c r="F33" s="65" t="s">
        <v>2318</v>
      </c>
      <c r="G33" s="66" t="str">
        <f>VLOOKUP(F33,GD.List!$C$3:$O$6646,13,0)</f>
        <v xml:space="preserve">80/1 Cotton Combed </v>
      </c>
      <c r="H33" s="67">
        <f>VLOOKUP(F33,GD.List!$C$3:$O$6646,8,0)</f>
        <v>5205.28</v>
      </c>
      <c r="I33" s="68">
        <f>VLOOKUP(F33,GD.List!$C$3:$O$6646,9,0)</f>
        <v>6.35</v>
      </c>
      <c r="J33" s="69">
        <f t="shared" si="2"/>
        <v>0</v>
      </c>
      <c r="K33" s="70">
        <v>0</v>
      </c>
      <c r="L33" s="71">
        <f>_xlfn.IFNA(IF($L$8&lt;&gt;"",VLOOKUP(N33,Data!$B$2:$H$5150,6,0),""),"")</f>
        <v>135</v>
      </c>
      <c r="M33" s="71">
        <f>_xlfn.IFNA(IF($M$8&lt;&gt;"",VLOOKUP(N33,Data!$B$2:$H$5150,7,0),""),"")</f>
        <v>136</v>
      </c>
      <c r="N33" s="72" t="str">
        <f t="shared" si="35"/>
        <v>IMps_Ctn5205.28</v>
      </c>
      <c r="O33" s="136">
        <f t="shared" si="3"/>
        <v>0</v>
      </c>
      <c r="P33" s="69">
        <f t="shared" si="36"/>
        <v>0</v>
      </c>
      <c r="Q33" s="70">
        <v>0</v>
      </c>
      <c r="R33" s="71" t="str">
        <f>_xlfn.IFNA(IF($R$8&lt;&gt;"",VLOOKUP(T33,Data!$B$2:$H$5150,6,0),""),"")</f>
        <v/>
      </c>
      <c r="S33" s="71" t="str">
        <f>_xlfn.IFNA(IF($S$8&lt;&gt;"",VLOOKUP(T33,Data!$B$2:$H$5150,7,0),""),"")</f>
        <v/>
      </c>
      <c r="T33" s="72" t="str">
        <f t="shared" si="37"/>
        <v>IMps_Pol5205.28</v>
      </c>
      <c r="U33" s="136">
        <f t="shared" si="4"/>
        <v>0</v>
      </c>
      <c r="V33" s="69">
        <f t="shared" si="5"/>
        <v>0</v>
      </c>
      <c r="W33" s="70">
        <v>0</v>
      </c>
      <c r="X33" s="71" t="str">
        <f>_xlfn.IFNA(IF($X$8&lt;&gt;"",VLOOKUP(Z33,Data!$B$2:$H$5150,6,0),""),"")</f>
        <v/>
      </c>
      <c r="Y33" s="71" t="str">
        <f>_xlfn.IFNA(IF($Y$8&lt;&gt;"",VLOOKUP(Z33,Data!$B$2:$H$5150,7,0),""),"")</f>
        <v/>
      </c>
      <c r="Z33" s="72" t="str">
        <f t="shared" si="38"/>
        <v>IMps_Pol5205.28</v>
      </c>
      <c r="AA33" s="136">
        <f t="shared" si="6"/>
        <v>0</v>
      </c>
      <c r="AB33" s="69">
        <f t="shared" si="7"/>
        <v>0</v>
      </c>
      <c r="AC33" s="70">
        <v>0</v>
      </c>
      <c r="AD33" s="71">
        <f>_xlfn.IFNA(IF($AD$8&lt;&gt;"",VLOOKUP(AF33,Data!$B$2:$H$5150,6,0),""),"")</f>
        <v>135</v>
      </c>
      <c r="AE33" s="71">
        <f>_xlfn.IFNA(IF($AE$8&lt;&gt;"",VLOOKUP(AF33,Data!$B$2:$H$5150,7,0),""),"")</f>
        <v>136</v>
      </c>
      <c r="AF33" s="72" t="str">
        <f t="shared" si="8"/>
        <v>IMps_Ctn5205.28</v>
      </c>
      <c r="AG33" s="136">
        <f t="shared" si="9"/>
        <v>0</v>
      </c>
      <c r="AH33" s="69">
        <f t="shared" si="10"/>
        <v>0</v>
      </c>
      <c r="AI33" s="70">
        <f>_xlfn.IFNA(VLOOKUP(AL33,Data!$B$2:$H$5150,4,0),0)</f>
        <v>1.0101</v>
      </c>
      <c r="AJ33" s="71">
        <f>_xlfn.IFNA(IF($AJ$8&lt;&gt;"",VLOOKUP(AL33,Data!$B$2:$H$5150,6,0),""),"")</f>
        <v>135</v>
      </c>
      <c r="AK33" s="71">
        <f>_xlfn.IFNA(IF($AK$8&lt;&gt;"",VLOOKUP(AL33,Data!$B$2:$H$5150,7,0),""),"")</f>
        <v>136</v>
      </c>
      <c r="AL33" s="72" t="str">
        <f t="shared" si="11"/>
        <v>IMps_Ctn5205.28</v>
      </c>
      <c r="AM33" s="136">
        <f t="shared" si="12"/>
        <v>0</v>
      </c>
      <c r="AN33" s="69">
        <f t="shared" si="13"/>
        <v>0</v>
      </c>
      <c r="AO33" s="70">
        <f>_xlfn.IFNA(VLOOKUP(AR33,Data!$B$2:$H$5150,4,0),0)</f>
        <v>1.0101</v>
      </c>
      <c r="AP33" s="71">
        <f>_xlfn.IFNA(IF($AP$8&lt;&gt;"",VLOOKUP(AR33,Data!$B$2:$H$5150,6,0),""),"")</f>
        <v>135</v>
      </c>
      <c r="AQ33" s="71">
        <f>_xlfn.IFNA(IF($AQ$8&lt;&gt;"",VLOOKUP(AR33,Data!$B$2:$H$5150,7,0),""),"")</f>
        <v>136</v>
      </c>
      <c r="AR33" s="72" t="str">
        <f t="shared" si="14"/>
        <v>IMps_Ctn5205.28</v>
      </c>
      <c r="AS33" s="136">
        <f t="shared" si="39"/>
        <v>0</v>
      </c>
      <c r="AT33" s="69">
        <f t="shared" si="15"/>
        <v>0</v>
      </c>
      <c r="AU33" s="70">
        <f>_xlfn.IFNA(VLOOKUP(AX33,Data!$B$2:$H$5150,4,0),0)</f>
        <v>1.0101</v>
      </c>
      <c r="AV33" s="71">
        <f>_xlfn.IFNA(IF($AV$8&lt;&gt;"",VLOOKUP(AX33,Data!$B$2:$H$5150,6,0),""),"")</f>
        <v>135</v>
      </c>
      <c r="AW33" s="71">
        <f>_xlfn.IFNA(IF($AW$8&lt;&gt;"",VLOOKUP(AX33,Data!$B$2:$H$5150,7,0),""),"")</f>
        <v>136</v>
      </c>
      <c r="AX33" s="72" t="str">
        <f t="shared" si="16"/>
        <v>IMps_Ctn5205.28</v>
      </c>
      <c r="AY33" s="136">
        <f t="shared" si="40"/>
        <v>0</v>
      </c>
      <c r="AZ33" s="69">
        <f t="shared" si="17"/>
        <v>0</v>
      </c>
      <c r="BA33" s="70">
        <f>_xlfn.IFNA(VLOOKUP(BD33,Data!$B$2:$H$5150,4,0),0)</f>
        <v>1.0101</v>
      </c>
      <c r="BB33" s="71">
        <f>_xlfn.IFNA(IF($BB$8&lt;&gt;"",VLOOKUP(BD33,Data!$B$2:$H$5150,6,0),""),"")</f>
        <v>135</v>
      </c>
      <c r="BC33" s="71">
        <f>_xlfn.IFNA(IF($BC$8&lt;&gt;"",VLOOKUP(BD33,Data!$B$2:$H$5150,7,0),""),"")</f>
        <v>136</v>
      </c>
      <c r="BD33" s="72" t="str">
        <f t="shared" si="18"/>
        <v>IMps_Ctn5205.28</v>
      </c>
      <c r="BE33" s="136">
        <f t="shared" si="41"/>
        <v>0</v>
      </c>
      <c r="BF33" s="69">
        <f t="shared" si="19"/>
        <v>0</v>
      </c>
      <c r="BG33" s="70">
        <f>_xlfn.IFNA(VLOOKUP(BJ33,Data!$B$2:$H$5150,4,0),0)</f>
        <v>1.0101</v>
      </c>
      <c r="BH33" s="71">
        <f>_xlfn.IFNA(IF($BH$8&lt;&gt;"",VLOOKUP(BJ33,Data!$B$2:$H$5150,6,0),""),"")</f>
        <v>135</v>
      </c>
      <c r="BI33" s="71">
        <f>_xlfn.IFNA(IF($BI$8&lt;&gt;"",VLOOKUP(BJ33,Data!$B$2:$H$5150,7,0),""),"")</f>
        <v>136</v>
      </c>
      <c r="BJ33" s="72" t="str">
        <f t="shared" si="20"/>
        <v>IMps_Ctn5205.28</v>
      </c>
      <c r="BK33" s="136">
        <f t="shared" si="42"/>
        <v>0</v>
      </c>
      <c r="BL33" s="69">
        <f t="shared" si="21"/>
        <v>0</v>
      </c>
      <c r="BM33" s="70">
        <f>_xlfn.IFNA(VLOOKUP(BP33,Data!$B$2:$H$5150,4,0),0)</f>
        <v>1.0101</v>
      </c>
      <c r="BN33" s="71">
        <f>_xlfn.IFNA(IF($BN$8&lt;&gt;"",VLOOKUP(BP33,Data!$B$2:$H$5150,6,0),""),"")</f>
        <v>135</v>
      </c>
      <c r="BO33" s="71">
        <f>_xlfn.IFNA(IF($BO$8&lt;&gt;"",VLOOKUP(BP33,Data!$B$2:$H$5150,7,0),""),"")</f>
        <v>136</v>
      </c>
      <c r="BP33" s="72" t="str">
        <f t="shared" si="22"/>
        <v>IMps_Ctn5205.28</v>
      </c>
      <c r="BQ33" s="136">
        <f t="shared" si="43"/>
        <v>0</v>
      </c>
      <c r="BR33" s="69">
        <f t="shared" si="23"/>
        <v>0</v>
      </c>
      <c r="BS33" s="70">
        <f>_xlfn.IFNA(VLOOKUP(BV33,Data!$B$2:$H$5150,4,0),0)</f>
        <v>1.0101</v>
      </c>
      <c r="BT33" s="71">
        <f>_xlfn.IFNA(IF($BT$8&lt;&gt;"",VLOOKUP(BV33,Data!$B$2:$H$5150,6,0),""),"")</f>
        <v>135</v>
      </c>
      <c r="BU33" s="71">
        <f>_xlfn.IFNA(IF($BU$8&lt;&gt;"",VLOOKUP(BV33,Data!$B$2:$H$5150,7,0),""),"")</f>
        <v>136</v>
      </c>
      <c r="BV33" s="72" t="str">
        <f t="shared" si="24"/>
        <v>IMps_Ctn5205.28</v>
      </c>
      <c r="BW33" s="136">
        <f t="shared" si="44"/>
        <v>0</v>
      </c>
      <c r="BX33" s="69">
        <f t="shared" si="25"/>
        <v>0</v>
      </c>
      <c r="BY33" s="70">
        <f>_xlfn.IFNA(VLOOKUP(CB33,Data!$B$2:$H$5150,4,0),0)</f>
        <v>1.0101</v>
      </c>
      <c r="BZ33" s="71">
        <f>_xlfn.IFNA(IF($BZ$8&lt;&gt;"",VLOOKUP(CB33,Data!$B$2:$H$5150,6,0),""),"")</f>
        <v>135</v>
      </c>
      <c r="CA33" s="71">
        <f>_xlfn.IFNA(IF($CA$8&lt;&gt;"",VLOOKUP(CB33,Data!$B$2:$H$5150,7,0),""),"")</f>
        <v>136</v>
      </c>
      <c r="CB33" s="72" t="str">
        <f t="shared" si="26"/>
        <v>IMps_Ctn5205.28</v>
      </c>
      <c r="CC33" s="136">
        <f t="shared" si="45"/>
        <v>0</v>
      </c>
      <c r="CD33" s="69">
        <f t="shared" si="27"/>
        <v>0</v>
      </c>
      <c r="CE33" s="70">
        <f>_xlfn.IFNA(VLOOKUP(CH33,Data!$B$2:$H$5150,4,0),0)</f>
        <v>1.0101</v>
      </c>
      <c r="CF33" s="71">
        <f>_xlfn.IFNA(IF($CF$8&lt;&gt;"",VLOOKUP(CH33,Data!$B$2:$H$5150,6,0),""),"")</f>
        <v>135</v>
      </c>
      <c r="CG33" s="71">
        <f>_xlfn.IFNA(IF($CG$8&lt;&gt;"",VLOOKUP(CH33,Data!$B$2:$H$5150,7,0),""),"")</f>
        <v>136</v>
      </c>
      <c r="CH33" s="72" t="str">
        <f t="shared" si="28"/>
        <v>IMps_Ctn5205.28</v>
      </c>
      <c r="CI33" s="136">
        <f t="shared" si="46"/>
        <v>0</v>
      </c>
      <c r="CJ33" s="69">
        <f t="shared" si="29"/>
        <v>0</v>
      </c>
      <c r="CK33" s="70">
        <f>_xlfn.IFNA(VLOOKUP(CN33,Data!$B$2:$H$5150,4,0),0)</f>
        <v>1.0101</v>
      </c>
      <c r="CL33" s="71">
        <f>_xlfn.IFNA(IF($CL$8&lt;&gt;"",VLOOKUP(CN33,Data!$B$2:$H$5150,6,0),""),"")</f>
        <v>135</v>
      </c>
      <c r="CM33" s="71">
        <f>_xlfn.IFNA(IF($CM$8&lt;&gt;"",VLOOKUP(CN33,Data!$B$2:$H$5150,7,0),""),"")</f>
        <v>136</v>
      </c>
      <c r="CN33" s="72" t="str">
        <f t="shared" si="30"/>
        <v>IMps_Ctn5205.28</v>
      </c>
      <c r="CO33" s="136">
        <f t="shared" si="47"/>
        <v>0</v>
      </c>
      <c r="CP33" s="69">
        <f t="shared" si="31"/>
        <v>0</v>
      </c>
      <c r="CQ33" s="70">
        <f>_xlfn.IFNA(VLOOKUP(CT33,Data!$B$2:$H$5150,4,0),0)</f>
        <v>1.0101</v>
      </c>
      <c r="CR33" s="71">
        <f>_xlfn.IFNA(IF($CR$8&lt;&gt;"",VLOOKUP(CT33,Data!$B$2:$H$5150,6,0),""),"")</f>
        <v>135</v>
      </c>
      <c r="CS33" s="71">
        <f>_xlfn.IFNA(IF($CS$8&lt;&gt;"",VLOOKUP(CT33,Data!$B$2:$H$5150,7,0),""),"")</f>
        <v>136</v>
      </c>
      <c r="CT33" s="72" t="str">
        <f t="shared" si="32"/>
        <v>IMps_Ctn5205.28</v>
      </c>
      <c r="CU33" s="74" t="str">
        <f>VLOOKUP(F33,GD.List!$C$3:$O$6214,12,0)</f>
        <v>Cotton Yarn</v>
      </c>
      <c r="CV33" s="51" t="s">
        <v>50</v>
      </c>
      <c r="CW33" s="51" t="e">
        <f>VLOOKUP(H33,#REF!,1,0)</f>
        <v>#REF!</v>
      </c>
      <c r="CX33" s="73">
        <f>E33/VLOOKUP(F33,GD.List!$C$3:$O$6646,5,0)</f>
        <v>1</v>
      </c>
      <c r="CY33" s="134">
        <f t="shared" si="33"/>
        <v>0</v>
      </c>
      <c r="CZ33" s="51" t="e">
        <f t="shared" si="48"/>
        <v>#N/A</v>
      </c>
      <c r="DA33" s="133"/>
    </row>
    <row r="34" spans="1:105" ht="15" customHeight="1" x14ac:dyDescent="0.2">
      <c r="A34" s="142" t="str">
        <f>IFERROR(IF(VLOOKUP(F34,GD.List!$C$3:$H$6371,6,0)&lt;&gt;"L","I","L"),"")</f>
        <v>L</v>
      </c>
      <c r="B34" s="136">
        <f t="shared" si="34"/>
        <v>0</v>
      </c>
      <c r="C34" s="64">
        <v>3670</v>
      </c>
      <c r="D34" s="64">
        <f t="shared" si="0"/>
        <v>0</v>
      </c>
      <c r="E34" s="64">
        <f t="shared" si="1"/>
        <v>3670</v>
      </c>
      <c r="F34" s="65" t="s">
        <v>3540</v>
      </c>
      <c r="G34" s="66" t="str">
        <f>VLOOKUP(F34,GD.List!$C$3:$O$6646,13,0)</f>
        <v>16/1 Cotton Fabric Grey ( 20062 Mtr)</v>
      </c>
      <c r="H34" s="67">
        <f>VLOOKUP(F34,GD.List!$C$3:$O$6646,8,0)</f>
        <v>5208.1899999999996</v>
      </c>
      <c r="I34" s="68">
        <f>VLOOKUP(F34,GD.List!$C$3:$O$6646,9,0)</f>
        <v>2.91</v>
      </c>
      <c r="J34" s="69">
        <f t="shared" si="2"/>
        <v>0</v>
      </c>
      <c r="K34" s="70">
        <v>0</v>
      </c>
      <c r="L34" s="71">
        <f>_xlfn.IFNA(IF($L$8&lt;&gt;"",VLOOKUP(N34,Data!$B$2:$H$5150,6,0),""),"")</f>
        <v>284</v>
      </c>
      <c r="M34" s="71">
        <f>_xlfn.IFNA(IF($M$8&lt;&gt;"",VLOOKUP(N34,Data!$B$2:$H$5150,7,0),""),"")</f>
        <v>258</v>
      </c>
      <c r="N34" s="72" t="str">
        <f t="shared" si="35"/>
        <v>LMps_Ctn5208.19</v>
      </c>
      <c r="O34" s="136">
        <f t="shared" si="3"/>
        <v>0</v>
      </c>
      <c r="P34" s="69">
        <f t="shared" si="36"/>
        <v>0</v>
      </c>
      <c r="Q34" s="70">
        <v>0</v>
      </c>
      <c r="R34" s="71" t="str">
        <f>_xlfn.IFNA(IF($R$8&lt;&gt;"",VLOOKUP(T34,Data!$B$2:$H$5150,6,0),""),"")</f>
        <v/>
      </c>
      <c r="S34" s="71" t="str">
        <f>_xlfn.IFNA(IF($S$8&lt;&gt;"",VLOOKUP(T34,Data!$B$2:$H$5150,7,0),""),"")</f>
        <v/>
      </c>
      <c r="T34" s="72" t="str">
        <f t="shared" si="37"/>
        <v>LMps_Pol5208.19</v>
      </c>
      <c r="U34" s="136">
        <f t="shared" si="4"/>
        <v>0</v>
      </c>
      <c r="V34" s="69">
        <f t="shared" si="5"/>
        <v>0</v>
      </c>
      <c r="W34" s="70">
        <v>0</v>
      </c>
      <c r="X34" s="71" t="str">
        <f>_xlfn.IFNA(IF($X$8&lt;&gt;"",VLOOKUP(Z34,Data!$B$2:$H$5150,6,0),""),"")</f>
        <v/>
      </c>
      <c r="Y34" s="71" t="str">
        <f>_xlfn.IFNA(IF($Y$8&lt;&gt;"",VLOOKUP(Z34,Data!$B$2:$H$5150,7,0),""),"")</f>
        <v/>
      </c>
      <c r="Z34" s="72" t="str">
        <f t="shared" si="38"/>
        <v>LMps_Pol5208.19</v>
      </c>
      <c r="AA34" s="136">
        <f t="shared" si="6"/>
        <v>0</v>
      </c>
      <c r="AB34" s="69">
        <f t="shared" si="7"/>
        <v>0</v>
      </c>
      <c r="AC34" s="70">
        <v>0</v>
      </c>
      <c r="AD34" s="71">
        <f>_xlfn.IFNA(IF($AD$8&lt;&gt;"",VLOOKUP(AF34,Data!$B$2:$H$5150,6,0),""),"")</f>
        <v>284</v>
      </c>
      <c r="AE34" s="71">
        <f>_xlfn.IFNA(IF($AE$8&lt;&gt;"",VLOOKUP(AF34,Data!$B$2:$H$5150,7,0),""),"")</f>
        <v>258</v>
      </c>
      <c r="AF34" s="72" t="str">
        <f t="shared" si="8"/>
        <v>LMps_Ctn5208.19</v>
      </c>
      <c r="AG34" s="136">
        <f t="shared" si="9"/>
        <v>0</v>
      </c>
      <c r="AH34" s="69">
        <f t="shared" si="10"/>
        <v>0</v>
      </c>
      <c r="AI34" s="70">
        <f>_xlfn.IFNA(VLOOKUP(AL34,Data!$B$2:$H$5150,4,0),0)</f>
        <v>1.0101</v>
      </c>
      <c r="AJ34" s="71">
        <f>_xlfn.IFNA(IF($AJ$8&lt;&gt;"",VLOOKUP(AL34,Data!$B$2:$H$5150,6,0),""),"")</f>
        <v>284</v>
      </c>
      <c r="AK34" s="71">
        <f>_xlfn.IFNA(IF($AK$8&lt;&gt;"",VLOOKUP(AL34,Data!$B$2:$H$5150,7,0),""),"")</f>
        <v>258</v>
      </c>
      <c r="AL34" s="72" t="str">
        <f t="shared" si="11"/>
        <v>LMps_Ctn5208.19</v>
      </c>
      <c r="AM34" s="136">
        <f t="shared" si="12"/>
        <v>0</v>
      </c>
      <c r="AN34" s="69">
        <f t="shared" si="13"/>
        <v>0</v>
      </c>
      <c r="AO34" s="70">
        <f>_xlfn.IFNA(VLOOKUP(AR34,Data!$B$2:$H$5150,4,0),0)</f>
        <v>1.0101</v>
      </c>
      <c r="AP34" s="71">
        <f>_xlfn.IFNA(IF($AP$8&lt;&gt;"",VLOOKUP(AR34,Data!$B$2:$H$5150,6,0),""),"")</f>
        <v>284</v>
      </c>
      <c r="AQ34" s="71">
        <f>_xlfn.IFNA(IF($AQ$8&lt;&gt;"",VLOOKUP(AR34,Data!$B$2:$H$5150,7,0),""),"")</f>
        <v>258</v>
      </c>
      <c r="AR34" s="72" t="str">
        <f t="shared" si="14"/>
        <v>LMps_Ctn5208.19</v>
      </c>
      <c r="AS34" s="136">
        <f t="shared" si="39"/>
        <v>0</v>
      </c>
      <c r="AT34" s="69">
        <f t="shared" si="15"/>
        <v>0</v>
      </c>
      <c r="AU34" s="70">
        <f>_xlfn.IFNA(VLOOKUP(AX34,Data!$B$2:$H$5150,4,0),0)</f>
        <v>1.0101</v>
      </c>
      <c r="AV34" s="71">
        <f>_xlfn.IFNA(IF($AV$8&lt;&gt;"",VLOOKUP(AX34,Data!$B$2:$H$5150,6,0),""),"")</f>
        <v>284</v>
      </c>
      <c r="AW34" s="71">
        <f>_xlfn.IFNA(IF($AW$8&lt;&gt;"",VLOOKUP(AX34,Data!$B$2:$H$5150,7,0),""),"")</f>
        <v>258</v>
      </c>
      <c r="AX34" s="72" t="str">
        <f t="shared" si="16"/>
        <v>LMps_Ctn5208.19</v>
      </c>
      <c r="AY34" s="136">
        <f t="shared" si="40"/>
        <v>0</v>
      </c>
      <c r="AZ34" s="69">
        <f t="shared" si="17"/>
        <v>0</v>
      </c>
      <c r="BA34" s="70">
        <f>_xlfn.IFNA(VLOOKUP(BD34,Data!$B$2:$H$5150,4,0),0)</f>
        <v>1.0101</v>
      </c>
      <c r="BB34" s="71">
        <f>_xlfn.IFNA(IF($BB$8&lt;&gt;"",VLOOKUP(BD34,Data!$B$2:$H$5150,6,0),""),"")</f>
        <v>284</v>
      </c>
      <c r="BC34" s="71">
        <f>_xlfn.IFNA(IF($BC$8&lt;&gt;"",VLOOKUP(BD34,Data!$B$2:$H$5150,7,0),""),"")</f>
        <v>258</v>
      </c>
      <c r="BD34" s="72" t="str">
        <f t="shared" si="18"/>
        <v>LMps_Ctn5208.19</v>
      </c>
      <c r="BE34" s="136">
        <f t="shared" si="41"/>
        <v>0</v>
      </c>
      <c r="BF34" s="69">
        <f t="shared" si="19"/>
        <v>0</v>
      </c>
      <c r="BG34" s="70">
        <f>_xlfn.IFNA(VLOOKUP(BJ34,Data!$B$2:$H$5150,4,0),0)</f>
        <v>1.0101</v>
      </c>
      <c r="BH34" s="71">
        <f>_xlfn.IFNA(IF($BH$8&lt;&gt;"",VLOOKUP(BJ34,Data!$B$2:$H$5150,6,0),""),"")</f>
        <v>284</v>
      </c>
      <c r="BI34" s="71">
        <f>_xlfn.IFNA(IF($BI$8&lt;&gt;"",VLOOKUP(BJ34,Data!$B$2:$H$5150,7,0),""),"")</f>
        <v>258</v>
      </c>
      <c r="BJ34" s="72" t="str">
        <f t="shared" si="20"/>
        <v>LMps_Ctn5208.19</v>
      </c>
      <c r="BK34" s="136">
        <f t="shared" si="42"/>
        <v>0</v>
      </c>
      <c r="BL34" s="69">
        <f t="shared" si="21"/>
        <v>0</v>
      </c>
      <c r="BM34" s="70">
        <f>_xlfn.IFNA(VLOOKUP(BP34,Data!$B$2:$H$5150,4,0),0)</f>
        <v>1.0101</v>
      </c>
      <c r="BN34" s="71">
        <f>_xlfn.IFNA(IF($BN$8&lt;&gt;"",VLOOKUP(BP34,Data!$B$2:$H$5150,6,0),""),"")</f>
        <v>284</v>
      </c>
      <c r="BO34" s="71">
        <f>_xlfn.IFNA(IF($BO$8&lt;&gt;"",VLOOKUP(BP34,Data!$B$2:$H$5150,7,0),""),"")</f>
        <v>258</v>
      </c>
      <c r="BP34" s="72" t="str">
        <f t="shared" si="22"/>
        <v>LMps_Ctn5208.19</v>
      </c>
      <c r="BQ34" s="136">
        <f t="shared" si="43"/>
        <v>0</v>
      </c>
      <c r="BR34" s="69">
        <f t="shared" si="23"/>
        <v>0</v>
      </c>
      <c r="BS34" s="70">
        <f>_xlfn.IFNA(VLOOKUP(BV34,Data!$B$2:$H$5150,4,0),0)</f>
        <v>1.0101</v>
      </c>
      <c r="BT34" s="71">
        <f>_xlfn.IFNA(IF($BT$8&lt;&gt;"",VLOOKUP(BV34,Data!$B$2:$H$5150,6,0),""),"")</f>
        <v>284</v>
      </c>
      <c r="BU34" s="71">
        <f>_xlfn.IFNA(IF($BU$8&lt;&gt;"",VLOOKUP(BV34,Data!$B$2:$H$5150,7,0),""),"")</f>
        <v>258</v>
      </c>
      <c r="BV34" s="72" t="str">
        <f t="shared" si="24"/>
        <v>LMps_Ctn5208.19</v>
      </c>
      <c r="BW34" s="136">
        <f t="shared" si="44"/>
        <v>0</v>
      </c>
      <c r="BX34" s="69">
        <f t="shared" si="25"/>
        <v>0</v>
      </c>
      <c r="BY34" s="70">
        <f>_xlfn.IFNA(VLOOKUP(CB34,Data!$B$2:$H$5150,4,0),0)</f>
        <v>1.0101</v>
      </c>
      <c r="BZ34" s="71">
        <f>_xlfn.IFNA(IF($BZ$8&lt;&gt;"",VLOOKUP(CB34,Data!$B$2:$H$5150,6,0),""),"")</f>
        <v>284</v>
      </c>
      <c r="CA34" s="71">
        <f>_xlfn.IFNA(IF($CA$8&lt;&gt;"",VLOOKUP(CB34,Data!$B$2:$H$5150,7,0),""),"")</f>
        <v>258</v>
      </c>
      <c r="CB34" s="72" t="str">
        <f t="shared" si="26"/>
        <v>LMps_Ctn5208.19</v>
      </c>
      <c r="CC34" s="136">
        <f t="shared" si="45"/>
        <v>0</v>
      </c>
      <c r="CD34" s="69">
        <f t="shared" si="27"/>
        <v>0</v>
      </c>
      <c r="CE34" s="70">
        <f>_xlfn.IFNA(VLOOKUP(CH34,Data!$B$2:$H$5150,4,0),0)</f>
        <v>1.0101</v>
      </c>
      <c r="CF34" s="71">
        <f>_xlfn.IFNA(IF($CF$8&lt;&gt;"",VLOOKUP(CH34,Data!$B$2:$H$5150,6,0),""),"")</f>
        <v>284</v>
      </c>
      <c r="CG34" s="71">
        <f>_xlfn.IFNA(IF($CG$8&lt;&gt;"",VLOOKUP(CH34,Data!$B$2:$H$5150,7,0),""),"")</f>
        <v>258</v>
      </c>
      <c r="CH34" s="72" t="str">
        <f t="shared" si="28"/>
        <v>LMps_Ctn5208.19</v>
      </c>
      <c r="CI34" s="136">
        <f t="shared" si="46"/>
        <v>0</v>
      </c>
      <c r="CJ34" s="69">
        <f t="shared" si="29"/>
        <v>0</v>
      </c>
      <c r="CK34" s="70">
        <f>_xlfn.IFNA(VLOOKUP(CN34,Data!$B$2:$H$5150,4,0),0)</f>
        <v>1.0101</v>
      </c>
      <c r="CL34" s="71">
        <f>_xlfn.IFNA(IF($CL$8&lt;&gt;"",VLOOKUP(CN34,Data!$B$2:$H$5150,6,0),""),"")</f>
        <v>284</v>
      </c>
      <c r="CM34" s="71">
        <f>_xlfn.IFNA(IF($CM$8&lt;&gt;"",VLOOKUP(CN34,Data!$B$2:$H$5150,7,0),""),"")</f>
        <v>258</v>
      </c>
      <c r="CN34" s="72" t="str">
        <f t="shared" si="30"/>
        <v>LMps_Ctn5208.19</v>
      </c>
      <c r="CO34" s="136">
        <f t="shared" si="47"/>
        <v>0</v>
      </c>
      <c r="CP34" s="69">
        <f t="shared" si="31"/>
        <v>0</v>
      </c>
      <c r="CQ34" s="70">
        <f>_xlfn.IFNA(VLOOKUP(CT34,Data!$B$2:$H$5150,4,0),0)</f>
        <v>1.0101</v>
      </c>
      <c r="CR34" s="71">
        <f>_xlfn.IFNA(IF($CR$8&lt;&gt;"",VLOOKUP(CT34,Data!$B$2:$H$5150,6,0),""),"")</f>
        <v>284</v>
      </c>
      <c r="CS34" s="71">
        <f>_xlfn.IFNA(IF($CS$8&lt;&gt;"",VLOOKUP(CT34,Data!$B$2:$H$5150,7,0),""),"")</f>
        <v>258</v>
      </c>
      <c r="CT34" s="72" t="str">
        <f t="shared" si="32"/>
        <v>LMps_Ctn5208.19</v>
      </c>
      <c r="CU34" s="74" t="str">
        <f>VLOOKUP(F34,GD.List!$C$3:$O$6214,12,0)</f>
        <v>Cotton Fabric</v>
      </c>
      <c r="CV34" s="51" t="s">
        <v>50</v>
      </c>
      <c r="CW34" s="51" t="e">
        <f>VLOOKUP(H34,#REF!,1,0)</f>
        <v>#REF!</v>
      </c>
      <c r="CX34" s="73">
        <f>E34/VLOOKUP(F34,GD.List!$C$3:$O$6646,5,0)</f>
        <v>0.4807440398218496</v>
      </c>
      <c r="CY34" s="134">
        <f t="shared" si="33"/>
        <v>0</v>
      </c>
      <c r="CZ34" s="51" t="e">
        <f t="shared" si="48"/>
        <v>#N/A</v>
      </c>
      <c r="DA34" s="133"/>
    </row>
    <row r="35" spans="1:105" ht="15" customHeight="1" x14ac:dyDescent="0.2">
      <c r="A35" s="142" t="str">
        <f>IFERROR(IF(VLOOKUP(F35,GD.List!$C$3:$H$6371,6,0)&lt;&gt;"L","I","L"),"")</f>
        <v>I</v>
      </c>
      <c r="B35" s="136">
        <f t="shared" si="34"/>
        <v>0</v>
      </c>
      <c r="C35" s="64">
        <v>1245.3799999999992</v>
      </c>
      <c r="D35" s="64">
        <f t="shared" si="0"/>
        <v>0</v>
      </c>
      <c r="E35" s="64">
        <f t="shared" si="1"/>
        <v>1245.3799999999992</v>
      </c>
      <c r="F35" s="65" t="s">
        <v>3361</v>
      </c>
      <c r="G35" s="66" t="str">
        <f>VLOOKUP(F35,GD.List!$C$3:$O$6646,13,0)</f>
        <v>16/1 cotton fabric</v>
      </c>
      <c r="H35" s="67">
        <f>VLOOKUP(F35,GD.List!$C$3:$O$6646,8,0)</f>
        <v>5208.1899999999996</v>
      </c>
      <c r="I35" s="68">
        <f>VLOOKUP(F35,GD.List!$C$3:$O$6646,9,0)</f>
        <v>2.86</v>
      </c>
      <c r="J35" s="69">
        <f t="shared" si="2"/>
        <v>0</v>
      </c>
      <c r="K35" s="70">
        <v>0</v>
      </c>
      <c r="L35" s="71">
        <f>_xlfn.IFNA(IF($L$8&lt;&gt;"",VLOOKUP(N35,Data!$B$2:$H$5150,6,0),""),"")</f>
        <v>135</v>
      </c>
      <c r="M35" s="71">
        <f>_xlfn.IFNA(IF($M$8&lt;&gt;"",VLOOKUP(N35,Data!$B$2:$H$5150,7,0),""),"")</f>
        <v>136</v>
      </c>
      <c r="N35" s="72" t="str">
        <f t="shared" si="35"/>
        <v>IMps_Ctn5208.19</v>
      </c>
      <c r="O35" s="136">
        <f t="shared" si="3"/>
        <v>0</v>
      </c>
      <c r="P35" s="69">
        <f t="shared" si="36"/>
        <v>0</v>
      </c>
      <c r="Q35" s="70">
        <v>0</v>
      </c>
      <c r="R35" s="71" t="str">
        <f>_xlfn.IFNA(IF($R$8&lt;&gt;"",VLOOKUP(T35,Data!$B$2:$H$5150,6,0),""),"")</f>
        <v/>
      </c>
      <c r="S35" s="71" t="str">
        <f>_xlfn.IFNA(IF($S$8&lt;&gt;"",VLOOKUP(T35,Data!$B$2:$H$5150,7,0),""),"")</f>
        <v/>
      </c>
      <c r="T35" s="72" t="str">
        <f t="shared" si="37"/>
        <v>IMps_Pol5208.19</v>
      </c>
      <c r="U35" s="136">
        <f t="shared" si="4"/>
        <v>0</v>
      </c>
      <c r="V35" s="69">
        <f t="shared" si="5"/>
        <v>0</v>
      </c>
      <c r="W35" s="70">
        <v>0</v>
      </c>
      <c r="X35" s="71" t="str">
        <f>_xlfn.IFNA(IF($X$8&lt;&gt;"",VLOOKUP(Z35,Data!$B$2:$H$5150,6,0),""),"")</f>
        <v/>
      </c>
      <c r="Y35" s="71" t="str">
        <f>_xlfn.IFNA(IF($Y$8&lt;&gt;"",VLOOKUP(Z35,Data!$B$2:$H$5150,7,0),""),"")</f>
        <v/>
      </c>
      <c r="Z35" s="72" t="str">
        <f t="shared" si="38"/>
        <v>IMps_Pol5208.19</v>
      </c>
      <c r="AA35" s="136">
        <f t="shared" si="6"/>
        <v>0</v>
      </c>
      <c r="AB35" s="69">
        <f t="shared" si="7"/>
        <v>0</v>
      </c>
      <c r="AC35" s="70">
        <v>0</v>
      </c>
      <c r="AD35" s="71">
        <f>_xlfn.IFNA(IF($AD$8&lt;&gt;"",VLOOKUP(AF35,Data!$B$2:$H$5150,6,0),""),"")</f>
        <v>135</v>
      </c>
      <c r="AE35" s="71">
        <f>_xlfn.IFNA(IF($AE$8&lt;&gt;"",VLOOKUP(AF35,Data!$B$2:$H$5150,7,0),""),"")</f>
        <v>136</v>
      </c>
      <c r="AF35" s="72" t="str">
        <f t="shared" si="8"/>
        <v>IMps_Ctn5208.19</v>
      </c>
      <c r="AG35" s="136">
        <f t="shared" si="9"/>
        <v>0</v>
      </c>
      <c r="AH35" s="69">
        <f t="shared" si="10"/>
        <v>0</v>
      </c>
      <c r="AI35" s="70">
        <f>_xlfn.IFNA(VLOOKUP(AL35,Data!$B$2:$H$5150,4,0),0)</f>
        <v>1.0101</v>
      </c>
      <c r="AJ35" s="71">
        <f>_xlfn.IFNA(IF($AJ$8&lt;&gt;"",VLOOKUP(AL35,Data!$B$2:$H$5150,6,0),""),"")</f>
        <v>135</v>
      </c>
      <c r="AK35" s="71">
        <f>_xlfn.IFNA(IF($AK$8&lt;&gt;"",VLOOKUP(AL35,Data!$B$2:$H$5150,7,0),""),"")</f>
        <v>136</v>
      </c>
      <c r="AL35" s="72" t="str">
        <f t="shared" si="11"/>
        <v>IMps_Ctn5208.19</v>
      </c>
      <c r="AM35" s="136">
        <f t="shared" si="12"/>
        <v>0</v>
      </c>
      <c r="AN35" s="69">
        <f t="shared" si="13"/>
        <v>0</v>
      </c>
      <c r="AO35" s="70">
        <f>_xlfn.IFNA(VLOOKUP(AR35,Data!$B$2:$H$5150,4,0),0)</f>
        <v>1.0101</v>
      </c>
      <c r="AP35" s="71">
        <f>_xlfn.IFNA(IF($AP$8&lt;&gt;"",VLOOKUP(AR35,Data!$B$2:$H$5150,6,0),""),"")</f>
        <v>135</v>
      </c>
      <c r="AQ35" s="71">
        <f>_xlfn.IFNA(IF($AQ$8&lt;&gt;"",VLOOKUP(AR35,Data!$B$2:$H$5150,7,0),""),"")</f>
        <v>136</v>
      </c>
      <c r="AR35" s="72" t="str">
        <f t="shared" si="14"/>
        <v>IMps_Ctn5208.19</v>
      </c>
      <c r="AS35" s="136">
        <f t="shared" si="39"/>
        <v>0</v>
      </c>
      <c r="AT35" s="69">
        <f t="shared" si="15"/>
        <v>0</v>
      </c>
      <c r="AU35" s="70">
        <f>_xlfn.IFNA(VLOOKUP(AX35,Data!$B$2:$H$5150,4,0),0)</f>
        <v>1.0101</v>
      </c>
      <c r="AV35" s="71">
        <f>_xlfn.IFNA(IF($AV$8&lt;&gt;"",VLOOKUP(AX35,Data!$B$2:$H$5150,6,0),""),"")</f>
        <v>135</v>
      </c>
      <c r="AW35" s="71">
        <f>_xlfn.IFNA(IF($AW$8&lt;&gt;"",VLOOKUP(AX35,Data!$B$2:$H$5150,7,0),""),"")</f>
        <v>136</v>
      </c>
      <c r="AX35" s="72" t="str">
        <f t="shared" si="16"/>
        <v>IMps_Ctn5208.19</v>
      </c>
      <c r="AY35" s="136">
        <f t="shared" si="40"/>
        <v>0</v>
      </c>
      <c r="AZ35" s="69">
        <f t="shared" si="17"/>
        <v>0</v>
      </c>
      <c r="BA35" s="70">
        <f>_xlfn.IFNA(VLOOKUP(BD35,Data!$B$2:$H$5150,4,0),0)</f>
        <v>1.0101</v>
      </c>
      <c r="BB35" s="71">
        <f>_xlfn.IFNA(IF($BB$8&lt;&gt;"",VLOOKUP(BD35,Data!$B$2:$H$5150,6,0),""),"")</f>
        <v>135</v>
      </c>
      <c r="BC35" s="71">
        <f>_xlfn.IFNA(IF($BC$8&lt;&gt;"",VLOOKUP(BD35,Data!$B$2:$H$5150,7,0),""),"")</f>
        <v>136</v>
      </c>
      <c r="BD35" s="72" t="str">
        <f t="shared" si="18"/>
        <v>IMps_Ctn5208.19</v>
      </c>
      <c r="BE35" s="136">
        <f t="shared" si="41"/>
        <v>0</v>
      </c>
      <c r="BF35" s="69">
        <f t="shared" si="19"/>
        <v>0</v>
      </c>
      <c r="BG35" s="70">
        <f>_xlfn.IFNA(VLOOKUP(BJ35,Data!$B$2:$H$5150,4,0),0)</f>
        <v>1.0101</v>
      </c>
      <c r="BH35" s="71">
        <f>_xlfn.IFNA(IF($BH$8&lt;&gt;"",VLOOKUP(BJ35,Data!$B$2:$H$5150,6,0),""),"")</f>
        <v>135</v>
      </c>
      <c r="BI35" s="71">
        <f>_xlfn.IFNA(IF($BI$8&lt;&gt;"",VLOOKUP(BJ35,Data!$B$2:$H$5150,7,0),""),"")</f>
        <v>136</v>
      </c>
      <c r="BJ35" s="72" t="str">
        <f t="shared" si="20"/>
        <v>IMps_Ctn5208.19</v>
      </c>
      <c r="BK35" s="136">
        <f t="shared" si="42"/>
        <v>0</v>
      </c>
      <c r="BL35" s="69">
        <f t="shared" si="21"/>
        <v>0</v>
      </c>
      <c r="BM35" s="70">
        <f>_xlfn.IFNA(VLOOKUP(BP35,Data!$B$2:$H$5150,4,0),0)</f>
        <v>1.0101</v>
      </c>
      <c r="BN35" s="71">
        <f>_xlfn.IFNA(IF($BN$8&lt;&gt;"",VLOOKUP(BP35,Data!$B$2:$H$5150,6,0),""),"")</f>
        <v>135</v>
      </c>
      <c r="BO35" s="71">
        <f>_xlfn.IFNA(IF($BO$8&lt;&gt;"",VLOOKUP(BP35,Data!$B$2:$H$5150,7,0),""),"")</f>
        <v>136</v>
      </c>
      <c r="BP35" s="72" t="str">
        <f t="shared" si="22"/>
        <v>IMps_Ctn5208.19</v>
      </c>
      <c r="BQ35" s="136">
        <f t="shared" si="43"/>
        <v>0</v>
      </c>
      <c r="BR35" s="69">
        <f t="shared" si="23"/>
        <v>0</v>
      </c>
      <c r="BS35" s="70">
        <f>_xlfn.IFNA(VLOOKUP(BV35,Data!$B$2:$H$5150,4,0),0)</f>
        <v>1.0101</v>
      </c>
      <c r="BT35" s="71">
        <f>_xlfn.IFNA(IF($BT$8&lt;&gt;"",VLOOKUP(BV35,Data!$B$2:$H$5150,6,0),""),"")</f>
        <v>135</v>
      </c>
      <c r="BU35" s="71">
        <f>_xlfn.IFNA(IF($BU$8&lt;&gt;"",VLOOKUP(BV35,Data!$B$2:$H$5150,7,0),""),"")</f>
        <v>136</v>
      </c>
      <c r="BV35" s="72" t="str">
        <f t="shared" si="24"/>
        <v>IMps_Ctn5208.19</v>
      </c>
      <c r="BW35" s="136">
        <f t="shared" si="44"/>
        <v>0</v>
      </c>
      <c r="BX35" s="69">
        <f t="shared" si="25"/>
        <v>0</v>
      </c>
      <c r="BY35" s="70">
        <f>_xlfn.IFNA(VLOOKUP(CB35,Data!$B$2:$H$5150,4,0),0)</f>
        <v>1.0101</v>
      </c>
      <c r="BZ35" s="71">
        <f>_xlfn.IFNA(IF($BZ$8&lt;&gt;"",VLOOKUP(CB35,Data!$B$2:$H$5150,6,0),""),"")</f>
        <v>135</v>
      </c>
      <c r="CA35" s="71">
        <f>_xlfn.IFNA(IF($CA$8&lt;&gt;"",VLOOKUP(CB35,Data!$B$2:$H$5150,7,0),""),"")</f>
        <v>136</v>
      </c>
      <c r="CB35" s="72" t="str">
        <f t="shared" si="26"/>
        <v>IMps_Ctn5208.19</v>
      </c>
      <c r="CC35" s="136">
        <f t="shared" si="45"/>
        <v>0</v>
      </c>
      <c r="CD35" s="69">
        <f t="shared" si="27"/>
        <v>0</v>
      </c>
      <c r="CE35" s="70">
        <f>_xlfn.IFNA(VLOOKUP(CH35,Data!$B$2:$H$5150,4,0),0)</f>
        <v>1.0101</v>
      </c>
      <c r="CF35" s="71">
        <f>_xlfn.IFNA(IF($CF$8&lt;&gt;"",VLOOKUP(CH35,Data!$B$2:$H$5150,6,0),""),"")</f>
        <v>135</v>
      </c>
      <c r="CG35" s="71">
        <f>_xlfn.IFNA(IF($CG$8&lt;&gt;"",VLOOKUP(CH35,Data!$B$2:$H$5150,7,0),""),"")</f>
        <v>136</v>
      </c>
      <c r="CH35" s="72" t="str">
        <f t="shared" si="28"/>
        <v>IMps_Ctn5208.19</v>
      </c>
      <c r="CI35" s="136">
        <f t="shared" si="46"/>
        <v>0</v>
      </c>
      <c r="CJ35" s="69">
        <f t="shared" si="29"/>
        <v>0</v>
      </c>
      <c r="CK35" s="70">
        <f>_xlfn.IFNA(VLOOKUP(CN35,Data!$B$2:$H$5150,4,0),0)</f>
        <v>1.0101</v>
      </c>
      <c r="CL35" s="71">
        <f>_xlfn.IFNA(IF($CL$8&lt;&gt;"",VLOOKUP(CN35,Data!$B$2:$H$5150,6,0),""),"")</f>
        <v>135</v>
      </c>
      <c r="CM35" s="71">
        <f>_xlfn.IFNA(IF($CM$8&lt;&gt;"",VLOOKUP(CN35,Data!$B$2:$H$5150,7,0),""),"")</f>
        <v>136</v>
      </c>
      <c r="CN35" s="72" t="str">
        <f t="shared" si="30"/>
        <v>IMps_Ctn5208.19</v>
      </c>
      <c r="CO35" s="136">
        <f t="shared" si="47"/>
        <v>0</v>
      </c>
      <c r="CP35" s="69">
        <f t="shared" si="31"/>
        <v>0</v>
      </c>
      <c r="CQ35" s="70">
        <f>_xlfn.IFNA(VLOOKUP(CT35,Data!$B$2:$H$5150,4,0),0)</f>
        <v>1.0101</v>
      </c>
      <c r="CR35" s="71">
        <f>_xlfn.IFNA(IF($CR$8&lt;&gt;"",VLOOKUP(CT35,Data!$B$2:$H$5150,6,0),""),"")</f>
        <v>135</v>
      </c>
      <c r="CS35" s="71">
        <f>_xlfn.IFNA(IF($CS$8&lt;&gt;"",VLOOKUP(CT35,Data!$B$2:$H$5150,7,0),""),"")</f>
        <v>136</v>
      </c>
      <c r="CT35" s="72" t="str">
        <f t="shared" si="32"/>
        <v>IMps_Ctn5208.19</v>
      </c>
      <c r="CU35" s="74" t="str">
        <f>VLOOKUP(F35,GD.List!$C$3:$O$6214,12,0)</f>
        <v>Cotton Fabric</v>
      </c>
      <c r="CV35" s="51" t="s">
        <v>50</v>
      </c>
      <c r="CW35" s="51" t="e">
        <f>VLOOKUP(H35,#REF!,1,0)</f>
        <v>#REF!</v>
      </c>
      <c r="CX35" s="73">
        <f>E35/VLOOKUP(F35,GD.List!$C$3:$O$6646,5,0)</f>
        <v>0.12495033610916015</v>
      </c>
      <c r="CY35" s="134">
        <f t="shared" si="33"/>
        <v>0</v>
      </c>
      <c r="CZ35" s="51" t="e">
        <f t="shared" si="48"/>
        <v>#N/A</v>
      </c>
      <c r="DA35" s="133"/>
    </row>
    <row r="36" spans="1:105" ht="15" customHeight="1" x14ac:dyDescent="0.2">
      <c r="A36" s="142" t="str">
        <f>IFERROR(IF(VLOOKUP(F36,GD.List!$C$3:$H$6371,6,0)&lt;&gt;"L","I","L"),"")</f>
        <v>I</v>
      </c>
      <c r="B36" s="136">
        <f t="shared" si="34"/>
        <v>0</v>
      </c>
      <c r="C36" s="64">
        <v>6106</v>
      </c>
      <c r="D36" s="64">
        <f t="shared" si="0"/>
        <v>0</v>
      </c>
      <c r="E36" s="64">
        <f t="shared" si="1"/>
        <v>6106</v>
      </c>
      <c r="F36" s="65" t="s">
        <v>4322</v>
      </c>
      <c r="G36" s="66" t="str">
        <f>VLOOKUP(F36,GD.List!$C$3:$O$6646,13,0)</f>
        <v>40/40 Coton fabric</v>
      </c>
      <c r="H36" s="67">
        <f>VLOOKUP(F36,GD.List!$C$3:$O$6646,8,0)</f>
        <v>5208.1899999999996</v>
      </c>
      <c r="I36" s="68">
        <f>VLOOKUP(F36,GD.List!$C$3:$O$6646,9,0)</f>
        <v>4.3600000000000003</v>
      </c>
      <c r="J36" s="69">
        <f t="shared" si="2"/>
        <v>0</v>
      </c>
      <c r="K36" s="70">
        <v>0</v>
      </c>
      <c r="L36" s="71">
        <f>_xlfn.IFNA(IF($L$8&lt;&gt;"",VLOOKUP(N36,Data!$B$2:$H$5150,6,0),""),"")</f>
        <v>135</v>
      </c>
      <c r="M36" s="71">
        <f>_xlfn.IFNA(IF($M$8&lt;&gt;"",VLOOKUP(N36,Data!$B$2:$H$5150,7,0),""),"")</f>
        <v>136</v>
      </c>
      <c r="N36" s="72" t="str">
        <f t="shared" si="35"/>
        <v>IMps_Ctn5208.19</v>
      </c>
      <c r="O36" s="136">
        <f t="shared" si="3"/>
        <v>0</v>
      </c>
      <c r="P36" s="69">
        <f t="shared" si="36"/>
        <v>0</v>
      </c>
      <c r="Q36" s="70">
        <v>0</v>
      </c>
      <c r="R36" s="71" t="str">
        <f>_xlfn.IFNA(IF($R$8&lt;&gt;"",VLOOKUP(T36,Data!$B$2:$H$5150,6,0),""),"")</f>
        <v/>
      </c>
      <c r="S36" s="71" t="str">
        <f>_xlfn.IFNA(IF($S$8&lt;&gt;"",VLOOKUP(T36,Data!$B$2:$H$5150,7,0),""),"")</f>
        <v/>
      </c>
      <c r="T36" s="72" t="str">
        <f t="shared" si="37"/>
        <v>IMps_Pol5208.19</v>
      </c>
      <c r="U36" s="136">
        <f t="shared" si="4"/>
        <v>0</v>
      </c>
      <c r="V36" s="69">
        <f t="shared" si="5"/>
        <v>0</v>
      </c>
      <c r="W36" s="70">
        <v>0</v>
      </c>
      <c r="X36" s="71" t="str">
        <f>_xlfn.IFNA(IF($X$8&lt;&gt;"",VLOOKUP(Z36,Data!$B$2:$H$5150,6,0),""),"")</f>
        <v/>
      </c>
      <c r="Y36" s="71" t="str">
        <f>_xlfn.IFNA(IF($Y$8&lt;&gt;"",VLOOKUP(Z36,Data!$B$2:$H$5150,7,0),""),"")</f>
        <v/>
      </c>
      <c r="Z36" s="72" t="str">
        <f t="shared" si="38"/>
        <v>IMps_Pol5208.19</v>
      </c>
      <c r="AA36" s="136">
        <f t="shared" si="6"/>
        <v>0</v>
      </c>
      <c r="AB36" s="69">
        <f t="shared" si="7"/>
        <v>0</v>
      </c>
      <c r="AC36" s="70">
        <v>0</v>
      </c>
      <c r="AD36" s="71">
        <f>_xlfn.IFNA(IF($AD$8&lt;&gt;"",VLOOKUP(AF36,Data!$B$2:$H$5150,6,0),""),"")</f>
        <v>135</v>
      </c>
      <c r="AE36" s="71">
        <f>_xlfn.IFNA(IF($AE$8&lt;&gt;"",VLOOKUP(AF36,Data!$B$2:$H$5150,7,0),""),"")</f>
        <v>136</v>
      </c>
      <c r="AF36" s="72" t="str">
        <f t="shared" si="8"/>
        <v>IMps_Ctn5208.19</v>
      </c>
      <c r="AG36" s="136">
        <f t="shared" si="9"/>
        <v>0</v>
      </c>
      <c r="AH36" s="69">
        <f t="shared" si="10"/>
        <v>0</v>
      </c>
      <c r="AI36" s="70">
        <f>_xlfn.IFNA(VLOOKUP(AL36,Data!$B$2:$H$5150,4,0),0)</f>
        <v>1.0101</v>
      </c>
      <c r="AJ36" s="71">
        <f>_xlfn.IFNA(IF($AJ$8&lt;&gt;"",VLOOKUP(AL36,Data!$B$2:$H$5150,6,0),""),"")</f>
        <v>135</v>
      </c>
      <c r="AK36" s="71">
        <f>_xlfn.IFNA(IF($AK$8&lt;&gt;"",VLOOKUP(AL36,Data!$B$2:$H$5150,7,0),""),"")</f>
        <v>136</v>
      </c>
      <c r="AL36" s="72" t="str">
        <f t="shared" si="11"/>
        <v>IMps_Ctn5208.19</v>
      </c>
      <c r="AM36" s="136">
        <f t="shared" si="12"/>
        <v>0</v>
      </c>
      <c r="AN36" s="69">
        <f t="shared" si="13"/>
        <v>0</v>
      </c>
      <c r="AO36" s="70">
        <f>_xlfn.IFNA(VLOOKUP(AR36,Data!$B$2:$H$5150,4,0),0)</f>
        <v>1.0101</v>
      </c>
      <c r="AP36" s="71">
        <f>_xlfn.IFNA(IF($AP$8&lt;&gt;"",VLOOKUP(AR36,Data!$B$2:$H$5150,6,0),""),"")</f>
        <v>135</v>
      </c>
      <c r="AQ36" s="71">
        <f>_xlfn.IFNA(IF($AQ$8&lt;&gt;"",VLOOKUP(AR36,Data!$B$2:$H$5150,7,0),""),"")</f>
        <v>136</v>
      </c>
      <c r="AR36" s="72" t="str">
        <f t="shared" si="14"/>
        <v>IMps_Ctn5208.19</v>
      </c>
      <c r="AS36" s="136">
        <f t="shared" si="39"/>
        <v>0</v>
      </c>
      <c r="AT36" s="69">
        <f t="shared" si="15"/>
        <v>0</v>
      </c>
      <c r="AU36" s="70">
        <f>_xlfn.IFNA(VLOOKUP(AX36,Data!$B$2:$H$5150,4,0),0)</f>
        <v>1.0101</v>
      </c>
      <c r="AV36" s="71">
        <f>_xlfn.IFNA(IF($AV$8&lt;&gt;"",VLOOKUP(AX36,Data!$B$2:$H$5150,6,0),""),"")</f>
        <v>135</v>
      </c>
      <c r="AW36" s="71">
        <f>_xlfn.IFNA(IF($AW$8&lt;&gt;"",VLOOKUP(AX36,Data!$B$2:$H$5150,7,0),""),"")</f>
        <v>136</v>
      </c>
      <c r="AX36" s="72" t="str">
        <f t="shared" si="16"/>
        <v>IMps_Ctn5208.19</v>
      </c>
      <c r="AY36" s="136">
        <f t="shared" si="40"/>
        <v>0</v>
      </c>
      <c r="AZ36" s="69">
        <f t="shared" si="17"/>
        <v>0</v>
      </c>
      <c r="BA36" s="70">
        <f>_xlfn.IFNA(VLOOKUP(BD36,Data!$B$2:$H$5150,4,0),0)</f>
        <v>1.0101</v>
      </c>
      <c r="BB36" s="71">
        <f>_xlfn.IFNA(IF($BB$8&lt;&gt;"",VLOOKUP(BD36,Data!$B$2:$H$5150,6,0),""),"")</f>
        <v>135</v>
      </c>
      <c r="BC36" s="71">
        <f>_xlfn.IFNA(IF($BC$8&lt;&gt;"",VLOOKUP(BD36,Data!$B$2:$H$5150,7,0),""),"")</f>
        <v>136</v>
      </c>
      <c r="BD36" s="72" t="str">
        <f t="shared" si="18"/>
        <v>IMps_Ctn5208.19</v>
      </c>
      <c r="BE36" s="136">
        <f t="shared" si="41"/>
        <v>0</v>
      </c>
      <c r="BF36" s="69">
        <f t="shared" si="19"/>
        <v>0</v>
      </c>
      <c r="BG36" s="70">
        <f>_xlfn.IFNA(VLOOKUP(BJ36,Data!$B$2:$H$5150,4,0),0)</f>
        <v>1.0101</v>
      </c>
      <c r="BH36" s="71">
        <f>_xlfn.IFNA(IF($BH$8&lt;&gt;"",VLOOKUP(BJ36,Data!$B$2:$H$5150,6,0),""),"")</f>
        <v>135</v>
      </c>
      <c r="BI36" s="71">
        <f>_xlfn.IFNA(IF($BI$8&lt;&gt;"",VLOOKUP(BJ36,Data!$B$2:$H$5150,7,0),""),"")</f>
        <v>136</v>
      </c>
      <c r="BJ36" s="72" t="str">
        <f t="shared" si="20"/>
        <v>IMps_Ctn5208.19</v>
      </c>
      <c r="BK36" s="136">
        <f t="shared" si="42"/>
        <v>0</v>
      </c>
      <c r="BL36" s="69">
        <f t="shared" si="21"/>
        <v>0</v>
      </c>
      <c r="BM36" s="70">
        <f>_xlfn.IFNA(VLOOKUP(BP36,Data!$B$2:$H$5150,4,0),0)</f>
        <v>1.0101</v>
      </c>
      <c r="BN36" s="71">
        <f>_xlfn.IFNA(IF($BN$8&lt;&gt;"",VLOOKUP(BP36,Data!$B$2:$H$5150,6,0),""),"")</f>
        <v>135</v>
      </c>
      <c r="BO36" s="71">
        <f>_xlfn.IFNA(IF($BO$8&lt;&gt;"",VLOOKUP(BP36,Data!$B$2:$H$5150,7,0),""),"")</f>
        <v>136</v>
      </c>
      <c r="BP36" s="72" t="str">
        <f t="shared" si="22"/>
        <v>IMps_Ctn5208.19</v>
      </c>
      <c r="BQ36" s="136">
        <f t="shared" si="43"/>
        <v>0</v>
      </c>
      <c r="BR36" s="69">
        <f t="shared" si="23"/>
        <v>0</v>
      </c>
      <c r="BS36" s="70">
        <f>_xlfn.IFNA(VLOOKUP(BV36,Data!$B$2:$H$5150,4,0),0)</f>
        <v>1.0101</v>
      </c>
      <c r="BT36" s="71">
        <f>_xlfn.IFNA(IF($BT$8&lt;&gt;"",VLOOKUP(BV36,Data!$B$2:$H$5150,6,0),""),"")</f>
        <v>135</v>
      </c>
      <c r="BU36" s="71">
        <f>_xlfn.IFNA(IF($BU$8&lt;&gt;"",VLOOKUP(BV36,Data!$B$2:$H$5150,7,0),""),"")</f>
        <v>136</v>
      </c>
      <c r="BV36" s="72" t="str">
        <f t="shared" si="24"/>
        <v>IMps_Ctn5208.19</v>
      </c>
      <c r="BW36" s="136">
        <f t="shared" si="44"/>
        <v>0</v>
      </c>
      <c r="BX36" s="69">
        <f t="shared" si="25"/>
        <v>0</v>
      </c>
      <c r="BY36" s="70">
        <f>_xlfn.IFNA(VLOOKUP(CB36,Data!$B$2:$H$5150,4,0),0)</f>
        <v>1.0101</v>
      </c>
      <c r="BZ36" s="71">
        <f>_xlfn.IFNA(IF($BZ$8&lt;&gt;"",VLOOKUP(CB36,Data!$B$2:$H$5150,6,0),""),"")</f>
        <v>135</v>
      </c>
      <c r="CA36" s="71">
        <f>_xlfn.IFNA(IF($CA$8&lt;&gt;"",VLOOKUP(CB36,Data!$B$2:$H$5150,7,0),""),"")</f>
        <v>136</v>
      </c>
      <c r="CB36" s="72" t="str">
        <f t="shared" si="26"/>
        <v>IMps_Ctn5208.19</v>
      </c>
      <c r="CC36" s="136">
        <f t="shared" si="45"/>
        <v>0</v>
      </c>
      <c r="CD36" s="69">
        <f t="shared" si="27"/>
        <v>0</v>
      </c>
      <c r="CE36" s="70">
        <f>_xlfn.IFNA(VLOOKUP(CH36,Data!$B$2:$H$5150,4,0),0)</f>
        <v>1.0101</v>
      </c>
      <c r="CF36" s="71">
        <f>_xlfn.IFNA(IF($CF$8&lt;&gt;"",VLOOKUP(CH36,Data!$B$2:$H$5150,6,0),""),"")</f>
        <v>135</v>
      </c>
      <c r="CG36" s="71">
        <f>_xlfn.IFNA(IF($CG$8&lt;&gt;"",VLOOKUP(CH36,Data!$B$2:$H$5150,7,0),""),"")</f>
        <v>136</v>
      </c>
      <c r="CH36" s="72" t="str">
        <f t="shared" si="28"/>
        <v>IMps_Ctn5208.19</v>
      </c>
      <c r="CI36" s="136">
        <f t="shared" si="46"/>
        <v>0</v>
      </c>
      <c r="CJ36" s="69">
        <f t="shared" si="29"/>
        <v>0</v>
      </c>
      <c r="CK36" s="70">
        <f>_xlfn.IFNA(VLOOKUP(CN36,Data!$B$2:$H$5150,4,0),0)</f>
        <v>1.0101</v>
      </c>
      <c r="CL36" s="71">
        <f>_xlfn.IFNA(IF($CL$8&lt;&gt;"",VLOOKUP(CN36,Data!$B$2:$H$5150,6,0),""),"")</f>
        <v>135</v>
      </c>
      <c r="CM36" s="71">
        <f>_xlfn.IFNA(IF($CM$8&lt;&gt;"",VLOOKUP(CN36,Data!$B$2:$H$5150,7,0),""),"")</f>
        <v>136</v>
      </c>
      <c r="CN36" s="72" t="str">
        <f t="shared" si="30"/>
        <v>IMps_Ctn5208.19</v>
      </c>
      <c r="CO36" s="136">
        <f t="shared" si="47"/>
        <v>0</v>
      </c>
      <c r="CP36" s="69">
        <f t="shared" si="31"/>
        <v>0</v>
      </c>
      <c r="CQ36" s="70">
        <f>_xlfn.IFNA(VLOOKUP(CT36,Data!$B$2:$H$5150,4,0),0)</f>
        <v>1.0101</v>
      </c>
      <c r="CR36" s="71">
        <f>_xlfn.IFNA(IF($CR$8&lt;&gt;"",VLOOKUP(CT36,Data!$B$2:$H$5150,6,0),""),"")</f>
        <v>135</v>
      </c>
      <c r="CS36" s="71">
        <f>_xlfn.IFNA(IF($CS$8&lt;&gt;"",VLOOKUP(CT36,Data!$B$2:$H$5150,7,0),""),"")</f>
        <v>136</v>
      </c>
      <c r="CT36" s="72" t="str">
        <f t="shared" si="32"/>
        <v>IMps_Ctn5208.19</v>
      </c>
      <c r="CU36" s="74" t="str">
        <f>VLOOKUP(F36,GD.List!$C$3:$O$6214,12,0)</f>
        <v>Cotton Fabric</v>
      </c>
      <c r="CV36" s="51" t="s">
        <v>50</v>
      </c>
      <c r="CW36" s="51" t="e">
        <f>VLOOKUP(H36,#REF!,1,0)</f>
        <v>#REF!</v>
      </c>
      <c r="CX36" s="73">
        <f>E36/VLOOKUP(F36,GD.List!$C$3:$O$6646,5,0)</f>
        <v>1</v>
      </c>
      <c r="CY36" s="134">
        <f t="shared" si="33"/>
        <v>0</v>
      </c>
      <c r="CZ36" s="51" t="e">
        <f t="shared" si="48"/>
        <v>#N/A</v>
      </c>
      <c r="DA36" s="133"/>
    </row>
    <row r="37" spans="1:105" ht="15" customHeight="1" x14ac:dyDescent="0.2">
      <c r="A37" s="192" t="s">
        <v>1817</v>
      </c>
      <c r="B37" s="136">
        <f t="shared" si="34"/>
        <v>0</v>
      </c>
      <c r="C37" s="215">
        <v>671.39819999999997</v>
      </c>
      <c r="D37" s="64">
        <f t="shared" si="0"/>
        <v>0</v>
      </c>
      <c r="E37" s="64">
        <f t="shared" si="1"/>
        <v>671.39819999999997</v>
      </c>
      <c r="F37" s="65" t="s">
        <v>2747</v>
      </c>
      <c r="G37" s="66" t="str">
        <f>VLOOKUP(F37,GD.List!$C$3:$O$6646,13,0)</f>
        <v>PC 65:35- 24/1</v>
      </c>
      <c r="H37" s="67">
        <f>VLOOKUP(F37,GD.List!$C$3:$O$6646,8,0)</f>
        <v>5206.12</v>
      </c>
      <c r="I37" s="68">
        <f>VLOOKUP(F37,GD.List!$C$3:$O$6646,9,0)</f>
        <v>2.1</v>
      </c>
      <c r="J37" s="69">
        <f t="shared" si="2"/>
        <v>0</v>
      </c>
      <c r="K37" s="70">
        <v>0</v>
      </c>
      <c r="L37" s="71" t="str">
        <f>_xlfn.IFNA(IF($L$8&lt;&gt;"",VLOOKUP(N37,Data!$B$2:$H$5150,6,0),""),"")</f>
        <v/>
      </c>
      <c r="M37" s="71" t="str">
        <f>_xlfn.IFNA(IF($M$8&lt;&gt;"",VLOOKUP(N37,Data!$B$2:$H$5150,7,0),""),"")</f>
        <v/>
      </c>
      <c r="N37" s="72" t="str">
        <f t="shared" si="35"/>
        <v>LMps_Ctn5206.12</v>
      </c>
      <c r="O37" s="136">
        <f t="shared" si="3"/>
        <v>0</v>
      </c>
      <c r="P37" s="69">
        <f t="shared" si="36"/>
        <v>0</v>
      </c>
      <c r="Q37" s="70">
        <v>0</v>
      </c>
      <c r="R37" s="71" t="str">
        <f>_xlfn.IFNA(IF($R$8&lt;&gt;"",VLOOKUP(T37,Data!$B$2:$H$5150,6,0),""),"")</f>
        <v/>
      </c>
      <c r="S37" s="71" t="str">
        <f>_xlfn.IFNA(IF($S$8&lt;&gt;"",VLOOKUP(T37,Data!$B$2:$H$5150,7,0),""),"")</f>
        <v/>
      </c>
      <c r="T37" s="72" t="str">
        <f t="shared" si="37"/>
        <v>LMps_Pol5206.12</v>
      </c>
      <c r="U37" s="136">
        <f t="shared" si="4"/>
        <v>0</v>
      </c>
      <c r="V37" s="69">
        <f t="shared" si="5"/>
        <v>0</v>
      </c>
      <c r="W37" s="70">
        <v>0</v>
      </c>
      <c r="X37" s="71" t="str">
        <f>_xlfn.IFNA(IF($X$8&lt;&gt;"",VLOOKUP(Z37,Data!$B$2:$H$5150,6,0),""),"")</f>
        <v/>
      </c>
      <c r="Y37" s="71" t="str">
        <f>_xlfn.IFNA(IF($Y$8&lt;&gt;"",VLOOKUP(Z37,Data!$B$2:$H$5150,7,0),""),"")</f>
        <v/>
      </c>
      <c r="Z37" s="72" t="str">
        <f t="shared" si="38"/>
        <v>LMps_Pol5206.12</v>
      </c>
      <c r="AA37" s="136">
        <f t="shared" si="6"/>
        <v>0</v>
      </c>
      <c r="AB37" s="69">
        <f t="shared" si="7"/>
        <v>0</v>
      </c>
      <c r="AC37" s="70">
        <v>0</v>
      </c>
      <c r="AD37" s="71" t="str">
        <f>_xlfn.IFNA(IF($AD$8&lt;&gt;"",VLOOKUP(AF37,Data!$B$2:$H$5150,6,0),""),"")</f>
        <v/>
      </c>
      <c r="AE37" s="71" t="str">
        <f>_xlfn.IFNA(IF($AE$8&lt;&gt;"",VLOOKUP(AF37,Data!$B$2:$H$5150,7,0),""),"")</f>
        <v/>
      </c>
      <c r="AF37" s="72" t="str">
        <f t="shared" si="8"/>
        <v>LMps_Ctn5206.12</v>
      </c>
      <c r="AG37" s="136">
        <f t="shared" si="9"/>
        <v>0</v>
      </c>
      <c r="AH37" s="69">
        <f t="shared" si="10"/>
        <v>0</v>
      </c>
      <c r="AI37" s="70">
        <f>_xlfn.IFNA(VLOOKUP(AL37,Data!$B$2:$H$5150,4,0),0)</f>
        <v>0</v>
      </c>
      <c r="AJ37" s="71" t="str">
        <f>_xlfn.IFNA(IF($AJ$8&lt;&gt;"",VLOOKUP(AL37,Data!$B$2:$H$5150,6,0),""),"")</f>
        <v/>
      </c>
      <c r="AK37" s="71" t="str">
        <f>_xlfn.IFNA(IF($AK$8&lt;&gt;"",VLOOKUP(AL37,Data!$B$2:$H$5150,7,0),""),"")</f>
        <v/>
      </c>
      <c r="AL37" s="72" t="str">
        <f t="shared" si="11"/>
        <v>LMps_Ctn5206.12</v>
      </c>
      <c r="AM37" s="136">
        <f t="shared" si="12"/>
        <v>0</v>
      </c>
      <c r="AN37" s="69">
        <f t="shared" si="13"/>
        <v>0</v>
      </c>
      <c r="AO37" s="70">
        <f>_xlfn.IFNA(VLOOKUP(AR37,Data!$B$2:$H$5150,4,0),0)</f>
        <v>0</v>
      </c>
      <c r="AP37" s="71" t="str">
        <f>_xlfn.IFNA(IF($AP$8&lt;&gt;"",VLOOKUP(AR37,Data!$B$2:$H$5150,6,0),""),"")</f>
        <v/>
      </c>
      <c r="AQ37" s="71" t="str">
        <f>_xlfn.IFNA(IF($AQ$8&lt;&gt;"",VLOOKUP(AR37,Data!$B$2:$H$5150,7,0),""),"")</f>
        <v/>
      </c>
      <c r="AR37" s="72" t="str">
        <f t="shared" si="14"/>
        <v>LMps_Ctn5206.12</v>
      </c>
      <c r="AS37" s="136">
        <f t="shared" si="39"/>
        <v>0</v>
      </c>
      <c r="AT37" s="69">
        <f t="shared" si="15"/>
        <v>0</v>
      </c>
      <c r="AU37" s="70">
        <f>_xlfn.IFNA(VLOOKUP(AX37,Data!$B$2:$H$5150,4,0),0)</f>
        <v>0</v>
      </c>
      <c r="AV37" s="71" t="str">
        <f>_xlfn.IFNA(IF($AV$8&lt;&gt;"",VLOOKUP(AX37,Data!$B$2:$H$5150,6,0),""),"")</f>
        <v/>
      </c>
      <c r="AW37" s="71" t="str">
        <f>_xlfn.IFNA(IF($AW$8&lt;&gt;"",VLOOKUP(AX37,Data!$B$2:$H$5150,7,0),""),"")</f>
        <v/>
      </c>
      <c r="AX37" s="72" t="str">
        <f t="shared" si="16"/>
        <v>LMps_Ctn5206.12</v>
      </c>
      <c r="AY37" s="136">
        <f t="shared" si="40"/>
        <v>0</v>
      </c>
      <c r="AZ37" s="69">
        <f t="shared" si="17"/>
        <v>0</v>
      </c>
      <c r="BA37" s="70">
        <f>_xlfn.IFNA(VLOOKUP(BD37,Data!$B$2:$H$5150,4,0),0)</f>
        <v>0</v>
      </c>
      <c r="BB37" s="71" t="str">
        <f>_xlfn.IFNA(IF($BB$8&lt;&gt;"",VLOOKUP(BD37,Data!$B$2:$H$5150,6,0),""),"")</f>
        <v/>
      </c>
      <c r="BC37" s="71" t="str">
        <f>_xlfn.IFNA(IF($BC$8&lt;&gt;"",VLOOKUP(BD37,Data!$B$2:$H$5150,7,0),""),"")</f>
        <v/>
      </c>
      <c r="BD37" s="72" t="str">
        <f t="shared" si="18"/>
        <v>LMps_Ctn5206.12</v>
      </c>
      <c r="BE37" s="136">
        <f t="shared" si="41"/>
        <v>0</v>
      </c>
      <c r="BF37" s="69">
        <f t="shared" si="19"/>
        <v>0</v>
      </c>
      <c r="BG37" s="70">
        <f>_xlfn.IFNA(VLOOKUP(BJ37,Data!$B$2:$H$5150,4,0),0)</f>
        <v>0</v>
      </c>
      <c r="BH37" s="71" t="str">
        <f>_xlfn.IFNA(IF($BH$8&lt;&gt;"",VLOOKUP(BJ37,Data!$B$2:$H$5150,6,0),""),"")</f>
        <v/>
      </c>
      <c r="BI37" s="71" t="str">
        <f>_xlfn.IFNA(IF($BI$8&lt;&gt;"",VLOOKUP(BJ37,Data!$B$2:$H$5150,7,0),""),"")</f>
        <v/>
      </c>
      <c r="BJ37" s="72" t="str">
        <f t="shared" si="20"/>
        <v>LMps_Ctn5206.12</v>
      </c>
      <c r="BK37" s="136">
        <f t="shared" si="42"/>
        <v>0</v>
      </c>
      <c r="BL37" s="69">
        <f t="shared" si="21"/>
        <v>0</v>
      </c>
      <c r="BM37" s="70">
        <f>_xlfn.IFNA(VLOOKUP(BP37,Data!$B$2:$H$5150,4,0),0)</f>
        <v>0</v>
      </c>
      <c r="BN37" s="71" t="str">
        <f>_xlfn.IFNA(IF($BN$8&lt;&gt;"",VLOOKUP(BP37,Data!$B$2:$H$5150,6,0),""),"")</f>
        <v/>
      </c>
      <c r="BO37" s="71" t="str">
        <f>_xlfn.IFNA(IF($BO$8&lt;&gt;"",VLOOKUP(BP37,Data!$B$2:$H$5150,7,0),""),"")</f>
        <v/>
      </c>
      <c r="BP37" s="72" t="str">
        <f t="shared" si="22"/>
        <v>LMps_Ctn5206.12</v>
      </c>
      <c r="BQ37" s="136">
        <f t="shared" si="43"/>
        <v>0</v>
      </c>
      <c r="BR37" s="69">
        <f t="shared" si="23"/>
        <v>0</v>
      </c>
      <c r="BS37" s="70">
        <f>_xlfn.IFNA(VLOOKUP(BV37,Data!$B$2:$H$5150,4,0),0)</f>
        <v>0</v>
      </c>
      <c r="BT37" s="71" t="str">
        <f>_xlfn.IFNA(IF($BT$8&lt;&gt;"",VLOOKUP(BV37,Data!$B$2:$H$5150,6,0),""),"")</f>
        <v/>
      </c>
      <c r="BU37" s="71" t="str">
        <f>_xlfn.IFNA(IF($BU$8&lt;&gt;"",VLOOKUP(BV37,Data!$B$2:$H$5150,7,0),""),"")</f>
        <v/>
      </c>
      <c r="BV37" s="72" t="str">
        <f t="shared" si="24"/>
        <v>LMps_Ctn5206.12</v>
      </c>
      <c r="BW37" s="136">
        <f t="shared" si="44"/>
        <v>0</v>
      </c>
      <c r="BX37" s="69">
        <f t="shared" si="25"/>
        <v>0</v>
      </c>
      <c r="BY37" s="70">
        <f>_xlfn.IFNA(VLOOKUP(CB37,Data!$B$2:$H$5150,4,0),0)</f>
        <v>0</v>
      </c>
      <c r="BZ37" s="71" t="str">
        <f>_xlfn.IFNA(IF($BZ$8&lt;&gt;"",VLOOKUP(CB37,Data!$B$2:$H$5150,6,0),""),"")</f>
        <v/>
      </c>
      <c r="CA37" s="71" t="str">
        <f>_xlfn.IFNA(IF($CA$8&lt;&gt;"",VLOOKUP(CB37,Data!$B$2:$H$5150,7,0),""),"")</f>
        <v/>
      </c>
      <c r="CB37" s="72" t="str">
        <f t="shared" si="26"/>
        <v>LMps_Ctn5206.12</v>
      </c>
      <c r="CC37" s="136">
        <f t="shared" si="45"/>
        <v>0</v>
      </c>
      <c r="CD37" s="69">
        <f t="shared" si="27"/>
        <v>0</v>
      </c>
      <c r="CE37" s="70">
        <f>_xlfn.IFNA(VLOOKUP(CH37,Data!$B$2:$H$5150,4,0),0)</f>
        <v>0</v>
      </c>
      <c r="CF37" s="71" t="str">
        <f>_xlfn.IFNA(IF($CF$8&lt;&gt;"",VLOOKUP(CH37,Data!$B$2:$H$5150,6,0),""),"")</f>
        <v/>
      </c>
      <c r="CG37" s="71" t="str">
        <f>_xlfn.IFNA(IF($CG$8&lt;&gt;"",VLOOKUP(CH37,Data!$B$2:$H$5150,7,0),""),"")</f>
        <v/>
      </c>
      <c r="CH37" s="72" t="str">
        <f t="shared" si="28"/>
        <v>LMps_Ctn5206.12</v>
      </c>
      <c r="CI37" s="136">
        <f t="shared" si="46"/>
        <v>0</v>
      </c>
      <c r="CJ37" s="69">
        <f t="shared" si="29"/>
        <v>0</v>
      </c>
      <c r="CK37" s="70">
        <f>_xlfn.IFNA(VLOOKUP(CN37,Data!$B$2:$H$5150,4,0),0)</f>
        <v>0</v>
      </c>
      <c r="CL37" s="71" t="str">
        <f>_xlfn.IFNA(IF($CL$8&lt;&gt;"",VLOOKUP(CN37,Data!$B$2:$H$5150,6,0),""),"")</f>
        <v/>
      </c>
      <c r="CM37" s="71" t="str">
        <f>_xlfn.IFNA(IF($CM$8&lt;&gt;"",VLOOKUP(CN37,Data!$B$2:$H$5150,7,0),""),"")</f>
        <v/>
      </c>
      <c r="CN37" s="72" t="str">
        <f t="shared" si="30"/>
        <v>LMps_Ctn5206.12</v>
      </c>
      <c r="CO37" s="136">
        <f t="shared" si="47"/>
        <v>0</v>
      </c>
      <c r="CP37" s="69">
        <f t="shared" si="31"/>
        <v>0</v>
      </c>
      <c r="CQ37" s="70">
        <f>_xlfn.IFNA(VLOOKUP(CT37,Data!$B$2:$H$5150,4,0),0)</f>
        <v>0</v>
      </c>
      <c r="CR37" s="71" t="str">
        <f>_xlfn.IFNA(IF($CR$8&lt;&gt;"",VLOOKUP(CT37,Data!$B$2:$H$5150,6,0),""),"")</f>
        <v/>
      </c>
      <c r="CS37" s="71" t="str">
        <f>_xlfn.IFNA(IF($CS$8&lt;&gt;"",VLOOKUP(CT37,Data!$B$2:$H$5150,7,0),""),"")</f>
        <v/>
      </c>
      <c r="CT37" s="72" t="str">
        <f t="shared" si="32"/>
        <v>LMps_Ctn5206.12</v>
      </c>
      <c r="CU37" s="74" t="str">
        <f>VLOOKUP(F37,GD.List!$C$3:$O$6214,12,0)</f>
        <v>Blended Yarn</v>
      </c>
      <c r="CV37" s="51" t="s">
        <v>50</v>
      </c>
      <c r="CW37" s="51" t="e">
        <f>VLOOKUP(H37,#REF!,1,0)</f>
        <v>#REF!</v>
      </c>
      <c r="CX37" s="73">
        <f>E37/VLOOKUP(F37,GD.List!$C$3:$O$6646,5,0)</f>
        <v>0.20276226118518934</v>
      </c>
      <c r="CY37" s="134">
        <f t="shared" si="33"/>
        <v>0</v>
      </c>
      <c r="CZ37" s="51" t="e">
        <f t="shared" si="48"/>
        <v>#N/A</v>
      </c>
      <c r="DA37" s="133"/>
    </row>
    <row r="38" spans="1:105" ht="15" customHeight="1" x14ac:dyDescent="0.2">
      <c r="A38" s="142" t="str">
        <f>IFERROR(IF(VLOOKUP(F38,GD.List!$C$3:$H$6371,6,0)&lt;&gt;"L","I","L"),"")</f>
        <v>L</v>
      </c>
      <c r="B38" s="136">
        <f t="shared" si="34"/>
        <v>0</v>
      </c>
      <c r="C38" s="64">
        <v>11</v>
      </c>
      <c r="D38" s="64">
        <f t="shared" si="0"/>
        <v>0</v>
      </c>
      <c r="E38" s="64">
        <f t="shared" si="1"/>
        <v>11</v>
      </c>
      <c r="F38" s="65" t="s">
        <v>3658</v>
      </c>
      <c r="G38" s="66" t="str">
        <f>VLOOKUP(F38,GD.List!$C$3:$O$6646,13,0)</f>
        <v>PC65:35 20/1 (10000 LBS)</v>
      </c>
      <c r="H38" s="67">
        <f>VLOOKUP(F38,GD.List!$C$3:$O$6646,8,0)</f>
        <v>5206.12</v>
      </c>
      <c r="I38" s="68">
        <f>VLOOKUP(F38,GD.List!$C$3:$O$6646,9,0)</f>
        <v>1.91</v>
      </c>
      <c r="J38" s="69">
        <f t="shared" si="2"/>
        <v>0</v>
      </c>
      <c r="K38" s="70">
        <v>0</v>
      </c>
      <c r="L38" s="71" t="str">
        <f>_xlfn.IFNA(IF($L$8&lt;&gt;"",VLOOKUP(N38,Data!$B$2:$H$5150,6,0),""),"")</f>
        <v/>
      </c>
      <c r="M38" s="71" t="str">
        <f>_xlfn.IFNA(IF($M$8&lt;&gt;"",VLOOKUP(N38,Data!$B$2:$H$5150,7,0),""),"")</f>
        <v/>
      </c>
      <c r="N38" s="72" t="str">
        <f t="shared" si="35"/>
        <v>LMps_Ctn5206.12</v>
      </c>
      <c r="O38" s="136">
        <f t="shared" si="3"/>
        <v>0</v>
      </c>
      <c r="P38" s="69">
        <f t="shared" si="36"/>
        <v>0</v>
      </c>
      <c r="Q38" s="70">
        <v>0</v>
      </c>
      <c r="R38" s="71" t="str">
        <f>_xlfn.IFNA(IF($R$8&lt;&gt;"",VLOOKUP(T38,Data!$B$2:$H$5150,6,0),""),"")</f>
        <v/>
      </c>
      <c r="S38" s="71" t="str">
        <f>_xlfn.IFNA(IF($S$8&lt;&gt;"",VLOOKUP(T38,Data!$B$2:$H$5150,7,0),""),"")</f>
        <v/>
      </c>
      <c r="T38" s="72" t="str">
        <f t="shared" si="37"/>
        <v>LMps_Pol5206.12</v>
      </c>
      <c r="U38" s="136">
        <f t="shared" si="4"/>
        <v>0</v>
      </c>
      <c r="V38" s="69">
        <f t="shared" si="5"/>
        <v>0</v>
      </c>
      <c r="W38" s="70">
        <v>0</v>
      </c>
      <c r="X38" s="71" t="str">
        <f>_xlfn.IFNA(IF($X$8&lt;&gt;"",VLOOKUP(Z38,Data!$B$2:$H$5150,6,0),""),"")</f>
        <v/>
      </c>
      <c r="Y38" s="71" t="str">
        <f>_xlfn.IFNA(IF($Y$8&lt;&gt;"",VLOOKUP(Z38,Data!$B$2:$H$5150,7,0),""),"")</f>
        <v/>
      </c>
      <c r="Z38" s="72" t="str">
        <f t="shared" si="38"/>
        <v>LMps_Pol5206.12</v>
      </c>
      <c r="AA38" s="136">
        <f t="shared" si="6"/>
        <v>0</v>
      </c>
      <c r="AB38" s="69">
        <f t="shared" si="7"/>
        <v>0</v>
      </c>
      <c r="AC38" s="70">
        <v>0</v>
      </c>
      <c r="AD38" s="71" t="str">
        <f>_xlfn.IFNA(IF($AD$8&lt;&gt;"",VLOOKUP(AF38,Data!$B$2:$H$5150,6,0),""),"")</f>
        <v/>
      </c>
      <c r="AE38" s="71" t="str">
        <f>_xlfn.IFNA(IF($AE$8&lt;&gt;"",VLOOKUP(AF38,Data!$B$2:$H$5150,7,0),""),"")</f>
        <v/>
      </c>
      <c r="AF38" s="72" t="str">
        <f t="shared" si="8"/>
        <v>LMps_Ctn5206.12</v>
      </c>
      <c r="AG38" s="136">
        <f t="shared" si="9"/>
        <v>0</v>
      </c>
      <c r="AH38" s="69">
        <f t="shared" si="10"/>
        <v>0</v>
      </c>
      <c r="AI38" s="70">
        <f>_xlfn.IFNA(VLOOKUP(AL38,Data!$B$2:$H$5150,4,0),0)</f>
        <v>0</v>
      </c>
      <c r="AJ38" s="71" t="str">
        <f>_xlfn.IFNA(IF($AJ$8&lt;&gt;"",VLOOKUP(AL38,Data!$B$2:$H$5150,6,0),""),"")</f>
        <v/>
      </c>
      <c r="AK38" s="71" t="str">
        <f>_xlfn.IFNA(IF($AK$8&lt;&gt;"",VLOOKUP(AL38,Data!$B$2:$H$5150,7,0),""),"")</f>
        <v/>
      </c>
      <c r="AL38" s="72" t="str">
        <f t="shared" si="11"/>
        <v>LMps_Ctn5206.12</v>
      </c>
      <c r="AM38" s="136">
        <f t="shared" si="12"/>
        <v>0</v>
      </c>
      <c r="AN38" s="69">
        <f t="shared" si="13"/>
        <v>0</v>
      </c>
      <c r="AO38" s="70">
        <f>_xlfn.IFNA(VLOOKUP(AR38,Data!$B$2:$H$5150,4,0),0)</f>
        <v>0</v>
      </c>
      <c r="AP38" s="71" t="str">
        <f>_xlfn.IFNA(IF($AP$8&lt;&gt;"",VLOOKUP(AR38,Data!$B$2:$H$5150,6,0),""),"")</f>
        <v/>
      </c>
      <c r="AQ38" s="71" t="str">
        <f>_xlfn.IFNA(IF($AQ$8&lt;&gt;"",VLOOKUP(AR38,Data!$B$2:$H$5150,7,0),""),"")</f>
        <v/>
      </c>
      <c r="AR38" s="72" t="str">
        <f t="shared" si="14"/>
        <v>LMps_Ctn5206.12</v>
      </c>
      <c r="AS38" s="136">
        <f t="shared" si="39"/>
        <v>0</v>
      </c>
      <c r="AT38" s="69">
        <f t="shared" si="15"/>
        <v>0</v>
      </c>
      <c r="AU38" s="70">
        <f>_xlfn.IFNA(VLOOKUP(AX38,Data!$B$2:$H$5150,4,0),0)</f>
        <v>0</v>
      </c>
      <c r="AV38" s="71" t="str">
        <f>_xlfn.IFNA(IF($AV$8&lt;&gt;"",VLOOKUP(AX38,Data!$B$2:$H$5150,6,0),""),"")</f>
        <v/>
      </c>
      <c r="AW38" s="71" t="str">
        <f>_xlfn.IFNA(IF($AW$8&lt;&gt;"",VLOOKUP(AX38,Data!$B$2:$H$5150,7,0),""),"")</f>
        <v/>
      </c>
      <c r="AX38" s="72" t="str">
        <f t="shared" si="16"/>
        <v>LMps_Ctn5206.12</v>
      </c>
      <c r="AY38" s="136">
        <f t="shared" si="40"/>
        <v>0</v>
      </c>
      <c r="AZ38" s="69">
        <f t="shared" si="17"/>
        <v>0</v>
      </c>
      <c r="BA38" s="70">
        <f>_xlfn.IFNA(VLOOKUP(BD38,Data!$B$2:$H$5150,4,0),0)</f>
        <v>0</v>
      </c>
      <c r="BB38" s="71" t="str">
        <f>_xlfn.IFNA(IF($BB$8&lt;&gt;"",VLOOKUP(BD38,Data!$B$2:$H$5150,6,0),""),"")</f>
        <v/>
      </c>
      <c r="BC38" s="71" t="str">
        <f>_xlfn.IFNA(IF($BC$8&lt;&gt;"",VLOOKUP(BD38,Data!$B$2:$H$5150,7,0),""),"")</f>
        <v/>
      </c>
      <c r="BD38" s="72" t="str">
        <f t="shared" si="18"/>
        <v>LMps_Ctn5206.12</v>
      </c>
      <c r="BE38" s="136">
        <f t="shared" si="41"/>
        <v>0</v>
      </c>
      <c r="BF38" s="69">
        <f t="shared" si="19"/>
        <v>0</v>
      </c>
      <c r="BG38" s="70">
        <f>_xlfn.IFNA(VLOOKUP(BJ38,Data!$B$2:$H$5150,4,0),0)</f>
        <v>0</v>
      </c>
      <c r="BH38" s="71" t="str">
        <f>_xlfn.IFNA(IF($BH$8&lt;&gt;"",VLOOKUP(BJ38,Data!$B$2:$H$5150,6,0),""),"")</f>
        <v/>
      </c>
      <c r="BI38" s="71" t="str">
        <f>_xlfn.IFNA(IF($BI$8&lt;&gt;"",VLOOKUP(BJ38,Data!$B$2:$H$5150,7,0),""),"")</f>
        <v/>
      </c>
      <c r="BJ38" s="72" t="str">
        <f t="shared" si="20"/>
        <v>LMps_Ctn5206.12</v>
      </c>
      <c r="BK38" s="136">
        <f t="shared" si="42"/>
        <v>0</v>
      </c>
      <c r="BL38" s="69">
        <f t="shared" si="21"/>
        <v>0</v>
      </c>
      <c r="BM38" s="70">
        <f>_xlfn.IFNA(VLOOKUP(BP38,Data!$B$2:$H$5150,4,0),0)</f>
        <v>0</v>
      </c>
      <c r="BN38" s="71" t="str">
        <f>_xlfn.IFNA(IF($BN$8&lt;&gt;"",VLOOKUP(BP38,Data!$B$2:$H$5150,6,0),""),"")</f>
        <v/>
      </c>
      <c r="BO38" s="71" t="str">
        <f>_xlfn.IFNA(IF($BO$8&lt;&gt;"",VLOOKUP(BP38,Data!$B$2:$H$5150,7,0),""),"")</f>
        <v/>
      </c>
      <c r="BP38" s="72" t="str">
        <f t="shared" si="22"/>
        <v>LMps_Ctn5206.12</v>
      </c>
      <c r="BQ38" s="136">
        <f t="shared" si="43"/>
        <v>0</v>
      </c>
      <c r="BR38" s="69">
        <f t="shared" si="23"/>
        <v>0</v>
      </c>
      <c r="BS38" s="70">
        <f>_xlfn.IFNA(VLOOKUP(BV38,Data!$B$2:$H$5150,4,0),0)</f>
        <v>0</v>
      </c>
      <c r="BT38" s="71" t="str">
        <f>_xlfn.IFNA(IF($BT$8&lt;&gt;"",VLOOKUP(BV38,Data!$B$2:$H$5150,6,0),""),"")</f>
        <v/>
      </c>
      <c r="BU38" s="71" t="str">
        <f>_xlfn.IFNA(IF($BU$8&lt;&gt;"",VLOOKUP(BV38,Data!$B$2:$H$5150,7,0),""),"")</f>
        <v/>
      </c>
      <c r="BV38" s="72" t="str">
        <f t="shared" si="24"/>
        <v>LMps_Ctn5206.12</v>
      </c>
      <c r="BW38" s="136">
        <f t="shared" si="44"/>
        <v>0</v>
      </c>
      <c r="BX38" s="69">
        <f t="shared" si="25"/>
        <v>0</v>
      </c>
      <c r="BY38" s="70">
        <f>_xlfn.IFNA(VLOOKUP(CB38,Data!$B$2:$H$5150,4,0),0)</f>
        <v>0</v>
      </c>
      <c r="BZ38" s="71" t="str">
        <f>_xlfn.IFNA(IF($BZ$8&lt;&gt;"",VLOOKUP(CB38,Data!$B$2:$H$5150,6,0),""),"")</f>
        <v/>
      </c>
      <c r="CA38" s="71" t="str">
        <f>_xlfn.IFNA(IF($CA$8&lt;&gt;"",VLOOKUP(CB38,Data!$B$2:$H$5150,7,0),""),"")</f>
        <v/>
      </c>
      <c r="CB38" s="72" t="str">
        <f t="shared" si="26"/>
        <v>LMps_Ctn5206.12</v>
      </c>
      <c r="CC38" s="136">
        <f t="shared" si="45"/>
        <v>0</v>
      </c>
      <c r="CD38" s="69">
        <f t="shared" si="27"/>
        <v>0</v>
      </c>
      <c r="CE38" s="70">
        <f>_xlfn.IFNA(VLOOKUP(CH38,Data!$B$2:$H$5150,4,0),0)</f>
        <v>0</v>
      </c>
      <c r="CF38" s="71" t="str">
        <f>_xlfn.IFNA(IF($CF$8&lt;&gt;"",VLOOKUP(CH38,Data!$B$2:$H$5150,6,0),""),"")</f>
        <v/>
      </c>
      <c r="CG38" s="71" t="str">
        <f>_xlfn.IFNA(IF($CG$8&lt;&gt;"",VLOOKUP(CH38,Data!$B$2:$H$5150,7,0),""),"")</f>
        <v/>
      </c>
      <c r="CH38" s="72" t="str">
        <f t="shared" si="28"/>
        <v>LMps_Ctn5206.12</v>
      </c>
      <c r="CI38" s="136">
        <f t="shared" si="46"/>
        <v>0</v>
      </c>
      <c r="CJ38" s="69">
        <f t="shared" si="29"/>
        <v>0</v>
      </c>
      <c r="CK38" s="70">
        <f>_xlfn.IFNA(VLOOKUP(CN38,Data!$B$2:$H$5150,4,0),0)</f>
        <v>0</v>
      </c>
      <c r="CL38" s="71" t="str">
        <f>_xlfn.IFNA(IF($CL$8&lt;&gt;"",VLOOKUP(CN38,Data!$B$2:$H$5150,6,0),""),"")</f>
        <v/>
      </c>
      <c r="CM38" s="71" t="str">
        <f>_xlfn.IFNA(IF($CM$8&lt;&gt;"",VLOOKUP(CN38,Data!$B$2:$H$5150,7,0),""),"")</f>
        <v/>
      </c>
      <c r="CN38" s="72" t="str">
        <f t="shared" si="30"/>
        <v>LMps_Ctn5206.12</v>
      </c>
      <c r="CO38" s="136">
        <f t="shared" si="47"/>
        <v>0</v>
      </c>
      <c r="CP38" s="69">
        <f t="shared" si="31"/>
        <v>0</v>
      </c>
      <c r="CQ38" s="70">
        <f>_xlfn.IFNA(VLOOKUP(CT38,Data!$B$2:$H$5150,4,0),0)</f>
        <v>0</v>
      </c>
      <c r="CR38" s="71" t="str">
        <f>_xlfn.IFNA(IF($CR$8&lt;&gt;"",VLOOKUP(CT38,Data!$B$2:$H$5150,6,0),""),"")</f>
        <v/>
      </c>
      <c r="CS38" s="71" t="str">
        <f>_xlfn.IFNA(IF($CS$8&lt;&gt;"",VLOOKUP(CT38,Data!$B$2:$H$5150,7,0),""),"")</f>
        <v/>
      </c>
      <c r="CT38" s="72" t="str">
        <f t="shared" si="32"/>
        <v>LMps_Ctn5206.12</v>
      </c>
      <c r="CU38" s="74" t="str">
        <f>VLOOKUP(F38,GD.List!$C$3:$O$6214,12,0)</f>
        <v>Blended Yarn</v>
      </c>
      <c r="CV38" s="51" t="s">
        <v>50</v>
      </c>
      <c r="CW38" s="51" t="e">
        <f>VLOOKUP(H38,#REF!,1,0)</f>
        <v>#REF!</v>
      </c>
      <c r="CX38" s="73">
        <f>E38/VLOOKUP(F38,GD.List!$C$3:$O$6646,5,0)</f>
        <v>2.4250440917107582E-3</v>
      </c>
      <c r="CY38" s="134">
        <f t="shared" si="33"/>
        <v>0</v>
      </c>
      <c r="CZ38" s="51" t="e">
        <f t="shared" si="48"/>
        <v>#N/A</v>
      </c>
      <c r="DA38" s="133"/>
    </row>
    <row r="39" spans="1:105" ht="15" customHeight="1" x14ac:dyDescent="0.2">
      <c r="A39" s="142" t="str">
        <f>IFERROR(IF(VLOOKUP(F39,GD.List!$C$3:$H$6371,6,0)&lt;&gt;"L","I","L"),"")</f>
        <v>L</v>
      </c>
      <c r="B39" s="136">
        <f t="shared" si="34"/>
        <v>0</v>
      </c>
      <c r="C39" s="64">
        <v>3988</v>
      </c>
      <c r="D39" s="64">
        <f t="shared" si="0"/>
        <v>0</v>
      </c>
      <c r="E39" s="64">
        <f t="shared" si="1"/>
        <v>3988</v>
      </c>
      <c r="F39" s="65" t="s">
        <v>3661</v>
      </c>
      <c r="G39" s="66" t="str">
        <f>VLOOKUP(F39,GD.List!$C$3:$O$6646,13,0)</f>
        <v>PC65:35 20/1 (10000 LBS)</v>
      </c>
      <c r="H39" s="67">
        <f>VLOOKUP(F39,GD.List!$C$3:$O$6646,8,0)</f>
        <v>5206.12</v>
      </c>
      <c r="I39" s="68">
        <f>VLOOKUP(F39,GD.List!$C$3:$O$6646,9,0)</f>
        <v>1.91</v>
      </c>
      <c r="J39" s="69">
        <f t="shared" si="2"/>
        <v>0</v>
      </c>
      <c r="K39" s="70">
        <v>0</v>
      </c>
      <c r="L39" s="71" t="str">
        <f>_xlfn.IFNA(IF($L$8&lt;&gt;"",VLOOKUP(N39,Data!$B$2:$H$5150,6,0),""),"")</f>
        <v/>
      </c>
      <c r="M39" s="71" t="str">
        <f>_xlfn.IFNA(IF($M$8&lt;&gt;"",VLOOKUP(N39,Data!$B$2:$H$5150,7,0),""),"")</f>
        <v/>
      </c>
      <c r="N39" s="72" t="str">
        <f t="shared" si="35"/>
        <v>LMps_Ctn5206.12</v>
      </c>
      <c r="O39" s="136">
        <f t="shared" si="3"/>
        <v>0</v>
      </c>
      <c r="P39" s="69">
        <f t="shared" si="36"/>
        <v>0</v>
      </c>
      <c r="Q39" s="70">
        <v>0</v>
      </c>
      <c r="R39" s="71" t="str">
        <f>_xlfn.IFNA(IF($R$8&lt;&gt;"",VLOOKUP(T39,Data!$B$2:$H$5150,6,0),""),"")</f>
        <v/>
      </c>
      <c r="S39" s="71" t="str">
        <f>_xlfn.IFNA(IF($S$8&lt;&gt;"",VLOOKUP(T39,Data!$B$2:$H$5150,7,0),""),"")</f>
        <v/>
      </c>
      <c r="T39" s="72" t="str">
        <f t="shared" si="37"/>
        <v>LMps_Pol5206.12</v>
      </c>
      <c r="U39" s="136">
        <f t="shared" si="4"/>
        <v>0</v>
      </c>
      <c r="V39" s="69">
        <f t="shared" si="5"/>
        <v>0</v>
      </c>
      <c r="W39" s="70">
        <v>0</v>
      </c>
      <c r="X39" s="71" t="str">
        <f>_xlfn.IFNA(IF($X$8&lt;&gt;"",VLOOKUP(Z39,Data!$B$2:$H$5150,6,0),""),"")</f>
        <v/>
      </c>
      <c r="Y39" s="71" t="str">
        <f>_xlfn.IFNA(IF($Y$8&lt;&gt;"",VLOOKUP(Z39,Data!$B$2:$H$5150,7,0),""),"")</f>
        <v/>
      </c>
      <c r="Z39" s="72" t="str">
        <f t="shared" si="38"/>
        <v>LMps_Pol5206.12</v>
      </c>
      <c r="AA39" s="136">
        <f t="shared" si="6"/>
        <v>0</v>
      </c>
      <c r="AB39" s="69">
        <f t="shared" si="7"/>
        <v>0</v>
      </c>
      <c r="AC39" s="70">
        <v>0</v>
      </c>
      <c r="AD39" s="71" t="str">
        <f>_xlfn.IFNA(IF($AD$8&lt;&gt;"",VLOOKUP(AF39,Data!$B$2:$H$5150,6,0),""),"")</f>
        <v/>
      </c>
      <c r="AE39" s="71" t="str">
        <f>_xlfn.IFNA(IF($AE$8&lt;&gt;"",VLOOKUP(AF39,Data!$B$2:$H$5150,7,0),""),"")</f>
        <v/>
      </c>
      <c r="AF39" s="72" t="str">
        <f t="shared" si="8"/>
        <v>LMps_Ctn5206.12</v>
      </c>
      <c r="AG39" s="136">
        <f t="shared" si="9"/>
        <v>0</v>
      </c>
      <c r="AH39" s="69">
        <f t="shared" si="10"/>
        <v>0</v>
      </c>
      <c r="AI39" s="70">
        <f>_xlfn.IFNA(VLOOKUP(AL39,Data!$B$2:$H$5150,4,0),0)</f>
        <v>0</v>
      </c>
      <c r="AJ39" s="71" t="str">
        <f>_xlfn.IFNA(IF($AJ$8&lt;&gt;"",VLOOKUP(AL39,Data!$B$2:$H$5150,6,0),""),"")</f>
        <v/>
      </c>
      <c r="AK39" s="71" t="str">
        <f>_xlfn.IFNA(IF($AK$8&lt;&gt;"",VLOOKUP(AL39,Data!$B$2:$H$5150,7,0),""),"")</f>
        <v/>
      </c>
      <c r="AL39" s="72" t="str">
        <f t="shared" si="11"/>
        <v>LMps_Ctn5206.12</v>
      </c>
      <c r="AM39" s="136">
        <f t="shared" si="12"/>
        <v>0</v>
      </c>
      <c r="AN39" s="69">
        <f t="shared" si="13"/>
        <v>0</v>
      </c>
      <c r="AO39" s="70">
        <f>_xlfn.IFNA(VLOOKUP(AR39,Data!$B$2:$H$5150,4,0),0)</f>
        <v>0</v>
      </c>
      <c r="AP39" s="71" t="str">
        <f>_xlfn.IFNA(IF($AP$8&lt;&gt;"",VLOOKUP(AR39,Data!$B$2:$H$5150,6,0),""),"")</f>
        <v/>
      </c>
      <c r="AQ39" s="71" t="str">
        <f>_xlfn.IFNA(IF($AQ$8&lt;&gt;"",VLOOKUP(AR39,Data!$B$2:$H$5150,7,0),""),"")</f>
        <v/>
      </c>
      <c r="AR39" s="72" t="str">
        <f t="shared" si="14"/>
        <v>LMps_Ctn5206.12</v>
      </c>
      <c r="AS39" s="136">
        <f t="shared" si="39"/>
        <v>0</v>
      </c>
      <c r="AT39" s="69">
        <f t="shared" si="15"/>
        <v>0</v>
      </c>
      <c r="AU39" s="70">
        <f>_xlfn.IFNA(VLOOKUP(AX39,Data!$B$2:$H$5150,4,0),0)</f>
        <v>0</v>
      </c>
      <c r="AV39" s="71" t="str">
        <f>_xlfn.IFNA(IF($AV$8&lt;&gt;"",VLOOKUP(AX39,Data!$B$2:$H$5150,6,0),""),"")</f>
        <v/>
      </c>
      <c r="AW39" s="71" t="str">
        <f>_xlfn.IFNA(IF($AW$8&lt;&gt;"",VLOOKUP(AX39,Data!$B$2:$H$5150,7,0),""),"")</f>
        <v/>
      </c>
      <c r="AX39" s="72" t="str">
        <f t="shared" si="16"/>
        <v>LMps_Ctn5206.12</v>
      </c>
      <c r="AY39" s="136">
        <f t="shared" si="40"/>
        <v>0</v>
      </c>
      <c r="AZ39" s="69">
        <f t="shared" si="17"/>
        <v>0</v>
      </c>
      <c r="BA39" s="70">
        <f>_xlfn.IFNA(VLOOKUP(BD39,Data!$B$2:$H$5150,4,0),0)</f>
        <v>0</v>
      </c>
      <c r="BB39" s="71" t="str">
        <f>_xlfn.IFNA(IF($BB$8&lt;&gt;"",VLOOKUP(BD39,Data!$B$2:$H$5150,6,0),""),"")</f>
        <v/>
      </c>
      <c r="BC39" s="71" t="str">
        <f>_xlfn.IFNA(IF($BC$8&lt;&gt;"",VLOOKUP(BD39,Data!$B$2:$H$5150,7,0),""),"")</f>
        <v/>
      </c>
      <c r="BD39" s="72" t="str">
        <f t="shared" si="18"/>
        <v>LMps_Ctn5206.12</v>
      </c>
      <c r="BE39" s="136">
        <f t="shared" si="41"/>
        <v>0</v>
      </c>
      <c r="BF39" s="69">
        <f t="shared" si="19"/>
        <v>0</v>
      </c>
      <c r="BG39" s="70">
        <f>_xlfn.IFNA(VLOOKUP(BJ39,Data!$B$2:$H$5150,4,0),0)</f>
        <v>0</v>
      </c>
      <c r="BH39" s="71" t="str">
        <f>_xlfn.IFNA(IF($BH$8&lt;&gt;"",VLOOKUP(BJ39,Data!$B$2:$H$5150,6,0),""),"")</f>
        <v/>
      </c>
      <c r="BI39" s="71" t="str">
        <f>_xlfn.IFNA(IF($BI$8&lt;&gt;"",VLOOKUP(BJ39,Data!$B$2:$H$5150,7,0),""),"")</f>
        <v/>
      </c>
      <c r="BJ39" s="72" t="str">
        <f t="shared" si="20"/>
        <v>LMps_Ctn5206.12</v>
      </c>
      <c r="BK39" s="136">
        <f t="shared" si="42"/>
        <v>0</v>
      </c>
      <c r="BL39" s="69">
        <f t="shared" si="21"/>
        <v>0</v>
      </c>
      <c r="BM39" s="70">
        <f>_xlfn.IFNA(VLOOKUP(BP39,Data!$B$2:$H$5150,4,0),0)</f>
        <v>0</v>
      </c>
      <c r="BN39" s="71" t="str">
        <f>_xlfn.IFNA(IF($BN$8&lt;&gt;"",VLOOKUP(BP39,Data!$B$2:$H$5150,6,0),""),"")</f>
        <v/>
      </c>
      <c r="BO39" s="71" t="str">
        <f>_xlfn.IFNA(IF($BO$8&lt;&gt;"",VLOOKUP(BP39,Data!$B$2:$H$5150,7,0),""),"")</f>
        <v/>
      </c>
      <c r="BP39" s="72" t="str">
        <f t="shared" si="22"/>
        <v>LMps_Ctn5206.12</v>
      </c>
      <c r="BQ39" s="136">
        <f t="shared" si="43"/>
        <v>0</v>
      </c>
      <c r="BR39" s="69">
        <f t="shared" si="23"/>
        <v>0</v>
      </c>
      <c r="BS39" s="70">
        <f>_xlfn.IFNA(VLOOKUP(BV39,Data!$B$2:$H$5150,4,0),0)</f>
        <v>0</v>
      </c>
      <c r="BT39" s="71" t="str">
        <f>_xlfn.IFNA(IF($BT$8&lt;&gt;"",VLOOKUP(BV39,Data!$B$2:$H$5150,6,0),""),"")</f>
        <v/>
      </c>
      <c r="BU39" s="71" t="str">
        <f>_xlfn.IFNA(IF($BU$8&lt;&gt;"",VLOOKUP(BV39,Data!$B$2:$H$5150,7,0),""),"")</f>
        <v/>
      </c>
      <c r="BV39" s="72" t="str">
        <f t="shared" si="24"/>
        <v>LMps_Ctn5206.12</v>
      </c>
      <c r="BW39" s="136">
        <f t="shared" si="44"/>
        <v>0</v>
      </c>
      <c r="BX39" s="69">
        <f t="shared" si="25"/>
        <v>0</v>
      </c>
      <c r="BY39" s="70">
        <f>_xlfn.IFNA(VLOOKUP(CB39,Data!$B$2:$H$5150,4,0),0)</f>
        <v>0</v>
      </c>
      <c r="BZ39" s="71" t="str">
        <f>_xlfn.IFNA(IF($BZ$8&lt;&gt;"",VLOOKUP(CB39,Data!$B$2:$H$5150,6,0),""),"")</f>
        <v/>
      </c>
      <c r="CA39" s="71" t="str">
        <f>_xlfn.IFNA(IF($CA$8&lt;&gt;"",VLOOKUP(CB39,Data!$B$2:$H$5150,7,0),""),"")</f>
        <v/>
      </c>
      <c r="CB39" s="72" t="str">
        <f t="shared" si="26"/>
        <v>LMps_Ctn5206.12</v>
      </c>
      <c r="CC39" s="136">
        <f t="shared" si="45"/>
        <v>0</v>
      </c>
      <c r="CD39" s="69">
        <f t="shared" si="27"/>
        <v>0</v>
      </c>
      <c r="CE39" s="70">
        <f>_xlfn.IFNA(VLOOKUP(CH39,Data!$B$2:$H$5150,4,0),0)</f>
        <v>0</v>
      </c>
      <c r="CF39" s="71" t="str">
        <f>_xlfn.IFNA(IF($CF$8&lt;&gt;"",VLOOKUP(CH39,Data!$B$2:$H$5150,6,0),""),"")</f>
        <v/>
      </c>
      <c r="CG39" s="71" t="str">
        <f>_xlfn.IFNA(IF($CG$8&lt;&gt;"",VLOOKUP(CH39,Data!$B$2:$H$5150,7,0),""),"")</f>
        <v/>
      </c>
      <c r="CH39" s="72" t="str">
        <f t="shared" si="28"/>
        <v>LMps_Ctn5206.12</v>
      </c>
      <c r="CI39" s="136">
        <f t="shared" si="46"/>
        <v>0</v>
      </c>
      <c r="CJ39" s="69">
        <f t="shared" si="29"/>
        <v>0</v>
      </c>
      <c r="CK39" s="70">
        <f>_xlfn.IFNA(VLOOKUP(CN39,Data!$B$2:$H$5150,4,0),0)</f>
        <v>0</v>
      </c>
      <c r="CL39" s="71" t="str">
        <f>_xlfn.IFNA(IF($CL$8&lt;&gt;"",VLOOKUP(CN39,Data!$B$2:$H$5150,6,0),""),"")</f>
        <v/>
      </c>
      <c r="CM39" s="71" t="str">
        <f>_xlfn.IFNA(IF($CM$8&lt;&gt;"",VLOOKUP(CN39,Data!$B$2:$H$5150,7,0),""),"")</f>
        <v/>
      </c>
      <c r="CN39" s="72" t="str">
        <f t="shared" si="30"/>
        <v>LMps_Ctn5206.12</v>
      </c>
      <c r="CO39" s="136">
        <f t="shared" si="47"/>
        <v>0</v>
      </c>
      <c r="CP39" s="69">
        <f t="shared" si="31"/>
        <v>0</v>
      </c>
      <c r="CQ39" s="70">
        <f>_xlfn.IFNA(VLOOKUP(CT39,Data!$B$2:$H$5150,4,0),0)</f>
        <v>0</v>
      </c>
      <c r="CR39" s="71" t="str">
        <f>_xlfn.IFNA(IF($CR$8&lt;&gt;"",VLOOKUP(CT39,Data!$B$2:$H$5150,6,0),""),"")</f>
        <v/>
      </c>
      <c r="CS39" s="71" t="str">
        <f>_xlfn.IFNA(IF($CS$8&lt;&gt;"",VLOOKUP(CT39,Data!$B$2:$H$5150,7,0),""),"")</f>
        <v/>
      </c>
      <c r="CT39" s="72" t="str">
        <f t="shared" si="32"/>
        <v>LMps_Ctn5206.12</v>
      </c>
      <c r="CU39" s="74" t="str">
        <f>VLOOKUP(F39,GD.List!$C$3:$O$6214,12,0)</f>
        <v>Blended Yarn</v>
      </c>
      <c r="CV39" s="51" t="s">
        <v>50</v>
      </c>
      <c r="CW39" s="51" t="e">
        <f>VLOOKUP(H39,#REF!,1,0)</f>
        <v>#REF!</v>
      </c>
      <c r="CX39" s="73">
        <f>E39/VLOOKUP(F39,GD.List!$C$3:$O$6646,5,0)</f>
        <v>0.87918871252204589</v>
      </c>
      <c r="CY39" s="134">
        <f t="shared" si="33"/>
        <v>0</v>
      </c>
      <c r="CZ39" s="51" t="e">
        <f t="shared" si="48"/>
        <v>#N/A</v>
      </c>
      <c r="DA39" s="133"/>
    </row>
    <row r="40" spans="1:105" ht="15" customHeight="1" x14ac:dyDescent="0.2">
      <c r="A40" s="142" t="str">
        <f>IFERROR(IF(VLOOKUP(F40,GD.List!$C$3:$H$6371,6,0)&lt;&gt;"L","I","L"),"")</f>
        <v>I</v>
      </c>
      <c r="B40" s="136">
        <f t="shared" si="34"/>
        <v>0</v>
      </c>
      <c r="C40" s="64">
        <v>416.07999999999993</v>
      </c>
      <c r="D40" s="64">
        <f t="shared" si="0"/>
        <v>0</v>
      </c>
      <c r="E40" s="64">
        <f t="shared" si="1"/>
        <v>416.07999999999993</v>
      </c>
      <c r="F40" s="65" t="s">
        <v>2741</v>
      </c>
      <c r="G40" s="66" t="str">
        <f>VLOOKUP(F40,GD.List!$C$3:$O$6646,13,0)</f>
        <v xml:space="preserve">CVC 60:40 fabric </v>
      </c>
      <c r="H40" s="67">
        <f>VLOOKUP(F40,GD.List!$C$3:$O$6646,8,0)</f>
        <v>5210.1099999999997</v>
      </c>
      <c r="I40" s="68">
        <f>VLOOKUP(F40,GD.List!$C$3:$O$6646,9,0)</f>
        <v>3.46</v>
      </c>
      <c r="J40" s="69">
        <f t="shared" si="2"/>
        <v>0</v>
      </c>
      <c r="K40" s="70">
        <v>0</v>
      </c>
      <c r="L40" s="71">
        <f>_xlfn.IFNA(IF($L$8&lt;&gt;"",VLOOKUP(N40,Data!$B$2:$H$5150,6,0),""),"")</f>
        <v>175</v>
      </c>
      <c r="M40" s="71">
        <f>_xlfn.IFNA(IF($M$8&lt;&gt;"",VLOOKUP(N40,Data!$B$2:$H$5150,7,0),""),"")</f>
        <v>174</v>
      </c>
      <c r="N40" s="72" t="str">
        <f t="shared" si="35"/>
        <v>IMps_Ctn5210.11</v>
      </c>
      <c r="O40" s="136">
        <f t="shared" si="3"/>
        <v>0</v>
      </c>
      <c r="P40" s="69">
        <f t="shared" si="36"/>
        <v>0</v>
      </c>
      <c r="Q40" s="70">
        <v>0</v>
      </c>
      <c r="R40" s="71">
        <f>_xlfn.IFNA(IF($R$8&lt;&gt;"",VLOOKUP(T40,Data!$B$2:$H$5150,6,0),""),"")</f>
        <v>178</v>
      </c>
      <c r="S40" s="71" t="str">
        <f>_xlfn.IFNA(IF($S$8&lt;&gt;"",VLOOKUP(T40,Data!$B$2:$H$5150,7,0),""),"")</f>
        <v/>
      </c>
      <c r="T40" s="72" t="str">
        <f t="shared" si="37"/>
        <v>IMps_Pol5210.11</v>
      </c>
      <c r="U40" s="136">
        <f t="shared" si="4"/>
        <v>0</v>
      </c>
      <c r="V40" s="69">
        <f t="shared" si="5"/>
        <v>0</v>
      </c>
      <c r="W40" s="70">
        <v>0</v>
      </c>
      <c r="X40" s="71">
        <f>_xlfn.IFNA(IF($X$8&lt;&gt;"",VLOOKUP(Z40,Data!$B$2:$H$5150,6,0),""),"")</f>
        <v>178</v>
      </c>
      <c r="Y40" s="71" t="str">
        <f>_xlfn.IFNA(IF($Y$8&lt;&gt;"",VLOOKUP(Z40,Data!$B$2:$H$5150,7,0),""),"")</f>
        <v/>
      </c>
      <c r="Z40" s="72" t="str">
        <f t="shared" si="38"/>
        <v>IMps_Pol5210.11</v>
      </c>
      <c r="AA40" s="136">
        <f t="shared" si="6"/>
        <v>0</v>
      </c>
      <c r="AB40" s="69">
        <f t="shared" si="7"/>
        <v>0</v>
      </c>
      <c r="AC40" s="70">
        <v>0</v>
      </c>
      <c r="AD40" s="71">
        <f>_xlfn.IFNA(IF($AD$8&lt;&gt;"",VLOOKUP(AF40,Data!$B$2:$H$5150,6,0),""),"")</f>
        <v>175</v>
      </c>
      <c r="AE40" s="71">
        <f>_xlfn.IFNA(IF($AE$8&lt;&gt;"",VLOOKUP(AF40,Data!$B$2:$H$5150,7,0),""),"")</f>
        <v>174</v>
      </c>
      <c r="AF40" s="72" t="str">
        <f t="shared" si="8"/>
        <v>IMps_Ctn5210.11</v>
      </c>
      <c r="AG40" s="136">
        <f t="shared" si="9"/>
        <v>0</v>
      </c>
      <c r="AH40" s="69">
        <f t="shared" si="10"/>
        <v>0</v>
      </c>
      <c r="AI40" s="70">
        <f>_xlfn.IFNA(VLOOKUP(AL40,Data!$B$2:$H$5150,4,0),0)</f>
        <v>3.0000000000000001E-3</v>
      </c>
      <c r="AJ40" s="71">
        <f>_xlfn.IFNA(IF($AJ$8&lt;&gt;"",VLOOKUP(AL40,Data!$B$2:$H$5150,6,0),""),"")</f>
        <v>175</v>
      </c>
      <c r="AK40" s="71">
        <f>_xlfn.IFNA(IF($AK$8&lt;&gt;"",VLOOKUP(AL40,Data!$B$2:$H$5150,7,0),""),"")</f>
        <v>174</v>
      </c>
      <c r="AL40" s="72" t="str">
        <f t="shared" si="11"/>
        <v>IMps_Ctn5210.11</v>
      </c>
      <c r="AM40" s="136">
        <f t="shared" si="12"/>
        <v>0</v>
      </c>
      <c r="AN40" s="69">
        <f t="shared" si="13"/>
        <v>0</v>
      </c>
      <c r="AO40" s="70">
        <f>_xlfn.IFNA(VLOOKUP(AR40,Data!$B$2:$H$5150,4,0),0)</f>
        <v>3.0000000000000001E-3</v>
      </c>
      <c r="AP40" s="71">
        <f>_xlfn.IFNA(IF($AP$8&lt;&gt;"",VLOOKUP(AR40,Data!$B$2:$H$5150,6,0),""),"")</f>
        <v>175</v>
      </c>
      <c r="AQ40" s="71">
        <f>_xlfn.IFNA(IF($AQ$8&lt;&gt;"",VLOOKUP(AR40,Data!$B$2:$H$5150,7,0),""),"")</f>
        <v>174</v>
      </c>
      <c r="AR40" s="72" t="str">
        <f t="shared" si="14"/>
        <v>IMps_Ctn5210.11</v>
      </c>
      <c r="AS40" s="136">
        <f t="shared" si="39"/>
        <v>0</v>
      </c>
      <c r="AT40" s="69">
        <f t="shared" si="15"/>
        <v>0</v>
      </c>
      <c r="AU40" s="70">
        <f>_xlfn.IFNA(VLOOKUP(AX40,Data!$B$2:$H$5150,4,0),0)</f>
        <v>3.0000000000000001E-3</v>
      </c>
      <c r="AV40" s="71">
        <f>_xlfn.IFNA(IF($AV$8&lt;&gt;"",VLOOKUP(AX40,Data!$B$2:$H$5150,6,0),""),"")</f>
        <v>175</v>
      </c>
      <c r="AW40" s="71">
        <f>_xlfn.IFNA(IF($AW$8&lt;&gt;"",VLOOKUP(AX40,Data!$B$2:$H$5150,7,0),""),"")</f>
        <v>174</v>
      </c>
      <c r="AX40" s="72" t="str">
        <f t="shared" si="16"/>
        <v>IMps_Ctn5210.11</v>
      </c>
      <c r="AY40" s="136">
        <f t="shared" si="40"/>
        <v>0</v>
      </c>
      <c r="AZ40" s="69">
        <f t="shared" si="17"/>
        <v>0</v>
      </c>
      <c r="BA40" s="70">
        <f>_xlfn.IFNA(VLOOKUP(BD40,Data!$B$2:$H$5150,4,0),0)</f>
        <v>3.0000000000000001E-3</v>
      </c>
      <c r="BB40" s="71">
        <f>_xlfn.IFNA(IF($BB$8&lt;&gt;"",VLOOKUP(BD40,Data!$B$2:$H$5150,6,0),""),"")</f>
        <v>175</v>
      </c>
      <c r="BC40" s="71">
        <f>_xlfn.IFNA(IF($BC$8&lt;&gt;"",VLOOKUP(BD40,Data!$B$2:$H$5150,7,0),""),"")</f>
        <v>174</v>
      </c>
      <c r="BD40" s="72" t="str">
        <f t="shared" si="18"/>
        <v>IMps_Ctn5210.11</v>
      </c>
      <c r="BE40" s="136">
        <f t="shared" si="41"/>
        <v>0</v>
      </c>
      <c r="BF40" s="69">
        <f t="shared" si="19"/>
        <v>0</v>
      </c>
      <c r="BG40" s="70">
        <f>_xlfn.IFNA(VLOOKUP(BJ40,Data!$B$2:$H$5150,4,0),0)</f>
        <v>3.0000000000000001E-3</v>
      </c>
      <c r="BH40" s="71">
        <f>_xlfn.IFNA(IF($BH$8&lt;&gt;"",VLOOKUP(BJ40,Data!$B$2:$H$5150,6,0),""),"")</f>
        <v>175</v>
      </c>
      <c r="BI40" s="71">
        <f>_xlfn.IFNA(IF($BI$8&lt;&gt;"",VLOOKUP(BJ40,Data!$B$2:$H$5150,7,0),""),"")</f>
        <v>174</v>
      </c>
      <c r="BJ40" s="72" t="str">
        <f t="shared" si="20"/>
        <v>IMps_Ctn5210.11</v>
      </c>
      <c r="BK40" s="136">
        <f t="shared" si="42"/>
        <v>0</v>
      </c>
      <c r="BL40" s="69">
        <f t="shared" si="21"/>
        <v>0</v>
      </c>
      <c r="BM40" s="70">
        <f>_xlfn.IFNA(VLOOKUP(BP40,Data!$B$2:$H$5150,4,0),0)</f>
        <v>3.0000000000000001E-3</v>
      </c>
      <c r="BN40" s="71">
        <f>_xlfn.IFNA(IF($BN$8&lt;&gt;"",VLOOKUP(BP40,Data!$B$2:$H$5150,6,0),""),"")</f>
        <v>175</v>
      </c>
      <c r="BO40" s="71">
        <f>_xlfn.IFNA(IF($BO$8&lt;&gt;"",VLOOKUP(BP40,Data!$B$2:$H$5150,7,0),""),"")</f>
        <v>174</v>
      </c>
      <c r="BP40" s="72" t="str">
        <f t="shared" si="22"/>
        <v>IMps_Ctn5210.11</v>
      </c>
      <c r="BQ40" s="136">
        <f t="shared" si="43"/>
        <v>0</v>
      </c>
      <c r="BR40" s="69">
        <f t="shared" si="23"/>
        <v>0</v>
      </c>
      <c r="BS40" s="70">
        <f>_xlfn.IFNA(VLOOKUP(BV40,Data!$B$2:$H$5150,4,0),0)</f>
        <v>3.0000000000000001E-3</v>
      </c>
      <c r="BT40" s="71">
        <f>_xlfn.IFNA(IF($BT$8&lt;&gt;"",VLOOKUP(BV40,Data!$B$2:$H$5150,6,0),""),"")</f>
        <v>175</v>
      </c>
      <c r="BU40" s="71">
        <f>_xlfn.IFNA(IF($BU$8&lt;&gt;"",VLOOKUP(BV40,Data!$B$2:$H$5150,7,0),""),"")</f>
        <v>174</v>
      </c>
      <c r="BV40" s="72" t="str">
        <f t="shared" si="24"/>
        <v>IMps_Ctn5210.11</v>
      </c>
      <c r="BW40" s="136">
        <f t="shared" si="44"/>
        <v>0</v>
      </c>
      <c r="BX40" s="69">
        <f t="shared" si="25"/>
        <v>0</v>
      </c>
      <c r="BY40" s="70">
        <f>_xlfn.IFNA(VLOOKUP(CB40,Data!$B$2:$H$5150,4,0),0)</f>
        <v>3.0000000000000001E-3</v>
      </c>
      <c r="BZ40" s="71">
        <f>_xlfn.IFNA(IF($BZ$8&lt;&gt;"",VLOOKUP(CB40,Data!$B$2:$H$5150,6,0),""),"")</f>
        <v>175</v>
      </c>
      <c r="CA40" s="71">
        <f>_xlfn.IFNA(IF($CA$8&lt;&gt;"",VLOOKUP(CB40,Data!$B$2:$H$5150,7,0),""),"")</f>
        <v>174</v>
      </c>
      <c r="CB40" s="72" t="str">
        <f t="shared" si="26"/>
        <v>IMps_Ctn5210.11</v>
      </c>
      <c r="CC40" s="136">
        <f t="shared" si="45"/>
        <v>0</v>
      </c>
      <c r="CD40" s="69">
        <f t="shared" si="27"/>
        <v>0</v>
      </c>
      <c r="CE40" s="70">
        <f>_xlfn.IFNA(VLOOKUP(CH40,Data!$B$2:$H$5150,4,0),0)</f>
        <v>3.0000000000000001E-3</v>
      </c>
      <c r="CF40" s="71">
        <f>_xlfn.IFNA(IF($CF$8&lt;&gt;"",VLOOKUP(CH40,Data!$B$2:$H$5150,6,0),""),"")</f>
        <v>175</v>
      </c>
      <c r="CG40" s="71">
        <f>_xlfn.IFNA(IF($CG$8&lt;&gt;"",VLOOKUP(CH40,Data!$B$2:$H$5150,7,0),""),"")</f>
        <v>174</v>
      </c>
      <c r="CH40" s="72" t="str">
        <f t="shared" si="28"/>
        <v>IMps_Ctn5210.11</v>
      </c>
      <c r="CI40" s="136">
        <f t="shared" si="46"/>
        <v>0</v>
      </c>
      <c r="CJ40" s="69">
        <f t="shared" si="29"/>
        <v>0</v>
      </c>
      <c r="CK40" s="70">
        <f>_xlfn.IFNA(VLOOKUP(CN40,Data!$B$2:$H$5150,4,0),0)</f>
        <v>3.0000000000000001E-3</v>
      </c>
      <c r="CL40" s="71">
        <f>_xlfn.IFNA(IF($CL$8&lt;&gt;"",VLOOKUP(CN40,Data!$B$2:$H$5150,6,0),""),"")</f>
        <v>175</v>
      </c>
      <c r="CM40" s="71">
        <f>_xlfn.IFNA(IF($CM$8&lt;&gt;"",VLOOKUP(CN40,Data!$B$2:$H$5150,7,0),""),"")</f>
        <v>174</v>
      </c>
      <c r="CN40" s="72" t="str">
        <f t="shared" si="30"/>
        <v>IMps_Ctn5210.11</v>
      </c>
      <c r="CO40" s="136">
        <f t="shared" si="47"/>
        <v>0</v>
      </c>
      <c r="CP40" s="69">
        <f t="shared" si="31"/>
        <v>0</v>
      </c>
      <c r="CQ40" s="70">
        <f>_xlfn.IFNA(VLOOKUP(CT40,Data!$B$2:$H$5150,4,0),0)</f>
        <v>3.0000000000000001E-3</v>
      </c>
      <c r="CR40" s="71">
        <f>_xlfn.IFNA(IF($CR$8&lt;&gt;"",VLOOKUP(CT40,Data!$B$2:$H$5150,6,0),""),"")</f>
        <v>175</v>
      </c>
      <c r="CS40" s="71">
        <f>_xlfn.IFNA(IF($CS$8&lt;&gt;"",VLOOKUP(CT40,Data!$B$2:$H$5150,7,0),""),"")</f>
        <v>174</v>
      </c>
      <c r="CT40" s="72" t="str">
        <f t="shared" si="32"/>
        <v>IMps_Ctn5210.11</v>
      </c>
      <c r="CU40" s="74" t="str">
        <f>VLOOKUP(F40,GD.List!$C$3:$O$6214,12,0)</f>
        <v>Blended Fabric</v>
      </c>
      <c r="CV40" s="51" t="s">
        <v>50</v>
      </c>
      <c r="CW40" s="51" t="e">
        <f>VLOOKUP(H40,#REF!,1,0)</f>
        <v>#REF!</v>
      </c>
      <c r="CX40" s="73">
        <f>E40/VLOOKUP(F40,GD.List!$C$3:$O$6646,5,0)</f>
        <v>2.2905587668593446E-2</v>
      </c>
      <c r="CY40" s="134">
        <f t="shared" si="33"/>
        <v>0</v>
      </c>
      <c r="CZ40" s="51" t="e">
        <f t="shared" si="48"/>
        <v>#N/A</v>
      </c>
      <c r="DA40" s="133"/>
    </row>
    <row r="41" spans="1:105" ht="15" customHeight="1" x14ac:dyDescent="0.2">
      <c r="A41" s="142" t="str">
        <f>IFERROR(IF(VLOOKUP(F41,GD.List!$C$3:$H$6371,6,0)&lt;&gt;"L","I","L"),"")</f>
        <v>I</v>
      </c>
      <c r="B41" s="136">
        <f t="shared" si="34"/>
        <v>0</v>
      </c>
      <c r="C41" s="215">
        <v>486.53050000000007</v>
      </c>
      <c r="D41" s="64">
        <f t="shared" si="0"/>
        <v>0</v>
      </c>
      <c r="E41" s="64">
        <f t="shared" si="1"/>
        <v>486.53050000000007</v>
      </c>
      <c r="F41" s="65" t="s">
        <v>3501</v>
      </c>
      <c r="G41" s="66" t="str">
        <f>VLOOKUP(F41,GD.List!$C$3:$O$6646,13,0)</f>
        <v>CVC60:40 - 60/1</v>
      </c>
      <c r="H41" s="67">
        <f>VLOOKUP(F41,GD.List!$C$3:$O$6646,8,0)</f>
        <v>5206.25</v>
      </c>
      <c r="I41" s="68">
        <f>VLOOKUP(F41,GD.List!$C$3:$O$6646,9,0)</f>
        <v>4.91</v>
      </c>
      <c r="J41" s="69">
        <f t="shared" si="2"/>
        <v>0</v>
      </c>
      <c r="K41" s="70">
        <v>0</v>
      </c>
      <c r="L41" s="71" t="str">
        <f>_xlfn.IFNA(IF($L$8&lt;&gt;"",VLOOKUP(N41,Data!$B$2:$H$5150,6,0),""),"")</f>
        <v/>
      </c>
      <c r="M41" s="71" t="str">
        <f>_xlfn.IFNA(IF($M$8&lt;&gt;"",VLOOKUP(N41,Data!$B$2:$H$5150,7,0),""),"")</f>
        <v/>
      </c>
      <c r="N41" s="72" t="str">
        <f t="shared" si="35"/>
        <v>IMps_Ctn5206.25</v>
      </c>
      <c r="O41" s="136">
        <f t="shared" si="3"/>
        <v>0</v>
      </c>
      <c r="P41" s="69">
        <f t="shared" si="36"/>
        <v>0</v>
      </c>
      <c r="Q41" s="70">
        <v>0</v>
      </c>
      <c r="R41" s="71" t="str">
        <f>_xlfn.IFNA(IF($R$8&lt;&gt;"",VLOOKUP(T41,Data!$B$2:$H$5150,6,0),""),"")</f>
        <v/>
      </c>
      <c r="S41" s="71" t="str">
        <f>_xlfn.IFNA(IF($S$8&lt;&gt;"",VLOOKUP(T41,Data!$B$2:$H$5150,7,0),""),"")</f>
        <v/>
      </c>
      <c r="T41" s="72" t="str">
        <f t="shared" si="37"/>
        <v>IMps_Pol5206.25</v>
      </c>
      <c r="U41" s="136">
        <f t="shared" si="4"/>
        <v>0</v>
      </c>
      <c r="V41" s="69">
        <f t="shared" si="5"/>
        <v>0</v>
      </c>
      <c r="W41" s="70">
        <v>0</v>
      </c>
      <c r="X41" s="71" t="str">
        <f>_xlfn.IFNA(IF($X$8&lt;&gt;"",VLOOKUP(Z41,Data!$B$2:$H$5150,6,0),""),"")</f>
        <v/>
      </c>
      <c r="Y41" s="71" t="str">
        <f>_xlfn.IFNA(IF($Y$8&lt;&gt;"",VLOOKUP(Z41,Data!$B$2:$H$5150,7,0),""),"")</f>
        <v/>
      </c>
      <c r="Z41" s="72" t="str">
        <f t="shared" si="38"/>
        <v>IMps_Pol5206.25</v>
      </c>
      <c r="AA41" s="136">
        <f t="shared" si="6"/>
        <v>0</v>
      </c>
      <c r="AB41" s="69">
        <f t="shared" si="7"/>
        <v>0</v>
      </c>
      <c r="AC41" s="70">
        <v>0</v>
      </c>
      <c r="AD41" s="71" t="str">
        <f>_xlfn.IFNA(IF($AD$8&lt;&gt;"",VLOOKUP(AF41,Data!$B$2:$H$5150,6,0),""),"")</f>
        <v/>
      </c>
      <c r="AE41" s="71" t="str">
        <f>_xlfn.IFNA(IF($AE$8&lt;&gt;"",VLOOKUP(AF41,Data!$B$2:$H$5150,7,0),""),"")</f>
        <v/>
      </c>
      <c r="AF41" s="72" t="str">
        <f t="shared" si="8"/>
        <v>IMps_Ctn5206.25</v>
      </c>
      <c r="AG41" s="136">
        <f t="shared" si="9"/>
        <v>0</v>
      </c>
      <c r="AH41" s="69">
        <f t="shared" si="10"/>
        <v>0</v>
      </c>
      <c r="AI41" s="70">
        <f>_xlfn.IFNA(VLOOKUP(AL41,Data!$B$2:$H$5150,4,0),0)</f>
        <v>0</v>
      </c>
      <c r="AJ41" s="71" t="str">
        <f>_xlfn.IFNA(IF($AJ$8&lt;&gt;"",VLOOKUP(AL41,Data!$B$2:$H$5150,6,0),""),"")</f>
        <v/>
      </c>
      <c r="AK41" s="71" t="str">
        <f>_xlfn.IFNA(IF($AK$8&lt;&gt;"",VLOOKUP(AL41,Data!$B$2:$H$5150,7,0),""),"")</f>
        <v/>
      </c>
      <c r="AL41" s="72" t="str">
        <f t="shared" si="11"/>
        <v>IMps_Ctn5206.25</v>
      </c>
      <c r="AM41" s="136">
        <f t="shared" si="12"/>
        <v>0</v>
      </c>
      <c r="AN41" s="69">
        <f t="shared" si="13"/>
        <v>0</v>
      </c>
      <c r="AO41" s="70">
        <f>_xlfn.IFNA(VLOOKUP(AR41,Data!$B$2:$H$5150,4,0),0)</f>
        <v>0</v>
      </c>
      <c r="AP41" s="71" t="str">
        <f>_xlfn.IFNA(IF($AP$8&lt;&gt;"",VLOOKUP(AR41,Data!$B$2:$H$5150,6,0),""),"")</f>
        <v/>
      </c>
      <c r="AQ41" s="71" t="str">
        <f>_xlfn.IFNA(IF($AQ$8&lt;&gt;"",VLOOKUP(AR41,Data!$B$2:$H$5150,7,0),""),"")</f>
        <v/>
      </c>
      <c r="AR41" s="72" t="str">
        <f t="shared" si="14"/>
        <v>IMps_Ctn5206.25</v>
      </c>
      <c r="AS41" s="136">
        <f t="shared" si="39"/>
        <v>0</v>
      </c>
      <c r="AT41" s="69">
        <f t="shared" si="15"/>
        <v>0</v>
      </c>
      <c r="AU41" s="70">
        <f>_xlfn.IFNA(VLOOKUP(AX41,Data!$B$2:$H$5150,4,0),0)</f>
        <v>0</v>
      </c>
      <c r="AV41" s="71" t="str">
        <f>_xlfn.IFNA(IF($AV$8&lt;&gt;"",VLOOKUP(AX41,Data!$B$2:$H$5150,6,0),""),"")</f>
        <v/>
      </c>
      <c r="AW41" s="71" t="str">
        <f>_xlfn.IFNA(IF($AW$8&lt;&gt;"",VLOOKUP(AX41,Data!$B$2:$H$5150,7,0),""),"")</f>
        <v/>
      </c>
      <c r="AX41" s="72" t="str">
        <f t="shared" si="16"/>
        <v>IMps_Ctn5206.25</v>
      </c>
      <c r="AY41" s="136">
        <f t="shared" si="40"/>
        <v>0</v>
      </c>
      <c r="AZ41" s="69">
        <f t="shared" si="17"/>
        <v>0</v>
      </c>
      <c r="BA41" s="70">
        <f>_xlfn.IFNA(VLOOKUP(BD41,Data!$B$2:$H$5150,4,0),0)</f>
        <v>0</v>
      </c>
      <c r="BB41" s="71" t="str">
        <f>_xlfn.IFNA(IF($BB$8&lt;&gt;"",VLOOKUP(BD41,Data!$B$2:$H$5150,6,0),""),"")</f>
        <v/>
      </c>
      <c r="BC41" s="71" t="str">
        <f>_xlfn.IFNA(IF($BC$8&lt;&gt;"",VLOOKUP(BD41,Data!$B$2:$H$5150,7,0),""),"")</f>
        <v/>
      </c>
      <c r="BD41" s="72" t="str">
        <f t="shared" si="18"/>
        <v>IMps_Ctn5206.25</v>
      </c>
      <c r="BE41" s="136">
        <f t="shared" si="41"/>
        <v>0</v>
      </c>
      <c r="BF41" s="69">
        <f t="shared" si="19"/>
        <v>0</v>
      </c>
      <c r="BG41" s="70">
        <f>_xlfn.IFNA(VLOOKUP(BJ41,Data!$B$2:$H$5150,4,0),0)</f>
        <v>0</v>
      </c>
      <c r="BH41" s="71" t="str">
        <f>_xlfn.IFNA(IF($BH$8&lt;&gt;"",VLOOKUP(BJ41,Data!$B$2:$H$5150,6,0),""),"")</f>
        <v/>
      </c>
      <c r="BI41" s="71" t="str">
        <f>_xlfn.IFNA(IF($BI$8&lt;&gt;"",VLOOKUP(BJ41,Data!$B$2:$H$5150,7,0),""),"")</f>
        <v/>
      </c>
      <c r="BJ41" s="72" t="str">
        <f t="shared" si="20"/>
        <v>IMps_Ctn5206.25</v>
      </c>
      <c r="BK41" s="136">
        <f t="shared" si="42"/>
        <v>0</v>
      </c>
      <c r="BL41" s="69">
        <f t="shared" si="21"/>
        <v>0</v>
      </c>
      <c r="BM41" s="70">
        <f>_xlfn.IFNA(VLOOKUP(BP41,Data!$B$2:$H$5150,4,0),0)</f>
        <v>0</v>
      </c>
      <c r="BN41" s="71" t="str">
        <f>_xlfn.IFNA(IF($BN$8&lt;&gt;"",VLOOKUP(BP41,Data!$B$2:$H$5150,6,0),""),"")</f>
        <v/>
      </c>
      <c r="BO41" s="71" t="str">
        <f>_xlfn.IFNA(IF($BO$8&lt;&gt;"",VLOOKUP(BP41,Data!$B$2:$H$5150,7,0),""),"")</f>
        <v/>
      </c>
      <c r="BP41" s="72" t="str">
        <f t="shared" si="22"/>
        <v>IMps_Ctn5206.25</v>
      </c>
      <c r="BQ41" s="136">
        <f t="shared" si="43"/>
        <v>0</v>
      </c>
      <c r="BR41" s="69">
        <f t="shared" si="23"/>
        <v>0</v>
      </c>
      <c r="BS41" s="70">
        <f>_xlfn.IFNA(VLOOKUP(BV41,Data!$B$2:$H$5150,4,0),0)</f>
        <v>0</v>
      </c>
      <c r="BT41" s="71" t="str">
        <f>_xlfn.IFNA(IF($BT$8&lt;&gt;"",VLOOKUP(BV41,Data!$B$2:$H$5150,6,0),""),"")</f>
        <v/>
      </c>
      <c r="BU41" s="71" t="str">
        <f>_xlfn.IFNA(IF($BU$8&lt;&gt;"",VLOOKUP(BV41,Data!$B$2:$H$5150,7,0),""),"")</f>
        <v/>
      </c>
      <c r="BV41" s="72" t="str">
        <f t="shared" si="24"/>
        <v>IMps_Ctn5206.25</v>
      </c>
      <c r="BW41" s="136">
        <f t="shared" si="44"/>
        <v>0</v>
      </c>
      <c r="BX41" s="69">
        <f t="shared" si="25"/>
        <v>0</v>
      </c>
      <c r="BY41" s="70">
        <f>_xlfn.IFNA(VLOOKUP(CB41,Data!$B$2:$H$5150,4,0),0)</f>
        <v>0</v>
      </c>
      <c r="BZ41" s="71" t="str">
        <f>_xlfn.IFNA(IF($BZ$8&lt;&gt;"",VLOOKUP(CB41,Data!$B$2:$H$5150,6,0),""),"")</f>
        <v/>
      </c>
      <c r="CA41" s="71" t="str">
        <f>_xlfn.IFNA(IF($CA$8&lt;&gt;"",VLOOKUP(CB41,Data!$B$2:$H$5150,7,0),""),"")</f>
        <v/>
      </c>
      <c r="CB41" s="72" t="str">
        <f t="shared" si="26"/>
        <v>IMps_Ctn5206.25</v>
      </c>
      <c r="CC41" s="136">
        <f t="shared" si="45"/>
        <v>0</v>
      </c>
      <c r="CD41" s="69">
        <f t="shared" si="27"/>
        <v>0</v>
      </c>
      <c r="CE41" s="70">
        <f>_xlfn.IFNA(VLOOKUP(CH41,Data!$B$2:$H$5150,4,0),0)</f>
        <v>0</v>
      </c>
      <c r="CF41" s="71" t="str">
        <f>_xlfn.IFNA(IF($CF$8&lt;&gt;"",VLOOKUP(CH41,Data!$B$2:$H$5150,6,0),""),"")</f>
        <v/>
      </c>
      <c r="CG41" s="71" t="str">
        <f>_xlfn.IFNA(IF($CG$8&lt;&gt;"",VLOOKUP(CH41,Data!$B$2:$H$5150,7,0),""),"")</f>
        <v/>
      </c>
      <c r="CH41" s="72" t="str">
        <f t="shared" si="28"/>
        <v>IMps_Ctn5206.25</v>
      </c>
      <c r="CI41" s="136">
        <f t="shared" si="46"/>
        <v>0</v>
      </c>
      <c r="CJ41" s="69">
        <f t="shared" si="29"/>
        <v>0</v>
      </c>
      <c r="CK41" s="70">
        <f>_xlfn.IFNA(VLOOKUP(CN41,Data!$B$2:$H$5150,4,0),0)</f>
        <v>0</v>
      </c>
      <c r="CL41" s="71" t="str">
        <f>_xlfn.IFNA(IF($CL$8&lt;&gt;"",VLOOKUP(CN41,Data!$B$2:$H$5150,6,0),""),"")</f>
        <v/>
      </c>
      <c r="CM41" s="71" t="str">
        <f>_xlfn.IFNA(IF($CM$8&lt;&gt;"",VLOOKUP(CN41,Data!$B$2:$H$5150,7,0),""),"")</f>
        <v/>
      </c>
      <c r="CN41" s="72" t="str">
        <f t="shared" si="30"/>
        <v>IMps_Ctn5206.25</v>
      </c>
      <c r="CO41" s="136">
        <f t="shared" si="47"/>
        <v>0</v>
      </c>
      <c r="CP41" s="69">
        <f t="shared" si="31"/>
        <v>0</v>
      </c>
      <c r="CQ41" s="70">
        <f>_xlfn.IFNA(VLOOKUP(CT41,Data!$B$2:$H$5150,4,0),0)</f>
        <v>0</v>
      </c>
      <c r="CR41" s="71" t="str">
        <f>_xlfn.IFNA(IF($CR$8&lt;&gt;"",VLOOKUP(CT41,Data!$B$2:$H$5150,6,0),""),"")</f>
        <v/>
      </c>
      <c r="CS41" s="71" t="str">
        <f>_xlfn.IFNA(IF($CS$8&lt;&gt;"",VLOOKUP(CT41,Data!$B$2:$H$5150,7,0),""),"")</f>
        <v/>
      </c>
      <c r="CT41" s="72" t="str">
        <f t="shared" si="32"/>
        <v>IMps_Ctn5206.25</v>
      </c>
      <c r="CU41" s="74" t="str">
        <f>VLOOKUP(F41,GD.List!$C$3:$O$6214,12,0)</f>
        <v>Blended Yarn</v>
      </c>
      <c r="CV41" s="51" t="s">
        <v>50</v>
      </c>
      <c r="CW41" s="51" t="e">
        <f>VLOOKUP(H41,#REF!,1,0)</f>
        <v>#REF!</v>
      </c>
      <c r="CX41" s="73">
        <f>E41/VLOOKUP(F41,GD.List!$C$3:$O$6646,5,0)</f>
        <v>1.7876752314825408E-2</v>
      </c>
      <c r="CY41" s="134">
        <f t="shared" si="33"/>
        <v>0</v>
      </c>
      <c r="CZ41" s="51" t="e">
        <f t="shared" si="48"/>
        <v>#N/A</v>
      </c>
      <c r="DA41" s="133"/>
    </row>
    <row r="42" spans="1:105" ht="15" customHeight="1" x14ac:dyDescent="0.2">
      <c r="A42" s="142" t="str">
        <f>IFERROR(IF(VLOOKUP(F42,GD.List!$C$3:$H$6371,6,0)&lt;&gt;"L","I","L"),"")</f>
        <v>L</v>
      </c>
      <c r="B42" s="136">
        <f t="shared" si="34"/>
        <v>0</v>
      </c>
      <c r="C42" s="64">
        <v>329</v>
      </c>
      <c r="D42" s="64">
        <f t="shared" si="0"/>
        <v>0</v>
      </c>
      <c r="E42" s="64">
        <f t="shared" si="1"/>
        <v>329</v>
      </c>
      <c r="F42" s="65" t="s">
        <v>3930</v>
      </c>
      <c r="G42" s="66" t="str">
        <f>VLOOKUP(F42,GD.List!$C$3:$O$6646,13,0)</f>
        <v>CVC60:40 - 40/1 (34630 MTRS)</v>
      </c>
      <c r="H42" s="67">
        <f>VLOOKUP(F42,GD.List!$C$3:$O$6646,8,0)</f>
        <v>5210.1099999999997</v>
      </c>
      <c r="I42" s="68">
        <f>VLOOKUP(F42,GD.List!$C$3:$O$6646,9,0)</f>
        <v>4.08</v>
      </c>
      <c r="J42" s="69">
        <f t="shared" si="2"/>
        <v>0</v>
      </c>
      <c r="K42" s="70">
        <v>0</v>
      </c>
      <c r="L42" s="71" t="str">
        <f>_xlfn.IFNA(IF($L$8&lt;&gt;"",VLOOKUP(N42,Data!$B$2:$H$5150,6,0),""),"")</f>
        <v/>
      </c>
      <c r="M42" s="71" t="str">
        <f>_xlfn.IFNA(IF($M$8&lt;&gt;"",VLOOKUP(N42,Data!$B$2:$H$5150,7,0),""),"")</f>
        <v/>
      </c>
      <c r="N42" s="72" t="str">
        <f t="shared" si="35"/>
        <v>LMps_Ctn5210.11</v>
      </c>
      <c r="O42" s="136">
        <f t="shared" si="3"/>
        <v>0</v>
      </c>
      <c r="P42" s="69">
        <f t="shared" si="36"/>
        <v>0</v>
      </c>
      <c r="Q42" s="70">
        <v>0</v>
      </c>
      <c r="R42" s="71" t="str">
        <f>_xlfn.IFNA(IF($R$8&lt;&gt;"",VLOOKUP(T42,Data!$B$2:$H$5150,6,0),""),"")</f>
        <v/>
      </c>
      <c r="S42" s="71" t="str">
        <f>_xlfn.IFNA(IF($S$8&lt;&gt;"",VLOOKUP(T42,Data!$B$2:$H$5150,7,0),""),"")</f>
        <v/>
      </c>
      <c r="T42" s="72" t="str">
        <f t="shared" si="37"/>
        <v>LMps_Pol5210.11</v>
      </c>
      <c r="U42" s="136">
        <f t="shared" si="4"/>
        <v>0</v>
      </c>
      <c r="V42" s="69">
        <f t="shared" si="5"/>
        <v>0</v>
      </c>
      <c r="W42" s="70">
        <v>0</v>
      </c>
      <c r="X42" s="71" t="str">
        <f>_xlfn.IFNA(IF($X$8&lt;&gt;"",VLOOKUP(Z42,Data!$B$2:$H$5150,6,0),""),"")</f>
        <v/>
      </c>
      <c r="Y42" s="71" t="str">
        <f>_xlfn.IFNA(IF($Y$8&lt;&gt;"",VLOOKUP(Z42,Data!$B$2:$H$5150,7,0),""),"")</f>
        <v/>
      </c>
      <c r="Z42" s="72" t="str">
        <f t="shared" si="38"/>
        <v>LMps_Pol5210.11</v>
      </c>
      <c r="AA42" s="136">
        <f t="shared" si="6"/>
        <v>0</v>
      </c>
      <c r="AB42" s="69">
        <f t="shared" si="7"/>
        <v>0</v>
      </c>
      <c r="AC42" s="70">
        <v>0</v>
      </c>
      <c r="AD42" s="71" t="str">
        <f>_xlfn.IFNA(IF($AD$8&lt;&gt;"",VLOOKUP(AF42,Data!$B$2:$H$5150,6,0),""),"")</f>
        <v/>
      </c>
      <c r="AE42" s="71" t="str">
        <f>_xlfn.IFNA(IF($AE$8&lt;&gt;"",VLOOKUP(AF42,Data!$B$2:$H$5150,7,0),""),"")</f>
        <v/>
      </c>
      <c r="AF42" s="72" t="str">
        <f t="shared" si="8"/>
        <v>LMps_Ctn5210.11</v>
      </c>
      <c r="AG42" s="136">
        <f t="shared" si="9"/>
        <v>0</v>
      </c>
      <c r="AH42" s="69">
        <f t="shared" si="10"/>
        <v>0</v>
      </c>
      <c r="AI42" s="70">
        <f>_xlfn.IFNA(VLOOKUP(AL42,Data!$B$2:$H$5150,4,0),0)</f>
        <v>0</v>
      </c>
      <c r="AJ42" s="71" t="str">
        <f>_xlfn.IFNA(IF($AJ$8&lt;&gt;"",VLOOKUP(AL42,Data!$B$2:$H$5150,6,0),""),"")</f>
        <v/>
      </c>
      <c r="AK42" s="71" t="str">
        <f>_xlfn.IFNA(IF($AK$8&lt;&gt;"",VLOOKUP(AL42,Data!$B$2:$H$5150,7,0),""),"")</f>
        <v/>
      </c>
      <c r="AL42" s="72" t="str">
        <f t="shared" si="11"/>
        <v>LMps_Ctn5210.11</v>
      </c>
      <c r="AM42" s="136">
        <f t="shared" si="12"/>
        <v>0</v>
      </c>
      <c r="AN42" s="69">
        <f t="shared" si="13"/>
        <v>0</v>
      </c>
      <c r="AO42" s="70">
        <f>_xlfn.IFNA(VLOOKUP(AR42,Data!$B$2:$H$5150,4,0),0)</f>
        <v>0</v>
      </c>
      <c r="AP42" s="71" t="str">
        <f>_xlfn.IFNA(IF($AP$8&lt;&gt;"",VLOOKUP(AR42,Data!$B$2:$H$5150,6,0),""),"")</f>
        <v/>
      </c>
      <c r="AQ42" s="71" t="str">
        <f>_xlfn.IFNA(IF($AQ$8&lt;&gt;"",VLOOKUP(AR42,Data!$B$2:$H$5150,7,0),""),"")</f>
        <v/>
      </c>
      <c r="AR42" s="72" t="str">
        <f t="shared" si="14"/>
        <v>LMps_Ctn5210.11</v>
      </c>
      <c r="AS42" s="136">
        <f t="shared" si="39"/>
        <v>0</v>
      </c>
      <c r="AT42" s="69">
        <f t="shared" si="15"/>
        <v>0</v>
      </c>
      <c r="AU42" s="70">
        <f>_xlfn.IFNA(VLOOKUP(AX42,Data!$B$2:$H$5150,4,0),0)</f>
        <v>0</v>
      </c>
      <c r="AV42" s="71" t="str">
        <f>_xlfn.IFNA(IF($AV$8&lt;&gt;"",VLOOKUP(AX42,Data!$B$2:$H$5150,6,0),""),"")</f>
        <v/>
      </c>
      <c r="AW42" s="71" t="str">
        <f>_xlfn.IFNA(IF($AW$8&lt;&gt;"",VLOOKUP(AX42,Data!$B$2:$H$5150,7,0),""),"")</f>
        <v/>
      </c>
      <c r="AX42" s="72" t="str">
        <f t="shared" si="16"/>
        <v>LMps_Ctn5210.11</v>
      </c>
      <c r="AY42" s="136">
        <f t="shared" si="40"/>
        <v>0</v>
      </c>
      <c r="AZ42" s="69">
        <f t="shared" si="17"/>
        <v>0</v>
      </c>
      <c r="BA42" s="70">
        <f>_xlfn.IFNA(VLOOKUP(BD42,Data!$B$2:$H$5150,4,0),0)</f>
        <v>0</v>
      </c>
      <c r="BB42" s="71" t="str">
        <f>_xlfn.IFNA(IF($BB$8&lt;&gt;"",VLOOKUP(BD42,Data!$B$2:$H$5150,6,0),""),"")</f>
        <v/>
      </c>
      <c r="BC42" s="71" t="str">
        <f>_xlfn.IFNA(IF($BC$8&lt;&gt;"",VLOOKUP(BD42,Data!$B$2:$H$5150,7,0),""),"")</f>
        <v/>
      </c>
      <c r="BD42" s="72" t="str">
        <f t="shared" si="18"/>
        <v>LMps_Ctn5210.11</v>
      </c>
      <c r="BE42" s="136">
        <f t="shared" si="41"/>
        <v>0</v>
      </c>
      <c r="BF42" s="69">
        <f t="shared" si="19"/>
        <v>0</v>
      </c>
      <c r="BG42" s="70">
        <f>_xlfn.IFNA(VLOOKUP(BJ42,Data!$B$2:$H$5150,4,0),0)</f>
        <v>0</v>
      </c>
      <c r="BH42" s="71" t="str">
        <f>_xlfn.IFNA(IF($BH$8&lt;&gt;"",VLOOKUP(BJ42,Data!$B$2:$H$5150,6,0),""),"")</f>
        <v/>
      </c>
      <c r="BI42" s="71" t="str">
        <f>_xlfn.IFNA(IF($BI$8&lt;&gt;"",VLOOKUP(BJ42,Data!$B$2:$H$5150,7,0),""),"")</f>
        <v/>
      </c>
      <c r="BJ42" s="72" t="str">
        <f t="shared" si="20"/>
        <v>LMps_Ctn5210.11</v>
      </c>
      <c r="BK42" s="136">
        <f t="shared" si="42"/>
        <v>0</v>
      </c>
      <c r="BL42" s="69">
        <f t="shared" si="21"/>
        <v>0</v>
      </c>
      <c r="BM42" s="70">
        <f>_xlfn.IFNA(VLOOKUP(BP42,Data!$B$2:$H$5150,4,0),0)</f>
        <v>0</v>
      </c>
      <c r="BN42" s="71" t="str">
        <f>_xlfn.IFNA(IF($BN$8&lt;&gt;"",VLOOKUP(BP42,Data!$B$2:$H$5150,6,0),""),"")</f>
        <v/>
      </c>
      <c r="BO42" s="71" t="str">
        <f>_xlfn.IFNA(IF($BO$8&lt;&gt;"",VLOOKUP(BP42,Data!$B$2:$H$5150,7,0),""),"")</f>
        <v/>
      </c>
      <c r="BP42" s="72" t="str">
        <f t="shared" si="22"/>
        <v>LMps_Ctn5210.11</v>
      </c>
      <c r="BQ42" s="136">
        <f t="shared" si="43"/>
        <v>0</v>
      </c>
      <c r="BR42" s="69">
        <f t="shared" si="23"/>
        <v>0</v>
      </c>
      <c r="BS42" s="70">
        <f>_xlfn.IFNA(VLOOKUP(BV42,Data!$B$2:$H$5150,4,0),0)</f>
        <v>0</v>
      </c>
      <c r="BT42" s="71" t="str">
        <f>_xlfn.IFNA(IF($BT$8&lt;&gt;"",VLOOKUP(BV42,Data!$B$2:$H$5150,6,0),""),"")</f>
        <v/>
      </c>
      <c r="BU42" s="71" t="str">
        <f>_xlfn.IFNA(IF($BU$8&lt;&gt;"",VLOOKUP(BV42,Data!$B$2:$H$5150,7,0),""),"")</f>
        <v/>
      </c>
      <c r="BV42" s="72" t="str">
        <f t="shared" si="24"/>
        <v>LMps_Ctn5210.11</v>
      </c>
      <c r="BW42" s="136">
        <f t="shared" si="44"/>
        <v>0</v>
      </c>
      <c r="BX42" s="69">
        <f t="shared" si="25"/>
        <v>0</v>
      </c>
      <c r="BY42" s="70">
        <f>_xlfn.IFNA(VLOOKUP(CB42,Data!$B$2:$H$5150,4,0),0)</f>
        <v>0</v>
      </c>
      <c r="BZ42" s="71" t="str">
        <f>_xlfn.IFNA(IF($BZ$8&lt;&gt;"",VLOOKUP(CB42,Data!$B$2:$H$5150,6,0),""),"")</f>
        <v/>
      </c>
      <c r="CA42" s="71" t="str">
        <f>_xlfn.IFNA(IF($CA$8&lt;&gt;"",VLOOKUP(CB42,Data!$B$2:$H$5150,7,0),""),"")</f>
        <v/>
      </c>
      <c r="CB42" s="72" t="str">
        <f t="shared" si="26"/>
        <v>LMps_Ctn5210.11</v>
      </c>
      <c r="CC42" s="136">
        <f t="shared" si="45"/>
        <v>0</v>
      </c>
      <c r="CD42" s="69">
        <f t="shared" si="27"/>
        <v>0</v>
      </c>
      <c r="CE42" s="70">
        <f>_xlfn.IFNA(VLOOKUP(CH42,Data!$B$2:$H$5150,4,0),0)</f>
        <v>0</v>
      </c>
      <c r="CF42" s="71" t="str">
        <f>_xlfn.IFNA(IF($CF$8&lt;&gt;"",VLOOKUP(CH42,Data!$B$2:$H$5150,6,0),""),"")</f>
        <v/>
      </c>
      <c r="CG42" s="71" t="str">
        <f>_xlfn.IFNA(IF($CG$8&lt;&gt;"",VLOOKUP(CH42,Data!$B$2:$H$5150,7,0),""),"")</f>
        <v/>
      </c>
      <c r="CH42" s="72" t="str">
        <f t="shared" si="28"/>
        <v>LMps_Ctn5210.11</v>
      </c>
      <c r="CI42" s="136">
        <f t="shared" si="46"/>
        <v>0</v>
      </c>
      <c r="CJ42" s="69">
        <f t="shared" si="29"/>
        <v>0</v>
      </c>
      <c r="CK42" s="70">
        <f>_xlfn.IFNA(VLOOKUP(CN42,Data!$B$2:$H$5150,4,0),0)</f>
        <v>0</v>
      </c>
      <c r="CL42" s="71" t="str">
        <f>_xlfn.IFNA(IF($CL$8&lt;&gt;"",VLOOKUP(CN42,Data!$B$2:$H$5150,6,0),""),"")</f>
        <v/>
      </c>
      <c r="CM42" s="71" t="str">
        <f>_xlfn.IFNA(IF($CM$8&lt;&gt;"",VLOOKUP(CN42,Data!$B$2:$H$5150,7,0),""),"")</f>
        <v/>
      </c>
      <c r="CN42" s="72" t="str">
        <f t="shared" si="30"/>
        <v>LMps_Ctn5210.11</v>
      </c>
      <c r="CO42" s="136">
        <f t="shared" si="47"/>
        <v>0</v>
      </c>
      <c r="CP42" s="69">
        <f t="shared" si="31"/>
        <v>0</v>
      </c>
      <c r="CQ42" s="70">
        <f>_xlfn.IFNA(VLOOKUP(CT42,Data!$B$2:$H$5150,4,0),0)</f>
        <v>0</v>
      </c>
      <c r="CR42" s="71" t="str">
        <f>_xlfn.IFNA(IF($CR$8&lt;&gt;"",VLOOKUP(CT42,Data!$B$2:$H$5150,6,0),""),"")</f>
        <v/>
      </c>
      <c r="CS42" s="71" t="str">
        <f>_xlfn.IFNA(IF($CS$8&lt;&gt;"",VLOOKUP(CT42,Data!$B$2:$H$5150,7,0),""),"")</f>
        <v/>
      </c>
      <c r="CT42" s="72" t="str">
        <f t="shared" si="32"/>
        <v>LMps_Ctn5210.11</v>
      </c>
      <c r="CU42" s="74" t="str">
        <f>VLOOKUP(F42,GD.List!$C$3:$O$6214,12,0)</f>
        <v>Blended Fabric</v>
      </c>
      <c r="CV42" s="51" t="s">
        <v>50</v>
      </c>
      <c r="CW42" s="51" t="e">
        <f>VLOOKUP(H42,#REF!,1,0)</f>
        <v>#REF!</v>
      </c>
      <c r="CX42" s="73">
        <f>E42/VLOOKUP(F42,GD.List!$C$3:$O$6646,5,0)</f>
        <v>2.3802633482853421E-2</v>
      </c>
      <c r="CY42" s="134">
        <f t="shared" si="33"/>
        <v>0</v>
      </c>
      <c r="CZ42" s="51" t="e">
        <f t="shared" si="48"/>
        <v>#N/A</v>
      </c>
      <c r="DA42" s="133"/>
    </row>
    <row r="43" spans="1:105" ht="15" customHeight="1" x14ac:dyDescent="0.2">
      <c r="A43" s="142" t="str">
        <f>IFERROR(IF(VLOOKUP(F43,GD.List!$C$3:$H$6371,6,0)&lt;&gt;"L","I","L"),"")</f>
        <v>L</v>
      </c>
      <c r="B43" s="136">
        <f t="shared" si="34"/>
        <v>0</v>
      </c>
      <c r="C43" s="64">
        <v>309</v>
      </c>
      <c r="D43" s="64">
        <f t="shared" si="0"/>
        <v>0</v>
      </c>
      <c r="E43" s="64">
        <f t="shared" si="1"/>
        <v>309</v>
      </c>
      <c r="F43" s="65" t="s">
        <v>4149</v>
      </c>
      <c r="G43" s="66" t="str">
        <f>VLOOKUP(F43,GD.List!$C$3:$O$6646,13,0)</f>
        <v>CVC60:40 60/1 (40100 LBS)</v>
      </c>
      <c r="H43" s="67">
        <f>VLOOKUP(F43,GD.List!$C$3:$O$6646,8,0)</f>
        <v>5206.1400000000003</v>
      </c>
      <c r="I43" s="68">
        <f>VLOOKUP(F43,GD.List!$C$3:$O$6646,9,0)</f>
        <v>4.49</v>
      </c>
      <c r="J43" s="69">
        <f t="shared" si="2"/>
        <v>0</v>
      </c>
      <c r="K43" s="70">
        <v>0</v>
      </c>
      <c r="L43" s="71" t="str">
        <f>_xlfn.IFNA(IF($L$8&lt;&gt;"",VLOOKUP(N43,Data!$B$2:$H$5150,6,0),""),"")</f>
        <v/>
      </c>
      <c r="M43" s="71" t="str">
        <f>_xlfn.IFNA(IF($M$8&lt;&gt;"",VLOOKUP(N43,Data!$B$2:$H$5150,7,0),""),"")</f>
        <v/>
      </c>
      <c r="N43" s="72" t="str">
        <f t="shared" si="35"/>
        <v>LMps_Ctn5206.14</v>
      </c>
      <c r="O43" s="136">
        <f t="shared" si="3"/>
        <v>0</v>
      </c>
      <c r="P43" s="69">
        <f t="shared" si="36"/>
        <v>0</v>
      </c>
      <c r="Q43" s="70">
        <v>0</v>
      </c>
      <c r="R43" s="71" t="str">
        <f>_xlfn.IFNA(IF($R$8&lt;&gt;"",VLOOKUP(T43,Data!$B$2:$H$5150,6,0),""),"")</f>
        <v/>
      </c>
      <c r="S43" s="71" t="str">
        <f>_xlfn.IFNA(IF($S$8&lt;&gt;"",VLOOKUP(T43,Data!$B$2:$H$5150,7,0),""),"")</f>
        <v/>
      </c>
      <c r="T43" s="72" t="str">
        <f t="shared" si="37"/>
        <v>LMps_Pol5206.14</v>
      </c>
      <c r="U43" s="136">
        <f t="shared" si="4"/>
        <v>0</v>
      </c>
      <c r="V43" s="69">
        <f t="shared" si="5"/>
        <v>0</v>
      </c>
      <c r="W43" s="70">
        <v>0</v>
      </c>
      <c r="X43" s="71" t="str">
        <f>_xlfn.IFNA(IF($X$8&lt;&gt;"",VLOOKUP(Z43,Data!$B$2:$H$5150,6,0),""),"")</f>
        <v/>
      </c>
      <c r="Y43" s="71" t="str">
        <f>_xlfn.IFNA(IF($Y$8&lt;&gt;"",VLOOKUP(Z43,Data!$B$2:$H$5150,7,0),""),"")</f>
        <v/>
      </c>
      <c r="Z43" s="72" t="str">
        <f t="shared" si="38"/>
        <v>LMps_Pol5206.14</v>
      </c>
      <c r="AA43" s="136">
        <f t="shared" si="6"/>
        <v>0</v>
      </c>
      <c r="AB43" s="69">
        <f t="shared" si="7"/>
        <v>0</v>
      </c>
      <c r="AC43" s="70">
        <v>0</v>
      </c>
      <c r="AD43" s="71" t="str">
        <f>_xlfn.IFNA(IF($AD$8&lt;&gt;"",VLOOKUP(AF43,Data!$B$2:$H$5150,6,0),""),"")</f>
        <v/>
      </c>
      <c r="AE43" s="71" t="str">
        <f>_xlfn.IFNA(IF($AE$8&lt;&gt;"",VLOOKUP(AF43,Data!$B$2:$H$5150,7,0),""),"")</f>
        <v/>
      </c>
      <c r="AF43" s="72" t="str">
        <f t="shared" si="8"/>
        <v>LMps_Ctn5206.14</v>
      </c>
      <c r="AG43" s="136">
        <f t="shared" si="9"/>
        <v>0</v>
      </c>
      <c r="AH43" s="69">
        <f t="shared" si="10"/>
        <v>0</v>
      </c>
      <c r="AI43" s="70">
        <f>_xlfn.IFNA(VLOOKUP(AL43,Data!$B$2:$H$5150,4,0),0)</f>
        <v>0</v>
      </c>
      <c r="AJ43" s="71" t="str">
        <f>_xlfn.IFNA(IF($AJ$8&lt;&gt;"",VLOOKUP(AL43,Data!$B$2:$H$5150,6,0),""),"")</f>
        <v/>
      </c>
      <c r="AK43" s="71" t="str">
        <f>_xlfn.IFNA(IF($AK$8&lt;&gt;"",VLOOKUP(AL43,Data!$B$2:$H$5150,7,0),""),"")</f>
        <v/>
      </c>
      <c r="AL43" s="72" t="str">
        <f t="shared" si="11"/>
        <v>LMps_Ctn5206.14</v>
      </c>
      <c r="AM43" s="136">
        <f t="shared" si="12"/>
        <v>0</v>
      </c>
      <c r="AN43" s="69">
        <f t="shared" si="13"/>
        <v>0</v>
      </c>
      <c r="AO43" s="70">
        <f>_xlfn.IFNA(VLOOKUP(AR43,Data!$B$2:$H$5150,4,0),0)</f>
        <v>0</v>
      </c>
      <c r="AP43" s="71" t="str">
        <f>_xlfn.IFNA(IF($AP$8&lt;&gt;"",VLOOKUP(AR43,Data!$B$2:$H$5150,6,0),""),"")</f>
        <v/>
      </c>
      <c r="AQ43" s="71" t="str">
        <f>_xlfn.IFNA(IF($AQ$8&lt;&gt;"",VLOOKUP(AR43,Data!$B$2:$H$5150,7,0),""),"")</f>
        <v/>
      </c>
      <c r="AR43" s="72" t="str">
        <f t="shared" si="14"/>
        <v>LMps_Ctn5206.14</v>
      </c>
      <c r="AS43" s="136">
        <f t="shared" si="39"/>
        <v>0</v>
      </c>
      <c r="AT43" s="69">
        <f t="shared" si="15"/>
        <v>0</v>
      </c>
      <c r="AU43" s="70">
        <f>_xlfn.IFNA(VLOOKUP(AX43,Data!$B$2:$H$5150,4,0),0)</f>
        <v>0</v>
      </c>
      <c r="AV43" s="71" t="str">
        <f>_xlfn.IFNA(IF($AV$8&lt;&gt;"",VLOOKUP(AX43,Data!$B$2:$H$5150,6,0),""),"")</f>
        <v/>
      </c>
      <c r="AW43" s="71" t="str">
        <f>_xlfn.IFNA(IF($AW$8&lt;&gt;"",VLOOKUP(AX43,Data!$B$2:$H$5150,7,0),""),"")</f>
        <v/>
      </c>
      <c r="AX43" s="72" t="str">
        <f t="shared" si="16"/>
        <v>LMps_Ctn5206.14</v>
      </c>
      <c r="AY43" s="136">
        <f t="shared" si="40"/>
        <v>0</v>
      </c>
      <c r="AZ43" s="69">
        <f t="shared" si="17"/>
        <v>0</v>
      </c>
      <c r="BA43" s="70">
        <f>_xlfn.IFNA(VLOOKUP(BD43,Data!$B$2:$H$5150,4,0),0)</f>
        <v>0</v>
      </c>
      <c r="BB43" s="71" t="str">
        <f>_xlfn.IFNA(IF($BB$8&lt;&gt;"",VLOOKUP(BD43,Data!$B$2:$H$5150,6,0),""),"")</f>
        <v/>
      </c>
      <c r="BC43" s="71" t="str">
        <f>_xlfn.IFNA(IF($BC$8&lt;&gt;"",VLOOKUP(BD43,Data!$B$2:$H$5150,7,0),""),"")</f>
        <v/>
      </c>
      <c r="BD43" s="72" t="str">
        <f t="shared" si="18"/>
        <v>LMps_Ctn5206.14</v>
      </c>
      <c r="BE43" s="136">
        <f t="shared" si="41"/>
        <v>0</v>
      </c>
      <c r="BF43" s="69">
        <f t="shared" si="19"/>
        <v>0</v>
      </c>
      <c r="BG43" s="70">
        <f>_xlfn.IFNA(VLOOKUP(BJ43,Data!$B$2:$H$5150,4,0),0)</f>
        <v>0</v>
      </c>
      <c r="BH43" s="71" t="str">
        <f>_xlfn.IFNA(IF($BH$8&lt;&gt;"",VLOOKUP(BJ43,Data!$B$2:$H$5150,6,0),""),"")</f>
        <v/>
      </c>
      <c r="BI43" s="71" t="str">
        <f>_xlfn.IFNA(IF($BI$8&lt;&gt;"",VLOOKUP(BJ43,Data!$B$2:$H$5150,7,0),""),"")</f>
        <v/>
      </c>
      <c r="BJ43" s="72" t="str">
        <f t="shared" si="20"/>
        <v>LMps_Ctn5206.14</v>
      </c>
      <c r="BK43" s="136">
        <f t="shared" si="42"/>
        <v>0</v>
      </c>
      <c r="BL43" s="69">
        <f t="shared" si="21"/>
        <v>0</v>
      </c>
      <c r="BM43" s="70">
        <f>_xlfn.IFNA(VLOOKUP(BP43,Data!$B$2:$H$5150,4,0),0)</f>
        <v>0</v>
      </c>
      <c r="BN43" s="71" t="str">
        <f>_xlfn.IFNA(IF($BN$8&lt;&gt;"",VLOOKUP(BP43,Data!$B$2:$H$5150,6,0),""),"")</f>
        <v/>
      </c>
      <c r="BO43" s="71" t="str">
        <f>_xlfn.IFNA(IF($BO$8&lt;&gt;"",VLOOKUP(BP43,Data!$B$2:$H$5150,7,0),""),"")</f>
        <v/>
      </c>
      <c r="BP43" s="72" t="str">
        <f t="shared" si="22"/>
        <v>LMps_Ctn5206.14</v>
      </c>
      <c r="BQ43" s="136">
        <f t="shared" si="43"/>
        <v>0</v>
      </c>
      <c r="BR43" s="69">
        <f t="shared" si="23"/>
        <v>0</v>
      </c>
      <c r="BS43" s="70">
        <f>_xlfn.IFNA(VLOOKUP(BV43,Data!$B$2:$H$5150,4,0),0)</f>
        <v>0</v>
      </c>
      <c r="BT43" s="71" t="str">
        <f>_xlfn.IFNA(IF($BT$8&lt;&gt;"",VLOOKUP(BV43,Data!$B$2:$H$5150,6,0),""),"")</f>
        <v/>
      </c>
      <c r="BU43" s="71" t="str">
        <f>_xlfn.IFNA(IF($BU$8&lt;&gt;"",VLOOKUP(BV43,Data!$B$2:$H$5150,7,0),""),"")</f>
        <v/>
      </c>
      <c r="BV43" s="72" t="str">
        <f t="shared" si="24"/>
        <v>LMps_Ctn5206.14</v>
      </c>
      <c r="BW43" s="136">
        <f t="shared" si="44"/>
        <v>0</v>
      </c>
      <c r="BX43" s="69">
        <f t="shared" si="25"/>
        <v>0</v>
      </c>
      <c r="BY43" s="70">
        <f>_xlfn.IFNA(VLOOKUP(CB43,Data!$B$2:$H$5150,4,0),0)</f>
        <v>0</v>
      </c>
      <c r="BZ43" s="71" t="str">
        <f>_xlfn.IFNA(IF($BZ$8&lt;&gt;"",VLOOKUP(CB43,Data!$B$2:$H$5150,6,0),""),"")</f>
        <v/>
      </c>
      <c r="CA43" s="71" t="str">
        <f>_xlfn.IFNA(IF($CA$8&lt;&gt;"",VLOOKUP(CB43,Data!$B$2:$H$5150,7,0),""),"")</f>
        <v/>
      </c>
      <c r="CB43" s="72" t="str">
        <f t="shared" si="26"/>
        <v>LMps_Ctn5206.14</v>
      </c>
      <c r="CC43" s="136">
        <f t="shared" si="45"/>
        <v>0</v>
      </c>
      <c r="CD43" s="69">
        <f t="shared" si="27"/>
        <v>0</v>
      </c>
      <c r="CE43" s="70">
        <f>_xlfn.IFNA(VLOOKUP(CH43,Data!$B$2:$H$5150,4,0),0)</f>
        <v>0</v>
      </c>
      <c r="CF43" s="71" t="str">
        <f>_xlfn.IFNA(IF($CF$8&lt;&gt;"",VLOOKUP(CH43,Data!$B$2:$H$5150,6,0),""),"")</f>
        <v/>
      </c>
      <c r="CG43" s="71" t="str">
        <f>_xlfn.IFNA(IF($CG$8&lt;&gt;"",VLOOKUP(CH43,Data!$B$2:$H$5150,7,0),""),"")</f>
        <v/>
      </c>
      <c r="CH43" s="72" t="str">
        <f t="shared" si="28"/>
        <v>LMps_Ctn5206.14</v>
      </c>
      <c r="CI43" s="136">
        <f t="shared" si="46"/>
        <v>0</v>
      </c>
      <c r="CJ43" s="69">
        <f t="shared" si="29"/>
        <v>0</v>
      </c>
      <c r="CK43" s="70">
        <f>_xlfn.IFNA(VLOOKUP(CN43,Data!$B$2:$H$5150,4,0),0)</f>
        <v>0</v>
      </c>
      <c r="CL43" s="71" t="str">
        <f>_xlfn.IFNA(IF($CL$8&lt;&gt;"",VLOOKUP(CN43,Data!$B$2:$H$5150,6,0),""),"")</f>
        <v/>
      </c>
      <c r="CM43" s="71" t="str">
        <f>_xlfn.IFNA(IF($CM$8&lt;&gt;"",VLOOKUP(CN43,Data!$B$2:$H$5150,7,0),""),"")</f>
        <v/>
      </c>
      <c r="CN43" s="72" t="str">
        <f t="shared" si="30"/>
        <v>LMps_Ctn5206.14</v>
      </c>
      <c r="CO43" s="136">
        <f t="shared" si="47"/>
        <v>0</v>
      </c>
      <c r="CP43" s="69">
        <f t="shared" si="31"/>
        <v>0</v>
      </c>
      <c r="CQ43" s="70">
        <f>_xlfn.IFNA(VLOOKUP(CT43,Data!$B$2:$H$5150,4,0),0)</f>
        <v>0</v>
      </c>
      <c r="CR43" s="71" t="str">
        <f>_xlfn.IFNA(IF($CR$8&lt;&gt;"",VLOOKUP(CT43,Data!$B$2:$H$5150,6,0),""),"")</f>
        <v/>
      </c>
      <c r="CS43" s="71" t="str">
        <f>_xlfn.IFNA(IF($CS$8&lt;&gt;"",VLOOKUP(CT43,Data!$B$2:$H$5150,7,0),""),"")</f>
        <v/>
      </c>
      <c r="CT43" s="72" t="str">
        <f t="shared" si="32"/>
        <v>LMps_Ctn5206.14</v>
      </c>
      <c r="CU43" s="74" t="str">
        <f>VLOOKUP(F43,GD.List!$C$3:$O$6214,12,0)</f>
        <v>Blended YARN</v>
      </c>
      <c r="CV43" s="51" t="s">
        <v>50</v>
      </c>
      <c r="CW43" s="51" t="e">
        <f>VLOOKUP(H43,#REF!,1,0)</f>
        <v>#REF!</v>
      </c>
      <c r="CX43" s="73">
        <f>E43/VLOOKUP(F43,GD.List!$C$3:$O$6646,5,0)</f>
        <v>1.698828962559789E-2</v>
      </c>
      <c r="CY43" s="134">
        <f t="shared" si="33"/>
        <v>0</v>
      </c>
      <c r="CZ43" s="51" t="e">
        <f t="shared" si="48"/>
        <v>#N/A</v>
      </c>
      <c r="DA43" s="133"/>
    </row>
    <row r="44" spans="1:105" ht="15" customHeight="1" x14ac:dyDescent="0.2">
      <c r="A44" s="192" t="s">
        <v>1817</v>
      </c>
      <c r="B44" s="136">
        <f t="shared" si="34"/>
        <v>0</v>
      </c>
      <c r="C44" s="64">
        <v>461.48000000000047</v>
      </c>
      <c r="D44" s="64">
        <f t="shared" si="0"/>
        <v>0</v>
      </c>
      <c r="E44" s="64">
        <f t="shared" si="1"/>
        <v>461.48000000000047</v>
      </c>
      <c r="F44" s="65" t="s">
        <v>4336</v>
      </c>
      <c r="G44" s="66" t="str">
        <f>VLOOKUP(F44,GD.List!$C$3:$O$6646,13,0)</f>
        <v>CVC60:40</v>
      </c>
      <c r="H44" s="67">
        <f>VLOOKUP(F44,GD.List!$C$3:$O$6646,8,0)</f>
        <v>5206.1400000000003</v>
      </c>
      <c r="I44" s="68">
        <f>VLOOKUP(F44,GD.List!$C$3:$O$6646,9,0)</f>
        <v>3.21</v>
      </c>
      <c r="J44" s="69">
        <f t="shared" si="2"/>
        <v>0</v>
      </c>
      <c r="K44" s="70">
        <v>0</v>
      </c>
      <c r="L44" s="71" t="str">
        <f>_xlfn.IFNA(IF($L$8&lt;&gt;"",VLOOKUP(N44,Data!$B$2:$H$5150,6,0),""),"")</f>
        <v/>
      </c>
      <c r="M44" s="71" t="str">
        <f>_xlfn.IFNA(IF($M$8&lt;&gt;"",VLOOKUP(N44,Data!$B$2:$H$5150,7,0),""),"")</f>
        <v/>
      </c>
      <c r="N44" s="72" t="str">
        <f t="shared" si="35"/>
        <v>LMps_Ctn5206.14</v>
      </c>
      <c r="O44" s="136">
        <f t="shared" si="3"/>
        <v>0</v>
      </c>
      <c r="P44" s="69">
        <f t="shared" si="36"/>
        <v>0</v>
      </c>
      <c r="Q44" s="70">
        <v>0</v>
      </c>
      <c r="R44" s="71" t="str">
        <f>_xlfn.IFNA(IF($R$8&lt;&gt;"",VLOOKUP(T44,Data!$B$2:$H$5150,6,0),""),"")</f>
        <v/>
      </c>
      <c r="S44" s="71" t="str">
        <f>_xlfn.IFNA(IF($S$8&lt;&gt;"",VLOOKUP(T44,Data!$B$2:$H$5150,7,0),""),"")</f>
        <v/>
      </c>
      <c r="T44" s="72" t="str">
        <f t="shared" si="37"/>
        <v>LMps_Pol5206.14</v>
      </c>
      <c r="U44" s="136">
        <f t="shared" si="4"/>
        <v>0</v>
      </c>
      <c r="V44" s="69">
        <f t="shared" si="5"/>
        <v>0</v>
      </c>
      <c r="W44" s="70">
        <v>0</v>
      </c>
      <c r="X44" s="71" t="str">
        <f>_xlfn.IFNA(IF($X$8&lt;&gt;"",VLOOKUP(Z44,Data!$B$2:$H$5150,6,0),""),"")</f>
        <v/>
      </c>
      <c r="Y44" s="71" t="str">
        <f>_xlfn.IFNA(IF($Y$8&lt;&gt;"",VLOOKUP(Z44,Data!$B$2:$H$5150,7,0),""),"")</f>
        <v/>
      </c>
      <c r="Z44" s="72" t="str">
        <f t="shared" si="38"/>
        <v>LMps_Pol5206.14</v>
      </c>
      <c r="AA44" s="136">
        <f t="shared" si="6"/>
        <v>0</v>
      </c>
      <c r="AB44" s="69">
        <f t="shared" si="7"/>
        <v>0</v>
      </c>
      <c r="AC44" s="70">
        <v>0</v>
      </c>
      <c r="AD44" s="71" t="str">
        <f>_xlfn.IFNA(IF($AD$8&lt;&gt;"",VLOOKUP(AF44,Data!$B$2:$H$5150,6,0),""),"")</f>
        <v/>
      </c>
      <c r="AE44" s="71" t="str">
        <f>_xlfn.IFNA(IF($AE$8&lt;&gt;"",VLOOKUP(AF44,Data!$B$2:$H$5150,7,0),""),"")</f>
        <v/>
      </c>
      <c r="AF44" s="72" t="str">
        <f t="shared" si="8"/>
        <v>LMps_Ctn5206.14</v>
      </c>
      <c r="AG44" s="136">
        <f t="shared" si="9"/>
        <v>0</v>
      </c>
      <c r="AH44" s="69">
        <f t="shared" si="10"/>
        <v>0</v>
      </c>
      <c r="AI44" s="70">
        <f>_xlfn.IFNA(VLOOKUP(AL44,Data!$B$2:$H$5150,4,0),0)</f>
        <v>0</v>
      </c>
      <c r="AJ44" s="71" t="str">
        <f>_xlfn.IFNA(IF($AJ$8&lt;&gt;"",VLOOKUP(AL44,Data!$B$2:$H$5150,6,0),""),"")</f>
        <v/>
      </c>
      <c r="AK44" s="71" t="str">
        <f>_xlfn.IFNA(IF($AK$8&lt;&gt;"",VLOOKUP(AL44,Data!$B$2:$H$5150,7,0),""),"")</f>
        <v/>
      </c>
      <c r="AL44" s="72" t="str">
        <f t="shared" si="11"/>
        <v>LMps_Ctn5206.14</v>
      </c>
      <c r="AM44" s="136">
        <f t="shared" si="12"/>
        <v>0</v>
      </c>
      <c r="AN44" s="69">
        <f t="shared" si="13"/>
        <v>0</v>
      </c>
      <c r="AO44" s="70">
        <f>_xlfn.IFNA(VLOOKUP(AR44,Data!$B$2:$H$5150,4,0),0)</f>
        <v>0</v>
      </c>
      <c r="AP44" s="71" t="str">
        <f>_xlfn.IFNA(IF($AP$8&lt;&gt;"",VLOOKUP(AR44,Data!$B$2:$H$5150,6,0),""),"")</f>
        <v/>
      </c>
      <c r="AQ44" s="71" t="str">
        <f>_xlfn.IFNA(IF($AQ$8&lt;&gt;"",VLOOKUP(AR44,Data!$B$2:$H$5150,7,0),""),"")</f>
        <v/>
      </c>
      <c r="AR44" s="72" t="str">
        <f t="shared" si="14"/>
        <v>LMps_Ctn5206.14</v>
      </c>
      <c r="AS44" s="136">
        <f t="shared" si="39"/>
        <v>0</v>
      </c>
      <c r="AT44" s="69">
        <f t="shared" si="15"/>
        <v>0</v>
      </c>
      <c r="AU44" s="70">
        <f>_xlfn.IFNA(VLOOKUP(AX44,Data!$B$2:$H$5150,4,0),0)</f>
        <v>0</v>
      </c>
      <c r="AV44" s="71" t="str">
        <f>_xlfn.IFNA(IF($AV$8&lt;&gt;"",VLOOKUP(AX44,Data!$B$2:$H$5150,6,0),""),"")</f>
        <v/>
      </c>
      <c r="AW44" s="71" t="str">
        <f>_xlfn.IFNA(IF($AW$8&lt;&gt;"",VLOOKUP(AX44,Data!$B$2:$H$5150,7,0),""),"")</f>
        <v/>
      </c>
      <c r="AX44" s="72" t="str">
        <f t="shared" si="16"/>
        <v>LMps_Ctn5206.14</v>
      </c>
      <c r="AY44" s="136">
        <f t="shared" si="40"/>
        <v>0</v>
      </c>
      <c r="AZ44" s="69">
        <f t="shared" si="17"/>
        <v>0</v>
      </c>
      <c r="BA44" s="70">
        <f>_xlfn.IFNA(VLOOKUP(BD44,Data!$B$2:$H$5150,4,0),0)</f>
        <v>0</v>
      </c>
      <c r="BB44" s="71" t="str">
        <f>_xlfn.IFNA(IF($BB$8&lt;&gt;"",VLOOKUP(BD44,Data!$B$2:$H$5150,6,0),""),"")</f>
        <v/>
      </c>
      <c r="BC44" s="71" t="str">
        <f>_xlfn.IFNA(IF($BC$8&lt;&gt;"",VLOOKUP(BD44,Data!$B$2:$H$5150,7,0),""),"")</f>
        <v/>
      </c>
      <c r="BD44" s="72" t="str">
        <f t="shared" si="18"/>
        <v>LMps_Ctn5206.14</v>
      </c>
      <c r="BE44" s="136">
        <f t="shared" si="41"/>
        <v>0</v>
      </c>
      <c r="BF44" s="69">
        <f t="shared" si="19"/>
        <v>0</v>
      </c>
      <c r="BG44" s="70">
        <f>_xlfn.IFNA(VLOOKUP(BJ44,Data!$B$2:$H$5150,4,0),0)</f>
        <v>0</v>
      </c>
      <c r="BH44" s="71" t="str">
        <f>_xlfn.IFNA(IF($BH$8&lt;&gt;"",VLOOKUP(BJ44,Data!$B$2:$H$5150,6,0),""),"")</f>
        <v/>
      </c>
      <c r="BI44" s="71" t="str">
        <f>_xlfn.IFNA(IF($BI$8&lt;&gt;"",VLOOKUP(BJ44,Data!$B$2:$H$5150,7,0),""),"")</f>
        <v/>
      </c>
      <c r="BJ44" s="72" t="str">
        <f t="shared" si="20"/>
        <v>LMps_Ctn5206.14</v>
      </c>
      <c r="BK44" s="136">
        <f t="shared" si="42"/>
        <v>0</v>
      </c>
      <c r="BL44" s="69">
        <f t="shared" si="21"/>
        <v>0</v>
      </c>
      <c r="BM44" s="70">
        <f>_xlfn.IFNA(VLOOKUP(BP44,Data!$B$2:$H$5150,4,0),0)</f>
        <v>0</v>
      </c>
      <c r="BN44" s="71" t="str">
        <f>_xlfn.IFNA(IF($BN$8&lt;&gt;"",VLOOKUP(BP44,Data!$B$2:$H$5150,6,0),""),"")</f>
        <v/>
      </c>
      <c r="BO44" s="71" t="str">
        <f>_xlfn.IFNA(IF($BO$8&lt;&gt;"",VLOOKUP(BP44,Data!$B$2:$H$5150,7,0),""),"")</f>
        <v/>
      </c>
      <c r="BP44" s="72" t="str">
        <f t="shared" si="22"/>
        <v>LMps_Ctn5206.14</v>
      </c>
      <c r="BQ44" s="136">
        <f t="shared" si="43"/>
        <v>0</v>
      </c>
      <c r="BR44" s="69">
        <f t="shared" si="23"/>
        <v>0</v>
      </c>
      <c r="BS44" s="70">
        <f>_xlfn.IFNA(VLOOKUP(BV44,Data!$B$2:$H$5150,4,0),0)</f>
        <v>0</v>
      </c>
      <c r="BT44" s="71" t="str">
        <f>_xlfn.IFNA(IF($BT$8&lt;&gt;"",VLOOKUP(BV44,Data!$B$2:$H$5150,6,0),""),"")</f>
        <v/>
      </c>
      <c r="BU44" s="71" t="str">
        <f>_xlfn.IFNA(IF($BU$8&lt;&gt;"",VLOOKUP(BV44,Data!$B$2:$H$5150,7,0),""),"")</f>
        <v/>
      </c>
      <c r="BV44" s="72" t="str">
        <f t="shared" si="24"/>
        <v>LMps_Ctn5206.14</v>
      </c>
      <c r="BW44" s="136">
        <f t="shared" si="44"/>
        <v>0</v>
      </c>
      <c r="BX44" s="69">
        <f t="shared" si="25"/>
        <v>0</v>
      </c>
      <c r="BY44" s="70">
        <f>_xlfn.IFNA(VLOOKUP(CB44,Data!$B$2:$H$5150,4,0),0)</f>
        <v>0</v>
      </c>
      <c r="BZ44" s="71" t="str">
        <f>_xlfn.IFNA(IF($BZ$8&lt;&gt;"",VLOOKUP(CB44,Data!$B$2:$H$5150,6,0),""),"")</f>
        <v/>
      </c>
      <c r="CA44" s="71" t="str">
        <f>_xlfn.IFNA(IF($CA$8&lt;&gt;"",VLOOKUP(CB44,Data!$B$2:$H$5150,7,0),""),"")</f>
        <v/>
      </c>
      <c r="CB44" s="72" t="str">
        <f t="shared" si="26"/>
        <v>LMps_Ctn5206.14</v>
      </c>
      <c r="CC44" s="136">
        <f t="shared" si="45"/>
        <v>0</v>
      </c>
      <c r="CD44" s="69">
        <f t="shared" si="27"/>
        <v>0</v>
      </c>
      <c r="CE44" s="70">
        <f>_xlfn.IFNA(VLOOKUP(CH44,Data!$B$2:$H$5150,4,0),0)</f>
        <v>0</v>
      </c>
      <c r="CF44" s="71" t="str">
        <f>_xlfn.IFNA(IF($CF$8&lt;&gt;"",VLOOKUP(CH44,Data!$B$2:$H$5150,6,0),""),"")</f>
        <v/>
      </c>
      <c r="CG44" s="71" t="str">
        <f>_xlfn.IFNA(IF($CG$8&lt;&gt;"",VLOOKUP(CH44,Data!$B$2:$H$5150,7,0),""),"")</f>
        <v/>
      </c>
      <c r="CH44" s="72" t="str">
        <f t="shared" si="28"/>
        <v>LMps_Ctn5206.14</v>
      </c>
      <c r="CI44" s="136">
        <f t="shared" si="46"/>
        <v>0</v>
      </c>
      <c r="CJ44" s="69">
        <f t="shared" si="29"/>
        <v>0</v>
      </c>
      <c r="CK44" s="70">
        <f>_xlfn.IFNA(VLOOKUP(CN44,Data!$B$2:$H$5150,4,0),0)</f>
        <v>0</v>
      </c>
      <c r="CL44" s="71" t="str">
        <f>_xlfn.IFNA(IF($CL$8&lt;&gt;"",VLOOKUP(CN44,Data!$B$2:$H$5150,6,0),""),"")</f>
        <v/>
      </c>
      <c r="CM44" s="71" t="str">
        <f>_xlfn.IFNA(IF($CM$8&lt;&gt;"",VLOOKUP(CN44,Data!$B$2:$H$5150,7,0),""),"")</f>
        <v/>
      </c>
      <c r="CN44" s="72" t="str">
        <f t="shared" si="30"/>
        <v>LMps_Ctn5206.14</v>
      </c>
      <c r="CO44" s="136">
        <f t="shared" si="47"/>
        <v>0</v>
      </c>
      <c r="CP44" s="69">
        <f t="shared" si="31"/>
        <v>0</v>
      </c>
      <c r="CQ44" s="70">
        <f>_xlfn.IFNA(VLOOKUP(CT44,Data!$B$2:$H$5150,4,0),0)</f>
        <v>0</v>
      </c>
      <c r="CR44" s="71" t="str">
        <f>_xlfn.IFNA(IF($CR$8&lt;&gt;"",VLOOKUP(CT44,Data!$B$2:$H$5150,6,0),""),"")</f>
        <v/>
      </c>
      <c r="CS44" s="71" t="str">
        <f>_xlfn.IFNA(IF($CS$8&lt;&gt;"",VLOOKUP(CT44,Data!$B$2:$H$5150,7,0),""),"")</f>
        <v/>
      </c>
      <c r="CT44" s="72" t="str">
        <f t="shared" si="32"/>
        <v>LMps_Ctn5206.14</v>
      </c>
      <c r="CU44" s="74" t="str">
        <f>VLOOKUP(F44,GD.List!$C$3:$O$6214,12,0)</f>
        <v>Blended Yarn</v>
      </c>
      <c r="CV44" s="51" t="s">
        <v>50</v>
      </c>
      <c r="CW44" s="51" t="e">
        <f>VLOOKUP(H44,#REF!,1,0)</f>
        <v>#REF!</v>
      </c>
      <c r="CX44" s="73">
        <f>E44/VLOOKUP(F44,GD.List!$C$3:$O$6646,5,0)</f>
        <v>2.9404006254436312E-2</v>
      </c>
      <c r="CY44" s="134">
        <f t="shared" si="33"/>
        <v>0</v>
      </c>
      <c r="CZ44" s="51" t="e">
        <f t="shared" si="48"/>
        <v>#N/A</v>
      </c>
      <c r="DA44" s="133"/>
    </row>
    <row r="45" spans="1:105" ht="15" customHeight="1" x14ac:dyDescent="0.2">
      <c r="A45" s="142" t="str">
        <f>IFERROR(IF(VLOOKUP(F45,GD.List!$C$3:$H$6371,6,0)&lt;&gt;"L","I","L"),"")</f>
        <v>I</v>
      </c>
      <c r="B45" s="136">
        <f t="shared" si="34"/>
        <v>0</v>
      </c>
      <c r="C45" s="64">
        <v>1523.64</v>
      </c>
      <c r="D45" s="64">
        <f t="shared" si="0"/>
        <v>0</v>
      </c>
      <c r="E45" s="64">
        <f t="shared" si="1"/>
        <v>1523.64</v>
      </c>
      <c r="F45" s="65" t="s">
        <v>4072</v>
      </c>
      <c r="G45" s="66" t="str">
        <f>VLOOKUP(F45,GD.List!$C$3:$O$6646,13,0)</f>
        <v>CVC60:40 - 40/1</v>
      </c>
      <c r="H45" s="67">
        <f>VLOOKUP(F45,GD.List!$C$3:$O$6646,8,0)</f>
        <v>5206.1400000000003</v>
      </c>
      <c r="I45" s="68">
        <f>VLOOKUP(F45,GD.List!$C$3:$O$6646,9,0)</f>
        <v>3.21</v>
      </c>
      <c r="J45" s="69">
        <f t="shared" si="2"/>
        <v>0</v>
      </c>
      <c r="K45" s="70">
        <v>0</v>
      </c>
      <c r="L45" s="71" t="str">
        <f>_xlfn.IFNA(IF($L$8&lt;&gt;"",VLOOKUP(N45,Data!$B$2:$H$5150,6,0),""),"")</f>
        <v/>
      </c>
      <c r="M45" s="71" t="str">
        <f>_xlfn.IFNA(IF($M$8&lt;&gt;"",VLOOKUP(N45,Data!$B$2:$H$5150,7,0),""),"")</f>
        <v/>
      </c>
      <c r="N45" s="72" t="str">
        <f t="shared" si="35"/>
        <v>IMps_Ctn5206.14</v>
      </c>
      <c r="O45" s="136">
        <f t="shared" si="3"/>
        <v>0</v>
      </c>
      <c r="P45" s="69">
        <f t="shared" si="36"/>
        <v>0</v>
      </c>
      <c r="Q45" s="70">
        <v>0</v>
      </c>
      <c r="R45" s="71" t="str">
        <f>_xlfn.IFNA(IF($R$8&lt;&gt;"",VLOOKUP(T45,Data!$B$2:$H$5150,6,0),""),"")</f>
        <v/>
      </c>
      <c r="S45" s="71" t="str">
        <f>_xlfn.IFNA(IF($S$8&lt;&gt;"",VLOOKUP(T45,Data!$B$2:$H$5150,7,0),""),"")</f>
        <v/>
      </c>
      <c r="T45" s="72" t="str">
        <f t="shared" si="37"/>
        <v>IMps_Pol5206.14</v>
      </c>
      <c r="U45" s="136">
        <f t="shared" si="4"/>
        <v>0</v>
      </c>
      <c r="V45" s="69">
        <f t="shared" si="5"/>
        <v>0</v>
      </c>
      <c r="W45" s="70">
        <v>0</v>
      </c>
      <c r="X45" s="71" t="str">
        <f>_xlfn.IFNA(IF($X$8&lt;&gt;"",VLOOKUP(Z45,Data!$B$2:$H$5150,6,0),""),"")</f>
        <v/>
      </c>
      <c r="Y45" s="71" t="str">
        <f>_xlfn.IFNA(IF($Y$8&lt;&gt;"",VLOOKUP(Z45,Data!$B$2:$H$5150,7,0),""),"")</f>
        <v/>
      </c>
      <c r="Z45" s="72" t="str">
        <f t="shared" si="38"/>
        <v>IMps_Pol5206.14</v>
      </c>
      <c r="AA45" s="136">
        <f t="shared" si="6"/>
        <v>0</v>
      </c>
      <c r="AB45" s="69">
        <f t="shared" si="7"/>
        <v>0</v>
      </c>
      <c r="AC45" s="70">
        <v>0</v>
      </c>
      <c r="AD45" s="71" t="str">
        <f>_xlfn.IFNA(IF($AD$8&lt;&gt;"",VLOOKUP(AF45,Data!$B$2:$H$5150,6,0),""),"")</f>
        <v/>
      </c>
      <c r="AE45" s="71" t="str">
        <f>_xlfn.IFNA(IF($AE$8&lt;&gt;"",VLOOKUP(AF45,Data!$B$2:$H$5150,7,0),""),"")</f>
        <v/>
      </c>
      <c r="AF45" s="72" t="str">
        <f t="shared" si="8"/>
        <v>IMps_Ctn5206.14</v>
      </c>
      <c r="AG45" s="136">
        <f t="shared" si="9"/>
        <v>0</v>
      </c>
      <c r="AH45" s="69">
        <f t="shared" si="10"/>
        <v>0</v>
      </c>
      <c r="AI45" s="70">
        <f>_xlfn.IFNA(VLOOKUP(AL45,Data!$B$2:$H$5150,4,0),0)</f>
        <v>0</v>
      </c>
      <c r="AJ45" s="71" t="str">
        <f>_xlfn.IFNA(IF($AJ$8&lt;&gt;"",VLOOKUP(AL45,Data!$B$2:$H$5150,6,0),""),"")</f>
        <v/>
      </c>
      <c r="AK45" s="71" t="str">
        <f>_xlfn.IFNA(IF($AK$8&lt;&gt;"",VLOOKUP(AL45,Data!$B$2:$H$5150,7,0),""),"")</f>
        <v/>
      </c>
      <c r="AL45" s="72" t="str">
        <f t="shared" si="11"/>
        <v>IMps_Ctn5206.14</v>
      </c>
      <c r="AM45" s="136">
        <f t="shared" si="12"/>
        <v>0</v>
      </c>
      <c r="AN45" s="69">
        <f t="shared" si="13"/>
        <v>0</v>
      </c>
      <c r="AO45" s="70">
        <f>_xlfn.IFNA(VLOOKUP(AR45,Data!$B$2:$H$5150,4,0),0)</f>
        <v>0</v>
      </c>
      <c r="AP45" s="71" t="str">
        <f>_xlfn.IFNA(IF($AP$8&lt;&gt;"",VLOOKUP(AR45,Data!$B$2:$H$5150,6,0),""),"")</f>
        <v/>
      </c>
      <c r="AQ45" s="71" t="str">
        <f>_xlfn.IFNA(IF($AQ$8&lt;&gt;"",VLOOKUP(AR45,Data!$B$2:$H$5150,7,0),""),"")</f>
        <v/>
      </c>
      <c r="AR45" s="72" t="str">
        <f t="shared" si="14"/>
        <v>IMps_Ctn5206.14</v>
      </c>
      <c r="AS45" s="136">
        <f t="shared" si="39"/>
        <v>0</v>
      </c>
      <c r="AT45" s="69">
        <f t="shared" si="15"/>
        <v>0</v>
      </c>
      <c r="AU45" s="70">
        <f>_xlfn.IFNA(VLOOKUP(AX45,Data!$B$2:$H$5150,4,0),0)</f>
        <v>0</v>
      </c>
      <c r="AV45" s="71" t="str">
        <f>_xlfn.IFNA(IF($AV$8&lt;&gt;"",VLOOKUP(AX45,Data!$B$2:$H$5150,6,0),""),"")</f>
        <v/>
      </c>
      <c r="AW45" s="71" t="str">
        <f>_xlfn.IFNA(IF($AW$8&lt;&gt;"",VLOOKUP(AX45,Data!$B$2:$H$5150,7,0),""),"")</f>
        <v/>
      </c>
      <c r="AX45" s="72" t="str">
        <f t="shared" si="16"/>
        <v>IMps_Ctn5206.14</v>
      </c>
      <c r="AY45" s="136">
        <f t="shared" si="40"/>
        <v>0</v>
      </c>
      <c r="AZ45" s="69">
        <f t="shared" si="17"/>
        <v>0</v>
      </c>
      <c r="BA45" s="70">
        <f>_xlfn.IFNA(VLOOKUP(BD45,Data!$B$2:$H$5150,4,0),0)</f>
        <v>0</v>
      </c>
      <c r="BB45" s="71" t="str">
        <f>_xlfn.IFNA(IF($BB$8&lt;&gt;"",VLOOKUP(BD45,Data!$B$2:$H$5150,6,0),""),"")</f>
        <v/>
      </c>
      <c r="BC45" s="71" t="str">
        <f>_xlfn.IFNA(IF($BC$8&lt;&gt;"",VLOOKUP(BD45,Data!$B$2:$H$5150,7,0),""),"")</f>
        <v/>
      </c>
      <c r="BD45" s="72" t="str">
        <f t="shared" si="18"/>
        <v>IMps_Ctn5206.14</v>
      </c>
      <c r="BE45" s="136">
        <f t="shared" si="41"/>
        <v>0</v>
      </c>
      <c r="BF45" s="69">
        <f t="shared" si="19"/>
        <v>0</v>
      </c>
      <c r="BG45" s="70">
        <f>_xlfn.IFNA(VLOOKUP(BJ45,Data!$B$2:$H$5150,4,0),0)</f>
        <v>0</v>
      </c>
      <c r="BH45" s="71" t="str">
        <f>_xlfn.IFNA(IF($BH$8&lt;&gt;"",VLOOKUP(BJ45,Data!$B$2:$H$5150,6,0),""),"")</f>
        <v/>
      </c>
      <c r="BI45" s="71" t="str">
        <f>_xlfn.IFNA(IF($BI$8&lt;&gt;"",VLOOKUP(BJ45,Data!$B$2:$H$5150,7,0),""),"")</f>
        <v/>
      </c>
      <c r="BJ45" s="72" t="str">
        <f t="shared" si="20"/>
        <v>IMps_Ctn5206.14</v>
      </c>
      <c r="BK45" s="136">
        <f t="shared" si="42"/>
        <v>0</v>
      </c>
      <c r="BL45" s="69">
        <f t="shared" si="21"/>
        <v>0</v>
      </c>
      <c r="BM45" s="70">
        <f>_xlfn.IFNA(VLOOKUP(BP45,Data!$B$2:$H$5150,4,0),0)</f>
        <v>0</v>
      </c>
      <c r="BN45" s="71" t="str">
        <f>_xlfn.IFNA(IF($BN$8&lt;&gt;"",VLOOKUP(BP45,Data!$B$2:$H$5150,6,0),""),"")</f>
        <v/>
      </c>
      <c r="BO45" s="71" t="str">
        <f>_xlfn.IFNA(IF($BO$8&lt;&gt;"",VLOOKUP(BP45,Data!$B$2:$H$5150,7,0),""),"")</f>
        <v/>
      </c>
      <c r="BP45" s="72" t="str">
        <f t="shared" si="22"/>
        <v>IMps_Ctn5206.14</v>
      </c>
      <c r="BQ45" s="136">
        <f t="shared" si="43"/>
        <v>0</v>
      </c>
      <c r="BR45" s="69">
        <f t="shared" si="23"/>
        <v>0</v>
      </c>
      <c r="BS45" s="70">
        <f>_xlfn.IFNA(VLOOKUP(BV45,Data!$B$2:$H$5150,4,0),0)</f>
        <v>0</v>
      </c>
      <c r="BT45" s="71" t="str">
        <f>_xlfn.IFNA(IF($BT$8&lt;&gt;"",VLOOKUP(BV45,Data!$B$2:$H$5150,6,0),""),"")</f>
        <v/>
      </c>
      <c r="BU45" s="71" t="str">
        <f>_xlfn.IFNA(IF($BU$8&lt;&gt;"",VLOOKUP(BV45,Data!$B$2:$H$5150,7,0),""),"")</f>
        <v/>
      </c>
      <c r="BV45" s="72" t="str">
        <f t="shared" si="24"/>
        <v>IMps_Ctn5206.14</v>
      </c>
      <c r="BW45" s="136">
        <f t="shared" si="44"/>
        <v>0</v>
      </c>
      <c r="BX45" s="69">
        <f t="shared" si="25"/>
        <v>0</v>
      </c>
      <c r="BY45" s="70">
        <f>_xlfn.IFNA(VLOOKUP(CB45,Data!$B$2:$H$5150,4,0),0)</f>
        <v>0</v>
      </c>
      <c r="BZ45" s="71" t="str">
        <f>_xlfn.IFNA(IF($BZ$8&lt;&gt;"",VLOOKUP(CB45,Data!$B$2:$H$5150,6,0),""),"")</f>
        <v/>
      </c>
      <c r="CA45" s="71" t="str">
        <f>_xlfn.IFNA(IF($CA$8&lt;&gt;"",VLOOKUP(CB45,Data!$B$2:$H$5150,7,0),""),"")</f>
        <v/>
      </c>
      <c r="CB45" s="72" t="str">
        <f t="shared" si="26"/>
        <v>IMps_Ctn5206.14</v>
      </c>
      <c r="CC45" s="136">
        <f t="shared" si="45"/>
        <v>0</v>
      </c>
      <c r="CD45" s="69">
        <f t="shared" si="27"/>
        <v>0</v>
      </c>
      <c r="CE45" s="70">
        <f>_xlfn.IFNA(VLOOKUP(CH45,Data!$B$2:$H$5150,4,0),0)</f>
        <v>0</v>
      </c>
      <c r="CF45" s="71" t="str">
        <f>_xlfn.IFNA(IF($CF$8&lt;&gt;"",VLOOKUP(CH45,Data!$B$2:$H$5150,6,0),""),"")</f>
        <v/>
      </c>
      <c r="CG45" s="71" t="str">
        <f>_xlfn.IFNA(IF($CG$8&lt;&gt;"",VLOOKUP(CH45,Data!$B$2:$H$5150,7,0),""),"")</f>
        <v/>
      </c>
      <c r="CH45" s="72" t="str">
        <f t="shared" si="28"/>
        <v>IMps_Ctn5206.14</v>
      </c>
      <c r="CI45" s="136">
        <f t="shared" si="46"/>
        <v>0</v>
      </c>
      <c r="CJ45" s="69">
        <f t="shared" si="29"/>
        <v>0</v>
      </c>
      <c r="CK45" s="70">
        <f>_xlfn.IFNA(VLOOKUP(CN45,Data!$B$2:$H$5150,4,0),0)</f>
        <v>0</v>
      </c>
      <c r="CL45" s="71" t="str">
        <f>_xlfn.IFNA(IF($CL$8&lt;&gt;"",VLOOKUP(CN45,Data!$B$2:$H$5150,6,0),""),"")</f>
        <v/>
      </c>
      <c r="CM45" s="71" t="str">
        <f>_xlfn.IFNA(IF($CM$8&lt;&gt;"",VLOOKUP(CN45,Data!$B$2:$H$5150,7,0),""),"")</f>
        <v/>
      </c>
      <c r="CN45" s="72" t="str">
        <f t="shared" si="30"/>
        <v>IMps_Ctn5206.14</v>
      </c>
      <c r="CO45" s="136">
        <f t="shared" si="47"/>
        <v>0</v>
      </c>
      <c r="CP45" s="69">
        <f t="shared" si="31"/>
        <v>0</v>
      </c>
      <c r="CQ45" s="70">
        <f>_xlfn.IFNA(VLOOKUP(CT45,Data!$B$2:$H$5150,4,0),0)</f>
        <v>0</v>
      </c>
      <c r="CR45" s="71" t="str">
        <f>_xlfn.IFNA(IF($CR$8&lt;&gt;"",VLOOKUP(CT45,Data!$B$2:$H$5150,6,0),""),"")</f>
        <v/>
      </c>
      <c r="CS45" s="71" t="str">
        <f>_xlfn.IFNA(IF($CS$8&lt;&gt;"",VLOOKUP(CT45,Data!$B$2:$H$5150,7,0),""),"")</f>
        <v/>
      </c>
      <c r="CT45" s="72" t="str">
        <f t="shared" si="32"/>
        <v>IMps_Ctn5206.14</v>
      </c>
      <c r="CU45" s="74" t="str">
        <f>VLOOKUP(F45,GD.List!$C$3:$O$6214,12,0)</f>
        <v>Blended Yarn</v>
      </c>
      <c r="CV45" s="51" t="s">
        <v>50</v>
      </c>
      <c r="CW45" s="51" t="e">
        <f>VLOOKUP(H45,#REF!,1,0)</f>
        <v>#REF!</v>
      </c>
      <c r="CX45" s="73">
        <f>E45/VLOOKUP(F45,GD.List!$C$3:$O$6646,5,0)</f>
        <v>0.16795084623575554</v>
      </c>
      <c r="CY45" s="134">
        <f t="shared" si="33"/>
        <v>0</v>
      </c>
      <c r="CZ45" s="51" t="e">
        <f t="shared" si="48"/>
        <v>#N/A</v>
      </c>
      <c r="DA45" s="133"/>
    </row>
    <row r="46" spans="1:105" ht="15" customHeight="1" x14ac:dyDescent="0.2">
      <c r="A46" s="142" t="str">
        <f>IFERROR(IF(VLOOKUP(F46,GD.List!$C$3:$H$6371,6,0)&lt;&gt;"L","I","L"),"")</f>
        <v>I</v>
      </c>
      <c r="B46" s="136">
        <f t="shared" si="34"/>
        <v>0</v>
      </c>
      <c r="C46" s="64">
        <v>1080.79</v>
      </c>
      <c r="D46" s="64">
        <f t="shared" si="0"/>
        <v>0</v>
      </c>
      <c r="E46" s="64">
        <f t="shared" si="1"/>
        <v>1080.79</v>
      </c>
      <c r="F46" s="65" t="s">
        <v>3068</v>
      </c>
      <c r="G46" s="66" t="str">
        <f>VLOOKUP(F46,GD.List!$C$3:$O$6646,13,0)</f>
        <v>58%ORGANIC COTTON 39%RECYCLE POLY 3%SPDX EFFEN WEEFSEL 58% BIO KAT 39% REC.PES3% STR 135X75 45X45+40D +/142 FABRIC 145CM DETAILS AS PER INVOICE AND PACKING LIST</v>
      </c>
      <c r="H46" s="67">
        <f>VLOOKUP(F46,GD.List!$C$3:$O$6646,8,0)</f>
        <v>5210.41</v>
      </c>
      <c r="I46" s="68">
        <f>VLOOKUP(F46,GD.List!$C$3:$O$6646,9,0)</f>
        <v>23.6312</v>
      </c>
      <c r="J46" s="69">
        <f t="shared" si="2"/>
        <v>0</v>
      </c>
      <c r="K46" s="70">
        <v>0</v>
      </c>
      <c r="L46" s="71" t="str">
        <f>_xlfn.IFNA(IF($L$8&lt;&gt;"",VLOOKUP(N46,Data!$B$2:$H$5150,6,0),""),"")</f>
        <v/>
      </c>
      <c r="M46" s="71" t="str">
        <f>_xlfn.IFNA(IF($M$8&lt;&gt;"",VLOOKUP(N46,Data!$B$2:$H$5150,7,0),""),"")</f>
        <v/>
      </c>
      <c r="N46" s="72" t="str">
        <f t="shared" si="35"/>
        <v>IMps_Ctn5210.41</v>
      </c>
      <c r="O46" s="136">
        <f t="shared" si="3"/>
        <v>0</v>
      </c>
      <c r="P46" s="69">
        <f t="shared" si="36"/>
        <v>0</v>
      </c>
      <c r="Q46" s="70">
        <v>0</v>
      </c>
      <c r="R46" s="71" t="str">
        <f>_xlfn.IFNA(IF($R$8&lt;&gt;"",VLOOKUP(T46,Data!$B$2:$H$5150,6,0),""),"")</f>
        <v/>
      </c>
      <c r="S46" s="71" t="str">
        <f>_xlfn.IFNA(IF($S$8&lt;&gt;"",VLOOKUP(T46,Data!$B$2:$H$5150,7,0),""),"")</f>
        <v/>
      </c>
      <c r="T46" s="72" t="str">
        <f t="shared" si="37"/>
        <v>IMps_Pol5210.41</v>
      </c>
      <c r="U46" s="136">
        <f t="shared" si="4"/>
        <v>0</v>
      </c>
      <c r="V46" s="69">
        <f t="shared" si="5"/>
        <v>0</v>
      </c>
      <c r="W46" s="70">
        <v>0</v>
      </c>
      <c r="X46" s="71" t="str">
        <f>_xlfn.IFNA(IF($X$8&lt;&gt;"",VLOOKUP(Z46,Data!$B$2:$H$5150,6,0),""),"")</f>
        <v/>
      </c>
      <c r="Y46" s="71" t="str">
        <f>_xlfn.IFNA(IF($Y$8&lt;&gt;"",VLOOKUP(Z46,Data!$B$2:$H$5150,7,0),""),"")</f>
        <v/>
      </c>
      <c r="Z46" s="72" t="str">
        <f t="shared" si="38"/>
        <v>IMps_Pol5210.41</v>
      </c>
      <c r="AA46" s="136">
        <f t="shared" si="6"/>
        <v>0</v>
      </c>
      <c r="AB46" s="69">
        <f t="shared" si="7"/>
        <v>0</v>
      </c>
      <c r="AC46" s="70">
        <v>0</v>
      </c>
      <c r="AD46" s="71" t="str">
        <f>_xlfn.IFNA(IF($AD$8&lt;&gt;"",VLOOKUP(AF46,Data!$B$2:$H$5150,6,0),""),"")</f>
        <v/>
      </c>
      <c r="AE46" s="71" t="str">
        <f>_xlfn.IFNA(IF($AE$8&lt;&gt;"",VLOOKUP(AF46,Data!$B$2:$H$5150,7,0),""),"")</f>
        <v/>
      </c>
      <c r="AF46" s="72" t="str">
        <f t="shared" si="8"/>
        <v>IMps_Ctn5210.41</v>
      </c>
      <c r="AG46" s="136">
        <f t="shared" si="9"/>
        <v>0</v>
      </c>
      <c r="AH46" s="69">
        <f t="shared" si="10"/>
        <v>0</v>
      </c>
      <c r="AI46" s="70">
        <f>_xlfn.IFNA(VLOOKUP(AL46,Data!$B$2:$H$5150,4,0),0)</f>
        <v>0</v>
      </c>
      <c r="AJ46" s="71" t="str">
        <f>_xlfn.IFNA(IF($AJ$8&lt;&gt;"",VLOOKUP(AL46,Data!$B$2:$H$5150,6,0),""),"")</f>
        <v/>
      </c>
      <c r="AK46" s="71" t="str">
        <f>_xlfn.IFNA(IF($AK$8&lt;&gt;"",VLOOKUP(AL46,Data!$B$2:$H$5150,7,0),""),"")</f>
        <v/>
      </c>
      <c r="AL46" s="72" t="str">
        <f t="shared" si="11"/>
        <v>IMps_Ctn5210.41</v>
      </c>
      <c r="AM46" s="136">
        <f t="shared" si="12"/>
        <v>0</v>
      </c>
      <c r="AN46" s="69">
        <f t="shared" si="13"/>
        <v>0</v>
      </c>
      <c r="AO46" s="70">
        <f>_xlfn.IFNA(VLOOKUP(AR46,Data!$B$2:$H$5150,4,0),0)</f>
        <v>0</v>
      </c>
      <c r="AP46" s="71" t="str">
        <f>_xlfn.IFNA(IF($AP$8&lt;&gt;"",VLOOKUP(AR46,Data!$B$2:$H$5150,6,0),""),"")</f>
        <v/>
      </c>
      <c r="AQ46" s="71" t="str">
        <f>_xlfn.IFNA(IF($AQ$8&lt;&gt;"",VLOOKUP(AR46,Data!$B$2:$H$5150,7,0),""),"")</f>
        <v/>
      </c>
      <c r="AR46" s="72" t="str">
        <f t="shared" si="14"/>
        <v>IMps_Ctn5210.41</v>
      </c>
      <c r="AS46" s="136">
        <f t="shared" si="39"/>
        <v>0</v>
      </c>
      <c r="AT46" s="69">
        <f t="shared" si="15"/>
        <v>0</v>
      </c>
      <c r="AU46" s="70">
        <f>_xlfn.IFNA(VLOOKUP(AX46,Data!$B$2:$H$5150,4,0),0)</f>
        <v>0</v>
      </c>
      <c r="AV46" s="71" t="str">
        <f>_xlfn.IFNA(IF($AV$8&lt;&gt;"",VLOOKUP(AX46,Data!$B$2:$H$5150,6,0),""),"")</f>
        <v/>
      </c>
      <c r="AW46" s="71" t="str">
        <f>_xlfn.IFNA(IF($AW$8&lt;&gt;"",VLOOKUP(AX46,Data!$B$2:$H$5150,7,0),""),"")</f>
        <v/>
      </c>
      <c r="AX46" s="72" t="str">
        <f t="shared" si="16"/>
        <v>IMps_Ctn5210.41</v>
      </c>
      <c r="AY46" s="136">
        <f t="shared" si="40"/>
        <v>0</v>
      </c>
      <c r="AZ46" s="69">
        <f t="shared" si="17"/>
        <v>0</v>
      </c>
      <c r="BA46" s="70">
        <f>_xlfn.IFNA(VLOOKUP(BD46,Data!$B$2:$H$5150,4,0),0)</f>
        <v>0</v>
      </c>
      <c r="BB46" s="71" t="str">
        <f>_xlfn.IFNA(IF($BB$8&lt;&gt;"",VLOOKUP(BD46,Data!$B$2:$H$5150,6,0),""),"")</f>
        <v/>
      </c>
      <c r="BC46" s="71" t="str">
        <f>_xlfn.IFNA(IF($BC$8&lt;&gt;"",VLOOKUP(BD46,Data!$B$2:$H$5150,7,0),""),"")</f>
        <v/>
      </c>
      <c r="BD46" s="72" t="str">
        <f t="shared" si="18"/>
        <v>IMps_Ctn5210.41</v>
      </c>
      <c r="BE46" s="136">
        <f t="shared" si="41"/>
        <v>0</v>
      </c>
      <c r="BF46" s="69">
        <f t="shared" si="19"/>
        <v>0</v>
      </c>
      <c r="BG46" s="70">
        <f>_xlfn.IFNA(VLOOKUP(BJ46,Data!$B$2:$H$5150,4,0),0)</f>
        <v>0</v>
      </c>
      <c r="BH46" s="71" t="str">
        <f>_xlfn.IFNA(IF($BH$8&lt;&gt;"",VLOOKUP(BJ46,Data!$B$2:$H$5150,6,0),""),"")</f>
        <v/>
      </c>
      <c r="BI46" s="71" t="str">
        <f>_xlfn.IFNA(IF($BI$8&lt;&gt;"",VLOOKUP(BJ46,Data!$B$2:$H$5150,7,0),""),"")</f>
        <v/>
      </c>
      <c r="BJ46" s="72" t="str">
        <f t="shared" si="20"/>
        <v>IMps_Ctn5210.41</v>
      </c>
      <c r="BK46" s="136">
        <f t="shared" si="42"/>
        <v>0</v>
      </c>
      <c r="BL46" s="69">
        <f t="shared" si="21"/>
        <v>0</v>
      </c>
      <c r="BM46" s="70">
        <f>_xlfn.IFNA(VLOOKUP(BP46,Data!$B$2:$H$5150,4,0),0)</f>
        <v>0</v>
      </c>
      <c r="BN46" s="71" t="str">
        <f>_xlfn.IFNA(IF($BN$8&lt;&gt;"",VLOOKUP(BP46,Data!$B$2:$H$5150,6,0),""),"")</f>
        <v/>
      </c>
      <c r="BO46" s="71" t="str">
        <f>_xlfn.IFNA(IF($BO$8&lt;&gt;"",VLOOKUP(BP46,Data!$B$2:$H$5150,7,0),""),"")</f>
        <v/>
      </c>
      <c r="BP46" s="72" t="str">
        <f t="shared" si="22"/>
        <v>IMps_Ctn5210.41</v>
      </c>
      <c r="BQ46" s="136">
        <f t="shared" si="43"/>
        <v>0</v>
      </c>
      <c r="BR46" s="69">
        <f t="shared" si="23"/>
        <v>0</v>
      </c>
      <c r="BS46" s="70">
        <f>_xlfn.IFNA(VLOOKUP(BV46,Data!$B$2:$H$5150,4,0),0)</f>
        <v>0</v>
      </c>
      <c r="BT46" s="71" t="str">
        <f>_xlfn.IFNA(IF($BT$8&lt;&gt;"",VLOOKUP(BV46,Data!$B$2:$H$5150,6,0),""),"")</f>
        <v/>
      </c>
      <c r="BU46" s="71" t="str">
        <f>_xlfn.IFNA(IF($BU$8&lt;&gt;"",VLOOKUP(BV46,Data!$B$2:$H$5150,7,0),""),"")</f>
        <v/>
      </c>
      <c r="BV46" s="72" t="str">
        <f t="shared" si="24"/>
        <v>IMps_Ctn5210.41</v>
      </c>
      <c r="BW46" s="136">
        <f t="shared" si="44"/>
        <v>0</v>
      </c>
      <c r="BX46" s="69">
        <f t="shared" si="25"/>
        <v>0</v>
      </c>
      <c r="BY46" s="70">
        <f>_xlfn.IFNA(VLOOKUP(CB46,Data!$B$2:$H$5150,4,0),0)</f>
        <v>0</v>
      </c>
      <c r="BZ46" s="71" t="str">
        <f>_xlfn.IFNA(IF($BZ$8&lt;&gt;"",VLOOKUP(CB46,Data!$B$2:$H$5150,6,0),""),"")</f>
        <v/>
      </c>
      <c r="CA46" s="71" t="str">
        <f>_xlfn.IFNA(IF($CA$8&lt;&gt;"",VLOOKUP(CB46,Data!$B$2:$H$5150,7,0),""),"")</f>
        <v/>
      </c>
      <c r="CB46" s="72" t="str">
        <f t="shared" si="26"/>
        <v>IMps_Ctn5210.41</v>
      </c>
      <c r="CC46" s="136">
        <f t="shared" si="45"/>
        <v>0</v>
      </c>
      <c r="CD46" s="69">
        <f t="shared" si="27"/>
        <v>0</v>
      </c>
      <c r="CE46" s="70">
        <f>_xlfn.IFNA(VLOOKUP(CH46,Data!$B$2:$H$5150,4,0),0)</f>
        <v>0</v>
      </c>
      <c r="CF46" s="71" t="str">
        <f>_xlfn.IFNA(IF($CF$8&lt;&gt;"",VLOOKUP(CH46,Data!$B$2:$H$5150,6,0),""),"")</f>
        <v/>
      </c>
      <c r="CG46" s="71" t="str">
        <f>_xlfn.IFNA(IF($CG$8&lt;&gt;"",VLOOKUP(CH46,Data!$B$2:$H$5150,7,0),""),"")</f>
        <v/>
      </c>
      <c r="CH46" s="72" t="str">
        <f t="shared" si="28"/>
        <v>IMps_Ctn5210.41</v>
      </c>
      <c r="CI46" s="136">
        <f t="shared" si="46"/>
        <v>0</v>
      </c>
      <c r="CJ46" s="69">
        <f t="shared" si="29"/>
        <v>0</v>
      </c>
      <c r="CK46" s="70">
        <f>_xlfn.IFNA(VLOOKUP(CN46,Data!$B$2:$H$5150,4,0),0)</f>
        <v>0</v>
      </c>
      <c r="CL46" s="71" t="str">
        <f>_xlfn.IFNA(IF($CL$8&lt;&gt;"",VLOOKUP(CN46,Data!$B$2:$H$5150,6,0),""),"")</f>
        <v/>
      </c>
      <c r="CM46" s="71" t="str">
        <f>_xlfn.IFNA(IF($CM$8&lt;&gt;"",VLOOKUP(CN46,Data!$B$2:$H$5150,7,0),""),"")</f>
        <v/>
      </c>
      <c r="CN46" s="72" t="str">
        <f t="shared" si="30"/>
        <v>IMps_Ctn5210.41</v>
      </c>
      <c r="CO46" s="136">
        <f t="shared" si="47"/>
        <v>0</v>
      </c>
      <c r="CP46" s="69">
        <f t="shared" si="31"/>
        <v>0</v>
      </c>
      <c r="CQ46" s="70">
        <f>_xlfn.IFNA(VLOOKUP(CT46,Data!$B$2:$H$5150,4,0),0)</f>
        <v>0</v>
      </c>
      <c r="CR46" s="71" t="str">
        <f>_xlfn.IFNA(IF($CR$8&lt;&gt;"",VLOOKUP(CT46,Data!$B$2:$H$5150,6,0),""),"")</f>
        <v/>
      </c>
      <c r="CS46" s="71" t="str">
        <f>_xlfn.IFNA(IF($CS$8&lt;&gt;"",VLOOKUP(CT46,Data!$B$2:$H$5150,7,0),""),"")</f>
        <v/>
      </c>
      <c r="CT46" s="72" t="str">
        <f t="shared" si="32"/>
        <v>IMps_Ctn5210.41</v>
      </c>
      <c r="CU46" s="74" t="str">
        <f>VLOOKUP(F46,GD.List!$C$3:$O$6214,12,0)</f>
        <v>Blended Fabric</v>
      </c>
      <c r="CV46" s="51" t="s">
        <v>50</v>
      </c>
      <c r="CW46" s="51" t="e">
        <f>VLOOKUP(H46,#REF!,1,0)</f>
        <v>#REF!</v>
      </c>
      <c r="CX46" s="73">
        <f>E46/VLOOKUP(F46,GD.List!$C$3:$O$6646,5,0)</f>
        <v>0.63605814500941615</v>
      </c>
      <c r="CY46" s="134">
        <f t="shared" si="33"/>
        <v>0</v>
      </c>
      <c r="CZ46" s="51" t="e">
        <f t="shared" si="48"/>
        <v>#N/A</v>
      </c>
      <c r="DA46" s="133"/>
    </row>
    <row r="47" spans="1:105" ht="15" customHeight="1" x14ac:dyDescent="0.2">
      <c r="A47" s="142" t="str">
        <f>IFERROR(IF(VLOOKUP(F47,GD.List!$C$3:$H$6371,6,0)&lt;&gt;"L","I","L"),"")</f>
        <v>I</v>
      </c>
      <c r="B47" s="136">
        <f t="shared" si="34"/>
        <v>0</v>
      </c>
      <c r="C47" s="64">
        <v>545543.42000000004</v>
      </c>
      <c r="D47" s="64">
        <f t="shared" si="0"/>
        <v>0</v>
      </c>
      <c r="E47" s="64">
        <f t="shared" si="1"/>
        <v>545543.42000000004</v>
      </c>
      <c r="F47" s="65" t="s">
        <v>3684</v>
      </c>
      <c r="G47" s="66" t="str">
        <f>VLOOKUP(F47,GD.List!$C$3:$O$6646,13,0)</f>
        <v>Polyester Staple Fiber</v>
      </c>
      <c r="H47" s="67">
        <f>VLOOKUP(F47,GD.List!$C$3:$O$6646,8,0)</f>
        <v>5503.201</v>
      </c>
      <c r="I47" s="68">
        <f>VLOOKUP(F47,GD.List!$C$3:$O$6646,9,0)</f>
        <v>0.95499999999999996</v>
      </c>
      <c r="J47" s="69">
        <f t="shared" si="2"/>
        <v>0</v>
      </c>
      <c r="K47" s="70">
        <v>0</v>
      </c>
      <c r="L47" s="71" t="str">
        <f>_xlfn.IFNA(IF($L$8&lt;&gt;"",VLOOKUP(N47,Data!$B$2:$H$5150,6,0),""),"")</f>
        <v/>
      </c>
      <c r="M47" s="71" t="str">
        <f>_xlfn.IFNA(IF($M$8&lt;&gt;"",VLOOKUP(N47,Data!$B$2:$H$5150,7,0),""),"")</f>
        <v/>
      </c>
      <c r="N47" s="72" t="str">
        <f t="shared" si="35"/>
        <v>IMps_Ctn5503.201</v>
      </c>
      <c r="O47" s="136">
        <f t="shared" si="3"/>
        <v>0</v>
      </c>
      <c r="P47" s="69">
        <f t="shared" si="36"/>
        <v>0</v>
      </c>
      <c r="Q47" s="70">
        <v>0</v>
      </c>
      <c r="R47" s="71">
        <f>_xlfn.IFNA(IF($R$8&lt;&gt;"",VLOOKUP(T47,Data!$B$2:$H$5150,6,0),""),"")</f>
        <v>138</v>
      </c>
      <c r="S47" s="71" t="str">
        <f>_xlfn.IFNA(IF($S$8&lt;&gt;"",VLOOKUP(T47,Data!$B$2:$H$5150,7,0),""),"")</f>
        <v/>
      </c>
      <c r="T47" s="72" t="str">
        <f t="shared" si="37"/>
        <v>IMps_Pol5503.201</v>
      </c>
      <c r="U47" s="136">
        <f t="shared" si="4"/>
        <v>0</v>
      </c>
      <c r="V47" s="69">
        <f t="shared" si="5"/>
        <v>0</v>
      </c>
      <c r="W47" s="70">
        <v>0</v>
      </c>
      <c r="X47" s="71">
        <f>_xlfn.IFNA(IF($X$8&lt;&gt;"",VLOOKUP(Z47,Data!$B$2:$H$5150,6,0),""),"")</f>
        <v>138</v>
      </c>
      <c r="Y47" s="71" t="str">
        <f>_xlfn.IFNA(IF($Y$8&lt;&gt;"",VLOOKUP(Z47,Data!$B$2:$H$5150,7,0),""),"")</f>
        <v/>
      </c>
      <c r="Z47" s="72" t="str">
        <f t="shared" si="38"/>
        <v>IMps_Pol5503.201</v>
      </c>
      <c r="AA47" s="136">
        <f t="shared" si="6"/>
        <v>0</v>
      </c>
      <c r="AB47" s="69">
        <f t="shared" si="7"/>
        <v>0</v>
      </c>
      <c r="AC47" s="70">
        <v>0</v>
      </c>
      <c r="AD47" s="71" t="str">
        <f>_xlfn.IFNA(IF($AD$8&lt;&gt;"",VLOOKUP(AF47,Data!$B$2:$H$5150,6,0),""),"")</f>
        <v/>
      </c>
      <c r="AE47" s="71" t="str">
        <f>_xlfn.IFNA(IF($AE$8&lt;&gt;"",VLOOKUP(AF47,Data!$B$2:$H$5150,7,0),""),"")</f>
        <v/>
      </c>
      <c r="AF47" s="72" t="str">
        <f t="shared" si="8"/>
        <v>IMps_Ctn5503.201</v>
      </c>
      <c r="AG47" s="136">
        <f t="shared" si="9"/>
        <v>0</v>
      </c>
      <c r="AH47" s="69">
        <f t="shared" si="10"/>
        <v>0</v>
      </c>
      <c r="AI47" s="70">
        <f>_xlfn.IFNA(VLOOKUP(AL47,Data!$B$2:$H$5150,4,0),0)</f>
        <v>0</v>
      </c>
      <c r="AJ47" s="71" t="str">
        <f>_xlfn.IFNA(IF($AJ$8&lt;&gt;"",VLOOKUP(AL47,Data!$B$2:$H$5150,6,0),""),"")</f>
        <v/>
      </c>
      <c r="AK47" s="71" t="str">
        <f>_xlfn.IFNA(IF($AK$8&lt;&gt;"",VLOOKUP(AL47,Data!$B$2:$H$5150,7,0),""),"")</f>
        <v/>
      </c>
      <c r="AL47" s="72" t="str">
        <f t="shared" si="11"/>
        <v>IMps_Ctn5503.201</v>
      </c>
      <c r="AM47" s="136">
        <f t="shared" si="12"/>
        <v>0</v>
      </c>
      <c r="AN47" s="69">
        <f t="shared" si="13"/>
        <v>0</v>
      </c>
      <c r="AO47" s="70">
        <f>_xlfn.IFNA(VLOOKUP(AR47,Data!$B$2:$H$5150,4,0),0)</f>
        <v>0</v>
      </c>
      <c r="AP47" s="71" t="str">
        <f>_xlfn.IFNA(IF($AP$8&lt;&gt;"",VLOOKUP(AR47,Data!$B$2:$H$5150,6,0),""),"")</f>
        <v/>
      </c>
      <c r="AQ47" s="71" t="str">
        <f>_xlfn.IFNA(IF($AQ$8&lt;&gt;"",VLOOKUP(AR47,Data!$B$2:$H$5150,7,0),""),"")</f>
        <v/>
      </c>
      <c r="AR47" s="72" t="str">
        <f t="shared" si="14"/>
        <v>IMps_Ctn5503.201</v>
      </c>
      <c r="AS47" s="136">
        <f t="shared" si="39"/>
        <v>0</v>
      </c>
      <c r="AT47" s="69">
        <f t="shared" si="15"/>
        <v>0</v>
      </c>
      <c r="AU47" s="70">
        <f>_xlfn.IFNA(VLOOKUP(AX47,Data!$B$2:$H$5150,4,0),0)</f>
        <v>0</v>
      </c>
      <c r="AV47" s="71" t="str">
        <f>_xlfn.IFNA(IF($AV$8&lt;&gt;"",VLOOKUP(AX47,Data!$B$2:$H$5150,6,0),""),"")</f>
        <v/>
      </c>
      <c r="AW47" s="71" t="str">
        <f>_xlfn.IFNA(IF($AW$8&lt;&gt;"",VLOOKUP(AX47,Data!$B$2:$H$5150,7,0),""),"")</f>
        <v/>
      </c>
      <c r="AX47" s="72" t="str">
        <f t="shared" si="16"/>
        <v>IMps_Ctn5503.201</v>
      </c>
      <c r="AY47" s="136">
        <f t="shared" si="40"/>
        <v>0</v>
      </c>
      <c r="AZ47" s="69">
        <f t="shared" si="17"/>
        <v>0</v>
      </c>
      <c r="BA47" s="70">
        <f>_xlfn.IFNA(VLOOKUP(BD47,Data!$B$2:$H$5150,4,0),0)</f>
        <v>0</v>
      </c>
      <c r="BB47" s="71" t="str">
        <f>_xlfn.IFNA(IF($BB$8&lt;&gt;"",VLOOKUP(BD47,Data!$B$2:$H$5150,6,0),""),"")</f>
        <v/>
      </c>
      <c r="BC47" s="71" t="str">
        <f>_xlfn.IFNA(IF($BC$8&lt;&gt;"",VLOOKUP(BD47,Data!$B$2:$H$5150,7,0),""),"")</f>
        <v/>
      </c>
      <c r="BD47" s="72" t="str">
        <f t="shared" si="18"/>
        <v>IMps_Ctn5503.201</v>
      </c>
      <c r="BE47" s="136">
        <f t="shared" si="41"/>
        <v>0</v>
      </c>
      <c r="BF47" s="69">
        <f t="shared" si="19"/>
        <v>0</v>
      </c>
      <c r="BG47" s="70">
        <f>_xlfn.IFNA(VLOOKUP(BJ47,Data!$B$2:$H$5150,4,0),0)</f>
        <v>0</v>
      </c>
      <c r="BH47" s="71" t="str">
        <f>_xlfn.IFNA(IF($BH$8&lt;&gt;"",VLOOKUP(BJ47,Data!$B$2:$H$5150,6,0),""),"")</f>
        <v/>
      </c>
      <c r="BI47" s="71" t="str">
        <f>_xlfn.IFNA(IF($BI$8&lt;&gt;"",VLOOKUP(BJ47,Data!$B$2:$H$5150,7,0),""),"")</f>
        <v/>
      </c>
      <c r="BJ47" s="72" t="str">
        <f t="shared" si="20"/>
        <v>IMps_Ctn5503.201</v>
      </c>
      <c r="BK47" s="136">
        <f t="shared" si="42"/>
        <v>0</v>
      </c>
      <c r="BL47" s="69">
        <f t="shared" si="21"/>
        <v>0</v>
      </c>
      <c r="BM47" s="70">
        <f>_xlfn.IFNA(VLOOKUP(BP47,Data!$B$2:$H$5150,4,0),0)</f>
        <v>0</v>
      </c>
      <c r="BN47" s="71" t="str">
        <f>_xlfn.IFNA(IF($BN$8&lt;&gt;"",VLOOKUP(BP47,Data!$B$2:$H$5150,6,0),""),"")</f>
        <v/>
      </c>
      <c r="BO47" s="71" t="str">
        <f>_xlfn.IFNA(IF($BO$8&lt;&gt;"",VLOOKUP(BP47,Data!$B$2:$H$5150,7,0),""),"")</f>
        <v/>
      </c>
      <c r="BP47" s="72" t="str">
        <f t="shared" si="22"/>
        <v>IMps_Ctn5503.201</v>
      </c>
      <c r="BQ47" s="136">
        <f t="shared" si="43"/>
        <v>0</v>
      </c>
      <c r="BR47" s="69">
        <f t="shared" si="23"/>
        <v>0</v>
      </c>
      <c r="BS47" s="70">
        <f>_xlfn.IFNA(VLOOKUP(BV47,Data!$B$2:$H$5150,4,0),0)</f>
        <v>0</v>
      </c>
      <c r="BT47" s="71" t="str">
        <f>_xlfn.IFNA(IF($BT$8&lt;&gt;"",VLOOKUP(BV47,Data!$B$2:$H$5150,6,0),""),"")</f>
        <v/>
      </c>
      <c r="BU47" s="71" t="str">
        <f>_xlfn.IFNA(IF($BU$8&lt;&gt;"",VLOOKUP(BV47,Data!$B$2:$H$5150,7,0),""),"")</f>
        <v/>
      </c>
      <c r="BV47" s="72" t="str">
        <f t="shared" si="24"/>
        <v>IMps_Ctn5503.201</v>
      </c>
      <c r="BW47" s="136">
        <f t="shared" si="44"/>
        <v>0</v>
      </c>
      <c r="BX47" s="69">
        <f t="shared" si="25"/>
        <v>0</v>
      </c>
      <c r="BY47" s="70">
        <f>_xlfn.IFNA(VLOOKUP(CB47,Data!$B$2:$H$5150,4,0),0)</f>
        <v>0</v>
      </c>
      <c r="BZ47" s="71" t="str">
        <f>_xlfn.IFNA(IF($BZ$8&lt;&gt;"",VLOOKUP(CB47,Data!$B$2:$H$5150,6,0),""),"")</f>
        <v/>
      </c>
      <c r="CA47" s="71" t="str">
        <f>_xlfn.IFNA(IF($CA$8&lt;&gt;"",VLOOKUP(CB47,Data!$B$2:$H$5150,7,0),""),"")</f>
        <v/>
      </c>
      <c r="CB47" s="72" t="str">
        <f t="shared" si="26"/>
        <v>IMps_Ctn5503.201</v>
      </c>
      <c r="CC47" s="136">
        <f t="shared" si="45"/>
        <v>0</v>
      </c>
      <c r="CD47" s="69">
        <f t="shared" si="27"/>
        <v>0</v>
      </c>
      <c r="CE47" s="70">
        <f>_xlfn.IFNA(VLOOKUP(CH47,Data!$B$2:$H$5150,4,0),0)</f>
        <v>0</v>
      </c>
      <c r="CF47" s="71" t="str">
        <f>_xlfn.IFNA(IF($CF$8&lt;&gt;"",VLOOKUP(CH47,Data!$B$2:$H$5150,6,0),""),"")</f>
        <v/>
      </c>
      <c r="CG47" s="71" t="str">
        <f>_xlfn.IFNA(IF($CG$8&lt;&gt;"",VLOOKUP(CH47,Data!$B$2:$H$5150,7,0),""),"")</f>
        <v/>
      </c>
      <c r="CH47" s="72" t="str">
        <f t="shared" si="28"/>
        <v>IMps_Ctn5503.201</v>
      </c>
      <c r="CI47" s="136">
        <f t="shared" si="46"/>
        <v>0</v>
      </c>
      <c r="CJ47" s="69">
        <f t="shared" si="29"/>
        <v>0</v>
      </c>
      <c r="CK47" s="70">
        <f>_xlfn.IFNA(VLOOKUP(CN47,Data!$B$2:$H$5150,4,0),0)</f>
        <v>0</v>
      </c>
      <c r="CL47" s="71" t="str">
        <f>_xlfn.IFNA(IF($CL$8&lt;&gt;"",VLOOKUP(CN47,Data!$B$2:$H$5150,6,0),""),"")</f>
        <v/>
      </c>
      <c r="CM47" s="71" t="str">
        <f>_xlfn.IFNA(IF($CM$8&lt;&gt;"",VLOOKUP(CN47,Data!$B$2:$H$5150,7,0),""),"")</f>
        <v/>
      </c>
      <c r="CN47" s="72" t="str">
        <f t="shared" si="30"/>
        <v>IMps_Ctn5503.201</v>
      </c>
      <c r="CO47" s="136">
        <f t="shared" si="47"/>
        <v>0</v>
      </c>
      <c r="CP47" s="69">
        <f t="shared" si="31"/>
        <v>0</v>
      </c>
      <c r="CQ47" s="70">
        <f>_xlfn.IFNA(VLOOKUP(CT47,Data!$B$2:$H$5150,4,0),0)</f>
        <v>0</v>
      </c>
      <c r="CR47" s="71" t="str">
        <f>_xlfn.IFNA(IF($CR$8&lt;&gt;"",VLOOKUP(CT47,Data!$B$2:$H$5150,6,0),""),"")</f>
        <v/>
      </c>
      <c r="CS47" s="71" t="str">
        <f>_xlfn.IFNA(IF($CS$8&lt;&gt;"",VLOOKUP(CT47,Data!$B$2:$H$5150,7,0),""),"")</f>
        <v/>
      </c>
      <c r="CT47" s="72" t="str">
        <f t="shared" si="32"/>
        <v>IMps_Ctn5503.201</v>
      </c>
      <c r="CU47" s="74" t="str">
        <f>VLOOKUP(F47,GD.List!$C$3:$O$6214,12,0)</f>
        <v>Polyester Staple Fiber</v>
      </c>
      <c r="CV47" s="51" t="s">
        <v>50</v>
      </c>
      <c r="CW47" s="51" t="e">
        <f>VLOOKUP(H47,#REF!,1,0)</f>
        <v>#REF!</v>
      </c>
      <c r="CX47" s="73">
        <f>E47/VLOOKUP(F47,GD.List!$C$3:$O$6646,5,0)</f>
        <v>0.91487235988935212</v>
      </c>
      <c r="CY47" s="134">
        <f t="shared" si="33"/>
        <v>0</v>
      </c>
      <c r="CZ47" s="51" t="e">
        <f t="shared" si="48"/>
        <v>#N/A</v>
      </c>
      <c r="DA47" s="133"/>
    </row>
    <row r="48" spans="1:105" ht="15" customHeight="1" x14ac:dyDescent="0.2">
      <c r="A48" s="142" t="str">
        <f>IFERROR(IF(VLOOKUP(F48,GD.List!$C$3:$H$6371,6,0)&lt;&gt;"L","I","L"),"")</f>
        <v>L</v>
      </c>
      <c r="B48" s="136">
        <f t="shared" si="34"/>
        <v>0</v>
      </c>
      <c r="C48" s="233">
        <v>1</v>
      </c>
      <c r="D48" s="64">
        <f t="shared" si="0"/>
        <v>1</v>
      </c>
      <c r="E48" s="64">
        <f t="shared" si="1"/>
        <v>0</v>
      </c>
      <c r="F48" s="65" t="s">
        <v>3932</v>
      </c>
      <c r="G48" s="66" t="str">
        <f>VLOOKUP(F48,GD.List!$C$3:$O$6646,13,0)</f>
        <v>100% Polyester</v>
      </c>
      <c r="H48" s="67">
        <f>VLOOKUP(F48,GD.List!$C$3:$O$6646,8,0)</f>
        <v>5402.33</v>
      </c>
      <c r="I48" s="68">
        <f>VLOOKUP(F48,GD.List!$C$3:$O$6646,9,0)</f>
        <v>2.13</v>
      </c>
      <c r="J48" s="69">
        <f t="shared" si="2"/>
        <v>0</v>
      </c>
      <c r="K48" s="70">
        <v>0</v>
      </c>
      <c r="L48" s="71" t="str">
        <f>_xlfn.IFNA(IF($L$8&lt;&gt;"",VLOOKUP(N48,Data!$B$2:$H$5150,6,0),""),"")</f>
        <v/>
      </c>
      <c r="M48" s="71" t="str">
        <f>_xlfn.IFNA(IF($M$8&lt;&gt;"",VLOOKUP(N48,Data!$B$2:$H$5150,7,0),""),"")</f>
        <v/>
      </c>
      <c r="N48" s="72" t="str">
        <f t="shared" si="35"/>
        <v>LMps_Ctn5402.33</v>
      </c>
      <c r="O48" s="136">
        <f t="shared" si="3"/>
        <v>2.13</v>
      </c>
      <c r="P48" s="69">
        <f>IF($P$5=0,ROUND($P$4*Q48,2),ROUND($P$5*Q48,2))-0.01</f>
        <v>1</v>
      </c>
      <c r="Q48" s="70">
        <f>_xlfn.IFNA(VLOOKUP(T48,Data!$B$2:$H$5150,4,0),0)</f>
        <v>1.0101</v>
      </c>
      <c r="R48" s="71">
        <f>_xlfn.IFNA(IF($R$8&lt;&gt;"",VLOOKUP(T48,Data!$B$2:$H$5150,6,0),""),"")</f>
        <v>261</v>
      </c>
      <c r="S48" s="71" t="str">
        <f>_xlfn.IFNA(IF($S$8&lt;&gt;"",VLOOKUP(T48,Data!$B$2:$H$5150,7,0),""),"")</f>
        <v/>
      </c>
      <c r="T48" s="72" t="str">
        <f t="shared" si="37"/>
        <v>LMps_Pol5402.33</v>
      </c>
      <c r="U48" s="136">
        <f t="shared" si="4"/>
        <v>0</v>
      </c>
      <c r="V48" s="69">
        <f t="shared" si="5"/>
        <v>0</v>
      </c>
      <c r="W48" s="70">
        <v>0</v>
      </c>
      <c r="X48" s="71">
        <f>_xlfn.IFNA(IF($X$8&lt;&gt;"",VLOOKUP(Z48,Data!$B$2:$H$5150,6,0),""),"")</f>
        <v>261</v>
      </c>
      <c r="Y48" s="71" t="str">
        <f>_xlfn.IFNA(IF($Y$8&lt;&gt;"",VLOOKUP(Z48,Data!$B$2:$H$5150,7,0),""),"")</f>
        <v/>
      </c>
      <c r="Z48" s="72" t="str">
        <f t="shared" si="38"/>
        <v>LMps_Pol5402.33</v>
      </c>
      <c r="AA48" s="136">
        <f t="shared" si="6"/>
        <v>0</v>
      </c>
      <c r="AB48" s="69">
        <f t="shared" si="7"/>
        <v>0</v>
      </c>
      <c r="AC48" s="70">
        <v>0</v>
      </c>
      <c r="AD48" s="71" t="str">
        <f>_xlfn.IFNA(IF($AD$8&lt;&gt;"",VLOOKUP(AF48,Data!$B$2:$H$5150,6,0),""),"")</f>
        <v/>
      </c>
      <c r="AE48" s="71" t="str">
        <f>_xlfn.IFNA(IF($AE$8&lt;&gt;"",VLOOKUP(AF48,Data!$B$2:$H$5150,7,0),""),"")</f>
        <v/>
      </c>
      <c r="AF48" s="72" t="str">
        <f t="shared" si="8"/>
        <v>LMps_Ctn5402.33</v>
      </c>
      <c r="AG48" s="136">
        <f t="shared" si="9"/>
        <v>0</v>
      </c>
      <c r="AH48" s="69">
        <f t="shared" si="10"/>
        <v>0</v>
      </c>
      <c r="AI48" s="70">
        <f>_xlfn.IFNA(VLOOKUP(AL48,Data!$B$2:$H$5150,4,0),0)</f>
        <v>0</v>
      </c>
      <c r="AJ48" s="71" t="str">
        <f>_xlfn.IFNA(IF($AJ$8&lt;&gt;"",VLOOKUP(AL48,Data!$B$2:$H$5150,6,0),""),"")</f>
        <v/>
      </c>
      <c r="AK48" s="71" t="str">
        <f>_xlfn.IFNA(IF($AK$8&lt;&gt;"",VLOOKUP(AL48,Data!$B$2:$H$5150,7,0),""),"")</f>
        <v/>
      </c>
      <c r="AL48" s="72" t="str">
        <f t="shared" si="11"/>
        <v>LMps_Ctn5402.33</v>
      </c>
      <c r="AM48" s="136">
        <f t="shared" si="12"/>
        <v>0</v>
      </c>
      <c r="AN48" s="69">
        <f t="shared" si="13"/>
        <v>0</v>
      </c>
      <c r="AO48" s="70">
        <f>_xlfn.IFNA(VLOOKUP(AR48,Data!$B$2:$H$5150,4,0),0)</f>
        <v>0</v>
      </c>
      <c r="AP48" s="71" t="str">
        <f>_xlfn.IFNA(IF($AP$8&lt;&gt;"",VLOOKUP(AR48,Data!$B$2:$H$5150,6,0),""),"")</f>
        <v/>
      </c>
      <c r="AQ48" s="71" t="str">
        <f>_xlfn.IFNA(IF($AQ$8&lt;&gt;"",VLOOKUP(AR48,Data!$B$2:$H$5150,7,0),""),"")</f>
        <v/>
      </c>
      <c r="AR48" s="72" t="str">
        <f t="shared" si="14"/>
        <v>LMps_Ctn5402.33</v>
      </c>
      <c r="AS48" s="136">
        <f t="shared" si="39"/>
        <v>0</v>
      </c>
      <c r="AT48" s="69">
        <f t="shared" si="15"/>
        <v>0</v>
      </c>
      <c r="AU48" s="70">
        <f>_xlfn.IFNA(VLOOKUP(AX48,Data!$B$2:$H$5150,4,0),0)</f>
        <v>0</v>
      </c>
      <c r="AV48" s="71" t="str">
        <f>_xlfn.IFNA(IF($AV$8&lt;&gt;"",VLOOKUP(AX48,Data!$B$2:$H$5150,6,0),""),"")</f>
        <v/>
      </c>
      <c r="AW48" s="71" t="str">
        <f>_xlfn.IFNA(IF($AW$8&lt;&gt;"",VLOOKUP(AX48,Data!$B$2:$H$5150,7,0),""),"")</f>
        <v/>
      </c>
      <c r="AX48" s="72" t="str">
        <f t="shared" si="16"/>
        <v>LMps_Ctn5402.33</v>
      </c>
      <c r="AY48" s="136">
        <f t="shared" si="40"/>
        <v>0</v>
      </c>
      <c r="AZ48" s="69">
        <f t="shared" si="17"/>
        <v>0</v>
      </c>
      <c r="BA48" s="70">
        <f>_xlfn.IFNA(VLOOKUP(BD48,Data!$B$2:$H$5150,4,0),0)</f>
        <v>0</v>
      </c>
      <c r="BB48" s="71" t="str">
        <f>_xlfn.IFNA(IF($BB$8&lt;&gt;"",VLOOKUP(BD48,Data!$B$2:$H$5150,6,0),""),"")</f>
        <v/>
      </c>
      <c r="BC48" s="71" t="str">
        <f>_xlfn.IFNA(IF($BC$8&lt;&gt;"",VLOOKUP(BD48,Data!$B$2:$H$5150,7,0),""),"")</f>
        <v/>
      </c>
      <c r="BD48" s="72" t="str">
        <f t="shared" si="18"/>
        <v>LMps_Ctn5402.33</v>
      </c>
      <c r="BE48" s="136">
        <f t="shared" si="41"/>
        <v>0</v>
      </c>
      <c r="BF48" s="69">
        <f t="shared" si="19"/>
        <v>0</v>
      </c>
      <c r="BG48" s="70">
        <f>_xlfn.IFNA(VLOOKUP(BJ48,Data!$B$2:$H$5150,4,0),0)</f>
        <v>0</v>
      </c>
      <c r="BH48" s="71" t="str">
        <f>_xlfn.IFNA(IF($BH$8&lt;&gt;"",VLOOKUP(BJ48,Data!$B$2:$H$5150,6,0),""),"")</f>
        <v/>
      </c>
      <c r="BI48" s="71" t="str">
        <f>_xlfn.IFNA(IF($BI$8&lt;&gt;"",VLOOKUP(BJ48,Data!$B$2:$H$5150,7,0),""),"")</f>
        <v/>
      </c>
      <c r="BJ48" s="72" t="str">
        <f t="shared" si="20"/>
        <v>LMps_Ctn5402.33</v>
      </c>
      <c r="BK48" s="136">
        <f t="shared" si="42"/>
        <v>0</v>
      </c>
      <c r="BL48" s="69">
        <f t="shared" si="21"/>
        <v>0</v>
      </c>
      <c r="BM48" s="70">
        <f>_xlfn.IFNA(VLOOKUP(BP48,Data!$B$2:$H$5150,4,0),0)</f>
        <v>0</v>
      </c>
      <c r="BN48" s="71" t="str">
        <f>_xlfn.IFNA(IF($BN$8&lt;&gt;"",VLOOKUP(BP48,Data!$B$2:$H$5150,6,0),""),"")</f>
        <v/>
      </c>
      <c r="BO48" s="71" t="str">
        <f>_xlfn.IFNA(IF($BO$8&lt;&gt;"",VLOOKUP(BP48,Data!$B$2:$H$5150,7,0),""),"")</f>
        <v/>
      </c>
      <c r="BP48" s="72" t="str">
        <f t="shared" si="22"/>
        <v>LMps_Ctn5402.33</v>
      </c>
      <c r="BQ48" s="136">
        <f t="shared" si="43"/>
        <v>0</v>
      </c>
      <c r="BR48" s="69">
        <f t="shared" si="23"/>
        <v>0</v>
      </c>
      <c r="BS48" s="70">
        <f>_xlfn.IFNA(VLOOKUP(BV48,Data!$B$2:$H$5150,4,0),0)</f>
        <v>0</v>
      </c>
      <c r="BT48" s="71" t="str">
        <f>_xlfn.IFNA(IF($BT$8&lt;&gt;"",VLOOKUP(BV48,Data!$B$2:$H$5150,6,0),""),"")</f>
        <v/>
      </c>
      <c r="BU48" s="71" t="str">
        <f>_xlfn.IFNA(IF($BU$8&lt;&gt;"",VLOOKUP(BV48,Data!$B$2:$H$5150,7,0),""),"")</f>
        <v/>
      </c>
      <c r="BV48" s="72" t="str">
        <f t="shared" si="24"/>
        <v>LMps_Ctn5402.33</v>
      </c>
      <c r="BW48" s="136">
        <f t="shared" si="44"/>
        <v>0</v>
      </c>
      <c r="BX48" s="69">
        <f t="shared" si="25"/>
        <v>0</v>
      </c>
      <c r="BY48" s="70">
        <f>_xlfn.IFNA(VLOOKUP(CB48,Data!$B$2:$H$5150,4,0),0)</f>
        <v>0</v>
      </c>
      <c r="BZ48" s="71" t="str">
        <f>_xlfn.IFNA(IF($BZ$8&lt;&gt;"",VLOOKUP(CB48,Data!$B$2:$H$5150,6,0),""),"")</f>
        <v/>
      </c>
      <c r="CA48" s="71" t="str">
        <f>_xlfn.IFNA(IF($CA$8&lt;&gt;"",VLOOKUP(CB48,Data!$B$2:$H$5150,7,0),""),"")</f>
        <v/>
      </c>
      <c r="CB48" s="72" t="str">
        <f t="shared" si="26"/>
        <v>LMps_Ctn5402.33</v>
      </c>
      <c r="CC48" s="136">
        <f t="shared" si="45"/>
        <v>0</v>
      </c>
      <c r="CD48" s="69">
        <f t="shared" si="27"/>
        <v>0</v>
      </c>
      <c r="CE48" s="70">
        <f>_xlfn.IFNA(VLOOKUP(CH48,Data!$B$2:$H$5150,4,0),0)</f>
        <v>0</v>
      </c>
      <c r="CF48" s="71" t="str">
        <f>_xlfn.IFNA(IF($CF$8&lt;&gt;"",VLOOKUP(CH48,Data!$B$2:$H$5150,6,0),""),"")</f>
        <v/>
      </c>
      <c r="CG48" s="71" t="str">
        <f>_xlfn.IFNA(IF($CG$8&lt;&gt;"",VLOOKUP(CH48,Data!$B$2:$H$5150,7,0),""),"")</f>
        <v/>
      </c>
      <c r="CH48" s="72" t="str">
        <f t="shared" si="28"/>
        <v>LMps_Ctn5402.33</v>
      </c>
      <c r="CI48" s="136">
        <f t="shared" si="46"/>
        <v>0</v>
      </c>
      <c r="CJ48" s="69">
        <f t="shared" si="29"/>
        <v>0</v>
      </c>
      <c r="CK48" s="70">
        <f>_xlfn.IFNA(VLOOKUP(CN48,Data!$B$2:$H$5150,4,0),0)</f>
        <v>0</v>
      </c>
      <c r="CL48" s="71" t="str">
        <f>_xlfn.IFNA(IF($CL$8&lt;&gt;"",VLOOKUP(CN48,Data!$B$2:$H$5150,6,0),""),"")</f>
        <v/>
      </c>
      <c r="CM48" s="71" t="str">
        <f>_xlfn.IFNA(IF($CM$8&lt;&gt;"",VLOOKUP(CN48,Data!$B$2:$H$5150,7,0),""),"")</f>
        <v/>
      </c>
      <c r="CN48" s="72" t="str">
        <f t="shared" si="30"/>
        <v>LMps_Ctn5402.33</v>
      </c>
      <c r="CO48" s="136">
        <f t="shared" si="47"/>
        <v>0</v>
      </c>
      <c r="CP48" s="69">
        <f t="shared" si="31"/>
        <v>0</v>
      </c>
      <c r="CQ48" s="70">
        <f>_xlfn.IFNA(VLOOKUP(CT48,Data!$B$2:$H$5150,4,0),0)</f>
        <v>0</v>
      </c>
      <c r="CR48" s="71" t="str">
        <f>_xlfn.IFNA(IF($CR$8&lt;&gt;"",VLOOKUP(CT48,Data!$B$2:$H$5150,6,0),""),"")</f>
        <v/>
      </c>
      <c r="CS48" s="71" t="str">
        <f>_xlfn.IFNA(IF($CS$8&lt;&gt;"",VLOOKUP(CT48,Data!$B$2:$H$5150,7,0),""),"")</f>
        <v/>
      </c>
      <c r="CT48" s="72" t="str">
        <f t="shared" si="32"/>
        <v>LMps_Ctn5402.33</v>
      </c>
      <c r="CU48" s="74" t="str">
        <f>VLOOKUP(F48,GD.List!$C$3:$O$6214,12,0)</f>
        <v>Polyester Yarn</v>
      </c>
      <c r="CV48" s="51" t="s">
        <v>50</v>
      </c>
      <c r="CW48" s="51" t="e">
        <f>VLOOKUP(H48,#REF!,1,0)</f>
        <v>#REF!</v>
      </c>
      <c r="CX48" s="73">
        <f>E48/VLOOKUP(F48,GD.List!$C$3:$O$6646,5,0)</f>
        <v>0</v>
      </c>
      <c r="CY48" s="134">
        <f t="shared" si="33"/>
        <v>2.13</v>
      </c>
      <c r="CZ48" s="51" t="e">
        <f t="shared" si="48"/>
        <v>#N/A</v>
      </c>
      <c r="DA48" s="133"/>
    </row>
    <row r="49" spans="1:105" ht="15" customHeight="1" x14ac:dyDescent="0.2">
      <c r="A49" s="142" t="str">
        <f>IFERROR(IF(VLOOKUP(F49,GD.List!$C$3:$H$6371,6,0)&lt;&gt;"L","I","L"),"")</f>
        <v>I</v>
      </c>
      <c r="B49" s="136">
        <f t="shared" si="34"/>
        <v>0</v>
      </c>
      <c r="C49" s="64">
        <v>9786.52</v>
      </c>
      <c r="D49" s="64">
        <f t="shared" si="0"/>
        <v>3158.58</v>
      </c>
      <c r="E49" s="64">
        <f t="shared" si="1"/>
        <v>6627.9400000000005</v>
      </c>
      <c r="F49" s="65" t="s">
        <v>2813</v>
      </c>
      <c r="G49" s="66" t="str">
        <f>VLOOKUP(F49,GD.List!$C$3:$O$6646,13,0)</f>
        <v>100% POLYESTER TEXTURED YARN DTY 100D/48F HIM RW SD GRADE-AA</v>
      </c>
      <c r="H49" s="67">
        <f>VLOOKUP(F49,GD.List!$C$3:$O$6646,8,0)</f>
        <v>5402.33</v>
      </c>
      <c r="I49" s="68">
        <f>VLOOKUP(F49,GD.List!$C$3:$O$6646,9,0)</f>
        <v>1.43</v>
      </c>
      <c r="J49" s="69">
        <f t="shared" si="2"/>
        <v>0</v>
      </c>
      <c r="K49" s="70">
        <v>0</v>
      </c>
      <c r="L49" s="71" t="str">
        <f>_xlfn.IFNA(IF($L$8&lt;&gt;"",VLOOKUP(N49,Data!$B$2:$H$5150,6,0),""),"")</f>
        <v/>
      </c>
      <c r="M49" s="71" t="str">
        <f>_xlfn.IFNA(IF($M$8&lt;&gt;"",VLOOKUP(N49,Data!$B$2:$H$5150,7,0),""),"")</f>
        <v/>
      </c>
      <c r="N49" s="72" t="str">
        <f t="shared" si="35"/>
        <v>IMps_Ctn5402.33</v>
      </c>
      <c r="O49" s="136">
        <f t="shared" si="3"/>
        <v>0</v>
      </c>
      <c r="P49" s="69">
        <f t="shared" si="36"/>
        <v>0</v>
      </c>
      <c r="Q49" s="70">
        <v>0</v>
      </c>
      <c r="R49" s="71">
        <f>_xlfn.IFNA(IF($R$8&lt;&gt;"",VLOOKUP(T49,Data!$B$2:$H$5150,6,0),""),"")</f>
        <v>137</v>
      </c>
      <c r="S49" s="71" t="str">
        <f>_xlfn.IFNA(IF($S$8&lt;&gt;"",VLOOKUP(T49,Data!$B$2:$H$5150,7,0),""),"")</f>
        <v/>
      </c>
      <c r="T49" s="72" t="str">
        <f t="shared" si="37"/>
        <v>IMps_Pol5402.33</v>
      </c>
      <c r="U49" s="136">
        <f t="shared" si="4"/>
        <v>4516.7694000000001</v>
      </c>
      <c r="V49" s="69">
        <f t="shared" si="5"/>
        <v>3158.58</v>
      </c>
      <c r="W49" s="70">
        <f>_xlfn.IFNA(VLOOKUP(Z49,Data!$B$2:$H$5150,4,0),0)</f>
        <v>1.0101</v>
      </c>
      <c r="X49" s="71">
        <f>_xlfn.IFNA(IF($X$8&lt;&gt;"",VLOOKUP(Z49,Data!$B$2:$H$5150,6,0),""),"")</f>
        <v>137</v>
      </c>
      <c r="Y49" s="71" t="str">
        <f>_xlfn.IFNA(IF($Y$8&lt;&gt;"",VLOOKUP(Z49,Data!$B$2:$H$5150,7,0),""),"")</f>
        <v/>
      </c>
      <c r="Z49" s="72" t="str">
        <f t="shared" si="38"/>
        <v>IMps_Pol5402.33</v>
      </c>
      <c r="AA49" s="136">
        <f t="shared" si="6"/>
        <v>0</v>
      </c>
      <c r="AB49" s="69">
        <f t="shared" si="7"/>
        <v>0</v>
      </c>
      <c r="AC49" s="70">
        <v>0</v>
      </c>
      <c r="AD49" s="71" t="str">
        <f>_xlfn.IFNA(IF($AD$8&lt;&gt;"",VLOOKUP(AF49,Data!$B$2:$H$5150,6,0),""),"")</f>
        <v/>
      </c>
      <c r="AE49" s="71" t="str">
        <f>_xlfn.IFNA(IF($AE$8&lt;&gt;"",VLOOKUP(AF49,Data!$B$2:$H$5150,7,0),""),"")</f>
        <v/>
      </c>
      <c r="AF49" s="72" t="str">
        <f t="shared" si="8"/>
        <v>IMps_Ctn5402.33</v>
      </c>
      <c r="AG49" s="136">
        <f t="shared" si="9"/>
        <v>0</v>
      </c>
      <c r="AH49" s="69">
        <f t="shared" si="10"/>
        <v>0</v>
      </c>
      <c r="AI49" s="70">
        <f>_xlfn.IFNA(VLOOKUP(AL49,Data!$B$2:$H$5150,4,0),0)</f>
        <v>0</v>
      </c>
      <c r="AJ49" s="71" t="str">
        <f>_xlfn.IFNA(IF($AJ$8&lt;&gt;"",VLOOKUP(AL49,Data!$B$2:$H$5150,6,0),""),"")</f>
        <v/>
      </c>
      <c r="AK49" s="71" t="str">
        <f>_xlfn.IFNA(IF($AK$8&lt;&gt;"",VLOOKUP(AL49,Data!$B$2:$H$5150,7,0),""),"")</f>
        <v/>
      </c>
      <c r="AL49" s="72" t="str">
        <f t="shared" si="11"/>
        <v>IMps_Ctn5402.33</v>
      </c>
      <c r="AM49" s="136">
        <f t="shared" si="12"/>
        <v>0</v>
      </c>
      <c r="AN49" s="69">
        <f t="shared" si="13"/>
        <v>0</v>
      </c>
      <c r="AO49" s="70">
        <f>_xlfn.IFNA(VLOOKUP(AR49,Data!$B$2:$H$5150,4,0),0)</f>
        <v>0</v>
      </c>
      <c r="AP49" s="71" t="str">
        <f>_xlfn.IFNA(IF($AP$8&lt;&gt;"",VLOOKUP(AR49,Data!$B$2:$H$5150,6,0),""),"")</f>
        <v/>
      </c>
      <c r="AQ49" s="71" t="str">
        <f>_xlfn.IFNA(IF($AQ$8&lt;&gt;"",VLOOKUP(AR49,Data!$B$2:$H$5150,7,0),""),"")</f>
        <v/>
      </c>
      <c r="AR49" s="72" t="str">
        <f t="shared" si="14"/>
        <v>IMps_Ctn5402.33</v>
      </c>
      <c r="AS49" s="136">
        <f t="shared" si="39"/>
        <v>0</v>
      </c>
      <c r="AT49" s="69">
        <f t="shared" si="15"/>
        <v>0</v>
      </c>
      <c r="AU49" s="70">
        <f>_xlfn.IFNA(VLOOKUP(AX49,Data!$B$2:$H$5150,4,0),0)</f>
        <v>0</v>
      </c>
      <c r="AV49" s="71" t="str">
        <f>_xlfn.IFNA(IF($AV$8&lt;&gt;"",VLOOKUP(AX49,Data!$B$2:$H$5150,6,0),""),"")</f>
        <v/>
      </c>
      <c r="AW49" s="71" t="str">
        <f>_xlfn.IFNA(IF($AW$8&lt;&gt;"",VLOOKUP(AX49,Data!$B$2:$H$5150,7,0),""),"")</f>
        <v/>
      </c>
      <c r="AX49" s="72" t="str">
        <f t="shared" si="16"/>
        <v>IMps_Ctn5402.33</v>
      </c>
      <c r="AY49" s="136">
        <f t="shared" si="40"/>
        <v>0</v>
      </c>
      <c r="AZ49" s="69">
        <f t="shared" si="17"/>
        <v>0</v>
      </c>
      <c r="BA49" s="70">
        <f>_xlfn.IFNA(VLOOKUP(BD49,Data!$B$2:$H$5150,4,0),0)</f>
        <v>0</v>
      </c>
      <c r="BB49" s="71" t="str">
        <f>_xlfn.IFNA(IF($BB$8&lt;&gt;"",VLOOKUP(BD49,Data!$B$2:$H$5150,6,0),""),"")</f>
        <v/>
      </c>
      <c r="BC49" s="71" t="str">
        <f>_xlfn.IFNA(IF($BC$8&lt;&gt;"",VLOOKUP(BD49,Data!$B$2:$H$5150,7,0),""),"")</f>
        <v/>
      </c>
      <c r="BD49" s="72" t="str">
        <f t="shared" si="18"/>
        <v>IMps_Ctn5402.33</v>
      </c>
      <c r="BE49" s="136">
        <f t="shared" si="41"/>
        <v>0</v>
      </c>
      <c r="BF49" s="69">
        <f t="shared" si="19"/>
        <v>0</v>
      </c>
      <c r="BG49" s="70">
        <f>_xlfn.IFNA(VLOOKUP(BJ49,Data!$B$2:$H$5150,4,0),0)</f>
        <v>0</v>
      </c>
      <c r="BH49" s="71" t="str">
        <f>_xlfn.IFNA(IF($BH$8&lt;&gt;"",VLOOKUP(BJ49,Data!$B$2:$H$5150,6,0),""),"")</f>
        <v/>
      </c>
      <c r="BI49" s="71" t="str">
        <f>_xlfn.IFNA(IF($BI$8&lt;&gt;"",VLOOKUP(BJ49,Data!$B$2:$H$5150,7,0),""),"")</f>
        <v/>
      </c>
      <c r="BJ49" s="72" t="str">
        <f t="shared" si="20"/>
        <v>IMps_Ctn5402.33</v>
      </c>
      <c r="BK49" s="136">
        <f t="shared" si="42"/>
        <v>0</v>
      </c>
      <c r="BL49" s="69">
        <f t="shared" si="21"/>
        <v>0</v>
      </c>
      <c r="BM49" s="70">
        <f>_xlfn.IFNA(VLOOKUP(BP49,Data!$B$2:$H$5150,4,0),0)</f>
        <v>0</v>
      </c>
      <c r="BN49" s="71" t="str">
        <f>_xlfn.IFNA(IF($BN$8&lt;&gt;"",VLOOKUP(BP49,Data!$B$2:$H$5150,6,0),""),"")</f>
        <v/>
      </c>
      <c r="BO49" s="71" t="str">
        <f>_xlfn.IFNA(IF($BO$8&lt;&gt;"",VLOOKUP(BP49,Data!$B$2:$H$5150,7,0),""),"")</f>
        <v/>
      </c>
      <c r="BP49" s="72" t="str">
        <f t="shared" si="22"/>
        <v>IMps_Ctn5402.33</v>
      </c>
      <c r="BQ49" s="136">
        <f t="shared" si="43"/>
        <v>0</v>
      </c>
      <c r="BR49" s="69">
        <f t="shared" si="23"/>
        <v>0</v>
      </c>
      <c r="BS49" s="70">
        <f>_xlfn.IFNA(VLOOKUP(BV49,Data!$B$2:$H$5150,4,0),0)</f>
        <v>0</v>
      </c>
      <c r="BT49" s="71" t="str">
        <f>_xlfn.IFNA(IF($BT$8&lt;&gt;"",VLOOKUP(BV49,Data!$B$2:$H$5150,6,0),""),"")</f>
        <v/>
      </c>
      <c r="BU49" s="71" t="str">
        <f>_xlfn.IFNA(IF($BU$8&lt;&gt;"",VLOOKUP(BV49,Data!$B$2:$H$5150,7,0),""),"")</f>
        <v/>
      </c>
      <c r="BV49" s="72" t="str">
        <f t="shared" si="24"/>
        <v>IMps_Ctn5402.33</v>
      </c>
      <c r="BW49" s="136">
        <f t="shared" si="44"/>
        <v>0</v>
      </c>
      <c r="BX49" s="69">
        <f t="shared" si="25"/>
        <v>0</v>
      </c>
      <c r="BY49" s="70">
        <f>_xlfn.IFNA(VLOOKUP(CB49,Data!$B$2:$H$5150,4,0),0)</f>
        <v>0</v>
      </c>
      <c r="BZ49" s="71" t="str">
        <f>_xlfn.IFNA(IF($BZ$8&lt;&gt;"",VLOOKUP(CB49,Data!$B$2:$H$5150,6,0),""),"")</f>
        <v/>
      </c>
      <c r="CA49" s="71" t="str">
        <f>_xlfn.IFNA(IF($CA$8&lt;&gt;"",VLOOKUP(CB49,Data!$B$2:$H$5150,7,0),""),"")</f>
        <v/>
      </c>
      <c r="CB49" s="72" t="str">
        <f t="shared" si="26"/>
        <v>IMps_Ctn5402.33</v>
      </c>
      <c r="CC49" s="136">
        <f t="shared" si="45"/>
        <v>0</v>
      </c>
      <c r="CD49" s="69">
        <f t="shared" si="27"/>
        <v>0</v>
      </c>
      <c r="CE49" s="70">
        <f>_xlfn.IFNA(VLOOKUP(CH49,Data!$B$2:$H$5150,4,0),0)</f>
        <v>0</v>
      </c>
      <c r="CF49" s="71" t="str">
        <f>_xlfn.IFNA(IF($CF$8&lt;&gt;"",VLOOKUP(CH49,Data!$B$2:$H$5150,6,0),""),"")</f>
        <v/>
      </c>
      <c r="CG49" s="71" t="str">
        <f>_xlfn.IFNA(IF($CG$8&lt;&gt;"",VLOOKUP(CH49,Data!$B$2:$H$5150,7,0),""),"")</f>
        <v/>
      </c>
      <c r="CH49" s="72" t="str">
        <f t="shared" si="28"/>
        <v>IMps_Ctn5402.33</v>
      </c>
      <c r="CI49" s="136">
        <f t="shared" si="46"/>
        <v>0</v>
      </c>
      <c r="CJ49" s="69">
        <f t="shared" si="29"/>
        <v>0</v>
      </c>
      <c r="CK49" s="70">
        <f>_xlfn.IFNA(VLOOKUP(CN49,Data!$B$2:$H$5150,4,0),0)</f>
        <v>0</v>
      </c>
      <c r="CL49" s="71" t="str">
        <f>_xlfn.IFNA(IF($CL$8&lt;&gt;"",VLOOKUP(CN49,Data!$B$2:$H$5150,6,0),""),"")</f>
        <v/>
      </c>
      <c r="CM49" s="71" t="str">
        <f>_xlfn.IFNA(IF($CM$8&lt;&gt;"",VLOOKUP(CN49,Data!$B$2:$H$5150,7,0),""),"")</f>
        <v/>
      </c>
      <c r="CN49" s="72" t="str">
        <f t="shared" si="30"/>
        <v>IMps_Ctn5402.33</v>
      </c>
      <c r="CO49" s="136">
        <f t="shared" si="47"/>
        <v>0</v>
      </c>
      <c r="CP49" s="69">
        <f t="shared" si="31"/>
        <v>0</v>
      </c>
      <c r="CQ49" s="70">
        <f>_xlfn.IFNA(VLOOKUP(CT49,Data!$B$2:$H$5150,4,0),0)</f>
        <v>0</v>
      </c>
      <c r="CR49" s="71" t="str">
        <f>_xlfn.IFNA(IF($CR$8&lt;&gt;"",VLOOKUP(CT49,Data!$B$2:$H$5150,6,0),""),"")</f>
        <v/>
      </c>
      <c r="CS49" s="71" t="str">
        <f>_xlfn.IFNA(IF($CS$8&lt;&gt;"",VLOOKUP(CT49,Data!$B$2:$H$5150,7,0),""),"")</f>
        <v/>
      </c>
      <c r="CT49" s="72" t="str">
        <f t="shared" si="32"/>
        <v>IMps_Ctn5402.33</v>
      </c>
      <c r="CU49" s="74" t="str">
        <f>VLOOKUP(F49,GD.List!$C$3:$O$6214,12,0)</f>
        <v>Polyester Yarn</v>
      </c>
      <c r="CV49" s="51" t="s">
        <v>50</v>
      </c>
      <c r="CW49" s="51" t="e">
        <f>VLOOKUP(H49,#REF!,1,0)</f>
        <v>#REF!</v>
      </c>
      <c r="CX49" s="73">
        <f>E49/VLOOKUP(F49,GD.List!$C$3:$O$6646,5,0)</f>
        <v>0.27074918300653594</v>
      </c>
      <c r="CY49" s="134">
        <f t="shared" si="33"/>
        <v>4516.7694000000001</v>
      </c>
      <c r="CZ49" s="51" t="e">
        <f t="shared" si="48"/>
        <v>#N/A</v>
      </c>
      <c r="DA49" s="133"/>
    </row>
    <row r="50" spans="1:105" ht="15" customHeight="1" x14ac:dyDescent="0.2">
      <c r="A50" s="142" t="str">
        <f>IFERROR(IF(VLOOKUP(F50,GD.List!$C$3:$H$6371,6,0)&lt;&gt;"L","I","L"),"")</f>
        <v>I</v>
      </c>
      <c r="B50" s="136">
        <f t="shared" si="34"/>
        <v>0</v>
      </c>
      <c r="C50" s="64">
        <v>8080</v>
      </c>
      <c r="D50" s="64">
        <f t="shared" si="0"/>
        <v>0</v>
      </c>
      <c r="E50" s="64">
        <f t="shared" si="1"/>
        <v>8080</v>
      </c>
      <c r="F50" s="65" t="s">
        <v>2053</v>
      </c>
      <c r="G50" s="66" t="s">
        <v>3698</v>
      </c>
      <c r="H50" s="67">
        <v>5407.51</v>
      </c>
      <c r="I50" s="68">
        <v>3.8</v>
      </c>
      <c r="J50" s="69">
        <f t="shared" si="2"/>
        <v>0</v>
      </c>
      <c r="K50" s="70">
        <v>0</v>
      </c>
      <c r="L50" s="71" t="str">
        <f>_xlfn.IFNA(IF($L$8&lt;&gt;"",VLOOKUP(N50,Data!$B$2:$H$5150,6,0),""),"")</f>
        <v/>
      </c>
      <c r="M50" s="71" t="str">
        <f>_xlfn.IFNA(IF($M$8&lt;&gt;"",VLOOKUP(N50,Data!$B$2:$H$5150,7,0),""),"")</f>
        <v/>
      </c>
      <c r="N50" s="72" t="str">
        <f t="shared" si="35"/>
        <v>IMps_Ctn5407.51</v>
      </c>
      <c r="O50" s="136">
        <f t="shared" si="3"/>
        <v>0</v>
      </c>
      <c r="P50" s="69">
        <f t="shared" si="36"/>
        <v>0</v>
      </c>
      <c r="Q50" s="70">
        <v>0</v>
      </c>
      <c r="R50" s="71">
        <f>_xlfn.IFNA(IF($R$8&lt;&gt;"",VLOOKUP(T50,Data!$B$2:$H$5150,6,0),""),"")</f>
        <v>137</v>
      </c>
      <c r="S50" s="71" t="str">
        <f>_xlfn.IFNA(IF($S$8&lt;&gt;"",VLOOKUP(T50,Data!$B$2:$H$5150,7,0),""),"")</f>
        <v/>
      </c>
      <c r="T50" s="72" t="str">
        <f t="shared" si="37"/>
        <v>IMps_Pol5407.51</v>
      </c>
      <c r="U50" s="136">
        <f t="shared" si="4"/>
        <v>0</v>
      </c>
      <c r="V50" s="69">
        <f t="shared" si="5"/>
        <v>0</v>
      </c>
      <c r="W50" s="70">
        <v>0</v>
      </c>
      <c r="X50" s="71">
        <f>_xlfn.IFNA(IF($X$8&lt;&gt;"",VLOOKUP(Z50,Data!$B$2:$H$5150,6,0),""),"")</f>
        <v>137</v>
      </c>
      <c r="Y50" s="71" t="str">
        <f>_xlfn.IFNA(IF($Y$8&lt;&gt;"",VLOOKUP(Z50,Data!$B$2:$H$5150,7,0),""),"")</f>
        <v/>
      </c>
      <c r="Z50" s="72" t="str">
        <f t="shared" si="38"/>
        <v>IMps_Pol5407.51</v>
      </c>
      <c r="AA50" s="136">
        <f t="shared" si="6"/>
        <v>0</v>
      </c>
      <c r="AB50" s="69">
        <f t="shared" si="7"/>
        <v>0</v>
      </c>
      <c r="AC50" s="70">
        <v>0</v>
      </c>
      <c r="AD50" s="71" t="str">
        <f>_xlfn.IFNA(IF($AD$8&lt;&gt;"",VLOOKUP(AF50,Data!$B$2:$H$5150,6,0),""),"")</f>
        <v/>
      </c>
      <c r="AE50" s="71" t="str">
        <f>_xlfn.IFNA(IF($AE$8&lt;&gt;"",VLOOKUP(AF50,Data!$B$2:$H$5150,7,0),""),"")</f>
        <v/>
      </c>
      <c r="AF50" s="72" t="str">
        <f t="shared" si="8"/>
        <v>IMps_Ctn5407.51</v>
      </c>
      <c r="AG50" s="136">
        <f t="shared" si="9"/>
        <v>0</v>
      </c>
      <c r="AH50" s="69">
        <f t="shared" si="10"/>
        <v>0</v>
      </c>
      <c r="AI50" s="70">
        <f>_xlfn.IFNA(VLOOKUP(AL50,Data!$B$2:$H$5150,4,0),0)</f>
        <v>0</v>
      </c>
      <c r="AJ50" s="71" t="str">
        <f>_xlfn.IFNA(IF($AJ$8&lt;&gt;"",VLOOKUP(AL50,Data!$B$2:$H$5150,6,0),""),"")</f>
        <v/>
      </c>
      <c r="AK50" s="71" t="str">
        <f>_xlfn.IFNA(IF($AK$8&lt;&gt;"",VLOOKUP(AL50,Data!$B$2:$H$5150,7,0),""),"")</f>
        <v/>
      </c>
      <c r="AL50" s="72" t="str">
        <f t="shared" si="11"/>
        <v>IMps_Ctn5407.51</v>
      </c>
      <c r="AM50" s="136">
        <f t="shared" si="12"/>
        <v>0</v>
      </c>
      <c r="AN50" s="69">
        <f t="shared" si="13"/>
        <v>0</v>
      </c>
      <c r="AO50" s="70">
        <f>_xlfn.IFNA(VLOOKUP(AR50,Data!$B$2:$H$5150,4,0),0)</f>
        <v>0</v>
      </c>
      <c r="AP50" s="71" t="str">
        <f>_xlfn.IFNA(IF($AP$8&lt;&gt;"",VLOOKUP(AR50,Data!$B$2:$H$5150,6,0),""),"")</f>
        <v/>
      </c>
      <c r="AQ50" s="71" t="str">
        <f>_xlfn.IFNA(IF($AQ$8&lt;&gt;"",VLOOKUP(AR50,Data!$B$2:$H$5150,7,0),""),"")</f>
        <v/>
      </c>
      <c r="AR50" s="72" t="str">
        <f t="shared" si="14"/>
        <v>IMps_Ctn5407.51</v>
      </c>
      <c r="AS50" s="136">
        <f t="shared" si="39"/>
        <v>0</v>
      </c>
      <c r="AT50" s="69">
        <f t="shared" si="15"/>
        <v>0</v>
      </c>
      <c r="AU50" s="70">
        <f>_xlfn.IFNA(VLOOKUP(AX50,Data!$B$2:$H$5150,4,0),0)</f>
        <v>0</v>
      </c>
      <c r="AV50" s="71" t="str">
        <f>_xlfn.IFNA(IF($AV$8&lt;&gt;"",VLOOKUP(AX50,Data!$B$2:$H$5150,6,0),""),"")</f>
        <v/>
      </c>
      <c r="AW50" s="71" t="str">
        <f>_xlfn.IFNA(IF($AW$8&lt;&gt;"",VLOOKUP(AX50,Data!$B$2:$H$5150,7,0),""),"")</f>
        <v/>
      </c>
      <c r="AX50" s="72" t="str">
        <f t="shared" si="16"/>
        <v>IMps_Ctn5407.51</v>
      </c>
      <c r="AY50" s="136">
        <f t="shared" si="40"/>
        <v>0</v>
      </c>
      <c r="AZ50" s="69">
        <f t="shared" si="17"/>
        <v>0</v>
      </c>
      <c r="BA50" s="70">
        <f>_xlfn.IFNA(VLOOKUP(BD50,Data!$B$2:$H$5150,4,0),0)</f>
        <v>0</v>
      </c>
      <c r="BB50" s="71" t="str">
        <f>_xlfn.IFNA(IF($BB$8&lt;&gt;"",VLOOKUP(BD50,Data!$B$2:$H$5150,6,0),""),"")</f>
        <v/>
      </c>
      <c r="BC50" s="71" t="str">
        <f>_xlfn.IFNA(IF($BC$8&lt;&gt;"",VLOOKUP(BD50,Data!$B$2:$H$5150,7,0),""),"")</f>
        <v/>
      </c>
      <c r="BD50" s="72" t="str">
        <f t="shared" si="18"/>
        <v>IMps_Ctn5407.51</v>
      </c>
      <c r="BE50" s="136">
        <f t="shared" si="41"/>
        <v>0</v>
      </c>
      <c r="BF50" s="69">
        <f t="shared" si="19"/>
        <v>0</v>
      </c>
      <c r="BG50" s="70">
        <f>_xlfn.IFNA(VLOOKUP(BJ50,Data!$B$2:$H$5150,4,0),0)</f>
        <v>0</v>
      </c>
      <c r="BH50" s="71" t="str">
        <f>_xlfn.IFNA(IF($BH$8&lt;&gt;"",VLOOKUP(BJ50,Data!$B$2:$H$5150,6,0),""),"")</f>
        <v/>
      </c>
      <c r="BI50" s="71" t="str">
        <f>_xlfn.IFNA(IF($BI$8&lt;&gt;"",VLOOKUP(BJ50,Data!$B$2:$H$5150,7,0),""),"")</f>
        <v/>
      </c>
      <c r="BJ50" s="72" t="str">
        <f t="shared" si="20"/>
        <v>IMps_Ctn5407.51</v>
      </c>
      <c r="BK50" s="136">
        <f t="shared" si="42"/>
        <v>0</v>
      </c>
      <c r="BL50" s="69">
        <f t="shared" si="21"/>
        <v>0</v>
      </c>
      <c r="BM50" s="70">
        <f>_xlfn.IFNA(VLOOKUP(BP50,Data!$B$2:$H$5150,4,0),0)</f>
        <v>0</v>
      </c>
      <c r="BN50" s="71" t="str">
        <f>_xlfn.IFNA(IF($BN$8&lt;&gt;"",VLOOKUP(BP50,Data!$B$2:$H$5150,6,0),""),"")</f>
        <v/>
      </c>
      <c r="BO50" s="71" t="str">
        <f>_xlfn.IFNA(IF($BO$8&lt;&gt;"",VLOOKUP(BP50,Data!$B$2:$H$5150,7,0),""),"")</f>
        <v/>
      </c>
      <c r="BP50" s="72" t="str">
        <f t="shared" si="22"/>
        <v>IMps_Ctn5407.51</v>
      </c>
      <c r="BQ50" s="136">
        <f t="shared" si="43"/>
        <v>0</v>
      </c>
      <c r="BR50" s="69">
        <f t="shared" si="23"/>
        <v>0</v>
      </c>
      <c r="BS50" s="70">
        <f>_xlfn.IFNA(VLOOKUP(BV50,Data!$B$2:$H$5150,4,0),0)</f>
        <v>0</v>
      </c>
      <c r="BT50" s="71" t="str">
        <f>_xlfn.IFNA(IF($BT$8&lt;&gt;"",VLOOKUP(BV50,Data!$B$2:$H$5150,6,0),""),"")</f>
        <v/>
      </c>
      <c r="BU50" s="71" t="str">
        <f>_xlfn.IFNA(IF($BU$8&lt;&gt;"",VLOOKUP(BV50,Data!$B$2:$H$5150,7,0),""),"")</f>
        <v/>
      </c>
      <c r="BV50" s="72" t="str">
        <f t="shared" si="24"/>
        <v>IMps_Ctn5407.51</v>
      </c>
      <c r="BW50" s="136">
        <f t="shared" si="44"/>
        <v>0</v>
      </c>
      <c r="BX50" s="69">
        <f t="shared" si="25"/>
        <v>0</v>
      </c>
      <c r="BY50" s="70">
        <f>_xlfn.IFNA(VLOOKUP(CB50,Data!$B$2:$H$5150,4,0),0)</f>
        <v>0</v>
      </c>
      <c r="BZ50" s="71" t="str">
        <f>_xlfn.IFNA(IF($BZ$8&lt;&gt;"",VLOOKUP(CB50,Data!$B$2:$H$5150,6,0),""),"")</f>
        <v/>
      </c>
      <c r="CA50" s="71" t="str">
        <f>_xlfn.IFNA(IF($CA$8&lt;&gt;"",VLOOKUP(CB50,Data!$B$2:$H$5150,7,0),""),"")</f>
        <v/>
      </c>
      <c r="CB50" s="72" t="str">
        <f t="shared" si="26"/>
        <v>IMps_Ctn5407.51</v>
      </c>
      <c r="CC50" s="136">
        <f t="shared" si="45"/>
        <v>0</v>
      </c>
      <c r="CD50" s="69">
        <f t="shared" si="27"/>
        <v>0</v>
      </c>
      <c r="CE50" s="70">
        <f>_xlfn.IFNA(VLOOKUP(CH50,Data!$B$2:$H$5150,4,0),0)</f>
        <v>0</v>
      </c>
      <c r="CF50" s="71" t="str">
        <f>_xlfn.IFNA(IF($CF$8&lt;&gt;"",VLOOKUP(CH50,Data!$B$2:$H$5150,6,0),""),"")</f>
        <v/>
      </c>
      <c r="CG50" s="71" t="str">
        <f>_xlfn.IFNA(IF($CG$8&lt;&gt;"",VLOOKUP(CH50,Data!$B$2:$H$5150,7,0),""),"")</f>
        <v/>
      </c>
      <c r="CH50" s="72" t="str">
        <f t="shared" si="28"/>
        <v>IMps_Ctn5407.51</v>
      </c>
      <c r="CI50" s="136">
        <f t="shared" si="46"/>
        <v>0</v>
      </c>
      <c r="CJ50" s="69">
        <f t="shared" si="29"/>
        <v>0</v>
      </c>
      <c r="CK50" s="70">
        <f>_xlfn.IFNA(VLOOKUP(CN50,Data!$B$2:$H$5150,4,0),0)</f>
        <v>0</v>
      </c>
      <c r="CL50" s="71" t="str">
        <f>_xlfn.IFNA(IF($CL$8&lt;&gt;"",VLOOKUP(CN50,Data!$B$2:$H$5150,6,0),""),"")</f>
        <v/>
      </c>
      <c r="CM50" s="71" t="str">
        <f>_xlfn.IFNA(IF($CM$8&lt;&gt;"",VLOOKUP(CN50,Data!$B$2:$H$5150,7,0),""),"")</f>
        <v/>
      </c>
      <c r="CN50" s="72" t="str">
        <f t="shared" si="30"/>
        <v>IMps_Ctn5407.51</v>
      </c>
      <c r="CO50" s="136">
        <f t="shared" si="47"/>
        <v>0</v>
      </c>
      <c r="CP50" s="69">
        <f t="shared" si="31"/>
        <v>0</v>
      </c>
      <c r="CQ50" s="70">
        <f>_xlfn.IFNA(VLOOKUP(CT50,Data!$B$2:$H$5150,4,0),0)</f>
        <v>0</v>
      </c>
      <c r="CR50" s="71" t="str">
        <f>_xlfn.IFNA(IF($CR$8&lt;&gt;"",VLOOKUP(CT50,Data!$B$2:$H$5150,6,0),""),"")</f>
        <v/>
      </c>
      <c r="CS50" s="71" t="str">
        <f>_xlfn.IFNA(IF($CS$8&lt;&gt;"",VLOOKUP(CT50,Data!$B$2:$H$5150,7,0),""),"")</f>
        <v/>
      </c>
      <c r="CT50" s="72" t="str">
        <f t="shared" si="32"/>
        <v>IMps_Ctn5407.51</v>
      </c>
      <c r="CU50" s="74" t="str">
        <f>VLOOKUP(F50,GD.List!$C$3:$O$6214,12,0)</f>
        <v>Polyester Fabric</v>
      </c>
      <c r="CV50" s="51" t="s">
        <v>50</v>
      </c>
      <c r="CW50" s="51" t="e">
        <f>VLOOKUP(H50,#REF!,1,0)</f>
        <v>#REF!</v>
      </c>
      <c r="CX50" s="73">
        <f>E50/VLOOKUP(F50,GD.List!$C$3:$O$6646,5,0)</f>
        <v>1</v>
      </c>
      <c r="CY50" s="134">
        <f t="shared" si="33"/>
        <v>0</v>
      </c>
      <c r="CZ50" s="51" t="e">
        <f t="shared" si="48"/>
        <v>#N/A</v>
      </c>
      <c r="DA50" s="133"/>
    </row>
    <row r="51" spans="1:105" ht="15" customHeight="1" x14ac:dyDescent="0.2">
      <c r="A51" s="142" t="str">
        <f>IFERROR(IF(VLOOKUP(F51,GD.List!$C$3:$H$6371,6,0)&lt;&gt;"L","I","L"),"")</f>
        <v>I</v>
      </c>
      <c r="B51" s="136">
        <f t="shared" si="34"/>
        <v>0</v>
      </c>
      <c r="C51" s="64">
        <v>18000</v>
      </c>
      <c r="D51" s="64">
        <f t="shared" si="0"/>
        <v>0</v>
      </c>
      <c r="E51" s="64">
        <f t="shared" si="1"/>
        <v>18000</v>
      </c>
      <c r="F51" s="65" t="s">
        <v>4396</v>
      </c>
      <c r="G51" s="66" t="s">
        <v>3698</v>
      </c>
      <c r="H51" s="67">
        <v>5407.51</v>
      </c>
      <c r="I51" s="68">
        <v>3.8</v>
      </c>
      <c r="J51" s="69">
        <f t="shared" si="2"/>
        <v>0</v>
      </c>
      <c r="K51" s="70">
        <v>0</v>
      </c>
      <c r="L51" s="71" t="str">
        <f>_xlfn.IFNA(IF($L$8&lt;&gt;"",VLOOKUP(N51,Data!$B$2:$H$5150,6,0),""),"")</f>
        <v/>
      </c>
      <c r="M51" s="71" t="str">
        <f>_xlfn.IFNA(IF($M$8&lt;&gt;"",VLOOKUP(N51,Data!$B$2:$H$5150,7,0),""),"")</f>
        <v/>
      </c>
      <c r="N51" s="72" t="str">
        <f t="shared" si="35"/>
        <v>IMps_Ctn5407.51</v>
      </c>
      <c r="O51" s="136">
        <f t="shared" si="3"/>
        <v>0</v>
      </c>
      <c r="P51" s="69">
        <f t="shared" si="36"/>
        <v>0</v>
      </c>
      <c r="Q51" s="70">
        <v>0</v>
      </c>
      <c r="R51" s="71">
        <f>_xlfn.IFNA(IF($R$8&lt;&gt;"",VLOOKUP(T51,Data!$B$2:$H$5150,6,0),""),"")</f>
        <v>137</v>
      </c>
      <c r="S51" s="71" t="str">
        <f>_xlfn.IFNA(IF($S$8&lt;&gt;"",VLOOKUP(T51,Data!$B$2:$H$5150,7,0),""),"")</f>
        <v/>
      </c>
      <c r="T51" s="72" t="str">
        <f t="shared" si="37"/>
        <v>IMps_Pol5407.51</v>
      </c>
      <c r="U51" s="136">
        <f t="shared" si="4"/>
        <v>0</v>
      </c>
      <c r="V51" s="69">
        <f t="shared" si="5"/>
        <v>0</v>
      </c>
      <c r="W51" s="70">
        <v>0</v>
      </c>
      <c r="X51" s="71">
        <f>_xlfn.IFNA(IF($X$8&lt;&gt;"",VLOOKUP(Z51,Data!$B$2:$H$5150,6,0),""),"")</f>
        <v>137</v>
      </c>
      <c r="Y51" s="71" t="str">
        <f>_xlfn.IFNA(IF($Y$8&lt;&gt;"",VLOOKUP(Z51,Data!$B$2:$H$5150,7,0),""),"")</f>
        <v/>
      </c>
      <c r="Z51" s="72" t="str">
        <f t="shared" si="38"/>
        <v>IMps_Pol5407.51</v>
      </c>
      <c r="AA51" s="136">
        <f t="shared" si="6"/>
        <v>0</v>
      </c>
      <c r="AB51" s="69">
        <f t="shared" si="7"/>
        <v>0</v>
      </c>
      <c r="AC51" s="70">
        <v>0</v>
      </c>
      <c r="AD51" s="71" t="str">
        <f>_xlfn.IFNA(IF($AD$8&lt;&gt;"",VLOOKUP(AF51,Data!$B$2:$H$5150,6,0),""),"")</f>
        <v/>
      </c>
      <c r="AE51" s="71" t="str">
        <f>_xlfn.IFNA(IF($AE$8&lt;&gt;"",VLOOKUP(AF51,Data!$B$2:$H$5150,7,0),""),"")</f>
        <v/>
      </c>
      <c r="AF51" s="72" t="str">
        <f t="shared" si="8"/>
        <v>IMps_Ctn5407.51</v>
      </c>
      <c r="AG51" s="136">
        <f t="shared" si="9"/>
        <v>0</v>
      </c>
      <c r="AH51" s="69">
        <f t="shared" si="10"/>
        <v>0</v>
      </c>
      <c r="AI51" s="70">
        <f>_xlfn.IFNA(VLOOKUP(AL51,Data!$B$2:$H$5150,4,0),0)</f>
        <v>0</v>
      </c>
      <c r="AJ51" s="71" t="str">
        <f>_xlfn.IFNA(IF($AJ$8&lt;&gt;"",VLOOKUP(AL51,Data!$B$2:$H$5150,6,0),""),"")</f>
        <v/>
      </c>
      <c r="AK51" s="71" t="str">
        <f>_xlfn.IFNA(IF($AK$8&lt;&gt;"",VLOOKUP(AL51,Data!$B$2:$H$5150,7,0),""),"")</f>
        <v/>
      </c>
      <c r="AL51" s="72" t="str">
        <f t="shared" si="11"/>
        <v>IMps_Ctn5407.51</v>
      </c>
      <c r="AM51" s="136">
        <f t="shared" si="12"/>
        <v>0</v>
      </c>
      <c r="AN51" s="69">
        <f t="shared" si="13"/>
        <v>0</v>
      </c>
      <c r="AO51" s="70">
        <f>_xlfn.IFNA(VLOOKUP(AR51,Data!$B$2:$H$5150,4,0),0)</f>
        <v>0</v>
      </c>
      <c r="AP51" s="71" t="str">
        <f>_xlfn.IFNA(IF($AP$8&lt;&gt;"",VLOOKUP(AR51,Data!$B$2:$H$5150,6,0),""),"")</f>
        <v/>
      </c>
      <c r="AQ51" s="71" t="str">
        <f>_xlfn.IFNA(IF($AQ$8&lt;&gt;"",VLOOKUP(AR51,Data!$B$2:$H$5150,7,0),""),"")</f>
        <v/>
      </c>
      <c r="AR51" s="72" t="str">
        <f t="shared" si="14"/>
        <v>IMps_Ctn5407.51</v>
      </c>
      <c r="AS51" s="136">
        <f t="shared" si="39"/>
        <v>0</v>
      </c>
      <c r="AT51" s="69">
        <f t="shared" si="15"/>
        <v>0</v>
      </c>
      <c r="AU51" s="70">
        <f>_xlfn.IFNA(VLOOKUP(AX51,Data!$B$2:$H$5150,4,0),0)</f>
        <v>0</v>
      </c>
      <c r="AV51" s="71" t="str">
        <f>_xlfn.IFNA(IF($AV$8&lt;&gt;"",VLOOKUP(AX51,Data!$B$2:$H$5150,6,0),""),"")</f>
        <v/>
      </c>
      <c r="AW51" s="71" t="str">
        <f>_xlfn.IFNA(IF($AW$8&lt;&gt;"",VLOOKUP(AX51,Data!$B$2:$H$5150,7,0),""),"")</f>
        <v/>
      </c>
      <c r="AX51" s="72" t="str">
        <f t="shared" si="16"/>
        <v>IMps_Ctn5407.51</v>
      </c>
      <c r="AY51" s="136">
        <f t="shared" si="40"/>
        <v>0</v>
      </c>
      <c r="AZ51" s="69">
        <f t="shared" si="17"/>
        <v>0</v>
      </c>
      <c r="BA51" s="70">
        <f>_xlfn.IFNA(VLOOKUP(BD51,Data!$B$2:$H$5150,4,0),0)</f>
        <v>0</v>
      </c>
      <c r="BB51" s="71" t="str">
        <f>_xlfn.IFNA(IF($BB$8&lt;&gt;"",VLOOKUP(BD51,Data!$B$2:$H$5150,6,0),""),"")</f>
        <v/>
      </c>
      <c r="BC51" s="71" t="str">
        <f>_xlfn.IFNA(IF($BC$8&lt;&gt;"",VLOOKUP(BD51,Data!$B$2:$H$5150,7,0),""),"")</f>
        <v/>
      </c>
      <c r="BD51" s="72" t="str">
        <f t="shared" si="18"/>
        <v>IMps_Ctn5407.51</v>
      </c>
      <c r="BE51" s="136">
        <f t="shared" si="41"/>
        <v>0</v>
      </c>
      <c r="BF51" s="69">
        <f t="shared" si="19"/>
        <v>0</v>
      </c>
      <c r="BG51" s="70">
        <f>_xlfn.IFNA(VLOOKUP(BJ51,Data!$B$2:$H$5150,4,0),0)</f>
        <v>0</v>
      </c>
      <c r="BH51" s="71" t="str">
        <f>_xlfn.IFNA(IF($BH$8&lt;&gt;"",VLOOKUP(BJ51,Data!$B$2:$H$5150,6,0),""),"")</f>
        <v/>
      </c>
      <c r="BI51" s="71" t="str">
        <f>_xlfn.IFNA(IF($BI$8&lt;&gt;"",VLOOKUP(BJ51,Data!$B$2:$H$5150,7,0),""),"")</f>
        <v/>
      </c>
      <c r="BJ51" s="72" t="str">
        <f t="shared" si="20"/>
        <v>IMps_Ctn5407.51</v>
      </c>
      <c r="BK51" s="136">
        <f t="shared" si="42"/>
        <v>0</v>
      </c>
      <c r="BL51" s="69">
        <f t="shared" si="21"/>
        <v>0</v>
      </c>
      <c r="BM51" s="70">
        <f>_xlfn.IFNA(VLOOKUP(BP51,Data!$B$2:$H$5150,4,0),0)</f>
        <v>0</v>
      </c>
      <c r="BN51" s="71" t="str">
        <f>_xlfn.IFNA(IF($BN$8&lt;&gt;"",VLOOKUP(BP51,Data!$B$2:$H$5150,6,0),""),"")</f>
        <v/>
      </c>
      <c r="BO51" s="71" t="str">
        <f>_xlfn.IFNA(IF($BO$8&lt;&gt;"",VLOOKUP(BP51,Data!$B$2:$H$5150,7,0),""),"")</f>
        <v/>
      </c>
      <c r="BP51" s="72" t="str">
        <f t="shared" si="22"/>
        <v>IMps_Ctn5407.51</v>
      </c>
      <c r="BQ51" s="136">
        <f t="shared" si="43"/>
        <v>0</v>
      </c>
      <c r="BR51" s="69">
        <f t="shared" si="23"/>
        <v>0</v>
      </c>
      <c r="BS51" s="70">
        <f>_xlfn.IFNA(VLOOKUP(BV51,Data!$B$2:$H$5150,4,0),0)</f>
        <v>0</v>
      </c>
      <c r="BT51" s="71" t="str">
        <f>_xlfn.IFNA(IF($BT$8&lt;&gt;"",VLOOKUP(BV51,Data!$B$2:$H$5150,6,0),""),"")</f>
        <v/>
      </c>
      <c r="BU51" s="71" t="str">
        <f>_xlfn.IFNA(IF($BU$8&lt;&gt;"",VLOOKUP(BV51,Data!$B$2:$H$5150,7,0),""),"")</f>
        <v/>
      </c>
      <c r="BV51" s="72" t="str">
        <f t="shared" si="24"/>
        <v>IMps_Ctn5407.51</v>
      </c>
      <c r="BW51" s="136">
        <f t="shared" si="44"/>
        <v>0</v>
      </c>
      <c r="BX51" s="69">
        <f t="shared" si="25"/>
        <v>0</v>
      </c>
      <c r="BY51" s="70">
        <f>_xlfn.IFNA(VLOOKUP(CB51,Data!$B$2:$H$5150,4,0),0)</f>
        <v>0</v>
      </c>
      <c r="BZ51" s="71" t="str">
        <f>_xlfn.IFNA(IF($BZ$8&lt;&gt;"",VLOOKUP(CB51,Data!$B$2:$H$5150,6,0),""),"")</f>
        <v/>
      </c>
      <c r="CA51" s="71" t="str">
        <f>_xlfn.IFNA(IF($CA$8&lt;&gt;"",VLOOKUP(CB51,Data!$B$2:$H$5150,7,0),""),"")</f>
        <v/>
      </c>
      <c r="CB51" s="72" t="str">
        <f t="shared" si="26"/>
        <v>IMps_Ctn5407.51</v>
      </c>
      <c r="CC51" s="136">
        <f t="shared" si="45"/>
        <v>0</v>
      </c>
      <c r="CD51" s="69">
        <f t="shared" si="27"/>
        <v>0</v>
      </c>
      <c r="CE51" s="70">
        <f>_xlfn.IFNA(VLOOKUP(CH51,Data!$B$2:$H$5150,4,0),0)</f>
        <v>0</v>
      </c>
      <c r="CF51" s="71" t="str">
        <f>_xlfn.IFNA(IF($CF$8&lt;&gt;"",VLOOKUP(CH51,Data!$B$2:$H$5150,6,0),""),"")</f>
        <v/>
      </c>
      <c r="CG51" s="71" t="str">
        <f>_xlfn.IFNA(IF($CG$8&lt;&gt;"",VLOOKUP(CH51,Data!$B$2:$H$5150,7,0),""),"")</f>
        <v/>
      </c>
      <c r="CH51" s="72" t="str">
        <f t="shared" si="28"/>
        <v>IMps_Ctn5407.51</v>
      </c>
      <c r="CI51" s="136">
        <f t="shared" si="46"/>
        <v>0</v>
      </c>
      <c r="CJ51" s="69">
        <f t="shared" si="29"/>
        <v>0</v>
      </c>
      <c r="CK51" s="70">
        <f>_xlfn.IFNA(VLOOKUP(CN51,Data!$B$2:$H$5150,4,0),0)</f>
        <v>0</v>
      </c>
      <c r="CL51" s="71" t="str">
        <f>_xlfn.IFNA(IF($CL$8&lt;&gt;"",VLOOKUP(CN51,Data!$B$2:$H$5150,6,0),""),"")</f>
        <v/>
      </c>
      <c r="CM51" s="71" t="str">
        <f>_xlfn.IFNA(IF($CM$8&lt;&gt;"",VLOOKUP(CN51,Data!$B$2:$H$5150,7,0),""),"")</f>
        <v/>
      </c>
      <c r="CN51" s="72" t="str">
        <f t="shared" si="30"/>
        <v>IMps_Ctn5407.51</v>
      </c>
      <c r="CO51" s="136">
        <f t="shared" si="47"/>
        <v>0</v>
      </c>
      <c r="CP51" s="69">
        <f t="shared" si="31"/>
        <v>0</v>
      </c>
      <c r="CQ51" s="70">
        <f>_xlfn.IFNA(VLOOKUP(CT51,Data!$B$2:$H$5150,4,0),0)</f>
        <v>0</v>
      </c>
      <c r="CR51" s="71" t="str">
        <f>_xlfn.IFNA(IF($CR$8&lt;&gt;"",VLOOKUP(CT51,Data!$B$2:$H$5150,6,0),""),"")</f>
        <v/>
      </c>
      <c r="CS51" s="71" t="str">
        <f>_xlfn.IFNA(IF($CS$8&lt;&gt;"",VLOOKUP(CT51,Data!$B$2:$H$5150,7,0),""),"")</f>
        <v/>
      </c>
      <c r="CT51" s="72" t="str">
        <f t="shared" si="32"/>
        <v>IMps_Ctn5407.51</v>
      </c>
      <c r="CU51" s="74" t="str">
        <f>VLOOKUP(F51,GD.List!$C$3:$O$6214,12,0)</f>
        <v>Textile Chemical</v>
      </c>
      <c r="CV51" s="51" t="s">
        <v>50</v>
      </c>
      <c r="CW51" s="51" t="e">
        <f>VLOOKUP(H51,#REF!,1,0)</f>
        <v>#REF!</v>
      </c>
      <c r="CX51" s="73">
        <f>E51/VLOOKUP(F51,GD.List!$C$3:$O$6646,5,0)</f>
        <v>1</v>
      </c>
      <c r="CY51" s="134">
        <f t="shared" si="33"/>
        <v>0</v>
      </c>
      <c r="CZ51" s="51" t="e">
        <f t="shared" si="48"/>
        <v>#N/A</v>
      </c>
      <c r="DA51" s="133"/>
    </row>
    <row r="52" spans="1:105" ht="15" customHeight="1" x14ac:dyDescent="0.2">
      <c r="A52" s="142" t="str">
        <f>IFERROR(IF(VLOOKUP(F52,GD.List!$C$3:$H$6371,6,0)&lt;&gt;"L","I","L"),"")</f>
        <v>L</v>
      </c>
      <c r="B52" s="136">
        <f t="shared" si="34"/>
        <v>0</v>
      </c>
      <c r="C52" s="233">
        <v>28</v>
      </c>
      <c r="D52" s="64">
        <f t="shared" si="0"/>
        <v>0</v>
      </c>
      <c r="E52" s="64">
        <f t="shared" si="1"/>
        <v>28</v>
      </c>
      <c r="F52" s="65" t="s">
        <v>3891</v>
      </c>
      <c r="G52" s="66" t="s">
        <v>4262</v>
      </c>
      <c r="H52" s="67">
        <v>3809.9110000000001</v>
      </c>
      <c r="I52" s="68">
        <v>1.0900000000000001</v>
      </c>
      <c r="J52" s="69">
        <f t="shared" si="2"/>
        <v>0</v>
      </c>
      <c r="K52" s="70">
        <v>0</v>
      </c>
      <c r="L52" s="71">
        <f>_xlfn.IFNA(IF($L$8&lt;&gt;"",VLOOKUP(N52,Data!$B$2:$H$5150,6,0),""),"")</f>
        <v>214</v>
      </c>
      <c r="M52" s="71">
        <f>_xlfn.IFNA(IF($M$8&lt;&gt;"",VLOOKUP(N52,Data!$B$2:$H$5150,7,0),""),"")</f>
        <v>215</v>
      </c>
      <c r="N52" s="72" t="str">
        <f t="shared" si="35"/>
        <v>LMps_Ctn3809.911</v>
      </c>
      <c r="O52" s="136">
        <f t="shared" si="3"/>
        <v>0</v>
      </c>
      <c r="P52" s="69">
        <f t="shared" si="36"/>
        <v>0</v>
      </c>
      <c r="Q52" s="70">
        <v>0</v>
      </c>
      <c r="R52" s="71">
        <f>_xlfn.IFNA(IF($R$8&lt;&gt;"",VLOOKUP(T52,Data!$B$2:$H$5150,6,0),""),"")</f>
        <v>261</v>
      </c>
      <c r="S52" s="71" t="str">
        <f>_xlfn.IFNA(IF($S$8&lt;&gt;"",VLOOKUP(T52,Data!$B$2:$H$5150,7,0),""),"")</f>
        <v/>
      </c>
      <c r="T52" s="72" t="str">
        <f t="shared" si="37"/>
        <v>LMps_Pol3809.911</v>
      </c>
      <c r="U52" s="136">
        <f t="shared" si="4"/>
        <v>0</v>
      </c>
      <c r="V52" s="69">
        <f t="shared" si="5"/>
        <v>0</v>
      </c>
      <c r="W52" s="70">
        <v>0</v>
      </c>
      <c r="X52" s="71">
        <f>_xlfn.IFNA(IF($X$8&lt;&gt;"",VLOOKUP(Z52,Data!$B$2:$H$5150,6,0),""),"")</f>
        <v>261</v>
      </c>
      <c r="Y52" s="71" t="str">
        <f>_xlfn.IFNA(IF($Y$8&lt;&gt;"",VLOOKUP(Z52,Data!$B$2:$H$5150,7,0),""),"")</f>
        <v/>
      </c>
      <c r="Z52" s="72" t="str">
        <f t="shared" si="38"/>
        <v>LMps_Pol3809.911</v>
      </c>
      <c r="AA52" s="136">
        <f t="shared" si="6"/>
        <v>0</v>
      </c>
      <c r="AB52" s="69">
        <f t="shared" si="7"/>
        <v>0</v>
      </c>
      <c r="AC52" s="70">
        <v>0</v>
      </c>
      <c r="AD52" s="71">
        <f>_xlfn.IFNA(IF($AD$8&lt;&gt;"",VLOOKUP(AF52,Data!$B$2:$H$5150,6,0),""),"")</f>
        <v>214</v>
      </c>
      <c r="AE52" s="71">
        <f>_xlfn.IFNA(IF($AE$8&lt;&gt;"",VLOOKUP(AF52,Data!$B$2:$H$5150,7,0),""),"")</f>
        <v>215</v>
      </c>
      <c r="AF52" s="72" t="str">
        <f t="shared" si="8"/>
        <v>LMps_Ctn3809.911</v>
      </c>
      <c r="AG52" s="136">
        <f t="shared" si="9"/>
        <v>0</v>
      </c>
      <c r="AH52" s="69">
        <f t="shared" si="10"/>
        <v>0</v>
      </c>
      <c r="AI52" s="70">
        <f>_xlfn.IFNA(VLOOKUP(AL52,Data!$B$2:$H$5150,4,0),0)</f>
        <v>0.04</v>
      </c>
      <c r="AJ52" s="71">
        <f>_xlfn.IFNA(IF($AJ$8&lt;&gt;"",VLOOKUP(AL52,Data!$B$2:$H$5150,6,0),""),"")</f>
        <v>214</v>
      </c>
      <c r="AK52" s="71">
        <f>_xlfn.IFNA(IF($AK$8&lt;&gt;"",VLOOKUP(AL52,Data!$B$2:$H$5150,7,0),""),"")</f>
        <v>215</v>
      </c>
      <c r="AL52" s="72" t="str">
        <f t="shared" si="11"/>
        <v>LMps_Ctn3809.911</v>
      </c>
      <c r="AM52" s="136">
        <f t="shared" si="12"/>
        <v>0</v>
      </c>
      <c r="AN52" s="69">
        <f t="shared" si="13"/>
        <v>0</v>
      </c>
      <c r="AO52" s="70">
        <f>_xlfn.IFNA(VLOOKUP(AR52,Data!$B$2:$H$5150,4,0),0)</f>
        <v>0.04</v>
      </c>
      <c r="AP52" s="71">
        <f>_xlfn.IFNA(IF($AP$8&lt;&gt;"",VLOOKUP(AR52,Data!$B$2:$H$5150,6,0),""),"")</f>
        <v>214</v>
      </c>
      <c r="AQ52" s="71">
        <f>_xlfn.IFNA(IF($AQ$8&lt;&gt;"",VLOOKUP(AR52,Data!$B$2:$H$5150,7,0),""),"")</f>
        <v>215</v>
      </c>
      <c r="AR52" s="72" t="str">
        <f t="shared" si="14"/>
        <v>LMps_Ctn3809.911</v>
      </c>
      <c r="AS52" s="136">
        <f t="shared" si="39"/>
        <v>0</v>
      </c>
      <c r="AT52" s="69">
        <f t="shared" si="15"/>
        <v>0</v>
      </c>
      <c r="AU52" s="70">
        <f>_xlfn.IFNA(VLOOKUP(AX52,Data!$B$2:$H$5150,4,0),0)</f>
        <v>0.04</v>
      </c>
      <c r="AV52" s="71">
        <f>_xlfn.IFNA(IF($AV$8&lt;&gt;"",VLOOKUP(AX52,Data!$B$2:$H$5150,6,0),""),"")</f>
        <v>214</v>
      </c>
      <c r="AW52" s="71">
        <f>_xlfn.IFNA(IF($AW$8&lt;&gt;"",VLOOKUP(AX52,Data!$B$2:$H$5150,7,0),""),"")</f>
        <v>215</v>
      </c>
      <c r="AX52" s="72" t="str">
        <f t="shared" si="16"/>
        <v>LMps_Ctn3809.911</v>
      </c>
      <c r="AY52" s="136">
        <f t="shared" si="40"/>
        <v>0</v>
      </c>
      <c r="AZ52" s="69">
        <f t="shared" si="17"/>
        <v>0</v>
      </c>
      <c r="BA52" s="70">
        <f>_xlfn.IFNA(VLOOKUP(BD52,Data!$B$2:$H$5150,4,0),0)</f>
        <v>0.04</v>
      </c>
      <c r="BB52" s="71">
        <f>_xlfn.IFNA(IF($BB$8&lt;&gt;"",VLOOKUP(BD52,Data!$B$2:$H$5150,6,0),""),"")</f>
        <v>214</v>
      </c>
      <c r="BC52" s="71">
        <f>_xlfn.IFNA(IF($BC$8&lt;&gt;"",VLOOKUP(BD52,Data!$B$2:$H$5150,7,0),""),"")</f>
        <v>215</v>
      </c>
      <c r="BD52" s="72" t="str">
        <f t="shared" si="18"/>
        <v>LMps_Ctn3809.911</v>
      </c>
      <c r="BE52" s="136">
        <f t="shared" si="41"/>
        <v>0</v>
      </c>
      <c r="BF52" s="69">
        <f t="shared" si="19"/>
        <v>0</v>
      </c>
      <c r="BG52" s="70">
        <f>_xlfn.IFNA(VLOOKUP(BJ52,Data!$B$2:$H$5150,4,0),0)</f>
        <v>0.04</v>
      </c>
      <c r="BH52" s="71">
        <f>_xlfn.IFNA(IF($BH$8&lt;&gt;"",VLOOKUP(BJ52,Data!$B$2:$H$5150,6,0),""),"")</f>
        <v>214</v>
      </c>
      <c r="BI52" s="71">
        <f>_xlfn.IFNA(IF($BI$8&lt;&gt;"",VLOOKUP(BJ52,Data!$B$2:$H$5150,7,0),""),"")</f>
        <v>215</v>
      </c>
      <c r="BJ52" s="72" t="str">
        <f t="shared" si="20"/>
        <v>LMps_Ctn3809.911</v>
      </c>
      <c r="BK52" s="136">
        <f t="shared" si="42"/>
        <v>0</v>
      </c>
      <c r="BL52" s="69">
        <f t="shared" si="21"/>
        <v>0</v>
      </c>
      <c r="BM52" s="70">
        <f>_xlfn.IFNA(VLOOKUP(BP52,Data!$B$2:$H$5150,4,0),0)</f>
        <v>0.04</v>
      </c>
      <c r="BN52" s="71">
        <f>_xlfn.IFNA(IF($BN$8&lt;&gt;"",VLOOKUP(BP52,Data!$B$2:$H$5150,6,0),""),"")</f>
        <v>214</v>
      </c>
      <c r="BO52" s="71">
        <f>_xlfn.IFNA(IF($BO$8&lt;&gt;"",VLOOKUP(BP52,Data!$B$2:$H$5150,7,0),""),"")</f>
        <v>215</v>
      </c>
      <c r="BP52" s="72" t="str">
        <f t="shared" si="22"/>
        <v>LMps_Ctn3809.911</v>
      </c>
      <c r="BQ52" s="136">
        <f t="shared" si="43"/>
        <v>0</v>
      </c>
      <c r="BR52" s="69">
        <f t="shared" si="23"/>
        <v>0</v>
      </c>
      <c r="BS52" s="70">
        <f>_xlfn.IFNA(VLOOKUP(BV52,Data!$B$2:$H$5150,4,0),0)</f>
        <v>0.04</v>
      </c>
      <c r="BT52" s="71">
        <f>_xlfn.IFNA(IF($BT$8&lt;&gt;"",VLOOKUP(BV52,Data!$B$2:$H$5150,6,0),""),"")</f>
        <v>214</v>
      </c>
      <c r="BU52" s="71">
        <f>_xlfn.IFNA(IF($BU$8&lt;&gt;"",VLOOKUP(BV52,Data!$B$2:$H$5150,7,0),""),"")</f>
        <v>215</v>
      </c>
      <c r="BV52" s="72" t="str">
        <f t="shared" si="24"/>
        <v>LMps_Ctn3809.911</v>
      </c>
      <c r="BW52" s="136">
        <f t="shared" si="44"/>
        <v>0</v>
      </c>
      <c r="BX52" s="69">
        <f t="shared" si="25"/>
        <v>0</v>
      </c>
      <c r="BY52" s="70">
        <f>_xlfn.IFNA(VLOOKUP(CB52,Data!$B$2:$H$5150,4,0),0)</f>
        <v>0.04</v>
      </c>
      <c r="BZ52" s="71">
        <f>_xlfn.IFNA(IF($BZ$8&lt;&gt;"",VLOOKUP(CB52,Data!$B$2:$H$5150,6,0),""),"")</f>
        <v>214</v>
      </c>
      <c r="CA52" s="71">
        <f>_xlfn.IFNA(IF($CA$8&lt;&gt;"",VLOOKUP(CB52,Data!$B$2:$H$5150,7,0),""),"")</f>
        <v>215</v>
      </c>
      <c r="CB52" s="72" t="str">
        <f t="shared" si="26"/>
        <v>LMps_Ctn3809.911</v>
      </c>
      <c r="CC52" s="136">
        <f t="shared" si="45"/>
        <v>0</v>
      </c>
      <c r="CD52" s="69">
        <f t="shared" si="27"/>
        <v>0</v>
      </c>
      <c r="CE52" s="70">
        <f>_xlfn.IFNA(VLOOKUP(CH52,Data!$B$2:$H$5150,4,0),0)</f>
        <v>0.04</v>
      </c>
      <c r="CF52" s="71">
        <f>_xlfn.IFNA(IF($CF$8&lt;&gt;"",VLOOKUP(CH52,Data!$B$2:$H$5150,6,0),""),"")</f>
        <v>214</v>
      </c>
      <c r="CG52" s="71">
        <f>_xlfn.IFNA(IF($CG$8&lt;&gt;"",VLOOKUP(CH52,Data!$B$2:$H$5150,7,0),""),"")</f>
        <v>215</v>
      </c>
      <c r="CH52" s="72" t="str">
        <f t="shared" si="28"/>
        <v>LMps_Ctn3809.911</v>
      </c>
      <c r="CI52" s="136">
        <f t="shared" si="46"/>
        <v>0</v>
      </c>
      <c r="CJ52" s="69">
        <f t="shared" si="29"/>
        <v>0</v>
      </c>
      <c r="CK52" s="70">
        <f>_xlfn.IFNA(VLOOKUP(CN52,Data!$B$2:$H$5150,4,0),0)</f>
        <v>0.04</v>
      </c>
      <c r="CL52" s="71">
        <f>_xlfn.IFNA(IF($CL$8&lt;&gt;"",VLOOKUP(CN52,Data!$B$2:$H$5150,6,0),""),"")</f>
        <v>214</v>
      </c>
      <c r="CM52" s="71">
        <f>_xlfn.IFNA(IF($CM$8&lt;&gt;"",VLOOKUP(CN52,Data!$B$2:$H$5150,7,0),""),"")</f>
        <v>215</v>
      </c>
      <c r="CN52" s="72" t="str">
        <f t="shared" si="30"/>
        <v>LMps_Ctn3809.911</v>
      </c>
      <c r="CO52" s="136">
        <f t="shared" si="47"/>
        <v>0</v>
      </c>
      <c r="CP52" s="69">
        <f t="shared" si="31"/>
        <v>0</v>
      </c>
      <c r="CQ52" s="70">
        <f>_xlfn.IFNA(VLOOKUP(CT52,Data!$B$2:$H$5150,4,0),0)</f>
        <v>0.04</v>
      </c>
      <c r="CR52" s="71">
        <f>_xlfn.IFNA(IF($CR$8&lt;&gt;"",VLOOKUP(CT52,Data!$B$2:$H$5150,6,0),""),"")</f>
        <v>214</v>
      </c>
      <c r="CS52" s="71">
        <f>_xlfn.IFNA(IF($CS$8&lt;&gt;"",VLOOKUP(CT52,Data!$B$2:$H$5150,7,0),""),"")</f>
        <v>215</v>
      </c>
      <c r="CT52" s="72" t="str">
        <f t="shared" si="32"/>
        <v>LMps_Ctn3809.911</v>
      </c>
      <c r="CU52" s="74" t="str">
        <f>VLOOKUP(F52,GD.List!$C$3:$O$6214,12,0)</f>
        <v>Textile Chemical</v>
      </c>
      <c r="CV52" s="51" t="s">
        <v>50</v>
      </c>
      <c r="CW52" s="51" t="e">
        <f>VLOOKUP(H52,#REF!,1,0)</f>
        <v>#REF!</v>
      </c>
      <c r="CX52" s="73">
        <f>E52/VLOOKUP(F52,GD.List!$C$3:$O$6646,5,0)</f>
        <v>6.363636363636363E-2</v>
      </c>
      <c r="CY52" s="134">
        <f t="shared" si="33"/>
        <v>0</v>
      </c>
      <c r="CZ52" s="51" t="e">
        <f t="shared" si="48"/>
        <v>#N/A</v>
      </c>
      <c r="DA52" s="133"/>
    </row>
    <row r="53" spans="1:105" ht="15" customHeight="1" x14ac:dyDescent="0.2">
      <c r="A53" s="142" t="str">
        <f>IFERROR(IF(VLOOKUP(F53,GD.List!$C$3:$H$6371,6,0)&lt;&gt;"L","I","L"),"")</f>
        <v>I</v>
      </c>
      <c r="B53" s="136">
        <f t="shared" si="34"/>
        <v>0</v>
      </c>
      <c r="C53" s="232">
        <v>1.1300000000000026</v>
      </c>
      <c r="D53" s="64">
        <f t="shared" si="0"/>
        <v>0</v>
      </c>
      <c r="E53" s="64">
        <f t="shared" si="1"/>
        <v>1.1300000000000026</v>
      </c>
      <c r="F53" s="65" t="s">
        <v>3676</v>
      </c>
      <c r="G53" s="66" t="str">
        <f>VLOOKUP(F53,GD.List!$C$3:$O$6646,13,0)</f>
        <v>CHEMICAL ( LAMFINISH FIX )</v>
      </c>
      <c r="H53" s="67">
        <f>VLOOKUP(F53,GD.List!$C$3:$O$6646,8,0)</f>
        <v>3909.5</v>
      </c>
      <c r="I53" s="68">
        <f>VLOOKUP(F53,GD.List!$C$3:$O$6646,9,0)</f>
        <v>3.05</v>
      </c>
      <c r="J53" s="69">
        <f t="shared" si="2"/>
        <v>0</v>
      </c>
      <c r="K53" s="70">
        <v>0</v>
      </c>
      <c r="L53" s="71">
        <f>_xlfn.IFNA(IF($L$8&lt;&gt;"",VLOOKUP(N53,Data!$B$2:$H$5150,6,0),""),"")</f>
        <v>133</v>
      </c>
      <c r="M53" s="71">
        <f>_xlfn.IFNA(IF($M$8&lt;&gt;"",VLOOKUP(N53,Data!$B$2:$H$5150,7,0),""),"")</f>
        <v>134</v>
      </c>
      <c r="N53" s="72" t="str">
        <f t="shared" si="35"/>
        <v>IMps_Ctn3909.5</v>
      </c>
      <c r="O53" s="136">
        <f t="shared" si="3"/>
        <v>0</v>
      </c>
      <c r="P53" s="69">
        <f t="shared" si="36"/>
        <v>0</v>
      </c>
      <c r="Q53" s="70">
        <v>0</v>
      </c>
      <c r="R53" s="71">
        <f>_xlfn.IFNA(IF($R$8&lt;&gt;"",VLOOKUP(T53,Data!$B$2:$H$5150,6,0),""),"")</f>
        <v>138</v>
      </c>
      <c r="S53" s="71" t="str">
        <f>_xlfn.IFNA(IF($S$8&lt;&gt;"",VLOOKUP(T53,Data!$B$2:$H$5150,7,0),""),"")</f>
        <v/>
      </c>
      <c r="T53" s="72" t="str">
        <f t="shared" si="37"/>
        <v>IMps_Pol3909.5</v>
      </c>
      <c r="U53" s="136">
        <f t="shared" si="4"/>
        <v>0</v>
      </c>
      <c r="V53" s="69">
        <f t="shared" si="5"/>
        <v>0</v>
      </c>
      <c r="W53" s="70">
        <v>0</v>
      </c>
      <c r="X53" s="71">
        <f>_xlfn.IFNA(IF($X$8&lt;&gt;"",VLOOKUP(Z53,Data!$B$2:$H$5150,6,0),""),"")</f>
        <v>138</v>
      </c>
      <c r="Y53" s="71" t="str">
        <f>_xlfn.IFNA(IF($Y$8&lt;&gt;"",VLOOKUP(Z53,Data!$B$2:$H$5150,7,0),""),"")</f>
        <v/>
      </c>
      <c r="Z53" s="72" t="str">
        <f t="shared" si="38"/>
        <v>IMps_Pol3909.5</v>
      </c>
      <c r="AA53" s="136">
        <f t="shared" si="6"/>
        <v>0</v>
      </c>
      <c r="AB53" s="69">
        <f t="shared" si="7"/>
        <v>0</v>
      </c>
      <c r="AC53" s="70">
        <v>0</v>
      </c>
      <c r="AD53" s="71">
        <f>_xlfn.IFNA(IF($AD$8&lt;&gt;"",VLOOKUP(AF53,Data!$B$2:$H$5150,6,0),""),"")</f>
        <v>133</v>
      </c>
      <c r="AE53" s="71">
        <f>_xlfn.IFNA(IF($AE$8&lt;&gt;"",VLOOKUP(AF53,Data!$B$2:$H$5150,7,0),""),"")</f>
        <v>134</v>
      </c>
      <c r="AF53" s="72" t="str">
        <f t="shared" si="8"/>
        <v>IMps_Ctn3909.5</v>
      </c>
      <c r="AG53" s="136">
        <f t="shared" si="9"/>
        <v>0</v>
      </c>
      <c r="AH53" s="69">
        <f t="shared" si="10"/>
        <v>0</v>
      </c>
      <c r="AI53" s="70">
        <f>_xlfn.IFNA(VLOOKUP(AL53,Data!$B$2:$H$5150,4,0),0)</f>
        <v>0.04</v>
      </c>
      <c r="AJ53" s="71">
        <f>_xlfn.IFNA(IF($AJ$8&lt;&gt;"",VLOOKUP(AL53,Data!$B$2:$H$5150,6,0),""),"")</f>
        <v>133</v>
      </c>
      <c r="AK53" s="71">
        <f>_xlfn.IFNA(IF($AK$8&lt;&gt;"",VLOOKUP(AL53,Data!$B$2:$H$5150,7,0),""),"")</f>
        <v>134</v>
      </c>
      <c r="AL53" s="72" t="str">
        <f t="shared" si="11"/>
        <v>IMps_Ctn3909.5</v>
      </c>
      <c r="AM53" s="136">
        <f t="shared" si="12"/>
        <v>0</v>
      </c>
      <c r="AN53" s="69">
        <f t="shared" si="13"/>
        <v>0</v>
      </c>
      <c r="AO53" s="70">
        <f>_xlfn.IFNA(VLOOKUP(AR53,Data!$B$2:$H$5150,4,0),0)</f>
        <v>0.04</v>
      </c>
      <c r="AP53" s="71">
        <f>_xlfn.IFNA(IF($AP$8&lt;&gt;"",VLOOKUP(AR53,Data!$B$2:$H$5150,6,0),""),"")</f>
        <v>133</v>
      </c>
      <c r="AQ53" s="71">
        <f>_xlfn.IFNA(IF($AQ$8&lt;&gt;"",VLOOKUP(AR53,Data!$B$2:$H$5150,7,0),""),"")</f>
        <v>134</v>
      </c>
      <c r="AR53" s="72" t="str">
        <f t="shared" si="14"/>
        <v>IMps_Ctn3909.5</v>
      </c>
      <c r="AS53" s="136">
        <f t="shared" si="39"/>
        <v>0</v>
      </c>
      <c r="AT53" s="69">
        <f t="shared" si="15"/>
        <v>0</v>
      </c>
      <c r="AU53" s="70">
        <f>_xlfn.IFNA(VLOOKUP(AX53,Data!$B$2:$H$5150,4,0),0)</f>
        <v>0.04</v>
      </c>
      <c r="AV53" s="71">
        <f>_xlfn.IFNA(IF($AV$8&lt;&gt;"",VLOOKUP(AX53,Data!$B$2:$H$5150,6,0),""),"")</f>
        <v>133</v>
      </c>
      <c r="AW53" s="71">
        <f>_xlfn.IFNA(IF($AW$8&lt;&gt;"",VLOOKUP(AX53,Data!$B$2:$H$5150,7,0),""),"")</f>
        <v>134</v>
      </c>
      <c r="AX53" s="72" t="str">
        <f t="shared" si="16"/>
        <v>IMps_Ctn3909.5</v>
      </c>
      <c r="AY53" s="136">
        <f t="shared" si="40"/>
        <v>0</v>
      </c>
      <c r="AZ53" s="69">
        <f t="shared" si="17"/>
        <v>0</v>
      </c>
      <c r="BA53" s="70">
        <f>_xlfn.IFNA(VLOOKUP(BD53,Data!$B$2:$H$5150,4,0),0)</f>
        <v>0.04</v>
      </c>
      <c r="BB53" s="71">
        <f>_xlfn.IFNA(IF($BB$8&lt;&gt;"",VLOOKUP(BD53,Data!$B$2:$H$5150,6,0),""),"")</f>
        <v>133</v>
      </c>
      <c r="BC53" s="71">
        <f>_xlfn.IFNA(IF($BC$8&lt;&gt;"",VLOOKUP(BD53,Data!$B$2:$H$5150,7,0),""),"")</f>
        <v>134</v>
      </c>
      <c r="BD53" s="72" t="str">
        <f t="shared" si="18"/>
        <v>IMps_Ctn3909.5</v>
      </c>
      <c r="BE53" s="136">
        <f t="shared" si="41"/>
        <v>0</v>
      </c>
      <c r="BF53" s="69">
        <f t="shared" si="19"/>
        <v>0</v>
      </c>
      <c r="BG53" s="70">
        <f>_xlfn.IFNA(VLOOKUP(BJ53,Data!$B$2:$H$5150,4,0),0)</f>
        <v>0.04</v>
      </c>
      <c r="BH53" s="71">
        <f>_xlfn.IFNA(IF($BH$8&lt;&gt;"",VLOOKUP(BJ53,Data!$B$2:$H$5150,6,0),""),"")</f>
        <v>133</v>
      </c>
      <c r="BI53" s="71">
        <f>_xlfn.IFNA(IF($BI$8&lt;&gt;"",VLOOKUP(BJ53,Data!$B$2:$H$5150,7,0),""),"")</f>
        <v>134</v>
      </c>
      <c r="BJ53" s="72" t="str">
        <f t="shared" si="20"/>
        <v>IMps_Ctn3909.5</v>
      </c>
      <c r="BK53" s="136">
        <f t="shared" si="42"/>
        <v>0</v>
      </c>
      <c r="BL53" s="69">
        <f t="shared" si="21"/>
        <v>0</v>
      </c>
      <c r="BM53" s="70">
        <f>_xlfn.IFNA(VLOOKUP(BP53,Data!$B$2:$H$5150,4,0),0)</f>
        <v>0.04</v>
      </c>
      <c r="BN53" s="71">
        <f>_xlfn.IFNA(IF($BN$8&lt;&gt;"",VLOOKUP(BP53,Data!$B$2:$H$5150,6,0),""),"")</f>
        <v>133</v>
      </c>
      <c r="BO53" s="71">
        <f>_xlfn.IFNA(IF($BO$8&lt;&gt;"",VLOOKUP(BP53,Data!$B$2:$H$5150,7,0),""),"")</f>
        <v>134</v>
      </c>
      <c r="BP53" s="72" t="str">
        <f t="shared" si="22"/>
        <v>IMps_Ctn3909.5</v>
      </c>
      <c r="BQ53" s="136">
        <f t="shared" si="43"/>
        <v>0</v>
      </c>
      <c r="BR53" s="69">
        <f t="shared" si="23"/>
        <v>0</v>
      </c>
      <c r="BS53" s="70">
        <f>_xlfn.IFNA(VLOOKUP(BV53,Data!$B$2:$H$5150,4,0),0)</f>
        <v>0.04</v>
      </c>
      <c r="BT53" s="71">
        <f>_xlfn.IFNA(IF($BT$8&lt;&gt;"",VLOOKUP(BV53,Data!$B$2:$H$5150,6,0),""),"")</f>
        <v>133</v>
      </c>
      <c r="BU53" s="71">
        <f>_xlfn.IFNA(IF($BU$8&lt;&gt;"",VLOOKUP(BV53,Data!$B$2:$H$5150,7,0),""),"")</f>
        <v>134</v>
      </c>
      <c r="BV53" s="72" t="str">
        <f t="shared" si="24"/>
        <v>IMps_Ctn3909.5</v>
      </c>
      <c r="BW53" s="136">
        <f t="shared" si="44"/>
        <v>0</v>
      </c>
      <c r="BX53" s="69">
        <f t="shared" si="25"/>
        <v>0</v>
      </c>
      <c r="BY53" s="70">
        <f>_xlfn.IFNA(VLOOKUP(CB53,Data!$B$2:$H$5150,4,0),0)</f>
        <v>0.04</v>
      </c>
      <c r="BZ53" s="71">
        <f>_xlfn.IFNA(IF($BZ$8&lt;&gt;"",VLOOKUP(CB53,Data!$B$2:$H$5150,6,0),""),"")</f>
        <v>133</v>
      </c>
      <c r="CA53" s="71">
        <f>_xlfn.IFNA(IF($CA$8&lt;&gt;"",VLOOKUP(CB53,Data!$B$2:$H$5150,7,0),""),"")</f>
        <v>134</v>
      </c>
      <c r="CB53" s="72" t="str">
        <f t="shared" si="26"/>
        <v>IMps_Ctn3909.5</v>
      </c>
      <c r="CC53" s="136">
        <f t="shared" si="45"/>
        <v>0</v>
      </c>
      <c r="CD53" s="69">
        <f t="shared" si="27"/>
        <v>0</v>
      </c>
      <c r="CE53" s="70">
        <f>_xlfn.IFNA(VLOOKUP(CH53,Data!$B$2:$H$5150,4,0),0)</f>
        <v>0.04</v>
      </c>
      <c r="CF53" s="71">
        <f>_xlfn.IFNA(IF($CF$8&lt;&gt;"",VLOOKUP(CH53,Data!$B$2:$H$5150,6,0),""),"")</f>
        <v>133</v>
      </c>
      <c r="CG53" s="71">
        <f>_xlfn.IFNA(IF($CG$8&lt;&gt;"",VLOOKUP(CH53,Data!$B$2:$H$5150,7,0),""),"")</f>
        <v>134</v>
      </c>
      <c r="CH53" s="72" t="str">
        <f t="shared" si="28"/>
        <v>IMps_Ctn3909.5</v>
      </c>
      <c r="CI53" s="136">
        <f t="shared" si="46"/>
        <v>0</v>
      </c>
      <c r="CJ53" s="69">
        <f t="shared" si="29"/>
        <v>0</v>
      </c>
      <c r="CK53" s="70">
        <f>_xlfn.IFNA(VLOOKUP(CN53,Data!$B$2:$H$5150,4,0),0)</f>
        <v>0.04</v>
      </c>
      <c r="CL53" s="71">
        <f>_xlfn.IFNA(IF($CL$8&lt;&gt;"",VLOOKUP(CN53,Data!$B$2:$H$5150,6,0),""),"")</f>
        <v>133</v>
      </c>
      <c r="CM53" s="71">
        <f>_xlfn.IFNA(IF($CM$8&lt;&gt;"",VLOOKUP(CN53,Data!$B$2:$H$5150,7,0),""),"")</f>
        <v>134</v>
      </c>
      <c r="CN53" s="72" t="str">
        <f t="shared" si="30"/>
        <v>IMps_Ctn3909.5</v>
      </c>
      <c r="CO53" s="136">
        <f t="shared" si="47"/>
        <v>0</v>
      </c>
      <c r="CP53" s="69">
        <f t="shared" si="31"/>
        <v>0</v>
      </c>
      <c r="CQ53" s="70">
        <f>_xlfn.IFNA(VLOOKUP(CT53,Data!$B$2:$H$5150,4,0),0)</f>
        <v>0.04</v>
      </c>
      <c r="CR53" s="71">
        <f>_xlfn.IFNA(IF($CR$8&lt;&gt;"",VLOOKUP(CT53,Data!$B$2:$H$5150,6,0),""),"")</f>
        <v>133</v>
      </c>
      <c r="CS53" s="71">
        <f>_xlfn.IFNA(IF($CS$8&lt;&gt;"",VLOOKUP(CT53,Data!$B$2:$H$5150,7,0),""),"")</f>
        <v>134</v>
      </c>
      <c r="CT53" s="72" t="str">
        <f t="shared" si="32"/>
        <v>IMps_Ctn3909.5</v>
      </c>
      <c r="CU53" s="74" t="str">
        <f>VLOOKUP(F53,GD.List!$C$3:$O$6214,12,0)</f>
        <v>Textile Chemical</v>
      </c>
      <c r="CV53" s="51" t="s">
        <v>50</v>
      </c>
      <c r="CW53" s="51" t="e">
        <f>VLOOKUP(H53,#REF!,1,0)</f>
        <v>#REF!</v>
      </c>
      <c r="CX53" s="73">
        <f>E53/VLOOKUP(F53,GD.List!$C$3:$O$6646,5,0)</f>
        <v>6.2777777777777918E-5</v>
      </c>
      <c r="CY53" s="134">
        <f t="shared" si="33"/>
        <v>0</v>
      </c>
      <c r="CZ53" s="51" t="e">
        <f t="shared" si="48"/>
        <v>#N/A</v>
      </c>
      <c r="DA53" s="133"/>
    </row>
    <row r="54" spans="1:105" ht="15" customHeight="1" x14ac:dyDescent="0.2">
      <c r="A54" s="142" t="str">
        <f>IFERROR(IF(VLOOKUP(F54,GD.List!$C$3:$H$6371,6,0)&lt;&gt;"L","I","L"),"")</f>
        <v>I</v>
      </c>
      <c r="B54" s="136">
        <f t="shared" si="34"/>
        <v>0</v>
      </c>
      <c r="C54" s="64">
        <v>116.82999999999916</v>
      </c>
      <c r="D54" s="64">
        <f t="shared" si="0"/>
        <v>0</v>
      </c>
      <c r="E54" s="64">
        <f t="shared" si="1"/>
        <v>116.82999999999916</v>
      </c>
      <c r="F54" s="65" t="s">
        <v>3245</v>
      </c>
      <c r="G54" s="66" t="str">
        <f>VLOOKUP(F54,GD.List!$C$3:$O$6646,13,0)</f>
        <v>CHEMICAL (WETMATIC WTL)</v>
      </c>
      <c r="H54" s="67">
        <f>VLOOKUP(F54,GD.List!$C$3:$O$6646,8,0)</f>
        <v>3402.4189999999999</v>
      </c>
      <c r="I54" s="68">
        <f>VLOOKUP(F54,GD.List!$C$3:$O$6646,9,0)</f>
        <v>11.7</v>
      </c>
      <c r="J54" s="69">
        <f t="shared" si="2"/>
        <v>0</v>
      </c>
      <c r="K54" s="70">
        <v>0</v>
      </c>
      <c r="L54" s="71">
        <f>_xlfn.IFNA(IF($L$8&lt;&gt;"",VLOOKUP(N54,Data!$B$2:$H$5150,6,0),""),"")</f>
        <v>135</v>
      </c>
      <c r="M54" s="71">
        <f>_xlfn.IFNA(IF($M$8&lt;&gt;"",VLOOKUP(N54,Data!$B$2:$H$5150,7,0),""),"")</f>
        <v>136</v>
      </c>
      <c r="N54" s="72" t="str">
        <f t="shared" si="35"/>
        <v>IMps_Ctn3402.419</v>
      </c>
      <c r="O54" s="136">
        <f t="shared" si="3"/>
        <v>0</v>
      </c>
      <c r="P54" s="69">
        <f t="shared" si="36"/>
        <v>0</v>
      </c>
      <c r="Q54" s="70">
        <v>0</v>
      </c>
      <c r="R54" s="71">
        <f>_xlfn.IFNA(IF($R$8&lt;&gt;"",VLOOKUP(T54,Data!$B$2:$H$5150,6,0),""),"")</f>
        <v>139</v>
      </c>
      <c r="S54" s="71" t="str">
        <f>_xlfn.IFNA(IF($S$8&lt;&gt;"",VLOOKUP(T54,Data!$B$2:$H$5150,7,0),""),"")</f>
        <v/>
      </c>
      <c r="T54" s="72" t="str">
        <f t="shared" si="37"/>
        <v>IMps_Pol3402.419</v>
      </c>
      <c r="U54" s="136">
        <f t="shared" si="4"/>
        <v>0</v>
      </c>
      <c r="V54" s="69">
        <f t="shared" si="5"/>
        <v>0</v>
      </c>
      <c r="W54" s="70">
        <v>0</v>
      </c>
      <c r="X54" s="71">
        <f>_xlfn.IFNA(IF($X$8&lt;&gt;"",VLOOKUP(Z54,Data!$B$2:$H$5150,6,0),""),"")</f>
        <v>139</v>
      </c>
      <c r="Y54" s="71" t="str">
        <f>_xlfn.IFNA(IF($Y$8&lt;&gt;"",VLOOKUP(Z54,Data!$B$2:$H$5150,7,0),""),"")</f>
        <v/>
      </c>
      <c r="Z54" s="72" t="str">
        <f t="shared" si="38"/>
        <v>IMps_Pol3402.419</v>
      </c>
      <c r="AA54" s="136">
        <f t="shared" si="6"/>
        <v>0</v>
      </c>
      <c r="AB54" s="69">
        <f t="shared" si="7"/>
        <v>0</v>
      </c>
      <c r="AC54" s="70">
        <v>0</v>
      </c>
      <c r="AD54" s="71">
        <f>_xlfn.IFNA(IF($AD$8&lt;&gt;"",VLOOKUP(AF54,Data!$B$2:$H$5150,6,0),""),"")</f>
        <v>135</v>
      </c>
      <c r="AE54" s="71">
        <f>_xlfn.IFNA(IF($AE$8&lt;&gt;"",VLOOKUP(AF54,Data!$B$2:$H$5150,7,0),""),"")</f>
        <v>136</v>
      </c>
      <c r="AF54" s="72" t="str">
        <f t="shared" si="8"/>
        <v>IMps_Ctn3402.419</v>
      </c>
      <c r="AG54" s="136">
        <f t="shared" si="9"/>
        <v>0</v>
      </c>
      <c r="AH54" s="69">
        <f t="shared" si="10"/>
        <v>0</v>
      </c>
      <c r="AI54" s="70">
        <f>_xlfn.IFNA(VLOOKUP(AL54,Data!$B$2:$H$5150,4,0),0)</f>
        <v>0.04</v>
      </c>
      <c r="AJ54" s="71">
        <f>_xlfn.IFNA(IF($AJ$8&lt;&gt;"",VLOOKUP(AL54,Data!$B$2:$H$5150,6,0),""),"")</f>
        <v>135</v>
      </c>
      <c r="AK54" s="71">
        <f>_xlfn.IFNA(IF($AK$8&lt;&gt;"",VLOOKUP(AL54,Data!$B$2:$H$5150,7,0),""),"")</f>
        <v>136</v>
      </c>
      <c r="AL54" s="72" t="str">
        <f t="shared" si="11"/>
        <v>IMps_Ctn3402.419</v>
      </c>
      <c r="AM54" s="136">
        <f t="shared" si="12"/>
        <v>0</v>
      </c>
      <c r="AN54" s="69">
        <f t="shared" si="13"/>
        <v>0</v>
      </c>
      <c r="AO54" s="70">
        <f>_xlfn.IFNA(VLOOKUP(AR54,Data!$B$2:$H$5150,4,0),0)</f>
        <v>0.04</v>
      </c>
      <c r="AP54" s="71">
        <f>_xlfn.IFNA(IF($AP$8&lt;&gt;"",VLOOKUP(AR54,Data!$B$2:$H$5150,6,0),""),"")</f>
        <v>135</v>
      </c>
      <c r="AQ54" s="71">
        <f>_xlfn.IFNA(IF($AQ$8&lt;&gt;"",VLOOKUP(AR54,Data!$B$2:$H$5150,7,0),""),"")</f>
        <v>136</v>
      </c>
      <c r="AR54" s="72" t="str">
        <f t="shared" si="14"/>
        <v>IMps_Ctn3402.419</v>
      </c>
      <c r="AS54" s="136">
        <f t="shared" si="39"/>
        <v>0</v>
      </c>
      <c r="AT54" s="69">
        <f t="shared" si="15"/>
        <v>0</v>
      </c>
      <c r="AU54" s="70">
        <f>_xlfn.IFNA(VLOOKUP(AX54,Data!$B$2:$H$5150,4,0),0)</f>
        <v>0.04</v>
      </c>
      <c r="AV54" s="71">
        <f>_xlfn.IFNA(IF($AV$8&lt;&gt;"",VLOOKUP(AX54,Data!$B$2:$H$5150,6,0),""),"")</f>
        <v>135</v>
      </c>
      <c r="AW54" s="71">
        <f>_xlfn.IFNA(IF($AW$8&lt;&gt;"",VLOOKUP(AX54,Data!$B$2:$H$5150,7,0),""),"")</f>
        <v>136</v>
      </c>
      <c r="AX54" s="72" t="str">
        <f t="shared" si="16"/>
        <v>IMps_Ctn3402.419</v>
      </c>
      <c r="AY54" s="136">
        <f t="shared" si="40"/>
        <v>0</v>
      </c>
      <c r="AZ54" s="69">
        <f t="shared" si="17"/>
        <v>0</v>
      </c>
      <c r="BA54" s="70">
        <f>_xlfn.IFNA(VLOOKUP(BD54,Data!$B$2:$H$5150,4,0),0)</f>
        <v>0.04</v>
      </c>
      <c r="BB54" s="71">
        <f>_xlfn.IFNA(IF($BB$8&lt;&gt;"",VLOOKUP(BD54,Data!$B$2:$H$5150,6,0),""),"")</f>
        <v>135</v>
      </c>
      <c r="BC54" s="71">
        <f>_xlfn.IFNA(IF($BC$8&lt;&gt;"",VLOOKUP(BD54,Data!$B$2:$H$5150,7,0),""),"")</f>
        <v>136</v>
      </c>
      <c r="BD54" s="72" t="str">
        <f t="shared" si="18"/>
        <v>IMps_Ctn3402.419</v>
      </c>
      <c r="BE54" s="136">
        <f t="shared" si="41"/>
        <v>0</v>
      </c>
      <c r="BF54" s="69">
        <f t="shared" si="19"/>
        <v>0</v>
      </c>
      <c r="BG54" s="70">
        <f>_xlfn.IFNA(VLOOKUP(BJ54,Data!$B$2:$H$5150,4,0),0)</f>
        <v>0.04</v>
      </c>
      <c r="BH54" s="71">
        <f>_xlfn.IFNA(IF($BH$8&lt;&gt;"",VLOOKUP(BJ54,Data!$B$2:$H$5150,6,0),""),"")</f>
        <v>135</v>
      </c>
      <c r="BI54" s="71">
        <f>_xlfn.IFNA(IF($BI$8&lt;&gt;"",VLOOKUP(BJ54,Data!$B$2:$H$5150,7,0),""),"")</f>
        <v>136</v>
      </c>
      <c r="BJ54" s="72" t="str">
        <f t="shared" si="20"/>
        <v>IMps_Ctn3402.419</v>
      </c>
      <c r="BK54" s="136">
        <f t="shared" si="42"/>
        <v>0</v>
      </c>
      <c r="BL54" s="69">
        <f t="shared" si="21"/>
        <v>0</v>
      </c>
      <c r="BM54" s="70">
        <f>_xlfn.IFNA(VLOOKUP(BP54,Data!$B$2:$H$5150,4,0),0)</f>
        <v>0.04</v>
      </c>
      <c r="BN54" s="71">
        <f>_xlfn.IFNA(IF($BN$8&lt;&gt;"",VLOOKUP(BP54,Data!$B$2:$H$5150,6,0),""),"")</f>
        <v>135</v>
      </c>
      <c r="BO54" s="71">
        <f>_xlfn.IFNA(IF($BO$8&lt;&gt;"",VLOOKUP(BP54,Data!$B$2:$H$5150,7,0),""),"")</f>
        <v>136</v>
      </c>
      <c r="BP54" s="72" t="str">
        <f t="shared" si="22"/>
        <v>IMps_Ctn3402.419</v>
      </c>
      <c r="BQ54" s="136">
        <f t="shared" si="43"/>
        <v>0</v>
      </c>
      <c r="BR54" s="69">
        <f t="shared" si="23"/>
        <v>0</v>
      </c>
      <c r="BS54" s="70">
        <f>_xlfn.IFNA(VLOOKUP(BV54,Data!$B$2:$H$5150,4,0),0)</f>
        <v>0.04</v>
      </c>
      <c r="BT54" s="71">
        <f>_xlfn.IFNA(IF($BT$8&lt;&gt;"",VLOOKUP(BV54,Data!$B$2:$H$5150,6,0),""),"")</f>
        <v>135</v>
      </c>
      <c r="BU54" s="71">
        <f>_xlfn.IFNA(IF($BU$8&lt;&gt;"",VLOOKUP(BV54,Data!$B$2:$H$5150,7,0),""),"")</f>
        <v>136</v>
      </c>
      <c r="BV54" s="72" t="str">
        <f t="shared" si="24"/>
        <v>IMps_Ctn3402.419</v>
      </c>
      <c r="BW54" s="136">
        <f t="shared" si="44"/>
        <v>0</v>
      </c>
      <c r="BX54" s="69">
        <f t="shared" si="25"/>
        <v>0</v>
      </c>
      <c r="BY54" s="70">
        <f>_xlfn.IFNA(VLOOKUP(CB54,Data!$B$2:$H$5150,4,0),0)</f>
        <v>0.04</v>
      </c>
      <c r="BZ54" s="71">
        <f>_xlfn.IFNA(IF($BZ$8&lt;&gt;"",VLOOKUP(CB54,Data!$B$2:$H$5150,6,0),""),"")</f>
        <v>135</v>
      </c>
      <c r="CA54" s="71">
        <f>_xlfn.IFNA(IF($CA$8&lt;&gt;"",VLOOKUP(CB54,Data!$B$2:$H$5150,7,0),""),"")</f>
        <v>136</v>
      </c>
      <c r="CB54" s="72" t="str">
        <f t="shared" si="26"/>
        <v>IMps_Ctn3402.419</v>
      </c>
      <c r="CC54" s="136">
        <f t="shared" si="45"/>
        <v>0</v>
      </c>
      <c r="CD54" s="69">
        <f t="shared" si="27"/>
        <v>0</v>
      </c>
      <c r="CE54" s="70">
        <f>_xlfn.IFNA(VLOOKUP(CH54,Data!$B$2:$H$5150,4,0),0)</f>
        <v>0.04</v>
      </c>
      <c r="CF54" s="71">
        <f>_xlfn.IFNA(IF($CF$8&lt;&gt;"",VLOOKUP(CH54,Data!$B$2:$H$5150,6,0),""),"")</f>
        <v>135</v>
      </c>
      <c r="CG54" s="71">
        <f>_xlfn.IFNA(IF($CG$8&lt;&gt;"",VLOOKUP(CH54,Data!$B$2:$H$5150,7,0),""),"")</f>
        <v>136</v>
      </c>
      <c r="CH54" s="72" t="str">
        <f t="shared" si="28"/>
        <v>IMps_Ctn3402.419</v>
      </c>
      <c r="CI54" s="136">
        <f t="shared" si="46"/>
        <v>0</v>
      </c>
      <c r="CJ54" s="69">
        <f t="shared" si="29"/>
        <v>0</v>
      </c>
      <c r="CK54" s="70">
        <f>_xlfn.IFNA(VLOOKUP(CN54,Data!$B$2:$H$5150,4,0),0)</f>
        <v>0.04</v>
      </c>
      <c r="CL54" s="71">
        <f>_xlfn.IFNA(IF($CL$8&lt;&gt;"",VLOOKUP(CN54,Data!$B$2:$H$5150,6,0),""),"")</f>
        <v>135</v>
      </c>
      <c r="CM54" s="71">
        <f>_xlfn.IFNA(IF($CM$8&lt;&gt;"",VLOOKUP(CN54,Data!$B$2:$H$5150,7,0),""),"")</f>
        <v>136</v>
      </c>
      <c r="CN54" s="72" t="str">
        <f t="shared" si="30"/>
        <v>IMps_Ctn3402.419</v>
      </c>
      <c r="CO54" s="136">
        <f t="shared" si="47"/>
        <v>0</v>
      </c>
      <c r="CP54" s="69">
        <f t="shared" si="31"/>
        <v>0</v>
      </c>
      <c r="CQ54" s="70">
        <f>_xlfn.IFNA(VLOOKUP(CT54,Data!$B$2:$H$5150,4,0),0)</f>
        <v>0.04</v>
      </c>
      <c r="CR54" s="71">
        <f>_xlfn.IFNA(IF($CR$8&lt;&gt;"",VLOOKUP(CT54,Data!$B$2:$H$5150,6,0),""),"")</f>
        <v>135</v>
      </c>
      <c r="CS54" s="71">
        <f>_xlfn.IFNA(IF($CS$8&lt;&gt;"",VLOOKUP(CT54,Data!$B$2:$H$5150,7,0),""),"")</f>
        <v>136</v>
      </c>
      <c r="CT54" s="72" t="str">
        <f t="shared" si="32"/>
        <v>IMps_Ctn3402.419</v>
      </c>
      <c r="CU54" s="74" t="str">
        <f>VLOOKUP(F54,GD.List!$C$3:$O$6214,12,0)</f>
        <v>Textile Chemical</v>
      </c>
      <c r="CV54" s="51" t="s">
        <v>50</v>
      </c>
      <c r="CW54" s="51" t="e">
        <f>VLOOKUP(H54,#REF!,1,0)</f>
        <v>#REF!</v>
      </c>
      <c r="CX54" s="73">
        <f>E54/VLOOKUP(F54,GD.List!$C$3:$O$6646,5,0)</f>
        <v>7.3018749999999473E-3</v>
      </c>
      <c r="CY54" s="134">
        <f t="shared" si="33"/>
        <v>0</v>
      </c>
      <c r="CZ54" s="51" t="e">
        <f t="shared" si="48"/>
        <v>#N/A</v>
      </c>
      <c r="DA54" s="133"/>
    </row>
    <row r="55" spans="1:105" ht="15" customHeight="1" x14ac:dyDescent="0.2">
      <c r="A55" s="142" t="str">
        <f>IFERROR(IF(VLOOKUP(F55,GD.List!$C$3:$H$6371,6,0)&lt;&gt;"L","I","L"),"")</f>
        <v>L</v>
      </c>
      <c r="B55" s="136">
        <f t="shared" si="34"/>
        <v>0</v>
      </c>
      <c r="C55" s="64">
        <v>155</v>
      </c>
      <c r="D55" s="64">
        <f t="shared" si="0"/>
        <v>0</v>
      </c>
      <c r="E55" s="64">
        <f t="shared" si="1"/>
        <v>155</v>
      </c>
      <c r="F55" s="65" t="s">
        <v>3433</v>
      </c>
      <c r="G55" s="66" t="str">
        <f>VLOOKUP(F55,GD.List!$C$3:$O$6646,13,0)</f>
        <v>LYOGEN WD LIQ</v>
      </c>
      <c r="H55" s="67">
        <f>VLOOKUP(F55,GD.List!$C$3:$O$6646,8,0)</f>
        <v>3402.4189999999999</v>
      </c>
      <c r="I55" s="68">
        <f>VLOOKUP(F55,GD.List!$C$3:$O$6646,9,0)</f>
        <v>3.56</v>
      </c>
      <c r="J55" s="69">
        <f t="shared" si="2"/>
        <v>0</v>
      </c>
      <c r="K55" s="70">
        <v>0</v>
      </c>
      <c r="L55" s="71">
        <f>_xlfn.IFNA(IF($L$8&lt;&gt;"",VLOOKUP(N55,Data!$B$2:$H$5150,6,0),""),"")</f>
        <v>212</v>
      </c>
      <c r="M55" s="71">
        <f>_xlfn.IFNA(IF($M$8&lt;&gt;"",VLOOKUP(N55,Data!$B$2:$H$5150,7,0),""),"")</f>
        <v>213</v>
      </c>
      <c r="N55" s="72" t="str">
        <f t="shared" si="35"/>
        <v>LMps_Ctn3402.419</v>
      </c>
      <c r="O55" s="136">
        <f t="shared" si="3"/>
        <v>0</v>
      </c>
      <c r="P55" s="69">
        <f t="shared" si="36"/>
        <v>0</v>
      </c>
      <c r="Q55" s="70">
        <v>0</v>
      </c>
      <c r="R55" s="71">
        <f>_xlfn.IFNA(IF($R$8&lt;&gt;"",VLOOKUP(T55,Data!$B$2:$H$5150,6,0),""),"")</f>
        <v>262</v>
      </c>
      <c r="S55" s="71" t="str">
        <f>_xlfn.IFNA(IF($S$8&lt;&gt;"",VLOOKUP(T55,Data!$B$2:$H$5150,7,0),""),"")</f>
        <v/>
      </c>
      <c r="T55" s="72" t="str">
        <f t="shared" si="37"/>
        <v>LMps_Pol3402.419</v>
      </c>
      <c r="U55" s="136">
        <f t="shared" si="4"/>
        <v>0</v>
      </c>
      <c r="V55" s="69">
        <f t="shared" si="5"/>
        <v>0</v>
      </c>
      <c r="W55" s="70">
        <v>0</v>
      </c>
      <c r="X55" s="71">
        <f>_xlfn.IFNA(IF($X$8&lt;&gt;"",VLOOKUP(Z55,Data!$B$2:$H$5150,6,0),""),"")</f>
        <v>262</v>
      </c>
      <c r="Y55" s="71" t="str">
        <f>_xlfn.IFNA(IF($Y$8&lt;&gt;"",VLOOKUP(Z55,Data!$B$2:$H$5150,7,0),""),"")</f>
        <v/>
      </c>
      <c r="Z55" s="72" t="str">
        <f t="shared" si="38"/>
        <v>LMps_Pol3402.419</v>
      </c>
      <c r="AA55" s="136">
        <f t="shared" si="6"/>
        <v>0</v>
      </c>
      <c r="AB55" s="69">
        <f t="shared" si="7"/>
        <v>0</v>
      </c>
      <c r="AC55" s="70">
        <v>0</v>
      </c>
      <c r="AD55" s="71">
        <f>_xlfn.IFNA(IF($AD$8&lt;&gt;"",VLOOKUP(AF55,Data!$B$2:$H$5150,6,0),""),"")</f>
        <v>212</v>
      </c>
      <c r="AE55" s="71">
        <f>_xlfn.IFNA(IF($AE$8&lt;&gt;"",VLOOKUP(AF55,Data!$B$2:$H$5150,7,0),""),"")</f>
        <v>213</v>
      </c>
      <c r="AF55" s="72" t="str">
        <f t="shared" si="8"/>
        <v>LMps_Ctn3402.419</v>
      </c>
      <c r="AG55" s="136">
        <f t="shared" si="9"/>
        <v>0</v>
      </c>
      <c r="AH55" s="69">
        <f t="shared" si="10"/>
        <v>0</v>
      </c>
      <c r="AI55" s="70">
        <f>_xlfn.IFNA(VLOOKUP(AL55,Data!$B$2:$H$5150,4,0),0)</f>
        <v>0.04</v>
      </c>
      <c r="AJ55" s="71">
        <f>_xlfn.IFNA(IF($AJ$8&lt;&gt;"",VLOOKUP(AL55,Data!$B$2:$H$5150,6,0),""),"")</f>
        <v>212</v>
      </c>
      <c r="AK55" s="71">
        <f>_xlfn.IFNA(IF($AK$8&lt;&gt;"",VLOOKUP(AL55,Data!$B$2:$H$5150,7,0),""),"")</f>
        <v>213</v>
      </c>
      <c r="AL55" s="72" t="str">
        <f t="shared" si="11"/>
        <v>LMps_Ctn3402.419</v>
      </c>
      <c r="AM55" s="136">
        <f t="shared" si="12"/>
        <v>0</v>
      </c>
      <c r="AN55" s="69">
        <f t="shared" si="13"/>
        <v>0</v>
      </c>
      <c r="AO55" s="70">
        <f>_xlfn.IFNA(VLOOKUP(AR55,Data!$B$2:$H$5150,4,0),0)</f>
        <v>0.04</v>
      </c>
      <c r="AP55" s="71">
        <f>_xlfn.IFNA(IF($AP$8&lt;&gt;"",VLOOKUP(AR55,Data!$B$2:$H$5150,6,0),""),"")</f>
        <v>212</v>
      </c>
      <c r="AQ55" s="71">
        <f>_xlfn.IFNA(IF($AQ$8&lt;&gt;"",VLOOKUP(AR55,Data!$B$2:$H$5150,7,0),""),"")</f>
        <v>213</v>
      </c>
      <c r="AR55" s="72" t="str">
        <f t="shared" si="14"/>
        <v>LMps_Ctn3402.419</v>
      </c>
      <c r="AS55" s="136">
        <f t="shared" si="39"/>
        <v>0</v>
      </c>
      <c r="AT55" s="69">
        <f t="shared" si="15"/>
        <v>0</v>
      </c>
      <c r="AU55" s="70">
        <f>_xlfn.IFNA(VLOOKUP(AX55,Data!$B$2:$H$5150,4,0),0)</f>
        <v>0.04</v>
      </c>
      <c r="AV55" s="71">
        <f>_xlfn.IFNA(IF($AV$8&lt;&gt;"",VLOOKUP(AX55,Data!$B$2:$H$5150,6,0),""),"")</f>
        <v>212</v>
      </c>
      <c r="AW55" s="71">
        <f>_xlfn.IFNA(IF($AW$8&lt;&gt;"",VLOOKUP(AX55,Data!$B$2:$H$5150,7,0),""),"")</f>
        <v>213</v>
      </c>
      <c r="AX55" s="72" t="str">
        <f t="shared" si="16"/>
        <v>LMps_Ctn3402.419</v>
      </c>
      <c r="AY55" s="136">
        <f t="shared" si="40"/>
        <v>0</v>
      </c>
      <c r="AZ55" s="69">
        <f t="shared" si="17"/>
        <v>0</v>
      </c>
      <c r="BA55" s="70">
        <f>_xlfn.IFNA(VLOOKUP(BD55,Data!$B$2:$H$5150,4,0),0)</f>
        <v>0.04</v>
      </c>
      <c r="BB55" s="71">
        <f>_xlfn.IFNA(IF($BB$8&lt;&gt;"",VLOOKUP(BD55,Data!$B$2:$H$5150,6,0),""),"")</f>
        <v>212</v>
      </c>
      <c r="BC55" s="71">
        <f>_xlfn.IFNA(IF($BC$8&lt;&gt;"",VLOOKUP(BD55,Data!$B$2:$H$5150,7,0),""),"")</f>
        <v>213</v>
      </c>
      <c r="BD55" s="72" t="str">
        <f t="shared" si="18"/>
        <v>LMps_Ctn3402.419</v>
      </c>
      <c r="BE55" s="136">
        <f t="shared" si="41"/>
        <v>0</v>
      </c>
      <c r="BF55" s="69">
        <f t="shared" si="19"/>
        <v>0</v>
      </c>
      <c r="BG55" s="70">
        <f>_xlfn.IFNA(VLOOKUP(BJ55,Data!$B$2:$H$5150,4,0),0)</f>
        <v>0.04</v>
      </c>
      <c r="BH55" s="71">
        <f>_xlfn.IFNA(IF($BH$8&lt;&gt;"",VLOOKUP(BJ55,Data!$B$2:$H$5150,6,0),""),"")</f>
        <v>212</v>
      </c>
      <c r="BI55" s="71">
        <f>_xlfn.IFNA(IF($BI$8&lt;&gt;"",VLOOKUP(BJ55,Data!$B$2:$H$5150,7,0),""),"")</f>
        <v>213</v>
      </c>
      <c r="BJ55" s="72" t="str">
        <f t="shared" si="20"/>
        <v>LMps_Ctn3402.419</v>
      </c>
      <c r="BK55" s="136">
        <f t="shared" si="42"/>
        <v>0</v>
      </c>
      <c r="BL55" s="69">
        <f t="shared" si="21"/>
        <v>0</v>
      </c>
      <c r="BM55" s="70">
        <f>_xlfn.IFNA(VLOOKUP(BP55,Data!$B$2:$H$5150,4,0),0)</f>
        <v>0.04</v>
      </c>
      <c r="BN55" s="71">
        <f>_xlfn.IFNA(IF($BN$8&lt;&gt;"",VLOOKUP(BP55,Data!$B$2:$H$5150,6,0),""),"")</f>
        <v>212</v>
      </c>
      <c r="BO55" s="71">
        <f>_xlfn.IFNA(IF($BO$8&lt;&gt;"",VLOOKUP(BP55,Data!$B$2:$H$5150,7,0),""),"")</f>
        <v>213</v>
      </c>
      <c r="BP55" s="72" t="str">
        <f t="shared" si="22"/>
        <v>LMps_Ctn3402.419</v>
      </c>
      <c r="BQ55" s="136">
        <f t="shared" si="43"/>
        <v>0</v>
      </c>
      <c r="BR55" s="69">
        <f t="shared" si="23"/>
        <v>0</v>
      </c>
      <c r="BS55" s="70">
        <f>_xlfn.IFNA(VLOOKUP(BV55,Data!$B$2:$H$5150,4,0),0)</f>
        <v>0.04</v>
      </c>
      <c r="BT55" s="71">
        <f>_xlfn.IFNA(IF($BT$8&lt;&gt;"",VLOOKUP(BV55,Data!$B$2:$H$5150,6,0),""),"")</f>
        <v>212</v>
      </c>
      <c r="BU55" s="71">
        <f>_xlfn.IFNA(IF($BU$8&lt;&gt;"",VLOOKUP(BV55,Data!$B$2:$H$5150,7,0),""),"")</f>
        <v>213</v>
      </c>
      <c r="BV55" s="72" t="str">
        <f t="shared" si="24"/>
        <v>LMps_Ctn3402.419</v>
      </c>
      <c r="BW55" s="136">
        <f t="shared" si="44"/>
        <v>0</v>
      </c>
      <c r="BX55" s="69">
        <f t="shared" si="25"/>
        <v>0</v>
      </c>
      <c r="BY55" s="70">
        <f>_xlfn.IFNA(VLOOKUP(CB55,Data!$B$2:$H$5150,4,0),0)</f>
        <v>0.04</v>
      </c>
      <c r="BZ55" s="71">
        <f>_xlfn.IFNA(IF($BZ$8&lt;&gt;"",VLOOKUP(CB55,Data!$B$2:$H$5150,6,0),""),"")</f>
        <v>212</v>
      </c>
      <c r="CA55" s="71">
        <f>_xlfn.IFNA(IF($CA$8&lt;&gt;"",VLOOKUP(CB55,Data!$B$2:$H$5150,7,0),""),"")</f>
        <v>213</v>
      </c>
      <c r="CB55" s="72" t="str">
        <f t="shared" si="26"/>
        <v>LMps_Ctn3402.419</v>
      </c>
      <c r="CC55" s="136">
        <f t="shared" si="45"/>
        <v>0</v>
      </c>
      <c r="CD55" s="69">
        <f t="shared" si="27"/>
        <v>0</v>
      </c>
      <c r="CE55" s="70">
        <f>_xlfn.IFNA(VLOOKUP(CH55,Data!$B$2:$H$5150,4,0),0)</f>
        <v>0.04</v>
      </c>
      <c r="CF55" s="71">
        <f>_xlfn.IFNA(IF($CF$8&lt;&gt;"",VLOOKUP(CH55,Data!$B$2:$H$5150,6,0),""),"")</f>
        <v>212</v>
      </c>
      <c r="CG55" s="71">
        <f>_xlfn.IFNA(IF($CG$8&lt;&gt;"",VLOOKUP(CH55,Data!$B$2:$H$5150,7,0),""),"")</f>
        <v>213</v>
      </c>
      <c r="CH55" s="72" t="str">
        <f t="shared" si="28"/>
        <v>LMps_Ctn3402.419</v>
      </c>
      <c r="CI55" s="136">
        <f t="shared" si="46"/>
        <v>0</v>
      </c>
      <c r="CJ55" s="69">
        <f t="shared" si="29"/>
        <v>0</v>
      </c>
      <c r="CK55" s="70">
        <f>_xlfn.IFNA(VLOOKUP(CN55,Data!$B$2:$H$5150,4,0),0)</f>
        <v>0.04</v>
      </c>
      <c r="CL55" s="71">
        <f>_xlfn.IFNA(IF($CL$8&lt;&gt;"",VLOOKUP(CN55,Data!$B$2:$H$5150,6,0),""),"")</f>
        <v>212</v>
      </c>
      <c r="CM55" s="71">
        <f>_xlfn.IFNA(IF($CM$8&lt;&gt;"",VLOOKUP(CN55,Data!$B$2:$H$5150,7,0),""),"")</f>
        <v>213</v>
      </c>
      <c r="CN55" s="72" t="str">
        <f t="shared" si="30"/>
        <v>LMps_Ctn3402.419</v>
      </c>
      <c r="CO55" s="136">
        <f t="shared" si="47"/>
        <v>0</v>
      </c>
      <c r="CP55" s="69">
        <f t="shared" si="31"/>
        <v>0</v>
      </c>
      <c r="CQ55" s="70">
        <f>_xlfn.IFNA(VLOOKUP(CT55,Data!$B$2:$H$5150,4,0),0)</f>
        <v>0.04</v>
      </c>
      <c r="CR55" s="71">
        <f>_xlfn.IFNA(IF($CR$8&lt;&gt;"",VLOOKUP(CT55,Data!$B$2:$H$5150,6,0),""),"")</f>
        <v>212</v>
      </c>
      <c r="CS55" s="71">
        <f>_xlfn.IFNA(IF($CS$8&lt;&gt;"",VLOOKUP(CT55,Data!$B$2:$H$5150,7,0),""),"")</f>
        <v>213</v>
      </c>
      <c r="CT55" s="72" t="str">
        <f t="shared" si="32"/>
        <v>LMps_Ctn3402.419</v>
      </c>
      <c r="CU55" s="74" t="str">
        <f>VLOOKUP(F55,GD.List!$C$3:$O$6214,12,0)</f>
        <v>Textile Chemical</v>
      </c>
      <c r="CV55" s="51" t="s">
        <v>50</v>
      </c>
      <c r="CW55" s="51" t="e">
        <f>VLOOKUP(H55,#REF!,1,0)</f>
        <v>#REF!</v>
      </c>
      <c r="CX55" s="73">
        <f>E55/VLOOKUP(F55,GD.List!$C$3:$O$6646,5,0)</f>
        <v>0.86111111111111116</v>
      </c>
      <c r="CY55" s="134">
        <f t="shared" si="33"/>
        <v>0</v>
      </c>
      <c r="CZ55" s="51" t="e">
        <f t="shared" si="48"/>
        <v>#N/A</v>
      </c>
      <c r="DA55" s="133"/>
    </row>
    <row r="56" spans="1:105" ht="15" customHeight="1" x14ac:dyDescent="0.2">
      <c r="A56" s="142" t="str">
        <f>IFERROR(IF(VLOOKUP(F56,GD.List!$C$3:$H$6371,6,0)&lt;&gt;"L","I","L"),"")</f>
        <v>L</v>
      </c>
      <c r="B56" s="136">
        <f t="shared" si="34"/>
        <v>0</v>
      </c>
      <c r="C56" s="64">
        <v>5</v>
      </c>
      <c r="D56" s="64">
        <f t="shared" si="0"/>
        <v>0</v>
      </c>
      <c r="E56" s="64">
        <f t="shared" si="1"/>
        <v>5</v>
      </c>
      <c r="F56" s="65" t="s">
        <v>3922</v>
      </c>
      <c r="G56" s="66" t="str">
        <f>VLOOKUP(F56,GD.List!$C$3:$O$6646,13,0)</f>
        <v>HI TOUCH GT</v>
      </c>
      <c r="H56" s="67">
        <f>VLOOKUP(F56,GD.List!$C$3:$O$6646,8,0)</f>
        <v>3402.9</v>
      </c>
      <c r="I56" s="68">
        <f>VLOOKUP(F56,GD.List!$C$3:$O$6646,9,0)</f>
        <v>6.43</v>
      </c>
      <c r="J56" s="69">
        <f t="shared" si="2"/>
        <v>0</v>
      </c>
      <c r="K56" s="70">
        <v>0</v>
      </c>
      <c r="L56" s="71">
        <f>_xlfn.IFNA(IF($L$8&lt;&gt;"",VLOOKUP(N56,Data!$B$2:$H$5150,6,0),""),"")</f>
        <v>212</v>
      </c>
      <c r="M56" s="71">
        <f>_xlfn.IFNA(IF($M$8&lt;&gt;"",VLOOKUP(N56,Data!$B$2:$H$5150,7,0),""),"")</f>
        <v>213</v>
      </c>
      <c r="N56" s="72" t="str">
        <f t="shared" si="35"/>
        <v>LMps_Ctn3402.9</v>
      </c>
      <c r="O56" s="136">
        <f t="shared" si="3"/>
        <v>0</v>
      </c>
      <c r="P56" s="69">
        <f t="shared" si="36"/>
        <v>0</v>
      </c>
      <c r="Q56" s="70">
        <v>0</v>
      </c>
      <c r="R56" s="71">
        <f>_xlfn.IFNA(IF($R$8&lt;&gt;"",VLOOKUP(T56,Data!$B$2:$H$5150,6,0),""),"")</f>
        <v>262</v>
      </c>
      <c r="S56" s="71" t="str">
        <f>_xlfn.IFNA(IF($S$8&lt;&gt;"",VLOOKUP(T56,Data!$B$2:$H$5150,7,0),""),"")</f>
        <v/>
      </c>
      <c r="T56" s="72" t="str">
        <f t="shared" si="37"/>
        <v>LMps_Pol3402.9</v>
      </c>
      <c r="U56" s="136">
        <f t="shared" si="4"/>
        <v>0</v>
      </c>
      <c r="V56" s="69">
        <f t="shared" si="5"/>
        <v>0</v>
      </c>
      <c r="W56" s="70">
        <v>0</v>
      </c>
      <c r="X56" s="71">
        <f>_xlfn.IFNA(IF($X$8&lt;&gt;"",VLOOKUP(Z56,Data!$B$2:$H$5150,6,0),""),"")</f>
        <v>262</v>
      </c>
      <c r="Y56" s="71" t="str">
        <f>_xlfn.IFNA(IF($Y$8&lt;&gt;"",VLOOKUP(Z56,Data!$B$2:$H$5150,7,0),""),"")</f>
        <v/>
      </c>
      <c r="Z56" s="72" t="str">
        <f t="shared" si="38"/>
        <v>LMps_Pol3402.9</v>
      </c>
      <c r="AA56" s="136">
        <f t="shared" si="6"/>
        <v>0</v>
      </c>
      <c r="AB56" s="69">
        <f t="shared" si="7"/>
        <v>0</v>
      </c>
      <c r="AC56" s="70">
        <v>0</v>
      </c>
      <c r="AD56" s="71">
        <f>_xlfn.IFNA(IF($AD$8&lt;&gt;"",VLOOKUP(AF56,Data!$B$2:$H$5150,6,0),""),"")</f>
        <v>212</v>
      </c>
      <c r="AE56" s="71">
        <f>_xlfn.IFNA(IF($AE$8&lt;&gt;"",VLOOKUP(AF56,Data!$B$2:$H$5150,7,0),""),"")</f>
        <v>213</v>
      </c>
      <c r="AF56" s="72" t="str">
        <f t="shared" si="8"/>
        <v>LMps_Ctn3402.9</v>
      </c>
      <c r="AG56" s="136">
        <f t="shared" si="9"/>
        <v>0</v>
      </c>
      <c r="AH56" s="69">
        <f t="shared" si="10"/>
        <v>0</v>
      </c>
      <c r="AI56" s="70">
        <f>_xlfn.IFNA(VLOOKUP(AL56,Data!$B$2:$H$5150,4,0),0)</f>
        <v>0.04</v>
      </c>
      <c r="AJ56" s="71">
        <f>_xlfn.IFNA(IF($AJ$8&lt;&gt;"",VLOOKUP(AL56,Data!$B$2:$H$5150,6,0),""),"")</f>
        <v>212</v>
      </c>
      <c r="AK56" s="71">
        <f>_xlfn.IFNA(IF($AK$8&lt;&gt;"",VLOOKUP(AL56,Data!$B$2:$H$5150,7,0),""),"")</f>
        <v>213</v>
      </c>
      <c r="AL56" s="72" t="str">
        <f t="shared" si="11"/>
        <v>LMps_Ctn3402.9</v>
      </c>
      <c r="AM56" s="136">
        <f t="shared" si="12"/>
        <v>0</v>
      </c>
      <c r="AN56" s="69">
        <f t="shared" si="13"/>
        <v>0</v>
      </c>
      <c r="AO56" s="70">
        <f>_xlfn.IFNA(VLOOKUP(AR56,Data!$B$2:$H$5150,4,0),0)</f>
        <v>0.04</v>
      </c>
      <c r="AP56" s="71">
        <f>_xlfn.IFNA(IF($AP$8&lt;&gt;"",VLOOKUP(AR56,Data!$B$2:$H$5150,6,0),""),"")</f>
        <v>212</v>
      </c>
      <c r="AQ56" s="71">
        <f>_xlfn.IFNA(IF($AQ$8&lt;&gt;"",VLOOKUP(AR56,Data!$B$2:$H$5150,7,0),""),"")</f>
        <v>213</v>
      </c>
      <c r="AR56" s="72" t="str">
        <f t="shared" si="14"/>
        <v>LMps_Ctn3402.9</v>
      </c>
      <c r="AS56" s="136">
        <f t="shared" si="39"/>
        <v>0</v>
      </c>
      <c r="AT56" s="69">
        <f t="shared" si="15"/>
        <v>0</v>
      </c>
      <c r="AU56" s="70">
        <f>_xlfn.IFNA(VLOOKUP(AX56,Data!$B$2:$H$5150,4,0),0)</f>
        <v>0.04</v>
      </c>
      <c r="AV56" s="71">
        <f>_xlfn.IFNA(IF($AV$8&lt;&gt;"",VLOOKUP(AX56,Data!$B$2:$H$5150,6,0),""),"")</f>
        <v>212</v>
      </c>
      <c r="AW56" s="71">
        <f>_xlfn.IFNA(IF($AW$8&lt;&gt;"",VLOOKUP(AX56,Data!$B$2:$H$5150,7,0),""),"")</f>
        <v>213</v>
      </c>
      <c r="AX56" s="72" t="str">
        <f t="shared" si="16"/>
        <v>LMps_Ctn3402.9</v>
      </c>
      <c r="AY56" s="136">
        <f t="shared" si="40"/>
        <v>0</v>
      </c>
      <c r="AZ56" s="69">
        <f t="shared" si="17"/>
        <v>0</v>
      </c>
      <c r="BA56" s="70">
        <f>_xlfn.IFNA(VLOOKUP(BD56,Data!$B$2:$H$5150,4,0),0)</f>
        <v>0.04</v>
      </c>
      <c r="BB56" s="71">
        <f>_xlfn.IFNA(IF($BB$8&lt;&gt;"",VLOOKUP(BD56,Data!$B$2:$H$5150,6,0),""),"")</f>
        <v>212</v>
      </c>
      <c r="BC56" s="71">
        <f>_xlfn.IFNA(IF($BC$8&lt;&gt;"",VLOOKUP(BD56,Data!$B$2:$H$5150,7,0),""),"")</f>
        <v>213</v>
      </c>
      <c r="BD56" s="72" t="str">
        <f t="shared" si="18"/>
        <v>LMps_Ctn3402.9</v>
      </c>
      <c r="BE56" s="136">
        <f t="shared" si="41"/>
        <v>0</v>
      </c>
      <c r="BF56" s="69">
        <f t="shared" si="19"/>
        <v>0</v>
      </c>
      <c r="BG56" s="70">
        <f>_xlfn.IFNA(VLOOKUP(BJ56,Data!$B$2:$H$5150,4,0),0)</f>
        <v>0.04</v>
      </c>
      <c r="BH56" s="71">
        <f>_xlfn.IFNA(IF($BH$8&lt;&gt;"",VLOOKUP(BJ56,Data!$B$2:$H$5150,6,0),""),"")</f>
        <v>212</v>
      </c>
      <c r="BI56" s="71">
        <f>_xlfn.IFNA(IF($BI$8&lt;&gt;"",VLOOKUP(BJ56,Data!$B$2:$H$5150,7,0),""),"")</f>
        <v>213</v>
      </c>
      <c r="BJ56" s="72" t="str">
        <f t="shared" si="20"/>
        <v>LMps_Ctn3402.9</v>
      </c>
      <c r="BK56" s="136">
        <f t="shared" si="42"/>
        <v>0</v>
      </c>
      <c r="BL56" s="69">
        <f t="shared" si="21"/>
        <v>0</v>
      </c>
      <c r="BM56" s="70">
        <f>_xlfn.IFNA(VLOOKUP(BP56,Data!$B$2:$H$5150,4,0),0)</f>
        <v>0.04</v>
      </c>
      <c r="BN56" s="71">
        <f>_xlfn.IFNA(IF($BN$8&lt;&gt;"",VLOOKUP(BP56,Data!$B$2:$H$5150,6,0),""),"")</f>
        <v>212</v>
      </c>
      <c r="BO56" s="71">
        <f>_xlfn.IFNA(IF($BO$8&lt;&gt;"",VLOOKUP(BP56,Data!$B$2:$H$5150,7,0),""),"")</f>
        <v>213</v>
      </c>
      <c r="BP56" s="72" t="str">
        <f t="shared" si="22"/>
        <v>LMps_Ctn3402.9</v>
      </c>
      <c r="BQ56" s="136">
        <f t="shared" si="43"/>
        <v>0</v>
      </c>
      <c r="BR56" s="69">
        <f t="shared" si="23"/>
        <v>0</v>
      </c>
      <c r="BS56" s="70">
        <f>_xlfn.IFNA(VLOOKUP(BV56,Data!$B$2:$H$5150,4,0),0)</f>
        <v>0.04</v>
      </c>
      <c r="BT56" s="71">
        <f>_xlfn.IFNA(IF($BT$8&lt;&gt;"",VLOOKUP(BV56,Data!$B$2:$H$5150,6,0),""),"")</f>
        <v>212</v>
      </c>
      <c r="BU56" s="71">
        <f>_xlfn.IFNA(IF($BU$8&lt;&gt;"",VLOOKUP(BV56,Data!$B$2:$H$5150,7,0),""),"")</f>
        <v>213</v>
      </c>
      <c r="BV56" s="72" t="str">
        <f t="shared" si="24"/>
        <v>LMps_Ctn3402.9</v>
      </c>
      <c r="BW56" s="136">
        <f t="shared" si="44"/>
        <v>0</v>
      </c>
      <c r="BX56" s="69">
        <f t="shared" si="25"/>
        <v>0</v>
      </c>
      <c r="BY56" s="70">
        <f>_xlfn.IFNA(VLOOKUP(CB56,Data!$B$2:$H$5150,4,0),0)</f>
        <v>0.04</v>
      </c>
      <c r="BZ56" s="71">
        <f>_xlfn.IFNA(IF($BZ$8&lt;&gt;"",VLOOKUP(CB56,Data!$B$2:$H$5150,6,0),""),"")</f>
        <v>212</v>
      </c>
      <c r="CA56" s="71">
        <f>_xlfn.IFNA(IF($CA$8&lt;&gt;"",VLOOKUP(CB56,Data!$B$2:$H$5150,7,0),""),"")</f>
        <v>213</v>
      </c>
      <c r="CB56" s="72" t="str">
        <f t="shared" si="26"/>
        <v>LMps_Ctn3402.9</v>
      </c>
      <c r="CC56" s="136">
        <f t="shared" si="45"/>
        <v>0</v>
      </c>
      <c r="CD56" s="69">
        <f t="shared" si="27"/>
        <v>0</v>
      </c>
      <c r="CE56" s="70">
        <f>_xlfn.IFNA(VLOOKUP(CH56,Data!$B$2:$H$5150,4,0),0)</f>
        <v>0.04</v>
      </c>
      <c r="CF56" s="71">
        <f>_xlfn.IFNA(IF($CF$8&lt;&gt;"",VLOOKUP(CH56,Data!$B$2:$H$5150,6,0),""),"")</f>
        <v>212</v>
      </c>
      <c r="CG56" s="71">
        <f>_xlfn.IFNA(IF($CG$8&lt;&gt;"",VLOOKUP(CH56,Data!$B$2:$H$5150,7,0),""),"")</f>
        <v>213</v>
      </c>
      <c r="CH56" s="72" t="str">
        <f t="shared" si="28"/>
        <v>LMps_Ctn3402.9</v>
      </c>
      <c r="CI56" s="136">
        <f t="shared" si="46"/>
        <v>0</v>
      </c>
      <c r="CJ56" s="69">
        <f t="shared" si="29"/>
        <v>0</v>
      </c>
      <c r="CK56" s="70">
        <f>_xlfn.IFNA(VLOOKUP(CN56,Data!$B$2:$H$5150,4,0),0)</f>
        <v>0.04</v>
      </c>
      <c r="CL56" s="71">
        <f>_xlfn.IFNA(IF($CL$8&lt;&gt;"",VLOOKUP(CN56,Data!$B$2:$H$5150,6,0),""),"")</f>
        <v>212</v>
      </c>
      <c r="CM56" s="71">
        <f>_xlfn.IFNA(IF($CM$8&lt;&gt;"",VLOOKUP(CN56,Data!$B$2:$H$5150,7,0),""),"")</f>
        <v>213</v>
      </c>
      <c r="CN56" s="72" t="str">
        <f t="shared" si="30"/>
        <v>LMps_Ctn3402.9</v>
      </c>
      <c r="CO56" s="136">
        <f t="shared" si="47"/>
        <v>0</v>
      </c>
      <c r="CP56" s="69">
        <f t="shared" si="31"/>
        <v>0</v>
      </c>
      <c r="CQ56" s="70">
        <f>_xlfn.IFNA(VLOOKUP(CT56,Data!$B$2:$H$5150,4,0),0)</f>
        <v>0.04</v>
      </c>
      <c r="CR56" s="71">
        <f>_xlfn.IFNA(IF($CR$8&lt;&gt;"",VLOOKUP(CT56,Data!$B$2:$H$5150,6,0),""),"")</f>
        <v>212</v>
      </c>
      <c r="CS56" s="71">
        <f>_xlfn.IFNA(IF($CS$8&lt;&gt;"",VLOOKUP(CT56,Data!$B$2:$H$5150,7,0),""),"")</f>
        <v>213</v>
      </c>
      <c r="CT56" s="72" t="str">
        <f t="shared" si="32"/>
        <v>LMps_Ctn3402.9</v>
      </c>
      <c r="CU56" s="74" t="str">
        <f>VLOOKUP(F56,GD.List!$C$3:$O$6214,12,0)</f>
        <v>Textile Chemical</v>
      </c>
      <c r="CV56" s="51" t="s">
        <v>50</v>
      </c>
      <c r="CW56" s="51" t="e">
        <f>VLOOKUP(H56,#REF!,1,0)</f>
        <v>#REF!</v>
      </c>
      <c r="CX56" s="73">
        <f>E56/VLOOKUP(F56,GD.List!$C$3:$O$6646,5,0)</f>
        <v>0.05</v>
      </c>
      <c r="CY56" s="134">
        <f t="shared" si="33"/>
        <v>0</v>
      </c>
      <c r="CZ56" s="51" t="e">
        <f t="shared" si="48"/>
        <v>#N/A</v>
      </c>
      <c r="DA56" s="133"/>
    </row>
    <row r="57" spans="1:105" ht="15" customHeight="1" x14ac:dyDescent="0.2">
      <c r="A57" s="142" t="str">
        <f>IFERROR(IF(VLOOKUP(F57,GD.List!$C$3:$H$6371,6,0)&lt;&gt;"L","I","L"),"")</f>
        <v>L</v>
      </c>
      <c r="B57" s="136">
        <f t="shared" si="34"/>
        <v>0</v>
      </c>
      <c r="C57" s="64">
        <v>26</v>
      </c>
      <c r="D57" s="64">
        <f t="shared" si="0"/>
        <v>0</v>
      </c>
      <c r="E57" s="64">
        <f t="shared" si="1"/>
        <v>26</v>
      </c>
      <c r="F57" s="65" t="s">
        <v>3452</v>
      </c>
      <c r="G57" s="66" t="s">
        <v>2385</v>
      </c>
      <c r="H57" s="67">
        <v>2904.2089999999998</v>
      </c>
      <c r="I57" s="68">
        <v>0.89</v>
      </c>
      <c r="J57" s="69">
        <f t="shared" si="2"/>
        <v>0</v>
      </c>
      <c r="K57" s="70">
        <v>0</v>
      </c>
      <c r="L57" s="71">
        <f>_xlfn.IFNA(IF($L$8&lt;&gt;"",VLOOKUP(N57,Data!$B$2:$H$5150,6,0),""),"")</f>
        <v>206</v>
      </c>
      <c r="M57" s="71">
        <f>_xlfn.IFNA(IF($M$8&lt;&gt;"",VLOOKUP(N57,Data!$B$2:$H$5150,7,0),""),"")</f>
        <v>207</v>
      </c>
      <c r="N57" s="72" t="str">
        <f t="shared" si="35"/>
        <v>LMps_Ctn2904.209</v>
      </c>
      <c r="O57" s="136">
        <f t="shared" si="3"/>
        <v>0</v>
      </c>
      <c r="P57" s="69">
        <f t="shared" si="36"/>
        <v>0</v>
      </c>
      <c r="Q57" s="70">
        <v>0</v>
      </c>
      <c r="R57" s="71">
        <f>_xlfn.IFNA(IF($R$8&lt;&gt;"",VLOOKUP(T57,Data!$B$2:$H$5150,6,0),""),"")</f>
        <v>261</v>
      </c>
      <c r="S57" s="71" t="str">
        <f>_xlfn.IFNA(IF($S$8&lt;&gt;"",VLOOKUP(T57,Data!$B$2:$H$5150,7,0),""),"")</f>
        <v/>
      </c>
      <c r="T57" s="72" t="str">
        <f t="shared" si="37"/>
        <v>LMps_Pol2904.209</v>
      </c>
      <c r="U57" s="136">
        <f t="shared" si="4"/>
        <v>0</v>
      </c>
      <c r="V57" s="69">
        <f t="shared" si="5"/>
        <v>0</v>
      </c>
      <c r="W57" s="70">
        <v>0</v>
      </c>
      <c r="X57" s="71">
        <f>_xlfn.IFNA(IF($X$8&lt;&gt;"",VLOOKUP(Z57,Data!$B$2:$H$5150,6,0),""),"")</f>
        <v>261</v>
      </c>
      <c r="Y57" s="71" t="str">
        <f>_xlfn.IFNA(IF($Y$8&lt;&gt;"",VLOOKUP(Z57,Data!$B$2:$H$5150,7,0),""),"")</f>
        <v/>
      </c>
      <c r="Z57" s="72" t="str">
        <f t="shared" si="38"/>
        <v>LMps_Pol2904.209</v>
      </c>
      <c r="AA57" s="136">
        <f t="shared" si="6"/>
        <v>0</v>
      </c>
      <c r="AB57" s="69">
        <f t="shared" si="7"/>
        <v>0</v>
      </c>
      <c r="AC57" s="70">
        <v>0</v>
      </c>
      <c r="AD57" s="71">
        <f>_xlfn.IFNA(IF($AD$8&lt;&gt;"",VLOOKUP(AF57,Data!$B$2:$H$5150,6,0),""),"")</f>
        <v>206</v>
      </c>
      <c r="AE57" s="71">
        <f>_xlfn.IFNA(IF($AE$8&lt;&gt;"",VLOOKUP(AF57,Data!$B$2:$H$5150,7,0),""),"")</f>
        <v>207</v>
      </c>
      <c r="AF57" s="72" t="str">
        <f t="shared" si="8"/>
        <v>LMps_Ctn2904.209</v>
      </c>
      <c r="AG57" s="136">
        <f t="shared" si="9"/>
        <v>0</v>
      </c>
      <c r="AH57" s="69">
        <f t="shared" si="10"/>
        <v>0</v>
      </c>
      <c r="AI57" s="70">
        <f>_xlfn.IFNA(VLOOKUP(AL57,Data!$B$2:$H$5150,4,0),0)</f>
        <v>0.04</v>
      </c>
      <c r="AJ57" s="71">
        <f>_xlfn.IFNA(IF($AJ$8&lt;&gt;"",VLOOKUP(AL57,Data!$B$2:$H$5150,6,0),""),"")</f>
        <v>206</v>
      </c>
      <c r="AK57" s="71">
        <f>_xlfn.IFNA(IF($AK$8&lt;&gt;"",VLOOKUP(AL57,Data!$B$2:$H$5150,7,0),""),"")</f>
        <v>207</v>
      </c>
      <c r="AL57" s="72" t="str">
        <f t="shared" si="11"/>
        <v>LMps_Ctn2904.209</v>
      </c>
      <c r="AM57" s="136">
        <f t="shared" si="12"/>
        <v>0</v>
      </c>
      <c r="AN57" s="69">
        <f t="shared" si="13"/>
        <v>0</v>
      </c>
      <c r="AO57" s="70">
        <f>_xlfn.IFNA(VLOOKUP(AR57,Data!$B$2:$H$5150,4,0),0)</f>
        <v>0.04</v>
      </c>
      <c r="AP57" s="71">
        <f>_xlfn.IFNA(IF($AP$8&lt;&gt;"",VLOOKUP(AR57,Data!$B$2:$H$5150,6,0),""),"")</f>
        <v>206</v>
      </c>
      <c r="AQ57" s="71">
        <f>_xlfn.IFNA(IF($AQ$8&lt;&gt;"",VLOOKUP(AR57,Data!$B$2:$H$5150,7,0),""),"")</f>
        <v>207</v>
      </c>
      <c r="AR57" s="72" t="str">
        <f t="shared" si="14"/>
        <v>LMps_Ctn2904.209</v>
      </c>
      <c r="AS57" s="136">
        <f t="shared" si="39"/>
        <v>0</v>
      </c>
      <c r="AT57" s="69">
        <f t="shared" si="15"/>
        <v>0</v>
      </c>
      <c r="AU57" s="70">
        <f>_xlfn.IFNA(VLOOKUP(AX57,Data!$B$2:$H$5150,4,0),0)</f>
        <v>0.04</v>
      </c>
      <c r="AV57" s="71">
        <f>_xlfn.IFNA(IF($AV$8&lt;&gt;"",VLOOKUP(AX57,Data!$B$2:$H$5150,6,0),""),"")</f>
        <v>206</v>
      </c>
      <c r="AW57" s="71">
        <f>_xlfn.IFNA(IF($AW$8&lt;&gt;"",VLOOKUP(AX57,Data!$B$2:$H$5150,7,0),""),"")</f>
        <v>207</v>
      </c>
      <c r="AX57" s="72" t="str">
        <f t="shared" si="16"/>
        <v>LMps_Ctn2904.209</v>
      </c>
      <c r="AY57" s="136">
        <f t="shared" si="40"/>
        <v>0</v>
      </c>
      <c r="AZ57" s="69">
        <f t="shared" si="17"/>
        <v>0</v>
      </c>
      <c r="BA57" s="70">
        <f>_xlfn.IFNA(VLOOKUP(BD57,Data!$B$2:$H$5150,4,0),0)</f>
        <v>0.04</v>
      </c>
      <c r="BB57" s="71">
        <f>_xlfn.IFNA(IF($BB$8&lt;&gt;"",VLOOKUP(BD57,Data!$B$2:$H$5150,6,0),""),"")</f>
        <v>206</v>
      </c>
      <c r="BC57" s="71">
        <f>_xlfn.IFNA(IF($BC$8&lt;&gt;"",VLOOKUP(BD57,Data!$B$2:$H$5150,7,0),""),"")</f>
        <v>207</v>
      </c>
      <c r="BD57" s="72" t="str">
        <f t="shared" si="18"/>
        <v>LMps_Ctn2904.209</v>
      </c>
      <c r="BE57" s="136">
        <f t="shared" si="41"/>
        <v>0</v>
      </c>
      <c r="BF57" s="69">
        <f t="shared" si="19"/>
        <v>0</v>
      </c>
      <c r="BG57" s="70">
        <f>_xlfn.IFNA(VLOOKUP(BJ57,Data!$B$2:$H$5150,4,0),0)</f>
        <v>0.04</v>
      </c>
      <c r="BH57" s="71">
        <f>_xlfn.IFNA(IF($BH$8&lt;&gt;"",VLOOKUP(BJ57,Data!$B$2:$H$5150,6,0),""),"")</f>
        <v>206</v>
      </c>
      <c r="BI57" s="71">
        <f>_xlfn.IFNA(IF($BI$8&lt;&gt;"",VLOOKUP(BJ57,Data!$B$2:$H$5150,7,0),""),"")</f>
        <v>207</v>
      </c>
      <c r="BJ57" s="72" t="str">
        <f t="shared" si="20"/>
        <v>LMps_Ctn2904.209</v>
      </c>
      <c r="BK57" s="136">
        <f t="shared" si="42"/>
        <v>0</v>
      </c>
      <c r="BL57" s="69">
        <f t="shared" si="21"/>
        <v>0</v>
      </c>
      <c r="BM57" s="70">
        <f>_xlfn.IFNA(VLOOKUP(BP57,Data!$B$2:$H$5150,4,0),0)</f>
        <v>0.04</v>
      </c>
      <c r="BN57" s="71">
        <f>_xlfn.IFNA(IF($BN$8&lt;&gt;"",VLOOKUP(BP57,Data!$B$2:$H$5150,6,0),""),"")</f>
        <v>206</v>
      </c>
      <c r="BO57" s="71">
        <f>_xlfn.IFNA(IF($BO$8&lt;&gt;"",VLOOKUP(BP57,Data!$B$2:$H$5150,7,0),""),"")</f>
        <v>207</v>
      </c>
      <c r="BP57" s="72" t="str">
        <f t="shared" si="22"/>
        <v>LMps_Ctn2904.209</v>
      </c>
      <c r="BQ57" s="136">
        <f t="shared" si="43"/>
        <v>0</v>
      </c>
      <c r="BR57" s="69">
        <f t="shared" si="23"/>
        <v>0</v>
      </c>
      <c r="BS57" s="70">
        <f>_xlfn.IFNA(VLOOKUP(BV57,Data!$B$2:$H$5150,4,0),0)</f>
        <v>0.04</v>
      </c>
      <c r="BT57" s="71">
        <f>_xlfn.IFNA(IF($BT$8&lt;&gt;"",VLOOKUP(BV57,Data!$B$2:$H$5150,6,0),""),"")</f>
        <v>206</v>
      </c>
      <c r="BU57" s="71">
        <f>_xlfn.IFNA(IF($BU$8&lt;&gt;"",VLOOKUP(BV57,Data!$B$2:$H$5150,7,0),""),"")</f>
        <v>207</v>
      </c>
      <c r="BV57" s="72" t="str">
        <f t="shared" si="24"/>
        <v>LMps_Ctn2904.209</v>
      </c>
      <c r="BW57" s="136">
        <f t="shared" si="44"/>
        <v>0</v>
      </c>
      <c r="BX57" s="69">
        <f t="shared" si="25"/>
        <v>0</v>
      </c>
      <c r="BY57" s="70">
        <f>_xlfn.IFNA(VLOOKUP(CB57,Data!$B$2:$H$5150,4,0),0)</f>
        <v>0.04</v>
      </c>
      <c r="BZ57" s="71">
        <f>_xlfn.IFNA(IF($BZ$8&lt;&gt;"",VLOOKUP(CB57,Data!$B$2:$H$5150,6,0),""),"")</f>
        <v>206</v>
      </c>
      <c r="CA57" s="71">
        <f>_xlfn.IFNA(IF($CA$8&lt;&gt;"",VLOOKUP(CB57,Data!$B$2:$H$5150,7,0),""),"")</f>
        <v>207</v>
      </c>
      <c r="CB57" s="72" t="str">
        <f t="shared" si="26"/>
        <v>LMps_Ctn2904.209</v>
      </c>
      <c r="CC57" s="136">
        <f t="shared" si="45"/>
        <v>0</v>
      </c>
      <c r="CD57" s="69">
        <f t="shared" si="27"/>
        <v>0</v>
      </c>
      <c r="CE57" s="70">
        <f>_xlfn.IFNA(VLOOKUP(CH57,Data!$B$2:$H$5150,4,0),0)</f>
        <v>0.04</v>
      </c>
      <c r="CF57" s="71">
        <f>_xlfn.IFNA(IF($CF$8&lt;&gt;"",VLOOKUP(CH57,Data!$B$2:$H$5150,6,0),""),"")</f>
        <v>206</v>
      </c>
      <c r="CG57" s="71">
        <f>_xlfn.IFNA(IF($CG$8&lt;&gt;"",VLOOKUP(CH57,Data!$B$2:$H$5150,7,0),""),"")</f>
        <v>207</v>
      </c>
      <c r="CH57" s="72" t="str">
        <f t="shared" si="28"/>
        <v>LMps_Ctn2904.209</v>
      </c>
      <c r="CI57" s="136">
        <f t="shared" si="46"/>
        <v>0</v>
      </c>
      <c r="CJ57" s="69">
        <f t="shared" si="29"/>
        <v>0</v>
      </c>
      <c r="CK57" s="70">
        <f>_xlfn.IFNA(VLOOKUP(CN57,Data!$B$2:$H$5150,4,0),0)</f>
        <v>0.04</v>
      </c>
      <c r="CL57" s="71">
        <f>_xlfn.IFNA(IF($CL$8&lt;&gt;"",VLOOKUP(CN57,Data!$B$2:$H$5150,6,0),""),"")</f>
        <v>206</v>
      </c>
      <c r="CM57" s="71">
        <f>_xlfn.IFNA(IF($CM$8&lt;&gt;"",VLOOKUP(CN57,Data!$B$2:$H$5150,7,0),""),"")</f>
        <v>207</v>
      </c>
      <c r="CN57" s="72" t="str">
        <f t="shared" si="30"/>
        <v>LMps_Ctn2904.209</v>
      </c>
      <c r="CO57" s="136">
        <f t="shared" si="47"/>
        <v>0</v>
      </c>
      <c r="CP57" s="69">
        <f t="shared" si="31"/>
        <v>0</v>
      </c>
      <c r="CQ57" s="70">
        <f>_xlfn.IFNA(VLOOKUP(CT57,Data!$B$2:$H$5150,4,0),0)</f>
        <v>0.04</v>
      </c>
      <c r="CR57" s="71">
        <f>_xlfn.IFNA(IF($CR$8&lt;&gt;"",VLOOKUP(CT57,Data!$B$2:$H$5150,6,0),""),"")</f>
        <v>206</v>
      </c>
      <c r="CS57" s="71">
        <f>_xlfn.IFNA(IF($CS$8&lt;&gt;"",VLOOKUP(CT57,Data!$B$2:$H$5150,7,0),""),"")</f>
        <v>207</v>
      </c>
      <c r="CT57" s="72" t="str">
        <f t="shared" si="32"/>
        <v>LMps_Ctn2904.209</v>
      </c>
      <c r="CU57" s="74" t="str">
        <f>VLOOKUP(F57,GD.List!$C$3:$O$6214,12,0)</f>
        <v>Textile Chemical</v>
      </c>
      <c r="CV57" s="51" t="s">
        <v>50</v>
      </c>
      <c r="CW57" s="51" t="e">
        <f>VLOOKUP(H57,#REF!,1,0)</f>
        <v>#REF!</v>
      </c>
      <c r="CX57" s="73">
        <f>E57/VLOOKUP(F57,GD.List!$C$3:$O$6646,5,0)</f>
        <v>6.5000000000000002E-2</v>
      </c>
      <c r="CY57" s="134">
        <f t="shared" si="33"/>
        <v>0</v>
      </c>
      <c r="CZ57" s="51" t="e">
        <f t="shared" si="48"/>
        <v>#N/A</v>
      </c>
      <c r="DA57" s="133"/>
    </row>
    <row r="58" spans="1:105" ht="15" customHeight="1" x14ac:dyDescent="0.2">
      <c r="A58" s="142" t="str">
        <f>IFERROR(IF(VLOOKUP(F58,GD.List!$C$3:$H$6371,6,0)&lt;&gt;"L","I","L"),"")</f>
        <v>L</v>
      </c>
      <c r="B58" s="136">
        <f t="shared" si="34"/>
        <v>0</v>
      </c>
      <c r="C58" s="64">
        <v>58</v>
      </c>
      <c r="D58" s="64">
        <f t="shared" si="0"/>
        <v>0</v>
      </c>
      <c r="E58" s="64">
        <f t="shared" si="1"/>
        <v>58</v>
      </c>
      <c r="F58" s="65" t="s">
        <v>4008</v>
      </c>
      <c r="G58" s="66" t="str">
        <f>VLOOKUP(F58,GD.List!$C$3:$O$6646,13,0)</f>
        <v>PRINTOFIX BLACK FF-RT,PRINTOFIX BLUE H-G</v>
      </c>
      <c r="H58" s="67">
        <f>VLOOKUP(F58,GD.List!$C$3:$O$6646,8,0)</f>
        <v>3204.172</v>
      </c>
      <c r="I58" s="68">
        <f>VLOOKUP(F58,GD.List!$C$3:$O$6646,9,0)</f>
        <v>2.39</v>
      </c>
      <c r="J58" s="69">
        <f t="shared" si="2"/>
        <v>0</v>
      </c>
      <c r="K58" s="70">
        <v>0</v>
      </c>
      <c r="L58" s="71">
        <f>_xlfn.IFNA(IF($L$8&lt;&gt;"",VLOOKUP(N58,Data!$B$2:$H$5150,6,0),""),"")</f>
        <v>206</v>
      </c>
      <c r="M58" s="71">
        <f>_xlfn.IFNA(IF($M$8&lt;&gt;"",VLOOKUP(N58,Data!$B$2:$H$5150,7,0),""),"")</f>
        <v>207</v>
      </c>
      <c r="N58" s="72" t="str">
        <f t="shared" si="35"/>
        <v>LMps_Ctn3204.172</v>
      </c>
      <c r="O58" s="136">
        <f t="shared" si="3"/>
        <v>0</v>
      </c>
      <c r="P58" s="69">
        <f t="shared" si="36"/>
        <v>0</v>
      </c>
      <c r="Q58" s="70">
        <v>0</v>
      </c>
      <c r="R58" s="71">
        <f>_xlfn.IFNA(IF($R$8&lt;&gt;"",VLOOKUP(T58,Data!$B$2:$H$5150,6,0),""),"")</f>
        <v>261</v>
      </c>
      <c r="S58" s="71" t="str">
        <f>_xlfn.IFNA(IF($S$8&lt;&gt;"",VLOOKUP(T58,Data!$B$2:$H$5150,7,0),""),"")</f>
        <v/>
      </c>
      <c r="T58" s="72" t="str">
        <f t="shared" si="37"/>
        <v>LMps_Pol3204.172</v>
      </c>
      <c r="U58" s="136">
        <f t="shared" si="4"/>
        <v>0</v>
      </c>
      <c r="V58" s="69">
        <f t="shared" si="5"/>
        <v>0</v>
      </c>
      <c r="W58" s="70">
        <v>0</v>
      </c>
      <c r="X58" s="71">
        <f>_xlfn.IFNA(IF($X$8&lt;&gt;"",VLOOKUP(Z58,Data!$B$2:$H$5150,6,0),""),"")</f>
        <v>261</v>
      </c>
      <c r="Y58" s="71" t="str">
        <f>_xlfn.IFNA(IF($Y$8&lt;&gt;"",VLOOKUP(Z58,Data!$B$2:$H$5150,7,0),""),"")</f>
        <v/>
      </c>
      <c r="Z58" s="72" t="str">
        <f t="shared" si="38"/>
        <v>LMps_Pol3204.172</v>
      </c>
      <c r="AA58" s="136">
        <f t="shared" si="6"/>
        <v>0</v>
      </c>
      <c r="AB58" s="69">
        <f t="shared" si="7"/>
        <v>0</v>
      </c>
      <c r="AC58" s="70">
        <v>0</v>
      </c>
      <c r="AD58" s="71">
        <f>_xlfn.IFNA(IF($AD$8&lt;&gt;"",VLOOKUP(AF58,Data!$B$2:$H$5150,6,0),""),"")</f>
        <v>206</v>
      </c>
      <c r="AE58" s="71">
        <f>_xlfn.IFNA(IF($AE$8&lt;&gt;"",VLOOKUP(AF58,Data!$B$2:$H$5150,7,0),""),"")</f>
        <v>207</v>
      </c>
      <c r="AF58" s="72" t="str">
        <f t="shared" si="8"/>
        <v>LMps_Ctn3204.172</v>
      </c>
      <c r="AG58" s="136">
        <f t="shared" si="9"/>
        <v>0</v>
      </c>
      <c r="AH58" s="69">
        <f t="shared" si="10"/>
        <v>0</v>
      </c>
      <c r="AI58" s="70">
        <f>_xlfn.IFNA(VLOOKUP(AL58,Data!$B$2:$H$5150,4,0),0)</f>
        <v>7.0000000000000007E-2</v>
      </c>
      <c r="AJ58" s="71">
        <f>_xlfn.IFNA(IF($AJ$8&lt;&gt;"",VLOOKUP(AL58,Data!$B$2:$H$5150,6,0),""),"")</f>
        <v>206</v>
      </c>
      <c r="AK58" s="71">
        <f>_xlfn.IFNA(IF($AK$8&lt;&gt;"",VLOOKUP(AL58,Data!$B$2:$H$5150,7,0),""),"")</f>
        <v>207</v>
      </c>
      <c r="AL58" s="72" t="str">
        <f t="shared" si="11"/>
        <v>LMps_Ctn3204.172</v>
      </c>
      <c r="AM58" s="136">
        <f t="shared" si="12"/>
        <v>0</v>
      </c>
      <c r="AN58" s="69">
        <f t="shared" si="13"/>
        <v>0</v>
      </c>
      <c r="AO58" s="70">
        <f>_xlfn.IFNA(VLOOKUP(AR58,Data!$B$2:$H$5150,4,0),0)</f>
        <v>7.0000000000000007E-2</v>
      </c>
      <c r="AP58" s="71">
        <f>_xlfn.IFNA(IF($AP$8&lt;&gt;"",VLOOKUP(AR58,Data!$B$2:$H$5150,6,0),""),"")</f>
        <v>206</v>
      </c>
      <c r="AQ58" s="71">
        <f>_xlfn.IFNA(IF($AQ$8&lt;&gt;"",VLOOKUP(AR58,Data!$B$2:$H$5150,7,0),""),"")</f>
        <v>207</v>
      </c>
      <c r="AR58" s="72" t="str">
        <f t="shared" si="14"/>
        <v>LMps_Ctn3204.172</v>
      </c>
      <c r="AS58" s="136">
        <f t="shared" si="39"/>
        <v>0</v>
      </c>
      <c r="AT58" s="69">
        <f t="shared" si="15"/>
        <v>0</v>
      </c>
      <c r="AU58" s="70">
        <f>_xlfn.IFNA(VLOOKUP(AX58,Data!$B$2:$H$5150,4,0),0)</f>
        <v>7.0000000000000007E-2</v>
      </c>
      <c r="AV58" s="71">
        <f>_xlfn.IFNA(IF($AV$8&lt;&gt;"",VLOOKUP(AX58,Data!$B$2:$H$5150,6,0),""),"")</f>
        <v>206</v>
      </c>
      <c r="AW58" s="71">
        <f>_xlfn.IFNA(IF($AW$8&lt;&gt;"",VLOOKUP(AX58,Data!$B$2:$H$5150,7,0),""),"")</f>
        <v>207</v>
      </c>
      <c r="AX58" s="72" t="str">
        <f t="shared" si="16"/>
        <v>LMps_Ctn3204.172</v>
      </c>
      <c r="AY58" s="136">
        <f t="shared" si="40"/>
        <v>0</v>
      </c>
      <c r="AZ58" s="69">
        <f t="shared" si="17"/>
        <v>0</v>
      </c>
      <c r="BA58" s="70">
        <f>_xlfn.IFNA(VLOOKUP(BD58,Data!$B$2:$H$5150,4,0),0)</f>
        <v>7.0000000000000007E-2</v>
      </c>
      <c r="BB58" s="71">
        <f>_xlfn.IFNA(IF($BB$8&lt;&gt;"",VLOOKUP(BD58,Data!$B$2:$H$5150,6,0),""),"")</f>
        <v>206</v>
      </c>
      <c r="BC58" s="71">
        <f>_xlfn.IFNA(IF($BC$8&lt;&gt;"",VLOOKUP(BD58,Data!$B$2:$H$5150,7,0),""),"")</f>
        <v>207</v>
      </c>
      <c r="BD58" s="72" t="str">
        <f t="shared" si="18"/>
        <v>LMps_Ctn3204.172</v>
      </c>
      <c r="BE58" s="136">
        <f t="shared" si="41"/>
        <v>0</v>
      </c>
      <c r="BF58" s="69">
        <f t="shared" si="19"/>
        <v>0</v>
      </c>
      <c r="BG58" s="70">
        <f>_xlfn.IFNA(VLOOKUP(BJ58,Data!$B$2:$H$5150,4,0),0)</f>
        <v>7.0000000000000007E-2</v>
      </c>
      <c r="BH58" s="71">
        <f>_xlfn.IFNA(IF($BH$8&lt;&gt;"",VLOOKUP(BJ58,Data!$B$2:$H$5150,6,0),""),"")</f>
        <v>206</v>
      </c>
      <c r="BI58" s="71">
        <f>_xlfn.IFNA(IF($BI$8&lt;&gt;"",VLOOKUP(BJ58,Data!$B$2:$H$5150,7,0),""),"")</f>
        <v>207</v>
      </c>
      <c r="BJ58" s="72" t="str">
        <f t="shared" si="20"/>
        <v>LMps_Ctn3204.172</v>
      </c>
      <c r="BK58" s="136">
        <f t="shared" si="42"/>
        <v>0</v>
      </c>
      <c r="BL58" s="69">
        <f t="shared" si="21"/>
        <v>0</v>
      </c>
      <c r="BM58" s="70">
        <f>_xlfn.IFNA(VLOOKUP(BP58,Data!$B$2:$H$5150,4,0),0)</f>
        <v>7.0000000000000007E-2</v>
      </c>
      <c r="BN58" s="71">
        <f>_xlfn.IFNA(IF($BN$8&lt;&gt;"",VLOOKUP(BP58,Data!$B$2:$H$5150,6,0),""),"")</f>
        <v>206</v>
      </c>
      <c r="BO58" s="71">
        <f>_xlfn.IFNA(IF($BO$8&lt;&gt;"",VLOOKUP(BP58,Data!$B$2:$H$5150,7,0),""),"")</f>
        <v>207</v>
      </c>
      <c r="BP58" s="72" t="str">
        <f t="shared" si="22"/>
        <v>LMps_Ctn3204.172</v>
      </c>
      <c r="BQ58" s="136">
        <f t="shared" si="43"/>
        <v>0</v>
      </c>
      <c r="BR58" s="69">
        <f t="shared" si="23"/>
        <v>0</v>
      </c>
      <c r="BS58" s="70">
        <f>_xlfn.IFNA(VLOOKUP(BV58,Data!$B$2:$H$5150,4,0),0)</f>
        <v>7.0000000000000007E-2</v>
      </c>
      <c r="BT58" s="71">
        <f>_xlfn.IFNA(IF($BT$8&lt;&gt;"",VLOOKUP(BV58,Data!$B$2:$H$5150,6,0),""),"")</f>
        <v>206</v>
      </c>
      <c r="BU58" s="71">
        <f>_xlfn.IFNA(IF($BU$8&lt;&gt;"",VLOOKUP(BV58,Data!$B$2:$H$5150,7,0),""),"")</f>
        <v>207</v>
      </c>
      <c r="BV58" s="72" t="str">
        <f t="shared" si="24"/>
        <v>LMps_Ctn3204.172</v>
      </c>
      <c r="BW58" s="136">
        <f t="shared" si="44"/>
        <v>0</v>
      </c>
      <c r="BX58" s="69">
        <f t="shared" si="25"/>
        <v>0</v>
      </c>
      <c r="BY58" s="70">
        <f>_xlfn.IFNA(VLOOKUP(CB58,Data!$B$2:$H$5150,4,0),0)</f>
        <v>7.0000000000000007E-2</v>
      </c>
      <c r="BZ58" s="71">
        <f>_xlfn.IFNA(IF($BZ$8&lt;&gt;"",VLOOKUP(CB58,Data!$B$2:$H$5150,6,0),""),"")</f>
        <v>206</v>
      </c>
      <c r="CA58" s="71">
        <f>_xlfn.IFNA(IF($CA$8&lt;&gt;"",VLOOKUP(CB58,Data!$B$2:$H$5150,7,0),""),"")</f>
        <v>207</v>
      </c>
      <c r="CB58" s="72" t="str">
        <f t="shared" si="26"/>
        <v>LMps_Ctn3204.172</v>
      </c>
      <c r="CC58" s="136">
        <f t="shared" si="45"/>
        <v>0</v>
      </c>
      <c r="CD58" s="69">
        <f t="shared" si="27"/>
        <v>0</v>
      </c>
      <c r="CE58" s="70">
        <f>_xlfn.IFNA(VLOOKUP(CH58,Data!$B$2:$H$5150,4,0),0)</f>
        <v>7.0000000000000007E-2</v>
      </c>
      <c r="CF58" s="71">
        <f>_xlfn.IFNA(IF($CF$8&lt;&gt;"",VLOOKUP(CH58,Data!$B$2:$H$5150,6,0),""),"")</f>
        <v>206</v>
      </c>
      <c r="CG58" s="71">
        <f>_xlfn.IFNA(IF($CG$8&lt;&gt;"",VLOOKUP(CH58,Data!$B$2:$H$5150,7,0),""),"")</f>
        <v>207</v>
      </c>
      <c r="CH58" s="72" t="str">
        <f t="shared" si="28"/>
        <v>LMps_Ctn3204.172</v>
      </c>
      <c r="CI58" s="136">
        <f t="shared" si="46"/>
        <v>0</v>
      </c>
      <c r="CJ58" s="69">
        <f t="shared" si="29"/>
        <v>0</v>
      </c>
      <c r="CK58" s="70">
        <f>_xlfn.IFNA(VLOOKUP(CN58,Data!$B$2:$H$5150,4,0),0)</f>
        <v>7.0000000000000007E-2</v>
      </c>
      <c r="CL58" s="71">
        <f>_xlfn.IFNA(IF($CL$8&lt;&gt;"",VLOOKUP(CN58,Data!$B$2:$H$5150,6,0),""),"")</f>
        <v>206</v>
      </c>
      <c r="CM58" s="71">
        <f>_xlfn.IFNA(IF($CM$8&lt;&gt;"",VLOOKUP(CN58,Data!$B$2:$H$5150,7,0),""),"")</f>
        <v>207</v>
      </c>
      <c r="CN58" s="72" t="str">
        <f t="shared" si="30"/>
        <v>LMps_Ctn3204.172</v>
      </c>
      <c r="CO58" s="136">
        <f t="shared" si="47"/>
        <v>0</v>
      </c>
      <c r="CP58" s="69">
        <f t="shared" si="31"/>
        <v>0</v>
      </c>
      <c r="CQ58" s="70">
        <f>_xlfn.IFNA(VLOOKUP(CT58,Data!$B$2:$H$5150,4,0),0)</f>
        <v>7.0000000000000007E-2</v>
      </c>
      <c r="CR58" s="71">
        <f>_xlfn.IFNA(IF($CR$8&lt;&gt;"",VLOOKUP(CT58,Data!$B$2:$H$5150,6,0),""),"")</f>
        <v>206</v>
      </c>
      <c r="CS58" s="71">
        <f>_xlfn.IFNA(IF($CS$8&lt;&gt;"",VLOOKUP(CT58,Data!$B$2:$H$5150,7,0),""),"")</f>
        <v>207</v>
      </c>
      <c r="CT58" s="72" t="str">
        <f t="shared" si="32"/>
        <v>LMps_Ctn3204.172</v>
      </c>
      <c r="CU58" s="74" t="str">
        <f>VLOOKUP(F58,GD.List!$C$3:$O$6214,12,0)</f>
        <v>Textile Dyes</v>
      </c>
      <c r="CV58" s="51" t="s">
        <v>50</v>
      </c>
      <c r="CW58" s="51" t="e">
        <f>VLOOKUP(H58,#REF!,1,0)</f>
        <v>#REF!</v>
      </c>
      <c r="CX58" s="73">
        <f>E58/VLOOKUP(F58,GD.List!$C$3:$O$6646,5,0)</f>
        <v>3.7662337662337661E-2</v>
      </c>
      <c r="CY58" s="134">
        <f t="shared" si="33"/>
        <v>0</v>
      </c>
      <c r="CZ58" s="51" t="e">
        <f t="shared" si="48"/>
        <v>#N/A</v>
      </c>
      <c r="DA58" s="133"/>
    </row>
    <row r="59" spans="1:105" ht="15" customHeight="1" x14ac:dyDescent="0.2">
      <c r="A59" s="142" t="str">
        <f>IFERROR(IF(VLOOKUP(F59,GD.List!$C$3:$H$6371,6,0)&lt;&gt;"L","I","L"),"")</f>
        <v>I</v>
      </c>
      <c r="B59" s="136">
        <f t="shared" si="34"/>
        <v>894.97600000000011</v>
      </c>
      <c r="C59" s="64">
        <v>15249.920000000002</v>
      </c>
      <c r="D59" s="64">
        <f t="shared" si="0"/>
        <v>404.76</v>
      </c>
      <c r="E59" s="64">
        <f t="shared" si="1"/>
        <v>14845.160000000002</v>
      </c>
      <c r="F59" s="65" t="s">
        <v>2815</v>
      </c>
      <c r="G59" s="66" t="str">
        <f>VLOOKUP(F59,GD.List!$C$3:$O$6646,13,0)</f>
        <v>CHEMICAL (PERIPRINT / PRIGEN)</v>
      </c>
      <c r="H59" s="67">
        <f>VLOOKUP(F59,GD.List!$C$3:$O$6646,8,0)</f>
        <v>3906.9029999999998</v>
      </c>
      <c r="I59" s="196">
        <v>3.2</v>
      </c>
      <c r="J59" s="69">
        <f t="shared" si="2"/>
        <v>279.68</v>
      </c>
      <c r="K59" s="70">
        <f>_xlfn.IFNA(VLOOKUP(N59,Data!$B$2:$H$5150,4,0),0)</f>
        <v>0.04</v>
      </c>
      <c r="L59" s="71">
        <f>_xlfn.IFNA(IF($L$8&lt;&gt;"",VLOOKUP(N59,Data!$B$2:$H$5150,6,0),""),"")</f>
        <v>133</v>
      </c>
      <c r="M59" s="71">
        <f>_xlfn.IFNA(IF($M$8&lt;&gt;"",VLOOKUP(N59,Data!$B$2:$H$5150,7,0),""),"")</f>
        <v>134</v>
      </c>
      <c r="N59" s="72" t="str">
        <f t="shared" si="35"/>
        <v>IMps_Ctn3906.903</v>
      </c>
      <c r="O59" s="136">
        <f t="shared" si="3"/>
        <v>0</v>
      </c>
      <c r="P59" s="69">
        <f t="shared" si="36"/>
        <v>0</v>
      </c>
      <c r="Q59" s="70">
        <v>0</v>
      </c>
      <c r="R59" s="71">
        <f>_xlfn.IFNA(IF($R$8&lt;&gt;"",VLOOKUP(T59,Data!$B$2:$H$5150,6,0),""),"")</f>
        <v>138</v>
      </c>
      <c r="S59" s="71" t="str">
        <f>_xlfn.IFNA(IF($S$8&lt;&gt;"",VLOOKUP(T59,Data!$B$2:$H$5150,7,0),""),"")</f>
        <v/>
      </c>
      <c r="T59" s="72" t="str">
        <f t="shared" si="37"/>
        <v>IMps_Pol3906.903</v>
      </c>
      <c r="U59" s="136">
        <f t="shared" si="4"/>
        <v>400.25600000000003</v>
      </c>
      <c r="V59" s="69">
        <f t="shared" si="5"/>
        <v>125.08</v>
      </c>
      <c r="W59" s="70">
        <f>_xlfn.IFNA(VLOOKUP(Z59,Data!$B$2:$H$5150,4,0),0)</f>
        <v>0.04</v>
      </c>
      <c r="X59" s="71">
        <f>_xlfn.IFNA(IF($X$8&lt;&gt;"",VLOOKUP(Z59,Data!$B$2:$H$5150,6,0),""),"")</f>
        <v>138</v>
      </c>
      <c r="Y59" s="71" t="str">
        <f>_xlfn.IFNA(IF($Y$8&lt;&gt;"",VLOOKUP(Z59,Data!$B$2:$H$5150,7,0),""),"")</f>
        <v/>
      </c>
      <c r="Z59" s="72" t="str">
        <f t="shared" si="38"/>
        <v>IMps_Pol3906.903</v>
      </c>
      <c r="AA59" s="136">
        <f t="shared" si="6"/>
        <v>0</v>
      </c>
      <c r="AB59" s="69">
        <f t="shared" si="7"/>
        <v>0</v>
      </c>
      <c r="AC59" s="70">
        <v>0</v>
      </c>
      <c r="AD59" s="71">
        <f>_xlfn.IFNA(IF($AD$8&lt;&gt;"",VLOOKUP(AF59,Data!$B$2:$H$5150,6,0),""),"")</f>
        <v>133</v>
      </c>
      <c r="AE59" s="71">
        <f>_xlfn.IFNA(IF($AE$8&lt;&gt;"",VLOOKUP(AF59,Data!$B$2:$H$5150,7,0),""),"")</f>
        <v>134</v>
      </c>
      <c r="AF59" s="72" t="str">
        <f t="shared" si="8"/>
        <v>IMps_Ctn3906.903</v>
      </c>
      <c r="AG59" s="136">
        <f t="shared" si="9"/>
        <v>0</v>
      </c>
      <c r="AH59" s="69">
        <f t="shared" si="10"/>
        <v>0</v>
      </c>
      <c r="AI59" s="70">
        <f>_xlfn.IFNA(VLOOKUP(AL59,Data!$B$2:$H$5150,4,0),0)</f>
        <v>0.04</v>
      </c>
      <c r="AJ59" s="71">
        <f>_xlfn.IFNA(IF($AJ$8&lt;&gt;"",VLOOKUP(AL59,Data!$B$2:$H$5150,6,0),""),"")</f>
        <v>133</v>
      </c>
      <c r="AK59" s="71">
        <f>_xlfn.IFNA(IF($AK$8&lt;&gt;"",VLOOKUP(AL59,Data!$B$2:$H$5150,7,0),""),"")</f>
        <v>134</v>
      </c>
      <c r="AL59" s="72" t="str">
        <f t="shared" si="11"/>
        <v>IMps_Ctn3906.903</v>
      </c>
      <c r="AM59" s="136">
        <f t="shared" si="12"/>
        <v>0</v>
      </c>
      <c r="AN59" s="69">
        <f t="shared" si="13"/>
        <v>0</v>
      </c>
      <c r="AO59" s="70">
        <f>_xlfn.IFNA(VLOOKUP(AR59,Data!$B$2:$H$5150,4,0),0)</f>
        <v>0.04</v>
      </c>
      <c r="AP59" s="71">
        <f>_xlfn.IFNA(IF($AP$8&lt;&gt;"",VLOOKUP(AR59,Data!$B$2:$H$5150,6,0),""),"")</f>
        <v>133</v>
      </c>
      <c r="AQ59" s="71">
        <f>_xlfn.IFNA(IF($AQ$8&lt;&gt;"",VLOOKUP(AR59,Data!$B$2:$H$5150,7,0),""),"")</f>
        <v>134</v>
      </c>
      <c r="AR59" s="72" t="str">
        <f t="shared" si="14"/>
        <v>IMps_Ctn3906.903</v>
      </c>
      <c r="AS59" s="136">
        <f t="shared" si="39"/>
        <v>0</v>
      </c>
      <c r="AT59" s="69">
        <f t="shared" si="15"/>
        <v>0</v>
      </c>
      <c r="AU59" s="70">
        <f>_xlfn.IFNA(VLOOKUP(AX59,Data!$B$2:$H$5150,4,0),0)</f>
        <v>0.04</v>
      </c>
      <c r="AV59" s="71">
        <f>_xlfn.IFNA(IF($AV$8&lt;&gt;"",VLOOKUP(AX59,Data!$B$2:$H$5150,6,0),""),"")</f>
        <v>133</v>
      </c>
      <c r="AW59" s="71">
        <f>_xlfn.IFNA(IF($AW$8&lt;&gt;"",VLOOKUP(AX59,Data!$B$2:$H$5150,7,0),""),"")</f>
        <v>134</v>
      </c>
      <c r="AX59" s="72" t="str">
        <f t="shared" si="16"/>
        <v>IMps_Ctn3906.903</v>
      </c>
      <c r="AY59" s="136">
        <f t="shared" si="40"/>
        <v>0</v>
      </c>
      <c r="AZ59" s="69">
        <f t="shared" si="17"/>
        <v>0</v>
      </c>
      <c r="BA59" s="70">
        <f>_xlfn.IFNA(VLOOKUP(BD59,Data!$B$2:$H$5150,4,0),0)</f>
        <v>0.04</v>
      </c>
      <c r="BB59" s="71">
        <f>_xlfn.IFNA(IF($BB$8&lt;&gt;"",VLOOKUP(BD59,Data!$B$2:$H$5150,6,0),""),"")</f>
        <v>133</v>
      </c>
      <c r="BC59" s="71">
        <f>_xlfn.IFNA(IF($BC$8&lt;&gt;"",VLOOKUP(BD59,Data!$B$2:$H$5150,7,0),""),"")</f>
        <v>134</v>
      </c>
      <c r="BD59" s="72" t="str">
        <f t="shared" si="18"/>
        <v>IMps_Ctn3906.903</v>
      </c>
      <c r="BE59" s="136">
        <f t="shared" si="41"/>
        <v>0</v>
      </c>
      <c r="BF59" s="69">
        <f t="shared" si="19"/>
        <v>0</v>
      </c>
      <c r="BG59" s="70">
        <f>_xlfn.IFNA(VLOOKUP(BJ59,Data!$B$2:$H$5150,4,0),0)</f>
        <v>0.04</v>
      </c>
      <c r="BH59" s="71">
        <f>_xlfn.IFNA(IF($BH$8&lt;&gt;"",VLOOKUP(BJ59,Data!$B$2:$H$5150,6,0),""),"")</f>
        <v>133</v>
      </c>
      <c r="BI59" s="71">
        <f>_xlfn.IFNA(IF($BI$8&lt;&gt;"",VLOOKUP(BJ59,Data!$B$2:$H$5150,7,0),""),"")</f>
        <v>134</v>
      </c>
      <c r="BJ59" s="72" t="str">
        <f t="shared" si="20"/>
        <v>IMps_Ctn3906.903</v>
      </c>
      <c r="BK59" s="136">
        <f t="shared" si="42"/>
        <v>0</v>
      </c>
      <c r="BL59" s="69">
        <f t="shared" si="21"/>
        <v>0</v>
      </c>
      <c r="BM59" s="70">
        <f>_xlfn.IFNA(VLOOKUP(BP59,Data!$B$2:$H$5150,4,0),0)</f>
        <v>0.04</v>
      </c>
      <c r="BN59" s="71">
        <f>_xlfn.IFNA(IF($BN$8&lt;&gt;"",VLOOKUP(BP59,Data!$B$2:$H$5150,6,0),""),"")</f>
        <v>133</v>
      </c>
      <c r="BO59" s="71">
        <f>_xlfn.IFNA(IF($BO$8&lt;&gt;"",VLOOKUP(BP59,Data!$B$2:$H$5150,7,0),""),"")</f>
        <v>134</v>
      </c>
      <c r="BP59" s="72" t="str">
        <f t="shared" si="22"/>
        <v>IMps_Ctn3906.903</v>
      </c>
      <c r="BQ59" s="136">
        <f t="shared" si="43"/>
        <v>0</v>
      </c>
      <c r="BR59" s="69">
        <f t="shared" si="23"/>
        <v>0</v>
      </c>
      <c r="BS59" s="70">
        <f>_xlfn.IFNA(VLOOKUP(BV59,Data!$B$2:$H$5150,4,0),0)</f>
        <v>0.04</v>
      </c>
      <c r="BT59" s="71">
        <f>_xlfn.IFNA(IF($BT$8&lt;&gt;"",VLOOKUP(BV59,Data!$B$2:$H$5150,6,0),""),"")</f>
        <v>133</v>
      </c>
      <c r="BU59" s="71">
        <f>_xlfn.IFNA(IF($BU$8&lt;&gt;"",VLOOKUP(BV59,Data!$B$2:$H$5150,7,0),""),"")</f>
        <v>134</v>
      </c>
      <c r="BV59" s="72" t="str">
        <f t="shared" si="24"/>
        <v>IMps_Ctn3906.903</v>
      </c>
      <c r="BW59" s="136">
        <f t="shared" si="44"/>
        <v>0</v>
      </c>
      <c r="BX59" s="69">
        <f t="shared" si="25"/>
        <v>0</v>
      </c>
      <c r="BY59" s="70">
        <f>_xlfn.IFNA(VLOOKUP(CB59,Data!$B$2:$H$5150,4,0),0)</f>
        <v>0.04</v>
      </c>
      <c r="BZ59" s="71">
        <f>_xlfn.IFNA(IF($BZ$8&lt;&gt;"",VLOOKUP(CB59,Data!$B$2:$H$5150,6,0),""),"")</f>
        <v>133</v>
      </c>
      <c r="CA59" s="71">
        <f>_xlfn.IFNA(IF($CA$8&lt;&gt;"",VLOOKUP(CB59,Data!$B$2:$H$5150,7,0),""),"")</f>
        <v>134</v>
      </c>
      <c r="CB59" s="72" t="str">
        <f t="shared" si="26"/>
        <v>IMps_Ctn3906.903</v>
      </c>
      <c r="CC59" s="136">
        <f t="shared" si="45"/>
        <v>0</v>
      </c>
      <c r="CD59" s="69">
        <f t="shared" si="27"/>
        <v>0</v>
      </c>
      <c r="CE59" s="70">
        <f>_xlfn.IFNA(VLOOKUP(CH59,Data!$B$2:$H$5150,4,0),0)</f>
        <v>0.04</v>
      </c>
      <c r="CF59" s="71">
        <f>_xlfn.IFNA(IF($CF$8&lt;&gt;"",VLOOKUP(CH59,Data!$B$2:$H$5150,6,0),""),"")</f>
        <v>133</v>
      </c>
      <c r="CG59" s="71">
        <f>_xlfn.IFNA(IF($CG$8&lt;&gt;"",VLOOKUP(CH59,Data!$B$2:$H$5150,7,0),""),"")</f>
        <v>134</v>
      </c>
      <c r="CH59" s="72" t="str">
        <f t="shared" si="28"/>
        <v>IMps_Ctn3906.903</v>
      </c>
      <c r="CI59" s="136">
        <f t="shared" si="46"/>
        <v>0</v>
      </c>
      <c r="CJ59" s="69">
        <f t="shared" si="29"/>
        <v>0</v>
      </c>
      <c r="CK59" s="70">
        <f>_xlfn.IFNA(VLOOKUP(CN59,Data!$B$2:$H$5150,4,0),0)</f>
        <v>0.04</v>
      </c>
      <c r="CL59" s="71">
        <f>_xlfn.IFNA(IF($CL$8&lt;&gt;"",VLOOKUP(CN59,Data!$B$2:$H$5150,6,0),""),"")</f>
        <v>133</v>
      </c>
      <c r="CM59" s="71">
        <f>_xlfn.IFNA(IF($CM$8&lt;&gt;"",VLOOKUP(CN59,Data!$B$2:$H$5150,7,0),""),"")</f>
        <v>134</v>
      </c>
      <c r="CN59" s="72" t="str">
        <f t="shared" si="30"/>
        <v>IMps_Ctn3906.903</v>
      </c>
      <c r="CO59" s="136">
        <f t="shared" si="47"/>
        <v>0</v>
      </c>
      <c r="CP59" s="69">
        <f t="shared" si="31"/>
        <v>0</v>
      </c>
      <c r="CQ59" s="70">
        <f>_xlfn.IFNA(VLOOKUP(CT59,Data!$B$2:$H$5150,4,0),0)</f>
        <v>0.04</v>
      </c>
      <c r="CR59" s="71">
        <f>_xlfn.IFNA(IF($CR$8&lt;&gt;"",VLOOKUP(CT59,Data!$B$2:$H$5150,6,0),""),"")</f>
        <v>133</v>
      </c>
      <c r="CS59" s="71">
        <f>_xlfn.IFNA(IF($CS$8&lt;&gt;"",VLOOKUP(CT59,Data!$B$2:$H$5150,7,0),""),"")</f>
        <v>134</v>
      </c>
      <c r="CT59" s="72" t="str">
        <f t="shared" si="32"/>
        <v>IMps_Ctn3906.903</v>
      </c>
      <c r="CU59" s="74" t="str">
        <f>VLOOKUP(F59,GD.List!$C$3:$O$6214,12,0)</f>
        <v>Textile Chemical</v>
      </c>
      <c r="CV59" s="51" t="s">
        <v>50</v>
      </c>
      <c r="CW59" s="51" t="e">
        <f>VLOOKUP(H59,#REF!,1,0)</f>
        <v>#REF!</v>
      </c>
      <c r="CX59" s="73">
        <f>E59/VLOOKUP(F59,GD.List!$C$3:$O$6646,5,0)</f>
        <v>0.76917927461139901</v>
      </c>
      <c r="CY59" s="134">
        <f t="shared" si="33"/>
        <v>1295.232</v>
      </c>
      <c r="CZ59" s="51" t="e">
        <f t="shared" si="48"/>
        <v>#N/A</v>
      </c>
      <c r="DA59" s="133"/>
    </row>
    <row r="60" spans="1:105" ht="15" customHeight="1" x14ac:dyDescent="0.2">
      <c r="A60" s="142" t="str">
        <f>IFERROR(IF(VLOOKUP(F60,GD.List!$C$3:$H$6371,6,0)&lt;&gt;"L","I","L"),"")</f>
        <v>I</v>
      </c>
      <c r="B60" s="136">
        <f t="shared" si="34"/>
        <v>433.50400000000002</v>
      </c>
      <c r="C60" s="64">
        <v>19302.410000000003</v>
      </c>
      <c r="D60" s="64">
        <f t="shared" si="0"/>
        <v>404.76</v>
      </c>
      <c r="E60" s="64">
        <f t="shared" si="1"/>
        <v>18897.650000000005</v>
      </c>
      <c r="F60" s="65" t="s">
        <v>4136</v>
      </c>
      <c r="G60" s="66" t="str">
        <f>VLOOKUP(F60,GD.List!$C$3:$O$6646,13,0)</f>
        <v>SILICONE HT-40</v>
      </c>
      <c r="H60" s="67">
        <f>VLOOKUP(F60,GD.List!$C$3:$O$6646,8,0)</f>
        <v>3910</v>
      </c>
      <c r="I60" s="68">
        <f>VLOOKUP(F60,GD.List!$C$3:$O$6646,9,0)</f>
        <v>1.55</v>
      </c>
      <c r="J60" s="69">
        <f t="shared" si="2"/>
        <v>279.68</v>
      </c>
      <c r="K60" s="70">
        <f>_xlfn.IFNA(VLOOKUP(N60,Data!$B$2:$H$5150,4,0),0)</f>
        <v>0.04</v>
      </c>
      <c r="L60" s="71">
        <f>_xlfn.IFNA(IF($L$8&lt;&gt;"",VLOOKUP(N60,Data!$B$2:$H$5150,6,0),""),"")</f>
        <v>131</v>
      </c>
      <c r="M60" s="71">
        <f>_xlfn.IFNA(IF($M$8&lt;&gt;"",VLOOKUP(N60,Data!$B$2:$H$5150,7,0),""),"")</f>
        <v>132</v>
      </c>
      <c r="N60" s="72" t="str">
        <f t="shared" si="35"/>
        <v>IMps_Ctn3910</v>
      </c>
      <c r="O60" s="136">
        <f t="shared" si="3"/>
        <v>0</v>
      </c>
      <c r="P60" s="69">
        <f t="shared" si="36"/>
        <v>0</v>
      </c>
      <c r="Q60" s="70">
        <v>0</v>
      </c>
      <c r="R60" s="71">
        <f>_xlfn.IFNA(IF($R$8&lt;&gt;"",VLOOKUP(T60,Data!$B$2:$H$5150,6,0),""),"")</f>
        <v>137</v>
      </c>
      <c r="S60" s="71" t="str">
        <f>_xlfn.IFNA(IF($S$8&lt;&gt;"",VLOOKUP(T60,Data!$B$2:$H$5150,7,0),""),"")</f>
        <v/>
      </c>
      <c r="T60" s="72" t="str">
        <f t="shared" si="37"/>
        <v>IMps_Pol3910</v>
      </c>
      <c r="U60" s="136">
        <f t="shared" si="4"/>
        <v>193.874</v>
      </c>
      <c r="V60" s="69">
        <f t="shared" si="5"/>
        <v>125.08</v>
      </c>
      <c r="W60" s="70">
        <f>_xlfn.IFNA(VLOOKUP(Z60,Data!$B$2:$H$5150,4,0),0)</f>
        <v>0.04</v>
      </c>
      <c r="X60" s="71">
        <f>_xlfn.IFNA(IF($X$8&lt;&gt;"",VLOOKUP(Z60,Data!$B$2:$H$5150,6,0),""),"")</f>
        <v>137</v>
      </c>
      <c r="Y60" s="71" t="str">
        <f>_xlfn.IFNA(IF($Y$8&lt;&gt;"",VLOOKUP(Z60,Data!$B$2:$H$5150,7,0),""),"")</f>
        <v/>
      </c>
      <c r="Z60" s="72" t="str">
        <f t="shared" si="38"/>
        <v>IMps_Pol3910</v>
      </c>
      <c r="AA60" s="136">
        <f t="shared" si="6"/>
        <v>0</v>
      </c>
      <c r="AB60" s="69">
        <f t="shared" si="7"/>
        <v>0</v>
      </c>
      <c r="AC60" s="70">
        <v>0</v>
      </c>
      <c r="AD60" s="71">
        <f>_xlfn.IFNA(IF($AD$8&lt;&gt;"",VLOOKUP(AF60,Data!$B$2:$H$5150,6,0),""),"")</f>
        <v>131</v>
      </c>
      <c r="AE60" s="71">
        <f>_xlfn.IFNA(IF($AE$8&lt;&gt;"",VLOOKUP(AF60,Data!$B$2:$H$5150,7,0),""),"")</f>
        <v>132</v>
      </c>
      <c r="AF60" s="72" t="str">
        <f t="shared" si="8"/>
        <v>IMps_Ctn3910</v>
      </c>
      <c r="AG60" s="136">
        <f t="shared" si="9"/>
        <v>0</v>
      </c>
      <c r="AH60" s="69">
        <f t="shared" si="10"/>
        <v>0</v>
      </c>
      <c r="AI60" s="70">
        <f>_xlfn.IFNA(VLOOKUP(AL60,Data!$B$2:$H$5150,4,0),0)</f>
        <v>0.04</v>
      </c>
      <c r="AJ60" s="71">
        <f>_xlfn.IFNA(IF($AJ$8&lt;&gt;"",VLOOKUP(AL60,Data!$B$2:$H$5150,6,0),""),"")</f>
        <v>131</v>
      </c>
      <c r="AK60" s="71">
        <f>_xlfn.IFNA(IF($AK$8&lt;&gt;"",VLOOKUP(AL60,Data!$B$2:$H$5150,7,0),""),"")</f>
        <v>132</v>
      </c>
      <c r="AL60" s="72" t="str">
        <f t="shared" si="11"/>
        <v>IMps_Ctn3910</v>
      </c>
      <c r="AM60" s="136">
        <f t="shared" si="12"/>
        <v>0</v>
      </c>
      <c r="AN60" s="69">
        <f t="shared" si="13"/>
        <v>0</v>
      </c>
      <c r="AO60" s="70">
        <f>_xlfn.IFNA(VLOOKUP(AR60,Data!$B$2:$H$5150,4,0),0)</f>
        <v>0.04</v>
      </c>
      <c r="AP60" s="71">
        <f>_xlfn.IFNA(IF($AP$8&lt;&gt;"",VLOOKUP(AR60,Data!$B$2:$H$5150,6,0),""),"")</f>
        <v>131</v>
      </c>
      <c r="AQ60" s="71">
        <f>_xlfn.IFNA(IF($AQ$8&lt;&gt;"",VLOOKUP(AR60,Data!$B$2:$H$5150,7,0),""),"")</f>
        <v>132</v>
      </c>
      <c r="AR60" s="72" t="str">
        <f t="shared" si="14"/>
        <v>IMps_Ctn3910</v>
      </c>
      <c r="AS60" s="136">
        <f t="shared" si="39"/>
        <v>0</v>
      </c>
      <c r="AT60" s="69">
        <f t="shared" si="15"/>
        <v>0</v>
      </c>
      <c r="AU60" s="70">
        <f>_xlfn.IFNA(VLOOKUP(AX60,Data!$B$2:$H$5150,4,0),0)</f>
        <v>0.04</v>
      </c>
      <c r="AV60" s="71">
        <f>_xlfn.IFNA(IF($AV$8&lt;&gt;"",VLOOKUP(AX60,Data!$B$2:$H$5150,6,0),""),"")</f>
        <v>131</v>
      </c>
      <c r="AW60" s="71">
        <f>_xlfn.IFNA(IF($AW$8&lt;&gt;"",VLOOKUP(AX60,Data!$B$2:$H$5150,7,0),""),"")</f>
        <v>132</v>
      </c>
      <c r="AX60" s="72" t="str">
        <f t="shared" si="16"/>
        <v>IMps_Ctn3910</v>
      </c>
      <c r="AY60" s="136">
        <f t="shared" si="40"/>
        <v>0</v>
      </c>
      <c r="AZ60" s="69">
        <f t="shared" si="17"/>
        <v>0</v>
      </c>
      <c r="BA60" s="70">
        <f>_xlfn.IFNA(VLOOKUP(BD60,Data!$B$2:$H$5150,4,0),0)</f>
        <v>0.04</v>
      </c>
      <c r="BB60" s="71">
        <f>_xlfn.IFNA(IF($BB$8&lt;&gt;"",VLOOKUP(BD60,Data!$B$2:$H$5150,6,0),""),"")</f>
        <v>131</v>
      </c>
      <c r="BC60" s="71">
        <f>_xlfn.IFNA(IF($BC$8&lt;&gt;"",VLOOKUP(BD60,Data!$B$2:$H$5150,7,0),""),"")</f>
        <v>132</v>
      </c>
      <c r="BD60" s="72" t="str">
        <f t="shared" si="18"/>
        <v>IMps_Ctn3910</v>
      </c>
      <c r="BE60" s="136">
        <f t="shared" si="41"/>
        <v>0</v>
      </c>
      <c r="BF60" s="69">
        <f t="shared" si="19"/>
        <v>0</v>
      </c>
      <c r="BG60" s="70">
        <f>_xlfn.IFNA(VLOOKUP(BJ60,Data!$B$2:$H$5150,4,0),0)</f>
        <v>0.04</v>
      </c>
      <c r="BH60" s="71">
        <f>_xlfn.IFNA(IF($BH$8&lt;&gt;"",VLOOKUP(BJ60,Data!$B$2:$H$5150,6,0),""),"")</f>
        <v>131</v>
      </c>
      <c r="BI60" s="71">
        <f>_xlfn.IFNA(IF($BI$8&lt;&gt;"",VLOOKUP(BJ60,Data!$B$2:$H$5150,7,0),""),"")</f>
        <v>132</v>
      </c>
      <c r="BJ60" s="72" t="str">
        <f t="shared" si="20"/>
        <v>IMps_Ctn3910</v>
      </c>
      <c r="BK60" s="136">
        <f t="shared" si="42"/>
        <v>0</v>
      </c>
      <c r="BL60" s="69">
        <f t="shared" si="21"/>
        <v>0</v>
      </c>
      <c r="BM60" s="70">
        <f>_xlfn.IFNA(VLOOKUP(BP60,Data!$B$2:$H$5150,4,0),0)</f>
        <v>0.04</v>
      </c>
      <c r="BN60" s="71">
        <f>_xlfn.IFNA(IF($BN$8&lt;&gt;"",VLOOKUP(BP60,Data!$B$2:$H$5150,6,0),""),"")</f>
        <v>131</v>
      </c>
      <c r="BO60" s="71">
        <f>_xlfn.IFNA(IF($BO$8&lt;&gt;"",VLOOKUP(BP60,Data!$B$2:$H$5150,7,0),""),"")</f>
        <v>132</v>
      </c>
      <c r="BP60" s="72" t="str">
        <f t="shared" si="22"/>
        <v>IMps_Ctn3910</v>
      </c>
      <c r="BQ60" s="136">
        <f t="shared" si="43"/>
        <v>0</v>
      </c>
      <c r="BR60" s="69">
        <f t="shared" si="23"/>
        <v>0</v>
      </c>
      <c r="BS60" s="70">
        <f>_xlfn.IFNA(VLOOKUP(BV60,Data!$B$2:$H$5150,4,0),0)</f>
        <v>0.04</v>
      </c>
      <c r="BT60" s="71">
        <f>_xlfn.IFNA(IF($BT$8&lt;&gt;"",VLOOKUP(BV60,Data!$B$2:$H$5150,6,0),""),"")</f>
        <v>131</v>
      </c>
      <c r="BU60" s="71">
        <f>_xlfn.IFNA(IF($BU$8&lt;&gt;"",VLOOKUP(BV60,Data!$B$2:$H$5150,7,0),""),"")</f>
        <v>132</v>
      </c>
      <c r="BV60" s="72" t="str">
        <f t="shared" si="24"/>
        <v>IMps_Ctn3910</v>
      </c>
      <c r="BW60" s="136">
        <f t="shared" si="44"/>
        <v>0</v>
      </c>
      <c r="BX60" s="69">
        <f t="shared" si="25"/>
        <v>0</v>
      </c>
      <c r="BY60" s="70">
        <f>_xlfn.IFNA(VLOOKUP(CB60,Data!$B$2:$H$5150,4,0),0)</f>
        <v>0.04</v>
      </c>
      <c r="BZ60" s="71">
        <f>_xlfn.IFNA(IF($BZ$8&lt;&gt;"",VLOOKUP(CB60,Data!$B$2:$H$5150,6,0),""),"")</f>
        <v>131</v>
      </c>
      <c r="CA60" s="71">
        <f>_xlfn.IFNA(IF($CA$8&lt;&gt;"",VLOOKUP(CB60,Data!$B$2:$H$5150,7,0),""),"")</f>
        <v>132</v>
      </c>
      <c r="CB60" s="72" t="str">
        <f t="shared" si="26"/>
        <v>IMps_Ctn3910</v>
      </c>
      <c r="CC60" s="136">
        <f t="shared" si="45"/>
        <v>0</v>
      </c>
      <c r="CD60" s="69">
        <f t="shared" si="27"/>
        <v>0</v>
      </c>
      <c r="CE60" s="70">
        <f>_xlfn.IFNA(VLOOKUP(CH60,Data!$B$2:$H$5150,4,0),0)</f>
        <v>0.04</v>
      </c>
      <c r="CF60" s="71">
        <f>_xlfn.IFNA(IF($CF$8&lt;&gt;"",VLOOKUP(CH60,Data!$B$2:$H$5150,6,0),""),"")</f>
        <v>131</v>
      </c>
      <c r="CG60" s="71">
        <f>_xlfn.IFNA(IF($CG$8&lt;&gt;"",VLOOKUP(CH60,Data!$B$2:$H$5150,7,0),""),"")</f>
        <v>132</v>
      </c>
      <c r="CH60" s="72" t="str">
        <f t="shared" si="28"/>
        <v>IMps_Ctn3910</v>
      </c>
      <c r="CI60" s="136">
        <f t="shared" si="46"/>
        <v>0</v>
      </c>
      <c r="CJ60" s="69">
        <f t="shared" si="29"/>
        <v>0</v>
      </c>
      <c r="CK60" s="70">
        <f>_xlfn.IFNA(VLOOKUP(CN60,Data!$B$2:$H$5150,4,0),0)</f>
        <v>0.04</v>
      </c>
      <c r="CL60" s="71">
        <f>_xlfn.IFNA(IF($CL$8&lt;&gt;"",VLOOKUP(CN60,Data!$B$2:$H$5150,6,0),""),"")</f>
        <v>131</v>
      </c>
      <c r="CM60" s="71">
        <f>_xlfn.IFNA(IF($CM$8&lt;&gt;"",VLOOKUP(CN60,Data!$B$2:$H$5150,7,0),""),"")</f>
        <v>132</v>
      </c>
      <c r="CN60" s="72" t="str">
        <f t="shared" si="30"/>
        <v>IMps_Ctn3910</v>
      </c>
      <c r="CO60" s="136">
        <f t="shared" si="47"/>
        <v>0</v>
      </c>
      <c r="CP60" s="69">
        <f t="shared" si="31"/>
        <v>0</v>
      </c>
      <c r="CQ60" s="70">
        <f>_xlfn.IFNA(VLOOKUP(CT60,Data!$B$2:$H$5150,4,0),0)</f>
        <v>0.04</v>
      </c>
      <c r="CR60" s="71">
        <f>_xlfn.IFNA(IF($CR$8&lt;&gt;"",VLOOKUP(CT60,Data!$B$2:$H$5150,6,0),""),"")</f>
        <v>131</v>
      </c>
      <c r="CS60" s="71">
        <f>_xlfn.IFNA(IF($CS$8&lt;&gt;"",VLOOKUP(CT60,Data!$B$2:$H$5150,7,0),""),"")</f>
        <v>132</v>
      </c>
      <c r="CT60" s="72" t="str">
        <f t="shared" si="32"/>
        <v>IMps_Ctn3910</v>
      </c>
      <c r="CU60" s="74" t="str">
        <f>VLOOKUP(F60,GD.List!$C$3:$O$6214,12,0)</f>
        <v>Textile Chemical</v>
      </c>
      <c r="CV60" s="51" t="s">
        <v>50</v>
      </c>
      <c r="CW60" s="51" t="e">
        <f>VLOOKUP(H60,#REF!,1,0)</f>
        <v>#REF!</v>
      </c>
      <c r="CX60" s="73">
        <f>E60/VLOOKUP(F60,GD.List!$C$3:$O$6646,5,0)</f>
        <v>0.73818945312500017</v>
      </c>
      <c r="CY60" s="134">
        <f t="shared" si="33"/>
        <v>627.37800000000004</v>
      </c>
      <c r="CZ60" s="51" t="e">
        <f t="shared" si="48"/>
        <v>#N/A</v>
      </c>
      <c r="DA60" s="133"/>
    </row>
    <row r="61" spans="1:105" ht="15" customHeight="1" x14ac:dyDescent="0.2">
      <c r="A61" s="142" t="str">
        <f>IFERROR(IF(VLOOKUP(F61,GD.List!$C$3:$H$6371,6,0)&lt;&gt;"L","I","L"),"")</f>
        <v>I</v>
      </c>
      <c r="B61" s="136">
        <f t="shared" si="34"/>
        <v>0</v>
      </c>
      <c r="C61" s="64">
        <v>561.18000000000006</v>
      </c>
      <c r="D61" s="64">
        <f t="shared" si="0"/>
        <v>0</v>
      </c>
      <c r="E61" s="64">
        <f t="shared" si="1"/>
        <v>561.18000000000006</v>
      </c>
      <c r="F61" s="65" t="s">
        <v>4401</v>
      </c>
      <c r="G61" s="66" t="str">
        <f>VLOOKUP(F61,GD.List!$C$3:$O$6646,13,0)</f>
        <v>EMULSION AQUASOL SHARP</v>
      </c>
      <c r="H61" s="67">
        <f>VLOOKUP(F61,GD.List!$C$3:$O$6646,8,0)</f>
        <v>3707.1</v>
      </c>
      <c r="I61" s="68">
        <f>VLOOKUP(F61,GD.List!$C$3:$O$6646,9,0)</f>
        <v>9.25</v>
      </c>
      <c r="J61" s="69">
        <f t="shared" si="2"/>
        <v>0</v>
      </c>
      <c r="K61" s="70">
        <v>0</v>
      </c>
      <c r="L61" s="71">
        <f>_xlfn.IFNA(IF($L$8&lt;&gt;"",VLOOKUP(N61,Data!$B$2:$H$5150,6,0),""),"")</f>
        <v>135</v>
      </c>
      <c r="M61" s="71">
        <f>_xlfn.IFNA(IF($M$8&lt;&gt;"",VLOOKUP(N61,Data!$B$2:$H$5150,7,0),""),"")</f>
        <v>136</v>
      </c>
      <c r="N61" s="72" t="str">
        <f t="shared" si="35"/>
        <v>IMps_Ctn3707.1</v>
      </c>
      <c r="O61" s="136">
        <f t="shared" si="3"/>
        <v>0</v>
      </c>
      <c r="P61" s="69">
        <f t="shared" si="36"/>
        <v>0</v>
      </c>
      <c r="Q61" s="70">
        <v>0</v>
      </c>
      <c r="R61" s="71">
        <f>_xlfn.IFNA(IF($R$8&lt;&gt;"",VLOOKUP(T61,Data!$B$2:$H$5150,6,0),""),"")</f>
        <v>139</v>
      </c>
      <c r="S61" s="71" t="str">
        <f>_xlfn.IFNA(IF($S$8&lt;&gt;"",VLOOKUP(T61,Data!$B$2:$H$5150,7,0),""),"")</f>
        <v/>
      </c>
      <c r="T61" s="72" t="str">
        <f t="shared" si="37"/>
        <v>IMps_Pol3707.1</v>
      </c>
      <c r="U61" s="136">
        <f t="shared" si="4"/>
        <v>0</v>
      </c>
      <c r="V61" s="69">
        <f t="shared" si="5"/>
        <v>0</v>
      </c>
      <c r="W61" s="70">
        <v>0</v>
      </c>
      <c r="X61" s="71">
        <f>_xlfn.IFNA(IF($X$8&lt;&gt;"",VLOOKUP(Z61,Data!$B$2:$H$5150,6,0),""),"")</f>
        <v>139</v>
      </c>
      <c r="Y61" s="71" t="str">
        <f>_xlfn.IFNA(IF($Y$8&lt;&gt;"",VLOOKUP(Z61,Data!$B$2:$H$5150,7,0),""),"")</f>
        <v/>
      </c>
      <c r="Z61" s="72" t="str">
        <f t="shared" si="38"/>
        <v>IMps_Pol3707.1</v>
      </c>
      <c r="AA61" s="136">
        <f t="shared" si="6"/>
        <v>0</v>
      </c>
      <c r="AB61" s="69">
        <f t="shared" si="7"/>
        <v>0</v>
      </c>
      <c r="AC61" s="70">
        <v>0</v>
      </c>
      <c r="AD61" s="71">
        <f>_xlfn.IFNA(IF($AD$8&lt;&gt;"",VLOOKUP(AF61,Data!$B$2:$H$5150,6,0),""),"")</f>
        <v>135</v>
      </c>
      <c r="AE61" s="71">
        <f>_xlfn.IFNA(IF($AE$8&lt;&gt;"",VLOOKUP(AF61,Data!$B$2:$H$5150,7,0),""),"")</f>
        <v>136</v>
      </c>
      <c r="AF61" s="72" t="str">
        <f t="shared" si="8"/>
        <v>IMps_Ctn3707.1</v>
      </c>
      <c r="AG61" s="136">
        <f t="shared" si="9"/>
        <v>0</v>
      </c>
      <c r="AH61" s="69">
        <f t="shared" si="10"/>
        <v>0</v>
      </c>
      <c r="AI61" s="70">
        <f>_xlfn.IFNA(VLOOKUP(AL61,Data!$B$2:$H$5150,4,0),0)</f>
        <v>0.04</v>
      </c>
      <c r="AJ61" s="71">
        <f>_xlfn.IFNA(IF($AJ$8&lt;&gt;"",VLOOKUP(AL61,Data!$B$2:$H$5150,6,0),""),"")</f>
        <v>135</v>
      </c>
      <c r="AK61" s="71">
        <f>_xlfn.IFNA(IF($AK$8&lt;&gt;"",VLOOKUP(AL61,Data!$B$2:$H$5150,7,0),""),"")</f>
        <v>136</v>
      </c>
      <c r="AL61" s="72" t="str">
        <f t="shared" si="11"/>
        <v>IMps_Ctn3707.1</v>
      </c>
      <c r="AM61" s="136">
        <f t="shared" si="12"/>
        <v>0</v>
      </c>
      <c r="AN61" s="69">
        <f t="shared" si="13"/>
        <v>0</v>
      </c>
      <c r="AO61" s="70">
        <f>_xlfn.IFNA(VLOOKUP(AR61,Data!$B$2:$H$5150,4,0),0)</f>
        <v>0.04</v>
      </c>
      <c r="AP61" s="71">
        <f>_xlfn.IFNA(IF($AP$8&lt;&gt;"",VLOOKUP(AR61,Data!$B$2:$H$5150,6,0),""),"")</f>
        <v>135</v>
      </c>
      <c r="AQ61" s="71">
        <f>_xlfn.IFNA(IF($AQ$8&lt;&gt;"",VLOOKUP(AR61,Data!$B$2:$H$5150,7,0),""),"")</f>
        <v>136</v>
      </c>
      <c r="AR61" s="72" t="str">
        <f t="shared" si="14"/>
        <v>IMps_Ctn3707.1</v>
      </c>
      <c r="AS61" s="136">
        <f t="shared" si="39"/>
        <v>0</v>
      </c>
      <c r="AT61" s="69">
        <f t="shared" si="15"/>
        <v>0</v>
      </c>
      <c r="AU61" s="70">
        <f>_xlfn.IFNA(VLOOKUP(AX61,Data!$B$2:$H$5150,4,0),0)</f>
        <v>0.04</v>
      </c>
      <c r="AV61" s="71">
        <f>_xlfn.IFNA(IF($AV$8&lt;&gt;"",VLOOKUP(AX61,Data!$B$2:$H$5150,6,0),""),"")</f>
        <v>135</v>
      </c>
      <c r="AW61" s="71">
        <f>_xlfn.IFNA(IF($AW$8&lt;&gt;"",VLOOKUP(AX61,Data!$B$2:$H$5150,7,0),""),"")</f>
        <v>136</v>
      </c>
      <c r="AX61" s="72" t="str">
        <f t="shared" si="16"/>
        <v>IMps_Ctn3707.1</v>
      </c>
      <c r="AY61" s="136">
        <f t="shared" si="40"/>
        <v>0</v>
      </c>
      <c r="AZ61" s="69">
        <f t="shared" si="17"/>
        <v>0</v>
      </c>
      <c r="BA61" s="70">
        <f>_xlfn.IFNA(VLOOKUP(BD61,Data!$B$2:$H$5150,4,0),0)</f>
        <v>0.04</v>
      </c>
      <c r="BB61" s="71">
        <f>_xlfn.IFNA(IF($BB$8&lt;&gt;"",VLOOKUP(BD61,Data!$B$2:$H$5150,6,0),""),"")</f>
        <v>135</v>
      </c>
      <c r="BC61" s="71">
        <f>_xlfn.IFNA(IF($BC$8&lt;&gt;"",VLOOKUP(BD61,Data!$B$2:$H$5150,7,0),""),"")</f>
        <v>136</v>
      </c>
      <c r="BD61" s="72" t="str">
        <f t="shared" si="18"/>
        <v>IMps_Ctn3707.1</v>
      </c>
      <c r="BE61" s="136">
        <f t="shared" si="41"/>
        <v>0</v>
      </c>
      <c r="BF61" s="69">
        <f t="shared" si="19"/>
        <v>0</v>
      </c>
      <c r="BG61" s="70">
        <f>_xlfn.IFNA(VLOOKUP(BJ61,Data!$B$2:$H$5150,4,0),0)</f>
        <v>0.04</v>
      </c>
      <c r="BH61" s="71">
        <f>_xlfn.IFNA(IF($BH$8&lt;&gt;"",VLOOKUP(BJ61,Data!$B$2:$H$5150,6,0),""),"")</f>
        <v>135</v>
      </c>
      <c r="BI61" s="71">
        <f>_xlfn.IFNA(IF($BI$8&lt;&gt;"",VLOOKUP(BJ61,Data!$B$2:$H$5150,7,0),""),"")</f>
        <v>136</v>
      </c>
      <c r="BJ61" s="72" t="str">
        <f t="shared" si="20"/>
        <v>IMps_Ctn3707.1</v>
      </c>
      <c r="BK61" s="136">
        <f t="shared" si="42"/>
        <v>0</v>
      </c>
      <c r="BL61" s="69">
        <f t="shared" si="21"/>
        <v>0</v>
      </c>
      <c r="BM61" s="70">
        <f>_xlfn.IFNA(VLOOKUP(BP61,Data!$B$2:$H$5150,4,0),0)</f>
        <v>0.04</v>
      </c>
      <c r="BN61" s="71">
        <f>_xlfn.IFNA(IF($BN$8&lt;&gt;"",VLOOKUP(BP61,Data!$B$2:$H$5150,6,0),""),"")</f>
        <v>135</v>
      </c>
      <c r="BO61" s="71">
        <f>_xlfn.IFNA(IF($BO$8&lt;&gt;"",VLOOKUP(BP61,Data!$B$2:$H$5150,7,0),""),"")</f>
        <v>136</v>
      </c>
      <c r="BP61" s="72" t="str">
        <f t="shared" si="22"/>
        <v>IMps_Ctn3707.1</v>
      </c>
      <c r="BQ61" s="136">
        <f t="shared" si="43"/>
        <v>0</v>
      </c>
      <c r="BR61" s="69">
        <f t="shared" si="23"/>
        <v>0</v>
      </c>
      <c r="BS61" s="70">
        <f>_xlfn.IFNA(VLOOKUP(BV61,Data!$B$2:$H$5150,4,0),0)</f>
        <v>0.04</v>
      </c>
      <c r="BT61" s="71">
        <f>_xlfn.IFNA(IF($BT$8&lt;&gt;"",VLOOKUP(BV61,Data!$B$2:$H$5150,6,0),""),"")</f>
        <v>135</v>
      </c>
      <c r="BU61" s="71">
        <f>_xlfn.IFNA(IF($BU$8&lt;&gt;"",VLOOKUP(BV61,Data!$B$2:$H$5150,7,0),""),"")</f>
        <v>136</v>
      </c>
      <c r="BV61" s="72" t="str">
        <f t="shared" si="24"/>
        <v>IMps_Ctn3707.1</v>
      </c>
      <c r="BW61" s="136">
        <f t="shared" si="44"/>
        <v>0</v>
      </c>
      <c r="BX61" s="69">
        <f t="shared" si="25"/>
        <v>0</v>
      </c>
      <c r="BY61" s="70">
        <f>_xlfn.IFNA(VLOOKUP(CB61,Data!$B$2:$H$5150,4,0),0)</f>
        <v>0.04</v>
      </c>
      <c r="BZ61" s="71">
        <f>_xlfn.IFNA(IF($BZ$8&lt;&gt;"",VLOOKUP(CB61,Data!$B$2:$H$5150,6,0),""),"")</f>
        <v>135</v>
      </c>
      <c r="CA61" s="71">
        <f>_xlfn.IFNA(IF($CA$8&lt;&gt;"",VLOOKUP(CB61,Data!$B$2:$H$5150,7,0),""),"")</f>
        <v>136</v>
      </c>
      <c r="CB61" s="72" t="str">
        <f t="shared" si="26"/>
        <v>IMps_Ctn3707.1</v>
      </c>
      <c r="CC61" s="136">
        <f t="shared" si="45"/>
        <v>0</v>
      </c>
      <c r="CD61" s="69">
        <f t="shared" si="27"/>
        <v>0</v>
      </c>
      <c r="CE61" s="70">
        <f>_xlfn.IFNA(VLOOKUP(CH61,Data!$B$2:$H$5150,4,0),0)</f>
        <v>0.04</v>
      </c>
      <c r="CF61" s="71">
        <f>_xlfn.IFNA(IF($CF$8&lt;&gt;"",VLOOKUP(CH61,Data!$B$2:$H$5150,6,0),""),"")</f>
        <v>135</v>
      </c>
      <c r="CG61" s="71">
        <f>_xlfn.IFNA(IF($CG$8&lt;&gt;"",VLOOKUP(CH61,Data!$B$2:$H$5150,7,0),""),"")</f>
        <v>136</v>
      </c>
      <c r="CH61" s="72" t="str">
        <f t="shared" si="28"/>
        <v>IMps_Ctn3707.1</v>
      </c>
      <c r="CI61" s="136">
        <f t="shared" si="46"/>
        <v>0</v>
      </c>
      <c r="CJ61" s="69">
        <f t="shared" si="29"/>
        <v>0</v>
      </c>
      <c r="CK61" s="70">
        <f>_xlfn.IFNA(VLOOKUP(CN61,Data!$B$2:$H$5150,4,0),0)</f>
        <v>0.04</v>
      </c>
      <c r="CL61" s="71">
        <f>_xlfn.IFNA(IF($CL$8&lt;&gt;"",VLOOKUP(CN61,Data!$B$2:$H$5150,6,0),""),"")</f>
        <v>135</v>
      </c>
      <c r="CM61" s="71">
        <f>_xlfn.IFNA(IF($CM$8&lt;&gt;"",VLOOKUP(CN61,Data!$B$2:$H$5150,7,0),""),"")</f>
        <v>136</v>
      </c>
      <c r="CN61" s="72" t="str">
        <f t="shared" si="30"/>
        <v>IMps_Ctn3707.1</v>
      </c>
      <c r="CO61" s="136">
        <f t="shared" si="47"/>
        <v>0</v>
      </c>
      <c r="CP61" s="69">
        <f t="shared" si="31"/>
        <v>0</v>
      </c>
      <c r="CQ61" s="70">
        <f>_xlfn.IFNA(VLOOKUP(CT61,Data!$B$2:$H$5150,4,0),0)</f>
        <v>0.04</v>
      </c>
      <c r="CR61" s="71">
        <f>_xlfn.IFNA(IF($CR$8&lt;&gt;"",VLOOKUP(CT61,Data!$B$2:$H$5150,6,0),""),"")</f>
        <v>135</v>
      </c>
      <c r="CS61" s="71">
        <f>_xlfn.IFNA(IF($CS$8&lt;&gt;"",VLOOKUP(CT61,Data!$B$2:$H$5150,7,0),""),"")</f>
        <v>136</v>
      </c>
      <c r="CT61" s="72" t="str">
        <f t="shared" si="32"/>
        <v>IMps_Ctn3707.1</v>
      </c>
      <c r="CU61" s="74" t="str">
        <f>VLOOKUP(F61,GD.List!$C$3:$O$6214,12,0)</f>
        <v>Textile Chemical</v>
      </c>
      <c r="CV61" s="51" t="s">
        <v>50</v>
      </c>
      <c r="CW61" s="51" t="e">
        <f>VLOOKUP(H61,#REF!,1,0)</f>
        <v>#REF!</v>
      </c>
      <c r="CX61" s="73">
        <f>E61/VLOOKUP(F61,GD.List!$C$3:$O$6646,5,0)</f>
        <v>0.56118000000000001</v>
      </c>
      <c r="CY61" s="134">
        <f t="shared" si="33"/>
        <v>0</v>
      </c>
      <c r="CZ61" s="51" t="e">
        <f t="shared" si="48"/>
        <v>#N/A</v>
      </c>
      <c r="DA61" s="133"/>
    </row>
    <row r="62" spans="1:105" ht="15" customHeight="1" x14ac:dyDescent="0.2">
      <c r="A62" s="142" t="str">
        <f>IFERROR(IF(VLOOKUP(F62,GD.List!$C$3:$H$6371,6,0)&lt;&gt;"L","I","L"),"")</f>
        <v>I</v>
      </c>
      <c r="B62" s="136">
        <f t="shared" si="34"/>
        <v>0</v>
      </c>
      <c r="C62" s="233">
        <v>2400.19</v>
      </c>
      <c r="D62" s="64">
        <f t="shared" si="0"/>
        <v>0</v>
      </c>
      <c r="E62" s="64">
        <f t="shared" si="1"/>
        <v>2400.19</v>
      </c>
      <c r="F62" s="65" t="s">
        <v>4429</v>
      </c>
      <c r="G62" s="66" t="str">
        <f>VLOOKUP(F62,GD.List!$C$3:$O$6646,13,0)</f>
        <v xml:space="preserve">DYES ( LIYANSOL  ) </v>
      </c>
      <c r="H62" s="67">
        <f>VLOOKUP(F62,GD.List!$C$3:$O$6646,8,0)</f>
        <v>3204.16</v>
      </c>
      <c r="I62" s="68">
        <v>3.05</v>
      </c>
      <c r="J62" s="69">
        <f t="shared" si="2"/>
        <v>0</v>
      </c>
      <c r="K62" s="70">
        <v>0</v>
      </c>
      <c r="L62" s="71">
        <f>_xlfn.IFNA(IF($L$8&lt;&gt;"",VLOOKUP(N62,Data!$B$2:$H$5150,6,0),""),"")</f>
        <v>131</v>
      </c>
      <c r="M62" s="71">
        <f>_xlfn.IFNA(IF($M$8&lt;&gt;"",VLOOKUP(N62,Data!$B$2:$H$5150,7,0),""),"")</f>
        <v>132</v>
      </c>
      <c r="N62" s="72" t="str">
        <f t="shared" si="35"/>
        <v>IMps_Ctn3204.16</v>
      </c>
      <c r="O62" s="136">
        <f t="shared" si="3"/>
        <v>0</v>
      </c>
      <c r="P62" s="69">
        <f t="shared" si="36"/>
        <v>0</v>
      </c>
      <c r="Q62" s="70">
        <v>0</v>
      </c>
      <c r="R62" s="71">
        <f>_xlfn.IFNA(IF($R$8&lt;&gt;"",VLOOKUP(T62,Data!$B$2:$H$5150,6,0),""),"")</f>
        <v>137</v>
      </c>
      <c r="S62" s="71" t="str">
        <f>_xlfn.IFNA(IF($S$8&lt;&gt;"",VLOOKUP(T62,Data!$B$2:$H$5150,7,0),""),"")</f>
        <v/>
      </c>
      <c r="T62" s="72" t="str">
        <f t="shared" si="37"/>
        <v>IMps_Pol3204.16</v>
      </c>
      <c r="U62" s="136">
        <f t="shared" si="4"/>
        <v>0</v>
      </c>
      <c r="V62" s="69">
        <f t="shared" si="5"/>
        <v>0</v>
      </c>
      <c r="W62" s="70">
        <v>0</v>
      </c>
      <c r="X62" s="71">
        <f>_xlfn.IFNA(IF($X$8&lt;&gt;"",VLOOKUP(Z62,Data!$B$2:$H$5150,6,0),""),"")</f>
        <v>137</v>
      </c>
      <c r="Y62" s="71" t="str">
        <f>_xlfn.IFNA(IF($Y$8&lt;&gt;"",VLOOKUP(Z62,Data!$B$2:$H$5150,7,0),""),"")</f>
        <v/>
      </c>
      <c r="Z62" s="72" t="str">
        <f t="shared" si="38"/>
        <v>IMps_Pol3204.16</v>
      </c>
      <c r="AA62" s="136">
        <f t="shared" si="6"/>
        <v>0</v>
      </c>
      <c r="AB62" s="69">
        <f t="shared" si="7"/>
        <v>0</v>
      </c>
      <c r="AC62" s="70">
        <v>0</v>
      </c>
      <c r="AD62" s="71">
        <f>_xlfn.IFNA(IF($AD$8&lt;&gt;"",VLOOKUP(AF62,Data!$B$2:$H$5150,6,0),""),"")</f>
        <v>131</v>
      </c>
      <c r="AE62" s="71">
        <f>_xlfn.IFNA(IF($AE$8&lt;&gt;"",VLOOKUP(AF62,Data!$B$2:$H$5150,7,0),""),"")</f>
        <v>132</v>
      </c>
      <c r="AF62" s="72" t="str">
        <f t="shared" si="8"/>
        <v>IMps_Ctn3204.16</v>
      </c>
      <c r="AG62" s="136">
        <f t="shared" si="9"/>
        <v>0</v>
      </c>
      <c r="AH62" s="69">
        <f t="shared" si="10"/>
        <v>0</v>
      </c>
      <c r="AI62" s="70">
        <f>_xlfn.IFNA(VLOOKUP(AL62,Data!$B$2:$H$5150,4,0),0)</f>
        <v>7.0000000000000007E-2</v>
      </c>
      <c r="AJ62" s="71">
        <f>_xlfn.IFNA(IF($AJ$8&lt;&gt;"",VLOOKUP(AL62,Data!$B$2:$H$5150,6,0),""),"")</f>
        <v>131</v>
      </c>
      <c r="AK62" s="71">
        <f>_xlfn.IFNA(IF($AK$8&lt;&gt;"",VLOOKUP(AL62,Data!$B$2:$H$5150,7,0),""),"")</f>
        <v>132</v>
      </c>
      <c r="AL62" s="72" t="str">
        <f t="shared" si="11"/>
        <v>IMps_Ctn3204.16</v>
      </c>
      <c r="AM62" s="136">
        <f t="shared" si="12"/>
        <v>0</v>
      </c>
      <c r="AN62" s="69">
        <f t="shared" si="13"/>
        <v>0</v>
      </c>
      <c r="AO62" s="70">
        <f>_xlfn.IFNA(VLOOKUP(AR62,Data!$B$2:$H$5150,4,0),0)</f>
        <v>7.0000000000000007E-2</v>
      </c>
      <c r="AP62" s="71">
        <f>_xlfn.IFNA(IF($AP$8&lt;&gt;"",VLOOKUP(AR62,Data!$B$2:$H$5150,6,0),""),"")</f>
        <v>131</v>
      </c>
      <c r="AQ62" s="71">
        <f>_xlfn.IFNA(IF($AQ$8&lt;&gt;"",VLOOKUP(AR62,Data!$B$2:$H$5150,7,0),""),"")</f>
        <v>132</v>
      </c>
      <c r="AR62" s="72" t="str">
        <f t="shared" si="14"/>
        <v>IMps_Ctn3204.16</v>
      </c>
      <c r="AS62" s="136">
        <f t="shared" si="39"/>
        <v>0</v>
      </c>
      <c r="AT62" s="69">
        <f t="shared" si="15"/>
        <v>0</v>
      </c>
      <c r="AU62" s="70">
        <f>_xlfn.IFNA(VLOOKUP(AX62,Data!$B$2:$H$5150,4,0),0)</f>
        <v>7.0000000000000007E-2</v>
      </c>
      <c r="AV62" s="71">
        <f>_xlfn.IFNA(IF($AV$8&lt;&gt;"",VLOOKUP(AX62,Data!$B$2:$H$5150,6,0),""),"")</f>
        <v>131</v>
      </c>
      <c r="AW62" s="71">
        <f>_xlfn.IFNA(IF($AW$8&lt;&gt;"",VLOOKUP(AX62,Data!$B$2:$H$5150,7,0),""),"")</f>
        <v>132</v>
      </c>
      <c r="AX62" s="72" t="str">
        <f t="shared" si="16"/>
        <v>IMps_Ctn3204.16</v>
      </c>
      <c r="AY62" s="136">
        <f t="shared" si="40"/>
        <v>0</v>
      </c>
      <c r="AZ62" s="69">
        <f t="shared" si="17"/>
        <v>0</v>
      </c>
      <c r="BA62" s="70">
        <f>_xlfn.IFNA(VLOOKUP(BD62,Data!$B$2:$H$5150,4,0),0)</f>
        <v>7.0000000000000007E-2</v>
      </c>
      <c r="BB62" s="71">
        <f>_xlfn.IFNA(IF($BB$8&lt;&gt;"",VLOOKUP(BD62,Data!$B$2:$H$5150,6,0),""),"")</f>
        <v>131</v>
      </c>
      <c r="BC62" s="71">
        <f>_xlfn.IFNA(IF($BC$8&lt;&gt;"",VLOOKUP(BD62,Data!$B$2:$H$5150,7,0),""),"")</f>
        <v>132</v>
      </c>
      <c r="BD62" s="72" t="str">
        <f t="shared" si="18"/>
        <v>IMps_Ctn3204.16</v>
      </c>
      <c r="BE62" s="136">
        <f t="shared" si="41"/>
        <v>0</v>
      </c>
      <c r="BF62" s="69">
        <f t="shared" si="19"/>
        <v>0</v>
      </c>
      <c r="BG62" s="70">
        <f>_xlfn.IFNA(VLOOKUP(BJ62,Data!$B$2:$H$5150,4,0),0)</f>
        <v>7.0000000000000007E-2</v>
      </c>
      <c r="BH62" s="71">
        <f>_xlfn.IFNA(IF($BH$8&lt;&gt;"",VLOOKUP(BJ62,Data!$B$2:$H$5150,6,0),""),"")</f>
        <v>131</v>
      </c>
      <c r="BI62" s="71">
        <f>_xlfn.IFNA(IF($BI$8&lt;&gt;"",VLOOKUP(BJ62,Data!$B$2:$H$5150,7,0),""),"")</f>
        <v>132</v>
      </c>
      <c r="BJ62" s="72" t="str">
        <f t="shared" si="20"/>
        <v>IMps_Ctn3204.16</v>
      </c>
      <c r="BK62" s="136">
        <f t="shared" si="42"/>
        <v>0</v>
      </c>
      <c r="BL62" s="69">
        <f t="shared" si="21"/>
        <v>0</v>
      </c>
      <c r="BM62" s="70">
        <f>_xlfn.IFNA(VLOOKUP(BP62,Data!$B$2:$H$5150,4,0),0)</f>
        <v>7.0000000000000007E-2</v>
      </c>
      <c r="BN62" s="71">
        <f>_xlfn.IFNA(IF($BN$8&lt;&gt;"",VLOOKUP(BP62,Data!$B$2:$H$5150,6,0),""),"")</f>
        <v>131</v>
      </c>
      <c r="BO62" s="71">
        <f>_xlfn.IFNA(IF($BO$8&lt;&gt;"",VLOOKUP(BP62,Data!$B$2:$H$5150,7,0),""),"")</f>
        <v>132</v>
      </c>
      <c r="BP62" s="72" t="str">
        <f t="shared" si="22"/>
        <v>IMps_Ctn3204.16</v>
      </c>
      <c r="BQ62" s="136">
        <f t="shared" si="43"/>
        <v>0</v>
      </c>
      <c r="BR62" s="69">
        <f t="shared" si="23"/>
        <v>0</v>
      </c>
      <c r="BS62" s="70">
        <f>_xlfn.IFNA(VLOOKUP(BV62,Data!$B$2:$H$5150,4,0),0)</f>
        <v>7.0000000000000007E-2</v>
      </c>
      <c r="BT62" s="71">
        <f>_xlfn.IFNA(IF($BT$8&lt;&gt;"",VLOOKUP(BV62,Data!$B$2:$H$5150,6,0),""),"")</f>
        <v>131</v>
      </c>
      <c r="BU62" s="71">
        <f>_xlfn.IFNA(IF($BU$8&lt;&gt;"",VLOOKUP(BV62,Data!$B$2:$H$5150,7,0),""),"")</f>
        <v>132</v>
      </c>
      <c r="BV62" s="72" t="str">
        <f t="shared" si="24"/>
        <v>IMps_Ctn3204.16</v>
      </c>
      <c r="BW62" s="136">
        <f t="shared" si="44"/>
        <v>0</v>
      </c>
      <c r="BX62" s="69">
        <f t="shared" si="25"/>
        <v>0</v>
      </c>
      <c r="BY62" s="70">
        <f>_xlfn.IFNA(VLOOKUP(CB62,Data!$B$2:$H$5150,4,0),0)</f>
        <v>7.0000000000000007E-2</v>
      </c>
      <c r="BZ62" s="71">
        <f>_xlfn.IFNA(IF($BZ$8&lt;&gt;"",VLOOKUP(CB62,Data!$B$2:$H$5150,6,0),""),"")</f>
        <v>131</v>
      </c>
      <c r="CA62" s="71">
        <f>_xlfn.IFNA(IF($CA$8&lt;&gt;"",VLOOKUP(CB62,Data!$B$2:$H$5150,7,0),""),"")</f>
        <v>132</v>
      </c>
      <c r="CB62" s="72" t="str">
        <f t="shared" si="26"/>
        <v>IMps_Ctn3204.16</v>
      </c>
      <c r="CC62" s="136">
        <f t="shared" si="45"/>
        <v>0</v>
      </c>
      <c r="CD62" s="69">
        <f t="shared" si="27"/>
        <v>0</v>
      </c>
      <c r="CE62" s="70">
        <f>_xlfn.IFNA(VLOOKUP(CH62,Data!$B$2:$H$5150,4,0),0)</f>
        <v>7.0000000000000007E-2</v>
      </c>
      <c r="CF62" s="71">
        <f>_xlfn.IFNA(IF($CF$8&lt;&gt;"",VLOOKUP(CH62,Data!$B$2:$H$5150,6,0),""),"")</f>
        <v>131</v>
      </c>
      <c r="CG62" s="71">
        <f>_xlfn.IFNA(IF($CG$8&lt;&gt;"",VLOOKUP(CH62,Data!$B$2:$H$5150,7,0),""),"")</f>
        <v>132</v>
      </c>
      <c r="CH62" s="72" t="str">
        <f t="shared" si="28"/>
        <v>IMps_Ctn3204.16</v>
      </c>
      <c r="CI62" s="136">
        <f t="shared" si="46"/>
        <v>0</v>
      </c>
      <c r="CJ62" s="69">
        <f t="shared" si="29"/>
        <v>0</v>
      </c>
      <c r="CK62" s="70">
        <f>_xlfn.IFNA(VLOOKUP(CN62,Data!$B$2:$H$5150,4,0),0)</f>
        <v>7.0000000000000007E-2</v>
      </c>
      <c r="CL62" s="71">
        <f>_xlfn.IFNA(IF($CL$8&lt;&gt;"",VLOOKUP(CN62,Data!$B$2:$H$5150,6,0),""),"")</f>
        <v>131</v>
      </c>
      <c r="CM62" s="71">
        <f>_xlfn.IFNA(IF($CM$8&lt;&gt;"",VLOOKUP(CN62,Data!$B$2:$H$5150,7,0),""),"")</f>
        <v>132</v>
      </c>
      <c r="CN62" s="72" t="str">
        <f t="shared" si="30"/>
        <v>IMps_Ctn3204.16</v>
      </c>
      <c r="CO62" s="136">
        <f t="shared" si="47"/>
        <v>0</v>
      </c>
      <c r="CP62" s="69">
        <f t="shared" si="31"/>
        <v>0</v>
      </c>
      <c r="CQ62" s="70">
        <f>_xlfn.IFNA(VLOOKUP(CT62,Data!$B$2:$H$5150,4,0),0)</f>
        <v>7.0000000000000007E-2</v>
      </c>
      <c r="CR62" s="71">
        <f>_xlfn.IFNA(IF($CR$8&lt;&gt;"",VLOOKUP(CT62,Data!$B$2:$H$5150,6,0),""),"")</f>
        <v>131</v>
      </c>
      <c r="CS62" s="71">
        <f>_xlfn.IFNA(IF($CS$8&lt;&gt;"",VLOOKUP(CT62,Data!$B$2:$H$5150,7,0),""),"")</f>
        <v>132</v>
      </c>
      <c r="CT62" s="72" t="str">
        <f t="shared" si="32"/>
        <v>IMps_Ctn3204.16</v>
      </c>
      <c r="CU62" s="74" t="str">
        <f>VLOOKUP(F62,GD.List!$C$3:$O$6214,12,0)</f>
        <v>Textile Dyes</v>
      </c>
      <c r="CV62" s="51" t="s">
        <v>50</v>
      </c>
      <c r="CW62" s="51" t="e">
        <f>VLOOKUP(H62,#REF!,1,0)</f>
        <v>#REF!</v>
      </c>
      <c r="CX62" s="73">
        <f>E62/VLOOKUP(F62,GD.List!$C$3:$O$6646,5,0)</f>
        <v>0.80006333333333335</v>
      </c>
      <c r="CY62" s="134">
        <f t="shared" si="33"/>
        <v>0</v>
      </c>
      <c r="CZ62" s="51" t="e">
        <f t="shared" si="48"/>
        <v>#N/A</v>
      </c>
      <c r="DA62" s="133"/>
    </row>
    <row r="63" spans="1:105" ht="15" customHeight="1" x14ac:dyDescent="0.2">
      <c r="A63" s="142" t="str">
        <f>IFERROR(IF(VLOOKUP(F63,GD.List!$C$3:$H$6371,6,0)&lt;&gt;"L","I","L"),"")</f>
        <v>I</v>
      </c>
      <c r="B63" s="136">
        <f t="shared" si="34"/>
        <v>0</v>
      </c>
      <c r="C63" s="64">
        <v>36.21</v>
      </c>
      <c r="D63" s="64">
        <f t="shared" si="0"/>
        <v>0</v>
      </c>
      <c r="E63" s="64">
        <f t="shared" si="1"/>
        <v>36.21</v>
      </c>
      <c r="F63" s="65" t="s">
        <v>3590</v>
      </c>
      <c r="G63" s="66" t="str">
        <f>VLOOKUP(F63,GD.List!$C$3:$O$6646,13,0)</f>
        <v>RUBBER THREAD</v>
      </c>
      <c r="H63" s="67">
        <f>VLOOKUP(F63,GD.List!$C$3:$O$6646,8,0)</f>
        <v>4007.009</v>
      </c>
      <c r="I63" s="68">
        <f>VLOOKUP(F63,GD.List!$C$3:$O$6646,9,0)</f>
        <v>2.7761999999999998</v>
      </c>
      <c r="J63" s="69">
        <f t="shared" si="2"/>
        <v>0</v>
      </c>
      <c r="K63" s="70">
        <v>0</v>
      </c>
      <c r="L63" s="71">
        <f>_xlfn.IFNA(IF($L$8&lt;&gt;"",VLOOKUP(N63,Data!$B$2:$H$5150,6,0),""),"")</f>
        <v>175</v>
      </c>
      <c r="M63" s="71">
        <f>_xlfn.IFNA(IF($M$8&lt;&gt;"",VLOOKUP(N63,Data!$B$2:$H$5150,7,0),""),"")</f>
        <v>174</v>
      </c>
      <c r="N63" s="72" t="str">
        <f t="shared" si="35"/>
        <v>IMps_Ctn4007.009</v>
      </c>
      <c r="O63" s="136">
        <f t="shared" si="3"/>
        <v>0</v>
      </c>
      <c r="P63" s="69">
        <f t="shared" si="36"/>
        <v>0</v>
      </c>
      <c r="Q63" s="70">
        <v>0</v>
      </c>
      <c r="R63" s="71">
        <f>_xlfn.IFNA(IF($R$8&lt;&gt;"",VLOOKUP(T63,Data!$B$2:$H$5150,6,0),""),"")</f>
        <v>178</v>
      </c>
      <c r="S63" s="71" t="str">
        <f>_xlfn.IFNA(IF($S$8&lt;&gt;"",VLOOKUP(T63,Data!$B$2:$H$5150,7,0),""),"")</f>
        <v/>
      </c>
      <c r="T63" s="72" t="str">
        <f t="shared" si="37"/>
        <v>IMps_Pol4007.009</v>
      </c>
      <c r="U63" s="136">
        <f t="shared" si="4"/>
        <v>0</v>
      </c>
      <c r="V63" s="69">
        <f t="shared" si="5"/>
        <v>0</v>
      </c>
      <c r="W63" s="70">
        <v>0</v>
      </c>
      <c r="X63" s="71">
        <f>_xlfn.IFNA(IF($X$8&lt;&gt;"",VLOOKUP(Z63,Data!$B$2:$H$5150,6,0),""),"")</f>
        <v>178</v>
      </c>
      <c r="Y63" s="71" t="str">
        <f>_xlfn.IFNA(IF($Y$8&lt;&gt;"",VLOOKUP(Z63,Data!$B$2:$H$5150,7,0),""),"")</f>
        <v/>
      </c>
      <c r="Z63" s="72" t="str">
        <f t="shared" si="38"/>
        <v>IMps_Pol4007.009</v>
      </c>
      <c r="AA63" s="136">
        <f t="shared" si="6"/>
        <v>0</v>
      </c>
      <c r="AB63" s="69">
        <f t="shared" si="7"/>
        <v>0</v>
      </c>
      <c r="AC63" s="70">
        <v>0</v>
      </c>
      <c r="AD63" s="71">
        <f>_xlfn.IFNA(IF($AD$8&lt;&gt;"",VLOOKUP(AF63,Data!$B$2:$H$5150,6,0),""),"")</f>
        <v>175</v>
      </c>
      <c r="AE63" s="71">
        <f>_xlfn.IFNA(IF($AE$8&lt;&gt;"",VLOOKUP(AF63,Data!$B$2:$H$5150,7,0),""),"")</f>
        <v>174</v>
      </c>
      <c r="AF63" s="72" t="str">
        <f t="shared" si="8"/>
        <v>IMps_Ctn4007.009</v>
      </c>
      <c r="AG63" s="136">
        <f t="shared" si="9"/>
        <v>0</v>
      </c>
      <c r="AH63" s="69">
        <f t="shared" si="10"/>
        <v>0</v>
      </c>
      <c r="AI63" s="70">
        <f>_xlfn.IFNA(VLOOKUP(AL63,Data!$B$2:$H$5150,4,0),0)</f>
        <v>0.06</v>
      </c>
      <c r="AJ63" s="71">
        <f>_xlfn.IFNA(IF($AJ$8&lt;&gt;"",VLOOKUP(AL63,Data!$B$2:$H$5150,6,0),""),"")</f>
        <v>175</v>
      </c>
      <c r="AK63" s="71">
        <f>_xlfn.IFNA(IF($AK$8&lt;&gt;"",VLOOKUP(AL63,Data!$B$2:$H$5150,7,0),""),"")</f>
        <v>174</v>
      </c>
      <c r="AL63" s="72" t="str">
        <f t="shared" si="11"/>
        <v>IMps_Ctn4007.009</v>
      </c>
      <c r="AM63" s="136">
        <f t="shared" si="12"/>
        <v>0</v>
      </c>
      <c r="AN63" s="69">
        <f t="shared" si="13"/>
        <v>0</v>
      </c>
      <c r="AO63" s="70">
        <f>_xlfn.IFNA(VLOOKUP(AR63,Data!$B$2:$H$5150,4,0),0)</f>
        <v>0.06</v>
      </c>
      <c r="AP63" s="71">
        <f>_xlfn.IFNA(IF($AP$8&lt;&gt;"",VLOOKUP(AR63,Data!$B$2:$H$5150,6,0),""),"")</f>
        <v>175</v>
      </c>
      <c r="AQ63" s="71">
        <f>_xlfn.IFNA(IF($AQ$8&lt;&gt;"",VLOOKUP(AR63,Data!$B$2:$H$5150,7,0),""),"")</f>
        <v>174</v>
      </c>
      <c r="AR63" s="72" t="str">
        <f t="shared" si="14"/>
        <v>IMps_Ctn4007.009</v>
      </c>
      <c r="AS63" s="136">
        <f t="shared" si="39"/>
        <v>0</v>
      </c>
      <c r="AT63" s="69">
        <f t="shared" si="15"/>
        <v>0</v>
      </c>
      <c r="AU63" s="70">
        <f>_xlfn.IFNA(VLOOKUP(AX63,Data!$B$2:$H$5150,4,0),0)</f>
        <v>0.06</v>
      </c>
      <c r="AV63" s="71">
        <f>_xlfn.IFNA(IF($AV$8&lt;&gt;"",VLOOKUP(AX63,Data!$B$2:$H$5150,6,0),""),"")</f>
        <v>175</v>
      </c>
      <c r="AW63" s="71">
        <f>_xlfn.IFNA(IF($AW$8&lt;&gt;"",VLOOKUP(AX63,Data!$B$2:$H$5150,7,0),""),"")</f>
        <v>174</v>
      </c>
      <c r="AX63" s="72" t="str">
        <f t="shared" si="16"/>
        <v>IMps_Ctn4007.009</v>
      </c>
      <c r="AY63" s="136">
        <f t="shared" si="40"/>
        <v>0</v>
      </c>
      <c r="AZ63" s="69">
        <f t="shared" si="17"/>
        <v>0</v>
      </c>
      <c r="BA63" s="70">
        <f>_xlfn.IFNA(VLOOKUP(BD63,Data!$B$2:$H$5150,4,0),0)</f>
        <v>0.06</v>
      </c>
      <c r="BB63" s="71">
        <f>_xlfn.IFNA(IF($BB$8&lt;&gt;"",VLOOKUP(BD63,Data!$B$2:$H$5150,6,0),""),"")</f>
        <v>175</v>
      </c>
      <c r="BC63" s="71">
        <f>_xlfn.IFNA(IF($BC$8&lt;&gt;"",VLOOKUP(BD63,Data!$B$2:$H$5150,7,0),""),"")</f>
        <v>174</v>
      </c>
      <c r="BD63" s="72" t="str">
        <f t="shared" si="18"/>
        <v>IMps_Ctn4007.009</v>
      </c>
      <c r="BE63" s="136">
        <f t="shared" si="41"/>
        <v>0</v>
      </c>
      <c r="BF63" s="69">
        <f t="shared" si="19"/>
        <v>0</v>
      </c>
      <c r="BG63" s="70">
        <f>_xlfn.IFNA(VLOOKUP(BJ63,Data!$B$2:$H$5150,4,0),0)</f>
        <v>0.06</v>
      </c>
      <c r="BH63" s="71">
        <f>_xlfn.IFNA(IF($BH$8&lt;&gt;"",VLOOKUP(BJ63,Data!$B$2:$H$5150,6,0),""),"")</f>
        <v>175</v>
      </c>
      <c r="BI63" s="71">
        <f>_xlfn.IFNA(IF($BI$8&lt;&gt;"",VLOOKUP(BJ63,Data!$B$2:$H$5150,7,0),""),"")</f>
        <v>174</v>
      </c>
      <c r="BJ63" s="72" t="str">
        <f t="shared" si="20"/>
        <v>IMps_Ctn4007.009</v>
      </c>
      <c r="BK63" s="136">
        <f t="shared" si="42"/>
        <v>0</v>
      </c>
      <c r="BL63" s="69">
        <f t="shared" si="21"/>
        <v>0</v>
      </c>
      <c r="BM63" s="70">
        <f>_xlfn.IFNA(VLOOKUP(BP63,Data!$B$2:$H$5150,4,0),0)</f>
        <v>0.06</v>
      </c>
      <c r="BN63" s="71">
        <f>_xlfn.IFNA(IF($BN$8&lt;&gt;"",VLOOKUP(BP63,Data!$B$2:$H$5150,6,0),""),"")</f>
        <v>175</v>
      </c>
      <c r="BO63" s="71">
        <f>_xlfn.IFNA(IF($BO$8&lt;&gt;"",VLOOKUP(BP63,Data!$B$2:$H$5150,7,0),""),"")</f>
        <v>174</v>
      </c>
      <c r="BP63" s="72" t="str">
        <f t="shared" si="22"/>
        <v>IMps_Ctn4007.009</v>
      </c>
      <c r="BQ63" s="136">
        <f t="shared" si="43"/>
        <v>0</v>
      </c>
      <c r="BR63" s="69">
        <f t="shared" si="23"/>
        <v>0</v>
      </c>
      <c r="BS63" s="70">
        <f>_xlfn.IFNA(VLOOKUP(BV63,Data!$B$2:$H$5150,4,0),0)</f>
        <v>0.06</v>
      </c>
      <c r="BT63" s="71">
        <f>_xlfn.IFNA(IF($BT$8&lt;&gt;"",VLOOKUP(BV63,Data!$B$2:$H$5150,6,0),""),"")</f>
        <v>175</v>
      </c>
      <c r="BU63" s="71">
        <f>_xlfn.IFNA(IF($BU$8&lt;&gt;"",VLOOKUP(BV63,Data!$B$2:$H$5150,7,0),""),"")</f>
        <v>174</v>
      </c>
      <c r="BV63" s="72" t="str">
        <f t="shared" si="24"/>
        <v>IMps_Ctn4007.009</v>
      </c>
      <c r="BW63" s="136">
        <f t="shared" si="44"/>
        <v>0</v>
      </c>
      <c r="BX63" s="69">
        <f t="shared" si="25"/>
        <v>0</v>
      </c>
      <c r="BY63" s="70">
        <f>_xlfn.IFNA(VLOOKUP(CB63,Data!$B$2:$H$5150,4,0),0)</f>
        <v>0.06</v>
      </c>
      <c r="BZ63" s="71">
        <f>_xlfn.IFNA(IF($BZ$8&lt;&gt;"",VLOOKUP(CB63,Data!$B$2:$H$5150,6,0),""),"")</f>
        <v>175</v>
      </c>
      <c r="CA63" s="71">
        <f>_xlfn.IFNA(IF($CA$8&lt;&gt;"",VLOOKUP(CB63,Data!$B$2:$H$5150,7,0),""),"")</f>
        <v>174</v>
      </c>
      <c r="CB63" s="72" t="str">
        <f t="shared" si="26"/>
        <v>IMps_Ctn4007.009</v>
      </c>
      <c r="CC63" s="136">
        <f t="shared" si="45"/>
        <v>0</v>
      </c>
      <c r="CD63" s="69">
        <f t="shared" si="27"/>
        <v>0</v>
      </c>
      <c r="CE63" s="70">
        <f>_xlfn.IFNA(VLOOKUP(CH63,Data!$B$2:$H$5150,4,0),0)</f>
        <v>0.06</v>
      </c>
      <c r="CF63" s="71">
        <f>_xlfn.IFNA(IF($CF$8&lt;&gt;"",VLOOKUP(CH63,Data!$B$2:$H$5150,6,0),""),"")</f>
        <v>175</v>
      </c>
      <c r="CG63" s="71">
        <f>_xlfn.IFNA(IF($CG$8&lt;&gt;"",VLOOKUP(CH63,Data!$B$2:$H$5150,7,0),""),"")</f>
        <v>174</v>
      </c>
      <c r="CH63" s="72" t="str">
        <f t="shared" si="28"/>
        <v>IMps_Ctn4007.009</v>
      </c>
      <c r="CI63" s="136">
        <f t="shared" si="46"/>
        <v>0</v>
      </c>
      <c r="CJ63" s="69">
        <f t="shared" si="29"/>
        <v>0</v>
      </c>
      <c r="CK63" s="70">
        <f>_xlfn.IFNA(VLOOKUP(CN63,Data!$B$2:$H$5150,4,0),0)</f>
        <v>0.06</v>
      </c>
      <c r="CL63" s="71">
        <f>_xlfn.IFNA(IF($CL$8&lt;&gt;"",VLOOKUP(CN63,Data!$B$2:$H$5150,6,0),""),"")</f>
        <v>175</v>
      </c>
      <c r="CM63" s="71">
        <f>_xlfn.IFNA(IF($CM$8&lt;&gt;"",VLOOKUP(CN63,Data!$B$2:$H$5150,7,0),""),"")</f>
        <v>174</v>
      </c>
      <c r="CN63" s="72" t="str">
        <f t="shared" si="30"/>
        <v>IMps_Ctn4007.009</v>
      </c>
      <c r="CO63" s="136">
        <f t="shared" si="47"/>
        <v>0</v>
      </c>
      <c r="CP63" s="69">
        <f t="shared" si="31"/>
        <v>0</v>
      </c>
      <c r="CQ63" s="70">
        <f>_xlfn.IFNA(VLOOKUP(CT63,Data!$B$2:$H$5150,4,0),0)</f>
        <v>0.06</v>
      </c>
      <c r="CR63" s="71">
        <f>_xlfn.IFNA(IF($CR$8&lt;&gt;"",VLOOKUP(CT63,Data!$B$2:$H$5150,6,0),""),"")</f>
        <v>175</v>
      </c>
      <c r="CS63" s="71">
        <f>_xlfn.IFNA(IF($CS$8&lt;&gt;"",VLOOKUP(CT63,Data!$B$2:$H$5150,7,0),""),"")</f>
        <v>174</v>
      </c>
      <c r="CT63" s="72" t="str">
        <f t="shared" si="32"/>
        <v>IMps_Ctn4007.009</v>
      </c>
      <c r="CU63" s="74" t="str">
        <f>VLOOKUP(F63,GD.List!$C$3:$O$6214,12,0)</f>
        <v>Packing Material</v>
      </c>
      <c r="CV63" s="51" t="s">
        <v>50</v>
      </c>
      <c r="CW63" s="51" t="e">
        <f>VLOOKUP(H63,#REF!,1,0)</f>
        <v>#REF!</v>
      </c>
      <c r="CX63" s="73">
        <f>E63/VLOOKUP(F63,GD.List!$C$3:$O$6646,5,0)</f>
        <v>2.4972413793103447E-3</v>
      </c>
      <c r="CY63" s="134">
        <f t="shared" si="33"/>
        <v>0</v>
      </c>
      <c r="CZ63" s="51" t="e">
        <f t="shared" si="48"/>
        <v>#N/A</v>
      </c>
      <c r="DA63" s="133"/>
    </row>
    <row r="64" spans="1:105" ht="15" customHeight="1" x14ac:dyDescent="0.2">
      <c r="A64" s="142" t="str">
        <f>IFERROR(IF(VLOOKUP(F64,GD.List!$C$3:$H$6371,6,0)&lt;&gt;"L","I","L"),"")</f>
        <v>I</v>
      </c>
      <c r="B64" s="136">
        <f t="shared" si="34"/>
        <v>0</v>
      </c>
      <c r="C64" s="64">
        <v>366.19000000000005</v>
      </c>
      <c r="D64" s="64">
        <f t="shared" si="0"/>
        <v>0</v>
      </c>
      <c r="E64" s="64">
        <f t="shared" si="1"/>
        <v>366.19000000000005</v>
      </c>
      <c r="F64" s="65" t="s">
        <v>2447</v>
      </c>
      <c r="G64" s="180" t="s">
        <v>2699</v>
      </c>
      <c r="H64" s="67">
        <f>VLOOKUP(F64,GD.List!$C$3:$O$6646,8,0)</f>
        <v>5901.9089999999997</v>
      </c>
      <c r="I64" s="68">
        <f>VLOOKUP(F64,GD.List!$C$3:$O$6646,9,0)</f>
        <v>2.9110999999999998</v>
      </c>
      <c r="J64" s="69">
        <f t="shared" si="2"/>
        <v>0</v>
      </c>
      <c r="K64" s="70">
        <v>0</v>
      </c>
      <c r="L64" s="71">
        <f>_xlfn.IFNA(IF($L$8&lt;&gt;"",VLOOKUP(N64,Data!$B$2:$H$5150,6,0),""),"")</f>
        <v>222</v>
      </c>
      <c r="M64" s="71">
        <f>_xlfn.IFNA(IF($M$8&lt;&gt;"",VLOOKUP(N64,Data!$B$2:$H$5150,7,0),""),"")</f>
        <v>223</v>
      </c>
      <c r="N64" s="72" t="str">
        <f t="shared" si="35"/>
        <v>IMps_Ctn5901.909</v>
      </c>
      <c r="O64" s="136">
        <f t="shared" si="3"/>
        <v>0</v>
      </c>
      <c r="P64" s="69">
        <f t="shared" si="36"/>
        <v>0</v>
      </c>
      <c r="Q64" s="70">
        <v>0</v>
      </c>
      <c r="R64" s="71" t="str">
        <f>_xlfn.IFNA(IF($R$8&lt;&gt;"",VLOOKUP(T64,Data!$B$2:$H$5150,6,0),""),"")</f>
        <v/>
      </c>
      <c r="S64" s="71" t="str">
        <f>_xlfn.IFNA(IF($S$8&lt;&gt;"",VLOOKUP(T64,Data!$B$2:$H$5150,7,0),""),"")</f>
        <v/>
      </c>
      <c r="T64" s="72" t="str">
        <f t="shared" si="37"/>
        <v>IMps_Pol5901.909</v>
      </c>
      <c r="U64" s="136">
        <f t="shared" si="4"/>
        <v>0</v>
      </c>
      <c r="V64" s="69">
        <f t="shared" si="5"/>
        <v>0</v>
      </c>
      <c r="W64" s="70">
        <v>0</v>
      </c>
      <c r="X64" s="71" t="str">
        <f>_xlfn.IFNA(IF($X$8&lt;&gt;"",VLOOKUP(Z64,Data!$B$2:$H$5150,6,0),""),"")</f>
        <v/>
      </c>
      <c r="Y64" s="71" t="str">
        <f>_xlfn.IFNA(IF($Y$8&lt;&gt;"",VLOOKUP(Z64,Data!$B$2:$H$5150,7,0),""),"")</f>
        <v/>
      </c>
      <c r="Z64" s="72" t="str">
        <f t="shared" si="38"/>
        <v>IMps_Pol5901.909</v>
      </c>
      <c r="AA64" s="136">
        <f t="shared" si="6"/>
        <v>0</v>
      </c>
      <c r="AB64" s="69">
        <f t="shared" si="7"/>
        <v>0</v>
      </c>
      <c r="AC64" s="70">
        <v>0</v>
      </c>
      <c r="AD64" s="71">
        <f>_xlfn.IFNA(IF($AD$8&lt;&gt;"",VLOOKUP(AF64,Data!$B$2:$H$5150,6,0),""),"")</f>
        <v>222</v>
      </c>
      <c r="AE64" s="71">
        <f>_xlfn.IFNA(IF($AE$8&lt;&gt;"",VLOOKUP(AF64,Data!$B$2:$H$5150,7,0),""),"")</f>
        <v>223</v>
      </c>
      <c r="AF64" s="72" t="str">
        <f t="shared" si="8"/>
        <v>IMps_Ctn5901.909</v>
      </c>
      <c r="AG64" s="136">
        <f t="shared" si="9"/>
        <v>0</v>
      </c>
      <c r="AH64" s="69">
        <f t="shared" si="10"/>
        <v>0</v>
      </c>
      <c r="AI64" s="70">
        <f>_xlfn.IFNA(VLOOKUP(AL64,Data!$B$2:$H$5150,4,0),0)</f>
        <v>3.5000000000000003E-2</v>
      </c>
      <c r="AJ64" s="71">
        <f>_xlfn.IFNA(IF($AJ$8&lt;&gt;"",VLOOKUP(AL64,Data!$B$2:$H$5150,6,0),""),"")</f>
        <v>222</v>
      </c>
      <c r="AK64" s="71">
        <f>_xlfn.IFNA(IF($AK$8&lt;&gt;"",VLOOKUP(AL64,Data!$B$2:$H$5150,7,0),""),"")</f>
        <v>223</v>
      </c>
      <c r="AL64" s="72" t="str">
        <f t="shared" si="11"/>
        <v>IMps_Ctn5901.909</v>
      </c>
      <c r="AM64" s="136">
        <f t="shared" si="12"/>
        <v>0</v>
      </c>
      <c r="AN64" s="69">
        <f t="shared" si="13"/>
        <v>0</v>
      </c>
      <c r="AO64" s="70">
        <f>_xlfn.IFNA(VLOOKUP(AR64,Data!$B$2:$H$5150,4,0),0)</f>
        <v>3.5000000000000003E-2</v>
      </c>
      <c r="AP64" s="71">
        <f>_xlfn.IFNA(IF($AP$8&lt;&gt;"",VLOOKUP(AR64,Data!$B$2:$H$5150,6,0),""),"")</f>
        <v>222</v>
      </c>
      <c r="AQ64" s="71">
        <f>_xlfn.IFNA(IF($AQ$8&lt;&gt;"",VLOOKUP(AR64,Data!$B$2:$H$5150,7,0),""),"")</f>
        <v>223</v>
      </c>
      <c r="AR64" s="72" t="str">
        <f t="shared" si="14"/>
        <v>IMps_Ctn5901.909</v>
      </c>
      <c r="AS64" s="136">
        <f t="shared" si="39"/>
        <v>0</v>
      </c>
      <c r="AT64" s="69">
        <f t="shared" si="15"/>
        <v>0</v>
      </c>
      <c r="AU64" s="70">
        <f>_xlfn.IFNA(VLOOKUP(AX64,Data!$B$2:$H$5150,4,0),0)</f>
        <v>3.5000000000000003E-2</v>
      </c>
      <c r="AV64" s="71">
        <f>_xlfn.IFNA(IF($AV$8&lt;&gt;"",VLOOKUP(AX64,Data!$B$2:$H$5150,6,0),""),"")</f>
        <v>222</v>
      </c>
      <c r="AW64" s="71">
        <f>_xlfn.IFNA(IF($AW$8&lt;&gt;"",VLOOKUP(AX64,Data!$B$2:$H$5150,7,0),""),"")</f>
        <v>223</v>
      </c>
      <c r="AX64" s="72" t="str">
        <f t="shared" si="16"/>
        <v>IMps_Ctn5901.909</v>
      </c>
      <c r="AY64" s="136">
        <f t="shared" si="40"/>
        <v>0</v>
      </c>
      <c r="AZ64" s="69">
        <f t="shared" si="17"/>
        <v>0</v>
      </c>
      <c r="BA64" s="70">
        <f>_xlfn.IFNA(VLOOKUP(BD64,Data!$B$2:$H$5150,4,0),0)</f>
        <v>3.5000000000000003E-2</v>
      </c>
      <c r="BB64" s="71">
        <f>_xlfn.IFNA(IF($BB$8&lt;&gt;"",VLOOKUP(BD64,Data!$B$2:$H$5150,6,0),""),"")</f>
        <v>222</v>
      </c>
      <c r="BC64" s="71">
        <f>_xlfn.IFNA(IF($BC$8&lt;&gt;"",VLOOKUP(BD64,Data!$B$2:$H$5150,7,0),""),"")</f>
        <v>223</v>
      </c>
      <c r="BD64" s="72" t="str">
        <f t="shared" si="18"/>
        <v>IMps_Ctn5901.909</v>
      </c>
      <c r="BE64" s="136">
        <f t="shared" si="41"/>
        <v>0</v>
      </c>
      <c r="BF64" s="69">
        <f t="shared" si="19"/>
        <v>0</v>
      </c>
      <c r="BG64" s="70">
        <f>_xlfn.IFNA(VLOOKUP(BJ64,Data!$B$2:$H$5150,4,0),0)</f>
        <v>3.5000000000000003E-2</v>
      </c>
      <c r="BH64" s="71">
        <f>_xlfn.IFNA(IF($BH$8&lt;&gt;"",VLOOKUP(BJ64,Data!$B$2:$H$5150,6,0),""),"")</f>
        <v>222</v>
      </c>
      <c r="BI64" s="71">
        <f>_xlfn.IFNA(IF($BI$8&lt;&gt;"",VLOOKUP(BJ64,Data!$B$2:$H$5150,7,0),""),"")</f>
        <v>223</v>
      </c>
      <c r="BJ64" s="72" t="str">
        <f t="shared" si="20"/>
        <v>IMps_Ctn5901.909</v>
      </c>
      <c r="BK64" s="136">
        <f t="shared" si="42"/>
        <v>0</v>
      </c>
      <c r="BL64" s="69">
        <f t="shared" si="21"/>
        <v>0</v>
      </c>
      <c r="BM64" s="70">
        <f>_xlfn.IFNA(VLOOKUP(BP64,Data!$B$2:$H$5150,4,0),0)</f>
        <v>3.5000000000000003E-2</v>
      </c>
      <c r="BN64" s="71">
        <f>_xlfn.IFNA(IF($BN$8&lt;&gt;"",VLOOKUP(BP64,Data!$B$2:$H$5150,6,0),""),"")</f>
        <v>222</v>
      </c>
      <c r="BO64" s="71">
        <f>_xlfn.IFNA(IF($BO$8&lt;&gt;"",VLOOKUP(BP64,Data!$B$2:$H$5150,7,0),""),"")</f>
        <v>223</v>
      </c>
      <c r="BP64" s="72" t="str">
        <f t="shared" si="22"/>
        <v>IMps_Ctn5901.909</v>
      </c>
      <c r="BQ64" s="136">
        <f t="shared" si="43"/>
        <v>0</v>
      </c>
      <c r="BR64" s="69">
        <f t="shared" si="23"/>
        <v>0</v>
      </c>
      <c r="BS64" s="70">
        <f>_xlfn.IFNA(VLOOKUP(BV64,Data!$B$2:$H$5150,4,0),0)</f>
        <v>3.5000000000000003E-2</v>
      </c>
      <c r="BT64" s="71">
        <f>_xlfn.IFNA(IF($BT$8&lt;&gt;"",VLOOKUP(BV64,Data!$B$2:$H$5150,6,0),""),"")</f>
        <v>222</v>
      </c>
      <c r="BU64" s="71">
        <f>_xlfn.IFNA(IF($BU$8&lt;&gt;"",VLOOKUP(BV64,Data!$B$2:$H$5150,7,0),""),"")</f>
        <v>223</v>
      </c>
      <c r="BV64" s="72" t="str">
        <f t="shared" si="24"/>
        <v>IMps_Ctn5901.909</v>
      </c>
      <c r="BW64" s="136">
        <f t="shared" si="44"/>
        <v>0</v>
      </c>
      <c r="BX64" s="69">
        <f t="shared" si="25"/>
        <v>0</v>
      </c>
      <c r="BY64" s="70">
        <f>_xlfn.IFNA(VLOOKUP(CB64,Data!$B$2:$H$5150,4,0),0)</f>
        <v>3.5000000000000003E-2</v>
      </c>
      <c r="BZ64" s="71">
        <f>_xlfn.IFNA(IF($BZ$8&lt;&gt;"",VLOOKUP(CB64,Data!$B$2:$H$5150,6,0),""),"")</f>
        <v>222</v>
      </c>
      <c r="CA64" s="71">
        <f>_xlfn.IFNA(IF($CA$8&lt;&gt;"",VLOOKUP(CB64,Data!$B$2:$H$5150,7,0),""),"")</f>
        <v>223</v>
      </c>
      <c r="CB64" s="72" t="str">
        <f t="shared" si="26"/>
        <v>IMps_Ctn5901.909</v>
      </c>
      <c r="CC64" s="136">
        <f t="shared" si="45"/>
        <v>0</v>
      </c>
      <c r="CD64" s="69">
        <f t="shared" si="27"/>
        <v>0</v>
      </c>
      <c r="CE64" s="70">
        <f>_xlfn.IFNA(VLOOKUP(CH64,Data!$B$2:$H$5150,4,0),0)</f>
        <v>3.5000000000000003E-2</v>
      </c>
      <c r="CF64" s="71">
        <f>_xlfn.IFNA(IF($CF$8&lt;&gt;"",VLOOKUP(CH64,Data!$B$2:$H$5150,6,0),""),"")</f>
        <v>222</v>
      </c>
      <c r="CG64" s="71">
        <f>_xlfn.IFNA(IF($CG$8&lt;&gt;"",VLOOKUP(CH64,Data!$B$2:$H$5150,7,0),""),"")</f>
        <v>223</v>
      </c>
      <c r="CH64" s="72" t="str">
        <f t="shared" si="28"/>
        <v>IMps_Ctn5901.909</v>
      </c>
      <c r="CI64" s="136">
        <f t="shared" si="46"/>
        <v>0</v>
      </c>
      <c r="CJ64" s="69">
        <f t="shared" si="29"/>
        <v>0</v>
      </c>
      <c r="CK64" s="70">
        <f>_xlfn.IFNA(VLOOKUP(CN64,Data!$B$2:$H$5150,4,0),0)</f>
        <v>3.5000000000000003E-2</v>
      </c>
      <c r="CL64" s="71">
        <f>_xlfn.IFNA(IF($CL$8&lt;&gt;"",VLOOKUP(CN64,Data!$B$2:$H$5150,6,0),""),"")</f>
        <v>222</v>
      </c>
      <c r="CM64" s="71">
        <f>_xlfn.IFNA(IF($CM$8&lt;&gt;"",VLOOKUP(CN64,Data!$B$2:$H$5150,7,0),""),"")</f>
        <v>223</v>
      </c>
      <c r="CN64" s="72" t="str">
        <f t="shared" si="30"/>
        <v>IMps_Ctn5901.909</v>
      </c>
      <c r="CO64" s="136">
        <f t="shared" si="47"/>
        <v>0</v>
      </c>
      <c r="CP64" s="69">
        <f t="shared" si="31"/>
        <v>0</v>
      </c>
      <c r="CQ64" s="70">
        <f>_xlfn.IFNA(VLOOKUP(CT64,Data!$B$2:$H$5150,4,0),0)</f>
        <v>3.5000000000000003E-2</v>
      </c>
      <c r="CR64" s="71">
        <f>_xlfn.IFNA(IF($CR$8&lt;&gt;"",VLOOKUP(CT64,Data!$B$2:$H$5150,6,0),""),"")</f>
        <v>222</v>
      </c>
      <c r="CS64" s="71">
        <f>_xlfn.IFNA(IF($CS$8&lt;&gt;"",VLOOKUP(CT64,Data!$B$2:$H$5150,7,0),""),"")</f>
        <v>223</v>
      </c>
      <c r="CT64" s="72" t="str">
        <f t="shared" si="32"/>
        <v>IMps_Ctn5901.909</v>
      </c>
      <c r="CU64" s="74" t="str">
        <f>VLOOKUP(F64,GD.List!$C$3:$O$6214,12,0)</f>
        <v>Packing Material</v>
      </c>
      <c r="CV64" s="51" t="s">
        <v>50</v>
      </c>
      <c r="CW64" s="51" t="e">
        <f>VLOOKUP(H64,#REF!,1,0)</f>
        <v>#REF!</v>
      </c>
      <c r="CX64" s="73">
        <f>E64/VLOOKUP(F64,GD.List!$C$3:$O$6646,5,0)</f>
        <v>9.0417283950617294E-2</v>
      </c>
      <c r="CY64" s="134">
        <f t="shared" si="33"/>
        <v>0</v>
      </c>
      <c r="CZ64" s="51" t="e">
        <f t="shared" si="48"/>
        <v>#N/A</v>
      </c>
      <c r="DA64" s="133"/>
    </row>
    <row r="65" spans="1:105" ht="15" customHeight="1" x14ac:dyDescent="0.2">
      <c r="A65" s="142" t="str">
        <f>IFERROR(IF(VLOOKUP(F65,GD.List!$C$3:$H$6371,6,0)&lt;&gt;"L","I","L"),"")</f>
        <v>I</v>
      </c>
      <c r="B65" s="136">
        <f t="shared" si="34"/>
        <v>0</v>
      </c>
      <c r="C65" s="64">
        <v>22.569999999999965</v>
      </c>
      <c r="D65" s="64">
        <f>J65+P65+V65+AB65+AH65+AN65+AT65+AZ65+BF65+BL65+BR65+BX65+CD65+CJ65+CP65</f>
        <v>0</v>
      </c>
      <c r="E65" s="64">
        <f t="shared" si="1"/>
        <v>22.569999999999965</v>
      </c>
      <c r="F65" s="65" t="s">
        <v>3066</v>
      </c>
      <c r="G65" s="66" t="str">
        <f>VLOOKUP(F65,GD.List!$C$3:$O$6646,13,0)</f>
        <v>RIBBONS</v>
      </c>
      <c r="H65" s="67">
        <f>VLOOKUP(F65,GD.List!$C$3:$O$6646,8,0)</f>
        <v>5807.1009999999997</v>
      </c>
      <c r="I65" s="68">
        <f>VLOOKUP(F65,GD.List!$C$3:$O$6646,9,0)</f>
        <v>3.5413000000000001</v>
      </c>
      <c r="J65" s="69">
        <f t="shared" si="2"/>
        <v>0</v>
      </c>
      <c r="K65" s="70">
        <v>0</v>
      </c>
      <c r="L65" s="71">
        <f>_xlfn.IFNA(IF($L$8&lt;&gt;"",VLOOKUP(N65,Data!$B$2:$H$5150,6,0),""),"")</f>
        <v>291</v>
      </c>
      <c r="M65" s="71">
        <f>_xlfn.IFNA(IF($M$8&lt;&gt;"",VLOOKUP(N65,Data!$B$2:$H$5150,7,0),""),"")</f>
        <v>292</v>
      </c>
      <c r="N65" s="72" t="str">
        <f t="shared" si="35"/>
        <v>IMps_Ctn5807.101</v>
      </c>
      <c r="O65" s="136">
        <f t="shared" si="3"/>
        <v>0</v>
      </c>
      <c r="P65" s="69">
        <f t="shared" si="36"/>
        <v>0</v>
      </c>
      <c r="Q65" s="70">
        <v>0</v>
      </c>
      <c r="R65" s="71">
        <f>_xlfn.IFNA(IF($R$8&lt;&gt;"",VLOOKUP(T65,Data!$B$2:$H$5150,6,0),""),"")</f>
        <v>295</v>
      </c>
      <c r="S65" s="71" t="str">
        <f>_xlfn.IFNA(IF($S$8&lt;&gt;"",VLOOKUP(T65,Data!$B$2:$H$5150,7,0),""),"")</f>
        <v/>
      </c>
      <c r="T65" s="72" t="str">
        <f t="shared" si="37"/>
        <v>IMps_Pol5807.101</v>
      </c>
      <c r="U65" s="136">
        <f t="shared" si="4"/>
        <v>0</v>
      </c>
      <c r="V65" s="69">
        <f t="shared" si="5"/>
        <v>0</v>
      </c>
      <c r="W65" s="70">
        <v>0</v>
      </c>
      <c r="X65" s="71">
        <f>_xlfn.IFNA(IF($X$8&lt;&gt;"",VLOOKUP(Z65,Data!$B$2:$H$5150,6,0),""),"")</f>
        <v>295</v>
      </c>
      <c r="Y65" s="71" t="str">
        <f>_xlfn.IFNA(IF($Y$8&lt;&gt;"",VLOOKUP(Z65,Data!$B$2:$H$5150,7,0),""),"")</f>
        <v/>
      </c>
      <c r="Z65" s="72" t="str">
        <f t="shared" si="38"/>
        <v>IMps_Pol5807.101</v>
      </c>
      <c r="AA65" s="136">
        <f t="shared" si="6"/>
        <v>0</v>
      </c>
      <c r="AB65" s="69">
        <f t="shared" si="7"/>
        <v>0</v>
      </c>
      <c r="AC65" s="70">
        <v>0</v>
      </c>
      <c r="AD65" s="71">
        <f>_xlfn.IFNA(IF($AD$8&lt;&gt;"",VLOOKUP(AF65,Data!$B$2:$H$5150,6,0),""),"")</f>
        <v>291</v>
      </c>
      <c r="AE65" s="71">
        <f>_xlfn.IFNA(IF($AE$8&lt;&gt;"",VLOOKUP(AF65,Data!$B$2:$H$5150,7,0),""),"")</f>
        <v>292</v>
      </c>
      <c r="AF65" s="72" t="str">
        <f t="shared" si="8"/>
        <v>IMps_Ctn5807.101</v>
      </c>
      <c r="AG65" s="136">
        <f t="shared" si="9"/>
        <v>0</v>
      </c>
      <c r="AH65" s="69">
        <f t="shared" si="10"/>
        <v>0</v>
      </c>
      <c r="AI65" s="70">
        <f>_xlfn.IFNA(VLOOKUP(AL65,Data!$B$2:$H$5150,4,0),0)</f>
        <v>3.5000000000000003E-2</v>
      </c>
      <c r="AJ65" s="71">
        <f>_xlfn.IFNA(IF($AJ$8&lt;&gt;"",VLOOKUP(AL65,Data!$B$2:$H$5150,6,0),""),"")</f>
        <v>291</v>
      </c>
      <c r="AK65" s="71">
        <f>_xlfn.IFNA(IF($AK$8&lt;&gt;"",VLOOKUP(AL65,Data!$B$2:$H$5150,7,0),""),"")</f>
        <v>292</v>
      </c>
      <c r="AL65" s="72" t="str">
        <f t="shared" si="11"/>
        <v>IMps_Ctn5807.101</v>
      </c>
      <c r="AM65" s="136">
        <f t="shared" si="12"/>
        <v>0</v>
      </c>
      <c r="AN65" s="69">
        <f t="shared" si="13"/>
        <v>0</v>
      </c>
      <c r="AO65" s="70">
        <f>_xlfn.IFNA(VLOOKUP(AR65,Data!$B$2:$H$5150,4,0),0)</f>
        <v>3.5000000000000003E-2</v>
      </c>
      <c r="AP65" s="71">
        <f>_xlfn.IFNA(IF($AP$8&lt;&gt;"",VLOOKUP(AR65,Data!$B$2:$H$5150,6,0),""),"")</f>
        <v>291</v>
      </c>
      <c r="AQ65" s="71">
        <f>_xlfn.IFNA(IF($AQ$8&lt;&gt;"",VLOOKUP(AR65,Data!$B$2:$H$5150,7,0),""),"")</f>
        <v>292</v>
      </c>
      <c r="AR65" s="72" t="str">
        <f t="shared" si="14"/>
        <v>IMps_Ctn5807.101</v>
      </c>
      <c r="AS65" s="136">
        <f t="shared" si="39"/>
        <v>0</v>
      </c>
      <c r="AT65" s="69">
        <f t="shared" si="15"/>
        <v>0</v>
      </c>
      <c r="AU65" s="70">
        <f>_xlfn.IFNA(VLOOKUP(AX65,Data!$B$2:$H$5150,4,0),0)</f>
        <v>3.5000000000000003E-2</v>
      </c>
      <c r="AV65" s="71">
        <f>_xlfn.IFNA(IF($AV$8&lt;&gt;"",VLOOKUP(AX65,Data!$B$2:$H$5150,6,0),""),"")</f>
        <v>291</v>
      </c>
      <c r="AW65" s="71">
        <f>_xlfn.IFNA(IF($AW$8&lt;&gt;"",VLOOKUP(AX65,Data!$B$2:$H$5150,7,0),""),"")</f>
        <v>292</v>
      </c>
      <c r="AX65" s="72" t="str">
        <f t="shared" si="16"/>
        <v>IMps_Ctn5807.101</v>
      </c>
      <c r="AY65" s="136">
        <f t="shared" si="40"/>
        <v>0</v>
      </c>
      <c r="AZ65" s="69">
        <f t="shared" si="17"/>
        <v>0</v>
      </c>
      <c r="BA65" s="70">
        <f>_xlfn.IFNA(VLOOKUP(BD65,Data!$B$2:$H$5150,4,0),0)</f>
        <v>3.5000000000000003E-2</v>
      </c>
      <c r="BB65" s="71">
        <f>_xlfn.IFNA(IF($BB$8&lt;&gt;"",VLOOKUP(BD65,Data!$B$2:$H$5150,6,0),""),"")</f>
        <v>291</v>
      </c>
      <c r="BC65" s="71">
        <f>_xlfn.IFNA(IF($BC$8&lt;&gt;"",VLOOKUP(BD65,Data!$B$2:$H$5150,7,0),""),"")</f>
        <v>292</v>
      </c>
      <c r="BD65" s="72" t="str">
        <f t="shared" si="18"/>
        <v>IMps_Ctn5807.101</v>
      </c>
      <c r="BE65" s="136">
        <f t="shared" si="41"/>
        <v>0</v>
      </c>
      <c r="BF65" s="69">
        <f t="shared" si="19"/>
        <v>0</v>
      </c>
      <c r="BG65" s="70">
        <f>_xlfn.IFNA(VLOOKUP(BJ65,Data!$B$2:$H$5150,4,0),0)</f>
        <v>3.5000000000000003E-2</v>
      </c>
      <c r="BH65" s="71">
        <f>_xlfn.IFNA(IF($BH$8&lt;&gt;"",VLOOKUP(BJ65,Data!$B$2:$H$5150,6,0),""),"")</f>
        <v>291</v>
      </c>
      <c r="BI65" s="71">
        <f>_xlfn.IFNA(IF($BI$8&lt;&gt;"",VLOOKUP(BJ65,Data!$B$2:$H$5150,7,0),""),"")</f>
        <v>292</v>
      </c>
      <c r="BJ65" s="72" t="str">
        <f t="shared" si="20"/>
        <v>IMps_Ctn5807.101</v>
      </c>
      <c r="BK65" s="136">
        <f t="shared" si="42"/>
        <v>0</v>
      </c>
      <c r="BL65" s="69">
        <f t="shared" si="21"/>
        <v>0</v>
      </c>
      <c r="BM65" s="70">
        <f>_xlfn.IFNA(VLOOKUP(BP65,Data!$B$2:$H$5150,4,0),0)</f>
        <v>3.5000000000000003E-2</v>
      </c>
      <c r="BN65" s="71">
        <f>_xlfn.IFNA(IF($BN$8&lt;&gt;"",VLOOKUP(BP65,Data!$B$2:$H$5150,6,0),""),"")</f>
        <v>291</v>
      </c>
      <c r="BO65" s="71">
        <f>_xlfn.IFNA(IF($BO$8&lt;&gt;"",VLOOKUP(BP65,Data!$B$2:$H$5150,7,0),""),"")</f>
        <v>292</v>
      </c>
      <c r="BP65" s="72" t="str">
        <f t="shared" si="22"/>
        <v>IMps_Ctn5807.101</v>
      </c>
      <c r="BQ65" s="136">
        <f t="shared" si="43"/>
        <v>0</v>
      </c>
      <c r="BR65" s="69">
        <f t="shared" si="23"/>
        <v>0</v>
      </c>
      <c r="BS65" s="70">
        <f>_xlfn.IFNA(VLOOKUP(BV65,Data!$B$2:$H$5150,4,0),0)</f>
        <v>3.5000000000000003E-2</v>
      </c>
      <c r="BT65" s="71">
        <f>_xlfn.IFNA(IF($BT$8&lt;&gt;"",VLOOKUP(BV65,Data!$B$2:$H$5150,6,0),""),"")</f>
        <v>291</v>
      </c>
      <c r="BU65" s="71">
        <f>_xlfn.IFNA(IF($BU$8&lt;&gt;"",VLOOKUP(BV65,Data!$B$2:$H$5150,7,0),""),"")</f>
        <v>292</v>
      </c>
      <c r="BV65" s="72" t="str">
        <f t="shared" si="24"/>
        <v>IMps_Ctn5807.101</v>
      </c>
      <c r="BW65" s="136">
        <f t="shared" si="44"/>
        <v>0</v>
      </c>
      <c r="BX65" s="69">
        <f t="shared" si="25"/>
        <v>0</v>
      </c>
      <c r="BY65" s="70">
        <f>_xlfn.IFNA(VLOOKUP(CB65,Data!$B$2:$H$5150,4,0),0)</f>
        <v>3.5000000000000003E-2</v>
      </c>
      <c r="BZ65" s="71">
        <f>_xlfn.IFNA(IF($BZ$8&lt;&gt;"",VLOOKUP(CB65,Data!$B$2:$H$5150,6,0),""),"")</f>
        <v>291</v>
      </c>
      <c r="CA65" s="71">
        <f>_xlfn.IFNA(IF($CA$8&lt;&gt;"",VLOOKUP(CB65,Data!$B$2:$H$5150,7,0),""),"")</f>
        <v>292</v>
      </c>
      <c r="CB65" s="72" t="str">
        <f t="shared" si="26"/>
        <v>IMps_Ctn5807.101</v>
      </c>
      <c r="CC65" s="136">
        <f t="shared" si="45"/>
        <v>0</v>
      </c>
      <c r="CD65" s="69">
        <f t="shared" si="27"/>
        <v>0</v>
      </c>
      <c r="CE65" s="70">
        <f>_xlfn.IFNA(VLOOKUP(CH65,Data!$B$2:$H$5150,4,0),0)</f>
        <v>3.5000000000000003E-2</v>
      </c>
      <c r="CF65" s="71">
        <f>_xlfn.IFNA(IF($CF$8&lt;&gt;"",VLOOKUP(CH65,Data!$B$2:$H$5150,6,0),""),"")</f>
        <v>291</v>
      </c>
      <c r="CG65" s="71">
        <f>_xlfn.IFNA(IF($CG$8&lt;&gt;"",VLOOKUP(CH65,Data!$B$2:$H$5150,7,0),""),"")</f>
        <v>292</v>
      </c>
      <c r="CH65" s="72" t="str">
        <f t="shared" si="28"/>
        <v>IMps_Ctn5807.101</v>
      </c>
      <c r="CI65" s="136">
        <f t="shared" si="46"/>
        <v>0</v>
      </c>
      <c r="CJ65" s="69">
        <f t="shared" si="29"/>
        <v>0</v>
      </c>
      <c r="CK65" s="70">
        <f>_xlfn.IFNA(VLOOKUP(CN65,Data!$B$2:$H$5150,4,0),0)</f>
        <v>3.5000000000000003E-2</v>
      </c>
      <c r="CL65" s="71">
        <f>_xlfn.IFNA(IF($CL$8&lt;&gt;"",VLOOKUP(CN65,Data!$B$2:$H$5150,6,0),""),"")</f>
        <v>291</v>
      </c>
      <c r="CM65" s="71">
        <f>_xlfn.IFNA(IF($CM$8&lt;&gt;"",VLOOKUP(CN65,Data!$B$2:$H$5150,7,0),""),"")</f>
        <v>292</v>
      </c>
      <c r="CN65" s="72" t="str">
        <f t="shared" si="30"/>
        <v>IMps_Ctn5807.101</v>
      </c>
      <c r="CO65" s="136">
        <f t="shared" si="47"/>
        <v>0</v>
      </c>
      <c r="CP65" s="69">
        <f t="shared" si="31"/>
        <v>0</v>
      </c>
      <c r="CQ65" s="70">
        <f>_xlfn.IFNA(VLOOKUP(CT65,Data!$B$2:$H$5150,4,0),0)</f>
        <v>3.5000000000000003E-2</v>
      </c>
      <c r="CR65" s="71">
        <f>_xlfn.IFNA(IF($CR$8&lt;&gt;"",VLOOKUP(CT65,Data!$B$2:$H$5150,6,0),""),"")</f>
        <v>291</v>
      </c>
      <c r="CS65" s="71">
        <f>_xlfn.IFNA(IF($CS$8&lt;&gt;"",VLOOKUP(CT65,Data!$B$2:$H$5150,7,0),""),"")</f>
        <v>292</v>
      </c>
      <c r="CT65" s="72" t="str">
        <f t="shared" si="32"/>
        <v>IMps_Ctn5807.101</v>
      </c>
      <c r="CU65" s="74" t="str">
        <f>VLOOKUP(F65,GD.List!$C$3:$O$6214,12,0)</f>
        <v>Packing Material</v>
      </c>
      <c r="CV65" s="51" t="s">
        <v>50</v>
      </c>
      <c r="CW65" s="51" t="e">
        <f>VLOOKUP(H65,#REF!,1,0)</f>
        <v>#REF!</v>
      </c>
      <c r="CX65" s="73">
        <f>E65/VLOOKUP(F65,GD.List!$C$3:$O$6646,5,0)</f>
        <v>2.9874255459960246E-3</v>
      </c>
      <c r="CY65" s="134">
        <f t="shared" si="33"/>
        <v>0</v>
      </c>
      <c r="CZ65" s="51" t="e">
        <f t="shared" si="48"/>
        <v>#N/A</v>
      </c>
      <c r="DA65" s="133"/>
    </row>
    <row r="66" spans="1:105" ht="15" customHeight="1" x14ac:dyDescent="0.2">
      <c r="A66" s="142" t="str">
        <f>IFERROR(IF(VLOOKUP(F66,GD.List!$C$3:$H$6371,6,0)&lt;&gt;"L","I","L"),"")</f>
        <v>I</v>
      </c>
      <c r="B66" s="136">
        <f t="shared" si="34"/>
        <v>0</v>
      </c>
      <c r="C66" s="232">
        <v>5.36</v>
      </c>
      <c r="D66" s="64">
        <f>J66+P66+V66+AB66+AH66+AN66+AT66+AZ66+BF66+BL66+BR66+BX66+CD66+CJ66+CP66</f>
        <v>0</v>
      </c>
      <c r="E66" s="64">
        <f t="shared" si="1"/>
        <v>5.36</v>
      </c>
      <c r="F66" s="65" t="s">
        <v>4342</v>
      </c>
      <c r="G66" s="66" t="str">
        <f>VLOOKUP(F66,GD.List!$C$3:$O$6646,13,0)</f>
        <v>Button / Rivert ( for Aldi )</v>
      </c>
      <c r="H66" s="67">
        <f>VLOOKUP(F66,GD.List!$C$3:$O$6646,8,0)</f>
        <v>9606.2990000000009</v>
      </c>
      <c r="I66" s="68">
        <f>VLOOKUP(F66,GD.List!$C$3:$O$6646,9,0)</f>
        <v>28.97</v>
      </c>
      <c r="J66" s="69">
        <f t="shared" si="2"/>
        <v>0</v>
      </c>
      <c r="K66" s="70">
        <v>0</v>
      </c>
      <c r="L66" s="71">
        <f>_xlfn.IFNA(IF($L$8&lt;&gt;"",VLOOKUP(N66,Data!$B$2:$H$5150,6,0),""),"")</f>
        <v>175</v>
      </c>
      <c r="M66" s="71">
        <f>_xlfn.IFNA(IF($M$8&lt;&gt;"",VLOOKUP(N66,Data!$B$2:$H$5150,7,0),""),"")</f>
        <v>174</v>
      </c>
      <c r="N66" s="72" t="str">
        <f t="shared" si="35"/>
        <v>IMps_Ctn9606.299</v>
      </c>
      <c r="O66" s="136">
        <f t="shared" si="3"/>
        <v>0</v>
      </c>
      <c r="P66" s="69">
        <f t="shared" si="36"/>
        <v>0</v>
      </c>
      <c r="Q66" s="70">
        <v>0</v>
      </c>
      <c r="R66" s="71">
        <f>_xlfn.IFNA(IF($R$8&lt;&gt;"",VLOOKUP(T66,Data!$B$2:$H$5150,6,0),""),"")</f>
        <v>178</v>
      </c>
      <c r="S66" s="71" t="str">
        <f>_xlfn.IFNA(IF($S$8&lt;&gt;"",VLOOKUP(T66,Data!$B$2:$H$5150,7,0),""),"")</f>
        <v/>
      </c>
      <c r="T66" s="72" t="str">
        <f t="shared" si="37"/>
        <v>IMps_Pol9606.299</v>
      </c>
      <c r="U66" s="136">
        <f t="shared" si="4"/>
        <v>0</v>
      </c>
      <c r="V66" s="69">
        <f t="shared" si="5"/>
        <v>0</v>
      </c>
      <c r="W66" s="70">
        <v>0</v>
      </c>
      <c r="X66" s="71">
        <f>_xlfn.IFNA(IF($X$8&lt;&gt;"",VLOOKUP(Z66,Data!$B$2:$H$5150,6,0),""),"")</f>
        <v>178</v>
      </c>
      <c r="Y66" s="71" t="str">
        <f>_xlfn.IFNA(IF($Y$8&lt;&gt;"",VLOOKUP(Z66,Data!$B$2:$H$5150,7,0),""),"")</f>
        <v/>
      </c>
      <c r="Z66" s="72" t="str">
        <f t="shared" si="38"/>
        <v>IMps_Pol9606.299</v>
      </c>
      <c r="AA66" s="136">
        <f t="shared" si="6"/>
        <v>0</v>
      </c>
      <c r="AB66" s="69">
        <f t="shared" si="7"/>
        <v>0</v>
      </c>
      <c r="AC66" s="70">
        <v>0</v>
      </c>
      <c r="AD66" s="71">
        <f>_xlfn.IFNA(IF($AD$8&lt;&gt;"",VLOOKUP(AF66,Data!$B$2:$H$5150,6,0),""),"")</f>
        <v>175</v>
      </c>
      <c r="AE66" s="71">
        <f>_xlfn.IFNA(IF($AE$8&lt;&gt;"",VLOOKUP(AF66,Data!$B$2:$H$5150,7,0),""),"")</f>
        <v>174</v>
      </c>
      <c r="AF66" s="72" t="str">
        <f t="shared" si="8"/>
        <v>IMps_Ctn9606.299</v>
      </c>
      <c r="AG66" s="136">
        <f t="shared" si="9"/>
        <v>0</v>
      </c>
      <c r="AH66" s="69">
        <f t="shared" si="10"/>
        <v>0</v>
      </c>
      <c r="AI66" s="70">
        <f>_xlfn.IFNA(VLOOKUP(AL66,Data!$B$2:$H$5150,4,0),0)</f>
        <v>1E-3</v>
      </c>
      <c r="AJ66" s="71">
        <f>_xlfn.IFNA(IF($AJ$8&lt;&gt;"",VLOOKUP(AL66,Data!$B$2:$H$5150,6,0),""),"")</f>
        <v>175</v>
      </c>
      <c r="AK66" s="71">
        <f>_xlfn.IFNA(IF($AK$8&lt;&gt;"",VLOOKUP(AL66,Data!$B$2:$H$5150,7,0),""),"")</f>
        <v>174</v>
      </c>
      <c r="AL66" s="72" t="str">
        <f t="shared" si="11"/>
        <v>IMps_Ctn9606.299</v>
      </c>
      <c r="AM66" s="136">
        <f t="shared" si="12"/>
        <v>0</v>
      </c>
      <c r="AN66" s="69">
        <f t="shared" si="13"/>
        <v>0</v>
      </c>
      <c r="AO66" s="70">
        <f>_xlfn.IFNA(VLOOKUP(AR66,Data!$B$2:$H$5150,4,0),0)</f>
        <v>1E-3</v>
      </c>
      <c r="AP66" s="71">
        <f>_xlfn.IFNA(IF($AP$8&lt;&gt;"",VLOOKUP(AR66,Data!$B$2:$H$5150,6,0),""),"")</f>
        <v>175</v>
      </c>
      <c r="AQ66" s="71">
        <f>_xlfn.IFNA(IF($AQ$8&lt;&gt;"",VLOOKUP(AR66,Data!$B$2:$H$5150,7,0),""),"")</f>
        <v>174</v>
      </c>
      <c r="AR66" s="72" t="str">
        <f t="shared" si="14"/>
        <v>IMps_Ctn9606.299</v>
      </c>
      <c r="AS66" s="136">
        <f t="shared" si="39"/>
        <v>0</v>
      </c>
      <c r="AT66" s="69">
        <f t="shared" si="15"/>
        <v>0</v>
      </c>
      <c r="AU66" s="70">
        <f>_xlfn.IFNA(VLOOKUP(AX66,Data!$B$2:$H$5150,4,0),0)</f>
        <v>1E-3</v>
      </c>
      <c r="AV66" s="71">
        <f>_xlfn.IFNA(IF($AV$8&lt;&gt;"",VLOOKUP(AX66,Data!$B$2:$H$5150,6,0),""),"")</f>
        <v>175</v>
      </c>
      <c r="AW66" s="71">
        <f>_xlfn.IFNA(IF($AW$8&lt;&gt;"",VLOOKUP(AX66,Data!$B$2:$H$5150,7,0),""),"")</f>
        <v>174</v>
      </c>
      <c r="AX66" s="72" t="str">
        <f t="shared" si="16"/>
        <v>IMps_Ctn9606.299</v>
      </c>
      <c r="AY66" s="136">
        <f t="shared" si="40"/>
        <v>0</v>
      </c>
      <c r="AZ66" s="69">
        <f t="shared" si="17"/>
        <v>0</v>
      </c>
      <c r="BA66" s="70">
        <f>_xlfn.IFNA(VLOOKUP(BD66,Data!$B$2:$H$5150,4,0),0)</f>
        <v>1E-3</v>
      </c>
      <c r="BB66" s="71">
        <f>_xlfn.IFNA(IF($BB$8&lt;&gt;"",VLOOKUP(BD66,Data!$B$2:$H$5150,6,0),""),"")</f>
        <v>175</v>
      </c>
      <c r="BC66" s="71">
        <f>_xlfn.IFNA(IF($BC$8&lt;&gt;"",VLOOKUP(BD66,Data!$B$2:$H$5150,7,0),""),"")</f>
        <v>174</v>
      </c>
      <c r="BD66" s="72" t="str">
        <f t="shared" si="18"/>
        <v>IMps_Ctn9606.299</v>
      </c>
      <c r="BE66" s="136">
        <f t="shared" si="41"/>
        <v>0</v>
      </c>
      <c r="BF66" s="69">
        <f t="shared" si="19"/>
        <v>0</v>
      </c>
      <c r="BG66" s="70">
        <f>_xlfn.IFNA(VLOOKUP(BJ66,Data!$B$2:$H$5150,4,0),0)</f>
        <v>1E-3</v>
      </c>
      <c r="BH66" s="71">
        <f>_xlfn.IFNA(IF($BH$8&lt;&gt;"",VLOOKUP(BJ66,Data!$B$2:$H$5150,6,0),""),"")</f>
        <v>175</v>
      </c>
      <c r="BI66" s="71">
        <f>_xlfn.IFNA(IF($BI$8&lt;&gt;"",VLOOKUP(BJ66,Data!$B$2:$H$5150,7,0),""),"")</f>
        <v>174</v>
      </c>
      <c r="BJ66" s="72" t="str">
        <f t="shared" si="20"/>
        <v>IMps_Ctn9606.299</v>
      </c>
      <c r="BK66" s="136">
        <f t="shared" si="42"/>
        <v>0</v>
      </c>
      <c r="BL66" s="69">
        <f t="shared" si="21"/>
        <v>0</v>
      </c>
      <c r="BM66" s="70">
        <f>_xlfn.IFNA(VLOOKUP(BP66,Data!$B$2:$H$5150,4,0),0)</f>
        <v>1E-3</v>
      </c>
      <c r="BN66" s="71">
        <f>_xlfn.IFNA(IF($BN$8&lt;&gt;"",VLOOKUP(BP66,Data!$B$2:$H$5150,6,0),""),"")</f>
        <v>175</v>
      </c>
      <c r="BO66" s="71">
        <f>_xlfn.IFNA(IF($BO$8&lt;&gt;"",VLOOKUP(BP66,Data!$B$2:$H$5150,7,0),""),"")</f>
        <v>174</v>
      </c>
      <c r="BP66" s="72" t="str">
        <f t="shared" si="22"/>
        <v>IMps_Ctn9606.299</v>
      </c>
      <c r="BQ66" s="136">
        <f t="shared" si="43"/>
        <v>0</v>
      </c>
      <c r="BR66" s="69">
        <f t="shared" si="23"/>
        <v>0</v>
      </c>
      <c r="BS66" s="70">
        <f>_xlfn.IFNA(VLOOKUP(BV66,Data!$B$2:$H$5150,4,0),0)</f>
        <v>1E-3</v>
      </c>
      <c r="BT66" s="71">
        <f>_xlfn.IFNA(IF($BT$8&lt;&gt;"",VLOOKUP(BV66,Data!$B$2:$H$5150,6,0),""),"")</f>
        <v>175</v>
      </c>
      <c r="BU66" s="71">
        <f>_xlfn.IFNA(IF($BU$8&lt;&gt;"",VLOOKUP(BV66,Data!$B$2:$H$5150,7,0),""),"")</f>
        <v>174</v>
      </c>
      <c r="BV66" s="72" t="str">
        <f t="shared" si="24"/>
        <v>IMps_Ctn9606.299</v>
      </c>
      <c r="BW66" s="136">
        <f t="shared" si="44"/>
        <v>0</v>
      </c>
      <c r="BX66" s="69">
        <f t="shared" si="25"/>
        <v>0</v>
      </c>
      <c r="BY66" s="70">
        <f>_xlfn.IFNA(VLOOKUP(CB66,Data!$B$2:$H$5150,4,0),0)</f>
        <v>1E-3</v>
      </c>
      <c r="BZ66" s="71">
        <f>_xlfn.IFNA(IF($BZ$8&lt;&gt;"",VLOOKUP(CB66,Data!$B$2:$H$5150,6,0),""),"")</f>
        <v>175</v>
      </c>
      <c r="CA66" s="71">
        <f>_xlfn.IFNA(IF($CA$8&lt;&gt;"",VLOOKUP(CB66,Data!$B$2:$H$5150,7,0),""),"")</f>
        <v>174</v>
      </c>
      <c r="CB66" s="72" t="str">
        <f t="shared" si="26"/>
        <v>IMps_Ctn9606.299</v>
      </c>
      <c r="CC66" s="136">
        <f t="shared" si="45"/>
        <v>0</v>
      </c>
      <c r="CD66" s="69">
        <f t="shared" si="27"/>
        <v>0</v>
      </c>
      <c r="CE66" s="70">
        <f>_xlfn.IFNA(VLOOKUP(CH66,Data!$B$2:$H$5150,4,0),0)</f>
        <v>1E-3</v>
      </c>
      <c r="CF66" s="71">
        <f>_xlfn.IFNA(IF($CF$8&lt;&gt;"",VLOOKUP(CH66,Data!$B$2:$H$5150,6,0),""),"")</f>
        <v>175</v>
      </c>
      <c r="CG66" s="71">
        <f>_xlfn.IFNA(IF($CG$8&lt;&gt;"",VLOOKUP(CH66,Data!$B$2:$H$5150,7,0),""),"")</f>
        <v>174</v>
      </c>
      <c r="CH66" s="72" t="str">
        <f t="shared" si="28"/>
        <v>IMps_Ctn9606.299</v>
      </c>
      <c r="CI66" s="136">
        <f t="shared" si="46"/>
        <v>0</v>
      </c>
      <c r="CJ66" s="69">
        <f t="shared" si="29"/>
        <v>0</v>
      </c>
      <c r="CK66" s="70">
        <f>_xlfn.IFNA(VLOOKUP(CN66,Data!$B$2:$H$5150,4,0),0)</f>
        <v>1E-3</v>
      </c>
      <c r="CL66" s="71">
        <f>_xlfn.IFNA(IF($CL$8&lt;&gt;"",VLOOKUP(CN66,Data!$B$2:$H$5150,6,0),""),"")</f>
        <v>175</v>
      </c>
      <c r="CM66" s="71">
        <f>_xlfn.IFNA(IF($CM$8&lt;&gt;"",VLOOKUP(CN66,Data!$B$2:$H$5150,7,0),""),"")</f>
        <v>174</v>
      </c>
      <c r="CN66" s="72" t="str">
        <f t="shared" si="30"/>
        <v>IMps_Ctn9606.299</v>
      </c>
      <c r="CO66" s="136">
        <f t="shared" si="47"/>
        <v>0</v>
      </c>
      <c r="CP66" s="69">
        <f t="shared" si="31"/>
        <v>0</v>
      </c>
      <c r="CQ66" s="70">
        <f>_xlfn.IFNA(VLOOKUP(CT66,Data!$B$2:$H$5150,4,0),0)</f>
        <v>1E-3</v>
      </c>
      <c r="CR66" s="71">
        <f>_xlfn.IFNA(IF($CR$8&lt;&gt;"",VLOOKUP(CT66,Data!$B$2:$H$5150,6,0),""),"")</f>
        <v>175</v>
      </c>
      <c r="CS66" s="71">
        <f>_xlfn.IFNA(IF($CS$8&lt;&gt;"",VLOOKUP(CT66,Data!$B$2:$H$5150,7,0),""),"")</f>
        <v>174</v>
      </c>
      <c r="CT66" s="72" t="str">
        <f t="shared" si="32"/>
        <v>IMps_Ctn9606.299</v>
      </c>
      <c r="CU66" s="74" t="str">
        <f>VLOOKUP(F66,GD.List!$C$3:$O$6214,12,0)</f>
        <v>Packing Material</v>
      </c>
      <c r="CV66" s="51" t="s">
        <v>50</v>
      </c>
      <c r="CW66" s="51" t="e">
        <f>VLOOKUP(H66,#REF!,1,0)</f>
        <v>#REF!</v>
      </c>
      <c r="CX66" s="73">
        <f>E66/VLOOKUP(F66,GD.List!$C$3:$O$6646,5,0)</f>
        <v>5.8927000879507481E-2</v>
      </c>
      <c r="CY66" s="134">
        <f t="shared" si="33"/>
        <v>0</v>
      </c>
      <c r="CZ66" s="51" t="e">
        <f t="shared" si="48"/>
        <v>#N/A</v>
      </c>
      <c r="DA66" s="133"/>
    </row>
    <row r="67" spans="1:105" ht="15" customHeight="1" x14ac:dyDescent="0.2">
      <c r="A67" s="142" t="str">
        <f>IFERROR(IF(VLOOKUP(F67,GD.List!$C$3:$H$6371,6,0)&lt;&gt;"L","I","L"),"")</f>
        <v>I</v>
      </c>
      <c r="B67" s="136">
        <f t="shared" si="34"/>
        <v>0</v>
      </c>
      <c r="C67" s="64">
        <v>2.3099999999999881</v>
      </c>
      <c r="D67" s="64">
        <f t="shared" ref="D67:D73" si="52">J67+P67+V67+AB67+AH67+AN67+AT67+AZ67+BF67+BL67+BR67+BX67+CD67+CJ67+CP67</f>
        <v>0</v>
      </c>
      <c r="E67" s="64">
        <f t="shared" si="1"/>
        <v>2.3099999999999881</v>
      </c>
      <c r="F67" s="65" t="s">
        <v>3865</v>
      </c>
      <c r="G67" s="66" t="str">
        <f>VLOOKUP(F67,GD.List!$C$3:$O$6646,13,0)</f>
        <v xml:space="preserve">2/S COATED ART BOARD </v>
      </c>
      <c r="H67" s="67">
        <f>VLOOKUP(F67,GD.List!$C$3:$O$6646,8,0)</f>
        <v>4810.29</v>
      </c>
      <c r="I67" s="68">
        <f>VLOOKUP(F67,GD.List!$C$3:$O$6646,9,0)</f>
        <v>0.77</v>
      </c>
      <c r="J67" s="69">
        <f t="shared" si="2"/>
        <v>0</v>
      </c>
      <c r="K67" s="70">
        <v>0</v>
      </c>
      <c r="L67" s="71">
        <f>_xlfn.IFNA(IF($L$8&lt;&gt;"",VLOOKUP(N67,Data!$B$2:$H$5150,6,0),""),"")</f>
        <v>135</v>
      </c>
      <c r="M67" s="71">
        <f>_xlfn.IFNA(IF($M$8&lt;&gt;"",VLOOKUP(N67,Data!$B$2:$H$5150,7,0),""),"")</f>
        <v>136</v>
      </c>
      <c r="N67" s="72" t="str">
        <f t="shared" si="35"/>
        <v>IMps_Ctn4810.29</v>
      </c>
      <c r="O67" s="136">
        <f t="shared" si="3"/>
        <v>0</v>
      </c>
      <c r="P67" s="69">
        <f t="shared" si="36"/>
        <v>0</v>
      </c>
      <c r="Q67" s="70">
        <v>0</v>
      </c>
      <c r="R67" s="71">
        <f>_xlfn.IFNA(IF($R$8&lt;&gt;"",VLOOKUP(T67,Data!$B$2:$H$5150,6,0),""),"")</f>
        <v>139</v>
      </c>
      <c r="S67" s="71" t="str">
        <f>_xlfn.IFNA(IF($S$8&lt;&gt;"",VLOOKUP(T67,Data!$B$2:$H$5150,7,0),""),"")</f>
        <v/>
      </c>
      <c r="T67" s="72" t="str">
        <f t="shared" si="37"/>
        <v>IMps_Pol4810.29</v>
      </c>
      <c r="U67" s="136">
        <f t="shared" si="4"/>
        <v>0</v>
      </c>
      <c r="V67" s="69">
        <f t="shared" si="5"/>
        <v>0</v>
      </c>
      <c r="W67" s="70">
        <v>0</v>
      </c>
      <c r="X67" s="71">
        <f>_xlfn.IFNA(IF($X$8&lt;&gt;"",VLOOKUP(Z67,Data!$B$2:$H$5150,6,0),""),"")</f>
        <v>139</v>
      </c>
      <c r="Y67" s="71" t="str">
        <f>_xlfn.IFNA(IF($Y$8&lt;&gt;"",VLOOKUP(Z67,Data!$B$2:$H$5150,7,0),""),"")</f>
        <v/>
      </c>
      <c r="Z67" s="72" t="str">
        <f t="shared" si="38"/>
        <v>IMps_Pol4810.29</v>
      </c>
      <c r="AA67" s="136">
        <f t="shared" si="6"/>
        <v>0</v>
      </c>
      <c r="AB67" s="69">
        <f t="shared" si="7"/>
        <v>0</v>
      </c>
      <c r="AC67" s="70">
        <v>0</v>
      </c>
      <c r="AD67" s="71">
        <f>_xlfn.IFNA(IF($AD$8&lt;&gt;"",VLOOKUP(AF67,Data!$B$2:$H$5150,6,0),""),"")</f>
        <v>135</v>
      </c>
      <c r="AE67" s="71">
        <f>_xlfn.IFNA(IF($AE$8&lt;&gt;"",VLOOKUP(AF67,Data!$B$2:$H$5150,7,0),""),"")</f>
        <v>136</v>
      </c>
      <c r="AF67" s="72" t="str">
        <f t="shared" si="8"/>
        <v>IMps_Ctn4810.29</v>
      </c>
      <c r="AG67" s="136">
        <f t="shared" si="9"/>
        <v>0</v>
      </c>
      <c r="AH67" s="69">
        <f t="shared" si="10"/>
        <v>0</v>
      </c>
      <c r="AI67" s="70">
        <f>_xlfn.IFNA(VLOOKUP(AL67,Data!$B$2:$H$5150,4,0),0)</f>
        <v>0.06</v>
      </c>
      <c r="AJ67" s="71">
        <f>_xlfn.IFNA(IF($AJ$8&lt;&gt;"",VLOOKUP(AL67,Data!$B$2:$H$5150,6,0),""),"")</f>
        <v>135</v>
      </c>
      <c r="AK67" s="71">
        <f>_xlfn.IFNA(IF($AK$8&lt;&gt;"",VLOOKUP(AL67,Data!$B$2:$H$5150,7,0),""),"")</f>
        <v>136</v>
      </c>
      <c r="AL67" s="72" t="str">
        <f t="shared" si="11"/>
        <v>IMps_Ctn4810.29</v>
      </c>
      <c r="AM67" s="136">
        <f t="shared" si="12"/>
        <v>0</v>
      </c>
      <c r="AN67" s="69">
        <f t="shared" si="13"/>
        <v>0</v>
      </c>
      <c r="AO67" s="70">
        <f>_xlfn.IFNA(VLOOKUP(AR67,Data!$B$2:$H$5150,4,0),0)</f>
        <v>0.06</v>
      </c>
      <c r="AP67" s="71">
        <f>_xlfn.IFNA(IF($AP$8&lt;&gt;"",VLOOKUP(AR67,Data!$B$2:$H$5150,6,0),""),"")</f>
        <v>135</v>
      </c>
      <c r="AQ67" s="71">
        <f>_xlfn.IFNA(IF($AQ$8&lt;&gt;"",VLOOKUP(AR67,Data!$B$2:$H$5150,7,0),""),"")</f>
        <v>136</v>
      </c>
      <c r="AR67" s="72" t="str">
        <f t="shared" si="14"/>
        <v>IMps_Ctn4810.29</v>
      </c>
      <c r="AS67" s="136">
        <f t="shared" si="39"/>
        <v>0</v>
      </c>
      <c r="AT67" s="69">
        <f t="shared" si="15"/>
        <v>0</v>
      </c>
      <c r="AU67" s="70">
        <f>_xlfn.IFNA(VLOOKUP(AX67,Data!$B$2:$H$5150,4,0),0)</f>
        <v>0.06</v>
      </c>
      <c r="AV67" s="71">
        <f>_xlfn.IFNA(IF($AV$8&lt;&gt;"",VLOOKUP(AX67,Data!$B$2:$H$5150,6,0),""),"")</f>
        <v>135</v>
      </c>
      <c r="AW67" s="71">
        <f>_xlfn.IFNA(IF($AW$8&lt;&gt;"",VLOOKUP(AX67,Data!$B$2:$H$5150,7,0),""),"")</f>
        <v>136</v>
      </c>
      <c r="AX67" s="72" t="str">
        <f t="shared" si="16"/>
        <v>IMps_Ctn4810.29</v>
      </c>
      <c r="AY67" s="136">
        <f t="shared" si="40"/>
        <v>0</v>
      </c>
      <c r="AZ67" s="69">
        <f t="shared" si="17"/>
        <v>0</v>
      </c>
      <c r="BA67" s="70">
        <f>_xlfn.IFNA(VLOOKUP(BD67,Data!$B$2:$H$5150,4,0),0)</f>
        <v>0.06</v>
      </c>
      <c r="BB67" s="71">
        <f>_xlfn.IFNA(IF($BB$8&lt;&gt;"",VLOOKUP(BD67,Data!$B$2:$H$5150,6,0),""),"")</f>
        <v>135</v>
      </c>
      <c r="BC67" s="71">
        <f>_xlfn.IFNA(IF($BC$8&lt;&gt;"",VLOOKUP(BD67,Data!$B$2:$H$5150,7,0),""),"")</f>
        <v>136</v>
      </c>
      <c r="BD67" s="72" t="str">
        <f t="shared" si="18"/>
        <v>IMps_Ctn4810.29</v>
      </c>
      <c r="BE67" s="136">
        <f t="shared" si="41"/>
        <v>0</v>
      </c>
      <c r="BF67" s="69">
        <f t="shared" si="19"/>
        <v>0</v>
      </c>
      <c r="BG67" s="70">
        <f>_xlfn.IFNA(VLOOKUP(BJ67,Data!$B$2:$H$5150,4,0),0)</f>
        <v>0.06</v>
      </c>
      <c r="BH67" s="71">
        <f>_xlfn.IFNA(IF($BH$8&lt;&gt;"",VLOOKUP(BJ67,Data!$B$2:$H$5150,6,0),""),"")</f>
        <v>135</v>
      </c>
      <c r="BI67" s="71">
        <f>_xlfn.IFNA(IF($BI$8&lt;&gt;"",VLOOKUP(BJ67,Data!$B$2:$H$5150,7,0),""),"")</f>
        <v>136</v>
      </c>
      <c r="BJ67" s="72" t="str">
        <f t="shared" si="20"/>
        <v>IMps_Ctn4810.29</v>
      </c>
      <c r="BK67" s="136">
        <f t="shared" si="42"/>
        <v>0</v>
      </c>
      <c r="BL67" s="69">
        <f t="shared" si="21"/>
        <v>0</v>
      </c>
      <c r="BM67" s="70">
        <f>_xlfn.IFNA(VLOOKUP(BP67,Data!$B$2:$H$5150,4,0),0)</f>
        <v>0.06</v>
      </c>
      <c r="BN67" s="71">
        <f>_xlfn.IFNA(IF($BN$8&lt;&gt;"",VLOOKUP(BP67,Data!$B$2:$H$5150,6,0),""),"")</f>
        <v>135</v>
      </c>
      <c r="BO67" s="71">
        <f>_xlfn.IFNA(IF($BO$8&lt;&gt;"",VLOOKUP(BP67,Data!$B$2:$H$5150,7,0),""),"")</f>
        <v>136</v>
      </c>
      <c r="BP67" s="72" t="str">
        <f t="shared" si="22"/>
        <v>IMps_Ctn4810.29</v>
      </c>
      <c r="BQ67" s="136">
        <f t="shared" si="43"/>
        <v>0</v>
      </c>
      <c r="BR67" s="69">
        <f t="shared" si="23"/>
        <v>0</v>
      </c>
      <c r="BS67" s="70">
        <f>_xlfn.IFNA(VLOOKUP(BV67,Data!$B$2:$H$5150,4,0),0)</f>
        <v>0.06</v>
      </c>
      <c r="BT67" s="71">
        <f>_xlfn.IFNA(IF($BT$8&lt;&gt;"",VLOOKUP(BV67,Data!$B$2:$H$5150,6,0),""),"")</f>
        <v>135</v>
      </c>
      <c r="BU67" s="71">
        <f>_xlfn.IFNA(IF($BU$8&lt;&gt;"",VLOOKUP(BV67,Data!$B$2:$H$5150,7,0),""),"")</f>
        <v>136</v>
      </c>
      <c r="BV67" s="72" t="str">
        <f t="shared" si="24"/>
        <v>IMps_Ctn4810.29</v>
      </c>
      <c r="BW67" s="136">
        <f t="shared" si="44"/>
        <v>0</v>
      </c>
      <c r="BX67" s="69">
        <f t="shared" si="25"/>
        <v>0</v>
      </c>
      <c r="BY67" s="70">
        <f>_xlfn.IFNA(VLOOKUP(CB67,Data!$B$2:$H$5150,4,0),0)</f>
        <v>0.06</v>
      </c>
      <c r="BZ67" s="71">
        <f>_xlfn.IFNA(IF($BZ$8&lt;&gt;"",VLOOKUP(CB67,Data!$B$2:$H$5150,6,0),""),"")</f>
        <v>135</v>
      </c>
      <c r="CA67" s="71">
        <f>_xlfn.IFNA(IF($CA$8&lt;&gt;"",VLOOKUP(CB67,Data!$B$2:$H$5150,7,0),""),"")</f>
        <v>136</v>
      </c>
      <c r="CB67" s="72" t="str">
        <f t="shared" si="26"/>
        <v>IMps_Ctn4810.29</v>
      </c>
      <c r="CC67" s="136">
        <f t="shared" si="45"/>
        <v>0</v>
      </c>
      <c r="CD67" s="69">
        <f t="shared" si="27"/>
        <v>0</v>
      </c>
      <c r="CE67" s="70">
        <f>_xlfn.IFNA(VLOOKUP(CH67,Data!$B$2:$H$5150,4,0),0)</f>
        <v>0.06</v>
      </c>
      <c r="CF67" s="71">
        <f>_xlfn.IFNA(IF($CF$8&lt;&gt;"",VLOOKUP(CH67,Data!$B$2:$H$5150,6,0),""),"")</f>
        <v>135</v>
      </c>
      <c r="CG67" s="71">
        <f>_xlfn.IFNA(IF($CG$8&lt;&gt;"",VLOOKUP(CH67,Data!$B$2:$H$5150,7,0),""),"")</f>
        <v>136</v>
      </c>
      <c r="CH67" s="72" t="str">
        <f t="shared" si="28"/>
        <v>IMps_Ctn4810.29</v>
      </c>
      <c r="CI67" s="136">
        <f t="shared" si="46"/>
        <v>0</v>
      </c>
      <c r="CJ67" s="69">
        <f t="shared" si="29"/>
        <v>0</v>
      </c>
      <c r="CK67" s="70">
        <f>_xlfn.IFNA(VLOOKUP(CN67,Data!$B$2:$H$5150,4,0),0)</f>
        <v>0.06</v>
      </c>
      <c r="CL67" s="71">
        <f>_xlfn.IFNA(IF($CL$8&lt;&gt;"",VLOOKUP(CN67,Data!$B$2:$H$5150,6,0),""),"")</f>
        <v>135</v>
      </c>
      <c r="CM67" s="71">
        <f>_xlfn.IFNA(IF($CM$8&lt;&gt;"",VLOOKUP(CN67,Data!$B$2:$H$5150,7,0),""),"")</f>
        <v>136</v>
      </c>
      <c r="CN67" s="72" t="str">
        <f t="shared" si="30"/>
        <v>IMps_Ctn4810.29</v>
      </c>
      <c r="CO67" s="136">
        <f t="shared" si="47"/>
        <v>0</v>
      </c>
      <c r="CP67" s="69">
        <f t="shared" si="31"/>
        <v>0</v>
      </c>
      <c r="CQ67" s="70">
        <f>_xlfn.IFNA(VLOOKUP(CT67,Data!$B$2:$H$5150,4,0),0)</f>
        <v>0.06</v>
      </c>
      <c r="CR67" s="71">
        <f>_xlfn.IFNA(IF($CR$8&lt;&gt;"",VLOOKUP(CT67,Data!$B$2:$H$5150,6,0),""),"")</f>
        <v>135</v>
      </c>
      <c r="CS67" s="71">
        <f>_xlfn.IFNA(IF($CS$8&lt;&gt;"",VLOOKUP(CT67,Data!$B$2:$H$5150,7,0),""),"")</f>
        <v>136</v>
      </c>
      <c r="CT67" s="72" t="str">
        <f t="shared" si="32"/>
        <v>IMps_Ctn4810.29</v>
      </c>
      <c r="CU67" s="74" t="str">
        <f>VLOOKUP(F67,GD.List!$C$3:$O$6214,12,0)</f>
        <v>Packing Material</v>
      </c>
      <c r="CV67" s="51" t="s">
        <v>50</v>
      </c>
      <c r="CW67" s="51" t="e">
        <f>VLOOKUP(H67,#REF!,1,0)</f>
        <v>#REF!</v>
      </c>
      <c r="CX67" s="73">
        <f>E67/VLOOKUP(F67,GD.List!$C$3:$O$6646,5,0)</f>
        <v>9.2741287939617311E-5</v>
      </c>
      <c r="CY67" s="134">
        <f t="shared" si="33"/>
        <v>0</v>
      </c>
      <c r="CZ67" s="51" t="e">
        <f t="shared" si="48"/>
        <v>#N/A</v>
      </c>
      <c r="DA67" s="133"/>
    </row>
    <row r="68" spans="1:105" ht="15" customHeight="1" x14ac:dyDescent="0.2">
      <c r="A68" s="142" t="str">
        <f>IFERROR(IF(VLOOKUP(F68,GD.List!$C$3:$H$6371,6,0)&lt;&gt;"L","I","L"),"")</f>
        <v>I</v>
      </c>
      <c r="B68" s="136">
        <f t="shared" si="34"/>
        <v>685.21600000000012</v>
      </c>
      <c r="C68" s="64">
        <v>5220.05</v>
      </c>
      <c r="D68" s="64">
        <f t="shared" si="52"/>
        <v>279.68</v>
      </c>
      <c r="E68" s="64">
        <f t="shared" si="1"/>
        <v>4940.37</v>
      </c>
      <c r="F68" s="65" t="s">
        <v>4533</v>
      </c>
      <c r="G68" s="66" t="str">
        <f>VLOOKUP(F68,GD.List!$C$3:$O$6646,13,0)</f>
        <v>PACKING TAPE</v>
      </c>
      <c r="H68" s="67">
        <f>VLOOKUP(F68,GD.List!$C$3:$O$6646,8,0)</f>
        <v>3919.9090000000001</v>
      </c>
      <c r="I68" s="68">
        <f>VLOOKUP(F68,GD.List!$C$3:$O$6646,9,0)</f>
        <v>2.4500000000000002</v>
      </c>
      <c r="J68" s="69">
        <f t="shared" si="2"/>
        <v>279.68</v>
      </c>
      <c r="K68" s="70">
        <f>_xlfn.IFNA(VLOOKUP(N68,Data!$B$2:$H$5150,4,0),0)</f>
        <v>0.04</v>
      </c>
      <c r="L68" s="71">
        <f>_xlfn.IFNA(IF($L$8&lt;&gt;"",VLOOKUP(N68,Data!$B$2:$H$5150,6,0),""),"")</f>
        <v>297</v>
      </c>
      <c r="M68" s="71">
        <f>_xlfn.IFNA(IF($M$8&lt;&gt;"",VLOOKUP(N68,Data!$B$2:$H$5150,7,0),""),"")</f>
        <v>299</v>
      </c>
      <c r="N68" s="72" t="str">
        <f t="shared" si="35"/>
        <v>IMps_Ctn3919.909</v>
      </c>
      <c r="O68" s="136">
        <f t="shared" si="3"/>
        <v>0</v>
      </c>
      <c r="P68" s="69">
        <f t="shared" si="36"/>
        <v>0</v>
      </c>
      <c r="Q68" s="70">
        <v>0</v>
      </c>
      <c r="R68" s="71" t="str">
        <f>_xlfn.IFNA(IF($R$8&lt;&gt;"",VLOOKUP(T68,Data!$B$2:$H$5150,6,0),""),"")</f>
        <v/>
      </c>
      <c r="S68" s="71" t="str">
        <f>_xlfn.IFNA(IF($S$8&lt;&gt;"",VLOOKUP(T68,Data!$B$2:$H$5150,7,0),""),"")</f>
        <v/>
      </c>
      <c r="T68" s="72" t="str">
        <f t="shared" si="37"/>
        <v>IMps_Pol3919.909</v>
      </c>
      <c r="U68" s="136">
        <f t="shared" si="4"/>
        <v>0</v>
      </c>
      <c r="V68" s="69">
        <f t="shared" si="5"/>
        <v>0</v>
      </c>
      <c r="W68" s="70">
        <v>0</v>
      </c>
      <c r="X68" s="71" t="str">
        <f>_xlfn.IFNA(IF($X$8&lt;&gt;"",VLOOKUP(Z68,Data!$B$2:$H$5150,6,0),""),"")</f>
        <v/>
      </c>
      <c r="Y68" s="71" t="str">
        <f>_xlfn.IFNA(IF($Y$8&lt;&gt;"",VLOOKUP(Z68,Data!$B$2:$H$5150,7,0),""),"")</f>
        <v/>
      </c>
      <c r="Z68" s="72" t="str">
        <f t="shared" si="38"/>
        <v>IMps_Pol3919.909</v>
      </c>
      <c r="AA68" s="136">
        <f t="shared" si="6"/>
        <v>0</v>
      </c>
      <c r="AB68" s="69">
        <f t="shared" si="7"/>
        <v>0</v>
      </c>
      <c r="AC68" s="70">
        <v>0</v>
      </c>
      <c r="AD68" s="71">
        <f>_xlfn.IFNA(IF($AD$8&lt;&gt;"",VLOOKUP(AF68,Data!$B$2:$H$5150,6,0),""),"")</f>
        <v>297</v>
      </c>
      <c r="AE68" s="71">
        <f>_xlfn.IFNA(IF($AE$8&lt;&gt;"",VLOOKUP(AF68,Data!$B$2:$H$5150,7,0),""),"")</f>
        <v>299</v>
      </c>
      <c r="AF68" s="72" t="str">
        <f t="shared" si="8"/>
        <v>IMps_Ctn3919.909</v>
      </c>
      <c r="AG68" s="136">
        <f t="shared" si="9"/>
        <v>0</v>
      </c>
      <c r="AH68" s="69">
        <f t="shared" si="10"/>
        <v>0</v>
      </c>
      <c r="AI68" s="70">
        <f>_xlfn.IFNA(VLOOKUP(AL68,Data!$B$2:$H$5150,4,0),0)</f>
        <v>0.04</v>
      </c>
      <c r="AJ68" s="71">
        <f>_xlfn.IFNA(IF($AJ$8&lt;&gt;"",VLOOKUP(AL68,Data!$B$2:$H$5150,6,0),""),"")</f>
        <v>297</v>
      </c>
      <c r="AK68" s="71">
        <f>_xlfn.IFNA(IF($AK$8&lt;&gt;"",VLOOKUP(AL68,Data!$B$2:$H$5150,7,0),""),"")</f>
        <v>299</v>
      </c>
      <c r="AL68" s="72" t="str">
        <f t="shared" si="11"/>
        <v>IMps_Ctn3919.909</v>
      </c>
      <c r="AM68" s="136">
        <f t="shared" si="12"/>
        <v>0</v>
      </c>
      <c r="AN68" s="69">
        <f t="shared" si="13"/>
        <v>0</v>
      </c>
      <c r="AO68" s="70">
        <f>_xlfn.IFNA(VLOOKUP(AR68,Data!$B$2:$H$5150,4,0),0)</f>
        <v>0.04</v>
      </c>
      <c r="AP68" s="71">
        <f>_xlfn.IFNA(IF($AP$8&lt;&gt;"",VLOOKUP(AR68,Data!$B$2:$H$5150,6,0),""),"")</f>
        <v>297</v>
      </c>
      <c r="AQ68" s="71">
        <f>_xlfn.IFNA(IF($AQ$8&lt;&gt;"",VLOOKUP(AR68,Data!$B$2:$H$5150,7,0),""),"")</f>
        <v>299</v>
      </c>
      <c r="AR68" s="72" t="str">
        <f t="shared" si="14"/>
        <v>IMps_Ctn3919.909</v>
      </c>
      <c r="AS68" s="136">
        <f t="shared" si="39"/>
        <v>0</v>
      </c>
      <c r="AT68" s="69">
        <f t="shared" si="15"/>
        <v>0</v>
      </c>
      <c r="AU68" s="70">
        <f>_xlfn.IFNA(VLOOKUP(AX68,Data!$B$2:$H$5150,4,0),0)</f>
        <v>0.04</v>
      </c>
      <c r="AV68" s="71">
        <f>_xlfn.IFNA(IF($AV$8&lt;&gt;"",VLOOKUP(AX68,Data!$B$2:$H$5150,6,0),""),"")</f>
        <v>297</v>
      </c>
      <c r="AW68" s="71">
        <f>_xlfn.IFNA(IF($AW$8&lt;&gt;"",VLOOKUP(AX68,Data!$B$2:$H$5150,7,0),""),"")</f>
        <v>299</v>
      </c>
      <c r="AX68" s="72" t="str">
        <f t="shared" si="16"/>
        <v>IMps_Ctn3919.909</v>
      </c>
      <c r="AY68" s="136">
        <f t="shared" si="40"/>
        <v>0</v>
      </c>
      <c r="AZ68" s="69">
        <f t="shared" si="17"/>
        <v>0</v>
      </c>
      <c r="BA68" s="70">
        <f>_xlfn.IFNA(VLOOKUP(BD68,Data!$B$2:$H$5150,4,0),0)</f>
        <v>0.04</v>
      </c>
      <c r="BB68" s="71">
        <f>_xlfn.IFNA(IF($BB$8&lt;&gt;"",VLOOKUP(BD68,Data!$B$2:$H$5150,6,0),""),"")</f>
        <v>297</v>
      </c>
      <c r="BC68" s="71">
        <f>_xlfn.IFNA(IF($BC$8&lt;&gt;"",VLOOKUP(BD68,Data!$B$2:$H$5150,7,0),""),"")</f>
        <v>299</v>
      </c>
      <c r="BD68" s="72" t="str">
        <f t="shared" si="18"/>
        <v>IMps_Ctn3919.909</v>
      </c>
      <c r="BE68" s="136">
        <f t="shared" si="41"/>
        <v>0</v>
      </c>
      <c r="BF68" s="69">
        <f t="shared" si="19"/>
        <v>0</v>
      </c>
      <c r="BG68" s="70">
        <f>_xlfn.IFNA(VLOOKUP(BJ68,Data!$B$2:$H$5150,4,0),0)</f>
        <v>0.04</v>
      </c>
      <c r="BH68" s="71">
        <f>_xlfn.IFNA(IF($BH$8&lt;&gt;"",VLOOKUP(BJ68,Data!$B$2:$H$5150,6,0),""),"")</f>
        <v>297</v>
      </c>
      <c r="BI68" s="71">
        <f>_xlfn.IFNA(IF($BI$8&lt;&gt;"",VLOOKUP(BJ68,Data!$B$2:$H$5150,7,0),""),"")</f>
        <v>299</v>
      </c>
      <c r="BJ68" s="72" t="str">
        <f t="shared" si="20"/>
        <v>IMps_Ctn3919.909</v>
      </c>
      <c r="BK68" s="136">
        <f t="shared" si="42"/>
        <v>0</v>
      </c>
      <c r="BL68" s="69">
        <f t="shared" si="21"/>
        <v>0</v>
      </c>
      <c r="BM68" s="70">
        <f>_xlfn.IFNA(VLOOKUP(BP68,Data!$B$2:$H$5150,4,0),0)</f>
        <v>0.04</v>
      </c>
      <c r="BN68" s="71">
        <f>_xlfn.IFNA(IF($BN$8&lt;&gt;"",VLOOKUP(BP68,Data!$B$2:$H$5150,6,0),""),"")</f>
        <v>297</v>
      </c>
      <c r="BO68" s="71">
        <f>_xlfn.IFNA(IF($BO$8&lt;&gt;"",VLOOKUP(BP68,Data!$B$2:$H$5150,7,0),""),"")</f>
        <v>299</v>
      </c>
      <c r="BP68" s="72" t="str">
        <f t="shared" si="22"/>
        <v>IMps_Ctn3919.909</v>
      </c>
      <c r="BQ68" s="136">
        <f t="shared" si="43"/>
        <v>0</v>
      </c>
      <c r="BR68" s="69">
        <f t="shared" si="23"/>
        <v>0</v>
      </c>
      <c r="BS68" s="70">
        <f>_xlfn.IFNA(VLOOKUP(BV68,Data!$B$2:$H$5150,4,0),0)</f>
        <v>0.04</v>
      </c>
      <c r="BT68" s="71">
        <f>_xlfn.IFNA(IF($BT$8&lt;&gt;"",VLOOKUP(BV68,Data!$B$2:$H$5150,6,0),""),"")</f>
        <v>297</v>
      </c>
      <c r="BU68" s="71">
        <f>_xlfn.IFNA(IF($BU$8&lt;&gt;"",VLOOKUP(BV68,Data!$B$2:$H$5150,7,0),""),"")</f>
        <v>299</v>
      </c>
      <c r="BV68" s="72" t="str">
        <f t="shared" si="24"/>
        <v>IMps_Ctn3919.909</v>
      </c>
      <c r="BW68" s="136">
        <f t="shared" si="44"/>
        <v>0</v>
      </c>
      <c r="BX68" s="69">
        <f t="shared" si="25"/>
        <v>0</v>
      </c>
      <c r="BY68" s="70">
        <f>_xlfn.IFNA(VLOOKUP(CB68,Data!$B$2:$H$5150,4,0),0)</f>
        <v>0.04</v>
      </c>
      <c r="BZ68" s="71">
        <f>_xlfn.IFNA(IF($BZ$8&lt;&gt;"",VLOOKUP(CB68,Data!$B$2:$H$5150,6,0),""),"")</f>
        <v>297</v>
      </c>
      <c r="CA68" s="71">
        <f>_xlfn.IFNA(IF($CA$8&lt;&gt;"",VLOOKUP(CB68,Data!$B$2:$H$5150,7,0),""),"")</f>
        <v>299</v>
      </c>
      <c r="CB68" s="72" t="str">
        <f t="shared" si="26"/>
        <v>IMps_Ctn3919.909</v>
      </c>
      <c r="CC68" s="136">
        <f t="shared" si="45"/>
        <v>0</v>
      </c>
      <c r="CD68" s="69">
        <f t="shared" si="27"/>
        <v>0</v>
      </c>
      <c r="CE68" s="70">
        <f>_xlfn.IFNA(VLOOKUP(CH68,Data!$B$2:$H$5150,4,0),0)</f>
        <v>0.04</v>
      </c>
      <c r="CF68" s="71">
        <f>_xlfn.IFNA(IF($CF$8&lt;&gt;"",VLOOKUP(CH68,Data!$B$2:$H$5150,6,0),""),"")</f>
        <v>297</v>
      </c>
      <c r="CG68" s="71">
        <f>_xlfn.IFNA(IF($CG$8&lt;&gt;"",VLOOKUP(CH68,Data!$B$2:$H$5150,7,0),""),"")</f>
        <v>299</v>
      </c>
      <c r="CH68" s="72" t="str">
        <f t="shared" si="28"/>
        <v>IMps_Ctn3919.909</v>
      </c>
      <c r="CI68" s="136">
        <f t="shared" si="46"/>
        <v>0</v>
      </c>
      <c r="CJ68" s="69">
        <f t="shared" si="29"/>
        <v>0</v>
      </c>
      <c r="CK68" s="70">
        <f>_xlfn.IFNA(VLOOKUP(CN68,Data!$B$2:$H$5150,4,0),0)</f>
        <v>0.04</v>
      </c>
      <c r="CL68" s="71">
        <f>_xlfn.IFNA(IF($CL$8&lt;&gt;"",VLOOKUP(CN68,Data!$B$2:$H$5150,6,0),""),"")</f>
        <v>297</v>
      </c>
      <c r="CM68" s="71">
        <f>_xlfn.IFNA(IF($CM$8&lt;&gt;"",VLOOKUP(CN68,Data!$B$2:$H$5150,7,0),""),"")</f>
        <v>299</v>
      </c>
      <c r="CN68" s="72" t="str">
        <f t="shared" si="30"/>
        <v>IMps_Ctn3919.909</v>
      </c>
      <c r="CO68" s="136">
        <f t="shared" si="47"/>
        <v>0</v>
      </c>
      <c r="CP68" s="69">
        <f t="shared" si="31"/>
        <v>0</v>
      </c>
      <c r="CQ68" s="70">
        <f>_xlfn.IFNA(VLOOKUP(CT68,Data!$B$2:$H$5150,4,0),0)</f>
        <v>0.04</v>
      </c>
      <c r="CR68" s="71">
        <f>_xlfn.IFNA(IF($CR$8&lt;&gt;"",VLOOKUP(CT68,Data!$B$2:$H$5150,6,0),""),"")</f>
        <v>297</v>
      </c>
      <c r="CS68" s="71">
        <f>_xlfn.IFNA(IF($CS$8&lt;&gt;"",VLOOKUP(CT68,Data!$B$2:$H$5150,7,0),""),"")</f>
        <v>299</v>
      </c>
      <c r="CT68" s="72" t="str">
        <f t="shared" si="32"/>
        <v>IMps_Ctn3919.909</v>
      </c>
      <c r="CU68" s="74" t="str">
        <f>VLOOKUP(F68,GD.List!$C$3:$O$6214,12,0)</f>
        <v>Packing Material</v>
      </c>
      <c r="CV68" s="51" t="s">
        <v>50</v>
      </c>
      <c r="CW68" s="51" t="e">
        <f>VLOOKUP(H68,#REF!,1,0)</f>
        <v>#REF!</v>
      </c>
      <c r="CX68" s="73">
        <f>E68/VLOOKUP(F68,GD.List!$C$3:$O$6646,5,0)</f>
        <v>0.8630974842767295</v>
      </c>
      <c r="CY68" s="134">
        <f t="shared" si="33"/>
        <v>685.21600000000012</v>
      </c>
      <c r="CZ68" s="51" t="e">
        <f t="shared" si="48"/>
        <v>#N/A</v>
      </c>
      <c r="DA68" s="133"/>
    </row>
    <row r="69" spans="1:105" ht="15" customHeight="1" x14ac:dyDescent="0.2">
      <c r="A69" s="142" t="str">
        <f>IFERROR(IF(VLOOKUP(F69,GD.List!$C$3:$H$6371,6,0)&lt;&gt;"L","I","L"),"")</f>
        <v>I</v>
      </c>
      <c r="B69" s="136">
        <f t="shared" si="34"/>
        <v>0</v>
      </c>
      <c r="C69" s="64">
        <v>411.66999999999996</v>
      </c>
      <c r="D69" s="64">
        <f t="shared" si="52"/>
        <v>0</v>
      </c>
      <c r="E69" s="64">
        <f>C69-D69</f>
        <v>411.66999999999996</v>
      </c>
      <c r="F69" s="65" t="s">
        <v>4431</v>
      </c>
      <c r="G69" s="66" t="str">
        <f>VLOOKUP(F69,GD.List!$C$3:$O$6646,13,0)</f>
        <v>PACKING BAGS</v>
      </c>
      <c r="H69" s="67">
        <f>VLOOKUP(F69,GD.List!$C$3:$O$6646,8,0)</f>
        <v>3923.29</v>
      </c>
      <c r="I69" s="68">
        <f>VLOOKUP(F69,GD.List!$C$3:$O$6646,9,0)</f>
        <v>2.82</v>
      </c>
      <c r="J69" s="69">
        <f t="shared" si="2"/>
        <v>0</v>
      </c>
      <c r="K69" s="70">
        <v>0</v>
      </c>
      <c r="L69" s="71">
        <f>_xlfn.IFNA(IF($L$8&lt;&gt;"",VLOOKUP(N69,Data!$B$2:$H$5150,6,0),""),"")</f>
        <v>133</v>
      </c>
      <c r="M69" s="71">
        <f>_xlfn.IFNA(IF($M$8&lt;&gt;"",VLOOKUP(N69,Data!$B$2:$H$5150,7,0),""),"")</f>
        <v>134</v>
      </c>
      <c r="N69" s="72" t="str">
        <f t="shared" si="35"/>
        <v>IMps_Ctn3923.29</v>
      </c>
      <c r="O69" s="136">
        <f t="shared" si="3"/>
        <v>0</v>
      </c>
      <c r="P69" s="69">
        <f t="shared" si="36"/>
        <v>0</v>
      </c>
      <c r="Q69" s="70">
        <v>0</v>
      </c>
      <c r="R69" s="71">
        <f>_xlfn.IFNA(IF($R$8&lt;&gt;"",VLOOKUP(T69,Data!$B$2:$H$5150,6,0),""),"")</f>
        <v>138</v>
      </c>
      <c r="S69" s="71" t="str">
        <f>_xlfn.IFNA(IF($S$8&lt;&gt;"",VLOOKUP(T69,Data!$B$2:$H$5150,7,0),""),"")</f>
        <v/>
      </c>
      <c r="T69" s="72" t="str">
        <f t="shared" si="37"/>
        <v>IMps_Pol3923.29</v>
      </c>
      <c r="U69" s="136">
        <f t="shared" si="4"/>
        <v>0</v>
      </c>
      <c r="V69" s="69">
        <f t="shared" si="5"/>
        <v>0</v>
      </c>
      <c r="W69" s="70">
        <v>0</v>
      </c>
      <c r="X69" s="71">
        <f>_xlfn.IFNA(IF($X$8&lt;&gt;"",VLOOKUP(Z69,Data!$B$2:$H$5150,6,0),""),"")</f>
        <v>138</v>
      </c>
      <c r="Y69" s="71" t="str">
        <f>_xlfn.IFNA(IF($Y$8&lt;&gt;"",VLOOKUP(Z69,Data!$B$2:$H$5150,7,0),""),"")</f>
        <v/>
      </c>
      <c r="Z69" s="72" t="str">
        <f t="shared" si="38"/>
        <v>IMps_Pol3923.29</v>
      </c>
      <c r="AA69" s="136">
        <f t="shared" si="6"/>
        <v>0</v>
      </c>
      <c r="AB69" s="69">
        <f t="shared" si="7"/>
        <v>0</v>
      </c>
      <c r="AC69" s="70">
        <v>0</v>
      </c>
      <c r="AD69" s="71">
        <f>_xlfn.IFNA(IF($AD$8&lt;&gt;"",VLOOKUP(AF69,Data!$B$2:$H$5150,6,0),""),"")</f>
        <v>133</v>
      </c>
      <c r="AE69" s="71">
        <f>_xlfn.IFNA(IF($AE$8&lt;&gt;"",VLOOKUP(AF69,Data!$B$2:$H$5150,7,0),""),"")</f>
        <v>134</v>
      </c>
      <c r="AF69" s="72" t="str">
        <f t="shared" si="8"/>
        <v>IMps_Ctn3923.29</v>
      </c>
      <c r="AG69" s="136">
        <f t="shared" si="9"/>
        <v>0</v>
      </c>
      <c r="AH69" s="69">
        <f t="shared" si="10"/>
        <v>0</v>
      </c>
      <c r="AI69" s="70">
        <f>_xlfn.IFNA(VLOOKUP(AL69,Data!$B$2:$H$5150,4,0),0)</f>
        <v>0.1</v>
      </c>
      <c r="AJ69" s="71">
        <f>_xlfn.IFNA(IF($AJ$8&lt;&gt;"",VLOOKUP(AL69,Data!$B$2:$H$5150,6,0),""),"")</f>
        <v>133</v>
      </c>
      <c r="AK69" s="71">
        <f>_xlfn.IFNA(IF($AK$8&lt;&gt;"",VLOOKUP(AL69,Data!$B$2:$H$5150,7,0),""),"")</f>
        <v>134</v>
      </c>
      <c r="AL69" s="72" t="str">
        <f t="shared" si="11"/>
        <v>IMps_Ctn3923.29</v>
      </c>
      <c r="AM69" s="136">
        <f t="shared" si="12"/>
        <v>0</v>
      </c>
      <c r="AN69" s="69">
        <f t="shared" si="13"/>
        <v>0</v>
      </c>
      <c r="AO69" s="70">
        <f>_xlfn.IFNA(VLOOKUP(AR69,Data!$B$2:$H$5150,4,0),0)</f>
        <v>0.1</v>
      </c>
      <c r="AP69" s="71">
        <f>_xlfn.IFNA(IF($AP$8&lt;&gt;"",VLOOKUP(AR69,Data!$B$2:$H$5150,6,0),""),"")</f>
        <v>133</v>
      </c>
      <c r="AQ69" s="71">
        <f>_xlfn.IFNA(IF($AQ$8&lt;&gt;"",VLOOKUP(AR69,Data!$B$2:$H$5150,7,0),""),"")</f>
        <v>134</v>
      </c>
      <c r="AR69" s="72" t="str">
        <f t="shared" si="14"/>
        <v>IMps_Ctn3923.29</v>
      </c>
      <c r="AS69" s="136">
        <f t="shared" si="39"/>
        <v>0</v>
      </c>
      <c r="AT69" s="69">
        <f t="shared" si="15"/>
        <v>0</v>
      </c>
      <c r="AU69" s="70">
        <f>_xlfn.IFNA(VLOOKUP(AX69,Data!$B$2:$H$5150,4,0),0)</f>
        <v>0.1</v>
      </c>
      <c r="AV69" s="71">
        <f>_xlfn.IFNA(IF($AV$8&lt;&gt;"",VLOOKUP(AX69,Data!$B$2:$H$5150,6,0),""),"")</f>
        <v>133</v>
      </c>
      <c r="AW69" s="71">
        <f>_xlfn.IFNA(IF($AW$8&lt;&gt;"",VLOOKUP(AX69,Data!$B$2:$H$5150,7,0),""),"")</f>
        <v>134</v>
      </c>
      <c r="AX69" s="72" t="str">
        <f t="shared" si="16"/>
        <v>IMps_Ctn3923.29</v>
      </c>
      <c r="AY69" s="136">
        <f t="shared" si="40"/>
        <v>0</v>
      </c>
      <c r="AZ69" s="69">
        <f t="shared" si="17"/>
        <v>0</v>
      </c>
      <c r="BA69" s="70">
        <f>_xlfn.IFNA(VLOOKUP(BD69,Data!$B$2:$H$5150,4,0),0)</f>
        <v>0.1</v>
      </c>
      <c r="BB69" s="71">
        <f>_xlfn.IFNA(IF($BB$8&lt;&gt;"",VLOOKUP(BD69,Data!$B$2:$H$5150,6,0),""),"")</f>
        <v>133</v>
      </c>
      <c r="BC69" s="71">
        <f>_xlfn.IFNA(IF($BC$8&lt;&gt;"",VLOOKUP(BD69,Data!$B$2:$H$5150,7,0),""),"")</f>
        <v>134</v>
      </c>
      <c r="BD69" s="72" t="str">
        <f t="shared" si="18"/>
        <v>IMps_Ctn3923.29</v>
      </c>
      <c r="BE69" s="136">
        <f t="shared" si="41"/>
        <v>0</v>
      </c>
      <c r="BF69" s="69">
        <f t="shared" si="19"/>
        <v>0</v>
      </c>
      <c r="BG69" s="70">
        <f>_xlfn.IFNA(VLOOKUP(BJ69,Data!$B$2:$H$5150,4,0),0)</f>
        <v>0.1</v>
      </c>
      <c r="BH69" s="71">
        <f>_xlfn.IFNA(IF($BH$8&lt;&gt;"",VLOOKUP(BJ69,Data!$B$2:$H$5150,6,0),""),"")</f>
        <v>133</v>
      </c>
      <c r="BI69" s="71">
        <f>_xlfn.IFNA(IF($BI$8&lt;&gt;"",VLOOKUP(BJ69,Data!$B$2:$H$5150,7,0),""),"")</f>
        <v>134</v>
      </c>
      <c r="BJ69" s="72" t="str">
        <f t="shared" si="20"/>
        <v>IMps_Ctn3923.29</v>
      </c>
      <c r="BK69" s="136">
        <f t="shared" si="42"/>
        <v>0</v>
      </c>
      <c r="BL69" s="69">
        <f t="shared" si="21"/>
        <v>0</v>
      </c>
      <c r="BM69" s="70">
        <f>_xlfn.IFNA(VLOOKUP(BP69,Data!$B$2:$H$5150,4,0),0)</f>
        <v>0.1</v>
      </c>
      <c r="BN69" s="71">
        <f>_xlfn.IFNA(IF($BN$8&lt;&gt;"",VLOOKUP(BP69,Data!$B$2:$H$5150,6,0),""),"")</f>
        <v>133</v>
      </c>
      <c r="BO69" s="71">
        <f>_xlfn.IFNA(IF($BO$8&lt;&gt;"",VLOOKUP(BP69,Data!$B$2:$H$5150,7,0),""),"")</f>
        <v>134</v>
      </c>
      <c r="BP69" s="72" t="str">
        <f t="shared" si="22"/>
        <v>IMps_Ctn3923.29</v>
      </c>
      <c r="BQ69" s="136">
        <f t="shared" si="43"/>
        <v>0</v>
      </c>
      <c r="BR69" s="69">
        <f t="shared" si="23"/>
        <v>0</v>
      </c>
      <c r="BS69" s="70">
        <f>_xlfn.IFNA(VLOOKUP(BV69,Data!$B$2:$H$5150,4,0),0)</f>
        <v>0.1</v>
      </c>
      <c r="BT69" s="71">
        <f>_xlfn.IFNA(IF($BT$8&lt;&gt;"",VLOOKUP(BV69,Data!$B$2:$H$5150,6,0),""),"")</f>
        <v>133</v>
      </c>
      <c r="BU69" s="71">
        <f>_xlfn.IFNA(IF($BU$8&lt;&gt;"",VLOOKUP(BV69,Data!$B$2:$H$5150,7,0),""),"")</f>
        <v>134</v>
      </c>
      <c r="BV69" s="72" t="str">
        <f t="shared" si="24"/>
        <v>IMps_Ctn3923.29</v>
      </c>
      <c r="BW69" s="136">
        <f t="shared" si="44"/>
        <v>0</v>
      </c>
      <c r="BX69" s="69">
        <f t="shared" si="25"/>
        <v>0</v>
      </c>
      <c r="BY69" s="70">
        <f>_xlfn.IFNA(VLOOKUP(CB69,Data!$B$2:$H$5150,4,0),0)</f>
        <v>0.1</v>
      </c>
      <c r="BZ69" s="71">
        <f>_xlfn.IFNA(IF($BZ$8&lt;&gt;"",VLOOKUP(CB69,Data!$B$2:$H$5150,6,0),""),"")</f>
        <v>133</v>
      </c>
      <c r="CA69" s="71">
        <f>_xlfn.IFNA(IF($CA$8&lt;&gt;"",VLOOKUP(CB69,Data!$B$2:$H$5150,7,0),""),"")</f>
        <v>134</v>
      </c>
      <c r="CB69" s="72" t="str">
        <f t="shared" si="26"/>
        <v>IMps_Ctn3923.29</v>
      </c>
      <c r="CC69" s="136">
        <f t="shared" si="45"/>
        <v>0</v>
      </c>
      <c r="CD69" s="69">
        <f t="shared" si="27"/>
        <v>0</v>
      </c>
      <c r="CE69" s="70">
        <f>_xlfn.IFNA(VLOOKUP(CH69,Data!$B$2:$H$5150,4,0),0)</f>
        <v>0.1</v>
      </c>
      <c r="CF69" s="71">
        <f>_xlfn.IFNA(IF($CF$8&lt;&gt;"",VLOOKUP(CH69,Data!$B$2:$H$5150,6,0),""),"")</f>
        <v>133</v>
      </c>
      <c r="CG69" s="71">
        <f>_xlfn.IFNA(IF($CG$8&lt;&gt;"",VLOOKUP(CH69,Data!$B$2:$H$5150,7,0),""),"")</f>
        <v>134</v>
      </c>
      <c r="CH69" s="72" t="str">
        <f t="shared" si="28"/>
        <v>IMps_Ctn3923.29</v>
      </c>
      <c r="CI69" s="136">
        <f t="shared" si="46"/>
        <v>0</v>
      </c>
      <c r="CJ69" s="69">
        <f t="shared" si="29"/>
        <v>0</v>
      </c>
      <c r="CK69" s="70">
        <f>_xlfn.IFNA(VLOOKUP(CN69,Data!$B$2:$H$5150,4,0),0)</f>
        <v>0.1</v>
      </c>
      <c r="CL69" s="71">
        <f>_xlfn.IFNA(IF($CL$8&lt;&gt;"",VLOOKUP(CN69,Data!$B$2:$H$5150,6,0),""),"")</f>
        <v>133</v>
      </c>
      <c r="CM69" s="71">
        <f>_xlfn.IFNA(IF($CM$8&lt;&gt;"",VLOOKUP(CN69,Data!$B$2:$H$5150,7,0),""),"")</f>
        <v>134</v>
      </c>
      <c r="CN69" s="72" t="str">
        <f t="shared" si="30"/>
        <v>IMps_Ctn3923.29</v>
      </c>
      <c r="CO69" s="136">
        <f t="shared" si="47"/>
        <v>0</v>
      </c>
      <c r="CP69" s="69">
        <f t="shared" si="31"/>
        <v>0</v>
      </c>
      <c r="CQ69" s="70">
        <f>_xlfn.IFNA(VLOOKUP(CT69,Data!$B$2:$H$5150,4,0),0)</f>
        <v>0.1</v>
      </c>
      <c r="CR69" s="71">
        <f>_xlfn.IFNA(IF($CR$8&lt;&gt;"",VLOOKUP(CT69,Data!$B$2:$H$5150,6,0),""),"")</f>
        <v>133</v>
      </c>
      <c r="CS69" s="71">
        <f>_xlfn.IFNA(IF($CS$8&lt;&gt;"",VLOOKUP(CT69,Data!$B$2:$H$5150,7,0),""),"")</f>
        <v>134</v>
      </c>
      <c r="CT69" s="72" t="str">
        <f t="shared" si="32"/>
        <v>IMps_Ctn3923.29</v>
      </c>
      <c r="CU69" s="74" t="str">
        <f>VLOOKUP(F69,GD.List!$C$3:$O$6214,12,0)</f>
        <v>Packing Material</v>
      </c>
      <c r="CV69" s="51" t="s">
        <v>50</v>
      </c>
      <c r="CW69" s="51" t="e">
        <f>VLOOKUP(H69,#REF!,1,0)</f>
        <v>#REF!</v>
      </c>
      <c r="CX69" s="73">
        <f>E69/VLOOKUP(F69,GD.List!$C$3:$O$6646,5,0)</f>
        <v>0.66398387096774192</v>
      </c>
      <c r="CY69" s="134">
        <f t="shared" si="33"/>
        <v>0</v>
      </c>
      <c r="CZ69" s="51" t="e">
        <f t="shared" si="48"/>
        <v>#N/A</v>
      </c>
      <c r="DA69" s="133"/>
    </row>
    <row r="70" spans="1:105" ht="15" customHeight="1" x14ac:dyDescent="0.2">
      <c r="A70" s="142" t="str">
        <f>IFERROR(IF(VLOOKUP(F70,GD.List!$C$3:$H$6371,6,0)&lt;&gt;"L","I","L"),"")</f>
        <v>I</v>
      </c>
      <c r="B70" s="136">
        <f t="shared" si="34"/>
        <v>0</v>
      </c>
      <c r="C70" s="64">
        <v>8324.4</v>
      </c>
      <c r="D70" s="64">
        <f t="shared" si="52"/>
        <v>0</v>
      </c>
      <c r="E70" s="64">
        <f>C70-D70</f>
        <v>8324.4</v>
      </c>
      <c r="F70" s="65" t="s">
        <v>4423</v>
      </c>
      <c r="G70" s="66" t="str">
        <f>VLOOKUP(F70,GD.List!$C$3:$O$6646,13,0)</f>
        <v>PLASTIC HANGERS &amp; SIZERS</v>
      </c>
      <c r="H70" s="67">
        <f>VLOOKUP(F70,GD.List!$C$3:$O$6646,8,0)</f>
        <v>3926.9099000000001</v>
      </c>
      <c r="I70" s="68">
        <f>VLOOKUP(F70,GD.List!$C$3:$O$6646,9,0)</f>
        <v>0.12</v>
      </c>
      <c r="J70" s="69">
        <f t="shared" si="2"/>
        <v>0</v>
      </c>
      <c r="K70" s="70">
        <v>0</v>
      </c>
      <c r="L70" s="71">
        <f>_xlfn.IFNA(IF($L$8&lt;&gt;"",VLOOKUP(N70,Data!$B$2:$H$5150,6,0),""),"")</f>
        <v>297</v>
      </c>
      <c r="M70" s="71">
        <f>_xlfn.IFNA(IF($M$8&lt;&gt;"",VLOOKUP(N70,Data!$B$2:$H$5150,7,0),""),"")</f>
        <v>299</v>
      </c>
      <c r="N70" s="72" t="str">
        <f t="shared" si="35"/>
        <v>IMps_Ctn3926.9099</v>
      </c>
      <c r="O70" s="136">
        <f t="shared" si="3"/>
        <v>0</v>
      </c>
      <c r="P70" s="69">
        <f t="shared" si="36"/>
        <v>0</v>
      </c>
      <c r="Q70" s="70">
        <v>0</v>
      </c>
      <c r="R70" s="71" t="str">
        <f>_xlfn.IFNA(IF($R$8&lt;&gt;"",VLOOKUP(T70,Data!$B$2:$H$5150,6,0),""),"")</f>
        <v/>
      </c>
      <c r="S70" s="71" t="str">
        <f>_xlfn.IFNA(IF($S$8&lt;&gt;"",VLOOKUP(T70,Data!$B$2:$H$5150,7,0),""),"")</f>
        <v/>
      </c>
      <c r="T70" s="72" t="str">
        <f t="shared" si="37"/>
        <v>IMps_Pol3926.9099</v>
      </c>
      <c r="U70" s="136">
        <f t="shared" si="4"/>
        <v>0</v>
      </c>
      <c r="V70" s="69">
        <f t="shared" si="5"/>
        <v>0</v>
      </c>
      <c r="W70" s="70">
        <v>0</v>
      </c>
      <c r="X70" s="71" t="str">
        <f>_xlfn.IFNA(IF($X$8&lt;&gt;"",VLOOKUP(Z70,Data!$B$2:$H$5150,6,0),""),"")</f>
        <v/>
      </c>
      <c r="Y70" s="71" t="str">
        <f>_xlfn.IFNA(IF($Y$8&lt;&gt;"",VLOOKUP(Z70,Data!$B$2:$H$5150,7,0),""),"")</f>
        <v/>
      </c>
      <c r="Z70" s="72" t="str">
        <f t="shared" si="38"/>
        <v>IMps_Pol3926.9099</v>
      </c>
      <c r="AA70" s="136">
        <f t="shared" si="6"/>
        <v>0</v>
      </c>
      <c r="AB70" s="69">
        <f t="shared" si="7"/>
        <v>0</v>
      </c>
      <c r="AC70" s="70">
        <v>0</v>
      </c>
      <c r="AD70" s="71">
        <f>_xlfn.IFNA(IF($AD$8&lt;&gt;"",VLOOKUP(AF70,Data!$B$2:$H$5150,6,0),""),"")</f>
        <v>297</v>
      </c>
      <c r="AE70" s="71">
        <f>_xlfn.IFNA(IF($AE$8&lt;&gt;"",VLOOKUP(AF70,Data!$B$2:$H$5150,7,0),""),"")</f>
        <v>299</v>
      </c>
      <c r="AF70" s="72" t="str">
        <f t="shared" si="8"/>
        <v>IMps_Ctn3926.9099</v>
      </c>
      <c r="AG70" s="136">
        <f t="shared" si="9"/>
        <v>0</v>
      </c>
      <c r="AH70" s="69">
        <f t="shared" si="10"/>
        <v>0</v>
      </c>
      <c r="AI70" s="70">
        <f>_xlfn.IFNA(VLOOKUP(AL70,Data!$B$2:$H$5150,4,0),0)</f>
        <v>1</v>
      </c>
      <c r="AJ70" s="71">
        <f>_xlfn.IFNA(IF($AJ$8&lt;&gt;"",VLOOKUP(AL70,Data!$B$2:$H$5150,6,0),""),"")</f>
        <v>297</v>
      </c>
      <c r="AK70" s="71">
        <f>_xlfn.IFNA(IF($AK$8&lt;&gt;"",VLOOKUP(AL70,Data!$B$2:$H$5150,7,0),""),"")</f>
        <v>299</v>
      </c>
      <c r="AL70" s="72" t="str">
        <f t="shared" si="11"/>
        <v>IMps_Ctn3926.9099</v>
      </c>
      <c r="AM70" s="136">
        <f t="shared" si="12"/>
        <v>0</v>
      </c>
      <c r="AN70" s="69">
        <f t="shared" si="13"/>
        <v>0</v>
      </c>
      <c r="AO70" s="70">
        <f>_xlfn.IFNA(VLOOKUP(AR70,Data!$B$2:$H$5150,4,0),0)</f>
        <v>1</v>
      </c>
      <c r="AP70" s="71">
        <f>_xlfn.IFNA(IF($AP$8&lt;&gt;"",VLOOKUP(AR70,Data!$B$2:$H$5150,6,0),""),"")</f>
        <v>297</v>
      </c>
      <c r="AQ70" s="71">
        <f>_xlfn.IFNA(IF($AQ$8&lt;&gt;"",VLOOKUP(AR70,Data!$B$2:$H$5150,7,0),""),"")</f>
        <v>299</v>
      </c>
      <c r="AR70" s="72" t="str">
        <f t="shared" si="14"/>
        <v>IMps_Ctn3926.9099</v>
      </c>
      <c r="AS70" s="136">
        <f t="shared" si="39"/>
        <v>0</v>
      </c>
      <c r="AT70" s="69">
        <f t="shared" si="15"/>
        <v>0</v>
      </c>
      <c r="AU70" s="70">
        <f>_xlfn.IFNA(VLOOKUP(AX70,Data!$B$2:$H$5150,4,0),0)</f>
        <v>1</v>
      </c>
      <c r="AV70" s="71">
        <f>_xlfn.IFNA(IF($AV$8&lt;&gt;"",VLOOKUP(AX70,Data!$B$2:$H$5150,6,0),""),"")</f>
        <v>297</v>
      </c>
      <c r="AW70" s="71">
        <f>_xlfn.IFNA(IF($AW$8&lt;&gt;"",VLOOKUP(AX70,Data!$B$2:$H$5150,7,0),""),"")</f>
        <v>299</v>
      </c>
      <c r="AX70" s="72" t="str">
        <f t="shared" si="16"/>
        <v>IMps_Ctn3926.9099</v>
      </c>
      <c r="AY70" s="136">
        <f t="shared" si="40"/>
        <v>0</v>
      </c>
      <c r="AZ70" s="69">
        <f t="shared" si="17"/>
        <v>0</v>
      </c>
      <c r="BA70" s="70">
        <f>_xlfn.IFNA(VLOOKUP(BD70,Data!$B$2:$H$5150,4,0),0)</f>
        <v>1</v>
      </c>
      <c r="BB70" s="71">
        <f>_xlfn.IFNA(IF($BB$8&lt;&gt;"",VLOOKUP(BD70,Data!$B$2:$H$5150,6,0),""),"")</f>
        <v>297</v>
      </c>
      <c r="BC70" s="71">
        <f>_xlfn.IFNA(IF($BC$8&lt;&gt;"",VLOOKUP(BD70,Data!$B$2:$H$5150,7,0),""),"")</f>
        <v>299</v>
      </c>
      <c r="BD70" s="72" t="str">
        <f t="shared" si="18"/>
        <v>IMps_Ctn3926.9099</v>
      </c>
      <c r="BE70" s="136">
        <f t="shared" si="41"/>
        <v>0</v>
      </c>
      <c r="BF70" s="69">
        <f t="shared" si="19"/>
        <v>0</v>
      </c>
      <c r="BG70" s="70">
        <f>_xlfn.IFNA(VLOOKUP(BJ70,Data!$B$2:$H$5150,4,0),0)</f>
        <v>1</v>
      </c>
      <c r="BH70" s="71">
        <f>_xlfn.IFNA(IF($BH$8&lt;&gt;"",VLOOKUP(BJ70,Data!$B$2:$H$5150,6,0),""),"")</f>
        <v>297</v>
      </c>
      <c r="BI70" s="71">
        <f>_xlfn.IFNA(IF($BI$8&lt;&gt;"",VLOOKUP(BJ70,Data!$B$2:$H$5150,7,0),""),"")</f>
        <v>299</v>
      </c>
      <c r="BJ70" s="72" t="str">
        <f t="shared" si="20"/>
        <v>IMps_Ctn3926.9099</v>
      </c>
      <c r="BK70" s="136">
        <f t="shared" si="42"/>
        <v>0</v>
      </c>
      <c r="BL70" s="69">
        <f t="shared" si="21"/>
        <v>0</v>
      </c>
      <c r="BM70" s="70">
        <f>_xlfn.IFNA(VLOOKUP(BP70,Data!$B$2:$H$5150,4,0),0)</f>
        <v>1</v>
      </c>
      <c r="BN70" s="71">
        <f>_xlfn.IFNA(IF($BN$8&lt;&gt;"",VLOOKUP(BP70,Data!$B$2:$H$5150,6,0),""),"")</f>
        <v>297</v>
      </c>
      <c r="BO70" s="71">
        <f>_xlfn.IFNA(IF($BO$8&lt;&gt;"",VLOOKUP(BP70,Data!$B$2:$H$5150,7,0),""),"")</f>
        <v>299</v>
      </c>
      <c r="BP70" s="72" t="str">
        <f t="shared" si="22"/>
        <v>IMps_Ctn3926.9099</v>
      </c>
      <c r="BQ70" s="136">
        <f t="shared" si="43"/>
        <v>0</v>
      </c>
      <c r="BR70" s="69">
        <f t="shared" si="23"/>
        <v>0</v>
      </c>
      <c r="BS70" s="70">
        <f>_xlfn.IFNA(VLOOKUP(BV70,Data!$B$2:$H$5150,4,0),0)</f>
        <v>1</v>
      </c>
      <c r="BT70" s="71">
        <f>_xlfn.IFNA(IF($BT$8&lt;&gt;"",VLOOKUP(BV70,Data!$B$2:$H$5150,6,0),""),"")</f>
        <v>297</v>
      </c>
      <c r="BU70" s="71">
        <f>_xlfn.IFNA(IF($BU$8&lt;&gt;"",VLOOKUP(BV70,Data!$B$2:$H$5150,7,0),""),"")</f>
        <v>299</v>
      </c>
      <c r="BV70" s="72" t="str">
        <f t="shared" si="24"/>
        <v>IMps_Ctn3926.9099</v>
      </c>
      <c r="BW70" s="136">
        <f t="shared" si="44"/>
        <v>0</v>
      </c>
      <c r="BX70" s="69">
        <f t="shared" si="25"/>
        <v>0</v>
      </c>
      <c r="BY70" s="70">
        <f>_xlfn.IFNA(VLOOKUP(CB70,Data!$B$2:$H$5150,4,0),0)</f>
        <v>1</v>
      </c>
      <c r="BZ70" s="71">
        <f>_xlfn.IFNA(IF($BZ$8&lt;&gt;"",VLOOKUP(CB70,Data!$B$2:$H$5150,6,0),""),"")</f>
        <v>297</v>
      </c>
      <c r="CA70" s="71">
        <f>_xlfn.IFNA(IF($CA$8&lt;&gt;"",VLOOKUP(CB70,Data!$B$2:$H$5150,7,0),""),"")</f>
        <v>299</v>
      </c>
      <c r="CB70" s="72" t="str">
        <f t="shared" si="26"/>
        <v>IMps_Ctn3926.9099</v>
      </c>
      <c r="CC70" s="136">
        <f t="shared" si="45"/>
        <v>0</v>
      </c>
      <c r="CD70" s="69">
        <f t="shared" si="27"/>
        <v>0</v>
      </c>
      <c r="CE70" s="70">
        <f>_xlfn.IFNA(VLOOKUP(CH70,Data!$B$2:$H$5150,4,0),0)</f>
        <v>1</v>
      </c>
      <c r="CF70" s="71">
        <f>_xlfn.IFNA(IF($CF$8&lt;&gt;"",VLOOKUP(CH70,Data!$B$2:$H$5150,6,0),""),"")</f>
        <v>297</v>
      </c>
      <c r="CG70" s="71">
        <f>_xlfn.IFNA(IF($CG$8&lt;&gt;"",VLOOKUP(CH70,Data!$B$2:$H$5150,7,0),""),"")</f>
        <v>299</v>
      </c>
      <c r="CH70" s="72" t="str">
        <f t="shared" si="28"/>
        <v>IMps_Ctn3926.9099</v>
      </c>
      <c r="CI70" s="136">
        <f t="shared" si="46"/>
        <v>0</v>
      </c>
      <c r="CJ70" s="69">
        <f t="shared" si="29"/>
        <v>0</v>
      </c>
      <c r="CK70" s="70">
        <f>_xlfn.IFNA(VLOOKUP(CN70,Data!$B$2:$H$5150,4,0),0)</f>
        <v>1</v>
      </c>
      <c r="CL70" s="71">
        <f>_xlfn.IFNA(IF($CL$8&lt;&gt;"",VLOOKUP(CN70,Data!$B$2:$H$5150,6,0),""),"")</f>
        <v>297</v>
      </c>
      <c r="CM70" s="71">
        <f>_xlfn.IFNA(IF($CM$8&lt;&gt;"",VLOOKUP(CN70,Data!$B$2:$H$5150,7,0),""),"")</f>
        <v>299</v>
      </c>
      <c r="CN70" s="72" t="str">
        <f t="shared" si="30"/>
        <v>IMps_Ctn3926.9099</v>
      </c>
      <c r="CO70" s="136">
        <f t="shared" si="47"/>
        <v>0</v>
      </c>
      <c r="CP70" s="69">
        <f t="shared" si="31"/>
        <v>0</v>
      </c>
      <c r="CQ70" s="70">
        <f>_xlfn.IFNA(VLOOKUP(CT70,Data!$B$2:$H$5150,4,0),0)</f>
        <v>1</v>
      </c>
      <c r="CR70" s="71">
        <f>_xlfn.IFNA(IF($CR$8&lt;&gt;"",VLOOKUP(CT70,Data!$B$2:$H$5150,6,0),""),"")</f>
        <v>297</v>
      </c>
      <c r="CS70" s="71">
        <f>_xlfn.IFNA(IF($CS$8&lt;&gt;"",VLOOKUP(CT70,Data!$B$2:$H$5150,7,0),""),"")</f>
        <v>299</v>
      </c>
      <c r="CT70" s="72" t="str">
        <f t="shared" si="32"/>
        <v>IMps_Ctn3926.9099</v>
      </c>
      <c r="CU70" s="74" t="str">
        <f>VLOOKUP(F70,GD.List!$C$3:$O$6214,12,0)</f>
        <v>Packing Material</v>
      </c>
      <c r="CV70" s="51" t="s">
        <v>50</v>
      </c>
      <c r="CW70" s="51" t="e">
        <f>VLOOKUP(H70,#REF!,1,0)</f>
        <v>#REF!</v>
      </c>
      <c r="CX70" s="73">
        <f>E70/VLOOKUP(F70,GD.List!$C$3:$O$6646,5,0)</f>
        <v>0.50086642599277975</v>
      </c>
      <c r="CY70" s="134">
        <f t="shared" si="33"/>
        <v>0</v>
      </c>
      <c r="CZ70" s="51" t="e">
        <f t="shared" si="48"/>
        <v>#N/A</v>
      </c>
      <c r="DA70" s="133"/>
    </row>
    <row r="71" spans="1:105" ht="15" customHeight="1" x14ac:dyDescent="0.2">
      <c r="A71" s="192" t="s">
        <v>1817</v>
      </c>
      <c r="B71" s="136">
        <f t="shared" si="34"/>
        <v>0</v>
      </c>
      <c r="C71" s="221">
        <v>23.089000000000006</v>
      </c>
      <c r="D71" s="64">
        <f t="shared" si="52"/>
        <v>0</v>
      </c>
      <c r="E71" s="64">
        <f t="shared" si="1"/>
        <v>23.089000000000006</v>
      </c>
      <c r="F71" s="65" t="s">
        <v>4327</v>
      </c>
      <c r="G71" s="66" t="str">
        <f>VLOOKUP(F71,GD.List!$C$3:$O$6646,13,0)</f>
        <v>Sewing Thread</v>
      </c>
      <c r="H71" s="67">
        <f>VLOOKUP(F71,GD.List!$C$3:$O$6646,8,0)</f>
        <v>5401.1</v>
      </c>
      <c r="I71" s="68">
        <f>VLOOKUP(F71,GD.List!$C$3:$O$6646,9,0)</f>
        <v>8.51</v>
      </c>
      <c r="J71" s="69">
        <f t="shared" si="2"/>
        <v>0</v>
      </c>
      <c r="K71" s="70">
        <v>0</v>
      </c>
      <c r="L71" s="71">
        <f>_xlfn.IFNA(IF($L$8&lt;&gt;"",VLOOKUP(N71,Data!$B$2:$H$5150,6,0),""),"")</f>
        <v>284</v>
      </c>
      <c r="M71" s="71">
        <f>_xlfn.IFNA(IF($M$8&lt;&gt;"",VLOOKUP(N71,Data!$B$2:$H$5150,7,0),""),"")</f>
        <v>258</v>
      </c>
      <c r="N71" s="72" t="str">
        <f t="shared" si="35"/>
        <v>LMps_Ctn5401.1</v>
      </c>
      <c r="O71" s="136">
        <f t="shared" si="3"/>
        <v>0</v>
      </c>
      <c r="P71" s="69">
        <f t="shared" si="36"/>
        <v>0</v>
      </c>
      <c r="Q71" s="70">
        <v>0</v>
      </c>
      <c r="R71" s="71">
        <f>_xlfn.IFNA(IF($R$8&lt;&gt;"",VLOOKUP(T71,Data!$B$2:$H$5150,6,0),""),"")</f>
        <v>261</v>
      </c>
      <c r="S71" s="71" t="str">
        <f>_xlfn.IFNA(IF($S$8&lt;&gt;"",VLOOKUP(T71,Data!$B$2:$H$5150,7,0),""),"")</f>
        <v/>
      </c>
      <c r="T71" s="72" t="str">
        <f t="shared" si="37"/>
        <v>LMps_Pol5401.1</v>
      </c>
      <c r="U71" s="136">
        <f t="shared" si="4"/>
        <v>0</v>
      </c>
      <c r="V71" s="69">
        <f t="shared" si="5"/>
        <v>0</v>
      </c>
      <c r="W71" s="70">
        <v>0</v>
      </c>
      <c r="X71" s="71">
        <f>_xlfn.IFNA(IF($X$8&lt;&gt;"",VLOOKUP(Z71,Data!$B$2:$H$5150,6,0),""),"")</f>
        <v>261</v>
      </c>
      <c r="Y71" s="71" t="str">
        <f>_xlfn.IFNA(IF($Y$8&lt;&gt;"",VLOOKUP(Z71,Data!$B$2:$H$5150,7,0),""),"")</f>
        <v/>
      </c>
      <c r="Z71" s="72" t="str">
        <f t="shared" si="38"/>
        <v>LMps_Pol5401.1</v>
      </c>
      <c r="AA71" s="136">
        <f t="shared" si="6"/>
        <v>0</v>
      </c>
      <c r="AB71" s="69">
        <f t="shared" si="7"/>
        <v>0</v>
      </c>
      <c r="AC71" s="70">
        <v>0</v>
      </c>
      <c r="AD71" s="71">
        <f>_xlfn.IFNA(IF($AD$8&lt;&gt;"",VLOOKUP(AF71,Data!$B$2:$H$5150,6,0),""),"")</f>
        <v>284</v>
      </c>
      <c r="AE71" s="71">
        <f>_xlfn.IFNA(IF($AE$8&lt;&gt;"",VLOOKUP(AF71,Data!$B$2:$H$5150,7,0),""),"")</f>
        <v>258</v>
      </c>
      <c r="AF71" s="72" t="str">
        <f t="shared" si="8"/>
        <v>LMps_Ctn5401.1</v>
      </c>
      <c r="AG71" s="136">
        <f t="shared" si="9"/>
        <v>0</v>
      </c>
      <c r="AH71" s="69">
        <f t="shared" si="10"/>
        <v>0</v>
      </c>
      <c r="AI71" s="70">
        <f>_xlfn.IFNA(VLOOKUP(AL71,Data!$B$2:$H$5150,4,0),0)</f>
        <v>0.03</v>
      </c>
      <c r="AJ71" s="71">
        <f>_xlfn.IFNA(IF($AJ$8&lt;&gt;"",VLOOKUP(AL71,Data!$B$2:$H$5150,6,0),""),"")</f>
        <v>284</v>
      </c>
      <c r="AK71" s="71">
        <f>_xlfn.IFNA(IF($AK$8&lt;&gt;"",VLOOKUP(AL71,Data!$B$2:$H$5150,7,0),""),"")</f>
        <v>258</v>
      </c>
      <c r="AL71" s="72" t="str">
        <f t="shared" si="11"/>
        <v>LMps_Ctn5401.1</v>
      </c>
      <c r="AM71" s="136">
        <f t="shared" si="12"/>
        <v>0</v>
      </c>
      <c r="AN71" s="69">
        <f t="shared" si="13"/>
        <v>0</v>
      </c>
      <c r="AO71" s="70">
        <f>_xlfn.IFNA(VLOOKUP(AR71,Data!$B$2:$H$5150,4,0),0)</f>
        <v>0.03</v>
      </c>
      <c r="AP71" s="71">
        <f>_xlfn.IFNA(IF($AP$8&lt;&gt;"",VLOOKUP(AR71,Data!$B$2:$H$5150,6,0),""),"")</f>
        <v>284</v>
      </c>
      <c r="AQ71" s="71">
        <f>_xlfn.IFNA(IF($AQ$8&lt;&gt;"",VLOOKUP(AR71,Data!$B$2:$H$5150,7,0),""),"")</f>
        <v>258</v>
      </c>
      <c r="AR71" s="72" t="str">
        <f t="shared" si="14"/>
        <v>LMps_Ctn5401.1</v>
      </c>
      <c r="AS71" s="136">
        <f t="shared" si="39"/>
        <v>0</v>
      </c>
      <c r="AT71" s="69">
        <f t="shared" si="15"/>
        <v>0</v>
      </c>
      <c r="AU71" s="70">
        <f>_xlfn.IFNA(VLOOKUP(AX71,Data!$B$2:$H$5150,4,0),0)</f>
        <v>0.03</v>
      </c>
      <c r="AV71" s="71">
        <f>_xlfn.IFNA(IF($AV$8&lt;&gt;"",VLOOKUP(AX71,Data!$B$2:$H$5150,6,0),""),"")</f>
        <v>284</v>
      </c>
      <c r="AW71" s="71">
        <f>_xlfn.IFNA(IF($AW$8&lt;&gt;"",VLOOKUP(AX71,Data!$B$2:$H$5150,7,0),""),"")</f>
        <v>258</v>
      </c>
      <c r="AX71" s="72" t="str">
        <f t="shared" si="16"/>
        <v>LMps_Ctn5401.1</v>
      </c>
      <c r="AY71" s="136">
        <f t="shared" si="40"/>
        <v>0</v>
      </c>
      <c r="AZ71" s="69">
        <f t="shared" si="17"/>
        <v>0</v>
      </c>
      <c r="BA71" s="70">
        <f>_xlfn.IFNA(VLOOKUP(BD71,Data!$B$2:$H$5150,4,0),0)</f>
        <v>0.03</v>
      </c>
      <c r="BB71" s="71">
        <f>_xlfn.IFNA(IF($BB$8&lt;&gt;"",VLOOKUP(BD71,Data!$B$2:$H$5150,6,0),""),"")</f>
        <v>284</v>
      </c>
      <c r="BC71" s="71">
        <f>_xlfn.IFNA(IF($BC$8&lt;&gt;"",VLOOKUP(BD71,Data!$B$2:$H$5150,7,0),""),"")</f>
        <v>258</v>
      </c>
      <c r="BD71" s="72" t="str">
        <f t="shared" si="18"/>
        <v>LMps_Ctn5401.1</v>
      </c>
      <c r="BE71" s="136">
        <f t="shared" si="41"/>
        <v>0</v>
      </c>
      <c r="BF71" s="69">
        <f t="shared" si="19"/>
        <v>0</v>
      </c>
      <c r="BG71" s="70">
        <f>_xlfn.IFNA(VLOOKUP(BJ71,Data!$B$2:$H$5150,4,0),0)</f>
        <v>0.03</v>
      </c>
      <c r="BH71" s="71">
        <f>_xlfn.IFNA(IF($BH$8&lt;&gt;"",VLOOKUP(BJ71,Data!$B$2:$H$5150,6,0),""),"")</f>
        <v>284</v>
      </c>
      <c r="BI71" s="71">
        <f>_xlfn.IFNA(IF($BI$8&lt;&gt;"",VLOOKUP(BJ71,Data!$B$2:$H$5150,7,0),""),"")</f>
        <v>258</v>
      </c>
      <c r="BJ71" s="72" t="str">
        <f t="shared" si="20"/>
        <v>LMps_Ctn5401.1</v>
      </c>
      <c r="BK71" s="136">
        <f t="shared" si="42"/>
        <v>0</v>
      </c>
      <c r="BL71" s="69">
        <f t="shared" si="21"/>
        <v>0</v>
      </c>
      <c r="BM71" s="70">
        <f>_xlfn.IFNA(VLOOKUP(BP71,Data!$B$2:$H$5150,4,0),0)</f>
        <v>0.03</v>
      </c>
      <c r="BN71" s="71">
        <f>_xlfn.IFNA(IF($BN$8&lt;&gt;"",VLOOKUP(BP71,Data!$B$2:$H$5150,6,0),""),"")</f>
        <v>284</v>
      </c>
      <c r="BO71" s="71">
        <f>_xlfn.IFNA(IF($BO$8&lt;&gt;"",VLOOKUP(BP71,Data!$B$2:$H$5150,7,0),""),"")</f>
        <v>258</v>
      </c>
      <c r="BP71" s="72" t="str">
        <f t="shared" si="22"/>
        <v>LMps_Ctn5401.1</v>
      </c>
      <c r="BQ71" s="136">
        <f t="shared" si="43"/>
        <v>0</v>
      </c>
      <c r="BR71" s="69">
        <f t="shared" si="23"/>
        <v>0</v>
      </c>
      <c r="BS71" s="70">
        <f>_xlfn.IFNA(VLOOKUP(BV71,Data!$B$2:$H$5150,4,0),0)</f>
        <v>0.03</v>
      </c>
      <c r="BT71" s="71">
        <f>_xlfn.IFNA(IF($BT$8&lt;&gt;"",VLOOKUP(BV71,Data!$B$2:$H$5150,6,0),""),"")</f>
        <v>284</v>
      </c>
      <c r="BU71" s="71">
        <f>_xlfn.IFNA(IF($BU$8&lt;&gt;"",VLOOKUP(BV71,Data!$B$2:$H$5150,7,0),""),"")</f>
        <v>258</v>
      </c>
      <c r="BV71" s="72" t="str">
        <f t="shared" si="24"/>
        <v>LMps_Ctn5401.1</v>
      </c>
      <c r="BW71" s="136">
        <f t="shared" si="44"/>
        <v>0</v>
      </c>
      <c r="BX71" s="69">
        <f t="shared" si="25"/>
        <v>0</v>
      </c>
      <c r="BY71" s="70">
        <f>_xlfn.IFNA(VLOOKUP(CB71,Data!$B$2:$H$5150,4,0),0)</f>
        <v>0.03</v>
      </c>
      <c r="BZ71" s="71">
        <f>_xlfn.IFNA(IF($BZ$8&lt;&gt;"",VLOOKUP(CB71,Data!$B$2:$H$5150,6,0),""),"")</f>
        <v>284</v>
      </c>
      <c r="CA71" s="71">
        <f>_xlfn.IFNA(IF($CA$8&lt;&gt;"",VLOOKUP(CB71,Data!$B$2:$H$5150,7,0),""),"")</f>
        <v>258</v>
      </c>
      <c r="CB71" s="72" t="str">
        <f t="shared" si="26"/>
        <v>LMps_Ctn5401.1</v>
      </c>
      <c r="CC71" s="136">
        <f t="shared" si="45"/>
        <v>0</v>
      </c>
      <c r="CD71" s="69">
        <f t="shared" si="27"/>
        <v>0</v>
      </c>
      <c r="CE71" s="70">
        <f>_xlfn.IFNA(VLOOKUP(CH71,Data!$B$2:$H$5150,4,0),0)</f>
        <v>0.03</v>
      </c>
      <c r="CF71" s="71">
        <f>_xlfn.IFNA(IF($CF$8&lt;&gt;"",VLOOKUP(CH71,Data!$B$2:$H$5150,6,0),""),"")</f>
        <v>284</v>
      </c>
      <c r="CG71" s="71">
        <f>_xlfn.IFNA(IF($CG$8&lt;&gt;"",VLOOKUP(CH71,Data!$B$2:$H$5150,7,0),""),"")</f>
        <v>258</v>
      </c>
      <c r="CH71" s="72" t="str">
        <f t="shared" si="28"/>
        <v>LMps_Ctn5401.1</v>
      </c>
      <c r="CI71" s="136">
        <f t="shared" si="46"/>
        <v>0</v>
      </c>
      <c r="CJ71" s="69">
        <f t="shared" si="29"/>
        <v>0</v>
      </c>
      <c r="CK71" s="70">
        <f>_xlfn.IFNA(VLOOKUP(CN71,Data!$B$2:$H$5150,4,0),0)</f>
        <v>0.03</v>
      </c>
      <c r="CL71" s="71">
        <f>_xlfn.IFNA(IF($CL$8&lt;&gt;"",VLOOKUP(CN71,Data!$B$2:$H$5150,6,0),""),"")</f>
        <v>284</v>
      </c>
      <c r="CM71" s="71">
        <f>_xlfn.IFNA(IF($CM$8&lt;&gt;"",VLOOKUP(CN71,Data!$B$2:$H$5150,7,0),""),"")</f>
        <v>258</v>
      </c>
      <c r="CN71" s="72" t="str">
        <f t="shared" si="30"/>
        <v>LMps_Ctn5401.1</v>
      </c>
      <c r="CO71" s="136">
        <f t="shared" si="47"/>
        <v>0</v>
      </c>
      <c r="CP71" s="69">
        <f t="shared" si="31"/>
        <v>0</v>
      </c>
      <c r="CQ71" s="70">
        <f>_xlfn.IFNA(VLOOKUP(CT71,Data!$B$2:$H$5150,4,0),0)</f>
        <v>0.03</v>
      </c>
      <c r="CR71" s="71">
        <f>_xlfn.IFNA(IF($CR$8&lt;&gt;"",VLOOKUP(CT71,Data!$B$2:$H$5150,6,0),""),"")</f>
        <v>284</v>
      </c>
      <c r="CS71" s="71">
        <f>_xlfn.IFNA(IF($CS$8&lt;&gt;"",VLOOKUP(CT71,Data!$B$2:$H$5150,7,0),""),"")</f>
        <v>258</v>
      </c>
      <c r="CT71" s="72" t="str">
        <f t="shared" si="32"/>
        <v>LMps_Ctn5401.1</v>
      </c>
      <c r="CU71" s="74" t="str">
        <f>VLOOKUP(F71,GD.List!$C$3:$O$6214,12,0)</f>
        <v>Sewing Thread</v>
      </c>
      <c r="CV71" s="51" t="s">
        <v>50</v>
      </c>
      <c r="CW71" s="51" t="e">
        <f>VLOOKUP(H71,#REF!,1,0)</f>
        <v>#REF!</v>
      </c>
      <c r="CX71" s="73">
        <f>E71/VLOOKUP(F71,GD.List!$C$3:$O$6646,5,0)</f>
        <v>0.17822599942878758</v>
      </c>
      <c r="CY71" s="134">
        <f t="shared" si="33"/>
        <v>0</v>
      </c>
      <c r="CZ71" s="51" t="e">
        <f t="shared" si="48"/>
        <v>#N/A</v>
      </c>
      <c r="DA71" s="133"/>
    </row>
    <row r="72" spans="1:105" ht="15" customHeight="1" x14ac:dyDescent="0.2">
      <c r="A72" s="192" t="s">
        <v>1817</v>
      </c>
      <c r="B72" s="136">
        <f t="shared" si="34"/>
        <v>0</v>
      </c>
      <c r="C72" s="215">
        <v>19.501899999999999</v>
      </c>
      <c r="D72" s="64">
        <f t="shared" si="52"/>
        <v>0</v>
      </c>
      <c r="E72" s="64">
        <f t="shared" si="1"/>
        <v>19.501899999999999</v>
      </c>
      <c r="F72" s="65" t="s">
        <v>3980</v>
      </c>
      <c r="G72" s="66" t="str">
        <f>VLOOKUP(F72,GD.List!$C$3:$O$6646,13,0)</f>
        <v>Sewing Thread</v>
      </c>
      <c r="H72" s="67">
        <f>VLOOKUP(F72,GD.List!$C$3:$O$6646,8,0)</f>
        <v>5401.2089999999998</v>
      </c>
      <c r="I72" s="68">
        <f>VLOOKUP(F72,GD.List!$C$3:$O$6646,9,0)</f>
        <v>5.04</v>
      </c>
      <c r="J72" s="69">
        <f t="shared" si="2"/>
        <v>0</v>
      </c>
      <c r="K72" s="70">
        <v>0</v>
      </c>
      <c r="L72" s="71">
        <f>_xlfn.IFNA(IF($L$8&lt;&gt;"",VLOOKUP(N72,Data!$B$2:$H$5150,6,0),""),"")</f>
        <v>291</v>
      </c>
      <c r="M72" s="71">
        <f>_xlfn.IFNA(IF($M$8&lt;&gt;"",VLOOKUP(N72,Data!$B$2:$H$5150,7,0),""),"")</f>
        <v>292</v>
      </c>
      <c r="N72" s="72" t="str">
        <f t="shared" si="35"/>
        <v>LMps_Ctn5401.209</v>
      </c>
      <c r="O72" s="136">
        <f t="shared" si="3"/>
        <v>0</v>
      </c>
      <c r="P72" s="69">
        <f t="shared" si="36"/>
        <v>0</v>
      </c>
      <c r="Q72" s="70">
        <v>0</v>
      </c>
      <c r="R72" s="71">
        <f>_xlfn.IFNA(IF($R$8&lt;&gt;"",VLOOKUP(T72,Data!$B$2:$H$5150,6,0),""),"")</f>
        <v>295</v>
      </c>
      <c r="S72" s="71" t="str">
        <f>_xlfn.IFNA(IF($S$8&lt;&gt;"",VLOOKUP(T72,Data!$B$2:$H$5150,7,0),""),"")</f>
        <v/>
      </c>
      <c r="T72" s="72" t="str">
        <f t="shared" si="37"/>
        <v>LMps_Pol5401.209</v>
      </c>
      <c r="U72" s="136">
        <f t="shared" si="4"/>
        <v>0</v>
      </c>
      <c r="V72" s="69">
        <f t="shared" si="5"/>
        <v>0</v>
      </c>
      <c r="W72" s="70">
        <v>0</v>
      </c>
      <c r="X72" s="71">
        <f>_xlfn.IFNA(IF($X$8&lt;&gt;"",VLOOKUP(Z72,Data!$B$2:$H$5150,6,0),""),"")</f>
        <v>295</v>
      </c>
      <c r="Y72" s="71" t="str">
        <f>_xlfn.IFNA(IF($Y$8&lt;&gt;"",VLOOKUP(Z72,Data!$B$2:$H$5150,7,0),""),"")</f>
        <v/>
      </c>
      <c r="Z72" s="72" t="str">
        <f t="shared" si="38"/>
        <v>LMps_Pol5401.209</v>
      </c>
      <c r="AA72" s="136">
        <f t="shared" si="6"/>
        <v>0</v>
      </c>
      <c r="AB72" s="69">
        <f t="shared" si="7"/>
        <v>0</v>
      </c>
      <c r="AC72" s="70">
        <v>0</v>
      </c>
      <c r="AD72" s="71">
        <f>_xlfn.IFNA(IF($AD$8&lt;&gt;"",VLOOKUP(AF72,Data!$B$2:$H$5150,6,0),""),"")</f>
        <v>291</v>
      </c>
      <c r="AE72" s="71">
        <f>_xlfn.IFNA(IF($AE$8&lt;&gt;"",VLOOKUP(AF72,Data!$B$2:$H$5150,7,0),""),"")</f>
        <v>292</v>
      </c>
      <c r="AF72" s="72" t="str">
        <f t="shared" si="8"/>
        <v>LMps_Ctn5401.209</v>
      </c>
      <c r="AG72" s="136">
        <f t="shared" si="9"/>
        <v>0</v>
      </c>
      <c r="AH72" s="69">
        <f t="shared" si="10"/>
        <v>0</v>
      </c>
      <c r="AI72" s="70">
        <f>_xlfn.IFNA(VLOOKUP(AL72,Data!$B$2:$H$5150,4,0),0)</f>
        <v>0.02</v>
      </c>
      <c r="AJ72" s="71">
        <f>_xlfn.IFNA(IF($AJ$8&lt;&gt;"",VLOOKUP(AL72,Data!$B$2:$H$5150,6,0),""),"")</f>
        <v>291</v>
      </c>
      <c r="AK72" s="71">
        <f>_xlfn.IFNA(IF($AK$8&lt;&gt;"",VLOOKUP(AL72,Data!$B$2:$H$5150,7,0),""),"")</f>
        <v>292</v>
      </c>
      <c r="AL72" s="72" t="str">
        <f t="shared" si="11"/>
        <v>LMps_Ctn5401.209</v>
      </c>
      <c r="AM72" s="136">
        <f t="shared" si="12"/>
        <v>0</v>
      </c>
      <c r="AN72" s="69">
        <f t="shared" si="13"/>
        <v>0</v>
      </c>
      <c r="AO72" s="70">
        <f>_xlfn.IFNA(VLOOKUP(AR72,Data!$B$2:$H$5150,4,0),0)</f>
        <v>0.02</v>
      </c>
      <c r="AP72" s="71">
        <f>_xlfn.IFNA(IF($AP$8&lt;&gt;"",VLOOKUP(AR72,Data!$B$2:$H$5150,6,0),""),"")</f>
        <v>291</v>
      </c>
      <c r="AQ72" s="71">
        <f>_xlfn.IFNA(IF($AQ$8&lt;&gt;"",VLOOKUP(AR72,Data!$B$2:$H$5150,7,0),""),"")</f>
        <v>292</v>
      </c>
      <c r="AR72" s="72" t="str">
        <f t="shared" si="14"/>
        <v>LMps_Ctn5401.209</v>
      </c>
      <c r="AS72" s="136">
        <f t="shared" si="39"/>
        <v>0</v>
      </c>
      <c r="AT72" s="69">
        <f t="shared" si="15"/>
        <v>0</v>
      </c>
      <c r="AU72" s="70">
        <f>_xlfn.IFNA(VLOOKUP(AX72,Data!$B$2:$H$5150,4,0),0)</f>
        <v>0.02</v>
      </c>
      <c r="AV72" s="71">
        <f>_xlfn.IFNA(IF($AV$8&lt;&gt;"",VLOOKUP(AX72,Data!$B$2:$H$5150,6,0),""),"")</f>
        <v>291</v>
      </c>
      <c r="AW72" s="71">
        <f>_xlfn.IFNA(IF($AW$8&lt;&gt;"",VLOOKUP(AX72,Data!$B$2:$H$5150,7,0),""),"")</f>
        <v>292</v>
      </c>
      <c r="AX72" s="72" t="str">
        <f t="shared" si="16"/>
        <v>LMps_Ctn5401.209</v>
      </c>
      <c r="AY72" s="136">
        <f t="shared" si="40"/>
        <v>0</v>
      </c>
      <c r="AZ72" s="69">
        <f t="shared" si="17"/>
        <v>0</v>
      </c>
      <c r="BA72" s="70">
        <f>_xlfn.IFNA(VLOOKUP(BD72,Data!$B$2:$H$5150,4,0),0)</f>
        <v>0.02</v>
      </c>
      <c r="BB72" s="71">
        <f>_xlfn.IFNA(IF($BB$8&lt;&gt;"",VLOOKUP(BD72,Data!$B$2:$H$5150,6,0),""),"")</f>
        <v>291</v>
      </c>
      <c r="BC72" s="71">
        <f>_xlfn.IFNA(IF($BC$8&lt;&gt;"",VLOOKUP(BD72,Data!$B$2:$H$5150,7,0),""),"")</f>
        <v>292</v>
      </c>
      <c r="BD72" s="72" t="str">
        <f t="shared" si="18"/>
        <v>LMps_Ctn5401.209</v>
      </c>
      <c r="BE72" s="136">
        <f t="shared" si="41"/>
        <v>0</v>
      </c>
      <c r="BF72" s="69">
        <f t="shared" si="19"/>
        <v>0</v>
      </c>
      <c r="BG72" s="70">
        <f>_xlfn.IFNA(VLOOKUP(BJ72,Data!$B$2:$H$5150,4,0),0)</f>
        <v>0.02</v>
      </c>
      <c r="BH72" s="71">
        <f>_xlfn.IFNA(IF($BH$8&lt;&gt;"",VLOOKUP(BJ72,Data!$B$2:$H$5150,6,0),""),"")</f>
        <v>291</v>
      </c>
      <c r="BI72" s="71">
        <f>_xlfn.IFNA(IF($BI$8&lt;&gt;"",VLOOKUP(BJ72,Data!$B$2:$H$5150,7,0),""),"")</f>
        <v>292</v>
      </c>
      <c r="BJ72" s="72" t="str">
        <f t="shared" si="20"/>
        <v>LMps_Ctn5401.209</v>
      </c>
      <c r="BK72" s="136">
        <f t="shared" si="42"/>
        <v>0</v>
      </c>
      <c r="BL72" s="69">
        <f t="shared" si="21"/>
        <v>0</v>
      </c>
      <c r="BM72" s="70">
        <f>_xlfn.IFNA(VLOOKUP(BP72,Data!$B$2:$H$5150,4,0),0)</f>
        <v>0.02</v>
      </c>
      <c r="BN72" s="71">
        <f>_xlfn.IFNA(IF($BN$8&lt;&gt;"",VLOOKUP(BP72,Data!$B$2:$H$5150,6,0),""),"")</f>
        <v>291</v>
      </c>
      <c r="BO72" s="71">
        <f>_xlfn.IFNA(IF($BO$8&lt;&gt;"",VLOOKUP(BP72,Data!$B$2:$H$5150,7,0),""),"")</f>
        <v>292</v>
      </c>
      <c r="BP72" s="72" t="str">
        <f t="shared" si="22"/>
        <v>LMps_Ctn5401.209</v>
      </c>
      <c r="BQ72" s="136">
        <f t="shared" si="43"/>
        <v>0</v>
      </c>
      <c r="BR72" s="69">
        <f t="shared" si="23"/>
        <v>0</v>
      </c>
      <c r="BS72" s="70">
        <f>_xlfn.IFNA(VLOOKUP(BV72,Data!$B$2:$H$5150,4,0),0)</f>
        <v>0.02</v>
      </c>
      <c r="BT72" s="71">
        <f>_xlfn.IFNA(IF($BT$8&lt;&gt;"",VLOOKUP(BV72,Data!$B$2:$H$5150,6,0),""),"")</f>
        <v>291</v>
      </c>
      <c r="BU72" s="71">
        <f>_xlfn.IFNA(IF($BU$8&lt;&gt;"",VLOOKUP(BV72,Data!$B$2:$H$5150,7,0),""),"")</f>
        <v>292</v>
      </c>
      <c r="BV72" s="72" t="str">
        <f t="shared" si="24"/>
        <v>LMps_Ctn5401.209</v>
      </c>
      <c r="BW72" s="136">
        <f t="shared" si="44"/>
        <v>0</v>
      </c>
      <c r="BX72" s="69">
        <f t="shared" si="25"/>
        <v>0</v>
      </c>
      <c r="BY72" s="70">
        <f>_xlfn.IFNA(VLOOKUP(CB72,Data!$B$2:$H$5150,4,0),0)</f>
        <v>0.02</v>
      </c>
      <c r="BZ72" s="71">
        <f>_xlfn.IFNA(IF($BZ$8&lt;&gt;"",VLOOKUP(CB72,Data!$B$2:$H$5150,6,0),""),"")</f>
        <v>291</v>
      </c>
      <c r="CA72" s="71">
        <f>_xlfn.IFNA(IF($CA$8&lt;&gt;"",VLOOKUP(CB72,Data!$B$2:$H$5150,7,0),""),"")</f>
        <v>292</v>
      </c>
      <c r="CB72" s="72" t="str">
        <f t="shared" si="26"/>
        <v>LMps_Ctn5401.209</v>
      </c>
      <c r="CC72" s="136">
        <f t="shared" si="45"/>
        <v>0</v>
      </c>
      <c r="CD72" s="69">
        <f t="shared" si="27"/>
        <v>0</v>
      </c>
      <c r="CE72" s="70">
        <f>_xlfn.IFNA(VLOOKUP(CH72,Data!$B$2:$H$5150,4,0),0)</f>
        <v>0.02</v>
      </c>
      <c r="CF72" s="71">
        <f>_xlfn.IFNA(IF($CF$8&lt;&gt;"",VLOOKUP(CH72,Data!$B$2:$H$5150,6,0),""),"")</f>
        <v>291</v>
      </c>
      <c r="CG72" s="71">
        <f>_xlfn.IFNA(IF($CG$8&lt;&gt;"",VLOOKUP(CH72,Data!$B$2:$H$5150,7,0),""),"")</f>
        <v>292</v>
      </c>
      <c r="CH72" s="72" t="str">
        <f t="shared" si="28"/>
        <v>LMps_Ctn5401.209</v>
      </c>
      <c r="CI72" s="136">
        <f t="shared" si="46"/>
        <v>0</v>
      </c>
      <c r="CJ72" s="69">
        <f t="shared" si="29"/>
        <v>0</v>
      </c>
      <c r="CK72" s="70">
        <f>_xlfn.IFNA(VLOOKUP(CN72,Data!$B$2:$H$5150,4,0),0)</f>
        <v>0.02</v>
      </c>
      <c r="CL72" s="71">
        <f>_xlfn.IFNA(IF($CL$8&lt;&gt;"",VLOOKUP(CN72,Data!$B$2:$H$5150,6,0),""),"")</f>
        <v>291</v>
      </c>
      <c r="CM72" s="71">
        <f>_xlfn.IFNA(IF($CM$8&lt;&gt;"",VLOOKUP(CN72,Data!$B$2:$H$5150,7,0),""),"")</f>
        <v>292</v>
      </c>
      <c r="CN72" s="72" t="str">
        <f t="shared" si="30"/>
        <v>LMps_Ctn5401.209</v>
      </c>
      <c r="CO72" s="136">
        <f t="shared" si="47"/>
        <v>0</v>
      </c>
      <c r="CP72" s="69">
        <f t="shared" si="31"/>
        <v>0</v>
      </c>
      <c r="CQ72" s="70">
        <f>_xlfn.IFNA(VLOOKUP(CT72,Data!$B$2:$H$5150,4,0),0)</f>
        <v>0.02</v>
      </c>
      <c r="CR72" s="71">
        <f>_xlfn.IFNA(IF($CR$8&lt;&gt;"",VLOOKUP(CT72,Data!$B$2:$H$5150,6,0),""),"")</f>
        <v>291</v>
      </c>
      <c r="CS72" s="71">
        <f>_xlfn.IFNA(IF($CS$8&lt;&gt;"",VLOOKUP(CT72,Data!$B$2:$H$5150,7,0),""),"")</f>
        <v>292</v>
      </c>
      <c r="CT72" s="72" t="str">
        <f t="shared" si="32"/>
        <v>LMps_Ctn5401.209</v>
      </c>
      <c r="CU72" s="74" t="str">
        <f>VLOOKUP(F72,GD.List!$C$3:$O$6214,12,0)</f>
        <v>Sewing Thread</v>
      </c>
      <c r="CV72" s="51" t="s">
        <v>50</v>
      </c>
      <c r="CW72" s="51" t="e">
        <f>VLOOKUP(H72,#REF!,1,0)</f>
        <v>#REF!</v>
      </c>
      <c r="CX72" s="73">
        <f>E72/VLOOKUP(F72,GD.List!$C$3:$O$6646,5,0)</f>
        <v>4.2202769963211421E-3</v>
      </c>
      <c r="CY72" s="134">
        <f t="shared" si="33"/>
        <v>0</v>
      </c>
      <c r="CZ72" s="51" t="e">
        <f t="shared" si="48"/>
        <v>#N/A</v>
      </c>
      <c r="DA72" s="133"/>
    </row>
    <row r="73" spans="1:105" ht="15" customHeight="1" x14ac:dyDescent="0.2">
      <c r="A73" s="192" t="s">
        <v>1817</v>
      </c>
      <c r="B73" s="136">
        <f t="shared" si="34"/>
        <v>0</v>
      </c>
      <c r="C73" s="64">
        <v>52.879999999999981</v>
      </c>
      <c r="D73" s="64">
        <f t="shared" si="52"/>
        <v>0</v>
      </c>
      <c r="E73" s="64">
        <f t="shared" si="1"/>
        <v>52.879999999999981</v>
      </c>
      <c r="F73" s="65" t="s">
        <v>4339</v>
      </c>
      <c r="G73" s="66" t="str">
        <f>VLOOKUP(F73,GD.List!$C$3:$O$6646,13,0)</f>
        <v>Sewing Thread</v>
      </c>
      <c r="H73" s="67">
        <f>VLOOKUP(F73,GD.List!$C$3:$O$6646,8,0)</f>
        <v>5508.1</v>
      </c>
      <c r="I73" s="68">
        <f>VLOOKUP(F73,GD.List!$C$3:$O$6646,9,0)</f>
        <v>7.42</v>
      </c>
      <c r="J73" s="69">
        <f t="shared" si="2"/>
        <v>0</v>
      </c>
      <c r="K73" s="70">
        <v>0</v>
      </c>
      <c r="L73" s="71">
        <f>_xlfn.IFNA(IF($L$8&lt;&gt;"",VLOOKUP(N73,Data!$B$2:$H$5150,6,0),""),"")</f>
        <v>284</v>
      </c>
      <c r="M73" s="71">
        <f>_xlfn.IFNA(IF($M$8&lt;&gt;"",VLOOKUP(N73,Data!$B$2:$H$5150,7,0),""),"")</f>
        <v>258</v>
      </c>
      <c r="N73" s="72" t="str">
        <f t="shared" si="35"/>
        <v>LMps_Ctn5508.1</v>
      </c>
      <c r="O73" s="136">
        <f t="shared" si="3"/>
        <v>0</v>
      </c>
      <c r="P73" s="69">
        <f t="shared" si="36"/>
        <v>0</v>
      </c>
      <c r="Q73" s="70">
        <v>0</v>
      </c>
      <c r="R73" s="71">
        <f>_xlfn.IFNA(IF($R$8&lt;&gt;"",VLOOKUP(T73,Data!$B$2:$H$5150,6,0),""),"")</f>
        <v>261</v>
      </c>
      <c r="S73" s="71" t="str">
        <f>_xlfn.IFNA(IF($S$8&lt;&gt;"",VLOOKUP(T73,Data!$B$2:$H$5150,7,0),""),"")</f>
        <v/>
      </c>
      <c r="T73" s="72" t="str">
        <f t="shared" si="37"/>
        <v>LMps_Pol5508.1</v>
      </c>
      <c r="U73" s="136">
        <f t="shared" si="4"/>
        <v>0</v>
      </c>
      <c r="V73" s="69">
        <f t="shared" si="5"/>
        <v>0</v>
      </c>
      <c r="W73" s="70">
        <v>0</v>
      </c>
      <c r="X73" s="71">
        <f>_xlfn.IFNA(IF($X$8&lt;&gt;"",VLOOKUP(Z73,Data!$B$2:$H$5150,6,0),""),"")</f>
        <v>261</v>
      </c>
      <c r="Y73" s="71" t="str">
        <f>_xlfn.IFNA(IF($Y$8&lt;&gt;"",VLOOKUP(Z73,Data!$B$2:$H$5150,7,0),""),"")</f>
        <v/>
      </c>
      <c r="Z73" s="72" t="str">
        <f t="shared" si="38"/>
        <v>LMps_Pol5508.1</v>
      </c>
      <c r="AA73" s="136">
        <f t="shared" si="6"/>
        <v>0</v>
      </c>
      <c r="AB73" s="69">
        <f t="shared" si="7"/>
        <v>0</v>
      </c>
      <c r="AC73" s="70">
        <v>0</v>
      </c>
      <c r="AD73" s="71">
        <f>_xlfn.IFNA(IF($AD$8&lt;&gt;"",VLOOKUP(AF73,Data!$B$2:$H$5150,6,0),""),"")</f>
        <v>284</v>
      </c>
      <c r="AE73" s="71">
        <f>_xlfn.IFNA(IF($AE$8&lt;&gt;"",VLOOKUP(AF73,Data!$B$2:$H$5150,7,0),""),"")</f>
        <v>258</v>
      </c>
      <c r="AF73" s="72" t="str">
        <f t="shared" si="8"/>
        <v>LMps_Ctn5508.1</v>
      </c>
      <c r="AG73" s="136">
        <f t="shared" si="9"/>
        <v>0</v>
      </c>
      <c r="AH73" s="69">
        <f t="shared" si="10"/>
        <v>0</v>
      </c>
      <c r="AI73" s="70">
        <f>_xlfn.IFNA(VLOOKUP(AL73,Data!$B$2:$H$5150,4,0),0)</f>
        <v>0.03</v>
      </c>
      <c r="AJ73" s="71">
        <f>_xlfn.IFNA(IF($AJ$8&lt;&gt;"",VLOOKUP(AL73,Data!$B$2:$H$5150,6,0),""),"")</f>
        <v>284</v>
      </c>
      <c r="AK73" s="71">
        <f>_xlfn.IFNA(IF($AK$8&lt;&gt;"",VLOOKUP(AL73,Data!$B$2:$H$5150,7,0),""),"")</f>
        <v>258</v>
      </c>
      <c r="AL73" s="72" t="str">
        <f t="shared" si="11"/>
        <v>LMps_Ctn5508.1</v>
      </c>
      <c r="AM73" s="136">
        <f t="shared" si="12"/>
        <v>0</v>
      </c>
      <c r="AN73" s="69">
        <f t="shared" si="13"/>
        <v>0</v>
      </c>
      <c r="AO73" s="70">
        <f>_xlfn.IFNA(VLOOKUP(AR73,Data!$B$2:$H$5150,4,0),0)</f>
        <v>0.03</v>
      </c>
      <c r="AP73" s="71">
        <f>_xlfn.IFNA(IF($AP$8&lt;&gt;"",VLOOKUP(AR73,Data!$B$2:$H$5150,6,0),""),"")</f>
        <v>284</v>
      </c>
      <c r="AQ73" s="71">
        <f>_xlfn.IFNA(IF($AQ$8&lt;&gt;"",VLOOKUP(AR73,Data!$B$2:$H$5150,7,0),""),"")</f>
        <v>258</v>
      </c>
      <c r="AR73" s="72" t="str">
        <f t="shared" si="14"/>
        <v>LMps_Ctn5508.1</v>
      </c>
      <c r="AS73" s="136">
        <f t="shared" si="39"/>
        <v>0</v>
      </c>
      <c r="AT73" s="69">
        <f t="shared" si="15"/>
        <v>0</v>
      </c>
      <c r="AU73" s="70">
        <f>_xlfn.IFNA(VLOOKUP(AX73,Data!$B$2:$H$5150,4,0),0)</f>
        <v>0.03</v>
      </c>
      <c r="AV73" s="71">
        <f>_xlfn.IFNA(IF($AV$8&lt;&gt;"",VLOOKUP(AX73,Data!$B$2:$H$5150,6,0),""),"")</f>
        <v>284</v>
      </c>
      <c r="AW73" s="71">
        <f>_xlfn.IFNA(IF($AW$8&lt;&gt;"",VLOOKUP(AX73,Data!$B$2:$H$5150,7,0),""),"")</f>
        <v>258</v>
      </c>
      <c r="AX73" s="72" t="str">
        <f t="shared" si="16"/>
        <v>LMps_Ctn5508.1</v>
      </c>
      <c r="AY73" s="136">
        <f t="shared" si="40"/>
        <v>0</v>
      </c>
      <c r="AZ73" s="69">
        <f t="shared" si="17"/>
        <v>0</v>
      </c>
      <c r="BA73" s="70">
        <f>_xlfn.IFNA(VLOOKUP(BD73,Data!$B$2:$H$5150,4,0),0)</f>
        <v>0.03</v>
      </c>
      <c r="BB73" s="71">
        <f>_xlfn.IFNA(IF($BB$8&lt;&gt;"",VLOOKUP(BD73,Data!$B$2:$H$5150,6,0),""),"")</f>
        <v>284</v>
      </c>
      <c r="BC73" s="71">
        <f>_xlfn.IFNA(IF($BC$8&lt;&gt;"",VLOOKUP(BD73,Data!$B$2:$H$5150,7,0),""),"")</f>
        <v>258</v>
      </c>
      <c r="BD73" s="72" t="str">
        <f t="shared" si="18"/>
        <v>LMps_Ctn5508.1</v>
      </c>
      <c r="BE73" s="136">
        <f t="shared" si="41"/>
        <v>0</v>
      </c>
      <c r="BF73" s="69">
        <f t="shared" si="19"/>
        <v>0</v>
      </c>
      <c r="BG73" s="70">
        <f>_xlfn.IFNA(VLOOKUP(BJ73,Data!$B$2:$H$5150,4,0),0)</f>
        <v>0.03</v>
      </c>
      <c r="BH73" s="71">
        <f>_xlfn.IFNA(IF($BH$8&lt;&gt;"",VLOOKUP(BJ73,Data!$B$2:$H$5150,6,0),""),"")</f>
        <v>284</v>
      </c>
      <c r="BI73" s="71">
        <f>_xlfn.IFNA(IF($BI$8&lt;&gt;"",VLOOKUP(BJ73,Data!$B$2:$H$5150,7,0),""),"")</f>
        <v>258</v>
      </c>
      <c r="BJ73" s="72" t="str">
        <f t="shared" si="20"/>
        <v>LMps_Ctn5508.1</v>
      </c>
      <c r="BK73" s="136">
        <f t="shared" si="42"/>
        <v>0</v>
      </c>
      <c r="BL73" s="69">
        <f t="shared" si="21"/>
        <v>0</v>
      </c>
      <c r="BM73" s="70">
        <f>_xlfn.IFNA(VLOOKUP(BP73,Data!$B$2:$H$5150,4,0),0)</f>
        <v>0.03</v>
      </c>
      <c r="BN73" s="71">
        <f>_xlfn.IFNA(IF($BN$8&lt;&gt;"",VLOOKUP(BP73,Data!$B$2:$H$5150,6,0),""),"")</f>
        <v>284</v>
      </c>
      <c r="BO73" s="71">
        <f>_xlfn.IFNA(IF($BO$8&lt;&gt;"",VLOOKUP(BP73,Data!$B$2:$H$5150,7,0),""),"")</f>
        <v>258</v>
      </c>
      <c r="BP73" s="72" t="str">
        <f t="shared" si="22"/>
        <v>LMps_Ctn5508.1</v>
      </c>
      <c r="BQ73" s="136">
        <f t="shared" si="43"/>
        <v>0</v>
      </c>
      <c r="BR73" s="69">
        <f t="shared" si="23"/>
        <v>0</v>
      </c>
      <c r="BS73" s="70">
        <f>_xlfn.IFNA(VLOOKUP(BV73,Data!$B$2:$H$5150,4,0),0)</f>
        <v>0.03</v>
      </c>
      <c r="BT73" s="71">
        <f>_xlfn.IFNA(IF($BT$8&lt;&gt;"",VLOOKUP(BV73,Data!$B$2:$H$5150,6,0),""),"")</f>
        <v>284</v>
      </c>
      <c r="BU73" s="71">
        <f>_xlfn.IFNA(IF($BU$8&lt;&gt;"",VLOOKUP(BV73,Data!$B$2:$H$5150,7,0),""),"")</f>
        <v>258</v>
      </c>
      <c r="BV73" s="72" t="str">
        <f t="shared" si="24"/>
        <v>LMps_Ctn5508.1</v>
      </c>
      <c r="BW73" s="136">
        <f t="shared" si="44"/>
        <v>0</v>
      </c>
      <c r="BX73" s="69">
        <f t="shared" si="25"/>
        <v>0</v>
      </c>
      <c r="BY73" s="70">
        <f>_xlfn.IFNA(VLOOKUP(CB73,Data!$B$2:$H$5150,4,0),0)</f>
        <v>0.03</v>
      </c>
      <c r="BZ73" s="71">
        <f>_xlfn.IFNA(IF($BZ$8&lt;&gt;"",VLOOKUP(CB73,Data!$B$2:$H$5150,6,0),""),"")</f>
        <v>284</v>
      </c>
      <c r="CA73" s="71">
        <f>_xlfn.IFNA(IF($CA$8&lt;&gt;"",VLOOKUP(CB73,Data!$B$2:$H$5150,7,0),""),"")</f>
        <v>258</v>
      </c>
      <c r="CB73" s="72" t="str">
        <f t="shared" si="26"/>
        <v>LMps_Ctn5508.1</v>
      </c>
      <c r="CC73" s="136">
        <f t="shared" si="45"/>
        <v>0</v>
      </c>
      <c r="CD73" s="69">
        <f t="shared" si="27"/>
        <v>0</v>
      </c>
      <c r="CE73" s="70">
        <f>_xlfn.IFNA(VLOOKUP(CH73,Data!$B$2:$H$5150,4,0),0)</f>
        <v>0.03</v>
      </c>
      <c r="CF73" s="71">
        <f>_xlfn.IFNA(IF($CF$8&lt;&gt;"",VLOOKUP(CH73,Data!$B$2:$H$5150,6,0),""),"")</f>
        <v>284</v>
      </c>
      <c r="CG73" s="71">
        <f>_xlfn.IFNA(IF($CG$8&lt;&gt;"",VLOOKUP(CH73,Data!$B$2:$H$5150,7,0),""),"")</f>
        <v>258</v>
      </c>
      <c r="CH73" s="72" t="str">
        <f t="shared" si="28"/>
        <v>LMps_Ctn5508.1</v>
      </c>
      <c r="CI73" s="136">
        <f t="shared" si="46"/>
        <v>0</v>
      </c>
      <c r="CJ73" s="69">
        <f t="shared" si="29"/>
        <v>0</v>
      </c>
      <c r="CK73" s="70">
        <f>_xlfn.IFNA(VLOOKUP(CN73,Data!$B$2:$H$5150,4,0),0)</f>
        <v>0.03</v>
      </c>
      <c r="CL73" s="71">
        <f>_xlfn.IFNA(IF($CL$8&lt;&gt;"",VLOOKUP(CN73,Data!$B$2:$H$5150,6,0),""),"")</f>
        <v>284</v>
      </c>
      <c r="CM73" s="71">
        <f>_xlfn.IFNA(IF($CM$8&lt;&gt;"",VLOOKUP(CN73,Data!$B$2:$H$5150,7,0),""),"")</f>
        <v>258</v>
      </c>
      <c r="CN73" s="72" t="str">
        <f t="shared" si="30"/>
        <v>LMps_Ctn5508.1</v>
      </c>
      <c r="CO73" s="136">
        <f t="shared" si="47"/>
        <v>0</v>
      </c>
      <c r="CP73" s="69">
        <f t="shared" si="31"/>
        <v>0</v>
      </c>
      <c r="CQ73" s="70">
        <f>_xlfn.IFNA(VLOOKUP(CT73,Data!$B$2:$H$5150,4,0),0)</f>
        <v>0.03</v>
      </c>
      <c r="CR73" s="71">
        <f>_xlfn.IFNA(IF($CR$8&lt;&gt;"",VLOOKUP(CT73,Data!$B$2:$H$5150,6,0),""),"")</f>
        <v>284</v>
      </c>
      <c r="CS73" s="71">
        <f>_xlfn.IFNA(IF($CS$8&lt;&gt;"",VLOOKUP(CT73,Data!$B$2:$H$5150,7,0),""),"")</f>
        <v>258</v>
      </c>
      <c r="CT73" s="72" t="str">
        <f t="shared" si="32"/>
        <v>LMps_Ctn5508.1</v>
      </c>
      <c r="CU73" s="74" t="str">
        <f>VLOOKUP(F73,GD.List!$C$3:$O$6214,12,0)</f>
        <v>Sewing Thread</v>
      </c>
      <c r="CV73" s="51" t="s">
        <v>50</v>
      </c>
      <c r="CW73" s="51" t="e">
        <f>VLOOKUP(H73,#REF!,1,0)</f>
        <v>#REF!</v>
      </c>
      <c r="CX73" s="73">
        <f>E73/VLOOKUP(F73,GD.List!$C$3:$O$6646,5,0)</f>
        <v>5.7269104141396618E-2</v>
      </c>
      <c r="CY73" s="134">
        <f t="shared" si="33"/>
        <v>0</v>
      </c>
      <c r="CZ73" s="51" t="e">
        <f t="shared" si="48"/>
        <v>#N/A</v>
      </c>
      <c r="DA73" s="133"/>
    </row>
    <row r="74" spans="1:105" ht="15" customHeight="1" x14ac:dyDescent="0.2">
      <c r="A74" s="142"/>
      <c r="B74" s="136"/>
      <c r="C74" s="64"/>
      <c r="D74" s="63"/>
      <c r="E74" s="64"/>
      <c r="F74" s="65"/>
      <c r="G74" s="66"/>
      <c r="H74" s="67"/>
      <c r="I74" s="68"/>
      <c r="J74" s="69"/>
      <c r="K74" s="81">
        <f ca="1">_xlfn.IFNA(VLOOKUP(N74,INDIRECT("Data!B"&amp;(MATCH(N74,INDIRECT("Data!B2:B5000"), 0)+2)&amp;":H5000"),4,0),0)</f>
        <v>0</v>
      </c>
      <c r="L74" s="82" t="str">
        <f ca="1">_xlfn.IFNA(VLOOKUP(N74,INDIRECT("Data!B"&amp;(MATCH(N74,INDIRECT("Data!B2:B5000"), 0)+2)&amp;":H5000"),6,0),"")</f>
        <v/>
      </c>
      <c r="M74" s="82" t="str">
        <f ca="1">_xlfn.IFNA(VLOOKUP(N74,INDIRECT("Data!B"&amp;(MATCH(N74,INDIRECT("Data!B2:B5000"), 0)+2)&amp;":H5000"),7,0),"")</f>
        <v/>
      </c>
      <c r="N74" s="72" t="str">
        <f t="shared" si="35"/>
        <v>Mps_Ctn</v>
      </c>
      <c r="O74" s="136"/>
      <c r="P74" s="80"/>
      <c r="Q74" s="70">
        <v>0</v>
      </c>
      <c r="R74" s="82" t="str">
        <f ca="1">_xlfn.IFNA(VLOOKUP(T74,INDIRECT("Data!B"&amp;(MATCH(T74,INDIRECT("Data!B2:B5000"), 0)+2)&amp;":H5000"),6,0),"")</f>
        <v/>
      </c>
      <c r="S74" s="82" t="str">
        <f ca="1">_xlfn.IFNA(VLOOKUP(T74,INDIRECT("Data!B"&amp;(MATCH(T74,INDIRECT("Data!B2:B5000"), 0)+2)&amp;":H5000"),7,0),"")</f>
        <v/>
      </c>
      <c r="T74" s="72" t="str">
        <f>$A74&amp;$P$2&amp;$R$2&amp;H74</f>
        <v>Mps_Pol</v>
      </c>
      <c r="U74" s="136">
        <f t="shared" ref="U74" si="53">V74*$I74</f>
        <v>0</v>
      </c>
      <c r="V74" s="80"/>
      <c r="W74" s="81">
        <f ca="1">_xlfn.IFNA(VLOOKUP(Z74,INDIRECT("Data!B"&amp;(MATCH(Z74,INDIRECT("Data!B2:B5000"), 0)+2)&amp;":H5000"),4,0),0)</f>
        <v>0</v>
      </c>
      <c r="X74" s="82" t="str">
        <f ca="1">_xlfn.IFNA(VLOOKUP(Z74,INDIRECT("Data!B"&amp;(MATCH(Z74,INDIRECT("Data!B2:B5000"), 0)+2)&amp;":H5000"),6,0),"")</f>
        <v/>
      </c>
      <c r="Y74" s="82" t="str">
        <f ca="1">_xlfn.IFNA(VLOOKUP(Z74,INDIRECT("Data!B"&amp;(MATCH(Z74,INDIRECT("Data!B2:B5000"), 0)+2)&amp;":H5000"),7,0),"")</f>
        <v/>
      </c>
      <c r="Z74" s="72" t="str">
        <f>$A74&amp;$V$2&amp;$X$2&amp;H74</f>
        <v>Mps_Pol</v>
      </c>
      <c r="AA74" s="136">
        <f t="shared" ref="AA74:AA75" si="54">AB74*$I74</f>
        <v>0</v>
      </c>
      <c r="AB74" s="80"/>
      <c r="AC74" s="81">
        <f ca="1">_xlfn.IFNA(VLOOKUP(AF74,INDIRECT("Data!B"&amp;(MATCH(AF74,INDIRECT("Data!B2:B5000"), 0)+2)&amp;":H5000"),4,0),0)</f>
        <v>0</v>
      </c>
      <c r="AD74" s="82" t="str">
        <f ca="1">_xlfn.IFNA(VLOOKUP(AF74,INDIRECT("Data!B"&amp;(MATCH(AF74,INDIRECT("Data!B2:B5000"), 0)+2)&amp;":H5000"),6,0),"")</f>
        <v/>
      </c>
      <c r="AE74" s="82" t="str">
        <f ca="1">_xlfn.IFNA(VLOOKUP(AF74,INDIRECT("Data!B"&amp;(MATCH(AF74,INDIRECT("Data!B2:B5000"), 0)+2)&amp;":H5000"),7,0),"")</f>
        <v/>
      </c>
      <c r="AF74" s="72" t="str">
        <f t="shared" ref="AF74:AF75" si="55">$A74&amp;$AB$2&amp;$AD$2&amp;H74</f>
        <v>Mps_Ctn</v>
      </c>
      <c r="AG74" s="136">
        <f t="shared" ref="AG74:AG75" si="56">AH74*$I74</f>
        <v>0</v>
      </c>
      <c r="AH74" s="80"/>
      <c r="AI74" s="81">
        <f ca="1">_xlfn.IFNA(VLOOKUP(AL74,INDIRECT("Data!B"&amp;(MATCH(AL74,INDIRECT("Data!B2:B5000"), 0)+2)&amp;":H5000"),4,0),0)</f>
        <v>0</v>
      </c>
      <c r="AJ74" s="82" t="str">
        <f ca="1">_xlfn.IFNA(VLOOKUP(AL74,INDIRECT("Data!B"&amp;(MATCH(AL74,INDIRECT("Data!B2:B5000"), 0)+2)&amp;":H5000"),6,0),"")</f>
        <v/>
      </c>
      <c r="AK74" s="82" t="str">
        <f ca="1">_xlfn.IFNA(VLOOKUP(AL74,INDIRECT("Data!B"&amp;(MATCH(AL74,INDIRECT("Data!B2:B5000"), 0)+2)&amp;":H5000"),7,0),"")</f>
        <v/>
      </c>
      <c r="AL74" s="72" t="str">
        <f t="shared" ref="AL74:AL75" si="57">$A74&amp;$AH$2&amp;$AJ$2&amp;H74</f>
        <v>Mps_Ctn</v>
      </c>
      <c r="AM74" s="136">
        <f t="shared" ref="AM74:AM75" si="58">AN74*$I74</f>
        <v>0</v>
      </c>
      <c r="AN74" s="80"/>
      <c r="AO74" s="81">
        <f ca="1">_xlfn.IFNA(VLOOKUP(AR74,INDIRECT("Data!B"&amp;(MATCH(AR74,INDIRECT("Data!B2:B5000"), 0)+2)&amp;":H5000"),4,0),0)</f>
        <v>0</v>
      </c>
      <c r="AP74" s="82" t="str">
        <f ca="1">_xlfn.IFNA(VLOOKUP(AR74,INDIRECT("Data!B"&amp;(MATCH(AR74,INDIRECT("Data!B2:B5000"), 0)+2)&amp;":H5000"),6,0),"")</f>
        <v/>
      </c>
      <c r="AQ74" s="82" t="str">
        <f ca="1">_xlfn.IFNA(VLOOKUP(AR74,INDIRECT("Data!B"&amp;(MATCH(AR74,INDIRECT("Data!B2:B5000"), 0)+2)&amp;":H5000"),7,0),"")</f>
        <v/>
      </c>
      <c r="AR74" s="72" t="str">
        <f t="shared" ref="AR74:AR75" si="59">$A74&amp;$AN$2&amp;$AP$2&amp;H74</f>
        <v>Mps_Ctn</v>
      </c>
      <c r="AS74" s="136">
        <f t="shared" si="39"/>
        <v>0</v>
      </c>
      <c r="AT74" s="80"/>
      <c r="AU74" s="81">
        <f ca="1">_xlfn.IFNA(VLOOKUP(AX74,INDIRECT("Data!B"&amp;(MATCH(AX74,INDIRECT("Data!B2:B5000"), 0)+2)&amp;":H5000"),4,0),0)</f>
        <v>0</v>
      </c>
      <c r="AV74" s="82" t="str">
        <f ca="1">_xlfn.IFNA(VLOOKUP(AX74,INDIRECT("Data!B"&amp;(MATCH(AX74,INDIRECT("Data!B2:B5000"), 0)+2)&amp;":H5000"),6,0),"")</f>
        <v/>
      </c>
      <c r="AW74" s="82" t="str">
        <f ca="1">_xlfn.IFNA(VLOOKUP(AX74,INDIRECT("Data!B"&amp;(MATCH(AX74,INDIRECT("Data!B2:B5000"), 0)+2)&amp;":H5000"),7,0),"")</f>
        <v/>
      </c>
      <c r="AX74" s="72" t="str">
        <f t="shared" ref="AX74:AX75" si="60">$A74&amp;$AT$2&amp;$AV$2&amp;H74</f>
        <v>Mps_Ctn</v>
      </c>
      <c r="AY74" s="136">
        <f t="shared" si="40"/>
        <v>0</v>
      </c>
      <c r="AZ74" s="80"/>
      <c r="BA74" s="81">
        <f ca="1">_xlfn.IFNA(VLOOKUP(BD74,INDIRECT("Data!B"&amp;(MATCH(BD74,INDIRECT("Data!B2:B5000"), 0)+2)&amp;":H5000"),4,0),0)</f>
        <v>0</v>
      </c>
      <c r="BB74" s="82" t="str">
        <f ca="1">_xlfn.IFNA(VLOOKUP(BD74,INDIRECT("Data!B"&amp;(MATCH(BD74,INDIRECT("Data!B2:B5000"), 0)+2)&amp;":H5000"),6,0),"")</f>
        <v/>
      </c>
      <c r="BC74" s="82" t="str">
        <f ca="1">_xlfn.IFNA(VLOOKUP(BD74,INDIRECT("Data!B"&amp;(MATCH(BD74,INDIRECT("Data!B2:B5000"), 0)+2)&amp;":H5000"),7,0),"")</f>
        <v/>
      </c>
      <c r="BD74" s="72" t="str">
        <f t="shared" ref="BD74:BD75" si="61">$A74&amp;$AZ$2&amp;$BB$2&amp;H74</f>
        <v>Mps_Ctn</v>
      </c>
      <c r="BE74" s="136">
        <f t="shared" si="41"/>
        <v>0</v>
      </c>
      <c r="BF74" s="80"/>
      <c r="BG74" s="81">
        <f ca="1">_xlfn.IFNA(VLOOKUP(BJ74,INDIRECT("Data!B"&amp;(MATCH(BJ74,INDIRECT("Data!B2:B5000"), 0)+2)&amp;":H5000"),4,0),0)</f>
        <v>0</v>
      </c>
      <c r="BH74" s="82" t="str">
        <f ca="1">_xlfn.IFNA(VLOOKUP(BJ74,INDIRECT("Data!B"&amp;(MATCH(BJ74,INDIRECT("Data!B2:B5000"), 0)+2)&amp;":H5000"),6,0),"")</f>
        <v/>
      </c>
      <c r="BI74" s="82" t="str">
        <f ca="1">_xlfn.IFNA(VLOOKUP(BJ74,INDIRECT("Data!B"&amp;(MATCH(BJ74,INDIRECT("Data!B2:B5000"), 0)+2)&amp;":H5000"),7,0),"")</f>
        <v/>
      </c>
      <c r="BJ74" s="72" t="str">
        <f t="shared" ref="BJ74:BJ75" si="62">$A74&amp;$BF$2&amp;$BH$2&amp;H74</f>
        <v>Mps_Ctn</v>
      </c>
      <c r="BK74" s="136">
        <f t="shared" si="42"/>
        <v>0</v>
      </c>
      <c r="BL74" s="80"/>
      <c r="BM74" s="81">
        <f ca="1">_xlfn.IFNA(VLOOKUP(BP74,INDIRECT("Data!B"&amp;(MATCH(BP74,INDIRECT("Data!B2:B5000"), 0)+2)&amp;":H5000"),4,0),0)</f>
        <v>0</v>
      </c>
      <c r="BN74" s="82" t="str">
        <f ca="1">_xlfn.IFNA(VLOOKUP(BP74,INDIRECT("Data!B"&amp;(MATCH(BP74,INDIRECT("Data!B2:B5000"), 0)+2)&amp;":H5000"),6,0),"")</f>
        <v/>
      </c>
      <c r="BO74" s="82" t="str">
        <f ca="1">_xlfn.IFNA(VLOOKUP(BP74,INDIRECT("Data!B"&amp;(MATCH(BP74,INDIRECT("Data!B2:B5000"), 0)+2)&amp;":H5000"),7,0),"")</f>
        <v/>
      </c>
      <c r="BP74" s="72" t="str">
        <f t="shared" ref="BP74:BP75" si="63">$A74&amp;$BL$2&amp;$BN$2&amp;H74</f>
        <v>Mps_Ctn</v>
      </c>
      <c r="BQ74" s="136">
        <f t="shared" si="43"/>
        <v>0</v>
      </c>
      <c r="BR74" s="80"/>
      <c r="BS74" s="81">
        <f ca="1">_xlfn.IFNA(VLOOKUP(BV74,INDIRECT("Data!B"&amp;(MATCH(BV74,INDIRECT("Data!B2:B5000"), 0)+2)&amp;":H5000"),4,0),0)</f>
        <v>0</v>
      </c>
      <c r="BT74" s="82" t="str">
        <f ca="1">_xlfn.IFNA(VLOOKUP(BV74,INDIRECT("Data!B"&amp;(MATCH(BV74,INDIRECT("Data!B2:B5000"), 0)+2)&amp;":H5000"),6,0),"")</f>
        <v/>
      </c>
      <c r="BU74" s="82" t="str">
        <f ca="1">_xlfn.IFNA(VLOOKUP(BV74,INDIRECT("Data!B"&amp;(MATCH(BV74,INDIRECT("Data!B2:B5000"), 0)+2)&amp;":H5000"),7,0),"")</f>
        <v/>
      </c>
      <c r="BV74" s="72" t="str">
        <f t="shared" ref="BV74:BV75" si="64">$A74&amp;$BR$2&amp;$BT$2&amp;H74</f>
        <v>Mps_Ctn</v>
      </c>
      <c r="BW74" s="136">
        <f t="shared" si="44"/>
        <v>0</v>
      </c>
      <c r="BX74" s="80"/>
      <c r="BY74" s="81">
        <f ca="1">_xlfn.IFNA(VLOOKUP(CB74,INDIRECT("Data!B"&amp;(MATCH(CB74,INDIRECT("Data!B2:B5000"), 0)+2)&amp;":H5000"),4,0),0)</f>
        <v>0</v>
      </c>
      <c r="BZ74" s="82" t="str">
        <f ca="1">_xlfn.IFNA(VLOOKUP(CB74,INDIRECT("Data!B"&amp;(MATCH(CB74,INDIRECT("Data!B2:B5000"), 0)+2)&amp;":H5000"),6,0),"")</f>
        <v/>
      </c>
      <c r="CA74" s="82" t="str">
        <f ca="1">_xlfn.IFNA(VLOOKUP(CB74,INDIRECT("Data!B"&amp;(MATCH(CB74,INDIRECT("Data!B2:B5000"), 0)+2)&amp;":H5000"),7,0),"")</f>
        <v/>
      </c>
      <c r="CB74" s="72" t="str">
        <f t="shared" ref="CB74:CB75" si="65">$A74&amp;$BX$2&amp;$BZ$2&amp;H74</f>
        <v>Mps_Ctn</v>
      </c>
      <c r="CC74" s="136">
        <f t="shared" si="45"/>
        <v>0</v>
      </c>
      <c r="CD74" s="80"/>
      <c r="CE74" s="81">
        <f ca="1">_xlfn.IFNA(VLOOKUP(CH74,INDIRECT("Data!B"&amp;(MATCH(CH74,INDIRECT("Data!B2:B5000"), 0)+2)&amp;":H5000"),4,0),0)</f>
        <v>0</v>
      </c>
      <c r="CF74" s="82" t="str">
        <f ca="1">_xlfn.IFNA(VLOOKUP(CH74,INDIRECT("Data!B"&amp;(MATCH(CH74,INDIRECT("Data!B2:B5000"), 0)+2)&amp;":H5000"),6,0),"")</f>
        <v/>
      </c>
      <c r="CG74" s="82" t="str">
        <f ca="1">_xlfn.IFNA(VLOOKUP(CH74,INDIRECT("Data!B"&amp;(MATCH(CH74,INDIRECT("Data!B2:B5000"), 0)+2)&amp;":H5000"),7,0),"")</f>
        <v/>
      </c>
      <c r="CH74" s="72" t="str">
        <f t="shared" ref="CH74:CH75" si="66">$A74&amp;$CD$2&amp;$CF$2&amp;H74</f>
        <v>Mps_Ctn</v>
      </c>
      <c r="CI74" s="136">
        <f t="shared" si="46"/>
        <v>0</v>
      </c>
      <c r="CJ74" s="80"/>
      <c r="CK74" s="81">
        <f ca="1">_xlfn.IFNA(VLOOKUP(CN74,INDIRECT("Data!B"&amp;(MATCH(CN74,INDIRECT("Data!B2:B5000"), 0)+2)&amp;":H5000"),4,0),0)</f>
        <v>0</v>
      </c>
      <c r="CL74" s="82" t="str">
        <f ca="1">_xlfn.IFNA(VLOOKUP(CN74,INDIRECT("Data!B"&amp;(MATCH(CN74,INDIRECT("Data!B2:B5000"), 0)+2)&amp;":H5000"),6,0),"")</f>
        <v/>
      </c>
      <c r="CM74" s="82" t="str">
        <f ca="1">_xlfn.IFNA(VLOOKUP(CN74,INDIRECT("Data!B"&amp;(MATCH(CN74,INDIRECT("Data!B2:B5000"), 0)+2)&amp;":H5000"),7,0),"")</f>
        <v/>
      </c>
      <c r="CN74" s="72" t="str">
        <f t="shared" ref="CN74:CN75" si="67">$A74&amp;$CJ$2&amp;$CL$2&amp;H74</f>
        <v>Mps_Ctn</v>
      </c>
      <c r="CO74" s="136">
        <f t="shared" si="47"/>
        <v>0</v>
      </c>
      <c r="CP74" s="80"/>
      <c r="CQ74" s="81">
        <f ca="1">_xlfn.IFNA(VLOOKUP(CT74,INDIRECT("Data!B"&amp;(MATCH(CT74,INDIRECT("Data!B2:B5000"), 0)+2)&amp;":H5000"),4,0),0)</f>
        <v>0</v>
      </c>
      <c r="CR74" s="82" t="str">
        <f ca="1">_xlfn.IFNA(VLOOKUP(CT74,INDIRECT("Data!B"&amp;(MATCH(CT74,INDIRECT("Data!B2:B5000"), 0)+2)&amp;":H5000"),6,0),"")</f>
        <v/>
      </c>
      <c r="CS74" s="82" t="str">
        <f ca="1">_xlfn.IFNA(VLOOKUP(CT74,INDIRECT("Data!B"&amp;(MATCH(CT74,INDIRECT("Data!B2:B5000"), 0)+2)&amp;":H5000"),7,0),"")</f>
        <v/>
      </c>
      <c r="CT74" s="72" t="str">
        <f t="shared" ref="CT74:CT75" si="68">$A74&amp;$CP$2&amp;$CR$2&amp;H74</f>
        <v>Mps_Ctn</v>
      </c>
      <c r="CU74" s="173"/>
      <c r="CV74" s="51"/>
      <c r="CW74" s="51"/>
      <c r="CX74" s="73"/>
      <c r="CY74" s="134"/>
      <c r="DA74" s="133"/>
    </row>
    <row r="75" spans="1:105" ht="15" customHeight="1" x14ac:dyDescent="0.2">
      <c r="A75" s="75"/>
      <c r="B75" s="136"/>
      <c r="C75" s="76"/>
      <c r="D75" s="76"/>
      <c r="E75" s="76"/>
      <c r="F75" s="77"/>
      <c r="G75" s="78"/>
      <c r="H75" s="67"/>
      <c r="I75" s="79"/>
      <c r="J75" s="80"/>
      <c r="K75" s="70">
        <f>_xlfn.IFNA(VLOOKUP(N75,Data!$B$2:$H$5150,4,0),0)</f>
        <v>0</v>
      </c>
      <c r="L75" s="195" t="str">
        <f>_xlfn.IFNA([1]!DVLookup(N75,Data!$B$2:$B$5000,Data!$G$2:$G$5000,3),"")</f>
        <v/>
      </c>
      <c r="M75" s="195" t="str">
        <f>_xlfn.IFNA([1]!DVLookup(N75,Data!$B$2:$B$5000,Data!$H$2:$H$5000,3),"")</f>
        <v/>
      </c>
      <c r="N75" s="72" t="str">
        <f t="shared" ref="N75" si="69">$A75&amp;$J$2&amp;$L$2&amp;H75</f>
        <v>Mps_Ctn</v>
      </c>
      <c r="O75" s="136"/>
      <c r="P75" s="80"/>
      <c r="Q75" s="70">
        <v>0</v>
      </c>
      <c r="R75" s="195" t="str">
        <f>_xlfn.IFNA([1]!DVLookup(T75,Data!$B$2:$B$5000,Data!$G$2:$G$5000,3),"")</f>
        <v/>
      </c>
      <c r="S75" s="195" t="str">
        <f>_xlfn.IFNA([1]!DVLookup(T75,Data!$B$2:$B$5000,Data!$H$2:$H$5000,3),"")</f>
        <v/>
      </c>
      <c r="T75" s="72" t="str">
        <f>$A75&amp;$P$2&amp;$R$2&amp;H75</f>
        <v>Mps_Pol</v>
      </c>
      <c r="U75" s="136">
        <v>0</v>
      </c>
      <c r="V75" s="80"/>
      <c r="W75" s="194">
        <f>_xlfn.IFNA([1]!DVLookup(Z75,Data!$B$2:$B$5000,Data!$E$2:$E$5000,3),0)</f>
        <v>0</v>
      </c>
      <c r="X75" s="195" t="str">
        <f>_xlfn.IFNA([1]!DVLookup(Z75,Data!$B$2:$B$5000,Data!$G$2:$G$5000,3),"")</f>
        <v/>
      </c>
      <c r="Y75" s="195" t="str">
        <f>_xlfn.IFNA([1]!DVLookup(Z75,Data!$B$2:$B$5000,Data!$H$2:$H$5000,3),"")</f>
        <v/>
      </c>
      <c r="Z75" s="72" t="str">
        <f>$A75&amp;$V$2&amp;$X$2&amp;H75</f>
        <v>Mps_Pol</v>
      </c>
      <c r="AA75" s="136">
        <f t="shared" si="54"/>
        <v>0</v>
      </c>
      <c r="AB75" s="80"/>
      <c r="AC75" s="194">
        <f>_xlfn.IFNA([1]!DVLookup(AF75,Data!$B$2:$B$5000,Data!$E$2:$E$5000,3),0)</f>
        <v>0</v>
      </c>
      <c r="AD75" s="195" t="str">
        <f>_xlfn.IFNA([1]!DVLookup(AF75,Data!$B$2:$B$5000,Data!$G$2:$G$5000,3),"")</f>
        <v/>
      </c>
      <c r="AE75" s="195" t="str">
        <f>_xlfn.IFNA([1]!DVLookup(AF75,Data!$B$2:$B$5000,Data!$H$2:$H$5000,3),"")</f>
        <v/>
      </c>
      <c r="AF75" s="72" t="str">
        <f t="shared" si="55"/>
        <v>Mps_Ctn</v>
      </c>
      <c r="AG75" s="136">
        <f t="shared" si="56"/>
        <v>0</v>
      </c>
      <c r="AH75" s="80"/>
      <c r="AI75" s="194">
        <f>_xlfn.IFNA([1]!DVLookup(AL75,Data!$B$2:$B$5000,Data!$E$2:$E$5000,3),0)</f>
        <v>0</v>
      </c>
      <c r="AJ75" s="195" t="str">
        <f>_xlfn.IFNA([1]!DVLookup(AL75,Data!$B$2:$B$5000,Data!$G$2:$G$5000,3),"")</f>
        <v/>
      </c>
      <c r="AK75" s="195" t="str">
        <f>_xlfn.IFNA([1]!DVLookup(AL75,Data!$B$2:$B$5000,Data!$H$2:$H$5000,3),"")</f>
        <v/>
      </c>
      <c r="AL75" s="72" t="str">
        <f t="shared" si="57"/>
        <v>Mps_Ctn</v>
      </c>
      <c r="AM75" s="136">
        <f t="shared" si="58"/>
        <v>0</v>
      </c>
      <c r="AN75" s="80"/>
      <c r="AO75" s="194">
        <f>_xlfn.IFNA([1]!DVLookup(AR75,Data!$B$2:$B$5000,Data!$E$2:$E$5000,3),0)</f>
        <v>0</v>
      </c>
      <c r="AP75" s="195" t="str">
        <f>_xlfn.IFNA([1]!DVLookup(AR75,Data!$B$2:$B$5000,Data!$G$2:$G$5000,3),"")</f>
        <v/>
      </c>
      <c r="AQ75" s="195" t="str">
        <f>_xlfn.IFNA([1]!DVLookup(AR75,Data!$B$2:$B$5000,Data!$H$2:$H$5000,3),"")</f>
        <v/>
      </c>
      <c r="AR75" s="72" t="str">
        <f t="shared" si="59"/>
        <v>Mps_Ctn</v>
      </c>
      <c r="AS75" s="136">
        <f t="shared" ref="AS75" si="70">AT75*$I75</f>
        <v>0</v>
      </c>
      <c r="AT75" s="80"/>
      <c r="AU75" s="194">
        <f>_xlfn.IFNA([1]!DVLookup(AX75,Data!$B$2:$B$5000,Data!$E$2:$E$5000,3),0)</f>
        <v>0</v>
      </c>
      <c r="AV75" s="195" t="str">
        <f>_xlfn.IFNA([1]!DVLookup(AX75,Data!$B$2:$B$5000,Data!$G$2:$G$5000,3),"")</f>
        <v/>
      </c>
      <c r="AW75" s="195" t="str">
        <f>_xlfn.IFNA([1]!DVLookup(AX75,Data!$B$2:$B$5000,Data!$H$2:$H$5000,3),"")</f>
        <v/>
      </c>
      <c r="AX75" s="72" t="str">
        <f t="shared" si="60"/>
        <v>Mps_Ctn</v>
      </c>
      <c r="AY75" s="136">
        <f t="shared" ref="AY75" si="71">AZ75*$I75</f>
        <v>0</v>
      </c>
      <c r="AZ75" s="80"/>
      <c r="BA75" s="194">
        <f>_xlfn.IFNA([1]!DVLookup(BD75,Data!$B$2:$B$5000,Data!$E$2:$E$5000,3),0)</f>
        <v>0</v>
      </c>
      <c r="BB75" s="195" t="str">
        <f>_xlfn.IFNA([1]!DVLookup(BD75,Data!$B$2:$B$5000,Data!$G$2:$G$5000,3),"")</f>
        <v/>
      </c>
      <c r="BC75" s="195" t="str">
        <f>_xlfn.IFNA([1]!DVLookup(BD75,Data!$B$2:$B$5000,Data!$H$2:$H$5000,3),"")</f>
        <v/>
      </c>
      <c r="BD75" s="72" t="str">
        <f t="shared" si="61"/>
        <v>Mps_Ctn</v>
      </c>
      <c r="BE75" s="136">
        <f t="shared" ref="BE75" si="72">BF75*$I75</f>
        <v>0</v>
      </c>
      <c r="BF75" s="80"/>
      <c r="BG75" s="194">
        <f>_xlfn.IFNA([1]!DVLookup(BJ75,Data!$B$2:$B$5000,Data!$E$2:$E$5000,3),0)</f>
        <v>0</v>
      </c>
      <c r="BH75" s="195" t="str">
        <f>_xlfn.IFNA([1]!DVLookup(BJ75,Data!$B$2:$B$5000,Data!$G$2:$G$5000,3),"")</f>
        <v/>
      </c>
      <c r="BI75" s="195" t="str">
        <f>_xlfn.IFNA([1]!DVLookup(BJ75,Data!$B$2:$B$5000,Data!$H$2:$H$5000,3),"")</f>
        <v/>
      </c>
      <c r="BJ75" s="72" t="str">
        <f t="shared" si="62"/>
        <v>Mps_Ctn</v>
      </c>
      <c r="BK75" s="136">
        <f t="shared" ref="BK75" si="73">BL75*$I75</f>
        <v>0</v>
      </c>
      <c r="BL75" s="80"/>
      <c r="BM75" s="194">
        <f>_xlfn.IFNA([1]!DVLookup(BP75,Data!$B$2:$B$5000,Data!$E$2:$E$5000,3),0)</f>
        <v>0</v>
      </c>
      <c r="BN75" s="195" t="str">
        <f>_xlfn.IFNA([1]!DVLookup(BP75,Data!$B$2:$B$5000,Data!$G$2:$G$5000,3),"")</f>
        <v/>
      </c>
      <c r="BO75" s="195" t="str">
        <f>_xlfn.IFNA([1]!DVLookup(BP75,Data!$B$2:$B$5000,Data!$H$2:$H$5000,3),"")</f>
        <v/>
      </c>
      <c r="BP75" s="72" t="str">
        <f t="shared" si="63"/>
        <v>Mps_Ctn</v>
      </c>
      <c r="BQ75" s="136">
        <f t="shared" ref="BQ75" si="74">BR75*$I75</f>
        <v>0</v>
      </c>
      <c r="BR75" s="80"/>
      <c r="BS75" s="194">
        <f>_xlfn.IFNA([1]!DVLookup(BV75,Data!$B$2:$B$5000,Data!$E$2:$E$5000,3),0)</f>
        <v>0</v>
      </c>
      <c r="BT75" s="195" t="str">
        <f>_xlfn.IFNA([1]!DVLookup(BV75,Data!$B$2:$B$5000,Data!$G$2:$G$5000,3),"")</f>
        <v/>
      </c>
      <c r="BU75" s="195" t="str">
        <f>_xlfn.IFNA([1]!DVLookup(BV75,Data!$B$2:$B$5000,Data!$H$2:$H$5000,3),"")</f>
        <v/>
      </c>
      <c r="BV75" s="72" t="str">
        <f t="shared" si="64"/>
        <v>Mps_Ctn</v>
      </c>
      <c r="BW75" s="136">
        <f t="shared" ref="BW75" si="75">BX75*$I75</f>
        <v>0</v>
      </c>
      <c r="BX75" s="80"/>
      <c r="BY75" s="194">
        <f>_xlfn.IFNA([1]!DVLookup(CB75,Data!$B$2:$B$5000,Data!$E$2:$E$5000,3),0)</f>
        <v>0</v>
      </c>
      <c r="BZ75" s="195" t="str">
        <f>_xlfn.IFNA([1]!DVLookup(CB75,Data!$B$2:$B$5000,Data!$G$2:$G$5000,3),"")</f>
        <v/>
      </c>
      <c r="CA75" s="195" t="str">
        <f>_xlfn.IFNA([1]!DVLookup(CB75,Data!$B$2:$B$5000,Data!$H$2:$H$5000,3),"")</f>
        <v/>
      </c>
      <c r="CB75" s="72" t="str">
        <f t="shared" si="65"/>
        <v>Mps_Ctn</v>
      </c>
      <c r="CC75" s="136">
        <f t="shared" ref="CC75" si="76">CD75*$I75</f>
        <v>0</v>
      </c>
      <c r="CD75" s="80"/>
      <c r="CE75" s="194">
        <f>_xlfn.IFNA([1]!DVLookup(CH75,Data!$B$2:$B$5000,Data!$E$2:$E$5000,3),0)</f>
        <v>0</v>
      </c>
      <c r="CF75" s="195" t="str">
        <f>_xlfn.IFNA([1]!DVLookup(CH75,Data!$B$2:$B$5000,Data!$G$2:$G$5000,3),"")</f>
        <v/>
      </c>
      <c r="CG75" s="195" t="str">
        <f>_xlfn.IFNA([1]!DVLookup(CH75,Data!$B$2:$B$5000,Data!$H$2:$H$5000,3),"")</f>
        <v/>
      </c>
      <c r="CH75" s="72" t="str">
        <f t="shared" si="66"/>
        <v>Mps_Ctn</v>
      </c>
      <c r="CI75" s="136">
        <f t="shared" ref="CI75" si="77">CJ75*$I75</f>
        <v>0</v>
      </c>
      <c r="CJ75" s="80"/>
      <c r="CK75" s="194">
        <f>_xlfn.IFNA([1]!DVLookup(CN75,Data!$B$2:$B$5000,Data!$E$2:$E$5000,3),0)</f>
        <v>0</v>
      </c>
      <c r="CL75" s="195" t="str">
        <f>_xlfn.IFNA([1]!DVLookup(CN75,Data!$B$2:$B$5000,Data!$G$2:$G$5000,3),"")</f>
        <v/>
      </c>
      <c r="CM75" s="195" t="str">
        <f>_xlfn.IFNA([1]!DVLookup(CN75,Data!$B$2:$B$5000,Data!$H$2:$H$5000,3),"")</f>
        <v/>
      </c>
      <c r="CN75" s="72" t="str">
        <f t="shared" si="67"/>
        <v>Mps_Ctn</v>
      </c>
      <c r="CO75" s="136">
        <f t="shared" ref="CO75" si="78">CP75*$I75</f>
        <v>0</v>
      </c>
      <c r="CP75" s="80"/>
      <c r="CQ75" s="194">
        <f>_xlfn.IFNA([1]!DVLookup(CT75,Data!$B$2:$B$5000,Data!$E$2:$E$5000,3),0)</f>
        <v>0</v>
      </c>
      <c r="CR75" s="195" t="str">
        <f>_xlfn.IFNA([1]!DVLookup(CT75,Data!$B$2:$B$5000,Data!$G$2:$G$5000,3),"")</f>
        <v/>
      </c>
      <c r="CS75" s="195" t="str">
        <f>_xlfn.IFNA([1]!DVLookup(CT75,Data!$B$2:$B$5000,Data!$H$2:$H$5000,3),"")</f>
        <v/>
      </c>
      <c r="CT75" s="72" t="str">
        <f t="shared" si="68"/>
        <v>Mps_Ctn</v>
      </c>
      <c r="CU75" s="74"/>
      <c r="CV75" s="51" t="s">
        <v>51</v>
      </c>
      <c r="CW75" s="51"/>
      <c r="CX75" s="53"/>
      <c r="CY75" s="53"/>
    </row>
    <row r="76" spans="1:105" ht="50.1" customHeight="1" thickBot="1" x14ac:dyDescent="0.25">
      <c r="A76" s="83"/>
      <c r="B76" s="135">
        <f>ROUND(SUM(B11:B75),0)</f>
        <v>14910</v>
      </c>
      <c r="C76" s="84">
        <f>SUM(C10:C75)</f>
        <v>1088020.7821999996</v>
      </c>
      <c r="D76" s="84">
        <f>SUM(D10:D75)</f>
        <v>14679.39</v>
      </c>
      <c r="E76" s="84">
        <f>SUM(E10:E75)</f>
        <v>1073341.3921999997</v>
      </c>
      <c r="F76" s="85"/>
      <c r="G76" s="86"/>
      <c r="H76" s="87"/>
      <c r="I76" s="86"/>
      <c r="J76" s="88">
        <f>SUM(J10:J75)</f>
        <v>8671.42</v>
      </c>
      <c r="K76" s="89"/>
      <c r="L76" s="86"/>
      <c r="M76" s="90"/>
      <c r="N76" s="91"/>
      <c r="O76" s="135">
        <f>ROUND(SUM(O11:O75),0)</f>
        <v>2</v>
      </c>
      <c r="P76" s="88">
        <f>SUM(P10:P75)</f>
        <v>1</v>
      </c>
      <c r="Q76" s="89"/>
      <c r="R76" s="86"/>
      <c r="S76" s="90"/>
      <c r="T76" s="91"/>
      <c r="U76" s="135">
        <f>ROUND(SUM(U11:U75),0)</f>
        <v>5172</v>
      </c>
      <c r="V76" s="88">
        <f>SUM(V10:V75)</f>
        <v>3565.5499999999997</v>
      </c>
      <c r="W76" s="89"/>
      <c r="X76" s="86"/>
      <c r="Y76" s="90"/>
      <c r="Z76" s="91"/>
      <c r="AA76" s="135">
        <f>ROUND(SUM(AA11:AA75),0)</f>
        <v>4021</v>
      </c>
      <c r="AB76" s="88">
        <f>SUM(AB10:AB75)</f>
        <v>2441.42</v>
      </c>
      <c r="AC76" s="89"/>
      <c r="AD76" s="86"/>
      <c r="AE76" s="90"/>
      <c r="AF76" s="91"/>
      <c r="AG76" s="135">
        <f>ROUND(SUM(AG11:AG75),0)</f>
        <v>0</v>
      </c>
      <c r="AH76" s="88">
        <f>SUM(AH10:AH75)</f>
        <v>0</v>
      </c>
      <c r="AI76" s="89"/>
      <c r="AJ76" s="86"/>
      <c r="AK76" s="90"/>
      <c r="AL76" s="91"/>
      <c r="AM76" s="135">
        <f>ROUND(SUM(AM11:AM75),0)</f>
        <v>0</v>
      </c>
      <c r="AN76" s="88">
        <f>SUM(AN10:AN75)</f>
        <v>0</v>
      </c>
      <c r="AO76" s="89"/>
      <c r="AP76" s="86"/>
      <c r="AQ76" s="90"/>
      <c r="AR76" s="91"/>
      <c r="AS76" s="135">
        <f>ROUND(SUM(AS11:AS75),0)</f>
        <v>0</v>
      </c>
      <c r="AT76" s="88">
        <f>SUM(AT10:AT75)</f>
        <v>0</v>
      </c>
      <c r="AU76" s="89"/>
      <c r="AV76" s="86"/>
      <c r="AW76" s="90"/>
      <c r="AX76" s="91"/>
      <c r="AY76" s="135">
        <f>ROUND(SUM(AY11:AY75),0)</f>
        <v>0</v>
      </c>
      <c r="AZ76" s="88">
        <f>SUM(AZ10:AZ75)</f>
        <v>0</v>
      </c>
      <c r="BA76" s="89"/>
      <c r="BB76" s="86"/>
      <c r="BC76" s="90"/>
      <c r="BD76" s="91"/>
      <c r="BE76" s="135">
        <f>ROUND(SUM(BE11:BE75),0)</f>
        <v>0</v>
      </c>
      <c r="BF76" s="88">
        <f>SUM(BF10:BF75)</f>
        <v>0</v>
      </c>
      <c r="BG76" s="89"/>
      <c r="BH76" s="86"/>
      <c r="BI76" s="90"/>
      <c r="BJ76" s="91"/>
      <c r="BK76" s="135">
        <f>ROUND(SUM(BK11:BK75),0)</f>
        <v>0</v>
      </c>
      <c r="BL76" s="88">
        <f>SUM(BL10:BL75)</f>
        <v>0</v>
      </c>
      <c r="BM76" s="89"/>
      <c r="BN76" s="86"/>
      <c r="BO76" s="90"/>
      <c r="BP76" s="91"/>
      <c r="BQ76" s="135">
        <f>ROUND(SUM(BQ11:BQ75),0)</f>
        <v>0</v>
      </c>
      <c r="BR76" s="88">
        <f>SUM(BR10:BR75)</f>
        <v>0</v>
      </c>
      <c r="BS76" s="89"/>
      <c r="BT76" s="86"/>
      <c r="BU76" s="90"/>
      <c r="BV76" s="91"/>
      <c r="BW76" s="135">
        <f>ROUND(SUM(BW11:BW75),0)</f>
        <v>0</v>
      </c>
      <c r="BX76" s="88">
        <f>SUM(BX10:BX75)</f>
        <v>0</v>
      </c>
      <c r="BY76" s="89"/>
      <c r="BZ76" s="86"/>
      <c r="CA76" s="90"/>
      <c r="CB76" s="91"/>
      <c r="CC76" s="135">
        <f>ROUND(SUM(CC11:CC75),0)</f>
        <v>0</v>
      </c>
      <c r="CD76" s="88">
        <f>SUM(CD10:CD75)</f>
        <v>0</v>
      </c>
      <c r="CE76" s="89"/>
      <c r="CF76" s="86"/>
      <c r="CG76" s="90"/>
      <c r="CH76" s="91"/>
      <c r="CI76" s="135">
        <f>ROUND(SUM(CI11:CI75),0)</f>
        <v>0</v>
      </c>
      <c r="CJ76" s="88">
        <f>SUM(CJ10:CJ75)</f>
        <v>0</v>
      </c>
      <c r="CK76" s="89"/>
      <c r="CL76" s="86"/>
      <c r="CM76" s="90"/>
      <c r="CN76" s="91"/>
      <c r="CO76" s="135">
        <f>ROUND(SUM(CO11:CO75),0)</f>
        <v>0</v>
      </c>
      <c r="CP76" s="88">
        <f>SUM(CP10:CP75)</f>
        <v>0</v>
      </c>
      <c r="CQ76" s="89"/>
      <c r="CR76" s="86"/>
      <c r="CS76" s="90"/>
      <c r="CT76" s="91"/>
      <c r="CU76" s="92" t="s">
        <v>632</v>
      </c>
      <c r="CV76" s="52"/>
      <c r="CW76" s="52"/>
      <c r="CX76" s="53"/>
      <c r="CY76" s="176">
        <f>SUM(CY11:CY75)</f>
        <v>24104.213600000003</v>
      </c>
    </row>
  </sheetData>
  <autoFilter ref="A9:DA76" xr:uid="{00000000-0001-0000-3400-000000000000}"/>
  <mergeCells count="105">
    <mergeCell ref="CF1:CG1"/>
    <mergeCell ref="CL1:CM1"/>
    <mergeCell ref="CR1:CS1"/>
    <mergeCell ref="BH1:BI1"/>
    <mergeCell ref="BN1:BO1"/>
    <mergeCell ref="BT1:BU1"/>
    <mergeCell ref="BZ1:CA1"/>
    <mergeCell ref="CF2:CG2"/>
    <mergeCell ref="CJ2:CK2"/>
    <mergeCell ref="CL2:CM2"/>
    <mergeCell ref="CP2:CQ2"/>
    <mergeCell ref="CR2:CS2"/>
    <mergeCell ref="BZ2:CA2"/>
    <mergeCell ref="CD2:CE2"/>
    <mergeCell ref="AB2:AC2"/>
    <mergeCell ref="AV1:AW1"/>
    <mergeCell ref="BB1:BC1"/>
    <mergeCell ref="L1:M1"/>
    <mergeCell ref="R1:S1"/>
    <mergeCell ref="X1:Y1"/>
    <mergeCell ref="AD1:AE1"/>
    <mergeCell ref="AJ1:AK1"/>
    <mergeCell ref="AP1:AQ1"/>
    <mergeCell ref="AJ2:AK2"/>
    <mergeCell ref="AN2:AO2"/>
    <mergeCell ref="AP2:AQ2"/>
    <mergeCell ref="AT2:AU2"/>
    <mergeCell ref="J3:M3"/>
    <mergeCell ref="P3:S3"/>
    <mergeCell ref="V3:Y3"/>
    <mergeCell ref="AB3:AE3"/>
    <mergeCell ref="AH3:AK3"/>
    <mergeCell ref="BN2:BO2"/>
    <mergeCell ref="BR2:BS2"/>
    <mergeCell ref="BT2:BU2"/>
    <mergeCell ref="BX2:BY2"/>
    <mergeCell ref="AV2:AW2"/>
    <mergeCell ref="AZ2:BA2"/>
    <mergeCell ref="BB2:BC2"/>
    <mergeCell ref="BF2:BG2"/>
    <mergeCell ref="BH2:BI2"/>
    <mergeCell ref="BL2:BM2"/>
    <mergeCell ref="AD2:AE2"/>
    <mergeCell ref="AH2:AI2"/>
    <mergeCell ref="BX3:CA3"/>
    <mergeCell ref="J2:K2"/>
    <mergeCell ref="L2:M2"/>
    <mergeCell ref="P2:Q2"/>
    <mergeCell ref="R2:S2"/>
    <mergeCell ref="V2:W2"/>
    <mergeCell ref="X2:Y2"/>
    <mergeCell ref="AT4:AW4"/>
    <mergeCell ref="AZ4:BC4"/>
    <mergeCell ref="CD3:CG3"/>
    <mergeCell ref="CJ3:CM3"/>
    <mergeCell ref="CP3:CS3"/>
    <mergeCell ref="J4:M4"/>
    <mergeCell ref="P4:S4"/>
    <mergeCell ref="V4:Y4"/>
    <mergeCell ref="AB4:AE4"/>
    <mergeCell ref="AH4:AK4"/>
    <mergeCell ref="AN4:AQ4"/>
    <mergeCell ref="AN3:AQ3"/>
    <mergeCell ref="AT3:AW3"/>
    <mergeCell ref="AZ3:BC3"/>
    <mergeCell ref="BF3:BI3"/>
    <mergeCell ref="BL3:BO3"/>
    <mergeCell ref="BR3:BU3"/>
    <mergeCell ref="CD4:CG4"/>
    <mergeCell ref="CJ4:CM4"/>
    <mergeCell ref="CP4:CS4"/>
    <mergeCell ref="BF4:BI4"/>
    <mergeCell ref="BL4:BO4"/>
    <mergeCell ref="BR4:BU4"/>
    <mergeCell ref="BX4:CA4"/>
    <mergeCell ref="J6:M6"/>
    <mergeCell ref="P6:S6"/>
    <mergeCell ref="V6:Y6"/>
    <mergeCell ref="AB6:AE6"/>
    <mergeCell ref="AH6:AK6"/>
    <mergeCell ref="AN6:AQ6"/>
    <mergeCell ref="AT6:AW6"/>
    <mergeCell ref="AZ6:BC6"/>
    <mergeCell ref="AZ5:BC5"/>
    <mergeCell ref="J5:M5"/>
    <mergeCell ref="P5:S5"/>
    <mergeCell ref="V5:Y5"/>
    <mergeCell ref="AB5:AE5"/>
    <mergeCell ref="AH5:AK5"/>
    <mergeCell ref="AN5:AQ5"/>
    <mergeCell ref="AT5:AW5"/>
    <mergeCell ref="CP6:CS6"/>
    <mergeCell ref="BF6:BI6"/>
    <mergeCell ref="BL6:BO6"/>
    <mergeCell ref="BR6:BU6"/>
    <mergeCell ref="BX6:CA6"/>
    <mergeCell ref="CD6:CG6"/>
    <mergeCell ref="CJ6:CM6"/>
    <mergeCell ref="CJ5:CM5"/>
    <mergeCell ref="CP5:CS5"/>
    <mergeCell ref="BF5:BI5"/>
    <mergeCell ref="BL5:BO5"/>
    <mergeCell ref="BR5:BU5"/>
    <mergeCell ref="BX5:CA5"/>
    <mergeCell ref="CD5:CG5"/>
  </mergeCells>
  <conditionalFormatting sqref="AT10:AT73 AZ10:AZ73 BF10:BF73 CP10:CP73 CJ10:CJ73 CD10:CD73 BX10:BX73 BR10:BR73 BL10:BL73 AN10:AN73 AH10:AH73 V10:V73 AB10:AB73 P10:P73 J10:J75">
    <cfRule type="cellIs" dxfId="739" priority="68" stopIfTrue="1" operator="notEqual">
      <formula>0</formula>
    </cfRule>
  </conditionalFormatting>
  <conditionalFormatting sqref="P74:P75">
    <cfRule type="cellIs" dxfId="738" priority="67" stopIfTrue="1" operator="notEqual">
      <formula>0</formula>
    </cfRule>
  </conditionalFormatting>
  <conditionalFormatting sqref="V74:V75">
    <cfRule type="cellIs" dxfId="737" priority="66" stopIfTrue="1" operator="notEqual">
      <formula>0</formula>
    </cfRule>
  </conditionalFormatting>
  <conditionalFormatting sqref="AB74:AB75">
    <cfRule type="cellIs" dxfId="736" priority="65" stopIfTrue="1" operator="notEqual">
      <formula>0</formula>
    </cfRule>
  </conditionalFormatting>
  <conditionalFormatting sqref="AB5">
    <cfRule type="cellIs" dxfId="735" priority="64" operator="lessThanOrEqual">
      <formula>0</formula>
    </cfRule>
  </conditionalFormatting>
  <conditionalFormatting sqref="AH74:AH75">
    <cfRule type="cellIs" dxfId="734" priority="63" stopIfTrue="1" operator="notEqual">
      <formula>0</formula>
    </cfRule>
  </conditionalFormatting>
  <conditionalFormatting sqref="AH5">
    <cfRule type="cellIs" dxfId="733" priority="62" operator="lessThanOrEqual">
      <formula>0</formula>
    </cfRule>
  </conditionalFormatting>
  <conditionalFormatting sqref="AN74:AN75">
    <cfRule type="cellIs" dxfId="732" priority="61" stopIfTrue="1" operator="notEqual">
      <formula>0</formula>
    </cfRule>
  </conditionalFormatting>
  <conditionalFormatting sqref="AN5">
    <cfRule type="cellIs" dxfId="731" priority="60" operator="lessThanOrEqual">
      <formula>0</formula>
    </cfRule>
  </conditionalFormatting>
  <conditionalFormatting sqref="AT74:AT75">
    <cfRule type="cellIs" dxfId="730" priority="59" stopIfTrue="1" operator="notEqual">
      <formula>0</formula>
    </cfRule>
  </conditionalFormatting>
  <conditionalFormatting sqref="AT5">
    <cfRule type="cellIs" dxfId="729" priority="58" operator="lessThanOrEqual">
      <formula>0</formula>
    </cfRule>
  </conditionalFormatting>
  <conditionalFormatting sqref="AZ74:AZ75">
    <cfRule type="cellIs" dxfId="728" priority="57" stopIfTrue="1" operator="notEqual">
      <formula>0</formula>
    </cfRule>
  </conditionalFormatting>
  <conditionalFormatting sqref="AZ5">
    <cfRule type="cellIs" dxfId="727" priority="56" operator="lessThanOrEqual">
      <formula>0</formula>
    </cfRule>
  </conditionalFormatting>
  <conditionalFormatting sqref="BF74:BF75">
    <cfRule type="cellIs" dxfId="726" priority="55" stopIfTrue="1" operator="notEqual">
      <formula>0</formula>
    </cfRule>
  </conditionalFormatting>
  <conditionalFormatting sqref="BF5">
    <cfRule type="cellIs" dxfId="725" priority="54" operator="lessThanOrEqual">
      <formula>0</formula>
    </cfRule>
  </conditionalFormatting>
  <conditionalFormatting sqref="BL74:BL75">
    <cfRule type="cellIs" dxfId="724" priority="53" stopIfTrue="1" operator="notEqual">
      <formula>0</formula>
    </cfRule>
  </conditionalFormatting>
  <conditionalFormatting sqref="BL5">
    <cfRule type="cellIs" dxfId="723" priority="52" operator="lessThanOrEqual">
      <formula>0</formula>
    </cfRule>
  </conditionalFormatting>
  <conditionalFormatting sqref="BR74:BR75">
    <cfRule type="cellIs" dxfId="722" priority="51" stopIfTrue="1" operator="notEqual">
      <formula>0</formula>
    </cfRule>
  </conditionalFormatting>
  <conditionalFormatting sqref="BR5">
    <cfRule type="cellIs" dxfId="721" priority="50" operator="lessThanOrEqual">
      <formula>0</formula>
    </cfRule>
  </conditionalFormatting>
  <conditionalFormatting sqref="BX74:BX75">
    <cfRule type="cellIs" dxfId="720" priority="49" stopIfTrue="1" operator="notEqual">
      <formula>0</formula>
    </cfRule>
  </conditionalFormatting>
  <conditionalFormatting sqref="BX5">
    <cfRule type="cellIs" dxfId="719" priority="48" operator="lessThanOrEqual">
      <formula>0</formula>
    </cfRule>
  </conditionalFormatting>
  <conditionalFormatting sqref="CD74:CD75">
    <cfRule type="cellIs" dxfId="718" priority="47" stopIfTrue="1" operator="notEqual">
      <formula>0</formula>
    </cfRule>
  </conditionalFormatting>
  <conditionalFormatting sqref="CD5">
    <cfRule type="cellIs" dxfId="717" priority="46" operator="lessThanOrEqual">
      <formula>0</formula>
    </cfRule>
  </conditionalFormatting>
  <conditionalFormatting sqref="CJ74:CJ75">
    <cfRule type="cellIs" dxfId="716" priority="45" stopIfTrue="1" operator="notEqual">
      <formula>0</formula>
    </cfRule>
  </conditionalFormatting>
  <conditionalFormatting sqref="CJ5">
    <cfRule type="cellIs" dxfId="715" priority="44" operator="lessThanOrEqual">
      <formula>0</formula>
    </cfRule>
  </conditionalFormatting>
  <conditionalFormatting sqref="CP74:CP75">
    <cfRule type="cellIs" dxfId="714" priority="43" stopIfTrue="1" operator="notEqual">
      <formula>0</formula>
    </cfRule>
  </conditionalFormatting>
  <conditionalFormatting sqref="CP5">
    <cfRule type="cellIs" dxfId="713" priority="42" operator="lessThanOrEqual">
      <formula>0</formula>
    </cfRule>
  </conditionalFormatting>
  <conditionalFormatting sqref="P6:S6">
    <cfRule type="cellIs" dxfId="712" priority="41" operator="lessThanOrEqual">
      <formula>0</formula>
    </cfRule>
  </conditionalFormatting>
  <conditionalFormatting sqref="AB6:AE6">
    <cfRule type="cellIs" dxfId="711" priority="40" operator="lessThanOrEqual">
      <formula>0</formula>
    </cfRule>
  </conditionalFormatting>
  <conditionalFormatting sqref="AH6:AK6">
    <cfRule type="cellIs" dxfId="710" priority="39" operator="lessThanOrEqual">
      <formula>0</formula>
    </cfRule>
  </conditionalFormatting>
  <conditionalFormatting sqref="AN6:AQ6">
    <cfRule type="cellIs" dxfId="709" priority="38" operator="lessThanOrEqual">
      <formula>0</formula>
    </cfRule>
  </conditionalFormatting>
  <conditionalFormatting sqref="AT6:AW6">
    <cfRule type="cellIs" dxfId="708" priority="37" operator="lessThanOrEqual">
      <formula>0</formula>
    </cfRule>
  </conditionalFormatting>
  <conditionalFormatting sqref="AZ6:BC6">
    <cfRule type="cellIs" dxfId="707" priority="36" operator="lessThanOrEqual">
      <formula>0</formula>
    </cfRule>
  </conditionalFormatting>
  <conditionalFormatting sqref="BF6:BI6">
    <cfRule type="cellIs" dxfId="706" priority="35" operator="lessThanOrEqual">
      <formula>0</formula>
    </cfRule>
  </conditionalFormatting>
  <conditionalFormatting sqref="BL6:BO6">
    <cfRule type="cellIs" dxfId="705" priority="34" operator="lessThanOrEqual">
      <formula>0</formula>
    </cfRule>
  </conditionalFormatting>
  <conditionalFormatting sqref="BR6:BU6">
    <cfRule type="cellIs" dxfId="704" priority="33" operator="lessThanOrEqual">
      <formula>0</formula>
    </cfRule>
  </conditionalFormatting>
  <conditionalFormatting sqref="BX6:CA6">
    <cfRule type="cellIs" dxfId="703" priority="32" operator="lessThanOrEqual">
      <formula>0</formula>
    </cfRule>
  </conditionalFormatting>
  <conditionalFormatting sqref="CD6:CG6">
    <cfRule type="cellIs" dxfId="702" priority="31" operator="lessThanOrEqual">
      <formula>0</formula>
    </cfRule>
  </conditionalFormatting>
  <conditionalFormatting sqref="CJ6:CM6">
    <cfRule type="cellIs" dxfId="701" priority="30" operator="lessThanOrEqual">
      <formula>0</formula>
    </cfRule>
  </conditionalFormatting>
  <conditionalFormatting sqref="CP6:CS6">
    <cfRule type="cellIs" dxfId="700" priority="29" operator="lessThanOrEqual">
      <formula>0</formula>
    </cfRule>
  </conditionalFormatting>
  <conditionalFormatting sqref="E1:E2 C29:C30 E5:E1048576">
    <cfRule type="cellIs" dxfId="699" priority="28" operator="lessThan">
      <formula>0</formula>
    </cfRule>
  </conditionalFormatting>
  <conditionalFormatting sqref="J6:M6">
    <cfRule type="cellIs" dxfId="698" priority="22" operator="lessThanOrEqual">
      <formula>0</formula>
    </cfRule>
  </conditionalFormatting>
  <conditionalFormatting sqref="J5">
    <cfRule type="cellIs" dxfId="697" priority="21" operator="lessThanOrEqual">
      <formula>0</formula>
    </cfRule>
  </conditionalFormatting>
  <conditionalFormatting sqref="P5">
    <cfRule type="cellIs" dxfId="696" priority="20" operator="lessThanOrEqual">
      <formula>0</formula>
    </cfRule>
  </conditionalFormatting>
  <conditionalFormatting sqref="V5">
    <cfRule type="cellIs" dxfId="695" priority="18" operator="lessThanOrEqual">
      <formula>0</formula>
    </cfRule>
  </conditionalFormatting>
  <conditionalFormatting sqref="V6:Y6">
    <cfRule type="cellIs" dxfId="694" priority="17" operator="lessThanOrEqual">
      <formula>0</formula>
    </cfRule>
  </conditionalFormatting>
  <conditionalFormatting sqref="H75">
    <cfRule type="duplicateValues" dxfId="693" priority="16"/>
  </conditionalFormatting>
  <conditionalFormatting sqref="F1:F1048576">
    <cfRule type="duplicateValues" dxfId="692" priority="13"/>
    <cfRule type="duplicateValues" dxfId="691" priority="14"/>
    <cfRule type="duplicateValues" dxfId="690" priority="15"/>
  </conditionalFormatting>
  <conditionalFormatting sqref="C72">
    <cfRule type="cellIs" dxfId="689" priority="10" operator="lessThan">
      <formula>0</formula>
    </cfRule>
  </conditionalFormatting>
  <conditionalFormatting sqref="F11:F73">
    <cfRule type="duplicateValues" dxfId="688" priority="9"/>
  </conditionalFormatting>
  <conditionalFormatting sqref="H10:H75">
    <cfRule type="duplicateValues" dxfId="687" priority="4"/>
    <cfRule type="duplicateValues" dxfId="686" priority="5"/>
    <cfRule type="duplicateValues" dxfId="685" priority="6"/>
    <cfRule type="duplicateValues" dxfId="684" priority="7"/>
    <cfRule type="duplicateValues" dxfId="683" priority="8"/>
  </conditionalFormatting>
  <conditionalFormatting sqref="H10:H74">
    <cfRule type="duplicateValues" dxfId="682" priority="2"/>
    <cfRule type="duplicateValues" dxfId="681" priority="3"/>
  </conditionalFormatting>
  <conditionalFormatting sqref="H10:H73">
    <cfRule type="duplicateValues" dxfId="680" priority="1"/>
  </conditionalFormatting>
  <dataValidations count="2">
    <dataValidation type="list" allowBlank="1" showInputMessage="1" showErrorMessage="1" sqref="CR2:CS2 X2:Y2 AJ2:AK2 R2:S2 L2:M2 AP2:AQ2 AV2:AW2 BB2:BC2 BH2:BI2 BN2:BO2 BT2:BU2 BZ2:CA2 CF2:CG2 CL2:CM2 AD2:AE2" xr:uid="{C149C053-06ED-4FA3-9917-C7D200345C23}">
      <formula1>Keys</formula1>
    </dataValidation>
    <dataValidation type="list" allowBlank="1" showInputMessage="1" showErrorMessage="1" sqref="CD2:CE2 J2:K2 AN2:AO2 BR2:BS2 CJ2:CK2 P2:Q2 AH2:AI2 AB2:AC2 CP2:CQ2 AT2:AU2 BX2:BY2 AZ2:BA2 BL2:BM2 BF2:BG2 V2:W2" xr:uid="{C19520D6-762E-464C-9FE4-E9D6EA23D8F5}">
      <formula1>Key</formula1>
    </dataValidation>
  </dataValidations>
  <hyperlinks>
    <hyperlink ref="D1" location="New!F124" display="Item List" xr:uid="{8E6319E2-178B-4891-A24A-131014B62DA7}"/>
  </hyperlinks>
  <pageMargins left="0.7" right="0.7" top="0.75" bottom="0.75" header="0.3" footer="0.3"/>
  <pageSetup orientation="portrait" horizontalDpi="4294967295" verticalDpi="4294967295" r:id="rId1"/>
  <drawing r:id="rId2"/>
  <legacyDrawing r:id="rId3"/>
  <mc:AlternateContent xmlns:mc="http://schemas.openxmlformats.org/markup-compatibility/2006">
    <mc:Choice Requires="x14">
      <controls>
        <mc:AlternateContent xmlns:mc="http://schemas.openxmlformats.org/markup-compatibility/2006">
          <mc:Choice Requires="x14">
            <control shapeId="5963777" r:id="rId4" name="Button 1">
              <controlPr defaultSize="0" print="0" autoFill="0" autoPict="0" macro="[2]!NewImport">
                <anchor moveWithCells="1" sizeWithCells="1">
                  <from>
                    <xdr:col>0</xdr:col>
                    <xdr:colOff>9525</xdr:colOff>
                    <xdr:row>0</xdr:row>
                    <xdr:rowOff>0</xdr:rowOff>
                  </from>
                  <to>
                    <xdr:col>1</xdr:col>
                    <xdr:colOff>295275</xdr:colOff>
                    <xdr:row>0</xdr:row>
                    <xdr:rowOff>180975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29"/>
  <dimension ref="A1:DA791"/>
  <sheetViews>
    <sheetView tabSelected="1" zoomScaleNormal="100" workbookViewId="0">
      <selection activeCell="A77" sqref="A77"/>
    </sheetView>
  </sheetViews>
  <sheetFormatPr defaultRowHeight="12" x14ac:dyDescent="0.2"/>
  <cols>
    <col min="1" max="2" width="4.7109375" style="51" customWidth="1"/>
    <col min="3" max="4" width="11.28515625" style="51" customWidth="1"/>
    <col min="5" max="5" width="11.28515625" style="132" customWidth="1"/>
    <col min="6" max="6" width="25.140625" style="51" customWidth="1"/>
    <col min="7" max="7" width="19.85546875" style="51" customWidth="1"/>
    <col min="8" max="8" width="10.7109375" style="94" customWidth="1"/>
    <col min="9" max="9" width="10.7109375" style="51" customWidth="1"/>
    <col min="10" max="10" width="8.7109375" style="51" customWidth="1"/>
    <col min="11" max="11" width="9.140625" style="51" customWidth="1"/>
    <col min="12" max="13" width="7.7109375" style="51" customWidth="1"/>
    <col min="14" max="14" width="2.7109375" style="51" customWidth="1"/>
    <col min="15" max="15" width="3.7109375" style="51" customWidth="1"/>
    <col min="16" max="17" width="8.7109375" style="51" customWidth="1"/>
    <col min="18" max="18" width="8.140625" style="51" customWidth="1"/>
    <col min="19" max="19" width="7.7109375" style="51" customWidth="1"/>
    <col min="20" max="20" width="2.7109375" style="51" customWidth="1"/>
    <col min="21" max="21" width="3.7109375" style="51" customWidth="1"/>
    <col min="22" max="23" width="8.7109375" style="51" customWidth="1"/>
    <col min="24" max="25" width="7.7109375" style="51" customWidth="1"/>
    <col min="26" max="26" width="2.7109375" style="51" customWidth="1"/>
    <col min="27" max="27" width="3.7109375" style="51" customWidth="1"/>
    <col min="28" max="29" width="8.7109375" style="51" customWidth="1"/>
    <col min="30" max="31" width="7.7109375" style="51" customWidth="1"/>
    <col min="32" max="32" width="2.7109375" style="51" customWidth="1"/>
    <col min="33" max="33" width="3.7109375" style="51" customWidth="1"/>
    <col min="34" max="35" width="8.7109375" style="51" customWidth="1"/>
    <col min="36" max="37" width="7.7109375" style="51" customWidth="1"/>
    <col min="38" max="38" width="2.7109375" style="51" customWidth="1"/>
    <col min="39" max="39" width="3.7109375" style="51" customWidth="1"/>
    <col min="40" max="41" width="8.7109375" style="51" customWidth="1"/>
    <col min="42" max="43" width="7.7109375" style="51" customWidth="1"/>
    <col min="44" max="44" width="2.7109375" style="51" customWidth="1"/>
    <col min="45" max="45" width="3.7109375" style="51" customWidth="1"/>
    <col min="46" max="47" width="8.7109375" style="51" customWidth="1"/>
    <col min="48" max="49" width="7.7109375" style="51" customWidth="1"/>
    <col min="50" max="50" width="2.7109375" style="51" customWidth="1"/>
    <col min="51" max="51" width="3.7109375" style="51" customWidth="1"/>
    <col min="52" max="53" width="8.7109375" style="51" customWidth="1"/>
    <col min="54" max="55" width="7.7109375" style="51" customWidth="1"/>
    <col min="56" max="56" width="2.7109375" style="51" customWidth="1"/>
    <col min="57" max="57" width="3.7109375" style="51" customWidth="1"/>
    <col min="58" max="59" width="8.7109375" style="51" customWidth="1"/>
    <col min="60" max="61" width="7.7109375" style="51" customWidth="1"/>
    <col min="62" max="62" width="2.7109375" style="51" customWidth="1"/>
    <col min="63" max="63" width="3.7109375" style="51" customWidth="1"/>
    <col min="64" max="65" width="8.7109375" style="51" customWidth="1"/>
    <col min="66" max="67" width="7.7109375" style="51" customWidth="1"/>
    <col min="68" max="68" width="2.7109375" style="51" customWidth="1"/>
    <col min="69" max="69" width="3.7109375" style="51" customWidth="1"/>
    <col min="70" max="71" width="8.7109375" style="51" customWidth="1"/>
    <col min="72" max="73" width="7.7109375" style="51" customWidth="1"/>
    <col min="74" max="74" width="2.7109375" style="51" customWidth="1"/>
    <col min="75" max="75" width="3.7109375" style="51" customWidth="1"/>
    <col min="76" max="77" width="8.7109375" style="51" customWidth="1"/>
    <col min="78" max="79" width="7.7109375" style="51" customWidth="1"/>
    <col min="80" max="80" width="2.7109375" style="51" customWidth="1"/>
    <col min="81" max="81" width="3.7109375" style="51" customWidth="1"/>
    <col min="82" max="83" width="8.7109375" style="51" customWidth="1"/>
    <col min="84" max="85" width="7.7109375" style="51" customWidth="1"/>
    <col min="86" max="86" width="2.7109375" style="51" customWidth="1"/>
    <col min="87" max="87" width="3.7109375" style="51" customWidth="1"/>
    <col min="88" max="89" width="8.7109375" style="51" customWidth="1"/>
    <col min="90" max="91" width="7.7109375" style="51" customWidth="1"/>
    <col min="92" max="92" width="2.7109375" style="51" customWidth="1"/>
    <col min="93" max="93" width="3.7109375" style="51" customWidth="1"/>
    <col min="94" max="95" width="8.7109375" style="51" customWidth="1"/>
    <col min="96" max="97" width="7.7109375" style="51" customWidth="1"/>
    <col min="98" max="98" width="2.7109375" style="51" customWidth="1"/>
    <col min="99" max="99" width="16.42578125" style="51" customWidth="1"/>
    <col min="100" max="101" width="9.140625" style="93"/>
    <col min="102" max="102" width="10.28515625" style="51" bestFit="1" customWidth="1"/>
    <col min="103" max="103" width="16.85546875" style="51" bestFit="1" customWidth="1"/>
    <col min="104" max="16384" width="9.140625" style="51"/>
  </cols>
  <sheetData>
    <row r="1" spans="1:105" s="95" customFormat="1" ht="15.75" thickBot="1" x14ac:dyDescent="0.3">
      <c r="B1" s="96"/>
      <c r="D1" s="208" t="s">
        <v>3179</v>
      </c>
      <c r="E1" s="119"/>
      <c r="F1" s="97" t="s">
        <v>0</v>
      </c>
      <c r="G1" s="96"/>
      <c r="H1" s="98"/>
      <c r="I1" s="99"/>
      <c r="J1" s="100" t="s">
        <v>1</v>
      </c>
      <c r="K1" s="100"/>
      <c r="L1" s="242" t="str">
        <f>IF(L8&lt;&gt;"",TEXT(VLOOKUP(J2,Desc[#Data],4,0),"0000.0000"),"")&amp;IF(M8&lt;&gt;"", " / "&amp;TEXT(VLOOKUP(J2,Desc[#Data],5,0),"0000.0000"),"")</f>
        <v>6302.3110 / 6302.3150</v>
      </c>
      <c r="M1" s="243"/>
      <c r="N1" s="101"/>
      <c r="P1" s="100" t="s">
        <v>33</v>
      </c>
      <c r="Q1" s="100"/>
      <c r="R1" s="242" t="str">
        <f>IF(R8&lt;&gt;"",TEXT(VLOOKUP(P2,Desc[#Data],4,0),"0000.0000"),"")&amp;IF(S8&lt;&gt;"", " / "&amp;TEXT(VLOOKUP(P2,Desc[#Data],5,0),"0000.0000"),"")</f>
        <v>6302.3110 / 6302.3150</v>
      </c>
      <c r="S1" s="243"/>
      <c r="T1" s="101"/>
      <c r="V1" s="100" t="s">
        <v>34</v>
      </c>
      <c r="W1" s="100"/>
      <c r="X1" s="242" t="str">
        <f>IF(X8&lt;&gt;"",TEXT(VLOOKUP(V2,Desc[#Data],4,0),"0000.0000"),"")&amp;IF(Y8&lt;&gt;"", " / "&amp;TEXT(VLOOKUP(V2,Desc[#Data],5,0),"0000.0000"),"")</f>
        <v>6302.3110 / 6302.3150</v>
      </c>
      <c r="Y1" s="243"/>
      <c r="Z1" s="101"/>
      <c r="AB1" s="100" t="s">
        <v>35</v>
      </c>
      <c r="AC1" s="100"/>
      <c r="AD1" s="242" t="str">
        <f>IF(AD8&lt;&gt;"",TEXT(VLOOKUP(AB2,Desc[#Data],4,0),"0000.0000"),"")&amp;IF(AE8&lt;&gt;"", " / "&amp;TEXT(VLOOKUP(AB2,Desc[#Data],5,0),"0000.0000"),"")</f>
        <v>6302.3110 / 6302.3150</v>
      </c>
      <c r="AE1" s="243"/>
      <c r="AF1" s="101"/>
      <c r="AH1" s="100" t="s">
        <v>36</v>
      </c>
      <c r="AI1" s="100"/>
      <c r="AJ1" s="242" t="str">
        <f>IF(AJ8&lt;&gt;"",TEXT(VLOOKUP(AH2,Desc[#Data],4,0),"0000.0000"),"")&amp;IF(AK8&lt;&gt;"", " / "&amp;TEXT(VLOOKUP(AH2,Desc[#Data],5,0),"0000.0000"),"")</f>
        <v>6302.3110 / 6302.3150</v>
      </c>
      <c r="AK1" s="243"/>
      <c r="AL1" s="101"/>
      <c r="AN1" s="100" t="s">
        <v>37</v>
      </c>
      <c r="AO1" s="100"/>
      <c r="AP1" s="242" t="str">
        <f>IF(AP8&lt;&gt;"",TEXT(VLOOKUP(AN2,Desc[#Data],4,0),"0000.0000"),"")&amp;IF(AQ8&lt;&gt;"", " / "&amp;TEXT(VLOOKUP(AN2,Desc[#Data],5,0),"0000.0000"),"")</f>
        <v>6302.3110 / 6302.3150</v>
      </c>
      <c r="AQ1" s="243"/>
      <c r="AR1" s="101"/>
      <c r="AT1" s="100" t="s">
        <v>38</v>
      </c>
      <c r="AU1" s="100"/>
      <c r="AV1" s="242" t="str">
        <f>IF(AV8&lt;&gt;"",TEXT(VLOOKUP(AT2,Desc[#Data],4,0),"0000.0000"),"")&amp;IF(AW8&lt;&gt;"", " / "&amp;TEXT(VLOOKUP(AT2,Desc[#Data],5,0),"0000.0000"),"")</f>
        <v>6302.3110 / 6302.3150</v>
      </c>
      <c r="AW1" s="243"/>
      <c r="AX1" s="101"/>
      <c r="AZ1" s="100" t="s">
        <v>39</v>
      </c>
      <c r="BA1" s="100"/>
      <c r="BB1" s="242" t="str">
        <f>IF(BB8&lt;&gt;"",TEXT(VLOOKUP(AZ2,Desc[#Data],4,0),"0000.0000"),"")&amp;IF(BC8&lt;&gt;"", " / "&amp;TEXT(VLOOKUP(AZ2,Desc[#Data],5,0),"0000.0000"),"")</f>
        <v>6302.3110 / 6302.3150</v>
      </c>
      <c r="BC1" s="243"/>
      <c r="BD1" s="101"/>
      <c r="BF1" s="100" t="s">
        <v>40</v>
      </c>
      <c r="BG1" s="100"/>
      <c r="BH1" s="242" t="str">
        <f>IF(BH8&lt;&gt;"",TEXT(VLOOKUP(BF2,Desc[#Data],4,0),"0000.0000"),"")&amp;IF(BI8&lt;&gt;"", " / "&amp;TEXT(VLOOKUP(BF2,Desc[#Data],5,0),"0000.0000"),"")</f>
        <v>6302.3110 / 6302.3150</v>
      </c>
      <c r="BI1" s="243"/>
      <c r="BJ1" s="101"/>
      <c r="BL1" s="100" t="s">
        <v>41</v>
      </c>
      <c r="BM1" s="100"/>
      <c r="BN1" s="242" t="str">
        <f>IF(BN8&lt;&gt;"",TEXT(VLOOKUP(BL2,Desc[#Data],4,0),"0000.0000"),"")&amp;IF(BO8&lt;&gt;"", " / "&amp;TEXT(VLOOKUP(BL2,Desc[#Data],5,0),"0000.0000"),"")</f>
        <v>6302.3110 / 6302.3150</v>
      </c>
      <c r="BO1" s="243"/>
      <c r="BP1" s="101"/>
      <c r="BR1" s="100" t="s">
        <v>42</v>
      </c>
      <c r="BS1" s="100"/>
      <c r="BT1" s="242" t="str">
        <f>IF(BT8&lt;&gt;"",TEXT(VLOOKUP(BR2,Desc[#Data],4,0),"0000.0000"),"")&amp;IF(BU8&lt;&gt;"", " / "&amp;TEXT(VLOOKUP(BR2,Desc[#Data],5,0),"0000.0000"),"")</f>
        <v>6302.3110 / 6302.3150</v>
      </c>
      <c r="BU1" s="243"/>
      <c r="BV1" s="101"/>
      <c r="BX1" s="100" t="s">
        <v>43</v>
      </c>
      <c r="BY1" s="100"/>
      <c r="BZ1" s="242" t="str">
        <f>IF(BZ8&lt;&gt;"",TEXT(VLOOKUP(BX2,Desc[#Data],4,0),"0000.0000"),"")&amp;IF(CA8&lt;&gt;"", " / "&amp;TEXT(VLOOKUP(BX2,Desc[#Data],5,0),"0000.0000"),"")</f>
        <v>6302.3110 / 6302.3150</v>
      </c>
      <c r="CA1" s="243"/>
      <c r="CB1" s="101"/>
      <c r="CD1" s="100" t="s">
        <v>44</v>
      </c>
      <c r="CE1" s="100"/>
      <c r="CF1" s="242" t="str">
        <f>IF(CF8&lt;&gt;"",TEXT(VLOOKUP(CD2,Desc[#Data],4,0),"0000.0000"),"")&amp;IF(CG8&lt;&gt;"", " / "&amp;TEXT(VLOOKUP(CD2,Desc[#Data],5,0),"0000.0000"),"")</f>
        <v>6302.3110 / 6302.3150</v>
      </c>
      <c r="CG1" s="243"/>
      <c r="CH1" s="101"/>
      <c r="CJ1" s="100" t="s">
        <v>45</v>
      </c>
      <c r="CK1" s="100"/>
      <c r="CL1" s="242" t="str">
        <f>IF(CL8&lt;&gt;"",TEXT(VLOOKUP(CJ2,Desc[#Data],4,0),"0000.0000"),"")&amp;IF(CM8&lt;&gt;"", " / "&amp;TEXT(VLOOKUP(CJ2,Desc[#Data],5,0),"0000.0000"),"")</f>
        <v>6302.3110 / 6302.3150</v>
      </c>
      <c r="CM1" s="243"/>
      <c r="CN1" s="101"/>
      <c r="CP1" s="100" t="s">
        <v>46</v>
      </c>
      <c r="CQ1" s="100"/>
      <c r="CR1" s="242" t="str">
        <f>IF(CR8&lt;&gt;"",TEXT(VLOOKUP(CP2,Desc[#Data],4,0),"0000.0000"),"")&amp;IF(CS8&lt;&gt;"", " / "&amp;TEXT(VLOOKUP(CP2,Desc[#Data],5,0),"0000.0000"),"")</f>
        <v>6302.3110 / 6302.3150</v>
      </c>
      <c r="CS1" s="243"/>
      <c r="CT1" s="101"/>
      <c r="CU1" s="101"/>
      <c r="CZ1" s="95" t="s">
        <v>4035</v>
      </c>
    </row>
    <row r="2" spans="1:105" s="95" customFormat="1" ht="15.75" thickBot="1" x14ac:dyDescent="0.3">
      <c r="B2" s="102"/>
      <c r="C2" s="96"/>
      <c r="D2" s="103"/>
      <c r="E2" s="130"/>
      <c r="F2" s="96"/>
      <c r="G2" s="96"/>
      <c r="H2" s="98"/>
      <c r="I2" s="105"/>
      <c r="J2" s="246" t="s">
        <v>2</v>
      </c>
      <c r="K2" s="244"/>
      <c r="L2" s="244"/>
      <c r="M2" s="245"/>
      <c r="P2" s="246" t="s">
        <v>2</v>
      </c>
      <c r="Q2" s="244"/>
      <c r="R2" s="244"/>
      <c r="S2" s="245"/>
      <c r="V2" s="246" t="s">
        <v>2</v>
      </c>
      <c r="W2" s="244"/>
      <c r="X2" s="244"/>
      <c r="Y2" s="245"/>
      <c r="AB2" s="246" t="s">
        <v>2</v>
      </c>
      <c r="AC2" s="244"/>
      <c r="AD2" s="244"/>
      <c r="AE2" s="245"/>
      <c r="AH2" s="246" t="s">
        <v>2</v>
      </c>
      <c r="AI2" s="244"/>
      <c r="AJ2" s="244"/>
      <c r="AK2" s="245"/>
      <c r="AN2" s="246" t="s">
        <v>2</v>
      </c>
      <c r="AO2" s="244"/>
      <c r="AP2" s="244"/>
      <c r="AQ2" s="245"/>
      <c r="AT2" s="246" t="s">
        <v>2</v>
      </c>
      <c r="AU2" s="244"/>
      <c r="AV2" s="244"/>
      <c r="AW2" s="245"/>
      <c r="AZ2" s="246" t="s">
        <v>2</v>
      </c>
      <c r="BA2" s="244"/>
      <c r="BB2" s="244"/>
      <c r="BC2" s="245"/>
      <c r="BF2" s="246" t="s">
        <v>2</v>
      </c>
      <c r="BG2" s="244"/>
      <c r="BH2" s="244"/>
      <c r="BI2" s="245"/>
      <c r="BL2" s="246" t="s">
        <v>2</v>
      </c>
      <c r="BM2" s="244"/>
      <c r="BN2" s="244"/>
      <c r="BO2" s="245"/>
      <c r="BR2" s="246" t="s">
        <v>2</v>
      </c>
      <c r="BS2" s="244"/>
      <c r="BT2" s="244"/>
      <c r="BU2" s="245"/>
      <c r="BX2" s="246" t="s">
        <v>2</v>
      </c>
      <c r="BY2" s="244"/>
      <c r="BZ2" s="244"/>
      <c r="CA2" s="245"/>
      <c r="CD2" s="246" t="s">
        <v>2</v>
      </c>
      <c r="CE2" s="244"/>
      <c r="CF2" s="244"/>
      <c r="CG2" s="245"/>
      <c r="CJ2" s="246" t="s">
        <v>2</v>
      </c>
      <c r="CK2" s="244"/>
      <c r="CL2" s="244"/>
      <c r="CM2" s="245"/>
      <c r="CP2" s="246" t="s">
        <v>2</v>
      </c>
      <c r="CQ2" s="244"/>
      <c r="CR2" s="244"/>
      <c r="CS2" s="245"/>
      <c r="CZ2" s="95" t="s">
        <v>4331</v>
      </c>
    </row>
    <row r="3" spans="1:105" s="95" customFormat="1" ht="30" customHeight="1" thickBot="1" x14ac:dyDescent="0.3">
      <c r="B3" s="106"/>
      <c r="C3" s="107">
        <v>45561</v>
      </c>
      <c r="D3" s="214"/>
      <c r="E3" s="214"/>
      <c r="F3" s="96"/>
      <c r="G3" s="108" t="s">
        <v>4</v>
      </c>
      <c r="H3" s="98"/>
      <c r="I3" s="99"/>
      <c r="J3" s="247" t="str">
        <f>VLOOKUP(J2,Desc[],2,0)&amp; IF(L2&lt;&gt;""," ( "&amp;L2&amp;" )","")</f>
        <v>100% Cotton Made-ups Dyed / Printed / Bleached</v>
      </c>
      <c r="K3" s="247"/>
      <c r="L3" s="247"/>
      <c r="M3" s="247"/>
      <c r="N3" s="109"/>
      <c r="P3" s="247" t="str">
        <f>VLOOKUP(P2,Desc[],2,0)&amp; IF(R2&lt;&gt;""," ( "&amp;R2&amp;" )","")</f>
        <v>100% Cotton Made-ups Dyed / Printed / Bleached</v>
      </c>
      <c r="Q3" s="247"/>
      <c r="R3" s="247"/>
      <c r="S3" s="247"/>
      <c r="T3" s="109"/>
      <c r="V3" s="247" t="str">
        <f>VLOOKUP(V2,Desc[],2,0)&amp; IF(X2&lt;&gt;""," ( "&amp;X2&amp;" )","")</f>
        <v>100% Cotton Made-ups Dyed / Printed / Bleached</v>
      </c>
      <c r="W3" s="247"/>
      <c r="X3" s="247"/>
      <c r="Y3" s="247"/>
      <c r="Z3" s="109"/>
      <c r="AB3" s="247" t="str">
        <f>VLOOKUP(AB2,Desc[],2,0)&amp; IF(AD2&lt;&gt;""," ( "&amp;AD2&amp;" )","")</f>
        <v>100% Cotton Made-ups Dyed / Printed / Bleached</v>
      </c>
      <c r="AC3" s="247"/>
      <c r="AD3" s="247"/>
      <c r="AE3" s="247"/>
      <c r="AF3" s="109"/>
      <c r="AH3" s="247" t="str">
        <f>VLOOKUP(AH2,Desc[],2,0)&amp; IF(AJ2&lt;&gt;""," ( "&amp;AJ2&amp;" )","")</f>
        <v>100% Cotton Made-ups Dyed / Printed / Bleached</v>
      </c>
      <c r="AI3" s="247"/>
      <c r="AJ3" s="247"/>
      <c r="AK3" s="247"/>
      <c r="AL3" s="109"/>
      <c r="AN3" s="247" t="str">
        <f>VLOOKUP(AN2,Desc[],2,0)&amp; IF(AP2&lt;&gt;""," ( "&amp;AP2&amp;" )","")</f>
        <v>100% Cotton Made-ups Dyed / Printed / Bleached</v>
      </c>
      <c r="AO3" s="247"/>
      <c r="AP3" s="247"/>
      <c r="AQ3" s="247"/>
      <c r="AR3" s="109"/>
      <c r="AT3" s="247" t="str">
        <f>VLOOKUP(AT2,Desc[],2,0)&amp; IF(AV2&lt;&gt;""," ( "&amp;AV2&amp;" )","")</f>
        <v>100% Cotton Made-ups Dyed / Printed / Bleached</v>
      </c>
      <c r="AU3" s="247"/>
      <c r="AV3" s="247"/>
      <c r="AW3" s="247"/>
      <c r="AX3" s="109"/>
      <c r="AZ3" s="247" t="str">
        <f>VLOOKUP(AZ2,Desc[],2,0)&amp; IF(BB2&lt;&gt;""," ( "&amp;BB2&amp;" )","")</f>
        <v>100% Cotton Made-ups Dyed / Printed / Bleached</v>
      </c>
      <c r="BA3" s="247"/>
      <c r="BB3" s="247"/>
      <c r="BC3" s="247"/>
      <c r="BD3" s="109"/>
      <c r="BF3" s="247" t="str">
        <f>VLOOKUP(BF2,Desc[],2,0)&amp; IF(BH2&lt;&gt;""," ( "&amp;BH2&amp;" )","")</f>
        <v>100% Cotton Made-ups Dyed / Printed / Bleached</v>
      </c>
      <c r="BG3" s="247"/>
      <c r="BH3" s="247"/>
      <c r="BI3" s="247"/>
      <c r="BJ3" s="109"/>
      <c r="BL3" s="247" t="str">
        <f>VLOOKUP(BL2,Desc[],2,0)&amp; IF(BN2&lt;&gt;""," ( "&amp;BN2&amp;" )","")</f>
        <v>100% Cotton Made-ups Dyed / Printed / Bleached</v>
      </c>
      <c r="BM3" s="247"/>
      <c r="BN3" s="247"/>
      <c r="BO3" s="247"/>
      <c r="BP3" s="109"/>
      <c r="BR3" s="247" t="str">
        <f>VLOOKUP(BR2,Desc[],2,0)&amp; IF(BT2&lt;&gt;""," ( "&amp;BT2&amp;" )","")</f>
        <v>100% Cotton Made-ups Dyed / Printed / Bleached</v>
      </c>
      <c r="BS3" s="247"/>
      <c r="BT3" s="247"/>
      <c r="BU3" s="247"/>
      <c r="BV3" s="109"/>
      <c r="BX3" s="247" t="str">
        <f>VLOOKUP(BX2,Desc[],2,0)&amp; IF(BZ2&lt;&gt;""," ( "&amp;BZ2&amp;" )","")</f>
        <v>100% Cotton Made-ups Dyed / Printed / Bleached</v>
      </c>
      <c r="BY3" s="247"/>
      <c r="BZ3" s="247"/>
      <c r="CA3" s="247"/>
      <c r="CB3" s="109"/>
      <c r="CD3" s="247" t="str">
        <f>VLOOKUP(CD2,Desc[],2,0)&amp; IF(CF2&lt;&gt;""," ( "&amp;CF2&amp;" )","")</f>
        <v>100% Cotton Made-ups Dyed / Printed / Bleached</v>
      </c>
      <c r="CE3" s="247"/>
      <c r="CF3" s="247"/>
      <c r="CG3" s="247"/>
      <c r="CH3" s="109"/>
      <c r="CJ3" s="247" t="str">
        <f>VLOOKUP(CJ2,Desc[],2,0)&amp; IF(CL2&lt;&gt;""," ( "&amp;CL2&amp;" )","")</f>
        <v>100% Cotton Made-ups Dyed / Printed / Bleached</v>
      </c>
      <c r="CK3" s="247"/>
      <c r="CL3" s="247"/>
      <c r="CM3" s="247"/>
      <c r="CN3" s="109"/>
      <c r="CP3" s="247" t="str">
        <f>VLOOKUP(CP2,Desc[],2,0)&amp; IF(CR2&lt;&gt;""," ( "&amp;CR2&amp;" )","")</f>
        <v>100% Cotton Made-ups Dyed / Printed / Bleached</v>
      </c>
      <c r="CQ3" s="247"/>
      <c r="CR3" s="247"/>
      <c r="CS3" s="247"/>
      <c r="CT3" s="109"/>
      <c r="CU3" s="109"/>
      <c r="CZ3" s="95" t="s">
        <v>4341</v>
      </c>
    </row>
    <row r="4" spans="1:105" s="95" customFormat="1" ht="15.75" thickBot="1" x14ac:dyDescent="0.3">
      <c r="B4" s="106"/>
      <c r="C4" s="96"/>
      <c r="E4" s="104"/>
      <c r="F4" s="106"/>
      <c r="G4" s="110">
        <f>J4+P4+V4+AB4+AH4+AN4+AT4+AZ4+BF4+BL4+BR4+BX4+CD4+CJ4+CP4</f>
        <v>0</v>
      </c>
      <c r="H4" s="111"/>
      <c r="I4" s="112" t="s">
        <v>5</v>
      </c>
      <c r="J4" s="251"/>
      <c r="K4" s="249"/>
      <c r="L4" s="249"/>
      <c r="M4" s="250"/>
      <c r="N4" s="113"/>
      <c r="P4" s="248"/>
      <c r="Q4" s="249"/>
      <c r="R4" s="249"/>
      <c r="S4" s="250"/>
      <c r="T4" s="113"/>
      <c r="V4" s="248"/>
      <c r="W4" s="249"/>
      <c r="X4" s="249"/>
      <c r="Y4" s="250"/>
      <c r="Z4" s="113"/>
      <c r="AB4" s="248"/>
      <c r="AC4" s="249"/>
      <c r="AD4" s="249"/>
      <c r="AE4" s="250"/>
      <c r="AF4" s="113"/>
      <c r="AH4" s="248"/>
      <c r="AI4" s="249"/>
      <c r="AJ4" s="249"/>
      <c r="AK4" s="250"/>
      <c r="AL4" s="113"/>
      <c r="AN4" s="248"/>
      <c r="AO4" s="249"/>
      <c r="AP4" s="249"/>
      <c r="AQ4" s="250"/>
      <c r="AR4" s="113"/>
      <c r="AT4" s="248"/>
      <c r="AU4" s="249"/>
      <c r="AV4" s="249"/>
      <c r="AW4" s="250"/>
      <c r="AX4" s="113"/>
      <c r="AZ4" s="248"/>
      <c r="BA4" s="249"/>
      <c r="BB4" s="249"/>
      <c r="BC4" s="250"/>
      <c r="BD4" s="113"/>
      <c r="BF4" s="248"/>
      <c r="BG4" s="249"/>
      <c r="BH4" s="249"/>
      <c r="BI4" s="250"/>
      <c r="BJ4" s="113"/>
      <c r="BL4" s="248"/>
      <c r="BM4" s="249"/>
      <c r="BN4" s="249"/>
      <c r="BO4" s="250"/>
      <c r="BP4" s="113"/>
      <c r="BR4" s="248"/>
      <c r="BS4" s="249"/>
      <c r="BT4" s="249"/>
      <c r="BU4" s="250"/>
      <c r="BV4" s="113"/>
      <c r="BX4" s="248"/>
      <c r="BY4" s="249"/>
      <c r="BZ4" s="249"/>
      <c r="CA4" s="250"/>
      <c r="CB4" s="113"/>
      <c r="CD4" s="248"/>
      <c r="CE4" s="249"/>
      <c r="CF4" s="249"/>
      <c r="CG4" s="250"/>
      <c r="CH4" s="113"/>
      <c r="CJ4" s="248"/>
      <c r="CK4" s="249"/>
      <c r="CL4" s="249"/>
      <c r="CM4" s="250"/>
      <c r="CN4" s="113"/>
      <c r="CP4" s="248"/>
      <c r="CQ4" s="249"/>
      <c r="CR4" s="249"/>
      <c r="CS4" s="250"/>
      <c r="CT4" s="113"/>
      <c r="CU4" s="113"/>
      <c r="CZ4" s="95" t="s">
        <v>4366</v>
      </c>
    </row>
    <row r="5" spans="1:105" s="95" customFormat="1" ht="15.75" thickBot="1" x14ac:dyDescent="0.3">
      <c r="B5" s="114"/>
      <c r="C5" s="115"/>
      <c r="D5" s="214"/>
      <c r="E5" s="120"/>
      <c r="F5" s="213"/>
      <c r="G5" s="96"/>
      <c r="H5" s="111"/>
      <c r="I5" s="112" t="s">
        <v>6</v>
      </c>
      <c r="J5" s="255">
        <f>IFERROR(IF(J6&lt;&gt;"",ROUND(J4/J6,1),0),0)</f>
        <v>0</v>
      </c>
      <c r="K5" s="255"/>
      <c r="L5" s="255"/>
      <c r="M5" s="255"/>
      <c r="N5" s="101"/>
      <c r="P5" s="255">
        <f>IFERROR(IF(P6&lt;&gt;"",ROUND(P4/P6,1),0),0)</f>
        <v>0</v>
      </c>
      <c r="Q5" s="255"/>
      <c r="R5" s="255"/>
      <c r="S5" s="255"/>
      <c r="T5" s="101"/>
      <c r="V5" s="255">
        <f>IFERROR(IF(V6&lt;&gt;"",ROUND(V4/V6,0),0),0)</f>
        <v>0</v>
      </c>
      <c r="W5" s="255"/>
      <c r="X5" s="255"/>
      <c r="Y5" s="255"/>
      <c r="Z5" s="101"/>
      <c r="AB5" s="255">
        <f>IFERROR(IF(AB6&lt;&gt;"",ROUND(AB4/AB6,0),0),0)</f>
        <v>0</v>
      </c>
      <c r="AC5" s="255"/>
      <c r="AD5" s="255"/>
      <c r="AE5" s="255"/>
      <c r="AF5" s="101"/>
      <c r="AH5" s="255">
        <f>IFERROR(IF(AH6&lt;&gt;"",ROUND(AH4/AH6,0),0),0)</f>
        <v>0</v>
      </c>
      <c r="AI5" s="255"/>
      <c r="AJ5" s="255"/>
      <c r="AK5" s="255"/>
      <c r="AL5" s="101"/>
      <c r="AN5" s="255">
        <f>IFERROR(IF(AN6&lt;&gt;"",ROUND(AN4/AN6,0),0),0)</f>
        <v>0</v>
      </c>
      <c r="AO5" s="255"/>
      <c r="AP5" s="255"/>
      <c r="AQ5" s="255"/>
      <c r="AR5" s="101"/>
      <c r="AT5" s="255">
        <f>IFERROR(IF(AT6&lt;&gt;"",ROUND(AT4/AT6,0),0),0)</f>
        <v>0</v>
      </c>
      <c r="AU5" s="255"/>
      <c r="AV5" s="255"/>
      <c r="AW5" s="255"/>
      <c r="AX5" s="101"/>
      <c r="AZ5" s="255">
        <f>IFERROR(IF(AZ6&lt;&gt;"",ROUND(AZ4/AZ6,0),0),0)</f>
        <v>0</v>
      </c>
      <c r="BA5" s="255"/>
      <c r="BB5" s="255"/>
      <c r="BC5" s="255"/>
      <c r="BD5" s="101"/>
      <c r="BF5" s="255">
        <f>IFERROR(IF(BF6&lt;&gt;"",ROUND(BF4/BF6,0),0),0)</f>
        <v>0</v>
      </c>
      <c r="BG5" s="255"/>
      <c r="BH5" s="255"/>
      <c r="BI5" s="255"/>
      <c r="BJ5" s="101"/>
      <c r="BL5" s="255">
        <f>IFERROR(IF(BL6&lt;&gt;"",ROUND(BL4/BL6,0),0),0)</f>
        <v>0</v>
      </c>
      <c r="BM5" s="255"/>
      <c r="BN5" s="255"/>
      <c r="BO5" s="255"/>
      <c r="BP5" s="101"/>
      <c r="BR5" s="255">
        <f>IFERROR(IF(BR6&lt;&gt;"",ROUND(BR4/BR6,0),0),0)</f>
        <v>0</v>
      </c>
      <c r="BS5" s="255"/>
      <c r="BT5" s="255"/>
      <c r="BU5" s="255"/>
      <c r="BV5" s="101"/>
      <c r="BX5" s="255">
        <f>IFERROR(IF(BX6&lt;&gt;"",ROUND(BX4/BX6,0),0),0)</f>
        <v>0</v>
      </c>
      <c r="BY5" s="255"/>
      <c r="BZ5" s="255"/>
      <c r="CA5" s="255"/>
      <c r="CB5" s="101"/>
      <c r="CD5" s="255">
        <f>IFERROR(IF(CD6&lt;&gt;"",ROUND(CD4/CD6,0),0),0)</f>
        <v>0</v>
      </c>
      <c r="CE5" s="255"/>
      <c r="CF5" s="255"/>
      <c r="CG5" s="255"/>
      <c r="CH5" s="101"/>
      <c r="CJ5" s="255">
        <f>IFERROR(IF(CJ6&lt;&gt;"",ROUND(CJ4/CJ6,0),0),0)</f>
        <v>0</v>
      </c>
      <c r="CK5" s="255"/>
      <c r="CL5" s="255"/>
      <c r="CM5" s="255"/>
      <c r="CN5" s="101"/>
      <c r="CP5" s="255">
        <f>IFERROR(IF(CP6&lt;&gt;"",ROUND(CP4/CP6,0),0),0)</f>
        <v>0</v>
      </c>
      <c r="CQ5" s="255"/>
      <c r="CR5" s="255"/>
      <c r="CS5" s="255"/>
      <c r="CT5" s="101"/>
      <c r="CU5" s="101"/>
      <c r="CZ5" s="95" t="s">
        <v>4367</v>
      </c>
    </row>
    <row r="6" spans="1:105" s="95" customFormat="1" ht="15.75" thickBot="1" x14ac:dyDescent="0.3">
      <c r="B6" s="114"/>
      <c r="D6" s="96"/>
      <c r="E6" s="120"/>
      <c r="F6" s="213"/>
      <c r="G6" s="96"/>
      <c r="H6" s="111"/>
      <c r="I6" s="112"/>
      <c r="J6" s="252">
        <f>(VLOOKUP(J2,Desc[],6,0))</f>
        <v>0</v>
      </c>
      <c r="K6" s="253"/>
      <c r="L6" s="253"/>
      <c r="M6" s="254"/>
      <c r="P6" s="252">
        <f>(VLOOKUP(P2,Desc[],6,0))</f>
        <v>0</v>
      </c>
      <c r="Q6" s="253"/>
      <c r="R6" s="253"/>
      <c r="S6" s="254"/>
      <c r="V6" s="252">
        <f>(VLOOKUP(V2,Desc[],6,0))</f>
        <v>0</v>
      </c>
      <c r="W6" s="253"/>
      <c r="X6" s="253"/>
      <c r="Y6" s="254"/>
      <c r="AB6" s="252">
        <f>(VLOOKUP(AB2,Desc[],6,0))</f>
        <v>0</v>
      </c>
      <c r="AC6" s="253"/>
      <c r="AD6" s="253"/>
      <c r="AE6" s="254"/>
      <c r="AH6" s="252">
        <f>(VLOOKUP(AH2,Desc[],6,0))</f>
        <v>0</v>
      </c>
      <c r="AI6" s="253"/>
      <c r="AJ6" s="253"/>
      <c r="AK6" s="254"/>
      <c r="AN6" s="252">
        <f>(VLOOKUP(AN2,Desc[],6,0))</f>
        <v>0</v>
      </c>
      <c r="AO6" s="253"/>
      <c r="AP6" s="253"/>
      <c r="AQ6" s="254"/>
      <c r="AT6" s="252">
        <f>(VLOOKUP(AT2,Desc[],6,0))</f>
        <v>0</v>
      </c>
      <c r="AU6" s="253"/>
      <c r="AV6" s="253"/>
      <c r="AW6" s="254"/>
      <c r="AZ6" s="252">
        <f>(VLOOKUP(AZ2,Desc[],6,0))</f>
        <v>0</v>
      </c>
      <c r="BA6" s="253"/>
      <c r="BB6" s="253"/>
      <c r="BC6" s="254"/>
      <c r="BF6" s="252">
        <f>(VLOOKUP(BF2,Desc[],6,0))</f>
        <v>0</v>
      </c>
      <c r="BG6" s="253"/>
      <c r="BH6" s="253"/>
      <c r="BI6" s="254"/>
      <c r="BL6" s="252">
        <f>(VLOOKUP(BL2,Desc[],6,0))</f>
        <v>0</v>
      </c>
      <c r="BM6" s="253"/>
      <c r="BN6" s="253"/>
      <c r="BO6" s="254"/>
      <c r="BR6" s="252">
        <f>(VLOOKUP(BR2,Desc[],6,0))</f>
        <v>0</v>
      </c>
      <c r="BS6" s="253"/>
      <c r="BT6" s="253"/>
      <c r="BU6" s="254"/>
      <c r="BX6" s="252">
        <f>(VLOOKUP(BX2,Desc[],6,0))</f>
        <v>0</v>
      </c>
      <c r="BY6" s="253"/>
      <c r="BZ6" s="253"/>
      <c r="CA6" s="254"/>
      <c r="CD6" s="252">
        <f>(VLOOKUP(CD2,Desc[],6,0))</f>
        <v>0</v>
      </c>
      <c r="CE6" s="253"/>
      <c r="CF6" s="253"/>
      <c r="CG6" s="254"/>
      <c r="CJ6" s="252">
        <f>(VLOOKUP(CJ2,Desc[],6,0))</f>
        <v>0</v>
      </c>
      <c r="CK6" s="253"/>
      <c r="CL6" s="253"/>
      <c r="CM6" s="254"/>
      <c r="CP6" s="252">
        <f>(VLOOKUP(CP2,Desc[],6,0))</f>
        <v>0</v>
      </c>
      <c r="CQ6" s="253"/>
      <c r="CR6" s="253"/>
      <c r="CS6" s="254"/>
      <c r="CZ6" s="95" t="s">
        <v>3967</v>
      </c>
    </row>
    <row r="7" spans="1:105" s="95" customFormat="1" ht="15" x14ac:dyDescent="0.25">
      <c r="B7" s="114"/>
      <c r="C7" s="114"/>
      <c r="D7" s="166"/>
      <c r="E7" s="120"/>
      <c r="F7" s="213"/>
      <c r="G7" s="169"/>
      <c r="H7" s="220"/>
      <c r="I7" s="169"/>
      <c r="J7" s="116" t="str">
        <f>_xlfn.IFNA(IF(L7&lt;&gt;"",VLOOKUP(J2,Data!$C$1:$H$2223,5,0),""),"")</f>
        <v/>
      </c>
      <c r="K7" s="117" t="str">
        <f>_xlfn.IFNA(IF(M7&lt;&gt;"",VLOOKUP(J2,Data!$C$1:$H$2631,6,0),""),"")</f>
        <v/>
      </c>
      <c r="L7" s="118"/>
      <c r="M7" s="118"/>
      <c r="P7" s="116" t="str">
        <f>_xlfn.IFNA(IF(R7&lt;&gt;"",VLOOKUP(P2,Data!$C$1:$H$2223,5,0),""),"")</f>
        <v/>
      </c>
      <c r="Q7" s="117" t="str">
        <f>_xlfn.IFNA(IF(S7&lt;&gt;"",VLOOKUP(P2,Data!$C$1:$H$2631,6,0),""),"")</f>
        <v/>
      </c>
      <c r="R7" s="118"/>
      <c r="S7" s="118"/>
      <c r="V7" s="116" t="str">
        <f>_xlfn.IFNA(IF(X7&lt;&gt;"",VLOOKUP(V2,Data!$C$1:$H$2223,5,0),""),"")</f>
        <v/>
      </c>
      <c r="W7" s="117" t="str">
        <f>_xlfn.IFNA(IF(Y7&lt;&gt;"",VLOOKUP(V2,Data!$C$1:$H$2631,6,0),""),"")</f>
        <v/>
      </c>
      <c r="X7" s="118"/>
      <c r="Y7" s="118"/>
      <c r="AB7" s="116" t="str">
        <f>_xlfn.IFNA(IF(AD7&lt;&gt;"",VLOOKUP(AB2,Data!$C$1:$H$2223,5,0),""),"")</f>
        <v/>
      </c>
      <c r="AC7" s="117" t="str">
        <f>_xlfn.IFNA(IF(AE7&lt;&gt;"",VLOOKUP(AB2,Data!$C$1:$H$2631,6,0),""),"")</f>
        <v/>
      </c>
      <c r="AD7" s="118"/>
      <c r="AE7" s="118"/>
      <c r="AH7" s="116" t="str">
        <f>_xlfn.IFNA(IF(AJ7&lt;&gt;"",VLOOKUP(AH2,Data!$C$1:$H$2223,5,0),""),"")</f>
        <v/>
      </c>
      <c r="AI7" s="117" t="str">
        <f>_xlfn.IFNA(IF(AK7&lt;&gt;"",VLOOKUP(AH2,Data!$C$1:$H$2631,6,0),""),"")</f>
        <v/>
      </c>
      <c r="AJ7" s="118"/>
      <c r="AK7" s="118"/>
      <c r="AN7" s="116" t="str">
        <f>_xlfn.IFNA(IF(AP7&lt;&gt;"",VLOOKUP(AN2,Data!$C$1:$H$2223,5,0),""),"")</f>
        <v/>
      </c>
      <c r="AO7" s="117" t="str">
        <f>_xlfn.IFNA(IF(AQ7&lt;&gt;"",VLOOKUP(AN2,Data!$C$1:$H$2631,6,0),""),"")</f>
        <v/>
      </c>
      <c r="AP7" s="118"/>
      <c r="AQ7" s="118"/>
      <c r="AT7" s="116" t="str">
        <f>_xlfn.IFNA(IF(AV7&lt;&gt;"",VLOOKUP(AT2,Data!$C$1:$H$2223,5,0),""),"")</f>
        <v/>
      </c>
      <c r="AU7" s="117" t="str">
        <f>_xlfn.IFNA(IF(AW7&lt;&gt;"",VLOOKUP(AT2,Data!$C$1:$H$2631,6,0),""),"")</f>
        <v/>
      </c>
      <c r="AV7" s="118"/>
      <c r="AW7" s="118"/>
      <c r="AZ7" s="116" t="str">
        <f>_xlfn.IFNA(IF(BB7&lt;&gt;"",VLOOKUP(AZ2,Data!$C$1:$H$2223,5,0),""),"")</f>
        <v/>
      </c>
      <c r="BA7" s="117" t="str">
        <f>_xlfn.IFNA(IF(BC7&lt;&gt;"",VLOOKUP(AZ2,Data!$C$1:$H$2631,6,0),""),"")</f>
        <v/>
      </c>
      <c r="BB7" s="118"/>
      <c r="BC7" s="118"/>
      <c r="BF7" s="116" t="str">
        <f>_xlfn.IFNA(IF(BH7&lt;&gt;"",VLOOKUP(BF2,Data!$C$1:$H$2223,5,0),""),"")</f>
        <v/>
      </c>
      <c r="BG7" s="117" t="str">
        <f>_xlfn.IFNA(IF(BI7&lt;&gt;"",VLOOKUP(BF2,Data!$C$1:$H$2631,6,0),""),"")</f>
        <v/>
      </c>
      <c r="BH7" s="118"/>
      <c r="BI7" s="118"/>
      <c r="BL7" s="116" t="str">
        <f>_xlfn.IFNA(IF(BN7&lt;&gt;"",VLOOKUP(BL2,Data!$C$1:$H$2223,5,0),""),"")</f>
        <v/>
      </c>
      <c r="BM7" s="117" t="str">
        <f>_xlfn.IFNA(IF(BO7&lt;&gt;"",VLOOKUP(BL2,Data!$C$1:$H$2631,6,0),""),"")</f>
        <v/>
      </c>
      <c r="BN7" s="118"/>
      <c r="BO7" s="118"/>
      <c r="BR7" s="116" t="str">
        <f>_xlfn.IFNA(IF(BT7&lt;&gt;"",VLOOKUP(BR2,Data!$C$1:$H$2223,5,0),""),"")</f>
        <v/>
      </c>
      <c r="BS7" s="117" t="str">
        <f>_xlfn.IFNA(IF(BU7&lt;&gt;"",VLOOKUP(BR2,Data!$C$1:$H$2631,6,0),""),"")</f>
        <v/>
      </c>
      <c r="BT7" s="118"/>
      <c r="BU7" s="118"/>
      <c r="BX7" s="116" t="str">
        <f>_xlfn.IFNA(IF(BZ7&lt;&gt;"",VLOOKUP(BX2,Data!$C$1:$H$2223,5,0),""),"")</f>
        <v/>
      </c>
      <c r="BY7" s="117" t="str">
        <f>_xlfn.IFNA(IF(CA7&lt;&gt;"",VLOOKUP(BX2,Data!$C$1:$H$2631,6,0),""),"")</f>
        <v/>
      </c>
      <c r="BZ7" s="118"/>
      <c r="CA7" s="118"/>
      <c r="CD7" s="116" t="str">
        <f>_xlfn.IFNA(IF(CF7&lt;&gt;"",VLOOKUP(CD2,Data!$C$1:$H$2223,5,0),""),"")</f>
        <v/>
      </c>
      <c r="CE7" s="117" t="str">
        <f>_xlfn.IFNA(IF(CG7&lt;&gt;"",VLOOKUP(CD2,Data!$C$1:$H$2631,6,0),""),"")</f>
        <v/>
      </c>
      <c r="CF7" s="118"/>
      <c r="CG7" s="118"/>
      <c r="CJ7" s="116" t="str">
        <f>_xlfn.IFNA(IF(CL7&lt;&gt;"",VLOOKUP(CJ2,Data!$C$1:$H$2223,5,0),""),"")</f>
        <v/>
      </c>
      <c r="CK7" s="117" t="str">
        <f>_xlfn.IFNA(IF(CM7&lt;&gt;"",VLOOKUP(CJ2,Data!$C$1:$H$2631,6,0),""),"")</f>
        <v/>
      </c>
      <c r="CL7" s="118"/>
      <c r="CM7" s="118"/>
      <c r="CP7" s="116" t="str">
        <f>_xlfn.IFNA(IF(CR7&lt;&gt;"",VLOOKUP(CP2,Data!$C$1:$H$2223,5,0),""),"")</f>
        <v/>
      </c>
      <c r="CQ7" s="117" t="str">
        <f>_xlfn.IFNA(IF(CS7&lt;&gt;"",VLOOKUP(CP2,Data!$C$1:$H$2631,6,0),""),"")</f>
        <v/>
      </c>
      <c r="CR7" s="118"/>
      <c r="CS7" s="118"/>
    </row>
    <row r="8" spans="1:105" s="95" customFormat="1" ht="15.75" thickBot="1" x14ac:dyDescent="0.3">
      <c r="A8" s="113"/>
      <c r="B8" s="114"/>
      <c r="C8" s="119"/>
      <c r="D8" s="120"/>
      <c r="E8" s="120"/>
      <c r="F8" s="106"/>
      <c r="G8" s="96"/>
      <c r="H8" s="121"/>
      <c r="I8" s="118"/>
      <c r="J8" s="199"/>
      <c r="K8" s="123"/>
      <c r="L8" s="118" t="s">
        <v>7</v>
      </c>
      <c r="M8" s="118" t="s">
        <v>8</v>
      </c>
      <c r="N8" s="113"/>
      <c r="P8" s="122"/>
      <c r="Q8" s="123"/>
      <c r="R8" s="118" t="s">
        <v>7</v>
      </c>
      <c r="S8" s="118" t="s">
        <v>8</v>
      </c>
      <c r="T8" s="113"/>
      <c r="V8" s="122"/>
      <c r="W8" s="123"/>
      <c r="X8" s="118" t="s">
        <v>7</v>
      </c>
      <c r="Y8" s="118" t="s">
        <v>8</v>
      </c>
      <c r="Z8" s="113"/>
      <c r="AB8" s="122"/>
      <c r="AC8" s="123"/>
      <c r="AD8" s="118" t="s">
        <v>7</v>
      </c>
      <c r="AE8" s="118" t="s">
        <v>8</v>
      </c>
      <c r="AF8" s="113"/>
      <c r="AH8" s="122"/>
      <c r="AI8" s="123"/>
      <c r="AJ8" s="118" t="s">
        <v>7</v>
      </c>
      <c r="AK8" s="118" t="s">
        <v>8</v>
      </c>
      <c r="AL8" s="113"/>
      <c r="AN8" s="122"/>
      <c r="AO8" s="123"/>
      <c r="AP8" s="118" t="s">
        <v>7</v>
      </c>
      <c r="AQ8" s="118" t="s">
        <v>8</v>
      </c>
      <c r="AR8" s="113"/>
      <c r="AT8" s="122"/>
      <c r="AU8" s="123"/>
      <c r="AV8" s="118" t="s">
        <v>7</v>
      </c>
      <c r="AW8" s="118" t="s">
        <v>8</v>
      </c>
      <c r="AX8" s="113"/>
      <c r="AZ8" s="122"/>
      <c r="BA8" s="123"/>
      <c r="BB8" s="118" t="s">
        <v>7</v>
      </c>
      <c r="BC8" s="118" t="s">
        <v>8</v>
      </c>
      <c r="BD8" s="113"/>
      <c r="BF8" s="122"/>
      <c r="BG8" s="123"/>
      <c r="BH8" s="118" t="s">
        <v>7</v>
      </c>
      <c r="BI8" s="118" t="s">
        <v>8</v>
      </c>
      <c r="BJ8" s="113"/>
      <c r="BL8" s="122"/>
      <c r="BM8" s="123"/>
      <c r="BN8" s="118" t="s">
        <v>7</v>
      </c>
      <c r="BO8" s="118" t="s">
        <v>8</v>
      </c>
      <c r="BP8" s="113"/>
      <c r="BR8" s="122"/>
      <c r="BS8" s="123"/>
      <c r="BT8" s="118" t="s">
        <v>7</v>
      </c>
      <c r="BU8" s="118" t="s">
        <v>8</v>
      </c>
      <c r="BV8" s="113"/>
      <c r="BX8" s="122"/>
      <c r="BY8" s="123"/>
      <c r="BZ8" s="118" t="s">
        <v>7</v>
      </c>
      <c r="CA8" s="118" t="s">
        <v>8</v>
      </c>
      <c r="CB8" s="113"/>
      <c r="CD8" s="122"/>
      <c r="CE8" s="123"/>
      <c r="CF8" s="118" t="s">
        <v>7</v>
      </c>
      <c r="CG8" s="118" t="s">
        <v>8</v>
      </c>
      <c r="CH8" s="113"/>
      <c r="CJ8" s="122"/>
      <c r="CK8" s="123"/>
      <c r="CL8" s="118" t="s">
        <v>7</v>
      </c>
      <c r="CM8" s="118" t="s">
        <v>8</v>
      </c>
      <c r="CN8" s="113"/>
      <c r="CP8" s="122"/>
      <c r="CQ8" s="123"/>
      <c r="CR8" s="118" t="s">
        <v>7</v>
      </c>
      <c r="CS8" s="118" t="s">
        <v>8</v>
      </c>
      <c r="CT8" s="113"/>
      <c r="CU8" s="113"/>
    </row>
    <row r="9" spans="1:105" ht="15.75" customHeight="1" thickBot="1" x14ac:dyDescent="0.25">
      <c r="A9" s="54" t="s">
        <v>1829</v>
      </c>
      <c r="B9" s="54">
        <v>1</v>
      </c>
      <c r="C9" s="55" t="s">
        <v>9</v>
      </c>
      <c r="D9" s="56" t="s">
        <v>10</v>
      </c>
      <c r="E9" s="55" t="s">
        <v>11</v>
      </c>
      <c r="F9" s="55" t="s">
        <v>12</v>
      </c>
      <c r="G9" s="56" t="s">
        <v>13</v>
      </c>
      <c r="H9" s="56" t="s">
        <v>14</v>
      </c>
      <c r="I9" s="57" t="s">
        <v>15</v>
      </c>
      <c r="J9" s="58" t="s">
        <v>1611</v>
      </c>
      <c r="K9" s="56" t="s">
        <v>1612</v>
      </c>
      <c r="L9" s="55" t="s">
        <v>1619</v>
      </c>
      <c r="M9" s="55" t="s">
        <v>1620</v>
      </c>
      <c r="N9" s="59" t="s">
        <v>1613</v>
      </c>
      <c r="O9" s="54">
        <v>2</v>
      </c>
      <c r="P9" s="58" t="s">
        <v>1614</v>
      </c>
      <c r="Q9" s="56" t="s">
        <v>1615</v>
      </c>
      <c r="R9" s="55" t="s">
        <v>1619</v>
      </c>
      <c r="S9" s="55" t="s">
        <v>1620</v>
      </c>
      <c r="T9" s="59" t="s">
        <v>1616</v>
      </c>
      <c r="U9" s="54">
        <v>3</v>
      </c>
      <c r="V9" s="58" t="s">
        <v>1617</v>
      </c>
      <c r="W9" s="56" t="s">
        <v>1618</v>
      </c>
      <c r="X9" s="55" t="s">
        <v>1619</v>
      </c>
      <c r="Y9" s="55" t="s">
        <v>1620</v>
      </c>
      <c r="Z9" s="59" t="s">
        <v>1621</v>
      </c>
      <c r="AA9" s="54">
        <v>4</v>
      </c>
      <c r="AB9" s="58" t="s">
        <v>1622</v>
      </c>
      <c r="AC9" s="56" t="s">
        <v>1623</v>
      </c>
      <c r="AD9" s="55" t="s">
        <v>1624</v>
      </c>
      <c r="AE9" s="55" t="s">
        <v>1625</v>
      </c>
      <c r="AF9" s="59" t="s">
        <v>1626</v>
      </c>
      <c r="AG9" s="54">
        <v>5</v>
      </c>
      <c r="AH9" s="58" t="s">
        <v>1627</v>
      </c>
      <c r="AI9" s="56" t="s">
        <v>1628</v>
      </c>
      <c r="AJ9" s="55" t="s">
        <v>1629</v>
      </c>
      <c r="AK9" s="55" t="s">
        <v>1630</v>
      </c>
      <c r="AL9" s="59" t="s">
        <v>1631</v>
      </c>
      <c r="AM9" s="54">
        <v>6</v>
      </c>
      <c r="AN9" s="58" t="s">
        <v>1632</v>
      </c>
      <c r="AO9" s="56" t="s">
        <v>1633</v>
      </c>
      <c r="AP9" s="55" t="s">
        <v>1634</v>
      </c>
      <c r="AQ9" s="55" t="s">
        <v>1635</v>
      </c>
      <c r="AR9" s="59" t="s">
        <v>1636</v>
      </c>
      <c r="AS9" s="54">
        <v>7</v>
      </c>
      <c r="AT9" s="58" t="s">
        <v>1637</v>
      </c>
      <c r="AU9" s="56" t="s">
        <v>1638</v>
      </c>
      <c r="AV9" s="55" t="s">
        <v>1639</v>
      </c>
      <c r="AW9" s="55" t="s">
        <v>1640</v>
      </c>
      <c r="AX9" s="59" t="s">
        <v>1641</v>
      </c>
      <c r="AY9" s="54">
        <v>8</v>
      </c>
      <c r="AZ9" s="58" t="s">
        <v>1642</v>
      </c>
      <c r="BA9" s="56" t="s">
        <v>1643</v>
      </c>
      <c r="BB9" s="55" t="s">
        <v>1644</v>
      </c>
      <c r="BC9" s="55" t="s">
        <v>1645</v>
      </c>
      <c r="BD9" s="59" t="s">
        <v>1646</v>
      </c>
      <c r="BE9" s="54">
        <v>9</v>
      </c>
      <c r="BF9" s="58" t="s">
        <v>1647</v>
      </c>
      <c r="BG9" s="56" t="s">
        <v>1648</v>
      </c>
      <c r="BH9" s="55" t="s">
        <v>1649</v>
      </c>
      <c r="BI9" s="55" t="s">
        <v>1650</v>
      </c>
      <c r="BJ9" s="59" t="s">
        <v>1651</v>
      </c>
      <c r="BK9" s="54">
        <v>10</v>
      </c>
      <c r="BL9" s="58" t="s">
        <v>1652</v>
      </c>
      <c r="BM9" s="56" t="s">
        <v>1653</v>
      </c>
      <c r="BN9" s="55" t="s">
        <v>1654</v>
      </c>
      <c r="BO9" s="55" t="s">
        <v>1655</v>
      </c>
      <c r="BP9" s="59" t="s">
        <v>1656</v>
      </c>
      <c r="BQ9" s="54">
        <v>11</v>
      </c>
      <c r="BR9" s="58" t="s">
        <v>1657</v>
      </c>
      <c r="BS9" s="56" t="s">
        <v>1658</v>
      </c>
      <c r="BT9" s="55" t="s">
        <v>1659</v>
      </c>
      <c r="BU9" s="55" t="s">
        <v>1660</v>
      </c>
      <c r="BV9" s="59" t="s">
        <v>1661</v>
      </c>
      <c r="BW9" s="54">
        <v>12</v>
      </c>
      <c r="BX9" s="58" t="s">
        <v>1662</v>
      </c>
      <c r="BY9" s="56" t="s">
        <v>1663</v>
      </c>
      <c r="BZ9" s="55" t="s">
        <v>1664</v>
      </c>
      <c r="CA9" s="55" t="s">
        <v>1665</v>
      </c>
      <c r="CB9" s="59" t="s">
        <v>1666</v>
      </c>
      <c r="CC9" s="54">
        <v>13</v>
      </c>
      <c r="CD9" s="58" t="s">
        <v>1667</v>
      </c>
      <c r="CE9" s="56" t="s">
        <v>1668</v>
      </c>
      <c r="CF9" s="55" t="s">
        <v>1669</v>
      </c>
      <c r="CG9" s="55" t="s">
        <v>1670</v>
      </c>
      <c r="CH9" s="59" t="s">
        <v>1671</v>
      </c>
      <c r="CI9" s="54">
        <v>14</v>
      </c>
      <c r="CJ9" s="58" t="s">
        <v>1672</v>
      </c>
      <c r="CK9" s="56" t="s">
        <v>1673</v>
      </c>
      <c r="CL9" s="55" t="s">
        <v>1674</v>
      </c>
      <c r="CM9" s="55" t="s">
        <v>1675</v>
      </c>
      <c r="CN9" s="59" t="s">
        <v>1676</v>
      </c>
      <c r="CO9" s="54">
        <v>15</v>
      </c>
      <c r="CP9" s="58" t="s">
        <v>1677</v>
      </c>
      <c r="CQ9" s="56" t="s">
        <v>1678</v>
      </c>
      <c r="CR9" s="55" t="s">
        <v>1679</v>
      </c>
      <c r="CS9" s="55" t="s">
        <v>1680</v>
      </c>
      <c r="CT9" s="59" t="s">
        <v>1681</v>
      </c>
      <c r="CU9" s="60" t="s">
        <v>631</v>
      </c>
      <c r="CV9" s="51"/>
      <c r="CW9" s="61" t="s">
        <v>2875</v>
      </c>
      <c r="CX9" s="61" t="s">
        <v>543</v>
      </c>
      <c r="CY9" s="62"/>
    </row>
    <row r="10" spans="1:105" ht="15" customHeight="1" x14ac:dyDescent="0.2">
      <c r="A10" s="142" t="str">
        <f>IFERROR(IF(VLOOKUP(F10,GD.List!$C$3:$H$6371,6,0)&lt;&gt;"L","I","L"),"")</f>
        <v/>
      </c>
      <c r="B10" s="136">
        <v>0</v>
      </c>
      <c r="C10" s="63">
        <v>0</v>
      </c>
      <c r="D10" s="64">
        <f t="shared" ref="D10:D65" si="0">J10+P10+V10+AB10+AH10+AN10+AT10+AZ10+BF10+BL10+BR10+BX10+CD10+CJ10+CP10</f>
        <v>0</v>
      </c>
      <c r="E10" s="64">
        <f t="shared" ref="E10" si="1">C10-D10</f>
        <v>0</v>
      </c>
      <c r="F10" s="65"/>
      <c r="G10" s="66" t="e">
        <f>VLOOKUP(F10,GD.List!$C$3:$O$6646,13,0)</f>
        <v>#N/A</v>
      </c>
      <c r="H10" s="67" t="e">
        <f>VLOOKUP(F10,GD.List!$C$3:$O$6646,8,0)</f>
        <v>#N/A</v>
      </c>
      <c r="I10" s="68" t="e">
        <f>VLOOKUP(F10,GD.List!$C$3:$O$6646,9,0)</f>
        <v>#N/A</v>
      </c>
      <c r="J10" s="69">
        <f t="shared" ref="J10" si="2">IF($J$5=0,ROUND($J$4*K10,2),ROUND($J$5*K10,2))</f>
        <v>0</v>
      </c>
      <c r="K10" s="70">
        <f>_xlfn.IFNA(VLOOKUP(N10,Data!$B$2:$H$5150,4,0),0)</f>
        <v>0</v>
      </c>
      <c r="L10" s="71" t="str">
        <f>_xlfn.IFNA(IF($L$8&lt;&gt;"",VLOOKUP(N10,Data!$B$2:$H$5150,6,0),""),"")</f>
        <v/>
      </c>
      <c r="M10" s="71" t="str">
        <f>_xlfn.IFNA(IF($M$8&lt;&gt;"",VLOOKUP(N10,Data!$B$2:$H$5150,7,0),""),"")</f>
        <v/>
      </c>
      <c r="N10" s="72" t="e">
        <f>$A10&amp;$J$2&amp;$L$2&amp;H10</f>
        <v>#N/A</v>
      </c>
      <c r="O10" s="136" t="e">
        <f t="shared" ref="O10" si="3">P10*$I10</f>
        <v>#N/A</v>
      </c>
      <c r="P10" s="69">
        <f>IF($P$5=0,ROUND($P$4*Q10,2),ROUND($P$5*Q10,2))</f>
        <v>0</v>
      </c>
      <c r="Q10" s="70">
        <f>_xlfn.IFNA(VLOOKUP(T10,Data!$B$2:$H$5150,4,0),0)</f>
        <v>0</v>
      </c>
      <c r="R10" s="71" t="str">
        <f>_xlfn.IFNA(IF($R$8&lt;&gt;"",VLOOKUP(T10,Data!$B$2:$H$5150,6,0),""),"")</f>
        <v/>
      </c>
      <c r="S10" s="71" t="str">
        <f>_xlfn.IFNA(IF($S$8&lt;&gt;"",VLOOKUP(T10,Data!$B$2:$H$5150,7,0),""),"")</f>
        <v/>
      </c>
      <c r="T10" s="72" t="e">
        <f>$A10&amp;$P$2&amp;$R$2&amp;H10</f>
        <v>#N/A</v>
      </c>
      <c r="U10" s="136" t="e">
        <f t="shared" ref="U10" si="4">V10*$I10</f>
        <v>#N/A</v>
      </c>
      <c r="V10" s="69">
        <f t="shared" ref="V10" si="5">IF($V$5=0,ROUND($V$4*W10,2),ROUND($V$5*W10,2))</f>
        <v>0</v>
      </c>
      <c r="W10" s="70">
        <f>_xlfn.IFNA(VLOOKUP(Z10,Data!$B$2:$H$5150,4,0),0)</f>
        <v>0</v>
      </c>
      <c r="X10" s="71" t="str">
        <f>_xlfn.IFNA(IF($X$8&lt;&gt;"",VLOOKUP(Z10,Data!$B$2:$H$5150,6,0),""),"")</f>
        <v/>
      </c>
      <c r="Y10" s="71" t="str">
        <f>_xlfn.IFNA(IF($Y$8&lt;&gt;"",VLOOKUP(Z10,Data!$B$2:$H$5150,7,0),""),"")</f>
        <v/>
      </c>
      <c r="Z10" s="72" t="e">
        <f>$A10&amp;$V$2&amp;$X$2&amp;H10</f>
        <v>#N/A</v>
      </c>
      <c r="AA10" s="136" t="e">
        <f t="shared" ref="AA10" si="6">AB10*$I10</f>
        <v>#N/A</v>
      </c>
      <c r="AB10" s="69">
        <f t="shared" ref="AB10" si="7">IF($AB$5=0,ROUND($AB$4*AC10,2),ROUND($AB$5*AC10,2))</f>
        <v>0</v>
      </c>
      <c r="AC10" s="70">
        <f>_xlfn.IFNA(VLOOKUP(AF10,Data!$B$2:$H$5150,4,0),0)</f>
        <v>0</v>
      </c>
      <c r="AD10" s="71" t="str">
        <f>_xlfn.IFNA(IF($AD$8&lt;&gt;"",VLOOKUP(AF10,Data!$B$2:$H$5150,6,0),""),"")</f>
        <v/>
      </c>
      <c r="AE10" s="71" t="str">
        <f>_xlfn.IFNA(IF($AE$8&lt;&gt;"",VLOOKUP(AF10,Data!$B$2:$H$5150,7,0),""),"")</f>
        <v/>
      </c>
      <c r="AF10" s="72" t="e">
        <f t="shared" ref="AF10" si="8">$A10&amp;$AB$2&amp;$AD$2&amp;H10</f>
        <v>#N/A</v>
      </c>
      <c r="AG10" s="136" t="e">
        <f t="shared" ref="AG10" si="9">AH10*$I10</f>
        <v>#N/A</v>
      </c>
      <c r="AH10" s="69">
        <f t="shared" ref="AH10" si="10">IF($AH$5=0,ROUND($AH$4*AI10,2),ROUND($AH$5*AI10,2))</f>
        <v>0</v>
      </c>
      <c r="AI10" s="70">
        <f>_xlfn.IFNA(VLOOKUP(AL10,Data!$B$2:$H$5150,4,0),0)</f>
        <v>0</v>
      </c>
      <c r="AJ10" s="71" t="str">
        <f>_xlfn.IFNA(IF($AJ$8&lt;&gt;"",VLOOKUP(AL10,Data!$B$2:$H$5150,6,0),""),"")</f>
        <v/>
      </c>
      <c r="AK10" s="71" t="str">
        <f>_xlfn.IFNA(IF($AK$8&lt;&gt;"",VLOOKUP(AL10,Data!$B$2:$H$5150,7,0),""),"")</f>
        <v/>
      </c>
      <c r="AL10" s="72" t="e">
        <f t="shared" ref="AL10" si="11">$A10&amp;$AH$2&amp;$AJ$2&amp;H10</f>
        <v>#N/A</v>
      </c>
      <c r="AM10" s="136" t="e">
        <f t="shared" ref="AM10" si="12">AN10*$I10</f>
        <v>#N/A</v>
      </c>
      <c r="AN10" s="69">
        <f t="shared" ref="AN10" si="13">IF($AN$5=0,ROUND($AN$4*AO10,2),ROUND($AN$5*AO10,2))</f>
        <v>0</v>
      </c>
      <c r="AO10" s="70">
        <f>_xlfn.IFNA(VLOOKUP(AR10,Data!$B$2:$H$5150,4,0),0)</f>
        <v>0</v>
      </c>
      <c r="AP10" s="71" t="str">
        <f>_xlfn.IFNA(IF($AP$8&lt;&gt;"",VLOOKUP(AR10,Data!$B$2:$H$5150,6,0),""),"")</f>
        <v/>
      </c>
      <c r="AQ10" s="71" t="str">
        <f>_xlfn.IFNA(IF($AQ$8&lt;&gt;"",VLOOKUP(AR10,Data!$B$2:$H$5150,7,0),""),"")</f>
        <v/>
      </c>
      <c r="AR10" s="72" t="e">
        <f t="shared" ref="AR10" si="14">$A10&amp;$AN$2&amp;$AP$2&amp;H10</f>
        <v>#N/A</v>
      </c>
      <c r="AS10" s="136" t="e">
        <f>AT10*$I10</f>
        <v>#N/A</v>
      </c>
      <c r="AT10" s="69">
        <f t="shared" ref="AT10" si="15">IF($AT$5=0,ROUND($AT$4*AU10,2),ROUND($AT$5*AU10,2))</f>
        <v>0</v>
      </c>
      <c r="AU10" s="70">
        <f>_xlfn.IFNA(VLOOKUP(AX10,Data!$B$2:$H$5150,4,0),0)</f>
        <v>0</v>
      </c>
      <c r="AV10" s="71" t="str">
        <f>_xlfn.IFNA(IF($AV$8&lt;&gt;"",VLOOKUP(AX10,Data!$B$2:$H$5150,6,0),""),"")</f>
        <v/>
      </c>
      <c r="AW10" s="71" t="str">
        <f>_xlfn.IFNA(IF($AW$8&lt;&gt;"",VLOOKUP(AX10,Data!$B$2:$H$5150,7,0),""),"")</f>
        <v/>
      </c>
      <c r="AX10" s="72" t="e">
        <f t="shared" ref="AX10" si="16">$A10&amp;$AT$2&amp;$AV$2&amp;H10</f>
        <v>#N/A</v>
      </c>
      <c r="AY10" s="136" t="e">
        <f>AZ10*$I10</f>
        <v>#N/A</v>
      </c>
      <c r="AZ10" s="69">
        <f t="shared" ref="AZ10" si="17">IF($AZ$5=0,ROUND($AZ$4*BA10,2),ROUND($AZ$5*BA10,2))</f>
        <v>0</v>
      </c>
      <c r="BA10" s="70">
        <f>_xlfn.IFNA(VLOOKUP(BD10,Data!$B$2:$H$5150,4,0),0)</f>
        <v>0</v>
      </c>
      <c r="BB10" s="71" t="str">
        <f>_xlfn.IFNA(IF($BB$8&lt;&gt;"",VLOOKUP(BD10,Data!$B$2:$H$5150,6,0),""),"")</f>
        <v/>
      </c>
      <c r="BC10" s="71" t="str">
        <f>_xlfn.IFNA(IF($BC$8&lt;&gt;"",VLOOKUP(BD10,Data!$B$2:$H$5150,7,0),""),"")</f>
        <v/>
      </c>
      <c r="BD10" s="72" t="e">
        <f t="shared" ref="BD10" si="18">$A10&amp;$AZ$2&amp;$BB$2&amp;H10</f>
        <v>#N/A</v>
      </c>
      <c r="BE10" s="136" t="e">
        <f>BF10*$I10</f>
        <v>#N/A</v>
      </c>
      <c r="BF10" s="69">
        <f t="shared" ref="BF10" si="19">IF($BF$5=0,ROUND($BF$4*BG10,2),ROUND($BF$5*BG10,2))</f>
        <v>0</v>
      </c>
      <c r="BG10" s="70">
        <f>_xlfn.IFNA(VLOOKUP(BJ10,Data!$B$2:$H$5150,4,0),0)</f>
        <v>0</v>
      </c>
      <c r="BH10" s="71" t="str">
        <f>_xlfn.IFNA(IF($BH$8&lt;&gt;"",VLOOKUP(BJ10,Data!$B$2:$H$5150,6,0),""),"")</f>
        <v/>
      </c>
      <c r="BI10" s="71" t="str">
        <f>_xlfn.IFNA(IF($BI$8&lt;&gt;"",VLOOKUP(BJ10,Data!$B$2:$H$5150,7,0),""),"")</f>
        <v/>
      </c>
      <c r="BJ10" s="72" t="e">
        <f t="shared" ref="BJ10" si="20">$A10&amp;$BF$2&amp;$BH$2&amp;H10</f>
        <v>#N/A</v>
      </c>
      <c r="BK10" s="136" t="e">
        <f>BL10*$I10</f>
        <v>#N/A</v>
      </c>
      <c r="BL10" s="69">
        <f t="shared" ref="BL10" si="21">IF($BL$5=0,ROUND($BL$4*BM10,2),ROUND($BL$5*BM10,2))</f>
        <v>0</v>
      </c>
      <c r="BM10" s="70">
        <f>_xlfn.IFNA(VLOOKUP(BP10,Data!$B$2:$H$5150,4,0),0)</f>
        <v>0</v>
      </c>
      <c r="BN10" s="71" t="str">
        <f>_xlfn.IFNA(IF($BN$8&lt;&gt;"",VLOOKUP(BP10,Data!$B$2:$H$5150,6,0),""),"")</f>
        <v/>
      </c>
      <c r="BO10" s="71" t="str">
        <f>_xlfn.IFNA(IF($BO$8&lt;&gt;"",VLOOKUP(BP10,Data!$B$2:$H$5150,7,0),""),"")</f>
        <v/>
      </c>
      <c r="BP10" s="72" t="e">
        <f t="shared" ref="BP10" si="22">$A10&amp;$BL$2&amp;$BN$2&amp;H10</f>
        <v>#N/A</v>
      </c>
      <c r="BQ10" s="136" t="e">
        <f>BR10*$I10</f>
        <v>#N/A</v>
      </c>
      <c r="BR10" s="69">
        <f t="shared" ref="BR10" si="23">IF($BR$5=0,ROUND($BR$4*BS10,2),ROUND($BR$5*BS10,2))</f>
        <v>0</v>
      </c>
      <c r="BS10" s="70">
        <f>_xlfn.IFNA(VLOOKUP(BV10,Data!$B$2:$H$5150,4,0),0)</f>
        <v>0</v>
      </c>
      <c r="BT10" s="71" t="str">
        <f>_xlfn.IFNA(IF($BT$8&lt;&gt;"",VLOOKUP(BV10,Data!$B$2:$H$5150,6,0),""),"")</f>
        <v/>
      </c>
      <c r="BU10" s="71" t="str">
        <f>_xlfn.IFNA(IF($BU$8&lt;&gt;"",VLOOKUP(BV10,Data!$B$2:$H$5150,7,0),""),"")</f>
        <v/>
      </c>
      <c r="BV10" s="72" t="e">
        <f t="shared" ref="BV10" si="24">$A10&amp;$BR$2&amp;$BT$2&amp;H10</f>
        <v>#N/A</v>
      </c>
      <c r="BW10" s="136" t="e">
        <f>BX10*$I10</f>
        <v>#N/A</v>
      </c>
      <c r="BX10" s="69">
        <f t="shared" ref="BX10" si="25">IF($BX$5=0,ROUND($BX$4*BY10,2),ROUND($BX$5*BY10,2))</f>
        <v>0</v>
      </c>
      <c r="BY10" s="70">
        <f>_xlfn.IFNA(VLOOKUP(CB10,Data!$B$2:$H$5150,4,0),0)</f>
        <v>0</v>
      </c>
      <c r="BZ10" s="71" t="str">
        <f>_xlfn.IFNA(IF($BZ$8&lt;&gt;"",VLOOKUP(CB10,Data!$B$2:$H$5150,6,0),""),"")</f>
        <v/>
      </c>
      <c r="CA10" s="71" t="str">
        <f>_xlfn.IFNA(IF($CA$8&lt;&gt;"",VLOOKUP(CB10,Data!$B$2:$H$5150,7,0),""),"")</f>
        <v/>
      </c>
      <c r="CB10" s="72" t="e">
        <f t="shared" ref="CB10" si="26">$A10&amp;$BX$2&amp;$BZ$2&amp;H10</f>
        <v>#N/A</v>
      </c>
      <c r="CC10" s="136" t="e">
        <f>CD10*$I10</f>
        <v>#N/A</v>
      </c>
      <c r="CD10" s="69">
        <f t="shared" ref="CD10" si="27">IF($CD$5=0,ROUND($CD$4*CE10,2),ROUND($CD$5*CE10,2))</f>
        <v>0</v>
      </c>
      <c r="CE10" s="70">
        <f>_xlfn.IFNA(VLOOKUP(CH10,Data!$B$2:$H$5150,4,0),0)</f>
        <v>0</v>
      </c>
      <c r="CF10" s="71" t="str">
        <f>_xlfn.IFNA(IF($CF$8&lt;&gt;"",VLOOKUP(CH10,Data!$B$2:$H$5150,6,0),""),"")</f>
        <v/>
      </c>
      <c r="CG10" s="71" t="str">
        <f>_xlfn.IFNA(IF($CG$8&lt;&gt;"",VLOOKUP(CH10,Data!$B$2:$H$5150,7,0),""),"")</f>
        <v/>
      </c>
      <c r="CH10" s="72" t="e">
        <f t="shared" ref="CH10" si="28">$A10&amp;$CD$2&amp;$CF$2&amp;H10</f>
        <v>#N/A</v>
      </c>
      <c r="CI10" s="136" t="e">
        <f>CJ10*$I10</f>
        <v>#N/A</v>
      </c>
      <c r="CJ10" s="69">
        <f t="shared" ref="CJ10" si="29">IF($CJ$5=0,ROUND($CJ$4*CK10,2),ROUND($CJ$5*CK10,2))</f>
        <v>0</v>
      </c>
      <c r="CK10" s="70">
        <f>_xlfn.IFNA(VLOOKUP(CN10,Data!$B$2:$H$5150,4,0),0)</f>
        <v>0</v>
      </c>
      <c r="CL10" s="71" t="str">
        <f>_xlfn.IFNA(IF($CL$8&lt;&gt;"",VLOOKUP(CN10,Data!$B$2:$H$5150,6,0),""),"")</f>
        <v/>
      </c>
      <c r="CM10" s="71" t="str">
        <f>_xlfn.IFNA(IF($CM$8&lt;&gt;"",VLOOKUP(CN10,Data!$B$2:$H$5150,7,0),""),"")</f>
        <v/>
      </c>
      <c r="CN10" s="72" t="e">
        <f t="shared" ref="CN10" si="30">$A10&amp;$CJ$2&amp;$CL$2&amp;H10</f>
        <v>#N/A</v>
      </c>
      <c r="CO10" s="136" t="e">
        <f>CP10*$I10</f>
        <v>#N/A</v>
      </c>
      <c r="CP10" s="69">
        <f t="shared" ref="CP10" si="31">IF($CP$5=0,ROUND($CP$4*CQ10,2),ROUND($CP$5*CQ10,2))</f>
        <v>0</v>
      </c>
      <c r="CQ10" s="70">
        <f>_xlfn.IFNA(VLOOKUP(CT10,Data!$B$2:$H$5150,4,0),0)</f>
        <v>0</v>
      </c>
      <c r="CR10" s="71" t="str">
        <f>_xlfn.IFNA(IF($CR$8&lt;&gt;"",VLOOKUP(CT10,Data!$B$2:$H$5150,6,0),""),"")</f>
        <v/>
      </c>
      <c r="CS10" s="71" t="str">
        <f>_xlfn.IFNA(IF($CS$8&lt;&gt;"",VLOOKUP(CT10,Data!$B$2:$H$5150,7,0),""),"")</f>
        <v/>
      </c>
      <c r="CT10" s="72" t="e">
        <f t="shared" ref="CT10" si="32">$A10&amp;$CP$2&amp;$CR$2&amp;H10</f>
        <v>#N/A</v>
      </c>
      <c r="CU10" s="74" t="e">
        <f>VLOOKUP(F10,GD.List!$C$3:$O$6214,12,0)</f>
        <v>#N/A</v>
      </c>
      <c r="CV10" s="51" t="s">
        <v>50</v>
      </c>
      <c r="CW10" s="51" t="e">
        <f t="shared" ref="CW10:CW41" si="33">VLOOKUP(H10,$H$110:$H$791,1,0)</f>
        <v>#N/A</v>
      </c>
      <c r="CX10" s="73" t="e">
        <f>E10/VLOOKUP(F10,GD.List!$C$3:$O$6646,5,0)</f>
        <v>#N/A</v>
      </c>
      <c r="CY10" s="134" t="e">
        <f t="shared" ref="CY10" si="34">D10*I10</f>
        <v>#N/A</v>
      </c>
    </row>
    <row r="11" spans="1:105" ht="15" customHeight="1" x14ac:dyDescent="0.2">
      <c r="A11" s="142" t="str">
        <f>IFERROR(IF(VLOOKUP(F11,GD.List!$C$3:$H$6371,6,0)&lt;&gt;"L","I","L"),"")</f>
        <v>I</v>
      </c>
      <c r="B11" s="136">
        <f t="shared" ref="B11:B68" si="35">J11*$I11</f>
        <v>0</v>
      </c>
      <c r="C11" s="64">
        <f>55512.32+0.87</f>
        <v>55513.19</v>
      </c>
      <c r="D11" s="64">
        <f t="shared" ref="D11" si="36">J11+P11+V11+AB11+AH11+AN11+AT11+AZ11+BF11+BL11+BR11+BX11+CD11+CJ11+CP11</f>
        <v>0</v>
      </c>
      <c r="E11" s="64">
        <f t="shared" ref="E11:E73" si="37">C11-D11</f>
        <v>55513.19</v>
      </c>
      <c r="F11" s="65" t="s">
        <v>4128</v>
      </c>
      <c r="G11" s="66" t="str">
        <f>VLOOKUP(F11,GD.List!$C$3:$O$6646,13,0)</f>
        <v>HYDROGEN PEROXIDE 50%</v>
      </c>
      <c r="H11" s="67">
        <f>VLOOKUP(F11,GD.List!$C$3:$O$6646,8,0)</f>
        <v>2847</v>
      </c>
      <c r="I11" s="68">
        <f>VLOOKUP(F11,GD.List!$C$3:$O$6646,9,0)</f>
        <v>0.46</v>
      </c>
      <c r="J11" s="69">
        <f t="shared" ref="J11:J72" si="38">IF($J$5=0,ROUND($J$4*K11,2),ROUND($J$5*K11,2))</f>
        <v>0</v>
      </c>
      <c r="K11" s="70">
        <f>_xlfn.IFNA(VLOOKUP(N11,Data!$B$2:$H$5150,4,0),0)</f>
        <v>0.03</v>
      </c>
      <c r="L11" s="71">
        <f>_xlfn.IFNA(IF($L$8&lt;&gt;"",VLOOKUP(N11,Data!$B$2:$H$5150,6,0),""),"")</f>
        <v>131</v>
      </c>
      <c r="M11" s="71">
        <f>_xlfn.IFNA(IF($M$8&lt;&gt;"",VLOOKUP(N11,Data!$B$2:$H$5150,7,0),""),"")</f>
        <v>132</v>
      </c>
      <c r="N11" s="72" t="str">
        <f t="shared" ref="N11:N72" si="39">$A11&amp;$J$2&amp;$L$2&amp;H11</f>
        <v>IMps_Ctn2847</v>
      </c>
      <c r="O11" s="136">
        <f t="shared" ref="O11:O72" si="40">P11*$I11</f>
        <v>0</v>
      </c>
      <c r="P11" s="69">
        <f t="shared" ref="P11:P72" si="41">IF($P$5=0,ROUND($P$4*Q11,2),ROUND($P$5*Q11,2))</f>
        <v>0</v>
      </c>
      <c r="Q11" s="70">
        <f>_xlfn.IFNA(VLOOKUP(T11,Data!$B$2:$H$5150,4,0),0)</f>
        <v>0.03</v>
      </c>
      <c r="R11" s="71">
        <f>_xlfn.IFNA(IF($R$8&lt;&gt;"",VLOOKUP(T11,Data!$B$2:$H$5150,6,0),""),"")</f>
        <v>131</v>
      </c>
      <c r="S11" s="71">
        <f>_xlfn.IFNA(IF($S$8&lt;&gt;"",VLOOKUP(T11,Data!$B$2:$H$5150,7,0),""),"")</f>
        <v>132</v>
      </c>
      <c r="T11" s="72" t="str">
        <f t="shared" ref="T11:T72" si="42">$A11&amp;$P$2&amp;$R$2&amp;H11</f>
        <v>IMps_Ctn2847</v>
      </c>
      <c r="U11" s="136">
        <f t="shared" ref="U11:U72" si="43">V11*$I11</f>
        <v>0</v>
      </c>
      <c r="V11" s="69">
        <f t="shared" ref="V11:V72" si="44">IF($V$5=0,ROUND($V$4*W11,2),ROUND($V$5*W11,2))</f>
        <v>0</v>
      </c>
      <c r="W11" s="70">
        <f>_xlfn.IFNA(VLOOKUP(Z11,Data!$B$2:$H$5150,4,0),0)</f>
        <v>0.03</v>
      </c>
      <c r="X11" s="71">
        <f>_xlfn.IFNA(IF($X$8&lt;&gt;"",VLOOKUP(Z11,Data!$B$2:$H$5150,6,0),""),"")</f>
        <v>131</v>
      </c>
      <c r="Y11" s="71">
        <f>_xlfn.IFNA(IF($Y$8&lt;&gt;"",VLOOKUP(Z11,Data!$B$2:$H$5150,7,0),""),"")</f>
        <v>132</v>
      </c>
      <c r="Z11" s="72" t="str">
        <f t="shared" ref="Z11:Z72" si="45">$A11&amp;$V$2&amp;$X$2&amp;H11</f>
        <v>IMps_Ctn2847</v>
      </c>
      <c r="AA11" s="136">
        <f t="shared" ref="AA11:AA72" si="46">AB11*$I11</f>
        <v>0</v>
      </c>
      <c r="AB11" s="69">
        <f t="shared" ref="AB11:AB72" si="47">IF($AB$5=0,ROUND($AB$4*AC11,2),ROUND($AB$5*AC11,2))</f>
        <v>0</v>
      </c>
      <c r="AC11" s="70">
        <f>_xlfn.IFNA(VLOOKUP(AF11,Data!$B$2:$H$5150,4,0),0)</f>
        <v>0.03</v>
      </c>
      <c r="AD11" s="71">
        <f>_xlfn.IFNA(IF($AD$8&lt;&gt;"",VLOOKUP(AF11,Data!$B$2:$H$5150,6,0),""),"")</f>
        <v>131</v>
      </c>
      <c r="AE11" s="71">
        <f>_xlfn.IFNA(IF($AE$8&lt;&gt;"",VLOOKUP(AF11,Data!$B$2:$H$5150,7,0),""),"")</f>
        <v>132</v>
      </c>
      <c r="AF11" s="72" t="str">
        <f t="shared" ref="AF11:AF72" si="48">$A11&amp;$AB$2&amp;$AD$2&amp;H11</f>
        <v>IMps_Ctn2847</v>
      </c>
      <c r="AG11" s="136">
        <f t="shared" ref="AG11:AG72" si="49">AH11*$I11</f>
        <v>0</v>
      </c>
      <c r="AH11" s="69">
        <f t="shared" ref="AH11:AH72" si="50">IF($AH$5=0,ROUND($AH$4*AI11,2),ROUND($AH$5*AI11,2))</f>
        <v>0</v>
      </c>
      <c r="AI11" s="70">
        <f>_xlfn.IFNA(VLOOKUP(AL11,Data!$B$2:$H$5150,4,0),0)</f>
        <v>0.03</v>
      </c>
      <c r="AJ11" s="71">
        <f>_xlfn.IFNA(IF($AJ$8&lt;&gt;"",VLOOKUP(AL11,Data!$B$2:$H$5150,6,0),""),"")</f>
        <v>131</v>
      </c>
      <c r="AK11" s="71">
        <f>_xlfn.IFNA(IF($AK$8&lt;&gt;"",VLOOKUP(AL11,Data!$B$2:$H$5150,7,0),""),"")</f>
        <v>132</v>
      </c>
      <c r="AL11" s="72" t="str">
        <f t="shared" ref="AL11:AL72" si="51">$A11&amp;$AH$2&amp;$AJ$2&amp;H11</f>
        <v>IMps_Ctn2847</v>
      </c>
      <c r="AM11" s="136">
        <f t="shared" ref="AM11:AM72" si="52">AN11*$I11</f>
        <v>0</v>
      </c>
      <c r="AN11" s="69">
        <f t="shared" ref="AN11:AN72" si="53">IF($AN$5=0,ROUND($AN$4*AO11,2),ROUND($AN$5*AO11,2))</f>
        <v>0</v>
      </c>
      <c r="AO11" s="70">
        <f>_xlfn.IFNA(VLOOKUP(AR11,Data!$B$2:$H$5150,4,0),0)</f>
        <v>0.03</v>
      </c>
      <c r="AP11" s="71">
        <f>_xlfn.IFNA(IF($AP$8&lt;&gt;"",VLOOKUP(AR11,Data!$B$2:$H$5150,6,0),""),"")</f>
        <v>131</v>
      </c>
      <c r="AQ11" s="71">
        <f>_xlfn.IFNA(IF($AQ$8&lt;&gt;"",VLOOKUP(AR11,Data!$B$2:$H$5150,7,0),""),"")</f>
        <v>132</v>
      </c>
      <c r="AR11" s="72" t="str">
        <f t="shared" ref="AR11:AR72" si="54">$A11&amp;$AN$2&amp;$AP$2&amp;H11</f>
        <v>IMps_Ctn2847</v>
      </c>
      <c r="AS11" s="136">
        <f t="shared" ref="AS11:AS72" si="55">AT11*$I11</f>
        <v>0</v>
      </c>
      <c r="AT11" s="69">
        <f t="shared" ref="AT11:AT72" si="56">IF($AT$5=0,ROUND($AT$4*AU11,2),ROUND($AT$5*AU11,2))</f>
        <v>0</v>
      </c>
      <c r="AU11" s="70">
        <f>_xlfn.IFNA(VLOOKUP(AX11,Data!$B$2:$H$5150,4,0),0)</f>
        <v>0.03</v>
      </c>
      <c r="AV11" s="71">
        <f>_xlfn.IFNA(IF($AV$8&lt;&gt;"",VLOOKUP(AX11,Data!$B$2:$H$5150,6,0),""),"")</f>
        <v>131</v>
      </c>
      <c r="AW11" s="71">
        <f>_xlfn.IFNA(IF($AW$8&lt;&gt;"",VLOOKUP(AX11,Data!$B$2:$H$5150,7,0),""),"")</f>
        <v>132</v>
      </c>
      <c r="AX11" s="72" t="str">
        <f t="shared" ref="AX11:AX72" si="57">$A11&amp;$AT$2&amp;$AV$2&amp;H11</f>
        <v>IMps_Ctn2847</v>
      </c>
      <c r="AY11" s="136">
        <f t="shared" ref="AY11:AY72" si="58">AZ11*$I11</f>
        <v>0</v>
      </c>
      <c r="AZ11" s="69">
        <f t="shared" ref="AZ11:AZ72" si="59">IF($AZ$5=0,ROUND($AZ$4*BA11,2),ROUND($AZ$5*BA11,2))</f>
        <v>0</v>
      </c>
      <c r="BA11" s="70">
        <f>_xlfn.IFNA(VLOOKUP(BD11,Data!$B$2:$H$5150,4,0),0)</f>
        <v>0.03</v>
      </c>
      <c r="BB11" s="71">
        <f>_xlfn.IFNA(IF($BB$8&lt;&gt;"",VLOOKUP(BD11,Data!$B$2:$H$5150,6,0),""),"")</f>
        <v>131</v>
      </c>
      <c r="BC11" s="71">
        <f>_xlfn.IFNA(IF($BC$8&lt;&gt;"",VLOOKUP(BD11,Data!$B$2:$H$5150,7,0),""),"")</f>
        <v>132</v>
      </c>
      <c r="BD11" s="72" t="str">
        <f t="shared" ref="BD11:BD72" si="60">$A11&amp;$AZ$2&amp;$BB$2&amp;H11</f>
        <v>IMps_Ctn2847</v>
      </c>
      <c r="BE11" s="136">
        <f t="shared" ref="BE11:BE72" si="61">BF11*$I11</f>
        <v>0</v>
      </c>
      <c r="BF11" s="69">
        <f t="shared" ref="BF11:BF72" si="62">IF($BF$5=0,ROUND($BF$4*BG11,2),ROUND($BF$5*BG11,2))</f>
        <v>0</v>
      </c>
      <c r="BG11" s="70">
        <f>_xlfn.IFNA(VLOOKUP(BJ11,Data!$B$2:$H$5150,4,0),0)</f>
        <v>0.03</v>
      </c>
      <c r="BH11" s="71">
        <f>_xlfn.IFNA(IF($BH$8&lt;&gt;"",VLOOKUP(BJ11,Data!$B$2:$H$5150,6,0),""),"")</f>
        <v>131</v>
      </c>
      <c r="BI11" s="71">
        <f>_xlfn.IFNA(IF($BI$8&lt;&gt;"",VLOOKUP(BJ11,Data!$B$2:$H$5150,7,0),""),"")</f>
        <v>132</v>
      </c>
      <c r="BJ11" s="72" t="str">
        <f t="shared" ref="BJ11:BJ72" si="63">$A11&amp;$BF$2&amp;$BH$2&amp;H11</f>
        <v>IMps_Ctn2847</v>
      </c>
      <c r="BK11" s="136">
        <f t="shared" ref="BK11:BK72" si="64">BL11*$I11</f>
        <v>0</v>
      </c>
      <c r="BL11" s="69">
        <f t="shared" ref="BL11:BL72" si="65">IF($BL$5=0,ROUND($BL$4*BM11,2),ROUND($BL$5*BM11,2))</f>
        <v>0</v>
      </c>
      <c r="BM11" s="70">
        <f>_xlfn.IFNA(VLOOKUP(BP11,Data!$B$2:$H$5150,4,0),0)</f>
        <v>0.03</v>
      </c>
      <c r="BN11" s="71">
        <f>_xlfn.IFNA(IF($BN$8&lt;&gt;"",VLOOKUP(BP11,Data!$B$2:$H$5150,6,0),""),"")</f>
        <v>131</v>
      </c>
      <c r="BO11" s="71">
        <f>_xlfn.IFNA(IF($BO$8&lt;&gt;"",VLOOKUP(BP11,Data!$B$2:$H$5150,7,0),""),"")</f>
        <v>132</v>
      </c>
      <c r="BP11" s="72" t="str">
        <f t="shared" ref="BP11:BP72" si="66">$A11&amp;$BL$2&amp;$BN$2&amp;H11</f>
        <v>IMps_Ctn2847</v>
      </c>
      <c r="BQ11" s="136">
        <f t="shared" ref="BQ11:BQ72" si="67">BR11*$I11</f>
        <v>0</v>
      </c>
      <c r="BR11" s="69">
        <f t="shared" ref="BR11:BR72" si="68">IF($BR$5=0,ROUND($BR$4*BS11,2),ROUND($BR$5*BS11,2))</f>
        <v>0</v>
      </c>
      <c r="BS11" s="70">
        <f>_xlfn.IFNA(VLOOKUP(BV11,Data!$B$2:$H$5150,4,0),0)</f>
        <v>0.03</v>
      </c>
      <c r="BT11" s="71">
        <f>_xlfn.IFNA(IF($BT$8&lt;&gt;"",VLOOKUP(BV11,Data!$B$2:$H$5150,6,0),""),"")</f>
        <v>131</v>
      </c>
      <c r="BU11" s="71">
        <f>_xlfn.IFNA(IF($BU$8&lt;&gt;"",VLOOKUP(BV11,Data!$B$2:$H$5150,7,0),""),"")</f>
        <v>132</v>
      </c>
      <c r="BV11" s="72" t="str">
        <f t="shared" ref="BV11:BV72" si="69">$A11&amp;$BR$2&amp;$BT$2&amp;H11</f>
        <v>IMps_Ctn2847</v>
      </c>
      <c r="BW11" s="136">
        <f t="shared" ref="BW11:BW72" si="70">BX11*$I11</f>
        <v>0</v>
      </c>
      <c r="BX11" s="69">
        <f t="shared" ref="BX11:BX72" si="71">IF($BX$5=0,ROUND($BX$4*BY11,2),ROUND($BX$5*BY11,2))</f>
        <v>0</v>
      </c>
      <c r="BY11" s="70">
        <f>_xlfn.IFNA(VLOOKUP(CB11,Data!$B$2:$H$5150,4,0),0)</f>
        <v>0.03</v>
      </c>
      <c r="BZ11" s="71">
        <f>_xlfn.IFNA(IF($BZ$8&lt;&gt;"",VLOOKUP(CB11,Data!$B$2:$H$5150,6,0),""),"")</f>
        <v>131</v>
      </c>
      <c r="CA11" s="71">
        <f>_xlfn.IFNA(IF($CA$8&lt;&gt;"",VLOOKUP(CB11,Data!$B$2:$H$5150,7,0),""),"")</f>
        <v>132</v>
      </c>
      <c r="CB11" s="72" t="str">
        <f t="shared" ref="CB11:CB72" si="72">$A11&amp;$BX$2&amp;$BZ$2&amp;H11</f>
        <v>IMps_Ctn2847</v>
      </c>
      <c r="CC11" s="136">
        <f t="shared" ref="CC11:CC72" si="73">CD11*$I11</f>
        <v>0</v>
      </c>
      <c r="CD11" s="69">
        <f t="shared" ref="CD11:CD72" si="74">IF($CD$5=0,ROUND($CD$4*CE11,2),ROUND($CD$5*CE11,2))</f>
        <v>0</v>
      </c>
      <c r="CE11" s="70">
        <f>_xlfn.IFNA(VLOOKUP(CH11,Data!$B$2:$H$5150,4,0),0)</f>
        <v>0.03</v>
      </c>
      <c r="CF11" s="71">
        <f>_xlfn.IFNA(IF($CF$8&lt;&gt;"",VLOOKUP(CH11,Data!$B$2:$H$5150,6,0),""),"")</f>
        <v>131</v>
      </c>
      <c r="CG11" s="71">
        <f>_xlfn.IFNA(IF($CG$8&lt;&gt;"",VLOOKUP(CH11,Data!$B$2:$H$5150,7,0),""),"")</f>
        <v>132</v>
      </c>
      <c r="CH11" s="72" t="str">
        <f t="shared" ref="CH11:CH72" si="75">$A11&amp;$CD$2&amp;$CF$2&amp;H11</f>
        <v>IMps_Ctn2847</v>
      </c>
      <c r="CI11" s="136">
        <f t="shared" ref="CI11:CI72" si="76">CJ11*$I11</f>
        <v>0</v>
      </c>
      <c r="CJ11" s="69">
        <f t="shared" ref="CJ11:CJ72" si="77">IF($CJ$5=0,ROUND($CJ$4*CK11,2),ROUND($CJ$5*CK11,2))</f>
        <v>0</v>
      </c>
      <c r="CK11" s="70">
        <f>_xlfn.IFNA(VLOOKUP(CN11,Data!$B$2:$H$5150,4,0),0)</f>
        <v>0.03</v>
      </c>
      <c r="CL11" s="71">
        <f>_xlfn.IFNA(IF($CL$8&lt;&gt;"",VLOOKUP(CN11,Data!$B$2:$H$5150,6,0),""),"")</f>
        <v>131</v>
      </c>
      <c r="CM11" s="71">
        <f>_xlfn.IFNA(IF($CM$8&lt;&gt;"",VLOOKUP(CN11,Data!$B$2:$H$5150,7,0),""),"")</f>
        <v>132</v>
      </c>
      <c r="CN11" s="72" t="str">
        <f t="shared" ref="CN11:CN72" si="78">$A11&amp;$CJ$2&amp;$CL$2&amp;H11</f>
        <v>IMps_Ctn2847</v>
      </c>
      <c r="CO11" s="136">
        <f t="shared" ref="CO11:CO72" si="79">CP11*$I11</f>
        <v>0</v>
      </c>
      <c r="CP11" s="69">
        <f t="shared" ref="CP11:CP72" si="80">IF($CP$5=0,ROUND($CP$4*CQ11,2),ROUND($CP$5*CQ11,2))</f>
        <v>0</v>
      </c>
      <c r="CQ11" s="70">
        <f>_xlfn.IFNA(VLOOKUP(CT11,Data!$B$2:$H$5150,4,0),0)</f>
        <v>0.03</v>
      </c>
      <c r="CR11" s="71">
        <f>_xlfn.IFNA(IF($CR$8&lt;&gt;"",VLOOKUP(CT11,Data!$B$2:$H$5150,6,0),""),"")</f>
        <v>131</v>
      </c>
      <c r="CS11" s="71">
        <f>_xlfn.IFNA(IF($CS$8&lt;&gt;"",VLOOKUP(CT11,Data!$B$2:$H$5150,7,0),""),"")</f>
        <v>132</v>
      </c>
      <c r="CT11" s="72" t="str">
        <f t="shared" ref="CT11:CT72" si="81">$A11&amp;$CP$2&amp;$CR$2&amp;H11</f>
        <v>IMps_Ctn2847</v>
      </c>
      <c r="CU11" s="74" t="str">
        <f>VLOOKUP(F11,GD.List!$C$3:$O$6214,12,0)</f>
        <v>Textile Chemical</v>
      </c>
      <c r="CV11" s="51" t="s">
        <v>50</v>
      </c>
      <c r="CW11" s="51">
        <f t="shared" si="33"/>
        <v>2847</v>
      </c>
      <c r="CX11" s="73">
        <f>E11/VLOOKUP(F11,GD.List!$C$3:$O$6646,5,0)</f>
        <v>0.6803087009803922</v>
      </c>
      <c r="CY11" s="134">
        <f t="shared" ref="CY11:CY72" si="82">D11*I11</f>
        <v>0</v>
      </c>
      <c r="CZ11" s="51" t="e">
        <f t="shared" ref="CZ11" si="83">VLOOKUP(F11,$CZ$1:$CZ$7,1,0)</f>
        <v>#N/A</v>
      </c>
      <c r="DA11" s="133"/>
    </row>
    <row r="12" spans="1:105" ht="15" customHeight="1" x14ac:dyDescent="0.2">
      <c r="A12" s="142" t="str">
        <f>IFERROR(IF(VLOOKUP(F12,GD.List!$C$3:$H$6371,6,0)&lt;&gt;"L","I","L"),"")</f>
        <v>L</v>
      </c>
      <c r="B12" s="136">
        <f t="shared" ref="B12" si="84">J12*$I12</f>
        <v>0</v>
      </c>
      <c r="C12" s="64">
        <v>19329</v>
      </c>
      <c r="D12" s="64">
        <f t="shared" ref="D12" si="85">J12+P12+V12+AB12+AH12+AN12+AT12+AZ12+BF12+BL12+BR12+BX12+CD12+CJ12+CP12</f>
        <v>0</v>
      </c>
      <c r="E12" s="64">
        <f t="shared" ref="E12" si="86">C12-D12</f>
        <v>19329</v>
      </c>
      <c r="F12" s="65" t="s">
        <v>3043</v>
      </c>
      <c r="G12" s="66" t="str">
        <f>VLOOKUP(F12,GD.List!$C$3:$O$6646,13,0)</f>
        <v>CAUSTIC SODA LIQUID</v>
      </c>
      <c r="H12" s="67">
        <f>VLOOKUP(F12,GD.List!$C$3:$O$6646,8,0)</f>
        <v>2815.12</v>
      </c>
      <c r="I12" s="68">
        <f>VLOOKUP(F12,GD.List!$C$3:$O$6646,9,0)</f>
        <v>0.28000000000000003</v>
      </c>
      <c r="J12" s="69">
        <f t="shared" si="38"/>
        <v>0</v>
      </c>
      <c r="K12" s="70">
        <f>_xlfn.IFNA(VLOOKUP(N12,Data!$B$2:$H$5150,4,0),0)</f>
        <v>0.04</v>
      </c>
      <c r="L12" s="71">
        <f>_xlfn.IFNA(IF($L$8&lt;&gt;"",VLOOKUP(N12,Data!$B$2:$H$5150,6,0),""),"")</f>
        <v>253</v>
      </c>
      <c r="M12" s="71">
        <f>_xlfn.IFNA(IF($M$8&lt;&gt;"",VLOOKUP(N12,Data!$B$2:$H$5150,7,0),""),"")</f>
        <v>254</v>
      </c>
      <c r="N12" s="72" t="str">
        <f t="shared" si="39"/>
        <v>LMps_Ctn2815.12</v>
      </c>
      <c r="O12" s="136">
        <f t="shared" si="40"/>
        <v>0</v>
      </c>
      <c r="P12" s="69">
        <f t="shared" si="41"/>
        <v>0</v>
      </c>
      <c r="Q12" s="70">
        <f>_xlfn.IFNA(VLOOKUP(T12,Data!$B$2:$H$5150,4,0),0)</f>
        <v>0.04</v>
      </c>
      <c r="R12" s="71">
        <f>_xlfn.IFNA(IF($R$8&lt;&gt;"",VLOOKUP(T12,Data!$B$2:$H$5150,6,0),""),"")</f>
        <v>253</v>
      </c>
      <c r="S12" s="71">
        <f>_xlfn.IFNA(IF($S$8&lt;&gt;"",VLOOKUP(T12,Data!$B$2:$H$5150,7,0),""),"")</f>
        <v>254</v>
      </c>
      <c r="T12" s="72" t="str">
        <f t="shared" si="42"/>
        <v>LMps_Ctn2815.12</v>
      </c>
      <c r="U12" s="136">
        <f t="shared" si="43"/>
        <v>0</v>
      </c>
      <c r="V12" s="69">
        <f t="shared" si="44"/>
        <v>0</v>
      </c>
      <c r="W12" s="70">
        <f>_xlfn.IFNA(VLOOKUP(Z12,Data!$B$2:$H$5150,4,0),0)</f>
        <v>0.04</v>
      </c>
      <c r="X12" s="71">
        <f>_xlfn.IFNA(IF($X$8&lt;&gt;"",VLOOKUP(Z12,Data!$B$2:$H$5150,6,0),""),"")</f>
        <v>253</v>
      </c>
      <c r="Y12" s="71">
        <f>_xlfn.IFNA(IF($Y$8&lt;&gt;"",VLOOKUP(Z12,Data!$B$2:$H$5150,7,0),""),"")</f>
        <v>254</v>
      </c>
      <c r="Z12" s="72" t="str">
        <f t="shared" si="45"/>
        <v>LMps_Ctn2815.12</v>
      </c>
      <c r="AA12" s="136">
        <f t="shared" si="46"/>
        <v>0</v>
      </c>
      <c r="AB12" s="69">
        <f t="shared" si="47"/>
        <v>0</v>
      </c>
      <c r="AC12" s="70">
        <f>_xlfn.IFNA(VLOOKUP(AF12,Data!$B$2:$H$5150,4,0),0)</f>
        <v>0.04</v>
      </c>
      <c r="AD12" s="71">
        <f>_xlfn.IFNA(IF($AD$8&lt;&gt;"",VLOOKUP(AF12,Data!$B$2:$H$5150,6,0),""),"")</f>
        <v>253</v>
      </c>
      <c r="AE12" s="71">
        <f>_xlfn.IFNA(IF($AE$8&lt;&gt;"",VLOOKUP(AF12,Data!$B$2:$H$5150,7,0),""),"")</f>
        <v>254</v>
      </c>
      <c r="AF12" s="72" t="str">
        <f t="shared" si="48"/>
        <v>LMps_Ctn2815.12</v>
      </c>
      <c r="AG12" s="136">
        <f t="shared" si="49"/>
        <v>0</v>
      </c>
      <c r="AH12" s="69">
        <f t="shared" si="50"/>
        <v>0</v>
      </c>
      <c r="AI12" s="70">
        <f>_xlfn.IFNA(VLOOKUP(AL12,Data!$B$2:$H$5150,4,0),0)</f>
        <v>0.04</v>
      </c>
      <c r="AJ12" s="71">
        <f>_xlfn.IFNA(IF($AJ$8&lt;&gt;"",VLOOKUP(AL12,Data!$B$2:$H$5150,6,0),""),"")</f>
        <v>253</v>
      </c>
      <c r="AK12" s="71">
        <f>_xlfn.IFNA(IF($AK$8&lt;&gt;"",VLOOKUP(AL12,Data!$B$2:$H$5150,7,0),""),"")</f>
        <v>254</v>
      </c>
      <c r="AL12" s="72" t="str">
        <f t="shared" si="51"/>
        <v>LMps_Ctn2815.12</v>
      </c>
      <c r="AM12" s="136">
        <f t="shared" si="52"/>
        <v>0</v>
      </c>
      <c r="AN12" s="69">
        <f t="shared" si="53"/>
        <v>0</v>
      </c>
      <c r="AO12" s="70">
        <f>_xlfn.IFNA(VLOOKUP(AR12,Data!$B$2:$H$5150,4,0),0)</f>
        <v>0.04</v>
      </c>
      <c r="AP12" s="71">
        <f>_xlfn.IFNA(IF($AP$8&lt;&gt;"",VLOOKUP(AR12,Data!$B$2:$H$5150,6,0),""),"")</f>
        <v>253</v>
      </c>
      <c r="AQ12" s="71">
        <f>_xlfn.IFNA(IF($AQ$8&lt;&gt;"",VLOOKUP(AR12,Data!$B$2:$H$5150,7,0),""),"")</f>
        <v>254</v>
      </c>
      <c r="AR12" s="72" t="str">
        <f t="shared" si="54"/>
        <v>LMps_Ctn2815.12</v>
      </c>
      <c r="AS12" s="136">
        <f t="shared" si="55"/>
        <v>0</v>
      </c>
      <c r="AT12" s="69">
        <f t="shared" si="56"/>
        <v>0</v>
      </c>
      <c r="AU12" s="70">
        <f>_xlfn.IFNA(VLOOKUP(AX12,Data!$B$2:$H$5150,4,0),0)</f>
        <v>0.04</v>
      </c>
      <c r="AV12" s="71">
        <f>_xlfn.IFNA(IF($AV$8&lt;&gt;"",VLOOKUP(AX12,Data!$B$2:$H$5150,6,0),""),"")</f>
        <v>253</v>
      </c>
      <c r="AW12" s="71">
        <f>_xlfn.IFNA(IF($AW$8&lt;&gt;"",VLOOKUP(AX12,Data!$B$2:$H$5150,7,0),""),"")</f>
        <v>254</v>
      </c>
      <c r="AX12" s="72" t="str">
        <f t="shared" si="57"/>
        <v>LMps_Ctn2815.12</v>
      </c>
      <c r="AY12" s="136">
        <f t="shared" si="58"/>
        <v>0</v>
      </c>
      <c r="AZ12" s="69">
        <f t="shared" si="59"/>
        <v>0</v>
      </c>
      <c r="BA12" s="70">
        <f>_xlfn.IFNA(VLOOKUP(BD12,Data!$B$2:$H$5150,4,0),0)</f>
        <v>0.04</v>
      </c>
      <c r="BB12" s="71">
        <f>_xlfn.IFNA(IF($BB$8&lt;&gt;"",VLOOKUP(BD12,Data!$B$2:$H$5150,6,0),""),"")</f>
        <v>253</v>
      </c>
      <c r="BC12" s="71">
        <f>_xlfn.IFNA(IF($BC$8&lt;&gt;"",VLOOKUP(BD12,Data!$B$2:$H$5150,7,0),""),"")</f>
        <v>254</v>
      </c>
      <c r="BD12" s="72" t="str">
        <f t="shared" si="60"/>
        <v>LMps_Ctn2815.12</v>
      </c>
      <c r="BE12" s="136">
        <f t="shared" si="61"/>
        <v>0</v>
      </c>
      <c r="BF12" s="69">
        <f t="shared" si="62"/>
        <v>0</v>
      </c>
      <c r="BG12" s="70">
        <f>_xlfn.IFNA(VLOOKUP(BJ12,Data!$B$2:$H$5150,4,0),0)</f>
        <v>0.04</v>
      </c>
      <c r="BH12" s="71">
        <f>_xlfn.IFNA(IF($BH$8&lt;&gt;"",VLOOKUP(BJ12,Data!$B$2:$H$5150,6,0),""),"")</f>
        <v>253</v>
      </c>
      <c r="BI12" s="71">
        <f>_xlfn.IFNA(IF($BI$8&lt;&gt;"",VLOOKUP(BJ12,Data!$B$2:$H$5150,7,0),""),"")</f>
        <v>254</v>
      </c>
      <c r="BJ12" s="72" t="str">
        <f t="shared" si="63"/>
        <v>LMps_Ctn2815.12</v>
      </c>
      <c r="BK12" s="136">
        <f t="shared" si="64"/>
        <v>0</v>
      </c>
      <c r="BL12" s="69">
        <f t="shared" si="65"/>
        <v>0</v>
      </c>
      <c r="BM12" s="70">
        <f>_xlfn.IFNA(VLOOKUP(BP12,Data!$B$2:$H$5150,4,0),0)</f>
        <v>0.04</v>
      </c>
      <c r="BN12" s="71">
        <f>_xlfn.IFNA(IF($BN$8&lt;&gt;"",VLOOKUP(BP12,Data!$B$2:$H$5150,6,0),""),"")</f>
        <v>253</v>
      </c>
      <c r="BO12" s="71">
        <f>_xlfn.IFNA(IF($BO$8&lt;&gt;"",VLOOKUP(BP12,Data!$B$2:$H$5150,7,0),""),"")</f>
        <v>254</v>
      </c>
      <c r="BP12" s="72" t="str">
        <f t="shared" si="66"/>
        <v>LMps_Ctn2815.12</v>
      </c>
      <c r="BQ12" s="136">
        <f t="shared" si="67"/>
        <v>0</v>
      </c>
      <c r="BR12" s="69">
        <f t="shared" si="68"/>
        <v>0</v>
      </c>
      <c r="BS12" s="70">
        <f>_xlfn.IFNA(VLOOKUP(BV12,Data!$B$2:$H$5150,4,0),0)</f>
        <v>0.04</v>
      </c>
      <c r="BT12" s="71">
        <f>_xlfn.IFNA(IF($BT$8&lt;&gt;"",VLOOKUP(BV12,Data!$B$2:$H$5150,6,0),""),"")</f>
        <v>253</v>
      </c>
      <c r="BU12" s="71">
        <f>_xlfn.IFNA(IF($BU$8&lt;&gt;"",VLOOKUP(BV12,Data!$B$2:$H$5150,7,0),""),"")</f>
        <v>254</v>
      </c>
      <c r="BV12" s="72" t="str">
        <f t="shared" si="69"/>
        <v>LMps_Ctn2815.12</v>
      </c>
      <c r="BW12" s="136">
        <f t="shared" si="70"/>
        <v>0</v>
      </c>
      <c r="BX12" s="69">
        <f t="shared" si="71"/>
        <v>0</v>
      </c>
      <c r="BY12" s="70">
        <f>_xlfn.IFNA(VLOOKUP(CB12,Data!$B$2:$H$5150,4,0),0)</f>
        <v>0.04</v>
      </c>
      <c r="BZ12" s="71">
        <f>_xlfn.IFNA(IF($BZ$8&lt;&gt;"",VLOOKUP(CB12,Data!$B$2:$H$5150,6,0),""),"")</f>
        <v>253</v>
      </c>
      <c r="CA12" s="71">
        <f>_xlfn.IFNA(IF($CA$8&lt;&gt;"",VLOOKUP(CB12,Data!$B$2:$H$5150,7,0),""),"")</f>
        <v>254</v>
      </c>
      <c r="CB12" s="72" t="str">
        <f t="shared" si="72"/>
        <v>LMps_Ctn2815.12</v>
      </c>
      <c r="CC12" s="136">
        <f t="shared" si="73"/>
        <v>0</v>
      </c>
      <c r="CD12" s="69">
        <f t="shared" si="74"/>
        <v>0</v>
      </c>
      <c r="CE12" s="70">
        <f>_xlfn.IFNA(VLOOKUP(CH12,Data!$B$2:$H$5150,4,0),0)</f>
        <v>0.04</v>
      </c>
      <c r="CF12" s="71">
        <f>_xlfn.IFNA(IF($CF$8&lt;&gt;"",VLOOKUP(CH12,Data!$B$2:$H$5150,6,0),""),"")</f>
        <v>253</v>
      </c>
      <c r="CG12" s="71">
        <f>_xlfn.IFNA(IF($CG$8&lt;&gt;"",VLOOKUP(CH12,Data!$B$2:$H$5150,7,0),""),"")</f>
        <v>254</v>
      </c>
      <c r="CH12" s="72" t="str">
        <f t="shared" si="75"/>
        <v>LMps_Ctn2815.12</v>
      </c>
      <c r="CI12" s="136">
        <f t="shared" si="76"/>
        <v>0</v>
      </c>
      <c r="CJ12" s="69">
        <f t="shared" si="77"/>
        <v>0</v>
      </c>
      <c r="CK12" s="70">
        <f>_xlfn.IFNA(VLOOKUP(CN12,Data!$B$2:$H$5150,4,0),0)</f>
        <v>0.04</v>
      </c>
      <c r="CL12" s="71">
        <f>_xlfn.IFNA(IF($CL$8&lt;&gt;"",VLOOKUP(CN12,Data!$B$2:$H$5150,6,0),""),"")</f>
        <v>253</v>
      </c>
      <c r="CM12" s="71">
        <f>_xlfn.IFNA(IF($CM$8&lt;&gt;"",VLOOKUP(CN12,Data!$B$2:$H$5150,7,0),""),"")</f>
        <v>254</v>
      </c>
      <c r="CN12" s="72" t="str">
        <f t="shared" si="78"/>
        <v>LMps_Ctn2815.12</v>
      </c>
      <c r="CO12" s="136">
        <f t="shared" si="79"/>
        <v>0</v>
      </c>
      <c r="CP12" s="69">
        <f t="shared" si="80"/>
        <v>0</v>
      </c>
      <c r="CQ12" s="70">
        <f>_xlfn.IFNA(VLOOKUP(CT12,Data!$B$2:$H$5150,4,0),0)</f>
        <v>0.04</v>
      </c>
      <c r="CR12" s="71">
        <f>_xlfn.IFNA(IF($CR$8&lt;&gt;"",VLOOKUP(CT12,Data!$B$2:$H$5150,6,0),""),"")</f>
        <v>253</v>
      </c>
      <c r="CS12" s="71">
        <f>_xlfn.IFNA(IF($CS$8&lt;&gt;"",VLOOKUP(CT12,Data!$B$2:$H$5150,7,0),""),"")</f>
        <v>254</v>
      </c>
      <c r="CT12" s="72" t="str">
        <f t="shared" si="81"/>
        <v>LMps_Ctn2815.12</v>
      </c>
      <c r="CU12" s="74" t="str">
        <f>VLOOKUP(F12,GD.List!$C$3:$O$6214,12,0)</f>
        <v>Textile Chemical</v>
      </c>
      <c r="CV12" s="51" t="s">
        <v>50</v>
      </c>
      <c r="CW12" s="51">
        <f t="shared" si="33"/>
        <v>2815.12</v>
      </c>
      <c r="CX12" s="73">
        <f>E12/VLOOKUP(F12,GD.List!$C$3:$O$6646,5,0)</f>
        <v>0.65234559568005401</v>
      </c>
      <c r="CY12" s="134">
        <f t="shared" si="82"/>
        <v>0</v>
      </c>
      <c r="CZ12" s="51" t="e">
        <f t="shared" ref="CZ12" si="87">VLOOKUP(F12,$CZ$1:$CZ$7,1,0)</f>
        <v>#N/A</v>
      </c>
      <c r="DA12" s="133"/>
    </row>
    <row r="13" spans="1:105" ht="15" customHeight="1" x14ac:dyDescent="0.2">
      <c r="A13" s="142" t="str">
        <f>IFERROR(IF(VLOOKUP(F13,GD.List!$C$3:$H$6371,6,0)&lt;&gt;"L","I","L"),"")</f>
        <v>L</v>
      </c>
      <c r="B13" s="136">
        <f t="shared" si="35"/>
        <v>0</v>
      </c>
      <c r="C13" s="64">
        <v>97</v>
      </c>
      <c r="D13" s="64">
        <f t="shared" ref="D13" si="88">J13+P13+V13+AB13+AH13+AN13+AT13+AZ13+BF13+BL13+BR13+BX13+CD13+CJ13+CP13</f>
        <v>0</v>
      </c>
      <c r="E13" s="64">
        <f t="shared" si="37"/>
        <v>97</v>
      </c>
      <c r="F13" s="65" t="s">
        <v>4045</v>
      </c>
      <c r="G13" s="66" t="str">
        <f>VLOOKUP(F13,GD.List!$C$3:$O$6646,13,0)</f>
        <v>REFINED SODIUM BICARBONATE</v>
      </c>
      <c r="H13" s="67">
        <f>VLOOKUP(F13,GD.List!$C$3:$O$6646,8,0)</f>
        <v>2836.3</v>
      </c>
      <c r="I13" s="68">
        <f>VLOOKUP(F13,GD.List!$C$3:$O$6646,9,0)</f>
        <v>0.35</v>
      </c>
      <c r="J13" s="69">
        <f t="shared" si="38"/>
        <v>0</v>
      </c>
      <c r="K13" s="70">
        <f>_xlfn.IFNA(VLOOKUP(N13,Data!$B$2:$H$5150,4,0),0)</f>
        <v>0.04</v>
      </c>
      <c r="L13" s="71">
        <f>_xlfn.IFNA(IF($L$8&lt;&gt;"",VLOOKUP(N13,Data!$B$2:$H$5150,6,0),""),"")</f>
        <v>253</v>
      </c>
      <c r="M13" s="71">
        <f>_xlfn.IFNA(IF($M$8&lt;&gt;"",VLOOKUP(N13,Data!$B$2:$H$5150,7,0),""),"")</f>
        <v>254</v>
      </c>
      <c r="N13" s="72" t="str">
        <f t="shared" si="39"/>
        <v>LMps_Ctn2836.3</v>
      </c>
      <c r="O13" s="136">
        <f t="shared" si="40"/>
        <v>0</v>
      </c>
      <c r="P13" s="69">
        <f t="shared" si="41"/>
        <v>0</v>
      </c>
      <c r="Q13" s="70">
        <f>_xlfn.IFNA(VLOOKUP(T13,Data!$B$2:$H$5150,4,0),0)</f>
        <v>0.04</v>
      </c>
      <c r="R13" s="71">
        <f>_xlfn.IFNA(IF($R$8&lt;&gt;"",VLOOKUP(T13,Data!$B$2:$H$5150,6,0),""),"")</f>
        <v>253</v>
      </c>
      <c r="S13" s="71">
        <f>_xlfn.IFNA(IF($S$8&lt;&gt;"",VLOOKUP(T13,Data!$B$2:$H$5150,7,0),""),"")</f>
        <v>254</v>
      </c>
      <c r="T13" s="72" t="str">
        <f t="shared" si="42"/>
        <v>LMps_Ctn2836.3</v>
      </c>
      <c r="U13" s="136">
        <f t="shared" si="43"/>
        <v>0</v>
      </c>
      <c r="V13" s="69">
        <f t="shared" si="44"/>
        <v>0</v>
      </c>
      <c r="W13" s="70">
        <f>_xlfn.IFNA(VLOOKUP(Z13,Data!$B$2:$H$5150,4,0),0)</f>
        <v>0.04</v>
      </c>
      <c r="X13" s="71">
        <f>_xlfn.IFNA(IF($X$8&lt;&gt;"",VLOOKUP(Z13,Data!$B$2:$H$5150,6,0),""),"")</f>
        <v>253</v>
      </c>
      <c r="Y13" s="71">
        <f>_xlfn.IFNA(IF($Y$8&lt;&gt;"",VLOOKUP(Z13,Data!$B$2:$H$5150,7,0),""),"")</f>
        <v>254</v>
      </c>
      <c r="Z13" s="72" t="str">
        <f t="shared" si="45"/>
        <v>LMps_Ctn2836.3</v>
      </c>
      <c r="AA13" s="136">
        <f t="shared" si="46"/>
        <v>0</v>
      </c>
      <c r="AB13" s="69">
        <f t="shared" si="47"/>
        <v>0</v>
      </c>
      <c r="AC13" s="70">
        <f>_xlfn.IFNA(VLOOKUP(AF13,Data!$B$2:$H$5150,4,0),0)</f>
        <v>0.04</v>
      </c>
      <c r="AD13" s="71">
        <f>_xlfn.IFNA(IF($AD$8&lt;&gt;"",VLOOKUP(AF13,Data!$B$2:$H$5150,6,0),""),"")</f>
        <v>253</v>
      </c>
      <c r="AE13" s="71">
        <f>_xlfn.IFNA(IF($AE$8&lt;&gt;"",VLOOKUP(AF13,Data!$B$2:$H$5150,7,0),""),"")</f>
        <v>254</v>
      </c>
      <c r="AF13" s="72" t="str">
        <f t="shared" si="48"/>
        <v>LMps_Ctn2836.3</v>
      </c>
      <c r="AG13" s="136">
        <f t="shared" si="49"/>
        <v>0</v>
      </c>
      <c r="AH13" s="69">
        <f t="shared" si="50"/>
        <v>0</v>
      </c>
      <c r="AI13" s="70">
        <f>_xlfn.IFNA(VLOOKUP(AL13,Data!$B$2:$H$5150,4,0),0)</f>
        <v>0.04</v>
      </c>
      <c r="AJ13" s="71">
        <f>_xlfn.IFNA(IF($AJ$8&lt;&gt;"",VLOOKUP(AL13,Data!$B$2:$H$5150,6,0),""),"")</f>
        <v>253</v>
      </c>
      <c r="AK13" s="71">
        <f>_xlfn.IFNA(IF($AK$8&lt;&gt;"",VLOOKUP(AL13,Data!$B$2:$H$5150,7,0),""),"")</f>
        <v>254</v>
      </c>
      <c r="AL13" s="72" t="str">
        <f t="shared" si="51"/>
        <v>LMps_Ctn2836.3</v>
      </c>
      <c r="AM13" s="136">
        <f t="shared" si="52"/>
        <v>0</v>
      </c>
      <c r="AN13" s="69">
        <f t="shared" si="53"/>
        <v>0</v>
      </c>
      <c r="AO13" s="70">
        <f>_xlfn.IFNA(VLOOKUP(AR13,Data!$B$2:$H$5150,4,0),0)</f>
        <v>0.04</v>
      </c>
      <c r="AP13" s="71">
        <f>_xlfn.IFNA(IF($AP$8&lt;&gt;"",VLOOKUP(AR13,Data!$B$2:$H$5150,6,0),""),"")</f>
        <v>253</v>
      </c>
      <c r="AQ13" s="71">
        <f>_xlfn.IFNA(IF($AQ$8&lt;&gt;"",VLOOKUP(AR13,Data!$B$2:$H$5150,7,0),""),"")</f>
        <v>254</v>
      </c>
      <c r="AR13" s="72" t="str">
        <f t="shared" si="54"/>
        <v>LMps_Ctn2836.3</v>
      </c>
      <c r="AS13" s="136">
        <f t="shared" si="55"/>
        <v>0</v>
      </c>
      <c r="AT13" s="69">
        <f t="shared" si="56"/>
        <v>0</v>
      </c>
      <c r="AU13" s="70">
        <f>_xlfn.IFNA(VLOOKUP(AX13,Data!$B$2:$H$5150,4,0),0)</f>
        <v>0.04</v>
      </c>
      <c r="AV13" s="71">
        <f>_xlfn.IFNA(IF($AV$8&lt;&gt;"",VLOOKUP(AX13,Data!$B$2:$H$5150,6,0),""),"")</f>
        <v>253</v>
      </c>
      <c r="AW13" s="71">
        <f>_xlfn.IFNA(IF($AW$8&lt;&gt;"",VLOOKUP(AX13,Data!$B$2:$H$5150,7,0),""),"")</f>
        <v>254</v>
      </c>
      <c r="AX13" s="72" t="str">
        <f t="shared" si="57"/>
        <v>LMps_Ctn2836.3</v>
      </c>
      <c r="AY13" s="136">
        <f t="shared" si="58"/>
        <v>0</v>
      </c>
      <c r="AZ13" s="69">
        <f t="shared" si="59"/>
        <v>0</v>
      </c>
      <c r="BA13" s="70">
        <f>_xlfn.IFNA(VLOOKUP(BD13,Data!$B$2:$H$5150,4,0),0)</f>
        <v>0.04</v>
      </c>
      <c r="BB13" s="71">
        <f>_xlfn.IFNA(IF($BB$8&lt;&gt;"",VLOOKUP(BD13,Data!$B$2:$H$5150,6,0),""),"")</f>
        <v>253</v>
      </c>
      <c r="BC13" s="71">
        <f>_xlfn.IFNA(IF($BC$8&lt;&gt;"",VLOOKUP(BD13,Data!$B$2:$H$5150,7,0),""),"")</f>
        <v>254</v>
      </c>
      <c r="BD13" s="72" t="str">
        <f t="shared" si="60"/>
        <v>LMps_Ctn2836.3</v>
      </c>
      <c r="BE13" s="136">
        <f t="shared" si="61"/>
        <v>0</v>
      </c>
      <c r="BF13" s="69">
        <f t="shared" si="62"/>
        <v>0</v>
      </c>
      <c r="BG13" s="70">
        <f>_xlfn.IFNA(VLOOKUP(BJ13,Data!$B$2:$H$5150,4,0),0)</f>
        <v>0.04</v>
      </c>
      <c r="BH13" s="71">
        <f>_xlfn.IFNA(IF($BH$8&lt;&gt;"",VLOOKUP(BJ13,Data!$B$2:$H$5150,6,0),""),"")</f>
        <v>253</v>
      </c>
      <c r="BI13" s="71">
        <f>_xlfn.IFNA(IF($BI$8&lt;&gt;"",VLOOKUP(BJ13,Data!$B$2:$H$5150,7,0),""),"")</f>
        <v>254</v>
      </c>
      <c r="BJ13" s="72" t="str">
        <f t="shared" si="63"/>
        <v>LMps_Ctn2836.3</v>
      </c>
      <c r="BK13" s="136">
        <f t="shared" si="64"/>
        <v>0</v>
      </c>
      <c r="BL13" s="69">
        <f t="shared" si="65"/>
        <v>0</v>
      </c>
      <c r="BM13" s="70">
        <f>_xlfn.IFNA(VLOOKUP(BP13,Data!$B$2:$H$5150,4,0),0)</f>
        <v>0.04</v>
      </c>
      <c r="BN13" s="71">
        <f>_xlfn.IFNA(IF($BN$8&lt;&gt;"",VLOOKUP(BP13,Data!$B$2:$H$5150,6,0),""),"")</f>
        <v>253</v>
      </c>
      <c r="BO13" s="71">
        <f>_xlfn.IFNA(IF($BO$8&lt;&gt;"",VLOOKUP(BP13,Data!$B$2:$H$5150,7,0),""),"")</f>
        <v>254</v>
      </c>
      <c r="BP13" s="72" t="str">
        <f t="shared" si="66"/>
        <v>LMps_Ctn2836.3</v>
      </c>
      <c r="BQ13" s="136">
        <f t="shared" si="67"/>
        <v>0</v>
      </c>
      <c r="BR13" s="69">
        <f t="shared" si="68"/>
        <v>0</v>
      </c>
      <c r="BS13" s="70">
        <f>_xlfn.IFNA(VLOOKUP(BV13,Data!$B$2:$H$5150,4,0),0)</f>
        <v>0.04</v>
      </c>
      <c r="BT13" s="71">
        <f>_xlfn.IFNA(IF($BT$8&lt;&gt;"",VLOOKUP(BV13,Data!$B$2:$H$5150,6,0),""),"")</f>
        <v>253</v>
      </c>
      <c r="BU13" s="71">
        <f>_xlfn.IFNA(IF($BU$8&lt;&gt;"",VLOOKUP(BV13,Data!$B$2:$H$5150,7,0),""),"")</f>
        <v>254</v>
      </c>
      <c r="BV13" s="72" t="str">
        <f t="shared" si="69"/>
        <v>LMps_Ctn2836.3</v>
      </c>
      <c r="BW13" s="136">
        <f t="shared" si="70"/>
        <v>0</v>
      </c>
      <c r="BX13" s="69">
        <f t="shared" si="71"/>
        <v>0</v>
      </c>
      <c r="BY13" s="70">
        <f>_xlfn.IFNA(VLOOKUP(CB13,Data!$B$2:$H$5150,4,0),0)</f>
        <v>0.04</v>
      </c>
      <c r="BZ13" s="71">
        <f>_xlfn.IFNA(IF($BZ$8&lt;&gt;"",VLOOKUP(CB13,Data!$B$2:$H$5150,6,0),""),"")</f>
        <v>253</v>
      </c>
      <c r="CA13" s="71">
        <f>_xlfn.IFNA(IF($CA$8&lt;&gt;"",VLOOKUP(CB13,Data!$B$2:$H$5150,7,0),""),"")</f>
        <v>254</v>
      </c>
      <c r="CB13" s="72" t="str">
        <f t="shared" si="72"/>
        <v>LMps_Ctn2836.3</v>
      </c>
      <c r="CC13" s="136">
        <f t="shared" si="73"/>
        <v>0</v>
      </c>
      <c r="CD13" s="69">
        <f t="shared" si="74"/>
        <v>0</v>
      </c>
      <c r="CE13" s="70">
        <f>_xlfn.IFNA(VLOOKUP(CH13,Data!$B$2:$H$5150,4,0),0)</f>
        <v>0.04</v>
      </c>
      <c r="CF13" s="71">
        <f>_xlfn.IFNA(IF($CF$8&lt;&gt;"",VLOOKUP(CH13,Data!$B$2:$H$5150,6,0),""),"")</f>
        <v>253</v>
      </c>
      <c r="CG13" s="71">
        <f>_xlfn.IFNA(IF($CG$8&lt;&gt;"",VLOOKUP(CH13,Data!$B$2:$H$5150,7,0),""),"")</f>
        <v>254</v>
      </c>
      <c r="CH13" s="72" t="str">
        <f t="shared" si="75"/>
        <v>LMps_Ctn2836.3</v>
      </c>
      <c r="CI13" s="136">
        <f t="shared" si="76"/>
        <v>0</v>
      </c>
      <c r="CJ13" s="69">
        <f t="shared" si="77"/>
        <v>0</v>
      </c>
      <c r="CK13" s="70">
        <f>_xlfn.IFNA(VLOOKUP(CN13,Data!$B$2:$H$5150,4,0),0)</f>
        <v>0.04</v>
      </c>
      <c r="CL13" s="71">
        <f>_xlfn.IFNA(IF($CL$8&lt;&gt;"",VLOOKUP(CN13,Data!$B$2:$H$5150,6,0),""),"")</f>
        <v>253</v>
      </c>
      <c r="CM13" s="71">
        <f>_xlfn.IFNA(IF($CM$8&lt;&gt;"",VLOOKUP(CN13,Data!$B$2:$H$5150,7,0),""),"")</f>
        <v>254</v>
      </c>
      <c r="CN13" s="72" t="str">
        <f t="shared" si="78"/>
        <v>LMps_Ctn2836.3</v>
      </c>
      <c r="CO13" s="136">
        <f t="shared" si="79"/>
        <v>0</v>
      </c>
      <c r="CP13" s="69">
        <f t="shared" si="80"/>
        <v>0</v>
      </c>
      <c r="CQ13" s="70">
        <f>_xlfn.IFNA(VLOOKUP(CT13,Data!$B$2:$H$5150,4,0),0)</f>
        <v>0.04</v>
      </c>
      <c r="CR13" s="71">
        <f>_xlfn.IFNA(IF($CR$8&lt;&gt;"",VLOOKUP(CT13,Data!$B$2:$H$5150,6,0),""),"")</f>
        <v>253</v>
      </c>
      <c r="CS13" s="71">
        <f>_xlfn.IFNA(IF($CS$8&lt;&gt;"",VLOOKUP(CT13,Data!$B$2:$H$5150,7,0),""),"")</f>
        <v>254</v>
      </c>
      <c r="CT13" s="72" t="str">
        <f t="shared" si="81"/>
        <v>LMps_Ctn2836.3</v>
      </c>
      <c r="CU13" s="74" t="str">
        <f>VLOOKUP(F13,GD.List!$C$3:$O$6214,12,0)</f>
        <v>Textile Chemical</v>
      </c>
      <c r="CV13" s="51" t="s">
        <v>50</v>
      </c>
      <c r="CW13" s="51" t="e">
        <f t="shared" si="33"/>
        <v>#N/A</v>
      </c>
      <c r="CX13" s="73">
        <f>E13/VLOOKUP(F13,GD.List!$C$3:$O$6646,5,0)</f>
        <v>9.7000000000000003E-3</v>
      </c>
      <c r="CY13" s="134">
        <f t="shared" si="82"/>
        <v>0</v>
      </c>
      <c r="CZ13" s="51" t="e">
        <f t="shared" ref="CZ13" si="89">VLOOKUP(F13,$CZ$1:$CZ$7,1,0)</f>
        <v>#N/A</v>
      </c>
      <c r="DA13" s="133"/>
    </row>
    <row r="14" spans="1:105" ht="15" customHeight="1" x14ac:dyDescent="0.2">
      <c r="A14" s="142" t="str">
        <f>IFERROR(IF(VLOOKUP(F14,GD.List!$C$3:$H$6371,6,0)&lt;&gt;"L","I","L"),"")</f>
        <v>I</v>
      </c>
      <c r="B14" s="136">
        <f t="shared" ref="B14" si="90">J14*$I14</f>
        <v>0</v>
      </c>
      <c r="C14" s="64">
        <v>444.94</v>
      </c>
      <c r="D14" s="64">
        <f t="shared" ref="D14" si="91">J14+P14+V14+AB14+AH14+AN14+AT14+AZ14+BF14+BL14+BR14+BX14+CD14+CJ14+CP14</f>
        <v>0</v>
      </c>
      <c r="E14" s="64">
        <f t="shared" ref="E14" si="92">C14-D14</f>
        <v>444.94</v>
      </c>
      <c r="F14" s="65" t="s">
        <v>4515</v>
      </c>
      <c r="G14" s="66" t="str">
        <f>VLOOKUP(F14,GD.List!$C$3:$O$6646,13,0)</f>
        <v>Kieralon 2010 liq 0200</v>
      </c>
      <c r="H14" s="67">
        <f>VLOOKUP(F14,GD.List!$C$3:$O$6646,8,0)</f>
        <v>3402.42</v>
      </c>
      <c r="I14" s="68">
        <f>VLOOKUP(F14,GD.List!$C$3:$O$6646,9,0)</f>
        <v>1.84</v>
      </c>
      <c r="J14" s="69">
        <f t="shared" si="38"/>
        <v>0</v>
      </c>
      <c r="K14" s="70">
        <f>_xlfn.IFNA(VLOOKUP(N14,Data!$B$2:$H$5150,4,0),0)</f>
        <v>0.04</v>
      </c>
      <c r="L14" s="71">
        <f>_xlfn.IFNA(IF($L$8&lt;&gt;"",VLOOKUP(N14,Data!$B$2:$H$5150,6,0),""),"")</f>
        <v>133</v>
      </c>
      <c r="M14" s="71">
        <f>_xlfn.IFNA(IF($M$8&lt;&gt;"",VLOOKUP(N14,Data!$B$2:$H$5150,7,0),""),"")</f>
        <v>134</v>
      </c>
      <c r="N14" s="72" t="str">
        <f t="shared" si="39"/>
        <v>IMps_Ctn3402.42</v>
      </c>
      <c r="O14" s="136">
        <f t="shared" si="40"/>
        <v>0</v>
      </c>
      <c r="P14" s="69">
        <f t="shared" si="41"/>
        <v>0</v>
      </c>
      <c r="Q14" s="70">
        <f>_xlfn.IFNA(VLOOKUP(T14,Data!$B$2:$H$5150,4,0),0)</f>
        <v>0.04</v>
      </c>
      <c r="R14" s="71">
        <f>_xlfn.IFNA(IF($R$8&lt;&gt;"",VLOOKUP(T14,Data!$B$2:$H$5150,6,0),""),"")</f>
        <v>133</v>
      </c>
      <c r="S14" s="71">
        <f>_xlfn.IFNA(IF($S$8&lt;&gt;"",VLOOKUP(T14,Data!$B$2:$H$5150,7,0),""),"")</f>
        <v>134</v>
      </c>
      <c r="T14" s="72" t="str">
        <f t="shared" si="42"/>
        <v>IMps_Ctn3402.42</v>
      </c>
      <c r="U14" s="136">
        <f t="shared" si="43"/>
        <v>0</v>
      </c>
      <c r="V14" s="69">
        <f t="shared" si="44"/>
        <v>0</v>
      </c>
      <c r="W14" s="70">
        <f>_xlfn.IFNA(VLOOKUP(Z14,Data!$B$2:$H$5150,4,0),0)</f>
        <v>0.04</v>
      </c>
      <c r="X14" s="71">
        <f>_xlfn.IFNA(IF($X$8&lt;&gt;"",VLOOKUP(Z14,Data!$B$2:$H$5150,6,0),""),"")</f>
        <v>133</v>
      </c>
      <c r="Y14" s="71">
        <f>_xlfn.IFNA(IF($Y$8&lt;&gt;"",VLOOKUP(Z14,Data!$B$2:$H$5150,7,0),""),"")</f>
        <v>134</v>
      </c>
      <c r="Z14" s="72" t="str">
        <f t="shared" si="45"/>
        <v>IMps_Ctn3402.42</v>
      </c>
      <c r="AA14" s="136">
        <f t="shared" si="46"/>
        <v>0</v>
      </c>
      <c r="AB14" s="69">
        <f t="shared" si="47"/>
        <v>0</v>
      </c>
      <c r="AC14" s="70">
        <f>_xlfn.IFNA(VLOOKUP(AF14,Data!$B$2:$H$5150,4,0),0)</f>
        <v>0.04</v>
      </c>
      <c r="AD14" s="71">
        <f>_xlfn.IFNA(IF($AD$8&lt;&gt;"",VLOOKUP(AF14,Data!$B$2:$H$5150,6,0),""),"")</f>
        <v>133</v>
      </c>
      <c r="AE14" s="71">
        <f>_xlfn.IFNA(IF($AE$8&lt;&gt;"",VLOOKUP(AF14,Data!$B$2:$H$5150,7,0),""),"")</f>
        <v>134</v>
      </c>
      <c r="AF14" s="72" t="str">
        <f t="shared" si="48"/>
        <v>IMps_Ctn3402.42</v>
      </c>
      <c r="AG14" s="136">
        <f t="shared" si="49"/>
        <v>0</v>
      </c>
      <c r="AH14" s="69">
        <f t="shared" si="50"/>
        <v>0</v>
      </c>
      <c r="AI14" s="70">
        <f>_xlfn.IFNA(VLOOKUP(AL14,Data!$B$2:$H$5150,4,0),0)</f>
        <v>0.04</v>
      </c>
      <c r="AJ14" s="71">
        <f>_xlfn.IFNA(IF($AJ$8&lt;&gt;"",VLOOKUP(AL14,Data!$B$2:$H$5150,6,0),""),"")</f>
        <v>133</v>
      </c>
      <c r="AK14" s="71">
        <f>_xlfn.IFNA(IF($AK$8&lt;&gt;"",VLOOKUP(AL14,Data!$B$2:$H$5150,7,0),""),"")</f>
        <v>134</v>
      </c>
      <c r="AL14" s="72" t="str">
        <f t="shared" si="51"/>
        <v>IMps_Ctn3402.42</v>
      </c>
      <c r="AM14" s="136">
        <f t="shared" si="52"/>
        <v>0</v>
      </c>
      <c r="AN14" s="69">
        <f t="shared" si="53"/>
        <v>0</v>
      </c>
      <c r="AO14" s="70">
        <f>_xlfn.IFNA(VLOOKUP(AR14,Data!$B$2:$H$5150,4,0),0)</f>
        <v>0.04</v>
      </c>
      <c r="AP14" s="71">
        <f>_xlfn.IFNA(IF($AP$8&lt;&gt;"",VLOOKUP(AR14,Data!$B$2:$H$5150,6,0),""),"")</f>
        <v>133</v>
      </c>
      <c r="AQ14" s="71">
        <f>_xlfn.IFNA(IF($AQ$8&lt;&gt;"",VLOOKUP(AR14,Data!$B$2:$H$5150,7,0),""),"")</f>
        <v>134</v>
      </c>
      <c r="AR14" s="72" t="str">
        <f t="shared" si="54"/>
        <v>IMps_Ctn3402.42</v>
      </c>
      <c r="AS14" s="136">
        <f t="shared" si="55"/>
        <v>0</v>
      </c>
      <c r="AT14" s="69">
        <f t="shared" si="56"/>
        <v>0</v>
      </c>
      <c r="AU14" s="70">
        <f>_xlfn.IFNA(VLOOKUP(AX14,Data!$B$2:$H$5150,4,0),0)</f>
        <v>0.04</v>
      </c>
      <c r="AV14" s="71">
        <f>_xlfn.IFNA(IF($AV$8&lt;&gt;"",VLOOKUP(AX14,Data!$B$2:$H$5150,6,0),""),"")</f>
        <v>133</v>
      </c>
      <c r="AW14" s="71">
        <f>_xlfn.IFNA(IF($AW$8&lt;&gt;"",VLOOKUP(AX14,Data!$B$2:$H$5150,7,0),""),"")</f>
        <v>134</v>
      </c>
      <c r="AX14" s="72" t="str">
        <f t="shared" si="57"/>
        <v>IMps_Ctn3402.42</v>
      </c>
      <c r="AY14" s="136">
        <f t="shared" si="58"/>
        <v>0</v>
      </c>
      <c r="AZ14" s="69">
        <f t="shared" si="59"/>
        <v>0</v>
      </c>
      <c r="BA14" s="70">
        <f>_xlfn.IFNA(VLOOKUP(BD14,Data!$B$2:$H$5150,4,0),0)</f>
        <v>0.04</v>
      </c>
      <c r="BB14" s="71">
        <f>_xlfn.IFNA(IF($BB$8&lt;&gt;"",VLOOKUP(BD14,Data!$B$2:$H$5150,6,0),""),"")</f>
        <v>133</v>
      </c>
      <c r="BC14" s="71">
        <f>_xlfn.IFNA(IF($BC$8&lt;&gt;"",VLOOKUP(BD14,Data!$B$2:$H$5150,7,0),""),"")</f>
        <v>134</v>
      </c>
      <c r="BD14" s="72" t="str">
        <f t="shared" si="60"/>
        <v>IMps_Ctn3402.42</v>
      </c>
      <c r="BE14" s="136">
        <f t="shared" si="61"/>
        <v>0</v>
      </c>
      <c r="BF14" s="69">
        <f t="shared" si="62"/>
        <v>0</v>
      </c>
      <c r="BG14" s="70">
        <f>_xlfn.IFNA(VLOOKUP(BJ14,Data!$B$2:$H$5150,4,0),0)</f>
        <v>0.04</v>
      </c>
      <c r="BH14" s="71">
        <f>_xlfn.IFNA(IF($BH$8&lt;&gt;"",VLOOKUP(BJ14,Data!$B$2:$H$5150,6,0),""),"")</f>
        <v>133</v>
      </c>
      <c r="BI14" s="71">
        <f>_xlfn.IFNA(IF($BI$8&lt;&gt;"",VLOOKUP(BJ14,Data!$B$2:$H$5150,7,0),""),"")</f>
        <v>134</v>
      </c>
      <c r="BJ14" s="72" t="str">
        <f t="shared" si="63"/>
        <v>IMps_Ctn3402.42</v>
      </c>
      <c r="BK14" s="136">
        <f t="shared" si="64"/>
        <v>0</v>
      </c>
      <c r="BL14" s="69">
        <f t="shared" si="65"/>
        <v>0</v>
      </c>
      <c r="BM14" s="70">
        <f>_xlfn.IFNA(VLOOKUP(BP14,Data!$B$2:$H$5150,4,0),0)</f>
        <v>0.04</v>
      </c>
      <c r="BN14" s="71">
        <f>_xlfn.IFNA(IF($BN$8&lt;&gt;"",VLOOKUP(BP14,Data!$B$2:$H$5150,6,0),""),"")</f>
        <v>133</v>
      </c>
      <c r="BO14" s="71">
        <f>_xlfn.IFNA(IF($BO$8&lt;&gt;"",VLOOKUP(BP14,Data!$B$2:$H$5150,7,0),""),"")</f>
        <v>134</v>
      </c>
      <c r="BP14" s="72" t="str">
        <f t="shared" si="66"/>
        <v>IMps_Ctn3402.42</v>
      </c>
      <c r="BQ14" s="136">
        <f t="shared" si="67"/>
        <v>0</v>
      </c>
      <c r="BR14" s="69">
        <f t="shared" si="68"/>
        <v>0</v>
      </c>
      <c r="BS14" s="70">
        <f>_xlfn.IFNA(VLOOKUP(BV14,Data!$B$2:$H$5150,4,0),0)</f>
        <v>0.04</v>
      </c>
      <c r="BT14" s="71">
        <f>_xlfn.IFNA(IF($BT$8&lt;&gt;"",VLOOKUP(BV14,Data!$B$2:$H$5150,6,0),""),"")</f>
        <v>133</v>
      </c>
      <c r="BU14" s="71">
        <f>_xlfn.IFNA(IF($BU$8&lt;&gt;"",VLOOKUP(BV14,Data!$B$2:$H$5150,7,0),""),"")</f>
        <v>134</v>
      </c>
      <c r="BV14" s="72" t="str">
        <f t="shared" si="69"/>
        <v>IMps_Ctn3402.42</v>
      </c>
      <c r="BW14" s="136">
        <f t="shared" si="70"/>
        <v>0</v>
      </c>
      <c r="BX14" s="69">
        <f t="shared" si="71"/>
        <v>0</v>
      </c>
      <c r="BY14" s="70">
        <f>_xlfn.IFNA(VLOOKUP(CB14,Data!$B$2:$H$5150,4,0),0)</f>
        <v>0.04</v>
      </c>
      <c r="BZ14" s="71">
        <f>_xlfn.IFNA(IF($BZ$8&lt;&gt;"",VLOOKUP(CB14,Data!$B$2:$H$5150,6,0),""),"")</f>
        <v>133</v>
      </c>
      <c r="CA14" s="71">
        <f>_xlfn.IFNA(IF($CA$8&lt;&gt;"",VLOOKUP(CB14,Data!$B$2:$H$5150,7,0),""),"")</f>
        <v>134</v>
      </c>
      <c r="CB14" s="72" t="str">
        <f t="shared" si="72"/>
        <v>IMps_Ctn3402.42</v>
      </c>
      <c r="CC14" s="136">
        <f t="shared" si="73"/>
        <v>0</v>
      </c>
      <c r="CD14" s="69">
        <f t="shared" si="74"/>
        <v>0</v>
      </c>
      <c r="CE14" s="70">
        <f>_xlfn.IFNA(VLOOKUP(CH14,Data!$B$2:$H$5150,4,0),0)</f>
        <v>0.04</v>
      </c>
      <c r="CF14" s="71">
        <f>_xlfn.IFNA(IF($CF$8&lt;&gt;"",VLOOKUP(CH14,Data!$B$2:$H$5150,6,0),""),"")</f>
        <v>133</v>
      </c>
      <c r="CG14" s="71">
        <f>_xlfn.IFNA(IF($CG$8&lt;&gt;"",VLOOKUP(CH14,Data!$B$2:$H$5150,7,0),""),"")</f>
        <v>134</v>
      </c>
      <c r="CH14" s="72" t="str">
        <f t="shared" si="75"/>
        <v>IMps_Ctn3402.42</v>
      </c>
      <c r="CI14" s="136">
        <f t="shared" si="76"/>
        <v>0</v>
      </c>
      <c r="CJ14" s="69">
        <f t="shared" si="77"/>
        <v>0</v>
      </c>
      <c r="CK14" s="70">
        <f>_xlfn.IFNA(VLOOKUP(CN14,Data!$B$2:$H$5150,4,0),0)</f>
        <v>0.04</v>
      </c>
      <c r="CL14" s="71">
        <f>_xlfn.IFNA(IF($CL$8&lt;&gt;"",VLOOKUP(CN14,Data!$B$2:$H$5150,6,0),""),"")</f>
        <v>133</v>
      </c>
      <c r="CM14" s="71">
        <f>_xlfn.IFNA(IF($CM$8&lt;&gt;"",VLOOKUP(CN14,Data!$B$2:$H$5150,7,0),""),"")</f>
        <v>134</v>
      </c>
      <c r="CN14" s="72" t="str">
        <f t="shared" si="78"/>
        <v>IMps_Ctn3402.42</v>
      </c>
      <c r="CO14" s="136">
        <f t="shared" si="79"/>
        <v>0</v>
      </c>
      <c r="CP14" s="69">
        <f t="shared" si="80"/>
        <v>0</v>
      </c>
      <c r="CQ14" s="70">
        <f>_xlfn.IFNA(VLOOKUP(CT14,Data!$B$2:$H$5150,4,0),0)</f>
        <v>0.04</v>
      </c>
      <c r="CR14" s="71">
        <f>_xlfn.IFNA(IF($CR$8&lt;&gt;"",VLOOKUP(CT14,Data!$B$2:$H$5150,6,0),""),"")</f>
        <v>133</v>
      </c>
      <c r="CS14" s="71">
        <f>_xlfn.IFNA(IF($CS$8&lt;&gt;"",VLOOKUP(CT14,Data!$B$2:$H$5150,7,0),""),"")</f>
        <v>134</v>
      </c>
      <c r="CT14" s="72" t="str">
        <f t="shared" si="81"/>
        <v>IMps_Ctn3402.42</v>
      </c>
      <c r="CU14" s="74" t="str">
        <f>VLOOKUP(F14,GD.List!$C$3:$O$6214,12,0)</f>
        <v>Textile Chemical</v>
      </c>
      <c r="CV14" s="51" t="s">
        <v>50</v>
      </c>
      <c r="CW14" s="51" t="e">
        <f t="shared" si="33"/>
        <v>#N/A</v>
      </c>
      <c r="CX14" s="73">
        <f>E14/VLOOKUP(F14,GD.List!$C$3:$O$6646,5,0)</f>
        <v>0.44494</v>
      </c>
      <c r="CY14" s="134">
        <f t="shared" si="82"/>
        <v>0</v>
      </c>
      <c r="CZ14" s="51" t="e">
        <f t="shared" ref="CZ14" si="93">VLOOKUP(F14,$CZ$1:$CZ$7,1,0)</f>
        <v>#N/A</v>
      </c>
      <c r="DA14" s="133"/>
    </row>
    <row r="15" spans="1:105" ht="15" customHeight="1" x14ac:dyDescent="0.2">
      <c r="A15" s="192" t="s">
        <v>1790</v>
      </c>
      <c r="B15" s="136">
        <f t="shared" si="35"/>
        <v>0</v>
      </c>
      <c r="C15" s="64">
        <v>2637</v>
      </c>
      <c r="D15" s="64">
        <f t="shared" ref="D15" si="94">J15+P15+V15+AB15+AH15+AN15+AT15+AZ15+BF15+BL15+BR15+BX15+CD15+CJ15+CP15</f>
        <v>0</v>
      </c>
      <c r="E15" s="64">
        <f t="shared" si="37"/>
        <v>2637</v>
      </c>
      <c r="F15" s="65" t="s">
        <v>3726</v>
      </c>
      <c r="G15" s="66" t="str">
        <f>VLOOKUP(F15,GD.List!$C$3:$O$6646,13,0)</f>
        <v>REFINED LAKE SALT</v>
      </c>
      <c r="H15" s="67">
        <f>VLOOKUP(F15,GD.List!$C$3:$O$6646,8,0)</f>
        <v>2501.009</v>
      </c>
      <c r="I15" s="68">
        <f>VLOOKUP(F15,GD.List!$C$3:$O$6646,9,0)</f>
        <v>0.03</v>
      </c>
      <c r="J15" s="69">
        <f t="shared" si="38"/>
        <v>0</v>
      </c>
      <c r="K15" s="70">
        <f>_xlfn.IFNA(VLOOKUP(N15,Data!$B$2:$H$5150,4,0),0)</f>
        <v>0.04</v>
      </c>
      <c r="L15" s="71">
        <f>_xlfn.IFNA(IF($L$8&lt;&gt;"",VLOOKUP(N15,Data!$B$2:$H$5150,6,0),""),"")</f>
        <v>296</v>
      </c>
      <c r="M15" s="71">
        <f>_xlfn.IFNA(IF($M$8&lt;&gt;"",VLOOKUP(N15,Data!$B$2:$H$5150,7,0),""),"")</f>
        <v>298</v>
      </c>
      <c r="N15" s="72" t="str">
        <f t="shared" si="39"/>
        <v>IMps_Ctn2501.009</v>
      </c>
      <c r="O15" s="136">
        <f t="shared" si="40"/>
        <v>0</v>
      </c>
      <c r="P15" s="69">
        <f t="shared" si="41"/>
        <v>0</v>
      </c>
      <c r="Q15" s="70">
        <f>_xlfn.IFNA(VLOOKUP(T15,Data!$B$2:$H$5150,4,0),0)</f>
        <v>0.04</v>
      </c>
      <c r="R15" s="71">
        <f>_xlfn.IFNA(IF($R$8&lt;&gt;"",VLOOKUP(T15,Data!$B$2:$H$5150,6,0),""),"")</f>
        <v>296</v>
      </c>
      <c r="S15" s="71">
        <f>_xlfn.IFNA(IF($S$8&lt;&gt;"",VLOOKUP(T15,Data!$B$2:$H$5150,7,0),""),"")</f>
        <v>298</v>
      </c>
      <c r="T15" s="72" t="str">
        <f t="shared" si="42"/>
        <v>IMps_Ctn2501.009</v>
      </c>
      <c r="U15" s="136">
        <f t="shared" si="43"/>
        <v>0</v>
      </c>
      <c r="V15" s="69">
        <f t="shared" si="44"/>
        <v>0</v>
      </c>
      <c r="W15" s="70">
        <f>_xlfn.IFNA(VLOOKUP(Z15,Data!$B$2:$H$5150,4,0),0)</f>
        <v>0.04</v>
      </c>
      <c r="X15" s="71">
        <f>_xlfn.IFNA(IF($X$8&lt;&gt;"",VLOOKUP(Z15,Data!$B$2:$H$5150,6,0),""),"")</f>
        <v>296</v>
      </c>
      <c r="Y15" s="71">
        <f>_xlfn.IFNA(IF($Y$8&lt;&gt;"",VLOOKUP(Z15,Data!$B$2:$H$5150,7,0),""),"")</f>
        <v>298</v>
      </c>
      <c r="Z15" s="72" t="str">
        <f t="shared" si="45"/>
        <v>IMps_Ctn2501.009</v>
      </c>
      <c r="AA15" s="136">
        <f t="shared" si="46"/>
        <v>0</v>
      </c>
      <c r="AB15" s="69">
        <f t="shared" si="47"/>
        <v>0</v>
      </c>
      <c r="AC15" s="70">
        <f>_xlfn.IFNA(VLOOKUP(AF15,Data!$B$2:$H$5150,4,0),0)</f>
        <v>0.04</v>
      </c>
      <c r="AD15" s="71">
        <f>_xlfn.IFNA(IF($AD$8&lt;&gt;"",VLOOKUP(AF15,Data!$B$2:$H$5150,6,0),""),"")</f>
        <v>296</v>
      </c>
      <c r="AE15" s="71">
        <f>_xlfn.IFNA(IF($AE$8&lt;&gt;"",VLOOKUP(AF15,Data!$B$2:$H$5150,7,0),""),"")</f>
        <v>298</v>
      </c>
      <c r="AF15" s="72" t="str">
        <f t="shared" si="48"/>
        <v>IMps_Ctn2501.009</v>
      </c>
      <c r="AG15" s="136">
        <f t="shared" si="49"/>
        <v>0</v>
      </c>
      <c r="AH15" s="69">
        <f t="shared" si="50"/>
        <v>0</v>
      </c>
      <c r="AI15" s="70">
        <f>_xlfn.IFNA(VLOOKUP(AL15,Data!$B$2:$H$5150,4,0),0)</f>
        <v>0.04</v>
      </c>
      <c r="AJ15" s="71">
        <f>_xlfn.IFNA(IF($AJ$8&lt;&gt;"",VLOOKUP(AL15,Data!$B$2:$H$5150,6,0),""),"")</f>
        <v>296</v>
      </c>
      <c r="AK15" s="71">
        <f>_xlfn.IFNA(IF($AK$8&lt;&gt;"",VLOOKUP(AL15,Data!$B$2:$H$5150,7,0),""),"")</f>
        <v>298</v>
      </c>
      <c r="AL15" s="72" t="str">
        <f t="shared" si="51"/>
        <v>IMps_Ctn2501.009</v>
      </c>
      <c r="AM15" s="136">
        <f t="shared" si="52"/>
        <v>0</v>
      </c>
      <c r="AN15" s="69">
        <f t="shared" si="53"/>
        <v>0</v>
      </c>
      <c r="AO15" s="70">
        <f>_xlfn.IFNA(VLOOKUP(AR15,Data!$B$2:$H$5150,4,0),0)</f>
        <v>0.04</v>
      </c>
      <c r="AP15" s="71">
        <f>_xlfn.IFNA(IF($AP$8&lt;&gt;"",VLOOKUP(AR15,Data!$B$2:$H$5150,6,0),""),"")</f>
        <v>296</v>
      </c>
      <c r="AQ15" s="71">
        <f>_xlfn.IFNA(IF($AQ$8&lt;&gt;"",VLOOKUP(AR15,Data!$B$2:$H$5150,7,0),""),"")</f>
        <v>298</v>
      </c>
      <c r="AR15" s="72" t="str">
        <f t="shared" si="54"/>
        <v>IMps_Ctn2501.009</v>
      </c>
      <c r="AS15" s="136">
        <f t="shared" si="55"/>
        <v>0</v>
      </c>
      <c r="AT15" s="69">
        <f t="shared" si="56"/>
        <v>0</v>
      </c>
      <c r="AU15" s="70">
        <f>_xlfn.IFNA(VLOOKUP(AX15,Data!$B$2:$H$5150,4,0),0)</f>
        <v>0.04</v>
      </c>
      <c r="AV15" s="71">
        <f>_xlfn.IFNA(IF($AV$8&lt;&gt;"",VLOOKUP(AX15,Data!$B$2:$H$5150,6,0),""),"")</f>
        <v>296</v>
      </c>
      <c r="AW15" s="71">
        <f>_xlfn.IFNA(IF($AW$8&lt;&gt;"",VLOOKUP(AX15,Data!$B$2:$H$5150,7,0),""),"")</f>
        <v>298</v>
      </c>
      <c r="AX15" s="72" t="str">
        <f t="shared" si="57"/>
        <v>IMps_Ctn2501.009</v>
      </c>
      <c r="AY15" s="136">
        <f t="shared" si="58"/>
        <v>0</v>
      </c>
      <c r="AZ15" s="69">
        <f t="shared" si="59"/>
        <v>0</v>
      </c>
      <c r="BA15" s="70">
        <f>_xlfn.IFNA(VLOOKUP(BD15,Data!$B$2:$H$5150,4,0),0)</f>
        <v>0.04</v>
      </c>
      <c r="BB15" s="71">
        <f>_xlfn.IFNA(IF($BB$8&lt;&gt;"",VLOOKUP(BD15,Data!$B$2:$H$5150,6,0),""),"")</f>
        <v>296</v>
      </c>
      <c r="BC15" s="71">
        <f>_xlfn.IFNA(IF($BC$8&lt;&gt;"",VLOOKUP(BD15,Data!$B$2:$H$5150,7,0),""),"")</f>
        <v>298</v>
      </c>
      <c r="BD15" s="72" t="str">
        <f t="shared" si="60"/>
        <v>IMps_Ctn2501.009</v>
      </c>
      <c r="BE15" s="136">
        <f t="shared" si="61"/>
        <v>0</v>
      </c>
      <c r="BF15" s="69">
        <f t="shared" si="62"/>
        <v>0</v>
      </c>
      <c r="BG15" s="70">
        <f>_xlfn.IFNA(VLOOKUP(BJ15,Data!$B$2:$H$5150,4,0),0)</f>
        <v>0.04</v>
      </c>
      <c r="BH15" s="71">
        <f>_xlfn.IFNA(IF($BH$8&lt;&gt;"",VLOOKUP(BJ15,Data!$B$2:$H$5150,6,0),""),"")</f>
        <v>296</v>
      </c>
      <c r="BI15" s="71">
        <f>_xlfn.IFNA(IF($BI$8&lt;&gt;"",VLOOKUP(BJ15,Data!$B$2:$H$5150,7,0),""),"")</f>
        <v>298</v>
      </c>
      <c r="BJ15" s="72" t="str">
        <f t="shared" si="63"/>
        <v>IMps_Ctn2501.009</v>
      </c>
      <c r="BK15" s="136">
        <f t="shared" si="64"/>
        <v>0</v>
      </c>
      <c r="BL15" s="69">
        <f t="shared" si="65"/>
        <v>0</v>
      </c>
      <c r="BM15" s="70">
        <f>_xlfn.IFNA(VLOOKUP(BP15,Data!$B$2:$H$5150,4,0),0)</f>
        <v>0.04</v>
      </c>
      <c r="BN15" s="71">
        <f>_xlfn.IFNA(IF($BN$8&lt;&gt;"",VLOOKUP(BP15,Data!$B$2:$H$5150,6,0),""),"")</f>
        <v>296</v>
      </c>
      <c r="BO15" s="71">
        <f>_xlfn.IFNA(IF($BO$8&lt;&gt;"",VLOOKUP(BP15,Data!$B$2:$H$5150,7,0),""),"")</f>
        <v>298</v>
      </c>
      <c r="BP15" s="72" t="str">
        <f t="shared" si="66"/>
        <v>IMps_Ctn2501.009</v>
      </c>
      <c r="BQ15" s="136">
        <f t="shared" si="67"/>
        <v>0</v>
      </c>
      <c r="BR15" s="69">
        <f t="shared" si="68"/>
        <v>0</v>
      </c>
      <c r="BS15" s="70">
        <f>_xlfn.IFNA(VLOOKUP(BV15,Data!$B$2:$H$5150,4,0),0)</f>
        <v>0.04</v>
      </c>
      <c r="BT15" s="71">
        <f>_xlfn.IFNA(IF($BT$8&lt;&gt;"",VLOOKUP(BV15,Data!$B$2:$H$5150,6,0),""),"")</f>
        <v>296</v>
      </c>
      <c r="BU15" s="71">
        <f>_xlfn.IFNA(IF($BU$8&lt;&gt;"",VLOOKUP(BV15,Data!$B$2:$H$5150,7,0),""),"")</f>
        <v>298</v>
      </c>
      <c r="BV15" s="72" t="str">
        <f t="shared" si="69"/>
        <v>IMps_Ctn2501.009</v>
      </c>
      <c r="BW15" s="136">
        <f t="shared" si="70"/>
        <v>0</v>
      </c>
      <c r="BX15" s="69">
        <f t="shared" si="71"/>
        <v>0</v>
      </c>
      <c r="BY15" s="70">
        <f>_xlfn.IFNA(VLOOKUP(CB15,Data!$B$2:$H$5150,4,0),0)</f>
        <v>0.04</v>
      </c>
      <c r="BZ15" s="71">
        <f>_xlfn.IFNA(IF($BZ$8&lt;&gt;"",VLOOKUP(CB15,Data!$B$2:$H$5150,6,0),""),"")</f>
        <v>296</v>
      </c>
      <c r="CA15" s="71">
        <f>_xlfn.IFNA(IF($CA$8&lt;&gt;"",VLOOKUP(CB15,Data!$B$2:$H$5150,7,0),""),"")</f>
        <v>298</v>
      </c>
      <c r="CB15" s="72" t="str">
        <f t="shared" si="72"/>
        <v>IMps_Ctn2501.009</v>
      </c>
      <c r="CC15" s="136">
        <f t="shared" si="73"/>
        <v>0</v>
      </c>
      <c r="CD15" s="69">
        <f t="shared" si="74"/>
        <v>0</v>
      </c>
      <c r="CE15" s="70">
        <f>_xlfn.IFNA(VLOOKUP(CH15,Data!$B$2:$H$5150,4,0),0)</f>
        <v>0.04</v>
      </c>
      <c r="CF15" s="71">
        <f>_xlfn.IFNA(IF($CF$8&lt;&gt;"",VLOOKUP(CH15,Data!$B$2:$H$5150,6,0),""),"")</f>
        <v>296</v>
      </c>
      <c r="CG15" s="71">
        <f>_xlfn.IFNA(IF($CG$8&lt;&gt;"",VLOOKUP(CH15,Data!$B$2:$H$5150,7,0),""),"")</f>
        <v>298</v>
      </c>
      <c r="CH15" s="72" t="str">
        <f t="shared" si="75"/>
        <v>IMps_Ctn2501.009</v>
      </c>
      <c r="CI15" s="136">
        <f t="shared" si="76"/>
        <v>0</v>
      </c>
      <c r="CJ15" s="69">
        <f t="shared" si="77"/>
        <v>0</v>
      </c>
      <c r="CK15" s="70">
        <f>_xlfn.IFNA(VLOOKUP(CN15,Data!$B$2:$H$5150,4,0),0)</f>
        <v>0.04</v>
      </c>
      <c r="CL15" s="71">
        <f>_xlfn.IFNA(IF($CL$8&lt;&gt;"",VLOOKUP(CN15,Data!$B$2:$H$5150,6,0),""),"")</f>
        <v>296</v>
      </c>
      <c r="CM15" s="71">
        <f>_xlfn.IFNA(IF($CM$8&lt;&gt;"",VLOOKUP(CN15,Data!$B$2:$H$5150,7,0),""),"")</f>
        <v>298</v>
      </c>
      <c r="CN15" s="72" t="str">
        <f t="shared" si="78"/>
        <v>IMps_Ctn2501.009</v>
      </c>
      <c r="CO15" s="136">
        <f t="shared" si="79"/>
        <v>0</v>
      </c>
      <c r="CP15" s="69">
        <f t="shared" si="80"/>
        <v>0</v>
      </c>
      <c r="CQ15" s="70">
        <f>_xlfn.IFNA(VLOOKUP(CT15,Data!$B$2:$H$5150,4,0),0)</f>
        <v>0.04</v>
      </c>
      <c r="CR15" s="71">
        <f>_xlfn.IFNA(IF($CR$8&lt;&gt;"",VLOOKUP(CT15,Data!$B$2:$H$5150,6,0),""),"")</f>
        <v>296</v>
      </c>
      <c r="CS15" s="71">
        <f>_xlfn.IFNA(IF($CS$8&lt;&gt;"",VLOOKUP(CT15,Data!$B$2:$H$5150,7,0),""),"")</f>
        <v>298</v>
      </c>
      <c r="CT15" s="72" t="str">
        <f t="shared" si="81"/>
        <v>IMps_Ctn2501.009</v>
      </c>
      <c r="CU15" s="74" t="str">
        <f>VLOOKUP(F15,GD.List!$C$3:$O$6214,12,0)</f>
        <v>Textile Chemical</v>
      </c>
      <c r="CV15" s="51" t="s">
        <v>50</v>
      </c>
      <c r="CW15" s="51">
        <f t="shared" si="33"/>
        <v>2501.009</v>
      </c>
      <c r="CX15" s="73">
        <f>E15/VLOOKUP(F15,GD.List!$C$3:$O$6646,5,0)</f>
        <v>7.5342857142857142E-2</v>
      </c>
      <c r="CY15" s="134">
        <f t="shared" si="82"/>
        <v>0</v>
      </c>
      <c r="CZ15" s="51" t="e">
        <f t="shared" ref="CZ15:CZ74" si="95">VLOOKUP(F15,$CZ$1:$CZ$7,1,0)</f>
        <v>#N/A</v>
      </c>
      <c r="DA15" s="133"/>
    </row>
    <row r="16" spans="1:105" ht="15" customHeight="1" x14ac:dyDescent="0.2">
      <c r="A16" s="192" t="s">
        <v>1790</v>
      </c>
      <c r="B16" s="136">
        <f t="shared" si="35"/>
        <v>0</v>
      </c>
      <c r="C16" s="64">
        <v>28691</v>
      </c>
      <c r="D16" s="64">
        <f t="shared" ref="D16" si="96">J16+P16+V16+AB16+AH16+AN16+AT16+AZ16+BF16+BL16+BR16+BX16+CD16+CJ16+CP16</f>
        <v>0</v>
      </c>
      <c r="E16" s="64">
        <f t="shared" si="37"/>
        <v>28691</v>
      </c>
      <c r="F16" s="65" t="s">
        <v>3926</v>
      </c>
      <c r="G16" s="66" t="str">
        <f>VLOOKUP(F16,GD.List!$C$3:$O$6646,13,0)</f>
        <v>REFINED LAKE SALT</v>
      </c>
      <c r="H16" s="67">
        <f>VLOOKUP(F16,GD.List!$C$3:$O$6646,8,0)</f>
        <v>2501.009</v>
      </c>
      <c r="I16" s="68">
        <f>VLOOKUP(F16,GD.List!$C$3:$O$6646,9,0)</f>
        <v>0.03</v>
      </c>
      <c r="J16" s="69">
        <f t="shared" si="38"/>
        <v>0</v>
      </c>
      <c r="K16" s="70">
        <f>_xlfn.IFNA(VLOOKUP(N16,Data!$B$2:$H$5150,4,0),0)</f>
        <v>0.04</v>
      </c>
      <c r="L16" s="71">
        <f>_xlfn.IFNA(IF($L$8&lt;&gt;"",VLOOKUP(N16,Data!$B$2:$H$5150,6,0),""),"")</f>
        <v>296</v>
      </c>
      <c r="M16" s="71">
        <f>_xlfn.IFNA(IF($M$8&lt;&gt;"",VLOOKUP(N16,Data!$B$2:$H$5150,7,0),""),"")</f>
        <v>298</v>
      </c>
      <c r="N16" s="72" t="str">
        <f t="shared" si="39"/>
        <v>IMps_Ctn2501.009</v>
      </c>
      <c r="O16" s="136">
        <f t="shared" si="40"/>
        <v>0</v>
      </c>
      <c r="P16" s="69">
        <f t="shared" si="41"/>
        <v>0</v>
      </c>
      <c r="Q16" s="70">
        <f>_xlfn.IFNA(VLOOKUP(T16,Data!$B$2:$H$5150,4,0),0)</f>
        <v>0.04</v>
      </c>
      <c r="R16" s="71">
        <f>_xlfn.IFNA(IF($R$8&lt;&gt;"",VLOOKUP(T16,Data!$B$2:$H$5150,6,0),""),"")</f>
        <v>296</v>
      </c>
      <c r="S16" s="71">
        <f>_xlfn.IFNA(IF($S$8&lt;&gt;"",VLOOKUP(T16,Data!$B$2:$H$5150,7,0),""),"")</f>
        <v>298</v>
      </c>
      <c r="T16" s="72" t="str">
        <f t="shared" si="42"/>
        <v>IMps_Ctn2501.009</v>
      </c>
      <c r="U16" s="136">
        <f t="shared" si="43"/>
        <v>0</v>
      </c>
      <c r="V16" s="69">
        <f t="shared" si="44"/>
        <v>0</v>
      </c>
      <c r="W16" s="70">
        <f>_xlfn.IFNA(VLOOKUP(Z16,Data!$B$2:$H$5150,4,0),0)</f>
        <v>0.04</v>
      </c>
      <c r="X16" s="71">
        <f>_xlfn.IFNA(IF($X$8&lt;&gt;"",VLOOKUP(Z16,Data!$B$2:$H$5150,6,0),""),"")</f>
        <v>296</v>
      </c>
      <c r="Y16" s="71">
        <f>_xlfn.IFNA(IF($Y$8&lt;&gt;"",VLOOKUP(Z16,Data!$B$2:$H$5150,7,0),""),"")</f>
        <v>298</v>
      </c>
      <c r="Z16" s="72" t="str">
        <f t="shared" si="45"/>
        <v>IMps_Ctn2501.009</v>
      </c>
      <c r="AA16" s="136">
        <f t="shared" si="46"/>
        <v>0</v>
      </c>
      <c r="AB16" s="69">
        <f t="shared" si="47"/>
        <v>0</v>
      </c>
      <c r="AC16" s="70">
        <f>_xlfn.IFNA(VLOOKUP(AF16,Data!$B$2:$H$5150,4,0),0)</f>
        <v>0.04</v>
      </c>
      <c r="AD16" s="71">
        <f>_xlfn.IFNA(IF($AD$8&lt;&gt;"",VLOOKUP(AF16,Data!$B$2:$H$5150,6,0),""),"")</f>
        <v>296</v>
      </c>
      <c r="AE16" s="71">
        <f>_xlfn.IFNA(IF($AE$8&lt;&gt;"",VLOOKUP(AF16,Data!$B$2:$H$5150,7,0),""),"")</f>
        <v>298</v>
      </c>
      <c r="AF16" s="72" t="str">
        <f t="shared" si="48"/>
        <v>IMps_Ctn2501.009</v>
      </c>
      <c r="AG16" s="136">
        <f t="shared" si="49"/>
        <v>0</v>
      </c>
      <c r="AH16" s="69">
        <f t="shared" si="50"/>
        <v>0</v>
      </c>
      <c r="AI16" s="70">
        <f>_xlfn.IFNA(VLOOKUP(AL16,Data!$B$2:$H$5150,4,0),0)</f>
        <v>0.04</v>
      </c>
      <c r="AJ16" s="71">
        <f>_xlfn.IFNA(IF($AJ$8&lt;&gt;"",VLOOKUP(AL16,Data!$B$2:$H$5150,6,0),""),"")</f>
        <v>296</v>
      </c>
      <c r="AK16" s="71">
        <f>_xlfn.IFNA(IF($AK$8&lt;&gt;"",VLOOKUP(AL16,Data!$B$2:$H$5150,7,0),""),"")</f>
        <v>298</v>
      </c>
      <c r="AL16" s="72" t="str">
        <f t="shared" si="51"/>
        <v>IMps_Ctn2501.009</v>
      </c>
      <c r="AM16" s="136">
        <f t="shared" si="52"/>
        <v>0</v>
      </c>
      <c r="AN16" s="69">
        <f t="shared" si="53"/>
        <v>0</v>
      </c>
      <c r="AO16" s="70">
        <f>_xlfn.IFNA(VLOOKUP(AR16,Data!$B$2:$H$5150,4,0),0)</f>
        <v>0.04</v>
      </c>
      <c r="AP16" s="71">
        <f>_xlfn.IFNA(IF($AP$8&lt;&gt;"",VLOOKUP(AR16,Data!$B$2:$H$5150,6,0),""),"")</f>
        <v>296</v>
      </c>
      <c r="AQ16" s="71">
        <f>_xlfn.IFNA(IF($AQ$8&lt;&gt;"",VLOOKUP(AR16,Data!$B$2:$H$5150,7,0),""),"")</f>
        <v>298</v>
      </c>
      <c r="AR16" s="72" t="str">
        <f t="shared" si="54"/>
        <v>IMps_Ctn2501.009</v>
      </c>
      <c r="AS16" s="136">
        <f t="shared" si="55"/>
        <v>0</v>
      </c>
      <c r="AT16" s="69">
        <f t="shared" si="56"/>
        <v>0</v>
      </c>
      <c r="AU16" s="70">
        <f>_xlfn.IFNA(VLOOKUP(AX16,Data!$B$2:$H$5150,4,0),0)</f>
        <v>0.04</v>
      </c>
      <c r="AV16" s="71">
        <f>_xlfn.IFNA(IF($AV$8&lt;&gt;"",VLOOKUP(AX16,Data!$B$2:$H$5150,6,0),""),"")</f>
        <v>296</v>
      </c>
      <c r="AW16" s="71">
        <f>_xlfn.IFNA(IF($AW$8&lt;&gt;"",VLOOKUP(AX16,Data!$B$2:$H$5150,7,0),""),"")</f>
        <v>298</v>
      </c>
      <c r="AX16" s="72" t="str">
        <f t="shared" si="57"/>
        <v>IMps_Ctn2501.009</v>
      </c>
      <c r="AY16" s="136">
        <f t="shared" si="58"/>
        <v>0</v>
      </c>
      <c r="AZ16" s="69">
        <f t="shared" si="59"/>
        <v>0</v>
      </c>
      <c r="BA16" s="70">
        <f>_xlfn.IFNA(VLOOKUP(BD16,Data!$B$2:$H$5150,4,0),0)</f>
        <v>0.04</v>
      </c>
      <c r="BB16" s="71">
        <f>_xlfn.IFNA(IF($BB$8&lt;&gt;"",VLOOKUP(BD16,Data!$B$2:$H$5150,6,0),""),"")</f>
        <v>296</v>
      </c>
      <c r="BC16" s="71">
        <f>_xlfn.IFNA(IF($BC$8&lt;&gt;"",VLOOKUP(BD16,Data!$B$2:$H$5150,7,0),""),"")</f>
        <v>298</v>
      </c>
      <c r="BD16" s="72" t="str">
        <f t="shared" si="60"/>
        <v>IMps_Ctn2501.009</v>
      </c>
      <c r="BE16" s="136">
        <f t="shared" si="61"/>
        <v>0</v>
      </c>
      <c r="BF16" s="69">
        <f t="shared" si="62"/>
        <v>0</v>
      </c>
      <c r="BG16" s="70">
        <f>_xlfn.IFNA(VLOOKUP(BJ16,Data!$B$2:$H$5150,4,0),0)</f>
        <v>0.04</v>
      </c>
      <c r="BH16" s="71">
        <f>_xlfn.IFNA(IF($BH$8&lt;&gt;"",VLOOKUP(BJ16,Data!$B$2:$H$5150,6,0),""),"")</f>
        <v>296</v>
      </c>
      <c r="BI16" s="71">
        <f>_xlfn.IFNA(IF($BI$8&lt;&gt;"",VLOOKUP(BJ16,Data!$B$2:$H$5150,7,0),""),"")</f>
        <v>298</v>
      </c>
      <c r="BJ16" s="72" t="str">
        <f t="shared" si="63"/>
        <v>IMps_Ctn2501.009</v>
      </c>
      <c r="BK16" s="136">
        <f t="shared" si="64"/>
        <v>0</v>
      </c>
      <c r="BL16" s="69">
        <f t="shared" si="65"/>
        <v>0</v>
      </c>
      <c r="BM16" s="70">
        <f>_xlfn.IFNA(VLOOKUP(BP16,Data!$B$2:$H$5150,4,0),0)</f>
        <v>0.04</v>
      </c>
      <c r="BN16" s="71">
        <f>_xlfn.IFNA(IF($BN$8&lt;&gt;"",VLOOKUP(BP16,Data!$B$2:$H$5150,6,0),""),"")</f>
        <v>296</v>
      </c>
      <c r="BO16" s="71">
        <f>_xlfn.IFNA(IF($BO$8&lt;&gt;"",VLOOKUP(BP16,Data!$B$2:$H$5150,7,0),""),"")</f>
        <v>298</v>
      </c>
      <c r="BP16" s="72" t="str">
        <f t="shared" si="66"/>
        <v>IMps_Ctn2501.009</v>
      </c>
      <c r="BQ16" s="136">
        <f t="shared" si="67"/>
        <v>0</v>
      </c>
      <c r="BR16" s="69">
        <f t="shared" si="68"/>
        <v>0</v>
      </c>
      <c r="BS16" s="70">
        <f>_xlfn.IFNA(VLOOKUP(BV16,Data!$B$2:$H$5150,4,0),0)</f>
        <v>0.04</v>
      </c>
      <c r="BT16" s="71">
        <f>_xlfn.IFNA(IF($BT$8&lt;&gt;"",VLOOKUP(BV16,Data!$B$2:$H$5150,6,0),""),"")</f>
        <v>296</v>
      </c>
      <c r="BU16" s="71">
        <f>_xlfn.IFNA(IF($BU$8&lt;&gt;"",VLOOKUP(BV16,Data!$B$2:$H$5150,7,0),""),"")</f>
        <v>298</v>
      </c>
      <c r="BV16" s="72" t="str">
        <f t="shared" si="69"/>
        <v>IMps_Ctn2501.009</v>
      </c>
      <c r="BW16" s="136">
        <f t="shared" si="70"/>
        <v>0</v>
      </c>
      <c r="BX16" s="69">
        <f t="shared" si="71"/>
        <v>0</v>
      </c>
      <c r="BY16" s="70">
        <f>_xlfn.IFNA(VLOOKUP(CB16,Data!$B$2:$H$5150,4,0),0)</f>
        <v>0.04</v>
      </c>
      <c r="BZ16" s="71">
        <f>_xlfn.IFNA(IF($BZ$8&lt;&gt;"",VLOOKUP(CB16,Data!$B$2:$H$5150,6,0),""),"")</f>
        <v>296</v>
      </c>
      <c r="CA16" s="71">
        <f>_xlfn.IFNA(IF($CA$8&lt;&gt;"",VLOOKUP(CB16,Data!$B$2:$H$5150,7,0),""),"")</f>
        <v>298</v>
      </c>
      <c r="CB16" s="72" t="str">
        <f t="shared" si="72"/>
        <v>IMps_Ctn2501.009</v>
      </c>
      <c r="CC16" s="136">
        <f t="shared" si="73"/>
        <v>0</v>
      </c>
      <c r="CD16" s="69">
        <f t="shared" si="74"/>
        <v>0</v>
      </c>
      <c r="CE16" s="70">
        <f>_xlfn.IFNA(VLOOKUP(CH16,Data!$B$2:$H$5150,4,0),0)</f>
        <v>0.04</v>
      </c>
      <c r="CF16" s="71">
        <f>_xlfn.IFNA(IF($CF$8&lt;&gt;"",VLOOKUP(CH16,Data!$B$2:$H$5150,6,0),""),"")</f>
        <v>296</v>
      </c>
      <c r="CG16" s="71">
        <f>_xlfn.IFNA(IF($CG$8&lt;&gt;"",VLOOKUP(CH16,Data!$B$2:$H$5150,7,0),""),"")</f>
        <v>298</v>
      </c>
      <c r="CH16" s="72" t="str">
        <f t="shared" si="75"/>
        <v>IMps_Ctn2501.009</v>
      </c>
      <c r="CI16" s="136">
        <f t="shared" si="76"/>
        <v>0</v>
      </c>
      <c r="CJ16" s="69">
        <f t="shared" si="77"/>
        <v>0</v>
      </c>
      <c r="CK16" s="70">
        <f>_xlfn.IFNA(VLOOKUP(CN16,Data!$B$2:$H$5150,4,0),0)</f>
        <v>0.04</v>
      </c>
      <c r="CL16" s="71">
        <f>_xlfn.IFNA(IF($CL$8&lt;&gt;"",VLOOKUP(CN16,Data!$B$2:$H$5150,6,0),""),"")</f>
        <v>296</v>
      </c>
      <c r="CM16" s="71">
        <f>_xlfn.IFNA(IF($CM$8&lt;&gt;"",VLOOKUP(CN16,Data!$B$2:$H$5150,7,0),""),"")</f>
        <v>298</v>
      </c>
      <c r="CN16" s="72" t="str">
        <f t="shared" si="78"/>
        <v>IMps_Ctn2501.009</v>
      </c>
      <c r="CO16" s="136">
        <f t="shared" si="79"/>
        <v>0</v>
      </c>
      <c r="CP16" s="69">
        <f t="shared" si="80"/>
        <v>0</v>
      </c>
      <c r="CQ16" s="70">
        <f>_xlfn.IFNA(VLOOKUP(CT16,Data!$B$2:$H$5150,4,0),0)</f>
        <v>0.04</v>
      </c>
      <c r="CR16" s="71">
        <f>_xlfn.IFNA(IF($CR$8&lt;&gt;"",VLOOKUP(CT16,Data!$B$2:$H$5150,6,0),""),"")</f>
        <v>296</v>
      </c>
      <c r="CS16" s="71">
        <f>_xlfn.IFNA(IF($CS$8&lt;&gt;"",VLOOKUP(CT16,Data!$B$2:$H$5150,7,0),""),"")</f>
        <v>298</v>
      </c>
      <c r="CT16" s="72" t="str">
        <f t="shared" si="81"/>
        <v>IMps_Ctn2501.009</v>
      </c>
      <c r="CU16" s="74" t="str">
        <f>VLOOKUP(F16,GD.List!$C$3:$O$6214,12,0)</f>
        <v>Textile Chemical</v>
      </c>
      <c r="CV16" s="51" t="s">
        <v>50</v>
      </c>
      <c r="CW16" s="51">
        <f t="shared" si="33"/>
        <v>2501.009</v>
      </c>
      <c r="CX16" s="73">
        <f>E16/VLOOKUP(F16,GD.List!$C$3:$O$6646,5,0)</f>
        <v>0.9563666666666667</v>
      </c>
      <c r="CY16" s="134">
        <f t="shared" si="82"/>
        <v>0</v>
      </c>
      <c r="CZ16" s="51" t="e">
        <f t="shared" ref="CZ16" si="97">VLOOKUP(F16,$CZ$1:$CZ$7,1,0)</f>
        <v>#N/A</v>
      </c>
      <c r="DA16" s="133"/>
    </row>
    <row r="17" spans="1:105" ht="15" customHeight="1" x14ac:dyDescent="0.2">
      <c r="A17" s="142" t="str">
        <f>IFERROR(IF(VLOOKUP(F17,GD.List!$C$3:$H$6371,6,0)&lt;&gt;"L","I","L"),"")</f>
        <v>L</v>
      </c>
      <c r="B17" s="136">
        <f t="shared" si="35"/>
        <v>0</v>
      </c>
      <c r="C17" s="64">
        <v>56</v>
      </c>
      <c r="D17" s="64">
        <f t="shared" ref="D17" si="98">J17+P17+V17+AB17+AH17+AN17+AT17+AZ17+BF17+BL17+BR17+BX17+CD17+CJ17+CP17</f>
        <v>0</v>
      </c>
      <c r="E17" s="64">
        <f t="shared" si="37"/>
        <v>56</v>
      </c>
      <c r="F17" s="65" t="s">
        <v>4092</v>
      </c>
      <c r="G17" s="66" t="str">
        <f>VLOOKUP(F17,GD.List!$C$3:$O$6646,13,0)</f>
        <v xml:space="preserve">HEPTOL B95 </v>
      </c>
      <c r="H17" s="67">
        <f>VLOOKUP(F17,GD.List!$C$3:$O$6646,8,0)</f>
        <v>3809.9189999999999</v>
      </c>
      <c r="I17" s="68">
        <f>VLOOKUP(F17,GD.List!$C$3:$O$6646,9,0)</f>
        <v>1.73</v>
      </c>
      <c r="J17" s="69">
        <f t="shared" si="38"/>
        <v>0</v>
      </c>
      <c r="K17" s="70">
        <f>_xlfn.IFNA(VLOOKUP(N17,Data!$B$2:$H$5150,4,0),0)</f>
        <v>0.04</v>
      </c>
      <c r="L17" s="71">
        <f>_xlfn.IFNA(IF($L$8&lt;&gt;"",VLOOKUP(N17,Data!$B$2:$H$5150,6,0),""),"")</f>
        <v>214</v>
      </c>
      <c r="M17" s="71">
        <f>_xlfn.IFNA(IF($M$8&lt;&gt;"",VLOOKUP(N17,Data!$B$2:$H$5150,7,0),""),"")</f>
        <v>215</v>
      </c>
      <c r="N17" s="72" t="str">
        <f t="shared" si="39"/>
        <v>LMps_Ctn3809.919</v>
      </c>
      <c r="O17" s="136">
        <f t="shared" si="40"/>
        <v>0</v>
      </c>
      <c r="P17" s="69">
        <f t="shared" si="41"/>
        <v>0</v>
      </c>
      <c r="Q17" s="70">
        <f>_xlfn.IFNA(VLOOKUP(T17,Data!$B$2:$H$5150,4,0),0)</f>
        <v>0.04</v>
      </c>
      <c r="R17" s="71">
        <f>_xlfn.IFNA(IF($R$8&lt;&gt;"",VLOOKUP(T17,Data!$B$2:$H$5150,6,0),""),"")</f>
        <v>214</v>
      </c>
      <c r="S17" s="71">
        <f>_xlfn.IFNA(IF($S$8&lt;&gt;"",VLOOKUP(T17,Data!$B$2:$H$5150,7,0),""),"")</f>
        <v>215</v>
      </c>
      <c r="T17" s="72" t="str">
        <f t="shared" si="42"/>
        <v>LMps_Ctn3809.919</v>
      </c>
      <c r="U17" s="136">
        <f t="shared" si="43"/>
        <v>0</v>
      </c>
      <c r="V17" s="69">
        <f t="shared" si="44"/>
        <v>0</v>
      </c>
      <c r="W17" s="70">
        <f>_xlfn.IFNA(VLOOKUP(Z17,Data!$B$2:$H$5150,4,0),0)</f>
        <v>0.04</v>
      </c>
      <c r="X17" s="71">
        <f>_xlfn.IFNA(IF($X$8&lt;&gt;"",VLOOKUP(Z17,Data!$B$2:$H$5150,6,0),""),"")</f>
        <v>214</v>
      </c>
      <c r="Y17" s="71">
        <f>_xlfn.IFNA(IF($Y$8&lt;&gt;"",VLOOKUP(Z17,Data!$B$2:$H$5150,7,0),""),"")</f>
        <v>215</v>
      </c>
      <c r="Z17" s="72" t="str">
        <f t="shared" si="45"/>
        <v>LMps_Ctn3809.919</v>
      </c>
      <c r="AA17" s="136">
        <f t="shared" si="46"/>
        <v>0</v>
      </c>
      <c r="AB17" s="69">
        <f t="shared" si="47"/>
        <v>0</v>
      </c>
      <c r="AC17" s="70">
        <f>_xlfn.IFNA(VLOOKUP(AF17,Data!$B$2:$H$5150,4,0),0)</f>
        <v>0.04</v>
      </c>
      <c r="AD17" s="71">
        <f>_xlfn.IFNA(IF($AD$8&lt;&gt;"",VLOOKUP(AF17,Data!$B$2:$H$5150,6,0),""),"")</f>
        <v>214</v>
      </c>
      <c r="AE17" s="71">
        <f>_xlfn.IFNA(IF($AE$8&lt;&gt;"",VLOOKUP(AF17,Data!$B$2:$H$5150,7,0),""),"")</f>
        <v>215</v>
      </c>
      <c r="AF17" s="72" t="str">
        <f t="shared" si="48"/>
        <v>LMps_Ctn3809.919</v>
      </c>
      <c r="AG17" s="136">
        <f t="shared" si="49"/>
        <v>0</v>
      </c>
      <c r="AH17" s="69">
        <f t="shared" si="50"/>
        <v>0</v>
      </c>
      <c r="AI17" s="70">
        <f>_xlfn.IFNA(VLOOKUP(AL17,Data!$B$2:$H$5150,4,0),0)</f>
        <v>0.04</v>
      </c>
      <c r="AJ17" s="71">
        <f>_xlfn.IFNA(IF($AJ$8&lt;&gt;"",VLOOKUP(AL17,Data!$B$2:$H$5150,6,0),""),"")</f>
        <v>214</v>
      </c>
      <c r="AK17" s="71">
        <f>_xlfn.IFNA(IF($AK$8&lt;&gt;"",VLOOKUP(AL17,Data!$B$2:$H$5150,7,0),""),"")</f>
        <v>215</v>
      </c>
      <c r="AL17" s="72" t="str">
        <f t="shared" si="51"/>
        <v>LMps_Ctn3809.919</v>
      </c>
      <c r="AM17" s="136">
        <f t="shared" si="52"/>
        <v>0</v>
      </c>
      <c r="AN17" s="69">
        <f t="shared" si="53"/>
        <v>0</v>
      </c>
      <c r="AO17" s="70">
        <f>_xlfn.IFNA(VLOOKUP(AR17,Data!$B$2:$H$5150,4,0),0)</f>
        <v>0.04</v>
      </c>
      <c r="AP17" s="71">
        <f>_xlfn.IFNA(IF($AP$8&lt;&gt;"",VLOOKUP(AR17,Data!$B$2:$H$5150,6,0),""),"")</f>
        <v>214</v>
      </c>
      <c r="AQ17" s="71">
        <f>_xlfn.IFNA(IF($AQ$8&lt;&gt;"",VLOOKUP(AR17,Data!$B$2:$H$5150,7,0),""),"")</f>
        <v>215</v>
      </c>
      <c r="AR17" s="72" t="str">
        <f t="shared" si="54"/>
        <v>LMps_Ctn3809.919</v>
      </c>
      <c r="AS17" s="136">
        <f t="shared" si="55"/>
        <v>0</v>
      </c>
      <c r="AT17" s="69">
        <f t="shared" si="56"/>
        <v>0</v>
      </c>
      <c r="AU17" s="70">
        <f>_xlfn.IFNA(VLOOKUP(AX17,Data!$B$2:$H$5150,4,0),0)</f>
        <v>0.04</v>
      </c>
      <c r="AV17" s="71">
        <f>_xlfn.IFNA(IF($AV$8&lt;&gt;"",VLOOKUP(AX17,Data!$B$2:$H$5150,6,0),""),"")</f>
        <v>214</v>
      </c>
      <c r="AW17" s="71">
        <f>_xlfn.IFNA(IF($AW$8&lt;&gt;"",VLOOKUP(AX17,Data!$B$2:$H$5150,7,0),""),"")</f>
        <v>215</v>
      </c>
      <c r="AX17" s="72" t="str">
        <f t="shared" si="57"/>
        <v>LMps_Ctn3809.919</v>
      </c>
      <c r="AY17" s="136">
        <f t="shared" si="58"/>
        <v>0</v>
      </c>
      <c r="AZ17" s="69">
        <f t="shared" si="59"/>
        <v>0</v>
      </c>
      <c r="BA17" s="70">
        <f>_xlfn.IFNA(VLOOKUP(BD17,Data!$B$2:$H$5150,4,0),0)</f>
        <v>0.04</v>
      </c>
      <c r="BB17" s="71">
        <f>_xlfn.IFNA(IF($BB$8&lt;&gt;"",VLOOKUP(BD17,Data!$B$2:$H$5150,6,0),""),"")</f>
        <v>214</v>
      </c>
      <c r="BC17" s="71">
        <f>_xlfn.IFNA(IF($BC$8&lt;&gt;"",VLOOKUP(BD17,Data!$B$2:$H$5150,7,0),""),"")</f>
        <v>215</v>
      </c>
      <c r="BD17" s="72" t="str">
        <f t="shared" si="60"/>
        <v>LMps_Ctn3809.919</v>
      </c>
      <c r="BE17" s="136">
        <f t="shared" si="61"/>
        <v>0</v>
      </c>
      <c r="BF17" s="69">
        <f t="shared" si="62"/>
        <v>0</v>
      </c>
      <c r="BG17" s="70">
        <f>_xlfn.IFNA(VLOOKUP(BJ17,Data!$B$2:$H$5150,4,0),0)</f>
        <v>0.04</v>
      </c>
      <c r="BH17" s="71">
        <f>_xlfn.IFNA(IF($BH$8&lt;&gt;"",VLOOKUP(BJ17,Data!$B$2:$H$5150,6,0),""),"")</f>
        <v>214</v>
      </c>
      <c r="BI17" s="71">
        <f>_xlfn.IFNA(IF($BI$8&lt;&gt;"",VLOOKUP(BJ17,Data!$B$2:$H$5150,7,0),""),"")</f>
        <v>215</v>
      </c>
      <c r="BJ17" s="72" t="str">
        <f t="shared" si="63"/>
        <v>LMps_Ctn3809.919</v>
      </c>
      <c r="BK17" s="136">
        <f t="shared" si="64"/>
        <v>0</v>
      </c>
      <c r="BL17" s="69">
        <f t="shared" si="65"/>
        <v>0</v>
      </c>
      <c r="BM17" s="70">
        <f>_xlfn.IFNA(VLOOKUP(BP17,Data!$B$2:$H$5150,4,0),0)</f>
        <v>0.04</v>
      </c>
      <c r="BN17" s="71">
        <f>_xlfn.IFNA(IF($BN$8&lt;&gt;"",VLOOKUP(BP17,Data!$B$2:$H$5150,6,0),""),"")</f>
        <v>214</v>
      </c>
      <c r="BO17" s="71">
        <f>_xlfn.IFNA(IF($BO$8&lt;&gt;"",VLOOKUP(BP17,Data!$B$2:$H$5150,7,0),""),"")</f>
        <v>215</v>
      </c>
      <c r="BP17" s="72" t="str">
        <f t="shared" si="66"/>
        <v>LMps_Ctn3809.919</v>
      </c>
      <c r="BQ17" s="136">
        <f t="shared" si="67"/>
        <v>0</v>
      </c>
      <c r="BR17" s="69">
        <f t="shared" si="68"/>
        <v>0</v>
      </c>
      <c r="BS17" s="70">
        <f>_xlfn.IFNA(VLOOKUP(BV17,Data!$B$2:$H$5150,4,0),0)</f>
        <v>0.04</v>
      </c>
      <c r="BT17" s="71">
        <f>_xlfn.IFNA(IF($BT$8&lt;&gt;"",VLOOKUP(BV17,Data!$B$2:$H$5150,6,0),""),"")</f>
        <v>214</v>
      </c>
      <c r="BU17" s="71">
        <f>_xlfn.IFNA(IF($BU$8&lt;&gt;"",VLOOKUP(BV17,Data!$B$2:$H$5150,7,0),""),"")</f>
        <v>215</v>
      </c>
      <c r="BV17" s="72" t="str">
        <f t="shared" si="69"/>
        <v>LMps_Ctn3809.919</v>
      </c>
      <c r="BW17" s="136">
        <f t="shared" si="70"/>
        <v>0</v>
      </c>
      <c r="BX17" s="69">
        <f t="shared" si="71"/>
        <v>0</v>
      </c>
      <c r="BY17" s="70">
        <f>_xlfn.IFNA(VLOOKUP(CB17,Data!$B$2:$H$5150,4,0),0)</f>
        <v>0.04</v>
      </c>
      <c r="BZ17" s="71">
        <f>_xlfn.IFNA(IF($BZ$8&lt;&gt;"",VLOOKUP(CB17,Data!$B$2:$H$5150,6,0),""),"")</f>
        <v>214</v>
      </c>
      <c r="CA17" s="71">
        <f>_xlfn.IFNA(IF($CA$8&lt;&gt;"",VLOOKUP(CB17,Data!$B$2:$H$5150,7,0),""),"")</f>
        <v>215</v>
      </c>
      <c r="CB17" s="72" t="str">
        <f t="shared" si="72"/>
        <v>LMps_Ctn3809.919</v>
      </c>
      <c r="CC17" s="136">
        <f t="shared" si="73"/>
        <v>0</v>
      </c>
      <c r="CD17" s="69">
        <f t="shared" si="74"/>
        <v>0</v>
      </c>
      <c r="CE17" s="70">
        <f>_xlfn.IFNA(VLOOKUP(CH17,Data!$B$2:$H$5150,4,0),0)</f>
        <v>0.04</v>
      </c>
      <c r="CF17" s="71">
        <f>_xlfn.IFNA(IF($CF$8&lt;&gt;"",VLOOKUP(CH17,Data!$B$2:$H$5150,6,0),""),"")</f>
        <v>214</v>
      </c>
      <c r="CG17" s="71">
        <f>_xlfn.IFNA(IF($CG$8&lt;&gt;"",VLOOKUP(CH17,Data!$B$2:$H$5150,7,0),""),"")</f>
        <v>215</v>
      </c>
      <c r="CH17" s="72" t="str">
        <f t="shared" si="75"/>
        <v>LMps_Ctn3809.919</v>
      </c>
      <c r="CI17" s="136">
        <f t="shared" si="76"/>
        <v>0</v>
      </c>
      <c r="CJ17" s="69">
        <f t="shared" si="77"/>
        <v>0</v>
      </c>
      <c r="CK17" s="70">
        <f>_xlfn.IFNA(VLOOKUP(CN17,Data!$B$2:$H$5150,4,0),0)</f>
        <v>0.04</v>
      </c>
      <c r="CL17" s="71">
        <f>_xlfn.IFNA(IF($CL$8&lt;&gt;"",VLOOKUP(CN17,Data!$B$2:$H$5150,6,0),""),"")</f>
        <v>214</v>
      </c>
      <c r="CM17" s="71">
        <f>_xlfn.IFNA(IF($CM$8&lt;&gt;"",VLOOKUP(CN17,Data!$B$2:$H$5150,7,0),""),"")</f>
        <v>215</v>
      </c>
      <c r="CN17" s="72" t="str">
        <f t="shared" si="78"/>
        <v>LMps_Ctn3809.919</v>
      </c>
      <c r="CO17" s="136">
        <f t="shared" si="79"/>
        <v>0</v>
      </c>
      <c r="CP17" s="69">
        <f t="shared" si="80"/>
        <v>0</v>
      </c>
      <c r="CQ17" s="70">
        <f>_xlfn.IFNA(VLOOKUP(CT17,Data!$B$2:$H$5150,4,0),0)</f>
        <v>0.04</v>
      </c>
      <c r="CR17" s="71">
        <f>_xlfn.IFNA(IF($CR$8&lt;&gt;"",VLOOKUP(CT17,Data!$B$2:$H$5150,6,0),""),"")</f>
        <v>214</v>
      </c>
      <c r="CS17" s="71">
        <f>_xlfn.IFNA(IF($CS$8&lt;&gt;"",VLOOKUP(CT17,Data!$B$2:$H$5150,7,0),""),"")</f>
        <v>215</v>
      </c>
      <c r="CT17" s="72" t="str">
        <f t="shared" si="81"/>
        <v>LMps_Ctn3809.919</v>
      </c>
      <c r="CU17" s="74" t="str">
        <f>VLOOKUP(F17,GD.List!$C$3:$O$6214,12,0)</f>
        <v>Textile Chemical</v>
      </c>
      <c r="CV17" s="51" t="s">
        <v>50</v>
      </c>
      <c r="CW17" s="51">
        <f t="shared" si="33"/>
        <v>3809.9189999999999</v>
      </c>
      <c r="CX17" s="73">
        <f>E17/VLOOKUP(F17,GD.List!$C$3:$O$6646,5,0)</f>
        <v>7.4666666666666673E-2</v>
      </c>
      <c r="CY17" s="134">
        <f t="shared" si="82"/>
        <v>0</v>
      </c>
      <c r="CZ17" s="51" t="e">
        <f t="shared" ref="CZ17" si="99">VLOOKUP(F17,$CZ$1:$CZ$7,1,0)</f>
        <v>#N/A</v>
      </c>
      <c r="DA17" s="133"/>
    </row>
    <row r="18" spans="1:105" ht="15" customHeight="1" x14ac:dyDescent="0.2">
      <c r="A18" s="142" t="str">
        <f>IFERROR(IF(VLOOKUP(F18,GD.List!$C$3:$H$6371,6,0)&lt;&gt;"L","I","L"),"")</f>
        <v>I</v>
      </c>
      <c r="B18" s="136">
        <f t="shared" ref="B18" si="100">J18*$I18</f>
        <v>0</v>
      </c>
      <c r="C18" s="64">
        <v>21236.55</v>
      </c>
      <c r="D18" s="64">
        <f t="shared" ref="D18" si="101">J18+P18+V18+AB18+AH18+AN18+AT18+AZ18+BF18+BL18+BR18+BX18+CD18+CJ18+CP18</f>
        <v>0</v>
      </c>
      <c r="E18" s="64">
        <f t="shared" ref="E18" si="102">C18-D18</f>
        <v>21236.55</v>
      </c>
      <c r="F18" s="65" t="s">
        <v>4137</v>
      </c>
      <c r="G18" s="66" t="str">
        <f>VLOOKUP(F18,GD.List!$C$3:$O$6646,13,0)</f>
        <v>DROPSIZE PS150</v>
      </c>
      <c r="H18" s="67">
        <f>VLOOKUP(F18,GD.List!$C$3:$O$6646,8,0)</f>
        <v>3809.9189999999999</v>
      </c>
      <c r="I18" s="68">
        <v>3.45</v>
      </c>
      <c r="J18" s="69">
        <f t="shared" si="38"/>
        <v>0</v>
      </c>
      <c r="K18" s="70">
        <f>_xlfn.IFNA(VLOOKUP(N18,Data!$B$2:$H$5150,4,0),0)</f>
        <v>0.04</v>
      </c>
      <c r="L18" s="71">
        <f>_xlfn.IFNA(IF($L$8&lt;&gt;"",VLOOKUP(N18,Data!$B$2:$H$5150,6,0),""),"")</f>
        <v>135</v>
      </c>
      <c r="M18" s="71">
        <f>_xlfn.IFNA(IF($M$8&lt;&gt;"",VLOOKUP(N18,Data!$B$2:$H$5150,7,0),""),"")</f>
        <v>136</v>
      </c>
      <c r="N18" s="72" t="str">
        <f t="shared" si="39"/>
        <v>IMps_Ctn3809.919</v>
      </c>
      <c r="O18" s="136">
        <f t="shared" si="40"/>
        <v>0</v>
      </c>
      <c r="P18" s="69">
        <f t="shared" si="41"/>
        <v>0</v>
      </c>
      <c r="Q18" s="70">
        <f>_xlfn.IFNA(VLOOKUP(T18,Data!$B$2:$H$5150,4,0),0)</f>
        <v>0.04</v>
      </c>
      <c r="R18" s="71">
        <f>_xlfn.IFNA(IF($R$8&lt;&gt;"",VLOOKUP(T18,Data!$B$2:$H$5150,6,0),""),"")</f>
        <v>135</v>
      </c>
      <c r="S18" s="71">
        <f>_xlfn.IFNA(IF($S$8&lt;&gt;"",VLOOKUP(T18,Data!$B$2:$H$5150,7,0),""),"")</f>
        <v>136</v>
      </c>
      <c r="T18" s="72" t="str">
        <f t="shared" si="42"/>
        <v>IMps_Ctn3809.919</v>
      </c>
      <c r="U18" s="136">
        <f t="shared" si="43"/>
        <v>0</v>
      </c>
      <c r="V18" s="69">
        <f t="shared" si="44"/>
        <v>0</v>
      </c>
      <c r="W18" s="70">
        <f>_xlfn.IFNA(VLOOKUP(Z18,Data!$B$2:$H$5150,4,0),0)</f>
        <v>0.04</v>
      </c>
      <c r="X18" s="71">
        <f>_xlfn.IFNA(IF($X$8&lt;&gt;"",VLOOKUP(Z18,Data!$B$2:$H$5150,6,0),""),"")</f>
        <v>135</v>
      </c>
      <c r="Y18" s="71">
        <f>_xlfn.IFNA(IF($Y$8&lt;&gt;"",VLOOKUP(Z18,Data!$B$2:$H$5150,7,0),""),"")</f>
        <v>136</v>
      </c>
      <c r="Z18" s="72" t="str">
        <f t="shared" si="45"/>
        <v>IMps_Ctn3809.919</v>
      </c>
      <c r="AA18" s="136">
        <f t="shared" si="46"/>
        <v>0</v>
      </c>
      <c r="AB18" s="69">
        <f t="shared" si="47"/>
        <v>0</v>
      </c>
      <c r="AC18" s="70">
        <f>_xlfn.IFNA(VLOOKUP(AF18,Data!$B$2:$H$5150,4,0),0)</f>
        <v>0.04</v>
      </c>
      <c r="AD18" s="71">
        <f>_xlfn.IFNA(IF($AD$8&lt;&gt;"",VLOOKUP(AF18,Data!$B$2:$H$5150,6,0),""),"")</f>
        <v>135</v>
      </c>
      <c r="AE18" s="71">
        <f>_xlfn.IFNA(IF($AE$8&lt;&gt;"",VLOOKUP(AF18,Data!$B$2:$H$5150,7,0),""),"")</f>
        <v>136</v>
      </c>
      <c r="AF18" s="72" t="str">
        <f t="shared" si="48"/>
        <v>IMps_Ctn3809.919</v>
      </c>
      <c r="AG18" s="136">
        <f t="shared" si="49"/>
        <v>0</v>
      </c>
      <c r="AH18" s="69">
        <f t="shared" si="50"/>
        <v>0</v>
      </c>
      <c r="AI18" s="70">
        <f>_xlfn.IFNA(VLOOKUP(AL18,Data!$B$2:$H$5150,4,0),0)</f>
        <v>0.04</v>
      </c>
      <c r="AJ18" s="71">
        <f>_xlfn.IFNA(IF($AJ$8&lt;&gt;"",VLOOKUP(AL18,Data!$B$2:$H$5150,6,0),""),"")</f>
        <v>135</v>
      </c>
      <c r="AK18" s="71">
        <f>_xlfn.IFNA(IF($AK$8&lt;&gt;"",VLOOKUP(AL18,Data!$B$2:$H$5150,7,0),""),"")</f>
        <v>136</v>
      </c>
      <c r="AL18" s="72" t="str">
        <f t="shared" si="51"/>
        <v>IMps_Ctn3809.919</v>
      </c>
      <c r="AM18" s="136">
        <f t="shared" si="52"/>
        <v>0</v>
      </c>
      <c r="AN18" s="69">
        <f t="shared" si="53"/>
        <v>0</v>
      </c>
      <c r="AO18" s="70">
        <f>_xlfn.IFNA(VLOOKUP(AR18,Data!$B$2:$H$5150,4,0),0)</f>
        <v>0.04</v>
      </c>
      <c r="AP18" s="71">
        <f>_xlfn.IFNA(IF($AP$8&lt;&gt;"",VLOOKUP(AR18,Data!$B$2:$H$5150,6,0),""),"")</f>
        <v>135</v>
      </c>
      <c r="AQ18" s="71">
        <f>_xlfn.IFNA(IF($AQ$8&lt;&gt;"",VLOOKUP(AR18,Data!$B$2:$H$5150,7,0),""),"")</f>
        <v>136</v>
      </c>
      <c r="AR18" s="72" t="str">
        <f t="shared" si="54"/>
        <v>IMps_Ctn3809.919</v>
      </c>
      <c r="AS18" s="136">
        <f t="shared" si="55"/>
        <v>0</v>
      </c>
      <c r="AT18" s="69">
        <f t="shared" si="56"/>
        <v>0</v>
      </c>
      <c r="AU18" s="70">
        <f>_xlfn.IFNA(VLOOKUP(AX18,Data!$B$2:$H$5150,4,0),0)</f>
        <v>0.04</v>
      </c>
      <c r="AV18" s="71">
        <f>_xlfn.IFNA(IF($AV$8&lt;&gt;"",VLOOKUP(AX18,Data!$B$2:$H$5150,6,0),""),"")</f>
        <v>135</v>
      </c>
      <c r="AW18" s="71">
        <f>_xlfn.IFNA(IF($AW$8&lt;&gt;"",VLOOKUP(AX18,Data!$B$2:$H$5150,7,0),""),"")</f>
        <v>136</v>
      </c>
      <c r="AX18" s="72" t="str">
        <f t="shared" si="57"/>
        <v>IMps_Ctn3809.919</v>
      </c>
      <c r="AY18" s="136">
        <f t="shared" si="58"/>
        <v>0</v>
      </c>
      <c r="AZ18" s="69">
        <f t="shared" si="59"/>
        <v>0</v>
      </c>
      <c r="BA18" s="70">
        <f>_xlfn.IFNA(VLOOKUP(BD18,Data!$B$2:$H$5150,4,0),0)</f>
        <v>0.04</v>
      </c>
      <c r="BB18" s="71">
        <f>_xlfn.IFNA(IF($BB$8&lt;&gt;"",VLOOKUP(BD18,Data!$B$2:$H$5150,6,0),""),"")</f>
        <v>135</v>
      </c>
      <c r="BC18" s="71">
        <f>_xlfn.IFNA(IF($BC$8&lt;&gt;"",VLOOKUP(BD18,Data!$B$2:$H$5150,7,0),""),"")</f>
        <v>136</v>
      </c>
      <c r="BD18" s="72" t="str">
        <f t="shared" si="60"/>
        <v>IMps_Ctn3809.919</v>
      </c>
      <c r="BE18" s="136">
        <f t="shared" si="61"/>
        <v>0</v>
      </c>
      <c r="BF18" s="69">
        <f t="shared" si="62"/>
        <v>0</v>
      </c>
      <c r="BG18" s="70">
        <f>_xlfn.IFNA(VLOOKUP(BJ18,Data!$B$2:$H$5150,4,0),0)</f>
        <v>0.04</v>
      </c>
      <c r="BH18" s="71">
        <f>_xlfn.IFNA(IF($BH$8&lt;&gt;"",VLOOKUP(BJ18,Data!$B$2:$H$5150,6,0),""),"")</f>
        <v>135</v>
      </c>
      <c r="BI18" s="71">
        <f>_xlfn.IFNA(IF($BI$8&lt;&gt;"",VLOOKUP(BJ18,Data!$B$2:$H$5150,7,0),""),"")</f>
        <v>136</v>
      </c>
      <c r="BJ18" s="72" t="str">
        <f t="shared" si="63"/>
        <v>IMps_Ctn3809.919</v>
      </c>
      <c r="BK18" s="136">
        <f t="shared" si="64"/>
        <v>0</v>
      </c>
      <c r="BL18" s="69">
        <f t="shared" si="65"/>
        <v>0</v>
      </c>
      <c r="BM18" s="70">
        <f>_xlfn.IFNA(VLOOKUP(BP18,Data!$B$2:$H$5150,4,0),0)</f>
        <v>0.04</v>
      </c>
      <c r="BN18" s="71">
        <f>_xlfn.IFNA(IF($BN$8&lt;&gt;"",VLOOKUP(BP18,Data!$B$2:$H$5150,6,0),""),"")</f>
        <v>135</v>
      </c>
      <c r="BO18" s="71">
        <f>_xlfn.IFNA(IF($BO$8&lt;&gt;"",VLOOKUP(BP18,Data!$B$2:$H$5150,7,0),""),"")</f>
        <v>136</v>
      </c>
      <c r="BP18" s="72" t="str">
        <f t="shared" si="66"/>
        <v>IMps_Ctn3809.919</v>
      </c>
      <c r="BQ18" s="136">
        <f t="shared" si="67"/>
        <v>0</v>
      </c>
      <c r="BR18" s="69">
        <f t="shared" si="68"/>
        <v>0</v>
      </c>
      <c r="BS18" s="70">
        <f>_xlfn.IFNA(VLOOKUP(BV18,Data!$B$2:$H$5150,4,0),0)</f>
        <v>0.04</v>
      </c>
      <c r="BT18" s="71">
        <f>_xlfn.IFNA(IF($BT$8&lt;&gt;"",VLOOKUP(BV18,Data!$B$2:$H$5150,6,0),""),"")</f>
        <v>135</v>
      </c>
      <c r="BU18" s="71">
        <f>_xlfn.IFNA(IF($BU$8&lt;&gt;"",VLOOKUP(BV18,Data!$B$2:$H$5150,7,0),""),"")</f>
        <v>136</v>
      </c>
      <c r="BV18" s="72" t="str">
        <f t="shared" si="69"/>
        <v>IMps_Ctn3809.919</v>
      </c>
      <c r="BW18" s="136">
        <f t="shared" si="70"/>
        <v>0</v>
      </c>
      <c r="BX18" s="69">
        <f t="shared" si="71"/>
        <v>0</v>
      </c>
      <c r="BY18" s="70">
        <f>_xlfn.IFNA(VLOOKUP(CB18,Data!$B$2:$H$5150,4,0),0)</f>
        <v>0.04</v>
      </c>
      <c r="BZ18" s="71">
        <f>_xlfn.IFNA(IF($BZ$8&lt;&gt;"",VLOOKUP(CB18,Data!$B$2:$H$5150,6,0),""),"")</f>
        <v>135</v>
      </c>
      <c r="CA18" s="71">
        <f>_xlfn.IFNA(IF($CA$8&lt;&gt;"",VLOOKUP(CB18,Data!$B$2:$H$5150,7,0),""),"")</f>
        <v>136</v>
      </c>
      <c r="CB18" s="72" t="str">
        <f t="shared" si="72"/>
        <v>IMps_Ctn3809.919</v>
      </c>
      <c r="CC18" s="136">
        <f t="shared" si="73"/>
        <v>0</v>
      </c>
      <c r="CD18" s="69">
        <f t="shared" si="74"/>
        <v>0</v>
      </c>
      <c r="CE18" s="70">
        <f>_xlfn.IFNA(VLOOKUP(CH18,Data!$B$2:$H$5150,4,0),0)</f>
        <v>0.04</v>
      </c>
      <c r="CF18" s="71">
        <f>_xlfn.IFNA(IF($CF$8&lt;&gt;"",VLOOKUP(CH18,Data!$B$2:$H$5150,6,0),""),"")</f>
        <v>135</v>
      </c>
      <c r="CG18" s="71">
        <f>_xlfn.IFNA(IF($CG$8&lt;&gt;"",VLOOKUP(CH18,Data!$B$2:$H$5150,7,0),""),"")</f>
        <v>136</v>
      </c>
      <c r="CH18" s="72" t="str">
        <f t="shared" si="75"/>
        <v>IMps_Ctn3809.919</v>
      </c>
      <c r="CI18" s="136">
        <f t="shared" si="76"/>
        <v>0</v>
      </c>
      <c r="CJ18" s="69">
        <f t="shared" si="77"/>
        <v>0</v>
      </c>
      <c r="CK18" s="70">
        <f>_xlfn.IFNA(VLOOKUP(CN18,Data!$B$2:$H$5150,4,0),0)</f>
        <v>0.04</v>
      </c>
      <c r="CL18" s="71">
        <f>_xlfn.IFNA(IF($CL$8&lt;&gt;"",VLOOKUP(CN18,Data!$B$2:$H$5150,6,0),""),"")</f>
        <v>135</v>
      </c>
      <c r="CM18" s="71">
        <f>_xlfn.IFNA(IF($CM$8&lt;&gt;"",VLOOKUP(CN18,Data!$B$2:$H$5150,7,0),""),"")</f>
        <v>136</v>
      </c>
      <c r="CN18" s="72" t="str">
        <f t="shared" si="78"/>
        <v>IMps_Ctn3809.919</v>
      </c>
      <c r="CO18" s="136">
        <f t="shared" si="79"/>
        <v>0</v>
      </c>
      <c r="CP18" s="69">
        <f t="shared" si="80"/>
        <v>0</v>
      </c>
      <c r="CQ18" s="70">
        <f>_xlfn.IFNA(VLOOKUP(CT18,Data!$B$2:$H$5150,4,0),0)</f>
        <v>0.04</v>
      </c>
      <c r="CR18" s="71">
        <f>_xlfn.IFNA(IF($CR$8&lt;&gt;"",VLOOKUP(CT18,Data!$B$2:$H$5150,6,0),""),"")</f>
        <v>135</v>
      </c>
      <c r="CS18" s="71">
        <f>_xlfn.IFNA(IF($CS$8&lt;&gt;"",VLOOKUP(CT18,Data!$B$2:$H$5150,7,0),""),"")</f>
        <v>136</v>
      </c>
      <c r="CT18" s="72" t="str">
        <f t="shared" si="81"/>
        <v>IMps_Ctn3809.919</v>
      </c>
      <c r="CU18" s="74" t="str">
        <f>VLOOKUP(F18,GD.List!$C$3:$O$6214,12,0)</f>
        <v>Textile Chemical</v>
      </c>
      <c r="CV18" s="51" t="s">
        <v>50</v>
      </c>
      <c r="CW18" s="51">
        <f t="shared" si="33"/>
        <v>3809.9189999999999</v>
      </c>
      <c r="CX18" s="73">
        <f>E18/VLOOKUP(F18,GD.List!$C$3:$O$6646,5,0)</f>
        <v>0.97415366972477058</v>
      </c>
      <c r="CY18" s="134">
        <f t="shared" si="82"/>
        <v>0</v>
      </c>
      <c r="CZ18" s="51" t="e">
        <f t="shared" ref="CZ18" si="103">VLOOKUP(F18,$CZ$1:$CZ$7,1,0)</f>
        <v>#N/A</v>
      </c>
      <c r="DA18" s="133"/>
    </row>
    <row r="19" spans="1:105" ht="15" customHeight="1" x14ac:dyDescent="0.2">
      <c r="A19" s="142" t="str">
        <f>IFERROR(IF(VLOOKUP(F19,GD.List!$C$3:$H$6371,6,0)&lt;&gt;"L","I","L"),"")</f>
        <v>I</v>
      </c>
      <c r="B19" s="136">
        <f t="shared" si="35"/>
        <v>0</v>
      </c>
      <c r="C19" s="64">
        <v>191010.39</v>
      </c>
      <c r="D19" s="64">
        <f>J19+P19+V19+AB19+AH19+AN19+AT19+AZ19+BF19+BL19+BR19+BX19+CD19+CJ19+CP19</f>
        <v>0</v>
      </c>
      <c r="E19" s="64">
        <f>C19-D19</f>
        <v>191010.39</v>
      </c>
      <c r="F19" s="65" t="s">
        <v>4398</v>
      </c>
      <c r="G19" s="66" t="str">
        <f>VLOOKUP(F19,GD.List!$C$3:$O$6646,13,0)</f>
        <v>Raw Cotton</v>
      </c>
      <c r="H19" s="67">
        <f>VLOOKUP(F19,GD.List!$C$3:$O$6646,8,0)</f>
        <v>5201.009</v>
      </c>
      <c r="I19" s="68">
        <f>VLOOKUP(F19,GD.List!$C$3:$O$6646,9,0)</f>
        <v>1.8</v>
      </c>
      <c r="J19" s="69">
        <f t="shared" si="38"/>
        <v>0</v>
      </c>
      <c r="K19" s="70">
        <f>_xlfn.IFNA(VLOOKUP(N19,Data!$B$2:$H$5150,4,0),0)</f>
        <v>1.0101</v>
      </c>
      <c r="L19" s="71">
        <f>_xlfn.IFNA(IF($L$8&lt;&gt;"",VLOOKUP(N19,Data!$B$2:$H$5150,6,0),""),"")</f>
        <v>131</v>
      </c>
      <c r="M19" s="71">
        <f>_xlfn.IFNA(IF($M$8&lt;&gt;"",VLOOKUP(N19,Data!$B$2:$H$5150,7,0),""),"")</f>
        <v>132</v>
      </c>
      <c r="N19" s="72" t="str">
        <f t="shared" si="39"/>
        <v>IMps_Ctn5201.009</v>
      </c>
      <c r="O19" s="136">
        <f t="shared" si="40"/>
        <v>0</v>
      </c>
      <c r="P19" s="69">
        <f t="shared" si="41"/>
        <v>0</v>
      </c>
      <c r="Q19" s="70">
        <f>_xlfn.IFNA(VLOOKUP(T19,Data!$B$2:$H$5150,4,0),0)</f>
        <v>1.0101</v>
      </c>
      <c r="R19" s="71">
        <f>_xlfn.IFNA(IF($R$8&lt;&gt;"",VLOOKUP(T19,Data!$B$2:$H$5150,6,0),""),"")</f>
        <v>131</v>
      </c>
      <c r="S19" s="71">
        <f>_xlfn.IFNA(IF($S$8&lt;&gt;"",VLOOKUP(T19,Data!$B$2:$H$5150,7,0),""),"")</f>
        <v>132</v>
      </c>
      <c r="T19" s="72" t="str">
        <f t="shared" si="42"/>
        <v>IMps_Ctn5201.009</v>
      </c>
      <c r="U19" s="136">
        <f t="shared" si="43"/>
        <v>0</v>
      </c>
      <c r="V19" s="69">
        <f t="shared" si="44"/>
        <v>0</v>
      </c>
      <c r="W19" s="70">
        <f>_xlfn.IFNA(VLOOKUP(Z19,Data!$B$2:$H$5150,4,0),0)</f>
        <v>1.0101</v>
      </c>
      <c r="X19" s="71">
        <f>_xlfn.IFNA(IF($X$8&lt;&gt;"",VLOOKUP(Z19,Data!$B$2:$H$5150,6,0),""),"")</f>
        <v>131</v>
      </c>
      <c r="Y19" s="71">
        <f>_xlfn.IFNA(IF($Y$8&lt;&gt;"",VLOOKUP(Z19,Data!$B$2:$H$5150,7,0),""),"")</f>
        <v>132</v>
      </c>
      <c r="Z19" s="72" t="str">
        <f t="shared" si="45"/>
        <v>IMps_Ctn5201.009</v>
      </c>
      <c r="AA19" s="136">
        <f t="shared" si="46"/>
        <v>0</v>
      </c>
      <c r="AB19" s="69">
        <f t="shared" si="47"/>
        <v>0</v>
      </c>
      <c r="AC19" s="70">
        <f>_xlfn.IFNA(VLOOKUP(AF19,Data!$B$2:$H$5150,4,0),0)</f>
        <v>1.0101</v>
      </c>
      <c r="AD19" s="71">
        <f>_xlfn.IFNA(IF($AD$8&lt;&gt;"",VLOOKUP(AF19,Data!$B$2:$H$5150,6,0),""),"")</f>
        <v>131</v>
      </c>
      <c r="AE19" s="71">
        <f>_xlfn.IFNA(IF($AE$8&lt;&gt;"",VLOOKUP(AF19,Data!$B$2:$H$5150,7,0),""),"")</f>
        <v>132</v>
      </c>
      <c r="AF19" s="72" t="str">
        <f t="shared" si="48"/>
        <v>IMps_Ctn5201.009</v>
      </c>
      <c r="AG19" s="136">
        <f t="shared" si="49"/>
        <v>0</v>
      </c>
      <c r="AH19" s="69">
        <f t="shared" si="50"/>
        <v>0</v>
      </c>
      <c r="AI19" s="70">
        <f>_xlfn.IFNA(VLOOKUP(AL19,Data!$B$2:$H$5150,4,0),0)</f>
        <v>1.0101</v>
      </c>
      <c r="AJ19" s="71">
        <f>_xlfn.IFNA(IF($AJ$8&lt;&gt;"",VLOOKUP(AL19,Data!$B$2:$H$5150,6,0),""),"")</f>
        <v>131</v>
      </c>
      <c r="AK19" s="71">
        <f>_xlfn.IFNA(IF($AK$8&lt;&gt;"",VLOOKUP(AL19,Data!$B$2:$H$5150,7,0),""),"")</f>
        <v>132</v>
      </c>
      <c r="AL19" s="72" t="str">
        <f t="shared" si="51"/>
        <v>IMps_Ctn5201.009</v>
      </c>
      <c r="AM19" s="136">
        <f t="shared" si="52"/>
        <v>0</v>
      </c>
      <c r="AN19" s="69">
        <f t="shared" si="53"/>
        <v>0</v>
      </c>
      <c r="AO19" s="70">
        <f>_xlfn.IFNA(VLOOKUP(AR19,Data!$B$2:$H$5150,4,0),0)</f>
        <v>1.0101</v>
      </c>
      <c r="AP19" s="71">
        <f>_xlfn.IFNA(IF($AP$8&lt;&gt;"",VLOOKUP(AR19,Data!$B$2:$H$5150,6,0),""),"")</f>
        <v>131</v>
      </c>
      <c r="AQ19" s="71">
        <f>_xlfn.IFNA(IF($AQ$8&lt;&gt;"",VLOOKUP(AR19,Data!$B$2:$H$5150,7,0),""),"")</f>
        <v>132</v>
      </c>
      <c r="AR19" s="72" t="str">
        <f t="shared" si="54"/>
        <v>IMps_Ctn5201.009</v>
      </c>
      <c r="AS19" s="136">
        <f t="shared" si="55"/>
        <v>0</v>
      </c>
      <c r="AT19" s="69">
        <f t="shared" si="56"/>
        <v>0</v>
      </c>
      <c r="AU19" s="70">
        <f>_xlfn.IFNA(VLOOKUP(AX19,Data!$B$2:$H$5150,4,0),0)</f>
        <v>1.0101</v>
      </c>
      <c r="AV19" s="71">
        <f>_xlfn.IFNA(IF($AV$8&lt;&gt;"",VLOOKUP(AX19,Data!$B$2:$H$5150,6,0),""),"")</f>
        <v>131</v>
      </c>
      <c r="AW19" s="71">
        <f>_xlfn.IFNA(IF($AW$8&lt;&gt;"",VLOOKUP(AX19,Data!$B$2:$H$5150,7,0),""),"")</f>
        <v>132</v>
      </c>
      <c r="AX19" s="72" t="str">
        <f t="shared" si="57"/>
        <v>IMps_Ctn5201.009</v>
      </c>
      <c r="AY19" s="136">
        <f t="shared" si="58"/>
        <v>0</v>
      </c>
      <c r="AZ19" s="69">
        <f t="shared" si="59"/>
        <v>0</v>
      </c>
      <c r="BA19" s="70">
        <f>_xlfn.IFNA(VLOOKUP(BD19,Data!$B$2:$H$5150,4,0),0)</f>
        <v>1.0101</v>
      </c>
      <c r="BB19" s="71">
        <f>_xlfn.IFNA(IF($BB$8&lt;&gt;"",VLOOKUP(BD19,Data!$B$2:$H$5150,6,0),""),"")</f>
        <v>131</v>
      </c>
      <c r="BC19" s="71">
        <f>_xlfn.IFNA(IF($BC$8&lt;&gt;"",VLOOKUP(BD19,Data!$B$2:$H$5150,7,0),""),"")</f>
        <v>132</v>
      </c>
      <c r="BD19" s="72" t="str">
        <f t="shared" si="60"/>
        <v>IMps_Ctn5201.009</v>
      </c>
      <c r="BE19" s="136">
        <f t="shared" si="61"/>
        <v>0</v>
      </c>
      <c r="BF19" s="69">
        <f t="shared" si="62"/>
        <v>0</v>
      </c>
      <c r="BG19" s="70">
        <f>_xlfn.IFNA(VLOOKUP(BJ19,Data!$B$2:$H$5150,4,0),0)</f>
        <v>1.0101</v>
      </c>
      <c r="BH19" s="71">
        <f>_xlfn.IFNA(IF($BH$8&lt;&gt;"",VLOOKUP(BJ19,Data!$B$2:$H$5150,6,0),""),"")</f>
        <v>131</v>
      </c>
      <c r="BI19" s="71">
        <f>_xlfn.IFNA(IF($BI$8&lt;&gt;"",VLOOKUP(BJ19,Data!$B$2:$H$5150,7,0),""),"")</f>
        <v>132</v>
      </c>
      <c r="BJ19" s="72" t="str">
        <f t="shared" si="63"/>
        <v>IMps_Ctn5201.009</v>
      </c>
      <c r="BK19" s="136">
        <f t="shared" si="64"/>
        <v>0</v>
      </c>
      <c r="BL19" s="69">
        <f t="shared" si="65"/>
        <v>0</v>
      </c>
      <c r="BM19" s="70">
        <f>_xlfn.IFNA(VLOOKUP(BP19,Data!$B$2:$H$5150,4,0),0)</f>
        <v>1.0101</v>
      </c>
      <c r="BN19" s="71">
        <f>_xlfn.IFNA(IF($BN$8&lt;&gt;"",VLOOKUP(BP19,Data!$B$2:$H$5150,6,0),""),"")</f>
        <v>131</v>
      </c>
      <c r="BO19" s="71">
        <f>_xlfn.IFNA(IF($BO$8&lt;&gt;"",VLOOKUP(BP19,Data!$B$2:$H$5150,7,0),""),"")</f>
        <v>132</v>
      </c>
      <c r="BP19" s="72" t="str">
        <f t="shared" si="66"/>
        <v>IMps_Ctn5201.009</v>
      </c>
      <c r="BQ19" s="136">
        <f t="shared" si="67"/>
        <v>0</v>
      </c>
      <c r="BR19" s="69">
        <f t="shared" si="68"/>
        <v>0</v>
      </c>
      <c r="BS19" s="70">
        <f>_xlfn.IFNA(VLOOKUP(BV19,Data!$B$2:$H$5150,4,0),0)</f>
        <v>1.0101</v>
      </c>
      <c r="BT19" s="71">
        <f>_xlfn.IFNA(IF($BT$8&lt;&gt;"",VLOOKUP(BV19,Data!$B$2:$H$5150,6,0),""),"")</f>
        <v>131</v>
      </c>
      <c r="BU19" s="71">
        <f>_xlfn.IFNA(IF($BU$8&lt;&gt;"",VLOOKUP(BV19,Data!$B$2:$H$5150,7,0),""),"")</f>
        <v>132</v>
      </c>
      <c r="BV19" s="72" t="str">
        <f t="shared" si="69"/>
        <v>IMps_Ctn5201.009</v>
      </c>
      <c r="BW19" s="136">
        <f t="shared" si="70"/>
        <v>0</v>
      </c>
      <c r="BX19" s="69">
        <f t="shared" si="71"/>
        <v>0</v>
      </c>
      <c r="BY19" s="70">
        <f>_xlfn.IFNA(VLOOKUP(CB19,Data!$B$2:$H$5150,4,0),0)</f>
        <v>1.0101</v>
      </c>
      <c r="BZ19" s="71">
        <f>_xlfn.IFNA(IF($BZ$8&lt;&gt;"",VLOOKUP(CB19,Data!$B$2:$H$5150,6,0),""),"")</f>
        <v>131</v>
      </c>
      <c r="CA19" s="71">
        <f>_xlfn.IFNA(IF($CA$8&lt;&gt;"",VLOOKUP(CB19,Data!$B$2:$H$5150,7,0),""),"")</f>
        <v>132</v>
      </c>
      <c r="CB19" s="72" t="str">
        <f t="shared" si="72"/>
        <v>IMps_Ctn5201.009</v>
      </c>
      <c r="CC19" s="136">
        <f t="shared" si="73"/>
        <v>0</v>
      </c>
      <c r="CD19" s="69">
        <f t="shared" si="74"/>
        <v>0</v>
      </c>
      <c r="CE19" s="70">
        <f>_xlfn.IFNA(VLOOKUP(CH19,Data!$B$2:$H$5150,4,0),0)</f>
        <v>1.0101</v>
      </c>
      <c r="CF19" s="71">
        <f>_xlfn.IFNA(IF($CF$8&lt;&gt;"",VLOOKUP(CH19,Data!$B$2:$H$5150,6,0),""),"")</f>
        <v>131</v>
      </c>
      <c r="CG19" s="71">
        <f>_xlfn.IFNA(IF($CG$8&lt;&gt;"",VLOOKUP(CH19,Data!$B$2:$H$5150,7,0),""),"")</f>
        <v>132</v>
      </c>
      <c r="CH19" s="72" t="str">
        <f t="shared" si="75"/>
        <v>IMps_Ctn5201.009</v>
      </c>
      <c r="CI19" s="136">
        <f t="shared" si="76"/>
        <v>0</v>
      </c>
      <c r="CJ19" s="69">
        <f t="shared" si="77"/>
        <v>0</v>
      </c>
      <c r="CK19" s="70">
        <f>_xlfn.IFNA(VLOOKUP(CN19,Data!$B$2:$H$5150,4,0),0)</f>
        <v>1.0101</v>
      </c>
      <c r="CL19" s="71">
        <f>_xlfn.IFNA(IF($CL$8&lt;&gt;"",VLOOKUP(CN19,Data!$B$2:$H$5150,6,0),""),"")</f>
        <v>131</v>
      </c>
      <c r="CM19" s="71">
        <f>_xlfn.IFNA(IF($CM$8&lt;&gt;"",VLOOKUP(CN19,Data!$B$2:$H$5150,7,0),""),"")</f>
        <v>132</v>
      </c>
      <c r="CN19" s="72" t="str">
        <f t="shared" si="78"/>
        <v>IMps_Ctn5201.009</v>
      </c>
      <c r="CO19" s="136">
        <f t="shared" si="79"/>
        <v>0</v>
      </c>
      <c r="CP19" s="69">
        <f t="shared" si="80"/>
        <v>0</v>
      </c>
      <c r="CQ19" s="70">
        <f>_xlfn.IFNA(VLOOKUP(CT19,Data!$B$2:$H$5150,4,0),0)</f>
        <v>1.0101</v>
      </c>
      <c r="CR19" s="71">
        <f>_xlfn.IFNA(IF($CR$8&lt;&gt;"",VLOOKUP(CT19,Data!$B$2:$H$5150,6,0),""),"")</f>
        <v>131</v>
      </c>
      <c r="CS19" s="71">
        <f>_xlfn.IFNA(IF($CS$8&lt;&gt;"",VLOOKUP(CT19,Data!$B$2:$H$5150,7,0),""),"")</f>
        <v>132</v>
      </c>
      <c r="CT19" s="72" t="str">
        <f t="shared" si="81"/>
        <v>IMps_Ctn5201.009</v>
      </c>
      <c r="CU19" s="74" t="str">
        <f>VLOOKUP(F19,GD.List!$C$3:$O$6214,12,0)</f>
        <v>Raw Cotton</v>
      </c>
      <c r="CV19" s="51" t="s">
        <v>50</v>
      </c>
      <c r="CW19" s="51">
        <f t="shared" si="33"/>
        <v>5201.009</v>
      </c>
      <c r="CX19" s="73">
        <f>E19/VLOOKUP(F19,GD.List!$C$3:$O$6646,5,0)</f>
        <v>0.4791454867451988</v>
      </c>
      <c r="CY19" s="134">
        <f t="shared" si="82"/>
        <v>0</v>
      </c>
      <c r="CZ19" s="51" t="e">
        <f>VLOOKUP(F19,$CZ$1:$CZ$7,1,0)</f>
        <v>#N/A</v>
      </c>
      <c r="DA19" s="133"/>
    </row>
    <row r="20" spans="1:105" ht="15" customHeight="1" x14ac:dyDescent="0.2">
      <c r="A20" s="142" t="str">
        <f>IFERROR(IF(VLOOKUP(F20,GD.List!$C$3:$H$6371,6,0)&lt;&gt;"L","I","L"),"")</f>
        <v>L</v>
      </c>
      <c r="B20" s="136">
        <f t="shared" si="35"/>
        <v>0</v>
      </c>
      <c r="C20" s="64">
        <v>2815</v>
      </c>
      <c r="D20" s="64">
        <f t="shared" ref="D20" si="104">J20+P20+V20+AB20+AH20+AN20+AT20+AZ20+BF20+BL20+BR20+BX20+CD20+CJ20+CP20</f>
        <v>0</v>
      </c>
      <c r="E20" s="64">
        <f t="shared" ref="E20" si="105">C20-D20</f>
        <v>2815</v>
      </c>
      <c r="F20" s="65" t="s">
        <v>2893</v>
      </c>
      <c r="G20" s="66" t="str">
        <f>VLOOKUP(F20,GD.List!$C$3:$O$6646,13,0)</f>
        <v>Raw Cotton</v>
      </c>
      <c r="H20" s="67">
        <f>VLOOKUP(F20,GD.List!$C$3:$O$6646,8,0)</f>
        <v>5201.009</v>
      </c>
      <c r="I20" s="68">
        <v>3.45</v>
      </c>
      <c r="J20" s="69">
        <f t="shared" si="38"/>
        <v>0</v>
      </c>
      <c r="K20" s="70">
        <f>_xlfn.IFNA(VLOOKUP(N20,Data!$B$2:$H$5150,4,0),0)</f>
        <v>0.59994000000000003</v>
      </c>
      <c r="L20" s="71">
        <f>_xlfn.IFNA(IF($L$8&lt;&gt;"",VLOOKUP(N20,Data!$B$2:$H$5150,6,0),""),"")</f>
        <v>222</v>
      </c>
      <c r="M20" s="71">
        <f>_xlfn.IFNA(IF($M$8&lt;&gt;"",VLOOKUP(N20,Data!$B$2:$H$5150,7,0),""),"")</f>
        <v>223</v>
      </c>
      <c r="N20" s="72" t="str">
        <f t="shared" si="39"/>
        <v>LMps_Ctn5201.009</v>
      </c>
      <c r="O20" s="136">
        <f t="shared" si="40"/>
        <v>0</v>
      </c>
      <c r="P20" s="69">
        <f t="shared" si="41"/>
        <v>0</v>
      </c>
      <c r="Q20" s="70">
        <f>_xlfn.IFNA(VLOOKUP(T20,Data!$B$2:$H$5150,4,0),0)</f>
        <v>0.59994000000000003</v>
      </c>
      <c r="R20" s="71">
        <f>_xlfn.IFNA(IF($R$8&lt;&gt;"",VLOOKUP(T20,Data!$B$2:$H$5150,6,0),""),"")</f>
        <v>222</v>
      </c>
      <c r="S20" s="71">
        <f>_xlfn.IFNA(IF($S$8&lt;&gt;"",VLOOKUP(T20,Data!$B$2:$H$5150,7,0),""),"")</f>
        <v>223</v>
      </c>
      <c r="T20" s="72" t="str">
        <f t="shared" si="42"/>
        <v>LMps_Ctn5201.009</v>
      </c>
      <c r="U20" s="136">
        <f t="shared" si="43"/>
        <v>0</v>
      </c>
      <c r="V20" s="69">
        <f t="shared" si="44"/>
        <v>0</v>
      </c>
      <c r="W20" s="70">
        <f>_xlfn.IFNA(VLOOKUP(Z20,Data!$B$2:$H$5150,4,0),0)</f>
        <v>0.59994000000000003</v>
      </c>
      <c r="X20" s="71">
        <f>_xlfn.IFNA(IF($X$8&lt;&gt;"",VLOOKUP(Z20,Data!$B$2:$H$5150,6,0),""),"")</f>
        <v>222</v>
      </c>
      <c r="Y20" s="71">
        <f>_xlfn.IFNA(IF($Y$8&lt;&gt;"",VLOOKUP(Z20,Data!$B$2:$H$5150,7,0),""),"")</f>
        <v>223</v>
      </c>
      <c r="Z20" s="72" t="str">
        <f t="shared" si="45"/>
        <v>LMps_Ctn5201.009</v>
      </c>
      <c r="AA20" s="136">
        <f t="shared" si="46"/>
        <v>0</v>
      </c>
      <c r="AB20" s="69">
        <f t="shared" si="47"/>
        <v>0</v>
      </c>
      <c r="AC20" s="70">
        <f>_xlfn.IFNA(VLOOKUP(AF20,Data!$B$2:$H$5150,4,0),0)</f>
        <v>0.59994000000000003</v>
      </c>
      <c r="AD20" s="71">
        <f>_xlfn.IFNA(IF($AD$8&lt;&gt;"",VLOOKUP(AF20,Data!$B$2:$H$5150,6,0),""),"")</f>
        <v>222</v>
      </c>
      <c r="AE20" s="71">
        <f>_xlfn.IFNA(IF($AE$8&lt;&gt;"",VLOOKUP(AF20,Data!$B$2:$H$5150,7,0),""),"")</f>
        <v>223</v>
      </c>
      <c r="AF20" s="72" t="str">
        <f t="shared" si="48"/>
        <v>LMps_Ctn5201.009</v>
      </c>
      <c r="AG20" s="136">
        <f t="shared" si="49"/>
        <v>0</v>
      </c>
      <c r="AH20" s="69">
        <f t="shared" si="50"/>
        <v>0</v>
      </c>
      <c r="AI20" s="70">
        <f>_xlfn.IFNA(VLOOKUP(AL20,Data!$B$2:$H$5150,4,0),0)</f>
        <v>0.59994000000000003</v>
      </c>
      <c r="AJ20" s="71">
        <f>_xlfn.IFNA(IF($AJ$8&lt;&gt;"",VLOOKUP(AL20,Data!$B$2:$H$5150,6,0),""),"")</f>
        <v>222</v>
      </c>
      <c r="AK20" s="71">
        <f>_xlfn.IFNA(IF($AK$8&lt;&gt;"",VLOOKUP(AL20,Data!$B$2:$H$5150,7,0),""),"")</f>
        <v>223</v>
      </c>
      <c r="AL20" s="72" t="str">
        <f t="shared" si="51"/>
        <v>LMps_Ctn5201.009</v>
      </c>
      <c r="AM20" s="136">
        <f t="shared" si="52"/>
        <v>0</v>
      </c>
      <c r="AN20" s="69">
        <f t="shared" si="53"/>
        <v>0</v>
      </c>
      <c r="AO20" s="70">
        <f>_xlfn.IFNA(VLOOKUP(AR20,Data!$B$2:$H$5150,4,0),0)</f>
        <v>0.59994000000000003</v>
      </c>
      <c r="AP20" s="71">
        <f>_xlfn.IFNA(IF($AP$8&lt;&gt;"",VLOOKUP(AR20,Data!$B$2:$H$5150,6,0),""),"")</f>
        <v>222</v>
      </c>
      <c r="AQ20" s="71">
        <f>_xlfn.IFNA(IF($AQ$8&lt;&gt;"",VLOOKUP(AR20,Data!$B$2:$H$5150,7,0),""),"")</f>
        <v>223</v>
      </c>
      <c r="AR20" s="72" t="str">
        <f t="shared" si="54"/>
        <v>LMps_Ctn5201.009</v>
      </c>
      <c r="AS20" s="136">
        <f t="shared" si="55"/>
        <v>0</v>
      </c>
      <c r="AT20" s="69">
        <f t="shared" si="56"/>
        <v>0</v>
      </c>
      <c r="AU20" s="70">
        <f>_xlfn.IFNA(VLOOKUP(AX20,Data!$B$2:$H$5150,4,0),0)</f>
        <v>0.59994000000000003</v>
      </c>
      <c r="AV20" s="71">
        <f>_xlfn.IFNA(IF($AV$8&lt;&gt;"",VLOOKUP(AX20,Data!$B$2:$H$5150,6,0),""),"")</f>
        <v>222</v>
      </c>
      <c r="AW20" s="71">
        <f>_xlfn.IFNA(IF($AW$8&lt;&gt;"",VLOOKUP(AX20,Data!$B$2:$H$5150,7,0),""),"")</f>
        <v>223</v>
      </c>
      <c r="AX20" s="72" t="str">
        <f t="shared" si="57"/>
        <v>LMps_Ctn5201.009</v>
      </c>
      <c r="AY20" s="136">
        <f t="shared" si="58"/>
        <v>0</v>
      </c>
      <c r="AZ20" s="69">
        <f t="shared" si="59"/>
        <v>0</v>
      </c>
      <c r="BA20" s="70">
        <f>_xlfn.IFNA(VLOOKUP(BD20,Data!$B$2:$H$5150,4,0),0)</f>
        <v>0.59994000000000003</v>
      </c>
      <c r="BB20" s="71">
        <f>_xlfn.IFNA(IF($BB$8&lt;&gt;"",VLOOKUP(BD20,Data!$B$2:$H$5150,6,0),""),"")</f>
        <v>222</v>
      </c>
      <c r="BC20" s="71">
        <f>_xlfn.IFNA(IF($BC$8&lt;&gt;"",VLOOKUP(BD20,Data!$B$2:$H$5150,7,0),""),"")</f>
        <v>223</v>
      </c>
      <c r="BD20" s="72" t="str">
        <f t="shared" si="60"/>
        <v>LMps_Ctn5201.009</v>
      </c>
      <c r="BE20" s="136">
        <f t="shared" si="61"/>
        <v>0</v>
      </c>
      <c r="BF20" s="69">
        <f t="shared" si="62"/>
        <v>0</v>
      </c>
      <c r="BG20" s="70">
        <f>_xlfn.IFNA(VLOOKUP(BJ20,Data!$B$2:$H$5150,4,0),0)</f>
        <v>0.59994000000000003</v>
      </c>
      <c r="BH20" s="71">
        <f>_xlfn.IFNA(IF($BH$8&lt;&gt;"",VLOOKUP(BJ20,Data!$B$2:$H$5150,6,0),""),"")</f>
        <v>222</v>
      </c>
      <c r="BI20" s="71">
        <f>_xlfn.IFNA(IF($BI$8&lt;&gt;"",VLOOKUP(BJ20,Data!$B$2:$H$5150,7,0),""),"")</f>
        <v>223</v>
      </c>
      <c r="BJ20" s="72" t="str">
        <f t="shared" si="63"/>
        <v>LMps_Ctn5201.009</v>
      </c>
      <c r="BK20" s="136">
        <f t="shared" si="64"/>
        <v>0</v>
      </c>
      <c r="BL20" s="69">
        <f t="shared" si="65"/>
        <v>0</v>
      </c>
      <c r="BM20" s="70">
        <f>_xlfn.IFNA(VLOOKUP(BP20,Data!$B$2:$H$5150,4,0),0)</f>
        <v>0.59994000000000003</v>
      </c>
      <c r="BN20" s="71">
        <f>_xlfn.IFNA(IF($BN$8&lt;&gt;"",VLOOKUP(BP20,Data!$B$2:$H$5150,6,0),""),"")</f>
        <v>222</v>
      </c>
      <c r="BO20" s="71">
        <f>_xlfn.IFNA(IF($BO$8&lt;&gt;"",VLOOKUP(BP20,Data!$B$2:$H$5150,7,0),""),"")</f>
        <v>223</v>
      </c>
      <c r="BP20" s="72" t="str">
        <f t="shared" si="66"/>
        <v>LMps_Ctn5201.009</v>
      </c>
      <c r="BQ20" s="136">
        <f t="shared" si="67"/>
        <v>0</v>
      </c>
      <c r="BR20" s="69">
        <f t="shared" si="68"/>
        <v>0</v>
      </c>
      <c r="BS20" s="70">
        <f>_xlfn.IFNA(VLOOKUP(BV20,Data!$B$2:$H$5150,4,0),0)</f>
        <v>0.59994000000000003</v>
      </c>
      <c r="BT20" s="71">
        <f>_xlfn.IFNA(IF($BT$8&lt;&gt;"",VLOOKUP(BV20,Data!$B$2:$H$5150,6,0),""),"")</f>
        <v>222</v>
      </c>
      <c r="BU20" s="71">
        <f>_xlfn.IFNA(IF($BU$8&lt;&gt;"",VLOOKUP(BV20,Data!$B$2:$H$5150,7,0),""),"")</f>
        <v>223</v>
      </c>
      <c r="BV20" s="72" t="str">
        <f t="shared" si="69"/>
        <v>LMps_Ctn5201.009</v>
      </c>
      <c r="BW20" s="136">
        <f t="shared" si="70"/>
        <v>0</v>
      </c>
      <c r="BX20" s="69">
        <f t="shared" si="71"/>
        <v>0</v>
      </c>
      <c r="BY20" s="70">
        <f>_xlfn.IFNA(VLOOKUP(CB20,Data!$B$2:$H$5150,4,0),0)</f>
        <v>0.59994000000000003</v>
      </c>
      <c r="BZ20" s="71">
        <f>_xlfn.IFNA(IF($BZ$8&lt;&gt;"",VLOOKUP(CB20,Data!$B$2:$H$5150,6,0),""),"")</f>
        <v>222</v>
      </c>
      <c r="CA20" s="71">
        <f>_xlfn.IFNA(IF($CA$8&lt;&gt;"",VLOOKUP(CB20,Data!$B$2:$H$5150,7,0),""),"")</f>
        <v>223</v>
      </c>
      <c r="CB20" s="72" t="str">
        <f t="shared" si="72"/>
        <v>LMps_Ctn5201.009</v>
      </c>
      <c r="CC20" s="136">
        <f t="shared" si="73"/>
        <v>0</v>
      </c>
      <c r="CD20" s="69">
        <f t="shared" si="74"/>
        <v>0</v>
      </c>
      <c r="CE20" s="70">
        <f>_xlfn.IFNA(VLOOKUP(CH20,Data!$B$2:$H$5150,4,0),0)</f>
        <v>0.59994000000000003</v>
      </c>
      <c r="CF20" s="71">
        <f>_xlfn.IFNA(IF($CF$8&lt;&gt;"",VLOOKUP(CH20,Data!$B$2:$H$5150,6,0),""),"")</f>
        <v>222</v>
      </c>
      <c r="CG20" s="71">
        <f>_xlfn.IFNA(IF($CG$8&lt;&gt;"",VLOOKUP(CH20,Data!$B$2:$H$5150,7,0),""),"")</f>
        <v>223</v>
      </c>
      <c r="CH20" s="72" t="str">
        <f t="shared" si="75"/>
        <v>LMps_Ctn5201.009</v>
      </c>
      <c r="CI20" s="136">
        <f t="shared" si="76"/>
        <v>0</v>
      </c>
      <c r="CJ20" s="69">
        <f t="shared" si="77"/>
        <v>0</v>
      </c>
      <c r="CK20" s="70">
        <f>_xlfn.IFNA(VLOOKUP(CN20,Data!$B$2:$H$5150,4,0),0)</f>
        <v>0.59994000000000003</v>
      </c>
      <c r="CL20" s="71">
        <f>_xlfn.IFNA(IF($CL$8&lt;&gt;"",VLOOKUP(CN20,Data!$B$2:$H$5150,6,0),""),"")</f>
        <v>222</v>
      </c>
      <c r="CM20" s="71">
        <f>_xlfn.IFNA(IF($CM$8&lt;&gt;"",VLOOKUP(CN20,Data!$B$2:$H$5150,7,0),""),"")</f>
        <v>223</v>
      </c>
      <c r="CN20" s="72" t="str">
        <f t="shared" si="78"/>
        <v>LMps_Ctn5201.009</v>
      </c>
      <c r="CO20" s="136">
        <f t="shared" si="79"/>
        <v>0</v>
      </c>
      <c r="CP20" s="69">
        <f t="shared" si="80"/>
        <v>0</v>
      </c>
      <c r="CQ20" s="70">
        <f>_xlfn.IFNA(VLOOKUP(CT20,Data!$B$2:$H$5150,4,0),0)</f>
        <v>0.59994000000000003</v>
      </c>
      <c r="CR20" s="71">
        <f>_xlfn.IFNA(IF($CR$8&lt;&gt;"",VLOOKUP(CT20,Data!$B$2:$H$5150,6,0),""),"")</f>
        <v>222</v>
      </c>
      <c r="CS20" s="71">
        <f>_xlfn.IFNA(IF($CS$8&lt;&gt;"",VLOOKUP(CT20,Data!$B$2:$H$5150,7,0),""),"")</f>
        <v>223</v>
      </c>
      <c r="CT20" s="72" t="str">
        <f t="shared" si="81"/>
        <v>LMps_Ctn5201.009</v>
      </c>
      <c r="CU20" s="74" t="str">
        <f>VLOOKUP(F20,GD.List!$C$3:$O$6214,12,0)</f>
        <v>Raw Cotton</v>
      </c>
      <c r="CV20" s="51" t="s">
        <v>50</v>
      </c>
      <c r="CW20" s="51">
        <f t="shared" si="33"/>
        <v>5201.009</v>
      </c>
      <c r="CX20" s="73">
        <f>E20/VLOOKUP(F20,GD.List!$C$3:$O$6646,5,0)</f>
        <v>9.1292362574995942E-2</v>
      </c>
      <c r="CY20" s="134">
        <f t="shared" si="82"/>
        <v>0</v>
      </c>
      <c r="CZ20" s="51" t="e">
        <f t="shared" ref="CZ20" si="106">VLOOKUP(F20,$CZ$1:$CZ$7,1,0)</f>
        <v>#N/A</v>
      </c>
      <c r="DA20" s="133"/>
    </row>
    <row r="21" spans="1:105" ht="15" customHeight="1" x14ac:dyDescent="0.2">
      <c r="A21" s="142" t="str">
        <f>IFERROR(IF(VLOOKUP(F21,GD.List!$C$3:$H$6371,6,0)&lt;&gt;"L","I","L"),"")</f>
        <v>L</v>
      </c>
      <c r="B21" s="136">
        <f t="shared" si="35"/>
        <v>0</v>
      </c>
      <c r="C21" s="64">
        <v>39512</v>
      </c>
      <c r="D21" s="64">
        <f t="shared" ref="D21" si="107">J21+P21+V21+AB21+AH21+AN21+AT21+AZ21+BF21+BL21+BR21+BX21+CD21+CJ21+CP21</f>
        <v>0</v>
      </c>
      <c r="E21" s="64">
        <f t="shared" ref="E21" si="108">C21-D21</f>
        <v>39512</v>
      </c>
      <c r="F21" s="65" t="s">
        <v>3326</v>
      </c>
      <c r="G21" s="66" t="str">
        <f>VLOOKUP(F21,GD.List!$C$3:$O$6646,13,0)</f>
        <v>Raw Cotton</v>
      </c>
      <c r="H21" s="67">
        <f>VLOOKUP(F21,GD.List!$C$3:$O$6646,8,0)</f>
        <v>5201.009</v>
      </c>
      <c r="I21" s="68">
        <f>VLOOKUP(F21,GD.List!$C$3:$O$6646,9,0)</f>
        <v>1.86</v>
      </c>
      <c r="J21" s="69">
        <f t="shared" si="38"/>
        <v>0</v>
      </c>
      <c r="K21" s="70">
        <f>_xlfn.IFNA(VLOOKUP(N21,Data!$B$2:$H$5150,4,0),0)</f>
        <v>0.59994000000000003</v>
      </c>
      <c r="L21" s="71">
        <f>_xlfn.IFNA(IF($L$8&lt;&gt;"",VLOOKUP(N21,Data!$B$2:$H$5150,6,0),""),"")</f>
        <v>222</v>
      </c>
      <c r="M21" s="71">
        <f>_xlfn.IFNA(IF($M$8&lt;&gt;"",VLOOKUP(N21,Data!$B$2:$H$5150,7,0),""),"")</f>
        <v>223</v>
      </c>
      <c r="N21" s="72" t="str">
        <f t="shared" si="39"/>
        <v>LMps_Ctn5201.009</v>
      </c>
      <c r="O21" s="136">
        <f t="shared" si="40"/>
        <v>0</v>
      </c>
      <c r="P21" s="69">
        <f t="shared" si="41"/>
        <v>0</v>
      </c>
      <c r="Q21" s="70">
        <f>_xlfn.IFNA(VLOOKUP(T21,Data!$B$2:$H$5150,4,0),0)</f>
        <v>0.59994000000000003</v>
      </c>
      <c r="R21" s="71">
        <f>_xlfn.IFNA(IF($R$8&lt;&gt;"",VLOOKUP(T21,Data!$B$2:$H$5150,6,0),""),"")</f>
        <v>222</v>
      </c>
      <c r="S21" s="71">
        <f>_xlfn.IFNA(IF($S$8&lt;&gt;"",VLOOKUP(T21,Data!$B$2:$H$5150,7,0),""),"")</f>
        <v>223</v>
      </c>
      <c r="T21" s="72" t="str">
        <f t="shared" si="42"/>
        <v>LMps_Ctn5201.009</v>
      </c>
      <c r="U21" s="136">
        <f t="shared" si="43"/>
        <v>0</v>
      </c>
      <c r="V21" s="69">
        <f t="shared" si="44"/>
        <v>0</v>
      </c>
      <c r="W21" s="70">
        <f>_xlfn.IFNA(VLOOKUP(Z21,Data!$B$2:$H$5150,4,0),0)</f>
        <v>0.59994000000000003</v>
      </c>
      <c r="X21" s="71">
        <f>_xlfn.IFNA(IF($X$8&lt;&gt;"",VLOOKUP(Z21,Data!$B$2:$H$5150,6,0),""),"")</f>
        <v>222</v>
      </c>
      <c r="Y21" s="71">
        <f>_xlfn.IFNA(IF($Y$8&lt;&gt;"",VLOOKUP(Z21,Data!$B$2:$H$5150,7,0),""),"")</f>
        <v>223</v>
      </c>
      <c r="Z21" s="72" t="str">
        <f t="shared" si="45"/>
        <v>LMps_Ctn5201.009</v>
      </c>
      <c r="AA21" s="136">
        <f t="shared" si="46"/>
        <v>0</v>
      </c>
      <c r="AB21" s="69">
        <f t="shared" si="47"/>
        <v>0</v>
      </c>
      <c r="AC21" s="70">
        <f>_xlfn.IFNA(VLOOKUP(AF21,Data!$B$2:$H$5150,4,0),0)</f>
        <v>0.59994000000000003</v>
      </c>
      <c r="AD21" s="71">
        <f>_xlfn.IFNA(IF($AD$8&lt;&gt;"",VLOOKUP(AF21,Data!$B$2:$H$5150,6,0),""),"")</f>
        <v>222</v>
      </c>
      <c r="AE21" s="71">
        <f>_xlfn.IFNA(IF($AE$8&lt;&gt;"",VLOOKUP(AF21,Data!$B$2:$H$5150,7,0),""),"")</f>
        <v>223</v>
      </c>
      <c r="AF21" s="72" t="str">
        <f t="shared" si="48"/>
        <v>LMps_Ctn5201.009</v>
      </c>
      <c r="AG21" s="136">
        <f t="shared" si="49"/>
        <v>0</v>
      </c>
      <c r="AH21" s="69">
        <f t="shared" si="50"/>
        <v>0</v>
      </c>
      <c r="AI21" s="70">
        <f>_xlfn.IFNA(VLOOKUP(AL21,Data!$B$2:$H$5150,4,0),0)</f>
        <v>0.59994000000000003</v>
      </c>
      <c r="AJ21" s="71">
        <f>_xlfn.IFNA(IF($AJ$8&lt;&gt;"",VLOOKUP(AL21,Data!$B$2:$H$5150,6,0),""),"")</f>
        <v>222</v>
      </c>
      <c r="AK21" s="71">
        <f>_xlfn.IFNA(IF($AK$8&lt;&gt;"",VLOOKUP(AL21,Data!$B$2:$H$5150,7,0),""),"")</f>
        <v>223</v>
      </c>
      <c r="AL21" s="72" t="str">
        <f t="shared" si="51"/>
        <v>LMps_Ctn5201.009</v>
      </c>
      <c r="AM21" s="136">
        <f t="shared" si="52"/>
        <v>0</v>
      </c>
      <c r="AN21" s="69">
        <f t="shared" si="53"/>
        <v>0</v>
      </c>
      <c r="AO21" s="70">
        <f>_xlfn.IFNA(VLOOKUP(AR21,Data!$B$2:$H$5150,4,0),0)</f>
        <v>0.59994000000000003</v>
      </c>
      <c r="AP21" s="71">
        <f>_xlfn.IFNA(IF($AP$8&lt;&gt;"",VLOOKUP(AR21,Data!$B$2:$H$5150,6,0),""),"")</f>
        <v>222</v>
      </c>
      <c r="AQ21" s="71">
        <f>_xlfn.IFNA(IF($AQ$8&lt;&gt;"",VLOOKUP(AR21,Data!$B$2:$H$5150,7,0),""),"")</f>
        <v>223</v>
      </c>
      <c r="AR21" s="72" t="str">
        <f t="shared" si="54"/>
        <v>LMps_Ctn5201.009</v>
      </c>
      <c r="AS21" s="136">
        <f t="shared" si="55"/>
        <v>0</v>
      </c>
      <c r="AT21" s="69">
        <f t="shared" si="56"/>
        <v>0</v>
      </c>
      <c r="AU21" s="70">
        <f>_xlfn.IFNA(VLOOKUP(AX21,Data!$B$2:$H$5150,4,0),0)</f>
        <v>0.59994000000000003</v>
      </c>
      <c r="AV21" s="71">
        <f>_xlfn.IFNA(IF($AV$8&lt;&gt;"",VLOOKUP(AX21,Data!$B$2:$H$5150,6,0),""),"")</f>
        <v>222</v>
      </c>
      <c r="AW21" s="71">
        <f>_xlfn.IFNA(IF($AW$8&lt;&gt;"",VLOOKUP(AX21,Data!$B$2:$H$5150,7,0),""),"")</f>
        <v>223</v>
      </c>
      <c r="AX21" s="72" t="str">
        <f t="shared" si="57"/>
        <v>LMps_Ctn5201.009</v>
      </c>
      <c r="AY21" s="136">
        <f t="shared" si="58"/>
        <v>0</v>
      </c>
      <c r="AZ21" s="69">
        <f t="shared" si="59"/>
        <v>0</v>
      </c>
      <c r="BA21" s="70">
        <f>_xlfn.IFNA(VLOOKUP(BD21,Data!$B$2:$H$5150,4,0),0)</f>
        <v>0.59994000000000003</v>
      </c>
      <c r="BB21" s="71">
        <f>_xlfn.IFNA(IF($BB$8&lt;&gt;"",VLOOKUP(BD21,Data!$B$2:$H$5150,6,0),""),"")</f>
        <v>222</v>
      </c>
      <c r="BC21" s="71">
        <f>_xlfn.IFNA(IF($BC$8&lt;&gt;"",VLOOKUP(BD21,Data!$B$2:$H$5150,7,0),""),"")</f>
        <v>223</v>
      </c>
      <c r="BD21" s="72" t="str">
        <f t="shared" si="60"/>
        <v>LMps_Ctn5201.009</v>
      </c>
      <c r="BE21" s="136">
        <f t="shared" si="61"/>
        <v>0</v>
      </c>
      <c r="BF21" s="69">
        <f t="shared" si="62"/>
        <v>0</v>
      </c>
      <c r="BG21" s="70">
        <f>_xlfn.IFNA(VLOOKUP(BJ21,Data!$B$2:$H$5150,4,0),0)</f>
        <v>0.59994000000000003</v>
      </c>
      <c r="BH21" s="71">
        <f>_xlfn.IFNA(IF($BH$8&lt;&gt;"",VLOOKUP(BJ21,Data!$B$2:$H$5150,6,0),""),"")</f>
        <v>222</v>
      </c>
      <c r="BI21" s="71">
        <f>_xlfn.IFNA(IF($BI$8&lt;&gt;"",VLOOKUP(BJ21,Data!$B$2:$H$5150,7,0),""),"")</f>
        <v>223</v>
      </c>
      <c r="BJ21" s="72" t="str">
        <f t="shared" si="63"/>
        <v>LMps_Ctn5201.009</v>
      </c>
      <c r="BK21" s="136">
        <f t="shared" si="64"/>
        <v>0</v>
      </c>
      <c r="BL21" s="69">
        <f t="shared" si="65"/>
        <v>0</v>
      </c>
      <c r="BM21" s="70">
        <f>_xlfn.IFNA(VLOOKUP(BP21,Data!$B$2:$H$5150,4,0),0)</f>
        <v>0.59994000000000003</v>
      </c>
      <c r="BN21" s="71">
        <f>_xlfn.IFNA(IF($BN$8&lt;&gt;"",VLOOKUP(BP21,Data!$B$2:$H$5150,6,0),""),"")</f>
        <v>222</v>
      </c>
      <c r="BO21" s="71">
        <f>_xlfn.IFNA(IF($BO$8&lt;&gt;"",VLOOKUP(BP21,Data!$B$2:$H$5150,7,0),""),"")</f>
        <v>223</v>
      </c>
      <c r="BP21" s="72" t="str">
        <f t="shared" si="66"/>
        <v>LMps_Ctn5201.009</v>
      </c>
      <c r="BQ21" s="136">
        <f t="shared" si="67"/>
        <v>0</v>
      </c>
      <c r="BR21" s="69">
        <f t="shared" si="68"/>
        <v>0</v>
      </c>
      <c r="BS21" s="70">
        <f>_xlfn.IFNA(VLOOKUP(BV21,Data!$B$2:$H$5150,4,0),0)</f>
        <v>0.59994000000000003</v>
      </c>
      <c r="BT21" s="71">
        <f>_xlfn.IFNA(IF($BT$8&lt;&gt;"",VLOOKUP(BV21,Data!$B$2:$H$5150,6,0),""),"")</f>
        <v>222</v>
      </c>
      <c r="BU21" s="71">
        <f>_xlfn.IFNA(IF($BU$8&lt;&gt;"",VLOOKUP(BV21,Data!$B$2:$H$5150,7,0),""),"")</f>
        <v>223</v>
      </c>
      <c r="BV21" s="72" t="str">
        <f t="shared" si="69"/>
        <v>LMps_Ctn5201.009</v>
      </c>
      <c r="BW21" s="136">
        <f t="shared" si="70"/>
        <v>0</v>
      </c>
      <c r="BX21" s="69">
        <f t="shared" si="71"/>
        <v>0</v>
      </c>
      <c r="BY21" s="70">
        <f>_xlfn.IFNA(VLOOKUP(CB21,Data!$B$2:$H$5150,4,0),0)</f>
        <v>0.59994000000000003</v>
      </c>
      <c r="BZ21" s="71">
        <f>_xlfn.IFNA(IF($BZ$8&lt;&gt;"",VLOOKUP(CB21,Data!$B$2:$H$5150,6,0),""),"")</f>
        <v>222</v>
      </c>
      <c r="CA21" s="71">
        <f>_xlfn.IFNA(IF($CA$8&lt;&gt;"",VLOOKUP(CB21,Data!$B$2:$H$5150,7,0),""),"")</f>
        <v>223</v>
      </c>
      <c r="CB21" s="72" t="str">
        <f t="shared" si="72"/>
        <v>LMps_Ctn5201.009</v>
      </c>
      <c r="CC21" s="136">
        <f t="shared" si="73"/>
        <v>0</v>
      </c>
      <c r="CD21" s="69">
        <f t="shared" si="74"/>
        <v>0</v>
      </c>
      <c r="CE21" s="70">
        <f>_xlfn.IFNA(VLOOKUP(CH21,Data!$B$2:$H$5150,4,0),0)</f>
        <v>0.59994000000000003</v>
      </c>
      <c r="CF21" s="71">
        <f>_xlfn.IFNA(IF($CF$8&lt;&gt;"",VLOOKUP(CH21,Data!$B$2:$H$5150,6,0),""),"")</f>
        <v>222</v>
      </c>
      <c r="CG21" s="71">
        <f>_xlfn.IFNA(IF($CG$8&lt;&gt;"",VLOOKUP(CH21,Data!$B$2:$H$5150,7,0),""),"")</f>
        <v>223</v>
      </c>
      <c r="CH21" s="72" t="str">
        <f t="shared" si="75"/>
        <v>LMps_Ctn5201.009</v>
      </c>
      <c r="CI21" s="136">
        <f t="shared" si="76"/>
        <v>0</v>
      </c>
      <c r="CJ21" s="69">
        <f t="shared" si="77"/>
        <v>0</v>
      </c>
      <c r="CK21" s="70">
        <f>_xlfn.IFNA(VLOOKUP(CN21,Data!$B$2:$H$5150,4,0),0)</f>
        <v>0.59994000000000003</v>
      </c>
      <c r="CL21" s="71">
        <f>_xlfn.IFNA(IF($CL$8&lt;&gt;"",VLOOKUP(CN21,Data!$B$2:$H$5150,6,0),""),"")</f>
        <v>222</v>
      </c>
      <c r="CM21" s="71">
        <f>_xlfn.IFNA(IF($CM$8&lt;&gt;"",VLOOKUP(CN21,Data!$B$2:$H$5150,7,0),""),"")</f>
        <v>223</v>
      </c>
      <c r="CN21" s="72" t="str">
        <f t="shared" si="78"/>
        <v>LMps_Ctn5201.009</v>
      </c>
      <c r="CO21" s="136">
        <f t="shared" si="79"/>
        <v>0</v>
      </c>
      <c r="CP21" s="69">
        <f t="shared" si="80"/>
        <v>0</v>
      </c>
      <c r="CQ21" s="70">
        <f>_xlfn.IFNA(VLOOKUP(CT21,Data!$B$2:$H$5150,4,0),0)</f>
        <v>0.59994000000000003</v>
      </c>
      <c r="CR21" s="71">
        <f>_xlfn.IFNA(IF($CR$8&lt;&gt;"",VLOOKUP(CT21,Data!$B$2:$H$5150,6,0),""),"")</f>
        <v>222</v>
      </c>
      <c r="CS21" s="71">
        <f>_xlfn.IFNA(IF($CS$8&lt;&gt;"",VLOOKUP(CT21,Data!$B$2:$H$5150,7,0),""),"")</f>
        <v>223</v>
      </c>
      <c r="CT21" s="72" t="str">
        <f t="shared" si="81"/>
        <v>LMps_Ctn5201.009</v>
      </c>
      <c r="CU21" s="74" t="str">
        <f>VLOOKUP(F21,GD.List!$C$3:$O$6214,12,0)</f>
        <v>Raw Cotton</v>
      </c>
      <c r="CV21" s="51" t="s">
        <v>50</v>
      </c>
      <c r="CW21" s="51">
        <f t="shared" si="33"/>
        <v>5201.009</v>
      </c>
      <c r="CX21" s="73">
        <f>E21/VLOOKUP(F21,GD.List!$C$3:$O$6646,5,0)</f>
        <v>0.83602048157081799</v>
      </c>
      <c r="CY21" s="134">
        <f t="shared" si="82"/>
        <v>0</v>
      </c>
      <c r="CZ21" s="51" t="e">
        <f t="shared" ref="CZ21" si="109">VLOOKUP(F21,$CZ$1:$CZ$7,1,0)</f>
        <v>#N/A</v>
      </c>
      <c r="DA21" s="133"/>
    </row>
    <row r="22" spans="1:105" ht="15" customHeight="1" x14ac:dyDescent="0.2">
      <c r="A22" s="142" t="str">
        <f>IFERROR(IF(VLOOKUP(F22,GD.List!$C$3:$H$6371,6,0)&lt;&gt;"L","I","L"),"")</f>
        <v>L</v>
      </c>
      <c r="B22" s="136">
        <f t="shared" ref="B22" si="110">J22*$I22</f>
        <v>0</v>
      </c>
      <c r="C22" s="64">
        <v>14</v>
      </c>
      <c r="D22" s="64">
        <f t="shared" ref="D22" si="111">J22+P22+V22+AB22+AH22+AN22+AT22+AZ22+BF22+BL22+BR22+BX22+CD22+CJ22+CP22</f>
        <v>0</v>
      </c>
      <c r="E22" s="64">
        <f t="shared" ref="E22" si="112">C22-D22</f>
        <v>14</v>
      </c>
      <c r="F22" s="65" t="s">
        <v>3528</v>
      </c>
      <c r="G22" s="66" t="str">
        <f>VLOOKUP(F22,GD.List!$C$3:$O$6646,13,0)</f>
        <v>Comber Noil</v>
      </c>
      <c r="H22" s="67">
        <f>VLOOKUP(F22,GD.List!$C$3:$O$6646,8,0)</f>
        <v>5505.1</v>
      </c>
      <c r="I22" s="68">
        <f>VLOOKUP(F22,GD.List!$C$3:$O$6646,9,0)</f>
        <v>1.76</v>
      </c>
      <c r="J22" s="69">
        <f t="shared" ref="J22" si="113">IF($J$5=0,ROUND($J$4*K22,2),ROUND($J$5*K22,2))</f>
        <v>0</v>
      </c>
      <c r="K22" s="70">
        <f>_xlfn.IFNA(VLOOKUP(N22,Data!$B$2:$H$5150,4,0),0)</f>
        <v>0.39995999999999998</v>
      </c>
      <c r="L22" s="71">
        <f>_xlfn.IFNA(IF($L$8&lt;&gt;"",VLOOKUP(N22,Data!$B$2:$H$5150,6,0),""),"")</f>
        <v>222</v>
      </c>
      <c r="M22" s="71">
        <f>_xlfn.IFNA(IF($M$8&lt;&gt;"",VLOOKUP(N22,Data!$B$2:$H$5150,7,0),""),"")</f>
        <v>223</v>
      </c>
      <c r="N22" s="72" t="str">
        <f t="shared" ref="N22" si="114">$A22&amp;$J$2&amp;$L$2&amp;H22</f>
        <v>LMps_Ctn5505.1</v>
      </c>
      <c r="O22" s="136">
        <f t="shared" ref="O22" si="115">P22*$I22</f>
        <v>0</v>
      </c>
      <c r="P22" s="69">
        <f t="shared" ref="P22" si="116">IF($P$5=0,ROUND($P$4*Q22,2),ROUND($P$5*Q22,2))</f>
        <v>0</v>
      </c>
      <c r="Q22" s="70">
        <f>_xlfn.IFNA(VLOOKUP(T22,Data!$B$2:$H$5150,4,0),0)</f>
        <v>0.39995999999999998</v>
      </c>
      <c r="R22" s="71">
        <f>_xlfn.IFNA(IF($R$8&lt;&gt;"",VLOOKUP(T22,Data!$B$2:$H$5150,6,0),""),"")</f>
        <v>222</v>
      </c>
      <c r="S22" s="71">
        <f>_xlfn.IFNA(IF($S$8&lt;&gt;"",VLOOKUP(T22,Data!$B$2:$H$5150,7,0),""),"")</f>
        <v>223</v>
      </c>
      <c r="T22" s="72" t="str">
        <f t="shared" ref="T22" si="117">$A22&amp;$P$2&amp;$R$2&amp;H22</f>
        <v>LMps_Ctn5505.1</v>
      </c>
      <c r="U22" s="136">
        <f t="shared" ref="U22" si="118">V22*$I22</f>
        <v>0</v>
      </c>
      <c r="V22" s="69">
        <f t="shared" ref="V22" si="119">IF($V$5=0,ROUND($V$4*W22,2),ROUND($V$5*W22,2))</f>
        <v>0</v>
      </c>
      <c r="W22" s="70">
        <f>_xlfn.IFNA(VLOOKUP(Z22,Data!$B$2:$H$5150,4,0),0)</f>
        <v>0.39995999999999998</v>
      </c>
      <c r="X22" s="71">
        <f>_xlfn.IFNA(IF($X$8&lt;&gt;"",VLOOKUP(Z22,Data!$B$2:$H$5150,6,0),""),"")</f>
        <v>222</v>
      </c>
      <c r="Y22" s="71">
        <f>_xlfn.IFNA(IF($Y$8&lt;&gt;"",VLOOKUP(Z22,Data!$B$2:$H$5150,7,0),""),"")</f>
        <v>223</v>
      </c>
      <c r="Z22" s="72" t="str">
        <f t="shared" ref="Z22" si="120">$A22&amp;$V$2&amp;$X$2&amp;H22</f>
        <v>LMps_Ctn5505.1</v>
      </c>
      <c r="AA22" s="136">
        <f t="shared" ref="AA22" si="121">AB22*$I22</f>
        <v>0</v>
      </c>
      <c r="AB22" s="69">
        <f t="shared" ref="AB22" si="122">IF($AB$5=0,ROUND($AB$4*AC22,2),ROUND($AB$5*AC22,2))</f>
        <v>0</v>
      </c>
      <c r="AC22" s="70">
        <f>_xlfn.IFNA(VLOOKUP(AF22,Data!$B$2:$H$5150,4,0),0)</f>
        <v>0.39995999999999998</v>
      </c>
      <c r="AD22" s="71">
        <f>_xlfn.IFNA(IF($AD$8&lt;&gt;"",VLOOKUP(AF22,Data!$B$2:$H$5150,6,0),""),"")</f>
        <v>222</v>
      </c>
      <c r="AE22" s="71">
        <f>_xlfn.IFNA(IF($AE$8&lt;&gt;"",VLOOKUP(AF22,Data!$B$2:$H$5150,7,0),""),"")</f>
        <v>223</v>
      </c>
      <c r="AF22" s="72" t="str">
        <f t="shared" ref="AF22" si="123">$A22&amp;$AB$2&amp;$AD$2&amp;H22</f>
        <v>LMps_Ctn5505.1</v>
      </c>
      <c r="AG22" s="136">
        <f t="shared" ref="AG22" si="124">AH22*$I22</f>
        <v>0</v>
      </c>
      <c r="AH22" s="69">
        <f t="shared" ref="AH22" si="125">IF($AH$5=0,ROUND($AH$4*AI22,2),ROUND($AH$5*AI22,2))</f>
        <v>0</v>
      </c>
      <c r="AI22" s="70">
        <f>_xlfn.IFNA(VLOOKUP(AL22,Data!$B$2:$H$5150,4,0),0)</f>
        <v>0.39995999999999998</v>
      </c>
      <c r="AJ22" s="71">
        <f>_xlfn.IFNA(IF($AJ$8&lt;&gt;"",VLOOKUP(AL22,Data!$B$2:$H$5150,6,0),""),"")</f>
        <v>222</v>
      </c>
      <c r="AK22" s="71">
        <f>_xlfn.IFNA(IF($AK$8&lt;&gt;"",VLOOKUP(AL22,Data!$B$2:$H$5150,7,0),""),"")</f>
        <v>223</v>
      </c>
      <c r="AL22" s="72" t="str">
        <f t="shared" ref="AL22" si="126">$A22&amp;$AH$2&amp;$AJ$2&amp;H22</f>
        <v>LMps_Ctn5505.1</v>
      </c>
      <c r="AM22" s="136">
        <f t="shared" ref="AM22" si="127">AN22*$I22</f>
        <v>0</v>
      </c>
      <c r="AN22" s="69">
        <f t="shared" ref="AN22" si="128">IF($AN$5=0,ROUND($AN$4*AO22,2),ROUND($AN$5*AO22,2))</f>
        <v>0</v>
      </c>
      <c r="AO22" s="70">
        <f>_xlfn.IFNA(VLOOKUP(AR22,Data!$B$2:$H$5150,4,0),0)</f>
        <v>0.39995999999999998</v>
      </c>
      <c r="AP22" s="71">
        <f>_xlfn.IFNA(IF($AP$8&lt;&gt;"",VLOOKUP(AR22,Data!$B$2:$H$5150,6,0),""),"")</f>
        <v>222</v>
      </c>
      <c r="AQ22" s="71">
        <f>_xlfn.IFNA(IF($AQ$8&lt;&gt;"",VLOOKUP(AR22,Data!$B$2:$H$5150,7,0),""),"")</f>
        <v>223</v>
      </c>
      <c r="AR22" s="72" t="str">
        <f t="shared" ref="AR22" si="129">$A22&amp;$AN$2&amp;$AP$2&amp;H22</f>
        <v>LMps_Ctn5505.1</v>
      </c>
      <c r="AS22" s="136">
        <f t="shared" ref="AS22" si="130">AT22*$I22</f>
        <v>0</v>
      </c>
      <c r="AT22" s="69">
        <f t="shared" ref="AT22" si="131">IF($AT$5=0,ROUND($AT$4*AU22,2),ROUND($AT$5*AU22,2))</f>
        <v>0</v>
      </c>
      <c r="AU22" s="70">
        <f>_xlfn.IFNA(VLOOKUP(AX22,Data!$B$2:$H$5150,4,0),0)</f>
        <v>0.39995999999999998</v>
      </c>
      <c r="AV22" s="71">
        <f>_xlfn.IFNA(IF($AV$8&lt;&gt;"",VLOOKUP(AX22,Data!$B$2:$H$5150,6,0),""),"")</f>
        <v>222</v>
      </c>
      <c r="AW22" s="71">
        <f>_xlfn.IFNA(IF($AW$8&lt;&gt;"",VLOOKUP(AX22,Data!$B$2:$H$5150,7,0),""),"")</f>
        <v>223</v>
      </c>
      <c r="AX22" s="72" t="str">
        <f t="shared" ref="AX22" si="132">$A22&amp;$AT$2&amp;$AV$2&amp;H22</f>
        <v>LMps_Ctn5505.1</v>
      </c>
      <c r="AY22" s="136">
        <f t="shared" ref="AY22" si="133">AZ22*$I22</f>
        <v>0</v>
      </c>
      <c r="AZ22" s="69">
        <f t="shared" ref="AZ22" si="134">IF($AZ$5=0,ROUND($AZ$4*BA22,2),ROUND($AZ$5*BA22,2))</f>
        <v>0</v>
      </c>
      <c r="BA22" s="70">
        <f>_xlfn.IFNA(VLOOKUP(BD22,Data!$B$2:$H$5150,4,0),0)</f>
        <v>0.39995999999999998</v>
      </c>
      <c r="BB22" s="71">
        <f>_xlfn.IFNA(IF($BB$8&lt;&gt;"",VLOOKUP(BD22,Data!$B$2:$H$5150,6,0),""),"")</f>
        <v>222</v>
      </c>
      <c r="BC22" s="71">
        <f>_xlfn.IFNA(IF($BC$8&lt;&gt;"",VLOOKUP(BD22,Data!$B$2:$H$5150,7,0),""),"")</f>
        <v>223</v>
      </c>
      <c r="BD22" s="72" t="str">
        <f t="shared" ref="BD22" si="135">$A22&amp;$AZ$2&amp;$BB$2&amp;H22</f>
        <v>LMps_Ctn5505.1</v>
      </c>
      <c r="BE22" s="136">
        <f t="shared" ref="BE22" si="136">BF22*$I22</f>
        <v>0</v>
      </c>
      <c r="BF22" s="69">
        <f t="shared" ref="BF22" si="137">IF($BF$5=0,ROUND($BF$4*BG22,2),ROUND($BF$5*BG22,2))</f>
        <v>0</v>
      </c>
      <c r="BG22" s="70">
        <f>_xlfn.IFNA(VLOOKUP(BJ22,Data!$B$2:$H$5150,4,0),0)</f>
        <v>0.39995999999999998</v>
      </c>
      <c r="BH22" s="71">
        <f>_xlfn.IFNA(IF($BH$8&lt;&gt;"",VLOOKUP(BJ22,Data!$B$2:$H$5150,6,0),""),"")</f>
        <v>222</v>
      </c>
      <c r="BI22" s="71">
        <f>_xlfn.IFNA(IF($BI$8&lt;&gt;"",VLOOKUP(BJ22,Data!$B$2:$H$5150,7,0),""),"")</f>
        <v>223</v>
      </c>
      <c r="BJ22" s="72" t="str">
        <f t="shared" ref="BJ22" si="138">$A22&amp;$BF$2&amp;$BH$2&amp;H22</f>
        <v>LMps_Ctn5505.1</v>
      </c>
      <c r="BK22" s="136">
        <f t="shared" ref="BK22" si="139">BL22*$I22</f>
        <v>0</v>
      </c>
      <c r="BL22" s="69">
        <f t="shared" ref="BL22" si="140">IF($BL$5=0,ROUND($BL$4*BM22,2),ROUND($BL$5*BM22,2))</f>
        <v>0</v>
      </c>
      <c r="BM22" s="70">
        <f>_xlfn.IFNA(VLOOKUP(BP22,Data!$B$2:$H$5150,4,0),0)</f>
        <v>0.39995999999999998</v>
      </c>
      <c r="BN22" s="71">
        <f>_xlfn.IFNA(IF($BN$8&lt;&gt;"",VLOOKUP(BP22,Data!$B$2:$H$5150,6,0),""),"")</f>
        <v>222</v>
      </c>
      <c r="BO22" s="71">
        <f>_xlfn.IFNA(IF($BO$8&lt;&gt;"",VLOOKUP(BP22,Data!$B$2:$H$5150,7,0),""),"")</f>
        <v>223</v>
      </c>
      <c r="BP22" s="72" t="str">
        <f t="shared" ref="BP22" si="141">$A22&amp;$BL$2&amp;$BN$2&amp;H22</f>
        <v>LMps_Ctn5505.1</v>
      </c>
      <c r="BQ22" s="136">
        <f t="shared" ref="BQ22" si="142">BR22*$I22</f>
        <v>0</v>
      </c>
      <c r="BR22" s="69">
        <f t="shared" ref="BR22" si="143">IF($BR$5=0,ROUND($BR$4*BS22,2),ROUND($BR$5*BS22,2))</f>
        <v>0</v>
      </c>
      <c r="BS22" s="70">
        <f>_xlfn.IFNA(VLOOKUP(BV22,Data!$B$2:$H$5150,4,0),0)</f>
        <v>0.39995999999999998</v>
      </c>
      <c r="BT22" s="71">
        <f>_xlfn.IFNA(IF($BT$8&lt;&gt;"",VLOOKUP(BV22,Data!$B$2:$H$5150,6,0),""),"")</f>
        <v>222</v>
      </c>
      <c r="BU22" s="71">
        <f>_xlfn.IFNA(IF($BU$8&lt;&gt;"",VLOOKUP(BV22,Data!$B$2:$H$5150,7,0),""),"")</f>
        <v>223</v>
      </c>
      <c r="BV22" s="72" t="str">
        <f t="shared" ref="BV22" si="144">$A22&amp;$BR$2&amp;$BT$2&amp;H22</f>
        <v>LMps_Ctn5505.1</v>
      </c>
      <c r="BW22" s="136">
        <f t="shared" ref="BW22" si="145">BX22*$I22</f>
        <v>0</v>
      </c>
      <c r="BX22" s="69">
        <f t="shared" ref="BX22" si="146">IF($BX$5=0,ROUND($BX$4*BY22,2),ROUND($BX$5*BY22,2))</f>
        <v>0</v>
      </c>
      <c r="BY22" s="70">
        <f>_xlfn.IFNA(VLOOKUP(CB22,Data!$B$2:$H$5150,4,0),0)</f>
        <v>0.39995999999999998</v>
      </c>
      <c r="BZ22" s="71">
        <f>_xlfn.IFNA(IF($BZ$8&lt;&gt;"",VLOOKUP(CB22,Data!$B$2:$H$5150,6,0),""),"")</f>
        <v>222</v>
      </c>
      <c r="CA22" s="71">
        <f>_xlfn.IFNA(IF($CA$8&lt;&gt;"",VLOOKUP(CB22,Data!$B$2:$H$5150,7,0),""),"")</f>
        <v>223</v>
      </c>
      <c r="CB22" s="72" t="str">
        <f t="shared" ref="CB22" si="147">$A22&amp;$BX$2&amp;$BZ$2&amp;H22</f>
        <v>LMps_Ctn5505.1</v>
      </c>
      <c r="CC22" s="136">
        <f t="shared" ref="CC22" si="148">CD22*$I22</f>
        <v>0</v>
      </c>
      <c r="CD22" s="69">
        <f t="shared" ref="CD22" si="149">IF($CD$5=0,ROUND($CD$4*CE22,2),ROUND($CD$5*CE22,2))</f>
        <v>0</v>
      </c>
      <c r="CE22" s="70">
        <f>_xlfn.IFNA(VLOOKUP(CH22,Data!$B$2:$H$5150,4,0),0)</f>
        <v>0.39995999999999998</v>
      </c>
      <c r="CF22" s="71">
        <f>_xlfn.IFNA(IF($CF$8&lt;&gt;"",VLOOKUP(CH22,Data!$B$2:$H$5150,6,0),""),"")</f>
        <v>222</v>
      </c>
      <c r="CG22" s="71">
        <f>_xlfn.IFNA(IF($CG$8&lt;&gt;"",VLOOKUP(CH22,Data!$B$2:$H$5150,7,0),""),"")</f>
        <v>223</v>
      </c>
      <c r="CH22" s="72" t="str">
        <f t="shared" ref="CH22" si="150">$A22&amp;$CD$2&amp;$CF$2&amp;H22</f>
        <v>LMps_Ctn5505.1</v>
      </c>
      <c r="CI22" s="136">
        <f t="shared" ref="CI22" si="151">CJ22*$I22</f>
        <v>0</v>
      </c>
      <c r="CJ22" s="69">
        <f t="shared" ref="CJ22" si="152">IF($CJ$5=0,ROUND($CJ$4*CK22,2),ROUND($CJ$5*CK22,2))</f>
        <v>0</v>
      </c>
      <c r="CK22" s="70">
        <f>_xlfn.IFNA(VLOOKUP(CN22,Data!$B$2:$H$5150,4,0),0)</f>
        <v>0.39995999999999998</v>
      </c>
      <c r="CL22" s="71">
        <f>_xlfn.IFNA(IF($CL$8&lt;&gt;"",VLOOKUP(CN22,Data!$B$2:$H$5150,6,0),""),"")</f>
        <v>222</v>
      </c>
      <c r="CM22" s="71">
        <f>_xlfn.IFNA(IF($CM$8&lt;&gt;"",VLOOKUP(CN22,Data!$B$2:$H$5150,7,0),""),"")</f>
        <v>223</v>
      </c>
      <c r="CN22" s="72" t="str">
        <f t="shared" ref="CN22" si="153">$A22&amp;$CJ$2&amp;$CL$2&amp;H22</f>
        <v>LMps_Ctn5505.1</v>
      </c>
      <c r="CO22" s="136">
        <f t="shared" ref="CO22" si="154">CP22*$I22</f>
        <v>0</v>
      </c>
      <c r="CP22" s="69">
        <f t="shared" ref="CP22" si="155">IF($CP$5=0,ROUND($CP$4*CQ22,2),ROUND($CP$5*CQ22,2))</f>
        <v>0</v>
      </c>
      <c r="CQ22" s="70">
        <f>_xlfn.IFNA(VLOOKUP(CT22,Data!$B$2:$H$5150,4,0),0)</f>
        <v>0.39995999999999998</v>
      </c>
      <c r="CR22" s="71">
        <f>_xlfn.IFNA(IF($CR$8&lt;&gt;"",VLOOKUP(CT22,Data!$B$2:$H$5150,6,0),""),"")</f>
        <v>222</v>
      </c>
      <c r="CS22" s="71">
        <f>_xlfn.IFNA(IF($CS$8&lt;&gt;"",VLOOKUP(CT22,Data!$B$2:$H$5150,7,0),""),"")</f>
        <v>223</v>
      </c>
      <c r="CT22" s="72" t="str">
        <f t="shared" ref="CT22" si="156">$A22&amp;$CP$2&amp;$CR$2&amp;H22</f>
        <v>LMps_Ctn5505.1</v>
      </c>
      <c r="CU22" s="74" t="str">
        <f>VLOOKUP(F22,GD.List!$C$3:$O$6214,12,0)</f>
        <v>Comber Noil</v>
      </c>
      <c r="CV22" s="51" t="s">
        <v>50</v>
      </c>
      <c r="CW22" s="51">
        <f t="shared" si="33"/>
        <v>5505.1</v>
      </c>
      <c r="CX22" s="73">
        <f>E22/VLOOKUP(F22,GD.List!$C$3:$O$6646,5,0)</f>
        <v>1.1294876966518757E-3</v>
      </c>
      <c r="CY22" s="134">
        <f t="shared" ref="CY22" si="157">D22*I22</f>
        <v>0</v>
      </c>
      <c r="CZ22" s="51" t="e">
        <f t="shared" ref="CZ22" si="158">VLOOKUP(F22,$CZ$1:$CZ$7,1,0)</f>
        <v>#N/A</v>
      </c>
      <c r="DA22" s="133"/>
    </row>
    <row r="23" spans="1:105" ht="15" customHeight="1" x14ac:dyDescent="0.2">
      <c r="A23" s="142" t="str">
        <f>IFERROR(IF(VLOOKUP(F23,GD.List!$C$3:$H$6371,6,0)&lt;&gt;"L","I","L"),"")</f>
        <v>L</v>
      </c>
      <c r="B23" s="136">
        <f t="shared" ref="B23" si="159">J23*$I23</f>
        <v>0</v>
      </c>
      <c r="C23" s="64">
        <v>4496</v>
      </c>
      <c r="D23" s="64">
        <f t="shared" ref="D23" si="160">J23+P23+V23+AB23+AH23+AN23+AT23+AZ23+BF23+BL23+BR23+BX23+CD23+CJ23+CP23</f>
        <v>0</v>
      </c>
      <c r="E23" s="64">
        <f t="shared" ref="E23" si="161">C23-D23</f>
        <v>4496</v>
      </c>
      <c r="F23" s="65" t="s">
        <v>3529</v>
      </c>
      <c r="G23" s="66" t="str">
        <f>VLOOKUP(F23,GD.List!$C$3:$O$6646,13,0)</f>
        <v>Comber Noil</v>
      </c>
      <c r="H23" s="67">
        <f>VLOOKUP(F23,GD.List!$C$3:$O$6646,8,0)</f>
        <v>5505.1</v>
      </c>
      <c r="I23" s="68">
        <f>VLOOKUP(F23,GD.List!$C$3:$O$6646,9,0)</f>
        <v>1.76</v>
      </c>
      <c r="J23" s="69">
        <f t="shared" si="38"/>
        <v>0</v>
      </c>
      <c r="K23" s="70">
        <f>_xlfn.IFNA(VLOOKUP(N23,Data!$B$2:$H$5150,4,0),0)</f>
        <v>0.39995999999999998</v>
      </c>
      <c r="L23" s="71">
        <f>_xlfn.IFNA(IF($L$8&lt;&gt;"",VLOOKUP(N23,Data!$B$2:$H$5150,6,0),""),"")</f>
        <v>222</v>
      </c>
      <c r="M23" s="71">
        <f>_xlfn.IFNA(IF($M$8&lt;&gt;"",VLOOKUP(N23,Data!$B$2:$H$5150,7,0),""),"")</f>
        <v>223</v>
      </c>
      <c r="N23" s="72" t="str">
        <f t="shared" si="39"/>
        <v>LMps_Ctn5505.1</v>
      </c>
      <c r="O23" s="136">
        <f t="shared" si="40"/>
        <v>0</v>
      </c>
      <c r="P23" s="69">
        <f t="shared" si="41"/>
        <v>0</v>
      </c>
      <c r="Q23" s="70">
        <f>_xlfn.IFNA(VLOOKUP(T23,Data!$B$2:$H$5150,4,0),0)</f>
        <v>0.39995999999999998</v>
      </c>
      <c r="R23" s="71">
        <f>_xlfn.IFNA(IF($R$8&lt;&gt;"",VLOOKUP(T23,Data!$B$2:$H$5150,6,0),""),"")</f>
        <v>222</v>
      </c>
      <c r="S23" s="71">
        <f>_xlfn.IFNA(IF($S$8&lt;&gt;"",VLOOKUP(T23,Data!$B$2:$H$5150,7,0),""),"")</f>
        <v>223</v>
      </c>
      <c r="T23" s="72" t="str">
        <f t="shared" si="42"/>
        <v>LMps_Ctn5505.1</v>
      </c>
      <c r="U23" s="136">
        <f t="shared" si="43"/>
        <v>0</v>
      </c>
      <c r="V23" s="69">
        <f t="shared" si="44"/>
        <v>0</v>
      </c>
      <c r="W23" s="70">
        <f>_xlfn.IFNA(VLOOKUP(Z23,Data!$B$2:$H$5150,4,0),0)</f>
        <v>0.39995999999999998</v>
      </c>
      <c r="X23" s="71">
        <f>_xlfn.IFNA(IF($X$8&lt;&gt;"",VLOOKUP(Z23,Data!$B$2:$H$5150,6,0),""),"")</f>
        <v>222</v>
      </c>
      <c r="Y23" s="71">
        <f>_xlfn.IFNA(IF($Y$8&lt;&gt;"",VLOOKUP(Z23,Data!$B$2:$H$5150,7,0),""),"")</f>
        <v>223</v>
      </c>
      <c r="Z23" s="72" t="str">
        <f t="shared" si="45"/>
        <v>LMps_Ctn5505.1</v>
      </c>
      <c r="AA23" s="136">
        <f t="shared" si="46"/>
        <v>0</v>
      </c>
      <c r="AB23" s="69">
        <f t="shared" si="47"/>
        <v>0</v>
      </c>
      <c r="AC23" s="70">
        <f>_xlfn.IFNA(VLOOKUP(AF23,Data!$B$2:$H$5150,4,0),0)</f>
        <v>0.39995999999999998</v>
      </c>
      <c r="AD23" s="71">
        <f>_xlfn.IFNA(IF($AD$8&lt;&gt;"",VLOOKUP(AF23,Data!$B$2:$H$5150,6,0),""),"")</f>
        <v>222</v>
      </c>
      <c r="AE23" s="71">
        <f>_xlfn.IFNA(IF($AE$8&lt;&gt;"",VLOOKUP(AF23,Data!$B$2:$H$5150,7,0),""),"")</f>
        <v>223</v>
      </c>
      <c r="AF23" s="72" t="str">
        <f t="shared" si="48"/>
        <v>LMps_Ctn5505.1</v>
      </c>
      <c r="AG23" s="136">
        <f t="shared" si="49"/>
        <v>0</v>
      </c>
      <c r="AH23" s="69">
        <f t="shared" si="50"/>
        <v>0</v>
      </c>
      <c r="AI23" s="70">
        <f>_xlfn.IFNA(VLOOKUP(AL23,Data!$B$2:$H$5150,4,0),0)</f>
        <v>0.39995999999999998</v>
      </c>
      <c r="AJ23" s="71">
        <f>_xlfn.IFNA(IF($AJ$8&lt;&gt;"",VLOOKUP(AL23,Data!$B$2:$H$5150,6,0),""),"")</f>
        <v>222</v>
      </c>
      <c r="AK23" s="71">
        <f>_xlfn.IFNA(IF($AK$8&lt;&gt;"",VLOOKUP(AL23,Data!$B$2:$H$5150,7,0),""),"")</f>
        <v>223</v>
      </c>
      <c r="AL23" s="72" t="str">
        <f t="shared" si="51"/>
        <v>LMps_Ctn5505.1</v>
      </c>
      <c r="AM23" s="136">
        <f t="shared" si="52"/>
        <v>0</v>
      </c>
      <c r="AN23" s="69">
        <f t="shared" si="53"/>
        <v>0</v>
      </c>
      <c r="AO23" s="70">
        <f>_xlfn.IFNA(VLOOKUP(AR23,Data!$B$2:$H$5150,4,0),0)</f>
        <v>0.39995999999999998</v>
      </c>
      <c r="AP23" s="71">
        <f>_xlfn.IFNA(IF($AP$8&lt;&gt;"",VLOOKUP(AR23,Data!$B$2:$H$5150,6,0),""),"")</f>
        <v>222</v>
      </c>
      <c r="AQ23" s="71">
        <f>_xlfn.IFNA(IF($AQ$8&lt;&gt;"",VLOOKUP(AR23,Data!$B$2:$H$5150,7,0),""),"")</f>
        <v>223</v>
      </c>
      <c r="AR23" s="72" t="str">
        <f t="shared" si="54"/>
        <v>LMps_Ctn5505.1</v>
      </c>
      <c r="AS23" s="136">
        <f t="shared" si="55"/>
        <v>0</v>
      </c>
      <c r="AT23" s="69">
        <f t="shared" si="56"/>
        <v>0</v>
      </c>
      <c r="AU23" s="70">
        <f>_xlfn.IFNA(VLOOKUP(AX23,Data!$B$2:$H$5150,4,0),0)</f>
        <v>0.39995999999999998</v>
      </c>
      <c r="AV23" s="71">
        <f>_xlfn.IFNA(IF($AV$8&lt;&gt;"",VLOOKUP(AX23,Data!$B$2:$H$5150,6,0),""),"")</f>
        <v>222</v>
      </c>
      <c r="AW23" s="71">
        <f>_xlfn.IFNA(IF($AW$8&lt;&gt;"",VLOOKUP(AX23,Data!$B$2:$H$5150,7,0),""),"")</f>
        <v>223</v>
      </c>
      <c r="AX23" s="72" t="str">
        <f t="shared" si="57"/>
        <v>LMps_Ctn5505.1</v>
      </c>
      <c r="AY23" s="136">
        <f t="shared" si="58"/>
        <v>0</v>
      </c>
      <c r="AZ23" s="69">
        <f t="shared" si="59"/>
        <v>0</v>
      </c>
      <c r="BA23" s="70">
        <f>_xlfn.IFNA(VLOOKUP(BD23,Data!$B$2:$H$5150,4,0),0)</f>
        <v>0.39995999999999998</v>
      </c>
      <c r="BB23" s="71">
        <f>_xlfn.IFNA(IF($BB$8&lt;&gt;"",VLOOKUP(BD23,Data!$B$2:$H$5150,6,0),""),"")</f>
        <v>222</v>
      </c>
      <c r="BC23" s="71">
        <f>_xlfn.IFNA(IF($BC$8&lt;&gt;"",VLOOKUP(BD23,Data!$B$2:$H$5150,7,0),""),"")</f>
        <v>223</v>
      </c>
      <c r="BD23" s="72" t="str">
        <f t="shared" si="60"/>
        <v>LMps_Ctn5505.1</v>
      </c>
      <c r="BE23" s="136">
        <f t="shared" si="61"/>
        <v>0</v>
      </c>
      <c r="BF23" s="69">
        <f t="shared" si="62"/>
        <v>0</v>
      </c>
      <c r="BG23" s="70">
        <f>_xlfn.IFNA(VLOOKUP(BJ23,Data!$B$2:$H$5150,4,0),0)</f>
        <v>0.39995999999999998</v>
      </c>
      <c r="BH23" s="71">
        <f>_xlfn.IFNA(IF($BH$8&lt;&gt;"",VLOOKUP(BJ23,Data!$B$2:$H$5150,6,0),""),"")</f>
        <v>222</v>
      </c>
      <c r="BI23" s="71">
        <f>_xlfn.IFNA(IF($BI$8&lt;&gt;"",VLOOKUP(BJ23,Data!$B$2:$H$5150,7,0),""),"")</f>
        <v>223</v>
      </c>
      <c r="BJ23" s="72" t="str">
        <f t="shared" si="63"/>
        <v>LMps_Ctn5505.1</v>
      </c>
      <c r="BK23" s="136">
        <f t="shared" si="64"/>
        <v>0</v>
      </c>
      <c r="BL23" s="69">
        <f t="shared" si="65"/>
        <v>0</v>
      </c>
      <c r="BM23" s="70">
        <f>_xlfn.IFNA(VLOOKUP(BP23,Data!$B$2:$H$5150,4,0),0)</f>
        <v>0.39995999999999998</v>
      </c>
      <c r="BN23" s="71">
        <f>_xlfn.IFNA(IF($BN$8&lt;&gt;"",VLOOKUP(BP23,Data!$B$2:$H$5150,6,0),""),"")</f>
        <v>222</v>
      </c>
      <c r="BO23" s="71">
        <f>_xlfn.IFNA(IF($BO$8&lt;&gt;"",VLOOKUP(BP23,Data!$B$2:$H$5150,7,0),""),"")</f>
        <v>223</v>
      </c>
      <c r="BP23" s="72" t="str">
        <f t="shared" si="66"/>
        <v>LMps_Ctn5505.1</v>
      </c>
      <c r="BQ23" s="136">
        <f t="shared" si="67"/>
        <v>0</v>
      </c>
      <c r="BR23" s="69">
        <f t="shared" si="68"/>
        <v>0</v>
      </c>
      <c r="BS23" s="70">
        <f>_xlfn.IFNA(VLOOKUP(BV23,Data!$B$2:$H$5150,4,0),0)</f>
        <v>0.39995999999999998</v>
      </c>
      <c r="BT23" s="71">
        <f>_xlfn.IFNA(IF($BT$8&lt;&gt;"",VLOOKUP(BV23,Data!$B$2:$H$5150,6,0),""),"")</f>
        <v>222</v>
      </c>
      <c r="BU23" s="71">
        <f>_xlfn.IFNA(IF($BU$8&lt;&gt;"",VLOOKUP(BV23,Data!$B$2:$H$5150,7,0),""),"")</f>
        <v>223</v>
      </c>
      <c r="BV23" s="72" t="str">
        <f t="shared" si="69"/>
        <v>LMps_Ctn5505.1</v>
      </c>
      <c r="BW23" s="136">
        <f t="shared" si="70"/>
        <v>0</v>
      </c>
      <c r="BX23" s="69">
        <f t="shared" si="71"/>
        <v>0</v>
      </c>
      <c r="BY23" s="70">
        <f>_xlfn.IFNA(VLOOKUP(CB23,Data!$B$2:$H$5150,4,0),0)</f>
        <v>0.39995999999999998</v>
      </c>
      <c r="BZ23" s="71">
        <f>_xlfn.IFNA(IF($BZ$8&lt;&gt;"",VLOOKUP(CB23,Data!$B$2:$H$5150,6,0),""),"")</f>
        <v>222</v>
      </c>
      <c r="CA23" s="71">
        <f>_xlfn.IFNA(IF($CA$8&lt;&gt;"",VLOOKUP(CB23,Data!$B$2:$H$5150,7,0),""),"")</f>
        <v>223</v>
      </c>
      <c r="CB23" s="72" t="str">
        <f t="shared" si="72"/>
        <v>LMps_Ctn5505.1</v>
      </c>
      <c r="CC23" s="136">
        <f t="shared" si="73"/>
        <v>0</v>
      </c>
      <c r="CD23" s="69">
        <f t="shared" si="74"/>
        <v>0</v>
      </c>
      <c r="CE23" s="70">
        <f>_xlfn.IFNA(VLOOKUP(CH23,Data!$B$2:$H$5150,4,0),0)</f>
        <v>0.39995999999999998</v>
      </c>
      <c r="CF23" s="71">
        <f>_xlfn.IFNA(IF($CF$8&lt;&gt;"",VLOOKUP(CH23,Data!$B$2:$H$5150,6,0),""),"")</f>
        <v>222</v>
      </c>
      <c r="CG23" s="71">
        <f>_xlfn.IFNA(IF($CG$8&lt;&gt;"",VLOOKUP(CH23,Data!$B$2:$H$5150,7,0),""),"")</f>
        <v>223</v>
      </c>
      <c r="CH23" s="72" t="str">
        <f t="shared" si="75"/>
        <v>LMps_Ctn5505.1</v>
      </c>
      <c r="CI23" s="136">
        <f t="shared" si="76"/>
        <v>0</v>
      </c>
      <c r="CJ23" s="69">
        <f t="shared" si="77"/>
        <v>0</v>
      </c>
      <c r="CK23" s="70">
        <f>_xlfn.IFNA(VLOOKUP(CN23,Data!$B$2:$H$5150,4,0),0)</f>
        <v>0.39995999999999998</v>
      </c>
      <c r="CL23" s="71">
        <f>_xlfn.IFNA(IF($CL$8&lt;&gt;"",VLOOKUP(CN23,Data!$B$2:$H$5150,6,0),""),"")</f>
        <v>222</v>
      </c>
      <c r="CM23" s="71">
        <f>_xlfn.IFNA(IF($CM$8&lt;&gt;"",VLOOKUP(CN23,Data!$B$2:$H$5150,7,0),""),"")</f>
        <v>223</v>
      </c>
      <c r="CN23" s="72" t="str">
        <f t="shared" si="78"/>
        <v>LMps_Ctn5505.1</v>
      </c>
      <c r="CO23" s="136">
        <f t="shared" si="79"/>
        <v>0</v>
      </c>
      <c r="CP23" s="69">
        <f t="shared" si="80"/>
        <v>0</v>
      </c>
      <c r="CQ23" s="70">
        <f>_xlfn.IFNA(VLOOKUP(CT23,Data!$B$2:$H$5150,4,0),0)</f>
        <v>0.39995999999999998</v>
      </c>
      <c r="CR23" s="71">
        <f>_xlfn.IFNA(IF($CR$8&lt;&gt;"",VLOOKUP(CT23,Data!$B$2:$H$5150,6,0),""),"")</f>
        <v>222</v>
      </c>
      <c r="CS23" s="71">
        <f>_xlfn.IFNA(IF($CS$8&lt;&gt;"",VLOOKUP(CT23,Data!$B$2:$H$5150,7,0),""),"")</f>
        <v>223</v>
      </c>
      <c r="CT23" s="72" t="str">
        <f t="shared" si="81"/>
        <v>LMps_Ctn5505.1</v>
      </c>
      <c r="CU23" s="74" t="str">
        <f>VLOOKUP(F23,GD.List!$C$3:$O$6214,12,0)</f>
        <v>Comber Noil</v>
      </c>
      <c r="CV23" s="51" t="s">
        <v>50</v>
      </c>
      <c r="CW23" s="51">
        <f t="shared" si="33"/>
        <v>5505.1</v>
      </c>
      <c r="CX23" s="73">
        <f>E23/VLOOKUP(F23,GD.List!$C$3:$O$6646,5,0)</f>
        <v>0.3561470215462611</v>
      </c>
      <c r="CY23" s="134">
        <f t="shared" si="82"/>
        <v>0</v>
      </c>
      <c r="CZ23" s="51" t="e">
        <f t="shared" ref="CZ23" si="162">VLOOKUP(F23,$CZ$1:$CZ$7,1,0)</f>
        <v>#N/A</v>
      </c>
      <c r="DA23" s="133"/>
    </row>
    <row r="24" spans="1:105" ht="15" customHeight="1" x14ac:dyDescent="0.2">
      <c r="A24" s="142" t="str">
        <f>IFERROR(IF(VLOOKUP(F24,GD.List!$C$3:$H$6371,6,0)&lt;&gt;"L","I","L"),"")</f>
        <v>L</v>
      </c>
      <c r="B24" s="136">
        <f t="shared" si="35"/>
        <v>0</v>
      </c>
      <c r="C24" s="64">
        <v>272</v>
      </c>
      <c r="D24" s="64">
        <f t="shared" ref="D24" si="163">J24+P24+V24+AB24+AH24+AN24+AT24+AZ24+BF24+BL24+BR24+BX24+CD24+CJ24+CP24</f>
        <v>0</v>
      </c>
      <c r="E24" s="64">
        <f t="shared" si="37"/>
        <v>272</v>
      </c>
      <c r="F24" s="65" t="s">
        <v>2028</v>
      </c>
      <c r="G24" s="66" t="str">
        <f>VLOOKUP(F24,GD.List!$C$3:$O$6646,13,0)</f>
        <v>10/1 Cotton Yarn (600 LBS</v>
      </c>
      <c r="H24" s="67">
        <f>VLOOKUP(F24,GD.List!$C$3:$O$6646,8,0)</f>
        <v>5205.1099999999997</v>
      </c>
      <c r="I24" s="68">
        <f>VLOOKUP(F24,GD.List!$C$3:$O$6646,9,0)</f>
        <v>2.7</v>
      </c>
      <c r="J24" s="69">
        <f t="shared" si="38"/>
        <v>0</v>
      </c>
      <c r="K24" s="70">
        <f>_xlfn.IFNA(VLOOKUP(N24,Data!$B$2:$H$5150,4,0),0)</f>
        <v>1.0101</v>
      </c>
      <c r="L24" s="71">
        <f>_xlfn.IFNA(IF($L$8&lt;&gt;"",VLOOKUP(N24,Data!$B$2:$H$5150,6,0),""),"")</f>
        <v>284</v>
      </c>
      <c r="M24" s="71">
        <f>_xlfn.IFNA(IF($M$8&lt;&gt;"",VLOOKUP(N24,Data!$B$2:$H$5150,7,0),""),"")</f>
        <v>258</v>
      </c>
      <c r="N24" s="72" t="str">
        <f t="shared" si="39"/>
        <v>LMps_Ctn5205.11</v>
      </c>
      <c r="O24" s="136">
        <f t="shared" si="40"/>
        <v>0</v>
      </c>
      <c r="P24" s="69">
        <f t="shared" si="41"/>
        <v>0</v>
      </c>
      <c r="Q24" s="70">
        <f>_xlfn.IFNA(VLOOKUP(T24,Data!$B$2:$H$5150,4,0),0)</f>
        <v>1.0101</v>
      </c>
      <c r="R24" s="71">
        <f>_xlfn.IFNA(IF($R$8&lt;&gt;"",VLOOKUP(T24,Data!$B$2:$H$5150,6,0),""),"")</f>
        <v>284</v>
      </c>
      <c r="S24" s="71">
        <f>_xlfn.IFNA(IF($S$8&lt;&gt;"",VLOOKUP(T24,Data!$B$2:$H$5150,7,0),""),"")</f>
        <v>258</v>
      </c>
      <c r="T24" s="72" t="str">
        <f t="shared" si="42"/>
        <v>LMps_Ctn5205.11</v>
      </c>
      <c r="U24" s="136">
        <f t="shared" si="43"/>
        <v>0</v>
      </c>
      <c r="V24" s="69">
        <f t="shared" si="44"/>
        <v>0</v>
      </c>
      <c r="W24" s="70">
        <f>_xlfn.IFNA(VLOOKUP(Z24,Data!$B$2:$H$5150,4,0),0)</f>
        <v>1.0101</v>
      </c>
      <c r="X24" s="71">
        <f>_xlfn.IFNA(IF($X$8&lt;&gt;"",VLOOKUP(Z24,Data!$B$2:$H$5150,6,0),""),"")</f>
        <v>284</v>
      </c>
      <c r="Y24" s="71">
        <f>_xlfn.IFNA(IF($Y$8&lt;&gt;"",VLOOKUP(Z24,Data!$B$2:$H$5150,7,0),""),"")</f>
        <v>258</v>
      </c>
      <c r="Z24" s="72" t="str">
        <f t="shared" si="45"/>
        <v>LMps_Ctn5205.11</v>
      </c>
      <c r="AA24" s="136">
        <f t="shared" si="46"/>
        <v>0</v>
      </c>
      <c r="AB24" s="69">
        <f t="shared" si="47"/>
        <v>0</v>
      </c>
      <c r="AC24" s="70">
        <f>_xlfn.IFNA(VLOOKUP(AF24,Data!$B$2:$H$5150,4,0),0)</f>
        <v>1.0101</v>
      </c>
      <c r="AD24" s="71">
        <f>_xlfn.IFNA(IF($AD$8&lt;&gt;"",VLOOKUP(AF24,Data!$B$2:$H$5150,6,0),""),"")</f>
        <v>284</v>
      </c>
      <c r="AE24" s="71">
        <f>_xlfn.IFNA(IF($AE$8&lt;&gt;"",VLOOKUP(AF24,Data!$B$2:$H$5150,7,0),""),"")</f>
        <v>258</v>
      </c>
      <c r="AF24" s="72" t="str">
        <f t="shared" si="48"/>
        <v>LMps_Ctn5205.11</v>
      </c>
      <c r="AG24" s="136">
        <f t="shared" si="49"/>
        <v>0</v>
      </c>
      <c r="AH24" s="69">
        <f t="shared" si="50"/>
        <v>0</v>
      </c>
      <c r="AI24" s="70">
        <f>_xlfn.IFNA(VLOOKUP(AL24,Data!$B$2:$H$5150,4,0),0)</f>
        <v>1.0101</v>
      </c>
      <c r="AJ24" s="71">
        <f>_xlfn.IFNA(IF($AJ$8&lt;&gt;"",VLOOKUP(AL24,Data!$B$2:$H$5150,6,0),""),"")</f>
        <v>284</v>
      </c>
      <c r="AK24" s="71">
        <f>_xlfn.IFNA(IF($AK$8&lt;&gt;"",VLOOKUP(AL24,Data!$B$2:$H$5150,7,0),""),"")</f>
        <v>258</v>
      </c>
      <c r="AL24" s="72" t="str">
        <f t="shared" si="51"/>
        <v>LMps_Ctn5205.11</v>
      </c>
      <c r="AM24" s="136">
        <f t="shared" si="52"/>
        <v>0</v>
      </c>
      <c r="AN24" s="69">
        <f t="shared" si="53"/>
        <v>0</v>
      </c>
      <c r="AO24" s="70">
        <f>_xlfn.IFNA(VLOOKUP(AR24,Data!$B$2:$H$5150,4,0),0)</f>
        <v>1.0101</v>
      </c>
      <c r="AP24" s="71">
        <f>_xlfn.IFNA(IF($AP$8&lt;&gt;"",VLOOKUP(AR24,Data!$B$2:$H$5150,6,0),""),"")</f>
        <v>284</v>
      </c>
      <c r="AQ24" s="71">
        <f>_xlfn.IFNA(IF($AQ$8&lt;&gt;"",VLOOKUP(AR24,Data!$B$2:$H$5150,7,0),""),"")</f>
        <v>258</v>
      </c>
      <c r="AR24" s="72" t="str">
        <f t="shared" si="54"/>
        <v>LMps_Ctn5205.11</v>
      </c>
      <c r="AS24" s="136">
        <f t="shared" si="55"/>
        <v>0</v>
      </c>
      <c r="AT24" s="69">
        <f t="shared" si="56"/>
        <v>0</v>
      </c>
      <c r="AU24" s="70">
        <f>_xlfn.IFNA(VLOOKUP(AX24,Data!$B$2:$H$5150,4,0),0)</f>
        <v>1.0101</v>
      </c>
      <c r="AV24" s="71">
        <f>_xlfn.IFNA(IF($AV$8&lt;&gt;"",VLOOKUP(AX24,Data!$B$2:$H$5150,6,0),""),"")</f>
        <v>284</v>
      </c>
      <c r="AW24" s="71">
        <f>_xlfn.IFNA(IF($AW$8&lt;&gt;"",VLOOKUP(AX24,Data!$B$2:$H$5150,7,0),""),"")</f>
        <v>258</v>
      </c>
      <c r="AX24" s="72" t="str">
        <f t="shared" si="57"/>
        <v>LMps_Ctn5205.11</v>
      </c>
      <c r="AY24" s="136">
        <f t="shared" si="58"/>
        <v>0</v>
      </c>
      <c r="AZ24" s="69">
        <f t="shared" si="59"/>
        <v>0</v>
      </c>
      <c r="BA24" s="70">
        <f>_xlfn.IFNA(VLOOKUP(BD24,Data!$B$2:$H$5150,4,0),0)</f>
        <v>1.0101</v>
      </c>
      <c r="BB24" s="71">
        <f>_xlfn.IFNA(IF($BB$8&lt;&gt;"",VLOOKUP(BD24,Data!$B$2:$H$5150,6,0),""),"")</f>
        <v>284</v>
      </c>
      <c r="BC24" s="71">
        <f>_xlfn.IFNA(IF($BC$8&lt;&gt;"",VLOOKUP(BD24,Data!$B$2:$H$5150,7,0),""),"")</f>
        <v>258</v>
      </c>
      <c r="BD24" s="72" t="str">
        <f t="shared" si="60"/>
        <v>LMps_Ctn5205.11</v>
      </c>
      <c r="BE24" s="136">
        <f t="shared" si="61"/>
        <v>0</v>
      </c>
      <c r="BF24" s="69">
        <f t="shared" si="62"/>
        <v>0</v>
      </c>
      <c r="BG24" s="70">
        <f>_xlfn.IFNA(VLOOKUP(BJ24,Data!$B$2:$H$5150,4,0),0)</f>
        <v>1.0101</v>
      </c>
      <c r="BH24" s="71">
        <f>_xlfn.IFNA(IF($BH$8&lt;&gt;"",VLOOKUP(BJ24,Data!$B$2:$H$5150,6,0),""),"")</f>
        <v>284</v>
      </c>
      <c r="BI24" s="71">
        <f>_xlfn.IFNA(IF($BI$8&lt;&gt;"",VLOOKUP(BJ24,Data!$B$2:$H$5150,7,0),""),"")</f>
        <v>258</v>
      </c>
      <c r="BJ24" s="72" t="str">
        <f t="shared" si="63"/>
        <v>LMps_Ctn5205.11</v>
      </c>
      <c r="BK24" s="136">
        <f t="shared" si="64"/>
        <v>0</v>
      </c>
      <c r="BL24" s="69">
        <f t="shared" si="65"/>
        <v>0</v>
      </c>
      <c r="BM24" s="70">
        <f>_xlfn.IFNA(VLOOKUP(BP24,Data!$B$2:$H$5150,4,0),0)</f>
        <v>1.0101</v>
      </c>
      <c r="BN24" s="71">
        <f>_xlfn.IFNA(IF($BN$8&lt;&gt;"",VLOOKUP(BP24,Data!$B$2:$H$5150,6,0),""),"")</f>
        <v>284</v>
      </c>
      <c r="BO24" s="71">
        <f>_xlfn.IFNA(IF($BO$8&lt;&gt;"",VLOOKUP(BP24,Data!$B$2:$H$5150,7,0),""),"")</f>
        <v>258</v>
      </c>
      <c r="BP24" s="72" t="str">
        <f t="shared" si="66"/>
        <v>LMps_Ctn5205.11</v>
      </c>
      <c r="BQ24" s="136">
        <f t="shared" si="67"/>
        <v>0</v>
      </c>
      <c r="BR24" s="69">
        <f t="shared" si="68"/>
        <v>0</v>
      </c>
      <c r="BS24" s="70">
        <f>_xlfn.IFNA(VLOOKUP(BV24,Data!$B$2:$H$5150,4,0),0)</f>
        <v>1.0101</v>
      </c>
      <c r="BT24" s="71">
        <f>_xlfn.IFNA(IF($BT$8&lt;&gt;"",VLOOKUP(BV24,Data!$B$2:$H$5150,6,0),""),"")</f>
        <v>284</v>
      </c>
      <c r="BU24" s="71">
        <f>_xlfn.IFNA(IF($BU$8&lt;&gt;"",VLOOKUP(BV24,Data!$B$2:$H$5150,7,0),""),"")</f>
        <v>258</v>
      </c>
      <c r="BV24" s="72" t="str">
        <f t="shared" si="69"/>
        <v>LMps_Ctn5205.11</v>
      </c>
      <c r="BW24" s="136">
        <f t="shared" si="70"/>
        <v>0</v>
      </c>
      <c r="BX24" s="69">
        <f t="shared" si="71"/>
        <v>0</v>
      </c>
      <c r="BY24" s="70">
        <f>_xlfn.IFNA(VLOOKUP(CB24,Data!$B$2:$H$5150,4,0),0)</f>
        <v>1.0101</v>
      </c>
      <c r="BZ24" s="71">
        <f>_xlfn.IFNA(IF($BZ$8&lt;&gt;"",VLOOKUP(CB24,Data!$B$2:$H$5150,6,0),""),"")</f>
        <v>284</v>
      </c>
      <c r="CA24" s="71">
        <f>_xlfn.IFNA(IF($CA$8&lt;&gt;"",VLOOKUP(CB24,Data!$B$2:$H$5150,7,0),""),"")</f>
        <v>258</v>
      </c>
      <c r="CB24" s="72" t="str">
        <f t="shared" si="72"/>
        <v>LMps_Ctn5205.11</v>
      </c>
      <c r="CC24" s="136">
        <f t="shared" si="73"/>
        <v>0</v>
      </c>
      <c r="CD24" s="69">
        <f t="shared" si="74"/>
        <v>0</v>
      </c>
      <c r="CE24" s="70">
        <f>_xlfn.IFNA(VLOOKUP(CH24,Data!$B$2:$H$5150,4,0),0)</f>
        <v>1.0101</v>
      </c>
      <c r="CF24" s="71">
        <f>_xlfn.IFNA(IF($CF$8&lt;&gt;"",VLOOKUP(CH24,Data!$B$2:$H$5150,6,0),""),"")</f>
        <v>284</v>
      </c>
      <c r="CG24" s="71">
        <f>_xlfn.IFNA(IF($CG$8&lt;&gt;"",VLOOKUP(CH24,Data!$B$2:$H$5150,7,0),""),"")</f>
        <v>258</v>
      </c>
      <c r="CH24" s="72" t="str">
        <f t="shared" si="75"/>
        <v>LMps_Ctn5205.11</v>
      </c>
      <c r="CI24" s="136">
        <f t="shared" si="76"/>
        <v>0</v>
      </c>
      <c r="CJ24" s="69">
        <f t="shared" si="77"/>
        <v>0</v>
      </c>
      <c r="CK24" s="70">
        <f>_xlfn.IFNA(VLOOKUP(CN24,Data!$B$2:$H$5150,4,0),0)</f>
        <v>1.0101</v>
      </c>
      <c r="CL24" s="71">
        <f>_xlfn.IFNA(IF($CL$8&lt;&gt;"",VLOOKUP(CN24,Data!$B$2:$H$5150,6,0),""),"")</f>
        <v>284</v>
      </c>
      <c r="CM24" s="71">
        <f>_xlfn.IFNA(IF($CM$8&lt;&gt;"",VLOOKUP(CN24,Data!$B$2:$H$5150,7,0),""),"")</f>
        <v>258</v>
      </c>
      <c r="CN24" s="72" t="str">
        <f t="shared" si="78"/>
        <v>LMps_Ctn5205.11</v>
      </c>
      <c r="CO24" s="136">
        <f t="shared" si="79"/>
        <v>0</v>
      </c>
      <c r="CP24" s="69">
        <f t="shared" si="80"/>
        <v>0</v>
      </c>
      <c r="CQ24" s="70">
        <f>_xlfn.IFNA(VLOOKUP(CT24,Data!$B$2:$H$5150,4,0),0)</f>
        <v>1.0101</v>
      </c>
      <c r="CR24" s="71">
        <f>_xlfn.IFNA(IF($CR$8&lt;&gt;"",VLOOKUP(CT24,Data!$B$2:$H$5150,6,0),""),"")</f>
        <v>284</v>
      </c>
      <c r="CS24" s="71">
        <f>_xlfn.IFNA(IF($CS$8&lt;&gt;"",VLOOKUP(CT24,Data!$B$2:$H$5150,7,0),""),"")</f>
        <v>258</v>
      </c>
      <c r="CT24" s="72" t="str">
        <f t="shared" si="81"/>
        <v>LMps_Ctn5205.11</v>
      </c>
      <c r="CU24" s="74" t="str">
        <f>VLOOKUP(F24,GD.List!$C$3:$O$6214,12,0)</f>
        <v>Cotton Yarn</v>
      </c>
      <c r="CV24" s="51" t="s">
        <v>50</v>
      </c>
      <c r="CW24" s="51" t="e">
        <f t="shared" si="33"/>
        <v>#N/A</v>
      </c>
      <c r="CX24" s="73">
        <f>E24/VLOOKUP(F24,GD.List!$C$3:$O$6646,5,0)</f>
        <v>1</v>
      </c>
      <c r="CY24" s="134">
        <f t="shared" si="82"/>
        <v>0</v>
      </c>
      <c r="CZ24" s="51" t="e">
        <f t="shared" si="95"/>
        <v>#N/A</v>
      </c>
      <c r="DA24" s="133"/>
    </row>
    <row r="25" spans="1:105" ht="15" customHeight="1" x14ac:dyDescent="0.2">
      <c r="A25" s="142" t="str">
        <f>IFERROR(IF(VLOOKUP(F25,GD.List!$C$3:$H$6371,6,0)&lt;&gt;"L","I","L"),"")</f>
        <v>I</v>
      </c>
      <c r="B25" s="136">
        <f t="shared" si="35"/>
        <v>0</v>
      </c>
      <c r="C25" s="234">
        <v>179.59559999999965</v>
      </c>
      <c r="D25" s="64">
        <f t="shared" ref="D25" si="164">J25+P25+V25+AB25+AH25+AN25+AT25+AZ25+BF25+BL25+BR25+BX25+CD25+CJ25+CP25</f>
        <v>0</v>
      </c>
      <c r="E25" s="64">
        <f t="shared" si="37"/>
        <v>179.59559999999965</v>
      </c>
      <c r="F25" s="65" t="s">
        <v>2746</v>
      </c>
      <c r="G25" s="66" t="str">
        <f>VLOOKUP(F25,GD.List!$C$3:$O$6646,13,0)</f>
        <v>PC 65:35- 24/1</v>
      </c>
      <c r="H25" s="67">
        <f>VLOOKUP(F25,GD.List!$C$3:$O$6646,8,0)</f>
        <v>5206.12</v>
      </c>
      <c r="I25" s="68">
        <f>VLOOKUP(F25,GD.List!$C$3:$O$6646,9,0)</f>
        <v>2.0699999999999998</v>
      </c>
      <c r="J25" s="69">
        <f t="shared" si="38"/>
        <v>0</v>
      </c>
      <c r="K25" s="70">
        <f>_xlfn.IFNA(VLOOKUP(N25,Data!$B$2:$H$5150,4,0),0)</f>
        <v>0</v>
      </c>
      <c r="L25" s="71" t="str">
        <f>_xlfn.IFNA(IF($L$8&lt;&gt;"",VLOOKUP(N25,Data!$B$2:$H$5150,6,0),""),"")</f>
        <v/>
      </c>
      <c r="M25" s="71" t="str">
        <f>_xlfn.IFNA(IF($M$8&lt;&gt;"",VLOOKUP(N25,Data!$B$2:$H$5150,7,0),""),"")</f>
        <v/>
      </c>
      <c r="N25" s="72" t="str">
        <f t="shared" si="39"/>
        <v>IMps_Ctn5206.12</v>
      </c>
      <c r="O25" s="136">
        <f t="shared" si="40"/>
        <v>0</v>
      </c>
      <c r="P25" s="69">
        <f t="shared" si="41"/>
        <v>0</v>
      </c>
      <c r="Q25" s="70">
        <f>_xlfn.IFNA(VLOOKUP(T25,Data!$B$2:$H$5150,4,0),0)</f>
        <v>0</v>
      </c>
      <c r="R25" s="71" t="str">
        <f>_xlfn.IFNA(IF($R$8&lt;&gt;"",VLOOKUP(T25,Data!$B$2:$H$5150,6,0),""),"")</f>
        <v/>
      </c>
      <c r="S25" s="71" t="str">
        <f>_xlfn.IFNA(IF($S$8&lt;&gt;"",VLOOKUP(T25,Data!$B$2:$H$5150,7,0),""),"")</f>
        <v/>
      </c>
      <c r="T25" s="72" t="str">
        <f t="shared" si="42"/>
        <v>IMps_Ctn5206.12</v>
      </c>
      <c r="U25" s="136">
        <f t="shared" si="43"/>
        <v>0</v>
      </c>
      <c r="V25" s="69">
        <f t="shared" si="44"/>
        <v>0</v>
      </c>
      <c r="W25" s="70">
        <f>_xlfn.IFNA(VLOOKUP(Z25,Data!$B$2:$H$5150,4,0),0)</f>
        <v>0</v>
      </c>
      <c r="X25" s="71" t="str">
        <f>_xlfn.IFNA(IF($X$8&lt;&gt;"",VLOOKUP(Z25,Data!$B$2:$H$5150,6,0),""),"")</f>
        <v/>
      </c>
      <c r="Y25" s="71" t="str">
        <f>_xlfn.IFNA(IF($Y$8&lt;&gt;"",VLOOKUP(Z25,Data!$B$2:$H$5150,7,0),""),"")</f>
        <v/>
      </c>
      <c r="Z25" s="72" t="str">
        <f t="shared" si="45"/>
        <v>IMps_Ctn5206.12</v>
      </c>
      <c r="AA25" s="136">
        <f t="shared" si="46"/>
        <v>0</v>
      </c>
      <c r="AB25" s="69">
        <f t="shared" si="47"/>
        <v>0</v>
      </c>
      <c r="AC25" s="70">
        <f>_xlfn.IFNA(VLOOKUP(AF25,Data!$B$2:$H$5150,4,0),0)</f>
        <v>0</v>
      </c>
      <c r="AD25" s="71" t="str">
        <f>_xlfn.IFNA(IF($AD$8&lt;&gt;"",VLOOKUP(AF25,Data!$B$2:$H$5150,6,0),""),"")</f>
        <v/>
      </c>
      <c r="AE25" s="71" t="str">
        <f>_xlfn.IFNA(IF($AE$8&lt;&gt;"",VLOOKUP(AF25,Data!$B$2:$H$5150,7,0),""),"")</f>
        <v/>
      </c>
      <c r="AF25" s="72" t="str">
        <f t="shared" si="48"/>
        <v>IMps_Ctn5206.12</v>
      </c>
      <c r="AG25" s="136">
        <f t="shared" si="49"/>
        <v>0</v>
      </c>
      <c r="AH25" s="69">
        <f t="shared" si="50"/>
        <v>0</v>
      </c>
      <c r="AI25" s="70">
        <f>_xlfn.IFNA(VLOOKUP(AL25,Data!$B$2:$H$5150,4,0),0)</f>
        <v>0</v>
      </c>
      <c r="AJ25" s="71" t="str">
        <f>_xlfn.IFNA(IF($AJ$8&lt;&gt;"",VLOOKUP(AL25,Data!$B$2:$H$5150,6,0),""),"")</f>
        <v/>
      </c>
      <c r="AK25" s="71" t="str">
        <f>_xlfn.IFNA(IF($AK$8&lt;&gt;"",VLOOKUP(AL25,Data!$B$2:$H$5150,7,0),""),"")</f>
        <v/>
      </c>
      <c r="AL25" s="72" t="str">
        <f t="shared" si="51"/>
        <v>IMps_Ctn5206.12</v>
      </c>
      <c r="AM25" s="136">
        <f t="shared" si="52"/>
        <v>0</v>
      </c>
      <c r="AN25" s="69">
        <f t="shared" si="53"/>
        <v>0</v>
      </c>
      <c r="AO25" s="70">
        <f>_xlfn.IFNA(VLOOKUP(AR25,Data!$B$2:$H$5150,4,0),0)</f>
        <v>0</v>
      </c>
      <c r="AP25" s="71" t="str">
        <f>_xlfn.IFNA(IF($AP$8&lt;&gt;"",VLOOKUP(AR25,Data!$B$2:$H$5150,6,0),""),"")</f>
        <v/>
      </c>
      <c r="AQ25" s="71" t="str">
        <f>_xlfn.IFNA(IF($AQ$8&lt;&gt;"",VLOOKUP(AR25,Data!$B$2:$H$5150,7,0),""),"")</f>
        <v/>
      </c>
      <c r="AR25" s="72" t="str">
        <f t="shared" si="54"/>
        <v>IMps_Ctn5206.12</v>
      </c>
      <c r="AS25" s="136">
        <f t="shared" si="55"/>
        <v>0</v>
      </c>
      <c r="AT25" s="69">
        <f t="shared" si="56"/>
        <v>0</v>
      </c>
      <c r="AU25" s="70">
        <f>_xlfn.IFNA(VLOOKUP(AX25,Data!$B$2:$H$5150,4,0),0)</f>
        <v>0</v>
      </c>
      <c r="AV25" s="71" t="str">
        <f>_xlfn.IFNA(IF($AV$8&lt;&gt;"",VLOOKUP(AX25,Data!$B$2:$H$5150,6,0),""),"")</f>
        <v/>
      </c>
      <c r="AW25" s="71" t="str">
        <f>_xlfn.IFNA(IF($AW$8&lt;&gt;"",VLOOKUP(AX25,Data!$B$2:$H$5150,7,0),""),"")</f>
        <v/>
      </c>
      <c r="AX25" s="72" t="str">
        <f t="shared" si="57"/>
        <v>IMps_Ctn5206.12</v>
      </c>
      <c r="AY25" s="136">
        <f t="shared" si="58"/>
        <v>0</v>
      </c>
      <c r="AZ25" s="69">
        <f t="shared" si="59"/>
        <v>0</v>
      </c>
      <c r="BA25" s="70">
        <f>_xlfn.IFNA(VLOOKUP(BD25,Data!$B$2:$H$5150,4,0),0)</f>
        <v>0</v>
      </c>
      <c r="BB25" s="71" t="str">
        <f>_xlfn.IFNA(IF($BB$8&lt;&gt;"",VLOOKUP(BD25,Data!$B$2:$H$5150,6,0),""),"")</f>
        <v/>
      </c>
      <c r="BC25" s="71" t="str">
        <f>_xlfn.IFNA(IF($BC$8&lt;&gt;"",VLOOKUP(BD25,Data!$B$2:$H$5150,7,0),""),"")</f>
        <v/>
      </c>
      <c r="BD25" s="72" t="str">
        <f t="shared" si="60"/>
        <v>IMps_Ctn5206.12</v>
      </c>
      <c r="BE25" s="136">
        <f t="shared" si="61"/>
        <v>0</v>
      </c>
      <c r="BF25" s="69">
        <f t="shared" si="62"/>
        <v>0</v>
      </c>
      <c r="BG25" s="70">
        <f>_xlfn.IFNA(VLOOKUP(BJ25,Data!$B$2:$H$5150,4,0),0)</f>
        <v>0</v>
      </c>
      <c r="BH25" s="71" t="str">
        <f>_xlfn.IFNA(IF($BH$8&lt;&gt;"",VLOOKUP(BJ25,Data!$B$2:$H$5150,6,0),""),"")</f>
        <v/>
      </c>
      <c r="BI25" s="71" t="str">
        <f>_xlfn.IFNA(IF($BI$8&lt;&gt;"",VLOOKUP(BJ25,Data!$B$2:$H$5150,7,0),""),"")</f>
        <v/>
      </c>
      <c r="BJ25" s="72" t="str">
        <f t="shared" si="63"/>
        <v>IMps_Ctn5206.12</v>
      </c>
      <c r="BK25" s="136">
        <f t="shared" si="64"/>
        <v>0</v>
      </c>
      <c r="BL25" s="69">
        <f t="shared" si="65"/>
        <v>0</v>
      </c>
      <c r="BM25" s="70">
        <f>_xlfn.IFNA(VLOOKUP(BP25,Data!$B$2:$H$5150,4,0),0)</f>
        <v>0</v>
      </c>
      <c r="BN25" s="71" t="str">
        <f>_xlfn.IFNA(IF($BN$8&lt;&gt;"",VLOOKUP(BP25,Data!$B$2:$H$5150,6,0),""),"")</f>
        <v/>
      </c>
      <c r="BO25" s="71" t="str">
        <f>_xlfn.IFNA(IF($BO$8&lt;&gt;"",VLOOKUP(BP25,Data!$B$2:$H$5150,7,0),""),"")</f>
        <v/>
      </c>
      <c r="BP25" s="72" t="str">
        <f t="shared" si="66"/>
        <v>IMps_Ctn5206.12</v>
      </c>
      <c r="BQ25" s="136">
        <f t="shared" si="67"/>
        <v>0</v>
      </c>
      <c r="BR25" s="69">
        <f t="shared" si="68"/>
        <v>0</v>
      </c>
      <c r="BS25" s="70">
        <f>_xlfn.IFNA(VLOOKUP(BV25,Data!$B$2:$H$5150,4,0),0)</f>
        <v>0</v>
      </c>
      <c r="BT25" s="71" t="str">
        <f>_xlfn.IFNA(IF($BT$8&lt;&gt;"",VLOOKUP(BV25,Data!$B$2:$H$5150,6,0),""),"")</f>
        <v/>
      </c>
      <c r="BU25" s="71" t="str">
        <f>_xlfn.IFNA(IF($BU$8&lt;&gt;"",VLOOKUP(BV25,Data!$B$2:$H$5150,7,0),""),"")</f>
        <v/>
      </c>
      <c r="BV25" s="72" t="str">
        <f t="shared" si="69"/>
        <v>IMps_Ctn5206.12</v>
      </c>
      <c r="BW25" s="136">
        <f t="shared" si="70"/>
        <v>0</v>
      </c>
      <c r="BX25" s="69">
        <f t="shared" si="71"/>
        <v>0</v>
      </c>
      <c r="BY25" s="70">
        <f>_xlfn.IFNA(VLOOKUP(CB25,Data!$B$2:$H$5150,4,0),0)</f>
        <v>0</v>
      </c>
      <c r="BZ25" s="71" t="str">
        <f>_xlfn.IFNA(IF($BZ$8&lt;&gt;"",VLOOKUP(CB25,Data!$B$2:$H$5150,6,0),""),"")</f>
        <v/>
      </c>
      <c r="CA25" s="71" t="str">
        <f>_xlfn.IFNA(IF($CA$8&lt;&gt;"",VLOOKUP(CB25,Data!$B$2:$H$5150,7,0),""),"")</f>
        <v/>
      </c>
      <c r="CB25" s="72" t="str">
        <f t="shared" si="72"/>
        <v>IMps_Ctn5206.12</v>
      </c>
      <c r="CC25" s="136">
        <f t="shared" si="73"/>
        <v>0</v>
      </c>
      <c r="CD25" s="69">
        <f t="shared" si="74"/>
        <v>0</v>
      </c>
      <c r="CE25" s="70">
        <f>_xlfn.IFNA(VLOOKUP(CH25,Data!$B$2:$H$5150,4,0),0)</f>
        <v>0</v>
      </c>
      <c r="CF25" s="71" t="str">
        <f>_xlfn.IFNA(IF($CF$8&lt;&gt;"",VLOOKUP(CH25,Data!$B$2:$H$5150,6,0),""),"")</f>
        <v/>
      </c>
      <c r="CG25" s="71" t="str">
        <f>_xlfn.IFNA(IF($CG$8&lt;&gt;"",VLOOKUP(CH25,Data!$B$2:$H$5150,7,0),""),"")</f>
        <v/>
      </c>
      <c r="CH25" s="72" t="str">
        <f t="shared" si="75"/>
        <v>IMps_Ctn5206.12</v>
      </c>
      <c r="CI25" s="136">
        <f t="shared" si="76"/>
        <v>0</v>
      </c>
      <c r="CJ25" s="69">
        <f t="shared" si="77"/>
        <v>0</v>
      </c>
      <c r="CK25" s="70">
        <f>_xlfn.IFNA(VLOOKUP(CN25,Data!$B$2:$H$5150,4,0),0)</f>
        <v>0</v>
      </c>
      <c r="CL25" s="71" t="str">
        <f>_xlfn.IFNA(IF($CL$8&lt;&gt;"",VLOOKUP(CN25,Data!$B$2:$H$5150,6,0),""),"")</f>
        <v/>
      </c>
      <c r="CM25" s="71" t="str">
        <f>_xlfn.IFNA(IF($CM$8&lt;&gt;"",VLOOKUP(CN25,Data!$B$2:$H$5150,7,0),""),"")</f>
        <v/>
      </c>
      <c r="CN25" s="72" t="str">
        <f t="shared" si="78"/>
        <v>IMps_Ctn5206.12</v>
      </c>
      <c r="CO25" s="136">
        <f t="shared" si="79"/>
        <v>0</v>
      </c>
      <c r="CP25" s="69">
        <f t="shared" si="80"/>
        <v>0</v>
      </c>
      <c r="CQ25" s="70">
        <f>_xlfn.IFNA(VLOOKUP(CT25,Data!$B$2:$H$5150,4,0),0)</f>
        <v>0</v>
      </c>
      <c r="CR25" s="71" t="str">
        <f>_xlfn.IFNA(IF($CR$8&lt;&gt;"",VLOOKUP(CT25,Data!$B$2:$H$5150,6,0),""),"")</f>
        <v/>
      </c>
      <c r="CS25" s="71" t="str">
        <f>_xlfn.IFNA(IF($CS$8&lt;&gt;"",VLOOKUP(CT25,Data!$B$2:$H$5150,7,0),""),"")</f>
        <v/>
      </c>
      <c r="CT25" s="72" t="str">
        <f t="shared" si="81"/>
        <v>IMps_Ctn5206.12</v>
      </c>
      <c r="CU25" s="74" t="str">
        <f>VLOOKUP(F25,GD.List!$C$3:$O$6214,12,0)</f>
        <v>Blended Yarn</v>
      </c>
      <c r="CV25" s="51" t="s">
        <v>50</v>
      </c>
      <c r="CW25" s="51">
        <f t="shared" si="33"/>
        <v>5206.12</v>
      </c>
      <c r="CX25" s="73">
        <f>E25/VLOOKUP(F25,GD.List!$C$3:$O$6646,5,0)</f>
        <v>2.6572917012522491E-2</v>
      </c>
      <c r="CY25" s="134">
        <f t="shared" si="82"/>
        <v>0</v>
      </c>
      <c r="CZ25" s="51" t="e">
        <f t="shared" ref="CZ25" si="165">VLOOKUP(F25,$CZ$1:$CZ$7,1,0)</f>
        <v>#N/A</v>
      </c>
      <c r="DA25" s="133"/>
    </row>
    <row r="26" spans="1:105" ht="15" customHeight="1" x14ac:dyDescent="0.2">
      <c r="A26" s="142" t="str">
        <f>IFERROR(IF(VLOOKUP(F26,GD.List!$C$3:$H$6371,6,0)&lt;&gt;"L","I","L"),"")</f>
        <v>I</v>
      </c>
      <c r="B26" s="136">
        <f t="shared" si="35"/>
        <v>0</v>
      </c>
      <c r="C26" s="64">
        <v>11668.24</v>
      </c>
      <c r="D26" s="64">
        <f t="shared" ref="D26" si="166">J26+P26+V26+AB26+AH26+AN26+AT26+AZ26+BF26+BL26+BR26+BX26+CD26+CJ26+CP26</f>
        <v>0</v>
      </c>
      <c r="E26" s="64">
        <f t="shared" si="37"/>
        <v>11668.24</v>
      </c>
      <c r="F26" s="65" t="s">
        <v>3124</v>
      </c>
      <c r="G26" s="66" t="str">
        <f>VLOOKUP(F26,GD.List!$C$3:$O$6646,13,0)</f>
        <v xml:space="preserve">12/1 Cotton Yarn </v>
      </c>
      <c r="H26" s="67">
        <f>VLOOKUP(F26,GD.List!$C$3:$O$6646,8,0)</f>
        <v>5205.12</v>
      </c>
      <c r="I26" s="68">
        <f>VLOOKUP(F26,GD.List!$C$3:$O$6646,9,0)</f>
        <v>2.59</v>
      </c>
      <c r="J26" s="69">
        <f t="shared" si="38"/>
        <v>0</v>
      </c>
      <c r="K26" s="70">
        <f>_xlfn.IFNA(VLOOKUP(N26,Data!$B$2:$H$5150,4,0),0)</f>
        <v>1.0101</v>
      </c>
      <c r="L26" s="71">
        <f>_xlfn.IFNA(IF($L$8&lt;&gt;"",VLOOKUP(N26,Data!$B$2:$H$5150,6,0),""),"")</f>
        <v>131</v>
      </c>
      <c r="M26" s="71">
        <f>_xlfn.IFNA(IF($M$8&lt;&gt;"",VLOOKUP(N26,Data!$B$2:$H$5150,7,0),""),"")</f>
        <v>132</v>
      </c>
      <c r="N26" s="72" t="str">
        <f t="shared" si="39"/>
        <v>IMps_Ctn5205.12</v>
      </c>
      <c r="O26" s="136">
        <f t="shared" si="40"/>
        <v>0</v>
      </c>
      <c r="P26" s="69">
        <f t="shared" si="41"/>
        <v>0</v>
      </c>
      <c r="Q26" s="70">
        <f>_xlfn.IFNA(VLOOKUP(T26,Data!$B$2:$H$5150,4,0),0)</f>
        <v>1.0101</v>
      </c>
      <c r="R26" s="71">
        <f>_xlfn.IFNA(IF($R$8&lt;&gt;"",VLOOKUP(T26,Data!$B$2:$H$5150,6,0),""),"")</f>
        <v>131</v>
      </c>
      <c r="S26" s="71">
        <f>_xlfn.IFNA(IF($S$8&lt;&gt;"",VLOOKUP(T26,Data!$B$2:$H$5150,7,0),""),"")</f>
        <v>132</v>
      </c>
      <c r="T26" s="72" t="str">
        <f t="shared" si="42"/>
        <v>IMps_Ctn5205.12</v>
      </c>
      <c r="U26" s="136">
        <f t="shared" si="43"/>
        <v>0</v>
      </c>
      <c r="V26" s="69">
        <f t="shared" si="44"/>
        <v>0</v>
      </c>
      <c r="W26" s="70">
        <f>_xlfn.IFNA(VLOOKUP(Z26,Data!$B$2:$H$5150,4,0),0)</f>
        <v>1.0101</v>
      </c>
      <c r="X26" s="71">
        <f>_xlfn.IFNA(IF($X$8&lt;&gt;"",VLOOKUP(Z26,Data!$B$2:$H$5150,6,0),""),"")</f>
        <v>131</v>
      </c>
      <c r="Y26" s="71">
        <f>_xlfn.IFNA(IF($Y$8&lt;&gt;"",VLOOKUP(Z26,Data!$B$2:$H$5150,7,0),""),"")</f>
        <v>132</v>
      </c>
      <c r="Z26" s="72" t="str">
        <f t="shared" si="45"/>
        <v>IMps_Ctn5205.12</v>
      </c>
      <c r="AA26" s="136">
        <f t="shared" si="46"/>
        <v>0</v>
      </c>
      <c r="AB26" s="69">
        <f t="shared" si="47"/>
        <v>0</v>
      </c>
      <c r="AC26" s="70">
        <f>_xlfn.IFNA(VLOOKUP(AF26,Data!$B$2:$H$5150,4,0),0)</f>
        <v>1.0101</v>
      </c>
      <c r="AD26" s="71">
        <f>_xlfn.IFNA(IF($AD$8&lt;&gt;"",VLOOKUP(AF26,Data!$B$2:$H$5150,6,0),""),"")</f>
        <v>131</v>
      </c>
      <c r="AE26" s="71">
        <f>_xlfn.IFNA(IF($AE$8&lt;&gt;"",VLOOKUP(AF26,Data!$B$2:$H$5150,7,0),""),"")</f>
        <v>132</v>
      </c>
      <c r="AF26" s="72" t="str">
        <f t="shared" si="48"/>
        <v>IMps_Ctn5205.12</v>
      </c>
      <c r="AG26" s="136">
        <f t="shared" si="49"/>
        <v>0</v>
      </c>
      <c r="AH26" s="69">
        <f t="shared" si="50"/>
        <v>0</v>
      </c>
      <c r="AI26" s="70">
        <f>_xlfn.IFNA(VLOOKUP(AL26,Data!$B$2:$H$5150,4,0),0)</f>
        <v>1.0101</v>
      </c>
      <c r="AJ26" s="71">
        <f>_xlfn.IFNA(IF($AJ$8&lt;&gt;"",VLOOKUP(AL26,Data!$B$2:$H$5150,6,0),""),"")</f>
        <v>131</v>
      </c>
      <c r="AK26" s="71">
        <f>_xlfn.IFNA(IF($AK$8&lt;&gt;"",VLOOKUP(AL26,Data!$B$2:$H$5150,7,0),""),"")</f>
        <v>132</v>
      </c>
      <c r="AL26" s="72" t="str">
        <f t="shared" si="51"/>
        <v>IMps_Ctn5205.12</v>
      </c>
      <c r="AM26" s="136">
        <f t="shared" si="52"/>
        <v>0</v>
      </c>
      <c r="AN26" s="69">
        <f t="shared" si="53"/>
        <v>0</v>
      </c>
      <c r="AO26" s="70">
        <f>_xlfn.IFNA(VLOOKUP(AR26,Data!$B$2:$H$5150,4,0),0)</f>
        <v>1.0101</v>
      </c>
      <c r="AP26" s="71">
        <f>_xlfn.IFNA(IF($AP$8&lt;&gt;"",VLOOKUP(AR26,Data!$B$2:$H$5150,6,0),""),"")</f>
        <v>131</v>
      </c>
      <c r="AQ26" s="71">
        <f>_xlfn.IFNA(IF($AQ$8&lt;&gt;"",VLOOKUP(AR26,Data!$B$2:$H$5150,7,0),""),"")</f>
        <v>132</v>
      </c>
      <c r="AR26" s="72" t="str">
        <f t="shared" si="54"/>
        <v>IMps_Ctn5205.12</v>
      </c>
      <c r="AS26" s="136">
        <f t="shared" si="55"/>
        <v>0</v>
      </c>
      <c r="AT26" s="69">
        <f t="shared" si="56"/>
        <v>0</v>
      </c>
      <c r="AU26" s="70">
        <f>_xlfn.IFNA(VLOOKUP(AX26,Data!$B$2:$H$5150,4,0),0)</f>
        <v>1.0101</v>
      </c>
      <c r="AV26" s="71">
        <f>_xlfn.IFNA(IF($AV$8&lt;&gt;"",VLOOKUP(AX26,Data!$B$2:$H$5150,6,0),""),"")</f>
        <v>131</v>
      </c>
      <c r="AW26" s="71">
        <f>_xlfn.IFNA(IF($AW$8&lt;&gt;"",VLOOKUP(AX26,Data!$B$2:$H$5150,7,0),""),"")</f>
        <v>132</v>
      </c>
      <c r="AX26" s="72" t="str">
        <f t="shared" si="57"/>
        <v>IMps_Ctn5205.12</v>
      </c>
      <c r="AY26" s="136">
        <f t="shared" si="58"/>
        <v>0</v>
      </c>
      <c r="AZ26" s="69">
        <f t="shared" si="59"/>
        <v>0</v>
      </c>
      <c r="BA26" s="70">
        <f>_xlfn.IFNA(VLOOKUP(BD26,Data!$B$2:$H$5150,4,0),0)</f>
        <v>1.0101</v>
      </c>
      <c r="BB26" s="71">
        <f>_xlfn.IFNA(IF($BB$8&lt;&gt;"",VLOOKUP(BD26,Data!$B$2:$H$5150,6,0),""),"")</f>
        <v>131</v>
      </c>
      <c r="BC26" s="71">
        <f>_xlfn.IFNA(IF($BC$8&lt;&gt;"",VLOOKUP(BD26,Data!$B$2:$H$5150,7,0),""),"")</f>
        <v>132</v>
      </c>
      <c r="BD26" s="72" t="str">
        <f t="shared" si="60"/>
        <v>IMps_Ctn5205.12</v>
      </c>
      <c r="BE26" s="136">
        <f t="shared" si="61"/>
        <v>0</v>
      </c>
      <c r="BF26" s="69">
        <f t="shared" si="62"/>
        <v>0</v>
      </c>
      <c r="BG26" s="70">
        <f>_xlfn.IFNA(VLOOKUP(BJ26,Data!$B$2:$H$5150,4,0),0)</f>
        <v>1.0101</v>
      </c>
      <c r="BH26" s="71">
        <f>_xlfn.IFNA(IF($BH$8&lt;&gt;"",VLOOKUP(BJ26,Data!$B$2:$H$5150,6,0),""),"")</f>
        <v>131</v>
      </c>
      <c r="BI26" s="71">
        <f>_xlfn.IFNA(IF($BI$8&lt;&gt;"",VLOOKUP(BJ26,Data!$B$2:$H$5150,7,0),""),"")</f>
        <v>132</v>
      </c>
      <c r="BJ26" s="72" t="str">
        <f t="shared" si="63"/>
        <v>IMps_Ctn5205.12</v>
      </c>
      <c r="BK26" s="136">
        <f t="shared" si="64"/>
        <v>0</v>
      </c>
      <c r="BL26" s="69">
        <f t="shared" si="65"/>
        <v>0</v>
      </c>
      <c r="BM26" s="70">
        <f>_xlfn.IFNA(VLOOKUP(BP26,Data!$B$2:$H$5150,4,0),0)</f>
        <v>1.0101</v>
      </c>
      <c r="BN26" s="71">
        <f>_xlfn.IFNA(IF($BN$8&lt;&gt;"",VLOOKUP(BP26,Data!$B$2:$H$5150,6,0),""),"")</f>
        <v>131</v>
      </c>
      <c r="BO26" s="71">
        <f>_xlfn.IFNA(IF($BO$8&lt;&gt;"",VLOOKUP(BP26,Data!$B$2:$H$5150,7,0),""),"")</f>
        <v>132</v>
      </c>
      <c r="BP26" s="72" t="str">
        <f t="shared" si="66"/>
        <v>IMps_Ctn5205.12</v>
      </c>
      <c r="BQ26" s="136">
        <f t="shared" si="67"/>
        <v>0</v>
      </c>
      <c r="BR26" s="69">
        <f t="shared" si="68"/>
        <v>0</v>
      </c>
      <c r="BS26" s="70">
        <f>_xlfn.IFNA(VLOOKUP(BV26,Data!$B$2:$H$5150,4,0),0)</f>
        <v>1.0101</v>
      </c>
      <c r="BT26" s="71">
        <f>_xlfn.IFNA(IF($BT$8&lt;&gt;"",VLOOKUP(BV26,Data!$B$2:$H$5150,6,0),""),"")</f>
        <v>131</v>
      </c>
      <c r="BU26" s="71">
        <f>_xlfn.IFNA(IF($BU$8&lt;&gt;"",VLOOKUP(BV26,Data!$B$2:$H$5150,7,0),""),"")</f>
        <v>132</v>
      </c>
      <c r="BV26" s="72" t="str">
        <f t="shared" si="69"/>
        <v>IMps_Ctn5205.12</v>
      </c>
      <c r="BW26" s="136">
        <f t="shared" si="70"/>
        <v>0</v>
      </c>
      <c r="BX26" s="69">
        <f t="shared" si="71"/>
        <v>0</v>
      </c>
      <c r="BY26" s="70">
        <f>_xlfn.IFNA(VLOOKUP(CB26,Data!$B$2:$H$5150,4,0),0)</f>
        <v>1.0101</v>
      </c>
      <c r="BZ26" s="71">
        <f>_xlfn.IFNA(IF($BZ$8&lt;&gt;"",VLOOKUP(CB26,Data!$B$2:$H$5150,6,0),""),"")</f>
        <v>131</v>
      </c>
      <c r="CA26" s="71">
        <f>_xlfn.IFNA(IF($CA$8&lt;&gt;"",VLOOKUP(CB26,Data!$B$2:$H$5150,7,0),""),"")</f>
        <v>132</v>
      </c>
      <c r="CB26" s="72" t="str">
        <f t="shared" si="72"/>
        <v>IMps_Ctn5205.12</v>
      </c>
      <c r="CC26" s="136">
        <f t="shared" si="73"/>
        <v>0</v>
      </c>
      <c r="CD26" s="69">
        <f t="shared" si="74"/>
        <v>0</v>
      </c>
      <c r="CE26" s="70">
        <f>_xlfn.IFNA(VLOOKUP(CH26,Data!$B$2:$H$5150,4,0),0)</f>
        <v>1.0101</v>
      </c>
      <c r="CF26" s="71">
        <f>_xlfn.IFNA(IF($CF$8&lt;&gt;"",VLOOKUP(CH26,Data!$B$2:$H$5150,6,0),""),"")</f>
        <v>131</v>
      </c>
      <c r="CG26" s="71">
        <f>_xlfn.IFNA(IF($CG$8&lt;&gt;"",VLOOKUP(CH26,Data!$B$2:$H$5150,7,0),""),"")</f>
        <v>132</v>
      </c>
      <c r="CH26" s="72" t="str">
        <f t="shared" si="75"/>
        <v>IMps_Ctn5205.12</v>
      </c>
      <c r="CI26" s="136">
        <f t="shared" si="76"/>
        <v>0</v>
      </c>
      <c r="CJ26" s="69">
        <f t="shared" si="77"/>
        <v>0</v>
      </c>
      <c r="CK26" s="70">
        <f>_xlfn.IFNA(VLOOKUP(CN26,Data!$B$2:$H$5150,4,0),0)</f>
        <v>1.0101</v>
      </c>
      <c r="CL26" s="71">
        <f>_xlfn.IFNA(IF($CL$8&lt;&gt;"",VLOOKUP(CN26,Data!$B$2:$H$5150,6,0),""),"")</f>
        <v>131</v>
      </c>
      <c r="CM26" s="71">
        <f>_xlfn.IFNA(IF($CM$8&lt;&gt;"",VLOOKUP(CN26,Data!$B$2:$H$5150,7,0),""),"")</f>
        <v>132</v>
      </c>
      <c r="CN26" s="72" t="str">
        <f t="shared" si="78"/>
        <v>IMps_Ctn5205.12</v>
      </c>
      <c r="CO26" s="136">
        <f t="shared" si="79"/>
        <v>0</v>
      </c>
      <c r="CP26" s="69">
        <f t="shared" si="80"/>
        <v>0</v>
      </c>
      <c r="CQ26" s="70">
        <f>_xlfn.IFNA(VLOOKUP(CT26,Data!$B$2:$H$5150,4,0),0)</f>
        <v>1.0101</v>
      </c>
      <c r="CR26" s="71">
        <f>_xlfn.IFNA(IF($CR$8&lt;&gt;"",VLOOKUP(CT26,Data!$B$2:$H$5150,6,0),""),"")</f>
        <v>131</v>
      </c>
      <c r="CS26" s="71">
        <f>_xlfn.IFNA(IF($CS$8&lt;&gt;"",VLOOKUP(CT26,Data!$B$2:$H$5150,7,0),""),"")</f>
        <v>132</v>
      </c>
      <c r="CT26" s="72" t="str">
        <f t="shared" si="81"/>
        <v>IMps_Ctn5205.12</v>
      </c>
      <c r="CU26" s="74" t="str">
        <f>VLOOKUP(F26,GD.List!$C$3:$O$6214,12,0)</f>
        <v>Cotton Yarn</v>
      </c>
      <c r="CV26" s="51" t="s">
        <v>50</v>
      </c>
      <c r="CW26" s="51">
        <f t="shared" si="33"/>
        <v>5205.12</v>
      </c>
      <c r="CX26" s="73">
        <f>E26/VLOOKUP(F26,GD.List!$C$3:$O$6646,5,0)</f>
        <v>0.87495350874035682</v>
      </c>
      <c r="CY26" s="134">
        <f t="shared" si="82"/>
        <v>0</v>
      </c>
      <c r="CZ26" s="51" t="e">
        <f t="shared" ref="CZ26" si="167">VLOOKUP(F26,$CZ$1:$CZ$7,1,0)</f>
        <v>#N/A</v>
      </c>
      <c r="DA26" s="133"/>
    </row>
    <row r="27" spans="1:105" ht="15" customHeight="1" x14ac:dyDescent="0.2">
      <c r="A27" s="142" t="str">
        <f>IFERROR(IF(VLOOKUP(F27,GD.List!$C$3:$H$6371,6,0)&lt;&gt;"L","I","L"),"")</f>
        <v>L</v>
      </c>
      <c r="B27" s="136">
        <f t="shared" si="35"/>
        <v>0</v>
      </c>
      <c r="C27" s="64">
        <v>94</v>
      </c>
      <c r="D27" s="64">
        <f t="shared" ref="D27" si="168">J27+P27+V27+AB27+AH27+AN27+AT27+AZ27+BF27+BL27+BR27+BX27+CD27+CJ27+CP27</f>
        <v>0</v>
      </c>
      <c r="E27" s="64">
        <f t="shared" si="37"/>
        <v>94</v>
      </c>
      <c r="F27" s="65" t="s">
        <v>4311</v>
      </c>
      <c r="G27" s="66" t="str">
        <f>VLOOKUP(F27,GD.List!$C$3:$O$6646,13,0)</f>
        <v>20/1 Cotton Yarn( 11800 LBS)</v>
      </c>
      <c r="H27" s="67">
        <f>VLOOKUP(F27,GD.List!$C$3:$O$6646,8,0)</f>
        <v>5205.12</v>
      </c>
      <c r="I27" s="68">
        <f>VLOOKUP(F27,GD.List!$C$3:$O$6646,9,0)</f>
        <v>3.27</v>
      </c>
      <c r="J27" s="69">
        <f t="shared" si="38"/>
        <v>0</v>
      </c>
      <c r="K27" s="70">
        <f>_xlfn.IFNA(VLOOKUP(N27,Data!$B$2:$H$5150,4,0),0)</f>
        <v>1</v>
      </c>
      <c r="L27" s="71">
        <f>_xlfn.IFNA(IF($L$8&lt;&gt;"",VLOOKUP(N27,Data!$B$2:$H$5150,6,0),""),"")</f>
        <v>206</v>
      </c>
      <c r="M27" s="71">
        <f>_xlfn.IFNA(IF($M$8&lt;&gt;"",VLOOKUP(N27,Data!$B$2:$H$5150,7,0),""),"")</f>
        <v>207</v>
      </c>
      <c r="N27" s="72" t="str">
        <f t="shared" si="39"/>
        <v>LMps_Ctn5205.12</v>
      </c>
      <c r="O27" s="136">
        <f t="shared" si="40"/>
        <v>0</v>
      </c>
      <c r="P27" s="69">
        <f t="shared" si="41"/>
        <v>0</v>
      </c>
      <c r="Q27" s="70">
        <f>_xlfn.IFNA(VLOOKUP(T27,Data!$B$2:$H$5150,4,0),0)</f>
        <v>1</v>
      </c>
      <c r="R27" s="71">
        <f>_xlfn.IFNA(IF($R$8&lt;&gt;"",VLOOKUP(T27,Data!$B$2:$H$5150,6,0),""),"")</f>
        <v>206</v>
      </c>
      <c r="S27" s="71">
        <f>_xlfn.IFNA(IF($S$8&lt;&gt;"",VLOOKUP(T27,Data!$B$2:$H$5150,7,0),""),"")</f>
        <v>207</v>
      </c>
      <c r="T27" s="72" t="str">
        <f t="shared" si="42"/>
        <v>LMps_Ctn5205.12</v>
      </c>
      <c r="U27" s="136">
        <f t="shared" si="43"/>
        <v>0</v>
      </c>
      <c r="V27" s="69">
        <f t="shared" si="44"/>
        <v>0</v>
      </c>
      <c r="W27" s="70">
        <f>_xlfn.IFNA(VLOOKUP(Z27,Data!$B$2:$H$5150,4,0),0)</f>
        <v>1</v>
      </c>
      <c r="X27" s="71">
        <f>_xlfn.IFNA(IF($X$8&lt;&gt;"",VLOOKUP(Z27,Data!$B$2:$H$5150,6,0),""),"")</f>
        <v>206</v>
      </c>
      <c r="Y27" s="71">
        <f>_xlfn.IFNA(IF($Y$8&lt;&gt;"",VLOOKUP(Z27,Data!$B$2:$H$5150,7,0),""),"")</f>
        <v>207</v>
      </c>
      <c r="Z27" s="72" t="str">
        <f t="shared" si="45"/>
        <v>LMps_Ctn5205.12</v>
      </c>
      <c r="AA27" s="136">
        <f t="shared" si="46"/>
        <v>0</v>
      </c>
      <c r="AB27" s="69">
        <f t="shared" si="47"/>
        <v>0</v>
      </c>
      <c r="AC27" s="70">
        <f>_xlfn.IFNA(VLOOKUP(AF27,Data!$B$2:$H$5150,4,0),0)</f>
        <v>1</v>
      </c>
      <c r="AD27" s="71">
        <f>_xlfn.IFNA(IF($AD$8&lt;&gt;"",VLOOKUP(AF27,Data!$B$2:$H$5150,6,0),""),"")</f>
        <v>206</v>
      </c>
      <c r="AE27" s="71">
        <f>_xlfn.IFNA(IF($AE$8&lt;&gt;"",VLOOKUP(AF27,Data!$B$2:$H$5150,7,0),""),"")</f>
        <v>207</v>
      </c>
      <c r="AF27" s="72" t="str">
        <f t="shared" si="48"/>
        <v>LMps_Ctn5205.12</v>
      </c>
      <c r="AG27" s="136">
        <f t="shared" si="49"/>
        <v>0</v>
      </c>
      <c r="AH27" s="69">
        <f t="shared" si="50"/>
        <v>0</v>
      </c>
      <c r="AI27" s="70">
        <f>_xlfn.IFNA(VLOOKUP(AL27,Data!$B$2:$H$5150,4,0),0)</f>
        <v>1</v>
      </c>
      <c r="AJ27" s="71">
        <f>_xlfn.IFNA(IF($AJ$8&lt;&gt;"",VLOOKUP(AL27,Data!$B$2:$H$5150,6,0),""),"")</f>
        <v>206</v>
      </c>
      <c r="AK27" s="71">
        <f>_xlfn.IFNA(IF($AK$8&lt;&gt;"",VLOOKUP(AL27,Data!$B$2:$H$5150,7,0),""),"")</f>
        <v>207</v>
      </c>
      <c r="AL27" s="72" t="str">
        <f t="shared" si="51"/>
        <v>LMps_Ctn5205.12</v>
      </c>
      <c r="AM27" s="136">
        <f t="shared" si="52"/>
        <v>0</v>
      </c>
      <c r="AN27" s="69">
        <f t="shared" si="53"/>
        <v>0</v>
      </c>
      <c r="AO27" s="70">
        <f>_xlfn.IFNA(VLOOKUP(AR27,Data!$B$2:$H$5150,4,0),0)</f>
        <v>1</v>
      </c>
      <c r="AP27" s="71">
        <f>_xlfn.IFNA(IF($AP$8&lt;&gt;"",VLOOKUP(AR27,Data!$B$2:$H$5150,6,0),""),"")</f>
        <v>206</v>
      </c>
      <c r="AQ27" s="71">
        <f>_xlfn.IFNA(IF($AQ$8&lt;&gt;"",VLOOKUP(AR27,Data!$B$2:$H$5150,7,0),""),"")</f>
        <v>207</v>
      </c>
      <c r="AR27" s="72" t="str">
        <f t="shared" si="54"/>
        <v>LMps_Ctn5205.12</v>
      </c>
      <c r="AS27" s="136">
        <f t="shared" si="55"/>
        <v>0</v>
      </c>
      <c r="AT27" s="69">
        <f t="shared" si="56"/>
        <v>0</v>
      </c>
      <c r="AU27" s="70">
        <f>_xlfn.IFNA(VLOOKUP(AX27,Data!$B$2:$H$5150,4,0),0)</f>
        <v>1</v>
      </c>
      <c r="AV27" s="71">
        <f>_xlfn.IFNA(IF($AV$8&lt;&gt;"",VLOOKUP(AX27,Data!$B$2:$H$5150,6,0),""),"")</f>
        <v>206</v>
      </c>
      <c r="AW27" s="71">
        <f>_xlfn.IFNA(IF($AW$8&lt;&gt;"",VLOOKUP(AX27,Data!$B$2:$H$5150,7,0),""),"")</f>
        <v>207</v>
      </c>
      <c r="AX27" s="72" t="str">
        <f t="shared" si="57"/>
        <v>LMps_Ctn5205.12</v>
      </c>
      <c r="AY27" s="136">
        <f t="shared" si="58"/>
        <v>0</v>
      </c>
      <c r="AZ27" s="69">
        <f t="shared" si="59"/>
        <v>0</v>
      </c>
      <c r="BA27" s="70">
        <f>_xlfn.IFNA(VLOOKUP(BD27,Data!$B$2:$H$5150,4,0),0)</f>
        <v>1</v>
      </c>
      <c r="BB27" s="71">
        <f>_xlfn.IFNA(IF($BB$8&lt;&gt;"",VLOOKUP(BD27,Data!$B$2:$H$5150,6,0),""),"")</f>
        <v>206</v>
      </c>
      <c r="BC27" s="71">
        <f>_xlfn.IFNA(IF($BC$8&lt;&gt;"",VLOOKUP(BD27,Data!$B$2:$H$5150,7,0),""),"")</f>
        <v>207</v>
      </c>
      <c r="BD27" s="72" t="str">
        <f t="shared" si="60"/>
        <v>LMps_Ctn5205.12</v>
      </c>
      <c r="BE27" s="136">
        <f t="shared" si="61"/>
        <v>0</v>
      </c>
      <c r="BF27" s="69">
        <f t="shared" si="62"/>
        <v>0</v>
      </c>
      <c r="BG27" s="70">
        <f>_xlfn.IFNA(VLOOKUP(BJ27,Data!$B$2:$H$5150,4,0),0)</f>
        <v>1</v>
      </c>
      <c r="BH27" s="71">
        <f>_xlfn.IFNA(IF($BH$8&lt;&gt;"",VLOOKUP(BJ27,Data!$B$2:$H$5150,6,0),""),"")</f>
        <v>206</v>
      </c>
      <c r="BI27" s="71">
        <f>_xlfn.IFNA(IF($BI$8&lt;&gt;"",VLOOKUP(BJ27,Data!$B$2:$H$5150,7,0),""),"")</f>
        <v>207</v>
      </c>
      <c r="BJ27" s="72" t="str">
        <f t="shared" si="63"/>
        <v>LMps_Ctn5205.12</v>
      </c>
      <c r="BK27" s="136">
        <f t="shared" si="64"/>
        <v>0</v>
      </c>
      <c r="BL27" s="69">
        <f t="shared" si="65"/>
        <v>0</v>
      </c>
      <c r="BM27" s="70">
        <f>_xlfn.IFNA(VLOOKUP(BP27,Data!$B$2:$H$5150,4,0),0)</f>
        <v>1</v>
      </c>
      <c r="BN27" s="71">
        <f>_xlfn.IFNA(IF($BN$8&lt;&gt;"",VLOOKUP(BP27,Data!$B$2:$H$5150,6,0),""),"")</f>
        <v>206</v>
      </c>
      <c r="BO27" s="71">
        <f>_xlfn.IFNA(IF($BO$8&lt;&gt;"",VLOOKUP(BP27,Data!$B$2:$H$5150,7,0),""),"")</f>
        <v>207</v>
      </c>
      <c r="BP27" s="72" t="str">
        <f t="shared" si="66"/>
        <v>LMps_Ctn5205.12</v>
      </c>
      <c r="BQ27" s="136">
        <f t="shared" si="67"/>
        <v>0</v>
      </c>
      <c r="BR27" s="69">
        <f t="shared" si="68"/>
        <v>0</v>
      </c>
      <c r="BS27" s="70">
        <f>_xlfn.IFNA(VLOOKUP(BV27,Data!$B$2:$H$5150,4,0),0)</f>
        <v>1</v>
      </c>
      <c r="BT27" s="71">
        <f>_xlfn.IFNA(IF($BT$8&lt;&gt;"",VLOOKUP(BV27,Data!$B$2:$H$5150,6,0),""),"")</f>
        <v>206</v>
      </c>
      <c r="BU27" s="71">
        <f>_xlfn.IFNA(IF($BU$8&lt;&gt;"",VLOOKUP(BV27,Data!$B$2:$H$5150,7,0),""),"")</f>
        <v>207</v>
      </c>
      <c r="BV27" s="72" t="str">
        <f t="shared" si="69"/>
        <v>LMps_Ctn5205.12</v>
      </c>
      <c r="BW27" s="136">
        <f t="shared" si="70"/>
        <v>0</v>
      </c>
      <c r="BX27" s="69">
        <f t="shared" si="71"/>
        <v>0</v>
      </c>
      <c r="BY27" s="70">
        <f>_xlfn.IFNA(VLOOKUP(CB27,Data!$B$2:$H$5150,4,0),0)</f>
        <v>1</v>
      </c>
      <c r="BZ27" s="71">
        <f>_xlfn.IFNA(IF($BZ$8&lt;&gt;"",VLOOKUP(CB27,Data!$B$2:$H$5150,6,0),""),"")</f>
        <v>206</v>
      </c>
      <c r="CA27" s="71">
        <f>_xlfn.IFNA(IF($CA$8&lt;&gt;"",VLOOKUP(CB27,Data!$B$2:$H$5150,7,0),""),"")</f>
        <v>207</v>
      </c>
      <c r="CB27" s="72" t="str">
        <f t="shared" si="72"/>
        <v>LMps_Ctn5205.12</v>
      </c>
      <c r="CC27" s="136">
        <f t="shared" si="73"/>
        <v>0</v>
      </c>
      <c r="CD27" s="69">
        <f t="shared" si="74"/>
        <v>0</v>
      </c>
      <c r="CE27" s="70">
        <f>_xlfn.IFNA(VLOOKUP(CH27,Data!$B$2:$H$5150,4,0),0)</f>
        <v>1</v>
      </c>
      <c r="CF27" s="71">
        <f>_xlfn.IFNA(IF($CF$8&lt;&gt;"",VLOOKUP(CH27,Data!$B$2:$H$5150,6,0),""),"")</f>
        <v>206</v>
      </c>
      <c r="CG27" s="71">
        <f>_xlfn.IFNA(IF($CG$8&lt;&gt;"",VLOOKUP(CH27,Data!$B$2:$H$5150,7,0),""),"")</f>
        <v>207</v>
      </c>
      <c r="CH27" s="72" t="str">
        <f t="shared" si="75"/>
        <v>LMps_Ctn5205.12</v>
      </c>
      <c r="CI27" s="136">
        <f t="shared" si="76"/>
        <v>0</v>
      </c>
      <c r="CJ27" s="69">
        <f t="shared" si="77"/>
        <v>0</v>
      </c>
      <c r="CK27" s="70">
        <f>_xlfn.IFNA(VLOOKUP(CN27,Data!$B$2:$H$5150,4,0),0)</f>
        <v>1</v>
      </c>
      <c r="CL27" s="71">
        <f>_xlfn.IFNA(IF($CL$8&lt;&gt;"",VLOOKUP(CN27,Data!$B$2:$H$5150,6,0),""),"")</f>
        <v>206</v>
      </c>
      <c r="CM27" s="71">
        <f>_xlfn.IFNA(IF($CM$8&lt;&gt;"",VLOOKUP(CN27,Data!$B$2:$H$5150,7,0),""),"")</f>
        <v>207</v>
      </c>
      <c r="CN27" s="72" t="str">
        <f t="shared" si="78"/>
        <v>LMps_Ctn5205.12</v>
      </c>
      <c r="CO27" s="136">
        <f t="shared" si="79"/>
        <v>0</v>
      </c>
      <c r="CP27" s="69">
        <f t="shared" si="80"/>
        <v>0</v>
      </c>
      <c r="CQ27" s="70">
        <f>_xlfn.IFNA(VLOOKUP(CT27,Data!$B$2:$H$5150,4,0),0)</f>
        <v>1</v>
      </c>
      <c r="CR27" s="71">
        <f>_xlfn.IFNA(IF($CR$8&lt;&gt;"",VLOOKUP(CT27,Data!$B$2:$H$5150,6,0),""),"")</f>
        <v>206</v>
      </c>
      <c r="CS27" s="71">
        <f>_xlfn.IFNA(IF($CS$8&lt;&gt;"",VLOOKUP(CT27,Data!$B$2:$H$5150,7,0),""),"")</f>
        <v>207</v>
      </c>
      <c r="CT27" s="72" t="str">
        <f t="shared" si="81"/>
        <v>LMps_Ctn5205.12</v>
      </c>
      <c r="CU27" s="74" t="str">
        <f>VLOOKUP(F27,GD.List!$C$3:$O$6214,12,0)</f>
        <v>Cotton Yarn</v>
      </c>
      <c r="CV27" s="51" t="s">
        <v>50</v>
      </c>
      <c r="CW27" s="51">
        <f t="shared" si="33"/>
        <v>5205.12</v>
      </c>
      <c r="CX27" s="73">
        <f>E27/VLOOKUP(F27,GD.List!$C$3:$O$6646,5,0)</f>
        <v>1.7563527653213753E-2</v>
      </c>
      <c r="CY27" s="134">
        <f t="shared" si="82"/>
        <v>0</v>
      </c>
      <c r="CZ27" s="51" t="e">
        <f t="shared" ref="CZ27" si="169">VLOOKUP(F27,$CZ$1:$CZ$7,1,0)</f>
        <v>#N/A</v>
      </c>
      <c r="DA27" s="133"/>
    </row>
    <row r="28" spans="1:105" ht="15" customHeight="1" x14ac:dyDescent="0.2">
      <c r="A28" s="142" t="str">
        <f>IFERROR(IF(VLOOKUP(F28,GD.List!$C$3:$H$6371,6,0)&lt;&gt;"L","I","L"),"")</f>
        <v>I</v>
      </c>
      <c r="B28" s="136">
        <f t="shared" si="35"/>
        <v>0</v>
      </c>
      <c r="C28" s="64">
        <v>358.44999999999982</v>
      </c>
      <c r="D28" s="64">
        <f t="shared" ref="D28" si="170">J28+P28+V28+AB28+AH28+AN28+AT28+AZ28+BF28+BL28+BR28+BX28+CD28+CJ28+CP28</f>
        <v>0</v>
      </c>
      <c r="E28" s="64">
        <f t="shared" si="37"/>
        <v>358.44999999999982</v>
      </c>
      <c r="F28" s="65" t="s">
        <v>3637</v>
      </c>
      <c r="G28" s="66" t="str">
        <f>VLOOKUP(F28,GD.List!$C$3:$O$6646,13,0)</f>
        <v>30/1 Cotton Yarn Carded</v>
      </c>
      <c r="H28" s="67">
        <f>VLOOKUP(F28,GD.List!$C$3:$O$6646,8,0)</f>
        <v>5205.13</v>
      </c>
      <c r="I28" s="68">
        <f>VLOOKUP(F28,GD.List!$C$3:$O$6646,9,0)</f>
        <v>3.23</v>
      </c>
      <c r="J28" s="69">
        <f t="shared" si="38"/>
        <v>0</v>
      </c>
      <c r="K28" s="70">
        <f>_xlfn.IFNA(VLOOKUP(N28,Data!$B$2:$H$5150,4,0),0)</f>
        <v>1.0101</v>
      </c>
      <c r="L28" s="71">
        <f>_xlfn.IFNA(IF($L$8&lt;&gt;"",VLOOKUP(N28,Data!$B$2:$H$5150,6,0),""),"")</f>
        <v>133</v>
      </c>
      <c r="M28" s="71">
        <f>_xlfn.IFNA(IF($M$8&lt;&gt;"",VLOOKUP(N28,Data!$B$2:$H$5150,7,0),""),"")</f>
        <v>134</v>
      </c>
      <c r="N28" s="72" t="str">
        <f t="shared" si="39"/>
        <v>IMps_Ctn5205.13</v>
      </c>
      <c r="O28" s="136">
        <f t="shared" si="40"/>
        <v>0</v>
      </c>
      <c r="P28" s="69">
        <f t="shared" si="41"/>
        <v>0</v>
      </c>
      <c r="Q28" s="70">
        <f>_xlfn.IFNA(VLOOKUP(T28,Data!$B$2:$H$5150,4,0),0)</f>
        <v>1.0101</v>
      </c>
      <c r="R28" s="71">
        <f>_xlfn.IFNA(IF($R$8&lt;&gt;"",VLOOKUP(T28,Data!$B$2:$H$5150,6,0),""),"")</f>
        <v>133</v>
      </c>
      <c r="S28" s="71">
        <f>_xlfn.IFNA(IF($S$8&lt;&gt;"",VLOOKUP(T28,Data!$B$2:$H$5150,7,0),""),"")</f>
        <v>134</v>
      </c>
      <c r="T28" s="72" t="str">
        <f t="shared" si="42"/>
        <v>IMps_Ctn5205.13</v>
      </c>
      <c r="U28" s="136">
        <f t="shared" si="43"/>
        <v>0</v>
      </c>
      <c r="V28" s="69">
        <f t="shared" si="44"/>
        <v>0</v>
      </c>
      <c r="W28" s="70">
        <f>_xlfn.IFNA(VLOOKUP(Z28,Data!$B$2:$H$5150,4,0),0)</f>
        <v>1.0101</v>
      </c>
      <c r="X28" s="71">
        <f>_xlfn.IFNA(IF($X$8&lt;&gt;"",VLOOKUP(Z28,Data!$B$2:$H$5150,6,0),""),"")</f>
        <v>133</v>
      </c>
      <c r="Y28" s="71">
        <f>_xlfn.IFNA(IF($Y$8&lt;&gt;"",VLOOKUP(Z28,Data!$B$2:$H$5150,7,0),""),"")</f>
        <v>134</v>
      </c>
      <c r="Z28" s="72" t="str">
        <f t="shared" si="45"/>
        <v>IMps_Ctn5205.13</v>
      </c>
      <c r="AA28" s="136">
        <f t="shared" si="46"/>
        <v>0</v>
      </c>
      <c r="AB28" s="69">
        <f t="shared" si="47"/>
        <v>0</v>
      </c>
      <c r="AC28" s="70">
        <f>_xlfn.IFNA(VLOOKUP(AF28,Data!$B$2:$H$5150,4,0),0)</f>
        <v>1.0101</v>
      </c>
      <c r="AD28" s="71">
        <f>_xlfn.IFNA(IF($AD$8&lt;&gt;"",VLOOKUP(AF28,Data!$B$2:$H$5150,6,0),""),"")</f>
        <v>133</v>
      </c>
      <c r="AE28" s="71">
        <f>_xlfn.IFNA(IF($AE$8&lt;&gt;"",VLOOKUP(AF28,Data!$B$2:$H$5150,7,0),""),"")</f>
        <v>134</v>
      </c>
      <c r="AF28" s="72" t="str">
        <f t="shared" si="48"/>
        <v>IMps_Ctn5205.13</v>
      </c>
      <c r="AG28" s="136">
        <f t="shared" si="49"/>
        <v>0</v>
      </c>
      <c r="AH28" s="69">
        <f t="shared" si="50"/>
        <v>0</v>
      </c>
      <c r="AI28" s="70">
        <f>_xlfn.IFNA(VLOOKUP(AL28,Data!$B$2:$H$5150,4,0),0)</f>
        <v>1.0101</v>
      </c>
      <c r="AJ28" s="71">
        <f>_xlfn.IFNA(IF($AJ$8&lt;&gt;"",VLOOKUP(AL28,Data!$B$2:$H$5150,6,0),""),"")</f>
        <v>133</v>
      </c>
      <c r="AK28" s="71">
        <f>_xlfn.IFNA(IF($AK$8&lt;&gt;"",VLOOKUP(AL28,Data!$B$2:$H$5150,7,0),""),"")</f>
        <v>134</v>
      </c>
      <c r="AL28" s="72" t="str">
        <f t="shared" si="51"/>
        <v>IMps_Ctn5205.13</v>
      </c>
      <c r="AM28" s="136">
        <f t="shared" si="52"/>
        <v>0</v>
      </c>
      <c r="AN28" s="69">
        <f t="shared" si="53"/>
        <v>0</v>
      </c>
      <c r="AO28" s="70">
        <f>_xlfn.IFNA(VLOOKUP(AR28,Data!$B$2:$H$5150,4,0),0)</f>
        <v>1.0101</v>
      </c>
      <c r="AP28" s="71">
        <f>_xlfn.IFNA(IF($AP$8&lt;&gt;"",VLOOKUP(AR28,Data!$B$2:$H$5150,6,0),""),"")</f>
        <v>133</v>
      </c>
      <c r="AQ28" s="71">
        <f>_xlfn.IFNA(IF($AQ$8&lt;&gt;"",VLOOKUP(AR28,Data!$B$2:$H$5150,7,0),""),"")</f>
        <v>134</v>
      </c>
      <c r="AR28" s="72" t="str">
        <f t="shared" si="54"/>
        <v>IMps_Ctn5205.13</v>
      </c>
      <c r="AS28" s="136">
        <f t="shared" si="55"/>
        <v>0</v>
      </c>
      <c r="AT28" s="69">
        <f t="shared" si="56"/>
        <v>0</v>
      </c>
      <c r="AU28" s="70">
        <f>_xlfn.IFNA(VLOOKUP(AX28,Data!$B$2:$H$5150,4,0),0)</f>
        <v>1.0101</v>
      </c>
      <c r="AV28" s="71">
        <f>_xlfn.IFNA(IF($AV$8&lt;&gt;"",VLOOKUP(AX28,Data!$B$2:$H$5150,6,0),""),"")</f>
        <v>133</v>
      </c>
      <c r="AW28" s="71">
        <f>_xlfn.IFNA(IF($AW$8&lt;&gt;"",VLOOKUP(AX28,Data!$B$2:$H$5150,7,0),""),"")</f>
        <v>134</v>
      </c>
      <c r="AX28" s="72" t="str">
        <f t="shared" si="57"/>
        <v>IMps_Ctn5205.13</v>
      </c>
      <c r="AY28" s="136">
        <f t="shared" si="58"/>
        <v>0</v>
      </c>
      <c r="AZ28" s="69">
        <f t="shared" si="59"/>
        <v>0</v>
      </c>
      <c r="BA28" s="70">
        <f>_xlfn.IFNA(VLOOKUP(BD28,Data!$B$2:$H$5150,4,0),0)</f>
        <v>1.0101</v>
      </c>
      <c r="BB28" s="71">
        <f>_xlfn.IFNA(IF($BB$8&lt;&gt;"",VLOOKUP(BD28,Data!$B$2:$H$5150,6,0),""),"")</f>
        <v>133</v>
      </c>
      <c r="BC28" s="71">
        <f>_xlfn.IFNA(IF($BC$8&lt;&gt;"",VLOOKUP(BD28,Data!$B$2:$H$5150,7,0),""),"")</f>
        <v>134</v>
      </c>
      <c r="BD28" s="72" t="str">
        <f t="shared" si="60"/>
        <v>IMps_Ctn5205.13</v>
      </c>
      <c r="BE28" s="136">
        <f t="shared" si="61"/>
        <v>0</v>
      </c>
      <c r="BF28" s="69">
        <f t="shared" si="62"/>
        <v>0</v>
      </c>
      <c r="BG28" s="70">
        <f>_xlfn.IFNA(VLOOKUP(BJ28,Data!$B$2:$H$5150,4,0),0)</f>
        <v>1.0101</v>
      </c>
      <c r="BH28" s="71">
        <f>_xlfn.IFNA(IF($BH$8&lt;&gt;"",VLOOKUP(BJ28,Data!$B$2:$H$5150,6,0),""),"")</f>
        <v>133</v>
      </c>
      <c r="BI28" s="71">
        <f>_xlfn.IFNA(IF($BI$8&lt;&gt;"",VLOOKUP(BJ28,Data!$B$2:$H$5150,7,0),""),"")</f>
        <v>134</v>
      </c>
      <c r="BJ28" s="72" t="str">
        <f t="shared" si="63"/>
        <v>IMps_Ctn5205.13</v>
      </c>
      <c r="BK28" s="136">
        <f t="shared" si="64"/>
        <v>0</v>
      </c>
      <c r="BL28" s="69">
        <f t="shared" si="65"/>
        <v>0</v>
      </c>
      <c r="BM28" s="70">
        <f>_xlfn.IFNA(VLOOKUP(BP28,Data!$B$2:$H$5150,4,0),0)</f>
        <v>1.0101</v>
      </c>
      <c r="BN28" s="71">
        <f>_xlfn.IFNA(IF($BN$8&lt;&gt;"",VLOOKUP(BP28,Data!$B$2:$H$5150,6,0),""),"")</f>
        <v>133</v>
      </c>
      <c r="BO28" s="71">
        <f>_xlfn.IFNA(IF($BO$8&lt;&gt;"",VLOOKUP(BP28,Data!$B$2:$H$5150,7,0),""),"")</f>
        <v>134</v>
      </c>
      <c r="BP28" s="72" t="str">
        <f t="shared" si="66"/>
        <v>IMps_Ctn5205.13</v>
      </c>
      <c r="BQ28" s="136">
        <f t="shared" si="67"/>
        <v>0</v>
      </c>
      <c r="BR28" s="69">
        <f t="shared" si="68"/>
        <v>0</v>
      </c>
      <c r="BS28" s="70">
        <f>_xlfn.IFNA(VLOOKUP(BV28,Data!$B$2:$H$5150,4,0),0)</f>
        <v>1.0101</v>
      </c>
      <c r="BT28" s="71">
        <f>_xlfn.IFNA(IF($BT$8&lt;&gt;"",VLOOKUP(BV28,Data!$B$2:$H$5150,6,0),""),"")</f>
        <v>133</v>
      </c>
      <c r="BU28" s="71">
        <f>_xlfn.IFNA(IF($BU$8&lt;&gt;"",VLOOKUP(BV28,Data!$B$2:$H$5150,7,0),""),"")</f>
        <v>134</v>
      </c>
      <c r="BV28" s="72" t="str">
        <f t="shared" si="69"/>
        <v>IMps_Ctn5205.13</v>
      </c>
      <c r="BW28" s="136">
        <f t="shared" si="70"/>
        <v>0</v>
      </c>
      <c r="BX28" s="69">
        <f t="shared" si="71"/>
        <v>0</v>
      </c>
      <c r="BY28" s="70">
        <f>_xlfn.IFNA(VLOOKUP(CB28,Data!$B$2:$H$5150,4,0),0)</f>
        <v>1.0101</v>
      </c>
      <c r="BZ28" s="71">
        <f>_xlfn.IFNA(IF($BZ$8&lt;&gt;"",VLOOKUP(CB28,Data!$B$2:$H$5150,6,0),""),"")</f>
        <v>133</v>
      </c>
      <c r="CA28" s="71">
        <f>_xlfn.IFNA(IF($CA$8&lt;&gt;"",VLOOKUP(CB28,Data!$B$2:$H$5150,7,0),""),"")</f>
        <v>134</v>
      </c>
      <c r="CB28" s="72" t="str">
        <f t="shared" si="72"/>
        <v>IMps_Ctn5205.13</v>
      </c>
      <c r="CC28" s="136">
        <f t="shared" si="73"/>
        <v>0</v>
      </c>
      <c r="CD28" s="69">
        <f t="shared" si="74"/>
        <v>0</v>
      </c>
      <c r="CE28" s="70">
        <f>_xlfn.IFNA(VLOOKUP(CH28,Data!$B$2:$H$5150,4,0),0)</f>
        <v>1.0101</v>
      </c>
      <c r="CF28" s="71">
        <f>_xlfn.IFNA(IF($CF$8&lt;&gt;"",VLOOKUP(CH28,Data!$B$2:$H$5150,6,0),""),"")</f>
        <v>133</v>
      </c>
      <c r="CG28" s="71">
        <f>_xlfn.IFNA(IF($CG$8&lt;&gt;"",VLOOKUP(CH28,Data!$B$2:$H$5150,7,0),""),"")</f>
        <v>134</v>
      </c>
      <c r="CH28" s="72" t="str">
        <f t="shared" si="75"/>
        <v>IMps_Ctn5205.13</v>
      </c>
      <c r="CI28" s="136">
        <f t="shared" si="76"/>
        <v>0</v>
      </c>
      <c r="CJ28" s="69">
        <f t="shared" si="77"/>
        <v>0</v>
      </c>
      <c r="CK28" s="70">
        <f>_xlfn.IFNA(VLOOKUP(CN28,Data!$B$2:$H$5150,4,0),0)</f>
        <v>1.0101</v>
      </c>
      <c r="CL28" s="71">
        <f>_xlfn.IFNA(IF($CL$8&lt;&gt;"",VLOOKUP(CN28,Data!$B$2:$H$5150,6,0),""),"")</f>
        <v>133</v>
      </c>
      <c r="CM28" s="71">
        <f>_xlfn.IFNA(IF($CM$8&lt;&gt;"",VLOOKUP(CN28,Data!$B$2:$H$5150,7,0),""),"")</f>
        <v>134</v>
      </c>
      <c r="CN28" s="72" t="str">
        <f t="shared" si="78"/>
        <v>IMps_Ctn5205.13</v>
      </c>
      <c r="CO28" s="136">
        <f t="shared" si="79"/>
        <v>0</v>
      </c>
      <c r="CP28" s="69">
        <f t="shared" si="80"/>
        <v>0</v>
      </c>
      <c r="CQ28" s="70">
        <f>_xlfn.IFNA(VLOOKUP(CT28,Data!$B$2:$H$5150,4,0),0)</f>
        <v>1.0101</v>
      </c>
      <c r="CR28" s="71">
        <f>_xlfn.IFNA(IF($CR$8&lt;&gt;"",VLOOKUP(CT28,Data!$B$2:$H$5150,6,0),""),"")</f>
        <v>133</v>
      </c>
      <c r="CS28" s="71">
        <f>_xlfn.IFNA(IF($CS$8&lt;&gt;"",VLOOKUP(CT28,Data!$B$2:$H$5150,7,0),""),"")</f>
        <v>134</v>
      </c>
      <c r="CT28" s="72" t="str">
        <f t="shared" si="81"/>
        <v>IMps_Ctn5205.13</v>
      </c>
      <c r="CU28" s="74" t="str">
        <f>VLOOKUP(F28,GD.List!$C$3:$O$6214,12,0)</f>
        <v>Cotton Yarn</v>
      </c>
      <c r="CV28" s="51" t="s">
        <v>50</v>
      </c>
      <c r="CW28" s="51">
        <f t="shared" si="33"/>
        <v>5205.13</v>
      </c>
      <c r="CX28" s="73">
        <f>E28/VLOOKUP(F28,GD.List!$C$3:$O$6646,5,0)</f>
        <v>4.5944120465086495E-2</v>
      </c>
      <c r="CY28" s="134">
        <f t="shared" si="82"/>
        <v>0</v>
      </c>
      <c r="CZ28" s="51" t="e">
        <f t="shared" si="95"/>
        <v>#N/A</v>
      </c>
      <c r="DA28" s="133"/>
    </row>
    <row r="29" spans="1:105" ht="15" customHeight="1" x14ac:dyDescent="0.2">
      <c r="A29" s="142" t="str">
        <f>IFERROR(IF(VLOOKUP(F29,GD.List!$C$3:$H$6371,6,0)&lt;&gt;"L","I","L"),"")</f>
        <v>L</v>
      </c>
      <c r="B29" s="136">
        <f t="shared" si="35"/>
        <v>0</v>
      </c>
      <c r="C29" s="64">
        <v>210</v>
      </c>
      <c r="D29" s="64">
        <f t="shared" ref="D29" si="171">J29+P29+V29+AB29+AH29+AN29+AT29+AZ29+BF29+BL29+BR29+BX29+CD29+CJ29+CP29</f>
        <v>0</v>
      </c>
      <c r="E29" s="64">
        <f t="shared" si="37"/>
        <v>210</v>
      </c>
      <c r="F29" s="65" t="s">
        <v>3740</v>
      </c>
      <c r="G29" s="66" t="str">
        <f>VLOOKUP(F29,GD.List!$C$3:$O$6646,13,0)</f>
        <v>30/1 Cotton Yarn ( 6796LBS)</v>
      </c>
      <c r="H29" s="67">
        <f>VLOOKUP(F29,GD.List!$C$3:$O$6646,8,0)</f>
        <v>5205.13</v>
      </c>
      <c r="I29" s="68">
        <f>VLOOKUP(F29,GD.List!$C$3:$O$6646,9,0)</f>
        <v>4.25</v>
      </c>
      <c r="J29" s="69">
        <f t="shared" si="38"/>
        <v>0</v>
      </c>
      <c r="K29" s="70">
        <f>_xlfn.IFNA(VLOOKUP(N29,Data!$B$2:$H$5150,4,0),0)</f>
        <v>1</v>
      </c>
      <c r="L29" s="71">
        <f>_xlfn.IFNA(IF($L$8&lt;&gt;"",VLOOKUP(N29,Data!$B$2:$H$5150,6,0),""),"")</f>
        <v>208</v>
      </c>
      <c r="M29" s="71">
        <f>_xlfn.IFNA(IF($M$8&lt;&gt;"",VLOOKUP(N29,Data!$B$2:$H$5150,7,0),""),"")</f>
        <v>209</v>
      </c>
      <c r="N29" s="72" t="str">
        <f t="shared" si="39"/>
        <v>LMps_Ctn5205.13</v>
      </c>
      <c r="O29" s="136">
        <f t="shared" si="40"/>
        <v>0</v>
      </c>
      <c r="P29" s="69">
        <f t="shared" si="41"/>
        <v>0</v>
      </c>
      <c r="Q29" s="70">
        <f>_xlfn.IFNA(VLOOKUP(T29,Data!$B$2:$H$5150,4,0),0)</f>
        <v>1</v>
      </c>
      <c r="R29" s="71">
        <f>_xlfn.IFNA(IF($R$8&lt;&gt;"",VLOOKUP(T29,Data!$B$2:$H$5150,6,0),""),"")</f>
        <v>208</v>
      </c>
      <c r="S29" s="71">
        <f>_xlfn.IFNA(IF($S$8&lt;&gt;"",VLOOKUP(T29,Data!$B$2:$H$5150,7,0),""),"")</f>
        <v>209</v>
      </c>
      <c r="T29" s="72" t="str">
        <f t="shared" si="42"/>
        <v>LMps_Ctn5205.13</v>
      </c>
      <c r="U29" s="136">
        <f t="shared" si="43"/>
        <v>0</v>
      </c>
      <c r="V29" s="69">
        <f t="shared" si="44"/>
        <v>0</v>
      </c>
      <c r="W29" s="70">
        <f>_xlfn.IFNA(VLOOKUP(Z29,Data!$B$2:$H$5150,4,0),0)</f>
        <v>1</v>
      </c>
      <c r="X29" s="71">
        <f>_xlfn.IFNA(IF($X$8&lt;&gt;"",VLOOKUP(Z29,Data!$B$2:$H$5150,6,0),""),"")</f>
        <v>208</v>
      </c>
      <c r="Y29" s="71">
        <f>_xlfn.IFNA(IF($Y$8&lt;&gt;"",VLOOKUP(Z29,Data!$B$2:$H$5150,7,0),""),"")</f>
        <v>209</v>
      </c>
      <c r="Z29" s="72" t="str">
        <f t="shared" si="45"/>
        <v>LMps_Ctn5205.13</v>
      </c>
      <c r="AA29" s="136">
        <f t="shared" si="46"/>
        <v>0</v>
      </c>
      <c r="AB29" s="69">
        <f t="shared" si="47"/>
        <v>0</v>
      </c>
      <c r="AC29" s="70">
        <f>_xlfn.IFNA(VLOOKUP(AF29,Data!$B$2:$H$5150,4,0),0)</f>
        <v>1</v>
      </c>
      <c r="AD29" s="71">
        <f>_xlfn.IFNA(IF($AD$8&lt;&gt;"",VLOOKUP(AF29,Data!$B$2:$H$5150,6,0),""),"")</f>
        <v>208</v>
      </c>
      <c r="AE29" s="71">
        <f>_xlfn.IFNA(IF($AE$8&lt;&gt;"",VLOOKUP(AF29,Data!$B$2:$H$5150,7,0),""),"")</f>
        <v>209</v>
      </c>
      <c r="AF29" s="72" t="str">
        <f t="shared" si="48"/>
        <v>LMps_Ctn5205.13</v>
      </c>
      <c r="AG29" s="136">
        <f t="shared" si="49"/>
        <v>0</v>
      </c>
      <c r="AH29" s="69">
        <f t="shared" si="50"/>
        <v>0</v>
      </c>
      <c r="AI29" s="70">
        <f>_xlfn.IFNA(VLOOKUP(AL29,Data!$B$2:$H$5150,4,0),0)</f>
        <v>1</v>
      </c>
      <c r="AJ29" s="71">
        <f>_xlfn.IFNA(IF($AJ$8&lt;&gt;"",VLOOKUP(AL29,Data!$B$2:$H$5150,6,0),""),"")</f>
        <v>208</v>
      </c>
      <c r="AK29" s="71">
        <f>_xlfn.IFNA(IF($AK$8&lt;&gt;"",VLOOKUP(AL29,Data!$B$2:$H$5150,7,0),""),"")</f>
        <v>209</v>
      </c>
      <c r="AL29" s="72" t="str">
        <f t="shared" si="51"/>
        <v>LMps_Ctn5205.13</v>
      </c>
      <c r="AM29" s="136">
        <f t="shared" si="52"/>
        <v>0</v>
      </c>
      <c r="AN29" s="69">
        <f t="shared" si="53"/>
        <v>0</v>
      </c>
      <c r="AO29" s="70">
        <f>_xlfn.IFNA(VLOOKUP(AR29,Data!$B$2:$H$5150,4,0),0)</f>
        <v>1</v>
      </c>
      <c r="AP29" s="71">
        <f>_xlfn.IFNA(IF($AP$8&lt;&gt;"",VLOOKUP(AR29,Data!$B$2:$H$5150,6,0),""),"")</f>
        <v>208</v>
      </c>
      <c r="AQ29" s="71">
        <f>_xlfn.IFNA(IF($AQ$8&lt;&gt;"",VLOOKUP(AR29,Data!$B$2:$H$5150,7,0),""),"")</f>
        <v>209</v>
      </c>
      <c r="AR29" s="72" t="str">
        <f t="shared" si="54"/>
        <v>LMps_Ctn5205.13</v>
      </c>
      <c r="AS29" s="136">
        <f t="shared" si="55"/>
        <v>0</v>
      </c>
      <c r="AT29" s="69">
        <f t="shared" si="56"/>
        <v>0</v>
      </c>
      <c r="AU29" s="70">
        <f>_xlfn.IFNA(VLOOKUP(AX29,Data!$B$2:$H$5150,4,0),0)</f>
        <v>1</v>
      </c>
      <c r="AV29" s="71">
        <f>_xlfn.IFNA(IF($AV$8&lt;&gt;"",VLOOKUP(AX29,Data!$B$2:$H$5150,6,0),""),"")</f>
        <v>208</v>
      </c>
      <c r="AW29" s="71">
        <f>_xlfn.IFNA(IF($AW$8&lt;&gt;"",VLOOKUP(AX29,Data!$B$2:$H$5150,7,0),""),"")</f>
        <v>209</v>
      </c>
      <c r="AX29" s="72" t="str">
        <f t="shared" si="57"/>
        <v>LMps_Ctn5205.13</v>
      </c>
      <c r="AY29" s="136">
        <f t="shared" si="58"/>
        <v>0</v>
      </c>
      <c r="AZ29" s="69">
        <f t="shared" si="59"/>
        <v>0</v>
      </c>
      <c r="BA29" s="70">
        <f>_xlfn.IFNA(VLOOKUP(BD29,Data!$B$2:$H$5150,4,0),0)</f>
        <v>1</v>
      </c>
      <c r="BB29" s="71">
        <f>_xlfn.IFNA(IF($BB$8&lt;&gt;"",VLOOKUP(BD29,Data!$B$2:$H$5150,6,0),""),"")</f>
        <v>208</v>
      </c>
      <c r="BC29" s="71">
        <f>_xlfn.IFNA(IF($BC$8&lt;&gt;"",VLOOKUP(BD29,Data!$B$2:$H$5150,7,0),""),"")</f>
        <v>209</v>
      </c>
      <c r="BD29" s="72" t="str">
        <f t="shared" si="60"/>
        <v>LMps_Ctn5205.13</v>
      </c>
      <c r="BE29" s="136">
        <f t="shared" si="61"/>
        <v>0</v>
      </c>
      <c r="BF29" s="69">
        <f t="shared" si="62"/>
        <v>0</v>
      </c>
      <c r="BG29" s="70">
        <f>_xlfn.IFNA(VLOOKUP(BJ29,Data!$B$2:$H$5150,4,0),0)</f>
        <v>1</v>
      </c>
      <c r="BH29" s="71">
        <f>_xlfn.IFNA(IF($BH$8&lt;&gt;"",VLOOKUP(BJ29,Data!$B$2:$H$5150,6,0),""),"")</f>
        <v>208</v>
      </c>
      <c r="BI29" s="71">
        <f>_xlfn.IFNA(IF($BI$8&lt;&gt;"",VLOOKUP(BJ29,Data!$B$2:$H$5150,7,0),""),"")</f>
        <v>209</v>
      </c>
      <c r="BJ29" s="72" t="str">
        <f t="shared" si="63"/>
        <v>LMps_Ctn5205.13</v>
      </c>
      <c r="BK29" s="136">
        <f t="shared" si="64"/>
        <v>0</v>
      </c>
      <c r="BL29" s="69">
        <f t="shared" si="65"/>
        <v>0</v>
      </c>
      <c r="BM29" s="70">
        <f>_xlfn.IFNA(VLOOKUP(BP29,Data!$B$2:$H$5150,4,0),0)</f>
        <v>1</v>
      </c>
      <c r="BN29" s="71">
        <f>_xlfn.IFNA(IF($BN$8&lt;&gt;"",VLOOKUP(BP29,Data!$B$2:$H$5150,6,0),""),"")</f>
        <v>208</v>
      </c>
      <c r="BO29" s="71">
        <f>_xlfn.IFNA(IF($BO$8&lt;&gt;"",VLOOKUP(BP29,Data!$B$2:$H$5150,7,0),""),"")</f>
        <v>209</v>
      </c>
      <c r="BP29" s="72" t="str">
        <f t="shared" si="66"/>
        <v>LMps_Ctn5205.13</v>
      </c>
      <c r="BQ29" s="136">
        <f t="shared" si="67"/>
        <v>0</v>
      </c>
      <c r="BR29" s="69">
        <f t="shared" si="68"/>
        <v>0</v>
      </c>
      <c r="BS29" s="70">
        <f>_xlfn.IFNA(VLOOKUP(BV29,Data!$B$2:$H$5150,4,0),0)</f>
        <v>1</v>
      </c>
      <c r="BT29" s="71">
        <f>_xlfn.IFNA(IF($BT$8&lt;&gt;"",VLOOKUP(BV29,Data!$B$2:$H$5150,6,0),""),"")</f>
        <v>208</v>
      </c>
      <c r="BU29" s="71">
        <f>_xlfn.IFNA(IF($BU$8&lt;&gt;"",VLOOKUP(BV29,Data!$B$2:$H$5150,7,0),""),"")</f>
        <v>209</v>
      </c>
      <c r="BV29" s="72" t="str">
        <f t="shared" si="69"/>
        <v>LMps_Ctn5205.13</v>
      </c>
      <c r="BW29" s="136">
        <f t="shared" si="70"/>
        <v>0</v>
      </c>
      <c r="BX29" s="69">
        <f t="shared" si="71"/>
        <v>0</v>
      </c>
      <c r="BY29" s="70">
        <f>_xlfn.IFNA(VLOOKUP(CB29,Data!$B$2:$H$5150,4,0),0)</f>
        <v>1</v>
      </c>
      <c r="BZ29" s="71">
        <f>_xlfn.IFNA(IF($BZ$8&lt;&gt;"",VLOOKUP(CB29,Data!$B$2:$H$5150,6,0),""),"")</f>
        <v>208</v>
      </c>
      <c r="CA29" s="71">
        <f>_xlfn.IFNA(IF($CA$8&lt;&gt;"",VLOOKUP(CB29,Data!$B$2:$H$5150,7,0),""),"")</f>
        <v>209</v>
      </c>
      <c r="CB29" s="72" t="str">
        <f t="shared" si="72"/>
        <v>LMps_Ctn5205.13</v>
      </c>
      <c r="CC29" s="136">
        <f t="shared" si="73"/>
        <v>0</v>
      </c>
      <c r="CD29" s="69">
        <f t="shared" si="74"/>
        <v>0</v>
      </c>
      <c r="CE29" s="70">
        <f>_xlfn.IFNA(VLOOKUP(CH29,Data!$B$2:$H$5150,4,0),0)</f>
        <v>1</v>
      </c>
      <c r="CF29" s="71">
        <f>_xlfn.IFNA(IF($CF$8&lt;&gt;"",VLOOKUP(CH29,Data!$B$2:$H$5150,6,0),""),"")</f>
        <v>208</v>
      </c>
      <c r="CG29" s="71">
        <f>_xlfn.IFNA(IF($CG$8&lt;&gt;"",VLOOKUP(CH29,Data!$B$2:$H$5150,7,0),""),"")</f>
        <v>209</v>
      </c>
      <c r="CH29" s="72" t="str">
        <f t="shared" si="75"/>
        <v>LMps_Ctn5205.13</v>
      </c>
      <c r="CI29" s="136">
        <f t="shared" si="76"/>
        <v>0</v>
      </c>
      <c r="CJ29" s="69">
        <f t="shared" si="77"/>
        <v>0</v>
      </c>
      <c r="CK29" s="70">
        <f>_xlfn.IFNA(VLOOKUP(CN29,Data!$B$2:$H$5150,4,0),0)</f>
        <v>1</v>
      </c>
      <c r="CL29" s="71">
        <f>_xlfn.IFNA(IF($CL$8&lt;&gt;"",VLOOKUP(CN29,Data!$B$2:$H$5150,6,0),""),"")</f>
        <v>208</v>
      </c>
      <c r="CM29" s="71">
        <f>_xlfn.IFNA(IF($CM$8&lt;&gt;"",VLOOKUP(CN29,Data!$B$2:$H$5150,7,0),""),"")</f>
        <v>209</v>
      </c>
      <c r="CN29" s="72" t="str">
        <f t="shared" si="78"/>
        <v>LMps_Ctn5205.13</v>
      </c>
      <c r="CO29" s="136">
        <f t="shared" si="79"/>
        <v>0</v>
      </c>
      <c r="CP29" s="69">
        <f t="shared" si="80"/>
        <v>0</v>
      </c>
      <c r="CQ29" s="70">
        <f>_xlfn.IFNA(VLOOKUP(CT29,Data!$B$2:$H$5150,4,0),0)</f>
        <v>1</v>
      </c>
      <c r="CR29" s="71">
        <f>_xlfn.IFNA(IF($CR$8&lt;&gt;"",VLOOKUP(CT29,Data!$B$2:$H$5150,6,0),""),"")</f>
        <v>208</v>
      </c>
      <c r="CS29" s="71">
        <f>_xlfn.IFNA(IF($CS$8&lt;&gt;"",VLOOKUP(CT29,Data!$B$2:$H$5150,7,0),""),"")</f>
        <v>209</v>
      </c>
      <c r="CT29" s="72" t="str">
        <f t="shared" si="81"/>
        <v>LMps_Ctn5205.13</v>
      </c>
      <c r="CU29" s="74" t="str">
        <f>VLOOKUP(F29,GD.List!$C$3:$O$6214,12,0)</f>
        <v>Cotton Yarn</v>
      </c>
      <c r="CV29" s="51" t="s">
        <v>50</v>
      </c>
      <c r="CW29" s="51">
        <f t="shared" si="33"/>
        <v>5205.13</v>
      </c>
      <c r="CX29" s="73">
        <f>E29/VLOOKUP(F29,GD.List!$C$3:$O$6646,5,0)</f>
        <v>6.8115471942912745E-2</v>
      </c>
      <c r="CY29" s="134">
        <f t="shared" si="82"/>
        <v>0</v>
      </c>
      <c r="CZ29" s="51" t="e">
        <f t="shared" si="95"/>
        <v>#N/A</v>
      </c>
      <c r="DA29" s="133"/>
    </row>
    <row r="30" spans="1:105" ht="15" customHeight="1" x14ac:dyDescent="0.2">
      <c r="A30" s="142" t="str">
        <f>IFERROR(IF(VLOOKUP(F30,GD.List!$C$3:$H$6371,6,0)&lt;&gt;"L","I","L"),"")</f>
        <v>I</v>
      </c>
      <c r="B30" s="136">
        <f t="shared" si="35"/>
        <v>0</v>
      </c>
      <c r="C30" s="64">
        <v>1891.038</v>
      </c>
      <c r="D30" s="64">
        <f t="shared" ref="D30" si="172">J30+P30+V30+AB30+AH30+AN30+AT30+AZ30+BF30+BL30+BR30+BX30+CD30+CJ30+CP30</f>
        <v>0</v>
      </c>
      <c r="E30" s="64">
        <f t="shared" si="37"/>
        <v>1891.038</v>
      </c>
      <c r="F30" s="65" t="s">
        <v>4334</v>
      </c>
      <c r="G30" s="66" t="str">
        <f>VLOOKUP(F30,GD.List!$C$3:$O$6646,13,0)</f>
        <v>30/1 Cotton Yarn Combed</v>
      </c>
      <c r="H30" s="67">
        <f>VLOOKUP(F30,GD.List!$C$3:$O$6646,8,0)</f>
        <v>5205.2299999999996</v>
      </c>
      <c r="I30" s="68">
        <f>VLOOKUP(F30,GD.List!$C$3:$O$6646,9,0)</f>
        <v>3.4</v>
      </c>
      <c r="J30" s="69">
        <f t="shared" si="38"/>
        <v>0</v>
      </c>
      <c r="K30" s="70">
        <f>_xlfn.IFNA(VLOOKUP(N30,Data!$B$2:$H$5150,4,0),0)</f>
        <v>1</v>
      </c>
      <c r="L30" s="71">
        <f>_xlfn.IFNA(IF($L$8&lt;&gt;"",VLOOKUP(N30,Data!$B$2:$H$5150,6,0),""),"")</f>
        <v>200</v>
      </c>
      <c r="M30" s="71">
        <f>_xlfn.IFNA(IF($M$8&lt;&gt;"",VLOOKUP(N30,Data!$B$2:$H$5150,7,0),""),"")</f>
        <v>0</v>
      </c>
      <c r="N30" s="72" t="str">
        <f t="shared" si="39"/>
        <v>IMps_Ctn5205.23</v>
      </c>
      <c r="O30" s="136">
        <f t="shared" si="40"/>
        <v>0</v>
      </c>
      <c r="P30" s="69">
        <f t="shared" si="41"/>
        <v>0</v>
      </c>
      <c r="Q30" s="70">
        <f>_xlfn.IFNA(VLOOKUP(T30,Data!$B$2:$H$5150,4,0),0)</f>
        <v>1</v>
      </c>
      <c r="R30" s="71">
        <f>_xlfn.IFNA(IF($R$8&lt;&gt;"",VLOOKUP(T30,Data!$B$2:$H$5150,6,0),""),"")</f>
        <v>200</v>
      </c>
      <c r="S30" s="71">
        <f>_xlfn.IFNA(IF($S$8&lt;&gt;"",VLOOKUP(T30,Data!$B$2:$H$5150,7,0),""),"")</f>
        <v>0</v>
      </c>
      <c r="T30" s="72" t="str">
        <f t="shared" si="42"/>
        <v>IMps_Ctn5205.23</v>
      </c>
      <c r="U30" s="136">
        <f t="shared" si="43"/>
        <v>0</v>
      </c>
      <c r="V30" s="69">
        <f t="shared" si="44"/>
        <v>0</v>
      </c>
      <c r="W30" s="70">
        <f>_xlfn.IFNA(VLOOKUP(Z30,Data!$B$2:$H$5150,4,0),0)</f>
        <v>1</v>
      </c>
      <c r="X30" s="71">
        <f>_xlfn.IFNA(IF($X$8&lt;&gt;"",VLOOKUP(Z30,Data!$B$2:$H$5150,6,0),""),"")</f>
        <v>200</v>
      </c>
      <c r="Y30" s="71">
        <f>_xlfn.IFNA(IF($Y$8&lt;&gt;"",VLOOKUP(Z30,Data!$B$2:$H$5150,7,0),""),"")</f>
        <v>0</v>
      </c>
      <c r="Z30" s="72" t="str">
        <f t="shared" si="45"/>
        <v>IMps_Ctn5205.23</v>
      </c>
      <c r="AA30" s="136">
        <f t="shared" si="46"/>
        <v>0</v>
      </c>
      <c r="AB30" s="69">
        <f t="shared" si="47"/>
        <v>0</v>
      </c>
      <c r="AC30" s="70">
        <f>_xlfn.IFNA(VLOOKUP(AF30,Data!$B$2:$H$5150,4,0),0)</f>
        <v>1</v>
      </c>
      <c r="AD30" s="71">
        <f>_xlfn.IFNA(IF($AD$8&lt;&gt;"",VLOOKUP(AF30,Data!$B$2:$H$5150,6,0),""),"")</f>
        <v>200</v>
      </c>
      <c r="AE30" s="71">
        <f>_xlfn.IFNA(IF($AE$8&lt;&gt;"",VLOOKUP(AF30,Data!$B$2:$H$5150,7,0),""),"")</f>
        <v>0</v>
      </c>
      <c r="AF30" s="72" t="str">
        <f t="shared" si="48"/>
        <v>IMps_Ctn5205.23</v>
      </c>
      <c r="AG30" s="136">
        <f t="shared" si="49"/>
        <v>0</v>
      </c>
      <c r="AH30" s="69">
        <f t="shared" si="50"/>
        <v>0</v>
      </c>
      <c r="AI30" s="70">
        <f>_xlfn.IFNA(VLOOKUP(AL30,Data!$B$2:$H$5150,4,0),0)</f>
        <v>1</v>
      </c>
      <c r="AJ30" s="71">
        <f>_xlfn.IFNA(IF($AJ$8&lt;&gt;"",VLOOKUP(AL30,Data!$B$2:$H$5150,6,0),""),"")</f>
        <v>200</v>
      </c>
      <c r="AK30" s="71">
        <f>_xlfn.IFNA(IF($AK$8&lt;&gt;"",VLOOKUP(AL30,Data!$B$2:$H$5150,7,0),""),"")</f>
        <v>0</v>
      </c>
      <c r="AL30" s="72" t="str">
        <f t="shared" si="51"/>
        <v>IMps_Ctn5205.23</v>
      </c>
      <c r="AM30" s="136">
        <f t="shared" si="52"/>
        <v>0</v>
      </c>
      <c r="AN30" s="69">
        <f t="shared" si="53"/>
        <v>0</v>
      </c>
      <c r="AO30" s="70">
        <f>_xlfn.IFNA(VLOOKUP(AR30,Data!$B$2:$H$5150,4,0),0)</f>
        <v>1</v>
      </c>
      <c r="AP30" s="71">
        <f>_xlfn.IFNA(IF($AP$8&lt;&gt;"",VLOOKUP(AR30,Data!$B$2:$H$5150,6,0),""),"")</f>
        <v>200</v>
      </c>
      <c r="AQ30" s="71">
        <f>_xlfn.IFNA(IF($AQ$8&lt;&gt;"",VLOOKUP(AR30,Data!$B$2:$H$5150,7,0),""),"")</f>
        <v>0</v>
      </c>
      <c r="AR30" s="72" t="str">
        <f t="shared" si="54"/>
        <v>IMps_Ctn5205.23</v>
      </c>
      <c r="AS30" s="136">
        <f t="shared" si="55"/>
        <v>0</v>
      </c>
      <c r="AT30" s="69">
        <f t="shared" si="56"/>
        <v>0</v>
      </c>
      <c r="AU30" s="70">
        <f>_xlfn.IFNA(VLOOKUP(AX30,Data!$B$2:$H$5150,4,0),0)</f>
        <v>1</v>
      </c>
      <c r="AV30" s="71">
        <f>_xlfn.IFNA(IF($AV$8&lt;&gt;"",VLOOKUP(AX30,Data!$B$2:$H$5150,6,0),""),"")</f>
        <v>200</v>
      </c>
      <c r="AW30" s="71">
        <f>_xlfn.IFNA(IF($AW$8&lt;&gt;"",VLOOKUP(AX30,Data!$B$2:$H$5150,7,0),""),"")</f>
        <v>0</v>
      </c>
      <c r="AX30" s="72" t="str">
        <f t="shared" si="57"/>
        <v>IMps_Ctn5205.23</v>
      </c>
      <c r="AY30" s="136">
        <f t="shared" si="58"/>
        <v>0</v>
      </c>
      <c r="AZ30" s="69">
        <f t="shared" si="59"/>
        <v>0</v>
      </c>
      <c r="BA30" s="70">
        <f>_xlfn.IFNA(VLOOKUP(BD30,Data!$B$2:$H$5150,4,0),0)</f>
        <v>1</v>
      </c>
      <c r="BB30" s="71">
        <f>_xlfn.IFNA(IF($BB$8&lt;&gt;"",VLOOKUP(BD30,Data!$B$2:$H$5150,6,0),""),"")</f>
        <v>200</v>
      </c>
      <c r="BC30" s="71">
        <f>_xlfn.IFNA(IF($BC$8&lt;&gt;"",VLOOKUP(BD30,Data!$B$2:$H$5150,7,0),""),"")</f>
        <v>0</v>
      </c>
      <c r="BD30" s="72" t="str">
        <f t="shared" si="60"/>
        <v>IMps_Ctn5205.23</v>
      </c>
      <c r="BE30" s="136">
        <f t="shared" si="61"/>
        <v>0</v>
      </c>
      <c r="BF30" s="69">
        <f t="shared" si="62"/>
        <v>0</v>
      </c>
      <c r="BG30" s="70">
        <f>_xlfn.IFNA(VLOOKUP(BJ30,Data!$B$2:$H$5150,4,0),0)</f>
        <v>1</v>
      </c>
      <c r="BH30" s="71">
        <f>_xlfn.IFNA(IF($BH$8&lt;&gt;"",VLOOKUP(BJ30,Data!$B$2:$H$5150,6,0),""),"")</f>
        <v>200</v>
      </c>
      <c r="BI30" s="71">
        <f>_xlfn.IFNA(IF($BI$8&lt;&gt;"",VLOOKUP(BJ30,Data!$B$2:$H$5150,7,0),""),"")</f>
        <v>0</v>
      </c>
      <c r="BJ30" s="72" t="str">
        <f t="shared" si="63"/>
        <v>IMps_Ctn5205.23</v>
      </c>
      <c r="BK30" s="136">
        <f t="shared" si="64"/>
        <v>0</v>
      </c>
      <c r="BL30" s="69">
        <f t="shared" si="65"/>
        <v>0</v>
      </c>
      <c r="BM30" s="70">
        <f>_xlfn.IFNA(VLOOKUP(BP30,Data!$B$2:$H$5150,4,0),0)</f>
        <v>1</v>
      </c>
      <c r="BN30" s="71">
        <f>_xlfn.IFNA(IF($BN$8&lt;&gt;"",VLOOKUP(BP30,Data!$B$2:$H$5150,6,0),""),"")</f>
        <v>200</v>
      </c>
      <c r="BO30" s="71">
        <f>_xlfn.IFNA(IF($BO$8&lt;&gt;"",VLOOKUP(BP30,Data!$B$2:$H$5150,7,0),""),"")</f>
        <v>0</v>
      </c>
      <c r="BP30" s="72" t="str">
        <f t="shared" si="66"/>
        <v>IMps_Ctn5205.23</v>
      </c>
      <c r="BQ30" s="136">
        <f t="shared" si="67"/>
        <v>0</v>
      </c>
      <c r="BR30" s="69">
        <f t="shared" si="68"/>
        <v>0</v>
      </c>
      <c r="BS30" s="70">
        <f>_xlfn.IFNA(VLOOKUP(BV30,Data!$B$2:$H$5150,4,0),0)</f>
        <v>1</v>
      </c>
      <c r="BT30" s="71">
        <f>_xlfn.IFNA(IF($BT$8&lt;&gt;"",VLOOKUP(BV30,Data!$B$2:$H$5150,6,0),""),"")</f>
        <v>200</v>
      </c>
      <c r="BU30" s="71">
        <f>_xlfn.IFNA(IF($BU$8&lt;&gt;"",VLOOKUP(BV30,Data!$B$2:$H$5150,7,0),""),"")</f>
        <v>0</v>
      </c>
      <c r="BV30" s="72" t="str">
        <f t="shared" si="69"/>
        <v>IMps_Ctn5205.23</v>
      </c>
      <c r="BW30" s="136">
        <f t="shared" si="70"/>
        <v>0</v>
      </c>
      <c r="BX30" s="69">
        <f t="shared" si="71"/>
        <v>0</v>
      </c>
      <c r="BY30" s="70">
        <f>_xlfn.IFNA(VLOOKUP(CB30,Data!$B$2:$H$5150,4,0),0)</f>
        <v>1</v>
      </c>
      <c r="BZ30" s="71">
        <f>_xlfn.IFNA(IF($BZ$8&lt;&gt;"",VLOOKUP(CB30,Data!$B$2:$H$5150,6,0),""),"")</f>
        <v>200</v>
      </c>
      <c r="CA30" s="71">
        <f>_xlfn.IFNA(IF($CA$8&lt;&gt;"",VLOOKUP(CB30,Data!$B$2:$H$5150,7,0),""),"")</f>
        <v>0</v>
      </c>
      <c r="CB30" s="72" t="str">
        <f t="shared" si="72"/>
        <v>IMps_Ctn5205.23</v>
      </c>
      <c r="CC30" s="136">
        <f t="shared" si="73"/>
        <v>0</v>
      </c>
      <c r="CD30" s="69">
        <f t="shared" si="74"/>
        <v>0</v>
      </c>
      <c r="CE30" s="70">
        <f>_xlfn.IFNA(VLOOKUP(CH30,Data!$B$2:$H$5150,4,0),0)</f>
        <v>1</v>
      </c>
      <c r="CF30" s="71">
        <f>_xlfn.IFNA(IF($CF$8&lt;&gt;"",VLOOKUP(CH30,Data!$B$2:$H$5150,6,0),""),"")</f>
        <v>200</v>
      </c>
      <c r="CG30" s="71">
        <f>_xlfn.IFNA(IF($CG$8&lt;&gt;"",VLOOKUP(CH30,Data!$B$2:$H$5150,7,0),""),"")</f>
        <v>0</v>
      </c>
      <c r="CH30" s="72" t="str">
        <f t="shared" si="75"/>
        <v>IMps_Ctn5205.23</v>
      </c>
      <c r="CI30" s="136">
        <f t="shared" si="76"/>
        <v>0</v>
      </c>
      <c r="CJ30" s="69">
        <f t="shared" si="77"/>
        <v>0</v>
      </c>
      <c r="CK30" s="70">
        <f>_xlfn.IFNA(VLOOKUP(CN30,Data!$B$2:$H$5150,4,0),0)</f>
        <v>1</v>
      </c>
      <c r="CL30" s="71">
        <f>_xlfn.IFNA(IF($CL$8&lt;&gt;"",VLOOKUP(CN30,Data!$B$2:$H$5150,6,0),""),"")</f>
        <v>200</v>
      </c>
      <c r="CM30" s="71">
        <f>_xlfn.IFNA(IF($CM$8&lt;&gt;"",VLOOKUP(CN30,Data!$B$2:$H$5150,7,0),""),"")</f>
        <v>0</v>
      </c>
      <c r="CN30" s="72" t="str">
        <f t="shared" si="78"/>
        <v>IMps_Ctn5205.23</v>
      </c>
      <c r="CO30" s="136">
        <f t="shared" si="79"/>
        <v>0</v>
      </c>
      <c r="CP30" s="69">
        <f t="shared" si="80"/>
        <v>0</v>
      </c>
      <c r="CQ30" s="70">
        <f>_xlfn.IFNA(VLOOKUP(CT30,Data!$B$2:$H$5150,4,0),0)</f>
        <v>1</v>
      </c>
      <c r="CR30" s="71">
        <f>_xlfn.IFNA(IF($CR$8&lt;&gt;"",VLOOKUP(CT30,Data!$B$2:$H$5150,6,0),""),"")</f>
        <v>200</v>
      </c>
      <c r="CS30" s="71">
        <f>_xlfn.IFNA(IF($CS$8&lt;&gt;"",VLOOKUP(CT30,Data!$B$2:$H$5150,7,0),""),"")</f>
        <v>0</v>
      </c>
      <c r="CT30" s="72" t="str">
        <f t="shared" si="81"/>
        <v>IMps_Ctn5205.23</v>
      </c>
      <c r="CU30" s="74" t="str">
        <f>VLOOKUP(F30,GD.List!$C$3:$O$6214,12,0)</f>
        <v>Cotton Yarn</v>
      </c>
      <c r="CV30" s="51" t="s">
        <v>50</v>
      </c>
      <c r="CW30" s="51" t="e">
        <f t="shared" si="33"/>
        <v>#N/A</v>
      </c>
      <c r="CX30" s="73">
        <f>E30/VLOOKUP(F30,GD.List!$C$3:$O$6646,5,0)</f>
        <v>0.29359029653110857</v>
      </c>
      <c r="CY30" s="134">
        <f t="shared" si="82"/>
        <v>0</v>
      </c>
      <c r="CZ30" s="51" t="e">
        <f t="shared" ref="CZ30" si="173">VLOOKUP(F30,$CZ$1:$CZ$7,1,0)</f>
        <v>#N/A</v>
      </c>
      <c r="DA30" s="133"/>
    </row>
    <row r="31" spans="1:105" ht="15" customHeight="1" x14ac:dyDescent="0.2">
      <c r="A31" s="142" t="str">
        <f>IFERROR(IF(VLOOKUP(F31,GD.List!$C$3:$H$6371,6,0)&lt;&gt;"L","I","L"),"")</f>
        <v>I</v>
      </c>
      <c r="B31" s="136">
        <f t="shared" si="35"/>
        <v>0</v>
      </c>
      <c r="C31" s="215">
        <v>49029.9493</v>
      </c>
      <c r="D31" s="64">
        <f t="shared" ref="D31" si="174">J31+P31+V31+AB31+AH31+AN31+AT31+AZ31+BF31+BL31+BR31+BX31+CD31+CJ31+CP31</f>
        <v>0</v>
      </c>
      <c r="E31" s="64">
        <f t="shared" si="37"/>
        <v>49029.9493</v>
      </c>
      <c r="F31" s="65" t="s">
        <v>2737</v>
      </c>
      <c r="G31" s="66" t="str">
        <f>VLOOKUP(F31,GD.List!$C$3:$O$6646,13,0)</f>
        <v>40/1 Cotton Yarn Combed</v>
      </c>
      <c r="H31" s="67">
        <f>VLOOKUP(F31,GD.List!$C$3:$O$6646,8,0)</f>
        <v>5205.24</v>
      </c>
      <c r="I31" s="68">
        <f>VLOOKUP(F31,GD.List!$C$3:$O$6646,9,0)</f>
        <v>3.52</v>
      </c>
      <c r="J31" s="69">
        <f t="shared" si="38"/>
        <v>0</v>
      </c>
      <c r="K31" s="70">
        <f>_xlfn.IFNA(VLOOKUP(N31,Data!$B$2:$H$5150,4,0),0)</f>
        <v>1.0101</v>
      </c>
      <c r="L31" s="71">
        <f>_xlfn.IFNA(IF($L$8&lt;&gt;"",VLOOKUP(N31,Data!$B$2:$H$5150,6,0),""),"")</f>
        <v>133</v>
      </c>
      <c r="M31" s="71">
        <f>_xlfn.IFNA(IF($M$8&lt;&gt;"",VLOOKUP(N31,Data!$B$2:$H$5150,7,0),""),"")</f>
        <v>134</v>
      </c>
      <c r="N31" s="72" t="str">
        <f t="shared" si="39"/>
        <v>IMps_Ctn5205.24</v>
      </c>
      <c r="O31" s="136">
        <f t="shared" si="40"/>
        <v>0</v>
      </c>
      <c r="P31" s="69">
        <f t="shared" si="41"/>
        <v>0</v>
      </c>
      <c r="Q31" s="70">
        <f>_xlfn.IFNA(VLOOKUP(T31,Data!$B$2:$H$5150,4,0),0)</f>
        <v>1.0101</v>
      </c>
      <c r="R31" s="71">
        <f>_xlfn.IFNA(IF($R$8&lt;&gt;"",VLOOKUP(T31,Data!$B$2:$H$5150,6,0),""),"")</f>
        <v>133</v>
      </c>
      <c r="S31" s="71">
        <f>_xlfn.IFNA(IF($S$8&lt;&gt;"",VLOOKUP(T31,Data!$B$2:$H$5150,7,0),""),"")</f>
        <v>134</v>
      </c>
      <c r="T31" s="72" t="str">
        <f t="shared" si="42"/>
        <v>IMps_Ctn5205.24</v>
      </c>
      <c r="U31" s="136">
        <f t="shared" si="43"/>
        <v>0</v>
      </c>
      <c r="V31" s="69">
        <f t="shared" si="44"/>
        <v>0</v>
      </c>
      <c r="W31" s="70">
        <f>_xlfn.IFNA(VLOOKUP(Z31,Data!$B$2:$H$5150,4,0),0)</f>
        <v>1.0101</v>
      </c>
      <c r="X31" s="71">
        <f>_xlfn.IFNA(IF($X$8&lt;&gt;"",VLOOKUP(Z31,Data!$B$2:$H$5150,6,0),""),"")</f>
        <v>133</v>
      </c>
      <c r="Y31" s="71">
        <f>_xlfn.IFNA(IF($Y$8&lt;&gt;"",VLOOKUP(Z31,Data!$B$2:$H$5150,7,0),""),"")</f>
        <v>134</v>
      </c>
      <c r="Z31" s="72" t="str">
        <f t="shared" si="45"/>
        <v>IMps_Ctn5205.24</v>
      </c>
      <c r="AA31" s="136">
        <f t="shared" si="46"/>
        <v>0</v>
      </c>
      <c r="AB31" s="69">
        <f t="shared" si="47"/>
        <v>0</v>
      </c>
      <c r="AC31" s="70">
        <f>_xlfn.IFNA(VLOOKUP(AF31,Data!$B$2:$H$5150,4,0),0)</f>
        <v>1.0101</v>
      </c>
      <c r="AD31" s="71">
        <f>_xlfn.IFNA(IF($AD$8&lt;&gt;"",VLOOKUP(AF31,Data!$B$2:$H$5150,6,0),""),"")</f>
        <v>133</v>
      </c>
      <c r="AE31" s="71">
        <f>_xlfn.IFNA(IF($AE$8&lt;&gt;"",VLOOKUP(AF31,Data!$B$2:$H$5150,7,0),""),"")</f>
        <v>134</v>
      </c>
      <c r="AF31" s="72" t="str">
        <f t="shared" si="48"/>
        <v>IMps_Ctn5205.24</v>
      </c>
      <c r="AG31" s="136">
        <f t="shared" si="49"/>
        <v>0</v>
      </c>
      <c r="AH31" s="69">
        <f t="shared" si="50"/>
        <v>0</v>
      </c>
      <c r="AI31" s="70">
        <f>_xlfn.IFNA(VLOOKUP(AL31,Data!$B$2:$H$5150,4,0),0)</f>
        <v>1.0101</v>
      </c>
      <c r="AJ31" s="71">
        <f>_xlfn.IFNA(IF($AJ$8&lt;&gt;"",VLOOKUP(AL31,Data!$B$2:$H$5150,6,0),""),"")</f>
        <v>133</v>
      </c>
      <c r="AK31" s="71">
        <f>_xlfn.IFNA(IF($AK$8&lt;&gt;"",VLOOKUP(AL31,Data!$B$2:$H$5150,7,0),""),"")</f>
        <v>134</v>
      </c>
      <c r="AL31" s="72" t="str">
        <f t="shared" si="51"/>
        <v>IMps_Ctn5205.24</v>
      </c>
      <c r="AM31" s="136">
        <f t="shared" si="52"/>
        <v>0</v>
      </c>
      <c r="AN31" s="69">
        <f t="shared" si="53"/>
        <v>0</v>
      </c>
      <c r="AO31" s="70">
        <f>_xlfn.IFNA(VLOOKUP(AR31,Data!$B$2:$H$5150,4,0),0)</f>
        <v>1.0101</v>
      </c>
      <c r="AP31" s="71">
        <f>_xlfn.IFNA(IF($AP$8&lt;&gt;"",VLOOKUP(AR31,Data!$B$2:$H$5150,6,0),""),"")</f>
        <v>133</v>
      </c>
      <c r="AQ31" s="71">
        <f>_xlfn.IFNA(IF($AQ$8&lt;&gt;"",VLOOKUP(AR31,Data!$B$2:$H$5150,7,0),""),"")</f>
        <v>134</v>
      </c>
      <c r="AR31" s="72" t="str">
        <f t="shared" si="54"/>
        <v>IMps_Ctn5205.24</v>
      </c>
      <c r="AS31" s="136">
        <f t="shared" si="55"/>
        <v>0</v>
      </c>
      <c r="AT31" s="69">
        <f t="shared" si="56"/>
        <v>0</v>
      </c>
      <c r="AU31" s="70">
        <f>_xlfn.IFNA(VLOOKUP(AX31,Data!$B$2:$H$5150,4,0),0)</f>
        <v>1.0101</v>
      </c>
      <c r="AV31" s="71">
        <f>_xlfn.IFNA(IF($AV$8&lt;&gt;"",VLOOKUP(AX31,Data!$B$2:$H$5150,6,0),""),"")</f>
        <v>133</v>
      </c>
      <c r="AW31" s="71">
        <f>_xlfn.IFNA(IF($AW$8&lt;&gt;"",VLOOKUP(AX31,Data!$B$2:$H$5150,7,0),""),"")</f>
        <v>134</v>
      </c>
      <c r="AX31" s="72" t="str">
        <f t="shared" si="57"/>
        <v>IMps_Ctn5205.24</v>
      </c>
      <c r="AY31" s="136">
        <f t="shared" si="58"/>
        <v>0</v>
      </c>
      <c r="AZ31" s="69">
        <f t="shared" si="59"/>
        <v>0</v>
      </c>
      <c r="BA31" s="70">
        <f>_xlfn.IFNA(VLOOKUP(BD31,Data!$B$2:$H$5150,4,0),0)</f>
        <v>1.0101</v>
      </c>
      <c r="BB31" s="71">
        <f>_xlfn.IFNA(IF($BB$8&lt;&gt;"",VLOOKUP(BD31,Data!$B$2:$H$5150,6,0),""),"")</f>
        <v>133</v>
      </c>
      <c r="BC31" s="71">
        <f>_xlfn.IFNA(IF($BC$8&lt;&gt;"",VLOOKUP(BD31,Data!$B$2:$H$5150,7,0),""),"")</f>
        <v>134</v>
      </c>
      <c r="BD31" s="72" t="str">
        <f t="shared" si="60"/>
        <v>IMps_Ctn5205.24</v>
      </c>
      <c r="BE31" s="136">
        <f t="shared" si="61"/>
        <v>0</v>
      </c>
      <c r="BF31" s="69">
        <f t="shared" si="62"/>
        <v>0</v>
      </c>
      <c r="BG31" s="70">
        <f>_xlfn.IFNA(VLOOKUP(BJ31,Data!$B$2:$H$5150,4,0),0)</f>
        <v>1.0101</v>
      </c>
      <c r="BH31" s="71">
        <f>_xlfn.IFNA(IF($BH$8&lt;&gt;"",VLOOKUP(BJ31,Data!$B$2:$H$5150,6,0),""),"")</f>
        <v>133</v>
      </c>
      <c r="BI31" s="71">
        <f>_xlfn.IFNA(IF($BI$8&lt;&gt;"",VLOOKUP(BJ31,Data!$B$2:$H$5150,7,0),""),"")</f>
        <v>134</v>
      </c>
      <c r="BJ31" s="72" t="str">
        <f t="shared" si="63"/>
        <v>IMps_Ctn5205.24</v>
      </c>
      <c r="BK31" s="136">
        <f t="shared" si="64"/>
        <v>0</v>
      </c>
      <c r="BL31" s="69">
        <f t="shared" si="65"/>
        <v>0</v>
      </c>
      <c r="BM31" s="70">
        <f>_xlfn.IFNA(VLOOKUP(BP31,Data!$B$2:$H$5150,4,0),0)</f>
        <v>1.0101</v>
      </c>
      <c r="BN31" s="71">
        <f>_xlfn.IFNA(IF($BN$8&lt;&gt;"",VLOOKUP(BP31,Data!$B$2:$H$5150,6,0),""),"")</f>
        <v>133</v>
      </c>
      <c r="BO31" s="71">
        <f>_xlfn.IFNA(IF($BO$8&lt;&gt;"",VLOOKUP(BP31,Data!$B$2:$H$5150,7,0),""),"")</f>
        <v>134</v>
      </c>
      <c r="BP31" s="72" t="str">
        <f t="shared" si="66"/>
        <v>IMps_Ctn5205.24</v>
      </c>
      <c r="BQ31" s="136">
        <f t="shared" si="67"/>
        <v>0</v>
      </c>
      <c r="BR31" s="69">
        <f t="shared" si="68"/>
        <v>0</v>
      </c>
      <c r="BS31" s="70">
        <f>_xlfn.IFNA(VLOOKUP(BV31,Data!$B$2:$H$5150,4,0),0)</f>
        <v>1.0101</v>
      </c>
      <c r="BT31" s="71">
        <f>_xlfn.IFNA(IF($BT$8&lt;&gt;"",VLOOKUP(BV31,Data!$B$2:$H$5150,6,0),""),"")</f>
        <v>133</v>
      </c>
      <c r="BU31" s="71">
        <f>_xlfn.IFNA(IF($BU$8&lt;&gt;"",VLOOKUP(BV31,Data!$B$2:$H$5150,7,0),""),"")</f>
        <v>134</v>
      </c>
      <c r="BV31" s="72" t="str">
        <f t="shared" si="69"/>
        <v>IMps_Ctn5205.24</v>
      </c>
      <c r="BW31" s="136">
        <f t="shared" si="70"/>
        <v>0</v>
      </c>
      <c r="BX31" s="69">
        <f t="shared" si="71"/>
        <v>0</v>
      </c>
      <c r="BY31" s="70">
        <f>_xlfn.IFNA(VLOOKUP(CB31,Data!$B$2:$H$5150,4,0),0)</f>
        <v>1.0101</v>
      </c>
      <c r="BZ31" s="71">
        <f>_xlfn.IFNA(IF($BZ$8&lt;&gt;"",VLOOKUP(CB31,Data!$B$2:$H$5150,6,0),""),"")</f>
        <v>133</v>
      </c>
      <c r="CA31" s="71">
        <f>_xlfn.IFNA(IF($CA$8&lt;&gt;"",VLOOKUP(CB31,Data!$B$2:$H$5150,7,0),""),"")</f>
        <v>134</v>
      </c>
      <c r="CB31" s="72" t="str">
        <f t="shared" si="72"/>
        <v>IMps_Ctn5205.24</v>
      </c>
      <c r="CC31" s="136">
        <f t="shared" si="73"/>
        <v>0</v>
      </c>
      <c r="CD31" s="69">
        <f t="shared" si="74"/>
        <v>0</v>
      </c>
      <c r="CE31" s="70">
        <f>_xlfn.IFNA(VLOOKUP(CH31,Data!$B$2:$H$5150,4,0),0)</f>
        <v>1.0101</v>
      </c>
      <c r="CF31" s="71">
        <f>_xlfn.IFNA(IF($CF$8&lt;&gt;"",VLOOKUP(CH31,Data!$B$2:$H$5150,6,0),""),"")</f>
        <v>133</v>
      </c>
      <c r="CG31" s="71">
        <f>_xlfn.IFNA(IF($CG$8&lt;&gt;"",VLOOKUP(CH31,Data!$B$2:$H$5150,7,0),""),"")</f>
        <v>134</v>
      </c>
      <c r="CH31" s="72" t="str">
        <f t="shared" si="75"/>
        <v>IMps_Ctn5205.24</v>
      </c>
      <c r="CI31" s="136">
        <f t="shared" si="76"/>
        <v>0</v>
      </c>
      <c r="CJ31" s="69">
        <f t="shared" si="77"/>
        <v>0</v>
      </c>
      <c r="CK31" s="70">
        <f>_xlfn.IFNA(VLOOKUP(CN31,Data!$B$2:$H$5150,4,0),0)</f>
        <v>1.0101</v>
      </c>
      <c r="CL31" s="71">
        <f>_xlfn.IFNA(IF($CL$8&lt;&gt;"",VLOOKUP(CN31,Data!$B$2:$H$5150,6,0),""),"")</f>
        <v>133</v>
      </c>
      <c r="CM31" s="71">
        <f>_xlfn.IFNA(IF($CM$8&lt;&gt;"",VLOOKUP(CN31,Data!$B$2:$H$5150,7,0),""),"")</f>
        <v>134</v>
      </c>
      <c r="CN31" s="72" t="str">
        <f t="shared" si="78"/>
        <v>IMps_Ctn5205.24</v>
      </c>
      <c r="CO31" s="136">
        <f t="shared" si="79"/>
        <v>0</v>
      </c>
      <c r="CP31" s="69">
        <f t="shared" si="80"/>
        <v>0</v>
      </c>
      <c r="CQ31" s="70">
        <f>_xlfn.IFNA(VLOOKUP(CT31,Data!$B$2:$H$5150,4,0),0)</f>
        <v>1.0101</v>
      </c>
      <c r="CR31" s="71">
        <f>_xlfn.IFNA(IF($CR$8&lt;&gt;"",VLOOKUP(CT31,Data!$B$2:$H$5150,6,0),""),"")</f>
        <v>133</v>
      </c>
      <c r="CS31" s="71">
        <f>_xlfn.IFNA(IF($CS$8&lt;&gt;"",VLOOKUP(CT31,Data!$B$2:$H$5150,7,0),""),"")</f>
        <v>134</v>
      </c>
      <c r="CT31" s="72" t="str">
        <f t="shared" si="81"/>
        <v>IMps_Ctn5205.24</v>
      </c>
      <c r="CU31" s="74" t="str">
        <f>VLOOKUP(F31,GD.List!$C$3:$O$6214,12,0)</f>
        <v>Cotton Yarn</v>
      </c>
      <c r="CV31" s="51" t="s">
        <v>50</v>
      </c>
      <c r="CW31" s="51">
        <f t="shared" si="33"/>
        <v>5205.24</v>
      </c>
      <c r="CX31" s="73">
        <f>E31/VLOOKUP(F31,GD.List!$C$3:$O$6646,5,0)</f>
        <v>0.21618285235991824</v>
      </c>
      <c r="CY31" s="134">
        <f t="shared" si="82"/>
        <v>0</v>
      </c>
      <c r="CZ31" s="51" t="e">
        <f t="shared" si="95"/>
        <v>#N/A</v>
      </c>
      <c r="DA31" s="133"/>
    </row>
    <row r="32" spans="1:105" ht="15" customHeight="1" x14ac:dyDescent="0.2">
      <c r="A32" s="142" t="str">
        <f>IFERROR(IF(VLOOKUP(F32,GD.List!$C$3:$H$6371,6,0)&lt;&gt;"L","I","L"),"")</f>
        <v>I</v>
      </c>
      <c r="B32" s="136">
        <f t="shared" si="35"/>
        <v>0</v>
      </c>
      <c r="C32" s="64">
        <v>7871.3100000000013</v>
      </c>
      <c r="D32" s="64">
        <f t="shared" si="0"/>
        <v>0</v>
      </c>
      <c r="E32" s="64">
        <f t="shared" si="37"/>
        <v>7871.3100000000013</v>
      </c>
      <c r="F32" s="65" t="s">
        <v>2429</v>
      </c>
      <c r="G32" s="66" t="str">
        <f>VLOOKUP(F32,GD.List!$C$3:$O$6646,13,0)</f>
        <v>52/1 Cotton Yarn Combed</v>
      </c>
      <c r="H32" s="67">
        <f>VLOOKUP(F32,GD.List!$C$3:$O$6646,8,0)</f>
        <v>5205.26</v>
      </c>
      <c r="I32" s="68">
        <f>VLOOKUP(F32,GD.List!$C$3:$O$6646,9,0)</f>
        <v>4.37</v>
      </c>
      <c r="J32" s="69">
        <f t="shared" si="38"/>
        <v>0</v>
      </c>
      <c r="K32" s="70">
        <f>_xlfn.IFNA(VLOOKUP(N32,Data!$B$2:$H$5150,4,0),0)</f>
        <v>1.0101</v>
      </c>
      <c r="L32" s="71">
        <f>_xlfn.IFNA(IF($L$8&lt;&gt;"",VLOOKUP(N32,Data!$B$2:$H$5150,6,0),""),"")</f>
        <v>133</v>
      </c>
      <c r="M32" s="71">
        <f>_xlfn.IFNA(IF($M$8&lt;&gt;"",VLOOKUP(N32,Data!$B$2:$H$5150,7,0),""),"")</f>
        <v>134</v>
      </c>
      <c r="N32" s="72" t="str">
        <f t="shared" si="39"/>
        <v>IMps_Ctn5205.26</v>
      </c>
      <c r="O32" s="136">
        <f t="shared" si="40"/>
        <v>0</v>
      </c>
      <c r="P32" s="69">
        <f t="shared" si="41"/>
        <v>0</v>
      </c>
      <c r="Q32" s="70">
        <f>_xlfn.IFNA(VLOOKUP(T32,Data!$B$2:$H$5150,4,0),0)</f>
        <v>1.0101</v>
      </c>
      <c r="R32" s="71">
        <f>_xlfn.IFNA(IF($R$8&lt;&gt;"",VLOOKUP(T32,Data!$B$2:$H$5150,6,0),""),"")</f>
        <v>133</v>
      </c>
      <c r="S32" s="71">
        <f>_xlfn.IFNA(IF($S$8&lt;&gt;"",VLOOKUP(T32,Data!$B$2:$H$5150,7,0),""),"")</f>
        <v>134</v>
      </c>
      <c r="T32" s="72" t="str">
        <f t="shared" si="42"/>
        <v>IMps_Ctn5205.26</v>
      </c>
      <c r="U32" s="136">
        <f t="shared" si="43"/>
        <v>0</v>
      </c>
      <c r="V32" s="69">
        <f t="shared" si="44"/>
        <v>0</v>
      </c>
      <c r="W32" s="70">
        <f>_xlfn.IFNA(VLOOKUP(Z32,Data!$B$2:$H$5150,4,0),0)</f>
        <v>1.0101</v>
      </c>
      <c r="X32" s="71">
        <f>_xlfn.IFNA(IF($X$8&lt;&gt;"",VLOOKUP(Z32,Data!$B$2:$H$5150,6,0),""),"")</f>
        <v>133</v>
      </c>
      <c r="Y32" s="71">
        <f>_xlfn.IFNA(IF($Y$8&lt;&gt;"",VLOOKUP(Z32,Data!$B$2:$H$5150,7,0),""),"")</f>
        <v>134</v>
      </c>
      <c r="Z32" s="72" t="str">
        <f t="shared" si="45"/>
        <v>IMps_Ctn5205.26</v>
      </c>
      <c r="AA32" s="136">
        <f t="shared" si="46"/>
        <v>0</v>
      </c>
      <c r="AB32" s="69">
        <f t="shared" si="47"/>
        <v>0</v>
      </c>
      <c r="AC32" s="70">
        <f>_xlfn.IFNA(VLOOKUP(AF32,Data!$B$2:$H$5150,4,0),0)</f>
        <v>1.0101</v>
      </c>
      <c r="AD32" s="71">
        <f>_xlfn.IFNA(IF($AD$8&lt;&gt;"",VLOOKUP(AF32,Data!$B$2:$H$5150,6,0),""),"")</f>
        <v>133</v>
      </c>
      <c r="AE32" s="71">
        <f>_xlfn.IFNA(IF($AE$8&lt;&gt;"",VLOOKUP(AF32,Data!$B$2:$H$5150,7,0),""),"")</f>
        <v>134</v>
      </c>
      <c r="AF32" s="72" t="str">
        <f t="shared" si="48"/>
        <v>IMps_Ctn5205.26</v>
      </c>
      <c r="AG32" s="136">
        <f t="shared" si="49"/>
        <v>0</v>
      </c>
      <c r="AH32" s="69">
        <f t="shared" si="50"/>
        <v>0</v>
      </c>
      <c r="AI32" s="70">
        <f>_xlfn.IFNA(VLOOKUP(AL32,Data!$B$2:$H$5150,4,0),0)</f>
        <v>1.0101</v>
      </c>
      <c r="AJ32" s="71">
        <f>_xlfn.IFNA(IF($AJ$8&lt;&gt;"",VLOOKUP(AL32,Data!$B$2:$H$5150,6,0),""),"")</f>
        <v>133</v>
      </c>
      <c r="AK32" s="71">
        <f>_xlfn.IFNA(IF($AK$8&lt;&gt;"",VLOOKUP(AL32,Data!$B$2:$H$5150,7,0),""),"")</f>
        <v>134</v>
      </c>
      <c r="AL32" s="72" t="str">
        <f t="shared" si="51"/>
        <v>IMps_Ctn5205.26</v>
      </c>
      <c r="AM32" s="136">
        <f t="shared" si="52"/>
        <v>0</v>
      </c>
      <c r="AN32" s="69">
        <f t="shared" si="53"/>
        <v>0</v>
      </c>
      <c r="AO32" s="70">
        <f>_xlfn.IFNA(VLOOKUP(AR32,Data!$B$2:$H$5150,4,0),0)</f>
        <v>1.0101</v>
      </c>
      <c r="AP32" s="71">
        <f>_xlfn.IFNA(IF($AP$8&lt;&gt;"",VLOOKUP(AR32,Data!$B$2:$H$5150,6,0),""),"")</f>
        <v>133</v>
      </c>
      <c r="AQ32" s="71">
        <f>_xlfn.IFNA(IF($AQ$8&lt;&gt;"",VLOOKUP(AR32,Data!$B$2:$H$5150,7,0),""),"")</f>
        <v>134</v>
      </c>
      <c r="AR32" s="72" t="str">
        <f t="shared" si="54"/>
        <v>IMps_Ctn5205.26</v>
      </c>
      <c r="AS32" s="136">
        <f t="shared" si="55"/>
        <v>0</v>
      </c>
      <c r="AT32" s="69">
        <f t="shared" si="56"/>
        <v>0</v>
      </c>
      <c r="AU32" s="70">
        <f>_xlfn.IFNA(VLOOKUP(AX32,Data!$B$2:$H$5150,4,0),0)</f>
        <v>1.0101</v>
      </c>
      <c r="AV32" s="71">
        <f>_xlfn.IFNA(IF($AV$8&lt;&gt;"",VLOOKUP(AX32,Data!$B$2:$H$5150,6,0),""),"")</f>
        <v>133</v>
      </c>
      <c r="AW32" s="71">
        <f>_xlfn.IFNA(IF($AW$8&lt;&gt;"",VLOOKUP(AX32,Data!$B$2:$H$5150,7,0),""),"")</f>
        <v>134</v>
      </c>
      <c r="AX32" s="72" t="str">
        <f t="shared" si="57"/>
        <v>IMps_Ctn5205.26</v>
      </c>
      <c r="AY32" s="136">
        <f t="shared" si="58"/>
        <v>0</v>
      </c>
      <c r="AZ32" s="69">
        <f t="shared" si="59"/>
        <v>0</v>
      </c>
      <c r="BA32" s="70">
        <f>_xlfn.IFNA(VLOOKUP(BD32,Data!$B$2:$H$5150,4,0),0)</f>
        <v>1.0101</v>
      </c>
      <c r="BB32" s="71">
        <f>_xlfn.IFNA(IF($BB$8&lt;&gt;"",VLOOKUP(BD32,Data!$B$2:$H$5150,6,0),""),"")</f>
        <v>133</v>
      </c>
      <c r="BC32" s="71">
        <f>_xlfn.IFNA(IF($BC$8&lt;&gt;"",VLOOKUP(BD32,Data!$B$2:$H$5150,7,0),""),"")</f>
        <v>134</v>
      </c>
      <c r="BD32" s="72" t="str">
        <f t="shared" si="60"/>
        <v>IMps_Ctn5205.26</v>
      </c>
      <c r="BE32" s="136">
        <f t="shared" si="61"/>
        <v>0</v>
      </c>
      <c r="BF32" s="69">
        <f t="shared" si="62"/>
        <v>0</v>
      </c>
      <c r="BG32" s="70">
        <f>_xlfn.IFNA(VLOOKUP(BJ32,Data!$B$2:$H$5150,4,0),0)</f>
        <v>1.0101</v>
      </c>
      <c r="BH32" s="71">
        <f>_xlfn.IFNA(IF($BH$8&lt;&gt;"",VLOOKUP(BJ32,Data!$B$2:$H$5150,6,0),""),"")</f>
        <v>133</v>
      </c>
      <c r="BI32" s="71">
        <f>_xlfn.IFNA(IF($BI$8&lt;&gt;"",VLOOKUP(BJ32,Data!$B$2:$H$5150,7,0),""),"")</f>
        <v>134</v>
      </c>
      <c r="BJ32" s="72" t="str">
        <f t="shared" si="63"/>
        <v>IMps_Ctn5205.26</v>
      </c>
      <c r="BK32" s="136">
        <f t="shared" si="64"/>
        <v>0</v>
      </c>
      <c r="BL32" s="69">
        <f t="shared" si="65"/>
        <v>0</v>
      </c>
      <c r="BM32" s="70">
        <f>_xlfn.IFNA(VLOOKUP(BP32,Data!$B$2:$H$5150,4,0),0)</f>
        <v>1.0101</v>
      </c>
      <c r="BN32" s="71">
        <f>_xlfn.IFNA(IF($BN$8&lt;&gt;"",VLOOKUP(BP32,Data!$B$2:$H$5150,6,0),""),"")</f>
        <v>133</v>
      </c>
      <c r="BO32" s="71">
        <f>_xlfn.IFNA(IF($BO$8&lt;&gt;"",VLOOKUP(BP32,Data!$B$2:$H$5150,7,0),""),"")</f>
        <v>134</v>
      </c>
      <c r="BP32" s="72" t="str">
        <f t="shared" si="66"/>
        <v>IMps_Ctn5205.26</v>
      </c>
      <c r="BQ32" s="136">
        <f t="shared" si="67"/>
        <v>0</v>
      </c>
      <c r="BR32" s="69">
        <f t="shared" si="68"/>
        <v>0</v>
      </c>
      <c r="BS32" s="70">
        <f>_xlfn.IFNA(VLOOKUP(BV32,Data!$B$2:$H$5150,4,0),0)</f>
        <v>1.0101</v>
      </c>
      <c r="BT32" s="71">
        <f>_xlfn.IFNA(IF($BT$8&lt;&gt;"",VLOOKUP(BV32,Data!$B$2:$H$5150,6,0),""),"")</f>
        <v>133</v>
      </c>
      <c r="BU32" s="71">
        <f>_xlfn.IFNA(IF($BU$8&lt;&gt;"",VLOOKUP(BV32,Data!$B$2:$H$5150,7,0),""),"")</f>
        <v>134</v>
      </c>
      <c r="BV32" s="72" t="str">
        <f t="shared" si="69"/>
        <v>IMps_Ctn5205.26</v>
      </c>
      <c r="BW32" s="136">
        <f t="shared" si="70"/>
        <v>0</v>
      </c>
      <c r="BX32" s="69">
        <f t="shared" si="71"/>
        <v>0</v>
      </c>
      <c r="BY32" s="70">
        <f>_xlfn.IFNA(VLOOKUP(CB32,Data!$B$2:$H$5150,4,0),0)</f>
        <v>1.0101</v>
      </c>
      <c r="BZ32" s="71">
        <f>_xlfn.IFNA(IF($BZ$8&lt;&gt;"",VLOOKUP(CB32,Data!$B$2:$H$5150,6,0),""),"")</f>
        <v>133</v>
      </c>
      <c r="CA32" s="71">
        <f>_xlfn.IFNA(IF($CA$8&lt;&gt;"",VLOOKUP(CB32,Data!$B$2:$H$5150,7,0),""),"")</f>
        <v>134</v>
      </c>
      <c r="CB32" s="72" t="str">
        <f t="shared" si="72"/>
        <v>IMps_Ctn5205.26</v>
      </c>
      <c r="CC32" s="136">
        <f t="shared" si="73"/>
        <v>0</v>
      </c>
      <c r="CD32" s="69">
        <f t="shared" si="74"/>
        <v>0</v>
      </c>
      <c r="CE32" s="70">
        <f>_xlfn.IFNA(VLOOKUP(CH32,Data!$B$2:$H$5150,4,0),0)</f>
        <v>1.0101</v>
      </c>
      <c r="CF32" s="71">
        <f>_xlfn.IFNA(IF($CF$8&lt;&gt;"",VLOOKUP(CH32,Data!$B$2:$H$5150,6,0),""),"")</f>
        <v>133</v>
      </c>
      <c r="CG32" s="71">
        <f>_xlfn.IFNA(IF($CG$8&lt;&gt;"",VLOOKUP(CH32,Data!$B$2:$H$5150,7,0),""),"")</f>
        <v>134</v>
      </c>
      <c r="CH32" s="72" t="str">
        <f t="shared" si="75"/>
        <v>IMps_Ctn5205.26</v>
      </c>
      <c r="CI32" s="136">
        <f t="shared" si="76"/>
        <v>0</v>
      </c>
      <c r="CJ32" s="69">
        <f t="shared" si="77"/>
        <v>0</v>
      </c>
      <c r="CK32" s="70">
        <f>_xlfn.IFNA(VLOOKUP(CN32,Data!$B$2:$H$5150,4,0),0)</f>
        <v>1.0101</v>
      </c>
      <c r="CL32" s="71">
        <f>_xlfn.IFNA(IF($CL$8&lt;&gt;"",VLOOKUP(CN32,Data!$B$2:$H$5150,6,0),""),"")</f>
        <v>133</v>
      </c>
      <c r="CM32" s="71">
        <f>_xlfn.IFNA(IF($CM$8&lt;&gt;"",VLOOKUP(CN32,Data!$B$2:$H$5150,7,0),""),"")</f>
        <v>134</v>
      </c>
      <c r="CN32" s="72" t="str">
        <f t="shared" si="78"/>
        <v>IMps_Ctn5205.26</v>
      </c>
      <c r="CO32" s="136">
        <f t="shared" si="79"/>
        <v>0</v>
      </c>
      <c r="CP32" s="69">
        <f t="shared" si="80"/>
        <v>0</v>
      </c>
      <c r="CQ32" s="70">
        <f>_xlfn.IFNA(VLOOKUP(CT32,Data!$B$2:$H$5150,4,0),0)</f>
        <v>1.0101</v>
      </c>
      <c r="CR32" s="71">
        <f>_xlfn.IFNA(IF($CR$8&lt;&gt;"",VLOOKUP(CT32,Data!$B$2:$H$5150,6,0),""),"")</f>
        <v>133</v>
      </c>
      <c r="CS32" s="71">
        <f>_xlfn.IFNA(IF($CS$8&lt;&gt;"",VLOOKUP(CT32,Data!$B$2:$H$5150,7,0),""),"")</f>
        <v>134</v>
      </c>
      <c r="CT32" s="72" t="str">
        <f t="shared" si="81"/>
        <v>IMps_Ctn5205.26</v>
      </c>
      <c r="CU32" s="74" t="str">
        <f>VLOOKUP(F32,GD.List!$C$3:$O$6214,12,0)</f>
        <v>Cotton Yarn</v>
      </c>
      <c r="CV32" s="51" t="s">
        <v>50</v>
      </c>
      <c r="CW32" s="51">
        <f t="shared" si="33"/>
        <v>5205.26</v>
      </c>
      <c r="CX32" s="73">
        <f>E32/VLOOKUP(F32,GD.List!$C$3:$O$6646,5,0)</f>
        <v>0.44609193291712579</v>
      </c>
      <c r="CY32" s="134">
        <f t="shared" si="82"/>
        <v>0</v>
      </c>
      <c r="CZ32" s="51" t="e">
        <f t="shared" si="95"/>
        <v>#N/A</v>
      </c>
      <c r="DA32" s="133"/>
    </row>
    <row r="33" spans="1:105" ht="15" customHeight="1" x14ac:dyDescent="0.2">
      <c r="A33" s="142" t="str">
        <f>IFERROR(IF(VLOOKUP(F33,GD.List!$C$3:$H$6371,6,0)&lt;&gt;"L","I","L"),"")</f>
        <v>I</v>
      </c>
      <c r="B33" s="136">
        <f t="shared" si="35"/>
        <v>0</v>
      </c>
      <c r="C33" s="64">
        <v>2463.3900000000003</v>
      </c>
      <c r="D33" s="64">
        <f t="shared" ref="D33" si="175">J33+P33+V33+AB33+AH33+AN33+AT33+AZ33+BF33+BL33+BR33+BX33+CD33+CJ33+CP33</f>
        <v>0</v>
      </c>
      <c r="E33" s="64">
        <f t="shared" si="37"/>
        <v>2463.3900000000003</v>
      </c>
      <c r="F33" s="65" t="s">
        <v>2733</v>
      </c>
      <c r="G33" s="66" t="str">
        <f>VLOOKUP(F33,GD.List!$C$3:$O$6646,13,0)</f>
        <v>60/2 Cotton Yarn Combed</v>
      </c>
      <c r="H33" s="67">
        <f>VLOOKUP(F33,GD.List!$C$3:$O$6646,8,0)</f>
        <v>5205.2700000000004</v>
      </c>
      <c r="I33" s="68">
        <f>VLOOKUP(F33,GD.List!$C$3:$O$6646,9,0)</f>
        <v>8.82</v>
      </c>
      <c r="J33" s="69">
        <f t="shared" si="38"/>
        <v>0</v>
      </c>
      <c r="K33" s="70">
        <f>_xlfn.IFNA(VLOOKUP(N33,Data!$B$2:$H$5150,4,0),0)</f>
        <v>1.0101</v>
      </c>
      <c r="L33" s="71">
        <f>_xlfn.IFNA(IF($L$8&lt;&gt;"",VLOOKUP(N33,Data!$B$2:$H$5150,6,0),""),"")</f>
        <v>135</v>
      </c>
      <c r="M33" s="71">
        <f>_xlfn.IFNA(IF($M$8&lt;&gt;"",VLOOKUP(N33,Data!$B$2:$H$5150,7,0),""),"")</f>
        <v>136</v>
      </c>
      <c r="N33" s="72" t="str">
        <f t="shared" si="39"/>
        <v>IMps_Ctn5205.27</v>
      </c>
      <c r="O33" s="136">
        <f t="shared" si="40"/>
        <v>0</v>
      </c>
      <c r="P33" s="69">
        <f t="shared" si="41"/>
        <v>0</v>
      </c>
      <c r="Q33" s="70">
        <f>_xlfn.IFNA(VLOOKUP(T33,Data!$B$2:$H$5150,4,0),0)</f>
        <v>1.0101</v>
      </c>
      <c r="R33" s="71">
        <f>_xlfn.IFNA(IF($R$8&lt;&gt;"",VLOOKUP(T33,Data!$B$2:$H$5150,6,0),""),"")</f>
        <v>135</v>
      </c>
      <c r="S33" s="71">
        <f>_xlfn.IFNA(IF($S$8&lt;&gt;"",VLOOKUP(T33,Data!$B$2:$H$5150,7,0),""),"")</f>
        <v>136</v>
      </c>
      <c r="T33" s="72" t="str">
        <f t="shared" si="42"/>
        <v>IMps_Ctn5205.27</v>
      </c>
      <c r="U33" s="136">
        <f t="shared" si="43"/>
        <v>0</v>
      </c>
      <c r="V33" s="69">
        <f t="shared" si="44"/>
        <v>0</v>
      </c>
      <c r="W33" s="70">
        <f>_xlfn.IFNA(VLOOKUP(Z33,Data!$B$2:$H$5150,4,0),0)</f>
        <v>1.0101</v>
      </c>
      <c r="X33" s="71">
        <f>_xlfn.IFNA(IF($X$8&lt;&gt;"",VLOOKUP(Z33,Data!$B$2:$H$5150,6,0),""),"")</f>
        <v>135</v>
      </c>
      <c r="Y33" s="71">
        <f>_xlfn.IFNA(IF($Y$8&lt;&gt;"",VLOOKUP(Z33,Data!$B$2:$H$5150,7,0),""),"")</f>
        <v>136</v>
      </c>
      <c r="Z33" s="72" t="str">
        <f t="shared" si="45"/>
        <v>IMps_Ctn5205.27</v>
      </c>
      <c r="AA33" s="136">
        <f t="shared" si="46"/>
        <v>0</v>
      </c>
      <c r="AB33" s="69">
        <f t="shared" si="47"/>
        <v>0</v>
      </c>
      <c r="AC33" s="70">
        <f>_xlfn.IFNA(VLOOKUP(AF33,Data!$B$2:$H$5150,4,0),0)</f>
        <v>1.0101</v>
      </c>
      <c r="AD33" s="71">
        <f>_xlfn.IFNA(IF($AD$8&lt;&gt;"",VLOOKUP(AF33,Data!$B$2:$H$5150,6,0),""),"")</f>
        <v>135</v>
      </c>
      <c r="AE33" s="71">
        <f>_xlfn.IFNA(IF($AE$8&lt;&gt;"",VLOOKUP(AF33,Data!$B$2:$H$5150,7,0),""),"")</f>
        <v>136</v>
      </c>
      <c r="AF33" s="72" t="str">
        <f t="shared" si="48"/>
        <v>IMps_Ctn5205.27</v>
      </c>
      <c r="AG33" s="136">
        <f t="shared" si="49"/>
        <v>0</v>
      </c>
      <c r="AH33" s="69">
        <f t="shared" si="50"/>
        <v>0</v>
      </c>
      <c r="AI33" s="70">
        <f>_xlfn.IFNA(VLOOKUP(AL33,Data!$B$2:$H$5150,4,0),0)</f>
        <v>1.0101</v>
      </c>
      <c r="AJ33" s="71">
        <f>_xlfn.IFNA(IF($AJ$8&lt;&gt;"",VLOOKUP(AL33,Data!$B$2:$H$5150,6,0),""),"")</f>
        <v>135</v>
      </c>
      <c r="AK33" s="71">
        <f>_xlfn.IFNA(IF($AK$8&lt;&gt;"",VLOOKUP(AL33,Data!$B$2:$H$5150,7,0),""),"")</f>
        <v>136</v>
      </c>
      <c r="AL33" s="72" t="str">
        <f t="shared" si="51"/>
        <v>IMps_Ctn5205.27</v>
      </c>
      <c r="AM33" s="136">
        <f t="shared" si="52"/>
        <v>0</v>
      </c>
      <c r="AN33" s="69">
        <f t="shared" si="53"/>
        <v>0</v>
      </c>
      <c r="AO33" s="70">
        <f>_xlfn.IFNA(VLOOKUP(AR33,Data!$B$2:$H$5150,4,0),0)</f>
        <v>1.0101</v>
      </c>
      <c r="AP33" s="71">
        <f>_xlfn.IFNA(IF($AP$8&lt;&gt;"",VLOOKUP(AR33,Data!$B$2:$H$5150,6,0),""),"")</f>
        <v>135</v>
      </c>
      <c r="AQ33" s="71">
        <f>_xlfn.IFNA(IF($AQ$8&lt;&gt;"",VLOOKUP(AR33,Data!$B$2:$H$5150,7,0),""),"")</f>
        <v>136</v>
      </c>
      <c r="AR33" s="72" t="str">
        <f t="shared" si="54"/>
        <v>IMps_Ctn5205.27</v>
      </c>
      <c r="AS33" s="136">
        <f t="shared" si="55"/>
        <v>0</v>
      </c>
      <c r="AT33" s="69">
        <f t="shared" si="56"/>
        <v>0</v>
      </c>
      <c r="AU33" s="70">
        <f>_xlfn.IFNA(VLOOKUP(AX33,Data!$B$2:$H$5150,4,0),0)</f>
        <v>1.0101</v>
      </c>
      <c r="AV33" s="71">
        <f>_xlfn.IFNA(IF($AV$8&lt;&gt;"",VLOOKUP(AX33,Data!$B$2:$H$5150,6,0),""),"")</f>
        <v>135</v>
      </c>
      <c r="AW33" s="71">
        <f>_xlfn.IFNA(IF($AW$8&lt;&gt;"",VLOOKUP(AX33,Data!$B$2:$H$5150,7,0),""),"")</f>
        <v>136</v>
      </c>
      <c r="AX33" s="72" t="str">
        <f t="shared" si="57"/>
        <v>IMps_Ctn5205.27</v>
      </c>
      <c r="AY33" s="136">
        <f t="shared" si="58"/>
        <v>0</v>
      </c>
      <c r="AZ33" s="69">
        <f t="shared" si="59"/>
        <v>0</v>
      </c>
      <c r="BA33" s="70">
        <f>_xlfn.IFNA(VLOOKUP(BD33,Data!$B$2:$H$5150,4,0),0)</f>
        <v>1.0101</v>
      </c>
      <c r="BB33" s="71">
        <f>_xlfn.IFNA(IF($BB$8&lt;&gt;"",VLOOKUP(BD33,Data!$B$2:$H$5150,6,0),""),"")</f>
        <v>135</v>
      </c>
      <c r="BC33" s="71">
        <f>_xlfn.IFNA(IF($BC$8&lt;&gt;"",VLOOKUP(BD33,Data!$B$2:$H$5150,7,0),""),"")</f>
        <v>136</v>
      </c>
      <c r="BD33" s="72" t="str">
        <f t="shared" si="60"/>
        <v>IMps_Ctn5205.27</v>
      </c>
      <c r="BE33" s="136">
        <f t="shared" si="61"/>
        <v>0</v>
      </c>
      <c r="BF33" s="69">
        <f t="shared" si="62"/>
        <v>0</v>
      </c>
      <c r="BG33" s="70">
        <f>_xlfn.IFNA(VLOOKUP(BJ33,Data!$B$2:$H$5150,4,0),0)</f>
        <v>1.0101</v>
      </c>
      <c r="BH33" s="71">
        <f>_xlfn.IFNA(IF($BH$8&lt;&gt;"",VLOOKUP(BJ33,Data!$B$2:$H$5150,6,0),""),"")</f>
        <v>135</v>
      </c>
      <c r="BI33" s="71">
        <f>_xlfn.IFNA(IF($BI$8&lt;&gt;"",VLOOKUP(BJ33,Data!$B$2:$H$5150,7,0),""),"")</f>
        <v>136</v>
      </c>
      <c r="BJ33" s="72" t="str">
        <f t="shared" si="63"/>
        <v>IMps_Ctn5205.27</v>
      </c>
      <c r="BK33" s="136">
        <f t="shared" si="64"/>
        <v>0</v>
      </c>
      <c r="BL33" s="69">
        <f t="shared" si="65"/>
        <v>0</v>
      </c>
      <c r="BM33" s="70">
        <f>_xlfn.IFNA(VLOOKUP(BP33,Data!$B$2:$H$5150,4,0),0)</f>
        <v>1.0101</v>
      </c>
      <c r="BN33" s="71">
        <f>_xlfn.IFNA(IF($BN$8&lt;&gt;"",VLOOKUP(BP33,Data!$B$2:$H$5150,6,0),""),"")</f>
        <v>135</v>
      </c>
      <c r="BO33" s="71">
        <f>_xlfn.IFNA(IF($BO$8&lt;&gt;"",VLOOKUP(BP33,Data!$B$2:$H$5150,7,0),""),"")</f>
        <v>136</v>
      </c>
      <c r="BP33" s="72" t="str">
        <f t="shared" si="66"/>
        <v>IMps_Ctn5205.27</v>
      </c>
      <c r="BQ33" s="136">
        <f t="shared" si="67"/>
        <v>0</v>
      </c>
      <c r="BR33" s="69">
        <f t="shared" si="68"/>
        <v>0</v>
      </c>
      <c r="BS33" s="70">
        <f>_xlfn.IFNA(VLOOKUP(BV33,Data!$B$2:$H$5150,4,0),0)</f>
        <v>1.0101</v>
      </c>
      <c r="BT33" s="71">
        <f>_xlfn.IFNA(IF($BT$8&lt;&gt;"",VLOOKUP(BV33,Data!$B$2:$H$5150,6,0),""),"")</f>
        <v>135</v>
      </c>
      <c r="BU33" s="71">
        <f>_xlfn.IFNA(IF($BU$8&lt;&gt;"",VLOOKUP(BV33,Data!$B$2:$H$5150,7,0),""),"")</f>
        <v>136</v>
      </c>
      <c r="BV33" s="72" t="str">
        <f t="shared" si="69"/>
        <v>IMps_Ctn5205.27</v>
      </c>
      <c r="BW33" s="136">
        <f t="shared" si="70"/>
        <v>0</v>
      </c>
      <c r="BX33" s="69">
        <f t="shared" si="71"/>
        <v>0</v>
      </c>
      <c r="BY33" s="70">
        <f>_xlfn.IFNA(VLOOKUP(CB33,Data!$B$2:$H$5150,4,0),0)</f>
        <v>1.0101</v>
      </c>
      <c r="BZ33" s="71">
        <f>_xlfn.IFNA(IF($BZ$8&lt;&gt;"",VLOOKUP(CB33,Data!$B$2:$H$5150,6,0),""),"")</f>
        <v>135</v>
      </c>
      <c r="CA33" s="71">
        <f>_xlfn.IFNA(IF($CA$8&lt;&gt;"",VLOOKUP(CB33,Data!$B$2:$H$5150,7,0),""),"")</f>
        <v>136</v>
      </c>
      <c r="CB33" s="72" t="str">
        <f t="shared" si="72"/>
        <v>IMps_Ctn5205.27</v>
      </c>
      <c r="CC33" s="136">
        <f t="shared" si="73"/>
        <v>0</v>
      </c>
      <c r="CD33" s="69">
        <f t="shared" si="74"/>
        <v>0</v>
      </c>
      <c r="CE33" s="70">
        <f>_xlfn.IFNA(VLOOKUP(CH33,Data!$B$2:$H$5150,4,0),0)</f>
        <v>1.0101</v>
      </c>
      <c r="CF33" s="71">
        <f>_xlfn.IFNA(IF($CF$8&lt;&gt;"",VLOOKUP(CH33,Data!$B$2:$H$5150,6,0),""),"")</f>
        <v>135</v>
      </c>
      <c r="CG33" s="71">
        <f>_xlfn.IFNA(IF($CG$8&lt;&gt;"",VLOOKUP(CH33,Data!$B$2:$H$5150,7,0),""),"")</f>
        <v>136</v>
      </c>
      <c r="CH33" s="72" t="str">
        <f t="shared" si="75"/>
        <v>IMps_Ctn5205.27</v>
      </c>
      <c r="CI33" s="136">
        <f t="shared" si="76"/>
        <v>0</v>
      </c>
      <c r="CJ33" s="69">
        <f t="shared" si="77"/>
        <v>0</v>
      </c>
      <c r="CK33" s="70">
        <f>_xlfn.IFNA(VLOOKUP(CN33,Data!$B$2:$H$5150,4,0),0)</f>
        <v>1.0101</v>
      </c>
      <c r="CL33" s="71">
        <f>_xlfn.IFNA(IF($CL$8&lt;&gt;"",VLOOKUP(CN33,Data!$B$2:$H$5150,6,0),""),"")</f>
        <v>135</v>
      </c>
      <c r="CM33" s="71">
        <f>_xlfn.IFNA(IF($CM$8&lt;&gt;"",VLOOKUP(CN33,Data!$B$2:$H$5150,7,0),""),"")</f>
        <v>136</v>
      </c>
      <c r="CN33" s="72" t="str">
        <f t="shared" si="78"/>
        <v>IMps_Ctn5205.27</v>
      </c>
      <c r="CO33" s="136">
        <f t="shared" si="79"/>
        <v>0</v>
      </c>
      <c r="CP33" s="69">
        <f t="shared" si="80"/>
        <v>0</v>
      </c>
      <c r="CQ33" s="70">
        <f>_xlfn.IFNA(VLOOKUP(CT33,Data!$B$2:$H$5150,4,0),0)</f>
        <v>1.0101</v>
      </c>
      <c r="CR33" s="71">
        <f>_xlfn.IFNA(IF($CR$8&lt;&gt;"",VLOOKUP(CT33,Data!$B$2:$H$5150,6,0),""),"")</f>
        <v>135</v>
      </c>
      <c r="CS33" s="71">
        <f>_xlfn.IFNA(IF($CS$8&lt;&gt;"",VLOOKUP(CT33,Data!$B$2:$H$5150,7,0),""),"")</f>
        <v>136</v>
      </c>
      <c r="CT33" s="72" t="str">
        <f t="shared" si="81"/>
        <v>IMps_Ctn5205.27</v>
      </c>
      <c r="CU33" s="74" t="str">
        <f>VLOOKUP(F33,GD.List!$C$3:$O$6214,12,0)</f>
        <v>Cotton Yarn</v>
      </c>
      <c r="CV33" s="51" t="s">
        <v>50</v>
      </c>
      <c r="CW33" s="51">
        <f t="shared" si="33"/>
        <v>5205.2700000000004</v>
      </c>
      <c r="CX33" s="73">
        <f>E33/VLOOKUP(F33,GD.List!$C$3:$O$6646,5,0)</f>
        <v>0.41775030525030532</v>
      </c>
      <c r="CY33" s="134">
        <f t="shared" si="82"/>
        <v>0</v>
      </c>
      <c r="CZ33" s="51" t="e">
        <f t="shared" ref="CZ33" si="176">VLOOKUP(F33,$CZ$1:$CZ$7,1,0)</f>
        <v>#N/A</v>
      </c>
      <c r="DA33" s="133"/>
    </row>
    <row r="34" spans="1:105" ht="15" customHeight="1" x14ac:dyDescent="0.2">
      <c r="A34" s="142" t="str">
        <f>IFERROR(IF(VLOOKUP(F34,GD.List!$C$3:$H$6371,6,0)&lt;&gt;"L","I","L"),"")</f>
        <v>I</v>
      </c>
      <c r="B34" s="136">
        <f t="shared" si="35"/>
        <v>0</v>
      </c>
      <c r="C34" s="215">
        <v>3084.4596999999999</v>
      </c>
      <c r="D34" s="64">
        <f t="shared" ref="D34" si="177">J34+P34+V34+AB34+AH34+AN34+AT34+AZ34+BF34+BL34+BR34+BX34+CD34+CJ34+CP34</f>
        <v>0</v>
      </c>
      <c r="E34" s="64">
        <f t="shared" si="37"/>
        <v>3084.4596999999999</v>
      </c>
      <c r="F34" s="65" t="s">
        <v>2318</v>
      </c>
      <c r="G34" s="66" t="str">
        <f>VLOOKUP(F34,GD.List!$C$3:$O$6646,13,0)</f>
        <v xml:space="preserve">80/1 Cotton Combed </v>
      </c>
      <c r="H34" s="67">
        <f>VLOOKUP(F34,GD.List!$C$3:$O$6646,8,0)</f>
        <v>5205.28</v>
      </c>
      <c r="I34" s="68">
        <f>VLOOKUP(F34,GD.List!$C$3:$O$6646,9,0)</f>
        <v>6.35</v>
      </c>
      <c r="J34" s="69">
        <f t="shared" si="38"/>
        <v>0</v>
      </c>
      <c r="K34" s="70">
        <f>_xlfn.IFNA(VLOOKUP(N34,Data!$B$2:$H$5150,4,0),0)</f>
        <v>1.0101</v>
      </c>
      <c r="L34" s="71">
        <f>_xlfn.IFNA(IF($L$8&lt;&gt;"",VLOOKUP(N34,Data!$B$2:$H$5150,6,0),""),"")</f>
        <v>135</v>
      </c>
      <c r="M34" s="71">
        <f>_xlfn.IFNA(IF($M$8&lt;&gt;"",VLOOKUP(N34,Data!$B$2:$H$5150,7,0),""),"")</f>
        <v>136</v>
      </c>
      <c r="N34" s="72" t="str">
        <f t="shared" si="39"/>
        <v>IMps_Ctn5205.28</v>
      </c>
      <c r="O34" s="136">
        <f t="shared" si="40"/>
        <v>0</v>
      </c>
      <c r="P34" s="69">
        <f t="shared" si="41"/>
        <v>0</v>
      </c>
      <c r="Q34" s="70">
        <f>_xlfn.IFNA(VLOOKUP(T34,Data!$B$2:$H$5150,4,0),0)</f>
        <v>1.0101</v>
      </c>
      <c r="R34" s="71">
        <f>_xlfn.IFNA(IF($R$8&lt;&gt;"",VLOOKUP(T34,Data!$B$2:$H$5150,6,0),""),"")</f>
        <v>135</v>
      </c>
      <c r="S34" s="71">
        <f>_xlfn.IFNA(IF($S$8&lt;&gt;"",VLOOKUP(T34,Data!$B$2:$H$5150,7,0),""),"")</f>
        <v>136</v>
      </c>
      <c r="T34" s="72" t="str">
        <f t="shared" si="42"/>
        <v>IMps_Ctn5205.28</v>
      </c>
      <c r="U34" s="136">
        <f t="shared" si="43"/>
        <v>0</v>
      </c>
      <c r="V34" s="69">
        <f t="shared" si="44"/>
        <v>0</v>
      </c>
      <c r="W34" s="70">
        <f>_xlfn.IFNA(VLOOKUP(Z34,Data!$B$2:$H$5150,4,0),0)</f>
        <v>1.0101</v>
      </c>
      <c r="X34" s="71">
        <f>_xlfn.IFNA(IF($X$8&lt;&gt;"",VLOOKUP(Z34,Data!$B$2:$H$5150,6,0),""),"")</f>
        <v>135</v>
      </c>
      <c r="Y34" s="71">
        <f>_xlfn.IFNA(IF($Y$8&lt;&gt;"",VLOOKUP(Z34,Data!$B$2:$H$5150,7,0),""),"")</f>
        <v>136</v>
      </c>
      <c r="Z34" s="72" t="str">
        <f t="shared" si="45"/>
        <v>IMps_Ctn5205.28</v>
      </c>
      <c r="AA34" s="136">
        <f t="shared" si="46"/>
        <v>0</v>
      </c>
      <c r="AB34" s="69">
        <f t="shared" si="47"/>
        <v>0</v>
      </c>
      <c r="AC34" s="70">
        <f>_xlfn.IFNA(VLOOKUP(AF34,Data!$B$2:$H$5150,4,0),0)</f>
        <v>1.0101</v>
      </c>
      <c r="AD34" s="71">
        <f>_xlfn.IFNA(IF($AD$8&lt;&gt;"",VLOOKUP(AF34,Data!$B$2:$H$5150,6,0),""),"")</f>
        <v>135</v>
      </c>
      <c r="AE34" s="71">
        <f>_xlfn.IFNA(IF($AE$8&lt;&gt;"",VLOOKUP(AF34,Data!$B$2:$H$5150,7,0),""),"")</f>
        <v>136</v>
      </c>
      <c r="AF34" s="72" t="str">
        <f t="shared" si="48"/>
        <v>IMps_Ctn5205.28</v>
      </c>
      <c r="AG34" s="136">
        <f t="shared" si="49"/>
        <v>0</v>
      </c>
      <c r="AH34" s="69">
        <f t="shared" si="50"/>
        <v>0</v>
      </c>
      <c r="AI34" s="70">
        <f>_xlfn.IFNA(VLOOKUP(AL34,Data!$B$2:$H$5150,4,0),0)</f>
        <v>1.0101</v>
      </c>
      <c r="AJ34" s="71">
        <f>_xlfn.IFNA(IF($AJ$8&lt;&gt;"",VLOOKUP(AL34,Data!$B$2:$H$5150,6,0),""),"")</f>
        <v>135</v>
      </c>
      <c r="AK34" s="71">
        <f>_xlfn.IFNA(IF($AK$8&lt;&gt;"",VLOOKUP(AL34,Data!$B$2:$H$5150,7,0),""),"")</f>
        <v>136</v>
      </c>
      <c r="AL34" s="72" t="str">
        <f t="shared" si="51"/>
        <v>IMps_Ctn5205.28</v>
      </c>
      <c r="AM34" s="136">
        <f t="shared" si="52"/>
        <v>0</v>
      </c>
      <c r="AN34" s="69">
        <f t="shared" si="53"/>
        <v>0</v>
      </c>
      <c r="AO34" s="70">
        <f>_xlfn.IFNA(VLOOKUP(AR34,Data!$B$2:$H$5150,4,0),0)</f>
        <v>1.0101</v>
      </c>
      <c r="AP34" s="71">
        <f>_xlfn.IFNA(IF($AP$8&lt;&gt;"",VLOOKUP(AR34,Data!$B$2:$H$5150,6,0),""),"")</f>
        <v>135</v>
      </c>
      <c r="AQ34" s="71">
        <f>_xlfn.IFNA(IF($AQ$8&lt;&gt;"",VLOOKUP(AR34,Data!$B$2:$H$5150,7,0),""),"")</f>
        <v>136</v>
      </c>
      <c r="AR34" s="72" t="str">
        <f t="shared" si="54"/>
        <v>IMps_Ctn5205.28</v>
      </c>
      <c r="AS34" s="136">
        <f t="shared" si="55"/>
        <v>0</v>
      </c>
      <c r="AT34" s="69">
        <f t="shared" si="56"/>
        <v>0</v>
      </c>
      <c r="AU34" s="70">
        <f>_xlfn.IFNA(VLOOKUP(AX34,Data!$B$2:$H$5150,4,0),0)</f>
        <v>1.0101</v>
      </c>
      <c r="AV34" s="71">
        <f>_xlfn.IFNA(IF($AV$8&lt;&gt;"",VLOOKUP(AX34,Data!$B$2:$H$5150,6,0),""),"")</f>
        <v>135</v>
      </c>
      <c r="AW34" s="71">
        <f>_xlfn.IFNA(IF($AW$8&lt;&gt;"",VLOOKUP(AX34,Data!$B$2:$H$5150,7,0),""),"")</f>
        <v>136</v>
      </c>
      <c r="AX34" s="72" t="str">
        <f t="shared" si="57"/>
        <v>IMps_Ctn5205.28</v>
      </c>
      <c r="AY34" s="136">
        <f t="shared" si="58"/>
        <v>0</v>
      </c>
      <c r="AZ34" s="69">
        <f t="shared" si="59"/>
        <v>0</v>
      </c>
      <c r="BA34" s="70">
        <f>_xlfn.IFNA(VLOOKUP(BD34,Data!$B$2:$H$5150,4,0),0)</f>
        <v>1.0101</v>
      </c>
      <c r="BB34" s="71">
        <f>_xlfn.IFNA(IF($BB$8&lt;&gt;"",VLOOKUP(BD34,Data!$B$2:$H$5150,6,0),""),"")</f>
        <v>135</v>
      </c>
      <c r="BC34" s="71">
        <f>_xlfn.IFNA(IF($BC$8&lt;&gt;"",VLOOKUP(BD34,Data!$B$2:$H$5150,7,0),""),"")</f>
        <v>136</v>
      </c>
      <c r="BD34" s="72" t="str">
        <f t="shared" si="60"/>
        <v>IMps_Ctn5205.28</v>
      </c>
      <c r="BE34" s="136">
        <f t="shared" si="61"/>
        <v>0</v>
      </c>
      <c r="BF34" s="69">
        <f t="shared" si="62"/>
        <v>0</v>
      </c>
      <c r="BG34" s="70">
        <f>_xlfn.IFNA(VLOOKUP(BJ34,Data!$B$2:$H$5150,4,0),0)</f>
        <v>1.0101</v>
      </c>
      <c r="BH34" s="71">
        <f>_xlfn.IFNA(IF($BH$8&lt;&gt;"",VLOOKUP(BJ34,Data!$B$2:$H$5150,6,0),""),"")</f>
        <v>135</v>
      </c>
      <c r="BI34" s="71">
        <f>_xlfn.IFNA(IF($BI$8&lt;&gt;"",VLOOKUP(BJ34,Data!$B$2:$H$5150,7,0),""),"")</f>
        <v>136</v>
      </c>
      <c r="BJ34" s="72" t="str">
        <f t="shared" si="63"/>
        <v>IMps_Ctn5205.28</v>
      </c>
      <c r="BK34" s="136">
        <f t="shared" si="64"/>
        <v>0</v>
      </c>
      <c r="BL34" s="69">
        <f t="shared" si="65"/>
        <v>0</v>
      </c>
      <c r="BM34" s="70">
        <f>_xlfn.IFNA(VLOOKUP(BP34,Data!$B$2:$H$5150,4,0),0)</f>
        <v>1.0101</v>
      </c>
      <c r="BN34" s="71">
        <f>_xlfn.IFNA(IF($BN$8&lt;&gt;"",VLOOKUP(BP34,Data!$B$2:$H$5150,6,0),""),"")</f>
        <v>135</v>
      </c>
      <c r="BO34" s="71">
        <f>_xlfn.IFNA(IF($BO$8&lt;&gt;"",VLOOKUP(BP34,Data!$B$2:$H$5150,7,0),""),"")</f>
        <v>136</v>
      </c>
      <c r="BP34" s="72" t="str">
        <f t="shared" si="66"/>
        <v>IMps_Ctn5205.28</v>
      </c>
      <c r="BQ34" s="136">
        <f t="shared" si="67"/>
        <v>0</v>
      </c>
      <c r="BR34" s="69">
        <f t="shared" si="68"/>
        <v>0</v>
      </c>
      <c r="BS34" s="70">
        <f>_xlfn.IFNA(VLOOKUP(BV34,Data!$B$2:$H$5150,4,0),0)</f>
        <v>1.0101</v>
      </c>
      <c r="BT34" s="71">
        <f>_xlfn.IFNA(IF($BT$8&lt;&gt;"",VLOOKUP(BV34,Data!$B$2:$H$5150,6,0),""),"")</f>
        <v>135</v>
      </c>
      <c r="BU34" s="71">
        <f>_xlfn.IFNA(IF($BU$8&lt;&gt;"",VLOOKUP(BV34,Data!$B$2:$H$5150,7,0),""),"")</f>
        <v>136</v>
      </c>
      <c r="BV34" s="72" t="str">
        <f t="shared" si="69"/>
        <v>IMps_Ctn5205.28</v>
      </c>
      <c r="BW34" s="136">
        <f t="shared" si="70"/>
        <v>0</v>
      </c>
      <c r="BX34" s="69">
        <f t="shared" si="71"/>
        <v>0</v>
      </c>
      <c r="BY34" s="70">
        <f>_xlfn.IFNA(VLOOKUP(CB34,Data!$B$2:$H$5150,4,0),0)</f>
        <v>1.0101</v>
      </c>
      <c r="BZ34" s="71">
        <f>_xlfn.IFNA(IF($BZ$8&lt;&gt;"",VLOOKUP(CB34,Data!$B$2:$H$5150,6,0),""),"")</f>
        <v>135</v>
      </c>
      <c r="CA34" s="71">
        <f>_xlfn.IFNA(IF($CA$8&lt;&gt;"",VLOOKUP(CB34,Data!$B$2:$H$5150,7,0),""),"")</f>
        <v>136</v>
      </c>
      <c r="CB34" s="72" t="str">
        <f t="shared" si="72"/>
        <v>IMps_Ctn5205.28</v>
      </c>
      <c r="CC34" s="136">
        <f t="shared" si="73"/>
        <v>0</v>
      </c>
      <c r="CD34" s="69">
        <f t="shared" si="74"/>
        <v>0</v>
      </c>
      <c r="CE34" s="70">
        <f>_xlfn.IFNA(VLOOKUP(CH34,Data!$B$2:$H$5150,4,0),0)</f>
        <v>1.0101</v>
      </c>
      <c r="CF34" s="71">
        <f>_xlfn.IFNA(IF($CF$8&lt;&gt;"",VLOOKUP(CH34,Data!$B$2:$H$5150,6,0),""),"")</f>
        <v>135</v>
      </c>
      <c r="CG34" s="71">
        <f>_xlfn.IFNA(IF($CG$8&lt;&gt;"",VLOOKUP(CH34,Data!$B$2:$H$5150,7,0),""),"")</f>
        <v>136</v>
      </c>
      <c r="CH34" s="72" t="str">
        <f t="shared" si="75"/>
        <v>IMps_Ctn5205.28</v>
      </c>
      <c r="CI34" s="136">
        <f t="shared" si="76"/>
        <v>0</v>
      </c>
      <c r="CJ34" s="69">
        <f t="shared" si="77"/>
        <v>0</v>
      </c>
      <c r="CK34" s="70">
        <f>_xlfn.IFNA(VLOOKUP(CN34,Data!$B$2:$H$5150,4,0),0)</f>
        <v>1.0101</v>
      </c>
      <c r="CL34" s="71">
        <f>_xlfn.IFNA(IF($CL$8&lt;&gt;"",VLOOKUP(CN34,Data!$B$2:$H$5150,6,0),""),"")</f>
        <v>135</v>
      </c>
      <c r="CM34" s="71">
        <f>_xlfn.IFNA(IF($CM$8&lt;&gt;"",VLOOKUP(CN34,Data!$B$2:$H$5150,7,0),""),"")</f>
        <v>136</v>
      </c>
      <c r="CN34" s="72" t="str">
        <f t="shared" si="78"/>
        <v>IMps_Ctn5205.28</v>
      </c>
      <c r="CO34" s="136">
        <f t="shared" si="79"/>
        <v>0</v>
      </c>
      <c r="CP34" s="69">
        <f t="shared" si="80"/>
        <v>0</v>
      </c>
      <c r="CQ34" s="70">
        <f>_xlfn.IFNA(VLOOKUP(CT34,Data!$B$2:$H$5150,4,0),0)</f>
        <v>1.0101</v>
      </c>
      <c r="CR34" s="71">
        <f>_xlfn.IFNA(IF($CR$8&lt;&gt;"",VLOOKUP(CT34,Data!$B$2:$H$5150,6,0),""),"")</f>
        <v>135</v>
      </c>
      <c r="CS34" s="71">
        <f>_xlfn.IFNA(IF($CS$8&lt;&gt;"",VLOOKUP(CT34,Data!$B$2:$H$5150,7,0),""),"")</f>
        <v>136</v>
      </c>
      <c r="CT34" s="72" t="str">
        <f t="shared" si="81"/>
        <v>IMps_Ctn5205.28</v>
      </c>
      <c r="CU34" s="74" t="str">
        <f>VLOOKUP(F34,GD.List!$C$3:$O$6214,12,0)</f>
        <v>Cotton Yarn</v>
      </c>
      <c r="CV34" s="51" t="s">
        <v>50</v>
      </c>
      <c r="CW34" s="51">
        <f t="shared" si="33"/>
        <v>5205.28</v>
      </c>
      <c r="CX34" s="73">
        <f>E34/VLOOKUP(F34,GD.List!$C$3:$O$6646,5,0)</f>
        <v>1</v>
      </c>
      <c r="CY34" s="134">
        <f t="shared" si="82"/>
        <v>0</v>
      </c>
      <c r="CZ34" s="51" t="e">
        <f t="shared" si="95"/>
        <v>#N/A</v>
      </c>
      <c r="DA34" s="133"/>
    </row>
    <row r="35" spans="1:105" ht="15" customHeight="1" x14ac:dyDescent="0.2">
      <c r="A35" s="142" t="str">
        <f>IFERROR(IF(VLOOKUP(F35,GD.List!$C$3:$H$6371,6,0)&lt;&gt;"L","I","L"),"")</f>
        <v>L</v>
      </c>
      <c r="B35" s="136">
        <f t="shared" si="35"/>
        <v>0</v>
      </c>
      <c r="C35" s="64">
        <v>3670</v>
      </c>
      <c r="D35" s="64">
        <f t="shared" ref="D35" si="178">J35+P35+V35+AB35+AH35+AN35+AT35+AZ35+BF35+BL35+BR35+BX35+CD35+CJ35+CP35</f>
        <v>0</v>
      </c>
      <c r="E35" s="64">
        <f t="shared" si="37"/>
        <v>3670</v>
      </c>
      <c r="F35" s="65" t="s">
        <v>3540</v>
      </c>
      <c r="G35" s="66" t="str">
        <f>VLOOKUP(F35,GD.List!$C$3:$O$6646,13,0)</f>
        <v>16/1 Cotton Fabric Grey ( 20062 Mtr)</v>
      </c>
      <c r="H35" s="67">
        <f>VLOOKUP(F35,GD.List!$C$3:$O$6646,8,0)</f>
        <v>5208.1899999999996</v>
      </c>
      <c r="I35" s="68">
        <f>VLOOKUP(F35,GD.List!$C$3:$O$6646,9,0)</f>
        <v>2.91</v>
      </c>
      <c r="J35" s="69">
        <f t="shared" si="38"/>
        <v>0</v>
      </c>
      <c r="K35" s="70">
        <f>_xlfn.IFNA(VLOOKUP(N35,Data!$B$2:$H$5150,4,0),0)</f>
        <v>1.0101</v>
      </c>
      <c r="L35" s="71">
        <f>_xlfn.IFNA(IF($L$8&lt;&gt;"",VLOOKUP(N35,Data!$B$2:$H$5150,6,0),""),"")</f>
        <v>284</v>
      </c>
      <c r="M35" s="71">
        <f>_xlfn.IFNA(IF($M$8&lt;&gt;"",VLOOKUP(N35,Data!$B$2:$H$5150,7,0),""),"")</f>
        <v>258</v>
      </c>
      <c r="N35" s="72" t="str">
        <f t="shared" si="39"/>
        <v>LMps_Ctn5208.19</v>
      </c>
      <c r="O35" s="136">
        <f t="shared" si="40"/>
        <v>0</v>
      </c>
      <c r="P35" s="69">
        <f t="shared" si="41"/>
        <v>0</v>
      </c>
      <c r="Q35" s="70">
        <f>_xlfn.IFNA(VLOOKUP(T35,Data!$B$2:$H$5150,4,0),0)</f>
        <v>1.0101</v>
      </c>
      <c r="R35" s="71">
        <f>_xlfn.IFNA(IF($R$8&lt;&gt;"",VLOOKUP(T35,Data!$B$2:$H$5150,6,0),""),"")</f>
        <v>284</v>
      </c>
      <c r="S35" s="71">
        <f>_xlfn.IFNA(IF($S$8&lt;&gt;"",VLOOKUP(T35,Data!$B$2:$H$5150,7,0),""),"")</f>
        <v>258</v>
      </c>
      <c r="T35" s="72" t="str">
        <f t="shared" si="42"/>
        <v>LMps_Ctn5208.19</v>
      </c>
      <c r="U35" s="136">
        <f t="shared" si="43"/>
        <v>0</v>
      </c>
      <c r="V35" s="69">
        <f t="shared" si="44"/>
        <v>0</v>
      </c>
      <c r="W35" s="70">
        <f>_xlfn.IFNA(VLOOKUP(Z35,Data!$B$2:$H$5150,4,0),0)</f>
        <v>1.0101</v>
      </c>
      <c r="X35" s="71">
        <f>_xlfn.IFNA(IF($X$8&lt;&gt;"",VLOOKUP(Z35,Data!$B$2:$H$5150,6,0),""),"")</f>
        <v>284</v>
      </c>
      <c r="Y35" s="71">
        <f>_xlfn.IFNA(IF($Y$8&lt;&gt;"",VLOOKUP(Z35,Data!$B$2:$H$5150,7,0),""),"")</f>
        <v>258</v>
      </c>
      <c r="Z35" s="72" t="str">
        <f t="shared" si="45"/>
        <v>LMps_Ctn5208.19</v>
      </c>
      <c r="AA35" s="136">
        <f t="shared" si="46"/>
        <v>0</v>
      </c>
      <c r="AB35" s="69">
        <f t="shared" si="47"/>
        <v>0</v>
      </c>
      <c r="AC35" s="70">
        <f>_xlfn.IFNA(VLOOKUP(AF35,Data!$B$2:$H$5150,4,0),0)</f>
        <v>1.0101</v>
      </c>
      <c r="AD35" s="71">
        <f>_xlfn.IFNA(IF($AD$8&lt;&gt;"",VLOOKUP(AF35,Data!$B$2:$H$5150,6,0),""),"")</f>
        <v>284</v>
      </c>
      <c r="AE35" s="71">
        <f>_xlfn.IFNA(IF($AE$8&lt;&gt;"",VLOOKUP(AF35,Data!$B$2:$H$5150,7,0),""),"")</f>
        <v>258</v>
      </c>
      <c r="AF35" s="72" t="str">
        <f t="shared" si="48"/>
        <v>LMps_Ctn5208.19</v>
      </c>
      <c r="AG35" s="136">
        <f t="shared" si="49"/>
        <v>0</v>
      </c>
      <c r="AH35" s="69">
        <f t="shared" si="50"/>
        <v>0</v>
      </c>
      <c r="AI35" s="70">
        <f>_xlfn.IFNA(VLOOKUP(AL35,Data!$B$2:$H$5150,4,0),0)</f>
        <v>1.0101</v>
      </c>
      <c r="AJ35" s="71">
        <f>_xlfn.IFNA(IF($AJ$8&lt;&gt;"",VLOOKUP(AL35,Data!$B$2:$H$5150,6,0),""),"")</f>
        <v>284</v>
      </c>
      <c r="AK35" s="71">
        <f>_xlfn.IFNA(IF($AK$8&lt;&gt;"",VLOOKUP(AL35,Data!$B$2:$H$5150,7,0),""),"")</f>
        <v>258</v>
      </c>
      <c r="AL35" s="72" t="str">
        <f t="shared" si="51"/>
        <v>LMps_Ctn5208.19</v>
      </c>
      <c r="AM35" s="136">
        <f t="shared" si="52"/>
        <v>0</v>
      </c>
      <c r="AN35" s="69">
        <f t="shared" si="53"/>
        <v>0</v>
      </c>
      <c r="AO35" s="70">
        <f>_xlfn.IFNA(VLOOKUP(AR35,Data!$B$2:$H$5150,4,0),0)</f>
        <v>1.0101</v>
      </c>
      <c r="AP35" s="71">
        <f>_xlfn.IFNA(IF($AP$8&lt;&gt;"",VLOOKUP(AR35,Data!$B$2:$H$5150,6,0),""),"")</f>
        <v>284</v>
      </c>
      <c r="AQ35" s="71">
        <f>_xlfn.IFNA(IF($AQ$8&lt;&gt;"",VLOOKUP(AR35,Data!$B$2:$H$5150,7,0),""),"")</f>
        <v>258</v>
      </c>
      <c r="AR35" s="72" t="str">
        <f t="shared" si="54"/>
        <v>LMps_Ctn5208.19</v>
      </c>
      <c r="AS35" s="136">
        <f t="shared" si="55"/>
        <v>0</v>
      </c>
      <c r="AT35" s="69">
        <f t="shared" si="56"/>
        <v>0</v>
      </c>
      <c r="AU35" s="70">
        <f>_xlfn.IFNA(VLOOKUP(AX35,Data!$B$2:$H$5150,4,0),0)</f>
        <v>1.0101</v>
      </c>
      <c r="AV35" s="71">
        <f>_xlfn.IFNA(IF($AV$8&lt;&gt;"",VLOOKUP(AX35,Data!$B$2:$H$5150,6,0),""),"")</f>
        <v>284</v>
      </c>
      <c r="AW35" s="71">
        <f>_xlfn.IFNA(IF($AW$8&lt;&gt;"",VLOOKUP(AX35,Data!$B$2:$H$5150,7,0),""),"")</f>
        <v>258</v>
      </c>
      <c r="AX35" s="72" t="str">
        <f t="shared" si="57"/>
        <v>LMps_Ctn5208.19</v>
      </c>
      <c r="AY35" s="136">
        <f t="shared" si="58"/>
        <v>0</v>
      </c>
      <c r="AZ35" s="69">
        <f t="shared" si="59"/>
        <v>0</v>
      </c>
      <c r="BA35" s="70">
        <f>_xlfn.IFNA(VLOOKUP(BD35,Data!$B$2:$H$5150,4,0),0)</f>
        <v>1.0101</v>
      </c>
      <c r="BB35" s="71">
        <f>_xlfn.IFNA(IF($BB$8&lt;&gt;"",VLOOKUP(BD35,Data!$B$2:$H$5150,6,0),""),"")</f>
        <v>284</v>
      </c>
      <c r="BC35" s="71">
        <f>_xlfn.IFNA(IF($BC$8&lt;&gt;"",VLOOKUP(BD35,Data!$B$2:$H$5150,7,0),""),"")</f>
        <v>258</v>
      </c>
      <c r="BD35" s="72" t="str">
        <f t="shared" si="60"/>
        <v>LMps_Ctn5208.19</v>
      </c>
      <c r="BE35" s="136">
        <f t="shared" si="61"/>
        <v>0</v>
      </c>
      <c r="BF35" s="69">
        <f t="shared" si="62"/>
        <v>0</v>
      </c>
      <c r="BG35" s="70">
        <f>_xlfn.IFNA(VLOOKUP(BJ35,Data!$B$2:$H$5150,4,0),0)</f>
        <v>1.0101</v>
      </c>
      <c r="BH35" s="71">
        <f>_xlfn.IFNA(IF($BH$8&lt;&gt;"",VLOOKUP(BJ35,Data!$B$2:$H$5150,6,0),""),"")</f>
        <v>284</v>
      </c>
      <c r="BI35" s="71">
        <f>_xlfn.IFNA(IF($BI$8&lt;&gt;"",VLOOKUP(BJ35,Data!$B$2:$H$5150,7,0),""),"")</f>
        <v>258</v>
      </c>
      <c r="BJ35" s="72" t="str">
        <f t="shared" si="63"/>
        <v>LMps_Ctn5208.19</v>
      </c>
      <c r="BK35" s="136">
        <f t="shared" si="64"/>
        <v>0</v>
      </c>
      <c r="BL35" s="69">
        <f t="shared" si="65"/>
        <v>0</v>
      </c>
      <c r="BM35" s="70">
        <f>_xlfn.IFNA(VLOOKUP(BP35,Data!$B$2:$H$5150,4,0),0)</f>
        <v>1.0101</v>
      </c>
      <c r="BN35" s="71">
        <f>_xlfn.IFNA(IF($BN$8&lt;&gt;"",VLOOKUP(BP35,Data!$B$2:$H$5150,6,0),""),"")</f>
        <v>284</v>
      </c>
      <c r="BO35" s="71">
        <f>_xlfn.IFNA(IF($BO$8&lt;&gt;"",VLOOKUP(BP35,Data!$B$2:$H$5150,7,0),""),"")</f>
        <v>258</v>
      </c>
      <c r="BP35" s="72" t="str">
        <f t="shared" si="66"/>
        <v>LMps_Ctn5208.19</v>
      </c>
      <c r="BQ35" s="136">
        <f t="shared" si="67"/>
        <v>0</v>
      </c>
      <c r="BR35" s="69">
        <f t="shared" si="68"/>
        <v>0</v>
      </c>
      <c r="BS35" s="70">
        <f>_xlfn.IFNA(VLOOKUP(BV35,Data!$B$2:$H$5150,4,0),0)</f>
        <v>1.0101</v>
      </c>
      <c r="BT35" s="71">
        <f>_xlfn.IFNA(IF($BT$8&lt;&gt;"",VLOOKUP(BV35,Data!$B$2:$H$5150,6,0),""),"")</f>
        <v>284</v>
      </c>
      <c r="BU35" s="71">
        <f>_xlfn.IFNA(IF($BU$8&lt;&gt;"",VLOOKUP(BV35,Data!$B$2:$H$5150,7,0),""),"")</f>
        <v>258</v>
      </c>
      <c r="BV35" s="72" t="str">
        <f t="shared" si="69"/>
        <v>LMps_Ctn5208.19</v>
      </c>
      <c r="BW35" s="136">
        <f t="shared" si="70"/>
        <v>0</v>
      </c>
      <c r="BX35" s="69">
        <f t="shared" si="71"/>
        <v>0</v>
      </c>
      <c r="BY35" s="70">
        <f>_xlfn.IFNA(VLOOKUP(CB35,Data!$B$2:$H$5150,4,0),0)</f>
        <v>1.0101</v>
      </c>
      <c r="BZ35" s="71">
        <f>_xlfn.IFNA(IF($BZ$8&lt;&gt;"",VLOOKUP(CB35,Data!$B$2:$H$5150,6,0),""),"")</f>
        <v>284</v>
      </c>
      <c r="CA35" s="71">
        <f>_xlfn.IFNA(IF($CA$8&lt;&gt;"",VLOOKUP(CB35,Data!$B$2:$H$5150,7,0),""),"")</f>
        <v>258</v>
      </c>
      <c r="CB35" s="72" t="str">
        <f t="shared" si="72"/>
        <v>LMps_Ctn5208.19</v>
      </c>
      <c r="CC35" s="136">
        <f t="shared" si="73"/>
        <v>0</v>
      </c>
      <c r="CD35" s="69">
        <f t="shared" si="74"/>
        <v>0</v>
      </c>
      <c r="CE35" s="70">
        <f>_xlfn.IFNA(VLOOKUP(CH35,Data!$B$2:$H$5150,4,0),0)</f>
        <v>1.0101</v>
      </c>
      <c r="CF35" s="71">
        <f>_xlfn.IFNA(IF($CF$8&lt;&gt;"",VLOOKUP(CH35,Data!$B$2:$H$5150,6,0),""),"")</f>
        <v>284</v>
      </c>
      <c r="CG35" s="71">
        <f>_xlfn.IFNA(IF($CG$8&lt;&gt;"",VLOOKUP(CH35,Data!$B$2:$H$5150,7,0),""),"")</f>
        <v>258</v>
      </c>
      <c r="CH35" s="72" t="str">
        <f t="shared" si="75"/>
        <v>LMps_Ctn5208.19</v>
      </c>
      <c r="CI35" s="136">
        <f t="shared" si="76"/>
        <v>0</v>
      </c>
      <c r="CJ35" s="69">
        <f t="shared" si="77"/>
        <v>0</v>
      </c>
      <c r="CK35" s="70">
        <f>_xlfn.IFNA(VLOOKUP(CN35,Data!$B$2:$H$5150,4,0),0)</f>
        <v>1.0101</v>
      </c>
      <c r="CL35" s="71">
        <f>_xlfn.IFNA(IF($CL$8&lt;&gt;"",VLOOKUP(CN35,Data!$B$2:$H$5150,6,0),""),"")</f>
        <v>284</v>
      </c>
      <c r="CM35" s="71">
        <f>_xlfn.IFNA(IF($CM$8&lt;&gt;"",VLOOKUP(CN35,Data!$B$2:$H$5150,7,0),""),"")</f>
        <v>258</v>
      </c>
      <c r="CN35" s="72" t="str">
        <f t="shared" si="78"/>
        <v>LMps_Ctn5208.19</v>
      </c>
      <c r="CO35" s="136">
        <f t="shared" si="79"/>
        <v>0</v>
      </c>
      <c r="CP35" s="69">
        <f t="shared" si="80"/>
        <v>0</v>
      </c>
      <c r="CQ35" s="70">
        <f>_xlfn.IFNA(VLOOKUP(CT35,Data!$B$2:$H$5150,4,0),0)</f>
        <v>1.0101</v>
      </c>
      <c r="CR35" s="71">
        <f>_xlfn.IFNA(IF($CR$8&lt;&gt;"",VLOOKUP(CT35,Data!$B$2:$H$5150,6,0),""),"")</f>
        <v>284</v>
      </c>
      <c r="CS35" s="71">
        <f>_xlfn.IFNA(IF($CS$8&lt;&gt;"",VLOOKUP(CT35,Data!$B$2:$H$5150,7,0),""),"")</f>
        <v>258</v>
      </c>
      <c r="CT35" s="72" t="str">
        <f t="shared" si="81"/>
        <v>LMps_Ctn5208.19</v>
      </c>
      <c r="CU35" s="74" t="str">
        <f>VLOOKUP(F35,GD.List!$C$3:$O$6214,12,0)</f>
        <v>Cotton Fabric</v>
      </c>
      <c r="CV35" s="51" t="s">
        <v>50</v>
      </c>
      <c r="CW35" s="51">
        <f t="shared" si="33"/>
        <v>5208.1899999999996</v>
      </c>
      <c r="CX35" s="73">
        <f>E35/VLOOKUP(F35,GD.List!$C$3:$O$6646,5,0)</f>
        <v>0.4807440398218496</v>
      </c>
      <c r="CY35" s="134">
        <f t="shared" si="82"/>
        <v>0</v>
      </c>
      <c r="CZ35" s="51" t="e">
        <f t="shared" si="95"/>
        <v>#N/A</v>
      </c>
      <c r="DA35" s="133"/>
    </row>
    <row r="36" spans="1:105" ht="15" customHeight="1" x14ac:dyDescent="0.2">
      <c r="A36" s="142" t="str">
        <f>IFERROR(IF(VLOOKUP(F36,GD.List!$C$3:$H$6371,6,0)&lt;&gt;"L","I","L"),"")</f>
        <v>L</v>
      </c>
      <c r="B36" s="136">
        <f t="shared" ref="B36" si="179">J36*$I36</f>
        <v>0</v>
      </c>
      <c r="C36" s="64">
        <v>5687</v>
      </c>
      <c r="D36" s="64">
        <f t="shared" ref="D36" si="180">J36+P36+V36+AB36+AH36+AN36+AT36+AZ36+BF36+BL36+BR36+BX36+CD36+CJ36+CP36</f>
        <v>0</v>
      </c>
      <c r="E36" s="64">
        <f t="shared" ref="E36" si="181">C36-D36</f>
        <v>5687</v>
      </c>
      <c r="F36" s="65" t="s">
        <v>3537</v>
      </c>
      <c r="G36" s="66" t="str">
        <f>VLOOKUP(F36,GD.List!$C$3:$O$6646,13,0)</f>
        <v>40/1 Cotton Fabric ( 20000 Mtr)</v>
      </c>
      <c r="H36" s="67">
        <f>VLOOKUP(F36,GD.List!$C$3:$O$6646,8,0)</f>
        <v>5208.1099999999997</v>
      </c>
      <c r="I36" s="68">
        <f>VLOOKUP(F36,GD.List!$C$3:$O$6646,9,0)</f>
        <v>4.41</v>
      </c>
      <c r="J36" s="69">
        <f t="shared" si="38"/>
        <v>0</v>
      </c>
      <c r="K36" s="70">
        <f>_xlfn.IFNA(VLOOKUP(N36,Data!$B$2:$H$5150,4,0),0)</f>
        <v>1.0101</v>
      </c>
      <c r="L36" s="71">
        <f>_xlfn.IFNA(IF($L$8&lt;&gt;"",VLOOKUP(N36,Data!$B$2:$H$5150,6,0),""),"")</f>
        <v>284</v>
      </c>
      <c r="M36" s="71">
        <f>_xlfn.IFNA(IF($M$8&lt;&gt;"",VLOOKUP(N36,Data!$B$2:$H$5150,7,0),""),"")</f>
        <v>258</v>
      </c>
      <c r="N36" s="72" t="str">
        <f t="shared" si="39"/>
        <v>LMps_Ctn5208.11</v>
      </c>
      <c r="O36" s="136">
        <f t="shared" si="40"/>
        <v>0</v>
      </c>
      <c r="P36" s="69">
        <f t="shared" si="41"/>
        <v>0</v>
      </c>
      <c r="Q36" s="70">
        <f>_xlfn.IFNA(VLOOKUP(T36,Data!$B$2:$H$5150,4,0),0)</f>
        <v>1.0101</v>
      </c>
      <c r="R36" s="71">
        <f>_xlfn.IFNA(IF($R$8&lt;&gt;"",VLOOKUP(T36,Data!$B$2:$H$5150,6,0),""),"")</f>
        <v>284</v>
      </c>
      <c r="S36" s="71">
        <f>_xlfn.IFNA(IF($S$8&lt;&gt;"",VLOOKUP(T36,Data!$B$2:$H$5150,7,0),""),"")</f>
        <v>258</v>
      </c>
      <c r="T36" s="72" t="str">
        <f t="shared" si="42"/>
        <v>LMps_Ctn5208.11</v>
      </c>
      <c r="U36" s="136">
        <f t="shared" si="43"/>
        <v>0</v>
      </c>
      <c r="V36" s="69">
        <f t="shared" si="44"/>
        <v>0</v>
      </c>
      <c r="W36" s="70">
        <f>_xlfn.IFNA(VLOOKUP(Z36,Data!$B$2:$H$5150,4,0),0)</f>
        <v>1.0101</v>
      </c>
      <c r="X36" s="71">
        <f>_xlfn.IFNA(IF($X$8&lt;&gt;"",VLOOKUP(Z36,Data!$B$2:$H$5150,6,0),""),"")</f>
        <v>284</v>
      </c>
      <c r="Y36" s="71">
        <f>_xlfn.IFNA(IF($Y$8&lt;&gt;"",VLOOKUP(Z36,Data!$B$2:$H$5150,7,0),""),"")</f>
        <v>258</v>
      </c>
      <c r="Z36" s="72" t="str">
        <f t="shared" si="45"/>
        <v>LMps_Ctn5208.11</v>
      </c>
      <c r="AA36" s="136">
        <f t="shared" si="46"/>
        <v>0</v>
      </c>
      <c r="AB36" s="69">
        <f t="shared" si="47"/>
        <v>0</v>
      </c>
      <c r="AC36" s="70">
        <f>_xlfn.IFNA(VLOOKUP(AF36,Data!$B$2:$H$5150,4,0),0)</f>
        <v>1.0101</v>
      </c>
      <c r="AD36" s="71">
        <f>_xlfn.IFNA(IF($AD$8&lt;&gt;"",VLOOKUP(AF36,Data!$B$2:$H$5150,6,0),""),"")</f>
        <v>284</v>
      </c>
      <c r="AE36" s="71">
        <f>_xlfn.IFNA(IF($AE$8&lt;&gt;"",VLOOKUP(AF36,Data!$B$2:$H$5150,7,0),""),"")</f>
        <v>258</v>
      </c>
      <c r="AF36" s="72" t="str">
        <f t="shared" si="48"/>
        <v>LMps_Ctn5208.11</v>
      </c>
      <c r="AG36" s="136">
        <f t="shared" si="49"/>
        <v>0</v>
      </c>
      <c r="AH36" s="69">
        <f t="shared" si="50"/>
        <v>0</v>
      </c>
      <c r="AI36" s="70">
        <f>_xlfn.IFNA(VLOOKUP(AL36,Data!$B$2:$H$5150,4,0),0)</f>
        <v>1.0101</v>
      </c>
      <c r="AJ36" s="71">
        <f>_xlfn.IFNA(IF($AJ$8&lt;&gt;"",VLOOKUP(AL36,Data!$B$2:$H$5150,6,0),""),"")</f>
        <v>284</v>
      </c>
      <c r="AK36" s="71">
        <f>_xlfn.IFNA(IF($AK$8&lt;&gt;"",VLOOKUP(AL36,Data!$B$2:$H$5150,7,0),""),"")</f>
        <v>258</v>
      </c>
      <c r="AL36" s="72" t="str">
        <f t="shared" si="51"/>
        <v>LMps_Ctn5208.11</v>
      </c>
      <c r="AM36" s="136">
        <f t="shared" si="52"/>
        <v>0</v>
      </c>
      <c r="AN36" s="69">
        <f t="shared" si="53"/>
        <v>0</v>
      </c>
      <c r="AO36" s="70">
        <f>_xlfn.IFNA(VLOOKUP(AR36,Data!$B$2:$H$5150,4,0),0)</f>
        <v>1.0101</v>
      </c>
      <c r="AP36" s="71">
        <f>_xlfn.IFNA(IF($AP$8&lt;&gt;"",VLOOKUP(AR36,Data!$B$2:$H$5150,6,0),""),"")</f>
        <v>284</v>
      </c>
      <c r="AQ36" s="71">
        <f>_xlfn.IFNA(IF($AQ$8&lt;&gt;"",VLOOKUP(AR36,Data!$B$2:$H$5150,7,0),""),"")</f>
        <v>258</v>
      </c>
      <c r="AR36" s="72" t="str">
        <f t="shared" si="54"/>
        <v>LMps_Ctn5208.11</v>
      </c>
      <c r="AS36" s="136">
        <f t="shared" si="55"/>
        <v>0</v>
      </c>
      <c r="AT36" s="69">
        <f t="shared" si="56"/>
        <v>0</v>
      </c>
      <c r="AU36" s="70">
        <f>_xlfn.IFNA(VLOOKUP(AX36,Data!$B$2:$H$5150,4,0),0)</f>
        <v>1.0101</v>
      </c>
      <c r="AV36" s="71">
        <f>_xlfn.IFNA(IF($AV$8&lt;&gt;"",VLOOKUP(AX36,Data!$B$2:$H$5150,6,0),""),"")</f>
        <v>284</v>
      </c>
      <c r="AW36" s="71">
        <f>_xlfn.IFNA(IF($AW$8&lt;&gt;"",VLOOKUP(AX36,Data!$B$2:$H$5150,7,0),""),"")</f>
        <v>258</v>
      </c>
      <c r="AX36" s="72" t="str">
        <f t="shared" si="57"/>
        <v>LMps_Ctn5208.11</v>
      </c>
      <c r="AY36" s="136">
        <f t="shared" si="58"/>
        <v>0</v>
      </c>
      <c r="AZ36" s="69">
        <f t="shared" si="59"/>
        <v>0</v>
      </c>
      <c r="BA36" s="70">
        <f>_xlfn.IFNA(VLOOKUP(BD36,Data!$B$2:$H$5150,4,0),0)</f>
        <v>1.0101</v>
      </c>
      <c r="BB36" s="71">
        <f>_xlfn.IFNA(IF($BB$8&lt;&gt;"",VLOOKUP(BD36,Data!$B$2:$H$5150,6,0),""),"")</f>
        <v>284</v>
      </c>
      <c r="BC36" s="71">
        <f>_xlfn.IFNA(IF($BC$8&lt;&gt;"",VLOOKUP(BD36,Data!$B$2:$H$5150,7,0),""),"")</f>
        <v>258</v>
      </c>
      <c r="BD36" s="72" t="str">
        <f t="shared" si="60"/>
        <v>LMps_Ctn5208.11</v>
      </c>
      <c r="BE36" s="136">
        <f t="shared" si="61"/>
        <v>0</v>
      </c>
      <c r="BF36" s="69">
        <f t="shared" si="62"/>
        <v>0</v>
      </c>
      <c r="BG36" s="70">
        <f>_xlfn.IFNA(VLOOKUP(BJ36,Data!$B$2:$H$5150,4,0),0)</f>
        <v>1.0101</v>
      </c>
      <c r="BH36" s="71">
        <f>_xlfn.IFNA(IF($BH$8&lt;&gt;"",VLOOKUP(BJ36,Data!$B$2:$H$5150,6,0),""),"")</f>
        <v>284</v>
      </c>
      <c r="BI36" s="71">
        <f>_xlfn.IFNA(IF($BI$8&lt;&gt;"",VLOOKUP(BJ36,Data!$B$2:$H$5150,7,0),""),"")</f>
        <v>258</v>
      </c>
      <c r="BJ36" s="72" t="str">
        <f t="shared" si="63"/>
        <v>LMps_Ctn5208.11</v>
      </c>
      <c r="BK36" s="136">
        <f t="shared" si="64"/>
        <v>0</v>
      </c>
      <c r="BL36" s="69">
        <f t="shared" si="65"/>
        <v>0</v>
      </c>
      <c r="BM36" s="70">
        <f>_xlfn.IFNA(VLOOKUP(BP36,Data!$B$2:$H$5150,4,0),0)</f>
        <v>1.0101</v>
      </c>
      <c r="BN36" s="71">
        <f>_xlfn.IFNA(IF($BN$8&lt;&gt;"",VLOOKUP(BP36,Data!$B$2:$H$5150,6,0),""),"")</f>
        <v>284</v>
      </c>
      <c r="BO36" s="71">
        <f>_xlfn.IFNA(IF($BO$8&lt;&gt;"",VLOOKUP(BP36,Data!$B$2:$H$5150,7,0),""),"")</f>
        <v>258</v>
      </c>
      <c r="BP36" s="72" t="str">
        <f t="shared" si="66"/>
        <v>LMps_Ctn5208.11</v>
      </c>
      <c r="BQ36" s="136">
        <f t="shared" si="67"/>
        <v>0</v>
      </c>
      <c r="BR36" s="69">
        <f t="shared" si="68"/>
        <v>0</v>
      </c>
      <c r="BS36" s="70">
        <f>_xlfn.IFNA(VLOOKUP(BV36,Data!$B$2:$H$5150,4,0),0)</f>
        <v>1.0101</v>
      </c>
      <c r="BT36" s="71">
        <f>_xlfn.IFNA(IF($BT$8&lt;&gt;"",VLOOKUP(BV36,Data!$B$2:$H$5150,6,0),""),"")</f>
        <v>284</v>
      </c>
      <c r="BU36" s="71">
        <f>_xlfn.IFNA(IF($BU$8&lt;&gt;"",VLOOKUP(BV36,Data!$B$2:$H$5150,7,0),""),"")</f>
        <v>258</v>
      </c>
      <c r="BV36" s="72" t="str">
        <f t="shared" si="69"/>
        <v>LMps_Ctn5208.11</v>
      </c>
      <c r="BW36" s="136">
        <f t="shared" si="70"/>
        <v>0</v>
      </c>
      <c r="BX36" s="69">
        <f t="shared" si="71"/>
        <v>0</v>
      </c>
      <c r="BY36" s="70">
        <f>_xlfn.IFNA(VLOOKUP(CB36,Data!$B$2:$H$5150,4,0),0)</f>
        <v>1.0101</v>
      </c>
      <c r="BZ36" s="71">
        <f>_xlfn.IFNA(IF($BZ$8&lt;&gt;"",VLOOKUP(CB36,Data!$B$2:$H$5150,6,0),""),"")</f>
        <v>284</v>
      </c>
      <c r="CA36" s="71">
        <f>_xlfn.IFNA(IF($CA$8&lt;&gt;"",VLOOKUP(CB36,Data!$B$2:$H$5150,7,0),""),"")</f>
        <v>258</v>
      </c>
      <c r="CB36" s="72" t="str">
        <f t="shared" si="72"/>
        <v>LMps_Ctn5208.11</v>
      </c>
      <c r="CC36" s="136">
        <f t="shared" si="73"/>
        <v>0</v>
      </c>
      <c r="CD36" s="69">
        <f t="shared" si="74"/>
        <v>0</v>
      </c>
      <c r="CE36" s="70">
        <f>_xlfn.IFNA(VLOOKUP(CH36,Data!$B$2:$H$5150,4,0),0)</f>
        <v>1.0101</v>
      </c>
      <c r="CF36" s="71">
        <f>_xlfn.IFNA(IF($CF$8&lt;&gt;"",VLOOKUP(CH36,Data!$B$2:$H$5150,6,0),""),"")</f>
        <v>284</v>
      </c>
      <c r="CG36" s="71">
        <f>_xlfn.IFNA(IF($CG$8&lt;&gt;"",VLOOKUP(CH36,Data!$B$2:$H$5150,7,0),""),"")</f>
        <v>258</v>
      </c>
      <c r="CH36" s="72" t="str">
        <f t="shared" si="75"/>
        <v>LMps_Ctn5208.11</v>
      </c>
      <c r="CI36" s="136">
        <f t="shared" si="76"/>
        <v>0</v>
      </c>
      <c r="CJ36" s="69">
        <f t="shared" si="77"/>
        <v>0</v>
      </c>
      <c r="CK36" s="70">
        <f>_xlfn.IFNA(VLOOKUP(CN36,Data!$B$2:$H$5150,4,0),0)</f>
        <v>1.0101</v>
      </c>
      <c r="CL36" s="71">
        <f>_xlfn.IFNA(IF($CL$8&lt;&gt;"",VLOOKUP(CN36,Data!$B$2:$H$5150,6,0),""),"")</f>
        <v>284</v>
      </c>
      <c r="CM36" s="71">
        <f>_xlfn.IFNA(IF($CM$8&lt;&gt;"",VLOOKUP(CN36,Data!$B$2:$H$5150,7,0),""),"")</f>
        <v>258</v>
      </c>
      <c r="CN36" s="72" t="str">
        <f t="shared" si="78"/>
        <v>LMps_Ctn5208.11</v>
      </c>
      <c r="CO36" s="136">
        <f t="shared" si="79"/>
        <v>0</v>
      </c>
      <c r="CP36" s="69">
        <f t="shared" si="80"/>
        <v>0</v>
      </c>
      <c r="CQ36" s="70">
        <f>_xlfn.IFNA(VLOOKUP(CT36,Data!$B$2:$H$5150,4,0),0)</f>
        <v>1.0101</v>
      </c>
      <c r="CR36" s="71">
        <f>_xlfn.IFNA(IF($CR$8&lt;&gt;"",VLOOKUP(CT36,Data!$B$2:$H$5150,6,0),""),"")</f>
        <v>284</v>
      </c>
      <c r="CS36" s="71">
        <f>_xlfn.IFNA(IF($CS$8&lt;&gt;"",VLOOKUP(CT36,Data!$B$2:$H$5150,7,0),""),"")</f>
        <v>258</v>
      </c>
      <c r="CT36" s="72" t="str">
        <f t="shared" si="81"/>
        <v>LMps_Ctn5208.11</v>
      </c>
      <c r="CU36" s="74" t="str">
        <f>VLOOKUP(F36,GD.List!$C$3:$O$6214,12,0)</f>
        <v>Cotton Fabric</v>
      </c>
      <c r="CV36" s="51" t="s">
        <v>50</v>
      </c>
      <c r="CW36" s="51">
        <f t="shared" si="33"/>
        <v>5208.1099999999997</v>
      </c>
      <c r="CX36" s="73">
        <f>E36/VLOOKUP(F36,GD.List!$C$3:$O$6646,5,0)</f>
        <v>0.79694506726457404</v>
      </c>
      <c r="CY36" s="134">
        <f t="shared" si="82"/>
        <v>0</v>
      </c>
      <c r="CZ36" s="51" t="e">
        <f t="shared" ref="CZ36" si="182">VLOOKUP(F36,$CZ$1:$CZ$7,1,0)</f>
        <v>#N/A</v>
      </c>
      <c r="DA36" s="133"/>
    </row>
    <row r="37" spans="1:105" ht="15" customHeight="1" x14ac:dyDescent="0.2">
      <c r="A37" s="142" t="str">
        <f>IFERROR(IF(VLOOKUP(F37,GD.List!$C$3:$H$6371,6,0)&lt;&gt;"L","I","L"),"")</f>
        <v>I</v>
      </c>
      <c r="B37" s="136">
        <f t="shared" si="35"/>
        <v>0</v>
      </c>
      <c r="C37" s="64">
        <v>1245.3799999999992</v>
      </c>
      <c r="D37" s="64">
        <f t="shared" ref="D37" si="183">J37+P37+V37+AB37+AH37+AN37+AT37+AZ37+BF37+BL37+BR37+BX37+CD37+CJ37+CP37</f>
        <v>0</v>
      </c>
      <c r="E37" s="64">
        <f t="shared" si="37"/>
        <v>1245.3799999999992</v>
      </c>
      <c r="F37" s="65" t="s">
        <v>3361</v>
      </c>
      <c r="G37" s="66" t="str">
        <f>VLOOKUP(F37,GD.List!$C$3:$O$6646,13,0)</f>
        <v>16/1 cotton fabric</v>
      </c>
      <c r="H37" s="67">
        <f>VLOOKUP(F37,GD.List!$C$3:$O$6646,8,0)</f>
        <v>5208.1899999999996</v>
      </c>
      <c r="I37" s="68">
        <f>VLOOKUP(F37,GD.List!$C$3:$O$6646,9,0)</f>
        <v>2.86</v>
      </c>
      <c r="J37" s="69">
        <f t="shared" si="38"/>
        <v>0</v>
      </c>
      <c r="K37" s="70">
        <f>_xlfn.IFNA(VLOOKUP(N37,Data!$B$2:$H$5150,4,0),0)</f>
        <v>1.0101</v>
      </c>
      <c r="L37" s="71">
        <f>_xlfn.IFNA(IF($L$8&lt;&gt;"",VLOOKUP(N37,Data!$B$2:$H$5150,6,0),""),"")</f>
        <v>135</v>
      </c>
      <c r="M37" s="71">
        <f>_xlfn.IFNA(IF($M$8&lt;&gt;"",VLOOKUP(N37,Data!$B$2:$H$5150,7,0),""),"")</f>
        <v>136</v>
      </c>
      <c r="N37" s="72" t="str">
        <f t="shared" si="39"/>
        <v>IMps_Ctn5208.19</v>
      </c>
      <c r="O37" s="136">
        <f t="shared" si="40"/>
        <v>0</v>
      </c>
      <c r="P37" s="69">
        <f t="shared" si="41"/>
        <v>0</v>
      </c>
      <c r="Q37" s="70">
        <f>_xlfn.IFNA(VLOOKUP(T37,Data!$B$2:$H$5150,4,0),0)</f>
        <v>1.0101</v>
      </c>
      <c r="R37" s="71">
        <f>_xlfn.IFNA(IF($R$8&lt;&gt;"",VLOOKUP(T37,Data!$B$2:$H$5150,6,0),""),"")</f>
        <v>135</v>
      </c>
      <c r="S37" s="71">
        <f>_xlfn.IFNA(IF($S$8&lt;&gt;"",VLOOKUP(T37,Data!$B$2:$H$5150,7,0),""),"")</f>
        <v>136</v>
      </c>
      <c r="T37" s="72" t="str">
        <f t="shared" si="42"/>
        <v>IMps_Ctn5208.19</v>
      </c>
      <c r="U37" s="136">
        <f t="shared" si="43"/>
        <v>0</v>
      </c>
      <c r="V37" s="69">
        <f t="shared" si="44"/>
        <v>0</v>
      </c>
      <c r="W37" s="70">
        <f>_xlfn.IFNA(VLOOKUP(Z37,Data!$B$2:$H$5150,4,0),0)</f>
        <v>1.0101</v>
      </c>
      <c r="X37" s="71">
        <f>_xlfn.IFNA(IF($X$8&lt;&gt;"",VLOOKUP(Z37,Data!$B$2:$H$5150,6,0),""),"")</f>
        <v>135</v>
      </c>
      <c r="Y37" s="71">
        <f>_xlfn.IFNA(IF($Y$8&lt;&gt;"",VLOOKUP(Z37,Data!$B$2:$H$5150,7,0),""),"")</f>
        <v>136</v>
      </c>
      <c r="Z37" s="72" t="str">
        <f t="shared" si="45"/>
        <v>IMps_Ctn5208.19</v>
      </c>
      <c r="AA37" s="136">
        <f t="shared" si="46"/>
        <v>0</v>
      </c>
      <c r="AB37" s="69">
        <f t="shared" si="47"/>
        <v>0</v>
      </c>
      <c r="AC37" s="70">
        <f>_xlfn.IFNA(VLOOKUP(AF37,Data!$B$2:$H$5150,4,0),0)</f>
        <v>1.0101</v>
      </c>
      <c r="AD37" s="71">
        <f>_xlfn.IFNA(IF($AD$8&lt;&gt;"",VLOOKUP(AF37,Data!$B$2:$H$5150,6,0),""),"")</f>
        <v>135</v>
      </c>
      <c r="AE37" s="71">
        <f>_xlfn.IFNA(IF($AE$8&lt;&gt;"",VLOOKUP(AF37,Data!$B$2:$H$5150,7,0),""),"")</f>
        <v>136</v>
      </c>
      <c r="AF37" s="72" t="str">
        <f t="shared" si="48"/>
        <v>IMps_Ctn5208.19</v>
      </c>
      <c r="AG37" s="136">
        <f t="shared" si="49"/>
        <v>0</v>
      </c>
      <c r="AH37" s="69">
        <f t="shared" si="50"/>
        <v>0</v>
      </c>
      <c r="AI37" s="70">
        <f>_xlfn.IFNA(VLOOKUP(AL37,Data!$B$2:$H$5150,4,0),0)</f>
        <v>1.0101</v>
      </c>
      <c r="AJ37" s="71">
        <f>_xlfn.IFNA(IF($AJ$8&lt;&gt;"",VLOOKUP(AL37,Data!$B$2:$H$5150,6,0),""),"")</f>
        <v>135</v>
      </c>
      <c r="AK37" s="71">
        <f>_xlfn.IFNA(IF($AK$8&lt;&gt;"",VLOOKUP(AL37,Data!$B$2:$H$5150,7,0),""),"")</f>
        <v>136</v>
      </c>
      <c r="AL37" s="72" t="str">
        <f t="shared" si="51"/>
        <v>IMps_Ctn5208.19</v>
      </c>
      <c r="AM37" s="136">
        <f t="shared" si="52"/>
        <v>0</v>
      </c>
      <c r="AN37" s="69">
        <f t="shared" si="53"/>
        <v>0</v>
      </c>
      <c r="AO37" s="70">
        <f>_xlfn.IFNA(VLOOKUP(AR37,Data!$B$2:$H$5150,4,0),0)</f>
        <v>1.0101</v>
      </c>
      <c r="AP37" s="71">
        <f>_xlfn.IFNA(IF($AP$8&lt;&gt;"",VLOOKUP(AR37,Data!$B$2:$H$5150,6,0),""),"")</f>
        <v>135</v>
      </c>
      <c r="AQ37" s="71">
        <f>_xlfn.IFNA(IF($AQ$8&lt;&gt;"",VLOOKUP(AR37,Data!$B$2:$H$5150,7,0),""),"")</f>
        <v>136</v>
      </c>
      <c r="AR37" s="72" t="str">
        <f t="shared" si="54"/>
        <v>IMps_Ctn5208.19</v>
      </c>
      <c r="AS37" s="136">
        <f t="shared" si="55"/>
        <v>0</v>
      </c>
      <c r="AT37" s="69">
        <f t="shared" si="56"/>
        <v>0</v>
      </c>
      <c r="AU37" s="70">
        <f>_xlfn.IFNA(VLOOKUP(AX37,Data!$B$2:$H$5150,4,0),0)</f>
        <v>1.0101</v>
      </c>
      <c r="AV37" s="71">
        <f>_xlfn.IFNA(IF($AV$8&lt;&gt;"",VLOOKUP(AX37,Data!$B$2:$H$5150,6,0),""),"")</f>
        <v>135</v>
      </c>
      <c r="AW37" s="71">
        <f>_xlfn.IFNA(IF($AW$8&lt;&gt;"",VLOOKUP(AX37,Data!$B$2:$H$5150,7,0),""),"")</f>
        <v>136</v>
      </c>
      <c r="AX37" s="72" t="str">
        <f t="shared" si="57"/>
        <v>IMps_Ctn5208.19</v>
      </c>
      <c r="AY37" s="136">
        <f t="shared" si="58"/>
        <v>0</v>
      </c>
      <c r="AZ37" s="69">
        <f t="shared" si="59"/>
        <v>0</v>
      </c>
      <c r="BA37" s="70">
        <f>_xlfn.IFNA(VLOOKUP(BD37,Data!$B$2:$H$5150,4,0),0)</f>
        <v>1.0101</v>
      </c>
      <c r="BB37" s="71">
        <f>_xlfn.IFNA(IF($BB$8&lt;&gt;"",VLOOKUP(BD37,Data!$B$2:$H$5150,6,0),""),"")</f>
        <v>135</v>
      </c>
      <c r="BC37" s="71">
        <f>_xlfn.IFNA(IF($BC$8&lt;&gt;"",VLOOKUP(BD37,Data!$B$2:$H$5150,7,0),""),"")</f>
        <v>136</v>
      </c>
      <c r="BD37" s="72" t="str">
        <f t="shared" si="60"/>
        <v>IMps_Ctn5208.19</v>
      </c>
      <c r="BE37" s="136">
        <f t="shared" si="61"/>
        <v>0</v>
      </c>
      <c r="BF37" s="69">
        <f t="shared" si="62"/>
        <v>0</v>
      </c>
      <c r="BG37" s="70">
        <f>_xlfn.IFNA(VLOOKUP(BJ37,Data!$B$2:$H$5150,4,0),0)</f>
        <v>1.0101</v>
      </c>
      <c r="BH37" s="71">
        <f>_xlfn.IFNA(IF($BH$8&lt;&gt;"",VLOOKUP(BJ37,Data!$B$2:$H$5150,6,0),""),"")</f>
        <v>135</v>
      </c>
      <c r="BI37" s="71">
        <f>_xlfn.IFNA(IF($BI$8&lt;&gt;"",VLOOKUP(BJ37,Data!$B$2:$H$5150,7,0),""),"")</f>
        <v>136</v>
      </c>
      <c r="BJ37" s="72" t="str">
        <f t="shared" si="63"/>
        <v>IMps_Ctn5208.19</v>
      </c>
      <c r="BK37" s="136">
        <f t="shared" si="64"/>
        <v>0</v>
      </c>
      <c r="BL37" s="69">
        <f t="shared" si="65"/>
        <v>0</v>
      </c>
      <c r="BM37" s="70">
        <f>_xlfn.IFNA(VLOOKUP(BP37,Data!$B$2:$H$5150,4,0),0)</f>
        <v>1.0101</v>
      </c>
      <c r="BN37" s="71">
        <f>_xlfn.IFNA(IF($BN$8&lt;&gt;"",VLOOKUP(BP37,Data!$B$2:$H$5150,6,0),""),"")</f>
        <v>135</v>
      </c>
      <c r="BO37" s="71">
        <f>_xlfn.IFNA(IF($BO$8&lt;&gt;"",VLOOKUP(BP37,Data!$B$2:$H$5150,7,0),""),"")</f>
        <v>136</v>
      </c>
      <c r="BP37" s="72" t="str">
        <f t="shared" si="66"/>
        <v>IMps_Ctn5208.19</v>
      </c>
      <c r="BQ37" s="136">
        <f t="shared" si="67"/>
        <v>0</v>
      </c>
      <c r="BR37" s="69">
        <f t="shared" si="68"/>
        <v>0</v>
      </c>
      <c r="BS37" s="70">
        <f>_xlfn.IFNA(VLOOKUP(BV37,Data!$B$2:$H$5150,4,0),0)</f>
        <v>1.0101</v>
      </c>
      <c r="BT37" s="71">
        <f>_xlfn.IFNA(IF($BT$8&lt;&gt;"",VLOOKUP(BV37,Data!$B$2:$H$5150,6,0),""),"")</f>
        <v>135</v>
      </c>
      <c r="BU37" s="71">
        <f>_xlfn.IFNA(IF($BU$8&lt;&gt;"",VLOOKUP(BV37,Data!$B$2:$H$5150,7,0),""),"")</f>
        <v>136</v>
      </c>
      <c r="BV37" s="72" t="str">
        <f t="shared" si="69"/>
        <v>IMps_Ctn5208.19</v>
      </c>
      <c r="BW37" s="136">
        <f t="shared" si="70"/>
        <v>0</v>
      </c>
      <c r="BX37" s="69">
        <f t="shared" si="71"/>
        <v>0</v>
      </c>
      <c r="BY37" s="70">
        <f>_xlfn.IFNA(VLOOKUP(CB37,Data!$B$2:$H$5150,4,0),0)</f>
        <v>1.0101</v>
      </c>
      <c r="BZ37" s="71">
        <f>_xlfn.IFNA(IF($BZ$8&lt;&gt;"",VLOOKUP(CB37,Data!$B$2:$H$5150,6,0),""),"")</f>
        <v>135</v>
      </c>
      <c r="CA37" s="71">
        <f>_xlfn.IFNA(IF($CA$8&lt;&gt;"",VLOOKUP(CB37,Data!$B$2:$H$5150,7,0),""),"")</f>
        <v>136</v>
      </c>
      <c r="CB37" s="72" t="str">
        <f t="shared" si="72"/>
        <v>IMps_Ctn5208.19</v>
      </c>
      <c r="CC37" s="136">
        <f t="shared" si="73"/>
        <v>0</v>
      </c>
      <c r="CD37" s="69">
        <f t="shared" si="74"/>
        <v>0</v>
      </c>
      <c r="CE37" s="70">
        <f>_xlfn.IFNA(VLOOKUP(CH37,Data!$B$2:$H$5150,4,0),0)</f>
        <v>1.0101</v>
      </c>
      <c r="CF37" s="71">
        <f>_xlfn.IFNA(IF($CF$8&lt;&gt;"",VLOOKUP(CH37,Data!$B$2:$H$5150,6,0),""),"")</f>
        <v>135</v>
      </c>
      <c r="CG37" s="71">
        <f>_xlfn.IFNA(IF($CG$8&lt;&gt;"",VLOOKUP(CH37,Data!$B$2:$H$5150,7,0),""),"")</f>
        <v>136</v>
      </c>
      <c r="CH37" s="72" t="str">
        <f t="shared" si="75"/>
        <v>IMps_Ctn5208.19</v>
      </c>
      <c r="CI37" s="136">
        <f t="shared" si="76"/>
        <v>0</v>
      </c>
      <c r="CJ37" s="69">
        <f t="shared" si="77"/>
        <v>0</v>
      </c>
      <c r="CK37" s="70">
        <f>_xlfn.IFNA(VLOOKUP(CN37,Data!$B$2:$H$5150,4,0),0)</f>
        <v>1.0101</v>
      </c>
      <c r="CL37" s="71">
        <f>_xlfn.IFNA(IF($CL$8&lt;&gt;"",VLOOKUP(CN37,Data!$B$2:$H$5150,6,0),""),"")</f>
        <v>135</v>
      </c>
      <c r="CM37" s="71">
        <f>_xlfn.IFNA(IF($CM$8&lt;&gt;"",VLOOKUP(CN37,Data!$B$2:$H$5150,7,0),""),"")</f>
        <v>136</v>
      </c>
      <c r="CN37" s="72" t="str">
        <f t="shared" si="78"/>
        <v>IMps_Ctn5208.19</v>
      </c>
      <c r="CO37" s="136">
        <f t="shared" si="79"/>
        <v>0</v>
      </c>
      <c r="CP37" s="69">
        <f t="shared" si="80"/>
        <v>0</v>
      </c>
      <c r="CQ37" s="70">
        <f>_xlfn.IFNA(VLOOKUP(CT37,Data!$B$2:$H$5150,4,0),0)</f>
        <v>1.0101</v>
      </c>
      <c r="CR37" s="71">
        <f>_xlfn.IFNA(IF($CR$8&lt;&gt;"",VLOOKUP(CT37,Data!$B$2:$H$5150,6,0),""),"")</f>
        <v>135</v>
      </c>
      <c r="CS37" s="71">
        <f>_xlfn.IFNA(IF($CS$8&lt;&gt;"",VLOOKUP(CT37,Data!$B$2:$H$5150,7,0),""),"")</f>
        <v>136</v>
      </c>
      <c r="CT37" s="72" t="str">
        <f t="shared" si="81"/>
        <v>IMps_Ctn5208.19</v>
      </c>
      <c r="CU37" s="74" t="str">
        <f>VLOOKUP(F37,GD.List!$C$3:$O$6214,12,0)</f>
        <v>Cotton Fabric</v>
      </c>
      <c r="CV37" s="51" t="s">
        <v>50</v>
      </c>
      <c r="CW37" s="51">
        <f t="shared" si="33"/>
        <v>5208.1899999999996</v>
      </c>
      <c r="CX37" s="73">
        <f>E37/VLOOKUP(F37,GD.List!$C$3:$O$6646,5,0)</f>
        <v>0.12495033610916015</v>
      </c>
      <c r="CY37" s="134">
        <f t="shared" si="82"/>
        <v>0</v>
      </c>
      <c r="CZ37" s="51" t="e">
        <f t="shared" ref="CZ37" si="184">VLOOKUP(F37,$CZ$1:$CZ$7,1,0)</f>
        <v>#N/A</v>
      </c>
      <c r="DA37" s="133"/>
    </row>
    <row r="38" spans="1:105" ht="15" customHeight="1" x14ac:dyDescent="0.2">
      <c r="A38" s="142" t="str">
        <f>IFERROR(IF(VLOOKUP(F38,GD.List!$C$3:$H$6371,6,0)&lt;&gt;"L","I","L"),"")</f>
        <v>I</v>
      </c>
      <c r="B38" s="136">
        <f t="shared" si="35"/>
        <v>0</v>
      </c>
      <c r="C38" s="64">
        <v>6106</v>
      </c>
      <c r="D38" s="64">
        <f t="shared" ref="D38" si="185">J38+P38+V38+AB38+AH38+AN38+AT38+AZ38+BF38+BL38+BR38+BX38+CD38+CJ38+CP38</f>
        <v>0</v>
      </c>
      <c r="E38" s="64">
        <f t="shared" si="37"/>
        <v>6106</v>
      </c>
      <c r="F38" s="65" t="s">
        <v>4322</v>
      </c>
      <c r="G38" s="66" t="str">
        <f>VLOOKUP(F38,GD.List!$C$3:$O$6646,13,0)</f>
        <v>40/40 Coton fabric</v>
      </c>
      <c r="H38" s="67">
        <f>VLOOKUP(F38,GD.List!$C$3:$O$6646,8,0)</f>
        <v>5208.1899999999996</v>
      </c>
      <c r="I38" s="68">
        <f>VLOOKUP(F38,GD.List!$C$3:$O$6646,9,0)</f>
        <v>4.3600000000000003</v>
      </c>
      <c r="J38" s="69">
        <f t="shared" si="38"/>
        <v>0</v>
      </c>
      <c r="K38" s="70">
        <f>_xlfn.IFNA(VLOOKUP(N38,Data!$B$2:$H$5150,4,0),0)</f>
        <v>1.0101</v>
      </c>
      <c r="L38" s="71">
        <f>_xlfn.IFNA(IF($L$8&lt;&gt;"",VLOOKUP(N38,Data!$B$2:$H$5150,6,0),""),"")</f>
        <v>135</v>
      </c>
      <c r="M38" s="71">
        <f>_xlfn.IFNA(IF($M$8&lt;&gt;"",VLOOKUP(N38,Data!$B$2:$H$5150,7,0),""),"")</f>
        <v>136</v>
      </c>
      <c r="N38" s="72" t="str">
        <f t="shared" si="39"/>
        <v>IMps_Ctn5208.19</v>
      </c>
      <c r="O38" s="136">
        <f t="shared" si="40"/>
        <v>0</v>
      </c>
      <c r="P38" s="69">
        <f t="shared" si="41"/>
        <v>0</v>
      </c>
      <c r="Q38" s="70">
        <f>_xlfn.IFNA(VLOOKUP(T38,Data!$B$2:$H$5150,4,0),0)</f>
        <v>1.0101</v>
      </c>
      <c r="R38" s="71">
        <f>_xlfn.IFNA(IF($R$8&lt;&gt;"",VLOOKUP(T38,Data!$B$2:$H$5150,6,0),""),"")</f>
        <v>135</v>
      </c>
      <c r="S38" s="71">
        <f>_xlfn.IFNA(IF($S$8&lt;&gt;"",VLOOKUP(T38,Data!$B$2:$H$5150,7,0),""),"")</f>
        <v>136</v>
      </c>
      <c r="T38" s="72" t="str">
        <f t="shared" si="42"/>
        <v>IMps_Ctn5208.19</v>
      </c>
      <c r="U38" s="136">
        <f t="shared" si="43"/>
        <v>0</v>
      </c>
      <c r="V38" s="69">
        <f t="shared" si="44"/>
        <v>0</v>
      </c>
      <c r="W38" s="70">
        <f>_xlfn.IFNA(VLOOKUP(Z38,Data!$B$2:$H$5150,4,0),0)</f>
        <v>1.0101</v>
      </c>
      <c r="X38" s="71">
        <f>_xlfn.IFNA(IF($X$8&lt;&gt;"",VLOOKUP(Z38,Data!$B$2:$H$5150,6,0),""),"")</f>
        <v>135</v>
      </c>
      <c r="Y38" s="71">
        <f>_xlfn.IFNA(IF($Y$8&lt;&gt;"",VLOOKUP(Z38,Data!$B$2:$H$5150,7,0),""),"")</f>
        <v>136</v>
      </c>
      <c r="Z38" s="72" t="str">
        <f t="shared" si="45"/>
        <v>IMps_Ctn5208.19</v>
      </c>
      <c r="AA38" s="136">
        <f t="shared" si="46"/>
        <v>0</v>
      </c>
      <c r="AB38" s="69">
        <f t="shared" si="47"/>
        <v>0</v>
      </c>
      <c r="AC38" s="70">
        <f>_xlfn.IFNA(VLOOKUP(AF38,Data!$B$2:$H$5150,4,0),0)</f>
        <v>1.0101</v>
      </c>
      <c r="AD38" s="71">
        <f>_xlfn.IFNA(IF($AD$8&lt;&gt;"",VLOOKUP(AF38,Data!$B$2:$H$5150,6,0),""),"")</f>
        <v>135</v>
      </c>
      <c r="AE38" s="71">
        <f>_xlfn.IFNA(IF($AE$8&lt;&gt;"",VLOOKUP(AF38,Data!$B$2:$H$5150,7,0),""),"")</f>
        <v>136</v>
      </c>
      <c r="AF38" s="72" t="str">
        <f t="shared" si="48"/>
        <v>IMps_Ctn5208.19</v>
      </c>
      <c r="AG38" s="136">
        <f t="shared" si="49"/>
        <v>0</v>
      </c>
      <c r="AH38" s="69">
        <f t="shared" si="50"/>
        <v>0</v>
      </c>
      <c r="AI38" s="70">
        <f>_xlfn.IFNA(VLOOKUP(AL38,Data!$B$2:$H$5150,4,0),0)</f>
        <v>1.0101</v>
      </c>
      <c r="AJ38" s="71">
        <f>_xlfn.IFNA(IF($AJ$8&lt;&gt;"",VLOOKUP(AL38,Data!$B$2:$H$5150,6,0),""),"")</f>
        <v>135</v>
      </c>
      <c r="AK38" s="71">
        <f>_xlfn.IFNA(IF($AK$8&lt;&gt;"",VLOOKUP(AL38,Data!$B$2:$H$5150,7,0),""),"")</f>
        <v>136</v>
      </c>
      <c r="AL38" s="72" t="str">
        <f t="shared" si="51"/>
        <v>IMps_Ctn5208.19</v>
      </c>
      <c r="AM38" s="136">
        <f t="shared" si="52"/>
        <v>0</v>
      </c>
      <c r="AN38" s="69">
        <f t="shared" si="53"/>
        <v>0</v>
      </c>
      <c r="AO38" s="70">
        <f>_xlfn.IFNA(VLOOKUP(AR38,Data!$B$2:$H$5150,4,0),0)</f>
        <v>1.0101</v>
      </c>
      <c r="AP38" s="71">
        <f>_xlfn.IFNA(IF($AP$8&lt;&gt;"",VLOOKUP(AR38,Data!$B$2:$H$5150,6,0),""),"")</f>
        <v>135</v>
      </c>
      <c r="AQ38" s="71">
        <f>_xlfn.IFNA(IF($AQ$8&lt;&gt;"",VLOOKUP(AR38,Data!$B$2:$H$5150,7,0),""),"")</f>
        <v>136</v>
      </c>
      <c r="AR38" s="72" t="str">
        <f t="shared" si="54"/>
        <v>IMps_Ctn5208.19</v>
      </c>
      <c r="AS38" s="136">
        <f t="shared" si="55"/>
        <v>0</v>
      </c>
      <c r="AT38" s="69">
        <f t="shared" si="56"/>
        <v>0</v>
      </c>
      <c r="AU38" s="70">
        <f>_xlfn.IFNA(VLOOKUP(AX38,Data!$B$2:$H$5150,4,0),0)</f>
        <v>1.0101</v>
      </c>
      <c r="AV38" s="71">
        <f>_xlfn.IFNA(IF($AV$8&lt;&gt;"",VLOOKUP(AX38,Data!$B$2:$H$5150,6,0),""),"")</f>
        <v>135</v>
      </c>
      <c r="AW38" s="71">
        <f>_xlfn.IFNA(IF($AW$8&lt;&gt;"",VLOOKUP(AX38,Data!$B$2:$H$5150,7,0),""),"")</f>
        <v>136</v>
      </c>
      <c r="AX38" s="72" t="str">
        <f t="shared" si="57"/>
        <v>IMps_Ctn5208.19</v>
      </c>
      <c r="AY38" s="136">
        <f t="shared" si="58"/>
        <v>0</v>
      </c>
      <c r="AZ38" s="69">
        <f t="shared" si="59"/>
        <v>0</v>
      </c>
      <c r="BA38" s="70">
        <f>_xlfn.IFNA(VLOOKUP(BD38,Data!$B$2:$H$5150,4,0),0)</f>
        <v>1.0101</v>
      </c>
      <c r="BB38" s="71">
        <f>_xlfn.IFNA(IF($BB$8&lt;&gt;"",VLOOKUP(BD38,Data!$B$2:$H$5150,6,0),""),"")</f>
        <v>135</v>
      </c>
      <c r="BC38" s="71">
        <f>_xlfn.IFNA(IF($BC$8&lt;&gt;"",VLOOKUP(BD38,Data!$B$2:$H$5150,7,0),""),"")</f>
        <v>136</v>
      </c>
      <c r="BD38" s="72" t="str">
        <f t="shared" si="60"/>
        <v>IMps_Ctn5208.19</v>
      </c>
      <c r="BE38" s="136">
        <f t="shared" si="61"/>
        <v>0</v>
      </c>
      <c r="BF38" s="69">
        <f t="shared" si="62"/>
        <v>0</v>
      </c>
      <c r="BG38" s="70">
        <f>_xlfn.IFNA(VLOOKUP(BJ38,Data!$B$2:$H$5150,4,0),0)</f>
        <v>1.0101</v>
      </c>
      <c r="BH38" s="71">
        <f>_xlfn.IFNA(IF($BH$8&lt;&gt;"",VLOOKUP(BJ38,Data!$B$2:$H$5150,6,0),""),"")</f>
        <v>135</v>
      </c>
      <c r="BI38" s="71">
        <f>_xlfn.IFNA(IF($BI$8&lt;&gt;"",VLOOKUP(BJ38,Data!$B$2:$H$5150,7,0),""),"")</f>
        <v>136</v>
      </c>
      <c r="BJ38" s="72" t="str">
        <f t="shared" si="63"/>
        <v>IMps_Ctn5208.19</v>
      </c>
      <c r="BK38" s="136">
        <f t="shared" si="64"/>
        <v>0</v>
      </c>
      <c r="BL38" s="69">
        <f t="shared" si="65"/>
        <v>0</v>
      </c>
      <c r="BM38" s="70">
        <f>_xlfn.IFNA(VLOOKUP(BP38,Data!$B$2:$H$5150,4,0),0)</f>
        <v>1.0101</v>
      </c>
      <c r="BN38" s="71">
        <f>_xlfn.IFNA(IF($BN$8&lt;&gt;"",VLOOKUP(BP38,Data!$B$2:$H$5150,6,0),""),"")</f>
        <v>135</v>
      </c>
      <c r="BO38" s="71">
        <f>_xlfn.IFNA(IF($BO$8&lt;&gt;"",VLOOKUP(BP38,Data!$B$2:$H$5150,7,0),""),"")</f>
        <v>136</v>
      </c>
      <c r="BP38" s="72" t="str">
        <f t="shared" si="66"/>
        <v>IMps_Ctn5208.19</v>
      </c>
      <c r="BQ38" s="136">
        <f t="shared" si="67"/>
        <v>0</v>
      </c>
      <c r="BR38" s="69">
        <f t="shared" si="68"/>
        <v>0</v>
      </c>
      <c r="BS38" s="70">
        <f>_xlfn.IFNA(VLOOKUP(BV38,Data!$B$2:$H$5150,4,0),0)</f>
        <v>1.0101</v>
      </c>
      <c r="BT38" s="71">
        <f>_xlfn.IFNA(IF($BT$8&lt;&gt;"",VLOOKUP(BV38,Data!$B$2:$H$5150,6,0),""),"")</f>
        <v>135</v>
      </c>
      <c r="BU38" s="71">
        <f>_xlfn.IFNA(IF($BU$8&lt;&gt;"",VLOOKUP(BV38,Data!$B$2:$H$5150,7,0),""),"")</f>
        <v>136</v>
      </c>
      <c r="BV38" s="72" t="str">
        <f t="shared" si="69"/>
        <v>IMps_Ctn5208.19</v>
      </c>
      <c r="BW38" s="136">
        <f t="shared" si="70"/>
        <v>0</v>
      </c>
      <c r="BX38" s="69">
        <f t="shared" si="71"/>
        <v>0</v>
      </c>
      <c r="BY38" s="70">
        <f>_xlfn.IFNA(VLOOKUP(CB38,Data!$B$2:$H$5150,4,0),0)</f>
        <v>1.0101</v>
      </c>
      <c r="BZ38" s="71">
        <f>_xlfn.IFNA(IF($BZ$8&lt;&gt;"",VLOOKUP(CB38,Data!$B$2:$H$5150,6,0),""),"")</f>
        <v>135</v>
      </c>
      <c r="CA38" s="71">
        <f>_xlfn.IFNA(IF($CA$8&lt;&gt;"",VLOOKUP(CB38,Data!$B$2:$H$5150,7,0),""),"")</f>
        <v>136</v>
      </c>
      <c r="CB38" s="72" t="str">
        <f t="shared" si="72"/>
        <v>IMps_Ctn5208.19</v>
      </c>
      <c r="CC38" s="136">
        <f t="shared" si="73"/>
        <v>0</v>
      </c>
      <c r="CD38" s="69">
        <f t="shared" si="74"/>
        <v>0</v>
      </c>
      <c r="CE38" s="70">
        <f>_xlfn.IFNA(VLOOKUP(CH38,Data!$B$2:$H$5150,4,0),0)</f>
        <v>1.0101</v>
      </c>
      <c r="CF38" s="71">
        <f>_xlfn.IFNA(IF($CF$8&lt;&gt;"",VLOOKUP(CH38,Data!$B$2:$H$5150,6,0),""),"")</f>
        <v>135</v>
      </c>
      <c r="CG38" s="71">
        <f>_xlfn.IFNA(IF($CG$8&lt;&gt;"",VLOOKUP(CH38,Data!$B$2:$H$5150,7,0),""),"")</f>
        <v>136</v>
      </c>
      <c r="CH38" s="72" t="str">
        <f t="shared" si="75"/>
        <v>IMps_Ctn5208.19</v>
      </c>
      <c r="CI38" s="136">
        <f t="shared" si="76"/>
        <v>0</v>
      </c>
      <c r="CJ38" s="69">
        <f t="shared" si="77"/>
        <v>0</v>
      </c>
      <c r="CK38" s="70">
        <f>_xlfn.IFNA(VLOOKUP(CN38,Data!$B$2:$H$5150,4,0),0)</f>
        <v>1.0101</v>
      </c>
      <c r="CL38" s="71">
        <f>_xlfn.IFNA(IF($CL$8&lt;&gt;"",VLOOKUP(CN38,Data!$B$2:$H$5150,6,0),""),"")</f>
        <v>135</v>
      </c>
      <c r="CM38" s="71">
        <f>_xlfn.IFNA(IF($CM$8&lt;&gt;"",VLOOKUP(CN38,Data!$B$2:$H$5150,7,0),""),"")</f>
        <v>136</v>
      </c>
      <c r="CN38" s="72" t="str">
        <f t="shared" si="78"/>
        <v>IMps_Ctn5208.19</v>
      </c>
      <c r="CO38" s="136">
        <f t="shared" si="79"/>
        <v>0</v>
      </c>
      <c r="CP38" s="69">
        <f t="shared" si="80"/>
        <v>0</v>
      </c>
      <c r="CQ38" s="70">
        <f>_xlfn.IFNA(VLOOKUP(CT38,Data!$B$2:$H$5150,4,0),0)</f>
        <v>1.0101</v>
      </c>
      <c r="CR38" s="71">
        <f>_xlfn.IFNA(IF($CR$8&lt;&gt;"",VLOOKUP(CT38,Data!$B$2:$H$5150,6,0),""),"")</f>
        <v>135</v>
      </c>
      <c r="CS38" s="71">
        <f>_xlfn.IFNA(IF($CS$8&lt;&gt;"",VLOOKUP(CT38,Data!$B$2:$H$5150,7,0),""),"")</f>
        <v>136</v>
      </c>
      <c r="CT38" s="72" t="str">
        <f t="shared" si="81"/>
        <v>IMps_Ctn5208.19</v>
      </c>
      <c r="CU38" s="74" t="str">
        <f>VLOOKUP(F38,GD.List!$C$3:$O$6214,12,0)</f>
        <v>Cotton Fabric</v>
      </c>
      <c r="CV38" s="51" t="s">
        <v>50</v>
      </c>
      <c r="CW38" s="51">
        <f t="shared" si="33"/>
        <v>5208.1899999999996</v>
      </c>
      <c r="CX38" s="73">
        <f>E38/VLOOKUP(F38,GD.List!$C$3:$O$6646,5,0)</f>
        <v>1</v>
      </c>
      <c r="CY38" s="134">
        <f t="shared" si="82"/>
        <v>0</v>
      </c>
      <c r="CZ38" s="51" t="e">
        <f t="shared" ref="CZ38" si="186">VLOOKUP(F38,$CZ$1:$CZ$7,1,0)</f>
        <v>#N/A</v>
      </c>
      <c r="DA38" s="133"/>
    </row>
    <row r="39" spans="1:105" ht="15" customHeight="1" x14ac:dyDescent="0.2">
      <c r="A39" s="192" t="s">
        <v>1817</v>
      </c>
      <c r="B39" s="136">
        <f t="shared" si="35"/>
        <v>0</v>
      </c>
      <c r="C39" s="215">
        <v>671.39819999999997</v>
      </c>
      <c r="D39" s="64">
        <f t="shared" ref="D39" si="187">J39+P39+V39+AB39+AH39+AN39+AT39+AZ39+BF39+BL39+BR39+BX39+CD39+CJ39+CP39</f>
        <v>0</v>
      </c>
      <c r="E39" s="64">
        <f t="shared" si="37"/>
        <v>671.39819999999997</v>
      </c>
      <c r="F39" s="65" t="s">
        <v>2747</v>
      </c>
      <c r="G39" s="66" t="str">
        <f>VLOOKUP(F39,GD.List!$C$3:$O$6646,13,0)</f>
        <v>PC 65:35- 24/1</v>
      </c>
      <c r="H39" s="67">
        <f>VLOOKUP(F39,GD.List!$C$3:$O$6646,8,0)</f>
        <v>5206.12</v>
      </c>
      <c r="I39" s="68">
        <f>VLOOKUP(F39,GD.List!$C$3:$O$6646,9,0)</f>
        <v>2.1</v>
      </c>
      <c r="J39" s="69">
        <f t="shared" si="38"/>
        <v>0</v>
      </c>
      <c r="K39" s="70">
        <f>_xlfn.IFNA(VLOOKUP(N39,Data!$B$2:$H$5150,4,0),0)</f>
        <v>0</v>
      </c>
      <c r="L39" s="71" t="str">
        <f>_xlfn.IFNA(IF($L$8&lt;&gt;"",VLOOKUP(N39,Data!$B$2:$H$5150,6,0),""),"")</f>
        <v/>
      </c>
      <c r="M39" s="71" t="str">
        <f>_xlfn.IFNA(IF($M$8&lt;&gt;"",VLOOKUP(N39,Data!$B$2:$H$5150,7,0),""),"")</f>
        <v/>
      </c>
      <c r="N39" s="72" t="str">
        <f t="shared" si="39"/>
        <v>LMps_Ctn5206.12</v>
      </c>
      <c r="O39" s="136">
        <f t="shared" si="40"/>
        <v>0</v>
      </c>
      <c r="P39" s="69">
        <f t="shared" si="41"/>
        <v>0</v>
      </c>
      <c r="Q39" s="70">
        <f>_xlfn.IFNA(VLOOKUP(T39,Data!$B$2:$H$5150,4,0),0)</f>
        <v>0</v>
      </c>
      <c r="R39" s="71" t="str">
        <f>_xlfn.IFNA(IF($R$8&lt;&gt;"",VLOOKUP(T39,Data!$B$2:$H$5150,6,0),""),"")</f>
        <v/>
      </c>
      <c r="S39" s="71" t="str">
        <f>_xlfn.IFNA(IF($S$8&lt;&gt;"",VLOOKUP(T39,Data!$B$2:$H$5150,7,0),""),"")</f>
        <v/>
      </c>
      <c r="T39" s="72" t="str">
        <f t="shared" si="42"/>
        <v>LMps_Ctn5206.12</v>
      </c>
      <c r="U39" s="136">
        <f t="shared" si="43"/>
        <v>0</v>
      </c>
      <c r="V39" s="69">
        <f t="shared" si="44"/>
        <v>0</v>
      </c>
      <c r="W39" s="70">
        <f>_xlfn.IFNA(VLOOKUP(Z39,Data!$B$2:$H$5150,4,0),0)</f>
        <v>0</v>
      </c>
      <c r="X39" s="71" t="str">
        <f>_xlfn.IFNA(IF($X$8&lt;&gt;"",VLOOKUP(Z39,Data!$B$2:$H$5150,6,0),""),"")</f>
        <v/>
      </c>
      <c r="Y39" s="71" t="str">
        <f>_xlfn.IFNA(IF($Y$8&lt;&gt;"",VLOOKUP(Z39,Data!$B$2:$H$5150,7,0),""),"")</f>
        <v/>
      </c>
      <c r="Z39" s="72" t="str">
        <f t="shared" si="45"/>
        <v>LMps_Ctn5206.12</v>
      </c>
      <c r="AA39" s="136">
        <f t="shared" si="46"/>
        <v>0</v>
      </c>
      <c r="AB39" s="69">
        <f t="shared" si="47"/>
        <v>0</v>
      </c>
      <c r="AC39" s="70">
        <f>_xlfn.IFNA(VLOOKUP(AF39,Data!$B$2:$H$5150,4,0),0)</f>
        <v>0</v>
      </c>
      <c r="AD39" s="71" t="str">
        <f>_xlfn.IFNA(IF($AD$8&lt;&gt;"",VLOOKUP(AF39,Data!$B$2:$H$5150,6,0),""),"")</f>
        <v/>
      </c>
      <c r="AE39" s="71" t="str">
        <f>_xlfn.IFNA(IF($AE$8&lt;&gt;"",VLOOKUP(AF39,Data!$B$2:$H$5150,7,0),""),"")</f>
        <v/>
      </c>
      <c r="AF39" s="72" t="str">
        <f t="shared" si="48"/>
        <v>LMps_Ctn5206.12</v>
      </c>
      <c r="AG39" s="136">
        <f t="shared" si="49"/>
        <v>0</v>
      </c>
      <c r="AH39" s="69">
        <f t="shared" si="50"/>
        <v>0</v>
      </c>
      <c r="AI39" s="70">
        <f>_xlfn.IFNA(VLOOKUP(AL39,Data!$B$2:$H$5150,4,0),0)</f>
        <v>0</v>
      </c>
      <c r="AJ39" s="71" t="str">
        <f>_xlfn.IFNA(IF($AJ$8&lt;&gt;"",VLOOKUP(AL39,Data!$B$2:$H$5150,6,0),""),"")</f>
        <v/>
      </c>
      <c r="AK39" s="71" t="str">
        <f>_xlfn.IFNA(IF($AK$8&lt;&gt;"",VLOOKUP(AL39,Data!$B$2:$H$5150,7,0),""),"")</f>
        <v/>
      </c>
      <c r="AL39" s="72" t="str">
        <f t="shared" si="51"/>
        <v>LMps_Ctn5206.12</v>
      </c>
      <c r="AM39" s="136">
        <f t="shared" si="52"/>
        <v>0</v>
      </c>
      <c r="AN39" s="69">
        <f t="shared" si="53"/>
        <v>0</v>
      </c>
      <c r="AO39" s="70">
        <f>_xlfn.IFNA(VLOOKUP(AR39,Data!$B$2:$H$5150,4,0),0)</f>
        <v>0</v>
      </c>
      <c r="AP39" s="71" t="str">
        <f>_xlfn.IFNA(IF($AP$8&lt;&gt;"",VLOOKUP(AR39,Data!$B$2:$H$5150,6,0),""),"")</f>
        <v/>
      </c>
      <c r="AQ39" s="71" t="str">
        <f>_xlfn.IFNA(IF($AQ$8&lt;&gt;"",VLOOKUP(AR39,Data!$B$2:$H$5150,7,0),""),"")</f>
        <v/>
      </c>
      <c r="AR39" s="72" t="str">
        <f t="shared" si="54"/>
        <v>LMps_Ctn5206.12</v>
      </c>
      <c r="AS39" s="136">
        <f t="shared" si="55"/>
        <v>0</v>
      </c>
      <c r="AT39" s="69">
        <f t="shared" si="56"/>
        <v>0</v>
      </c>
      <c r="AU39" s="70">
        <f>_xlfn.IFNA(VLOOKUP(AX39,Data!$B$2:$H$5150,4,0),0)</f>
        <v>0</v>
      </c>
      <c r="AV39" s="71" t="str">
        <f>_xlfn.IFNA(IF($AV$8&lt;&gt;"",VLOOKUP(AX39,Data!$B$2:$H$5150,6,0),""),"")</f>
        <v/>
      </c>
      <c r="AW39" s="71" t="str">
        <f>_xlfn.IFNA(IF($AW$8&lt;&gt;"",VLOOKUP(AX39,Data!$B$2:$H$5150,7,0),""),"")</f>
        <v/>
      </c>
      <c r="AX39" s="72" t="str">
        <f t="shared" si="57"/>
        <v>LMps_Ctn5206.12</v>
      </c>
      <c r="AY39" s="136">
        <f t="shared" si="58"/>
        <v>0</v>
      </c>
      <c r="AZ39" s="69">
        <f t="shared" si="59"/>
        <v>0</v>
      </c>
      <c r="BA39" s="70">
        <f>_xlfn.IFNA(VLOOKUP(BD39,Data!$B$2:$H$5150,4,0),0)</f>
        <v>0</v>
      </c>
      <c r="BB39" s="71" t="str">
        <f>_xlfn.IFNA(IF($BB$8&lt;&gt;"",VLOOKUP(BD39,Data!$B$2:$H$5150,6,0),""),"")</f>
        <v/>
      </c>
      <c r="BC39" s="71" t="str">
        <f>_xlfn.IFNA(IF($BC$8&lt;&gt;"",VLOOKUP(BD39,Data!$B$2:$H$5150,7,0),""),"")</f>
        <v/>
      </c>
      <c r="BD39" s="72" t="str">
        <f t="shared" si="60"/>
        <v>LMps_Ctn5206.12</v>
      </c>
      <c r="BE39" s="136">
        <f t="shared" si="61"/>
        <v>0</v>
      </c>
      <c r="BF39" s="69">
        <f t="shared" si="62"/>
        <v>0</v>
      </c>
      <c r="BG39" s="70">
        <f>_xlfn.IFNA(VLOOKUP(BJ39,Data!$B$2:$H$5150,4,0),0)</f>
        <v>0</v>
      </c>
      <c r="BH39" s="71" t="str">
        <f>_xlfn.IFNA(IF($BH$8&lt;&gt;"",VLOOKUP(BJ39,Data!$B$2:$H$5150,6,0),""),"")</f>
        <v/>
      </c>
      <c r="BI39" s="71" t="str">
        <f>_xlfn.IFNA(IF($BI$8&lt;&gt;"",VLOOKUP(BJ39,Data!$B$2:$H$5150,7,0),""),"")</f>
        <v/>
      </c>
      <c r="BJ39" s="72" t="str">
        <f t="shared" si="63"/>
        <v>LMps_Ctn5206.12</v>
      </c>
      <c r="BK39" s="136">
        <f t="shared" si="64"/>
        <v>0</v>
      </c>
      <c r="BL39" s="69">
        <f t="shared" si="65"/>
        <v>0</v>
      </c>
      <c r="BM39" s="70">
        <f>_xlfn.IFNA(VLOOKUP(BP39,Data!$B$2:$H$5150,4,0),0)</f>
        <v>0</v>
      </c>
      <c r="BN39" s="71" t="str">
        <f>_xlfn.IFNA(IF($BN$8&lt;&gt;"",VLOOKUP(BP39,Data!$B$2:$H$5150,6,0),""),"")</f>
        <v/>
      </c>
      <c r="BO39" s="71" t="str">
        <f>_xlfn.IFNA(IF($BO$8&lt;&gt;"",VLOOKUP(BP39,Data!$B$2:$H$5150,7,0),""),"")</f>
        <v/>
      </c>
      <c r="BP39" s="72" t="str">
        <f t="shared" si="66"/>
        <v>LMps_Ctn5206.12</v>
      </c>
      <c r="BQ39" s="136">
        <f t="shared" si="67"/>
        <v>0</v>
      </c>
      <c r="BR39" s="69">
        <f t="shared" si="68"/>
        <v>0</v>
      </c>
      <c r="BS39" s="70">
        <f>_xlfn.IFNA(VLOOKUP(BV39,Data!$B$2:$H$5150,4,0),0)</f>
        <v>0</v>
      </c>
      <c r="BT39" s="71" t="str">
        <f>_xlfn.IFNA(IF($BT$8&lt;&gt;"",VLOOKUP(BV39,Data!$B$2:$H$5150,6,0),""),"")</f>
        <v/>
      </c>
      <c r="BU39" s="71" t="str">
        <f>_xlfn.IFNA(IF($BU$8&lt;&gt;"",VLOOKUP(BV39,Data!$B$2:$H$5150,7,0),""),"")</f>
        <v/>
      </c>
      <c r="BV39" s="72" t="str">
        <f t="shared" si="69"/>
        <v>LMps_Ctn5206.12</v>
      </c>
      <c r="BW39" s="136">
        <f t="shared" si="70"/>
        <v>0</v>
      </c>
      <c r="BX39" s="69">
        <f t="shared" si="71"/>
        <v>0</v>
      </c>
      <c r="BY39" s="70">
        <f>_xlfn.IFNA(VLOOKUP(CB39,Data!$B$2:$H$5150,4,0),0)</f>
        <v>0</v>
      </c>
      <c r="BZ39" s="71" t="str">
        <f>_xlfn.IFNA(IF($BZ$8&lt;&gt;"",VLOOKUP(CB39,Data!$B$2:$H$5150,6,0),""),"")</f>
        <v/>
      </c>
      <c r="CA39" s="71" t="str">
        <f>_xlfn.IFNA(IF($CA$8&lt;&gt;"",VLOOKUP(CB39,Data!$B$2:$H$5150,7,0),""),"")</f>
        <v/>
      </c>
      <c r="CB39" s="72" t="str">
        <f t="shared" si="72"/>
        <v>LMps_Ctn5206.12</v>
      </c>
      <c r="CC39" s="136">
        <f t="shared" si="73"/>
        <v>0</v>
      </c>
      <c r="CD39" s="69">
        <f t="shared" si="74"/>
        <v>0</v>
      </c>
      <c r="CE39" s="70">
        <f>_xlfn.IFNA(VLOOKUP(CH39,Data!$B$2:$H$5150,4,0),0)</f>
        <v>0</v>
      </c>
      <c r="CF39" s="71" t="str">
        <f>_xlfn.IFNA(IF($CF$8&lt;&gt;"",VLOOKUP(CH39,Data!$B$2:$H$5150,6,0),""),"")</f>
        <v/>
      </c>
      <c r="CG39" s="71" t="str">
        <f>_xlfn.IFNA(IF($CG$8&lt;&gt;"",VLOOKUP(CH39,Data!$B$2:$H$5150,7,0),""),"")</f>
        <v/>
      </c>
      <c r="CH39" s="72" t="str">
        <f t="shared" si="75"/>
        <v>LMps_Ctn5206.12</v>
      </c>
      <c r="CI39" s="136">
        <f t="shared" si="76"/>
        <v>0</v>
      </c>
      <c r="CJ39" s="69">
        <f t="shared" si="77"/>
        <v>0</v>
      </c>
      <c r="CK39" s="70">
        <f>_xlfn.IFNA(VLOOKUP(CN39,Data!$B$2:$H$5150,4,0),0)</f>
        <v>0</v>
      </c>
      <c r="CL39" s="71" t="str">
        <f>_xlfn.IFNA(IF($CL$8&lt;&gt;"",VLOOKUP(CN39,Data!$B$2:$H$5150,6,0),""),"")</f>
        <v/>
      </c>
      <c r="CM39" s="71" t="str">
        <f>_xlfn.IFNA(IF($CM$8&lt;&gt;"",VLOOKUP(CN39,Data!$B$2:$H$5150,7,0),""),"")</f>
        <v/>
      </c>
      <c r="CN39" s="72" t="str">
        <f t="shared" si="78"/>
        <v>LMps_Ctn5206.12</v>
      </c>
      <c r="CO39" s="136">
        <f t="shared" si="79"/>
        <v>0</v>
      </c>
      <c r="CP39" s="69">
        <f t="shared" si="80"/>
        <v>0</v>
      </c>
      <c r="CQ39" s="70">
        <f>_xlfn.IFNA(VLOOKUP(CT39,Data!$B$2:$H$5150,4,0),0)</f>
        <v>0</v>
      </c>
      <c r="CR39" s="71" t="str">
        <f>_xlfn.IFNA(IF($CR$8&lt;&gt;"",VLOOKUP(CT39,Data!$B$2:$H$5150,6,0),""),"")</f>
        <v/>
      </c>
      <c r="CS39" s="71" t="str">
        <f>_xlfn.IFNA(IF($CS$8&lt;&gt;"",VLOOKUP(CT39,Data!$B$2:$H$5150,7,0),""),"")</f>
        <v/>
      </c>
      <c r="CT39" s="72" t="str">
        <f t="shared" si="81"/>
        <v>LMps_Ctn5206.12</v>
      </c>
      <c r="CU39" s="74" t="str">
        <f>VLOOKUP(F39,GD.List!$C$3:$O$6214,12,0)</f>
        <v>Blended Yarn</v>
      </c>
      <c r="CV39" s="51" t="s">
        <v>50</v>
      </c>
      <c r="CW39" s="51">
        <f t="shared" si="33"/>
        <v>5206.12</v>
      </c>
      <c r="CX39" s="73">
        <f>E39/VLOOKUP(F39,GD.List!$C$3:$O$6646,5,0)</f>
        <v>0.20276226118518934</v>
      </c>
      <c r="CY39" s="134">
        <f t="shared" si="82"/>
        <v>0</v>
      </c>
      <c r="CZ39" s="51" t="e">
        <f t="shared" ref="CZ39" si="188">VLOOKUP(F39,$CZ$1:$CZ$7,1,0)</f>
        <v>#N/A</v>
      </c>
      <c r="DA39" s="133"/>
    </row>
    <row r="40" spans="1:105" ht="15" customHeight="1" x14ac:dyDescent="0.2">
      <c r="A40" s="142" t="str">
        <f>IFERROR(IF(VLOOKUP(F40,GD.List!$C$3:$H$6371,6,0)&lt;&gt;"L","I","L"),"")</f>
        <v>L</v>
      </c>
      <c r="B40" s="136">
        <f t="shared" ref="B40" si="189">J40*$I40</f>
        <v>0</v>
      </c>
      <c r="C40" s="64">
        <v>11</v>
      </c>
      <c r="D40" s="64">
        <f t="shared" ref="D40" si="190">J40+P40+V40+AB40+AH40+AN40+AT40+AZ40+BF40+BL40+BR40+BX40+CD40+CJ40+CP40</f>
        <v>0</v>
      </c>
      <c r="E40" s="64">
        <f t="shared" ref="E40" si="191">C40-D40</f>
        <v>11</v>
      </c>
      <c r="F40" s="65" t="s">
        <v>3658</v>
      </c>
      <c r="G40" s="66" t="str">
        <f>VLOOKUP(F40,GD.List!$C$3:$O$6646,13,0)</f>
        <v>PC65:35 20/1 (10000 LBS)</v>
      </c>
      <c r="H40" s="67">
        <f>VLOOKUP(F40,GD.List!$C$3:$O$6646,8,0)</f>
        <v>5206.12</v>
      </c>
      <c r="I40" s="68">
        <f>VLOOKUP(F40,GD.List!$C$3:$O$6646,9,0)</f>
        <v>1.91</v>
      </c>
      <c r="J40" s="69">
        <f t="shared" si="38"/>
        <v>0</v>
      </c>
      <c r="K40" s="70">
        <f>_xlfn.IFNA(VLOOKUP(N40,Data!$B$2:$H$5150,4,0),0)</f>
        <v>0</v>
      </c>
      <c r="L40" s="71" t="str">
        <f>_xlfn.IFNA(IF($L$8&lt;&gt;"",VLOOKUP(N40,Data!$B$2:$H$5150,6,0),""),"")</f>
        <v/>
      </c>
      <c r="M40" s="71" t="str">
        <f>_xlfn.IFNA(IF($M$8&lt;&gt;"",VLOOKUP(N40,Data!$B$2:$H$5150,7,0),""),"")</f>
        <v/>
      </c>
      <c r="N40" s="72" t="str">
        <f t="shared" si="39"/>
        <v>LMps_Ctn5206.12</v>
      </c>
      <c r="O40" s="136">
        <f t="shared" si="40"/>
        <v>0</v>
      </c>
      <c r="P40" s="69">
        <f t="shared" si="41"/>
        <v>0</v>
      </c>
      <c r="Q40" s="70">
        <f>_xlfn.IFNA(VLOOKUP(T40,Data!$B$2:$H$5150,4,0),0)</f>
        <v>0</v>
      </c>
      <c r="R40" s="71" t="str">
        <f>_xlfn.IFNA(IF($R$8&lt;&gt;"",VLOOKUP(T40,Data!$B$2:$H$5150,6,0),""),"")</f>
        <v/>
      </c>
      <c r="S40" s="71" t="str">
        <f>_xlfn.IFNA(IF($S$8&lt;&gt;"",VLOOKUP(T40,Data!$B$2:$H$5150,7,0),""),"")</f>
        <v/>
      </c>
      <c r="T40" s="72" t="str">
        <f t="shared" si="42"/>
        <v>LMps_Ctn5206.12</v>
      </c>
      <c r="U40" s="136">
        <f t="shared" si="43"/>
        <v>0</v>
      </c>
      <c r="V40" s="69">
        <f t="shared" si="44"/>
        <v>0</v>
      </c>
      <c r="W40" s="70">
        <f>_xlfn.IFNA(VLOOKUP(Z40,Data!$B$2:$H$5150,4,0),0)</f>
        <v>0</v>
      </c>
      <c r="X40" s="71" t="str">
        <f>_xlfn.IFNA(IF($X$8&lt;&gt;"",VLOOKUP(Z40,Data!$B$2:$H$5150,6,0),""),"")</f>
        <v/>
      </c>
      <c r="Y40" s="71" t="str">
        <f>_xlfn.IFNA(IF($Y$8&lt;&gt;"",VLOOKUP(Z40,Data!$B$2:$H$5150,7,0),""),"")</f>
        <v/>
      </c>
      <c r="Z40" s="72" t="str">
        <f t="shared" si="45"/>
        <v>LMps_Ctn5206.12</v>
      </c>
      <c r="AA40" s="136">
        <f t="shared" si="46"/>
        <v>0</v>
      </c>
      <c r="AB40" s="69">
        <f t="shared" si="47"/>
        <v>0</v>
      </c>
      <c r="AC40" s="70">
        <f>_xlfn.IFNA(VLOOKUP(AF40,Data!$B$2:$H$5150,4,0),0)</f>
        <v>0</v>
      </c>
      <c r="AD40" s="71" t="str">
        <f>_xlfn.IFNA(IF($AD$8&lt;&gt;"",VLOOKUP(AF40,Data!$B$2:$H$5150,6,0),""),"")</f>
        <v/>
      </c>
      <c r="AE40" s="71" t="str">
        <f>_xlfn.IFNA(IF($AE$8&lt;&gt;"",VLOOKUP(AF40,Data!$B$2:$H$5150,7,0),""),"")</f>
        <v/>
      </c>
      <c r="AF40" s="72" t="str">
        <f t="shared" si="48"/>
        <v>LMps_Ctn5206.12</v>
      </c>
      <c r="AG40" s="136">
        <f t="shared" si="49"/>
        <v>0</v>
      </c>
      <c r="AH40" s="69">
        <f t="shared" si="50"/>
        <v>0</v>
      </c>
      <c r="AI40" s="70">
        <f>_xlfn.IFNA(VLOOKUP(AL40,Data!$B$2:$H$5150,4,0),0)</f>
        <v>0</v>
      </c>
      <c r="AJ40" s="71" t="str">
        <f>_xlfn.IFNA(IF($AJ$8&lt;&gt;"",VLOOKUP(AL40,Data!$B$2:$H$5150,6,0),""),"")</f>
        <v/>
      </c>
      <c r="AK40" s="71" t="str">
        <f>_xlfn.IFNA(IF($AK$8&lt;&gt;"",VLOOKUP(AL40,Data!$B$2:$H$5150,7,0),""),"")</f>
        <v/>
      </c>
      <c r="AL40" s="72" t="str">
        <f t="shared" si="51"/>
        <v>LMps_Ctn5206.12</v>
      </c>
      <c r="AM40" s="136">
        <f t="shared" si="52"/>
        <v>0</v>
      </c>
      <c r="AN40" s="69">
        <f t="shared" si="53"/>
        <v>0</v>
      </c>
      <c r="AO40" s="70">
        <f>_xlfn.IFNA(VLOOKUP(AR40,Data!$B$2:$H$5150,4,0),0)</f>
        <v>0</v>
      </c>
      <c r="AP40" s="71" t="str">
        <f>_xlfn.IFNA(IF($AP$8&lt;&gt;"",VLOOKUP(AR40,Data!$B$2:$H$5150,6,0),""),"")</f>
        <v/>
      </c>
      <c r="AQ40" s="71" t="str">
        <f>_xlfn.IFNA(IF($AQ$8&lt;&gt;"",VLOOKUP(AR40,Data!$B$2:$H$5150,7,0),""),"")</f>
        <v/>
      </c>
      <c r="AR40" s="72" t="str">
        <f t="shared" si="54"/>
        <v>LMps_Ctn5206.12</v>
      </c>
      <c r="AS40" s="136">
        <f t="shared" si="55"/>
        <v>0</v>
      </c>
      <c r="AT40" s="69">
        <f t="shared" si="56"/>
        <v>0</v>
      </c>
      <c r="AU40" s="70">
        <f>_xlfn.IFNA(VLOOKUP(AX40,Data!$B$2:$H$5150,4,0),0)</f>
        <v>0</v>
      </c>
      <c r="AV40" s="71" t="str">
        <f>_xlfn.IFNA(IF($AV$8&lt;&gt;"",VLOOKUP(AX40,Data!$B$2:$H$5150,6,0),""),"")</f>
        <v/>
      </c>
      <c r="AW40" s="71" t="str">
        <f>_xlfn.IFNA(IF($AW$8&lt;&gt;"",VLOOKUP(AX40,Data!$B$2:$H$5150,7,0),""),"")</f>
        <v/>
      </c>
      <c r="AX40" s="72" t="str">
        <f t="shared" si="57"/>
        <v>LMps_Ctn5206.12</v>
      </c>
      <c r="AY40" s="136">
        <f t="shared" si="58"/>
        <v>0</v>
      </c>
      <c r="AZ40" s="69">
        <f t="shared" si="59"/>
        <v>0</v>
      </c>
      <c r="BA40" s="70">
        <f>_xlfn.IFNA(VLOOKUP(BD40,Data!$B$2:$H$5150,4,0),0)</f>
        <v>0</v>
      </c>
      <c r="BB40" s="71" t="str">
        <f>_xlfn.IFNA(IF($BB$8&lt;&gt;"",VLOOKUP(BD40,Data!$B$2:$H$5150,6,0),""),"")</f>
        <v/>
      </c>
      <c r="BC40" s="71" t="str">
        <f>_xlfn.IFNA(IF($BC$8&lt;&gt;"",VLOOKUP(BD40,Data!$B$2:$H$5150,7,0),""),"")</f>
        <v/>
      </c>
      <c r="BD40" s="72" t="str">
        <f t="shared" si="60"/>
        <v>LMps_Ctn5206.12</v>
      </c>
      <c r="BE40" s="136">
        <f t="shared" si="61"/>
        <v>0</v>
      </c>
      <c r="BF40" s="69">
        <f t="shared" si="62"/>
        <v>0</v>
      </c>
      <c r="BG40" s="70">
        <f>_xlfn.IFNA(VLOOKUP(BJ40,Data!$B$2:$H$5150,4,0),0)</f>
        <v>0</v>
      </c>
      <c r="BH40" s="71" t="str">
        <f>_xlfn.IFNA(IF($BH$8&lt;&gt;"",VLOOKUP(BJ40,Data!$B$2:$H$5150,6,0),""),"")</f>
        <v/>
      </c>
      <c r="BI40" s="71" t="str">
        <f>_xlfn.IFNA(IF($BI$8&lt;&gt;"",VLOOKUP(BJ40,Data!$B$2:$H$5150,7,0),""),"")</f>
        <v/>
      </c>
      <c r="BJ40" s="72" t="str">
        <f t="shared" si="63"/>
        <v>LMps_Ctn5206.12</v>
      </c>
      <c r="BK40" s="136">
        <f t="shared" si="64"/>
        <v>0</v>
      </c>
      <c r="BL40" s="69">
        <f t="shared" si="65"/>
        <v>0</v>
      </c>
      <c r="BM40" s="70">
        <f>_xlfn.IFNA(VLOOKUP(BP40,Data!$B$2:$H$5150,4,0),0)</f>
        <v>0</v>
      </c>
      <c r="BN40" s="71" t="str">
        <f>_xlfn.IFNA(IF($BN$8&lt;&gt;"",VLOOKUP(BP40,Data!$B$2:$H$5150,6,0),""),"")</f>
        <v/>
      </c>
      <c r="BO40" s="71" t="str">
        <f>_xlfn.IFNA(IF($BO$8&lt;&gt;"",VLOOKUP(BP40,Data!$B$2:$H$5150,7,0),""),"")</f>
        <v/>
      </c>
      <c r="BP40" s="72" t="str">
        <f t="shared" si="66"/>
        <v>LMps_Ctn5206.12</v>
      </c>
      <c r="BQ40" s="136">
        <f t="shared" si="67"/>
        <v>0</v>
      </c>
      <c r="BR40" s="69">
        <f t="shared" si="68"/>
        <v>0</v>
      </c>
      <c r="BS40" s="70">
        <f>_xlfn.IFNA(VLOOKUP(BV40,Data!$B$2:$H$5150,4,0),0)</f>
        <v>0</v>
      </c>
      <c r="BT40" s="71" t="str">
        <f>_xlfn.IFNA(IF($BT$8&lt;&gt;"",VLOOKUP(BV40,Data!$B$2:$H$5150,6,0),""),"")</f>
        <v/>
      </c>
      <c r="BU40" s="71" t="str">
        <f>_xlfn.IFNA(IF($BU$8&lt;&gt;"",VLOOKUP(BV40,Data!$B$2:$H$5150,7,0),""),"")</f>
        <v/>
      </c>
      <c r="BV40" s="72" t="str">
        <f t="shared" si="69"/>
        <v>LMps_Ctn5206.12</v>
      </c>
      <c r="BW40" s="136">
        <f t="shared" si="70"/>
        <v>0</v>
      </c>
      <c r="BX40" s="69">
        <f t="shared" si="71"/>
        <v>0</v>
      </c>
      <c r="BY40" s="70">
        <f>_xlfn.IFNA(VLOOKUP(CB40,Data!$B$2:$H$5150,4,0),0)</f>
        <v>0</v>
      </c>
      <c r="BZ40" s="71" t="str">
        <f>_xlfn.IFNA(IF($BZ$8&lt;&gt;"",VLOOKUP(CB40,Data!$B$2:$H$5150,6,0),""),"")</f>
        <v/>
      </c>
      <c r="CA40" s="71" t="str">
        <f>_xlfn.IFNA(IF($CA$8&lt;&gt;"",VLOOKUP(CB40,Data!$B$2:$H$5150,7,0),""),"")</f>
        <v/>
      </c>
      <c r="CB40" s="72" t="str">
        <f t="shared" si="72"/>
        <v>LMps_Ctn5206.12</v>
      </c>
      <c r="CC40" s="136">
        <f t="shared" si="73"/>
        <v>0</v>
      </c>
      <c r="CD40" s="69">
        <f t="shared" si="74"/>
        <v>0</v>
      </c>
      <c r="CE40" s="70">
        <f>_xlfn.IFNA(VLOOKUP(CH40,Data!$B$2:$H$5150,4,0),0)</f>
        <v>0</v>
      </c>
      <c r="CF40" s="71" t="str">
        <f>_xlfn.IFNA(IF($CF$8&lt;&gt;"",VLOOKUP(CH40,Data!$B$2:$H$5150,6,0),""),"")</f>
        <v/>
      </c>
      <c r="CG40" s="71" t="str">
        <f>_xlfn.IFNA(IF($CG$8&lt;&gt;"",VLOOKUP(CH40,Data!$B$2:$H$5150,7,0),""),"")</f>
        <v/>
      </c>
      <c r="CH40" s="72" t="str">
        <f t="shared" si="75"/>
        <v>LMps_Ctn5206.12</v>
      </c>
      <c r="CI40" s="136">
        <f t="shared" si="76"/>
        <v>0</v>
      </c>
      <c r="CJ40" s="69">
        <f t="shared" si="77"/>
        <v>0</v>
      </c>
      <c r="CK40" s="70">
        <f>_xlfn.IFNA(VLOOKUP(CN40,Data!$B$2:$H$5150,4,0),0)</f>
        <v>0</v>
      </c>
      <c r="CL40" s="71" t="str">
        <f>_xlfn.IFNA(IF($CL$8&lt;&gt;"",VLOOKUP(CN40,Data!$B$2:$H$5150,6,0),""),"")</f>
        <v/>
      </c>
      <c r="CM40" s="71" t="str">
        <f>_xlfn.IFNA(IF($CM$8&lt;&gt;"",VLOOKUP(CN40,Data!$B$2:$H$5150,7,0),""),"")</f>
        <v/>
      </c>
      <c r="CN40" s="72" t="str">
        <f t="shared" si="78"/>
        <v>LMps_Ctn5206.12</v>
      </c>
      <c r="CO40" s="136">
        <f t="shared" si="79"/>
        <v>0</v>
      </c>
      <c r="CP40" s="69">
        <f t="shared" si="80"/>
        <v>0</v>
      </c>
      <c r="CQ40" s="70">
        <f>_xlfn.IFNA(VLOOKUP(CT40,Data!$B$2:$H$5150,4,0),0)</f>
        <v>0</v>
      </c>
      <c r="CR40" s="71" t="str">
        <f>_xlfn.IFNA(IF($CR$8&lt;&gt;"",VLOOKUP(CT40,Data!$B$2:$H$5150,6,0),""),"")</f>
        <v/>
      </c>
      <c r="CS40" s="71" t="str">
        <f>_xlfn.IFNA(IF($CS$8&lt;&gt;"",VLOOKUP(CT40,Data!$B$2:$H$5150,7,0),""),"")</f>
        <v/>
      </c>
      <c r="CT40" s="72" t="str">
        <f t="shared" si="81"/>
        <v>LMps_Ctn5206.12</v>
      </c>
      <c r="CU40" s="74" t="str">
        <f>VLOOKUP(F40,GD.List!$C$3:$O$6214,12,0)</f>
        <v>Blended Yarn</v>
      </c>
      <c r="CV40" s="51" t="s">
        <v>50</v>
      </c>
      <c r="CW40" s="51">
        <f t="shared" si="33"/>
        <v>5206.12</v>
      </c>
      <c r="CX40" s="73">
        <f>E40/VLOOKUP(F40,GD.List!$C$3:$O$6646,5,0)</f>
        <v>2.4250440917107582E-3</v>
      </c>
      <c r="CY40" s="134">
        <f t="shared" si="82"/>
        <v>0</v>
      </c>
      <c r="CZ40" s="51" t="e">
        <f t="shared" ref="CZ40" si="192">VLOOKUP(F40,$CZ$1:$CZ$7,1,0)</f>
        <v>#N/A</v>
      </c>
      <c r="DA40" s="133"/>
    </row>
    <row r="41" spans="1:105" ht="15" customHeight="1" x14ac:dyDescent="0.2">
      <c r="A41" s="142" t="str">
        <f>IFERROR(IF(VLOOKUP(F41,GD.List!$C$3:$H$6371,6,0)&lt;&gt;"L","I","L"),"")</f>
        <v>L</v>
      </c>
      <c r="B41" s="136">
        <f t="shared" ref="B41" si="193">J41*$I41</f>
        <v>0</v>
      </c>
      <c r="C41" s="64">
        <v>3988</v>
      </c>
      <c r="D41" s="64">
        <f t="shared" ref="D41" si="194">J41+P41+V41+AB41+AH41+AN41+AT41+AZ41+BF41+BL41+BR41+BX41+CD41+CJ41+CP41</f>
        <v>0</v>
      </c>
      <c r="E41" s="64">
        <f t="shared" ref="E41" si="195">C41-D41</f>
        <v>3988</v>
      </c>
      <c r="F41" s="65" t="s">
        <v>3661</v>
      </c>
      <c r="G41" s="66" t="str">
        <f>VLOOKUP(F41,GD.List!$C$3:$O$6646,13,0)</f>
        <v>PC65:35 20/1 (10000 LBS)</v>
      </c>
      <c r="H41" s="67">
        <f>VLOOKUP(F41,GD.List!$C$3:$O$6646,8,0)</f>
        <v>5206.12</v>
      </c>
      <c r="I41" s="68">
        <f>VLOOKUP(F41,GD.List!$C$3:$O$6646,9,0)</f>
        <v>1.91</v>
      </c>
      <c r="J41" s="69">
        <f t="shared" si="38"/>
        <v>0</v>
      </c>
      <c r="K41" s="70">
        <f>_xlfn.IFNA(VLOOKUP(N41,Data!$B$2:$H$5150,4,0),0)</f>
        <v>0</v>
      </c>
      <c r="L41" s="71" t="str">
        <f>_xlfn.IFNA(IF($L$8&lt;&gt;"",VLOOKUP(N41,Data!$B$2:$H$5150,6,0),""),"")</f>
        <v/>
      </c>
      <c r="M41" s="71" t="str">
        <f>_xlfn.IFNA(IF($M$8&lt;&gt;"",VLOOKUP(N41,Data!$B$2:$H$5150,7,0),""),"")</f>
        <v/>
      </c>
      <c r="N41" s="72" t="str">
        <f t="shared" si="39"/>
        <v>LMps_Ctn5206.12</v>
      </c>
      <c r="O41" s="136">
        <f t="shared" si="40"/>
        <v>0</v>
      </c>
      <c r="P41" s="69">
        <f t="shared" si="41"/>
        <v>0</v>
      </c>
      <c r="Q41" s="70">
        <f>_xlfn.IFNA(VLOOKUP(T41,Data!$B$2:$H$5150,4,0),0)</f>
        <v>0</v>
      </c>
      <c r="R41" s="71" t="str">
        <f>_xlfn.IFNA(IF($R$8&lt;&gt;"",VLOOKUP(T41,Data!$B$2:$H$5150,6,0),""),"")</f>
        <v/>
      </c>
      <c r="S41" s="71" t="str">
        <f>_xlfn.IFNA(IF($S$8&lt;&gt;"",VLOOKUP(T41,Data!$B$2:$H$5150,7,0),""),"")</f>
        <v/>
      </c>
      <c r="T41" s="72" t="str">
        <f t="shared" si="42"/>
        <v>LMps_Ctn5206.12</v>
      </c>
      <c r="U41" s="136">
        <f t="shared" si="43"/>
        <v>0</v>
      </c>
      <c r="V41" s="69">
        <f t="shared" si="44"/>
        <v>0</v>
      </c>
      <c r="W41" s="70">
        <f>_xlfn.IFNA(VLOOKUP(Z41,Data!$B$2:$H$5150,4,0),0)</f>
        <v>0</v>
      </c>
      <c r="X41" s="71" t="str">
        <f>_xlfn.IFNA(IF($X$8&lt;&gt;"",VLOOKUP(Z41,Data!$B$2:$H$5150,6,0),""),"")</f>
        <v/>
      </c>
      <c r="Y41" s="71" t="str">
        <f>_xlfn.IFNA(IF($Y$8&lt;&gt;"",VLOOKUP(Z41,Data!$B$2:$H$5150,7,0),""),"")</f>
        <v/>
      </c>
      <c r="Z41" s="72" t="str">
        <f t="shared" si="45"/>
        <v>LMps_Ctn5206.12</v>
      </c>
      <c r="AA41" s="136">
        <f t="shared" si="46"/>
        <v>0</v>
      </c>
      <c r="AB41" s="69">
        <f t="shared" si="47"/>
        <v>0</v>
      </c>
      <c r="AC41" s="70">
        <f>_xlfn.IFNA(VLOOKUP(AF41,Data!$B$2:$H$5150,4,0),0)</f>
        <v>0</v>
      </c>
      <c r="AD41" s="71" t="str">
        <f>_xlfn.IFNA(IF($AD$8&lt;&gt;"",VLOOKUP(AF41,Data!$B$2:$H$5150,6,0),""),"")</f>
        <v/>
      </c>
      <c r="AE41" s="71" t="str">
        <f>_xlfn.IFNA(IF($AE$8&lt;&gt;"",VLOOKUP(AF41,Data!$B$2:$H$5150,7,0),""),"")</f>
        <v/>
      </c>
      <c r="AF41" s="72" t="str">
        <f t="shared" si="48"/>
        <v>LMps_Ctn5206.12</v>
      </c>
      <c r="AG41" s="136">
        <f t="shared" si="49"/>
        <v>0</v>
      </c>
      <c r="AH41" s="69">
        <f t="shared" si="50"/>
        <v>0</v>
      </c>
      <c r="AI41" s="70">
        <f>_xlfn.IFNA(VLOOKUP(AL41,Data!$B$2:$H$5150,4,0),0)</f>
        <v>0</v>
      </c>
      <c r="AJ41" s="71" t="str">
        <f>_xlfn.IFNA(IF($AJ$8&lt;&gt;"",VLOOKUP(AL41,Data!$B$2:$H$5150,6,0),""),"")</f>
        <v/>
      </c>
      <c r="AK41" s="71" t="str">
        <f>_xlfn.IFNA(IF($AK$8&lt;&gt;"",VLOOKUP(AL41,Data!$B$2:$H$5150,7,0),""),"")</f>
        <v/>
      </c>
      <c r="AL41" s="72" t="str">
        <f t="shared" si="51"/>
        <v>LMps_Ctn5206.12</v>
      </c>
      <c r="AM41" s="136">
        <f t="shared" si="52"/>
        <v>0</v>
      </c>
      <c r="AN41" s="69">
        <f t="shared" si="53"/>
        <v>0</v>
      </c>
      <c r="AO41" s="70">
        <f>_xlfn.IFNA(VLOOKUP(AR41,Data!$B$2:$H$5150,4,0),0)</f>
        <v>0</v>
      </c>
      <c r="AP41" s="71" t="str">
        <f>_xlfn.IFNA(IF($AP$8&lt;&gt;"",VLOOKUP(AR41,Data!$B$2:$H$5150,6,0),""),"")</f>
        <v/>
      </c>
      <c r="AQ41" s="71" t="str">
        <f>_xlfn.IFNA(IF($AQ$8&lt;&gt;"",VLOOKUP(AR41,Data!$B$2:$H$5150,7,0),""),"")</f>
        <v/>
      </c>
      <c r="AR41" s="72" t="str">
        <f t="shared" si="54"/>
        <v>LMps_Ctn5206.12</v>
      </c>
      <c r="AS41" s="136">
        <f t="shared" si="55"/>
        <v>0</v>
      </c>
      <c r="AT41" s="69">
        <f t="shared" si="56"/>
        <v>0</v>
      </c>
      <c r="AU41" s="70">
        <f>_xlfn.IFNA(VLOOKUP(AX41,Data!$B$2:$H$5150,4,0),0)</f>
        <v>0</v>
      </c>
      <c r="AV41" s="71" t="str">
        <f>_xlfn.IFNA(IF($AV$8&lt;&gt;"",VLOOKUP(AX41,Data!$B$2:$H$5150,6,0),""),"")</f>
        <v/>
      </c>
      <c r="AW41" s="71" t="str">
        <f>_xlfn.IFNA(IF($AW$8&lt;&gt;"",VLOOKUP(AX41,Data!$B$2:$H$5150,7,0),""),"")</f>
        <v/>
      </c>
      <c r="AX41" s="72" t="str">
        <f t="shared" si="57"/>
        <v>LMps_Ctn5206.12</v>
      </c>
      <c r="AY41" s="136">
        <f t="shared" si="58"/>
        <v>0</v>
      </c>
      <c r="AZ41" s="69">
        <f t="shared" si="59"/>
        <v>0</v>
      </c>
      <c r="BA41" s="70">
        <f>_xlfn.IFNA(VLOOKUP(BD41,Data!$B$2:$H$5150,4,0),0)</f>
        <v>0</v>
      </c>
      <c r="BB41" s="71" t="str">
        <f>_xlfn.IFNA(IF($BB$8&lt;&gt;"",VLOOKUP(BD41,Data!$B$2:$H$5150,6,0),""),"")</f>
        <v/>
      </c>
      <c r="BC41" s="71" t="str">
        <f>_xlfn.IFNA(IF($BC$8&lt;&gt;"",VLOOKUP(BD41,Data!$B$2:$H$5150,7,0),""),"")</f>
        <v/>
      </c>
      <c r="BD41" s="72" t="str">
        <f t="shared" si="60"/>
        <v>LMps_Ctn5206.12</v>
      </c>
      <c r="BE41" s="136">
        <f t="shared" si="61"/>
        <v>0</v>
      </c>
      <c r="BF41" s="69">
        <f t="shared" si="62"/>
        <v>0</v>
      </c>
      <c r="BG41" s="70">
        <f>_xlfn.IFNA(VLOOKUP(BJ41,Data!$B$2:$H$5150,4,0),0)</f>
        <v>0</v>
      </c>
      <c r="BH41" s="71" t="str">
        <f>_xlfn.IFNA(IF($BH$8&lt;&gt;"",VLOOKUP(BJ41,Data!$B$2:$H$5150,6,0),""),"")</f>
        <v/>
      </c>
      <c r="BI41" s="71" t="str">
        <f>_xlfn.IFNA(IF($BI$8&lt;&gt;"",VLOOKUP(BJ41,Data!$B$2:$H$5150,7,0),""),"")</f>
        <v/>
      </c>
      <c r="BJ41" s="72" t="str">
        <f t="shared" si="63"/>
        <v>LMps_Ctn5206.12</v>
      </c>
      <c r="BK41" s="136">
        <f t="shared" si="64"/>
        <v>0</v>
      </c>
      <c r="BL41" s="69">
        <f t="shared" si="65"/>
        <v>0</v>
      </c>
      <c r="BM41" s="70">
        <f>_xlfn.IFNA(VLOOKUP(BP41,Data!$B$2:$H$5150,4,0),0)</f>
        <v>0</v>
      </c>
      <c r="BN41" s="71" t="str">
        <f>_xlfn.IFNA(IF($BN$8&lt;&gt;"",VLOOKUP(BP41,Data!$B$2:$H$5150,6,0),""),"")</f>
        <v/>
      </c>
      <c r="BO41" s="71" t="str">
        <f>_xlfn.IFNA(IF($BO$8&lt;&gt;"",VLOOKUP(BP41,Data!$B$2:$H$5150,7,0),""),"")</f>
        <v/>
      </c>
      <c r="BP41" s="72" t="str">
        <f t="shared" si="66"/>
        <v>LMps_Ctn5206.12</v>
      </c>
      <c r="BQ41" s="136">
        <f t="shared" si="67"/>
        <v>0</v>
      </c>
      <c r="BR41" s="69">
        <f t="shared" si="68"/>
        <v>0</v>
      </c>
      <c r="BS41" s="70">
        <f>_xlfn.IFNA(VLOOKUP(BV41,Data!$B$2:$H$5150,4,0),0)</f>
        <v>0</v>
      </c>
      <c r="BT41" s="71" t="str">
        <f>_xlfn.IFNA(IF($BT$8&lt;&gt;"",VLOOKUP(BV41,Data!$B$2:$H$5150,6,0),""),"")</f>
        <v/>
      </c>
      <c r="BU41" s="71" t="str">
        <f>_xlfn.IFNA(IF($BU$8&lt;&gt;"",VLOOKUP(BV41,Data!$B$2:$H$5150,7,0),""),"")</f>
        <v/>
      </c>
      <c r="BV41" s="72" t="str">
        <f t="shared" si="69"/>
        <v>LMps_Ctn5206.12</v>
      </c>
      <c r="BW41" s="136">
        <f t="shared" si="70"/>
        <v>0</v>
      </c>
      <c r="BX41" s="69">
        <f t="shared" si="71"/>
        <v>0</v>
      </c>
      <c r="BY41" s="70">
        <f>_xlfn.IFNA(VLOOKUP(CB41,Data!$B$2:$H$5150,4,0),0)</f>
        <v>0</v>
      </c>
      <c r="BZ41" s="71" t="str">
        <f>_xlfn.IFNA(IF($BZ$8&lt;&gt;"",VLOOKUP(CB41,Data!$B$2:$H$5150,6,0),""),"")</f>
        <v/>
      </c>
      <c r="CA41" s="71" t="str">
        <f>_xlfn.IFNA(IF($CA$8&lt;&gt;"",VLOOKUP(CB41,Data!$B$2:$H$5150,7,0),""),"")</f>
        <v/>
      </c>
      <c r="CB41" s="72" t="str">
        <f t="shared" si="72"/>
        <v>LMps_Ctn5206.12</v>
      </c>
      <c r="CC41" s="136">
        <f t="shared" si="73"/>
        <v>0</v>
      </c>
      <c r="CD41" s="69">
        <f t="shared" si="74"/>
        <v>0</v>
      </c>
      <c r="CE41" s="70">
        <f>_xlfn.IFNA(VLOOKUP(CH41,Data!$B$2:$H$5150,4,0),0)</f>
        <v>0</v>
      </c>
      <c r="CF41" s="71" t="str">
        <f>_xlfn.IFNA(IF($CF$8&lt;&gt;"",VLOOKUP(CH41,Data!$B$2:$H$5150,6,0),""),"")</f>
        <v/>
      </c>
      <c r="CG41" s="71" t="str">
        <f>_xlfn.IFNA(IF($CG$8&lt;&gt;"",VLOOKUP(CH41,Data!$B$2:$H$5150,7,0),""),"")</f>
        <v/>
      </c>
      <c r="CH41" s="72" t="str">
        <f t="shared" si="75"/>
        <v>LMps_Ctn5206.12</v>
      </c>
      <c r="CI41" s="136">
        <f t="shared" si="76"/>
        <v>0</v>
      </c>
      <c r="CJ41" s="69">
        <f t="shared" si="77"/>
        <v>0</v>
      </c>
      <c r="CK41" s="70">
        <f>_xlfn.IFNA(VLOOKUP(CN41,Data!$B$2:$H$5150,4,0),0)</f>
        <v>0</v>
      </c>
      <c r="CL41" s="71" t="str">
        <f>_xlfn.IFNA(IF($CL$8&lt;&gt;"",VLOOKUP(CN41,Data!$B$2:$H$5150,6,0),""),"")</f>
        <v/>
      </c>
      <c r="CM41" s="71" t="str">
        <f>_xlfn.IFNA(IF($CM$8&lt;&gt;"",VLOOKUP(CN41,Data!$B$2:$H$5150,7,0),""),"")</f>
        <v/>
      </c>
      <c r="CN41" s="72" t="str">
        <f t="shared" si="78"/>
        <v>LMps_Ctn5206.12</v>
      </c>
      <c r="CO41" s="136">
        <f t="shared" si="79"/>
        <v>0</v>
      </c>
      <c r="CP41" s="69">
        <f t="shared" si="80"/>
        <v>0</v>
      </c>
      <c r="CQ41" s="70">
        <f>_xlfn.IFNA(VLOOKUP(CT41,Data!$B$2:$H$5150,4,0),0)</f>
        <v>0</v>
      </c>
      <c r="CR41" s="71" t="str">
        <f>_xlfn.IFNA(IF($CR$8&lt;&gt;"",VLOOKUP(CT41,Data!$B$2:$H$5150,6,0),""),"")</f>
        <v/>
      </c>
      <c r="CS41" s="71" t="str">
        <f>_xlfn.IFNA(IF($CS$8&lt;&gt;"",VLOOKUP(CT41,Data!$B$2:$H$5150,7,0),""),"")</f>
        <v/>
      </c>
      <c r="CT41" s="72" t="str">
        <f t="shared" si="81"/>
        <v>LMps_Ctn5206.12</v>
      </c>
      <c r="CU41" s="74" t="str">
        <f>VLOOKUP(F41,GD.List!$C$3:$O$6214,12,0)</f>
        <v>Blended Yarn</v>
      </c>
      <c r="CV41" s="51" t="s">
        <v>50</v>
      </c>
      <c r="CW41" s="51">
        <f t="shared" si="33"/>
        <v>5206.12</v>
      </c>
      <c r="CX41" s="73">
        <f>E41/VLOOKUP(F41,GD.List!$C$3:$O$6646,5,0)</f>
        <v>0.87918871252204589</v>
      </c>
      <c r="CY41" s="134">
        <f t="shared" si="82"/>
        <v>0</v>
      </c>
      <c r="CZ41" s="51" t="e">
        <f t="shared" ref="CZ41" si="196">VLOOKUP(F41,$CZ$1:$CZ$7,1,0)</f>
        <v>#N/A</v>
      </c>
      <c r="DA41" s="133"/>
    </row>
    <row r="42" spans="1:105" ht="15" customHeight="1" x14ac:dyDescent="0.2">
      <c r="A42" s="142" t="str">
        <f>IFERROR(IF(VLOOKUP(F42,GD.List!$C$3:$H$6371,6,0)&lt;&gt;"L","I","L"),"")</f>
        <v>I</v>
      </c>
      <c r="B42" s="136">
        <f t="shared" si="35"/>
        <v>0</v>
      </c>
      <c r="C42" s="64">
        <v>416.07999999999993</v>
      </c>
      <c r="D42" s="64">
        <f t="shared" ref="D42" si="197">J42+P42+V42+AB42+AH42+AN42+AT42+AZ42+BF42+BL42+BR42+BX42+CD42+CJ42+CP42</f>
        <v>0</v>
      </c>
      <c r="E42" s="64">
        <f t="shared" si="37"/>
        <v>416.07999999999993</v>
      </c>
      <c r="F42" s="65" t="s">
        <v>2741</v>
      </c>
      <c r="G42" s="66" t="str">
        <f>VLOOKUP(F42,GD.List!$C$3:$O$6646,13,0)</f>
        <v xml:space="preserve">CVC 60:40 fabric </v>
      </c>
      <c r="H42" s="67">
        <f>VLOOKUP(F42,GD.List!$C$3:$O$6646,8,0)</f>
        <v>5210.1099999999997</v>
      </c>
      <c r="I42" s="68">
        <f>VLOOKUP(F42,GD.List!$C$3:$O$6646,9,0)</f>
        <v>3.46</v>
      </c>
      <c r="J42" s="69">
        <f t="shared" si="38"/>
        <v>0</v>
      </c>
      <c r="K42" s="70">
        <f>_xlfn.IFNA(VLOOKUP(N42,Data!$B$2:$H$5150,4,0),0)</f>
        <v>3.0000000000000001E-3</v>
      </c>
      <c r="L42" s="71">
        <f>_xlfn.IFNA(IF($L$8&lt;&gt;"",VLOOKUP(N42,Data!$B$2:$H$5150,6,0),""),"")</f>
        <v>175</v>
      </c>
      <c r="M42" s="71">
        <f>_xlfn.IFNA(IF($M$8&lt;&gt;"",VLOOKUP(N42,Data!$B$2:$H$5150,7,0),""),"")</f>
        <v>174</v>
      </c>
      <c r="N42" s="72" t="str">
        <f t="shared" si="39"/>
        <v>IMps_Ctn5210.11</v>
      </c>
      <c r="O42" s="136">
        <f t="shared" si="40"/>
        <v>0</v>
      </c>
      <c r="P42" s="69">
        <f t="shared" si="41"/>
        <v>0</v>
      </c>
      <c r="Q42" s="70">
        <f>_xlfn.IFNA(VLOOKUP(T42,Data!$B$2:$H$5150,4,0),0)</f>
        <v>3.0000000000000001E-3</v>
      </c>
      <c r="R42" s="71">
        <f>_xlfn.IFNA(IF($R$8&lt;&gt;"",VLOOKUP(T42,Data!$B$2:$H$5150,6,0),""),"")</f>
        <v>175</v>
      </c>
      <c r="S42" s="71">
        <f>_xlfn.IFNA(IF($S$8&lt;&gt;"",VLOOKUP(T42,Data!$B$2:$H$5150,7,0),""),"")</f>
        <v>174</v>
      </c>
      <c r="T42" s="72" t="str">
        <f t="shared" si="42"/>
        <v>IMps_Ctn5210.11</v>
      </c>
      <c r="U42" s="136">
        <f t="shared" si="43"/>
        <v>0</v>
      </c>
      <c r="V42" s="69">
        <f t="shared" si="44"/>
        <v>0</v>
      </c>
      <c r="W42" s="70">
        <f>_xlfn.IFNA(VLOOKUP(Z42,Data!$B$2:$H$5150,4,0),0)</f>
        <v>3.0000000000000001E-3</v>
      </c>
      <c r="X42" s="71">
        <f>_xlfn.IFNA(IF($X$8&lt;&gt;"",VLOOKUP(Z42,Data!$B$2:$H$5150,6,0),""),"")</f>
        <v>175</v>
      </c>
      <c r="Y42" s="71">
        <f>_xlfn.IFNA(IF($Y$8&lt;&gt;"",VLOOKUP(Z42,Data!$B$2:$H$5150,7,0),""),"")</f>
        <v>174</v>
      </c>
      <c r="Z42" s="72" t="str">
        <f t="shared" si="45"/>
        <v>IMps_Ctn5210.11</v>
      </c>
      <c r="AA42" s="136">
        <f t="shared" si="46"/>
        <v>0</v>
      </c>
      <c r="AB42" s="69">
        <f t="shared" si="47"/>
        <v>0</v>
      </c>
      <c r="AC42" s="70">
        <f>_xlfn.IFNA(VLOOKUP(AF42,Data!$B$2:$H$5150,4,0),0)</f>
        <v>3.0000000000000001E-3</v>
      </c>
      <c r="AD42" s="71">
        <f>_xlfn.IFNA(IF($AD$8&lt;&gt;"",VLOOKUP(AF42,Data!$B$2:$H$5150,6,0),""),"")</f>
        <v>175</v>
      </c>
      <c r="AE42" s="71">
        <f>_xlfn.IFNA(IF($AE$8&lt;&gt;"",VLOOKUP(AF42,Data!$B$2:$H$5150,7,0),""),"")</f>
        <v>174</v>
      </c>
      <c r="AF42" s="72" t="str">
        <f t="shared" si="48"/>
        <v>IMps_Ctn5210.11</v>
      </c>
      <c r="AG42" s="136">
        <f t="shared" si="49"/>
        <v>0</v>
      </c>
      <c r="AH42" s="69">
        <f t="shared" si="50"/>
        <v>0</v>
      </c>
      <c r="AI42" s="70">
        <f>_xlfn.IFNA(VLOOKUP(AL42,Data!$B$2:$H$5150,4,0),0)</f>
        <v>3.0000000000000001E-3</v>
      </c>
      <c r="AJ42" s="71">
        <f>_xlfn.IFNA(IF($AJ$8&lt;&gt;"",VLOOKUP(AL42,Data!$B$2:$H$5150,6,0),""),"")</f>
        <v>175</v>
      </c>
      <c r="AK42" s="71">
        <f>_xlfn.IFNA(IF($AK$8&lt;&gt;"",VLOOKUP(AL42,Data!$B$2:$H$5150,7,0),""),"")</f>
        <v>174</v>
      </c>
      <c r="AL42" s="72" t="str">
        <f t="shared" si="51"/>
        <v>IMps_Ctn5210.11</v>
      </c>
      <c r="AM42" s="136">
        <f t="shared" si="52"/>
        <v>0</v>
      </c>
      <c r="AN42" s="69">
        <f t="shared" si="53"/>
        <v>0</v>
      </c>
      <c r="AO42" s="70">
        <f>_xlfn.IFNA(VLOOKUP(AR42,Data!$B$2:$H$5150,4,0),0)</f>
        <v>3.0000000000000001E-3</v>
      </c>
      <c r="AP42" s="71">
        <f>_xlfn.IFNA(IF($AP$8&lt;&gt;"",VLOOKUP(AR42,Data!$B$2:$H$5150,6,0),""),"")</f>
        <v>175</v>
      </c>
      <c r="AQ42" s="71">
        <f>_xlfn.IFNA(IF($AQ$8&lt;&gt;"",VLOOKUP(AR42,Data!$B$2:$H$5150,7,0),""),"")</f>
        <v>174</v>
      </c>
      <c r="AR42" s="72" t="str">
        <f t="shared" si="54"/>
        <v>IMps_Ctn5210.11</v>
      </c>
      <c r="AS42" s="136">
        <f t="shared" si="55"/>
        <v>0</v>
      </c>
      <c r="AT42" s="69">
        <f t="shared" si="56"/>
        <v>0</v>
      </c>
      <c r="AU42" s="70">
        <f>_xlfn.IFNA(VLOOKUP(AX42,Data!$B$2:$H$5150,4,0),0)</f>
        <v>3.0000000000000001E-3</v>
      </c>
      <c r="AV42" s="71">
        <f>_xlfn.IFNA(IF($AV$8&lt;&gt;"",VLOOKUP(AX42,Data!$B$2:$H$5150,6,0),""),"")</f>
        <v>175</v>
      </c>
      <c r="AW42" s="71">
        <f>_xlfn.IFNA(IF($AW$8&lt;&gt;"",VLOOKUP(AX42,Data!$B$2:$H$5150,7,0),""),"")</f>
        <v>174</v>
      </c>
      <c r="AX42" s="72" t="str">
        <f t="shared" si="57"/>
        <v>IMps_Ctn5210.11</v>
      </c>
      <c r="AY42" s="136">
        <f t="shared" si="58"/>
        <v>0</v>
      </c>
      <c r="AZ42" s="69">
        <f t="shared" si="59"/>
        <v>0</v>
      </c>
      <c r="BA42" s="70">
        <f>_xlfn.IFNA(VLOOKUP(BD42,Data!$B$2:$H$5150,4,0),0)</f>
        <v>3.0000000000000001E-3</v>
      </c>
      <c r="BB42" s="71">
        <f>_xlfn.IFNA(IF($BB$8&lt;&gt;"",VLOOKUP(BD42,Data!$B$2:$H$5150,6,0),""),"")</f>
        <v>175</v>
      </c>
      <c r="BC42" s="71">
        <f>_xlfn.IFNA(IF($BC$8&lt;&gt;"",VLOOKUP(BD42,Data!$B$2:$H$5150,7,0),""),"")</f>
        <v>174</v>
      </c>
      <c r="BD42" s="72" t="str">
        <f t="shared" si="60"/>
        <v>IMps_Ctn5210.11</v>
      </c>
      <c r="BE42" s="136">
        <f t="shared" si="61"/>
        <v>0</v>
      </c>
      <c r="BF42" s="69">
        <f t="shared" si="62"/>
        <v>0</v>
      </c>
      <c r="BG42" s="70">
        <f>_xlfn.IFNA(VLOOKUP(BJ42,Data!$B$2:$H$5150,4,0),0)</f>
        <v>3.0000000000000001E-3</v>
      </c>
      <c r="BH42" s="71">
        <f>_xlfn.IFNA(IF($BH$8&lt;&gt;"",VLOOKUP(BJ42,Data!$B$2:$H$5150,6,0),""),"")</f>
        <v>175</v>
      </c>
      <c r="BI42" s="71">
        <f>_xlfn.IFNA(IF($BI$8&lt;&gt;"",VLOOKUP(BJ42,Data!$B$2:$H$5150,7,0),""),"")</f>
        <v>174</v>
      </c>
      <c r="BJ42" s="72" t="str">
        <f t="shared" si="63"/>
        <v>IMps_Ctn5210.11</v>
      </c>
      <c r="BK42" s="136">
        <f t="shared" si="64"/>
        <v>0</v>
      </c>
      <c r="BL42" s="69">
        <f t="shared" si="65"/>
        <v>0</v>
      </c>
      <c r="BM42" s="70">
        <f>_xlfn.IFNA(VLOOKUP(BP42,Data!$B$2:$H$5150,4,0),0)</f>
        <v>3.0000000000000001E-3</v>
      </c>
      <c r="BN42" s="71">
        <f>_xlfn.IFNA(IF($BN$8&lt;&gt;"",VLOOKUP(BP42,Data!$B$2:$H$5150,6,0),""),"")</f>
        <v>175</v>
      </c>
      <c r="BO42" s="71">
        <f>_xlfn.IFNA(IF($BO$8&lt;&gt;"",VLOOKUP(BP42,Data!$B$2:$H$5150,7,0),""),"")</f>
        <v>174</v>
      </c>
      <c r="BP42" s="72" t="str">
        <f t="shared" si="66"/>
        <v>IMps_Ctn5210.11</v>
      </c>
      <c r="BQ42" s="136">
        <f t="shared" si="67"/>
        <v>0</v>
      </c>
      <c r="BR42" s="69">
        <f t="shared" si="68"/>
        <v>0</v>
      </c>
      <c r="BS42" s="70">
        <f>_xlfn.IFNA(VLOOKUP(BV42,Data!$B$2:$H$5150,4,0),0)</f>
        <v>3.0000000000000001E-3</v>
      </c>
      <c r="BT42" s="71">
        <f>_xlfn.IFNA(IF($BT$8&lt;&gt;"",VLOOKUP(BV42,Data!$B$2:$H$5150,6,0),""),"")</f>
        <v>175</v>
      </c>
      <c r="BU42" s="71">
        <f>_xlfn.IFNA(IF($BU$8&lt;&gt;"",VLOOKUP(BV42,Data!$B$2:$H$5150,7,0),""),"")</f>
        <v>174</v>
      </c>
      <c r="BV42" s="72" t="str">
        <f t="shared" si="69"/>
        <v>IMps_Ctn5210.11</v>
      </c>
      <c r="BW42" s="136">
        <f t="shared" si="70"/>
        <v>0</v>
      </c>
      <c r="BX42" s="69">
        <f t="shared" si="71"/>
        <v>0</v>
      </c>
      <c r="BY42" s="70">
        <f>_xlfn.IFNA(VLOOKUP(CB42,Data!$B$2:$H$5150,4,0),0)</f>
        <v>3.0000000000000001E-3</v>
      </c>
      <c r="BZ42" s="71">
        <f>_xlfn.IFNA(IF($BZ$8&lt;&gt;"",VLOOKUP(CB42,Data!$B$2:$H$5150,6,0),""),"")</f>
        <v>175</v>
      </c>
      <c r="CA42" s="71">
        <f>_xlfn.IFNA(IF($CA$8&lt;&gt;"",VLOOKUP(CB42,Data!$B$2:$H$5150,7,0),""),"")</f>
        <v>174</v>
      </c>
      <c r="CB42" s="72" t="str">
        <f t="shared" si="72"/>
        <v>IMps_Ctn5210.11</v>
      </c>
      <c r="CC42" s="136">
        <f t="shared" si="73"/>
        <v>0</v>
      </c>
      <c r="CD42" s="69">
        <f t="shared" si="74"/>
        <v>0</v>
      </c>
      <c r="CE42" s="70">
        <f>_xlfn.IFNA(VLOOKUP(CH42,Data!$B$2:$H$5150,4,0),0)</f>
        <v>3.0000000000000001E-3</v>
      </c>
      <c r="CF42" s="71">
        <f>_xlfn.IFNA(IF($CF$8&lt;&gt;"",VLOOKUP(CH42,Data!$B$2:$H$5150,6,0),""),"")</f>
        <v>175</v>
      </c>
      <c r="CG42" s="71">
        <f>_xlfn.IFNA(IF($CG$8&lt;&gt;"",VLOOKUP(CH42,Data!$B$2:$H$5150,7,0),""),"")</f>
        <v>174</v>
      </c>
      <c r="CH42" s="72" t="str">
        <f t="shared" si="75"/>
        <v>IMps_Ctn5210.11</v>
      </c>
      <c r="CI42" s="136">
        <f t="shared" si="76"/>
        <v>0</v>
      </c>
      <c r="CJ42" s="69">
        <f t="shared" si="77"/>
        <v>0</v>
      </c>
      <c r="CK42" s="70">
        <f>_xlfn.IFNA(VLOOKUP(CN42,Data!$B$2:$H$5150,4,0),0)</f>
        <v>3.0000000000000001E-3</v>
      </c>
      <c r="CL42" s="71">
        <f>_xlfn.IFNA(IF($CL$8&lt;&gt;"",VLOOKUP(CN42,Data!$B$2:$H$5150,6,0),""),"")</f>
        <v>175</v>
      </c>
      <c r="CM42" s="71">
        <f>_xlfn.IFNA(IF($CM$8&lt;&gt;"",VLOOKUP(CN42,Data!$B$2:$H$5150,7,0),""),"")</f>
        <v>174</v>
      </c>
      <c r="CN42" s="72" t="str">
        <f t="shared" si="78"/>
        <v>IMps_Ctn5210.11</v>
      </c>
      <c r="CO42" s="136">
        <f t="shared" si="79"/>
        <v>0</v>
      </c>
      <c r="CP42" s="69">
        <f t="shared" si="80"/>
        <v>0</v>
      </c>
      <c r="CQ42" s="70">
        <f>_xlfn.IFNA(VLOOKUP(CT42,Data!$B$2:$H$5150,4,0),0)</f>
        <v>3.0000000000000001E-3</v>
      </c>
      <c r="CR42" s="71">
        <f>_xlfn.IFNA(IF($CR$8&lt;&gt;"",VLOOKUP(CT42,Data!$B$2:$H$5150,6,0),""),"")</f>
        <v>175</v>
      </c>
      <c r="CS42" s="71">
        <f>_xlfn.IFNA(IF($CS$8&lt;&gt;"",VLOOKUP(CT42,Data!$B$2:$H$5150,7,0),""),"")</f>
        <v>174</v>
      </c>
      <c r="CT42" s="72" t="str">
        <f t="shared" si="81"/>
        <v>IMps_Ctn5210.11</v>
      </c>
      <c r="CU42" s="74" t="str">
        <f>VLOOKUP(F42,GD.List!$C$3:$O$6214,12,0)</f>
        <v>Blended Fabric</v>
      </c>
      <c r="CV42" s="51" t="s">
        <v>50</v>
      </c>
      <c r="CW42" s="51">
        <f t="shared" ref="CW42:CW74" si="198">VLOOKUP(H42,$H$110:$H$791,1,0)</f>
        <v>5210.1099999999997</v>
      </c>
      <c r="CX42" s="73">
        <f>E42/VLOOKUP(F42,GD.List!$C$3:$O$6646,5,0)</f>
        <v>2.2905587668593446E-2</v>
      </c>
      <c r="CY42" s="134">
        <f t="shared" si="82"/>
        <v>0</v>
      </c>
      <c r="CZ42" s="51" t="e">
        <f t="shared" si="95"/>
        <v>#N/A</v>
      </c>
      <c r="DA42" s="133"/>
    </row>
    <row r="43" spans="1:105" ht="15" customHeight="1" x14ac:dyDescent="0.2">
      <c r="A43" s="142" t="str">
        <f>IFERROR(IF(VLOOKUP(F43,GD.List!$C$3:$H$6371,6,0)&lt;&gt;"L","I","L"),"")</f>
        <v>I</v>
      </c>
      <c r="B43" s="136">
        <f t="shared" si="35"/>
        <v>0</v>
      </c>
      <c r="C43" s="215">
        <v>486.53050000000007</v>
      </c>
      <c r="D43" s="64">
        <f t="shared" ref="D43" si="199">J43+P43+V43+AB43+AH43+AN43+AT43+AZ43+BF43+BL43+BR43+BX43+CD43+CJ43+CP43</f>
        <v>0</v>
      </c>
      <c r="E43" s="64">
        <f t="shared" si="37"/>
        <v>486.53050000000007</v>
      </c>
      <c r="F43" s="65" t="s">
        <v>3501</v>
      </c>
      <c r="G43" s="66" t="str">
        <f>VLOOKUP(F43,GD.List!$C$3:$O$6646,13,0)</f>
        <v>CVC60:40 - 60/1</v>
      </c>
      <c r="H43" s="67">
        <f>VLOOKUP(F43,GD.List!$C$3:$O$6646,8,0)</f>
        <v>5206.25</v>
      </c>
      <c r="I43" s="68">
        <f>VLOOKUP(F43,GD.List!$C$3:$O$6646,9,0)</f>
        <v>4.91</v>
      </c>
      <c r="J43" s="69">
        <f t="shared" si="38"/>
        <v>0</v>
      </c>
      <c r="K43" s="70">
        <f>_xlfn.IFNA(VLOOKUP(N43,Data!$B$2:$H$5150,4,0),0)</f>
        <v>0</v>
      </c>
      <c r="L43" s="71" t="str">
        <f>_xlfn.IFNA(IF($L$8&lt;&gt;"",VLOOKUP(N43,Data!$B$2:$H$5150,6,0),""),"")</f>
        <v/>
      </c>
      <c r="M43" s="71" t="str">
        <f>_xlfn.IFNA(IF($M$8&lt;&gt;"",VLOOKUP(N43,Data!$B$2:$H$5150,7,0),""),"")</f>
        <v/>
      </c>
      <c r="N43" s="72" t="str">
        <f t="shared" si="39"/>
        <v>IMps_Ctn5206.25</v>
      </c>
      <c r="O43" s="136">
        <f t="shared" si="40"/>
        <v>0</v>
      </c>
      <c r="P43" s="69">
        <f t="shared" si="41"/>
        <v>0</v>
      </c>
      <c r="Q43" s="70">
        <f>_xlfn.IFNA(VLOOKUP(T43,Data!$B$2:$H$5150,4,0),0)</f>
        <v>0</v>
      </c>
      <c r="R43" s="71" t="str">
        <f>_xlfn.IFNA(IF($R$8&lt;&gt;"",VLOOKUP(T43,Data!$B$2:$H$5150,6,0),""),"")</f>
        <v/>
      </c>
      <c r="S43" s="71" t="str">
        <f>_xlfn.IFNA(IF($S$8&lt;&gt;"",VLOOKUP(T43,Data!$B$2:$H$5150,7,0),""),"")</f>
        <v/>
      </c>
      <c r="T43" s="72" t="str">
        <f t="shared" si="42"/>
        <v>IMps_Ctn5206.25</v>
      </c>
      <c r="U43" s="136">
        <f t="shared" si="43"/>
        <v>0</v>
      </c>
      <c r="V43" s="69">
        <f t="shared" si="44"/>
        <v>0</v>
      </c>
      <c r="W43" s="70">
        <f>_xlfn.IFNA(VLOOKUP(Z43,Data!$B$2:$H$5150,4,0),0)</f>
        <v>0</v>
      </c>
      <c r="X43" s="71" t="str">
        <f>_xlfn.IFNA(IF($X$8&lt;&gt;"",VLOOKUP(Z43,Data!$B$2:$H$5150,6,0),""),"")</f>
        <v/>
      </c>
      <c r="Y43" s="71" t="str">
        <f>_xlfn.IFNA(IF($Y$8&lt;&gt;"",VLOOKUP(Z43,Data!$B$2:$H$5150,7,0),""),"")</f>
        <v/>
      </c>
      <c r="Z43" s="72" t="str">
        <f t="shared" si="45"/>
        <v>IMps_Ctn5206.25</v>
      </c>
      <c r="AA43" s="136">
        <f t="shared" si="46"/>
        <v>0</v>
      </c>
      <c r="AB43" s="69">
        <f t="shared" si="47"/>
        <v>0</v>
      </c>
      <c r="AC43" s="70">
        <f>_xlfn.IFNA(VLOOKUP(AF43,Data!$B$2:$H$5150,4,0),0)</f>
        <v>0</v>
      </c>
      <c r="AD43" s="71" t="str">
        <f>_xlfn.IFNA(IF($AD$8&lt;&gt;"",VLOOKUP(AF43,Data!$B$2:$H$5150,6,0),""),"")</f>
        <v/>
      </c>
      <c r="AE43" s="71" t="str">
        <f>_xlfn.IFNA(IF($AE$8&lt;&gt;"",VLOOKUP(AF43,Data!$B$2:$H$5150,7,0),""),"")</f>
        <v/>
      </c>
      <c r="AF43" s="72" t="str">
        <f t="shared" si="48"/>
        <v>IMps_Ctn5206.25</v>
      </c>
      <c r="AG43" s="136">
        <f t="shared" si="49"/>
        <v>0</v>
      </c>
      <c r="AH43" s="69">
        <f t="shared" si="50"/>
        <v>0</v>
      </c>
      <c r="AI43" s="70">
        <f>_xlfn.IFNA(VLOOKUP(AL43,Data!$B$2:$H$5150,4,0),0)</f>
        <v>0</v>
      </c>
      <c r="AJ43" s="71" t="str">
        <f>_xlfn.IFNA(IF($AJ$8&lt;&gt;"",VLOOKUP(AL43,Data!$B$2:$H$5150,6,0),""),"")</f>
        <v/>
      </c>
      <c r="AK43" s="71" t="str">
        <f>_xlfn.IFNA(IF($AK$8&lt;&gt;"",VLOOKUP(AL43,Data!$B$2:$H$5150,7,0),""),"")</f>
        <v/>
      </c>
      <c r="AL43" s="72" t="str">
        <f t="shared" si="51"/>
        <v>IMps_Ctn5206.25</v>
      </c>
      <c r="AM43" s="136">
        <f t="shared" si="52"/>
        <v>0</v>
      </c>
      <c r="AN43" s="69">
        <f t="shared" si="53"/>
        <v>0</v>
      </c>
      <c r="AO43" s="70">
        <f>_xlfn.IFNA(VLOOKUP(AR43,Data!$B$2:$H$5150,4,0),0)</f>
        <v>0</v>
      </c>
      <c r="AP43" s="71" t="str">
        <f>_xlfn.IFNA(IF($AP$8&lt;&gt;"",VLOOKUP(AR43,Data!$B$2:$H$5150,6,0),""),"")</f>
        <v/>
      </c>
      <c r="AQ43" s="71" t="str">
        <f>_xlfn.IFNA(IF($AQ$8&lt;&gt;"",VLOOKUP(AR43,Data!$B$2:$H$5150,7,0),""),"")</f>
        <v/>
      </c>
      <c r="AR43" s="72" t="str">
        <f t="shared" si="54"/>
        <v>IMps_Ctn5206.25</v>
      </c>
      <c r="AS43" s="136">
        <f t="shared" si="55"/>
        <v>0</v>
      </c>
      <c r="AT43" s="69">
        <f t="shared" si="56"/>
        <v>0</v>
      </c>
      <c r="AU43" s="70">
        <f>_xlfn.IFNA(VLOOKUP(AX43,Data!$B$2:$H$5150,4,0),0)</f>
        <v>0</v>
      </c>
      <c r="AV43" s="71" t="str">
        <f>_xlfn.IFNA(IF($AV$8&lt;&gt;"",VLOOKUP(AX43,Data!$B$2:$H$5150,6,0),""),"")</f>
        <v/>
      </c>
      <c r="AW43" s="71" t="str">
        <f>_xlfn.IFNA(IF($AW$8&lt;&gt;"",VLOOKUP(AX43,Data!$B$2:$H$5150,7,0),""),"")</f>
        <v/>
      </c>
      <c r="AX43" s="72" t="str">
        <f t="shared" si="57"/>
        <v>IMps_Ctn5206.25</v>
      </c>
      <c r="AY43" s="136">
        <f t="shared" si="58"/>
        <v>0</v>
      </c>
      <c r="AZ43" s="69">
        <f t="shared" si="59"/>
        <v>0</v>
      </c>
      <c r="BA43" s="70">
        <f>_xlfn.IFNA(VLOOKUP(BD43,Data!$B$2:$H$5150,4,0),0)</f>
        <v>0</v>
      </c>
      <c r="BB43" s="71" t="str">
        <f>_xlfn.IFNA(IF($BB$8&lt;&gt;"",VLOOKUP(BD43,Data!$B$2:$H$5150,6,0),""),"")</f>
        <v/>
      </c>
      <c r="BC43" s="71" t="str">
        <f>_xlfn.IFNA(IF($BC$8&lt;&gt;"",VLOOKUP(BD43,Data!$B$2:$H$5150,7,0),""),"")</f>
        <v/>
      </c>
      <c r="BD43" s="72" t="str">
        <f t="shared" si="60"/>
        <v>IMps_Ctn5206.25</v>
      </c>
      <c r="BE43" s="136">
        <f t="shared" si="61"/>
        <v>0</v>
      </c>
      <c r="BF43" s="69">
        <f t="shared" si="62"/>
        <v>0</v>
      </c>
      <c r="BG43" s="70">
        <f>_xlfn.IFNA(VLOOKUP(BJ43,Data!$B$2:$H$5150,4,0),0)</f>
        <v>0</v>
      </c>
      <c r="BH43" s="71" t="str">
        <f>_xlfn.IFNA(IF($BH$8&lt;&gt;"",VLOOKUP(BJ43,Data!$B$2:$H$5150,6,0),""),"")</f>
        <v/>
      </c>
      <c r="BI43" s="71" t="str">
        <f>_xlfn.IFNA(IF($BI$8&lt;&gt;"",VLOOKUP(BJ43,Data!$B$2:$H$5150,7,0),""),"")</f>
        <v/>
      </c>
      <c r="BJ43" s="72" t="str">
        <f t="shared" si="63"/>
        <v>IMps_Ctn5206.25</v>
      </c>
      <c r="BK43" s="136">
        <f t="shared" si="64"/>
        <v>0</v>
      </c>
      <c r="BL43" s="69">
        <f t="shared" si="65"/>
        <v>0</v>
      </c>
      <c r="BM43" s="70">
        <f>_xlfn.IFNA(VLOOKUP(BP43,Data!$B$2:$H$5150,4,0),0)</f>
        <v>0</v>
      </c>
      <c r="BN43" s="71" t="str">
        <f>_xlfn.IFNA(IF($BN$8&lt;&gt;"",VLOOKUP(BP43,Data!$B$2:$H$5150,6,0),""),"")</f>
        <v/>
      </c>
      <c r="BO43" s="71" t="str">
        <f>_xlfn.IFNA(IF($BO$8&lt;&gt;"",VLOOKUP(BP43,Data!$B$2:$H$5150,7,0),""),"")</f>
        <v/>
      </c>
      <c r="BP43" s="72" t="str">
        <f t="shared" si="66"/>
        <v>IMps_Ctn5206.25</v>
      </c>
      <c r="BQ43" s="136">
        <f t="shared" si="67"/>
        <v>0</v>
      </c>
      <c r="BR43" s="69">
        <f t="shared" si="68"/>
        <v>0</v>
      </c>
      <c r="BS43" s="70">
        <f>_xlfn.IFNA(VLOOKUP(BV43,Data!$B$2:$H$5150,4,0),0)</f>
        <v>0</v>
      </c>
      <c r="BT43" s="71" t="str">
        <f>_xlfn.IFNA(IF($BT$8&lt;&gt;"",VLOOKUP(BV43,Data!$B$2:$H$5150,6,0),""),"")</f>
        <v/>
      </c>
      <c r="BU43" s="71" t="str">
        <f>_xlfn.IFNA(IF($BU$8&lt;&gt;"",VLOOKUP(BV43,Data!$B$2:$H$5150,7,0),""),"")</f>
        <v/>
      </c>
      <c r="BV43" s="72" t="str">
        <f t="shared" si="69"/>
        <v>IMps_Ctn5206.25</v>
      </c>
      <c r="BW43" s="136">
        <f t="shared" si="70"/>
        <v>0</v>
      </c>
      <c r="BX43" s="69">
        <f t="shared" si="71"/>
        <v>0</v>
      </c>
      <c r="BY43" s="70">
        <f>_xlfn.IFNA(VLOOKUP(CB43,Data!$B$2:$H$5150,4,0),0)</f>
        <v>0</v>
      </c>
      <c r="BZ43" s="71" t="str">
        <f>_xlfn.IFNA(IF($BZ$8&lt;&gt;"",VLOOKUP(CB43,Data!$B$2:$H$5150,6,0),""),"")</f>
        <v/>
      </c>
      <c r="CA43" s="71" t="str">
        <f>_xlfn.IFNA(IF($CA$8&lt;&gt;"",VLOOKUP(CB43,Data!$B$2:$H$5150,7,0),""),"")</f>
        <v/>
      </c>
      <c r="CB43" s="72" t="str">
        <f t="shared" si="72"/>
        <v>IMps_Ctn5206.25</v>
      </c>
      <c r="CC43" s="136">
        <f t="shared" si="73"/>
        <v>0</v>
      </c>
      <c r="CD43" s="69">
        <f t="shared" si="74"/>
        <v>0</v>
      </c>
      <c r="CE43" s="70">
        <f>_xlfn.IFNA(VLOOKUP(CH43,Data!$B$2:$H$5150,4,0),0)</f>
        <v>0</v>
      </c>
      <c r="CF43" s="71" t="str">
        <f>_xlfn.IFNA(IF($CF$8&lt;&gt;"",VLOOKUP(CH43,Data!$B$2:$H$5150,6,0),""),"")</f>
        <v/>
      </c>
      <c r="CG43" s="71" t="str">
        <f>_xlfn.IFNA(IF($CG$8&lt;&gt;"",VLOOKUP(CH43,Data!$B$2:$H$5150,7,0),""),"")</f>
        <v/>
      </c>
      <c r="CH43" s="72" t="str">
        <f t="shared" si="75"/>
        <v>IMps_Ctn5206.25</v>
      </c>
      <c r="CI43" s="136">
        <f t="shared" si="76"/>
        <v>0</v>
      </c>
      <c r="CJ43" s="69">
        <f t="shared" si="77"/>
        <v>0</v>
      </c>
      <c r="CK43" s="70">
        <f>_xlfn.IFNA(VLOOKUP(CN43,Data!$B$2:$H$5150,4,0),0)</f>
        <v>0</v>
      </c>
      <c r="CL43" s="71" t="str">
        <f>_xlfn.IFNA(IF($CL$8&lt;&gt;"",VLOOKUP(CN43,Data!$B$2:$H$5150,6,0),""),"")</f>
        <v/>
      </c>
      <c r="CM43" s="71" t="str">
        <f>_xlfn.IFNA(IF($CM$8&lt;&gt;"",VLOOKUP(CN43,Data!$B$2:$H$5150,7,0),""),"")</f>
        <v/>
      </c>
      <c r="CN43" s="72" t="str">
        <f t="shared" si="78"/>
        <v>IMps_Ctn5206.25</v>
      </c>
      <c r="CO43" s="136">
        <f t="shared" si="79"/>
        <v>0</v>
      </c>
      <c r="CP43" s="69">
        <f t="shared" si="80"/>
        <v>0</v>
      </c>
      <c r="CQ43" s="70">
        <f>_xlfn.IFNA(VLOOKUP(CT43,Data!$B$2:$H$5150,4,0),0)</f>
        <v>0</v>
      </c>
      <c r="CR43" s="71" t="str">
        <f>_xlfn.IFNA(IF($CR$8&lt;&gt;"",VLOOKUP(CT43,Data!$B$2:$H$5150,6,0),""),"")</f>
        <v/>
      </c>
      <c r="CS43" s="71" t="str">
        <f>_xlfn.IFNA(IF($CS$8&lt;&gt;"",VLOOKUP(CT43,Data!$B$2:$H$5150,7,0),""),"")</f>
        <v/>
      </c>
      <c r="CT43" s="72" t="str">
        <f t="shared" si="81"/>
        <v>IMps_Ctn5206.25</v>
      </c>
      <c r="CU43" s="74" t="str">
        <f>VLOOKUP(F43,GD.List!$C$3:$O$6214,12,0)</f>
        <v>Blended Yarn</v>
      </c>
      <c r="CV43" s="51" t="s">
        <v>50</v>
      </c>
      <c r="CW43" s="51" t="e">
        <f t="shared" si="198"/>
        <v>#N/A</v>
      </c>
      <c r="CX43" s="73">
        <f>E43/VLOOKUP(F43,GD.List!$C$3:$O$6646,5,0)</f>
        <v>1.7876752314825408E-2</v>
      </c>
      <c r="CY43" s="134">
        <f t="shared" si="82"/>
        <v>0</v>
      </c>
      <c r="CZ43" s="51" t="e">
        <f t="shared" si="95"/>
        <v>#N/A</v>
      </c>
      <c r="DA43" s="133"/>
    </row>
    <row r="44" spans="1:105" ht="15" customHeight="1" x14ac:dyDescent="0.2">
      <c r="A44" s="142" t="str">
        <f>IFERROR(IF(VLOOKUP(F44,GD.List!$C$3:$H$6371,6,0)&lt;&gt;"L","I","L"),"")</f>
        <v>L</v>
      </c>
      <c r="B44" s="136">
        <f t="shared" si="35"/>
        <v>0</v>
      </c>
      <c r="C44" s="64">
        <v>329</v>
      </c>
      <c r="D44" s="64">
        <f t="shared" ref="D44" si="200">J44+P44+V44+AB44+AH44+AN44+AT44+AZ44+BF44+BL44+BR44+BX44+CD44+CJ44+CP44</f>
        <v>0</v>
      </c>
      <c r="E44" s="64">
        <f t="shared" si="37"/>
        <v>329</v>
      </c>
      <c r="F44" s="65" t="s">
        <v>3930</v>
      </c>
      <c r="G44" s="66" t="str">
        <f>VLOOKUP(F44,GD.List!$C$3:$O$6646,13,0)</f>
        <v>CVC60:40 - 40/1 (34630 MTRS)</v>
      </c>
      <c r="H44" s="67">
        <f>VLOOKUP(F44,GD.List!$C$3:$O$6646,8,0)</f>
        <v>5210.1099999999997</v>
      </c>
      <c r="I44" s="68">
        <f>VLOOKUP(F44,GD.List!$C$3:$O$6646,9,0)</f>
        <v>4.08</v>
      </c>
      <c r="J44" s="69">
        <f t="shared" si="38"/>
        <v>0</v>
      </c>
      <c r="K44" s="70">
        <f>_xlfn.IFNA(VLOOKUP(N44,Data!$B$2:$H$5150,4,0),0)</f>
        <v>0</v>
      </c>
      <c r="L44" s="71" t="str">
        <f>_xlfn.IFNA(IF($L$8&lt;&gt;"",VLOOKUP(N44,Data!$B$2:$H$5150,6,0),""),"")</f>
        <v/>
      </c>
      <c r="M44" s="71" t="str">
        <f>_xlfn.IFNA(IF($M$8&lt;&gt;"",VLOOKUP(N44,Data!$B$2:$H$5150,7,0),""),"")</f>
        <v/>
      </c>
      <c r="N44" s="72" t="str">
        <f t="shared" si="39"/>
        <v>LMps_Ctn5210.11</v>
      </c>
      <c r="O44" s="136">
        <f t="shared" si="40"/>
        <v>0</v>
      </c>
      <c r="P44" s="69">
        <f t="shared" si="41"/>
        <v>0</v>
      </c>
      <c r="Q44" s="70">
        <f>_xlfn.IFNA(VLOOKUP(T44,Data!$B$2:$H$5150,4,0),0)</f>
        <v>0</v>
      </c>
      <c r="R44" s="71" t="str">
        <f>_xlfn.IFNA(IF($R$8&lt;&gt;"",VLOOKUP(T44,Data!$B$2:$H$5150,6,0),""),"")</f>
        <v/>
      </c>
      <c r="S44" s="71" t="str">
        <f>_xlfn.IFNA(IF($S$8&lt;&gt;"",VLOOKUP(T44,Data!$B$2:$H$5150,7,0),""),"")</f>
        <v/>
      </c>
      <c r="T44" s="72" t="str">
        <f t="shared" si="42"/>
        <v>LMps_Ctn5210.11</v>
      </c>
      <c r="U44" s="136">
        <f t="shared" si="43"/>
        <v>0</v>
      </c>
      <c r="V44" s="69">
        <f t="shared" si="44"/>
        <v>0</v>
      </c>
      <c r="W44" s="70">
        <f>_xlfn.IFNA(VLOOKUP(Z44,Data!$B$2:$H$5150,4,0),0)</f>
        <v>0</v>
      </c>
      <c r="X44" s="71" t="str">
        <f>_xlfn.IFNA(IF($X$8&lt;&gt;"",VLOOKUP(Z44,Data!$B$2:$H$5150,6,0),""),"")</f>
        <v/>
      </c>
      <c r="Y44" s="71" t="str">
        <f>_xlfn.IFNA(IF($Y$8&lt;&gt;"",VLOOKUP(Z44,Data!$B$2:$H$5150,7,0),""),"")</f>
        <v/>
      </c>
      <c r="Z44" s="72" t="str">
        <f t="shared" si="45"/>
        <v>LMps_Ctn5210.11</v>
      </c>
      <c r="AA44" s="136">
        <f t="shared" si="46"/>
        <v>0</v>
      </c>
      <c r="AB44" s="69">
        <f t="shared" si="47"/>
        <v>0</v>
      </c>
      <c r="AC44" s="70">
        <f>_xlfn.IFNA(VLOOKUP(AF44,Data!$B$2:$H$5150,4,0),0)</f>
        <v>0</v>
      </c>
      <c r="AD44" s="71" t="str">
        <f>_xlfn.IFNA(IF($AD$8&lt;&gt;"",VLOOKUP(AF44,Data!$B$2:$H$5150,6,0),""),"")</f>
        <v/>
      </c>
      <c r="AE44" s="71" t="str">
        <f>_xlfn.IFNA(IF($AE$8&lt;&gt;"",VLOOKUP(AF44,Data!$B$2:$H$5150,7,0),""),"")</f>
        <v/>
      </c>
      <c r="AF44" s="72" t="str">
        <f t="shared" si="48"/>
        <v>LMps_Ctn5210.11</v>
      </c>
      <c r="AG44" s="136">
        <f t="shared" si="49"/>
        <v>0</v>
      </c>
      <c r="AH44" s="69">
        <f t="shared" si="50"/>
        <v>0</v>
      </c>
      <c r="AI44" s="70">
        <f>_xlfn.IFNA(VLOOKUP(AL44,Data!$B$2:$H$5150,4,0),0)</f>
        <v>0</v>
      </c>
      <c r="AJ44" s="71" t="str">
        <f>_xlfn.IFNA(IF($AJ$8&lt;&gt;"",VLOOKUP(AL44,Data!$B$2:$H$5150,6,0),""),"")</f>
        <v/>
      </c>
      <c r="AK44" s="71" t="str">
        <f>_xlfn.IFNA(IF($AK$8&lt;&gt;"",VLOOKUP(AL44,Data!$B$2:$H$5150,7,0),""),"")</f>
        <v/>
      </c>
      <c r="AL44" s="72" t="str">
        <f t="shared" si="51"/>
        <v>LMps_Ctn5210.11</v>
      </c>
      <c r="AM44" s="136">
        <f t="shared" si="52"/>
        <v>0</v>
      </c>
      <c r="AN44" s="69">
        <f t="shared" si="53"/>
        <v>0</v>
      </c>
      <c r="AO44" s="70">
        <f>_xlfn.IFNA(VLOOKUP(AR44,Data!$B$2:$H$5150,4,0),0)</f>
        <v>0</v>
      </c>
      <c r="AP44" s="71" t="str">
        <f>_xlfn.IFNA(IF($AP$8&lt;&gt;"",VLOOKUP(AR44,Data!$B$2:$H$5150,6,0),""),"")</f>
        <v/>
      </c>
      <c r="AQ44" s="71" t="str">
        <f>_xlfn.IFNA(IF($AQ$8&lt;&gt;"",VLOOKUP(AR44,Data!$B$2:$H$5150,7,0),""),"")</f>
        <v/>
      </c>
      <c r="AR44" s="72" t="str">
        <f t="shared" si="54"/>
        <v>LMps_Ctn5210.11</v>
      </c>
      <c r="AS44" s="136">
        <f t="shared" si="55"/>
        <v>0</v>
      </c>
      <c r="AT44" s="69">
        <f t="shared" si="56"/>
        <v>0</v>
      </c>
      <c r="AU44" s="70">
        <f>_xlfn.IFNA(VLOOKUP(AX44,Data!$B$2:$H$5150,4,0),0)</f>
        <v>0</v>
      </c>
      <c r="AV44" s="71" t="str">
        <f>_xlfn.IFNA(IF($AV$8&lt;&gt;"",VLOOKUP(AX44,Data!$B$2:$H$5150,6,0),""),"")</f>
        <v/>
      </c>
      <c r="AW44" s="71" t="str">
        <f>_xlfn.IFNA(IF($AW$8&lt;&gt;"",VLOOKUP(AX44,Data!$B$2:$H$5150,7,0),""),"")</f>
        <v/>
      </c>
      <c r="AX44" s="72" t="str">
        <f t="shared" si="57"/>
        <v>LMps_Ctn5210.11</v>
      </c>
      <c r="AY44" s="136">
        <f t="shared" si="58"/>
        <v>0</v>
      </c>
      <c r="AZ44" s="69">
        <f t="shared" si="59"/>
        <v>0</v>
      </c>
      <c r="BA44" s="70">
        <f>_xlfn.IFNA(VLOOKUP(BD44,Data!$B$2:$H$5150,4,0),0)</f>
        <v>0</v>
      </c>
      <c r="BB44" s="71" t="str">
        <f>_xlfn.IFNA(IF($BB$8&lt;&gt;"",VLOOKUP(BD44,Data!$B$2:$H$5150,6,0),""),"")</f>
        <v/>
      </c>
      <c r="BC44" s="71" t="str">
        <f>_xlfn.IFNA(IF($BC$8&lt;&gt;"",VLOOKUP(BD44,Data!$B$2:$H$5150,7,0),""),"")</f>
        <v/>
      </c>
      <c r="BD44" s="72" t="str">
        <f t="shared" si="60"/>
        <v>LMps_Ctn5210.11</v>
      </c>
      <c r="BE44" s="136">
        <f t="shared" si="61"/>
        <v>0</v>
      </c>
      <c r="BF44" s="69">
        <f t="shared" si="62"/>
        <v>0</v>
      </c>
      <c r="BG44" s="70">
        <f>_xlfn.IFNA(VLOOKUP(BJ44,Data!$B$2:$H$5150,4,0),0)</f>
        <v>0</v>
      </c>
      <c r="BH44" s="71" t="str">
        <f>_xlfn.IFNA(IF($BH$8&lt;&gt;"",VLOOKUP(BJ44,Data!$B$2:$H$5150,6,0),""),"")</f>
        <v/>
      </c>
      <c r="BI44" s="71" t="str">
        <f>_xlfn.IFNA(IF($BI$8&lt;&gt;"",VLOOKUP(BJ44,Data!$B$2:$H$5150,7,0),""),"")</f>
        <v/>
      </c>
      <c r="BJ44" s="72" t="str">
        <f t="shared" si="63"/>
        <v>LMps_Ctn5210.11</v>
      </c>
      <c r="BK44" s="136">
        <f t="shared" si="64"/>
        <v>0</v>
      </c>
      <c r="BL44" s="69">
        <f t="shared" si="65"/>
        <v>0</v>
      </c>
      <c r="BM44" s="70">
        <f>_xlfn.IFNA(VLOOKUP(BP44,Data!$B$2:$H$5150,4,0),0)</f>
        <v>0</v>
      </c>
      <c r="BN44" s="71" t="str">
        <f>_xlfn.IFNA(IF($BN$8&lt;&gt;"",VLOOKUP(BP44,Data!$B$2:$H$5150,6,0),""),"")</f>
        <v/>
      </c>
      <c r="BO44" s="71" t="str">
        <f>_xlfn.IFNA(IF($BO$8&lt;&gt;"",VLOOKUP(BP44,Data!$B$2:$H$5150,7,0),""),"")</f>
        <v/>
      </c>
      <c r="BP44" s="72" t="str">
        <f t="shared" si="66"/>
        <v>LMps_Ctn5210.11</v>
      </c>
      <c r="BQ44" s="136">
        <f t="shared" si="67"/>
        <v>0</v>
      </c>
      <c r="BR44" s="69">
        <f t="shared" si="68"/>
        <v>0</v>
      </c>
      <c r="BS44" s="70">
        <f>_xlfn.IFNA(VLOOKUP(BV44,Data!$B$2:$H$5150,4,0),0)</f>
        <v>0</v>
      </c>
      <c r="BT44" s="71" t="str">
        <f>_xlfn.IFNA(IF($BT$8&lt;&gt;"",VLOOKUP(BV44,Data!$B$2:$H$5150,6,0),""),"")</f>
        <v/>
      </c>
      <c r="BU44" s="71" t="str">
        <f>_xlfn.IFNA(IF($BU$8&lt;&gt;"",VLOOKUP(BV44,Data!$B$2:$H$5150,7,0),""),"")</f>
        <v/>
      </c>
      <c r="BV44" s="72" t="str">
        <f t="shared" si="69"/>
        <v>LMps_Ctn5210.11</v>
      </c>
      <c r="BW44" s="136">
        <f t="shared" si="70"/>
        <v>0</v>
      </c>
      <c r="BX44" s="69">
        <f t="shared" si="71"/>
        <v>0</v>
      </c>
      <c r="BY44" s="70">
        <f>_xlfn.IFNA(VLOOKUP(CB44,Data!$B$2:$H$5150,4,0),0)</f>
        <v>0</v>
      </c>
      <c r="BZ44" s="71" t="str">
        <f>_xlfn.IFNA(IF($BZ$8&lt;&gt;"",VLOOKUP(CB44,Data!$B$2:$H$5150,6,0),""),"")</f>
        <v/>
      </c>
      <c r="CA44" s="71" t="str">
        <f>_xlfn.IFNA(IF($CA$8&lt;&gt;"",VLOOKUP(CB44,Data!$B$2:$H$5150,7,0),""),"")</f>
        <v/>
      </c>
      <c r="CB44" s="72" t="str">
        <f t="shared" si="72"/>
        <v>LMps_Ctn5210.11</v>
      </c>
      <c r="CC44" s="136">
        <f t="shared" si="73"/>
        <v>0</v>
      </c>
      <c r="CD44" s="69">
        <f t="shared" si="74"/>
        <v>0</v>
      </c>
      <c r="CE44" s="70">
        <f>_xlfn.IFNA(VLOOKUP(CH44,Data!$B$2:$H$5150,4,0),0)</f>
        <v>0</v>
      </c>
      <c r="CF44" s="71" t="str">
        <f>_xlfn.IFNA(IF($CF$8&lt;&gt;"",VLOOKUP(CH44,Data!$B$2:$H$5150,6,0),""),"")</f>
        <v/>
      </c>
      <c r="CG44" s="71" t="str">
        <f>_xlfn.IFNA(IF($CG$8&lt;&gt;"",VLOOKUP(CH44,Data!$B$2:$H$5150,7,0),""),"")</f>
        <v/>
      </c>
      <c r="CH44" s="72" t="str">
        <f t="shared" si="75"/>
        <v>LMps_Ctn5210.11</v>
      </c>
      <c r="CI44" s="136">
        <f t="shared" si="76"/>
        <v>0</v>
      </c>
      <c r="CJ44" s="69">
        <f t="shared" si="77"/>
        <v>0</v>
      </c>
      <c r="CK44" s="70">
        <f>_xlfn.IFNA(VLOOKUP(CN44,Data!$B$2:$H$5150,4,0),0)</f>
        <v>0</v>
      </c>
      <c r="CL44" s="71" t="str">
        <f>_xlfn.IFNA(IF($CL$8&lt;&gt;"",VLOOKUP(CN44,Data!$B$2:$H$5150,6,0),""),"")</f>
        <v/>
      </c>
      <c r="CM44" s="71" t="str">
        <f>_xlfn.IFNA(IF($CM$8&lt;&gt;"",VLOOKUP(CN44,Data!$B$2:$H$5150,7,0),""),"")</f>
        <v/>
      </c>
      <c r="CN44" s="72" t="str">
        <f t="shared" si="78"/>
        <v>LMps_Ctn5210.11</v>
      </c>
      <c r="CO44" s="136">
        <f t="shared" si="79"/>
        <v>0</v>
      </c>
      <c r="CP44" s="69">
        <f t="shared" si="80"/>
        <v>0</v>
      </c>
      <c r="CQ44" s="70">
        <f>_xlfn.IFNA(VLOOKUP(CT44,Data!$B$2:$H$5150,4,0),0)</f>
        <v>0</v>
      </c>
      <c r="CR44" s="71" t="str">
        <f>_xlfn.IFNA(IF($CR$8&lt;&gt;"",VLOOKUP(CT44,Data!$B$2:$H$5150,6,0),""),"")</f>
        <v/>
      </c>
      <c r="CS44" s="71" t="str">
        <f>_xlfn.IFNA(IF($CS$8&lt;&gt;"",VLOOKUP(CT44,Data!$B$2:$H$5150,7,0),""),"")</f>
        <v/>
      </c>
      <c r="CT44" s="72" t="str">
        <f t="shared" si="81"/>
        <v>LMps_Ctn5210.11</v>
      </c>
      <c r="CU44" s="74" t="str">
        <f>VLOOKUP(F44,GD.List!$C$3:$O$6214,12,0)</f>
        <v>Blended Fabric</v>
      </c>
      <c r="CV44" s="51" t="s">
        <v>50</v>
      </c>
      <c r="CW44" s="51">
        <f t="shared" si="198"/>
        <v>5210.1099999999997</v>
      </c>
      <c r="CX44" s="73">
        <f>E44/VLOOKUP(F44,GD.List!$C$3:$O$6646,5,0)</f>
        <v>2.3802633482853421E-2</v>
      </c>
      <c r="CY44" s="134">
        <f t="shared" si="82"/>
        <v>0</v>
      </c>
      <c r="CZ44" s="51" t="e">
        <f t="shared" si="95"/>
        <v>#N/A</v>
      </c>
      <c r="DA44" s="133"/>
    </row>
    <row r="45" spans="1:105" ht="15" customHeight="1" x14ac:dyDescent="0.2">
      <c r="A45" s="142" t="str">
        <f>IFERROR(IF(VLOOKUP(F45,GD.List!$C$3:$H$6371,6,0)&lt;&gt;"L","I","L"),"")</f>
        <v>L</v>
      </c>
      <c r="B45" s="136">
        <f t="shared" si="35"/>
        <v>0</v>
      </c>
      <c r="C45" s="64">
        <v>309</v>
      </c>
      <c r="D45" s="64">
        <f t="shared" ref="D45:D46" si="201">J45+P45+V45+AB45+AH45+AN45+AT45+AZ45+BF45+BL45+BR45+BX45+CD45+CJ45+CP45</f>
        <v>0</v>
      </c>
      <c r="E45" s="64">
        <f t="shared" si="37"/>
        <v>309</v>
      </c>
      <c r="F45" s="65" t="s">
        <v>4149</v>
      </c>
      <c r="G45" s="66" t="str">
        <f>VLOOKUP(F45,GD.List!$C$3:$O$6646,13,0)</f>
        <v>CVC60:40 60/1 (40100 LBS)</v>
      </c>
      <c r="H45" s="67">
        <f>VLOOKUP(F45,GD.List!$C$3:$O$6646,8,0)</f>
        <v>5206.1400000000003</v>
      </c>
      <c r="I45" s="68">
        <f>VLOOKUP(F45,GD.List!$C$3:$O$6646,9,0)</f>
        <v>4.49</v>
      </c>
      <c r="J45" s="69">
        <f t="shared" si="38"/>
        <v>0</v>
      </c>
      <c r="K45" s="70">
        <f>_xlfn.IFNA(VLOOKUP(N45,Data!$B$2:$H$5150,4,0),0)</f>
        <v>0</v>
      </c>
      <c r="L45" s="71" t="str">
        <f>_xlfn.IFNA(IF($L$8&lt;&gt;"",VLOOKUP(N45,Data!$B$2:$H$5150,6,0),""),"")</f>
        <v/>
      </c>
      <c r="M45" s="71" t="str">
        <f>_xlfn.IFNA(IF($M$8&lt;&gt;"",VLOOKUP(N45,Data!$B$2:$H$5150,7,0),""),"")</f>
        <v/>
      </c>
      <c r="N45" s="72" t="str">
        <f t="shared" si="39"/>
        <v>LMps_Ctn5206.14</v>
      </c>
      <c r="O45" s="136">
        <f t="shared" si="40"/>
        <v>0</v>
      </c>
      <c r="P45" s="69">
        <f t="shared" si="41"/>
        <v>0</v>
      </c>
      <c r="Q45" s="70">
        <f>_xlfn.IFNA(VLOOKUP(T45,Data!$B$2:$H$5150,4,0),0)</f>
        <v>0</v>
      </c>
      <c r="R45" s="71" t="str">
        <f>_xlfn.IFNA(IF($R$8&lt;&gt;"",VLOOKUP(T45,Data!$B$2:$H$5150,6,0),""),"")</f>
        <v/>
      </c>
      <c r="S45" s="71" t="str">
        <f>_xlfn.IFNA(IF($S$8&lt;&gt;"",VLOOKUP(T45,Data!$B$2:$H$5150,7,0),""),"")</f>
        <v/>
      </c>
      <c r="T45" s="72" t="str">
        <f t="shared" si="42"/>
        <v>LMps_Ctn5206.14</v>
      </c>
      <c r="U45" s="136">
        <f t="shared" si="43"/>
        <v>0</v>
      </c>
      <c r="V45" s="69">
        <f t="shared" si="44"/>
        <v>0</v>
      </c>
      <c r="W45" s="70">
        <f>_xlfn.IFNA(VLOOKUP(Z45,Data!$B$2:$H$5150,4,0),0)</f>
        <v>0</v>
      </c>
      <c r="X45" s="71" t="str">
        <f>_xlfn.IFNA(IF($X$8&lt;&gt;"",VLOOKUP(Z45,Data!$B$2:$H$5150,6,0),""),"")</f>
        <v/>
      </c>
      <c r="Y45" s="71" t="str">
        <f>_xlfn.IFNA(IF($Y$8&lt;&gt;"",VLOOKUP(Z45,Data!$B$2:$H$5150,7,0),""),"")</f>
        <v/>
      </c>
      <c r="Z45" s="72" t="str">
        <f t="shared" si="45"/>
        <v>LMps_Ctn5206.14</v>
      </c>
      <c r="AA45" s="136">
        <f t="shared" si="46"/>
        <v>0</v>
      </c>
      <c r="AB45" s="69">
        <f t="shared" si="47"/>
        <v>0</v>
      </c>
      <c r="AC45" s="70">
        <f>_xlfn.IFNA(VLOOKUP(AF45,Data!$B$2:$H$5150,4,0),0)</f>
        <v>0</v>
      </c>
      <c r="AD45" s="71" t="str">
        <f>_xlfn.IFNA(IF($AD$8&lt;&gt;"",VLOOKUP(AF45,Data!$B$2:$H$5150,6,0),""),"")</f>
        <v/>
      </c>
      <c r="AE45" s="71" t="str">
        <f>_xlfn.IFNA(IF($AE$8&lt;&gt;"",VLOOKUP(AF45,Data!$B$2:$H$5150,7,0),""),"")</f>
        <v/>
      </c>
      <c r="AF45" s="72" t="str">
        <f t="shared" si="48"/>
        <v>LMps_Ctn5206.14</v>
      </c>
      <c r="AG45" s="136">
        <f t="shared" si="49"/>
        <v>0</v>
      </c>
      <c r="AH45" s="69">
        <f t="shared" si="50"/>
        <v>0</v>
      </c>
      <c r="AI45" s="70">
        <f>_xlfn.IFNA(VLOOKUP(AL45,Data!$B$2:$H$5150,4,0),0)</f>
        <v>0</v>
      </c>
      <c r="AJ45" s="71" t="str">
        <f>_xlfn.IFNA(IF($AJ$8&lt;&gt;"",VLOOKUP(AL45,Data!$B$2:$H$5150,6,0),""),"")</f>
        <v/>
      </c>
      <c r="AK45" s="71" t="str">
        <f>_xlfn.IFNA(IF($AK$8&lt;&gt;"",VLOOKUP(AL45,Data!$B$2:$H$5150,7,0),""),"")</f>
        <v/>
      </c>
      <c r="AL45" s="72" t="str">
        <f t="shared" si="51"/>
        <v>LMps_Ctn5206.14</v>
      </c>
      <c r="AM45" s="136">
        <f t="shared" si="52"/>
        <v>0</v>
      </c>
      <c r="AN45" s="69">
        <f t="shared" si="53"/>
        <v>0</v>
      </c>
      <c r="AO45" s="70">
        <f>_xlfn.IFNA(VLOOKUP(AR45,Data!$B$2:$H$5150,4,0),0)</f>
        <v>0</v>
      </c>
      <c r="AP45" s="71" t="str">
        <f>_xlfn.IFNA(IF($AP$8&lt;&gt;"",VLOOKUP(AR45,Data!$B$2:$H$5150,6,0),""),"")</f>
        <v/>
      </c>
      <c r="AQ45" s="71" t="str">
        <f>_xlfn.IFNA(IF($AQ$8&lt;&gt;"",VLOOKUP(AR45,Data!$B$2:$H$5150,7,0),""),"")</f>
        <v/>
      </c>
      <c r="AR45" s="72" t="str">
        <f t="shared" si="54"/>
        <v>LMps_Ctn5206.14</v>
      </c>
      <c r="AS45" s="136">
        <f t="shared" si="55"/>
        <v>0</v>
      </c>
      <c r="AT45" s="69">
        <f t="shared" si="56"/>
        <v>0</v>
      </c>
      <c r="AU45" s="70">
        <f>_xlfn.IFNA(VLOOKUP(AX45,Data!$B$2:$H$5150,4,0),0)</f>
        <v>0</v>
      </c>
      <c r="AV45" s="71" t="str">
        <f>_xlfn.IFNA(IF($AV$8&lt;&gt;"",VLOOKUP(AX45,Data!$B$2:$H$5150,6,0),""),"")</f>
        <v/>
      </c>
      <c r="AW45" s="71" t="str">
        <f>_xlfn.IFNA(IF($AW$8&lt;&gt;"",VLOOKUP(AX45,Data!$B$2:$H$5150,7,0),""),"")</f>
        <v/>
      </c>
      <c r="AX45" s="72" t="str">
        <f t="shared" si="57"/>
        <v>LMps_Ctn5206.14</v>
      </c>
      <c r="AY45" s="136">
        <f t="shared" si="58"/>
        <v>0</v>
      </c>
      <c r="AZ45" s="69">
        <f t="shared" si="59"/>
        <v>0</v>
      </c>
      <c r="BA45" s="70">
        <f>_xlfn.IFNA(VLOOKUP(BD45,Data!$B$2:$H$5150,4,0),0)</f>
        <v>0</v>
      </c>
      <c r="BB45" s="71" t="str">
        <f>_xlfn.IFNA(IF($BB$8&lt;&gt;"",VLOOKUP(BD45,Data!$B$2:$H$5150,6,0),""),"")</f>
        <v/>
      </c>
      <c r="BC45" s="71" t="str">
        <f>_xlfn.IFNA(IF($BC$8&lt;&gt;"",VLOOKUP(BD45,Data!$B$2:$H$5150,7,0),""),"")</f>
        <v/>
      </c>
      <c r="BD45" s="72" t="str">
        <f t="shared" si="60"/>
        <v>LMps_Ctn5206.14</v>
      </c>
      <c r="BE45" s="136">
        <f t="shared" si="61"/>
        <v>0</v>
      </c>
      <c r="BF45" s="69">
        <f t="shared" si="62"/>
        <v>0</v>
      </c>
      <c r="BG45" s="70">
        <f>_xlfn.IFNA(VLOOKUP(BJ45,Data!$B$2:$H$5150,4,0),0)</f>
        <v>0</v>
      </c>
      <c r="BH45" s="71" t="str">
        <f>_xlfn.IFNA(IF($BH$8&lt;&gt;"",VLOOKUP(BJ45,Data!$B$2:$H$5150,6,0),""),"")</f>
        <v/>
      </c>
      <c r="BI45" s="71" t="str">
        <f>_xlfn.IFNA(IF($BI$8&lt;&gt;"",VLOOKUP(BJ45,Data!$B$2:$H$5150,7,0),""),"")</f>
        <v/>
      </c>
      <c r="BJ45" s="72" t="str">
        <f t="shared" si="63"/>
        <v>LMps_Ctn5206.14</v>
      </c>
      <c r="BK45" s="136">
        <f t="shared" si="64"/>
        <v>0</v>
      </c>
      <c r="BL45" s="69">
        <f t="shared" si="65"/>
        <v>0</v>
      </c>
      <c r="BM45" s="70">
        <f>_xlfn.IFNA(VLOOKUP(BP45,Data!$B$2:$H$5150,4,0),0)</f>
        <v>0</v>
      </c>
      <c r="BN45" s="71" t="str">
        <f>_xlfn.IFNA(IF($BN$8&lt;&gt;"",VLOOKUP(BP45,Data!$B$2:$H$5150,6,0),""),"")</f>
        <v/>
      </c>
      <c r="BO45" s="71" t="str">
        <f>_xlfn.IFNA(IF($BO$8&lt;&gt;"",VLOOKUP(BP45,Data!$B$2:$H$5150,7,0),""),"")</f>
        <v/>
      </c>
      <c r="BP45" s="72" t="str">
        <f t="shared" si="66"/>
        <v>LMps_Ctn5206.14</v>
      </c>
      <c r="BQ45" s="136">
        <f t="shared" si="67"/>
        <v>0</v>
      </c>
      <c r="BR45" s="69">
        <f t="shared" si="68"/>
        <v>0</v>
      </c>
      <c r="BS45" s="70">
        <f>_xlfn.IFNA(VLOOKUP(BV45,Data!$B$2:$H$5150,4,0),0)</f>
        <v>0</v>
      </c>
      <c r="BT45" s="71" t="str">
        <f>_xlfn.IFNA(IF($BT$8&lt;&gt;"",VLOOKUP(BV45,Data!$B$2:$H$5150,6,0),""),"")</f>
        <v/>
      </c>
      <c r="BU45" s="71" t="str">
        <f>_xlfn.IFNA(IF($BU$8&lt;&gt;"",VLOOKUP(BV45,Data!$B$2:$H$5150,7,0),""),"")</f>
        <v/>
      </c>
      <c r="BV45" s="72" t="str">
        <f t="shared" si="69"/>
        <v>LMps_Ctn5206.14</v>
      </c>
      <c r="BW45" s="136">
        <f t="shared" si="70"/>
        <v>0</v>
      </c>
      <c r="BX45" s="69">
        <f t="shared" si="71"/>
        <v>0</v>
      </c>
      <c r="BY45" s="70">
        <f>_xlfn.IFNA(VLOOKUP(CB45,Data!$B$2:$H$5150,4,0),0)</f>
        <v>0</v>
      </c>
      <c r="BZ45" s="71" t="str">
        <f>_xlfn.IFNA(IF($BZ$8&lt;&gt;"",VLOOKUP(CB45,Data!$B$2:$H$5150,6,0),""),"")</f>
        <v/>
      </c>
      <c r="CA45" s="71" t="str">
        <f>_xlfn.IFNA(IF($CA$8&lt;&gt;"",VLOOKUP(CB45,Data!$B$2:$H$5150,7,0),""),"")</f>
        <v/>
      </c>
      <c r="CB45" s="72" t="str">
        <f t="shared" si="72"/>
        <v>LMps_Ctn5206.14</v>
      </c>
      <c r="CC45" s="136">
        <f t="shared" si="73"/>
        <v>0</v>
      </c>
      <c r="CD45" s="69">
        <f t="shared" si="74"/>
        <v>0</v>
      </c>
      <c r="CE45" s="70">
        <f>_xlfn.IFNA(VLOOKUP(CH45,Data!$B$2:$H$5150,4,0),0)</f>
        <v>0</v>
      </c>
      <c r="CF45" s="71" t="str">
        <f>_xlfn.IFNA(IF($CF$8&lt;&gt;"",VLOOKUP(CH45,Data!$B$2:$H$5150,6,0),""),"")</f>
        <v/>
      </c>
      <c r="CG45" s="71" t="str">
        <f>_xlfn.IFNA(IF($CG$8&lt;&gt;"",VLOOKUP(CH45,Data!$B$2:$H$5150,7,0),""),"")</f>
        <v/>
      </c>
      <c r="CH45" s="72" t="str">
        <f t="shared" si="75"/>
        <v>LMps_Ctn5206.14</v>
      </c>
      <c r="CI45" s="136">
        <f t="shared" si="76"/>
        <v>0</v>
      </c>
      <c r="CJ45" s="69">
        <f t="shared" si="77"/>
        <v>0</v>
      </c>
      <c r="CK45" s="70">
        <f>_xlfn.IFNA(VLOOKUP(CN45,Data!$B$2:$H$5150,4,0),0)</f>
        <v>0</v>
      </c>
      <c r="CL45" s="71" t="str">
        <f>_xlfn.IFNA(IF($CL$8&lt;&gt;"",VLOOKUP(CN45,Data!$B$2:$H$5150,6,0),""),"")</f>
        <v/>
      </c>
      <c r="CM45" s="71" t="str">
        <f>_xlfn.IFNA(IF($CM$8&lt;&gt;"",VLOOKUP(CN45,Data!$B$2:$H$5150,7,0),""),"")</f>
        <v/>
      </c>
      <c r="CN45" s="72" t="str">
        <f t="shared" si="78"/>
        <v>LMps_Ctn5206.14</v>
      </c>
      <c r="CO45" s="136">
        <f t="shared" si="79"/>
        <v>0</v>
      </c>
      <c r="CP45" s="69">
        <f t="shared" si="80"/>
        <v>0</v>
      </c>
      <c r="CQ45" s="70">
        <f>_xlfn.IFNA(VLOOKUP(CT45,Data!$B$2:$H$5150,4,0),0)</f>
        <v>0</v>
      </c>
      <c r="CR45" s="71" t="str">
        <f>_xlfn.IFNA(IF($CR$8&lt;&gt;"",VLOOKUP(CT45,Data!$B$2:$H$5150,6,0),""),"")</f>
        <v/>
      </c>
      <c r="CS45" s="71" t="str">
        <f>_xlfn.IFNA(IF($CS$8&lt;&gt;"",VLOOKUP(CT45,Data!$B$2:$H$5150,7,0),""),"")</f>
        <v/>
      </c>
      <c r="CT45" s="72" t="str">
        <f t="shared" si="81"/>
        <v>LMps_Ctn5206.14</v>
      </c>
      <c r="CU45" s="74" t="str">
        <f>VLOOKUP(F45,GD.List!$C$3:$O$6214,12,0)</f>
        <v>Blended YARN</v>
      </c>
      <c r="CV45" s="51" t="s">
        <v>50</v>
      </c>
      <c r="CW45" s="51">
        <f t="shared" si="198"/>
        <v>5206.1400000000003</v>
      </c>
      <c r="CX45" s="73">
        <f>E45/VLOOKUP(F45,GD.List!$C$3:$O$6646,5,0)</f>
        <v>1.698828962559789E-2</v>
      </c>
      <c r="CY45" s="134">
        <f t="shared" si="82"/>
        <v>0</v>
      </c>
      <c r="CZ45" s="51" t="e">
        <f t="shared" si="95"/>
        <v>#N/A</v>
      </c>
      <c r="DA45" s="133"/>
    </row>
    <row r="46" spans="1:105" ht="15" customHeight="1" x14ac:dyDescent="0.2">
      <c r="A46" s="192" t="s">
        <v>1817</v>
      </c>
      <c r="B46" s="136">
        <f t="shared" si="35"/>
        <v>0</v>
      </c>
      <c r="C46" s="64">
        <v>461.48000000000047</v>
      </c>
      <c r="D46" s="64">
        <f t="shared" si="201"/>
        <v>0</v>
      </c>
      <c r="E46" s="64">
        <f t="shared" si="37"/>
        <v>461.48000000000047</v>
      </c>
      <c r="F46" s="65" t="s">
        <v>4336</v>
      </c>
      <c r="G46" s="66" t="str">
        <f>VLOOKUP(F46,GD.List!$C$3:$O$6646,13,0)</f>
        <v>CVC60:40</v>
      </c>
      <c r="H46" s="67">
        <f>VLOOKUP(F46,GD.List!$C$3:$O$6646,8,0)</f>
        <v>5206.1400000000003</v>
      </c>
      <c r="I46" s="68">
        <f>VLOOKUP(F46,GD.List!$C$3:$O$6646,9,0)</f>
        <v>3.21</v>
      </c>
      <c r="J46" s="69">
        <f t="shared" si="38"/>
        <v>0</v>
      </c>
      <c r="K46" s="70">
        <f>_xlfn.IFNA(VLOOKUP(N46,Data!$B$2:$H$5150,4,0),0)</f>
        <v>0</v>
      </c>
      <c r="L46" s="71" t="str">
        <f>_xlfn.IFNA(IF($L$8&lt;&gt;"",VLOOKUP(N46,Data!$B$2:$H$5150,6,0),""),"")</f>
        <v/>
      </c>
      <c r="M46" s="71" t="str">
        <f>_xlfn.IFNA(IF($M$8&lt;&gt;"",VLOOKUP(N46,Data!$B$2:$H$5150,7,0),""),"")</f>
        <v/>
      </c>
      <c r="N46" s="72" t="str">
        <f t="shared" si="39"/>
        <v>LMps_Ctn5206.14</v>
      </c>
      <c r="O46" s="136">
        <f t="shared" si="40"/>
        <v>0</v>
      </c>
      <c r="P46" s="69">
        <f t="shared" si="41"/>
        <v>0</v>
      </c>
      <c r="Q46" s="70">
        <f>_xlfn.IFNA(VLOOKUP(T46,Data!$B$2:$H$5150,4,0),0)</f>
        <v>0</v>
      </c>
      <c r="R46" s="71" t="str">
        <f>_xlfn.IFNA(IF($R$8&lt;&gt;"",VLOOKUP(T46,Data!$B$2:$H$5150,6,0),""),"")</f>
        <v/>
      </c>
      <c r="S46" s="71" t="str">
        <f>_xlfn.IFNA(IF($S$8&lt;&gt;"",VLOOKUP(T46,Data!$B$2:$H$5150,7,0),""),"")</f>
        <v/>
      </c>
      <c r="T46" s="72" t="str">
        <f t="shared" si="42"/>
        <v>LMps_Ctn5206.14</v>
      </c>
      <c r="U46" s="136">
        <f t="shared" si="43"/>
        <v>0</v>
      </c>
      <c r="V46" s="69">
        <f t="shared" si="44"/>
        <v>0</v>
      </c>
      <c r="W46" s="70">
        <f>_xlfn.IFNA(VLOOKUP(Z46,Data!$B$2:$H$5150,4,0),0)</f>
        <v>0</v>
      </c>
      <c r="X46" s="71" t="str">
        <f>_xlfn.IFNA(IF($X$8&lt;&gt;"",VLOOKUP(Z46,Data!$B$2:$H$5150,6,0),""),"")</f>
        <v/>
      </c>
      <c r="Y46" s="71" t="str">
        <f>_xlfn.IFNA(IF($Y$8&lt;&gt;"",VLOOKUP(Z46,Data!$B$2:$H$5150,7,0),""),"")</f>
        <v/>
      </c>
      <c r="Z46" s="72" t="str">
        <f t="shared" si="45"/>
        <v>LMps_Ctn5206.14</v>
      </c>
      <c r="AA46" s="136">
        <f t="shared" si="46"/>
        <v>0</v>
      </c>
      <c r="AB46" s="69">
        <f t="shared" si="47"/>
        <v>0</v>
      </c>
      <c r="AC46" s="70">
        <f>_xlfn.IFNA(VLOOKUP(AF46,Data!$B$2:$H$5150,4,0),0)</f>
        <v>0</v>
      </c>
      <c r="AD46" s="71" t="str">
        <f>_xlfn.IFNA(IF($AD$8&lt;&gt;"",VLOOKUP(AF46,Data!$B$2:$H$5150,6,0),""),"")</f>
        <v/>
      </c>
      <c r="AE46" s="71" t="str">
        <f>_xlfn.IFNA(IF($AE$8&lt;&gt;"",VLOOKUP(AF46,Data!$B$2:$H$5150,7,0),""),"")</f>
        <v/>
      </c>
      <c r="AF46" s="72" t="str">
        <f t="shared" si="48"/>
        <v>LMps_Ctn5206.14</v>
      </c>
      <c r="AG46" s="136">
        <f t="shared" si="49"/>
        <v>0</v>
      </c>
      <c r="AH46" s="69">
        <f t="shared" si="50"/>
        <v>0</v>
      </c>
      <c r="AI46" s="70">
        <f>_xlfn.IFNA(VLOOKUP(AL46,Data!$B$2:$H$5150,4,0),0)</f>
        <v>0</v>
      </c>
      <c r="AJ46" s="71" t="str">
        <f>_xlfn.IFNA(IF($AJ$8&lt;&gt;"",VLOOKUP(AL46,Data!$B$2:$H$5150,6,0),""),"")</f>
        <v/>
      </c>
      <c r="AK46" s="71" t="str">
        <f>_xlfn.IFNA(IF($AK$8&lt;&gt;"",VLOOKUP(AL46,Data!$B$2:$H$5150,7,0),""),"")</f>
        <v/>
      </c>
      <c r="AL46" s="72" t="str">
        <f t="shared" si="51"/>
        <v>LMps_Ctn5206.14</v>
      </c>
      <c r="AM46" s="136">
        <f t="shared" si="52"/>
        <v>0</v>
      </c>
      <c r="AN46" s="69">
        <f t="shared" si="53"/>
        <v>0</v>
      </c>
      <c r="AO46" s="70">
        <f>_xlfn.IFNA(VLOOKUP(AR46,Data!$B$2:$H$5150,4,0),0)</f>
        <v>0</v>
      </c>
      <c r="AP46" s="71" t="str">
        <f>_xlfn.IFNA(IF($AP$8&lt;&gt;"",VLOOKUP(AR46,Data!$B$2:$H$5150,6,0),""),"")</f>
        <v/>
      </c>
      <c r="AQ46" s="71" t="str">
        <f>_xlfn.IFNA(IF($AQ$8&lt;&gt;"",VLOOKUP(AR46,Data!$B$2:$H$5150,7,0),""),"")</f>
        <v/>
      </c>
      <c r="AR46" s="72" t="str">
        <f t="shared" si="54"/>
        <v>LMps_Ctn5206.14</v>
      </c>
      <c r="AS46" s="136">
        <f t="shared" si="55"/>
        <v>0</v>
      </c>
      <c r="AT46" s="69">
        <f t="shared" si="56"/>
        <v>0</v>
      </c>
      <c r="AU46" s="70">
        <f>_xlfn.IFNA(VLOOKUP(AX46,Data!$B$2:$H$5150,4,0),0)</f>
        <v>0</v>
      </c>
      <c r="AV46" s="71" t="str">
        <f>_xlfn.IFNA(IF($AV$8&lt;&gt;"",VLOOKUP(AX46,Data!$B$2:$H$5150,6,0),""),"")</f>
        <v/>
      </c>
      <c r="AW46" s="71" t="str">
        <f>_xlfn.IFNA(IF($AW$8&lt;&gt;"",VLOOKUP(AX46,Data!$B$2:$H$5150,7,0),""),"")</f>
        <v/>
      </c>
      <c r="AX46" s="72" t="str">
        <f t="shared" si="57"/>
        <v>LMps_Ctn5206.14</v>
      </c>
      <c r="AY46" s="136">
        <f t="shared" si="58"/>
        <v>0</v>
      </c>
      <c r="AZ46" s="69">
        <f t="shared" si="59"/>
        <v>0</v>
      </c>
      <c r="BA46" s="70">
        <f>_xlfn.IFNA(VLOOKUP(BD46,Data!$B$2:$H$5150,4,0),0)</f>
        <v>0</v>
      </c>
      <c r="BB46" s="71" t="str">
        <f>_xlfn.IFNA(IF($BB$8&lt;&gt;"",VLOOKUP(BD46,Data!$B$2:$H$5150,6,0),""),"")</f>
        <v/>
      </c>
      <c r="BC46" s="71" t="str">
        <f>_xlfn.IFNA(IF($BC$8&lt;&gt;"",VLOOKUP(BD46,Data!$B$2:$H$5150,7,0),""),"")</f>
        <v/>
      </c>
      <c r="BD46" s="72" t="str">
        <f t="shared" si="60"/>
        <v>LMps_Ctn5206.14</v>
      </c>
      <c r="BE46" s="136">
        <f t="shared" si="61"/>
        <v>0</v>
      </c>
      <c r="BF46" s="69">
        <f t="shared" si="62"/>
        <v>0</v>
      </c>
      <c r="BG46" s="70">
        <f>_xlfn.IFNA(VLOOKUP(BJ46,Data!$B$2:$H$5150,4,0),0)</f>
        <v>0</v>
      </c>
      <c r="BH46" s="71" t="str">
        <f>_xlfn.IFNA(IF($BH$8&lt;&gt;"",VLOOKUP(BJ46,Data!$B$2:$H$5150,6,0),""),"")</f>
        <v/>
      </c>
      <c r="BI46" s="71" t="str">
        <f>_xlfn.IFNA(IF($BI$8&lt;&gt;"",VLOOKUP(BJ46,Data!$B$2:$H$5150,7,0),""),"")</f>
        <v/>
      </c>
      <c r="BJ46" s="72" t="str">
        <f t="shared" si="63"/>
        <v>LMps_Ctn5206.14</v>
      </c>
      <c r="BK46" s="136">
        <f t="shared" si="64"/>
        <v>0</v>
      </c>
      <c r="BL46" s="69">
        <f t="shared" si="65"/>
        <v>0</v>
      </c>
      <c r="BM46" s="70">
        <f>_xlfn.IFNA(VLOOKUP(BP46,Data!$B$2:$H$5150,4,0),0)</f>
        <v>0</v>
      </c>
      <c r="BN46" s="71" t="str">
        <f>_xlfn.IFNA(IF($BN$8&lt;&gt;"",VLOOKUP(BP46,Data!$B$2:$H$5150,6,0),""),"")</f>
        <v/>
      </c>
      <c r="BO46" s="71" t="str">
        <f>_xlfn.IFNA(IF($BO$8&lt;&gt;"",VLOOKUP(BP46,Data!$B$2:$H$5150,7,0),""),"")</f>
        <v/>
      </c>
      <c r="BP46" s="72" t="str">
        <f t="shared" si="66"/>
        <v>LMps_Ctn5206.14</v>
      </c>
      <c r="BQ46" s="136">
        <f t="shared" si="67"/>
        <v>0</v>
      </c>
      <c r="BR46" s="69">
        <f t="shared" si="68"/>
        <v>0</v>
      </c>
      <c r="BS46" s="70">
        <f>_xlfn.IFNA(VLOOKUP(BV46,Data!$B$2:$H$5150,4,0),0)</f>
        <v>0</v>
      </c>
      <c r="BT46" s="71" t="str">
        <f>_xlfn.IFNA(IF($BT$8&lt;&gt;"",VLOOKUP(BV46,Data!$B$2:$H$5150,6,0),""),"")</f>
        <v/>
      </c>
      <c r="BU46" s="71" t="str">
        <f>_xlfn.IFNA(IF($BU$8&lt;&gt;"",VLOOKUP(BV46,Data!$B$2:$H$5150,7,0),""),"")</f>
        <v/>
      </c>
      <c r="BV46" s="72" t="str">
        <f t="shared" si="69"/>
        <v>LMps_Ctn5206.14</v>
      </c>
      <c r="BW46" s="136">
        <f t="shared" si="70"/>
        <v>0</v>
      </c>
      <c r="BX46" s="69">
        <f t="shared" si="71"/>
        <v>0</v>
      </c>
      <c r="BY46" s="70">
        <f>_xlfn.IFNA(VLOOKUP(CB46,Data!$B$2:$H$5150,4,0),0)</f>
        <v>0</v>
      </c>
      <c r="BZ46" s="71" t="str">
        <f>_xlfn.IFNA(IF($BZ$8&lt;&gt;"",VLOOKUP(CB46,Data!$B$2:$H$5150,6,0),""),"")</f>
        <v/>
      </c>
      <c r="CA46" s="71" t="str">
        <f>_xlfn.IFNA(IF($CA$8&lt;&gt;"",VLOOKUP(CB46,Data!$B$2:$H$5150,7,0),""),"")</f>
        <v/>
      </c>
      <c r="CB46" s="72" t="str">
        <f t="shared" si="72"/>
        <v>LMps_Ctn5206.14</v>
      </c>
      <c r="CC46" s="136">
        <f t="shared" si="73"/>
        <v>0</v>
      </c>
      <c r="CD46" s="69">
        <f t="shared" si="74"/>
        <v>0</v>
      </c>
      <c r="CE46" s="70">
        <f>_xlfn.IFNA(VLOOKUP(CH46,Data!$B$2:$H$5150,4,0),0)</f>
        <v>0</v>
      </c>
      <c r="CF46" s="71" t="str">
        <f>_xlfn.IFNA(IF($CF$8&lt;&gt;"",VLOOKUP(CH46,Data!$B$2:$H$5150,6,0),""),"")</f>
        <v/>
      </c>
      <c r="CG46" s="71" t="str">
        <f>_xlfn.IFNA(IF($CG$8&lt;&gt;"",VLOOKUP(CH46,Data!$B$2:$H$5150,7,0),""),"")</f>
        <v/>
      </c>
      <c r="CH46" s="72" t="str">
        <f t="shared" si="75"/>
        <v>LMps_Ctn5206.14</v>
      </c>
      <c r="CI46" s="136">
        <f t="shared" si="76"/>
        <v>0</v>
      </c>
      <c r="CJ46" s="69">
        <f t="shared" si="77"/>
        <v>0</v>
      </c>
      <c r="CK46" s="70">
        <f>_xlfn.IFNA(VLOOKUP(CN46,Data!$B$2:$H$5150,4,0),0)</f>
        <v>0</v>
      </c>
      <c r="CL46" s="71" t="str">
        <f>_xlfn.IFNA(IF($CL$8&lt;&gt;"",VLOOKUP(CN46,Data!$B$2:$H$5150,6,0),""),"")</f>
        <v/>
      </c>
      <c r="CM46" s="71" t="str">
        <f>_xlfn.IFNA(IF($CM$8&lt;&gt;"",VLOOKUP(CN46,Data!$B$2:$H$5150,7,0),""),"")</f>
        <v/>
      </c>
      <c r="CN46" s="72" t="str">
        <f t="shared" si="78"/>
        <v>LMps_Ctn5206.14</v>
      </c>
      <c r="CO46" s="136">
        <f t="shared" si="79"/>
        <v>0</v>
      </c>
      <c r="CP46" s="69">
        <f t="shared" si="80"/>
        <v>0</v>
      </c>
      <c r="CQ46" s="70">
        <f>_xlfn.IFNA(VLOOKUP(CT46,Data!$B$2:$H$5150,4,0),0)</f>
        <v>0</v>
      </c>
      <c r="CR46" s="71" t="str">
        <f>_xlfn.IFNA(IF($CR$8&lt;&gt;"",VLOOKUP(CT46,Data!$B$2:$H$5150,6,0),""),"")</f>
        <v/>
      </c>
      <c r="CS46" s="71" t="str">
        <f>_xlfn.IFNA(IF($CS$8&lt;&gt;"",VLOOKUP(CT46,Data!$B$2:$H$5150,7,0),""),"")</f>
        <v/>
      </c>
      <c r="CT46" s="72" t="str">
        <f t="shared" si="81"/>
        <v>LMps_Ctn5206.14</v>
      </c>
      <c r="CU46" s="74" t="str">
        <f>VLOOKUP(F46,GD.List!$C$3:$O$6214,12,0)</f>
        <v>Blended Yarn</v>
      </c>
      <c r="CV46" s="51" t="s">
        <v>50</v>
      </c>
      <c r="CW46" s="51">
        <f t="shared" si="198"/>
        <v>5206.1400000000003</v>
      </c>
      <c r="CX46" s="73">
        <f>E46/VLOOKUP(F46,GD.List!$C$3:$O$6646,5,0)</f>
        <v>2.9404006254436312E-2</v>
      </c>
      <c r="CY46" s="134">
        <f t="shared" si="82"/>
        <v>0</v>
      </c>
      <c r="CZ46" s="51" t="e">
        <f t="shared" ref="CZ46" si="202">VLOOKUP(F46,$CZ$1:$CZ$7,1,0)</f>
        <v>#N/A</v>
      </c>
      <c r="DA46" s="133"/>
    </row>
    <row r="47" spans="1:105" ht="15" customHeight="1" x14ac:dyDescent="0.2">
      <c r="A47" s="142" t="str">
        <f>IFERROR(IF(VLOOKUP(F47,GD.List!$C$3:$H$6371,6,0)&lt;&gt;"L","I","L"),"")</f>
        <v>I</v>
      </c>
      <c r="B47" s="136">
        <f t="shared" si="35"/>
        <v>0</v>
      </c>
      <c r="C47" s="64">
        <v>1523.64</v>
      </c>
      <c r="D47" s="64">
        <f t="shared" ref="D47" si="203">J47+P47+V47+AB47+AH47+AN47+AT47+AZ47+BF47+BL47+BR47+BX47+CD47+CJ47+CP47</f>
        <v>0</v>
      </c>
      <c r="E47" s="64">
        <f t="shared" si="37"/>
        <v>1523.64</v>
      </c>
      <c r="F47" s="65" t="s">
        <v>4072</v>
      </c>
      <c r="G47" s="66" t="str">
        <f>VLOOKUP(F47,GD.List!$C$3:$O$6646,13,0)</f>
        <v>CVC60:40 - 40/1</v>
      </c>
      <c r="H47" s="67">
        <f>VLOOKUP(F47,GD.List!$C$3:$O$6646,8,0)</f>
        <v>5206.1400000000003</v>
      </c>
      <c r="I47" s="68">
        <f>VLOOKUP(F47,GD.List!$C$3:$O$6646,9,0)</f>
        <v>3.21</v>
      </c>
      <c r="J47" s="69">
        <f t="shared" si="38"/>
        <v>0</v>
      </c>
      <c r="K47" s="70">
        <f>_xlfn.IFNA(VLOOKUP(N47,Data!$B$2:$H$5150,4,0),0)</f>
        <v>0</v>
      </c>
      <c r="L47" s="71" t="str">
        <f>_xlfn.IFNA(IF($L$8&lt;&gt;"",VLOOKUP(N47,Data!$B$2:$H$5150,6,0),""),"")</f>
        <v/>
      </c>
      <c r="M47" s="71" t="str">
        <f>_xlfn.IFNA(IF($M$8&lt;&gt;"",VLOOKUP(N47,Data!$B$2:$H$5150,7,0),""),"")</f>
        <v/>
      </c>
      <c r="N47" s="72" t="str">
        <f t="shared" si="39"/>
        <v>IMps_Ctn5206.14</v>
      </c>
      <c r="O47" s="136">
        <f t="shared" si="40"/>
        <v>0</v>
      </c>
      <c r="P47" s="69">
        <f t="shared" si="41"/>
        <v>0</v>
      </c>
      <c r="Q47" s="70">
        <f>_xlfn.IFNA(VLOOKUP(T47,Data!$B$2:$H$5150,4,0),0)</f>
        <v>0</v>
      </c>
      <c r="R47" s="71" t="str">
        <f>_xlfn.IFNA(IF($R$8&lt;&gt;"",VLOOKUP(T47,Data!$B$2:$H$5150,6,0),""),"")</f>
        <v/>
      </c>
      <c r="S47" s="71" t="str">
        <f>_xlfn.IFNA(IF($S$8&lt;&gt;"",VLOOKUP(T47,Data!$B$2:$H$5150,7,0),""),"")</f>
        <v/>
      </c>
      <c r="T47" s="72" t="str">
        <f t="shared" si="42"/>
        <v>IMps_Ctn5206.14</v>
      </c>
      <c r="U47" s="136">
        <f t="shared" si="43"/>
        <v>0</v>
      </c>
      <c r="V47" s="69">
        <f t="shared" si="44"/>
        <v>0</v>
      </c>
      <c r="W47" s="70">
        <f>_xlfn.IFNA(VLOOKUP(Z47,Data!$B$2:$H$5150,4,0),0)</f>
        <v>0</v>
      </c>
      <c r="X47" s="71" t="str">
        <f>_xlfn.IFNA(IF($X$8&lt;&gt;"",VLOOKUP(Z47,Data!$B$2:$H$5150,6,0),""),"")</f>
        <v/>
      </c>
      <c r="Y47" s="71" t="str">
        <f>_xlfn.IFNA(IF($Y$8&lt;&gt;"",VLOOKUP(Z47,Data!$B$2:$H$5150,7,0),""),"")</f>
        <v/>
      </c>
      <c r="Z47" s="72" t="str">
        <f t="shared" si="45"/>
        <v>IMps_Ctn5206.14</v>
      </c>
      <c r="AA47" s="136">
        <f t="shared" si="46"/>
        <v>0</v>
      </c>
      <c r="AB47" s="69">
        <f t="shared" si="47"/>
        <v>0</v>
      </c>
      <c r="AC47" s="70">
        <f>_xlfn.IFNA(VLOOKUP(AF47,Data!$B$2:$H$5150,4,0),0)</f>
        <v>0</v>
      </c>
      <c r="AD47" s="71" t="str">
        <f>_xlfn.IFNA(IF($AD$8&lt;&gt;"",VLOOKUP(AF47,Data!$B$2:$H$5150,6,0),""),"")</f>
        <v/>
      </c>
      <c r="AE47" s="71" t="str">
        <f>_xlfn.IFNA(IF($AE$8&lt;&gt;"",VLOOKUP(AF47,Data!$B$2:$H$5150,7,0),""),"")</f>
        <v/>
      </c>
      <c r="AF47" s="72" t="str">
        <f t="shared" si="48"/>
        <v>IMps_Ctn5206.14</v>
      </c>
      <c r="AG47" s="136">
        <f t="shared" si="49"/>
        <v>0</v>
      </c>
      <c r="AH47" s="69">
        <f t="shared" si="50"/>
        <v>0</v>
      </c>
      <c r="AI47" s="70">
        <f>_xlfn.IFNA(VLOOKUP(AL47,Data!$B$2:$H$5150,4,0),0)</f>
        <v>0</v>
      </c>
      <c r="AJ47" s="71" t="str">
        <f>_xlfn.IFNA(IF($AJ$8&lt;&gt;"",VLOOKUP(AL47,Data!$B$2:$H$5150,6,0),""),"")</f>
        <v/>
      </c>
      <c r="AK47" s="71" t="str">
        <f>_xlfn.IFNA(IF($AK$8&lt;&gt;"",VLOOKUP(AL47,Data!$B$2:$H$5150,7,0),""),"")</f>
        <v/>
      </c>
      <c r="AL47" s="72" t="str">
        <f t="shared" si="51"/>
        <v>IMps_Ctn5206.14</v>
      </c>
      <c r="AM47" s="136">
        <f t="shared" si="52"/>
        <v>0</v>
      </c>
      <c r="AN47" s="69">
        <f t="shared" si="53"/>
        <v>0</v>
      </c>
      <c r="AO47" s="70">
        <f>_xlfn.IFNA(VLOOKUP(AR47,Data!$B$2:$H$5150,4,0),0)</f>
        <v>0</v>
      </c>
      <c r="AP47" s="71" t="str">
        <f>_xlfn.IFNA(IF($AP$8&lt;&gt;"",VLOOKUP(AR47,Data!$B$2:$H$5150,6,0),""),"")</f>
        <v/>
      </c>
      <c r="AQ47" s="71" t="str">
        <f>_xlfn.IFNA(IF($AQ$8&lt;&gt;"",VLOOKUP(AR47,Data!$B$2:$H$5150,7,0),""),"")</f>
        <v/>
      </c>
      <c r="AR47" s="72" t="str">
        <f t="shared" si="54"/>
        <v>IMps_Ctn5206.14</v>
      </c>
      <c r="AS47" s="136">
        <f t="shared" si="55"/>
        <v>0</v>
      </c>
      <c r="AT47" s="69">
        <f t="shared" si="56"/>
        <v>0</v>
      </c>
      <c r="AU47" s="70">
        <f>_xlfn.IFNA(VLOOKUP(AX47,Data!$B$2:$H$5150,4,0),0)</f>
        <v>0</v>
      </c>
      <c r="AV47" s="71" t="str">
        <f>_xlfn.IFNA(IF($AV$8&lt;&gt;"",VLOOKUP(AX47,Data!$B$2:$H$5150,6,0),""),"")</f>
        <v/>
      </c>
      <c r="AW47" s="71" t="str">
        <f>_xlfn.IFNA(IF($AW$8&lt;&gt;"",VLOOKUP(AX47,Data!$B$2:$H$5150,7,0),""),"")</f>
        <v/>
      </c>
      <c r="AX47" s="72" t="str">
        <f t="shared" si="57"/>
        <v>IMps_Ctn5206.14</v>
      </c>
      <c r="AY47" s="136">
        <f t="shared" si="58"/>
        <v>0</v>
      </c>
      <c r="AZ47" s="69">
        <f t="shared" si="59"/>
        <v>0</v>
      </c>
      <c r="BA47" s="70">
        <f>_xlfn.IFNA(VLOOKUP(BD47,Data!$B$2:$H$5150,4,0),0)</f>
        <v>0</v>
      </c>
      <c r="BB47" s="71" t="str">
        <f>_xlfn.IFNA(IF($BB$8&lt;&gt;"",VLOOKUP(BD47,Data!$B$2:$H$5150,6,0),""),"")</f>
        <v/>
      </c>
      <c r="BC47" s="71" t="str">
        <f>_xlfn.IFNA(IF($BC$8&lt;&gt;"",VLOOKUP(BD47,Data!$B$2:$H$5150,7,0),""),"")</f>
        <v/>
      </c>
      <c r="BD47" s="72" t="str">
        <f t="shared" si="60"/>
        <v>IMps_Ctn5206.14</v>
      </c>
      <c r="BE47" s="136">
        <f t="shared" si="61"/>
        <v>0</v>
      </c>
      <c r="BF47" s="69">
        <f t="shared" si="62"/>
        <v>0</v>
      </c>
      <c r="BG47" s="70">
        <f>_xlfn.IFNA(VLOOKUP(BJ47,Data!$B$2:$H$5150,4,0),0)</f>
        <v>0</v>
      </c>
      <c r="BH47" s="71" t="str">
        <f>_xlfn.IFNA(IF($BH$8&lt;&gt;"",VLOOKUP(BJ47,Data!$B$2:$H$5150,6,0),""),"")</f>
        <v/>
      </c>
      <c r="BI47" s="71" t="str">
        <f>_xlfn.IFNA(IF($BI$8&lt;&gt;"",VLOOKUP(BJ47,Data!$B$2:$H$5150,7,0),""),"")</f>
        <v/>
      </c>
      <c r="BJ47" s="72" t="str">
        <f t="shared" si="63"/>
        <v>IMps_Ctn5206.14</v>
      </c>
      <c r="BK47" s="136">
        <f t="shared" si="64"/>
        <v>0</v>
      </c>
      <c r="BL47" s="69">
        <f t="shared" si="65"/>
        <v>0</v>
      </c>
      <c r="BM47" s="70">
        <f>_xlfn.IFNA(VLOOKUP(BP47,Data!$B$2:$H$5150,4,0),0)</f>
        <v>0</v>
      </c>
      <c r="BN47" s="71" t="str">
        <f>_xlfn.IFNA(IF($BN$8&lt;&gt;"",VLOOKUP(BP47,Data!$B$2:$H$5150,6,0),""),"")</f>
        <v/>
      </c>
      <c r="BO47" s="71" t="str">
        <f>_xlfn.IFNA(IF($BO$8&lt;&gt;"",VLOOKUP(BP47,Data!$B$2:$H$5150,7,0),""),"")</f>
        <v/>
      </c>
      <c r="BP47" s="72" t="str">
        <f t="shared" si="66"/>
        <v>IMps_Ctn5206.14</v>
      </c>
      <c r="BQ47" s="136">
        <f t="shared" si="67"/>
        <v>0</v>
      </c>
      <c r="BR47" s="69">
        <f t="shared" si="68"/>
        <v>0</v>
      </c>
      <c r="BS47" s="70">
        <f>_xlfn.IFNA(VLOOKUP(BV47,Data!$B$2:$H$5150,4,0),0)</f>
        <v>0</v>
      </c>
      <c r="BT47" s="71" t="str">
        <f>_xlfn.IFNA(IF($BT$8&lt;&gt;"",VLOOKUP(BV47,Data!$B$2:$H$5150,6,0),""),"")</f>
        <v/>
      </c>
      <c r="BU47" s="71" t="str">
        <f>_xlfn.IFNA(IF($BU$8&lt;&gt;"",VLOOKUP(BV47,Data!$B$2:$H$5150,7,0),""),"")</f>
        <v/>
      </c>
      <c r="BV47" s="72" t="str">
        <f t="shared" si="69"/>
        <v>IMps_Ctn5206.14</v>
      </c>
      <c r="BW47" s="136">
        <f t="shared" si="70"/>
        <v>0</v>
      </c>
      <c r="BX47" s="69">
        <f t="shared" si="71"/>
        <v>0</v>
      </c>
      <c r="BY47" s="70">
        <f>_xlfn.IFNA(VLOOKUP(CB47,Data!$B$2:$H$5150,4,0),0)</f>
        <v>0</v>
      </c>
      <c r="BZ47" s="71" t="str">
        <f>_xlfn.IFNA(IF($BZ$8&lt;&gt;"",VLOOKUP(CB47,Data!$B$2:$H$5150,6,0),""),"")</f>
        <v/>
      </c>
      <c r="CA47" s="71" t="str">
        <f>_xlfn.IFNA(IF($CA$8&lt;&gt;"",VLOOKUP(CB47,Data!$B$2:$H$5150,7,0),""),"")</f>
        <v/>
      </c>
      <c r="CB47" s="72" t="str">
        <f t="shared" si="72"/>
        <v>IMps_Ctn5206.14</v>
      </c>
      <c r="CC47" s="136">
        <f t="shared" si="73"/>
        <v>0</v>
      </c>
      <c r="CD47" s="69">
        <f t="shared" si="74"/>
        <v>0</v>
      </c>
      <c r="CE47" s="70">
        <f>_xlfn.IFNA(VLOOKUP(CH47,Data!$B$2:$H$5150,4,0),0)</f>
        <v>0</v>
      </c>
      <c r="CF47" s="71" t="str">
        <f>_xlfn.IFNA(IF($CF$8&lt;&gt;"",VLOOKUP(CH47,Data!$B$2:$H$5150,6,0),""),"")</f>
        <v/>
      </c>
      <c r="CG47" s="71" t="str">
        <f>_xlfn.IFNA(IF($CG$8&lt;&gt;"",VLOOKUP(CH47,Data!$B$2:$H$5150,7,0),""),"")</f>
        <v/>
      </c>
      <c r="CH47" s="72" t="str">
        <f t="shared" si="75"/>
        <v>IMps_Ctn5206.14</v>
      </c>
      <c r="CI47" s="136">
        <f t="shared" si="76"/>
        <v>0</v>
      </c>
      <c r="CJ47" s="69">
        <f t="shared" si="77"/>
        <v>0</v>
      </c>
      <c r="CK47" s="70">
        <f>_xlfn.IFNA(VLOOKUP(CN47,Data!$B$2:$H$5150,4,0),0)</f>
        <v>0</v>
      </c>
      <c r="CL47" s="71" t="str">
        <f>_xlfn.IFNA(IF($CL$8&lt;&gt;"",VLOOKUP(CN47,Data!$B$2:$H$5150,6,0),""),"")</f>
        <v/>
      </c>
      <c r="CM47" s="71" t="str">
        <f>_xlfn.IFNA(IF($CM$8&lt;&gt;"",VLOOKUP(CN47,Data!$B$2:$H$5150,7,0),""),"")</f>
        <v/>
      </c>
      <c r="CN47" s="72" t="str">
        <f t="shared" si="78"/>
        <v>IMps_Ctn5206.14</v>
      </c>
      <c r="CO47" s="136">
        <f t="shared" si="79"/>
        <v>0</v>
      </c>
      <c r="CP47" s="69">
        <f t="shared" si="80"/>
        <v>0</v>
      </c>
      <c r="CQ47" s="70">
        <f>_xlfn.IFNA(VLOOKUP(CT47,Data!$B$2:$H$5150,4,0),0)</f>
        <v>0</v>
      </c>
      <c r="CR47" s="71" t="str">
        <f>_xlfn.IFNA(IF($CR$8&lt;&gt;"",VLOOKUP(CT47,Data!$B$2:$H$5150,6,0),""),"")</f>
        <v/>
      </c>
      <c r="CS47" s="71" t="str">
        <f>_xlfn.IFNA(IF($CS$8&lt;&gt;"",VLOOKUP(CT47,Data!$B$2:$H$5150,7,0),""),"")</f>
        <v/>
      </c>
      <c r="CT47" s="72" t="str">
        <f t="shared" si="81"/>
        <v>IMps_Ctn5206.14</v>
      </c>
      <c r="CU47" s="74" t="str">
        <f>VLOOKUP(F47,GD.List!$C$3:$O$6214,12,0)</f>
        <v>Blended Yarn</v>
      </c>
      <c r="CV47" s="51" t="s">
        <v>50</v>
      </c>
      <c r="CW47" s="51">
        <f t="shared" si="198"/>
        <v>5206.1400000000003</v>
      </c>
      <c r="CX47" s="73">
        <f>E47/VLOOKUP(F47,GD.List!$C$3:$O$6646,5,0)</f>
        <v>0.16795084623575554</v>
      </c>
      <c r="CY47" s="134">
        <f t="shared" si="82"/>
        <v>0</v>
      </c>
      <c r="CZ47" s="51" t="e">
        <f t="shared" ref="CZ47" si="204">VLOOKUP(F47,$CZ$1:$CZ$7,1,0)</f>
        <v>#N/A</v>
      </c>
      <c r="DA47" s="133"/>
    </row>
    <row r="48" spans="1:105" ht="15" customHeight="1" x14ac:dyDescent="0.2">
      <c r="A48" s="142" t="str">
        <f>IFERROR(IF(VLOOKUP(F48,GD.List!$C$3:$H$6371,6,0)&lt;&gt;"L","I","L"),"")</f>
        <v>I</v>
      </c>
      <c r="B48" s="136">
        <f t="shared" si="35"/>
        <v>0</v>
      </c>
      <c r="C48" s="64">
        <v>1080.79</v>
      </c>
      <c r="D48" s="64">
        <f t="shared" ref="D48" si="205">J48+P48+V48+AB48+AH48+AN48+AT48+AZ48+BF48+BL48+BR48+BX48+CD48+CJ48+CP48</f>
        <v>0</v>
      </c>
      <c r="E48" s="64">
        <f t="shared" si="37"/>
        <v>1080.79</v>
      </c>
      <c r="F48" s="65" t="s">
        <v>3068</v>
      </c>
      <c r="G48" s="66" t="str">
        <f>VLOOKUP(F48,GD.List!$C$3:$O$6646,13,0)</f>
        <v>58%ORGANIC COTTON 39%RECYCLE POLY 3%SPDX EFFEN WEEFSEL 58% BIO KAT 39% REC.PES3% STR 135X75 45X45+40D +/142 FABRIC 145CM DETAILS AS PER INVOICE AND PACKING LIST</v>
      </c>
      <c r="H48" s="67">
        <f>VLOOKUP(F48,GD.List!$C$3:$O$6646,8,0)</f>
        <v>5210.41</v>
      </c>
      <c r="I48" s="68">
        <f>VLOOKUP(F48,GD.List!$C$3:$O$6646,9,0)</f>
        <v>23.6312</v>
      </c>
      <c r="J48" s="69">
        <f t="shared" si="38"/>
        <v>0</v>
      </c>
      <c r="K48" s="70">
        <f>_xlfn.IFNA(VLOOKUP(N48,Data!$B$2:$H$5150,4,0),0)</f>
        <v>0</v>
      </c>
      <c r="L48" s="71" t="str">
        <f>_xlfn.IFNA(IF($L$8&lt;&gt;"",VLOOKUP(N48,Data!$B$2:$H$5150,6,0),""),"")</f>
        <v/>
      </c>
      <c r="M48" s="71" t="str">
        <f>_xlfn.IFNA(IF($M$8&lt;&gt;"",VLOOKUP(N48,Data!$B$2:$H$5150,7,0),""),"")</f>
        <v/>
      </c>
      <c r="N48" s="72" t="str">
        <f t="shared" si="39"/>
        <v>IMps_Ctn5210.41</v>
      </c>
      <c r="O48" s="136">
        <f t="shared" si="40"/>
        <v>0</v>
      </c>
      <c r="P48" s="69">
        <f t="shared" si="41"/>
        <v>0</v>
      </c>
      <c r="Q48" s="70">
        <f>_xlfn.IFNA(VLOOKUP(T48,Data!$B$2:$H$5150,4,0),0)</f>
        <v>0</v>
      </c>
      <c r="R48" s="71" t="str">
        <f>_xlfn.IFNA(IF($R$8&lt;&gt;"",VLOOKUP(T48,Data!$B$2:$H$5150,6,0),""),"")</f>
        <v/>
      </c>
      <c r="S48" s="71" t="str">
        <f>_xlfn.IFNA(IF($S$8&lt;&gt;"",VLOOKUP(T48,Data!$B$2:$H$5150,7,0),""),"")</f>
        <v/>
      </c>
      <c r="T48" s="72" t="str">
        <f t="shared" si="42"/>
        <v>IMps_Ctn5210.41</v>
      </c>
      <c r="U48" s="136">
        <f t="shared" si="43"/>
        <v>0</v>
      </c>
      <c r="V48" s="69">
        <f t="shared" si="44"/>
        <v>0</v>
      </c>
      <c r="W48" s="70">
        <f>_xlfn.IFNA(VLOOKUP(Z48,Data!$B$2:$H$5150,4,0),0)</f>
        <v>0</v>
      </c>
      <c r="X48" s="71" t="str">
        <f>_xlfn.IFNA(IF($X$8&lt;&gt;"",VLOOKUP(Z48,Data!$B$2:$H$5150,6,0),""),"")</f>
        <v/>
      </c>
      <c r="Y48" s="71" t="str">
        <f>_xlfn.IFNA(IF($Y$8&lt;&gt;"",VLOOKUP(Z48,Data!$B$2:$H$5150,7,0),""),"")</f>
        <v/>
      </c>
      <c r="Z48" s="72" t="str">
        <f t="shared" si="45"/>
        <v>IMps_Ctn5210.41</v>
      </c>
      <c r="AA48" s="136">
        <f t="shared" si="46"/>
        <v>0</v>
      </c>
      <c r="AB48" s="69">
        <f t="shared" si="47"/>
        <v>0</v>
      </c>
      <c r="AC48" s="70">
        <f>_xlfn.IFNA(VLOOKUP(AF48,Data!$B$2:$H$5150,4,0),0)</f>
        <v>0</v>
      </c>
      <c r="AD48" s="71" t="str">
        <f>_xlfn.IFNA(IF($AD$8&lt;&gt;"",VLOOKUP(AF48,Data!$B$2:$H$5150,6,0),""),"")</f>
        <v/>
      </c>
      <c r="AE48" s="71" t="str">
        <f>_xlfn.IFNA(IF($AE$8&lt;&gt;"",VLOOKUP(AF48,Data!$B$2:$H$5150,7,0),""),"")</f>
        <v/>
      </c>
      <c r="AF48" s="72" t="str">
        <f t="shared" si="48"/>
        <v>IMps_Ctn5210.41</v>
      </c>
      <c r="AG48" s="136">
        <f t="shared" si="49"/>
        <v>0</v>
      </c>
      <c r="AH48" s="69">
        <f t="shared" si="50"/>
        <v>0</v>
      </c>
      <c r="AI48" s="70">
        <f>_xlfn.IFNA(VLOOKUP(AL48,Data!$B$2:$H$5150,4,0),0)</f>
        <v>0</v>
      </c>
      <c r="AJ48" s="71" t="str">
        <f>_xlfn.IFNA(IF($AJ$8&lt;&gt;"",VLOOKUP(AL48,Data!$B$2:$H$5150,6,0),""),"")</f>
        <v/>
      </c>
      <c r="AK48" s="71" t="str">
        <f>_xlfn.IFNA(IF($AK$8&lt;&gt;"",VLOOKUP(AL48,Data!$B$2:$H$5150,7,0),""),"")</f>
        <v/>
      </c>
      <c r="AL48" s="72" t="str">
        <f t="shared" si="51"/>
        <v>IMps_Ctn5210.41</v>
      </c>
      <c r="AM48" s="136">
        <f t="shared" si="52"/>
        <v>0</v>
      </c>
      <c r="AN48" s="69">
        <f t="shared" si="53"/>
        <v>0</v>
      </c>
      <c r="AO48" s="70">
        <f>_xlfn.IFNA(VLOOKUP(AR48,Data!$B$2:$H$5150,4,0),0)</f>
        <v>0</v>
      </c>
      <c r="AP48" s="71" t="str">
        <f>_xlfn.IFNA(IF($AP$8&lt;&gt;"",VLOOKUP(AR48,Data!$B$2:$H$5150,6,0),""),"")</f>
        <v/>
      </c>
      <c r="AQ48" s="71" t="str">
        <f>_xlfn.IFNA(IF($AQ$8&lt;&gt;"",VLOOKUP(AR48,Data!$B$2:$H$5150,7,0),""),"")</f>
        <v/>
      </c>
      <c r="AR48" s="72" t="str">
        <f t="shared" si="54"/>
        <v>IMps_Ctn5210.41</v>
      </c>
      <c r="AS48" s="136">
        <f t="shared" si="55"/>
        <v>0</v>
      </c>
      <c r="AT48" s="69">
        <f t="shared" si="56"/>
        <v>0</v>
      </c>
      <c r="AU48" s="70">
        <f>_xlfn.IFNA(VLOOKUP(AX48,Data!$B$2:$H$5150,4,0),0)</f>
        <v>0</v>
      </c>
      <c r="AV48" s="71" t="str">
        <f>_xlfn.IFNA(IF($AV$8&lt;&gt;"",VLOOKUP(AX48,Data!$B$2:$H$5150,6,0),""),"")</f>
        <v/>
      </c>
      <c r="AW48" s="71" t="str">
        <f>_xlfn.IFNA(IF($AW$8&lt;&gt;"",VLOOKUP(AX48,Data!$B$2:$H$5150,7,0),""),"")</f>
        <v/>
      </c>
      <c r="AX48" s="72" t="str">
        <f t="shared" si="57"/>
        <v>IMps_Ctn5210.41</v>
      </c>
      <c r="AY48" s="136">
        <f t="shared" si="58"/>
        <v>0</v>
      </c>
      <c r="AZ48" s="69">
        <f t="shared" si="59"/>
        <v>0</v>
      </c>
      <c r="BA48" s="70">
        <f>_xlfn.IFNA(VLOOKUP(BD48,Data!$B$2:$H$5150,4,0),0)</f>
        <v>0</v>
      </c>
      <c r="BB48" s="71" t="str">
        <f>_xlfn.IFNA(IF($BB$8&lt;&gt;"",VLOOKUP(BD48,Data!$B$2:$H$5150,6,0),""),"")</f>
        <v/>
      </c>
      <c r="BC48" s="71" t="str">
        <f>_xlfn.IFNA(IF($BC$8&lt;&gt;"",VLOOKUP(BD48,Data!$B$2:$H$5150,7,0),""),"")</f>
        <v/>
      </c>
      <c r="BD48" s="72" t="str">
        <f t="shared" si="60"/>
        <v>IMps_Ctn5210.41</v>
      </c>
      <c r="BE48" s="136">
        <f t="shared" si="61"/>
        <v>0</v>
      </c>
      <c r="BF48" s="69">
        <f t="shared" si="62"/>
        <v>0</v>
      </c>
      <c r="BG48" s="70">
        <f>_xlfn.IFNA(VLOOKUP(BJ48,Data!$B$2:$H$5150,4,0),0)</f>
        <v>0</v>
      </c>
      <c r="BH48" s="71" t="str">
        <f>_xlfn.IFNA(IF($BH$8&lt;&gt;"",VLOOKUP(BJ48,Data!$B$2:$H$5150,6,0),""),"")</f>
        <v/>
      </c>
      <c r="BI48" s="71" t="str">
        <f>_xlfn.IFNA(IF($BI$8&lt;&gt;"",VLOOKUP(BJ48,Data!$B$2:$H$5150,7,0),""),"")</f>
        <v/>
      </c>
      <c r="BJ48" s="72" t="str">
        <f t="shared" si="63"/>
        <v>IMps_Ctn5210.41</v>
      </c>
      <c r="BK48" s="136">
        <f t="shared" si="64"/>
        <v>0</v>
      </c>
      <c r="BL48" s="69">
        <f t="shared" si="65"/>
        <v>0</v>
      </c>
      <c r="BM48" s="70">
        <f>_xlfn.IFNA(VLOOKUP(BP48,Data!$B$2:$H$5150,4,0),0)</f>
        <v>0</v>
      </c>
      <c r="BN48" s="71" t="str">
        <f>_xlfn.IFNA(IF($BN$8&lt;&gt;"",VLOOKUP(BP48,Data!$B$2:$H$5150,6,0),""),"")</f>
        <v/>
      </c>
      <c r="BO48" s="71" t="str">
        <f>_xlfn.IFNA(IF($BO$8&lt;&gt;"",VLOOKUP(BP48,Data!$B$2:$H$5150,7,0),""),"")</f>
        <v/>
      </c>
      <c r="BP48" s="72" t="str">
        <f t="shared" si="66"/>
        <v>IMps_Ctn5210.41</v>
      </c>
      <c r="BQ48" s="136">
        <f t="shared" si="67"/>
        <v>0</v>
      </c>
      <c r="BR48" s="69">
        <f t="shared" si="68"/>
        <v>0</v>
      </c>
      <c r="BS48" s="70">
        <f>_xlfn.IFNA(VLOOKUP(BV48,Data!$B$2:$H$5150,4,0),0)</f>
        <v>0</v>
      </c>
      <c r="BT48" s="71" t="str">
        <f>_xlfn.IFNA(IF($BT$8&lt;&gt;"",VLOOKUP(BV48,Data!$B$2:$H$5150,6,0),""),"")</f>
        <v/>
      </c>
      <c r="BU48" s="71" t="str">
        <f>_xlfn.IFNA(IF($BU$8&lt;&gt;"",VLOOKUP(BV48,Data!$B$2:$H$5150,7,0),""),"")</f>
        <v/>
      </c>
      <c r="BV48" s="72" t="str">
        <f t="shared" si="69"/>
        <v>IMps_Ctn5210.41</v>
      </c>
      <c r="BW48" s="136">
        <f t="shared" si="70"/>
        <v>0</v>
      </c>
      <c r="BX48" s="69">
        <f t="shared" si="71"/>
        <v>0</v>
      </c>
      <c r="BY48" s="70">
        <f>_xlfn.IFNA(VLOOKUP(CB48,Data!$B$2:$H$5150,4,0),0)</f>
        <v>0</v>
      </c>
      <c r="BZ48" s="71" t="str">
        <f>_xlfn.IFNA(IF($BZ$8&lt;&gt;"",VLOOKUP(CB48,Data!$B$2:$H$5150,6,0),""),"")</f>
        <v/>
      </c>
      <c r="CA48" s="71" t="str">
        <f>_xlfn.IFNA(IF($CA$8&lt;&gt;"",VLOOKUP(CB48,Data!$B$2:$H$5150,7,0),""),"")</f>
        <v/>
      </c>
      <c r="CB48" s="72" t="str">
        <f t="shared" si="72"/>
        <v>IMps_Ctn5210.41</v>
      </c>
      <c r="CC48" s="136">
        <f t="shared" si="73"/>
        <v>0</v>
      </c>
      <c r="CD48" s="69">
        <f t="shared" si="74"/>
        <v>0</v>
      </c>
      <c r="CE48" s="70">
        <f>_xlfn.IFNA(VLOOKUP(CH48,Data!$B$2:$H$5150,4,0),0)</f>
        <v>0</v>
      </c>
      <c r="CF48" s="71" t="str">
        <f>_xlfn.IFNA(IF($CF$8&lt;&gt;"",VLOOKUP(CH48,Data!$B$2:$H$5150,6,0),""),"")</f>
        <v/>
      </c>
      <c r="CG48" s="71" t="str">
        <f>_xlfn.IFNA(IF($CG$8&lt;&gt;"",VLOOKUP(CH48,Data!$B$2:$H$5150,7,0),""),"")</f>
        <v/>
      </c>
      <c r="CH48" s="72" t="str">
        <f t="shared" si="75"/>
        <v>IMps_Ctn5210.41</v>
      </c>
      <c r="CI48" s="136">
        <f t="shared" si="76"/>
        <v>0</v>
      </c>
      <c r="CJ48" s="69">
        <f t="shared" si="77"/>
        <v>0</v>
      </c>
      <c r="CK48" s="70">
        <f>_xlfn.IFNA(VLOOKUP(CN48,Data!$B$2:$H$5150,4,0),0)</f>
        <v>0</v>
      </c>
      <c r="CL48" s="71" t="str">
        <f>_xlfn.IFNA(IF($CL$8&lt;&gt;"",VLOOKUP(CN48,Data!$B$2:$H$5150,6,0),""),"")</f>
        <v/>
      </c>
      <c r="CM48" s="71" t="str">
        <f>_xlfn.IFNA(IF($CM$8&lt;&gt;"",VLOOKUP(CN48,Data!$B$2:$H$5150,7,0),""),"")</f>
        <v/>
      </c>
      <c r="CN48" s="72" t="str">
        <f t="shared" si="78"/>
        <v>IMps_Ctn5210.41</v>
      </c>
      <c r="CO48" s="136">
        <f t="shared" si="79"/>
        <v>0</v>
      </c>
      <c r="CP48" s="69">
        <f t="shared" si="80"/>
        <v>0</v>
      </c>
      <c r="CQ48" s="70">
        <f>_xlfn.IFNA(VLOOKUP(CT48,Data!$B$2:$H$5150,4,0),0)</f>
        <v>0</v>
      </c>
      <c r="CR48" s="71" t="str">
        <f>_xlfn.IFNA(IF($CR$8&lt;&gt;"",VLOOKUP(CT48,Data!$B$2:$H$5150,6,0),""),"")</f>
        <v/>
      </c>
      <c r="CS48" s="71" t="str">
        <f>_xlfn.IFNA(IF($CS$8&lt;&gt;"",VLOOKUP(CT48,Data!$B$2:$H$5150,7,0),""),"")</f>
        <v/>
      </c>
      <c r="CT48" s="72" t="str">
        <f t="shared" si="81"/>
        <v>IMps_Ctn5210.41</v>
      </c>
      <c r="CU48" s="74" t="str">
        <f>VLOOKUP(F48,GD.List!$C$3:$O$6214,12,0)</f>
        <v>Blended Fabric</v>
      </c>
      <c r="CV48" s="51" t="s">
        <v>50</v>
      </c>
      <c r="CW48" s="51">
        <f t="shared" si="198"/>
        <v>5210.41</v>
      </c>
      <c r="CX48" s="73">
        <f>E48/VLOOKUP(F48,GD.List!$C$3:$O$6646,5,0)</f>
        <v>0.63605814500941615</v>
      </c>
      <c r="CY48" s="134">
        <f t="shared" si="82"/>
        <v>0</v>
      </c>
      <c r="CZ48" s="51" t="e">
        <f t="shared" si="95"/>
        <v>#N/A</v>
      </c>
      <c r="DA48" s="133"/>
    </row>
    <row r="49" spans="1:105" ht="15" customHeight="1" x14ac:dyDescent="0.2">
      <c r="A49" s="142" t="str">
        <f>IFERROR(IF(VLOOKUP(F49,GD.List!$C$3:$H$6371,6,0)&lt;&gt;"L","I","L"),"")</f>
        <v>I</v>
      </c>
      <c r="B49" s="136">
        <f t="shared" ref="B49" si="206">J49*$I49</f>
        <v>0</v>
      </c>
      <c r="C49" s="64">
        <f>545543.42+15.24</f>
        <v>545558.66</v>
      </c>
      <c r="D49" s="64">
        <f t="shared" ref="D49" si="207">J49+P49+V49+AB49+AH49+AN49+AT49+AZ49+BF49+BL49+BR49+BX49+CD49+CJ49+CP49</f>
        <v>0</v>
      </c>
      <c r="E49" s="64">
        <f t="shared" ref="E49" si="208">C49-D49</f>
        <v>545558.66</v>
      </c>
      <c r="F49" s="65" t="s">
        <v>3684</v>
      </c>
      <c r="G49" s="66" t="str">
        <f>VLOOKUP(F49,GD.List!$C$3:$O$6646,13,0)</f>
        <v>Polyester Staple Fiber</v>
      </c>
      <c r="H49" s="67">
        <f>VLOOKUP(F49,GD.List!$C$3:$O$6646,8,0)</f>
        <v>5503.201</v>
      </c>
      <c r="I49" s="68">
        <f>VLOOKUP(F49,GD.List!$C$3:$O$6646,9,0)</f>
        <v>0.95499999999999996</v>
      </c>
      <c r="J49" s="69">
        <f t="shared" si="38"/>
        <v>0</v>
      </c>
      <c r="K49" s="70">
        <f>_xlfn.IFNA(VLOOKUP(N49,Data!$B$2:$H$5150,4,0),0)</f>
        <v>0</v>
      </c>
      <c r="L49" s="71" t="str">
        <f>_xlfn.IFNA(IF($L$8&lt;&gt;"",VLOOKUP(N49,Data!$B$2:$H$5150,6,0),""),"")</f>
        <v/>
      </c>
      <c r="M49" s="71" t="str">
        <f>_xlfn.IFNA(IF($M$8&lt;&gt;"",VLOOKUP(N49,Data!$B$2:$H$5150,7,0),""),"")</f>
        <v/>
      </c>
      <c r="N49" s="72" t="str">
        <f t="shared" si="39"/>
        <v>IMps_Ctn5503.201</v>
      </c>
      <c r="O49" s="136">
        <f t="shared" si="40"/>
        <v>0</v>
      </c>
      <c r="P49" s="69">
        <f t="shared" si="41"/>
        <v>0</v>
      </c>
      <c r="Q49" s="70">
        <f>_xlfn.IFNA(VLOOKUP(T49,Data!$B$2:$H$5150,4,0),0)</f>
        <v>0</v>
      </c>
      <c r="R49" s="71" t="str">
        <f>_xlfn.IFNA(IF($R$8&lt;&gt;"",VLOOKUP(T49,Data!$B$2:$H$5150,6,0),""),"")</f>
        <v/>
      </c>
      <c r="S49" s="71" t="str">
        <f>_xlfn.IFNA(IF($S$8&lt;&gt;"",VLOOKUP(T49,Data!$B$2:$H$5150,7,0),""),"")</f>
        <v/>
      </c>
      <c r="T49" s="72" t="str">
        <f t="shared" si="42"/>
        <v>IMps_Ctn5503.201</v>
      </c>
      <c r="U49" s="136">
        <f t="shared" si="43"/>
        <v>0</v>
      </c>
      <c r="V49" s="69">
        <f t="shared" si="44"/>
        <v>0</v>
      </c>
      <c r="W49" s="70">
        <f>_xlfn.IFNA(VLOOKUP(Z49,Data!$B$2:$H$5150,4,0),0)</f>
        <v>0</v>
      </c>
      <c r="X49" s="71" t="str">
        <f>_xlfn.IFNA(IF($X$8&lt;&gt;"",VLOOKUP(Z49,Data!$B$2:$H$5150,6,0),""),"")</f>
        <v/>
      </c>
      <c r="Y49" s="71" t="str">
        <f>_xlfn.IFNA(IF($Y$8&lt;&gt;"",VLOOKUP(Z49,Data!$B$2:$H$5150,7,0),""),"")</f>
        <v/>
      </c>
      <c r="Z49" s="72" t="str">
        <f t="shared" si="45"/>
        <v>IMps_Ctn5503.201</v>
      </c>
      <c r="AA49" s="136">
        <f t="shared" si="46"/>
        <v>0</v>
      </c>
      <c r="AB49" s="69">
        <f t="shared" si="47"/>
        <v>0</v>
      </c>
      <c r="AC49" s="70">
        <f>_xlfn.IFNA(VLOOKUP(AF49,Data!$B$2:$H$5150,4,0),0)</f>
        <v>0</v>
      </c>
      <c r="AD49" s="71" t="str">
        <f>_xlfn.IFNA(IF($AD$8&lt;&gt;"",VLOOKUP(AF49,Data!$B$2:$H$5150,6,0),""),"")</f>
        <v/>
      </c>
      <c r="AE49" s="71" t="str">
        <f>_xlfn.IFNA(IF($AE$8&lt;&gt;"",VLOOKUP(AF49,Data!$B$2:$H$5150,7,0),""),"")</f>
        <v/>
      </c>
      <c r="AF49" s="72" t="str">
        <f t="shared" si="48"/>
        <v>IMps_Ctn5503.201</v>
      </c>
      <c r="AG49" s="136">
        <f t="shared" si="49"/>
        <v>0</v>
      </c>
      <c r="AH49" s="69">
        <f t="shared" si="50"/>
        <v>0</v>
      </c>
      <c r="AI49" s="70">
        <f>_xlfn.IFNA(VLOOKUP(AL49,Data!$B$2:$H$5150,4,0),0)</f>
        <v>0</v>
      </c>
      <c r="AJ49" s="71" t="str">
        <f>_xlfn.IFNA(IF($AJ$8&lt;&gt;"",VLOOKUP(AL49,Data!$B$2:$H$5150,6,0),""),"")</f>
        <v/>
      </c>
      <c r="AK49" s="71" t="str">
        <f>_xlfn.IFNA(IF($AK$8&lt;&gt;"",VLOOKUP(AL49,Data!$B$2:$H$5150,7,0),""),"")</f>
        <v/>
      </c>
      <c r="AL49" s="72" t="str">
        <f t="shared" si="51"/>
        <v>IMps_Ctn5503.201</v>
      </c>
      <c r="AM49" s="136">
        <f t="shared" si="52"/>
        <v>0</v>
      </c>
      <c r="AN49" s="69">
        <f t="shared" si="53"/>
        <v>0</v>
      </c>
      <c r="AO49" s="70">
        <f>_xlfn.IFNA(VLOOKUP(AR49,Data!$B$2:$H$5150,4,0),0)</f>
        <v>0</v>
      </c>
      <c r="AP49" s="71" t="str">
        <f>_xlfn.IFNA(IF($AP$8&lt;&gt;"",VLOOKUP(AR49,Data!$B$2:$H$5150,6,0),""),"")</f>
        <v/>
      </c>
      <c r="AQ49" s="71" t="str">
        <f>_xlfn.IFNA(IF($AQ$8&lt;&gt;"",VLOOKUP(AR49,Data!$B$2:$H$5150,7,0),""),"")</f>
        <v/>
      </c>
      <c r="AR49" s="72" t="str">
        <f t="shared" si="54"/>
        <v>IMps_Ctn5503.201</v>
      </c>
      <c r="AS49" s="136">
        <f t="shared" si="55"/>
        <v>0</v>
      </c>
      <c r="AT49" s="69">
        <f t="shared" si="56"/>
        <v>0</v>
      </c>
      <c r="AU49" s="70">
        <f>_xlfn.IFNA(VLOOKUP(AX49,Data!$B$2:$H$5150,4,0),0)</f>
        <v>0</v>
      </c>
      <c r="AV49" s="71" t="str">
        <f>_xlfn.IFNA(IF($AV$8&lt;&gt;"",VLOOKUP(AX49,Data!$B$2:$H$5150,6,0),""),"")</f>
        <v/>
      </c>
      <c r="AW49" s="71" t="str">
        <f>_xlfn.IFNA(IF($AW$8&lt;&gt;"",VLOOKUP(AX49,Data!$B$2:$H$5150,7,0),""),"")</f>
        <v/>
      </c>
      <c r="AX49" s="72" t="str">
        <f t="shared" si="57"/>
        <v>IMps_Ctn5503.201</v>
      </c>
      <c r="AY49" s="136">
        <f t="shared" si="58"/>
        <v>0</v>
      </c>
      <c r="AZ49" s="69">
        <f t="shared" si="59"/>
        <v>0</v>
      </c>
      <c r="BA49" s="70">
        <f>_xlfn.IFNA(VLOOKUP(BD49,Data!$B$2:$H$5150,4,0),0)</f>
        <v>0</v>
      </c>
      <c r="BB49" s="71" t="str">
        <f>_xlfn.IFNA(IF($BB$8&lt;&gt;"",VLOOKUP(BD49,Data!$B$2:$H$5150,6,0),""),"")</f>
        <v/>
      </c>
      <c r="BC49" s="71" t="str">
        <f>_xlfn.IFNA(IF($BC$8&lt;&gt;"",VLOOKUP(BD49,Data!$B$2:$H$5150,7,0),""),"")</f>
        <v/>
      </c>
      <c r="BD49" s="72" t="str">
        <f t="shared" si="60"/>
        <v>IMps_Ctn5503.201</v>
      </c>
      <c r="BE49" s="136">
        <f t="shared" si="61"/>
        <v>0</v>
      </c>
      <c r="BF49" s="69">
        <f t="shared" si="62"/>
        <v>0</v>
      </c>
      <c r="BG49" s="70">
        <f>_xlfn.IFNA(VLOOKUP(BJ49,Data!$B$2:$H$5150,4,0),0)</f>
        <v>0</v>
      </c>
      <c r="BH49" s="71" t="str">
        <f>_xlfn.IFNA(IF($BH$8&lt;&gt;"",VLOOKUP(BJ49,Data!$B$2:$H$5150,6,0),""),"")</f>
        <v/>
      </c>
      <c r="BI49" s="71" t="str">
        <f>_xlfn.IFNA(IF($BI$8&lt;&gt;"",VLOOKUP(BJ49,Data!$B$2:$H$5150,7,0),""),"")</f>
        <v/>
      </c>
      <c r="BJ49" s="72" t="str">
        <f t="shared" si="63"/>
        <v>IMps_Ctn5503.201</v>
      </c>
      <c r="BK49" s="136">
        <f t="shared" si="64"/>
        <v>0</v>
      </c>
      <c r="BL49" s="69">
        <f t="shared" si="65"/>
        <v>0</v>
      </c>
      <c r="BM49" s="70">
        <f>_xlfn.IFNA(VLOOKUP(BP49,Data!$B$2:$H$5150,4,0),0)</f>
        <v>0</v>
      </c>
      <c r="BN49" s="71" t="str">
        <f>_xlfn.IFNA(IF($BN$8&lt;&gt;"",VLOOKUP(BP49,Data!$B$2:$H$5150,6,0),""),"")</f>
        <v/>
      </c>
      <c r="BO49" s="71" t="str">
        <f>_xlfn.IFNA(IF($BO$8&lt;&gt;"",VLOOKUP(BP49,Data!$B$2:$H$5150,7,0),""),"")</f>
        <v/>
      </c>
      <c r="BP49" s="72" t="str">
        <f t="shared" si="66"/>
        <v>IMps_Ctn5503.201</v>
      </c>
      <c r="BQ49" s="136">
        <f t="shared" si="67"/>
        <v>0</v>
      </c>
      <c r="BR49" s="69">
        <f t="shared" si="68"/>
        <v>0</v>
      </c>
      <c r="BS49" s="70">
        <f>_xlfn.IFNA(VLOOKUP(BV49,Data!$B$2:$H$5150,4,0),0)</f>
        <v>0</v>
      </c>
      <c r="BT49" s="71" t="str">
        <f>_xlfn.IFNA(IF($BT$8&lt;&gt;"",VLOOKUP(BV49,Data!$B$2:$H$5150,6,0),""),"")</f>
        <v/>
      </c>
      <c r="BU49" s="71" t="str">
        <f>_xlfn.IFNA(IF($BU$8&lt;&gt;"",VLOOKUP(BV49,Data!$B$2:$H$5150,7,0),""),"")</f>
        <v/>
      </c>
      <c r="BV49" s="72" t="str">
        <f t="shared" si="69"/>
        <v>IMps_Ctn5503.201</v>
      </c>
      <c r="BW49" s="136">
        <f t="shared" si="70"/>
        <v>0</v>
      </c>
      <c r="BX49" s="69">
        <f t="shared" si="71"/>
        <v>0</v>
      </c>
      <c r="BY49" s="70">
        <f>_xlfn.IFNA(VLOOKUP(CB49,Data!$B$2:$H$5150,4,0),0)</f>
        <v>0</v>
      </c>
      <c r="BZ49" s="71" t="str">
        <f>_xlfn.IFNA(IF($BZ$8&lt;&gt;"",VLOOKUP(CB49,Data!$B$2:$H$5150,6,0),""),"")</f>
        <v/>
      </c>
      <c r="CA49" s="71" t="str">
        <f>_xlfn.IFNA(IF($CA$8&lt;&gt;"",VLOOKUP(CB49,Data!$B$2:$H$5150,7,0),""),"")</f>
        <v/>
      </c>
      <c r="CB49" s="72" t="str">
        <f t="shared" si="72"/>
        <v>IMps_Ctn5503.201</v>
      </c>
      <c r="CC49" s="136">
        <f t="shared" si="73"/>
        <v>0</v>
      </c>
      <c r="CD49" s="69">
        <f t="shared" si="74"/>
        <v>0</v>
      </c>
      <c r="CE49" s="70">
        <f>_xlfn.IFNA(VLOOKUP(CH49,Data!$B$2:$H$5150,4,0),0)</f>
        <v>0</v>
      </c>
      <c r="CF49" s="71" t="str">
        <f>_xlfn.IFNA(IF($CF$8&lt;&gt;"",VLOOKUP(CH49,Data!$B$2:$H$5150,6,0),""),"")</f>
        <v/>
      </c>
      <c r="CG49" s="71" t="str">
        <f>_xlfn.IFNA(IF($CG$8&lt;&gt;"",VLOOKUP(CH49,Data!$B$2:$H$5150,7,0),""),"")</f>
        <v/>
      </c>
      <c r="CH49" s="72" t="str">
        <f t="shared" si="75"/>
        <v>IMps_Ctn5503.201</v>
      </c>
      <c r="CI49" s="136">
        <f t="shared" si="76"/>
        <v>0</v>
      </c>
      <c r="CJ49" s="69">
        <f t="shared" si="77"/>
        <v>0</v>
      </c>
      <c r="CK49" s="70">
        <f>_xlfn.IFNA(VLOOKUP(CN49,Data!$B$2:$H$5150,4,0),0)</f>
        <v>0</v>
      </c>
      <c r="CL49" s="71" t="str">
        <f>_xlfn.IFNA(IF($CL$8&lt;&gt;"",VLOOKUP(CN49,Data!$B$2:$H$5150,6,0),""),"")</f>
        <v/>
      </c>
      <c r="CM49" s="71" t="str">
        <f>_xlfn.IFNA(IF($CM$8&lt;&gt;"",VLOOKUP(CN49,Data!$B$2:$H$5150,7,0),""),"")</f>
        <v/>
      </c>
      <c r="CN49" s="72" t="str">
        <f t="shared" si="78"/>
        <v>IMps_Ctn5503.201</v>
      </c>
      <c r="CO49" s="136">
        <f t="shared" si="79"/>
        <v>0</v>
      </c>
      <c r="CP49" s="69">
        <f t="shared" si="80"/>
        <v>0</v>
      </c>
      <c r="CQ49" s="70">
        <f>_xlfn.IFNA(VLOOKUP(CT49,Data!$B$2:$H$5150,4,0),0)</f>
        <v>0</v>
      </c>
      <c r="CR49" s="71" t="str">
        <f>_xlfn.IFNA(IF($CR$8&lt;&gt;"",VLOOKUP(CT49,Data!$B$2:$H$5150,6,0),""),"")</f>
        <v/>
      </c>
      <c r="CS49" s="71" t="str">
        <f>_xlfn.IFNA(IF($CS$8&lt;&gt;"",VLOOKUP(CT49,Data!$B$2:$H$5150,7,0),""),"")</f>
        <v/>
      </c>
      <c r="CT49" s="72" t="str">
        <f t="shared" si="81"/>
        <v>IMps_Ctn5503.201</v>
      </c>
      <c r="CU49" s="74" t="str">
        <f>VLOOKUP(F49,GD.List!$C$3:$O$6214,12,0)</f>
        <v>Polyester Staple Fiber</v>
      </c>
      <c r="CV49" s="51" t="s">
        <v>50</v>
      </c>
      <c r="CW49" s="51">
        <f t="shared" si="198"/>
        <v>5503.201</v>
      </c>
      <c r="CX49" s="73">
        <f>E49/VLOOKUP(F49,GD.List!$C$3:$O$6646,5,0)</f>
        <v>0.91489791725885483</v>
      </c>
      <c r="CY49" s="134">
        <f t="shared" si="82"/>
        <v>0</v>
      </c>
      <c r="CZ49" s="51" t="e">
        <f t="shared" ref="CZ49" si="209">VLOOKUP(F49,$CZ$1:$CZ$7,1,0)</f>
        <v>#N/A</v>
      </c>
      <c r="DA49" s="133"/>
    </row>
    <row r="50" spans="1:105" ht="15" customHeight="1" x14ac:dyDescent="0.2">
      <c r="A50" s="142" t="str">
        <f>IFERROR(IF(VLOOKUP(F50,GD.List!$C$3:$H$6371,6,0)&lt;&gt;"L","I","L"),"")</f>
        <v>I</v>
      </c>
      <c r="B50" s="136">
        <f t="shared" si="35"/>
        <v>0</v>
      </c>
      <c r="C50" s="64">
        <v>6627.9400000000005</v>
      </c>
      <c r="D50" s="64">
        <f t="shared" ref="D50" si="210">J50+P50+V50+AB50+AH50+AN50+AT50+AZ50+BF50+BL50+BR50+BX50+CD50+CJ50+CP50</f>
        <v>0</v>
      </c>
      <c r="E50" s="64">
        <f t="shared" si="37"/>
        <v>6627.9400000000005</v>
      </c>
      <c r="F50" s="65" t="s">
        <v>2813</v>
      </c>
      <c r="G50" s="66" t="str">
        <f>VLOOKUP(F50,GD.List!$C$3:$O$6646,13,0)</f>
        <v>100% POLYESTER TEXTURED YARN DTY 100D/48F HIM RW SD GRADE-AA</v>
      </c>
      <c r="H50" s="67">
        <f>VLOOKUP(F50,GD.List!$C$3:$O$6646,8,0)</f>
        <v>5402.33</v>
      </c>
      <c r="I50" s="68">
        <f>VLOOKUP(F50,GD.List!$C$3:$O$6646,9,0)</f>
        <v>1.43</v>
      </c>
      <c r="J50" s="69">
        <f t="shared" si="38"/>
        <v>0</v>
      </c>
      <c r="K50" s="70">
        <f>_xlfn.IFNA(VLOOKUP(N50,Data!$B$2:$H$5150,4,0),0)</f>
        <v>0</v>
      </c>
      <c r="L50" s="71" t="str">
        <f>_xlfn.IFNA(IF($L$8&lt;&gt;"",VLOOKUP(N50,Data!$B$2:$H$5150,6,0),""),"")</f>
        <v/>
      </c>
      <c r="M50" s="71" t="str">
        <f>_xlfn.IFNA(IF($M$8&lt;&gt;"",VLOOKUP(N50,Data!$B$2:$H$5150,7,0),""),"")</f>
        <v/>
      </c>
      <c r="N50" s="72" t="str">
        <f t="shared" si="39"/>
        <v>IMps_Ctn5402.33</v>
      </c>
      <c r="O50" s="136">
        <f t="shared" si="40"/>
        <v>0</v>
      </c>
      <c r="P50" s="69">
        <f t="shared" si="41"/>
        <v>0</v>
      </c>
      <c r="Q50" s="70">
        <f>_xlfn.IFNA(VLOOKUP(T50,Data!$B$2:$H$5150,4,0),0)</f>
        <v>0</v>
      </c>
      <c r="R50" s="71" t="str">
        <f>_xlfn.IFNA(IF($R$8&lt;&gt;"",VLOOKUP(T50,Data!$B$2:$H$5150,6,0),""),"")</f>
        <v/>
      </c>
      <c r="S50" s="71" t="str">
        <f>_xlfn.IFNA(IF($S$8&lt;&gt;"",VLOOKUP(T50,Data!$B$2:$H$5150,7,0),""),"")</f>
        <v/>
      </c>
      <c r="T50" s="72" t="str">
        <f t="shared" si="42"/>
        <v>IMps_Ctn5402.33</v>
      </c>
      <c r="U50" s="136">
        <f t="shared" si="43"/>
        <v>0</v>
      </c>
      <c r="V50" s="69">
        <f t="shared" si="44"/>
        <v>0</v>
      </c>
      <c r="W50" s="70">
        <f>_xlfn.IFNA(VLOOKUP(Z50,Data!$B$2:$H$5150,4,0),0)</f>
        <v>0</v>
      </c>
      <c r="X50" s="71" t="str">
        <f>_xlfn.IFNA(IF($X$8&lt;&gt;"",VLOOKUP(Z50,Data!$B$2:$H$5150,6,0),""),"")</f>
        <v/>
      </c>
      <c r="Y50" s="71" t="str">
        <f>_xlfn.IFNA(IF($Y$8&lt;&gt;"",VLOOKUP(Z50,Data!$B$2:$H$5150,7,0),""),"")</f>
        <v/>
      </c>
      <c r="Z50" s="72" t="str">
        <f t="shared" si="45"/>
        <v>IMps_Ctn5402.33</v>
      </c>
      <c r="AA50" s="136">
        <f t="shared" si="46"/>
        <v>0</v>
      </c>
      <c r="AB50" s="69">
        <f t="shared" si="47"/>
        <v>0</v>
      </c>
      <c r="AC50" s="70">
        <f>_xlfn.IFNA(VLOOKUP(AF50,Data!$B$2:$H$5150,4,0),0)</f>
        <v>0</v>
      </c>
      <c r="AD50" s="71" t="str">
        <f>_xlfn.IFNA(IF($AD$8&lt;&gt;"",VLOOKUP(AF50,Data!$B$2:$H$5150,6,0),""),"")</f>
        <v/>
      </c>
      <c r="AE50" s="71" t="str">
        <f>_xlfn.IFNA(IF($AE$8&lt;&gt;"",VLOOKUP(AF50,Data!$B$2:$H$5150,7,0),""),"")</f>
        <v/>
      </c>
      <c r="AF50" s="72" t="str">
        <f t="shared" si="48"/>
        <v>IMps_Ctn5402.33</v>
      </c>
      <c r="AG50" s="136">
        <f t="shared" si="49"/>
        <v>0</v>
      </c>
      <c r="AH50" s="69">
        <f t="shared" si="50"/>
        <v>0</v>
      </c>
      <c r="AI50" s="70">
        <f>_xlfn.IFNA(VLOOKUP(AL50,Data!$B$2:$H$5150,4,0),0)</f>
        <v>0</v>
      </c>
      <c r="AJ50" s="71" t="str">
        <f>_xlfn.IFNA(IF($AJ$8&lt;&gt;"",VLOOKUP(AL50,Data!$B$2:$H$5150,6,0),""),"")</f>
        <v/>
      </c>
      <c r="AK50" s="71" t="str">
        <f>_xlfn.IFNA(IF($AK$8&lt;&gt;"",VLOOKUP(AL50,Data!$B$2:$H$5150,7,0),""),"")</f>
        <v/>
      </c>
      <c r="AL50" s="72" t="str">
        <f t="shared" si="51"/>
        <v>IMps_Ctn5402.33</v>
      </c>
      <c r="AM50" s="136">
        <f t="shared" si="52"/>
        <v>0</v>
      </c>
      <c r="AN50" s="69">
        <f t="shared" si="53"/>
        <v>0</v>
      </c>
      <c r="AO50" s="70">
        <f>_xlfn.IFNA(VLOOKUP(AR50,Data!$B$2:$H$5150,4,0),0)</f>
        <v>0</v>
      </c>
      <c r="AP50" s="71" t="str">
        <f>_xlfn.IFNA(IF($AP$8&lt;&gt;"",VLOOKUP(AR50,Data!$B$2:$H$5150,6,0),""),"")</f>
        <v/>
      </c>
      <c r="AQ50" s="71" t="str">
        <f>_xlfn.IFNA(IF($AQ$8&lt;&gt;"",VLOOKUP(AR50,Data!$B$2:$H$5150,7,0),""),"")</f>
        <v/>
      </c>
      <c r="AR50" s="72" t="str">
        <f t="shared" si="54"/>
        <v>IMps_Ctn5402.33</v>
      </c>
      <c r="AS50" s="136">
        <f t="shared" si="55"/>
        <v>0</v>
      </c>
      <c r="AT50" s="69">
        <f t="shared" si="56"/>
        <v>0</v>
      </c>
      <c r="AU50" s="70">
        <f>_xlfn.IFNA(VLOOKUP(AX50,Data!$B$2:$H$5150,4,0),0)</f>
        <v>0</v>
      </c>
      <c r="AV50" s="71" t="str">
        <f>_xlfn.IFNA(IF($AV$8&lt;&gt;"",VLOOKUP(AX50,Data!$B$2:$H$5150,6,0),""),"")</f>
        <v/>
      </c>
      <c r="AW50" s="71" t="str">
        <f>_xlfn.IFNA(IF($AW$8&lt;&gt;"",VLOOKUP(AX50,Data!$B$2:$H$5150,7,0),""),"")</f>
        <v/>
      </c>
      <c r="AX50" s="72" t="str">
        <f t="shared" si="57"/>
        <v>IMps_Ctn5402.33</v>
      </c>
      <c r="AY50" s="136">
        <f t="shared" si="58"/>
        <v>0</v>
      </c>
      <c r="AZ50" s="69">
        <f t="shared" si="59"/>
        <v>0</v>
      </c>
      <c r="BA50" s="70">
        <f>_xlfn.IFNA(VLOOKUP(BD50,Data!$B$2:$H$5150,4,0),0)</f>
        <v>0</v>
      </c>
      <c r="BB50" s="71" t="str">
        <f>_xlfn.IFNA(IF($BB$8&lt;&gt;"",VLOOKUP(BD50,Data!$B$2:$H$5150,6,0),""),"")</f>
        <v/>
      </c>
      <c r="BC50" s="71" t="str">
        <f>_xlfn.IFNA(IF($BC$8&lt;&gt;"",VLOOKUP(BD50,Data!$B$2:$H$5150,7,0),""),"")</f>
        <v/>
      </c>
      <c r="BD50" s="72" t="str">
        <f t="shared" si="60"/>
        <v>IMps_Ctn5402.33</v>
      </c>
      <c r="BE50" s="136">
        <f t="shared" si="61"/>
        <v>0</v>
      </c>
      <c r="BF50" s="69">
        <f t="shared" si="62"/>
        <v>0</v>
      </c>
      <c r="BG50" s="70">
        <f>_xlfn.IFNA(VLOOKUP(BJ50,Data!$B$2:$H$5150,4,0),0)</f>
        <v>0</v>
      </c>
      <c r="BH50" s="71" t="str">
        <f>_xlfn.IFNA(IF($BH$8&lt;&gt;"",VLOOKUP(BJ50,Data!$B$2:$H$5150,6,0),""),"")</f>
        <v/>
      </c>
      <c r="BI50" s="71" t="str">
        <f>_xlfn.IFNA(IF($BI$8&lt;&gt;"",VLOOKUP(BJ50,Data!$B$2:$H$5150,7,0),""),"")</f>
        <v/>
      </c>
      <c r="BJ50" s="72" t="str">
        <f t="shared" si="63"/>
        <v>IMps_Ctn5402.33</v>
      </c>
      <c r="BK50" s="136">
        <f t="shared" si="64"/>
        <v>0</v>
      </c>
      <c r="BL50" s="69">
        <f t="shared" si="65"/>
        <v>0</v>
      </c>
      <c r="BM50" s="70">
        <f>_xlfn.IFNA(VLOOKUP(BP50,Data!$B$2:$H$5150,4,0),0)</f>
        <v>0</v>
      </c>
      <c r="BN50" s="71" t="str">
        <f>_xlfn.IFNA(IF($BN$8&lt;&gt;"",VLOOKUP(BP50,Data!$B$2:$H$5150,6,0),""),"")</f>
        <v/>
      </c>
      <c r="BO50" s="71" t="str">
        <f>_xlfn.IFNA(IF($BO$8&lt;&gt;"",VLOOKUP(BP50,Data!$B$2:$H$5150,7,0),""),"")</f>
        <v/>
      </c>
      <c r="BP50" s="72" t="str">
        <f t="shared" si="66"/>
        <v>IMps_Ctn5402.33</v>
      </c>
      <c r="BQ50" s="136">
        <f t="shared" si="67"/>
        <v>0</v>
      </c>
      <c r="BR50" s="69">
        <f t="shared" si="68"/>
        <v>0</v>
      </c>
      <c r="BS50" s="70">
        <f>_xlfn.IFNA(VLOOKUP(BV50,Data!$B$2:$H$5150,4,0),0)</f>
        <v>0</v>
      </c>
      <c r="BT50" s="71" t="str">
        <f>_xlfn.IFNA(IF($BT$8&lt;&gt;"",VLOOKUP(BV50,Data!$B$2:$H$5150,6,0),""),"")</f>
        <v/>
      </c>
      <c r="BU50" s="71" t="str">
        <f>_xlfn.IFNA(IF($BU$8&lt;&gt;"",VLOOKUP(BV50,Data!$B$2:$H$5150,7,0),""),"")</f>
        <v/>
      </c>
      <c r="BV50" s="72" t="str">
        <f t="shared" si="69"/>
        <v>IMps_Ctn5402.33</v>
      </c>
      <c r="BW50" s="136">
        <f t="shared" si="70"/>
        <v>0</v>
      </c>
      <c r="BX50" s="69">
        <f t="shared" si="71"/>
        <v>0</v>
      </c>
      <c r="BY50" s="70">
        <f>_xlfn.IFNA(VLOOKUP(CB50,Data!$B$2:$H$5150,4,0),0)</f>
        <v>0</v>
      </c>
      <c r="BZ50" s="71" t="str">
        <f>_xlfn.IFNA(IF($BZ$8&lt;&gt;"",VLOOKUP(CB50,Data!$B$2:$H$5150,6,0),""),"")</f>
        <v/>
      </c>
      <c r="CA50" s="71" t="str">
        <f>_xlfn.IFNA(IF($CA$8&lt;&gt;"",VLOOKUP(CB50,Data!$B$2:$H$5150,7,0),""),"")</f>
        <v/>
      </c>
      <c r="CB50" s="72" t="str">
        <f t="shared" si="72"/>
        <v>IMps_Ctn5402.33</v>
      </c>
      <c r="CC50" s="136">
        <f t="shared" si="73"/>
        <v>0</v>
      </c>
      <c r="CD50" s="69">
        <f t="shared" si="74"/>
        <v>0</v>
      </c>
      <c r="CE50" s="70">
        <f>_xlfn.IFNA(VLOOKUP(CH50,Data!$B$2:$H$5150,4,0),0)</f>
        <v>0</v>
      </c>
      <c r="CF50" s="71" t="str">
        <f>_xlfn.IFNA(IF($CF$8&lt;&gt;"",VLOOKUP(CH50,Data!$B$2:$H$5150,6,0),""),"")</f>
        <v/>
      </c>
      <c r="CG50" s="71" t="str">
        <f>_xlfn.IFNA(IF($CG$8&lt;&gt;"",VLOOKUP(CH50,Data!$B$2:$H$5150,7,0),""),"")</f>
        <v/>
      </c>
      <c r="CH50" s="72" t="str">
        <f t="shared" si="75"/>
        <v>IMps_Ctn5402.33</v>
      </c>
      <c r="CI50" s="136">
        <f t="shared" si="76"/>
        <v>0</v>
      </c>
      <c r="CJ50" s="69">
        <f t="shared" si="77"/>
        <v>0</v>
      </c>
      <c r="CK50" s="70">
        <f>_xlfn.IFNA(VLOOKUP(CN50,Data!$B$2:$H$5150,4,0),0)</f>
        <v>0</v>
      </c>
      <c r="CL50" s="71" t="str">
        <f>_xlfn.IFNA(IF($CL$8&lt;&gt;"",VLOOKUP(CN50,Data!$B$2:$H$5150,6,0),""),"")</f>
        <v/>
      </c>
      <c r="CM50" s="71" t="str">
        <f>_xlfn.IFNA(IF($CM$8&lt;&gt;"",VLOOKUP(CN50,Data!$B$2:$H$5150,7,0),""),"")</f>
        <v/>
      </c>
      <c r="CN50" s="72" t="str">
        <f t="shared" si="78"/>
        <v>IMps_Ctn5402.33</v>
      </c>
      <c r="CO50" s="136">
        <f t="shared" si="79"/>
        <v>0</v>
      </c>
      <c r="CP50" s="69">
        <f t="shared" si="80"/>
        <v>0</v>
      </c>
      <c r="CQ50" s="70">
        <f>_xlfn.IFNA(VLOOKUP(CT50,Data!$B$2:$H$5150,4,0),0)</f>
        <v>0</v>
      </c>
      <c r="CR50" s="71" t="str">
        <f>_xlfn.IFNA(IF($CR$8&lt;&gt;"",VLOOKUP(CT50,Data!$B$2:$H$5150,6,0),""),"")</f>
        <v/>
      </c>
      <c r="CS50" s="71" t="str">
        <f>_xlfn.IFNA(IF($CS$8&lt;&gt;"",VLOOKUP(CT50,Data!$B$2:$H$5150,7,0),""),"")</f>
        <v/>
      </c>
      <c r="CT50" s="72" t="str">
        <f t="shared" si="81"/>
        <v>IMps_Ctn5402.33</v>
      </c>
      <c r="CU50" s="74" t="str">
        <f>VLOOKUP(F50,GD.List!$C$3:$O$6214,12,0)</f>
        <v>Polyester Yarn</v>
      </c>
      <c r="CV50" s="51" t="s">
        <v>50</v>
      </c>
      <c r="CW50" s="51">
        <f t="shared" si="198"/>
        <v>5402.33</v>
      </c>
      <c r="CX50" s="73">
        <f>E50/VLOOKUP(F50,GD.List!$C$3:$O$6646,5,0)</f>
        <v>0.27074918300653594</v>
      </c>
      <c r="CY50" s="134">
        <f t="shared" si="82"/>
        <v>0</v>
      </c>
      <c r="CZ50" s="51" t="e">
        <f t="shared" ref="CZ50" si="211">VLOOKUP(F50,$CZ$1:$CZ$7,1,0)</f>
        <v>#N/A</v>
      </c>
      <c r="DA50" s="133"/>
    </row>
    <row r="51" spans="1:105" ht="15" customHeight="1" x14ac:dyDescent="0.2">
      <c r="A51" s="142" t="str">
        <f>IFERROR(IF(VLOOKUP(F51,GD.List!$C$3:$H$6371,6,0)&lt;&gt;"L","I","L"),"")</f>
        <v>I</v>
      </c>
      <c r="B51" s="136">
        <f t="shared" si="35"/>
        <v>0</v>
      </c>
      <c r="C51" s="64">
        <v>8080</v>
      </c>
      <c r="D51" s="64">
        <f t="shared" ref="D51" si="212">J51+P51+V51+AB51+AH51+AN51+AT51+AZ51+BF51+BL51+BR51+BX51+CD51+CJ51+CP51</f>
        <v>0</v>
      </c>
      <c r="E51" s="64">
        <f t="shared" si="37"/>
        <v>8080</v>
      </c>
      <c r="F51" s="65" t="s">
        <v>2053</v>
      </c>
      <c r="G51" s="66" t="s">
        <v>3698</v>
      </c>
      <c r="H51" s="67">
        <v>5407.51</v>
      </c>
      <c r="I51" s="68">
        <v>3.8</v>
      </c>
      <c r="J51" s="69">
        <f t="shared" si="38"/>
        <v>0</v>
      </c>
      <c r="K51" s="70">
        <f>_xlfn.IFNA(VLOOKUP(N51,Data!$B$2:$H$5150,4,0),0)</f>
        <v>0</v>
      </c>
      <c r="L51" s="71" t="str">
        <f>_xlfn.IFNA(IF($L$8&lt;&gt;"",VLOOKUP(N51,Data!$B$2:$H$5150,6,0),""),"")</f>
        <v/>
      </c>
      <c r="M51" s="71" t="str">
        <f>_xlfn.IFNA(IF($M$8&lt;&gt;"",VLOOKUP(N51,Data!$B$2:$H$5150,7,0),""),"")</f>
        <v/>
      </c>
      <c r="N51" s="72" t="str">
        <f t="shared" si="39"/>
        <v>IMps_Ctn5407.51</v>
      </c>
      <c r="O51" s="136">
        <f t="shared" si="40"/>
        <v>0</v>
      </c>
      <c r="P51" s="69">
        <f t="shared" si="41"/>
        <v>0</v>
      </c>
      <c r="Q51" s="70">
        <f>_xlfn.IFNA(VLOOKUP(T51,Data!$B$2:$H$5150,4,0),0)</f>
        <v>0</v>
      </c>
      <c r="R51" s="71" t="str">
        <f>_xlfn.IFNA(IF($R$8&lt;&gt;"",VLOOKUP(T51,Data!$B$2:$H$5150,6,0),""),"")</f>
        <v/>
      </c>
      <c r="S51" s="71" t="str">
        <f>_xlfn.IFNA(IF($S$8&lt;&gt;"",VLOOKUP(T51,Data!$B$2:$H$5150,7,0),""),"")</f>
        <v/>
      </c>
      <c r="T51" s="72" t="str">
        <f t="shared" si="42"/>
        <v>IMps_Ctn5407.51</v>
      </c>
      <c r="U51" s="136">
        <f t="shared" si="43"/>
        <v>0</v>
      </c>
      <c r="V51" s="69">
        <f t="shared" si="44"/>
        <v>0</v>
      </c>
      <c r="W51" s="70">
        <f>_xlfn.IFNA(VLOOKUP(Z51,Data!$B$2:$H$5150,4,0),0)</f>
        <v>0</v>
      </c>
      <c r="X51" s="71" t="str">
        <f>_xlfn.IFNA(IF($X$8&lt;&gt;"",VLOOKUP(Z51,Data!$B$2:$H$5150,6,0),""),"")</f>
        <v/>
      </c>
      <c r="Y51" s="71" t="str">
        <f>_xlfn.IFNA(IF($Y$8&lt;&gt;"",VLOOKUP(Z51,Data!$B$2:$H$5150,7,0),""),"")</f>
        <v/>
      </c>
      <c r="Z51" s="72" t="str">
        <f t="shared" si="45"/>
        <v>IMps_Ctn5407.51</v>
      </c>
      <c r="AA51" s="136">
        <f t="shared" si="46"/>
        <v>0</v>
      </c>
      <c r="AB51" s="69">
        <f t="shared" si="47"/>
        <v>0</v>
      </c>
      <c r="AC51" s="70">
        <f>_xlfn.IFNA(VLOOKUP(AF51,Data!$B$2:$H$5150,4,0),0)</f>
        <v>0</v>
      </c>
      <c r="AD51" s="71" t="str">
        <f>_xlfn.IFNA(IF($AD$8&lt;&gt;"",VLOOKUP(AF51,Data!$B$2:$H$5150,6,0),""),"")</f>
        <v/>
      </c>
      <c r="AE51" s="71" t="str">
        <f>_xlfn.IFNA(IF($AE$8&lt;&gt;"",VLOOKUP(AF51,Data!$B$2:$H$5150,7,0),""),"")</f>
        <v/>
      </c>
      <c r="AF51" s="72" t="str">
        <f t="shared" si="48"/>
        <v>IMps_Ctn5407.51</v>
      </c>
      <c r="AG51" s="136">
        <f t="shared" si="49"/>
        <v>0</v>
      </c>
      <c r="AH51" s="69">
        <f t="shared" si="50"/>
        <v>0</v>
      </c>
      <c r="AI51" s="70">
        <f>_xlfn.IFNA(VLOOKUP(AL51,Data!$B$2:$H$5150,4,0),0)</f>
        <v>0</v>
      </c>
      <c r="AJ51" s="71" t="str">
        <f>_xlfn.IFNA(IF($AJ$8&lt;&gt;"",VLOOKUP(AL51,Data!$B$2:$H$5150,6,0),""),"")</f>
        <v/>
      </c>
      <c r="AK51" s="71" t="str">
        <f>_xlfn.IFNA(IF($AK$8&lt;&gt;"",VLOOKUP(AL51,Data!$B$2:$H$5150,7,0),""),"")</f>
        <v/>
      </c>
      <c r="AL51" s="72" t="str">
        <f t="shared" si="51"/>
        <v>IMps_Ctn5407.51</v>
      </c>
      <c r="AM51" s="136">
        <f t="shared" si="52"/>
        <v>0</v>
      </c>
      <c r="AN51" s="69">
        <f t="shared" si="53"/>
        <v>0</v>
      </c>
      <c r="AO51" s="70">
        <f>_xlfn.IFNA(VLOOKUP(AR51,Data!$B$2:$H$5150,4,0),0)</f>
        <v>0</v>
      </c>
      <c r="AP51" s="71" t="str">
        <f>_xlfn.IFNA(IF($AP$8&lt;&gt;"",VLOOKUP(AR51,Data!$B$2:$H$5150,6,0),""),"")</f>
        <v/>
      </c>
      <c r="AQ51" s="71" t="str">
        <f>_xlfn.IFNA(IF($AQ$8&lt;&gt;"",VLOOKUP(AR51,Data!$B$2:$H$5150,7,0),""),"")</f>
        <v/>
      </c>
      <c r="AR51" s="72" t="str">
        <f t="shared" si="54"/>
        <v>IMps_Ctn5407.51</v>
      </c>
      <c r="AS51" s="136">
        <f t="shared" si="55"/>
        <v>0</v>
      </c>
      <c r="AT51" s="69">
        <f t="shared" si="56"/>
        <v>0</v>
      </c>
      <c r="AU51" s="70">
        <f>_xlfn.IFNA(VLOOKUP(AX51,Data!$B$2:$H$5150,4,0),0)</f>
        <v>0</v>
      </c>
      <c r="AV51" s="71" t="str">
        <f>_xlfn.IFNA(IF($AV$8&lt;&gt;"",VLOOKUP(AX51,Data!$B$2:$H$5150,6,0),""),"")</f>
        <v/>
      </c>
      <c r="AW51" s="71" t="str">
        <f>_xlfn.IFNA(IF($AW$8&lt;&gt;"",VLOOKUP(AX51,Data!$B$2:$H$5150,7,0),""),"")</f>
        <v/>
      </c>
      <c r="AX51" s="72" t="str">
        <f t="shared" si="57"/>
        <v>IMps_Ctn5407.51</v>
      </c>
      <c r="AY51" s="136">
        <f t="shared" si="58"/>
        <v>0</v>
      </c>
      <c r="AZ51" s="69">
        <f t="shared" si="59"/>
        <v>0</v>
      </c>
      <c r="BA51" s="70">
        <f>_xlfn.IFNA(VLOOKUP(BD51,Data!$B$2:$H$5150,4,0),0)</f>
        <v>0</v>
      </c>
      <c r="BB51" s="71" t="str">
        <f>_xlfn.IFNA(IF($BB$8&lt;&gt;"",VLOOKUP(BD51,Data!$B$2:$H$5150,6,0),""),"")</f>
        <v/>
      </c>
      <c r="BC51" s="71" t="str">
        <f>_xlfn.IFNA(IF($BC$8&lt;&gt;"",VLOOKUP(BD51,Data!$B$2:$H$5150,7,0),""),"")</f>
        <v/>
      </c>
      <c r="BD51" s="72" t="str">
        <f t="shared" si="60"/>
        <v>IMps_Ctn5407.51</v>
      </c>
      <c r="BE51" s="136">
        <f t="shared" si="61"/>
        <v>0</v>
      </c>
      <c r="BF51" s="69">
        <f t="shared" si="62"/>
        <v>0</v>
      </c>
      <c r="BG51" s="70">
        <f>_xlfn.IFNA(VLOOKUP(BJ51,Data!$B$2:$H$5150,4,0),0)</f>
        <v>0</v>
      </c>
      <c r="BH51" s="71" t="str">
        <f>_xlfn.IFNA(IF($BH$8&lt;&gt;"",VLOOKUP(BJ51,Data!$B$2:$H$5150,6,0),""),"")</f>
        <v/>
      </c>
      <c r="BI51" s="71" t="str">
        <f>_xlfn.IFNA(IF($BI$8&lt;&gt;"",VLOOKUP(BJ51,Data!$B$2:$H$5150,7,0),""),"")</f>
        <v/>
      </c>
      <c r="BJ51" s="72" t="str">
        <f t="shared" si="63"/>
        <v>IMps_Ctn5407.51</v>
      </c>
      <c r="BK51" s="136">
        <f t="shared" si="64"/>
        <v>0</v>
      </c>
      <c r="BL51" s="69">
        <f t="shared" si="65"/>
        <v>0</v>
      </c>
      <c r="BM51" s="70">
        <f>_xlfn.IFNA(VLOOKUP(BP51,Data!$B$2:$H$5150,4,0),0)</f>
        <v>0</v>
      </c>
      <c r="BN51" s="71" t="str">
        <f>_xlfn.IFNA(IF($BN$8&lt;&gt;"",VLOOKUP(BP51,Data!$B$2:$H$5150,6,0),""),"")</f>
        <v/>
      </c>
      <c r="BO51" s="71" t="str">
        <f>_xlfn.IFNA(IF($BO$8&lt;&gt;"",VLOOKUP(BP51,Data!$B$2:$H$5150,7,0),""),"")</f>
        <v/>
      </c>
      <c r="BP51" s="72" t="str">
        <f t="shared" si="66"/>
        <v>IMps_Ctn5407.51</v>
      </c>
      <c r="BQ51" s="136">
        <f t="shared" si="67"/>
        <v>0</v>
      </c>
      <c r="BR51" s="69">
        <f t="shared" si="68"/>
        <v>0</v>
      </c>
      <c r="BS51" s="70">
        <f>_xlfn.IFNA(VLOOKUP(BV51,Data!$B$2:$H$5150,4,0),0)</f>
        <v>0</v>
      </c>
      <c r="BT51" s="71" t="str">
        <f>_xlfn.IFNA(IF($BT$8&lt;&gt;"",VLOOKUP(BV51,Data!$B$2:$H$5150,6,0),""),"")</f>
        <v/>
      </c>
      <c r="BU51" s="71" t="str">
        <f>_xlfn.IFNA(IF($BU$8&lt;&gt;"",VLOOKUP(BV51,Data!$B$2:$H$5150,7,0),""),"")</f>
        <v/>
      </c>
      <c r="BV51" s="72" t="str">
        <f t="shared" si="69"/>
        <v>IMps_Ctn5407.51</v>
      </c>
      <c r="BW51" s="136">
        <f t="shared" si="70"/>
        <v>0</v>
      </c>
      <c r="BX51" s="69">
        <f t="shared" si="71"/>
        <v>0</v>
      </c>
      <c r="BY51" s="70">
        <f>_xlfn.IFNA(VLOOKUP(CB51,Data!$B$2:$H$5150,4,0),0)</f>
        <v>0</v>
      </c>
      <c r="BZ51" s="71" t="str">
        <f>_xlfn.IFNA(IF($BZ$8&lt;&gt;"",VLOOKUP(CB51,Data!$B$2:$H$5150,6,0),""),"")</f>
        <v/>
      </c>
      <c r="CA51" s="71" t="str">
        <f>_xlfn.IFNA(IF($CA$8&lt;&gt;"",VLOOKUP(CB51,Data!$B$2:$H$5150,7,0),""),"")</f>
        <v/>
      </c>
      <c r="CB51" s="72" t="str">
        <f t="shared" si="72"/>
        <v>IMps_Ctn5407.51</v>
      </c>
      <c r="CC51" s="136">
        <f t="shared" si="73"/>
        <v>0</v>
      </c>
      <c r="CD51" s="69">
        <f t="shared" si="74"/>
        <v>0</v>
      </c>
      <c r="CE51" s="70">
        <f>_xlfn.IFNA(VLOOKUP(CH51,Data!$B$2:$H$5150,4,0),0)</f>
        <v>0</v>
      </c>
      <c r="CF51" s="71" t="str">
        <f>_xlfn.IFNA(IF($CF$8&lt;&gt;"",VLOOKUP(CH51,Data!$B$2:$H$5150,6,0),""),"")</f>
        <v/>
      </c>
      <c r="CG51" s="71" t="str">
        <f>_xlfn.IFNA(IF($CG$8&lt;&gt;"",VLOOKUP(CH51,Data!$B$2:$H$5150,7,0),""),"")</f>
        <v/>
      </c>
      <c r="CH51" s="72" t="str">
        <f t="shared" si="75"/>
        <v>IMps_Ctn5407.51</v>
      </c>
      <c r="CI51" s="136">
        <f t="shared" si="76"/>
        <v>0</v>
      </c>
      <c r="CJ51" s="69">
        <f t="shared" si="77"/>
        <v>0</v>
      </c>
      <c r="CK51" s="70">
        <f>_xlfn.IFNA(VLOOKUP(CN51,Data!$B$2:$H$5150,4,0),0)</f>
        <v>0</v>
      </c>
      <c r="CL51" s="71" t="str">
        <f>_xlfn.IFNA(IF($CL$8&lt;&gt;"",VLOOKUP(CN51,Data!$B$2:$H$5150,6,0),""),"")</f>
        <v/>
      </c>
      <c r="CM51" s="71" t="str">
        <f>_xlfn.IFNA(IF($CM$8&lt;&gt;"",VLOOKUP(CN51,Data!$B$2:$H$5150,7,0),""),"")</f>
        <v/>
      </c>
      <c r="CN51" s="72" t="str">
        <f t="shared" si="78"/>
        <v>IMps_Ctn5407.51</v>
      </c>
      <c r="CO51" s="136">
        <f t="shared" si="79"/>
        <v>0</v>
      </c>
      <c r="CP51" s="69">
        <f t="shared" si="80"/>
        <v>0</v>
      </c>
      <c r="CQ51" s="70">
        <f>_xlfn.IFNA(VLOOKUP(CT51,Data!$B$2:$H$5150,4,0),0)</f>
        <v>0</v>
      </c>
      <c r="CR51" s="71" t="str">
        <f>_xlfn.IFNA(IF($CR$8&lt;&gt;"",VLOOKUP(CT51,Data!$B$2:$H$5150,6,0),""),"")</f>
        <v/>
      </c>
      <c r="CS51" s="71" t="str">
        <f>_xlfn.IFNA(IF($CS$8&lt;&gt;"",VLOOKUP(CT51,Data!$B$2:$H$5150,7,0),""),"")</f>
        <v/>
      </c>
      <c r="CT51" s="72" t="str">
        <f t="shared" si="81"/>
        <v>IMps_Ctn5407.51</v>
      </c>
      <c r="CU51" s="74" t="str">
        <f>VLOOKUP(F51,GD.List!$C$3:$O$6214,12,0)</f>
        <v>Polyester Fabric</v>
      </c>
      <c r="CV51" s="51" t="s">
        <v>50</v>
      </c>
      <c r="CW51" s="51" t="e">
        <f t="shared" si="198"/>
        <v>#N/A</v>
      </c>
      <c r="CX51" s="73">
        <f>E51/VLOOKUP(F51,GD.List!$C$3:$O$6646,5,0)</f>
        <v>1</v>
      </c>
      <c r="CY51" s="134">
        <f t="shared" si="82"/>
        <v>0</v>
      </c>
      <c r="CZ51" s="51" t="e">
        <f t="shared" si="95"/>
        <v>#N/A</v>
      </c>
      <c r="DA51" s="133"/>
    </row>
    <row r="52" spans="1:105" ht="15" customHeight="1" x14ac:dyDescent="0.2">
      <c r="A52" s="142" t="str">
        <f>IFERROR(IF(VLOOKUP(F52,GD.List!$C$3:$H$6371,6,0)&lt;&gt;"L","I","L"),"")</f>
        <v>I</v>
      </c>
      <c r="B52" s="136">
        <f t="shared" si="35"/>
        <v>0</v>
      </c>
      <c r="C52" s="64">
        <v>18000</v>
      </c>
      <c r="D52" s="64">
        <f t="shared" ref="D52" si="213">J52+P52+V52+AB52+AH52+AN52+AT52+AZ52+BF52+BL52+BR52+BX52+CD52+CJ52+CP52</f>
        <v>0</v>
      </c>
      <c r="E52" s="64">
        <f t="shared" ref="E52" si="214">C52-D52</f>
        <v>18000</v>
      </c>
      <c r="F52" s="65" t="s">
        <v>4396</v>
      </c>
      <c r="G52" s="66" t="s">
        <v>3698</v>
      </c>
      <c r="H52" s="67">
        <v>5407.51</v>
      </c>
      <c r="I52" s="68">
        <v>3.8</v>
      </c>
      <c r="J52" s="69">
        <f t="shared" si="38"/>
        <v>0</v>
      </c>
      <c r="K52" s="70">
        <f>_xlfn.IFNA(VLOOKUP(N52,Data!$B$2:$H$5150,4,0),0)</f>
        <v>0</v>
      </c>
      <c r="L52" s="71" t="str">
        <f>_xlfn.IFNA(IF($L$8&lt;&gt;"",VLOOKUP(N52,Data!$B$2:$H$5150,6,0),""),"")</f>
        <v/>
      </c>
      <c r="M52" s="71" t="str">
        <f>_xlfn.IFNA(IF($M$8&lt;&gt;"",VLOOKUP(N52,Data!$B$2:$H$5150,7,0),""),"")</f>
        <v/>
      </c>
      <c r="N52" s="72" t="str">
        <f t="shared" si="39"/>
        <v>IMps_Ctn5407.51</v>
      </c>
      <c r="O52" s="136">
        <f t="shared" si="40"/>
        <v>0</v>
      </c>
      <c r="P52" s="69">
        <f t="shared" si="41"/>
        <v>0</v>
      </c>
      <c r="Q52" s="70">
        <f>_xlfn.IFNA(VLOOKUP(T52,Data!$B$2:$H$5150,4,0),0)</f>
        <v>0</v>
      </c>
      <c r="R52" s="71" t="str">
        <f>_xlfn.IFNA(IF($R$8&lt;&gt;"",VLOOKUP(T52,Data!$B$2:$H$5150,6,0),""),"")</f>
        <v/>
      </c>
      <c r="S52" s="71" t="str">
        <f>_xlfn.IFNA(IF($S$8&lt;&gt;"",VLOOKUP(T52,Data!$B$2:$H$5150,7,0),""),"")</f>
        <v/>
      </c>
      <c r="T52" s="72" t="str">
        <f t="shared" si="42"/>
        <v>IMps_Ctn5407.51</v>
      </c>
      <c r="U52" s="136">
        <f t="shared" si="43"/>
        <v>0</v>
      </c>
      <c r="V52" s="69">
        <f t="shared" si="44"/>
        <v>0</v>
      </c>
      <c r="W52" s="70">
        <f>_xlfn.IFNA(VLOOKUP(Z52,Data!$B$2:$H$5150,4,0),0)</f>
        <v>0</v>
      </c>
      <c r="X52" s="71" t="str">
        <f>_xlfn.IFNA(IF($X$8&lt;&gt;"",VLOOKUP(Z52,Data!$B$2:$H$5150,6,0),""),"")</f>
        <v/>
      </c>
      <c r="Y52" s="71" t="str">
        <f>_xlfn.IFNA(IF($Y$8&lt;&gt;"",VLOOKUP(Z52,Data!$B$2:$H$5150,7,0),""),"")</f>
        <v/>
      </c>
      <c r="Z52" s="72" t="str">
        <f t="shared" si="45"/>
        <v>IMps_Ctn5407.51</v>
      </c>
      <c r="AA52" s="136">
        <f t="shared" si="46"/>
        <v>0</v>
      </c>
      <c r="AB52" s="69">
        <f t="shared" si="47"/>
        <v>0</v>
      </c>
      <c r="AC52" s="70">
        <f>_xlfn.IFNA(VLOOKUP(AF52,Data!$B$2:$H$5150,4,0),0)</f>
        <v>0</v>
      </c>
      <c r="AD52" s="71" t="str">
        <f>_xlfn.IFNA(IF($AD$8&lt;&gt;"",VLOOKUP(AF52,Data!$B$2:$H$5150,6,0),""),"")</f>
        <v/>
      </c>
      <c r="AE52" s="71" t="str">
        <f>_xlfn.IFNA(IF($AE$8&lt;&gt;"",VLOOKUP(AF52,Data!$B$2:$H$5150,7,0),""),"")</f>
        <v/>
      </c>
      <c r="AF52" s="72" t="str">
        <f t="shared" si="48"/>
        <v>IMps_Ctn5407.51</v>
      </c>
      <c r="AG52" s="136">
        <f t="shared" si="49"/>
        <v>0</v>
      </c>
      <c r="AH52" s="69">
        <f t="shared" si="50"/>
        <v>0</v>
      </c>
      <c r="AI52" s="70">
        <f>_xlfn.IFNA(VLOOKUP(AL52,Data!$B$2:$H$5150,4,0),0)</f>
        <v>0</v>
      </c>
      <c r="AJ52" s="71" t="str">
        <f>_xlfn.IFNA(IF($AJ$8&lt;&gt;"",VLOOKUP(AL52,Data!$B$2:$H$5150,6,0),""),"")</f>
        <v/>
      </c>
      <c r="AK52" s="71" t="str">
        <f>_xlfn.IFNA(IF($AK$8&lt;&gt;"",VLOOKUP(AL52,Data!$B$2:$H$5150,7,0),""),"")</f>
        <v/>
      </c>
      <c r="AL52" s="72" t="str">
        <f t="shared" si="51"/>
        <v>IMps_Ctn5407.51</v>
      </c>
      <c r="AM52" s="136">
        <f t="shared" si="52"/>
        <v>0</v>
      </c>
      <c r="AN52" s="69">
        <f t="shared" si="53"/>
        <v>0</v>
      </c>
      <c r="AO52" s="70">
        <f>_xlfn.IFNA(VLOOKUP(AR52,Data!$B$2:$H$5150,4,0),0)</f>
        <v>0</v>
      </c>
      <c r="AP52" s="71" t="str">
        <f>_xlfn.IFNA(IF($AP$8&lt;&gt;"",VLOOKUP(AR52,Data!$B$2:$H$5150,6,0),""),"")</f>
        <v/>
      </c>
      <c r="AQ52" s="71" t="str">
        <f>_xlfn.IFNA(IF($AQ$8&lt;&gt;"",VLOOKUP(AR52,Data!$B$2:$H$5150,7,0),""),"")</f>
        <v/>
      </c>
      <c r="AR52" s="72" t="str">
        <f t="shared" si="54"/>
        <v>IMps_Ctn5407.51</v>
      </c>
      <c r="AS52" s="136">
        <f t="shared" si="55"/>
        <v>0</v>
      </c>
      <c r="AT52" s="69">
        <f t="shared" si="56"/>
        <v>0</v>
      </c>
      <c r="AU52" s="70">
        <f>_xlfn.IFNA(VLOOKUP(AX52,Data!$B$2:$H$5150,4,0),0)</f>
        <v>0</v>
      </c>
      <c r="AV52" s="71" t="str">
        <f>_xlfn.IFNA(IF($AV$8&lt;&gt;"",VLOOKUP(AX52,Data!$B$2:$H$5150,6,0),""),"")</f>
        <v/>
      </c>
      <c r="AW52" s="71" t="str">
        <f>_xlfn.IFNA(IF($AW$8&lt;&gt;"",VLOOKUP(AX52,Data!$B$2:$H$5150,7,0),""),"")</f>
        <v/>
      </c>
      <c r="AX52" s="72" t="str">
        <f t="shared" si="57"/>
        <v>IMps_Ctn5407.51</v>
      </c>
      <c r="AY52" s="136">
        <f t="shared" si="58"/>
        <v>0</v>
      </c>
      <c r="AZ52" s="69">
        <f t="shared" si="59"/>
        <v>0</v>
      </c>
      <c r="BA52" s="70">
        <f>_xlfn.IFNA(VLOOKUP(BD52,Data!$B$2:$H$5150,4,0),0)</f>
        <v>0</v>
      </c>
      <c r="BB52" s="71" t="str">
        <f>_xlfn.IFNA(IF($BB$8&lt;&gt;"",VLOOKUP(BD52,Data!$B$2:$H$5150,6,0),""),"")</f>
        <v/>
      </c>
      <c r="BC52" s="71" t="str">
        <f>_xlfn.IFNA(IF($BC$8&lt;&gt;"",VLOOKUP(BD52,Data!$B$2:$H$5150,7,0),""),"")</f>
        <v/>
      </c>
      <c r="BD52" s="72" t="str">
        <f t="shared" si="60"/>
        <v>IMps_Ctn5407.51</v>
      </c>
      <c r="BE52" s="136">
        <f t="shared" si="61"/>
        <v>0</v>
      </c>
      <c r="BF52" s="69">
        <f t="shared" si="62"/>
        <v>0</v>
      </c>
      <c r="BG52" s="70">
        <f>_xlfn.IFNA(VLOOKUP(BJ52,Data!$B$2:$H$5150,4,0),0)</f>
        <v>0</v>
      </c>
      <c r="BH52" s="71" t="str">
        <f>_xlfn.IFNA(IF($BH$8&lt;&gt;"",VLOOKUP(BJ52,Data!$B$2:$H$5150,6,0),""),"")</f>
        <v/>
      </c>
      <c r="BI52" s="71" t="str">
        <f>_xlfn.IFNA(IF($BI$8&lt;&gt;"",VLOOKUP(BJ52,Data!$B$2:$H$5150,7,0),""),"")</f>
        <v/>
      </c>
      <c r="BJ52" s="72" t="str">
        <f t="shared" si="63"/>
        <v>IMps_Ctn5407.51</v>
      </c>
      <c r="BK52" s="136">
        <f t="shared" si="64"/>
        <v>0</v>
      </c>
      <c r="BL52" s="69">
        <f t="shared" si="65"/>
        <v>0</v>
      </c>
      <c r="BM52" s="70">
        <f>_xlfn.IFNA(VLOOKUP(BP52,Data!$B$2:$H$5150,4,0),0)</f>
        <v>0</v>
      </c>
      <c r="BN52" s="71" t="str">
        <f>_xlfn.IFNA(IF($BN$8&lt;&gt;"",VLOOKUP(BP52,Data!$B$2:$H$5150,6,0),""),"")</f>
        <v/>
      </c>
      <c r="BO52" s="71" t="str">
        <f>_xlfn.IFNA(IF($BO$8&lt;&gt;"",VLOOKUP(BP52,Data!$B$2:$H$5150,7,0),""),"")</f>
        <v/>
      </c>
      <c r="BP52" s="72" t="str">
        <f t="shared" si="66"/>
        <v>IMps_Ctn5407.51</v>
      </c>
      <c r="BQ52" s="136">
        <f t="shared" si="67"/>
        <v>0</v>
      </c>
      <c r="BR52" s="69">
        <f t="shared" si="68"/>
        <v>0</v>
      </c>
      <c r="BS52" s="70">
        <f>_xlfn.IFNA(VLOOKUP(BV52,Data!$B$2:$H$5150,4,0),0)</f>
        <v>0</v>
      </c>
      <c r="BT52" s="71" t="str">
        <f>_xlfn.IFNA(IF($BT$8&lt;&gt;"",VLOOKUP(BV52,Data!$B$2:$H$5150,6,0),""),"")</f>
        <v/>
      </c>
      <c r="BU52" s="71" t="str">
        <f>_xlfn.IFNA(IF($BU$8&lt;&gt;"",VLOOKUP(BV52,Data!$B$2:$H$5150,7,0),""),"")</f>
        <v/>
      </c>
      <c r="BV52" s="72" t="str">
        <f t="shared" si="69"/>
        <v>IMps_Ctn5407.51</v>
      </c>
      <c r="BW52" s="136">
        <f t="shared" si="70"/>
        <v>0</v>
      </c>
      <c r="BX52" s="69">
        <f t="shared" si="71"/>
        <v>0</v>
      </c>
      <c r="BY52" s="70">
        <f>_xlfn.IFNA(VLOOKUP(CB52,Data!$B$2:$H$5150,4,0),0)</f>
        <v>0</v>
      </c>
      <c r="BZ52" s="71" t="str">
        <f>_xlfn.IFNA(IF($BZ$8&lt;&gt;"",VLOOKUP(CB52,Data!$B$2:$H$5150,6,0),""),"")</f>
        <v/>
      </c>
      <c r="CA52" s="71" t="str">
        <f>_xlfn.IFNA(IF($CA$8&lt;&gt;"",VLOOKUP(CB52,Data!$B$2:$H$5150,7,0),""),"")</f>
        <v/>
      </c>
      <c r="CB52" s="72" t="str">
        <f t="shared" si="72"/>
        <v>IMps_Ctn5407.51</v>
      </c>
      <c r="CC52" s="136">
        <f t="shared" si="73"/>
        <v>0</v>
      </c>
      <c r="CD52" s="69">
        <f t="shared" si="74"/>
        <v>0</v>
      </c>
      <c r="CE52" s="70">
        <f>_xlfn.IFNA(VLOOKUP(CH52,Data!$B$2:$H$5150,4,0),0)</f>
        <v>0</v>
      </c>
      <c r="CF52" s="71" t="str">
        <f>_xlfn.IFNA(IF($CF$8&lt;&gt;"",VLOOKUP(CH52,Data!$B$2:$H$5150,6,0),""),"")</f>
        <v/>
      </c>
      <c r="CG52" s="71" t="str">
        <f>_xlfn.IFNA(IF($CG$8&lt;&gt;"",VLOOKUP(CH52,Data!$B$2:$H$5150,7,0),""),"")</f>
        <v/>
      </c>
      <c r="CH52" s="72" t="str">
        <f t="shared" si="75"/>
        <v>IMps_Ctn5407.51</v>
      </c>
      <c r="CI52" s="136">
        <f t="shared" si="76"/>
        <v>0</v>
      </c>
      <c r="CJ52" s="69">
        <f t="shared" si="77"/>
        <v>0</v>
      </c>
      <c r="CK52" s="70">
        <f>_xlfn.IFNA(VLOOKUP(CN52,Data!$B$2:$H$5150,4,0),0)</f>
        <v>0</v>
      </c>
      <c r="CL52" s="71" t="str">
        <f>_xlfn.IFNA(IF($CL$8&lt;&gt;"",VLOOKUP(CN52,Data!$B$2:$H$5150,6,0),""),"")</f>
        <v/>
      </c>
      <c r="CM52" s="71" t="str">
        <f>_xlfn.IFNA(IF($CM$8&lt;&gt;"",VLOOKUP(CN52,Data!$B$2:$H$5150,7,0),""),"")</f>
        <v/>
      </c>
      <c r="CN52" s="72" t="str">
        <f t="shared" si="78"/>
        <v>IMps_Ctn5407.51</v>
      </c>
      <c r="CO52" s="136">
        <f t="shared" si="79"/>
        <v>0</v>
      </c>
      <c r="CP52" s="69">
        <f t="shared" si="80"/>
        <v>0</v>
      </c>
      <c r="CQ52" s="70">
        <f>_xlfn.IFNA(VLOOKUP(CT52,Data!$B$2:$H$5150,4,0),0)</f>
        <v>0</v>
      </c>
      <c r="CR52" s="71" t="str">
        <f>_xlfn.IFNA(IF($CR$8&lt;&gt;"",VLOOKUP(CT52,Data!$B$2:$H$5150,6,0),""),"")</f>
        <v/>
      </c>
      <c r="CS52" s="71" t="str">
        <f>_xlfn.IFNA(IF($CS$8&lt;&gt;"",VLOOKUP(CT52,Data!$B$2:$H$5150,7,0),""),"")</f>
        <v/>
      </c>
      <c r="CT52" s="72" t="str">
        <f t="shared" si="81"/>
        <v>IMps_Ctn5407.51</v>
      </c>
      <c r="CU52" s="74" t="str">
        <f>VLOOKUP(F52,GD.List!$C$3:$O$6214,12,0)</f>
        <v>Textile Chemical</v>
      </c>
      <c r="CV52" s="51" t="s">
        <v>50</v>
      </c>
      <c r="CW52" s="51" t="e">
        <f t="shared" si="198"/>
        <v>#N/A</v>
      </c>
      <c r="CX52" s="73">
        <f>E52/VLOOKUP(F52,GD.List!$C$3:$O$6646,5,0)</f>
        <v>1</v>
      </c>
      <c r="CY52" s="134">
        <f t="shared" si="82"/>
        <v>0</v>
      </c>
      <c r="CZ52" s="51" t="e">
        <f t="shared" ref="CZ52" si="215">VLOOKUP(F52,$CZ$1:$CZ$7,1,0)</f>
        <v>#N/A</v>
      </c>
      <c r="DA52" s="133"/>
    </row>
    <row r="53" spans="1:105" ht="15" customHeight="1" x14ac:dyDescent="0.2">
      <c r="A53" s="142" t="str">
        <f>IFERROR(IF(VLOOKUP(F53,GD.List!$C$3:$H$6371,6,0)&lt;&gt;"L","I","L"),"")</f>
        <v>L</v>
      </c>
      <c r="B53" s="136">
        <f t="shared" si="35"/>
        <v>0</v>
      </c>
      <c r="C53" s="233">
        <v>28</v>
      </c>
      <c r="D53" s="64">
        <f t="shared" ref="D53" si="216">J53+P53+V53+AB53+AH53+AN53+AT53+AZ53+BF53+BL53+BR53+BX53+CD53+CJ53+CP53</f>
        <v>0</v>
      </c>
      <c r="E53" s="64">
        <f t="shared" si="37"/>
        <v>28</v>
      </c>
      <c r="F53" s="65" t="s">
        <v>3891</v>
      </c>
      <c r="G53" s="66" t="s">
        <v>4262</v>
      </c>
      <c r="H53" s="67">
        <v>3809.9110000000001</v>
      </c>
      <c r="I53" s="68">
        <v>1.0900000000000001</v>
      </c>
      <c r="J53" s="69">
        <f t="shared" si="38"/>
        <v>0</v>
      </c>
      <c r="K53" s="70">
        <f>_xlfn.IFNA(VLOOKUP(N53,Data!$B$2:$H$5150,4,0),0)</f>
        <v>0.04</v>
      </c>
      <c r="L53" s="71">
        <f>_xlfn.IFNA(IF($L$8&lt;&gt;"",VLOOKUP(N53,Data!$B$2:$H$5150,6,0),""),"")</f>
        <v>214</v>
      </c>
      <c r="M53" s="71">
        <f>_xlfn.IFNA(IF($M$8&lt;&gt;"",VLOOKUP(N53,Data!$B$2:$H$5150,7,0),""),"")</f>
        <v>215</v>
      </c>
      <c r="N53" s="72" t="str">
        <f t="shared" si="39"/>
        <v>LMps_Ctn3809.911</v>
      </c>
      <c r="O53" s="136">
        <f t="shared" si="40"/>
        <v>0</v>
      </c>
      <c r="P53" s="69">
        <f t="shared" si="41"/>
        <v>0</v>
      </c>
      <c r="Q53" s="70">
        <f>_xlfn.IFNA(VLOOKUP(T53,Data!$B$2:$H$5150,4,0),0)</f>
        <v>0.04</v>
      </c>
      <c r="R53" s="71">
        <f>_xlfn.IFNA(IF($R$8&lt;&gt;"",VLOOKUP(T53,Data!$B$2:$H$5150,6,0),""),"")</f>
        <v>214</v>
      </c>
      <c r="S53" s="71">
        <f>_xlfn.IFNA(IF($S$8&lt;&gt;"",VLOOKUP(T53,Data!$B$2:$H$5150,7,0),""),"")</f>
        <v>215</v>
      </c>
      <c r="T53" s="72" t="str">
        <f t="shared" si="42"/>
        <v>LMps_Ctn3809.911</v>
      </c>
      <c r="U53" s="136">
        <f t="shared" si="43"/>
        <v>0</v>
      </c>
      <c r="V53" s="69">
        <f t="shared" si="44"/>
        <v>0</v>
      </c>
      <c r="W53" s="70">
        <f>_xlfn.IFNA(VLOOKUP(Z53,Data!$B$2:$H$5150,4,0),0)</f>
        <v>0.04</v>
      </c>
      <c r="X53" s="71">
        <f>_xlfn.IFNA(IF($X$8&lt;&gt;"",VLOOKUP(Z53,Data!$B$2:$H$5150,6,0),""),"")</f>
        <v>214</v>
      </c>
      <c r="Y53" s="71">
        <f>_xlfn.IFNA(IF($Y$8&lt;&gt;"",VLOOKUP(Z53,Data!$B$2:$H$5150,7,0),""),"")</f>
        <v>215</v>
      </c>
      <c r="Z53" s="72" t="str">
        <f t="shared" si="45"/>
        <v>LMps_Ctn3809.911</v>
      </c>
      <c r="AA53" s="136">
        <f t="shared" si="46"/>
        <v>0</v>
      </c>
      <c r="AB53" s="69">
        <f t="shared" si="47"/>
        <v>0</v>
      </c>
      <c r="AC53" s="70">
        <f>_xlfn.IFNA(VLOOKUP(AF53,Data!$B$2:$H$5150,4,0),0)</f>
        <v>0.04</v>
      </c>
      <c r="AD53" s="71">
        <f>_xlfn.IFNA(IF($AD$8&lt;&gt;"",VLOOKUP(AF53,Data!$B$2:$H$5150,6,0),""),"")</f>
        <v>214</v>
      </c>
      <c r="AE53" s="71">
        <f>_xlfn.IFNA(IF($AE$8&lt;&gt;"",VLOOKUP(AF53,Data!$B$2:$H$5150,7,0),""),"")</f>
        <v>215</v>
      </c>
      <c r="AF53" s="72" t="str">
        <f t="shared" si="48"/>
        <v>LMps_Ctn3809.911</v>
      </c>
      <c r="AG53" s="136">
        <f t="shared" si="49"/>
        <v>0</v>
      </c>
      <c r="AH53" s="69">
        <f t="shared" si="50"/>
        <v>0</v>
      </c>
      <c r="AI53" s="70">
        <f>_xlfn.IFNA(VLOOKUP(AL53,Data!$B$2:$H$5150,4,0),0)</f>
        <v>0.04</v>
      </c>
      <c r="AJ53" s="71">
        <f>_xlfn.IFNA(IF($AJ$8&lt;&gt;"",VLOOKUP(AL53,Data!$B$2:$H$5150,6,0),""),"")</f>
        <v>214</v>
      </c>
      <c r="AK53" s="71">
        <f>_xlfn.IFNA(IF($AK$8&lt;&gt;"",VLOOKUP(AL53,Data!$B$2:$H$5150,7,0),""),"")</f>
        <v>215</v>
      </c>
      <c r="AL53" s="72" t="str">
        <f t="shared" si="51"/>
        <v>LMps_Ctn3809.911</v>
      </c>
      <c r="AM53" s="136">
        <f t="shared" si="52"/>
        <v>0</v>
      </c>
      <c r="AN53" s="69">
        <f t="shared" si="53"/>
        <v>0</v>
      </c>
      <c r="AO53" s="70">
        <f>_xlfn.IFNA(VLOOKUP(AR53,Data!$B$2:$H$5150,4,0),0)</f>
        <v>0.04</v>
      </c>
      <c r="AP53" s="71">
        <f>_xlfn.IFNA(IF($AP$8&lt;&gt;"",VLOOKUP(AR53,Data!$B$2:$H$5150,6,0),""),"")</f>
        <v>214</v>
      </c>
      <c r="AQ53" s="71">
        <f>_xlfn.IFNA(IF($AQ$8&lt;&gt;"",VLOOKUP(AR53,Data!$B$2:$H$5150,7,0),""),"")</f>
        <v>215</v>
      </c>
      <c r="AR53" s="72" t="str">
        <f t="shared" si="54"/>
        <v>LMps_Ctn3809.911</v>
      </c>
      <c r="AS53" s="136">
        <f t="shared" si="55"/>
        <v>0</v>
      </c>
      <c r="AT53" s="69">
        <f t="shared" si="56"/>
        <v>0</v>
      </c>
      <c r="AU53" s="70">
        <f>_xlfn.IFNA(VLOOKUP(AX53,Data!$B$2:$H$5150,4,0),0)</f>
        <v>0.04</v>
      </c>
      <c r="AV53" s="71">
        <f>_xlfn.IFNA(IF($AV$8&lt;&gt;"",VLOOKUP(AX53,Data!$B$2:$H$5150,6,0),""),"")</f>
        <v>214</v>
      </c>
      <c r="AW53" s="71">
        <f>_xlfn.IFNA(IF($AW$8&lt;&gt;"",VLOOKUP(AX53,Data!$B$2:$H$5150,7,0),""),"")</f>
        <v>215</v>
      </c>
      <c r="AX53" s="72" t="str">
        <f t="shared" si="57"/>
        <v>LMps_Ctn3809.911</v>
      </c>
      <c r="AY53" s="136">
        <f t="shared" si="58"/>
        <v>0</v>
      </c>
      <c r="AZ53" s="69">
        <f t="shared" si="59"/>
        <v>0</v>
      </c>
      <c r="BA53" s="70">
        <f>_xlfn.IFNA(VLOOKUP(BD53,Data!$B$2:$H$5150,4,0),0)</f>
        <v>0.04</v>
      </c>
      <c r="BB53" s="71">
        <f>_xlfn.IFNA(IF($BB$8&lt;&gt;"",VLOOKUP(BD53,Data!$B$2:$H$5150,6,0),""),"")</f>
        <v>214</v>
      </c>
      <c r="BC53" s="71">
        <f>_xlfn.IFNA(IF($BC$8&lt;&gt;"",VLOOKUP(BD53,Data!$B$2:$H$5150,7,0),""),"")</f>
        <v>215</v>
      </c>
      <c r="BD53" s="72" t="str">
        <f t="shared" si="60"/>
        <v>LMps_Ctn3809.911</v>
      </c>
      <c r="BE53" s="136">
        <f t="shared" si="61"/>
        <v>0</v>
      </c>
      <c r="BF53" s="69">
        <f t="shared" si="62"/>
        <v>0</v>
      </c>
      <c r="BG53" s="70">
        <f>_xlfn.IFNA(VLOOKUP(BJ53,Data!$B$2:$H$5150,4,0),0)</f>
        <v>0.04</v>
      </c>
      <c r="BH53" s="71">
        <f>_xlfn.IFNA(IF($BH$8&lt;&gt;"",VLOOKUP(BJ53,Data!$B$2:$H$5150,6,0),""),"")</f>
        <v>214</v>
      </c>
      <c r="BI53" s="71">
        <f>_xlfn.IFNA(IF($BI$8&lt;&gt;"",VLOOKUP(BJ53,Data!$B$2:$H$5150,7,0),""),"")</f>
        <v>215</v>
      </c>
      <c r="BJ53" s="72" t="str">
        <f t="shared" si="63"/>
        <v>LMps_Ctn3809.911</v>
      </c>
      <c r="BK53" s="136">
        <f t="shared" si="64"/>
        <v>0</v>
      </c>
      <c r="BL53" s="69">
        <f t="shared" si="65"/>
        <v>0</v>
      </c>
      <c r="BM53" s="70">
        <f>_xlfn.IFNA(VLOOKUP(BP53,Data!$B$2:$H$5150,4,0),0)</f>
        <v>0.04</v>
      </c>
      <c r="BN53" s="71">
        <f>_xlfn.IFNA(IF($BN$8&lt;&gt;"",VLOOKUP(BP53,Data!$B$2:$H$5150,6,0),""),"")</f>
        <v>214</v>
      </c>
      <c r="BO53" s="71">
        <f>_xlfn.IFNA(IF($BO$8&lt;&gt;"",VLOOKUP(BP53,Data!$B$2:$H$5150,7,0),""),"")</f>
        <v>215</v>
      </c>
      <c r="BP53" s="72" t="str">
        <f t="shared" si="66"/>
        <v>LMps_Ctn3809.911</v>
      </c>
      <c r="BQ53" s="136">
        <f t="shared" si="67"/>
        <v>0</v>
      </c>
      <c r="BR53" s="69">
        <f t="shared" si="68"/>
        <v>0</v>
      </c>
      <c r="BS53" s="70">
        <f>_xlfn.IFNA(VLOOKUP(BV53,Data!$B$2:$H$5150,4,0),0)</f>
        <v>0.04</v>
      </c>
      <c r="BT53" s="71">
        <f>_xlfn.IFNA(IF($BT$8&lt;&gt;"",VLOOKUP(BV53,Data!$B$2:$H$5150,6,0),""),"")</f>
        <v>214</v>
      </c>
      <c r="BU53" s="71">
        <f>_xlfn.IFNA(IF($BU$8&lt;&gt;"",VLOOKUP(BV53,Data!$B$2:$H$5150,7,0),""),"")</f>
        <v>215</v>
      </c>
      <c r="BV53" s="72" t="str">
        <f t="shared" si="69"/>
        <v>LMps_Ctn3809.911</v>
      </c>
      <c r="BW53" s="136">
        <f t="shared" si="70"/>
        <v>0</v>
      </c>
      <c r="BX53" s="69">
        <f t="shared" si="71"/>
        <v>0</v>
      </c>
      <c r="BY53" s="70">
        <f>_xlfn.IFNA(VLOOKUP(CB53,Data!$B$2:$H$5150,4,0),0)</f>
        <v>0.04</v>
      </c>
      <c r="BZ53" s="71">
        <f>_xlfn.IFNA(IF($BZ$8&lt;&gt;"",VLOOKUP(CB53,Data!$B$2:$H$5150,6,0),""),"")</f>
        <v>214</v>
      </c>
      <c r="CA53" s="71">
        <f>_xlfn.IFNA(IF($CA$8&lt;&gt;"",VLOOKUP(CB53,Data!$B$2:$H$5150,7,0),""),"")</f>
        <v>215</v>
      </c>
      <c r="CB53" s="72" t="str">
        <f t="shared" si="72"/>
        <v>LMps_Ctn3809.911</v>
      </c>
      <c r="CC53" s="136">
        <f t="shared" si="73"/>
        <v>0</v>
      </c>
      <c r="CD53" s="69">
        <f t="shared" si="74"/>
        <v>0</v>
      </c>
      <c r="CE53" s="70">
        <f>_xlfn.IFNA(VLOOKUP(CH53,Data!$B$2:$H$5150,4,0),0)</f>
        <v>0.04</v>
      </c>
      <c r="CF53" s="71">
        <f>_xlfn.IFNA(IF($CF$8&lt;&gt;"",VLOOKUP(CH53,Data!$B$2:$H$5150,6,0),""),"")</f>
        <v>214</v>
      </c>
      <c r="CG53" s="71">
        <f>_xlfn.IFNA(IF($CG$8&lt;&gt;"",VLOOKUP(CH53,Data!$B$2:$H$5150,7,0),""),"")</f>
        <v>215</v>
      </c>
      <c r="CH53" s="72" t="str">
        <f t="shared" si="75"/>
        <v>LMps_Ctn3809.911</v>
      </c>
      <c r="CI53" s="136">
        <f t="shared" si="76"/>
        <v>0</v>
      </c>
      <c r="CJ53" s="69">
        <f t="shared" si="77"/>
        <v>0</v>
      </c>
      <c r="CK53" s="70">
        <f>_xlfn.IFNA(VLOOKUP(CN53,Data!$B$2:$H$5150,4,0),0)</f>
        <v>0.04</v>
      </c>
      <c r="CL53" s="71">
        <f>_xlfn.IFNA(IF($CL$8&lt;&gt;"",VLOOKUP(CN53,Data!$B$2:$H$5150,6,0),""),"")</f>
        <v>214</v>
      </c>
      <c r="CM53" s="71">
        <f>_xlfn.IFNA(IF($CM$8&lt;&gt;"",VLOOKUP(CN53,Data!$B$2:$H$5150,7,0),""),"")</f>
        <v>215</v>
      </c>
      <c r="CN53" s="72" t="str">
        <f t="shared" si="78"/>
        <v>LMps_Ctn3809.911</v>
      </c>
      <c r="CO53" s="136">
        <f t="shared" si="79"/>
        <v>0</v>
      </c>
      <c r="CP53" s="69">
        <f t="shared" si="80"/>
        <v>0</v>
      </c>
      <c r="CQ53" s="70">
        <f>_xlfn.IFNA(VLOOKUP(CT53,Data!$B$2:$H$5150,4,0),0)</f>
        <v>0.04</v>
      </c>
      <c r="CR53" s="71">
        <f>_xlfn.IFNA(IF($CR$8&lt;&gt;"",VLOOKUP(CT53,Data!$B$2:$H$5150,6,0),""),"")</f>
        <v>214</v>
      </c>
      <c r="CS53" s="71">
        <f>_xlfn.IFNA(IF($CS$8&lt;&gt;"",VLOOKUP(CT53,Data!$B$2:$H$5150,7,0),""),"")</f>
        <v>215</v>
      </c>
      <c r="CT53" s="72" t="str">
        <f t="shared" si="81"/>
        <v>LMps_Ctn3809.911</v>
      </c>
      <c r="CU53" s="74" t="str">
        <f>VLOOKUP(F53,GD.List!$C$3:$O$6214,12,0)</f>
        <v>Textile Chemical</v>
      </c>
      <c r="CV53" s="51" t="s">
        <v>50</v>
      </c>
      <c r="CW53" s="51">
        <f t="shared" si="198"/>
        <v>3809.9110000000001</v>
      </c>
      <c r="CX53" s="73">
        <f>E53/VLOOKUP(F53,GD.List!$C$3:$O$6646,5,0)</f>
        <v>6.363636363636363E-2</v>
      </c>
      <c r="CY53" s="134">
        <f t="shared" si="82"/>
        <v>0</v>
      </c>
      <c r="CZ53" s="51" t="e">
        <f t="shared" ref="CZ53" si="217">VLOOKUP(F53,$CZ$1:$CZ$7,1,0)</f>
        <v>#N/A</v>
      </c>
      <c r="DA53" s="133"/>
    </row>
    <row r="54" spans="1:105" ht="15" customHeight="1" x14ac:dyDescent="0.2">
      <c r="A54" s="142" t="str">
        <f>IFERROR(IF(VLOOKUP(F54,GD.List!$C$3:$H$6371,6,0)&lt;&gt;"L","I","L"),"")</f>
        <v>I</v>
      </c>
      <c r="B54" s="136">
        <f t="shared" si="35"/>
        <v>0</v>
      </c>
      <c r="C54" s="232">
        <v>1.1300000000000026</v>
      </c>
      <c r="D54" s="64">
        <f t="shared" ref="D54" si="218">J54+P54+V54+AB54+AH54+AN54+AT54+AZ54+BF54+BL54+BR54+BX54+CD54+CJ54+CP54</f>
        <v>0</v>
      </c>
      <c r="E54" s="64">
        <f t="shared" si="37"/>
        <v>1.1300000000000026</v>
      </c>
      <c r="F54" s="65" t="s">
        <v>3676</v>
      </c>
      <c r="G54" s="66" t="str">
        <f>VLOOKUP(F54,GD.List!$C$3:$O$6646,13,0)</f>
        <v>CHEMICAL ( LAMFINISH FIX )</v>
      </c>
      <c r="H54" s="67">
        <f>VLOOKUP(F54,GD.List!$C$3:$O$6646,8,0)</f>
        <v>3909.5</v>
      </c>
      <c r="I54" s="68">
        <f>VLOOKUP(F54,GD.List!$C$3:$O$6646,9,0)</f>
        <v>3.05</v>
      </c>
      <c r="J54" s="69">
        <f t="shared" si="38"/>
        <v>0</v>
      </c>
      <c r="K54" s="70">
        <f>_xlfn.IFNA(VLOOKUP(N54,Data!$B$2:$H$5150,4,0),0)</f>
        <v>0.04</v>
      </c>
      <c r="L54" s="71">
        <f>_xlfn.IFNA(IF($L$8&lt;&gt;"",VLOOKUP(N54,Data!$B$2:$H$5150,6,0),""),"")</f>
        <v>133</v>
      </c>
      <c r="M54" s="71">
        <f>_xlfn.IFNA(IF($M$8&lt;&gt;"",VLOOKUP(N54,Data!$B$2:$H$5150,7,0),""),"")</f>
        <v>134</v>
      </c>
      <c r="N54" s="72" t="str">
        <f t="shared" si="39"/>
        <v>IMps_Ctn3909.5</v>
      </c>
      <c r="O54" s="136">
        <f t="shared" si="40"/>
        <v>0</v>
      </c>
      <c r="P54" s="69">
        <f t="shared" si="41"/>
        <v>0</v>
      </c>
      <c r="Q54" s="70">
        <f>_xlfn.IFNA(VLOOKUP(T54,Data!$B$2:$H$5150,4,0),0)</f>
        <v>0.04</v>
      </c>
      <c r="R54" s="71">
        <f>_xlfn.IFNA(IF($R$8&lt;&gt;"",VLOOKUP(T54,Data!$B$2:$H$5150,6,0),""),"")</f>
        <v>133</v>
      </c>
      <c r="S54" s="71">
        <f>_xlfn.IFNA(IF($S$8&lt;&gt;"",VLOOKUP(T54,Data!$B$2:$H$5150,7,0),""),"")</f>
        <v>134</v>
      </c>
      <c r="T54" s="72" t="str">
        <f t="shared" si="42"/>
        <v>IMps_Ctn3909.5</v>
      </c>
      <c r="U54" s="136">
        <f t="shared" si="43"/>
        <v>0</v>
      </c>
      <c r="V54" s="69">
        <f t="shared" si="44"/>
        <v>0</v>
      </c>
      <c r="W54" s="70">
        <f>_xlfn.IFNA(VLOOKUP(Z54,Data!$B$2:$H$5150,4,0),0)</f>
        <v>0.04</v>
      </c>
      <c r="X54" s="71">
        <f>_xlfn.IFNA(IF($X$8&lt;&gt;"",VLOOKUP(Z54,Data!$B$2:$H$5150,6,0),""),"")</f>
        <v>133</v>
      </c>
      <c r="Y54" s="71">
        <f>_xlfn.IFNA(IF($Y$8&lt;&gt;"",VLOOKUP(Z54,Data!$B$2:$H$5150,7,0),""),"")</f>
        <v>134</v>
      </c>
      <c r="Z54" s="72" t="str">
        <f t="shared" si="45"/>
        <v>IMps_Ctn3909.5</v>
      </c>
      <c r="AA54" s="136">
        <f t="shared" si="46"/>
        <v>0</v>
      </c>
      <c r="AB54" s="69">
        <f t="shared" si="47"/>
        <v>0</v>
      </c>
      <c r="AC54" s="70">
        <f>_xlfn.IFNA(VLOOKUP(AF54,Data!$B$2:$H$5150,4,0),0)</f>
        <v>0.04</v>
      </c>
      <c r="AD54" s="71">
        <f>_xlfn.IFNA(IF($AD$8&lt;&gt;"",VLOOKUP(AF54,Data!$B$2:$H$5150,6,0),""),"")</f>
        <v>133</v>
      </c>
      <c r="AE54" s="71">
        <f>_xlfn.IFNA(IF($AE$8&lt;&gt;"",VLOOKUP(AF54,Data!$B$2:$H$5150,7,0),""),"")</f>
        <v>134</v>
      </c>
      <c r="AF54" s="72" t="str">
        <f t="shared" si="48"/>
        <v>IMps_Ctn3909.5</v>
      </c>
      <c r="AG54" s="136">
        <f t="shared" si="49"/>
        <v>0</v>
      </c>
      <c r="AH54" s="69">
        <f t="shared" si="50"/>
        <v>0</v>
      </c>
      <c r="AI54" s="70">
        <f>_xlfn.IFNA(VLOOKUP(AL54,Data!$B$2:$H$5150,4,0),0)</f>
        <v>0.04</v>
      </c>
      <c r="AJ54" s="71">
        <f>_xlfn.IFNA(IF($AJ$8&lt;&gt;"",VLOOKUP(AL54,Data!$B$2:$H$5150,6,0),""),"")</f>
        <v>133</v>
      </c>
      <c r="AK54" s="71">
        <f>_xlfn.IFNA(IF($AK$8&lt;&gt;"",VLOOKUP(AL54,Data!$B$2:$H$5150,7,0),""),"")</f>
        <v>134</v>
      </c>
      <c r="AL54" s="72" t="str">
        <f t="shared" si="51"/>
        <v>IMps_Ctn3909.5</v>
      </c>
      <c r="AM54" s="136">
        <f t="shared" si="52"/>
        <v>0</v>
      </c>
      <c r="AN54" s="69">
        <f t="shared" si="53"/>
        <v>0</v>
      </c>
      <c r="AO54" s="70">
        <f>_xlfn.IFNA(VLOOKUP(AR54,Data!$B$2:$H$5150,4,0),0)</f>
        <v>0.04</v>
      </c>
      <c r="AP54" s="71">
        <f>_xlfn.IFNA(IF($AP$8&lt;&gt;"",VLOOKUP(AR54,Data!$B$2:$H$5150,6,0),""),"")</f>
        <v>133</v>
      </c>
      <c r="AQ54" s="71">
        <f>_xlfn.IFNA(IF($AQ$8&lt;&gt;"",VLOOKUP(AR54,Data!$B$2:$H$5150,7,0),""),"")</f>
        <v>134</v>
      </c>
      <c r="AR54" s="72" t="str">
        <f t="shared" si="54"/>
        <v>IMps_Ctn3909.5</v>
      </c>
      <c r="AS54" s="136">
        <f t="shared" si="55"/>
        <v>0</v>
      </c>
      <c r="AT54" s="69">
        <f t="shared" si="56"/>
        <v>0</v>
      </c>
      <c r="AU54" s="70">
        <f>_xlfn.IFNA(VLOOKUP(AX54,Data!$B$2:$H$5150,4,0),0)</f>
        <v>0.04</v>
      </c>
      <c r="AV54" s="71">
        <f>_xlfn.IFNA(IF($AV$8&lt;&gt;"",VLOOKUP(AX54,Data!$B$2:$H$5150,6,0),""),"")</f>
        <v>133</v>
      </c>
      <c r="AW54" s="71">
        <f>_xlfn.IFNA(IF($AW$8&lt;&gt;"",VLOOKUP(AX54,Data!$B$2:$H$5150,7,0),""),"")</f>
        <v>134</v>
      </c>
      <c r="AX54" s="72" t="str">
        <f t="shared" si="57"/>
        <v>IMps_Ctn3909.5</v>
      </c>
      <c r="AY54" s="136">
        <f t="shared" si="58"/>
        <v>0</v>
      </c>
      <c r="AZ54" s="69">
        <f t="shared" si="59"/>
        <v>0</v>
      </c>
      <c r="BA54" s="70">
        <f>_xlfn.IFNA(VLOOKUP(BD54,Data!$B$2:$H$5150,4,0),0)</f>
        <v>0.04</v>
      </c>
      <c r="BB54" s="71">
        <f>_xlfn.IFNA(IF($BB$8&lt;&gt;"",VLOOKUP(BD54,Data!$B$2:$H$5150,6,0),""),"")</f>
        <v>133</v>
      </c>
      <c r="BC54" s="71">
        <f>_xlfn.IFNA(IF($BC$8&lt;&gt;"",VLOOKUP(BD54,Data!$B$2:$H$5150,7,0),""),"")</f>
        <v>134</v>
      </c>
      <c r="BD54" s="72" t="str">
        <f t="shared" si="60"/>
        <v>IMps_Ctn3909.5</v>
      </c>
      <c r="BE54" s="136">
        <f t="shared" si="61"/>
        <v>0</v>
      </c>
      <c r="BF54" s="69">
        <f t="shared" si="62"/>
        <v>0</v>
      </c>
      <c r="BG54" s="70">
        <f>_xlfn.IFNA(VLOOKUP(BJ54,Data!$B$2:$H$5150,4,0),0)</f>
        <v>0.04</v>
      </c>
      <c r="BH54" s="71">
        <f>_xlfn.IFNA(IF($BH$8&lt;&gt;"",VLOOKUP(BJ54,Data!$B$2:$H$5150,6,0),""),"")</f>
        <v>133</v>
      </c>
      <c r="BI54" s="71">
        <f>_xlfn.IFNA(IF($BI$8&lt;&gt;"",VLOOKUP(BJ54,Data!$B$2:$H$5150,7,0),""),"")</f>
        <v>134</v>
      </c>
      <c r="BJ54" s="72" t="str">
        <f t="shared" si="63"/>
        <v>IMps_Ctn3909.5</v>
      </c>
      <c r="BK54" s="136">
        <f t="shared" si="64"/>
        <v>0</v>
      </c>
      <c r="BL54" s="69">
        <f t="shared" si="65"/>
        <v>0</v>
      </c>
      <c r="BM54" s="70">
        <f>_xlfn.IFNA(VLOOKUP(BP54,Data!$B$2:$H$5150,4,0),0)</f>
        <v>0.04</v>
      </c>
      <c r="BN54" s="71">
        <f>_xlfn.IFNA(IF($BN$8&lt;&gt;"",VLOOKUP(BP54,Data!$B$2:$H$5150,6,0),""),"")</f>
        <v>133</v>
      </c>
      <c r="BO54" s="71">
        <f>_xlfn.IFNA(IF($BO$8&lt;&gt;"",VLOOKUP(BP54,Data!$B$2:$H$5150,7,0),""),"")</f>
        <v>134</v>
      </c>
      <c r="BP54" s="72" t="str">
        <f t="shared" si="66"/>
        <v>IMps_Ctn3909.5</v>
      </c>
      <c r="BQ54" s="136">
        <f t="shared" si="67"/>
        <v>0</v>
      </c>
      <c r="BR54" s="69">
        <f t="shared" si="68"/>
        <v>0</v>
      </c>
      <c r="BS54" s="70">
        <f>_xlfn.IFNA(VLOOKUP(BV54,Data!$B$2:$H$5150,4,0),0)</f>
        <v>0.04</v>
      </c>
      <c r="BT54" s="71">
        <f>_xlfn.IFNA(IF($BT$8&lt;&gt;"",VLOOKUP(BV54,Data!$B$2:$H$5150,6,0),""),"")</f>
        <v>133</v>
      </c>
      <c r="BU54" s="71">
        <f>_xlfn.IFNA(IF($BU$8&lt;&gt;"",VLOOKUP(BV54,Data!$B$2:$H$5150,7,0),""),"")</f>
        <v>134</v>
      </c>
      <c r="BV54" s="72" t="str">
        <f t="shared" si="69"/>
        <v>IMps_Ctn3909.5</v>
      </c>
      <c r="BW54" s="136">
        <f t="shared" si="70"/>
        <v>0</v>
      </c>
      <c r="BX54" s="69">
        <f t="shared" si="71"/>
        <v>0</v>
      </c>
      <c r="BY54" s="70">
        <f>_xlfn.IFNA(VLOOKUP(CB54,Data!$B$2:$H$5150,4,0),0)</f>
        <v>0.04</v>
      </c>
      <c r="BZ54" s="71">
        <f>_xlfn.IFNA(IF($BZ$8&lt;&gt;"",VLOOKUP(CB54,Data!$B$2:$H$5150,6,0),""),"")</f>
        <v>133</v>
      </c>
      <c r="CA54" s="71">
        <f>_xlfn.IFNA(IF($CA$8&lt;&gt;"",VLOOKUP(CB54,Data!$B$2:$H$5150,7,0),""),"")</f>
        <v>134</v>
      </c>
      <c r="CB54" s="72" t="str">
        <f t="shared" si="72"/>
        <v>IMps_Ctn3909.5</v>
      </c>
      <c r="CC54" s="136">
        <f t="shared" si="73"/>
        <v>0</v>
      </c>
      <c r="CD54" s="69">
        <f t="shared" si="74"/>
        <v>0</v>
      </c>
      <c r="CE54" s="70">
        <f>_xlfn.IFNA(VLOOKUP(CH54,Data!$B$2:$H$5150,4,0),0)</f>
        <v>0.04</v>
      </c>
      <c r="CF54" s="71">
        <f>_xlfn.IFNA(IF($CF$8&lt;&gt;"",VLOOKUP(CH54,Data!$B$2:$H$5150,6,0),""),"")</f>
        <v>133</v>
      </c>
      <c r="CG54" s="71">
        <f>_xlfn.IFNA(IF($CG$8&lt;&gt;"",VLOOKUP(CH54,Data!$B$2:$H$5150,7,0),""),"")</f>
        <v>134</v>
      </c>
      <c r="CH54" s="72" t="str">
        <f t="shared" si="75"/>
        <v>IMps_Ctn3909.5</v>
      </c>
      <c r="CI54" s="136">
        <f t="shared" si="76"/>
        <v>0</v>
      </c>
      <c r="CJ54" s="69">
        <f t="shared" si="77"/>
        <v>0</v>
      </c>
      <c r="CK54" s="70">
        <f>_xlfn.IFNA(VLOOKUP(CN54,Data!$B$2:$H$5150,4,0),0)</f>
        <v>0.04</v>
      </c>
      <c r="CL54" s="71">
        <f>_xlfn.IFNA(IF($CL$8&lt;&gt;"",VLOOKUP(CN54,Data!$B$2:$H$5150,6,0),""),"")</f>
        <v>133</v>
      </c>
      <c r="CM54" s="71">
        <f>_xlfn.IFNA(IF($CM$8&lt;&gt;"",VLOOKUP(CN54,Data!$B$2:$H$5150,7,0),""),"")</f>
        <v>134</v>
      </c>
      <c r="CN54" s="72" t="str">
        <f t="shared" si="78"/>
        <v>IMps_Ctn3909.5</v>
      </c>
      <c r="CO54" s="136">
        <f t="shared" si="79"/>
        <v>0</v>
      </c>
      <c r="CP54" s="69">
        <f t="shared" si="80"/>
        <v>0</v>
      </c>
      <c r="CQ54" s="70">
        <f>_xlfn.IFNA(VLOOKUP(CT54,Data!$B$2:$H$5150,4,0),0)</f>
        <v>0.04</v>
      </c>
      <c r="CR54" s="71">
        <f>_xlfn.IFNA(IF($CR$8&lt;&gt;"",VLOOKUP(CT54,Data!$B$2:$H$5150,6,0),""),"")</f>
        <v>133</v>
      </c>
      <c r="CS54" s="71">
        <f>_xlfn.IFNA(IF($CS$8&lt;&gt;"",VLOOKUP(CT54,Data!$B$2:$H$5150,7,0),""),"")</f>
        <v>134</v>
      </c>
      <c r="CT54" s="72" t="str">
        <f t="shared" si="81"/>
        <v>IMps_Ctn3909.5</v>
      </c>
      <c r="CU54" s="74" t="str">
        <f>VLOOKUP(F54,GD.List!$C$3:$O$6214,12,0)</f>
        <v>Textile Chemical</v>
      </c>
      <c r="CV54" s="51" t="s">
        <v>50</v>
      </c>
      <c r="CW54" s="51" t="e">
        <f t="shared" si="198"/>
        <v>#N/A</v>
      </c>
      <c r="CX54" s="73">
        <f>E54/VLOOKUP(F54,GD.List!$C$3:$O$6646,5,0)</f>
        <v>6.2777777777777918E-5</v>
      </c>
      <c r="CY54" s="134">
        <f t="shared" si="82"/>
        <v>0</v>
      </c>
      <c r="CZ54" s="51" t="e">
        <f t="shared" si="95"/>
        <v>#N/A</v>
      </c>
      <c r="DA54" s="133"/>
    </row>
    <row r="55" spans="1:105" ht="15" customHeight="1" x14ac:dyDescent="0.2">
      <c r="A55" s="142" t="str">
        <f>IFERROR(IF(VLOOKUP(F55,GD.List!$C$3:$H$6371,6,0)&lt;&gt;"L","I","L"),"")</f>
        <v>I</v>
      </c>
      <c r="B55" s="136">
        <f t="shared" si="35"/>
        <v>0</v>
      </c>
      <c r="C55" s="64">
        <v>116.82999999999916</v>
      </c>
      <c r="D55" s="64">
        <f t="shared" ref="D55" si="219">J55+P55+V55+AB55+AH55+AN55+AT55+AZ55+BF55+BL55+BR55+BX55+CD55+CJ55+CP55</f>
        <v>0</v>
      </c>
      <c r="E55" s="64">
        <f t="shared" si="37"/>
        <v>116.82999999999916</v>
      </c>
      <c r="F55" s="65" t="s">
        <v>3245</v>
      </c>
      <c r="G55" s="66" t="str">
        <f>VLOOKUP(F55,GD.List!$C$3:$O$6646,13,0)</f>
        <v>CHEMICAL (WETMATIC WTL)</v>
      </c>
      <c r="H55" s="67">
        <f>VLOOKUP(F55,GD.List!$C$3:$O$6646,8,0)</f>
        <v>3402.4189999999999</v>
      </c>
      <c r="I55" s="68">
        <f>VLOOKUP(F55,GD.List!$C$3:$O$6646,9,0)</f>
        <v>11.7</v>
      </c>
      <c r="J55" s="69">
        <f t="shared" si="38"/>
        <v>0</v>
      </c>
      <c r="K55" s="70">
        <f>_xlfn.IFNA(VLOOKUP(N55,Data!$B$2:$H$5150,4,0),0)</f>
        <v>0.04</v>
      </c>
      <c r="L55" s="71">
        <f>_xlfn.IFNA(IF($L$8&lt;&gt;"",VLOOKUP(N55,Data!$B$2:$H$5150,6,0),""),"")</f>
        <v>135</v>
      </c>
      <c r="M55" s="71">
        <f>_xlfn.IFNA(IF($M$8&lt;&gt;"",VLOOKUP(N55,Data!$B$2:$H$5150,7,0),""),"")</f>
        <v>136</v>
      </c>
      <c r="N55" s="72" t="str">
        <f t="shared" si="39"/>
        <v>IMps_Ctn3402.419</v>
      </c>
      <c r="O55" s="136">
        <f t="shared" si="40"/>
        <v>0</v>
      </c>
      <c r="P55" s="69">
        <f t="shared" si="41"/>
        <v>0</v>
      </c>
      <c r="Q55" s="70">
        <f>_xlfn.IFNA(VLOOKUP(T55,Data!$B$2:$H$5150,4,0),0)</f>
        <v>0.04</v>
      </c>
      <c r="R55" s="71">
        <f>_xlfn.IFNA(IF($R$8&lt;&gt;"",VLOOKUP(T55,Data!$B$2:$H$5150,6,0),""),"")</f>
        <v>135</v>
      </c>
      <c r="S55" s="71">
        <f>_xlfn.IFNA(IF($S$8&lt;&gt;"",VLOOKUP(T55,Data!$B$2:$H$5150,7,0),""),"")</f>
        <v>136</v>
      </c>
      <c r="T55" s="72" t="str">
        <f t="shared" si="42"/>
        <v>IMps_Ctn3402.419</v>
      </c>
      <c r="U55" s="136">
        <f t="shared" si="43"/>
        <v>0</v>
      </c>
      <c r="V55" s="69">
        <f t="shared" si="44"/>
        <v>0</v>
      </c>
      <c r="W55" s="70">
        <f>_xlfn.IFNA(VLOOKUP(Z55,Data!$B$2:$H$5150,4,0),0)</f>
        <v>0.04</v>
      </c>
      <c r="X55" s="71">
        <f>_xlfn.IFNA(IF($X$8&lt;&gt;"",VLOOKUP(Z55,Data!$B$2:$H$5150,6,0),""),"")</f>
        <v>135</v>
      </c>
      <c r="Y55" s="71">
        <f>_xlfn.IFNA(IF($Y$8&lt;&gt;"",VLOOKUP(Z55,Data!$B$2:$H$5150,7,0),""),"")</f>
        <v>136</v>
      </c>
      <c r="Z55" s="72" t="str">
        <f t="shared" si="45"/>
        <v>IMps_Ctn3402.419</v>
      </c>
      <c r="AA55" s="136">
        <f t="shared" si="46"/>
        <v>0</v>
      </c>
      <c r="AB55" s="69">
        <f t="shared" si="47"/>
        <v>0</v>
      </c>
      <c r="AC55" s="70">
        <f>_xlfn.IFNA(VLOOKUP(AF55,Data!$B$2:$H$5150,4,0),0)</f>
        <v>0.04</v>
      </c>
      <c r="AD55" s="71">
        <f>_xlfn.IFNA(IF($AD$8&lt;&gt;"",VLOOKUP(AF55,Data!$B$2:$H$5150,6,0),""),"")</f>
        <v>135</v>
      </c>
      <c r="AE55" s="71">
        <f>_xlfn.IFNA(IF($AE$8&lt;&gt;"",VLOOKUP(AF55,Data!$B$2:$H$5150,7,0),""),"")</f>
        <v>136</v>
      </c>
      <c r="AF55" s="72" t="str">
        <f t="shared" si="48"/>
        <v>IMps_Ctn3402.419</v>
      </c>
      <c r="AG55" s="136">
        <f t="shared" si="49"/>
        <v>0</v>
      </c>
      <c r="AH55" s="69">
        <f t="shared" si="50"/>
        <v>0</v>
      </c>
      <c r="AI55" s="70">
        <f>_xlfn.IFNA(VLOOKUP(AL55,Data!$B$2:$H$5150,4,0),0)</f>
        <v>0.04</v>
      </c>
      <c r="AJ55" s="71">
        <f>_xlfn.IFNA(IF($AJ$8&lt;&gt;"",VLOOKUP(AL55,Data!$B$2:$H$5150,6,0),""),"")</f>
        <v>135</v>
      </c>
      <c r="AK55" s="71">
        <f>_xlfn.IFNA(IF($AK$8&lt;&gt;"",VLOOKUP(AL55,Data!$B$2:$H$5150,7,0),""),"")</f>
        <v>136</v>
      </c>
      <c r="AL55" s="72" t="str">
        <f t="shared" si="51"/>
        <v>IMps_Ctn3402.419</v>
      </c>
      <c r="AM55" s="136">
        <f t="shared" si="52"/>
        <v>0</v>
      </c>
      <c r="AN55" s="69">
        <f t="shared" si="53"/>
        <v>0</v>
      </c>
      <c r="AO55" s="70">
        <f>_xlfn.IFNA(VLOOKUP(AR55,Data!$B$2:$H$5150,4,0),0)</f>
        <v>0.04</v>
      </c>
      <c r="AP55" s="71">
        <f>_xlfn.IFNA(IF($AP$8&lt;&gt;"",VLOOKUP(AR55,Data!$B$2:$H$5150,6,0),""),"")</f>
        <v>135</v>
      </c>
      <c r="AQ55" s="71">
        <f>_xlfn.IFNA(IF($AQ$8&lt;&gt;"",VLOOKUP(AR55,Data!$B$2:$H$5150,7,0),""),"")</f>
        <v>136</v>
      </c>
      <c r="AR55" s="72" t="str">
        <f t="shared" si="54"/>
        <v>IMps_Ctn3402.419</v>
      </c>
      <c r="AS55" s="136">
        <f t="shared" si="55"/>
        <v>0</v>
      </c>
      <c r="AT55" s="69">
        <f t="shared" si="56"/>
        <v>0</v>
      </c>
      <c r="AU55" s="70">
        <f>_xlfn.IFNA(VLOOKUP(AX55,Data!$B$2:$H$5150,4,0),0)</f>
        <v>0.04</v>
      </c>
      <c r="AV55" s="71">
        <f>_xlfn.IFNA(IF($AV$8&lt;&gt;"",VLOOKUP(AX55,Data!$B$2:$H$5150,6,0),""),"")</f>
        <v>135</v>
      </c>
      <c r="AW55" s="71">
        <f>_xlfn.IFNA(IF($AW$8&lt;&gt;"",VLOOKUP(AX55,Data!$B$2:$H$5150,7,0),""),"")</f>
        <v>136</v>
      </c>
      <c r="AX55" s="72" t="str">
        <f t="shared" si="57"/>
        <v>IMps_Ctn3402.419</v>
      </c>
      <c r="AY55" s="136">
        <f t="shared" si="58"/>
        <v>0</v>
      </c>
      <c r="AZ55" s="69">
        <f t="shared" si="59"/>
        <v>0</v>
      </c>
      <c r="BA55" s="70">
        <f>_xlfn.IFNA(VLOOKUP(BD55,Data!$B$2:$H$5150,4,0),0)</f>
        <v>0.04</v>
      </c>
      <c r="BB55" s="71">
        <f>_xlfn.IFNA(IF($BB$8&lt;&gt;"",VLOOKUP(BD55,Data!$B$2:$H$5150,6,0),""),"")</f>
        <v>135</v>
      </c>
      <c r="BC55" s="71">
        <f>_xlfn.IFNA(IF($BC$8&lt;&gt;"",VLOOKUP(BD55,Data!$B$2:$H$5150,7,0),""),"")</f>
        <v>136</v>
      </c>
      <c r="BD55" s="72" t="str">
        <f t="shared" si="60"/>
        <v>IMps_Ctn3402.419</v>
      </c>
      <c r="BE55" s="136">
        <f t="shared" si="61"/>
        <v>0</v>
      </c>
      <c r="BF55" s="69">
        <f t="shared" si="62"/>
        <v>0</v>
      </c>
      <c r="BG55" s="70">
        <f>_xlfn.IFNA(VLOOKUP(BJ55,Data!$B$2:$H$5150,4,0),0)</f>
        <v>0.04</v>
      </c>
      <c r="BH55" s="71">
        <f>_xlfn.IFNA(IF($BH$8&lt;&gt;"",VLOOKUP(BJ55,Data!$B$2:$H$5150,6,0),""),"")</f>
        <v>135</v>
      </c>
      <c r="BI55" s="71">
        <f>_xlfn.IFNA(IF($BI$8&lt;&gt;"",VLOOKUP(BJ55,Data!$B$2:$H$5150,7,0),""),"")</f>
        <v>136</v>
      </c>
      <c r="BJ55" s="72" t="str">
        <f t="shared" si="63"/>
        <v>IMps_Ctn3402.419</v>
      </c>
      <c r="BK55" s="136">
        <f t="shared" si="64"/>
        <v>0</v>
      </c>
      <c r="BL55" s="69">
        <f t="shared" si="65"/>
        <v>0</v>
      </c>
      <c r="BM55" s="70">
        <f>_xlfn.IFNA(VLOOKUP(BP55,Data!$B$2:$H$5150,4,0),0)</f>
        <v>0.04</v>
      </c>
      <c r="BN55" s="71">
        <f>_xlfn.IFNA(IF($BN$8&lt;&gt;"",VLOOKUP(BP55,Data!$B$2:$H$5150,6,0),""),"")</f>
        <v>135</v>
      </c>
      <c r="BO55" s="71">
        <f>_xlfn.IFNA(IF($BO$8&lt;&gt;"",VLOOKUP(BP55,Data!$B$2:$H$5150,7,0),""),"")</f>
        <v>136</v>
      </c>
      <c r="BP55" s="72" t="str">
        <f t="shared" si="66"/>
        <v>IMps_Ctn3402.419</v>
      </c>
      <c r="BQ55" s="136">
        <f t="shared" si="67"/>
        <v>0</v>
      </c>
      <c r="BR55" s="69">
        <f t="shared" si="68"/>
        <v>0</v>
      </c>
      <c r="BS55" s="70">
        <f>_xlfn.IFNA(VLOOKUP(BV55,Data!$B$2:$H$5150,4,0),0)</f>
        <v>0.04</v>
      </c>
      <c r="BT55" s="71">
        <f>_xlfn.IFNA(IF($BT$8&lt;&gt;"",VLOOKUP(BV55,Data!$B$2:$H$5150,6,0),""),"")</f>
        <v>135</v>
      </c>
      <c r="BU55" s="71">
        <f>_xlfn.IFNA(IF($BU$8&lt;&gt;"",VLOOKUP(BV55,Data!$B$2:$H$5150,7,0),""),"")</f>
        <v>136</v>
      </c>
      <c r="BV55" s="72" t="str">
        <f t="shared" si="69"/>
        <v>IMps_Ctn3402.419</v>
      </c>
      <c r="BW55" s="136">
        <f t="shared" si="70"/>
        <v>0</v>
      </c>
      <c r="BX55" s="69">
        <f t="shared" si="71"/>
        <v>0</v>
      </c>
      <c r="BY55" s="70">
        <f>_xlfn.IFNA(VLOOKUP(CB55,Data!$B$2:$H$5150,4,0),0)</f>
        <v>0.04</v>
      </c>
      <c r="BZ55" s="71">
        <f>_xlfn.IFNA(IF($BZ$8&lt;&gt;"",VLOOKUP(CB55,Data!$B$2:$H$5150,6,0),""),"")</f>
        <v>135</v>
      </c>
      <c r="CA55" s="71">
        <f>_xlfn.IFNA(IF($CA$8&lt;&gt;"",VLOOKUP(CB55,Data!$B$2:$H$5150,7,0),""),"")</f>
        <v>136</v>
      </c>
      <c r="CB55" s="72" t="str">
        <f t="shared" si="72"/>
        <v>IMps_Ctn3402.419</v>
      </c>
      <c r="CC55" s="136">
        <f t="shared" si="73"/>
        <v>0</v>
      </c>
      <c r="CD55" s="69">
        <f t="shared" si="74"/>
        <v>0</v>
      </c>
      <c r="CE55" s="70">
        <f>_xlfn.IFNA(VLOOKUP(CH55,Data!$B$2:$H$5150,4,0),0)</f>
        <v>0.04</v>
      </c>
      <c r="CF55" s="71">
        <f>_xlfn.IFNA(IF($CF$8&lt;&gt;"",VLOOKUP(CH55,Data!$B$2:$H$5150,6,0),""),"")</f>
        <v>135</v>
      </c>
      <c r="CG55" s="71">
        <f>_xlfn.IFNA(IF($CG$8&lt;&gt;"",VLOOKUP(CH55,Data!$B$2:$H$5150,7,0),""),"")</f>
        <v>136</v>
      </c>
      <c r="CH55" s="72" t="str">
        <f t="shared" si="75"/>
        <v>IMps_Ctn3402.419</v>
      </c>
      <c r="CI55" s="136">
        <f t="shared" si="76"/>
        <v>0</v>
      </c>
      <c r="CJ55" s="69">
        <f t="shared" si="77"/>
        <v>0</v>
      </c>
      <c r="CK55" s="70">
        <f>_xlfn.IFNA(VLOOKUP(CN55,Data!$B$2:$H$5150,4,0),0)</f>
        <v>0.04</v>
      </c>
      <c r="CL55" s="71">
        <f>_xlfn.IFNA(IF($CL$8&lt;&gt;"",VLOOKUP(CN55,Data!$B$2:$H$5150,6,0),""),"")</f>
        <v>135</v>
      </c>
      <c r="CM55" s="71">
        <f>_xlfn.IFNA(IF($CM$8&lt;&gt;"",VLOOKUP(CN55,Data!$B$2:$H$5150,7,0),""),"")</f>
        <v>136</v>
      </c>
      <c r="CN55" s="72" t="str">
        <f t="shared" si="78"/>
        <v>IMps_Ctn3402.419</v>
      </c>
      <c r="CO55" s="136">
        <f t="shared" si="79"/>
        <v>0</v>
      </c>
      <c r="CP55" s="69">
        <f t="shared" si="80"/>
        <v>0</v>
      </c>
      <c r="CQ55" s="70">
        <f>_xlfn.IFNA(VLOOKUP(CT55,Data!$B$2:$H$5150,4,0),0)</f>
        <v>0.04</v>
      </c>
      <c r="CR55" s="71">
        <f>_xlfn.IFNA(IF($CR$8&lt;&gt;"",VLOOKUP(CT55,Data!$B$2:$H$5150,6,0),""),"")</f>
        <v>135</v>
      </c>
      <c r="CS55" s="71">
        <f>_xlfn.IFNA(IF($CS$8&lt;&gt;"",VLOOKUP(CT55,Data!$B$2:$H$5150,7,0),""),"")</f>
        <v>136</v>
      </c>
      <c r="CT55" s="72" t="str">
        <f t="shared" si="81"/>
        <v>IMps_Ctn3402.419</v>
      </c>
      <c r="CU55" s="74" t="str">
        <f>VLOOKUP(F55,GD.List!$C$3:$O$6214,12,0)</f>
        <v>Textile Chemical</v>
      </c>
      <c r="CV55" s="51" t="s">
        <v>50</v>
      </c>
      <c r="CW55" s="51" t="e">
        <f t="shared" si="198"/>
        <v>#N/A</v>
      </c>
      <c r="CX55" s="73">
        <f>E55/VLOOKUP(F55,GD.List!$C$3:$O$6646,5,0)</f>
        <v>7.3018749999999473E-3</v>
      </c>
      <c r="CY55" s="134">
        <f t="shared" si="82"/>
        <v>0</v>
      </c>
      <c r="CZ55" s="51" t="e">
        <f t="shared" si="95"/>
        <v>#N/A</v>
      </c>
      <c r="DA55" s="133"/>
    </row>
    <row r="56" spans="1:105" ht="15" customHeight="1" x14ac:dyDescent="0.2">
      <c r="A56" s="142" t="str">
        <f>IFERROR(IF(VLOOKUP(F56,GD.List!$C$3:$H$6371,6,0)&lt;&gt;"L","I","L"),"")</f>
        <v>L</v>
      </c>
      <c r="B56" s="136">
        <f t="shared" si="35"/>
        <v>0</v>
      </c>
      <c r="C56" s="64">
        <v>155</v>
      </c>
      <c r="D56" s="64">
        <f t="shared" ref="D56" si="220">J56+P56+V56+AB56+AH56+AN56+AT56+AZ56+BF56+BL56+BR56+BX56+CD56+CJ56+CP56</f>
        <v>0</v>
      </c>
      <c r="E56" s="64">
        <f t="shared" si="37"/>
        <v>155</v>
      </c>
      <c r="F56" s="65" t="s">
        <v>3433</v>
      </c>
      <c r="G56" s="66" t="str">
        <f>VLOOKUP(F56,GD.List!$C$3:$O$6646,13,0)</f>
        <v>LYOGEN WD LIQ</v>
      </c>
      <c r="H56" s="67">
        <f>VLOOKUP(F56,GD.List!$C$3:$O$6646,8,0)</f>
        <v>3402.4189999999999</v>
      </c>
      <c r="I56" s="68">
        <f>VLOOKUP(F56,GD.List!$C$3:$O$6646,9,0)</f>
        <v>3.56</v>
      </c>
      <c r="J56" s="69">
        <f t="shared" si="38"/>
        <v>0</v>
      </c>
      <c r="K56" s="70">
        <f>_xlfn.IFNA(VLOOKUP(N56,Data!$B$2:$H$5150,4,0),0)</f>
        <v>0.04</v>
      </c>
      <c r="L56" s="71">
        <f>_xlfn.IFNA(IF($L$8&lt;&gt;"",VLOOKUP(N56,Data!$B$2:$H$5150,6,0),""),"")</f>
        <v>212</v>
      </c>
      <c r="M56" s="71">
        <f>_xlfn.IFNA(IF($M$8&lt;&gt;"",VLOOKUP(N56,Data!$B$2:$H$5150,7,0),""),"")</f>
        <v>213</v>
      </c>
      <c r="N56" s="72" t="str">
        <f t="shared" si="39"/>
        <v>LMps_Ctn3402.419</v>
      </c>
      <c r="O56" s="136">
        <f t="shared" si="40"/>
        <v>0</v>
      </c>
      <c r="P56" s="69">
        <f t="shared" si="41"/>
        <v>0</v>
      </c>
      <c r="Q56" s="70">
        <f>_xlfn.IFNA(VLOOKUP(T56,Data!$B$2:$H$5150,4,0),0)</f>
        <v>0.04</v>
      </c>
      <c r="R56" s="71">
        <f>_xlfn.IFNA(IF($R$8&lt;&gt;"",VLOOKUP(T56,Data!$B$2:$H$5150,6,0),""),"")</f>
        <v>212</v>
      </c>
      <c r="S56" s="71">
        <f>_xlfn.IFNA(IF($S$8&lt;&gt;"",VLOOKUP(T56,Data!$B$2:$H$5150,7,0),""),"")</f>
        <v>213</v>
      </c>
      <c r="T56" s="72" t="str">
        <f t="shared" si="42"/>
        <v>LMps_Ctn3402.419</v>
      </c>
      <c r="U56" s="136">
        <f t="shared" si="43"/>
        <v>0</v>
      </c>
      <c r="V56" s="69">
        <f t="shared" si="44"/>
        <v>0</v>
      </c>
      <c r="W56" s="70">
        <f>_xlfn.IFNA(VLOOKUP(Z56,Data!$B$2:$H$5150,4,0),0)</f>
        <v>0.04</v>
      </c>
      <c r="X56" s="71">
        <f>_xlfn.IFNA(IF($X$8&lt;&gt;"",VLOOKUP(Z56,Data!$B$2:$H$5150,6,0),""),"")</f>
        <v>212</v>
      </c>
      <c r="Y56" s="71">
        <f>_xlfn.IFNA(IF($Y$8&lt;&gt;"",VLOOKUP(Z56,Data!$B$2:$H$5150,7,0),""),"")</f>
        <v>213</v>
      </c>
      <c r="Z56" s="72" t="str">
        <f t="shared" si="45"/>
        <v>LMps_Ctn3402.419</v>
      </c>
      <c r="AA56" s="136">
        <f t="shared" si="46"/>
        <v>0</v>
      </c>
      <c r="AB56" s="69">
        <f t="shared" si="47"/>
        <v>0</v>
      </c>
      <c r="AC56" s="70">
        <f>_xlfn.IFNA(VLOOKUP(AF56,Data!$B$2:$H$5150,4,0),0)</f>
        <v>0.04</v>
      </c>
      <c r="AD56" s="71">
        <f>_xlfn.IFNA(IF($AD$8&lt;&gt;"",VLOOKUP(AF56,Data!$B$2:$H$5150,6,0),""),"")</f>
        <v>212</v>
      </c>
      <c r="AE56" s="71">
        <f>_xlfn.IFNA(IF($AE$8&lt;&gt;"",VLOOKUP(AF56,Data!$B$2:$H$5150,7,0),""),"")</f>
        <v>213</v>
      </c>
      <c r="AF56" s="72" t="str">
        <f t="shared" si="48"/>
        <v>LMps_Ctn3402.419</v>
      </c>
      <c r="AG56" s="136">
        <f t="shared" si="49"/>
        <v>0</v>
      </c>
      <c r="AH56" s="69">
        <f t="shared" si="50"/>
        <v>0</v>
      </c>
      <c r="AI56" s="70">
        <f>_xlfn.IFNA(VLOOKUP(AL56,Data!$B$2:$H$5150,4,0),0)</f>
        <v>0.04</v>
      </c>
      <c r="AJ56" s="71">
        <f>_xlfn.IFNA(IF($AJ$8&lt;&gt;"",VLOOKUP(AL56,Data!$B$2:$H$5150,6,0),""),"")</f>
        <v>212</v>
      </c>
      <c r="AK56" s="71">
        <f>_xlfn.IFNA(IF($AK$8&lt;&gt;"",VLOOKUP(AL56,Data!$B$2:$H$5150,7,0),""),"")</f>
        <v>213</v>
      </c>
      <c r="AL56" s="72" t="str">
        <f t="shared" si="51"/>
        <v>LMps_Ctn3402.419</v>
      </c>
      <c r="AM56" s="136">
        <f t="shared" si="52"/>
        <v>0</v>
      </c>
      <c r="AN56" s="69">
        <f t="shared" si="53"/>
        <v>0</v>
      </c>
      <c r="AO56" s="70">
        <f>_xlfn.IFNA(VLOOKUP(AR56,Data!$B$2:$H$5150,4,0),0)</f>
        <v>0.04</v>
      </c>
      <c r="AP56" s="71">
        <f>_xlfn.IFNA(IF($AP$8&lt;&gt;"",VLOOKUP(AR56,Data!$B$2:$H$5150,6,0),""),"")</f>
        <v>212</v>
      </c>
      <c r="AQ56" s="71">
        <f>_xlfn.IFNA(IF($AQ$8&lt;&gt;"",VLOOKUP(AR56,Data!$B$2:$H$5150,7,0),""),"")</f>
        <v>213</v>
      </c>
      <c r="AR56" s="72" t="str">
        <f t="shared" si="54"/>
        <v>LMps_Ctn3402.419</v>
      </c>
      <c r="AS56" s="136">
        <f t="shared" si="55"/>
        <v>0</v>
      </c>
      <c r="AT56" s="69">
        <f t="shared" si="56"/>
        <v>0</v>
      </c>
      <c r="AU56" s="70">
        <f>_xlfn.IFNA(VLOOKUP(AX56,Data!$B$2:$H$5150,4,0),0)</f>
        <v>0.04</v>
      </c>
      <c r="AV56" s="71">
        <f>_xlfn.IFNA(IF($AV$8&lt;&gt;"",VLOOKUP(AX56,Data!$B$2:$H$5150,6,0),""),"")</f>
        <v>212</v>
      </c>
      <c r="AW56" s="71">
        <f>_xlfn.IFNA(IF($AW$8&lt;&gt;"",VLOOKUP(AX56,Data!$B$2:$H$5150,7,0),""),"")</f>
        <v>213</v>
      </c>
      <c r="AX56" s="72" t="str">
        <f t="shared" si="57"/>
        <v>LMps_Ctn3402.419</v>
      </c>
      <c r="AY56" s="136">
        <f t="shared" si="58"/>
        <v>0</v>
      </c>
      <c r="AZ56" s="69">
        <f t="shared" si="59"/>
        <v>0</v>
      </c>
      <c r="BA56" s="70">
        <f>_xlfn.IFNA(VLOOKUP(BD56,Data!$B$2:$H$5150,4,0),0)</f>
        <v>0.04</v>
      </c>
      <c r="BB56" s="71">
        <f>_xlfn.IFNA(IF($BB$8&lt;&gt;"",VLOOKUP(BD56,Data!$B$2:$H$5150,6,0),""),"")</f>
        <v>212</v>
      </c>
      <c r="BC56" s="71">
        <f>_xlfn.IFNA(IF($BC$8&lt;&gt;"",VLOOKUP(BD56,Data!$B$2:$H$5150,7,0),""),"")</f>
        <v>213</v>
      </c>
      <c r="BD56" s="72" t="str">
        <f t="shared" si="60"/>
        <v>LMps_Ctn3402.419</v>
      </c>
      <c r="BE56" s="136">
        <f t="shared" si="61"/>
        <v>0</v>
      </c>
      <c r="BF56" s="69">
        <f t="shared" si="62"/>
        <v>0</v>
      </c>
      <c r="BG56" s="70">
        <f>_xlfn.IFNA(VLOOKUP(BJ56,Data!$B$2:$H$5150,4,0),0)</f>
        <v>0.04</v>
      </c>
      <c r="BH56" s="71">
        <f>_xlfn.IFNA(IF($BH$8&lt;&gt;"",VLOOKUP(BJ56,Data!$B$2:$H$5150,6,0),""),"")</f>
        <v>212</v>
      </c>
      <c r="BI56" s="71">
        <f>_xlfn.IFNA(IF($BI$8&lt;&gt;"",VLOOKUP(BJ56,Data!$B$2:$H$5150,7,0),""),"")</f>
        <v>213</v>
      </c>
      <c r="BJ56" s="72" t="str">
        <f t="shared" si="63"/>
        <v>LMps_Ctn3402.419</v>
      </c>
      <c r="BK56" s="136">
        <f t="shared" si="64"/>
        <v>0</v>
      </c>
      <c r="BL56" s="69">
        <f t="shared" si="65"/>
        <v>0</v>
      </c>
      <c r="BM56" s="70">
        <f>_xlfn.IFNA(VLOOKUP(BP56,Data!$B$2:$H$5150,4,0),0)</f>
        <v>0.04</v>
      </c>
      <c r="BN56" s="71">
        <f>_xlfn.IFNA(IF($BN$8&lt;&gt;"",VLOOKUP(BP56,Data!$B$2:$H$5150,6,0),""),"")</f>
        <v>212</v>
      </c>
      <c r="BO56" s="71">
        <f>_xlfn.IFNA(IF($BO$8&lt;&gt;"",VLOOKUP(BP56,Data!$B$2:$H$5150,7,0),""),"")</f>
        <v>213</v>
      </c>
      <c r="BP56" s="72" t="str">
        <f t="shared" si="66"/>
        <v>LMps_Ctn3402.419</v>
      </c>
      <c r="BQ56" s="136">
        <f t="shared" si="67"/>
        <v>0</v>
      </c>
      <c r="BR56" s="69">
        <f t="shared" si="68"/>
        <v>0</v>
      </c>
      <c r="BS56" s="70">
        <f>_xlfn.IFNA(VLOOKUP(BV56,Data!$B$2:$H$5150,4,0),0)</f>
        <v>0.04</v>
      </c>
      <c r="BT56" s="71">
        <f>_xlfn.IFNA(IF($BT$8&lt;&gt;"",VLOOKUP(BV56,Data!$B$2:$H$5150,6,0),""),"")</f>
        <v>212</v>
      </c>
      <c r="BU56" s="71">
        <f>_xlfn.IFNA(IF($BU$8&lt;&gt;"",VLOOKUP(BV56,Data!$B$2:$H$5150,7,0),""),"")</f>
        <v>213</v>
      </c>
      <c r="BV56" s="72" t="str">
        <f t="shared" si="69"/>
        <v>LMps_Ctn3402.419</v>
      </c>
      <c r="BW56" s="136">
        <f t="shared" si="70"/>
        <v>0</v>
      </c>
      <c r="BX56" s="69">
        <f t="shared" si="71"/>
        <v>0</v>
      </c>
      <c r="BY56" s="70">
        <f>_xlfn.IFNA(VLOOKUP(CB56,Data!$B$2:$H$5150,4,0),0)</f>
        <v>0.04</v>
      </c>
      <c r="BZ56" s="71">
        <f>_xlfn.IFNA(IF($BZ$8&lt;&gt;"",VLOOKUP(CB56,Data!$B$2:$H$5150,6,0),""),"")</f>
        <v>212</v>
      </c>
      <c r="CA56" s="71">
        <f>_xlfn.IFNA(IF($CA$8&lt;&gt;"",VLOOKUP(CB56,Data!$B$2:$H$5150,7,0),""),"")</f>
        <v>213</v>
      </c>
      <c r="CB56" s="72" t="str">
        <f t="shared" si="72"/>
        <v>LMps_Ctn3402.419</v>
      </c>
      <c r="CC56" s="136">
        <f t="shared" si="73"/>
        <v>0</v>
      </c>
      <c r="CD56" s="69">
        <f t="shared" si="74"/>
        <v>0</v>
      </c>
      <c r="CE56" s="70">
        <f>_xlfn.IFNA(VLOOKUP(CH56,Data!$B$2:$H$5150,4,0),0)</f>
        <v>0.04</v>
      </c>
      <c r="CF56" s="71">
        <f>_xlfn.IFNA(IF($CF$8&lt;&gt;"",VLOOKUP(CH56,Data!$B$2:$H$5150,6,0),""),"")</f>
        <v>212</v>
      </c>
      <c r="CG56" s="71">
        <f>_xlfn.IFNA(IF($CG$8&lt;&gt;"",VLOOKUP(CH56,Data!$B$2:$H$5150,7,0),""),"")</f>
        <v>213</v>
      </c>
      <c r="CH56" s="72" t="str">
        <f t="shared" si="75"/>
        <v>LMps_Ctn3402.419</v>
      </c>
      <c r="CI56" s="136">
        <f t="shared" si="76"/>
        <v>0</v>
      </c>
      <c r="CJ56" s="69">
        <f t="shared" si="77"/>
        <v>0</v>
      </c>
      <c r="CK56" s="70">
        <f>_xlfn.IFNA(VLOOKUP(CN56,Data!$B$2:$H$5150,4,0),0)</f>
        <v>0.04</v>
      </c>
      <c r="CL56" s="71">
        <f>_xlfn.IFNA(IF($CL$8&lt;&gt;"",VLOOKUP(CN56,Data!$B$2:$H$5150,6,0),""),"")</f>
        <v>212</v>
      </c>
      <c r="CM56" s="71">
        <f>_xlfn.IFNA(IF($CM$8&lt;&gt;"",VLOOKUP(CN56,Data!$B$2:$H$5150,7,0),""),"")</f>
        <v>213</v>
      </c>
      <c r="CN56" s="72" t="str">
        <f t="shared" si="78"/>
        <v>LMps_Ctn3402.419</v>
      </c>
      <c r="CO56" s="136">
        <f t="shared" si="79"/>
        <v>0</v>
      </c>
      <c r="CP56" s="69">
        <f t="shared" si="80"/>
        <v>0</v>
      </c>
      <c r="CQ56" s="70">
        <f>_xlfn.IFNA(VLOOKUP(CT56,Data!$B$2:$H$5150,4,0),0)</f>
        <v>0.04</v>
      </c>
      <c r="CR56" s="71">
        <f>_xlfn.IFNA(IF($CR$8&lt;&gt;"",VLOOKUP(CT56,Data!$B$2:$H$5150,6,0),""),"")</f>
        <v>212</v>
      </c>
      <c r="CS56" s="71">
        <f>_xlfn.IFNA(IF($CS$8&lt;&gt;"",VLOOKUP(CT56,Data!$B$2:$H$5150,7,0),""),"")</f>
        <v>213</v>
      </c>
      <c r="CT56" s="72" t="str">
        <f t="shared" si="81"/>
        <v>LMps_Ctn3402.419</v>
      </c>
      <c r="CU56" s="74" t="str">
        <f>VLOOKUP(F56,GD.List!$C$3:$O$6214,12,0)</f>
        <v>Textile Chemical</v>
      </c>
      <c r="CV56" s="51" t="s">
        <v>50</v>
      </c>
      <c r="CW56" s="51" t="e">
        <f t="shared" si="198"/>
        <v>#N/A</v>
      </c>
      <c r="CX56" s="73">
        <f>E56/VLOOKUP(F56,GD.List!$C$3:$O$6646,5,0)</f>
        <v>0.86111111111111116</v>
      </c>
      <c r="CY56" s="134">
        <f t="shared" si="82"/>
        <v>0</v>
      </c>
      <c r="CZ56" s="51" t="e">
        <f t="shared" ref="CZ56" si="221">VLOOKUP(F56,$CZ$1:$CZ$7,1,0)</f>
        <v>#N/A</v>
      </c>
      <c r="DA56" s="133"/>
    </row>
    <row r="57" spans="1:105" ht="15" customHeight="1" x14ac:dyDescent="0.2">
      <c r="A57" s="142" t="str">
        <f>IFERROR(IF(VLOOKUP(F57,GD.List!$C$3:$H$6371,6,0)&lt;&gt;"L","I","L"),"")</f>
        <v>L</v>
      </c>
      <c r="B57" s="136">
        <f t="shared" si="35"/>
        <v>0</v>
      </c>
      <c r="C57" s="64">
        <v>5</v>
      </c>
      <c r="D57" s="64">
        <f t="shared" ref="D57" si="222">J57+P57+V57+AB57+AH57+AN57+AT57+AZ57+BF57+BL57+BR57+BX57+CD57+CJ57+CP57</f>
        <v>0</v>
      </c>
      <c r="E57" s="64">
        <f t="shared" si="37"/>
        <v>5</v>
      </c>
      <c r="F57" s="65" t="s">
        <v>3922</v>
      </c>
      <c r="G57" s="66" t="str">
        <f>VLOOKUP(F57,GD.List!$C$3:$O$6646,13,0)</f>
        <v>HI TOUCH GT</v>
      </c>
      <c r="H57" s="67">
        <f>VLOOKUP(F57,GD.List!$C$3:$O$6646,8,0)</f>
        <v>3402.9</v>
      </c>
      <c r="I57" s="68">
        <f>VLOOKUP(F57,GD.List!$C$3:$O$6646,9,0)</f>
        <v>6.43</v>
      </c>
      <c r="J57" s="69">
        <f t="shared" si="38"/>
        <v>0</v>
      </c>
      <c r="K57" s="70">
        <f>_xlfn.IFNA(VLOOKUP(N57,Data!$B$2:$H$5150,4,0),0)</f>
        <v>0.04</v>
      </c>
      <c r="L57" s="71">
        <f>_xlfn.IFNA(IF($L$8&lt;&gt;"",VLOOKUP(N57,Data!$B$2:$H$5150,6,0),""),"")</f>
        <v>212</v>
      </c>
      <c r="M57" s="71">
        <f>_xlfn.IFNA(IF($M$8&lt;&gt;"",VLOOKUP(N57,Data!$B$2:$H$5150,7,0),""),"")</f>
        <v>213</v>
      </c>
      <c r="N57" s="72" t="str">
        <f t="shared" si="39"/>
        <v>LMps_Ctn3402.9</v>
      </c>
      <c r="O57" s="136">
        <f t="shared" si="40"/>
        <v>0</v>
      </c>
      <c r="P57" s="69">
        <f t="shared" si="41"/>
        <v>0</v>
      </c>
      <c r="Q57" s="70">
        <f>_xlfn.IFNA(VLOOKUP(T57,Data!$B$2:$H$5150,4,0),0)</f>
        <v>0.04</v>
      </c>
      <c r="R57" s="71">
        <f>_xlfn.IFNA(IF($R$8&lt;&gt;"",VLOOKUP(T57,Data!$B$2:$H$5150,6,0),""),"")</f>
        <v>212</v>
      </c>
      <c r="S57" s="71">
        <f>_xlfn.IFNA(IF($S$8&lt;&gt;"",VLOOKUP(T57,Data!$B$2:$H$5150,7,0),""),"")</f>
        <v>213</v>
      </c>
      <c r="T57" s="72" t="str">
        <f t="shared" si="42"/>
        <v>LMps_Ctn3402.9</v>
      </c>
      <c r="U57" s="136">
        <f t="shared" si="43"/>
        <v>0</v>
      </c>
      <c r="V57" s="69">
        <f t="shared" si="44"/>
        <v>0</v>
      </c>
      <c r="W57" s="70">
        <f>_xlfn.IFNA(VLOOKUP(Z57,Data!$B$2:$H$5150,4,0),0)</f>
        <v>0.04</v>
      </c>
      <c r="X57" s="71">
        <f>_xlfn.IFNA(IF($X$8&lt;&gt;"",VLOOKUP(Z57,Data!$B$2:$H$5150,6,0),""),"")</f>
        <v>212</v>
      </c>
      <c r="Y57" s="71">
        <f>_xlfn.IFNA(IF($Y$8&lt;&gt;"",VLOOKUP(Z57,Data!$B$2:$H$5150,7,0),""),"")</f>
        <v>213</v>
      </c>
      <c r="Z57" s="72" t="str">
        <f t="shared" si="45"/>
        <v>LMps_Ctn3402.9</v>
      </c>
      <c r="AA57" s="136">
        <f t="shared" si="46"/>
        <v>0</v>
      </c>
      <c r="AB57" s="69">
        <f t="shared" si="47"/>
        <v>0</v>
      </c>
      <c r="AC57" s="70">
        <f>_xlfn.IFNA(VLOOKUP(AF57,Data!$B$2:$H$5150,4,0),0)</f>
        <v>0.04</v>
      </c>
      <c r="AD57" s="71">
        <f>_xlfn.IFNA(IF($AD$8&lt;&gt;"",VLOOKUP(AF57,Data!$B$2:$H$5150,6,0),""),"")</f>
        <v>212</v>
      </c>
      <c r="AE57" s="71">
        <f>_xlfn.IFNA(IF($AE$8&lt;&gt;"",VLOOKUP(AF57,Data!$B$2:$H$5150,7,0),""),"")</f>
        <v>213</v>
      </c>
      <c r="AF57" s="72" t="str">
        <f t="shared" si="48"/>
        <v>LMps_Ctn3402.9</v>
      </c>
      <c r="AG57" s="136">
        <f t="shared" si="49"/>
        <v>0</v>
      </c>
      <c r="AH57" s="69">
        <f t="shared" si="50"/>
        <v>0</v>
      </c>
      <c r="AI57" s="70">
        <f>_xlfn.IFNA(VLOOKUP(AL57,Data!$B$2:$H$5150,4,0),0)</f>
        <v>0.04</v>
      </c>
      <c r="AJ57" s="71">
        <f>_xlfn.IFNA(IF($AJ$8&lt;&gt;"",VLOOKUP(AL57,Data!$B$2:$H$5150,6,0),""),"")</f>
        <v>212</v>
      </c>
      <c r="AK57" s="71">
        <f>_xlfn.IFNA(IF($AK$8&lt;&gt;"",VLOOKUP(AL57,Data!$B$2:$H$5150,7,0),""),"")</f>
        <v>213</v>
      </c>
      <c r="AL57" s="72" t="str">
        <f t="shared" si="51"/>
        <v>LMps_Ctn3402.9</v>
      </c>
      <c r="AM57" s="136">
        <f t="shared" si="52"/>
        <v>0</v>
      </c>
      <c r="AN57" s="69">
        <f t="shared" si="53"/>
        <v>0</v>
      </c>
      <c r="AO57" s="70">
        <f>_xlfn.IFNA(VLOOKUP(AR57,Data!$B$2:$H$5150,4,0),0)</f>
        <v>0.04</v>
      </c>
      <c r="AP57" s="71">
        <f>_xlfn.IFNA(IF($AP$8&lt;&gt;"",VLOOKUP(AR57,Data!$B$2:$H$5150,6,0),""),"")</f>
        <v>212</v>
      </c>
      <c r="AQ57" s="71">
        <f>_xlfn.IFNA(IF($AQ$8&lt;&gt;"",VLOOKUP(AR57,Data!$B$2:$H$5150,7,0),""),"")</f>
        <v>213</v>
      </c>
      <c r="AR57" s="72" t="str">
        <f t="shared" si="54"/>
        <v>LMps_Ctn3402.9</v>
      </c>
      <c r="AS57" s="136">
        <f t="shared" si="55"/>
        <v>0</v>
      </c>
      <c r="AT57" s="69">
        <f t="shared" si="56"/>
        <v>0</v>
      </c>
      <c r="AU57" s="70">
        <f>_xlfn.IFNA(VLOOKUP(AX57,Data!$B$2:$H$5150,4,0),0)</f>
        <v>0.04</v>
      </c>
      <c r="AV57" s="71">
        <f>_xlfn.IFNA(IF($AV$8&lt;&gt;"",VLOOKUP(AX57,Data!$B$2:$H$5150,6,0),""),"")</f>
        <v>212</v>
      </c>
      <c r="AW57" s="71">
        <f>_xlfn.IFNA(IF($AW$8&lt;&gt;"",VLOOKUP(AX57,Data!$B$2:$H$5150,7,0),""),"")</f>
        <v>213</v>
      </c>
      <c r="AX57" s="72" t="str">
        <f t="shared" si="57"/>
        <v>LMps_Ctn3402.9</v>
      </c>
      <c r="AY57" s="136">
        <f t="shared" si="58"/>
        <v>0</v>
      </c>
      <c r="AZ57" s="69">
        <f t="shared" si="59"/>
        <v>0</v>
      </c>
      <c r="BA57" s="70">
        <f>_xlfn.IFNA(VLOOKUP(BD57,Data!$B$2:$H$5150,4,0),0)</f>
        <v>0.04</v>
      </c>
      <c r="BB57" s="71">
        <f>_xlfn.IFNA(IF($BB$8&lt;&gt;"",VLOOKUP(BD57,Data!$B$2:$H$5150,6,0),""),"")</f>
        <v>212</v>
      </c>
      <c r="BC57" s="71">
        <f>_xlfn.IFNA(IF($BC$8&lt;&gt;"",VLOOKUP(BD57,Data!$B$2:$H$5150,7,0),""),"")</f>
        <v>213</v>
      </c>
      <c r="BD57" s="72" t="str">
        <f t="shared" si="60"/>
        <v>LMps_Ctn3402.9</v>
      </c>
      <c r="BE57" s="136">
        <f t="shared" si="61"/>
        <v>0</v>
      </c>
      <c r="BF57" s="69">
        <f t="shared" si="62"/>
        <v>0</v>
      </c>
      <c r="BG57" s="70">
        <f>_xlfn.IFNA(VLOOKUP(BJ57,Data!$B$2:$H$5150,4,0),0)</f>
        <v>0.04</v>
      </c>
      <c r="BH57" s="71">
        <f>_xlfn.IFNA(IF($BH$8&lt;&gt;"",VLOOKUP(BJ57,Data!$B$2:$H$5150,6,0),""),"")</f>
        <v>212</v>
      </c>
      <c r="BI57" s="71">
        <f>_xlfn.IFNA(IF($BI$8&lt;&gt;"",VLOOKUP(BJ57,Data!$B$2:$H$5150,7,0),""),"")</f>
        <v>213</v>
      </c>
      <c r="BJ57" s="72" t="str">
        <f t="shared" si="63"/>
        <v>LMps_Ctn3402.9</v>
      </c>
      <c r="BK57" s="136">
        <f t="shared" si="64"/>
        <v>0</v>
      </c>
      <c r="BL57" s="69">
        <f t="shared" si="65"/>
        <v>0</v>
      </c>
      <c r="BM57" s="70">
        <f>_xlfn.IFNA(VLOOKUP(BP57,Data!$B$2:$H$5150,4,0),0)</f>
        <v>0.04</v>
      </c>
      <c r="BN57" s="71">
        <f>_xlfn.IFNA(IF($BN$8&lt;&gt;"",VLOOKUP(BP57,Data!$B$2:$H$5150,6,0),""),"")</f>
        <v>212</v>
      </c>
      <c r="BO57" s="71">
        <f>_xlfn.IFNA(IF($BO$8&lt;&gt;"",VLOOKUP(BP57,Data!$B$2:$H$5150,7,0),""),"")</f>
        <v>213</v>
      </c>
      <c r="BP57" s="72" t="str">
        <f t="shared" si="66"/>
        <v>LMps_Ctn3402.9</v>
      </c>
      <c r="BQ57" s="136">
        <f t="shared" si="67"/>
        <v>0</v>
      </c>
      <c r="BR57" s="69">
        <f t="shared" si="68"/>
        <v>0</v>
      </c>
      <c r="BS57" s="70">
        <f>_xlfn.IFNA(VLOOKUP(BV57,Data!$B$2:$H$5150,4,0),0)</f>
        <v>0.04</v>
      </c>
      <c r="BT57" s="71">
        <f>_xlfn.IFNA(IF($BT$8&lt;&gt;"",VLOOKUP(BV57,Data!$B$2:$H$5150,6,0),""),"")</f>
        <v>212</v>
      </c>
      <c r="BU57" s="71">
        <f>_xlfn.IFNA(IF($BU$8&lt;&gt;"",VLOOKUP(BV57,Data!$B$2:$H$5150,7,0),""),"")</f>
        <v>213</v>
      </c>
      <c r="BV57" s="72" t="str">
        <f t="shared" si="69"/>
        <v>LMps_Ctn3402.9</v>
      </c>
      <c r="BW57" s="136">
        <f t="shared" si="70"/>
        <v>0</v>
      </c>
      <c r="BX57" s="69">
        <f t="shared" si="71"/>
        <v>0</v>
      </c>
      <c r="BY57" s="70">
        <f>_xlfn.IFNA(VLOOKUP(CB57,Data!$B$2:$H$5150,4,0),0)</f>
        <v>0.04</v>
      </c>
      <c r="BZ57" s="71">
        <f>_xlfn.IFNA(IF($BZ$8&lt;&gt;"",VLOOKUP(CB57,Data!$B$2:$H$5150,6,0),""),"")</f>
        <v>212</v>
      </c>
      <c r="CA57" s="71">
        <f>_xlfn.IFNA(IF($CA$8&lt;&gt;"",VLOOKUP(CB57,Data!$B$2:$H$5150,7,0),""),"")</f>
        <v>213</v>
      </c>
      <c r="CB57" s="72" t="str">
        <f t="shared" si="72"/>
        <v>LMps_Ctn3402.9</v>
      </c>
      <c r="CC57" s="136">
        <f t="shared" si="73"/>
        <v>0</v>
      </c>
      <c r="CD57" s="69">
        <f t="shared" si="74"/>
        <v>0</v>
      </c>
      <c r="CE57" s="70">
        <f>_xlfn.IFNA(VLOOKUP(CH57,Data!$B$2:$H$5150,4,0),0)</f>
        <v>0.04</v>
      </c>
      <c r="CF57" s="71">
        <f>_xlfn.IFNA(IF($CF$8&lt;&gt;"",VLOOKUP(CH57,Data!$B$2:$H$5150,6,0),""),"")</f>
        <v>212</v>
      </c>
      <c r="CG57" s="71">
        <f>_xlfn.IFNA(IF($CG$8&lt;&gt;"",VLOOKUP(CH57,Data!$B$2:$H$5150,7,0),""),"")</f>
        <v>213</v>
      </c>
      <c r="CH57" s="72" t="str">
        <f t="shared" si="75"/>
        <v>LMps_Ctn3402.9</v>
      </c>
      <c r="CI57" s="136">
        <f t="shared" si="76"/>
        <v>0</v>
      </c>
      <c r="CJ57" s="69">
        <f t="shared" si="77"/>
        <v>0</v>
      </c>
      <c r="CK57" s="70">
        <f>_xlfn.IFNA(VLOOKUP(CN57,Data!$B$2:$H$5150,4,0),0)</f>
        <v>0.04</v>
      </c>
      <c r="CL57" s="71">
        <f>_xlfn.IFNA(IF($CL$8&lt;&gt;"",VLOOKUP(CN57,Data!$B$2:$H$5150,6,0),""),"")</f>
        <v>212</v>
      </c>
      <c r="CM57" s="71">
        <f>_xlfn.IFNA(IF($CM$8&lt;&gt;"",VLOOKUP(CN57,Data!$B$2:$H$5150,7,0),""),"")</f>
        <v>213</v>
      </c>
      <c r="CN57" s="72" t="str">
        <f t="shared" si="78"/>
        <v>LMps_Ctn3402.9</v>
      </c>
      <c r="CO57" s="136">
        <f t="shared" si="79"/>
        <v>0</v>
      </c>
      <c r="CP57" s="69">
        <f t="shared" si="80"/>
        <v>0</v>
      </c>
      <c r="CQ57" s="70">
        <f>_xlfn.IFNA(VLOOKUP(CT57,Data!$B$2:$H$5150,4,0),0)</f>
        <v>0.04</v>
      </c>
      <c r="CR57" s="71">
        <f>_xlfn.IFNA(IF($CR$8&lt;&gt;"",VLOOKUP(CT57,Data!$B$2:$H$5150,6,0),""),"")</f>
        <v>212</v>
      </c>
      <c r="CS57" s="71">
        <f>_xlfn.IFNA(IF($CS$8&lt;&gt;"",VLOOKUP(CT57,Data!$B$2:$H$5150,7,0),""),"")</f>
        <v>213</v>
      </c>
      <c r="CT57" s="72" t="str">
        <f t="shared" si="81"/>
        <v>LMps_Ctn3402.9</v>
      </c>
      <c r="CU57" s="74" t="str">
        <f>VLOOKUP(F57,GD.List!$C$3:$O$6214,12,0)</f>
        <v>Textile Chemical</v>
      </c>
      <c r="CV57" s="51" t="s">
        <v>50</v>
      </c>
      <c r="CW57" s="51" t="e">
        <f t="shared" si="198"/>
        <v>#N/A</v>
      </c>
      <c r="CX57" s="73">
        <f>E57/VLOOKUP(F57,GD.List!$C$3:$O$6646,5,0)</f>
        <v>0.05</v>
      </c>
      <c r="CY57" s="134">
        <f t="shared" si="82"/>
        <v>0</v>
      </c>
      <c r="CZ57" s="51" t="e">
        <f t="shared" si="95"/>
        <v>#N/A</v>
      </c>
      <c r="DA57" s="133"/>
    </row>
    <row r="58" spans="1:105" ht="15" customHeight="1" x14ac:dyDescent="0.2">
      <c r="A58" s="142" t="str">
        <f>IFERROR(IF(VLOOKUP(F58,GD.List!$C$3:$H$6371,6,0)&lt;&gt;"L","I","L"),"")</f>
        <v>L</v>
      </c>
      <c r="B58" s="136">
        <f t="shared" si="35"/>
        <v>0</v>
      </c>
      <c r="C58" s="64">
        <v>26</v>
      </c>
      <c r="D58" s="64">
        <f t="shared" ref="D58" si="223">J58+P58+V58+AB58+AH58+AN58+AT58+AZ58+BF58+BL58+BR58+BX58+CD58+CJ58+CP58</f>
        <v>0</v>
      </c>
      <c r="E58" s="64">
        <f t="shared" si="37"/>
        <v>26</v>
      </c>
      <c r="F58" s="65" t="s">
        <v>3452</v>
      </c>
      <c r="G58" s="66" t="s">
        <v>2385</v>
      </c>
      <c r="H58" s="67">
        <v>2904.2089999999998</v>
      </c>
      <c r="I58" s="68">
        <v>0.89</v>
      </c>
      <c r="J58" s="69">
        <f t="shared" si="38"/>
        <v>0</v>
      </c>
      <c r="K58" s="70">
        <f>_xlfn.IFNA(VLOOKUP(N58,Data!$B$2:$H$5150,4,0),0)</f>
        <v>0.04</v>
      </c>
      <c r="L58" s="71">
        <f>_xlfn.IFNA(IF($L$8&lt;&gt;"",VLOOKUP(N58,Data!$B$2:$H$5150,6,0),""),"")</f>
        <v>206</v>
      </c>
      <c r="M58" s="71">
        <f>_xlfn.IFNA(IF($M$8&lt;&gt;"",VLOOKUP(N58,Data!$B$2:$H$5150,7,0),""),"")</f>
        <v>207</v>
      </c>
      <c r="N58" s="72" t="str">
        <f t="shared" si="39"/>
        <v>LMps_Ctn2904.209</v>
      </c>
      <c r="O58" s="136">
        <f t="shared" si="40"/>
        <v>0</v>
      </c>
      <c r="P58" s="69">
        <f t="shared" si="41"/>
        <v>0</v>
      </c>
      <c r="Q58" s="70">
        <f>_xlfn.IFNA(VLOOKUP(T58,Data!$B$2:$H$5150,4,0),0)</f>
        <v>0.04</v>
      </c>
      <c r="R58" s="71">
        <f>_xlfn.IFNA(IF($R$8&lt;&gt;"",VLOOKUP(T58,Data!$B$2:$H$5150,6,0),""),"")</f>
        <v>206</v>
      </c>
      <c r="S58" s="71">
        <f>_xlfn.IFNA(IF($S$8&lt;&gt;"",VLOOKUP(T58,Data!$B$2:$H$5150,7,0),""),"")</f>
        <v>207</v>
      </c>
      <c r="T58" s="72" t="str">
        <f t="shared" si="42"/>
        <v>LMps_Ctn2904.209</v>
      </c>
      <c r="U58" s="136">
        <f t="shared" si="43"/>
        <v>0</v>
      </c>
      <c r="V58" s="69">
        <f t="shared" si="44"/>
        <v>0</v>
      </c>
      <c r="W58" s="70">
        <f>_xlfn.IFNA(VLOOKUP(Z58,Data!$B$2:$H$5150,4,0),0)</f>
        <v>0.04</v>
      </c>
      <c r="X58" s="71">
        <f>_xlfn.IFNA(IF($X$8&lt;&gt;"",VLOOKUP(Z58,Data!$B$2:$H$5150,6,0),""),"")</f>
        <v>206</v>
      </c>
      <c r="Y58" s="71">
        <f>_xlfn.IFNA(IF($Y$8&lt;&gt;"",VLOOKUP(Z58,Data!$B$2:$H$5150,7,0),""),"")</f>
        <v>207</v>
      </c>
      <c r="Z58" s="72" t="str">
        <f t="shared" si="45"/>
        <v>LMps_Ctn2904.209</v>
      </c>
      <c r="AA58" s="136">
        <f t="shared" si="46"/>
        <v>0</v>
      </c>
      <c r="AB58" s="69">
        <f t="shared" si="47"/>
        <v>0</v>
      </c>
      <c r="AC58" s="70">
        <f>_xlfn.IFNA(VLOOKUP(AF58,Data!$B$2:$H$5150,4,0),0)</f>
        <v>0.04</v>
      </c>
      <c r="AD58" s="71">
        <f>_xlfn.IFNA(IF($AD$8&lt;&gt;"",VLOOKUP(AF58,Data!$B$2:$H$5150,6,0),""),"")</f>
        <v>206</v>
      </c>
      <c r="AE58" s="71">
        <f>_xlfn.IFNA(IF($AE$8&lt;&gt;"",VLOOKUP(AF58,Data!$B$2:$H$5150,7,0),""),"")</f>
        <v>207</v>
      </c>
      <c r="AF58" s="72" t="str">
        <f t="shared" si="48"/>
        <v>LMps_Ctn2904.209</v>
      </c>
      <c r="AG58" s="136">
        <f t="shared" si="49"/>
        <v>0</v>
      </c>
      <c r="AH58" s="69">
        <f t="shared" si="50"/>
        <v>0</v>
      </c>
      <c r="AI58" s="70">
        <f>_xlfn.IFNA(VLOOKUP(AL58,Data!$B$2:$H$5150,4,0),0)</f>
        <v>0.04</v>
      </c>
      <c r="AJ58" s="71">
        <f>_xlfn.IFNA(IF($AJ$8&lt;&gt;"",VLOOKUP(AL58,Data!$B$2:$H$5150,6,0),""),"")</f>
        <v>206</v>
      </c>
      <c r="AK58" s="71">
        <f>_xlfn.IFNA(IF($AK$8&lt;&gt;"",VLOOKUP(AL58,Data!$B$2:$H$5150,7,0),""),"")</f>
        <v>207</v>
      </c>
      <c r="AL58" s="72" t="str">
        <f t="shared" si="51"/>
        <v>LMps_Ctn2904.209</v>
      </c>
      <c r="AM58" s="136">
        <f t="shared" si="52"/>
        <v>0</v>
      </c>
      <c r="AN58" s="69">
        <f t="shared" si="53"/>
        <v>0</v>
      </c>
      <c r="AO58" s="70">
        <f>_xlfn.IFNA(VLOOKUP(AR58,Data!$B$2:$H$5150,4,0),0)</f>
        <v>0.04</v>
      </c>
      <c r="AP58" s="71">
        <f>_xlfn.IFNA(IF($AP$8&lt;&gt;"",VLOOKUP(AR58,Data!$B$2:$H$5150,6,0),""),"")</f>
        <v>206</v>
      </c>
      <c r="AQ58" s="71">
        <f>_xlfn.IFNA(IF($AQ$8&lt;&gt;"",VLOOKUP(AR58,Data!$B$2:$H$5150,7,0),""),"")</f>
        <v>207</v>
      </c>
      <c r="AR58" s="72" t="str">
        <f t="shared" si="54"/>
        <v>LMps_Ctn2904.209</v>
      </c>
      <c r="AS58" s="136">
        <f t="shared" si="55"/>
        <v>0</v>
      </c>
      <c r="AT58" s="69">
        <f t="shared" si="56"/>
        <v>0</v>
      </c>
      <c r="AU58" s="70">
        <f>_xlfn.IFNA(VLOOKUP(AX58,Data!$B$2:$H$5150,4,0),0)</f>
        <v>0.04</v>
      </c>
      <c r="AV58" s="71">
        <f>_xlfn.IFNA(IF($AV$8&lt;&gt;"",VLOOKUP(AX58,Data!$B$2:$H$5150,6,0),""),"")</f>
        <v>206</v>
      </c>
      <c r="AW58" s="71">
        <f>_xlfn.IFNA(IF($AW$8&lt;&gt;"",VLOOKUP(AX58,Data!$B$2:$H$5150,7,0),""),"")</f>
        <v>207</v>
      </c>
      <c r="AX58" s="72" t="str">
        <f t="shared" si="57"/>
        <v>LMps_Ctn2904.209</v>
      </c>
      <c r="AY58" s="136">
        <f t="shared" si="58"/>
        <v>0</v>
      </c>
      <c r="AZ58" s="69">
        <f t="shared" si="59"/>
        <v>0</v>
      </c>
      <c r="BA58" s="70">
        <f>_xlfn.IFNA(VLOOKUP(BD58,Data!$B$2:$H$5150,4,0),0)</f>
        <v>0.04</v>
      </c>
      <c r="BB58" s="71">
        <f>_xlfn.IFNA(IF($BB$8&lt;&gt;"",VLOOKUP(BD58,Data!$B$2:$H$5150,6,0),""),"")</f>
        <v>206</v>
      </c>
      <c r="BC58" s="71">
        <f>_xlfn.IFNA(IF($BC$8&lt;&gt;"",VLOOKUP(BD58,Data!$B$2:$H$5150,7,0),""),"")</f>
        <v>207</v>
      </c>
      <c r="BD58" s="72" t="str">
        <f t="shared" si="60"/>
        <v>LMps_Ctn2904.209</v>
      </c>
      <c r="BE58" s="136">
        <f t="shared" si="61"/>
        <v>0</v>
      </c>
      <c r="BF58" s="69">
        <f t="shared" si="62"/>
        <v>0</v>
      </c>
      <c r="BG58" s="70">
        <f>_xlfn.IFNA(VLOOKUP(BJ58,Data!$B$2:$H$5150,4,0),0)</f>
        <v>0.04</v>
      </c>
      <c r="BH58" s="71">
        <f>_xlfn.IFNA(IF($BH$8&lt;&gt;"",VLOOKUP(BJ58,Data!$B$2:$H$5150,6,0),""),"")</f>
        <v>206</v>
      </c>
      <c r="BI58" s="71">
        <f>_xlfn.IFNA(IF($BI$8&lt;&gt;"",VLOOKUP(BJ58,Data!$B$2:$H$5150,7,0),""),"")</f>
        <v>207</v>
      </c>
      <c r="BJ58" s="72" t="str">
        <f t="shared" si="63"/>
        <v>LMps_Ctn2904.209</v>
      </c>
      <c r="BK58" s="136">
        <f t="shared" si="64"/>
        <v>0</v>
      </c>
      <c r="BL58" s="69">
        <f t="shared" si="65"/>
        <v>0</v>
      </c>
      <c r="BM58" s="70">
        <f>_xlfn.IFNA(VLOOKUP(BP58,Data!$B$2:$H$5150,4,0),0)</f>
        <v>0.04</v>
      </c>
      <c r="BN58" s="71">
        <f>_xlfn.IFNA(IF($BN$8&lt;&gt;"",VLOOKUP(BP58,Data!$B$2:$H$5150,6,0),""),"")</f>
        <v>206</v>
      </c>
      <c r="BO58" s="71">
        <f>_xlfn.IFNA(IF($BO$8&lt;&gt;"",VLOOKUP(BP58,Data!$B$2:$H$5150,7,0),""),"")</f>
        <v>207</v>
      </c>
      <c r="BP58" s="72" t="str">
        <f t="shared" si="66"/>
        <v>LMps_Ctn2904.209</v>
      </c>
      <c r="BQ58" s="136">
        <f t="shared" si="67"/>
        <v>0</v>
      </c>
      <c r="BR58" s="69">
        <f t="shared" si="68"/>
        <v>0</v>
      </c>
      <c r="BS58" s="70">
        <f>_xlfn.IFNA(VLOOKUP(BV58,Data!$B$2:$H$5150,4,0),0)</f>
        <v>0.04</v>
      </c>
      <c r="BT58" s="71">
        <f>_xlfn.IFNA(IF($BT$8&lt;&gt;"",VLOOKUP(BV58,Data!$B$2:$H$5150,6,0),""),"")</f>
        <v>206</v>
      </c>
      <c r="BU58" s="71">
        <f>_xlfn.IFNA(IF($BU$8&lt;&gt;"",VLOOKUP(BV58,Data!$B$2:$H$5150,7,0),""),"")</f>
        <v>207</v>
      </c>
      <c r="BV58" s="72" t="str">
        <f t="shared" si="69"/>
        <v>LMps_Ctn2904.209</v>
      </c>
      <c r="BW58" s="136">
        <f t="shared" si="70"/>
        <v>0</v>
      </c>
      <c r="BX58" s="69">
        <f t="shared" si="71"/>
        <v>0</v>
      </c>
      <c r="BY58" s="70">
        <f>_xlfn.IFNA(VLOOKUP(CB58,Data!$B$2:$H$5150,4,0),0)</f>
        <v>0.04</v>
      </c>
      <c r="BZ58" s="71">
        <f>_xlfn.IFNA(IF($BZ$8&lt;&gt;"",VLOOKUP(CB58,Data!$B$2:$H$5150,6,0),""),"")</f>
        <v>206</v>
      </c>
      <c r="CA58" s="71">
        <f>_xlfn.IFNA(IF($CA$8&lt;&gt;"",VLOOKUP(CB58,Data!$B$2:$H$5150,7,0),""),"")</f>
        <v>207</v>
      </c>
      <c r="CB58" s="72" t="str">
        <f t="shared" si="72"/>
        <v>LMps_Ctn2904.209</v>
      </c>
      <c r="CC58" s="136">
        <f t="shared" si="73"/>
        <v>0</v>
      </c>
      <c r="CD58" s="69">
        <f t="shared" si="74"/>
        <v>0</v>
      </c>
      <c r="CE58" s="70">
        <f>_xlfn.IFNA(VLOOKUP(CH58,Data!$B$2:$H$5150,4,0),0)</f>
        <v>0.04</v>
      </c>
      <c r="CF58" s="71">
        <f>_xlfn.IFNA(IF($CF$8&lt;&gt;"",VLOOKUP(CH58,Data!$B$2:$H$5150,6,0),""),"")</f>
        <v>206</v>
      </c>
      <c r="CG58" s="71">
        <f>_xlfn.IFNA(IF($CG$8&lt;&gt;"",VLOOKUP(CH58,Data!$B$2:$H$5150,7,0),""),"")</f>
        <v>207</v>
      </c>
      <c r="CH58" s="72" t="str">
        <f t="shared" si="75"/>
        <v>LMps_Ctn2904.209</v>
      </c>
      <c r="CI58" s="136">
        <f t="shared" si="76"/>
        <v>0</v>
      </c>
      <c r="CJ58" s="69">
        <f t="shared" si="77"/>
        <v>0</v>
      </c>
      <c r="CK58" s="70">
        <f>_xlfn.IFNA(VLOOKUP(CN58,Data!$B$2:$H$5150,4,0),0)</f>
        <v>0.04</v>
      </c>
      <c r="CL58" s="71">
        <f>_xlfn.IFNA(IF($CL$8&lt;&gt;"",VLOOKUP(CN58,Data!$B$2:$H$5150,6,0),""),"")</f>
        <v>206</v>
      </c>
      <c r="CM58" s="71">
        <f>_xlfn.IFNA(IF($CM$8&lt;&gt;"",VLOOKUP(CN58,Data!$B$2:$H$5150,7,0),""),"")</f>
        <v>207</v>
      </c>
      <c r="CN58" s="72" t="str">
        <f t="shared" si="78"/>
        <v>LMps_Ctn2904.209</v>
      </c>
      <c r="CO58" s="136">
        <f t="shared" si="79"/>
        <v>0</v>
      </c>
      <c r="CP58" s="69">
        <f t="shared" si="80"/>
        <v>0</v>
      </c>
      <c r="CQ58" s="70">
        <f>_xlfn.IFNA(VLOOKUP(CT58,Data!$B$2:$H$5150,4,0),0)</f>
        <v>0.04</v>
      </c>
      <c r="CR58" s="71">
        <f>_xlfn.IFNA(IF($CR$8&lt;&gt;"",VLOOKUP(CT58,Data!$B$2:$H$5150,6,0),""),"")</f>
        <v>206</v>
      </c>
      <c r="CS58" s="71">
        <f>_xlfn.IFNA(IF($CS$8&lt;&gt;"",VLOOKUP(CT58,Data!$B$2:$H$5150,7,0),""),"")</f>
        <v>207</v>
      </c>
      <c r="CT58" s="72" t="str">
        <f t="shared" si="81"/>
        <v>LMps_Ctn2904.209</v>
      </c>
      <c r="CU58" s="74" t="str">
        <f>VLOOKUP(F58,GD.List!$C$3:$O$6214,12,0)</f>
        <v>Textile Chemical</v>
      </c>
      <c r="CV58" s="51" t="s">
        <v>50</v>
      </c>
      <c r="CW58" s="51">
        <f t="shared" si="198"/>
        <v>2904.2089999999998</v>
      </c>
      <c r="CX58" s="73">
        <f>E58/VLOOKUP(F58,GD.List!$C$3:$O$6646,5,0)</f>
        <v>6.5000000000000002E-2</v>
      </c>
      <c r="CY58" s="134">
        <f t="shared" si="82"/>
        <v>0</v>
      </c>
      <c r="CZ58" s="51" t="e">
        <f t="shared" ref="CZ58" si="224">VLOOKUP(F58,$CZ$1:$CZ$7,1,0)</f>
        <v>#N/A</v>
      </c>
      <c r="DA58" s="133"/>
    </row>
    <row r="59" spans="1:105" ht="15" customHeight="1" x14ac:dyDescent="0.2">
      <c r="A59" s="142" t="str">
        <f>IFERROR(IF(VLOOKUP(F59,GD.List!$C$3:$H$6371,6,0)&lt;&gt;"L","I","L"),"")</f>
        <v>L</v>
      </c>
      <c r="B59" s="136">
        <f t="shared" si="35"/>
        <v>0</v>
      </c>
      <c r="C59" s="64">
        <v>58</v>
      </c>
      <c r="D59" s="64">
        <f t="shared" ref="D59" si="225">J59+P59+V59+AB59+AH59+AN59+AT59+AZ59+BF59+BL59+BR59+BX59+CD59+CJ59+CP59</f>
        <v>0</v>
      </c>
      <c r="E59" s="64">
        <f t="shared" si="37"/>
        <v>58</v>
      </c>
      <c r="F59" s="65" t="s">
        <v>4008</v>
      </c>
      <c r="G59" s="66" t="str">
        <f>VLOOKUP(F59,GD.List!$C$3:$O$6646,13,0)</f>
        <v>PRINTOFIX BLACK FF-RT,PRINTOFIX BLUE H-G</v>
      </c>
      <c r="H59" s="67">
        <f>VLOOKUP(F59,GD.List!$C$3:$O$6646,8,0)</f>
        <v>3204.172</v>
      </c>
      <c r="I59" s="68">
        <f>VLOOKUP(F59,GD.List!$C$3:$O$6646,9,0)</f>
        <v>2.39</v>
      </c>
      <c r="J59" s="69">
        <f t="shared" si="38"/>
        <v>0</v>
      </c>
      <c r="K59" s="70">
        <f>_xlfn.IFNA(VLOOKUP(N59,Data!$B$2:$H$5150,4,0),0)</f>
        <v>7.0000000000000007E-2</v>
      </c>
      <c r="L59" s="71">
        <f>_xlfn.IFNA(IF($L$8&lt;&gt;"",VLOOKUP(N59,Data!$B$2:$H$5150,6,0),""),"")</f>
        <v>206</v>
      </c>
      <c r="M59" s="71">
        <f>_xlfn.IFNA(IF($M$8&lt;&gt;"",VLOOKUP(N59,Data!$B$2:$H$5150,7,0),""),"")</f>
        <v>207</v>
      </c>
      <c r="N59" s="72" t="str">
        <f t="shared" si="39"/>
        <v>LMps_Ctn3204.172</v>
      </c>
      <c r="O59" s="136">
        <f t="shared" si="40"/>
        <v>0</v>
      </c>
      <c r="P59" s="69">
        <f t="shared" si="41"/>
        <v>0</v>
      </c>
      <c r="Q59" s="70">
        <f>_xlfn.IFNA(VLOOKUP(T59,Data!$B$2:$H$5150,4,0),0)</f>
        <v>7.0000000000000007E-2</v>
      </c>
      <c r="R59" s="71">
        <f>_xlfn.IFNA(IF($R$8&lt;&gt;"",VLOOKUP(T59,Data!$B$2:$H$5150,6,0),""),"")</f>
        <v>206</v>
      </c>
      <c r="S59" s="71">
        <f>_xlfn.IFNA(IF($S$8&lt;&gt;"",VLOOKUP(T59,Data!$B$2:$H$5150,7,0),""),"")</f>
        <v>207</v>
      </c>
      <c r="T59" s="72" t="str">
        <f t="shared" si="42"/>
        <v>LMps_Ctn3204.172</v>
      </c>
      <c r="U59" s="136">
        <f t="shared" si="43"/>
        <v>0</v>
      </c>
      <c r="V59" s="69">
        <f t="shared" si="44"/>
        <v>0</v>
      </c>
      <c r="W59" s="70">
        <f>_xlfn.IFNA(VLOOKUP(Z59,Data!$B$2:$H$5150,4,0),0)</f>
        <v>7.0000000000000007E-2</v>
      </c>
      <c r="X59" s="71">
        <f>_xlfn.IFNA(IF($X$8&lt;&gt;"",VLOOKUP(Z59,Data!$B$2:$H$5150,6,0),""),"")</f>
        <v>206</v>
      </c>
      <c r="Y59" s="71">
        <f>_xlfn.IFNA(IF($Y$8&lt;&gt;"",VLOOKUP(Z59,Data!$B$2:$H$5150,7,0),""),"")</f>
        <v>207</v>
      </c>
      <c r="Z59" s="72" t="str">
        <f t="shared" si="45"/>
        <v>LMps_Ctn3204.172</v>
      </c>
      <c r="AA59" s="136">
        <f t="shared" si="46"/>
        <v>0</v>
      </c>
      <c r="AB59" s="69">
        <f t="shared" si="47"/>
        <v>0</v>
      </c>
      <c r="AC59" s="70">
        <f>_xlfn.IFNA(VLOOKUP(AF59,Data!$B$2:$H$5150,4,0),0)</f>
        <v>7.0000000000000007E-2</v>
      </c>
      <c r="AD59" s="71">
        <f>_xlfn.IFNA(IF($AD$8&lt;&gt;"",VLOOKUP(AF59,Data!$B$2:$H$5150,6,0),""),"")</f>
        <v>206</v>
      </c>
      <c r="AE59" s="71">
        <f>_xlfn.IFNA(IF($AE$8&lt;&gt;"",VLOOKUP(AF59,Data!$B$2:$H$5150,7,0),""),"")</f>
        <v>207</v>
      </c>
      <c r="AF59" s="72" t="str">
        <f t="shared" si="48"/>
        <v>LMps_Ctn3204.172</v>
      </c>
      <c r="AG59" s="136">
        <f t="shared" si="49"/>
        <v>0</v>
      </c>
      <c r="AH59" s="69">
        <f t="shared" si="50"/>
        <v>0</v>
      </c>
      <c r="AI59" s="70">
        <f>_xlfn.IFNA(VLOOKUP(AL59,Data!$B$2:$H$5150,4,0),0)</f>
        <v>7.0000000000000007E-2</v>
      </c>
      <c r="AJ59" s="71">
        <f>_xlfn.IFNA(IF($AJ$8&lt;&gt;"",VLOOKUP(AL59,Data!$B$2:$H$5150,6,0),""),"")</f>
        <v>206</v>
      </c>
      <c r="AK59" s="71">
        <f>_xlfn.IFNA(IF($AK$8&lt;&gt;"",VLOOKUP(AL59,Data!$B$2:$H$5150,7,0),""),"")</f>
        <v>207</v>
      </c>
      <c r="AL59" s="72" t="str">
        <f t="shared" si="51"/>
        <v>LMps_Ctn3204.172</v>
      </c>
      <c r="AM59" s="136">
        <f t="shared" si="52"/>
        <v>0</v>
      </c>
      <c r="AN59" s="69">
        <f t="shared" si="53"/>
        <v>0</v>
      </c>
      <c r="AO59" s="70">
        <f>_xlfn.IFNA(VLOOKUP(AR59,Data!$B$2:$H$5150,4,0),0)</f>
        <v>7.0000000000000007E-2</v>
      </c>
      <c r="AP59" s="71">
        <f>_xlfn.IFNA(IF($AP$8&lt;&gt;"",VLOOKUP(AR59,Data!$B$2:$H$5150,6,0),""),"")</f>
        <v>206</v>
      </c>
      <c r="AQ59" s="71">
        <f>_xlfn.IFNA(IF($AQ$8&lt;&gt;"",VLOOKUP(AR59,Data!$B$2:$H$5150,7,0),""),"")</f>
        <v>207</v>
      </c>
      <c r="AR59" s="72" t="str">
        <f t="shared" si="54"/>
        <v>LMps_Ctn3204.172</v>
      </c>
      <c r="AS59" s="136">
        <f t="shared" si="55"/>
        <v>0</v>
      </c>
      <c r="AT59" s="69">
        <f t="shared" si="56"/>
        <v>0</v>
      </c>
      <c r="AU59" s="70">
        <f>_xlfn.IFNA(VLOOKUP(AX59,Data!$B$2:$H$5150,4,0),0)</f>
        <v>7.0000000000000007E-2</v>
      </c>
      <c r="AV59" s="71">
        <f>_xlfn.IFNA(IF($AV$8&lt;&gt;"",VLOOKUP(AX59,Data!$B$2:$H$5150,6,0),""),"")</f>
        <v>206</v>
      </c>
      <c r="AW59" s="71">
        <f>_xlfn.IFNA(IF($AW$8&lt;&gt;"",VLOOKUP(AX59,Data!$B$2:$H$5150,7,0),""),"")</f>
        <v>207</v>
      </c>
      <c r="AX59" s="72" t="str">
        <f t="shared" si="57"/>
        <v>LMps_Ctn3204.172</v>
      </c>
      <c r="AY59" s="136">
        <f t="shared" si="58"/>
        <v>0</v>
      </c>
      <c r="AZ59" s="69">
        <f t="shared" si="59"/>
        <v>0</v>
      </c>
      <c r="BA59" s="70">
        <f>_xlfn.IFNA(VLOOKUP(BD59,Data!$B$2:$H$5150,4,0),0)</f>
        <v>7.0000000000000007E-2</v>
      </c>
      <c r="BB59" s="71">
        <f>_xlfn.IFNA(IF($BB$8&lt;&gt;"",VLOOKUP(BD59,Data!$B$2:$H$5150,6,0),""),"")</f>
        <v>206</v>
      </c>
      <c r="BC59" s="71">
        <f>_xlfn.IFNA(IF($BC$8&lt;&gt;"",VLOOKUP(BD59,Data!$B$2:$H$5150,7,0),""),"")</f>
        <v>207</v>
      </c>
      <c r="BD59" s="72" t="str">
        <f t="shared" si="60"/>
        <v>LMps_Ctn3204.172</v>
      </c>
      <c r="BE59" s="136">
        <f t="shared" si="61"/>
        <v>0</v>
      </c>
      <c r="BF59" s="69">
        <f t="shared" si="62"/>
        <v>0</v>
      </c>
      <c r="BG59" s="70">
        <f>_xlfn.IFNA(VLOOKUP(BJ59,Data!$B$2:$H$5150,4,0),0)</f>
        <v>7.0000000000000007E-2</v>
      </c>
      <c r="BH59" s="71">
        <f>_xlfn.IFNA(IF($BH$8&lt;&gt;"",VLOOKUP(BJ59,Data!$B$2:$H$5150,6,0),""),"")</f>
        <v>206</v>
      </c>
      <c r="BI59" s="71">
        <f>_xlfn.IFNA(IF($BI$8&lt;&gt;"",VLOOKUP(BJ59,Data!$B$2:$H$5150,7,0),""),"")</f>
        <v>207</v>
      </c>
      <c r="BJ59" s="72" t="str">
        <f t="shared" si="63"/>
        <v>LMps_Ctn3204.172</v>
      </c>
      <c r="BK59" s="136">
        <f t="shared" si="64"/>
        <v>0</v>
      </c>
      <c r="BL59" s="69">
        <f t="shared" si="65"/>
        <v>0</v>
      </c>
      <c r="BM59" s="70">
        <f>_xlfn.IFNA(VLOOKUP(BP59,Data!$B$2:$H$5150,4,0),0)</f>
        <v>7.0000000000000007E-2</v>
      </c>
      <c r="BN59" s="71">
        <f>_xlfn.IFNA(IF($BN$8&lt;&gt;"",VLOOKUP(BP59,Data!$B$2:$H$5150,6,0),""),"")</f>
        <v>206</v>
      </c>
      <c r="BO59" s="71">
        <f>_xlfn.IFNA(IF($BO$8&lt;&gt;"",VLOOKUP(BP59,Data!$B$2:$H$5150,7,0),""),"")</f>
        <v>207</v>
      </c>
      <c r="BP59" s="72" t="str">
        <f t="shared" si="66"/>
        <v>LMps_Ctn3204.172</v>
      </c>
      <c r="BQ59" s="136">
        <f t="shared" si="67"/>
        <v>0</v>
      </c>
      <c r="BR59" s="69">
        <f t="shared" si="68"/>
        <v>0</v>
      </c>
      <c r="BS59" s="70">
        <f>_xlfn.IFNA(VLOOKUP(BV59,Data!$B$2:$H$5150,4,0),0)</f>
        <v>7.0000000000000007E-2</v>
      </c>
      <c r="BT59" s="71">
        <f>_xlfn.IFNA(IF($BT$8&lt;&gt;"",VLOOKUP(BV59,Data!$B$2:$H$5150,6,0),""),"")</f>
        <v>206</v>
      </c>
      <c r="BU59" s="71">
        <f>_xlfn.IFNA(IF($BU$8&lt;&gt;"",VLOOKUP(BV59,Data!$B$2:$H$5150,7,0),""),"")</f>
        <v>207</v>
      </c>
      <c r="BV59" s="72" t="str">
        <f t="shared" si="69"/>
        <v>LMps_Ctn3204.172</v>
      </c>
      <c r="BW59" s="136">
        <f t="shared" si="70"/>
        <v>0</v>
      </c>
      <c r="BX59" s="69">
        <f t="shared" si="71"/>
        <v>0</v>
      </c>
      <c r="BY59" s="70">
        <f>_xlfn.IFNA(VLOOKUP(CB59,Data!$B$2:$H$5150,4,0),0)</f>
        <v>7.0000000000000007E-2</v>
      </c>
      <c r="BZ59" s="71">
        <f>_xlfn.IFNA(IF($BZ$8&lt;&gt;"",VLOOKUP(CB59,Data!$B$2:$H$5150,6,0),""),"")</f>
        <v>206</v>
      </c>
      <c r="CA59" s="71">
        <f>_xlfn.IFNA(IF($CA$8&lt;&gt;"",VLOOKUP(CB59,Data!$B$2:$H$5150,7,0),""),"")</f>
        <v>207</v>
      </c>
      <c r="CB59" s="72" t="str">
        <f t="shared" si="72"/>
        <v>LMps_Ctn3204.172</v>
      </c>
      <c r="CC59" s="136">
        <f t="shared" si="73"/>
        <v>0</v>
      </c>
      <c r="CD59" s="69">
        <f t="shared" si="74"/>
        <v>0</v>
      </c>
      <c r="CE59" s="70">
        <f>_xlfn.IFNA(VLOOKUP(CH59,Data!$B$2:$H$5150,4,0),0)</f>
        <v>7.0000000000000007E-2</v>
      </c>
      <c r="CF59" s="71">
        <f>_xlfn.IFNA(IF($CF$8&lt;&gt;"",VLOOKUP(CH59,Data!$B$2:$H$5150,6,0),""),"")</f>
        <v>206</v>
      </c>
      <c r="CG59" s="71">
        <f>_xlfn.IFNA(IF($CG$8&lt;&gt;"",VLOOKUP(CH59,Data!$B$2:$H$5150,7,0),""),"")</f>
        <v>207</v>
      </c>
      <c r="CH59" s="72" t="str">
        <f t="shared" si="75"/>
        <v>LMps_Ctn3204.172</v>
      </c>
      <c r="CI59" s="136">
        <f t="shared" si="76"/>
        <v>0</v>
      </c>
      <c r="CJ59" s="69">
        <f t="shared" si="77"/>
        <v>0</v>
      </c>
      <c r="CK59" s="70">
        <f>_xlfn.IFNA(VLOOKUP(CN59,Data!$B$2:$H$5150,4,0),0)</f>
        <v>7.0000000000000007E-2</v>
      </c>
      <c r="CL59" s="71">
        <f>_xlfn.IFNA(IF($CL$8&lt;&gt;"",VLOOKUP(CN59,Data!$B$2:$H$5150,6,0),""),"")</f>
        <v>206</v>
      </c>
      <c r="CM59" s="71">
        <f>_xlfn.IFNA(IF($CM$8&lt;&gt;"",VLOOKUP(CN59,Data!$B$2:$H$5150,7,0),""),"")</f>
        <v>207</v>
      </c>
      <c r="CN59" s="72" t="str">
        <f t="shared" si="78"/>
        <v>LMps_Ctn3204.172</v>
      </c>
      <c r="CO59" s="136">
        <f t="shared" si="79"/>
        <v>0</v>
      </c>
      <c r="CP59" s="69">
        <f t="shared" si="80"/>
        <v>0</v>
      </c>
      <c r="CQ59" s="70">
        <f>_xlfn.IFNA(VLOOKUP(CT59,Data!$B$2:$H$5150,4,0),0)</f>
        <v>7.0000000000000007E-2</v>
      </c>
      <c r="CR59" s="71">
        <f>_xlfn.IFNA(IF($CR$8&lt;&gt;"",VLOOKUP(CT59,Data!$B$2:$H$5150,6,0),""),"")</f>
        <v>206</v>
      </c>
      <c r="CS59" s="71">
        <f>_xlfn.IFNA(IF($CS$8&lt;&gt;"",VLOOKUP(CT59,Data!$B$2:$H$5150,7,0),""),"")</f>
        <v>207</v>
      </c>
      <c r="CT59" s="72" t="str">
        <f t="shared" si="81"/>
        <v>LMps_Ctn3204.172</v>
      </c>
      <c r="CU59" s="74" t="str">
        <f>VLOOKUP(F59,GD.List!$C$3:$O$6214,12,0)</f>
        <v>Textile Dyes</v>
      </c>
      <c r="CV59" s="51" t="s">
        <v>50</v>
      </c>
      <c r="CW59" s="51" t="e">
        <f t="shared" si="198"/>
        <v>#N/A</v>
      </c>
      <c r="CX59" s="73">
        <f>E59/VLOOKUP(F59,GD.List!$C$3:$O$6646,5,0)</f>
        <v>3.7662337662337661E-2</v>
      </c>
      <c r="CY59" s="134">
        <f t="shared" si="82"/>
        <v>0</v>
      </c>
      <c r="CZ59" s="51" t="e">
        <f t="shared" ref="CZ59" si="226">VLOOKUP(F59,$CZ$1:$CZ$7,1,0)</f>
        <v>#N/A</v>
      </c>
      <c r="DA59" s="133"/>
    </row>
    <row r="60" spans="1:105" ht="15" customHeight="1" x14ac:dyDescent="0.2">
      <c r="A60" s="142" t="str">
        <f>IFERROR(IF(VLOOKUP(F60,GD.List!$C$3:$H$6371,6,0)&lt;&gt;"L","I","L"),"")</f>
        <v>I</v>
      </c>
      <c r="B60" s="136">
        <f t="shared" si="35"/>
        <v>0</v>
      </c>
      <c r="C60" s="64">
        <f>14222.64+0.8</f>
        <v>14223.439999999999</v>
      </c>
      <c r="D60" s="64">
        <f t="shared" ref="D60" si="227">J60+P60+V60+AB60+AH60+AN60+AT60+AZ60+BF60+BL60+BR60+BX60+CD60+CJ60+CP60</f>
        <v>0</v>
      </c>
      <c r="E60" s="64">
        <f t="shared" ref="E60" si="228">C60-D60</f>
        <v>14223.439999999999</v>
      </c>
      <c r="F60" s="65" t="s">
        <v>2815</v>
      </c>
      <c r="G60" s="66" t="str">
        <f>VLOOKUP(F60,GD.List!$C$3:$O$6646,13,0)</f>
        <v>CHEMICAL (PERIPRINT / PRIGEN)</v>
      </c>
      <c r="H60" s="67">
        <f>VLOOKUP(F60,GD.List!$C$3:$O$6646,8,0)</f>
        <v>3906.9029999999998</v>
      </c>
      <c r="I60" s="196">
        <v>3.2</v>
      </c>
      <c r="J60" s="69">
        <f t="shared" si="38"/>
        <v>0</v>
      </c>
      <c r="K60" s="70">
        <f>_xlfn.IFNA(VLOOKUP(N60,Data!$B$2:$H$5150,4,0),0)</f>
        <v>0.04</v>
      </c>
      <c r="L60" s="71">
        <f>_xlfn.IFNA(IF($L$8&lt;&gt;"",VLOOKUP(N60,Data!$B$2:$H$5150,6,0),""),"")</f>
        <v>133</v>
      </c>
      <c r="M60" s="71">
        <f>_xlfn.IFNA(IF($M$8&lt;&gt;"",VLOOKUP(N60,Data!$B$2:$H$5150,7,0),""),"")</f>
        <v>134</v>
      </c>
      <c r="N60" s="72" t="str">
        <f t="shared" si="39"/>
        <v>IMps_Ctn3906.903</v>
      </c>
      <c r="O60" s="136">
        <f t="shared" si="40"/>
        <v>0</v>
      </c>
      <c r="P60" s="69">
        <f t="shared" si="41"/>
        <v>0</v>
      </c>
      <c r="Q60" s="70">
        <f>_xlfn.IFNA(VLOOKUP(T60,Data!$B$2:$H$5150,4,0),0)</f>
        <v>0.04</v>
      </c>
      <c r="R60" s="71">
        <f>_xlfn.IFNA(IF($R$8&lt;&gt;"",VLOOKUP(T60,Data!$B$2:$H$5150,6,0),""),"")</f>
        <v>133</v>
      </c>
      <c r="S60" s="71">
        <f>_xlfn.IFNA(IF($S$8&lt;&gt;"",VLOOKUP(T60,Data!$B$2:$H$5150,7,0),""),"")</f>
        <v>134</v>
      </c>
      <c r="T60" s="72" t="str">
        <f t="shared" si="42"/>
        <v>IMps_Ctn3906.903</v>
      </c>
      <c r="U60" s="136">
        <f t="shared" si="43"/>
        <v>0</v>
      </c>
      <c r="V60" s="69">
        <f t="shared" si="44"/>
        <v>0</v>
      </c>
      <c r="W60" s="70">
        <f>_xlfn.IFNA(VLOOKUP(Z60,Data!$B$2:$H$5150,4,0),0)</f>
        <v>0.04</v>
      </c>
      <c r="X60" s="71">
        <f>_xlfn.IFNA(IF($X$8&lt;&gt;"",VLOOKUP(Z60,Data!$B$2:$H$5150,6,0),""),"")</f>
        <v>133</v>
      </c>
      <c r="Y60" s="71">
        <f>_xlfn.IFNA(IF($Y$8&lt;&gt;"",VLOOKUP(Z60,Data!$B$2:$H$5150,7,0),""),"")</f>
        <v>134</v>
      </c>
      <c r="Z60" s="72" t="str">
        <f t="shared" si="45"/>
        <v>IMps_Ctn3906.903</v>
      </c>
      <c r="AA60" s="136">
        <f t="shared" si="46"/>
        <v>0</v>
      </c>
      <c r="AB60" s="69">
        <f t="shared" si="47"/>
        <v>0</v>
      </c>
      <c r="AC60" s="70">
        <f>_xlfn.IFNA(VLOOKUP(AF60,Data!$B$2:$H$5150,4,0),0)</f>
        <v>0.04</v>
      </c>
      <c r="AD60" s="71">
        <f>_xlfn.IFNA(IF($AD$8&lt;&gt;"",VLOOKUP(AF60,Data!$B$2:$H$5150,6,0),""),"")</f>
        <v>133</v>
      </c>
      <c r="AE60" s="71">
        <f>_xlfn.IFNA(IF($AE$8&lt;&gt;"",VLOOKUP(AF60,Data!$B$2:$H$5150,7,0),""),"")</f>
        <v>134</v>
      </c>
      <c r="AF60" s="72" t="str">
        <f t="shared" si="48"/>
        <v>IMps_Ctn3906.903</v>
      </c>
      <c r="AG60" s="136">
        <f t="shared" si="49"/>
        <v>0</v>
      </c>
      <c r="AH60" s="69">
        <f t="shared" si="50"/>
        <v>0</v>
      </c>
      <c r="AI60" s="70">
        <f>_xlfn.IFNA(VLOOKUP(AL60,Data!$B$2:$H$5150,4,0),0)</f>
        <v>0.04</v>
      </c>
      <c r="AJ60" s="71">
        <f>_xlfn.IFNA(IF($AJ$8&lt;&gt;"",VLOOKUP(AL60,Data!$B$2:$H$5150,6,0),""),"")</f>
        <v>133</v>
      </c>
      <c r="AK60" s="71">
        <f>_xlfn.IFNA(IF($AK$8&lt;&gt;"",VLOOKUP(AL60,Data!$B$2:$H$5150,7,0),""),"")</f>
        <v>134</v>
      </c>
      <c r="AL60" s="72" t="str">
        <f t="shared" si="51"/>
        <v>IMps_Ctn3906.903</v>
      </c>
      <c r="AM60" s="136">
        <f t="shared" si="52"/>
        <v>0</v>
      </c>
      <c r="AN60" s="69">
        <f t="shared" si="53"/>
        <v>0</v>
      </c>
      <c r="AO60" s="70">
        <f>_xlfn.IFNA(VLOOKUP(AR60,Data!$B$2:$H$5150,4,0),0)</f>
        <v>0.04</v>
      </c>
      <c r="AP60" s="71">
        <f>_xlfn.IFNA(IF($AP$8&lt;&gt;"",VLOOKUP(AR60,Data!$B$2:$H$5150,6,0),""),"")</f>
        <v>133</v>
      </c>
      <c r="AQ60" s="71">
        <f>_xlfn.IFNA(IF($AQ$8&lt;&gt;"",VLOOKUP(AR60,Data!$B$2:$H$5150,7,0),""),"")</f>
        <v>134</v>
      </c>
      <c r="AR60" s="72" t="str">
        <f t="shared" si="54"/>
        <v>IMps_Ctn3906.903</v>
      </c>
      <c r="AS60" s="136">
        <f t="shared" si="55"/>
        <v>0</v>
      </c>
      <c r="AT60" s="69">
        <f t="shared" si="56"/>
        <v>0</v>
      </c>
      <c r="AU60" s="70">
        <f>_xlfn.IFNA(VLOOKUP(AX60,Data!$B$2:$H$5150,4,0),0)</f>
        <v>0.04</v>
      </c>
      <c r="AV60" s="71">
        <f>_xlfn.IFNA(IF($AV$8&lt;&gt;"",VLOOKUP(AX60,Data!$B$2:$H$5150,6,0),""),"")</f>
        <v>133</v>
      </c>
      <c r="AW60" s="71">
        <f>_xlfn.IFNA(IF($AW$8&lt;&gt;"",VLOOKUP(AX60,Data!$B$2:$H$5150,7,0),""),"")</f>
        <v>134</v>
      </c>
      <c r="AX60" s="72" t="str">
        <f t="shared" si="57"/>
        <v>IMps_Ctn3906.903</v>
      </c>
      <c r="AY60" s="136">
        <f t="shared" si="58"/>
        <v>0</v>
      </c>
      <c r="AZ60" s="69">
        <f t="shared" si="59"/>
        <v>0</v>
      </c>
      <c r="BA60" s="70">
        <f>_xlfn.IFNA(VLOOKUP(BD60,Data!$B$2:$H$5150,4,0),0)</f>
        <v>0.04</v>
      </c>
      <c r="BB60" s="71">
        <f>_xlfn.IFNA(IF($BB$8&lt;&gt;"",VLOOKUP(BD60,Data!$B$2:$H$5150,6,0),""),"")</f>
        <v>133</v>
      </c>
      <c r="BC60" s="71">
        <f>_xlfn.IFNA(IF($BC$8&lt;&gt;"",VLOOKUP(BD60,Data!$B$2:$H$5150,7,0),""),"")</f>
        <v>134</v>
      </c>
      <c r="BD60" s="72" t="str">
        <f t="shared" si="60"/>
        <v>IMps_Ctn3906.903</v>
      </c>
      <c r="BE60" s="136">
        <f t="shared" si="61"/>
        <v>0</v>
      </c>
      <c r="BF60" s="69">
        <f t="shared" si="62"/>
        <v>0</v>
      </c>
      <c r="BG60" s="70">
        <f>_xlfn.IFNA(VLOOKUP(BJ60,Data!$B$2:$H$5150,4,0),0)</f>
        <v>0.04</v>
      </c>
      <c r="BH60" s="71">
        <f>_xlfn.IFNA(IF($BH$8&lt;&gt;"",VLOOKUP(BJ60,Data!$B$2:$H$5150,6,0),""),"")</f>
        <v>133</v>
      </c>
      <c r="BI60" s="71">
        <f>_xlfn.IFNA(IF($BI$8&lt;&gt;"",VLOOKUP(BJ60,Data!$B$2:$H$5150,7,0),""),"")</f>
        <v>134</v>
      </c>
      <c r="BJ60" s="72" t="str">
        <f t="shared" si="63"/>
        <v>IMps_Ctn3906.903</v>
      </c>
      <c r="BK60" s="136">
        <f t="shared" si="64"/>
        <v>0</v>
      </c>
      <c r="BL60" s="69">
        <f t="shared" si="65"/>
        <v>0</v>
      </c>
      <c r="BM60" s="70">
        <f>_xlfn.IFNA(VLOOKUP(BP60,Data!$B$2:$H$5150,4,0),0)</f>
        <v>0.04</v>
      </c>
      <c r="BN60" s="71">
        <f>_xlfn.IFNA(IF($BN$8&lt;&gt;"",VLOOKUP(BP60,Data!$B$2:$H$5150,6,0),""),"")</f>
        <v>133</v>
      </c>
      <c r="BO60" s="71">
        <f>_xlfn.IFNA(IF($BO$8&lt;&gt;"",VLOOKUP(BP60,Data!$B$2:$H$5150,7,0),""),"")</f>
        <v>134</v>
      </c>
      <c r="BP60" s="72" t="str">
        <f t="shared" si="66"/>
        <v>IMps_Ctn3906.903</v>
      </c>
      <c r="BQ60" s="136">
        <f t="shared" si="67"/>
        <v>0</v>
      </c>
      <c r="BR60" s="69">
        <f t="shared" si="68"/>
        <v>0</v>
      </c>
      <c r="BS60" s="70">
        <f>_xlfn.IFNA(VLOOKUP(BV60,Data!$B$2:$H$5150,4,0),0)</f>
        <v>0.04</v>
      </c>
      <c r="BT60" s="71">
        <f>_xlfn.IFNA(IF($BT$8&lt;&gt;"",VLOOKUP(BV60,Data!$B$2:$H$5150,6,0),""),"")</f>
        <v>133</v>
      </c>
      <c r="BU60" s="71">
        <f>_xlfn.IFNA(IF($BU$8&lt;&gt;"",VLOOKUP(BV60,Data!$B$2:$H$5150,7,0),""),"")</f>
        <v>134</v>
      </c>
      <c r="BV60" s="72" t="str">
        <f t="shared" si="69"/>
        <v>IMps_Ctn3906.903</v>
      </c>
      <c r="BW60" s="136">
        <f t="shared" si="70"/>
        <v>0</v>
      </c>
      <c r="BX60" s="69">
        <f t="shared" si="71"/>
        <v>0</v>
      </c>
      <c r="BY60" s="70">
        <f>_xlfn.IFNA(VLOOKUP(CB60,Data!$B$2:$H$5150,4,0),0)</f>
        <v>0.04</v>
      </c>
      <c r="BZ60" s="71">
        <f>_xlfn.IFNA(IF($BZ$8&lt;&gt;"",VLOOKUP(CB60,Data!$B$2:$H$5150,6,0),""),"")</f>
        <v>133</v>
      </c>
      <c r="CA60" s="71">
        <f>_xlfn.IFNA(IF($CA$8&lt;&gt;"",VLOOKUP(CB60,Data!$B$2:$H$5150,7,0),""),"")</f>
        <v>134</v>
      </c>
      <c r="CB60" s="72" t="str">
        <f t="shared" si="72"/>
        <v>IMps_Ctn3906.903</v>
      </c>
      <c r="CC60" s="136">
        <f t="shared" si="73"/>
        <v>0</v>
      </c>
      <c r="CD60" s="69">
        <f t="shared" si="74"/>
        <v>0</v>
      </c>
      <c r="CE60" s="70">
        <f>_xlfn.IFNA(VLOOKUP(CH60,Data!$B$2:$H$5150,4,0),0)</f>
        <v>0.04</v>
      </c>
      <c r="CF60" s="71">
        <f>_xlfn.IFNA(IF($CF$8&lt;&gt;"",VLOOKUP(CH60,Data!$B$2:$H$5150,6,0),""),"")</f>
        <v>133</v>
      </c>
      <c r="CG60" s="71">
        <f>_xlfn.IFNA(IF($CG$8&lt;&gt;"",VLOOKUP(CH60,Data!$B$2:$H$5150,7,0),""),"")</f>
        <v>134</v>
      </c>
      <c r="CH60" s="72" t="str">
        <f t="shared" si="75"/>
        <v>IMps_Ctn3906.903</v>
      </c>
      <c r="CI60" s="136">
        <f t="shared" si="76"/>
        <v>0</v>
      </c>
      <c r="CJ60" s="69">
        <f t="shared" si="77"/>
        <v>0</v>
      </c>
      <c r="CK60" s="70">
        <f>_xlfn.IFNA(VLOOKUP(CN60,Data!$B$2:$H$5150,4,0),0)</f>
        <v>0.04</v>
      </c>
      <c r="CL60" s="71">
        <f>_xlfn.IFNA(IF($CL$8&lt;&gt;"",VLOOKUP(CN60,Data!$B$2:$H$5150,6,0),""),"")</f>
        <v>133</v>
      </c>
      <c r="CM60" s="71">
        <f>_xlfn.IFNA(IF($CM$8&lt;&gt;"",VLOOKUP(CN60,Data!$B$2:$H$5150,7,0),""),"")</f>
        <v>134</v>
      </c>
      <c r="CN60" s="72" t="str">
        <f t="shared" si="78"/>
        <v>IMps_Ctn3906.903</v>
      </c>
      <c r="CO60" s="136">
        <f t="shared" si="79"/>
        <v>0</v>
      </c>
      <c r="CP60" s="69">
        <f t="shared" si="80"/>
        <v>0</v>
      </c>
      <c r="CQ60" s="70">
        <f>_xlfn.IFNA(VLOOKUP(CT60,Data!$B$2:$H$5150,4,0),0)</f>
        <v>0.04</v>
      </c>
      <c r="CR60" s="71">
        <f>_xlfn.IFNA(IF($CR$8&lt;&gt;"",VLOOKUP(CT60,Data!$B$2:$H$5150,6,0),""),"")</f>
        <v>133</v>
      </c>
      <c r="CS60" s="71">
        <f>_xlfn.IFNA(IF($CS$8&lt;&gt;"",VLOOKUP(CT60,Data!$B$2:$H$5150,7,0),""),"")</f>
        <v>134</v>
      </c>
      <c r="CT60" s="72" t="str">
        <f t="shared" si="81"/>
        <v>IMps_Ctn3906.903</v>
      </c>
      <c r="CU60" s="74" t="str">
        <f>VLOOKUP(F60,GD.List!$C$3:$O$6214,12,0)</f>
        <v>Textile Chemical</v>
      </c>
      <c r="CV60" s="51" t="s">
        <v>50</v>
      </c>
      <c r="CW60" s="51">
        <f t="shared" si="198"/>
        <v>3906.9029999999998</v>
      </c>
      <c r="CX60" s="73">
        <f>E60/VLOOKUP(F60,GD.List!$C$3:$O$6646,5,0)</f>
        <v>0.73696580310880822</v>
      </c>
      <c r="CY60" s="134">
        <f t="shared" si="82"/>
        <v>0</v>
      </c>
      <c r="CZ60" s="51" t="e">
        <f t="shared" ref="CZ60" si="229">VLOOKUP(F60,$CZ$1:$CZ$7,1,0)</f>
        <v>#N/A</v>
      </c>
      <c r="DA60" s="133"/>
    </row>
    <row r="61" spans="1:105" ht="15" customHeight="1" x14ac:dyDescent="0.2">
      <c r="A61" s="142" t="str">
        <f>IFERROR(IF(VLOOKUP(F61,GD.List!$C$3:$H$6371,6,0)&lt;&gt;"L","I","L"),"")</f>
        <v>I</v>
      </c>
      <c r="B61" s="136">
        <f t="shared" si="35"/>
        <v>0</v>
      </c>
      <c r="C61" s="64">
        <f>18897.65+0.8</f>
        <v>18898.45</v>
      </c>
      <c r="D61" s="64">
        <f t="shared" ref="D61" si="230">J61+P61+V61+AB61+AH61+AN61+AT61+AZ61+BF61+BL61+BR61+BX61+CD61+CJ61+CP61</f>
        <v>0</v>
      </c>
      <c r="E61" s="64">
        <f t="shared" ref="E61" si="231">C61-D61</f>
        <v>18898.45</v>
      </c>
      <c r="F61" s="65" t="s">
        <v>4136</v>
      </c>
      <c r="G61" s="66" t="str">
        <f>VLOOKUP(F61,GD.List!$C$3:$O$6646,13,0)</f>
        <v>SILICONE HT-40</v>
      </c>
      <c r="H61" s="67">
        <f>VLOOKUP(F61,GD.List!$C$3:$O$6646,8,0)</f>
        <v>3910</v>
      </c>
      <c r="I61" s="68">
        <f>VLOOKUP(F61,GD.List!$C$3:$O$6646,9,0)</f>
        <v>1.55</v>
      </c>
      <c r="J61" s="69">
        <f t="shared" si="38"/>
        <v>0</v>
      </c>
      <c r="K61" s="70">
        <f>_xlfn.IFNA(VLOOKUP(N61,Data!$B$2:$H$5150,4,0),0)</f>
        <v>0.04</v>
      </c>
      <c r="L61" s="71">
        <f>_xlfn.IFNA(IF($L$8&lt;&gt;"",VLOOKUP(N61,Data!$B$2:$H$5150,6,0),""),"")</f>
        <v>131</v>
      </c>
      <c r="M61" s="71">
        <f>_xlfn.IFNA(IF($M$8&lt;&gt;"",VLOOKUP(N61,Data!$B$2:$H$5150,7,0),""),"")</f>
        <v>132</v>
      </c>
      <c r="N61" s="72" t="str">
        <f t="shared" si="39"/>
        <v>IMps_Ctn3910</v>
      </c>
      <c r="O61" s="136">
        <f t="shared" si="40"/>
        <v>0</v>
      </c>
      <c r="P61" s="69">
        <f t="shared" si="41"/>
        <v>0</v>
      </c>
      <c r="Q61" s="70">
        <f>_xlfn.IFNA(VLOOKUP(T61,Data!$B$2:$H$5150,4,0),0)</f>
        <v>0.04</v>
      </c>
      <c r="R61" s="71">
        <f>_xlfn.IFNA(IF($R$8&lt;&gt;"",VLOOKUP(T61,Data!$B$2:$H$5150,6,0),""),"")</f>
        <v>131</v>
      </c>
      <c r="S61" s="71">
        <f>_xlfn.IFNA(IF($S$8&lt;&gt;"",VLOOKUP(T61,Data!$B$2:$H$5150,7,0),""),"")</f>
        <v>132</v>
      </c>
      <c r="T61" s="72" t="str">
        <f t="shared" si="42"/>
        <v>IMps_Ctn3910</v>
      </c>
      <c r="U61" s="136">
        <f t="shared" si="43"/>
        <v>0</v>
      </c>
      <c r="V61" s="69">
        <f t="shared" si="44"/>
        <v>0</v>
      </c>
      <c r="W61" s="70">
        <f>_xlfn.IFNA(VLOOKUP(Z61,Data!$B$2:$H$5150,4,0),0)</f>
        <v>0.04</v>
      </c>
      <c r="X61" s="71">
        <f>_xlfn.IFNA(IF($X$8&lt;&gt;"",VLOOKUP(Z61,Data!$B$2:$H$5150,6,0),""),"")</f>
        <v>131</v>
      </c>
      <c r="Y61" s="71">
        <f>_xlfn.IFNA(IF($Y$8&lt;&gt;"",VLOOKUP(Z61,Data!$B$2:$H$5150,7,0),""),"")</f>
        <v>132</v>
      </c>
      <c r="Z61" s="72" t="str">
        <f t="shared" si="45"/>
        <v>IMps_Ctn3910</v>
      </c>
      <c r="AA61" s="136">
        <f t="shared" si="46"/>
        <v>0</v>
      </c>
      <c r="AB61" s="69">
        <f t="shared" si="47"/>
        <v>0</v>
      </c>
      <c r="AC61" s="70">
        <f>_xlfn.IFNA(VLOOKUP(AF61,Data!$B$2:$H$5150,4,0),0)</f>
        <v>0.04</v>
      </c>
      <c r="AD61" s="71">
        <f>_xlfn.IFNA(IF($AD$8&lt;&gt;"",VLOOKUP(AF61,Data!$B$2:$H$5150,6,0),""),"")</f>
        <v>131</v>
      </c>
      <c r="AE61" s="71">
        <f>_xlfn.IFNA(IF($AE$8&lt;&gt;"",VLOOKUP(AF61,Data!$B$2:$H$5150,7,0),""),"")</f>
        <v>132</v>
      </c>
      <c r="AF61" s="72" t="str">
        <f t="shared" si="48"/>
        <v>IMps_Ctn3910</v>
      </c>
      <c r="AG61" s="136">
        <f t="shared" si="49"/>
        <v>0</v>
      </c>
      <c r="AH61" s="69">
        <f t="shared" si="50"/>
        <v>0</v>
      </c>
      <c r="AI61" s="70">
        <f>_xlfn.IFNA(VLOOKUP(AL61,Data!$B$2:$H$5150,4,0),0)</f>
        <v>0.04</v>
      </c>
      <c r="AJ61" s="71">
        <f>_xlfn.IFNA(IF($AJ$8&lt;&gt;"",VLOOKUP(AL61,Data!$B$2:$H$5150,6,0),""),"")</f>
        <v>131</v>
      </c>
      <c r="AK61" s="71">
        <f>_xlfn.IFNA(IF($AK$8&lt;&gt;"",VLOOKUP(AL61,Data!$B$2:$H$5150,7,0),""),"")</f>
        <v>132</v>
      </c>
      <c r="AL61" s="72" t="str">
        <f t="shared" si="51"/>
        <v>IMps_Ctn3910</v>
      </c>
      <c r="AM61" s="136">
        <f t="shared" si="52"/>
        <v>0</v>
      </c>
      <c r="AN61" s="69">
        <f t="shared" si="53"/>
        <v>0</v>
      </c>
      <c r="AO61" s="70">
        <f>_xlfn.IFNA(VLOOKUP(AR61,Data!$B$2:$H$5150,4,0),0)</f>
        <v>0.04</v>
      </c>
      <c r="AP61" s="71">
        <f>_xlfn.IFNA(IF($AP$8&lt;&gt;"",VLOOKUP(AR61,Data!$B$2:$H$5150,6,0),""),"")</f>
        <v>131</v>
      </c>
      <c r="AQ61" s="71">
        <f>_xlfn.IFNA(IF($AQ$8&lt;&gt;"",VLOOKUP(AR61,Data!$B$2:$H$5150,7,0),""),"")</f>
        <v>132</v>
      </c>
      <c r="AR61" s="72" t="str">
        <f t="shared" si="54"/>
        <v>IMps_Ctn3910</v>
      </c>
      <c r="AS61" s="136">
        <f t="shared" si="55"/>
        <v>0</v>
      </c>
      <c r="AT61" s="69">
        <f t="shared" si="56"/>
        <v>0</v>
      </c>
      <c r="AU61" s="70">
        <f>_xlfn.IFNA(VLOOKUP(AX61,Data!$B$2:$H$5150,4,0),0)</f>
        <v>0.04</v>
      </c>
      <c r="AV61" s="71">
        <f>_xlfn.IFNA(IF($AV$8&lt;&gt;"",VLOOKUP(AX61,Data!$B$2:$H$5150,6,0),""),"")</f>
        <v>131</v>
      </c>
      <c r="AW61" s="71">
        <f>_xlfn.IFNA(IF($AW$8&lt;&gt;"",VLOOKUP(AX61,Data!$B$2:$H$5150,7,0),""),"")</f>
        <v>132</v>
      </c>
      <c r="AX61" s="72" t="str">
        <f t="shared" si="57"/>
        <v>IMps_Ctn3910</v>
      </c>
      <c r="AY61" s="136">
        <f t="shared" si="58"/>
        <v>0</v>
      </c>
      <c r="AZ61" s="69">
        <f t="shared" si="59"/>
        <v>0</v>
      </c>
      <c r="BA61" s="70">
        <f>_xlfn.IFNA(VLOOKUP(BD61,Data!$B$2:$H$5150,4,0),0)</f>
        <v>0.04</v>
      </c>
      <c r="BB61" s="71">
        <f>_xlfn.IFNA(IF($BB$8&lt;&gt;"",VLOOKUP(BD61,Data!$B$2:$H$5150,6,0),""),"")</f>
        <v>131</v>
      </c>
      <c r="BC61" s="71">
        <f>_xlfn.IFNA(IF($BC$8&lt;&gt;"",VLOOKUP(BD61,Data!$B$2:$H$5150,7,0),""),"")</f>
        <v>132</v>
      </c>
      <c r="BD61" s="72" t="str">
        <f t="shared" si="60"/>
        <v>IMps_Ctn3910</v>
      </c>
      <c r="BE61" s="136">
        <f t="shared" si="61"/>
        <v>0</v>
      </c>
      <c r="BF61" s="69">
        <f t="shared" si="62"/>
        <v>0</v>
      </c>
      <c r="BG61" s="70">
        <f>_xlfn.IFNA(VLOOKUP(BJ61,Data!$B$2:$H$5150,4,0),0)</f>
        <v>0.04</v>
      </c>
      <c r="BH61" s="71">
        <f>_xlfn.IFNA(IF($BH$8&lt;&gt;"",VLOOKUP(BJ61,Data!$B$2:$H$5150,6,0),""),"")</f>
        <v>131</v>
      </c>
      <c r="BI61" s="71">
        <f>_xlfn.IFNA(IF($BI$8&lt;&gt;"",VLOOKUP(BJ61,Data!$B$2:$H$5150,7,0),""),"")</f>
        <v>132</v>
      </c>
      <c r="BJ61" s="72" t="str">
        <f t="shared" si="63"/>
        <v>IMps_Ctn3910</v>
      </c>
      <c r="BK61" s="136">
        <f t="shared" si="64"/>
        <v>0</v>
      </c>
      <c r="BL61" s="69">
        <f t="shared" si="65"/>
        <v>0</v>
      </c>
      <c r="BM61" s="70">
        <f>_xlfn.IFNA(VLOOKUP(BP61,Data!$B$2:$H$5150,4,0),0)</f>
        <v>0.04</v>
      </c>
      <c r="BN61" s="71">
        <f>_xlfn.IFNA(IF($BN$8&lt;&gt;"",VLOOKUP(BP61,Data!$B$2:$H$5150,6,0),""),"")</f>
        <v>131</v>
      </c>
      <c r="BO61" s="71">
        <f>_xlfn.IFNA(IF($BO$8&lt;&gt;"",VLOOKUP(BP61,Data!$B$2:$H$5150,7,0),""),"")</f>
        <v>132</v>
      </c>
      <c r="BP61" s="72" t="str">
        <f t="shared" si="66"/>
        <v>IMps_Ctn3910</v>
      </c>
      <c r="BQ61" s="136">
        <f t="shared" si="67"/>
        <v>0</v>
      </c>
      <c r="BR61" s="69">
        <f t="shared" si="68"/>
        <v>0</v>
      </c>
      <c r="BS61" s="70">
        <f>_xlfn.IFNA(VLOOKUP(BV61,Data!$B$2:$H$5150,4,0),0)</f>
        <v>0.04</v>
      </c>
      <c r="BT61" s="71">
        <f>_xlfn.IFNA(IF($BT$8&lt;&gt;"",VLOOKUP(BV61,Data!$B$2:$H$5150,6,0),""),"")</f>
        <v>131</v>
      </c>
      <c r="BU61" s="71">
        <f>_xlfn.IFNA(IF($BU$8&lt;&gt;"",VLOOKUP(BV61,Data!$B$2:$H$5150,7,0),""),"")</f>
        <v>132</v>
      </c>
      <c r="BV61" s="72" t="str">
        <f t="shared" si="69"/>
        <v>IMps_Ctn3910</v>
      </c>
      <c r="BW61" s="136">
        <f t="shared" si="70"/>
        <v>0</v>
      </c>
      <c r="BX61" s="69">
        <f t="shared" si="71"/>
        <v>0</v>
      </c>
      <c r="BY61" s="70">
        <f>_xlfn.IFNA(VLOOKUP(CB61,Data!$B$2:$H$5150,4,0),0)</f>
        <v>0.04</v>
      </c>
      <c r="BZ61" s="71">
        <f>_xlfn.IFNA(IF($BZ$8&lt;&gt;"",VLOOKUP(CB61,Data!$B$2:$H$5150,6,0),""),"")</f>
        <v>131</v>
      </c>
      <c r="CA61" s="71">
        <f>_xlfn.IFNA(IF($CA$8&lt;&gt;"",VLOOKUP(CB61,Data!$B$2:$H$5150,7,0),""),"")</f>
        <v>132</v>
      </c>
      <c r="CB61" s="72" t="str">
        <f t="shared" si="72"/>
        <v>IMps_Ctn3910</v>
      </c>
      <c r="CC61" s="136">
        <f t="shared" si="73"/>
        <v>0</v>
      </c>
      <c r="CD61" s="69">
        <f t="shared" si="74"/>
        <v>0</v>
      </c>
      <c r="CE61" s="70">
        <f>_xlfn.IFNA(VLOOKUP(CH61,Data!$B$2:$H$5150,4,0),0)</f>
        <v>0.04</v>
      </c>
      <c r="CF61" s="71">
        <f>_xlfn.IFNA(IF($CF$8&lt;&gt;"",VLOOKUP(CH61,Data!$B$2:$H$5150,6,0),""),"")</f>
        <v>131</v>
      </c>
      <c r="CG61" s="71">
        <f>_xlfn.IFNA(IF($CG$8&lt;&gt;"",VLOOKUP(CH61,Data!$B$2:$H$5150,7,0),""),"")</f>
        <v>132</v>
      </c>
      <c r="CH61" s="72" t="str">
        <f t="shared" si="75"/>
        <v>IMps_Ctn3910</v>
      </c>
      <c r="CI61" s="136">
        <f t="shared" si="76"/>
        <v>0</v>
      </c>
      <c r="CJ61" s="69">
        <f t="shared" si="77"/>
        <v>0</v>
      </c>
      <c r="CK61" s="70">
        <f>_xlfn.IFNA(VLOOKUP(CN61,Data!$B$2:$H$5150,4,0),0)</f>
        <v>0.04</v>
      </c>
      <c r="CL61" s="71">
        <f>_xlfn.IFNA(IF($CL$8&lt;&gt;"",VLOOKUP(CN61,Data!$B$2:$H$5150,6,0),""),"")</f>
        <v>131</v>
      </c>
      <c r="CM61" s="71">
        <f>_xlfn.IFNA(IF($CM$8&lt;&gt;"",VLOOKUP(CN61,Data!$B$2:$H$5150,7,0),""),"")</f>
        <v>132</v>
      </c>
      <c r="CN61" s="72" t="str">
        <f t="shared" si="78"/>
        <v>IMps_Ctn3910</v>
      </c>
      <c r="CO61" s="136">
        <f t="shared" si="79"/>
        <v>0</v>
      </c>
      <c r="CP61" s="69">
        <f t="shared" si="80"/>
        <v>0</v>
      </c>
      <c r="CQ61" s="70">
        <f>_xlfn.IFNA(VLOOKUP(CT61,Data!$B$2:$H$5150,4,0),0)</f>
        <v>0.04</v>
      </c>
      <c r="CR61" s="71">
        <f>_xlfn.IFNA(IF($CR$8&lt;&gt;"",VLOOKUP(CT61,Data!$B$2:$H$5150,6,0),""),"")</f>
        <v>131</v>
      </c>
      <c r="CS61" s="71">
        <f>_xlfn.IFNA(IF($CS$8&lt;&gt;"",VLOOKUP(CT61,Data!$B$2:$H$5150,7,0),""),"")</f>
        <v>132</v>
      </c>
      <c r="CT61" s="72" t="str">
        <f t="shared" si="81"/>
        <v>IMps_Ctn3910</v>
      </c>
      <c r="CU61" s="74" t="str">
        <f>VLOOKUP(F61,GD.List!$C$3:$O$6214,12,0)</f>
        <v>Textile Chemical</v>
      </c>
      <c r="CV61" s="51" t="s">
        <v>50</v>
      </c>
      <c r="CW61" s="51" t="e">
        <f t="shared" si="198"/>
        <v>#N/A</v>
      </c>
      <c r="CX61" s="73">
        <f>E61/VLOOKUP(F61,GD.List!$C$3:$O$6646,5,0)</f>
        <v>0.73822070312499999</v>
      </c>
      <c r="CY61" s="134">
        <f t="shared" si="82"/>
        <v>0</v>
      </c>
      <c r="CZ61" s="51" t="e">
        <f t="shared" ref="CZ61" si="232">VLOOKUP(F61,$CZ$1:$CZ$7,1,0)</f>
        <v>#N/A</v>
      </c>
      <c r="DA61" s="133"/>
    </row>
    <row r="62" spans="1:105" ht="15" customHeight="1" x14ac:dyDescent="0.2">
      <c r="A62" s="142" t="str">
        <f>IFERROR(IF(VLOOKUP(F62,GD.List!$C$3:$H$6371,6,0)&lt;&gt;"L","I","L"),"")</f>
        <v>I</v>
      </c>
      <c r="B62" s="136">
        <f t="shared" si="35"/>
        <v>0</v>
      </c>
      <c r="C62" s="64">
        <v>561.18000000000006</v>
      </c>
      <c r="D62" s="64">
        <f t="shared" ref="D62" si="233">J62+P62+V62+AB62+AH62+AN62+AT62+AZ62+BF62+BL62+BR62+BX62+CD62+CJ62+CP62</f>
        <v>0</v>
      </c>
      <c r="E62" s="64">
        <f t="shared" ref="E62" si="234">C62-D62</f>
        <v>561.18000000000006</v>
      </c>
      <c r="F62" s="65" t="s">
        <v>4401</v>
      </c>
      <c r="G62" s="66" t="str">
        <f>VLOOKUP(F62,GD.List!$C$3:$O$6646,13,0)</f>
        <v>EMULSION AQUASOL SHARP</v>
      </c>
      <c r="H62" s="67">
        <f>VLOOKUP(F62,GD.List!$C$3:$O$6646,8,0)</f>
        <v>3707.1</v>
      </c>
      <c r="I62" s="68">
        <f>VLOOKUP(F62,GD.List!$C$3:$O$6646,9,0)</f>
        <v>9.25</v>
      </c>
      <c r="J62" s="69">
        <f t="shared" si="38"/>
        <v>0</v>
      </c>
      <c r="K62" s="70">
        <f>_xlfn.IFNA(VLOOKUP(N62,Data!$B$2:$H$5150,4,0),0)</f>
        <v>0.04</v>
      </c>
      <c r="L62" s="71">
        <f>_xlfn.IFNA(IF($L$8&lt;&gt;"",VLOOKUP(N62,Data!$B$2:$H$5150,6,0),""),"")</f>
        <v>135</v>
      </c>
      <c r="M62" s="71">
        <f>_xlfn.IFNA(IF($M$8&lt;&gt;"",VLOOKUP(N62,Data!$B$2:$H$5150,7,0),""),"")</f>
        <v>136</v>
      </c>
      <c r="N62" s="72" t="str">
        <f t="shared" si="39"/>
        <v>IMps_Ctn3707.1</v>
      </c>
      <c r="O62" s="136">
        <f t="shared" si="40"/>
        <v>0</v>
      </c>
      <c r="P62" s="69">
        <f t="shared" si="41"/>
        <v>0</v>
      </c>
      <c r="Q62" s="70">
        <f>_xlfn.IFNA(VLOOKUP(T62,Data!$B$2:$H$5150,4,0),0)</f>
        <v>0.04</v>
      </c>
      <c r="R62" s="71">
        <f>_xlfn.IFNA(IF($R$8&lt;&gt;"",VLOOKUP(T62,Data!$B$2:$H$5150,6,0),""),"")</f>
        <v>135</v>
      </c>
      <c r="S62" s="71">
        <f>_xlfn.IFNA(IF($S$8&lt;&gt;"",VLOOKUP(T62,Data!$B$2:$H$5150,7,0),""),"")</f>
        <v>136</v>
      </c>
      <c r="T62" s="72" t="str">
        <f t="shared" si="42"/>
        <v>IMps_Ctn3707.1</v>
      </c>
      <c r="U62" s="136">
        <f t="shared" si="43"/>
        <v>0</v>
      </c>
      <c r="V62" s="69">
        <f t="shared" si="44"/>
        <v>0</v>
      </c>
      <c r="W62" s="70">
        <f>_xlfn.IFNA(VLOOKUP(Z62,Data!$B$2:$H$5150,4,0),0)</f>
        <v>0.04</v>
      </c>
      <c r="X62" s="71">
        <f>_xlfn.IFNA(IF($X$8&lt;&gt;"",VLOOKUP(Z62,Data!$B$2:$H$5150,6,0),""),"")</f>
        <v>135</v>
      </c>
      <c r="Y62" s="71">
        <f>_xlfn.IFNA(IF($Y$8&lt;&gt;"",VLOOKUP(Z62,Data!$B$2:$H$5150,7,0),""),"")</f>
        <v>136</v>
      </c>
      <c r="Z62" s="72" t="str">
        <f t="shared" si="45"/>
        <v>IMps_Ctn3707.1</v>
      </c>
      <c r="AA62" s="136">
        <f t="shared" si="46"/>
        <v>0</v>
      </c>
      <c r="AB62" s="69">
        <f t="shared" si="47"/>
        <v>0</v>
      </c>
      <c r="AC62" s="70">
        <f>_xlfn.IFNA(VLOOKUP(AF62,Data!$B$2:$H$5150,4,0),0)</f>
        <v>0.04</v>
      </c>
      <c r="AD62" s="71">
        <f>_xlfn.IFNA(IF($AD$8&lt;&gt;"",VLOOKUP(AF62,Data!$B$2:$H$5150,6,0),""),"")</f>
        <v>135</v>
      </c>
      <c r="AE62" s="71">
        <f>_xlfn.IFNA(IF($AE$8&lt;&gt;"",VLOOKUP(AF62,Data!$B$2:$H$5150,7,0),""),"")</f>
        <v>136</v>
      </c>
      <c r="AF62" s="72" t="str">
        <f t="shared" si="48"/>
        <v>IMps_Ctn3707.1</v>
      </c>
      <c r="AG62" s="136">
        <f t="shared" si="49"/>
        <v>0</v>
      </c>
      <c r="AH62" s="69">
        <f t="shared" si="50"/>
        <v>0</v>
      </c>
      <c r="AI62" s="70">
        <f>_xlfn.IFNA(VLOOKUP(AL62,Data!$B$2:$H$5150,4,0),0)</f>
        <v>0.04</v>
      </c>
      <c r="AJ62" s="71">
        <f>_xlfn.IFNA(IF($AJ$8&lt;&gt;"",VLOOKUP(AL62,Data!$B$2:$H$5150,6,0),""),"")</f>
        <v>135</v>
      </c>
      <c r="AK62" s="71">
        <f>_xlfn.IFNA(IF($AK$8&lt;&gt;"",VLOOKUP(AL62,Data!$B$2:$H$5150,7,0),""),"")</f>
        <v>136</v>
      </c>
      <c r="AL62" s="72" t="str">
        <f t="shared" si="51"/>
        <v>IMps_Ctn3707.1</v>
      </c>
      <c r="AM62" s="136">
        <f t="shared" si="52"/>
        <v>0</v>
      </c>
      <c r="AN62" s="69">
        <f t="shared" si="53"/>
        <v>0</v>
      </c>
      <c r="AO62" s="70">
        <f>_xlfn.IFNA(VLOOKUP(AR62,Data!$B$2:$H$5150,4,0),0)</f>
        <v>0.04</v>
      </c>
      <c r="AP62" s="71">
        <f>_xlfn.IFNA(IF($AP$8&lt;&gt;"",VLOOKUP(AR62,Data!$B$2:$H$5150,6,0),""),"")</f>
        <v>135</v>
      </c>
      <c r="AQ62" s="71">
        <f>_xlfn.IFNA(IF($AQ$8&lt;&gt;"",VLOOKUP(AR62,Data!$B$2:$H$5150,7,0),""),"")</f>
        <v>136</v>
      </c>
      <c r="AR62" s="72" t="str">
        <f t="shared" si="54"/>
        <v>IMps_Ctn3707.1</v>
      </c>
      <c r="AS62" s="136">
        <f t="shared" si="55"/>
        <v>0</v>
      </c>
      <c r="AT62" s="69">
        <f t="shared" si="56"/>
        <v>0</v>
      </c>
      <c r="AU62" s="70">
        <f>_xlfn.IFNA(VLOOKUP(AX62,Data!$B$2:$H$5150,4,0),0)</f>
        <v>0.04</v>
      </c>
      <c r="AV62" s="71">
        <f>_xlfn.IFNA(IF($AV$8&lt;&gt;"",VLOOKUP(AX62,Data!$B$2:$H$5150,6,0),""),"")</f>
        <v>135</v>
      </c>
      <c r="AW62" s="71">
        <f>_xlfn.IFNA(IF($AW$8&lt;&gt;"",VLOOKUP(AX62,Data!$B$2:$H$5150,7,0),""),"")</f>
        <v>136</v>
      </c>
      <c r="AX62" s="72" t="str">
        <f t="shared" si="57"/>
        <v>IMps_Ctn3707.1</v>
      </c>
      <c r="AY62" s="136">
        <f t="shared" si="58"/>
        <v>0</v>
      </c>
      <c r="AZ62" s="69">
        <f t="shared" si="59"/>
        <v>0</v>
      </c>
      <c r="BA62" s="70">
        <f>_xlfn.IFNA(VLOOKUP(BD62,Data!$B$2:$H$5150,4,0),0)</f>
        <v>0.04</v>
      </c>
      <c r="BB62" s="71">
        <f>_xlfn.IFNA(IF($BB$8&lt;&gt;"",VLOOKUP(BD62,Data!$B$2:$H$5150,6,0),""),"")</f>
        <v>135</v>
      </c>
      <c r="BC62" s="71">
        <f>_xlfn.IFNA(IF($BC$8&lt;&gt;"",VLOOKUP(BD62,Data!$B$2:$H$5150,7,0),""),"")</f>
        <v>136</v>
      </c>
      <c r="BD62" s="72" t="str">
        <f t="shared" si="60"/>
        <v>IMps_Ctn3707.1</v>
      </c>
      <c r="BE62" s="136">
        <f t="shared" si="61"/>
        <v>0</v>
      </c>
      <c r="BF62" s="69">
        <f t="shared" si="62"/>
        <v>0</v>
      </c>
      <c r="BG62" s="70">
        <f>_xlfn.IFNA(VLOOKUP(BJ62,Data!$B$2:$H$5150,4,0),0)</f>
        <v>0.04</v>
      </c>
      <c r="BH62" s="71">
        <f>_xlfn.IFNA(IF($BH$8&lt;&gt;"",VLOOKUP(BJ62,Data!$B$2:$H$5150,6,0),""),"")</f>
        <v>135</v>
      </c>
      <c r="BI62" s="71">
        <f>_xlfn.IFNA(IF($BI$8&lt;&gt;"",VLOOKUP(BJ62,Data!$B$2:$H$5150,7,0),""),"")</f>
        <v>136</v>
      </c>
      <c r="BJ62" s="72" t="str">
        <f t="shared" si="63"/>
        <v>IMps_Ctn3707.1</v>
      </c>
      <c r="BK62" s="136">
        <f t="shared" si="64"/>
        <v>0</v>
      </c>
      <c r="BL62" s="69">
        <f t="shared" si="65"/>
        <v>0</v>
      </c>
      <c r="BM62" s="70">
        <f>_xlfn.IFNA(VLOOKUP(BP62,Data!$B$2:$H$5150,4,0),0)</f>
        <v>0.04</v>
      </c>
      <c r="BN62" s="71">
        <f>_xlfn.IFNA(IF($BN$8&lt;&gt;"",VLOOKUP(BP62,Data!$B$2:$H$5150,6,0),""),"")</f>
        <v>135</v>
      </c>
      <c r="BO62" s="71">
        <f>_xlfn.IFNA(IF($BO$8&lt;&gt;"",VLOOKUP(BP62,Data!$B$2:$H$5150,7,0),""),"")</f>
        <v>136</v>
      </c>
      <c r="BP62" s="72" t="str">
        <f t="shared" si="66"/>
        <v>IMps_Ctn3707.1</v>
      </c>
      <c r="BQ62" s="136">
        <f t="shared" si="67"/>
        <v>0</v>
      </c>
      <c r="BR62" s="69">
        <f t="shared" si="68"/>
        <v>0</v>
      </c>
      <c r="BS62" s="70">
        <f>_xlfn.IFNA(VLOOKUP(BV62,Data!$B$2:$H$5150,4,0),0)</f>
        <v>0.04</v>
      </c>
      <c r="BT62" s="71">
        <f>_xlfn.IFNA(IF($BT$8&lt;&gt;"",VLOOKUP(BV62,Data!$B$2:$H$5150,6,0),""),"")</f>
        <v>135</v>
      </c>
      <c r="BU62" s="71">
        <f>_xlfn.IFNA(IF($BU$8&lt;&gt;"",VLOOKUP(BV62,Data!$B$2:$H$5150,7,0),""),"")</f>
        <v>136</v>
      </c>
      <c r="BV62" s="72" t="str">
        <f t="shared" si="69"/>
        <v>IMps_Ctn3707.1</v>
      </c>
      <c r="BW62" s="136">
        <f t="shared" si="70"/>
        <v>0</v>
      </c>
      <c r="BX62" s="69">
        <f t="shared" si="71"/>
        <v>0</v>
      </c>
      <c r="BY62" s="70">
        <f>_xlfn.IFNA(VLOOKUP(CB62,Data!$B$2:$H$5150,4,0),0)</f>
        <v>0.04</v>
      </c>
      <c r="BZ62" s="71">
        <f>_xlfn.IFNA(IF($BZ$8&lt;&gt;"",VLOOKUP(CB62,Data!$B$2:$H$5150,6,0),""),"")</f>
        <v>135</v>
      </c>
      <c r="CA62" s="71">
        <f>_xlfn.IFNA(IF($CA$8&lt;&gt;"",VLOOKUP(CB62,Data!$B$2:$H$5150,7,0),""),"")</f>
        <v>136</v>
      </c>
      <c r="CB62" s="72" t="str">
        <f t="shared" si="72"/>
        <v>IMps_Ctn3707.1</v>
      </c>
      <c r="CC62" s="136">
        <f t="shared" si="73"/>
        <v>0</v>
      </c>
      <c r="CD62" s="69">
        <f t="shared" si="74"/>
        <v>0</v>
      </c>
      <c r="CE62" s="70">
        <f>_xlfn.IFNA(VLOOKUP(CH62,Data!$B$2:$H$5150,4,0),0)</f>
        <v>0.04</v>
      </c>
      <c r="CF62" s="71">
        <f>_xlfn.IFNA(IF($CF$8&lt;&gt;"",VLOOKUP(CH62,Data!$B$2:$H$5150,6,0),""),"")</f>
        <v>135</v>
      </c>
      <c r="CG62" s="71">
        <f>_xlfn.IFNA(IF($CG$8&lt;&gt;"",VLOOKUP(CH62,Data!$B$2:$H$5150,7,0),""),"")</f>
        <v>136</v>
      </c>
      <c r="CH62" s="72" t="str">
        <f t="shared" si="75"/>
        <v>IMps_Ctn3707.1</v>
      </c>
      <c r="CI62" s="136">
        <f t="shared" si="76"/>
        <v>0</v>
      </c>
      <c r="CJ62" s="69">
        <f t="shared" si="77"/>
        <v>0</v>
      </c>
      <c r="CK62" s="70">
        <f>_xlfn.IFNA(VLOOKUP(CN62,Data!$B$2:$H$5150,4,0),0)</f>
        <v>0.04</v>
      </c>
      <c r="CL62" s="71">
        <f>_xlfn.IFNA(IF($CL$8&lt;&gt;"",VLOOKUP(CN62,Data!$B$2:$H$5150,6,0),""),"")</f>
        <v>135</v>
      </c>
      <c r="CM62" s="71">
        <f>_xlfn.IFNA(IF($CM$8&lt;&gt;"",VLOOKUP(CN62,Data!$B$2:$H$5150,7,0),""),"")</f>
        <v>136</v>
      </c>
      <c r="CN62" s="72" t="str">
        <f t="shared" si="78"/>
        <v>IMps_Ctn3707.1</v>
      </c>
      <c r="CO62" s="136">
        <f t="shared" si="79"/>
        <v>0</v>
      </c>
      <c r="CP62" s="69">
        <f t="shared" si="80"/>
        <v>0</v>
      </c>
      <c r="CQ62" s="70">
        <f>_xlfn.IFNA(VLOOKUP(CT62,Data!$B$2:$H$5150,4,0),0)</f>
        <v>0.04</v>
      </c>
      <c r="CR62" s="71">
        <f>_xlfn.IFNA(IF($CR$8&lt;&gt;"",VLOOKUP(CT62,Data!$B$2:$H$5150,6,0),""),"")</f>
        <v>135</v>
      </c>
      <c r="CS62" s="71">
        <f>_xlfn.IFNA(IF($CS$8&lt;&gt;"",VLOOKUP(CT62,Data!$B$2:$H$5150,7,0),""),"")</f>
        <v>136</v>
      </c>
      <c r="CT62" s="72" t="str">
        <f t="shared" si="81"/>
        <v>IMps_Ctn3707.1</v>
      </c>
      <c r="CU62" s="74" t="str">
        <f>VLOOKUP(F62,GD.List!$C$3:$O$6214,12,0)</f>
        <v>Textile Chemical</v>
      </c>
      <c r="CV62" s="51" t="s">
        <v>50</v>
      </c>
      <c r="CW62" s="51" t="e">
        <f t="shared" si="198"/>
        <v>#N/A</v>
      </c>
      <c r="CX62" s="73">
        <f>E62/VLOOKUP(F62,GD.List!$C$3:$O$6646,5,0)</f>
        <v>0.56118000000000001</v>
      </c>
      <c r="CY62" s="134">
        <f t="shared" si="82"/>
        <v>0</v>
      </c>
      <c r="CZ62" s="51" t="e">
        <f t="shared" ref="CZ62" si="235">VLOOKUP(F62,$CZ$1:$CZ$7,1,0)</f>
        <v>#N/A</v>
      </c>
      <c r="DA62" s="133"/>
    </row>
    <row r="63" spans="1:105" ht="15" customHeight="1" x14ac:dyDescent="0.2">
      <c r="A63" s="142" t="str">
        <f>IFERROR(IF(VLOOKUP(F63,GD.List!$C$3:$H$6371,6,0)&lt;&gt;"L","I","L"),"")</f>
        <v>I</v>
      </c>
      <c r="B63" s="136">
        <f t="shared" si="35"/>
        <v>0</v>
      </c>
      <c r="C63" s="233">
        <v>2400.19</v>
      </c>
      <c r="D63" s="64">
        <f t="shared" ref="D63" si="236">J63+P63+V63+AB63+AH63+AN63+AT63+AZ63+BF63+BL63+BR63+BX63+CD63+CJ63+CP63</f>
        <v>0</v>
      </c>
      <c r="E63" s="64">
        <f t="shared" si="37"/>
        <v>2400.19</v>
      </c>
      <c r="F63" s="65" t="s">
        <v>4429</v>
      </c>
      <c r="G63" s="66" t="str">
        <f>VLOOKUP(F63,GD.List!$C$3:$O$6646,13,0)</f>
        <v xml:space="preserve">DYES ( LIYANSOL  ) </v>
      </c>
      <c r="H63" s="67">
        <f>VLOOKUP(F63,GD.List!$C$3:$O$6646,8,0)</f>
        <v>3204.16</v>
      </c>
      <c r="I63" s="68">
        <v>3.05</v>
      </c>
      <c r="J63" s="69">
        <f t="shared" si="38"/>
        <v>0</v>
      </c>
      <c r="K63" s="70">
        <f>_xlfn.IFNA(VLOOKUP(N63,Data!$B$2:$H$5150,4,0),0)</f>
        <v>7.0000000000000007E-2</v>
      </c>
      <c r="L63" s="71">
        <f>_xlfn.IFNA(IF($L$8&lt;&gt;"",VLOOKUP(N63,Data!$B$2:$H$5150,6,0),""),"")</f>
        <v>131</v>
      </c>
      <c r="M63" s="71">
        <f>_xlfn.IFNA(IF($M$8&lt;&gt;"",VLOOKUP(N63,Data!$B$2:$H$5150,7,0),""),"")</f>
        <v>132</v>
      </c>
      <c r="N63" s="72" t="str">
        <f t="shared" si="39"/>
        <v>IMps_Ctn3204.16</v>
      </c>
      <c r="O63" s="136">
        <f t="shared" si="40"/>
        <v>0</v>
      </c>
      <c r="P63" s="69">
        <f t="shared" si="41"/>
        <v>0</v>
      </c>
      <c r="Q63" s="70">
        <f>_xlfn.IFNA(VLOOKUP(T63,Data!$B$2:$H$5150,4,0),0)</f>
        <v>7.0000000000000007E-2</v>
      </c>
      <c r="R63" s="71">
        <f>_xlfn.IFNA(IF($R$8&lt;&gt;"",VLOOKUP(T63,Data!$B$2:$H$5150,6,0),""),"")</f>
        <v>131</v>
      </c>
      <c r="S63" s="71">
        <f>_xlfn.IFNA(IF($S$8&lt;&gt;"",VLOOKUP(T63,Data!$B$2:$H$5150,7,0),""),"")</f>
        <v>132</v>
      </c>
      <c r="T63" s="72" t="str">
        <f t="shared" si="42"/>
        <v>IMps_Ctn3204.16</v>
      </c>
      <c r="U63" s="136">
        <f t="shared" si="43"/>
        <v>0</v>
      </c>
      <c r="V63" s="69">
        <f t="shared" si="44"/>
        <v>0</v>
      </c>
      <c r="W63" s="70">
        <f>_xlfn.IFNA(VLOOKUP(Z63,Data!$B$2:$H$5150,4,0),0)</f>
        <v>7.0000000000000007E-2</v>
      </c>
      <c r="X63" s="71">
        <f>_xlfn.IFNA(IF($X$8&lt;&gt;"",VLOOKUP(Z63,Data!$B$2:$H$5150,6,0),""),"")</f>
        <v>131</v>
      </c>
      <c r="Y63" s="71">
        <f>_xlfn.IFNA(IF($Y$8&lt;&gt;"",VLOOKUP(Z63,Data!$B$2:$H$5150,7,0),""),"")</f>
        <v>132</v>
      </c>
      <c r="Z63" s="72" t="str">
        <f t="shared" si="45"/>
        <v>IMps_Ctn3204.16</v>
      </c>
      <c r="AA63" s="136">
        <f t="shared" si="46"/>
        <v>0</v>
      </c>
      <c r="AB63" s="69">
        <f t="shared" si="47"/>
        <v>0</v>
      </c>
      <c r="AC63" s="70">
        <f>_xlfn.IFNA(VLOOKUP(AF63,Data!$B$2:$H$5150,4,0),0)</f>
        <v>7.0000000000000007E-2</v>
      </c>
      <c r="AD63" s="71">
        <f>_xlfn.IFNA(IF($AD$8&lt;&gt;"",VLOOKUP(AF63,Data!$B$2:$H$5150,6,0),""),"")</f>
        <v>131</v>
      </c>
      <c r="AE63" s="71">
        <f>_xlfn.IFNA(IF($AE$8&lt;&gt;"",VLOOKUP(AF63,Data!$B$2:$H$5150,7,0),""),"")</f>
        <v>132</v>
      </c>
      <c r="AF63" s="72" t="str">
        <f t="shared" si="48"/>
        <v>IMps_Ctn3204.16</v>
      </c>
      <c r="AG63" s="136">
        <f t="shared" si="49"/>
        <v>0</v>
      </c>
      <c r="AH63" s="69">
        <f t="shared" si="50"/>
        <v>0</v>
      </c>
      <c r="AI63" s="70">
        <f>_xlfn.IFNA(VLOOKUP(AL63,Data!$B$2:$H$5150,4,0),0)</f>
        <v>7.0000000000000007E-2</v>
      </c>
      <c r="AJ63" s="71">
        <f>_xlfn.IFNA(IF($AJ$8&lt;&gt;"",VLOOKUP(AL63,Data!$B$2:$H$5150,6,0),""),"")</f>
        <v>131</v>
      </c>
      <c r="AK63" s="71">
        <f>_xlfn.IFNA(IF($AK$8&lt;&gt;"",VLOOKUP(AL63,Data!$B$2:$H$5150,7,0),""),"")</f>
        <v>132</v>
      </c>
      <c r="AL63" s="72" t="str">
        <f t="shared" si="51"/>
        <v>IMps_Ctn3204.16</v>
      </c>
      <c r="AM63" s="136">
        <f t="shared" si="52"/>
        <v>0</v>
      </c>
      <c r="AN63" s="69">
        <f t="shared" si="53"/>
        <v>0</v>
      </c>
      <c r="AO63" s="70">
        <f>_xlfn.IFNA(VLOOKUP(AR63,Data!$B$2:$H$5150,4,0),0)</f>
        <v>7.0000000000000007E-2</v>
      </c>
      <c r="AP63" s="71">
        <f>_xlfn.IFNA(IF($AP$8&lt;&gt;"",VLOOKUP(AR63,Data!$B$2:$H$5150,6,0),""),"")</f>
        <v>131</v>
      </c>
      <c r="AQ63" s="71">
        <f>_xlfn.IFNA(IF($AQ$8&lt;&gt;"",VLOOKUP(AR63,Data!$B$2:$H$5150,7,0),""),"")</f>
        <v>132</v>
      </c>
      <c r="AR63" s="72" t="str">
        <f t="shared" si="54"/>
        <v>IMps_Ctn3204.16</v>
      </c>
      <c r="AS63" s="136">
        <f t="shared" si="55"/>
        <v>0</v>
      </c>
      <c r="AT63" s="69">
        <f t="shared" si="56"/>
        <v>0</v>
      </c>
      <c r="AU63" s="70">
        <f>_xlfn.IFNA(VLOOKUP(AX63,Data!$B$2:$H$5150,4,0),0)</f>
        <v>7.0000000000000007E-2</v>
      </c>
      <c r="AV63" s="71">
        <f>_xlfn.IFNA(IF($AV$8&lt;&gt;"",VLOOKUP(AX63,Data!$B$2:$H$5150,6,0),""),"")</f>
        <v>131</v>
      </c>
      <c r="AW63" s="71">
        <f>_xlfn.IFNA(IF($AW$8&lt;&gt;"",VLOOKUP(AX63,Data!$B$2:$H$5150,7,0),""),"")</f>
        <v>132</v>
      </c>
      <c r="AX63" s="72" t="str">
        <f t="shared" si="57"/>
        <v>IMps_Ctn3204.16</v>
      </c>
      <c r="AY63" s="136">
        <f t="shared" si="58"/>
        <v>0</v>
      </c>
      <c r="AZ63" s="69">
        <f t="shared" si="59"/>
        <v>0</v>
      </c>
      <c r="BA63" s="70">
        <f>_xlfn.IFNA(VLOOKUP(BD63,Data!$B$2:$H$5150,4,0),0)</f>
        <v>7.0000000000000007E-2</v>
      </c>
      <c r="BB63" s="71">
        <f>_xlfn.IFNA(IF($BB$8&lt;&gt;"",VLOOKUP(BD63,Data!$B$2:$H$5150,6,0),""),"")</f>
        <v>131</v>
      </c>
      <c r="BC63" s="71">
        <f>_xlfn.IFNA(IF($BC$8&lt;&gt;"",VLOOKUP(BD63,Data!$B$2:$H$5150,7,0),""),"")</f>
        <v>132</v>
      </c>
      <c r="BD63" s="72" t="str">
        <f t="shared" si="60"/>
        <v>IMps_Ctn3204.16</v>
      </c>
      <c r="BE63" s="136">
        <f t="shared" si="61"/>
        <v>0</v>
      </c>
      <c r="BF63" s="69">
        <f t="shared" si="62"/>
        <v>0</v>
      </c>
      <c r="BG63" s="70">
        <f>_xlfn.IFNA(VLOOKUP(BJ63,Data!$B$2:$H$5150,4,0),0)</f>
        <v>7.0000000000000007E-2</v>
      </c>
      <c r="BH63" s="71">
        <f>_xlfn.IFNA(IF($BH$8&lt;&gt;"",VLOOKUP(BJ63,Data!$B$2:$H$5150,6,0),""),"")</f>
        <v>131</v>
      </c>
      <c r="BI63" s="71">
        <f>_xlfn.IFNA(IF($BI$8&lt;&gt;"",VLOOKUP(BJ63,Data!$B$2:$H$5150,7,0),""),"")</f>
        <v>132</v>
      </c>
      <c r="BJ63" s="72" t="str">
        <f t="shared" si="63"/>
        <v>IMps_Ctn3204.16</v>
      </c>
      <c r="BK63" s="136">
        <f t="shared" si="64"/>
        <v>0</v>
      </c>
      <c r="BL63" s="69">
        <f t="shared" si="65"/>
        <v>0</v>
      </c>
      <c r="BM63" s="70">
        <f>_xlfn.IFNA(VLOOKUP(BP63,Data!$B$2:$H$5150,4,0),0)</f>
        <v>7.0000000000000007E-2</v>
      </c>
      <c r="BN63" s="71">
        <f>_xlfn.IFNA(IF($BN$8&lt;&gt;"",VLOOKUP(BP63,Data!$B$2:$H$5150,6,0),""),"")</f>
        <v>131</v>
      </c>
      <c r="BO63" s="71">
        <f>_xlfn.IFNA(IF($BO$8&lt;&gt;"",VLOOKUP(BP63,Data!$B$2:$H$5150,7,0),""),"")</f>
        <v>132</v>
      </c>
      <c r="BP63" s="72" t="str">
        <f t="shared" si="66"/>
        <v>IMps_Ctn3204.16</v>
      </c>
      <c r="BQ63" s="136">
        <f t="shared" si="67"/>
        <v>0</v>
      </c>
      <c r="BR63" s="69">
        <f t="shared" si="68"/>
        <v>0</v>
      </c>
      <c r="BS63" s="70">
        <f>_xlfn.IFNA(VLOOKUP(BV63,Data!$B$2:$H$5150,4,0),0)</f>
        <v>7.0000000000000007E-2</v>
      </c>
      <c r="BT63" s="71">
        <f>_xlfn.IFNA(IF($BT$8&lt;&gt;"",VLOOKUP(BV63,Data!$B$2:$H$5150,6,0),""),"")</f>
        <v>131</v>
      </c>
      <c r="BU63" s="71">
        <f>_xlfn.IFNA(IF($BU$8&lt;&gt;"",VLOOKUP(BV63,Data!$B$2:$H$5150,7,0),""),"")</f>
        <v>132</v>
      </c>
      <c r="BV63" s="72" t="str">
        <f t="shared" si="69"/>
        <v>IMps_Ctn3204.16</v>
      </c>
      <c r="BW63" s="136">
        <f t="shared" si="70"/>
        <v>0</v>
      </c>
      <c r="BX63" s="69">
        <f t="shared" si="71"/>
        <v>0</v>
      </c>
      <c r="BY63" s="70">
        <f>_xlfn.IFNA(VLOOKUP(CB63,Data!$B$2:$H$5150,4,0),0)</f>
        <v>7.0000000000000007E-2</v>
      </c>
      <c r="BZ63" s="71">
        <f>_xlfn.IFNA(IF($BZ$8&lt;&gt;"",VLOOKUP(CB63,Data!$B$2:$H$5150,6,0),""),"")</f>
        <v>131</v>
      </c>
      <c r="CA63" s="71">
        <f>_xlfn.IFNA(IF($CA$8&lt;&gt;"",VLOOKUP(CB63,Data!$B$2:$H$5150,7,0),""),"")</f>
        <v>132</v>
      </c>
      <c r="CB63" s="72" t="str">
        <f t="shared" si="72"/>
        <v>IMps_Ctn3204.16</v>
      </c>
      <c r="CC63" s="136">
        <f t="shared" si="73"/>
        <v>0</v>
      </c>
      <c r="CD63" s="69">
        <f t="shared" si="74"/>
        <v>0</v>
      </c>
      <c r="CE63" s="70">
        <f>_xlfn.IFNA(VLOOKUP(CH63,Data!$B$2:$H$5150,4,0),0)</f>
        <v>7.0000000000000007E-2</v>
      </c>
      <c r="CF63" s="71">
        <f>_xlfn.IFNA(IF($CF$8&lt;&gt;"",VLOOKUP(CH63,Data!$B$2:$H$5150,6,0),""),"")</f>
        <v>131</v>
      </c>
      <c r="CG63" s="71">
        <f>_xlfn.IFNA(IF($CG$8&lt;&gt;"",VLOOKUP(CH63,Data!$B$2:$H$5150,7,0),""),"")</f>
        <v>132</v>
      </c>
      <c r="CH63" s="72" t="str">
        <f t="shared" si="75"/>
        <v>IMps_Ctn3204.16</v>
      </c>
      <c r="CI63" s="136">
        <f t="shared" si="76"/>
        <v>0</v>
      </c>
      <c r="CJ63" s="69">
        <f t="shared" si="77"/>
        <v>0</v>
      </c>
      <c r="CK63" s="70">
        <f>_xlfn.IFNA(VLOOKUP(CN63,Data!$B$2:$H$5150,4,0),0)</f>
        <v>7.0000000000000007E-2</v>
      </c>
      <c r="CL63" s="71">
        <f>_xlfn.IFNA(IF($CL$8&lt;&gt;"",VLOOKUP(CN63,Data!$B$2:$H$5150,6,0),""),"")</f>
        <v>131</v>
      </c>
      <c r="CM63" s="71">
        <f>_xlfn.IFNA(IF($CM$8&lt;&gt;"",VLOOKUP(CN63,Data!$B$2:$H$5150,7,0),""),"")</f>
        <v>132</v>
      </c>
      <c r="CN63" s="72" t="str">
        <f t="shared" si="78"/>
        <v>IMps_Ctn3204.16</v>
      </c>
      <c r="CO63" s="136">
        <f t="shared" si="79"/>
        <v>0</v>
      </c>
      <c r="CP63" s="69">
        <f t="shared" si="80"/>
        <v>0</v>
      </c>
      <c r="CQ63" s="70">
        <f>_xlfn.IFNA(VLOOKUP(CT63,Data!$B$2:$H$5150,4,0),0)</f>
        <v>7.0000000000000007E-2</v>
      </c>
      <c r="CR63" s="71">
        <f>_xlfn.IFNA(IF($CR$8&lt;&gt;"",VLOOKUP(CT63,Data!$B$2:$H$5150,6,0),""),"")</f>
        <v>131</v>
      </c>
      <c r="CS63" s="71">
        <f>_xlfn.IFNA(IF($CS$8&lt;&gt;"",VLOOKUP(CT63,Data!$B$2:$H$5150,7,0),""),"")</f>
        <v>132</v>
      </c>
      <c r="CT63" s="72" t="str">
        <f t="shared" si="81"/>
        <v>IMps_Ctn3204.16</v>
      </c>
      <c r="CU63" s="74" t="str">
        <f>VLOOKUP(F63,GD.List!$C$3:$O$6214,12,0)</f>
        <v>Textile Dyes</v>
      </c>
      <c r="CV63" s="51" t="s">
        <v>50</v>
      </c>
      <c r="CW63" s="51">
        <f t="shared" si="198"/>
        <v>3204.16</v>
      </c>
      <c r="CX63" s="73">
        <f>E63/VLOOKUP(F63,GD.List!$C$3:$O$6646,5,0)</f>
        <v>0.80006333333333335</v>
      </c>
      <c r="CY63" s="134">
        <f t="shared" si="82"/>
        <v>0</v>
      </c>
      <c r="CZ63" s="51" t="e">
        <f t="shared" ref="CZ63" si="237">VLOOKUP(F63,$CZ$1:$CZ$7,1,0)</f>
        <v>#N/A</v>
      </c>
      <c r="DA63" s="133"/>
    </row>
    <row r="64" spans="1:105" ht="15" customHeight="1" x14ac:dyDescent="0.2">
      <c r="A64" s="142" t="str">
        <f>IFERROR(IF(VLOOKUP(F64,GD.List!$C$3:$H$6371,6,0)&lt;&gt;"L","I","L"),"")</f>
        <v>I</v>
      </c>
      <c r="B64" s="136">
        <f t="shared" si="35"/>
        <v>0</v>
      </c>
      <c r="C64" s="64">
        <v>36.21</v>
      </c>
      <c r="D64" s="64">
        <f t="shared" ref="D64" si="238">J64+P64+V64+AB64+AH64+AN64+AT64+AZ64+BF64+BL64+BR64+BX64+CD64+CJ64+CP64</f>
        <v>0</v>
      </c>
      <c r="E64" s="64">
        <f t="shared" si="37"/>
        <v>36.21</v>
      </c>
      <c r="F64" s="65" t="s">
        <v>3590</v>
      </c>
      <c r="G64" s="66" t="str">
        <f>VLOOKUP(F64,GD.List!$C$3:$O$6646,13,0)</f>
        <v>RUBBER THREAD</v>
      </c>
      <c r="H64" s="67">
        <f>VLOOKUP(F64,GD.List!$C$3:$O$6646,8,0)</f>
        <v>4007.009</v>
      </c>
      <c r="I64" s="68">
        <f>VLOOKUP(F64,GD.List!$C$3:$O$6646,9,0)</f>
        <v>2.7761999999999998</v>
      </c>
      <c r="J64" s="69">
        <f t="shared" si="38"/>
        <v>0</v>
      </c>
      <c r="K64" s="70">
        <f>_xlfn.IFNA(VLOOKUP(N64,Data!$B$2:$H$5150,4,0),0)</f>
        <v>0.06</v>
      </c>
      <c r="L64" s="71">
        <f>_xlfn.IFNA(IF($L$8&lt;&gt;"",VLOOKUP(N64,Data!$B$2:$H$5150,6,0),""),"")</f>
        <v>175</v>
      </c>
      <c r="M64" s="71">
        <f>_xlfn.IFNA(IF($M$8&lt;&gt;"",VLOOKUP(N64,Data!$B$2:$H$5150,7,0),""),"")</f>
        <v>174</v>
      </c>
      <c r="N64" s="72" t="str">
        <f t="shared" si="39"/>
        <v>IMps_Ctn4007.009</v>
      </c>
      <c r="O64" s="136">
        <f t="shared" si="40"/>
        <v>0</v>
      </c>
      <c r="P64" s="69">
        <f t="shared" si="41"/>
        <v>0</v>
      </c>
      <c r="Q64" s="70">
        <f>_xlfn.IFNA(VLOOKUP(T64,Data!$B$2:$H$5150,4,0),0)</f>
        <v>0.06</v>
      </c>
      <c r="R64" s="71">
        <f>_xlfn.IFNA(IF($R$8&lt;&gt;"",VLOOKUP(T64,Data!$B$2:$H$5150,6,0),""),"")</f>
        <v>175</v>
      </c>
      <c r="S64" s="71">
        <f>_xlfn.IFNA(IF($S$8&lt;&gt;"",VLOOKUP(T64,Data!$B$2:$H$5150,7,0),""),"")</f>
        <v>174</v>
      </c>
      <c r="T64" s="72" t="str">
        <f t="shared" si="42"/>
        <v>IMps_Ctn4007.009</v>
      </c>
      <c r="U64" s="136">
        <f t="shared" si="43"/>
        <v>0</v>
      </c>
      <c r="V64" s="69">
        <f t="shared" si="44"/>
        <v>0</v>
      </c>
      <c r="W64" s="70">
        <f>_xlfn.IFNA(VLOOKUP(Z64,Data!$B$2:$H$5150,4,0),0)</f>
        <v>0.06</v>
      </c>
      <c r="X64" s="71">
        <f>_xlfn.IFNA(IF($X$8&lt;&gt;"",VLOOKUP(Z64,Data!$B$2:$H$5150,6,0),""),"")</f>
        <v>175</v>
      </c>
      <c r="Y64" s="71">
        <f>_xlfn.IFNA(IF($Y$8&lt;&gt;"",VLOOKUP(Z64,Data!$B$2:$H$5150,7,0),""),"")</f>
        <v>174</v>
      </c>
      <c r="Z64" s="72" t="str">
        <f t="shared" si="45"/>
        <v>IMps_Ctn4007.009</v>
      </c>
      <c r="AA64" s="136">
        <f t="shared" si="46"/>
        <v>0</v>
      </c>
      <c r="AB64" s="69">
        <f t="shared" si="47"/>
        <v>0</v>
      </c>
      <c r="AC64" s="70">
        <f>_xlfn.IFNA(VLOOKUP(AF64,Data!$B$2:$H$5150,4,0),0)</f>
        <v>0.06</v>
      </c>
      <c r="AD64" s="71">
        <f>_xlfn.IFNA(IF($AD$8&lt;&gt;"",VLOOKUP(AF64,Data!$B$2:$H$5150,6,0),""),"")</f>
        <v>175</v>
      </c>
      <c r="AE64" s="71">
        <f>_xlfn.IFNA(IF($AE$8&lt;&gt;"",VLOOKUP(AF64,Data!$B$2:$H$5150,7,0),""),"")</f>
        <v>174</v>
      </c>
      <c r="AF64" s="72" t="str">
        <f t="shared" si="48"/>
        <v>IMps_Ctn4007.009</v>
      </c>
      <c r="AG64" s="136">
        <f t="shared" si="49"/>
        <v>0</v>
      </c>
      <c r="AH64" s="69">
        <f t="shared" si="50"/>
        <v>0</v>
      </c>
      <c r="AI64" s="70">
        <f>_xlfn.IFNA(VLOOKUP(AL64,Data!$B$2:$H$5150,4,0),0)</f>
        <v>0.06</v>
      </c>
      <c r="AJ64" s="71">
        <f>_xlfn.IFNA(IF($AJ$8&lt;&gt;"",VLOOKUP(AL64,Data!$B$2:$H$5150,6,0),""),"")</f>
        <v>175</v>
      </c>
      <c r="AK64" s="71">
        <f>_xlfn.IFNA(IF($AK$8&lt;&gt;"",VLOOKUP(AL64,Data!$B$2:$H$5150,7,0),""),"")</f>
        <v>174</v>
      </c>
      <c r="AL64" s="72" t="str">
        <f t="shared" si="51"/>
        <v>IMps_Ctn4007.009</v>
      </c>
      <c r="AM64" s="136">
        <f t="shared" si="52"/>
        <v>0</v>
      </c>
      <c r="AN64" s="69">
        <f t="shared" si="53"/>
        <v>0</v>
      </c>
      <c r="AO64" s="70">
        <f>_xlfn.IFNA(VLOOKUP(AR64,Data!$B$2:$H$5150,4,0),0)</f>
        <v>0.06</v>
      </c>
      <c r="AP64" s="71">
        <f>_xlfn.IFNA(IF($AP$8&lt;&gt;"",VLOOKUP(AR64,Data!$B$2:$H$5150,6,0),""),"")</f>
        <v>175</v>
      </c>
      <c r="AQ64" s="71">
        <f>_xlfn.IFNA(IF($AQ$8&lt;&gt;"",VLOOKUP(AR64,Data!$B$2:$H$5150,7,0),""),"")</f>
        <v>174</v>
      </c>
      <c r="AR64" s="72" t="str">
        <f t="shared" si="54"/>
        <v>IMps_Ctn4007.009</v>
      </c>
      <c r="AS64" s="136">
        <f t="shared" si="55"/>
        <v>0</v>
      </c>
      <c r="AT64" s="69">
        <f t="shared" si="56"/>
        <v>0</v>
      </c>
      <c r="AU64" s="70">
        <f>_xlfn.IFNA(VLOOKUP(AX64,Data!$B$2:$H$5150,4,0),0)</f>
        <v>0.06</v>
      </c>
      <c r="AV64" s="71">
        <f>_xlfn.IFNA(IF($AV$8&lt;&gt;"",VLOOKUP(AX64,Data!$B$2:$H$5150,6,0),""),"")</f>
        <v>175</v>
      </c>
      <c r="AW64" s="71">
        <f>_xlfn.IFNA(IF($AW$8&lt;&gt;"",VLOOKUP(AX64,Data!$B$2:$H$5150,7,0),""),"")</f>
        <v>174</v>
      </c>
      <c r="AX64" s="72" t="str">
        <f t="shared" si="57"/>
        <v>IMps_Ctn4007.009</v>
      </c>
      <c r="AY64" s="136">
        <f t="shared" si="58"/>
        <v>0</v>
      </c>
      <c r="AZ64" s="69">
        <f t="shared" si="59"/>
        <v>0</v>
      </c>
      <c r="BA64" s="70">
        <f>_xlfn.IFNA(VLOOKUP(BD64,Data!$B$2:$H$5150,4,0),0)</f>
        <v>0.06</v>
      </c>
      <c r="BB64" s="71">
        <f>_xlfn.IFNA(IF($BB$8&lt;&gt;"",VLOOKUP(BD64,Data!$B$2:$H$5150,6,0),""),"")</f>
        <v>175</v>
      </c>
      <c r="BC64" s="71">
        <f>_xlfn.IFNA(IF($BC$8&lt;&gt;"",VLOOKUP(BD64,Data!$B$2:$H$5150,7,0),""),"")</f>
        <v>174</v>
      </c>
      <c r="BD64" s="72" t="str">
        <f t="shared" si="60"/>
        <v>IMps_Ctn4007.009</v>
      </c>
      <c r="BE64" s="136">
        <f t="shared" si="61"/>
        <v>0</v>
      </c>
      <c r="BF64" s="69">
        <f t="shared" si="62"/>
        <v>0</v>
      </c>
      <c r="BG64" s="70">
        <f>_xlfn.IFNA(VLOOKUP(BJ64,Data!$B$2:$H$5150,4,0),0)</f>
        <v>0.06</v>
      </c>
      <c r="BH64" s="71">
        <f>_xlfn.IFNA(IF($BH$8&lt;&gt;"",VLOOKUP(BJ64,Data!$B$2:$H$5150,6,0),""),"")</f>
        <v>175</v>
      </c>
      <c r="BI64" s="71">
        <f>_xlfn.IFNA(IF($BI$8&lt;&gt;"",VLOOKUP(BJ64,Data!$B$2:$H$5150,7,0),""),"")</f>
        <v>174</v>
      </c>
      <c r="BJ64" s="72" t="str">
        <f t="shared" si="63"/>
        <v>IMps_Ctn4007.009</v>
      </c>
      <c r="BK64" s="136">
        <f t="shared" si="64"/>
        <v>0</v>
      </c>
      <c r="BL64" s="69">
        <f t="shared" si="65"/>
        <v>0</v>
      </c>
      <c r="BM64" s="70">
        <f>_xlfn.IFNA(VLOOKUP(BP64,Data!$B$2:$H$5150,4,0),0)</f>
        <v>0.06</v>
      </c>
      <c r="BN64" s="71">
        <f>_xlfn.IFNA(IF($BN$8&lt;&gt;"",VLOOKUP(BP64,Data!$B$2:$H$5150,6,0),""),"")</f>
        <v>175</v>
      </c>
      <c r="BO64" s="71">
        <f>_xlfn.IFNA(IF($BO$8&lt;&gt;"",VLOOKUP(BP64,Data!$B$2:$H$5150,7,0),""),"")</f>
        <v>174</v>
      </c>
      <c r="BP64" s="72" t="str">
        <f t="shared" si="66"/>
        <v>IMps_Ctn4007.009</v>
      </c>
      <c r="BQ64" s="136">
        <f t="shared" si="67"/>
        <v>0</v>
      </c>
      <c r="BR64" s="69">
        <f t="shared" si="68"/>
        <v>0</v>
      </c>
      <c r="BS64" s="70">
        <f>_xlfn.IFNA(VLOOKUP(BV64,Data!$B$2:$H$5150,4,0),0)</f>
        <v>0.06</v>
      </c>
      <c r="BT64" s="71">
        <f>_xlfn.IFNA(IF($BT$8&lt;&gt;"",VLOOKUP(BV64,Data!$B$2:$H$5150,6,0),""),"")</f>
        <v>175</v>
      </c>
      <c r="BU64" s="71">
        <f>_xlfn.IFNA(IF($BU$8&lt;&gt;"",VLOOKUP(BV64,Data!$B$2:$H$5150,7,0),""),"")</f>
        <v>174</v>
      </c>
      <c r="BV64" s="72" t="str">
        <f t="shared" si="69"/>
        <v>IMps_Ctn4007.009</v>
      </c>
      <c r="BW64" s="136">
        <f t="shared" si="70"/>
        <v>0</v>
      </c>
      <c r="BX64" s="69">
        <f t="shared" si="71"/>
        <v>0</v>
      </c>
      <c r="BY64" s="70">
        <f>_xlfn.IFNA(VLOOKUP(CB64,Data!$B$2:$H$5150,4,0),0)</f>
        <v>0.06</v>
      </c>
      <c r="BZ64" s="71">
        <f>_xlfn.IFNA(IF($BZ$8&lt;&gt;"",VLOOKUP(CB64,Data!$B$2:$H$5150,6,0),""),"")</f>
        <v>175</v>
      </c>
      <c r="CA64" s="71">
        <f>_xlfn.IFNA(IF($CA$8&lt;&gt;"",VLOOKUP(CB64,Data!$B$2:$H$5150,7,0),""),"")</f>
        <v>174</v>
      </c>
      <c r="CB64" s="72" t="str">
        <f t="shared" si="72"/>
        <v>IMps_Ctn4007.009</v>
      </c>
      <c r="CC64" s="136">
        <f t="shared" si="73"/>
        <v>0</v>
      </c>
      <c r="CD64" s="69">
        <f t="shared" si="74"/>
        <v>0</v>
      </c>
      <c r="CE64" s="70">
        <f>_xlfn.IFNA(VLOOKUP(CH64,Data!$B$2:$H$5150,4,0),0)</f>
        <v>0.06</v>
      </c>
      <c r="CF64" s="71">
        <f>_xlfn.IFNA(IF($CF$8&lt;&gt;"",VLOOKUP(CH64,Data!$B$2:$H$5150,6,0),""),"")</f>
        <v>175</v>
      </c>
      <c r="CG64" s="71">
        <f>_xlfn.IFNA(IF($CG$8&lt;&gt;"",VLOOKUP(CH64,Data!$B$2:$H$5150,7,0),""),"")</f>
        <v>174</v>
      </c>
      <c r="CH64" s="72" t="str">
        <f t="shared" si="75"/>
        <v>IMps_Ctn4007.009</v>
      </c>
      <c r="CI64" s="136">
        <f t="shared" si="76"/>
        <v>0</v>
      </c>
      <c r="CJ64" s="69">
        <f t="shared" si="77"/>
        <v>0</v>
      </c>
      <c r="CK64" s="70">
        <f>_xlfn.IFNA(VLOOKUP(CN64,Data!$B$2:$H$5150,4,0),0)</f>
        <v>0.06</v>
      </c>
      <c r="CL64" s="71">
        <f>_xlfn.IFNA(IF($CL$8&lt;&gt;"",VLOOKUP(CN64,Data!$B$2:$H$5150,6,0),""),"")</f>
        <v>175</v>
      </c>
      <c r="CM64" s="71">
        <f>_xlfn.IFNA(IF($CM$8&lt;&gt;"",VLOOKUP(CN64,Data!$B$2:$H$5150,7,0),""),"")</f>
        <v>174</v>
      </c>
      <c r="CN64" s="72" t="str">
        <f t="shared" si="78"/>
        <v>IMps_Ctn4007.009</v>
      </c>
      <c r="CO64" s="136">
        <f t="shared" si="79"/>
        <v>0</v>
      </c>
      <c r="CP64" s="69">
        <f t="shared" si="80"/>
        <v>0</v>
      </c>
      <c r="CQ64" s="70">
        <f>_xlfn.IFNA(VLOOKUP(CT64,Data!$B$2:$H$5150,4,0),0)</f>
        <v>0.06</v>
      </c>
      <c r="CR64" s="71">
        <f>_xlfn.IFNA(IF($CR$8&lt;&gt;"",VLOOKUP(CT64,Data!$B$2:$H$5150,6,0),""),"")</f>
        <v>175</v>
      </c>
      <c r="CS64" s="71">
        <f>_xlfn.IFNA(IF($CS$8&lt;&gt;"",VLOOKUP(CT64,Data!$B$2:$H$5150,7,0),""),"")</f>
        <v>174</v>
      </c>
      <c r="CT64" s="72" t="str">
        <f t="shared" si="81"/>
        <v>IMps_Ctn4007.009</v>
      </c>
      <c r="CU64" s="74" t="str">
        <f>VLOOKUP(F64,GD.List!$C$3:$O$6214,12,0)</f>
        <v>Packing Material</v>
      </c>
      <c r="CV64" s="51" t="s">
        <v>50</v>
      </c>
      <c r="CW64" s="51">
        <f t="shared" si="198"/>
        <v>4007.009</v>
      </c>
      <c r="CX64" s="73">
        <f>E64/VLOOKUP(F64,GD.List!$C$3:$O$6646,5,0)</f>
        <v>2.4972413793103447E-3</v>
      </c>
      <c r="CY64" s="134">
        <f t="shared" si="82"/>
        <v>0</v>
      </c>
      <c r="CZ64" s="51" t="e">
        <f t="shared" si="95"/>
        <v>#N/A</v>
      </c>
      <c r="DA64" s="133"/>
    </row>
    <row r="65" spans="1:105" ht="15" customHeight="1" x14ac:dyDescent="0.2">
      <c r="A65" s="142" t="str">
        <f>IFERROR(IF(VLOOKUP(F65,GD.List!$C$3:$H$6371,6,0)&lt;&gt;"L","I","L"),"")</f>
        <v>I</v>
      </c>
      <c r="B65" s="136">
        <f t="shared" si="35"/>
        <v>0</v>
      </c>
      <c r="C65" s="64">
        <v>366.19000000000005</v>
      </c>
      <c r="D65" s="64">
        <f t="shared" si="0"/>
        <v>0</v>
      </c>
      <c r="E65" s="64">
        <f t="shared" si="37"/>
        <v>366.19000000000005</v>
      </c>
      <c r="F65" s="65" t="s">
        <v>2447</v>
      </c>
      <c r="G65" s="180" t="s">
        <v>2699</v>
      </c>
      <c r="H65" s="67">
        <f>VLOOKUP(F65,GD.List!$C$3:$O$6646,8,0)</f>
        <v>5901.9089999999997</v>
      </c>
      <c r="I65" s="68">
        <f>VLOOKUP(F65,GD.List!$C$3:$O$6646,9,0)</f>
        <v>2.9110999999999998</v>
      </c>
      <c r="J65" s="69">
        <f t="shared" si="38"/>
        <v>0</v>
      </c>
      <c r="K65" s="70">
        <f>_xlfn.IFNA(VLOOKUP(N65,Data!$B$2:$H$5150,4,0),0)</f>
        <v>3.5000000000000003E-2</v>
      </c>
      <c r="L65" s="71">
        <f>_xlfn.IFNA(IF($L$8&lt;&gt;"",VLOOKUP(N65,Data!$B$2:$H$5150,6,0),""),"")</f>
        <v>222</v>
      </c>
      <c r="M65" s="71">
        <f>_xlfn.IFNA(IF($M$8&lt;&gt;"",VLOOKUP(N65,Data!$B$2:$H$5150,7,0),""),"")</f>
        <v>223</v>
      </c>
      <c r="N65" s="72" t="str">
        <f t="shared" si="39"/>
        <v>IMps_Ctn5901.909</v>
      </c>
      <c r="O65" s="136">
        <f t="shared" si="40"/>
        <v>0</v>
      </c>
      <c r="P65" s="69">
        <f t="shared" si="41"/>
        <v>0</v>
      </c>
      <c r="Q65" s="70">
        <f>_xlfn.IFNA(VLOOKUP(T65,Data!$B$2:$H$5150,4,0),0)</f>
        <v>3.5000000000000003E-2</v>
      </c>
      <c r="R65" s="71">
        <f>_xlfn.IFNA(IF($R$8&lt;&gt;"",VLOOKUP(T65,Data!$B$2:$H$5150,6,0),""),"")</f>
        <v>222</v>
      </c>
      <c r="S65" s="71">
        <f>_xlfn.IFNA(IF($S$8&lt;&gt;"",VLOOKUP(T65,Data!$B$2:$H$5150,7,0),""),"")</f>
        <v>223</v>
      </c>
      <c r="T65" s="72" t="str">
        <f t="shared" si="42"/>
        <v>IMps_Ctn5901.909</v>
      </c>
      <c r="U65" s="136">
        <f t="shared" si="43"/>
        <v>0</v>
      </c>
      <c r="V65" s="69">
        <f t="shared" si="44"/>
        <v>0</v>
      </c>
      <c r="W65" s="70">
        <f>_xlfn.IFNA(VLOOKUP(Z65,Data!$B$2:$H$5150,4,0),0)</f>
        <v>3.5000000000000003E-2</v>
      </c>
      <c r="X65" s="71">
        <f>_xlfn.IFNA(IF($X$8&lt;&gt;"",VLOOKUP(Z65,Data!$B$2:$H$5150,6,0),""),"")</f>
        <v>222</v>
      </c>
      <c r="Y65" s="71">
        <f>_xlfn.IFNA(IF($Y$8&lt;&gt;"",VLOOKUP(Z65,Data!$B$2:$H$5150,7,0),""),"")</f>
        <v>223</v>
      </c>
      <c r="Z65" s="72" t="str">
        <f t="shared" si="45"/>
        <v>IMps_Ctn5901.909</v>
      </c>
      <c r="AA65" s="136">
        <f t="shared" si="46"/>
        <v>0</v>
      </c>
      <c r="AB65" s="69">
        <f t="shared" si="47"/>
        <v>0</v>
      </c>
      <c r="AC65" s="70">
        <f>_xlfn.IFNA(VLOOKUP(AF65,Data!$B$2:$H$5150,4,0),0)</f>
        <v>3.5000000000000003E-2</v>
      </c>
      <c r="AD65" s="71">
        <f>_xlfn.IFNA(IF($AD$8&lt;&gt;"",VLOOKUP(AF65,Data!$B$2:$H$5150,6,0),""),"")</f>
        <v>222</v>
      </c>
      <c r="AE65" s="71">
        <f>_xlfn.IFNA(IF($AE$8&lt;&gt;"",VLOOKUP(AF65,Data!$B$2:$H$5150,7,0),""),"")</f>
        <v>223</v>
      </c>
      <c r="AF65" s="72" t="str">
        <f t="shared" si="48"/>
        <v>IMps_Ctn5901.909</v>
      </c>
      <c r="AG65" s="136">
        <f t="shared" si="49"/>
        <v>0</v>
      </c>
      <c r="AH65" s="69">
        <f t="shared" si="50"/>
        <v>0</v>
      </c>
      <c r="AI65" s="70">
        <f>_xlfn.IFNA(VLOOKUP(AL65,Data!$B$2:$H$5150,4,0),0)</f>
        <v>3.5000000000000003E-2</v>
      </c>
      <c r="AJ65" s="71">
        <f>_xlfn.IFNA(IF($AJ$8&lt;&gt;"",VLOOKUP(AL65,Data!$B$2:$H$5150,6,0),""),"")</f>
        <v>222</v>
      </c>
      <c r="AK65" s="71">
        <f>_xlfn.IFNA(IF($AK$8&lt;&gt;"",VLOOKUP(AL65,Data!$B$2:$H$5150,7,0),""),"")</f>
        <v>223</v>
      </c>
      <c r="AL65" s="72" t="str">
        <f t="shared" si="51"/>
        <v>IMps_Ctn5901.909</v>
      </c>
      <c r="AM65" s="136">
        <f t="shared" si="52"/>
        <v>0</v>
      </c>
      <c r="AN65" s="69">
        <f t="shared" si="53"/>
        <v>0</v>
      </c>
      <c r="AO65" s="70">
        <f>_xlfn.IFNA(VLOOKUP(AR65,Data!$B$2:$H$5150,4,0),0)</f>
        <v>3.5000000000000003E-2</v>
      </c>
      <c r="AP65" s="71">
        <f>_xlfn.IFNA(IF($AP$8&lt;&gt;"",VLOOKUP(AR65,Data!$B$2:$H$5150,6,0),""),"")</f>
        <v>222</v>
      </c>
      <c r="AQ65" s="71">
        <f>_xlfn.IFNA(IF($AQ$8&lt;&gt;"",VLOOKUP(AR65,Data!$B$2:$H$5150,7,0),""),"")</f>
        <v>223</v>
      </c>
      <c r="AR65" s="72" t="str">
        <f t="shared" si="54"/>
        <v>IMps_Ctn5901.909</v>
      </c>
      <c r="AS65" s="136">
        <f t="shared" si="55"/>
        <v>0</v>
      </c>
      <c r="AT65" s="69">
        <f t="shared" si="56"/>
        <v>0</v>
      </c>
      <c r="AU65" s="70">
        <f>_xlfn.IFNA(VLOOKUP(AX65,Data!$B$2:$H$5150,4,0),0)</f>
        <v>3.5000000000000003E-2</v>
      </c>
      <c r="AV65" s="71">
        <f>_xlfn.IFNA(IF($AV$8&lt;&gt;"",VLOOKUP(AX65,Data!$B$2:$H$5150,6,0),""),"")</f>
        <v>222</v>
      </c>
      <c r="AW65" s="71">
        <f>_xlfn.IFNA(IF($AW$8&lt;&gt;"",VLOOKUP(AX65,Data!$B$2:$H$5150,7,0),""),"")</f>
        <v>223</v>
      </c>
      <c r="AX65" s="72" t="str">
        <f t="shared" si="57"/>
        <v>IMps_Ctn5901.909</v>
      </c>
      <c r="AY65" s="136">
        <f t="shared" si="58"/>
        <v>0</v>
      </c>
      <c r="AZ65" s="69">
        <f t="shared" si="59"/>
        <v>0</v>
      </c>
      <c r="BA65" s="70">
        <f>_xlfn.IFNA(VLOOKUP(BD65,Data!$B$2:$H$5150,4,0),0)</f>
        <v>3.5000000000000003E-2</v>
      </c>
      <c r="BB65" s="71">
        <f>_xlfn.IFNA(IF($BB$8&lt;&gt;"",VLOOKUP(BD65,Data!$B$2:$H$5150,6,0),""),"")</f>
        <v>222</v>
      </c>
      <c r="BC65" s="71">
        <f>_xlfn.IFNA(IF($BC$8&lt;&gt;"",VLOOKUP(BD65,Data!$B$2:$H$5150,7,0),""),"")</f>
        <v>223</v>
      </c>
      <c r="BD65" s="72" t="str">
        <f t="shared" si="60"/>
        <v>IMps_Ctn5901.909</v>
      </c>
      <c r="BE65" s="136">
        <f t="shared" si="61"/>
        <v>0</v>
      </c>
      <c r="BF65" s="69">
        <f t="shared" si="62"/>
        <v>0</v>
      </c>
      <c r="BG65" s="70">
        <f>_xlfn.IFNA(VLOOKUP(BJ65,Data!$B$2:$H$5150,4,0),0)</f>
        <v>3.5000000000000003E-2</v>
      </c>
      <c r="BH65" s="71">
        <f>_xlfn.IFNA(IF($BH$8&lt;&gt;"",VLOOKUP(BJ65,Data!$B$2:$H$5150,6,0),""),"")</f>
        <v>222</v>
      </c>
      <c r="BI65" s="71">
        <f>_xlfn.IFNA(IF($BI$8&lt;&gt;"",VLOOKUP(BJ65,Data!$B$2:$H$5150,7,0),""),"")</f>
        <v>223</v>
      </c>
      <c r="BJ65" s="72" t="str">
        <f t="shared" si="63"/>
        <v>IMps_Ctn5901.909</v>
      </c>
      <c r="BK65" s="136">
        <f t="shared" si="64"/>
        <v>0</v>
      </c>
      <c r="BL65" s="69">
        <f t="shared" si="65"/>
        <v>0</v>
      </c>
      <c r="BM65" s="70">
        <f>_xlfn.IFNA(VLOOKUP(BP65,Data!$B$2:$H$5150,4,0),0)</f>
        <v>3.5000000000000003E-2</v>
      </c>
      <c r="BN65" s="71">
        <f>_xlfn.IFNA(IF($BN$8&lt;&gt;"",VLOOKUP(BP65,Data!$B$2:$H$5150,6,0),""),"")</f>
        <v>222</v>
      </c>
      <c r="BO65" s="71">
        <f>_xlfn.IFNA(IF($BO$8&lt;&gt;"",VLOOKUP(BP65,Data!$B$2:$H$5150,7,0),""),"")</f>
        <v>223</v>
      </c>
      <c r="BP65" s="72" t="str">
        <f t="shared" si="66"/>
        <v>IMps_Ctn5901.909</v>
      </c>
      <c r="BQ65" s="136">
        <f t="shared" si="67"/>
        <v>0</v>
      </c>
      <c r="BR65" s="69">
        <f t="shared" si="68"/>
        <v>0</v>
      </c>
      <c r="BS65" s="70">
        <f>_xlfn.IFNA(VLOOKUP(BV65,Data!$B$2:$H$5150,4,0),0)</f>
        <v>3.5000000000000003E-2</v>
      </c>
      <c r="BT65" s="71">
        <f>_xlfn.IFNA(IF($BT$8&lt;&gt;"",VLOOKUP(BV65,Data!$B$2:$H$5150,6,0),""),"")</f>
        <v>222</v>
      </c>
      <c r="BU65" s="71">
        <f>_xlfn.IFNA(IF($BU$8&lt;&gt;"",VLOOKUP(BV65,Data!$B$2:$H$5150,7,0),""),"")</f>
        <v>223</v>
      </c>
      <c r="BV65" s="72" t="str">
        <f t="shared" si="69"/>
        <v>IMps_Ctn5901.909</v>
      </c>
      <c r="BW65" s="136">
        <f t="shared" si="70"/>
        <v>0</v>
      </c>
      <c r="BX65" s="69">
        <f t="shared" si="71"/>
        <v>0</v>
      </c>
      <c r="BY65" s="70">
        <f>_xlfn.IFNA(VLOOKUP(CB65,Data!$B$2:$H$5150,4,0),0)</f>
        <v>3.5000000000000003E-2</v>
      </c>
      <c r="BZ65" s="71">
        <f>_xlfn.IFNA(IF($BZ$8&lt;&gt;"",VLOOKUP(CB65,Data!$B$2:$H$5150,6,0),""),"")</f>
        <v>222</v>
      </c>
      <c r="CA65" s="71">
        <f>_xlfn.IFNA(IF($CA$8&lt;&gt;"",VLOOKUP(CB65,Data!$B$2:$H$5150,7,0),""),"")</f>
        <v>223</v>
      </c>
      <c r="CB65" s="72" t="str">
        <f t="shared" si="72"/>
        <v>IMps_Ctn5901.909</v>
      </c>
      <c r="CC65" s="136">
        <f t="shared" si="73"/>
        <v>0</v>
      </c>
      <c r="CD65" s="69">
        <f t="shared" si="74"/>
        <v>0</v>
      </c>
      <c r="CE65" s="70">
        <f>_xlfn.IFNA(VLOOKUP(CH65,Data!$B$2:$H$5150,4,0),0)</f>
        <v>3.5000000000000003E-2</v>
      </c>
      <c r="CF65" s="71">
        <f>_xlfn.IFNA(IF($CF$8&lt;&gt;"",VLOOKUP(CH65,Data!$B$2:$H$5150,6,0),""),"")</f>
        <v>222</v>
      </c>
      <c r="CG65" s="71">
        <f>_xlfn.IFNA(IF($CG$8&lt;&gt;"",VLOOKUP(CH65,Data!$B$2:$H$5150,7,0),""),"")</f>
        <v>223</v>
      </c>
      <c r="CH65" s="72" t="str">
        <f t="shared" si="75"/>
        <v>IMps_Ctn5901.909</v>
      </c>
      <c r="CI65" s="136">
        <f t="shared" si="76"/>
        <v>0</v>
      </c>
      <c r="CJ65" s="69">
        <f t="shared" si="77"/>
        <v>0</v>
      </c>
      <c r="CK65" s="70">
        <f>_xlfn.IFNA(VLOOKUP(CN65,Data!$B$2:$H$5150,4,0),0)</f>
        <v>3.5000000000000003E-2</v>
      </c>
      <c r="CL65" s="71">
        <f>_xlfn.IFNA(IF($CL$8&lt;&gt;"",VLOOKUP(CN65,Data!$B$2:$H$5150,6,0),""),"")</f>
        <v>222</v>
      </c>
      <c r="CM65" s="71">
        <f>_xlfn.IFNA(IF($CM$8&lt;&gt;"",VLOOKUP(CN65,Data!$B$2:$H$5150,7,0),""),"")</f>
        <v>223</v>
      </c>
      <c r="CN65" s="72" t="str">
        <f t="shared" si="78"/>
        <v>IMps_Ctn5901.909</v>
      </c>
      <c r="CO65" s="136">
        <f t="shared" si="79"/>
        <v>0</v>
      </c>
      <c r="CP65" s="69">
        <f t="shared" si="80"/>
        <v>0</v>
      </c>
      <c r="CQ65" s="70">
        <f>_xlfn.IFNA(VLOOKUP(CT65,Data!$B$2:$H$5150,4,0),0)</f>
        <v>3.5000000000000003E-2</v>
      </c>
      <c r="CR65" s="71">
        <f>_xlfn.IFNA(IF($CR$8&lt;&gt;"",VLOOKUP(CT65,Data!$B$2:$H$5150,6,0),""),"")</f>
        <v>222</v>
      </c>
      <c r="CS65" s="71">
        <f>_xlfn.IFNA(IF($CS$8&lt;&gt;"",VLOOKUP(CT65,Data!$B$2:$H$5150,7,0),""),"")</f>
        <v>223</v>
      </c>
      <c r="CT65" s="72" t="str">
        <f t="shared" si="81"/>
        <v>IMps_Ctn5901.909</v>
      </c>
      <c r="CU65" s="74" t="str">
        <f>VLOOKUP(F65,GD.List!$C$3:$O$6214,12,0)</f>
        <v>Packing Material</v>
      </c>
      <c r="CV65" s="51" t="s">
        <v>50</v>
      </c>
      <c r="CW65" s="51">
        <f t="shared" si="198"/>
        <v>5901.9089999999997</v>
      </c>
      <c r="CX65" s="73">
        <f>E65/VLOOKUP(F65,GD.List!$C$3:$O$6646,5,0)</f>
        <v>9.0417283950617294E-2</v>
      </c>
      <c r="CY65" s="134">
        <f t="shared" si="82"/>
        <v>0</v>
      </c>
      <c r="CZ65" s="51" t="e">
        <f t="shared" si="95"/>
        <v>#N/A</v>
      </c>
      <c r="DA65" s="133"/>
    </row>
    <row r="66" spans="1:105" ht="15" customHeight="1" x14ac:dyDescent="0.2">
      <c r="A66" s="142" t="str">
        <f>IFERROR(IF(VLOOKUP(F66,GD.List!$C$3:$H$6371,6,0)&lt;&gt;"L","I","L"),"")</f>
        <v>I</v>
      </c>
      <c r="B66" s="136">
        <f t="shared" si="35"/>
        <v>0</v>
      </c>
      <c r="C66" s="64">
        <v>22.569999999999965</v>
      </c>
      <c r="D66" s="64">
        <f>J66+P66+V66+AB66+AH66+AN66+AT66+AZ66+BF66+BL66+BR66+BX66+CD66+CJ66+CP66</f>
        <v>0</v>
      </c>
      <c r="E66" s="64">
        <f t="shared" si="37"/>
        <v>22.569999999999965</v>
      </c>
      <c r="F66" s="65" t="s">
        <v>3066</v>
      </c>
      <c r="G66" s="66" t="str">
        <f>VLOOKUP(F66,GD.List!$C$3:$O$6646,13,0)</f>
        <v>RIBBONS</v>
      </c>
      <c r="H66" s="67">
        <f>VLOOKUP(F66,GD.List!$C$3:$O$6646,8,0)</f>
        <v>5807.1009999999997</v>
      </c>
      <c r="I66" s="68">
        <f>VLOOKUP(F66,GD.List!$C$3:$O$6646,9,0)</f>
        <v>3.5413000000000001</v>
      </c>
      <c r="J66" s="69">
        <f t="shared" si="38"/>
        <v>0</v>
      </c>
      <c r="K66" s="70">
        <f>_xlfn.IFNA(VLOOKUP(N66,Data!$B$2:$H$5150,4,0),0)</f>
        <v>3.5000000000000003E-2</v>
      </c>
      <c r="L66" s="71">
        <f>_xlfn.IFNA(IF($L$8&lt;&gt;"",VLOOKUP(N66,Data!$B$2:$H$5150,6,0),""),"")</f>
        <v>291</v>
      </c>
      <c r="M66" s="71">
        <f>_xlfn.IFNA(IF($M$8&lt;&gt;"",VLOOKUP(N66,Data!$B$2:$H$5150,7,0),""),"")</f>
        <v>292</v>
      </c>
      <c r="N66" s="72" t="str">
        <f t="shared" si="39"/>
        <v>IMps_Ctn5807.101</v>
      </c>
      <c r="O66" s="136">
        <f t="shared" si="40"/>
        <v>0</v>
      </c>
      <c r="P66" s="69">
        <f t="shared" si="41"/>
        <v>0</v>
      </c>
      <c r="Q66" s="70">
        <f>_xlfn.IFNA(VLOOKUP(T66,Data!$B$2:$H$5150,4,0),0)</f>
        <v>3.5000000000000003E-2</v>
      </c>
      <c r="R66" s="71">
        <f>_xlfn.IFNA(IF($R$8&lt;&gt;"",VLOOKUP(T66,Data!$B$2:$H$5150,6,0),""),"")</f>
        <v>291</v>
      </c>
      <c r="S66" s="71">
        <f>_xlfn.IFNA(IF($S$8&lt;&gt;"",VLOOKUP(T66,Data!$B$2:$H$5150,7,0),""),"")</f>
        <v>292</v>
      </c>
      <c r="T66" s="72" t="str">
        <f t="shared" si="42"/>
        <v>IMps_Ctn5807.101</v>
      </c>
      <c r="U66" s="136">
        <f t="shared" si="43"/>
        <v>0</v>
      </c>
      <c r="V66" s="69">
        <f t="shared" si="44"/>
        <v>0</v>
      </c>
      <c r="W66" s="70">
        <f>_xlfn.IFNA(VLOOKUP(Z66,Data!$B$2:$H$5150,4,0),0)</f>
        <v>3.5000000000000003E-2</v>
      </c>
      <c r="X66" s="71">
        <f>_xlfn.IFNA(IF($X$8&lt;&gt;"",VLOOKUP(Z66,Data!$B$2:$H$5150,6,0),""),"")</f>
        <v>291</v>
      </c>
      <c r="Y66" s="71">
        <f>_xlfn.IFNA(IF($Y$8&lt;&gt;"",VLOOKUP(Z66,Data!$B$2:$H$5150,7,0),""),"")</f>
        <v>292</v>
      </c>
      <c r="Z66" s="72" t="str">
        <f t="shared" si="45"/>
        <v>IMps_Ctn5807.101</v>
      </c>
      <c r="AA66" s="136">
        <f t="shared" si="46"/>
        <v>0</v>
      </c>
      <c r="AB66" s="69">
        <f t="shared" si="47"/>
        <v>0</v>
      </c>
      <c r="AC66" s="70">
        <f>_xlfn.IFNA(VLOOKUP(AF66,Data!$B$2:$H$5150,4,0),0)</f>
        <v>3.5000000000000003E-2</v>
      </c>
      <c r="AD66" s="71">
        <f>_xlfn.IFNA(IF($AD$8&lt;&gt;"",VLOOKUP(AF66,Data!$B$2:$H$5150,6,0),""),"")</f>
        <v>291</v>
      </c>
      <c r="AE66" s="71">
        <f>_xlfn.IFNA(IF($AE$8&lt;&gt;"",VLOOKUP(AF66,Data!$B$2:$H$5150,7,0),""),"")</f>
        <v>292</v>
      </c>
      <c r="AF66" s="72" t="str">
        <f t="shared" si="48"/>
        <v>IMps_Ctn5807.101</v>
      </c>
      <c r="AG66" s="136">
        <f t="shared" si="49"/>
        <v>0</v>
      </c>
      <c r="AH66" s="69">
        <f t="shared" si="50"/>
        <v>0</v>
      </c>
      <c r="AI66" s="70">
        <f>_xlfn.IFNA(VLOOKUP(AL66,Data!$B$2:$H$5150,4,0),0)</f>
        <v>3.5000000000000003E-2</v>
      </c>
      <c r="AJ66" s="71">
        <f>_xlfn.IFNA(IF($AJ$8&lt;&gt;"",VLOOKUP(AL66,Data!$B$2:$H$5150,6,0),""),"")</f>
        <v>291</v>
      </c>
      <c r="AK66" s="71">
        <f>_xlfn.IFNA(IF($AK$8&lt;&gt;"",VLOOKUP(AL66,Data!$B$2:$H$5150,7,0),""),"")</f>
        <v>292</v>
      </c>
      <c r="AL66" s="72" t="str">
        <f t="shared" si="51"/>
        <v>IMps_Ctn5807.101</v>
      </c>
      <c r="AM66" s="136">
        <f t="shared" si="52"/>
        <v>0</v>
      </c>
      <c r="AN66" s="69">
        <f t="shared" si="53"/>
        <v>0</v>
      </c>
      <c r="AO66" s="70">
        <f>_xlfn.IFNA(VLOOKUP(AR66,Data!$B$2:$H$5150,4,0),0)</f>
        <v>3.5000000000000003E-2</v>
      </c>
      <c r="AP66" s="71">
        <f>_xlfn.IFNA(IF($AP$8&lt;&gt;"",VLOOKUP(AR66,Data!$B$2:$H$5150,6,0),""),"")</f>
        <v>291</v>
      </c>
      <c r="AQ66" s="71">
        <f>_xlfn.IFNA(IF($AQ$8&lt;&gt;"",VLOOKUP(AR66,Data!$B$2:$H$5150,7,0),""),"")</f>
        <v>292</v>
      </c>
      <c r="AR66" s="72" t="str">
        <f t="shared" si="54"/>
        <v>IMps_Ctn5807.101</v>
      </c>
      <c r="AS66" s="136">
        <f t="shared" si="55"/>
        <v>0</v>
      </c>
      <c r="AT66" s="69">
        <f t="shared" si="56"/>
        <v>0</v>
      </c>
      <c r="AU66" s="70">
        <f>_xlfn.IFNA(VLOOKUP(AX66,Data!$B$2:$H$5150,4,0),0)</f>
        <v>3.5000000000000003E-2</v>
      </c>
      <c r="AV66" s="71">
        <f>_xlfn.IFNA(IF($AV$8&lt;&gt;"",VLOOKUP(AX66,Data!$B$2:$H$5150,6,0),""),"")</f>
        <v>291</v>
      </c>
      <c r="AW66" s="71">
        <f>_xlfn.IFNA(IF($AW$8&lt;&gt;"",VLOOKUP(AX66,Data!$B$2:$H$5150,7,0),""),"")</f>
        <v>292</v>
      </c>
      <c r="AX66" s="72" t="str">
        <f t="shared" si="57"/>
        <v>IMps_Ctn5807.101</v>
      </c>
      <c r="AY66" s="136">
        <f t="shared" si="58"/>
        <v>0</v>
      </c>
      <c r="AZ66" s="69">
        <f t="shared" si="59"/>
        <v>0</v>
      </c>
      <c r="BA66" s="70">
        <f>_xlfn.IFNA(VLOOKUP(BD66,Data!$B$2:$H$5150,4,0),0)</f>
        <v>3.5000000000000003E-2</v>
      </c>
      <c r="BB66" s="71">
        <f>_xlfn.IFNA(IF($BB$8&lt;&gt;"",VLOOKUP(BD66,Data!$B$2:$H$5150,6,0),""),"")</f>
        <v>291</v>
      </c>
      <c r="BC66" s="71">
        <f>_xlfn.IFNA(IF($BC$8&lt;&gt;"",VLOOKUP(BD66,Data!$B$2:$H$5150,7,0),""),"")</f>
        <v>292</v>
      </c>
      <c r="BD66" s="72" t="str">
        <f t="shared" si="60"/>
        <v>IMps_Ctn5807.101</v>
      </c>
      <c r="BE66" s="136">
        <f t="shared" si="61"/>
        <v>0</v>
      </c>
      <c r="BF66" s="69">
        <f t="shared" si="62"/>
        <v>0</v>
      </c>
      <c r="BG66" s="70">
        <f>_xlfn.IFNA(VLOOKUP(BJ66,Data!$B$2:$H$5150,4,0),0)</f>
        <v>3.5000000000000003E-2</v>
      </c>
      <c r="BH66" s="71">
        <f>_xlfn.IFNA(IF($BH$8&lt;&gt;"",VLOOKUP(BJ66,Data!$B$2:$H$5150,6,0),""),"")</f>
        <v>291</v>
      </c>
      <c r="BI66" s="71">
        <f>_xlfn.IFNA(IF($BI$8&lt;&gt;"",VLOOKUP(BJ66,Data!$B$2:$H$5150,7,0),""),"")</f>
        <v>292</v>
      </c>
      <c r="BJ66" s="72" t="str">
        <f t="shared" si="63"/>
        <v>IMps_Ctn5807.101</v>
      </c>
      <c r="BK66" s="136">
        <f t="shared" si="64"/>
        <v>0</v>
      </c>
      <c r="BL66" s="69">
        <f t="shared" si="65"/>
        <v>0</v>
      </c>
      <c r="BM66" s="70">
        <f>_xlfn.IFNA(VLOOKUP(BP66,Data!$B$2:$H$5150,4,0),0)</f>
        <v>3.5000000000000003E-2</v>
      </c>
      <c r="BN66" s="71">
        <f>_xlfn.IFNA(IF($BN$8&lt;&gt;"",VLOOKUP(BP66,Data!$B$2:$H$5150,6,0),""),"")</f>
        <v>291</v>
      </c>
      <c r="BO66" s="71">
        <f>_xlfn.IFNA(IF($BO$8&lt;&gt;"",VLOOKUP(BP66,Data!$B$2:$H$5150,7,0),""),"")</f>
        <v>292</v>
      </c>
      <c r="BP66" s="72" t="str">
        <f t="shared" si="66"/>
        <v>IMps_Ctn5807.101</v>
      </c>
      <c r="BQ66" s="136">
        <f t="shared" si="67"/>
        <v>0</v>
      </c>
      <c r="BR66" s="69">
        <f t="shared" si="68"/>
        <v>0</v>
      </c>
      <c r="BS66" s="70">
        <f>_xlfn.IFNA(VLOOKUP(BV66,Data!$B$2:$H$5150,4,0),0)</f>
        <v>3.5000000000000003E-2</v>
      </c>
      <c r="BT66" s="71">
        <f>_xlfn.IFNA(IF($BT$8&lt;&gt;"",VLOOKUP(BV66,Data!$B$2:$H$5150,6,0),""),"")</f>
        <v>291</v>
      </c>
      <c r="BU66" s="71">
        <f>_xlfn.IFNA(IF($BU$8&lt;&gt;"",VLOOKUP(BV66,Data!$B$2:$H$5150,7,0),""),"")</f>
        <v>292</v>
      </c>
      <c r="BV66" s="72" t="str">
        <f t="shared" si="69"/>
        <v>IMps_Ctn5807.101</v>
      </c>
      <c r="BW66" s="136">
        <f t="shared" si="70"/>
        <v>0</v>
      </c>
      <c r="BX66" s="69">
        <f t="shared" si="71"/>
        <v>0</v>
      </c>
      <c r="BY66" s="70">
        <f>_xlfn.IFNA(VLOOKUP(CB66,Data!$B$2:$H$5150,4,0),0)</f>
        <v>3.5000000000000003E-2</v>
      </c>
      <c r="BZ66" s="71">
        <f>_xlfn.IFNA(IF($BZ$8&lt;&gt;"",VLOOKUP(CB66,Data!$B$2:$H$5150,6,0),""),"")</f>
        <v>291</v>
      </c>
      <c r="CA66" s="71">
        <f>_xlfn.IFNA(IF($CA$8&lt;&gt;"",VLOOKUP(CB66,Data!$B$2:$H$5150,7,0),""),"")</f>
        <v>292</v>
      </c>
      <c r="CB66" s="72" t="str">
        <f t="shared" si="72"/>
        <v>IMps_Ctn5807.101</v>
      </c>
      <c r="CC66" s="136">
        <f t="shared" si="73"/>
        <v>0</v>
      </c>
      <c r="CD66" s="69">
        <f t="shared" si="74"/>
        <v>0</v>
      </c>
      <c r="CE66" s="70">
        <f>_xlfn.IFNA(VLOOKUP(CH66,Data!$B$2:$H$5150,4,0),0)</f>
        <v>3.5000000000000003E-2</v>
      </c>
      <c r="CF66" s="71">
        <f>_xlfn.IFNA(IF($CF$8&lt;&gt;"",VLOOKUP(CH66,Data!$B$2:$H$5150,6,0),""),"")</f>
        <v>291</v>
      </c>
      <c r="CG66" s="71">
        <f>_xlfn.IFNA(IF($CG$8&lt;&gt;"",VLOOKUP(CH66,Data!$B$2:$H$5150,7,0),""),"")</f>
        <v>292</v>
      </c>
      <c r="CH66" s="72" t="str">
        <f t="shared" si="75"/>
        <v>IMps_Ctn5807.101</v>
      </c>
      <c r="CI66" s="136">
        <f t="shared" si="76"/>
        <v>0</v>
      </c>
      <c r="CJ66" s="69">
        <f t="shared" si="77"/>
        <v>0</v>
      </c>
      <c r="CK66" s="70">
        <f>_xlfn.IFNA(VLOOKUP(CN66,Data!$B$2:$H$5150,4,0),0)</f>
        <v>3.5000000000000003E-2</v>
      </c>
      <c r="CL66" s="71">
        <f>_xlfn.IFNA(IF($CL$8&lt;&gt;"",VLOOKUP(CN66,Data!$B$2:$H$5150,6,0),""),"")</f>
        <v>291</v>
      </c>
      <c r="CM66" s="71">
        <f>_xlfn.IFNA(IF($CM$8&lt;&gt;"",VLOOKUP(CN66,Data!$B$2:$H$5150,7,0),""),"")</f>
        <v>292</v>
      </c>
      <c r="CN66" s="72" t="str">
        <f t="shared" si="78"/>
        <v>IMps_Ctn5807.101</v>
      </c>
      <c r="CO66" s="136">
        <f t="shared" si="79"/>
        <v>0</v>
      </c>
      <c r="CP66" s="69">
        <f t="shared" si="80"/>
        <v>0</v>
      </c>
      <c r="CQ66" s="70">
        <f>_xlfn.IFNA(VLOOKUP(CT66,Data!$B$2:$H$5150,4,0),0)</f>
        <v>3.5000000000000003E-2</v>
      </c>
      <c r="CR66" s="71">
        <f>_xlfn.IFNA(IF($CR$8&lt;&gt;"",VLOOKUP(CT66,Data!$B$2:$H$5150,6,0),""),"")</f>
        <v>291</v>
      </c>
      <c r="CS66" s="71">
        <f>_xlfn.IFNA(IF($CS$8&lt;&gt;"",VLOOKUP(CT66,Data!$B$2:$H$5150,7,0),""),"")</f>
        <v>292</v>
      </c>
      <c r="CT66" s="72" t="str">
        <f t="shared" si="81"/>
        <v>IMps_Ctn5807.101</v>
      </c>
      <c r="CU66" s="74" t="str">
        <f>VLOOKUP(F66,GD.List!$C$3:$O$6214,12,0)</f>
        <v>Packing Material</v>
      </c>
      <c r="CV66" s="51" t="s">
        <v>50</v>
      </c>
      <c r="CW66" s="51" t="e">
        <f t="shared" si="198"/>
        <v>#N/A</v>
      </c>
      <c r="CX66" s="73">
        <f>E66/VLOOKUP(F66,GD.List!$C$3:$O$6646,5,0)</f>
        <v>2.9874255459960246E-3</v>
      </c>
      <c r="CY66" s="134">
        <f t="shared" si="82"/>
        <v>0</v>
      </c>
      <c r="CZ66" s="51" t="e">
        <f t="shared" si="95"/>
        <v>#N/A</v>
      </c>
      <c r="DA66" s="133"/>
    </row>
    <row r="67" spans="1:105" ht="15" customHeight="1" x14ac:dyDescent="0.2">
      <c r="A67" s="142" t="str">
        <f>IFERROR(IF(VLOOKUP(F67,GD.List!$C$3:$H$6371,6,0)&lt;&gt;"L","I","L"),"")</f>
        <v>I</v>
      </c>
      <c r="B67" s="136">
        <f t="shared" si="35"/>
        <v>0</v>
      </c>
      <c r="C67" s="232">
        <v>5.36</v>
      </c>
      <c r="D67" s="64">
        <f>J67+P67+V67+AB67+AH67+AN67+AT67+AZ67+BF67+BL67+BR67+BX67+CD67+CJ67+CP67</f>
        <v>0</v>
      </c>
      <c r="E67" s="64">
        <f t="shared" si="37"/>
        <v>5.36</v>
      </c>
      <c r="F67" s="65" t="s">
        <v>4342</v>
      </c>
      <c r="G67" s="66" t="str">
        <f>VLOOKUP(F67,GD.List!$C$3:$O$6646,13,0)</f>
        <v>Button / Rivert ( for Aldi )</v>
      </c>
      <c r="H67" s="67">
        <f>VLOOKUP(F67,GD.List!$C$3:$O$6646,8,0)</f>
        <v>9606.2990000000009</v>
      </c>
      <c r="I67" s="68">
        <f>VLOOKUP(F67,GD.List!$C$3:$O$6646,9,0)</f>
        <v>28.97</v>
      </c>
      <c r="J67" s="69">
        <f t="shared" si="38"/>
        <v>0</v>
      </c>
      <c r="K67" s="70">
        <f>_xlfn.IFNA(VLOOKUP(N67,Data!$B$2:$H$5150,4,0),0)</f>
        <v>1E-3</v>
      </c>
      <c r="L67" s="71">
        <f>_xlfn.IFNA(IF($L$8&lt;&gt;"",VLOOKUP(N67,Data!$B$2:$H$5150,6,0),""),"")</f>
        <v>175</v>
      </c>
      <c r="M67" s="71">
        <f>_xlfn.IFNA(IF($M$8&lt;&gt;"",VLOOKUP(N67,Data!$B$2:$H$5150,7,0),""),"")</f>
        <v>174</v>
      </c>
      <c r="N67" s="72" t="str">
        <f t="shared" si="39"/>
        <v>IMps_Ctn9606.299</v>
      </c>
      <c r="O67" s="136">
        <f t="shared" si="40"/>
        <v>0</v>
      </c>
      <c r="P67" s="69">
        <f t="shared" si="41"/>
        <v>0</v>
      </c>
      <c r="Q67" s="70">
        <f>_xlfn.IFNA(VLOOKUP(T67,Data!$B$2:$H$5150,4,0),0)</f>
        <v>1E-3</v>
      </c>
      <c r="R67" s="71">
        <f>_xlfn.IFNA(IF($R$8&lt;&gt;"",VLOOKUP(T67,Data!$B$2:$H$5150,6,0),""),"")</f>
        <v>175</v>
      </c>
      <c r="S67" s="71">
        <f>_xlfn.IFNA(IF($S$8&lt;&gt;"",VLOOKUP(T67,Data!$B$2:$H$5150,7,0),""),"")</f>
        <v>174</v>
      </c>
      <c r="T67" s="72" t="str">
        <f t="shared" si="42"/>
        <v>IMps_Ctn9606.299</v>
      </c>
      <c r="U67" s="136">
        <f t="shared" si="43"/>
        <v>0</v>
      </c>
      <c r="V67" s="69">
        <f t="shared" si="44"/>
        <v>0</v>
      </c>
      <c r="W67" s="70">
        <f>_xlfn.IFNA(VLOOKUP(Z67,Data!$B$2:$H$5150,4,0),0)</f>
        <v>1E-3</v>
      </c>
      <c r="X67" s="71">
        <f>_xlfn.IFNA(IF($X$8&lt;&gt;"",VLOOKUP(Z67,Data!$B$2:$H$5150,6,0),""),"")</f>
        <v>175</v>
      </c>
      <c r="Y67" s="71">
        <f>_xlfn.IFNA(IF($Y$8&lt;&gt;"",VLOOKUP(Z67,Data!$B$2:$H$5150,7,0),""),"")</f>
        <v>174</v>
      </c>
      <c r="Z67" s="72" t="str">
        <f t="shared" si="45"/>
        <v>IMps_Ctn9606.299</v>
      </c>
      <c r="AA67" s="136">
        <f t="shared" si="46"/>
        <v>0</v>
      </c>
      <c r="AB67" s="69">
        <f t="shared" si="47"/>
        <v>0</v>
      </c>
      <c r="AC67" s="70">
        <f>_xlfn.IFNA(VLOOKUP(AF67,Data!$B$2:$H$5150,4,0),0)</f>
        <v>1E-3</v>
      </c>
      <c r="AD67" s="71">
        <f>_xlfn.IFNA(IF($AD$8&lt;&gt;"",VLOOKUP(AF67,Data!$B$2:$H$5150,6,0),""),"")</f>
        <v>175</v>
      </c>
      <c r="AE67" s="71">
        <f>_xlfn.IFNA(IF($AE$8&lt;&gt;"",VLOOKUP(AF67,Data!$B$2:$H$5150,7,0),""),"")</f>
        <v>174</v>
      </c>
      <c r="AF67" s="72" t="str">
        <f t="shared" si="48"/>
        <v>IMps_Ctn9606.299</v>
      </c>
      <c r="AG67" s="136">
        <f t="shared" si="49"/>
        <v>0</v>
      </c>
      <c r="AH67" s="69">
        <f t="shared" si="50"/>
        <v>0</v>
      </c>
      <c r="AI67" s="70">
        <f>_xlfn.IFNA(VLOOKUP(AL67,Data!$B$2:$H$5150,4,0),0)</f>
        <v>1E-3</v>
      </c>
      <c r="AJ67" s="71">
        <f>_xlfn.IFNA(IF($AJ$8&lt;&gt;"",VLOOKUP(AL67,Data!$B$2:$H$5150,6,0),""),"")</f>
        <v>175</v>
      </c>
      <c r="AK67" s="71">
        <f>_xlfn.IFNA(IF($AK$8&lt;&gt;"",VLOOKUP(AL67,Data!$B$2:$H$5150,7,0),""),"")</f>
        <v>174</v>
      </c>
      <c r="AL67" s="72" t="str">
        <f t="shared" si="51"/>
        <v>IMps_Ctn9606.299</v>
      </c>
      <c r="AM67" s="136">
        <f t="shared" si="52"/>
        <v>0</v>
      </c>
      <c r="AN67" s="69">
        <f t="shared" si="53"/>
        <v>0</v>
      </c>
      <c r="AO67" s="70">
        <f>_xlfn.IFNA(VLOOKUP(AR67,Data!$B$2:$H$5150,4,0),0)</f>
        <v>1E-3</v>
      </c>
      <c r="AP67" s="71">
        <f>_xlfn.IFNA(IF($AP$8&lt;&gt;"",VLOOKUP(AR67,Data!$B$2:$H$5150,6,0),""),"")</f>
        <v>175</v>
      </c>
      <c r="AQ67" s="71">
        <f>_xlfn.IFNA(IF($AQ$8&lt;&gt;"",VLOOKUP(AR67,Data!$B$2:$H$5150,7,0),""),"")</f>
        <v>174</v>
      </c>
      <c r="AR67" s="72" t="str">
        <f t="shared" si="54"/>
        <v>IMps_Ctn9606.299</v>
      </c>
      <c r="AS67" s="136">
        <f t="shared" si="55"/>
        <v>0</v>
      </c>
      <c r="AT67" s="69">
        <f t="shared" si="56"/>
        <v>0</v>
      </c>
      <c r="AU67" s="70">
        <f>_xlfn.IFNA(VLOOKUP(AX67,Data!$B$2:$H$5150,4,0),0)</f>
        <v>1E-3</v>
      </c>
      <c r="AV67" s="71">
        <f>_xlfn.IFNA(IF($AV$8&lt;&gt;"",VLOOKUP(AX67,Data!$B$2:$H$5150,6,0),""),"")</f>
        <v>175</v>
      </c>
      <c r="AW67" s="71">
        <f>_xlfn.IFNA(IF($AW$8&lt;&gt;"",VLOOKUP(AX67,Data!$B$2:$H$5150,7,0),""),"")</f>
        <v>174</v>
      </c>
      <c r="AX67" s="72" t="str">
        <f t="shared" si="57"/>
        <v>IMps_Ctn9606.299</v>
      </c>
      <c r="AY67" s="136">
        <f t="shared" si="58"/>
        <v>0</v>
      </c>
      <c r="AZ67" s="69">
        <f t="shared" si="59"/>
        <v>0</v>
      </c>
      <c r="BA67" s="70">
        <f>_xlfn.IFNA(VLOOKUP(BD67,Data!$B$2:$H$5150,4,0),0)</f>
        <v>1E-3</v>
      </c>
      <c r="BB67" s="71">
        <f>_xlfn.IFNA(IF($BB$8&lt;&gt;"",VLOOKUP(BD67,Data!$B$2:$H$5150,6,0),""),"")</f>
        <v>175</v>
      </c>
      <c r="BC67" s="71">
        <f>_xlfn.IFNA(IF($BC$8&lt;&gt;"",VLOOKUP(BD67,Data!$B$2:$H$5150,7,0),""),"")</f>
        <v>174</v>
      </c>
      <c r="BD67" s="72" t="str">
        <f t="shared" si="60"/>
        <v>IMps_Ctn9606.299</v>
      </c>
      <c r="BE67" s="136">
        <f t="shared" si="61"/>
        <v>0</v>
      </c>
      <c r="BF67" s="69">
        <f t="shared" si="62"/>
        <v>0</v>
      </c>
      <c r="BG67" s="70">
        <f>_xlfn.IFNA(VLOOKUP(BJ67,Data!$B$2:$H$5150,4,0),0)</f>
        <v>1E-3</v>
      </c>
      <c r="BH67" s="71">
        <f>_xlfn.IFNA(IF($BH$8&lt;&gt;"",VLOOKUP(BJ67,Data!$B$2:$H$5150,6,0),""),"")</f>
        <v>175</v>
      </c>
      <c r="BI67" s="71">
        <f>_xlfn.IFNA(IF($BI$8&lt;&gt;"",VLOOKUP(BJ67,Data!$B$2:$H$5150,7,0),""),"")</f>
        <v>174</v>
      </c>
      <c r="BJ67" s="72" t="str">
        <f t="shared" si="63"/>
        <v>IMps_Ctn9606.299</v>
      </c>
      <c r="BK67" s="136">
        <f t="shared" si="64"/>
        <v>0</v>
      </c>
      <c r="BL67" s="69">
        <f t="shared" si="65"/>
        <v>0</v>
      </c>
      <c r="BM67" s="70">
        <f>_xlfn.IFNA(VLOOKUP(BP67,Data!$B$2:$H$5150,4,0),0)</f>
        <v>1E-3</v>
      </c>
      <c r="BN67" s="71">
        <f>_xlfn.IFNA(IF($BN$8&lt;&gt;"",VLOOKUP(BP67,Data!$B$2:$H$5150,6,0),""),"")</f>
        <v>175</v>
      </c>
      <c r="BO67" s="71">
        <f>_xlfn.IFNA(IF($BO$8&lt;&gt;"",VLOOKUP(BP67,Data!$B$2:$H$5150,7,0),""),"")</f>
        <v>174</v>
      </c>
      <c r="BP67" s="72" t="str">
        <f t="shared" si="66"/>
        <v>IMps_Ctn9606.299</v>
      </c>
      <c r="BQ67" s="136">
        <f t="shared" si="67"/>
        <v>0</v>
      </c>
      <c r="BR67" s="69">
        <f t="shared" si="68"/>
        <v>0</v>
      </c>
      <c r="BS67" s="70">
        <f>_xlfn.IFNA(VLOOKUP(BV67,Data!$B$2:$H$5150,4,0),0)</f>
        <v>1E-3</v>
      </c>
      <c r="BT67" s="71">
        <f>_xlfn.IFNA(IF($BT$8&lt;&gt;"",VLOOKUP(BV67,Data!$B$2:$H$5150,6,0),""),"")</f>
        <v>175</v>
      </c>
      <c r="BU67" s="71">
        <f>_xlfn.IFNA(IF($BU$8&lt;&gt;"",VLOOKUP(BV67,Data!$B$2:$H$5150,7,0),""),"")</f>
        <v>174</v>
      </c>
      <c r="BV67" s="72" t="str">
        <f t="shared" si="69"/>
        <v>IMps_Ctn9606.299</v>
      </c>
      <c r="BW67" s="136">
        <f t="shared" si="70"/>
        <v>0</v>
      </c>
      <c r="BX67" s="69">
        <f t="shared" si="71"/>
        <v>0</v>
      </c>
      <c r="BY67" s="70">
        <f>_xlfn.IFNA(VLOOKUP(CB67,Data!$B$2:$H$5150,4,0),0)</f>
        <v>1E-3</v>
      </c>
      <c r="BZ67" s="71">
        <f>_xlfn.IFNA(IF($BZ$8&lt;&gt;"",VLOOKUP(CB67,Data!$B$2:$H$5150,6,0),""),"")</f>
        <v>175</v>
      </c>
      <c r="CA67" s="71">
        <f>_xlfn.IFNA(IF($CA$8&lt;&gt;"",VLOOKUP(CB67,Data!$B$2:$H$5150,7,0),""),"")</f>
        <v>174</v>
      </c>
      <c r="CB67" s="72" t="str">
        <f t="shared" si="72"/>
        <v>IMps_Ctn9606.299</v>
      </c>
      <c r="CC67" s="136">
        <f t="shared" si="73"/>
        <v>0</v>
      </c>
      <c r="CD67" s="69">
        <f t="shared" si="74"/>
        <v>0</v>
      </c>
      <c r="CE67" s="70">
        <f>_xlfn.IFNA(VLOOKUP(CH67,Data!$B$2:$H$5150,4,0),0)</f>
        <v>1E-3</v>
      </c>
      <c r="CF67" s="71">
        <f>_xlfn.IFNA(IF($CF$8&lt;&gt;"",VLOOKUP(CH67,Data!$B$2:$H$5150,6,0),""),"")</f>
        <v>175</v>
      </c>
      <c r="CG67" s="71">
        <f>_xlfn.IFNA(IF($CG$8&lt;&gt;"",VLOOKUP(CH67,Data!$B$2:$H$5150,7,0),""),"")</f>
        <v>174</v>
      </c>
      <c r="CH67" s="72" t="str">
        <f t="shared" si="75"/>
        <v>IMps_Ctn9606.299</v>
      </c>
      <c r="CI67" s="136">
        <f t="shared" si="76"/>
        <v>0</v>
      </c>
      <c r="CJ67" s="69">
        <f t="shared" si="77"/>
        <v>0</v>
      </c>
      <c r="CK67" s="70">
        <f>_xlfn.IFNA(VLOOKUP(CN67,Data!$B$2:$H$5150,4,0),0)</f>
        <v>1E-3</v>
      </c>
      <c r="CL67" s="71">
        <f>_xlfn.IFNA(IF($CL$8&lt;&gt;"",VLOOKUP(CN67,Data!$B$2:$H$5150,6,0),""),"")</f>
        <v>175</v>
      </c>
      <c r="CM67" s="71">
        <f>_xlfn.IFNA(IF($CM$8&lt;&gt;"",VLOOKUP(CN67,Data!$B$2:$H$5150,7,0),""),"")</f>
        <v>174</v>
      </c>
      <c r="CN67" s="72" t="str">
        <f t="shared" si="78"/>
        <v>IMps_Ctn9606.299</v>
      </c>
      <c r="CO67" s="136">
        <f t="shared" si="79"/>
        <v>0</v>
      </c>
      <c r="CP67" s="69">
        <f t="shared" si="80"/>
        <v>0</v>
      </c>
      <c r="CQ67" s="70">
        <f>_xlfn.IFNA(VLOOKUP(CT67,Data!$B$2:$H$5150,4,0),0)</f>
        <v>1E-3</v>
      </c>
      <c r="CR67" s="71">
        <f>_xlfn.IFNA(IF($CR$8&lt;&gt;"",VLOOKUP(CT67,Data!$B$2:$H$5150,6,0),""),"")</f>
        <v>175</v>
      </c>
      <c r="CS67" s="71">
        <f>_xlfn.IFNA(IF($CS$8&lt;&gt;"",VLOOKUP(CT67,Data!$B$2:$H$5150,7,0),""),"")</f>
        <v>174</v>
      </c>
      <c r="CT67" s="72" t="str">
        <f t="shared" si="81"/>
        <v>IMps_Ctn9606.299</v>
      </c>
      <c r="CU67" s="74" t="str">
        <f>VLOOKUP(F67,GD.List!$C$3:$O$6214,12,0)</f>
        <v>Packing Material</v>
      </c>
      <c r="CV67" s="51" t="s">
        <v>50</v>
      </c>
      <c r="CW67" s="51" t="e">
        <f t="shared" si="198"/>
        <v>#N/A</v>
      </c>
      <c r="CX67" s="73">
        <f>E67/VLOOKUP(F67,GD.List!$C$3:$O$6646,5,0)</f>
        <v>5.8927000879507481E-2</v>
      </c>
      <c r="CY67" s="134">
        <f t="shared" si="82"/>
        <v>0</v>
      </c>
      <c r="CZ67" s="51" t="e">
        <f t="shared" ref="CZ67" si="239">VLOOKUP(F67,$CZ$1:$CZ$7,1,0)</f>
        <v>#N/A</v>
      </c>
      <c r="DA67" s="133"/>
    </row>
    <row r="68" spans="1:105" ht="15" customHeight="1" x14ac:dyDescent="0.2">
      <c r="A68" s="142" t="str">
        <f>IFERROR(IF(VLOOKUP(F68,GD.List!$C$3:$H$6371,6,0)&lt;&gt;"L","I","L"),"")</f>
        <v>I</v>
      </c>
      <c r="B68" s="136">
        <f t="shared" si="35"/>
        <v>0</v>
      </c>
      <c r="C68" s="64">
        <v>2.3099999999999881</v>
      </c>
      <c r="D68" s="64">
        <f t="shared" ref="D68" si="240">J68+P68+V68+AB68+AH68+AN68+AT68+AZ68+BF68+BL68+BR68+BX68+CD68+CJ68+CP68</f>
        <v>0</v>
      </c>
      <c r="E68" s="64">
        <f t="shared" si="37"/>
        <v>2.3099999999999881</v>
      </c>
      <c r="F68" s="65" t="s">
        <v>3865</v>
      </c>
      <c r="G68" s="66" t="str">
        <f>VLOOKUP(F68,GD.List!$C$3:$O$6646,13,0)</f>
        <v xml:space="preserve">2/S COATED ART BOARD </v>
      </c>
      <c r="H68" s="67">
        <f>VLOOKUP(F68,GD.List!$C$3:$O$6646,8,0)</f>
        <v>4810.29</v>
      </c>
      <c r="I68" s="68">
        <f>VLOOKUP(F68,GD.List!$C$3:$O$6646,9,0)</f>
        <v>0.77</v>
      </c>
      <c r="J68" s="69">
        <f t="shared" si="38"/>
        <v>0</v>
      </c>
      <c r="K68" s="70">
        <f>_xlfn.IFNA(VLOOKUP(N68,Data!$B$2:$H$5150,4,0),0)</f>
        <v>0.06</v>
      </c>
      <c r="L68" s="71">
        <f>_xlfn.IFNA(IF($L$8&lt;&gt;"",VLOOKUP(N68,Data!$B$2:$H$5150,6,0),""),"")</f>
        <v>135</v>
      </c>
      <c r="M68" s="71">
        <f>_xlfn.IFNA(IF($M$8&lt;&gt;"",VLOOKUP(N68,Data!$B$2:$H$5150,7,0),""),"")</f>
        <v>136</v>
      </c>
      <c r="N68" s="72" t="str">
        <f t="shared" si="39"/>
        <v>IMps_Ctn4810.29</v>
      </c>
      <c r="O68" s="136">
        <f t="shared" si="40"/>
        <v>0</v>
      </c>
      <c r="P68" s="69">
        <f t="shared" si="41"/>
        <v>0</v>
      </c>
      <c r="Q68" s="70">
        <f>_xlfn.IFNA(VLOOKUP(T68,Data!$B$2:$H$5150,4,0),0)</f>
        <v>0.06</v>
      </c>
      <c r="R68" s="71">
        <f>_xlfn.IFNA(IF($R$8&lt;&gt;"",VLOOKUP(T68,Data!$B$2:$H$5150,6,0),""),"")</f>
        <v>135</v>
      </c>
      <c r="S68" s="71">
        <f>_xlfn.IFNA(IF($S$8&lt;&gt;"",VLOOKUP(T68,Data!$B$2:$H$5150,7,0),""),"")</f>
        <v>136</v>
      </c>
      <c r="T68" s="72" t="str">
        <f t="shared" si="42"/>
        <v>IMps_Ctn4810.29</v>
      </c>
      <c r="U68" s="136">
        <f t="shared" si="43"/>
        <v>0</v>
      </c>
      <c r="V68" s="69">
        <f t="shared" si="44"/>
        <v>0</v>
      </c>
      <c r="W68" s="70">
        <f>_xlfn.IFNA(VLOOKUP(Z68,Data!$B$2:$H$5150,4,0),0)</f>
        <v>0.06</v>
      </c>
      <c r="X68" s="71">
        <f>_xlfn.IFNA(IF($X$8&lt;&gt;"",VLOOKUP(Z68,Data!$B$2:$H$5150,6,0),""),"")</f>
        <v>135</v>
      </c>
      <c r="Y68" s="71">
        <f>_xlfn.IFNA(IF($Y$8&lt;&gt;"",VLOOKUP(Z68,Data!$B$2:$H$5150,7,0),""),"")</f>
        <v>136</v>
      </c>
      <c r="Z68" s="72" t="str">
        <f t="shared" si="45"/>
        <v>IMps_Ctn4810.29</v>
      </c>
      <c r="AA68" s="136">
        <f t="shared" si="46"/>
        <v>0</v>
      </c>
      <c r="AB68" s="69">
        <f t="shared" si="47"/>
        <v>0</v>
      </c>
      <c r="AC68" s="70">
        <f>_xlfn.IFNA(VLOOKUP(AF68,Data!$B$2:$H$5150,4,0),0)</f>
        <v>0.06</v>
      </c>
      <c r="AD68" s="71">
        <f>_xlfn.IFNA(IF($AD$8&lt;&gt;"",VLOOKUP(AF68,Data!$B$2:$H$5150,6,0),""),"")</f>
        <v>135</v>
      </c>
      <c r="AE68" s="71">
        <f>_xlfn.IFNA(IF($AE$8&lt;&gt;"",VLOOKUP(AF68,Data!$B$2:$H$5150,7,0),""),"")</f>
        <v>136</v>
      </c>
      <c r="AF68" s="72" t="str">
        <f t="shared" si="48"/>
        <v>IMps_Ctn4810.29</v>
      </c>
      <c r="AG68" s="136">
        <f t="shared" si="49"/>
        <v>0</v>
      </c>
      <c r="AH68" s="69">
        <f t="shared" si="50"/>
        <v>0</v>
      </c>
      <c r="AI68" s="70">
        <f>_xlfn.IFNA(VLOOKUP(AL68,Data!$B$2:$H$5150,4,0),0)</f>
        <v>0.06</v>
      </c>
      <c r="AJ68" s="71">
        <f>_xlfn.IFNA(IF($AJ$8&lt;&gt;"",VLOOKUP(AL68,Data!$B$2:$H$5150,6,0),""),"")</f>
        <v>135</v>
      </c>
      <c r="AK68" s="71">
        <f>_xlfn.IFNA(IF($AK$8&lt;&gt;"",VLOOKUP(AL68,Data!$B$2:$H$5150,7,0),""),"")</f>
        <v>136</v>
      </c>
      <c r="AL68" s="72" t="str">
        <f t="shared" si="51"/>
        <v>IMps_Ctn4810.29</v>
      </c>
      <c r="AM68" s="136">
        <f t="shared" si="52"/>
        <v>0</v>
      </c>
      <c r="AN68" s="69">
        <f t="shared" si="53"/>
        <v>0</v>
      </c>
      <c r="AO68" s="70">
        <f>_xlfn.IFNA(VLOOKUP(AR68,Data!$B$2:$H$5150,4,0),0)</f>
        <v>0.06</v>
      </c>
      <c r="AP68" s="71">
        <f>_xlfn.IFNA(IF($AP$8&lt;&gt;"",VLOOKUP(AR68,Data!$B$2:$H$5150,6,0),""),"")</f>
        <v>135</v>
      </c>
      <c r="AQ68" s="71">
        <f>_xlfn.IFNA(IF($AQ$8&lt;&gt;"",VLOOKUP(AR68,Data!$B$2:$H$5150,7,0),""),"")</f>
        <v>136</v>
      </c>
      <c r="AR68" s="72" t="str">
        <f t="shared" si="54"/>
        <v>IMps_Ctn4810.29</v>
      </c>
      <c r="AS68" s="136">
        <f t="shared" si="55"/>
        <v>0</v>
      </c>
      <c r="AT68" s="69">
        <f t="shared" si="56"/>
        <v>0</v>
      </c>
      <c r="AU68" s="70">
        <f>_xlfn.IFNA(VLOOKUP(AX68,Data!$B$2:$H$5150,4,0),0)</f>
        <v>0.06</v>
      </c>
      <c r="AV68" s="71">
        <f>_xlfn.IFNA(IF($AV$8&lt;&gt;"",VLOOKUP(AX68,Data!$B$2:$H$5150,6,0),""),"")</f>
        <v>135</v>
      </c>
      <c r="AW68" s="71">
        <f>_xlfn.IFNA(IF($AW$8&lt;&gt;"",VLOOKUP(AX68,Data!$B$2:$H$5150,7,0),""),"")</f>
        <v>136</v>
      </c>
      <c r="AX68" s="72" t="str">
        <f t="shared" si="57"/>
        <v>IMps_Ctn4810.29</v>
      </c>
      <c r="AY68" s="136">
        <f t="shared" si="58"/>
        <v>0</v>
      </c>
      <c r="AZ68" s="69">
        <f t="shared" si="59"/>
        <v>0</v>
      </c>
      <c r="BA68" s="70">
        <f>_xlfn.IFNA(VLOOKUP(BD68,Data!$B$2:$H$5150,4,0),0)</f>
        <v>0.06</v>
      </c>
      <c r="BB68" s="71">
        <f>_xlfn.IFNA(IF($BB$8&lt;&gt;"",VLOOKUP(BD68,Data!$B$2:$H$5150,6,0),""),"")</f>
        <v>135</v>
      </c>
      <c r="BC68" s="71">
        <f>_xlfn.IFNA(IF($BC$8&lt;&gt;"",VLOOKUP(BD68,Data!$B$2:$H$5150,7,0),""),"")</f>
        <v>136</v>
      </c>
      <c r="BD68" s="72" t="str">
        <f t="shared" si="60"/>
        <v>IMps_Ctn4810.29</v>
      </c>
      <c r="BE68" s="136">
        <f t="shared" si="61"/>
        <v>0</v>
      </c>
      <c r="BF68" s="69">
        <f t="shared" si="62"/>
        <v>0</v>
      </c>
      <c r="BG68" s="70">
        <f>_xlfn.IFNA(VLOOKUP(BJ68,Data!$B$2:$H$5150,4,0),0)</f>
        <v>0.06</v>
      </c>
      <c r="BH68" s="71">
        <f>_xlfn.IFNA(IF($BH$8&lt;&gt;"",VLOOKUP(BJ68,Data!$B$2:$H$5150,6,0),""),"")</f>
        <v>135</v>
      </c>
      <c r="BI68" s="71">
        <f>_xlfn.IFNA(IF($BI$8&lt;&gt;"",VLOOKUP(BJ68,Data!$B$2:$H$5150,7,0),""),"")</f>
        <v>136</v>
      </c>
      <c r="BJ68" s="72" t="str">
        <f t="shared" si="63"/>
        <v>IMps_Ctn4810.29</v>
      </c>
      <c r="BK68" s="136">
        <f t="shared" si="64"/>
        <v>0</v>
      </c>
      <c r="BL68" s="69">
        <f t="shared" si="65"/>
        <v>0</v>
      </c>
      <c r="BM68" s="70">
        <f>_xlfn.IFNA(VLOOKUP(BP68,Data!$B$2:$H$5150,4,0),0)</f>
        <v>0.06</v>
      </c>
      <c r="BN68" s="71">
        <f>_xlfn.IFNA(IF($BN$8&lt;&gt;"",VLOOKUP(BP68,Data!$B$2:$H$5150,6,0),""),"")</f>
        <v>135</v>
      </c>
      <c r="BO68" s="71">
        <f>_xlfn.IFNA(IF($BO$8&lt;&gt;"",VLOOKUP(BP68,Data!$B$2:$H$5150,7,0),""),"")</f>
        <v>136</v>
      </c>
      <c r="BP68" s="72" t="str">
        <f t="shared" si="66"/>
        <v>IMps_Ctn4810.29</v>
      </c>
      <c r="BQ68" s="136">
        <f t="shared" si="67"/>
        <v>0</v>
      </c>
      <c r="BR68" s="69">
        <f t="shared" si="68"/>
        <v>0</v>
      </c>
      <c r="BS68" s="70">
        <f>_xlfn.IFNA(VLOOKUP(BV68,Data!$B$2:$H$5150,4,0),0)</f>
        <v>0.06</v>
      </c>
      <c r="BT68" s="71">
        <f>_xlfn.IFNA(IF($BT$8&lt;&gt;"",VLOOKUP(BV68,Data!$B$2:$H$5150,6,0),""),"")</f>
        <v>135</v>
      </c>
      <c r="BU68" s="71">
        <f>_xlfn.IFNA(IF($BU$8&lt;&gt;"",VLOOKUP(BV68,Data!$B$2:$H$5150,7,0),""),"")</f>
        <v>136</v>
      </c>
      <c r="BV68" s="72" t="str">
        <f t="shared" si="69"/>
        <v>IMps_Ctn4810.29</v>
      </c>
      <c r="BW68" s="136">
        <f t="shared" si="70"/>
        <v>0</v>
      </c>
      <c r="BX68" s="69">
        <f t="shared" si="71"/>
        <v>0</v>
      </c>
      <c r="BY68" s="70">
        <f>_xlfn.IFNA(VLOOKUP(CB68,Data!$B$2:$H$5150,4,0),0)</f>
        <v>0.06</v>
      </c>
      <c r="BZ68" s="71">
        <f>_xlfn.IFNA(IF($BZ$8&lt;&gt;"",VLOOKUP(CB68,Data!$B$2:$H$5150,6,0),""),"")</f>
        <v>135</v>
      </c>
      <c r="CA68" s="71">
        <f>_xlfn.IFNA(IF($CA$8&lt;&gt;"",VLOOKUP(CB68,Data!$B$2:$H$5150,7,0),""),"")</f>
        <v>136</v>
      </c>
      <c r="CB68" s="72" t="str">
        <f t="shared" si="72"/>
        <v>IMps_Ctn4810.29</v>
      </c>
      <c r="CC68" s="136">
        <f t="shared" si="73"/>
        <v>0</v>
      </c>
      <c r="CD68" s="69">
        <f t="shared" si="74"/>
        <v>0</v>
      </c>
      <c r="CE68" s="70">
        <f>_xlfn.IFNA(VLOOKUP(CH68,Data!$B$2:$H$5150,4,0),0)</f>
        <v>0.06</v>
      </c>
      <c r="CF68" s="71">
        <f>_xlfn.IFNA(IF($CF$8&lt;&gt;"",VLOOKUP(CH68,Data!$B$2:$H$5150,6,0),""),"")</f>
        <v>135</v>
      </c>
      <c r="CG68" s="71">
        <f>_xlfn.IFNA(IF($CG$8&lt;&gt;"",VLOOKUP(CH68,Data!$B$2:$H$5150,7,0),""),"")</f>
        <v>136</v>
      </c>
      <c r="CH68" s="72" t="str">
        <f t="shared" si="75"/>
        <v>IMps_Ctn4810.29</v>
      </c>
      <c r="CI68" s="136">
        <f t="shared" si="76"/>
        <v>0</v>
      </c>
      <c r="CJ68" s="69">
        <f t="shared" si="77"/>
        <v>0</v>
      </c>
      <c r="CK68" s="70">
        <f>_xlfn.IFNA(VLOOKUP(CN68,Data!$B$2:$H$5150,4,0),0)</f>
        <v>0.06</v>
      </c>
      <c r="CL68" s="71">
        <f>_xlfn.IFNA(IF($CL$8&lt;&gt;"",VLOOKUP(CN68,Data!$B$2:$H$5150,6,0),""),"")</f>
        <v>135</v>
      </c>
      <c r="CM68" s="71">
        <f>_xlfn.IFNA(IF($CM$8&lt;&gt;"",VLOOKUP(CN68,Data!$B$2:$H$5150,7,0),""),"")</f>
        <v>136</v>
      </c>
      <c r="CN68" s="72" t="str">
        <f t="shared" si="78"/>
        <v>IMps_Ctn4810.29</v>
      </c>
      <c r="CO68" s="136">
        <f t="shared" si="79"/>
        <v>0</v>
      </c>
      <c r="CP68" s="69">
        <f t="shared" si="80"/>
        <v>0</v>
      </c>
      <c r="CQ68" s="70">
        <f>_xlfn.IFNA(VLOOKUP(CT68,Data!$B$2:$H$5150,4,0),0)</f>
        <v>0.06</v>
      </c>
      <c r="CR68" s="71">
        <f>_xlfn.IFNA(IF($CR$8&lt;&gt;"",VLOOKUP(CT68,Data!$B$2:$H$5150,6,0),""),"")</f>
        <v>135</v>
      </c>
      <c r="CS68" s="71">
        <f>_xlfn.IFNA(IF($CS$8&lt;&gt;"",VLOOKUP(CT68,Data!$B$2:$H$5150,7,0),""),"")</f>
        <v>136</v>
      </c>
      <c r="CT68" s="72" t="str">
        <f t="shared" si="81"/>
        <v>IMps_Ctn4810.29</v>
      </c>
      <c r="CU68" s="74" t="str">
        <f>VLOOKUP(F68,GD.List!$C$3:$O$6214,12,0)</f>
        <v>Packing Material</v>
      </c>
      <c r="CV68" s="51" t="s">
        <v>50</v>
      </c>
      <c r="CW68" s="51">
        <f t="shared" si="198"/>
        <v>4810.29</v>
      </c>
      <c r="CX68" s="73">
        <f>E68/VLOOKUP(F68,GD.List!$C$3:$O$6646,5,0)</f>
        <v>9.2741287939617311E-5</v>
      </c>
      <c r="CY68" s="134">
        <f t="shared" si="82"/>
        <v>0</v>
      </c>
      <c r="CZ68" s="51" t="e">
        <f t="shared" si="95"/>
        <v>#N/A</v>
      </c>
      <c r="DA68" s="133"/>
    </row>
    <row r="69" spans="1:105" ht="15" customHeight="1" x14ac:dyDescent="0.2">
      <c r="A69" s="142" t="str">
        <f>IFERROR(IF(VLOOKUP(F69,GD.List!$C$3:$H$6371,6,0)&lt;&gt;"L","I","L"),"")</f>
        <v>I</v>
      </c>
      <c r="B69" s="136">
        <f t="shared" ref="B69" si="241">J69*$I69</f>
        <v>0</v>
      </c>
      <c r="C69" s="64">
        <f>4317.85+1.16</f>
        <v>4319.01</v>
      </c>
      <c r="D69" s="64">
        <f t="shared" ref="D69" si="242">J69+P69+V69+AB69+AH69+AN69+AT69+AZ69+BF69+BL69+BR69+BX69+CD69+CJ69+CP69</f>
        <v>0</v>
      </c>
      <c r="E69" s="64">
        <f t="shared" ref="E69" si="243">C69-D69</f>
        <v>4319.01</v>
      </c>
      <c r="F69" s="65" t="s">
        <v>4533</v>
      </c>
      <c r="G69" s="66" t="str">
        <f>VLOOKUP(F69,GD.List!$C$3:$O$6646,13,0)</f>
        <v>PACKING TAPE</v>
      </c>
      <c r="H69" s="67">
        <f>VLOOKUP(F69,GD.List!$C$3:$O$6646,8,0)</f>
        <v>3919.9090000000001</v>
      </c>
      <c r="I69" s="68">
        <f>VLOOKUP(F69,GD.List!$C$3:$O$6646,9,0)</f>
        <v>2.4500000000000002</v>
      </c>
      <c r="J69" s="69">
        <f t="shared" si="38"/>
        <v>0</v>
      </c>
      <c r="K69" s="70">
        <f>_xlfn.IFNA(VLOOKUP(N69,Data!$B$2:$H$5150,4,0),0)</f>
        <v>0.04</v>
      </c>
      <c r="L69" s="71">
        <f>_xlfn.IFNA(IF($L$8&lt;&gt;"",VLOOKUP(N69,Data!$B$2:$H$5150,6,0),""),"")</f>
        <v>297</v>
      </c>
      <c r="M69" s="71">
        <f>_xlfn.IFNA(IF($M$8&lt;&gt;"",VLOOKUP(N69,Data!$B$2:$H$5150,7,0),""),"")</f>
        <v>299</v>
      </c>
      <c r="N69" s="72" t="str">
        <f t="shared" si="39"/>
        <v>IMps_Ctn3919.909</v>
      </c>
      <c r="O69" s="136">
        <f t="shared" si="40"/>
        <v>0</v>
      </c>
      <c r="P69" s="69">
        <f t="shared" si="41"/>
        <v>0</v>
      </c>
      <c r="Q69" s="70">
        <f>_xlfn.IFNA(VLOOKUP(T69,Data!$B$2:$H$5150,4,0),0)</f>
        <v>0.04</v>
      </c>
      <c r="R69" s="71">
        <f>_xlfn.IFNA(IF($R$8&lt;&gt;"",VLOOKUP(T69,Data!$B$2:$H$5150,6,0),""),"")</f>
        <v>297</v>
      </c>
      <c r="S69" s="71">
        <f>_xlfn.IFNA(IF($S$8&lt;&gt;"",VLOOKUP(T69,Data!$B$2:$H$5150,7,0),""),"")</f>
        <v>299</v>
      </c>
      <c r="T69" s="72" t="str">
        <f t="shared" si="42"/>
        <v>IMps_Ctn3919.909</v>
      </c>
      <c r="U69" s="136">
        <f t="shared" si="43"/>
        <v>0</v>
      </c>
      <c r="V69" s="69">
        <f t="shared" si="44"/>
        <v>0</v>
      </c>
      <c r="W69" s="70">
        <f>_xlfn.IFNA(VLOOKUP(Z69,Data!$B$2:$H$5150,4,0),0)</f>
        <v>0.04</v>
      </c>
      <c r="X69" s="71">
        <f>_xlfn.IFNA(IF($X$8&lt;&gt;"",VLOOKUP(Z69,Data!$B$2:$H$5150,6,0),""),"")</f>
        <v>297</v>
      </c>
      <c r="Y69" s="71">
        <f>_xlfn.IFNA(IF($Y$8&lt;&gt;"",VLOOKUP(Z69,Data!$B$2:$H$5150,7,0),""),"")</f>
        <v>299</v>
      </c>
      <c r="Z69" s="72" t="str">
        <f t="shared" si="45"/>
        <v>IMps_Ctn3919.909</v>
      </c>
      <c r="AA69" s="136">
        <f t="shared" si="46"/>
        <v>0</v>
      </c>
      <c r="AB69" s="69">
        <f t="shared" si="47"/>
        <v>0</v>
      </c>
      <c r="AC69" s="70">
        <f>_xlfn.IFNA(VLOOKUP(AF69,Data!$B$2:$H$5150,4,0),0)</f>
        <v>0.04</v>
      </c>
      <c r="AD69" s="71">
        <f>_xlfn.IFNA(IF($AD$8&lt;&gt;"",VLOOKUP(AF69,Data!$B$2:$H$5150,6,0),""),"")</f>
        <v>297</v>
      </c>
      <c r="AE69" s="71">
        <f>_xlfn.IFNA(IF($AE$8&lt;&gt;"",VLOOKUP(AF69,Data!$B$2:$H$5150,7,0),""),"")</f>
        <v>299</v>
      </c>
      <c r="AF69" s="72" t="str">
        <f t="shared" si="48"/>
        <v>IMps_Ctn3919.909</v>
      </c>
      <c r="AG69" s="136">
        <f t="shared" si="49"/>
        <v>0</v>
      </c>
      <c r="AH69" s="69">
        <f t="shared" si="50"/>
        <v>0</v>
      </c>
      <c r="AI69" s="70">
        <f>_xlfn.IFNA(VLOOKUP(AL69,Data!$B$2:$H$5150,4,0),0)</f>
        <v>0.04</v>
      </c>
      <c r="AJ69" s="71">
        <f>_xlfn.IFNA(IF($AJ$8&lt;&gt;"",VLOOKUP(AL69,Data!$B$2:$H$5150,6,0),""),"")</f>
        <v>297</v>
      </c>
      <c r="AK69" s="71">
        <f>_xlfn.IFNA(IF($AK$8&lt;&gt;"",VLOOKUP(AL69,Data!$B$2:$H$5150,7,0),""),"")</f>
        <v>299</v>
      </c>
      <c r="AL69" s="72" t="str">
        <f t="shared" si="51"/>
        <v>IMps_Ctn3919.909</v>
      </c>
      <c r="AM69" s="136">
        <f t="shared" si="52"/>
        <v>0</v>
      </c>
      <c r="AN69" s="69">
        <f t="shared" si="53"/>
        <v>0</v>
      </c>
      <c r="AO69" s="70">
        <f>_xlfn.IFNA(VLOOKUP(AR69,Data!$B$2:$H$5150,4,0),0)</f>
        <v>0.04</v>
      </c>
      <c r="AP69" s="71">
        <f>_xlfn.IFNA(IF($AP$8&lt;&gt;"",VLOOKUP(AR69,Data!$B$2:$H$5150,6,0),""),"")</f>
        <v>297</v>
      </c>
      <c r="AQ69" s="71">
        <f>_xlfn.IFNA(IF($AQ$8&lt;&gt;"",VLOOKUP(AR69,Data!$B$2:$H$5150,7,0),""),"")</f>
        <v>299</v>
      </c>
      <c r="AR69" s="72" t="str">
        <f t="shared" si="54"/>
        <v>IMps_Ctn3919.909</v>
      </c>
      <c r="AS69" s="136">
        <f t="shared" si="55"/>
        <v>0</v>
      </c>
      <c r="AT69" s="69">
        <f t="shared" si="56"/>
        <v>0</v>
      </c>
      <c r="AU69" s="70">
        <f>_xlfn.IFNA(VLOOKUP(AX69,Data!$B$2:$H$5150,4,0),0)</f>
        <v>0.04</v>
      </c>
      <c r="AV69" s="71">
        <f>_xlfn.IFNA(IF($AV$8&lt;&gt;"",VLOOKUP(AX69,Data!$B$2:$H$5150,6,0),""),"")</f>
        <v>297</v>
      </c>
      <c r="AW69" s="71">
        <f>_xlfn.IFNA(IF($AW$8&lt;&gt;"",VLOOKUP(AX69,Data!$B$2:$H$5150,7,0),""),"")</f>
        <v>299</v>
      </c>
      <c r="AX69" s="72" t="str">
        <f t="shared" si="57"/>
        <v>IMps_Ctn3919.909</v>
      </c>
      <c r="AY69" s="136">
        <f t="shared" si="58"/>
        <v>0</v>
      </c>
      <c r="AZ69" s="69">
        <f t="shared" si="59"/>
        <v>0</v>
      </c>
      <c r="BA69" s="70">
        <f>_xlfn.IFNA(VLOOKUP(BD69,Data!$B$2:$H$5150,4,0),0)</f>
        <v>0.04</v>
      </c>
      <c r="BB69" s="71">
        <f>_xlfn.IFNA(IF($BB$8&lt;&gt;"",VLOOKUP(BD69,Data!$B$2:$H$5150,6,0),""),"")</f>
        <v>297</v>
      </c>
      <c r="BC69" s="71">
        <f>_xlfn.IFNA(IF($BC$8&lt;&gt;"",VLOOKUP(BD69,Data!$B$2:$H$5150,7,0),""),"")</f>
        <v>299</v>
      </c>
      <c r="BD69" s="72" t="str">
        <f t="shared" si="60"/>
        <v>IMps_Ctn3919.909</v>
      </c>
      <c r="BE69" s="136">
        <f t="shared" si="61"/>
        <v>0</v>
      </c>
      <c r="BF69" s="69">
        <f t="shared" si="62"/>
        <v>0</v>
      </c>
      <c r="BG69" s="70">
        <f>_xlfn.IFNA(VLOOKUP(BJ69,Data!$B$2:$H$5150,4,0),0)</f>
        <v>0.04</v>
      </c>
      <c r="BH69" s="71">
        <f>_xlfn.IFNA(IF($BH$8&lt;&gt;"",VLOOKUP(BJ69,Data!$B$2:$H$5150,6,0),""),"")</f>
        <v>297</v>
      </c>
      <c r="BI69" s="71">
        <f>_xlfn.IFNA(IF($BI$8&lt;&gt;"",VLOOKUP(BJ69,Data!$B$2:$H$5150,7,0),""),"")</f>
        <v>299</v>
      </c>
      <c r="BJ69" s="72" t="str">
        <f t="shared" si="63"/>
        <v>IMps_Ctn3919.909</v>
      </c>
      <c r="BK69" s="136">
        <f t="shared" si="64"/>
        <v>0</v>
      </c>
      <c r="BL69" s="69">
        <f t="shared" si="65"/>
        <v>0</v>
      </c>
      <c r="BM69" s="70">
        <f>_xlfn.IFNA(VLOOKUP(BP69,Data!$B$2:$H$5150,4,0),0)</f>
        <v>0.04</v>
      </c>
      <c r="BN69" s="71">
        <f>_xlfn.IFNA(IF($BN$8&lt;&gt;"",VLOOKUP(BP69,Data!$B$2:$H$5150,6,0),""),"")</f>
        <v>297</v>
      </c>
      <c r="BO69" s="71">
        <f>_xlfn.IFNA(IF($BO$8&lt;&gt;"",VLOOKUP(BP69,Data!$B$2:$H$5150,7,0),""),"")</f>
        <v>299</v>
      </c>
      <c r="BP69" s="72" t="str">
        <f t="shared" si="66"/>
        <v>IMps_Ctn3919.909</v>
      </c>
      <c r="BQ69" s="136">
        <f t="shared" si="67"/>
        <v>0</v>
      </c>
      <c r="BR69" s="69">
        <f t="shared" si="68"/>
        <v>0</v>
      </c>
      <c r="BS69" s="70">
        <f>_xlfn.IFNA(VLOOKUP(BV69,Data!$B$2:$H$5150,4,0),0)</f>
        <v>0.04</v>
      </c>
      <c r="BT69" s="71">
        <f>_xlfn.IFNA(IF($BT$8&lt;&gt;"",VLOOKUP(BV69,Data!$B$2:$H$5150,6,0),""),"")</f>
        <v>297</v>
      </c>
      <c r="BU69" s="71">
        <f>_xlfn.IFNA(IF($BU$8&lt;&gt;"",VLOOKUP(BV69,Data!$B$2:$H$5150,7,0),""),"")</f>
        <v>299</v>
      </c>
      <c r="BV69" s="72" t="str">
        <f t="shared" si="69"/>
        <v>IMps_Ctn3919.909</v>
      </c>
      <c r="BW69" s="136">
        <f t="shared" si="70"/>
        <v>0</v>
      </c>
      <c r="BX69" s="69">
        <f t="shared" si="71"/>
        <v>0</v>
      </c>
      <c r="BY69" s="70">
        <f>_xlfn.IFNA(VLOOKUP(CB69,Data!$B$2:$H$5150,4,0),0)</f>
        <v>0.04</v>
      </c>
      <c r="BZ69" s="71">
        <f>_xlfn.IFNA(IF($BZ$8&lt;&gt;"",VLOOKUP(CB69,Data!$B$2:$H$5150,6,0),""),"")</f>
        <v>297</v>
      </c>
      <c r="CA69" s="71">
        <f>_xlfn.IFNA(IF($CA$8&lt;&gt;"",VLOOKUP(CB69,Data!$B$2:$H$5150,7,0),""),"")</f>
        <v>299</v>
      </c>
      <c r="CB69" s="72" t="str">
        <f t="shared" si="72"/>
        <v>IMps_Ctn3919.909</v>
      </c>
      <c r="CC69" s="136">
        <f t="shared" si="73"/>
        <v>0</v>
      </c>
      <c r="CD69" s="69">
        <f t="shared" si="74"/>
        <v>0</v>
      </c>
      <c r="CE69" s="70">
        <f>_xlfn.IFNA(VLOOKUP(CH69,Data!$B$2:$H$5150,4,0),0)</f>
        <v>0.04</v>
      </c>
      <c r="CF69" s="71">
        <f>_xlfn.IFNA(IF($CF$8&lt;&gt;"",VLOOKUP(CH69,Data!$B$2:$H$5150,6,0),""),"")</f>
        <v>297</v>
      </c>
      <c r="CG69" s="71">
        <f>_xlfn.IFNA(IF($CG$8&lt;&gt;"",VLOOKUP(CH69,Data!$B$2:$H$5150,7,0),""),"")</f>
        <v>299</v>
      </c>
      <c r="CH69" s="72" t="str">
        <f t="shared" si="75"/>
        <v>IMps_Ctn3919.909</v>
      </c>
      <c r="CI69" s="136">
        <f t="shared" si="76"/>
        <v>0</v>
      </c>
      <c r="CJ69" s="69">
        <f t="shared" si="77"/>
        <v>0</v>
      </c>
      <c r="CK69" s="70">
        <f>_xlfn.IFNA(VLOOKUP(CN69,Data!$B$2:$H$5150,4,0),0)</f>
        <v>0.04</v>
      </c>
      <c r="CL69" s="71">
        <f>_xlfn.IFNA(IF($CL$8&lt;&gt;"",VLOOKUP(CN69,Data!$B$2:$H$5150,6,0),""),"")</f>
        <v>297</v>
      </c>
      <c r="CM69" s="71">
        <f>_xlfn.IFNA(IF($CM$8&lt;&gt;"",VLOOKUP(CN69,Data!$B$2:$H$5150,7,0),""),"")</f>
        <v>299</v>
      </c>
      <c r="CN69" s="72" t="str">
        <f t="shared" si="78"/>
        <v>IMps_Ctn3919.909</v>
      </c>
      <c r="CO69" s="136">
        <f t="shared" si="79"/>
        <v>0</v>
      </c>
      <c r="CP69" s="69">
        <f t="shared" si="80"/>
        <v>0</v>
      </c>
      <c r="CQ69" s="70">
        <f>_xlfn.IFNA(VLOOKUP(CT69,Data!$B$2:$H$5150,4,0),0)</f>
        <v>0.04</v>
      </c>
      <c r="CR69" s="71">
        <f>_xlfn.IFNA(IF($CR$8&lt;&gt;"",VLOOKUP(CT69,Data!$B$2:$H$5150,6,0),""),"")</f>
        <v>297</v>
      </c>
      <c r="CS69" s="71">
        <f>_xlfn.IFNA(IF($CS$8&lt;&gt;"",VLOOKUP(CT69,Data!$B$2:$H$5150,7,0),""),"")</f>
        <v>299</v>
      </c>
      <c r="CT69" s="72" t="str">
        <f t="shared" si="81"/>
        <v>IMps_Ctn3919.909</v>
      </c>
      <c r="CU69" s="74" t="str">
        <f>VLOOKUP(F69,GD.List!$C$3:$O$6214,12,0)</f>
        <v>Packing Material</v>
      </c>
      <c r="CV69" s="51" t="s">
        <v>50</v>
      </c>
      <c r="CW69" s="51" t="e">
        <f t="shared" si="198"/>
        <v>#N/A</v>
      </c>
      <c r="CX69" s="73">
        <f>E69/VLOOKUP(F69,GD.List!$C$3:$O$6646,5,0)</f>
        <v>0.75454402515723273</v>
      </c>
      <c r="CY69" s="134">
        <f t="shared" si="82"/>
        <v>0</v>
      </c>
      <c r="CZ69" s="51" t="e">
        <f t="shared" ref="CZ69" si="244">VLOOKUP(F69,$CZ$1:$CZ$7,1,0)</f>
        <v>#N/A</v>
      </c>
      <c r="DA69" s="133"/>
    </row>
    <row r="70" spans="1:105" ht="15" customHeight="1" x14ac:dyDescent="0.2">
      <c r="A70" s="142" t="str">
        <f>IFERROR(IF(VLOOKUP(F70,GD.List!$C$3:$H$6371,6,0)&lt;&gt;"L","I","L"),"")</f>
        <v>I</v>
      </c>
      <c r="B70" s="136">
        <f t="shared" ref="B70" si="245">J70*$I70</f>
        <v>0</v>
      </c>
      <c r="C70" s="64">
        <v>411.66999999999996</v>
      </c>
      <c r="D70" s="64">
        <f t="shared" ref="D70" si="246">J70+P70+V70+AB70+AH70+AN70+AT70+AZ70+BF70+BL70+BR70+BX70+CD70+CJ70+CP70</f>
        <v>0</v>
      </c>
      <c r="E70" s="64">
        <f>C70-D70</f>
        <v>411.66999999999996</v>
      </c>
      <c r="F70" s="65" t="s">
        <v>4431</v>
      </c>
      <c r="G70" s="66" t="str">
        <f>VLOOKUP(F70,GD.List!$C$3:$O$6646,13,0)</f>
        <v>PACKING BAGS</v>
      </c>
      <c r="H70" s="67">
        <f>VLOOKUP(F70,GD.List!$C$3:$O$6646,8,0)</f>
        <v>3923.29</v>
      </c>
      <c r="I70" s="68">
        <f>VLOOKUP(F70,GD.List!$C$3:$O$6646,9,0)</f>
        <v>2.82</v>
      </c>
      <c r="J70" s="69">
        <f t="shared" si="38"/>
        <v>0</v>
      </c>
      <c r="K70" s="70">
        <f>_xlfn.IFNA(VLOOKUP(N70,Data!$B$2:$H$5150,4,0),0)</f>
        <v>0.1</v>
      </c>
      <c r="L70" s="71">
        <f>_xlfn.IFNA(IF($L$8&lt;&gt;"",VLOOKUP(N70,Data!$B$2:$H$5150,6,0),""),"")</f>
        <v>133</v>
      </c>
      <c r="M70" s="71">
        <f>_xlfn.IFNA(IF($M$8&lt;&gt;"",VLOOKUP(N70,Data!$B$2:$H$5150,7,0),""),"")</f>
        <v>134</v>
      </c>
      <c r="N70" s="72" t="str">
        <f t="shared" si="39"/>
        <v>IMps_Ctn3923.29</v>
      </c>
      <c r="O70" s="136">
        <f t="shared" si="40"/>
        <v>0</v>
      </c>
      <c r="P70" s="69">
        <f t="shared" si="41"/>
        <v>0</v>
      </c>
      <c r="Q70" s="70">
        <f>_xlfn.IFNA(VLOOKUP(T70,Data!$B$2:$H$5150,4,0),0)</f>
        <v>0.1</v>
      </c>
      <c r="R70" s="71">
        <f>_xlfn.IFNA(IF($R$8&lt;&gt;"",VLOOKUP(T70,Data!$B$2:$H$5150,6,0),""),"")</f>
        <v>133</v>
      </c>
      <c r="S70" s="71">
        <f>_xlfn.IFNA(IF($S$8&lt;&gt;"",VLOOKUP(T70,Data!$B$2:$H$5150,7,0),""),"")</f>
        <v>134</v>
      </c>
      <c r="T70" s="72" t="str">
        <f t="shared" si="42"/>
        <v>IMps_Ctn3923.29</v>
      </c>
      <c r="U70" s="136">
        <f t="shared" si="43"/>
        <v>0</v>
      </c>
      <c r="V70" s="69">
        <f t="shared" si="44"/>
        <v>0</v>
      </c>
      <c r="W70" s="70">
        <f>_xlfn.IFNA(VLOOKUP(Z70,Data!$B$2:$H$5150,4,0),0)</f>
        <v>0.1</v>
      </c>
      <c r="X70" s="71">
        <f>_xlfn.IFNA(IF($X$8&lt;&gt;"",VLOOKUP(Z70,Data!$B$2:$H$5150,6,0),""),"")</f>
        <v>133</v>
      </c>
      <c r="Y70" s="71">
        <f>_xlfn.IFNA(IF($Y$8&lt;&gt;"",VLOOKUP(Z70,Data!$B$2:$H$5150,7,0),""),"")</f>
        <v>134</v>
      </c>
      <c r="Z70" s="72" t="str">
        <f t="shared" si="45"/>
        <v>IMps_Ctn3923.29</v>
      </c>
      <c r="AA70" s="136">
        <f t="shared" si="46"/>
        <v>0</v>
      </c>
      <c r="AB70" s="69">
        <f t="shared" si="47"/>
        <v>0</v>
      </c>
      <c r="AC70" s="70">
        <f>_xlfn.IFNA(VLOOKUP(AF70,Data!$B$2:$H$5150,4,0),0)</f>
        <v>0.1</v>
      </c>
      <c r="AD70" s="71">
        <f>_xlfn.IFNA(IF($AD$8&lt;&gt;"",VLOOKUP(AF70,Data!$B$2:$H$5150,6,0),""),"")</f>
        <v>133</v>
      </c>
      <c r="AE70" s="71">
        <f>_xlfn.IFNA(IF($AE$8&lt;&gt;"",VLOOKUP(AF70,Data!$B$2:$H$5150,7,0),""),"")</f>
        <v>134</v>
      </c>
      <c r="AF70" s="72" t="str">
        <f t="shared" si="48"/>
        <v>IMps_Ctn3923.29</v>
      </c>
      <c r="AG70" s="136">
        <f t="shared" si="49"/>
        <v>0</v>
      </c>
      <c r="AH70" s="69">
        <f t="shared" si="50"/>
        <v>0</v>
      </c>
      <c r="AI70" s="70">
        <f>_xlfn.IFNA(VLOOKUP(AL70,Data!$B$2:$H$5150,4,0),0)</f>
        <v>0.1</v>
      </c>
      <c r="AJ70" s="71">
        <f>_xlfn.IFNA(IF($AJ$8&lt;&gt;"",VLOOKUP(AL70,Data!$B$2:$H$5150,6,0),""),"")</f>
        <v>133</v>
      </c>
      <c r="AK70" s="71">
        <f>_xlfn.IFNA(IF($AK$8&lt;&gt;"",VLOOKUP(AL70,Data!$B$2:$H$5150,7,0),""),"")</f>
        <v>134</v>
      </c>
      <c r="AL70" s="72" t="str">
        <f t="shared" si="51"/>
        <v>IMps_Ctn3923.29</v>
      </c>
      <c r="AM70" s="136">
        <f t="shared" si="52"/>
        <v>0</v>
      </c>
      <c r="AN70" s="69">
        <f t="shared" si="53"/>
        <v>0</v>
      </c>
      <c r="AO70" s="70">
        <f>_xlfn.IFNA(VLOOKUP(AR70,Data!$B$2:$H$5150,4,0),0)</f>
        <v>0.1</v>
      </c>
      <c r="AP70" s="71">
        <f>_xlfn.IFNA(IF($AP$8&lt;&gt;"",VLOOKUP(AR70,Data!$B$2:$H$5150,6,0),""),"")</f>
        <v>133</v>
      </c>
      <c r="AQ70" s="71">
        <f>_xlfn.IFNA(IF($AQ$8&lt;&gt;"",VLOOKUP(AR70,Data!$B$2:$H$5150,7,0),""),"")</f>
        <v>134</v>
      </c>
      <c r="AR70" s="72" t="str">
        <f t="shared" si="54"/>
        <v>IMps_Ctn3923.29</v>
      </c>
      <c r="AS70" s="136">
        <f t="shared" si="55"/>
        <v>0</v>
      </c>
      <c r="AT70" s="69">
        <f t="shared" si="56"/>
        <v>0</v>
      </c>
      <c r="AU70" s="70">
        <f>_xlfn.IFNA(VLOOKUP(AX70,Data!$B$2:$H$5150,4,0),0)</f>
        <v>0.1</v>
      </c>
      <c r="AV70" s="71">
        <f>_xlfn.IFNA(IF($AV$8&lt;&gt;"",VLOOKUP(AX70,Data!$B$2:$H$5150,6,0),""),"")</f>
        <v>133</v>
      </c>
      <c r="AW70" s="71">
        <f>_xlfn.IFNA(IF($AW$8&lt;&gt;"",VLOOKUP(AX70,Data!$B$2:$H$5150,7,0),""),"")</f>
        <v>134</v>
      </c>
      <c r="AX70" s="72" t="str">
        <f t="shared" si="57"/>
        <v>IMps_Ctn3923.29</v>
      </c>
      <c r="AY70" s="136">
        <f t="shared" si="58"/>
        <v>0</v>
      </c>
      <c r="AZ70" s="69">
        <f t="shared" si="59"/>
        <v>0</v>
      </c>
      <c r="BA70" s="70">
        <f>_xlfn.IFNA(VLOOKUP(BD70,Data!$B$2:$H$5150,4,0),0)</f>
        <v>0.1</v>
      </c>
      <c r="BB70" s="71">
        <f>_xlfn.IFNA(IF($BB$8&lt;&gt;"",VLOOKUP(BD70,Data!$B$2:$H$5150,6,0),""),"")</f>
        <v>133</v>
      </c>
      <c r="BC70" s="71">
        <f>_xlfn.IFNA(IF($BC$8&lt;&gt;"",VLOOKUP(BD70,Data!$B$2:$H$5150,7,0),""),"")</f>
        <v>134</v>
      </c>
      <c r="BD70" s="72" t="str">
        <f t="shared" si="60"/>
        <v>IMps_Ctn3923.29</v>
      </c>
      <c r="BE70" s="136">
        <f t="shared" si="61"/>
        <v>0</v>
      </c>
      <c r="BF70" s="69">
        <f t="shared" si="62"/>
        <v>0</v>
      </c>
      <c r="BG70" s="70">
        <f>_xlfn.IFNA(VLOOKUP(BJ70,Data!$B$2:$H$5150,4,0),0)</f>
        <v>0.1</v>
      </c>
      <c r="BH70" s="71">
        <f>_xlfn.IFNA(IF($BH$8&lt;&gt;"",VLOOKUP(BJ70,Data!$B$2:$H$5150,6,0),""),"")</f>
        <v>133</v>
      </c>
      <c r="BI70" s="71">
        <f>_xlfn.IFNA(IF($BI$8&lt;&gt;"",VLOOKUP(BJ70,Data!$B$2:$H$5150,7,0),""),"")</f>
        <v>134</v>
      </c>
      <c r="BJ70" s="72" t="str">
        <f t="shared" si="63"/>
        <v>IMps_Ctn3923.29</v>
      </c>
      <c r="BK70" s="136">
        <f t="shared" si="64"/>
        <v>0</v>
      </c>
      <c r="BL70" s="69">
        <f t="shared" si="65"/>
        <v>0</v>
      </c>
      <c r="BM70" s="70">
        <f>_xlfn.IFNA(VLOOKUP(BP70,Data!$B$2:$H$5150,4,0),0)</f>
        <v>0.1</v>
      </c>
      <c r="BN70" s="71">
        <f>_xlfn.IFNA(IF($BN$8&lt;&gt;"",VLOOKUP(BP70,Data!$B$2:$H$5150,6,0),""),"")</f>
        <v>133</v>
      </c>
      <c r="BO70" s="71">
        <f>_xlfn.IFNA(IF($BO$8&lt;&gt;"",VLOOKUP(BP70,Data!$B$2:$H$5150,7,0),""),"")</f>
        <v>134</v>
      </c>
      <c r="BP70" s="72" t="str">
        <f t="shared" si="66"/>
        <v>IMps_Ctn3923.29</v>
      </c>
      <c r="BQ70" s="136">
        <f t="shared" si="67"/>
        <v>0</v>
      </c>
      <c r="BR70" s="69">
        <f t="shared" si="68"/>
        <v>0</v>
      </c>
      <c r="BS70" s="70">
        <f>_xlfn.IFNA(VLOOKUP(BV70,Data!$B$2:$H$5150,4,0),0)</f>
        <v>0.1</v>
      </c>
      <c r="BT70" s="71">
        <f>_xlfn.IFNA(IF($BT$8&lt;&gt;"",VLOOKUP(BV70,Data!$B$2:$H$5150,6,0),""),"")</f>
        <v>133</v>
      </c>
      <c r="BU70" s="71">
        <f>_xlfn.IFNA(IF($BU$8&lt;&gt;"",VLOOKUP(BV70,Data!$B$2:$H$5150,7,0),""),"")</f>
        <v>134</v>
      </c>
      <c r="BV70" s="72" t="str">
        <f t="shared" si="69"/>
        <v>IMps_Ctn3923.29</v>
      </c>
      <c r="BW70" s="136">
        <f t="shared" si="70"/>
        <v>0</v>
      </c>
      <c r="BX70" s="69">
        <f t="shared" si="71"/>
        <v>0</v>
      </c>
      <c r="BY70" s="70">
        <f>_xlfn.IFNA(VLOOKUP(CB70,Data!$B$2:$H$5150,4,0),0)</f>
        <v>0.1</v>
      </c>
      <c r="BZ70" s="71">
        <f>_xlfn.IFNA(IF($BZ$8&lt;&gt;"",VLOOKUP(CB70,Data!$B$2:$H$5150,6,0),""),"")</f>
        <v>133</v>
      </c>
      <c r="CA70" s="71">
        <f>_xlfn.IFNA(IF($CA$8&lt;&gt;"",VLOOKUP(CB70,Data!$B$2:$H$5150,7,0),""),"")</f>
        <v>134</v>
      </c>
      <c r="CB70" s="72" t="str">
        <f t="shared" si="72"/>
        <v>IMps_Ctn3923.29</v>
      </c>
      <c r="CC70" s="136">
        <f t="shared" si="73"/>
        <v>0</v>
      </c>
      <c r="CD70" s="69">
        <f t="shared" si="74"/>
        <v>0</v>
      </c>
      <c r="CE70" s="70">
        <f>_xlfn.IFNA(VLOOKUP(CH70,Data!$B$2:$H$5150,4,0),0)</f>
        <v>0.1</v>
      </c>
      <c r="CF70" s="71">
        <f>_xlfn.IFNA(IF($CF$8&lt;&gt;"",VLOOKUP(CH70,Data!$B$2:$H$5150,6,0),""),"")</f>
        <v>133</v>
      </c>
      <c r="CG70" s="71">
        <f>_xlfn.IFNA(IF($CG$8&lt;&gt;"",VLOOKUP(CH70,Data!$B$2:$H$5150,7,0),""),"")</f>
        <v>134</v>
      </c>
      <c r="CH70" s="72" t="str">
        <f t="shared" si="75"/>
        <v>IMps_Ctn3923.29</v>
      </c>
      <c r="CI70" s="136">
        <f t="shared" si="76"/>
        <v>0</v>
      </c>
      <c r="CJ70" s="69">
        <f t="shared" si="77"/>
        <v>0</v>
      </c>
      <c r="CK70" s="70">
        <f>_xlfn.IFNA(VLOOKUP(CN70,Data!$B$2:$H$5150,4,0),0)</f>
        <v>0.1</v>
      </c>
      <c r="CL70" s="71">
        <f>_xlfn.IFNA(IF($CL$8&lt;&gt;"",VLOOKUP(CN70,Data!$B$2:$H$5150,6,0),""),"")</f>
        <v>133</v>
      </c>
      <c r="CM70" s="71">
        <f>_xlfn.IFNA(IF($CM$8&lt;&gt;"",VLOOKUP(CN70,Data!$B$2:$H$5150,7,0),""),"")</f>
        <v>134</v>
      </c>
      <c r="CN70" s="72" t="str">
        <f t="shared" si="78"/>
        <v>IMps_Ctn3923.29</v>
      </c>
      <c r="CO70" s="136">
        <f t="shared" si="79"/>
        <v>0</v>
      </c>
      <c r="CP70" s="69">
        <f t="shared" si="80"/>
        <v>0</v>
      </c>
      <c r="CQ70" s="70">
        <f>_xlfn.IFNA(VLOOKUP(CT70,Data!$B$2:$H$5150,4,0),0)</f>
        <v>0.1</v>
      </c>
      <c r="CR70" s="71">
        <f>_xlfn.IFNA(IF($CR$8&lt;&gt;"",VLOOKUP(CT70,Data!$B$2:$H$5150,6,0),""),"")</f>
        <v>133</v>
      </c>
      <c r="CS70" s="71">
        <f>_xlfn.IFNA(IF($CS$8&lt;&gt;"",VLOOKUP(CT70,Data!$B$2:$H$5150,7,0),""),"")</f>
        <v>134</v>
      </c>
      <c r="CT70" s="72" t="str">
        <f t="shared" si="81"/>
        <v>IMps_Ctn3923.29</v>
      </c>
      <c r="CU70" s="74" t="str">
        <f>VLOOKUP(F70,GD.List!$C$3:$O$6214,12,0)</f>
        <v>Packing Material</v>
      </c>
      <c r="CV70" s="51" t="s">
        <v>50</v>
      </c>
      <c r="CW70" s="51">
        <f t="shared" si="198"/>
        <v>3923.29</v>
      </c>
      <c r="CX70" s="73">
        <f>E70/VLOOKUP(F70,GD.List!$C$3:$O$6646,5,0)</f>
        <v>0.66398387096774192</v>
      </c>
      <c r="CY70" s="134">
        <f t="shared" si="82"/>
        <v>0</v>
      </c>
      <c r="CZ70" s="51" t="e">
        <f t="shared" ref="CZ70" si="247">VLOOKUP(F70,$CZ$1:$CZ$7,1,0)</f>
        <v>#N/A</v>
      </c>
      <c r="DA70" s="133"/>
    </row>
    <row r="71" spans="1:105" ht="15" customHeight="1" x14ac:dyDescent="0.2">
      <c r="A71" s="142" t="str">
        <f>IFERROR(IF(VLOOKUP(F71,GD.List!$C$3:$H$6371,6,0)&lt;&gt;"L","I","L"),"")</f>
        <v>I</v>
      </c>
      <c r="B71" s="136">
        <f t="shared" ref="B71" si="248">J71*$I71</f>
        <v>0</v>
      </c>
      <c r="C71" s="64">
        <v>8324.4</v>
      </c>
      <c r="D71" s="64">
        <f t="shared" ref="D71" si="249">J71+P71+V71+AB71+AH71+AN71+AT71+AZ71+BF71+BL71+BR71+BX71+CD71+CJ71+CP71</f>
        <v>0</v>
      </c>
      <c r="E71" s="64">
        <f>C71-D71</f>
        <v>8324.4</v>
      </c>
      <c r="F71" s="65" t="s">
        <v>4423</v>
      </c>
      <c r="G71" s="66" t="str">
        <f>VLOOKUP(F71,GD.List!$C$3:$O$6646,13,0)</f>
        <v>PLASTIC HANGERS &amp; SIZERS</v>
      </c>
      <c r="H71" s="67">
        <f>VLOOKUP(F71,GD.List!$C$3:$O$6646,8,0)</f>
        <v>3926.9099000000001</v>
      </c>
      <c r="I71" s="68">
        <f>VLOOKUP(F71,GD.List!$C$3:$O$6646,9,0)</f>
        <v>0.12</v>
      </c>
      <c r="J71" s="69">
        <f t="shared" si="38"/>
        <v>0</v>
      </c>
      <c r="K71" s="70">
        <f>_xlfn.IFNA(VLOOKUP(N71,Data!$B$2:$H$5150,4,0),0)</f>
        <v>1</v>
      </c>
      <c r="L71" s="71">
        <f>_xlfn.IFNA(IF($L$8&lt;&gt;"",VLOOKUP(N71,Data!$B$2:$H$5150,6,0),""),"")</f>
        <v>297</v>
      </c>
      <c r="M71" s="71">
        <f>_xlfn.IFNA(IF($M$8&lt;&gt;"",VLOOKUP(N71,Data!$B$2:$H$5150,7,0),""),"")</f>
        <v>299</v>
      </c>
      <c r="N71" s="72" t="str">
        <f t="shared" si="39"/>
        <v>IMps_Ctn3926.9099</v>
      </c>
      <c r="O71" s="136">
        <f t="shared" si="40"/>
        <v>0</v>
      </c>
      <c r="P71" s="69">
        <f t="shared" si="41"/>
        <v>0</v>
      </c>
      <c r="Q71" s="70">
        <f>_xlfn.IFNA(VLOOKUP(T71,Data!$B$2:$H$5150,4,0),0)</f>
        <v>1</v>
      </c>
      <c r="R71" s="71">
        <f>_xlfn.IFNA(IF($R$8&lt;&gt;"",VLOOKUP(T71,Data!$B$2:$H$5150,6,0),""),"")</f>
        <v>297</v>
      </c>
      <c r="S71" s="71">
        <f>_xlfn.IFNA(IF($S$8&lt;&gt;"",VLOOKUP(T71,Data!$B$2:$H$5150,7,0),""),"")</f>
        <v>299</v>
      </c>
      <c r="T71" s="72" t="str">
        <f t="shared" si="42"/>
        <v>IMps_Ctn3926.9099</v>
      </c>
      <c r="U71" s="136">
        <f t="shared" si="43"/>
        <v>0</v>
      </c>
      <c r="V71" s="69">
        <f t="shared" si="44"/>
        <v>0</v>
      </c>
      <c r="W71" s="70">
        <f>_xlfn.IFNA(VLOOKUP(Z71,Data!$B$2:$H$5150,4,0),0)</f>
        <v>1</v>
      </c>
      <c r="X71" s="71">
        <f>_xlfn.IFNA(IF($X$8&lt;&gt;"",VLOOKUP(Z71,Data!$B$2:$H$5150,6,0),""),"")</f>
        <v>297</v>
      </c>
      <c r="Y71" s="71">
        <f>_xlfn.IFNA(IF($Y$8&lt;&gt;"",VLOOKUP(Z71,Data!$B$2:$H$5150,7,0),""),"")</f>
        <v>299</v>
      </c>
      <c r="Z71" s="72" t="str">
        <f t="shared" si="45"/>
        <v>IMps_Ctn3926.9099</v>
      </c>
      <c r="AA71" s="136">
        <f t="shared" si="46"/>
        <v>0</v>
      </c>
      <c r="AB71" s="69">
        <f t="shared" si="47"/>
        <v>0</v>
      </c>
      <c r="AC71" s="70">
        <f>_xlfn.IFNA(VLOOKUP(AF71,Data!$B$2:$H$5150,4,0),0)</f>
        <v>1</v>
      </c>
      <c r="AD71" s="71">
        <f>_xlfn.IFNA(IF($AD$8&lt;&gt;"",VLOOKUP(AF71,Data!$B$2:$H$5150,6,0),""),"")</f>
        <v>297</v>
      </c>
      <c r="AE71" s="71">
        <f>_xlfn.IFNA(IF($AE$8&lt;&gt;"",VLOOKUP(AF71,Data!$B$2:$H$5150,7,0),""),"")</f>
        <v>299</v>
      </c>
      <c r="AF71" s="72" t="str">
        <f t="shared" si="48"/>
        <v>IMps_Ctn3926.9099</v>
      </c>
      <c r="AG71" s="136">
        <f t="shared" si="49"/>
        <v>0</v>
      </c>
      <c r="AH71" s="69">
        <f t="shared" si="50"/>
        <v>0</v>
      </c>
      <c r="AI71" s="70">
        <f>_xlfn.IFNA(VLOOKUP(AL71,Data!$B$2:$H$5150,4,0),0)</f>
        <v>1</v>
      </c>
      <c r="AJ71" s="71">
        <f>_xlfn.IFNA(IF($AJ$8&lt;&gt;"",VLOOKUP(AL71,Data!$B$2:$H$5150,6,0),""),"")</f>
        <v>297</v>
      </c>
      <c r="AK71" s="71">
        <f>_xlfn.IFNA(IF($AK$8&lt;&gt;"",VLOOKUP(AL71,Data!$B$2:$H$5150,7,0),""),"")</f>
        <v>299</v>
      </c>
      <c r="AL71" s="72" t="str">
        <f t="shared" si="51"/>
        <v>IMps_Ctn3926.9099</v>
      </c>
      <c r="AM71" s="136">
        <f t="shared" si="52"/>
        <v>0</v>
      </c>
      <c r="AN71" s="69">
        <f t="shared" si="53"/>
        <v>0</v>
      </c>
      <c r="AO71" s="70">
        <f>_xlfn.IFNA(VLOOKUP(AR71,Data!$B$2:$H$5150,4,0),0)</f>
        <v>1</v>
      </c>
      <c r="AP71" s="71">
        <f>_xlfn.IFNA(IF($AP$8&lt;&gt;"",VLOOKUP(AR71,Data!$B$2:$H$5150,6,0),""),"")</f>
        <v>297</v>
      </c>
      <c r="AQ71" s="71">
        <f>_xlfn.IFNA(IF($AQ$8&lt;&gt;"",VLOOKUP(AR71,Data!$B$2:$H$5150,7,0),""),"")</f>
        <v>299</v>
      </c>
      <c r="AR71" s="72" t="str">
        <f t="shared" si="54"/>
        <v>IMps_Ctn3926.9099</v>
      </c>
      <c r="AS71" s="136">
        <f t="shared" si="55"/>
        <v>0</v>
      </c>
      <c r="AT71" s="69">
        <f t="shared" si="56"/>
        <v>0</v>
      </c>
      <c r="AU71" s="70">
        <f>_xlfn.IFNA(VLOOKUP(AX71,Data!$B$2:$H$5150,4,0),0)</f>
        <v>1</v>
      </c>
      <c r="AV71" s="71">
        <f>_xlfn.IFNA(IF($AV$8&lt;&gt;"",VLOOKUP(AX71,Data!$B$2:$H$5150,6,0),""),"")</f>
        <v>297</v>
      </c>
      <c r="AW71" s="71">
        <f>_xlfn.IFNA(IF($AW$8&lt;&gt;"",VLOOKUP(AX71,Data!$B$2:$H$5150,7,0),""),"")</f>
        <v>299</v>
      </c>
      <c r="AX71" s="72" t="str">
        <f t="shared" si="57"/>
        <v>IMps_Ctn3926.9099</v>
      </c>
      <c r="AY71" s="136">
        <f t="shared" si="58"/>
        <v>0</v>
      </c>
      <c r="AZ71" s="69">
        <f t="shared" si="59"/>
        <v>0</v>
      </c>
      <c r="BA71" s="70">
        <f>_xlfn.IFNA(VLOOKUP(BD71,Data!$B$2:$H$5150,4,0),0)</f>
        <v>1</v>
      </c>
      <c r="BB71" s="71">
        <f>_xlfn.IFNA(IF($BB$8&lt;&gt;"",VLOOKUP(BD71,Data!$B$2:$H$5150,6,0),""),"")</f>
        <v>297</v>
      </c>
      <c r="BC71" s="71">
        <f>_xlfn.IFNA(IF($BC$8&lt;&gt;"",VLOOKUP(BD71,Data!$B$2:$H$5150,7,0),""),"")</f>
        <v>299</v>
      </c>
      <c r="BD71" s="72" t="str">
        <f t="shared" si="60"/>
        <v>IMps_Ctn3926.9099</v>
      </c>
      <c r="BE71" s="136">
        <f t="shared" si="61"/>
        <v>0</v>
      </c>
      <c r="BF71" s="69">
        <f t="shared" si="62"/>
        <v>0</v>
      </c>
      <c r="BG71" s="70">
        <f>_xlfn.IFNA(VLOOKUP(BJ71,Data!$B$2:$H$5150,4,0),0)</f>
        <v>1</v>
      </c>
      <c r="BH71" s="71">
        <f>_xlfn.IFNA(IF($BH$8&lt;&gt;"",VLOOKUP(BJ71,Data!$B$2:$H$5150,6,0),""),"")</f>
        <v>297</v>
      </c>
      <c r="BI71" s="71">
        <f>_xlfn.IFNA(IF($BI$8&lt;&gt;"",VLOOKUP(BJ71,Data!$B$2:$H$5150,7,0),""),"")</f>
        <v>299</v>
      </c>
      <c r="BJ71" s="72" t="str">
        <f t="shared" si="63"/>
        <v>IMps_Ctn3926.9099</v>
      </c>
      <c r="BK71" s="136">
        <f t="shared" si="64"/>
        <v>0</v>
      </c>
      <c r="BL71" s="69">
        <f t="shared" si="65"/>
        <v>0</v>
      </c>
      <c r="BM71" s="70">
        <f>_xlfn.IFNA(VLOOKUP(BP71,Data!$B$2:$H$5150,4,0),0)</f>
        <v>1</v>
      </c>
      <c r="BN71" s="71">
        <f>_xlfn.IFNA(IF($BN$8&lt;&gt;"",VLOOKUP(BP71,Data!$B$2:$H$5150,6,0),""),"")</f>
        <v>297</v>
      </c>
      <c r="BO71" s="71">
        <f>_xlfn.IFNA(IF($BO$8&lt;&gt;"",VLOOKUP(BP71,Data!$B$2:$H$5150,7,0),""),"")</f>
        <v>299</v>
      </c>
      <c r="BP71" s="72" t="str">
        <f t="shared" si="66"/>
        <v>IMps_Ctn3926.9099</v>
      </c>
      <c r="BQ71" s="136">
        <f t="shared" si="67"/>
        <v>0</v>
      </c>
      <c r="BR71" s="69">
        <f t="shared" si="68"/>
        <v>0</v>
      </c>
      <c r="BS71" s="70">
        <f>_xlfn.IFNA(VLOOKUP(BV71,Data!$B$2:$H$5150,4,0),0)</f>
        <v>1</v>
      </c>
      <c r="BT71" s="71">
        <f>_xlfn.IFNA(IF($BT$8&lt;&gt;"",VLOOKUP(BV71,Data!$B$2:$H$5150,6,0),""),"")</f>
        <v>297</v>
      </c>
      <c r="BU71" s="71">
        <f>_xlfn.IFNA(IF($BU$8&lt;&gt;"",VLOOKUP(BV71,Data!$B$2:$H$5150,7,0),""),"")</f>
        <v>299</v>
      </c>
      <c r="BV71" s="72" t="str">
        <f t="shared" si="69"/>
        <v>IMps_Ctn3926.9099</v>
      </c>
      <c r="BW71" s="136">
        <f t="shared" si="70"/>
        <v>0</v>
      </c>
      <c r="BX71" s="69">
        <f t="shared" si="71"/>
        <v>0</v>
      </c>
      <c r="BY71" s="70">
        <f>_xlfn.IFNA(VLOOKUP(CB71,Data!$B$2:$H$5150,4,0),0)</f>
        <v>1</v>
      </c>
      <c r="BZ71" s="71">
        <f>_xlfn.IFNA(IF($BZ$8&lt;&gt;"",VLOOKUP(CB71,Data!$B$2:$H$5150,6,0),""),"")</f>
        <v>297</v>
      </c>
      <c r="CA71" s="71">
        <f>_xlfn.IFNA(IF($CA$8&lt;&gt;"",VLOOKUP(CB71,Data!$B$2:$H$5150,7,0),""),"")</f>
        <v>299</v>
      </c>
      <c r="CB71" s="72" t="str">
        <f t="shared" si="72"/>
        <v>IMps_Ctn3926.9099</v>
      </c>
      <c r="CC71" s="136">
        <f t="shared" si="73"/>
        <v>0</v>
      </c>
      <c r="CD71" s="69">
        <f t="shared" si="74"/>
        <v>0</v>
      </c>
      <c r="CE71" s="70">
        <f>_xlfn.IFNA(VLOOKUP(CH71,Data!$B$2:$H$5150,4,0),0)</f>
        <v>1</v>
      </c>
      <c r="CF71" s="71">
        <f>_xlfn.IFNA(IF($CF$8&lt;&gt;"",VLOOKUP(CH71,Data!$B$2:$H$5150,6,0),""),"")</f>
        <v>297</v>
      </c>
      <c r="CG71" s="71">
        <f>_xlfn.IFNA(IF($CG$8&lt;&gt;"",VLOOKUP(CH71,Data!$B$2:$H$5150,7,0),""),"")</f>
        <v>299</v>
      </c>
      <c r="CH71" s="72" t="str">
        <f t="shared" si="75"/>
        <v>IMps_Ctn3926.9099</v>
      </c>
      <c r="CI71" s="136">
        <f t="shared" si="76"/>
        <v>0</v>
      </c>
      <c r="CJ71" s="69">
        <f t="shared" si="77"/>
        <v>0</v>
      </c>
      <c r="CK71" s="70">
        <f>_xlfn.IFNA(VLOOKUP(CN71,Data!$B$2:$H$5150,4,0),0)</f>
        <v>1</v>
      </c>
      <c r="CL71" s="71">
        <f>_xlfn.IFNA(IF($CL$8&lt;&gt;"",VLOOKUP(CN71,Data!$B$2:$H$5150,6,0),""),"")</f>
        <v>297</v>
      </c>
      <c r="CM71" s="71">
        <f>_xlfn.IFNA(IF($CM$8&lt;&gt;"",VLOOKUP(CN71,Data!$B$2:$H$5150,7,0),""),"")</f>
        <v>299</v>
      </c>
      <c r="CN71" s="72" t="str">
        <f t="shared" si="78"/>
        <v>IMps_Ctn3926.9099</v>
      </c>
      <c r="CO71" s="136">
        <f t="shared" si="79"/>
        <v>0</v>
      </c>
      <c r="CP71" s="69">
        <f t="shared" si="80"/>
        <v>0</v>
      </c>
      <c r="CQ71" s="70">
        <f>_xlfn.IFNA(VLOOKUP(CT71,Data!$B$2:$H$5150,4,0),0)</f>
        <v>1</v>
      </c>
      <c r="CR71" s="71">
        <f>_xlfn.IFNA(IF($CR$8&lt;&gt;"",VLOOKUP(CT71,Data!$B$2:$H$5150,6,0),""),"")</f>
        <v>297</v>
      </c>
      <c r="CS71" s="71">
        <f>_xlfn.IFNA(IF($CS$8&lt;&gt;"",VLOOKUP(CT71,Data!$B$2:$H$5150,7,0),""),"")</f>
        <v>299</v>
      </c>
      <c r="CT71" s="72" t="str">
        <f t="shared" si="81"/>
        <v>IMps_Ctn3926.9099</v>
      </c>
      <c r="CU71" s="74" t="str">
        <f>VLOOKUP(F71,GD.List!$C$3:$O$6214,12,0)</f>
        <v>Packing Material</v>
      </c>
      <c r="CV71" s="51" t="s">
        <v>50</v>
      </c>
      <c r="CW71" s="51">
        <f t="shared" si="198"/>
        <v>3926.9099000000001</v>
      </c>
      <c r="CX71" s="73">
        <f>E71/VLOOKUP(F71,GD.List!$C$3:$O$6646,5,0)</f>
        <v>0.50086642599277975</v>
      </c>
      <c r="CY71" s="134">
        <f t="shared" si="82"/>
        <v>0</v>
      </c>
      <c r="CZ71" s="51" t="e">
        <f t="shared" ref="CZ71" si="250">VLOOKUP(F71,$CZ$1:$CZ$7,1,0)</f>
        <v>#N/A</v>
      </c>
      <c r="DA71" s="133"/>
    </row>
    <row r="72" spans="1:105" ht="15" customHeight="1" x14ac:dyDescent="0.2">
      <c r="A72" s="192" t="s">
        <v>1817</v>
      </c>
      <c r="B72" s="136">
        <f t="shared" ref="B72:B74" si="251">J72*$I72</f>
        <v>0</v>
      </c>
      <c r="C72" s="221">
        <v>23.089000000000006</v>
      </c>
      <c r="D72" s="64">
        <f t="shared" ref="D72" si="252">J72+P72+V72+AB72+AH72+AN72+AT72+AZ72+BF72+BL72+BR72+BX72+CD72+CJ72+CP72</f>
        <v>0</v>
      </c>
      <c r="E72" s="64">
        <f t="shared" si="37"/>
        <v>23.089000000000006</v>
      </c>
      <c r="F72" s="65" t="s">
        <v>4327</v>
      </c>
      <c r="G72" s="66" t="str">
        <f>VLOOKUP(F72,GD.List!$C$3:$O$6646,13,0)</f>
        <v>Sewing Thread</v>
      </c>
      <c r="H72" s="67">
        <f>VLOOKUP(F72,GD.List!$C$3:$O$6646,8,0)</f>
        <v>5401.1</v>
      </c>
      <c r="I72" s="68">
        <f>VLOOKUP(F72,GD.List!$C$3:$O$6646,9,0)</f>
        <v>8.51</v>
      </c>
      <c r="J72" s="69">
        <f t="shared" si="38"/>
        <v>0</v>
      </c>
      <c r="K72" s="70">
        <f>_xlfn.IFNA(VLOOKUP(N72,Data!$B$2:$H$5150,4,0),0)</f>
        <v>0.03</v>
      </c>
      <c r="L72" s="71">
        <f>_xlfn.IFNA(IF($L$8&lt;&gt;"",VLOOKUP(N72,Data!$B$2:$H$5150,6,0),""),"")</f>
        <v>284</v>
      </c>
      <c r="M72" s="71">
        <f>_xlfn.IFNA(IF($M$8&lt;&gt;"",VLOOKUP(N72,Data!$B$2:$H$5150,7,0),""),"")</f>
        <v>258</v>
      </c>
      <c r="N72" s="72" t="str">
        <f t="shared" si="39"/>
        <v>LMps_Ctn5401.1</v>
      </c>
      <c r="O72" s="136">
        <f t="shared" si="40"/>
        <v>0</v>
      </c>
      <c r="P72" s="69">
        <f t="shared" si="41"/>
        <v>0</v>
      </c>
      <c r="Q72" s="70">
        <f>_xlfn.IFNA(VLOOKUP(T72,Data!$B$2:$H$5150,4,0),0)</f>
        <v>0.03</v>
      </c>
      <c r="R72" s="71">
        <f>_xlfn.IFNA(IF($R$8&lt;&gt;"",VLOOKUP(T72,Data!$B$2:$H$5150,6,0),""),"")</f>
        <v>284</v>
      </c>
      <c r="S72" s="71">
        <f>_xlfn.IFNA(IF($S$8&lt;&gt;"",VLOOKUP(T72,Data!$B$2:$H$5150,7,0),""),"")</f>
        <v>258</v>
      </c>
      <c r="T72" s="72" t="str">
        <f t="shared" si="42"/>
        <v>LMps_Ctn5401.1</v>
      </c>
      <c r="U72" s="136">
        <f t="shared" si="43"/>
        <v>0</v>
      </c>
      <c r="V72" s="69">
        <f t="shared" si="44"/>
        <v>0</v>
      </c>
      <c r="W72" s="70">
        <f>_xlfn.IFNA(VLOOKUP(Z72,Data!$B$2:$H$5150,4,0),0)</f>
        <v>0.03</v>
      </c>
      <c r="X72" s="71">
        <f>_xlfn.IFNA(IF($X$8&lt;&gt;"",VLOOKUP(Z72,Data!$B$2:$H$5150,6,0),""),"")</f>
        <v>284</v>
      </c>
      <c r="Y72" s="71">
        <f>_xlfn.IFNA(IF($Y$8&lt;&gt;"",VLOOKUP(Z72,Data!$B$2:$H$5150,7,0),""),"")</f>
        <v>258</v>
      </c>
      <c r="Z72" s="72" t="str">
        <f t="shared" si="45"/>
        <v>LMps_Ctn5401.1</v>
      </c>
      <c r="AA72" s="136">
        <f t="shared" si="46"/>
        <v>0</v>
      </c>
      <c r="AB72" s="69">
        <f t="shared" si="47"/>
        <v>0</v>
      </c>
      <c r="AC72" s="70">
        <f>_xlfn.IFNA(VLOOKUP(AF72,Data!$B$2:$H$5150,4,0),0)</f>
        <v>0.03</v>
      </c>
      <c r="AD72" s="71">
        <f>_xlfn.IFNA(IF($AD$8&lt;&gt;"",VLOOKUP(AF72,Data!$B$2:$H$5150,6,0),""),"")</f>
        <v>284</v>
      </c>
      <c r="AE72" s="71">
        <f>_xlfn.IFNA(IF($AE$8&lt;&gt;"",VLOOKUP(AF72,Data!$B$2:$H$5150,7,0),""),"")</f>
        <v>258</v>
      </c>
      <c r="AF72" s="72" t="str">
        <f t="shared" si="48"/>
        <v>LMps_Ctn5401.1</v>
      </c>
      <c r="AG72" s="136">
        <f t="shared" si="49"/>
        <v>0</v>
      </c>
      <c r="AH72" s="69">
        <f t="shared" si="50"/>
        <v>0</v>
      </c>
      <c r="AI72" s="70">
        <f>_xlfn.IFNA(VLOOKUP(AL72,Data!$B$2:$H$5150,4,0),0)</f>
        <v>0.03</v>
      </c>
      <c r="AJ72" s="71">
        <f>_xlfn.IFNA(IF($AJ$8&lt;&gt;"",VLOOKUP(AL72,Data!$B$2:$H$5150,6,0),""),"")</f>
        <v>284</v>
      </c>
      <c r="AK72" s="71">
        <f>_xlfn.IFNA(IF($AK$8&lt;&gt;"",VLOOKUP(AL72,Data!$B$2:$H$5150,7,0),""),"")</f>
        <v>258</v>
      </c>
      <c r="AL72" s="72" t="str">
        <f t="shared" si="51"/>
        <v>LMps_Ctn5401.1</v>
      </c>
      <c r="AM72" s="136">
        <f t="shared" si="52"/>
        <v>0</v>
      </c>
      <c r="AN72" s="69">
        <f t="shared" si="53"/>
        <v>0</v>
      </c>
      <c r="AO72" s="70">
        <f>_xlfn.IFNA(VLOOKUP(AR72,Data!$B$2:$H$5150,4,0),0)</f>
        <v>0.03</v>
      </c>
      <c r="AP72" s="71">
        <f>_xlfn.IFNA(IF($AP$8&lt;&gt;"",VLOOKUP(AR72,Data!$B$2:$H$5150,6,0),""),"")</f>
        <v>284</v>
      </c>
      <c r="AQ72" s="71">
        <f>_xlfn.IFNA(IF($AQ$8&lt;&gt;"",VLOOKUP(AR72,Data!$B$2:$H$5150,7,0),""),"")</f>
        <v>258</v>
      </c>
      <c r="AR72" s="72" t="str">
        <f t="shared" si="54"/>
        <v>LMps_Ctn5401.1</v>
      </c>
      <c r="AS72" s="136">
        <f t="shared" si="55"/>
        <v>0</v>
      </c>
      <c r="AT72" s="69">
        <f t="shared" si="56"/>
        <v>0</v>
      </c>
      <c r="AU72" s="70">
        <f>_xlfn.IFNA(VLOOKUP(AX72,Data!$B$2:$H$5150,4,0),0)</f>
        <v>0.03</v>
      </c>
      <c r="AV72" s="71">
        <f>_xlfn.IFNA(IF($AV$8&lt;&gt;"",VLOOKUP(AX72,Data!$B$2:$H$5150,6,0),""),"")</f>
        <v>284</v>
      </c>
      <c r="AW72" s="71">
        <f>_xlfn.IFNA(IF($AW$8&lt;&gt;"",VLOOKUP(AX72,Data!$B$2:$H$5150,7,0),""),"")</f>
        <v>258</v>
      </c>
      <c r="AX72" s="72" t="str">
        <f t="shared" si="57"/>
        <v>LMps_Ctn5401.1</v>
      </c>
      <c r="AY72" s="136">
        <f t="shared" si="58"/>
        <v>0</v>
      </c>
      <c r="AZ72" s="69">
        <f t="shared" si="59"/>
        <v>0</v>
      </c>
      <c r="BA72" s="70">
        <f>_xlfn.IFNA(VLOOKUP(BD72,Data!$B$2:$H$5150,4,0),0)</f>
        <v>0.03</v>
      </c>
      <c r="BB72" s="71">
        <f>_xlfn.IFNA(IF($BB$8&lt;&gt;"",VLOOKUP(BD72,Data!$B$2:$H$5150,6,0),""),"")</f>
        <v>284</v>
      </c>
      <c r="BC72" s="71">
        <f>_xlfn.IFNA(IF($BC$8&lt;&gt;"",VLOOKUP(BD72,Data!$B$2:$H$5150,7,0),""),"")</f>
        <v>258</v>
      </c>
      <c r="BD72" s="72" t="str">
        <f t="shared" si="60"/>
        <v>LMps_Ctn5401.1</v>
      </c>
      <c r="BE72" s="136">
        <f t="shared" si="61"/>
        <v>0</v>
      </c>
      <c r="BF72" s="69">
        <f t="shared" si="62"/>
        <v>0</v>
      </c>
      <c r="BG72" s="70">
        <f>_xlfn.IFNA(VLOOKUP(BJ72,Data!$B$2:$H$5150,4,0),0)</f>
        <v>0.03</v>
      </c>
      <c r="BH72" s="71">
        <f>_xlfn.IFNA(IF($BH$8&lt;&gt;"",VLOOKUP(BJ72,Data!$B$2:$H$5150,6,0),""),"")</f>
        <v>284</v>
      </c>
      <c r="BI72" s="71">
        <f>_xlfn.IFNA(IF($BI$8&lt;&gt;"",VLOOKUP(BJ72,Data!$B$2:$H$5150,7,0),""),"")</f>
        <v>258</v>
      </c>
      <c r="BJ72" s="72" t="str">
        <f t="shared" si="63"/>
        <v>LMps_Ctn5401.1</v>
      </c>
      <c r="BK72" s="136">
        <f t="shared" si="64"/>
        <v>0</v>
      </c>
      <c r="BL72" s="69">
        <f t="shared" si="65"/>
        <v>0</v>
      </c>
      <c r="BM72" s="70">
        <f>_xlfn.IFNA(VLOOKUP(BP72,Data!$B$2:$H$5150,4,0),0)</f>
        <v>0.03</v>
      </c>
      <c r="BN72" s="71">
        <f>_xlfn.IFNA(IF($BN$8&lt;&gt;"",VLOOKUP(BP72,Data!$B$2:$H$5150,6,0),""),"")</f>
        <v>284</v>
      </c>
      <c r="BO72" s="71">
        <f>_xlfn.IFNA(IF($BO$8&lt;&gt;"",VLOOKUP(BP72,Data!$B$2:$H$5150,7,0),""),"")</f>
        <v>258</v>
      </c>
      <c r="BP72" s="72" t="str">
        <f t="shared" si="66"/>
        <v>LMps_Ctn5401.1</v>
      </c>
      <c r="BQ72" s="136">
        <f t="shared" si="67"/>
        <v>0</v>
      </c>
      <c r="BR72" s="69">
        <f t="shared" si="68"/>
        <v>0</v>
      </c>
      <c r="BS72" s="70">
        <f>_xlfn.IFNA(VLOOKUP(BV72,Data!$B$2:$H$5150,4,0),0)</f>
        <v>0.03</v>
      </c>
      <c r="BT72" s="71">
        <f>_xlfn.IFNA(IF($BT$8&lt;&gt;"",VLOOKUP(BV72,Data!$B$2:$H$5150,6,0),""),"")</f>
        <v>284</v>
      </c>
      <c r="BU72" s="71">
        <f>_xlfn.IFNA(IF($BU$8&lt;&gt;"",VLOOKUP(BV72,Data!$B$2:$H$5150,7,0),""),"")</f>
        <v>258</v>
      </c>
      <c r="BV72" s="72" t="str">
        <f t="shared" si="69"/>
        <v>LMps_Ctn5401.1</v>
      </c>
      <c r="BW72" s="136">
        <f t="shared" si="70"/>
        <v>0</v>
      </c>
      <c r="BX72" s="69">
        <f t="shared" si="71"/>
        <v>0</v>
      </c>
      <c r="BY72" s="70">
        <f>_xlfn.IFNA(VLOOKUP(CB72,Data!$B$2:$H$5150,4,0),0)</f>
        <v>0.03</v>
      </c>
      <c r="BZ72" s="71">
        <f>_xlfn.IFNA(IF($BZ$8&lt;&gt;"",VLOOKUP(CB72,Data!$B$2:$H$5150,6,0),""),"")</f>
        <v>284</v>
      </c>
      <c r="CA72" s="71">
        <f>_xlfn.IFNA(IF($CA$8&lt;&gt;"",VLOOKUP(CB72,Data!$B$2:$H$5150,7,0),""),"")</f>
        <v>258</v>
      </c>
      <c r="CB72" s="72" t="str">
        <f t="shared" si="72"/>
        <v>LMps_Ctn5401.1</v>
      </c>
      <c r="CC72" s="136">
        <f t="shared" si="73"/>
        <v>0</v>
      </c>
      <c r="CD72" s="69">
        <f t="shared" si="74"/>
        <v>0</v>
      </c>
      <c r="CE72" s="70">
        <f>_xlfn.IFNA(VLOOKUP(CH72,Data!$B$2:$H$5150,4,0),0)</f>
        <v>0.03</v>
      </c>
      <c r="CF72" s="71">
        <f>_xlfn.IFNA(IF($CF$8&lt;&gt;"",VLOOKUP(CH72,Data!$B$2:$H$5150,6,0),""),"")</f>
        <v>284</v>
      </c>
      <c r="CG72" s="71">
        <f>_xlfn.IFNA(IF($CG$8&lt;&gt;"",VLOOKUP(CH72,Data!$B$2:$H$5150,7,0),""),"")</f>
        <v>258</v>
      </c>
      <c r="CH72" s="72" t="str">
        <f t="shared" si="75"/>
        <v>LMps_Ctn5401.1</v>
      </c>
      <c r="CI72" s="136">
        <f t="shared" si="76"/>
        <v>0</v>
      </c>
      <c r="CJ72" s="69">
        <f t="shared" si="77"/>
        <v>0</v>
      </c>
      <c r="CK72" s="70">
        <f>_xlfn.IFNA(VLOOKUP(CN72,Data!$B$2:$H$5150,4,0),0)</f>
        <v>0.03</v>
      </c>
      <c r="CL72" s="71">
        <f>_xlfn.IFNA(IF($CL$8&lt;&gt;"",VLOOKUP(CN72,Data!$B$2:$H$5150,6,0),""),"")</f>
        <v>284</v>
      </c>
      <c r="CM72" s="71">
        <f>_xlfn.IFNA(IF($CM$8&lt;&gt;"",VLOOKUP(CN72,Data!$B$2:$H$5150,7,0),""),"")</f>
        <v>258</v>
      </c>
      <c r="CN72" s="72" t="str">
        <f t="shared" si="78"/>
        <v>LMps_Ctn5401.1</v>
      </c>
      <c r="CO72" s="136">
        <f t="shared" si="79"/>
        <v>0</v>
      </c>
      <c r="CP72" s="69">
        <f t="shared" si="80"/>
        <v>0</v>
      </c>
      <c r="CQ72" s="70">
        <f>_xlfn.IFNA(VLOOKUP(CT72,Data!$B$2:$H$5150,4,0),0)</f>
        <v>0.03</v>
      </c>
      <c r="CR72" s="71">
        <f>_xlfn.IFNA(IF($CR$8&lt;&gt;"",VLOOKUP(CT72,Data!$B$2:$H$5150,6,0),""),"")</f>
        <v>284</v>
      </c>
      <c r="CS72" s="71">
        <f>_xlfn.IFNA(IF($CS$8&lt;&gt;"",VLOOKUP(CT72,Data!$B$2:$H$5150,7,0),""),"")</f>
        <v>258</v>
      </c>
      <c r="CT72" s="72" t="str">
        <f t="shared" si="81"/>
        <v>LMps_Ctn5401.1</v>
      </c>
      <c r="CU72" s="74" t="str">
        <f>VLOOKUP(F72,GD.List!$C$3:$O$6214,12,0)</f>
        <v>Sewing Thread</v>
      </c>
      <c r="CV72" s="51" t="s">
        <v>50</v>
      </c>
      <c r="CW72" s="51" t="e">
        <f t="shared" si="198"/>
        <v>#N/A</v>
      </c>
      <c r="CX72" s="73">
        <f>E72/VLOOKUP(F72,GD.List!$C$3:$O$6646,5,0)</f>
        <v>0.17822599942878758</v>
      </c>
      <c r="CY72" s="134">
        <f t="shared" si="82"/>
        <v>0</v>
      </c>
      <c r="CZ72" s="51" t="e">
        <f t="shared" si="95"/>
        <v>#N/A</v>
      </c>
      <c r="DA72" s="133"/>
    </row>
    <row r="73" spans="1:105" ht="15" customHeight="1" x14ac:dyDescent="0.2">
      <c r="A73" s="192" t="s">
        <v>1817</v>
      </c>
      <c r="B73" s="136">
        <f t="shared" si="251"/>
        <v>0</v>
      </c>
      <c r="C73" s="215">
        <v>19.501899999999999</v>
      </c>
      <c r="D73" s="64">
        <f t="shared" ref="D73" si="253">J73+P73+V73+AB73+AH73+AN73+AT73+AZ73+BF73+BL73+BR73+BX73+CD73+CJ73+CP73</f>
        <v>0</v>
      </c>
      <c r="E73" s="64">
        <f t="shared" si="37"/>
        <v>19.501899999999999</v>
      </c>
      <c r="F73" s="65" t="s">
        <v>3980</v>
      </c>
      <c r="G73" s="66" t="str">
        <f>VLOOKUP(F73,GD.List!$C$3:$O$6646,13,0)</f>
        <v>Sewing Thread</v>
      </c>
      <c r="H73" s="67">
        <f>VLOOKUP(F73,GD.List!$C$3:$O$6646,8,0)</f>
        <v>5401.2089999999998</v>
      </c>
      <c r="I73" s="68">
        <f>VLOOKUP(F73,GD.List!$C$3:$O$6646,9,0)</f>
        <v>5.04</v>
      </c>
      <c r="J73" s="69">
        <f t="shared" ref="J73:J74" si="254">IF($J$5=0,ROUND($J$4*K73,2),ROUND($J$5*K73,2))</f>
        <v>0</v>
      </c>
      <c r="K73" s="70">
        <f>_xlfn.IFNA(VLOOKUP(N73,Data!$B$2:$H$5150,4,0),0)</f>
        <v>0.02</v>
      </c>
      <c r="L73" s="71">
        <f>_xlfn.IFNA(IF($L$8&lt;&gt;"",VLOOKUP(N73,Data!$B$2:$H$5150,6,0),""),"")</f>
        <v>291</v>
      </c>
      <c r="M73" s="71">
        <f>_xlfn.IFNA(IF($M$8&lt;&gt;"",VLOOKUP(N73,Data!$B$2:$H$5150,7,0),""),"")</f>
        <v>292</v>
      </c>
      <c r="N73" s="72" t="str">
        <f t="shared" ref="N73:N74" si="255">$A73&amp;$J$2&amp;$L$2&amp;H73</f>
        <v>LMps_Ctn5401.209</v>
      </c>
      <c r="O73" s="136">
        <f t="shared" ref="O73:O74" si="256">P73*$I73</f>
        <v>0</v>
      </c>
      <c r="P73" s="69">
        <f t="shared" ref="P73:P74" si="257">IF($P$5=0,ROUND($P$4*Q73,2),ROUND($P$5*Q73,2))</f>
        <v>0</v>
      </c>
      <c r="Q73" s="70">
        <f>_xlfn.IFNA(VLOOKUP(T73,Data!$B$2:$H$5150,4,0),0)</f>
        <v>0.02</v>
      </c>
      <c r="R73" s="71">
        <f>_xlfn.IFNA(IF($R$8&lt;&gt;"",VLOOKUP(T73,Data!$B$2:$H$5150,6,0),""),"")</f>
        <v>291</v>
      </c>
      <c r="S73" s="71">
        <f>_xlfn.IFNA(IF($S$8&lt;&gt;"",VLOOKUP(T73,Data!$B$2:$H$5150,7,0),""),"")</f>
        <v>292</v>
      </c>
      <c r="T73" s="72" t="str">
        <f t="shared" ref="T73:T74" si="258">$A73&amp;$P$2&amp;$R$2&amp;H73</f>
        <v>LMps_Ctn5401.209</v>
      </c>
      <c r="U73" s="136">
        <f t="shared" ref="U73:U74" si="259">V73*$I73</f>
        <v>0</v>
      </c>
      <c r="V73" s="69">
        <f t="shared" ref="V73:V74" si="260">IF($V$5=0,ROUND($V$4*W73,2),ROUND($V$5*W73,2))</f>
        <v>0</v>
      </c>
      <c r="W73" s="70">
        <f>_xlfn.IFNA(VLOOKUP(Z73,Data!$B$2:$H$5150,4,0),0)</f>
        <v>0.02</v>
      </c>
      <c r="X73" s="71">
        <f>_xlfn.IFNA(IF($X$8&lt;&gt;"",VLOOKUP(Z73,Data!$B$2:$H$5150,6,0),""),"")</f>
        <v>291</v>
      </c>
      <c r="Y73" s="71">
        <f>_xlfn.IFNA(IF($Y$8&lt;&gt;"",VLOOKUP(Z73,Data!$B$2:$H$5150,7,0),""),"")</f>
        <v>292</v>
      </c>
      <c r="Z73" s="72" t="str">
        <f t="shared" ref="Z73:Z74" si="261">$A73&amp;$V$2&amp;$X$2&amp;H73</f>
        <v>LMps_Ctn5401.209</v>
      </c>
      <c r="AA73" s="136">
        <f t="shared" ref="AA73:AA74" si="262">AB73*$I73</f>
        <v>0</v>
      </c>
      <c r="AB73" s="69">
        <f t="shared" ref="AB73:AB74" si="263">IF($AB$5=0,ROUND($AB$4*AC73,2),ROUND($AB$5*AC73,2))</f>
        <v>0</v>
      </c>
      <c r="AC73" s="70">
        <f>_xlfn.IFNA(VLOOKUP(AF73,Data!$B$2:$H$5150,4,0),0)</f>
        <v>0.02</v>
      </c>
      <c r="AD73" s="71">
        <f>_xlfn.IFNA(IF($AD$8&lt;&gt;"",VLOOKUP(AF73,Data!$B$2:$H$5150,6,0),""),"")</f>
        <v>291</v>
      </c>
      <c r="AE73" s="71">
        <f>_xlfn.IFNA(IF($AE$8&lt;&gt;"",VLOOKUP(AF73,Data!$B$2:$H$5150,7,0),""),"")</f>
        <v>292</v>
      </c>
      <c r="AF73" s="72" t="str">
        <f t="shared" ref="AF73:AF74" si="264">$A73&amp;$AB$2&amp;$AD$2&amp;H73</f>
        <v>LMps_Ctn5401.209</v>
      </c>
      <c r="AG73" s="136">
        <f t="shared" ref="AG73:AG74" si="265">AH73*$I73</f>
        <v>0</v>
      </c>
      <c r="AH73" s="69">
        <f t="shared" ref="AH73:AH74" si="266">IF($AH$5=0,ROUND($AH$4*AI73,2),ROUND($AH$5*AI73,2))</f>
        <v>0</v>
      </c>
      <c r="AI73" s="70">
        <f>_xlfn.IFNA(VLOOKUP(AL73,Data!$B$2:$H$5150,4,0),0)</f>
        <v>0.02</v>
      </c>
      <c r="AJ73" s="71">
        <f>_xlfn.IFNA(IF($AJ$8&lt;&gt;"",VLOOKUP(AL73,Data!$B$2:$H$5150,6,0),""),"")</f>
        <v>291</v>
      </c>
      <c r="AK73" s="71">
        <f>_xlfn.IFNA(IF($AK$8&lt;&gt;"",VLOOKUP(AL73,Data!$B$2:$H$5150,7,0),""),"")</f>
        <v>292</v>
      </c>
      <c r="AL73" s="72" t="str">
        <f t="shared" ref="AL73:AL74" si="267">$A73&amp;$AH$2&amp;$AJ$2&amp;H73</f>
        <v>LMps_Ctn5401.209</v>
      </c>
      <c r="AM73" s="136">
        <f t="shared" ref="AM73:AM74" si="268">AN73*$I73</f>
        <v>0</v>
      </c>
      <c r="AN73" s="69">
        <f t="shared" ref="AN73:AN74" si="269">IF($AN$5=0,ROUND($AN$4*AO73,2),ROUND($AN$5*AO73,2))</f>
        <v>0</v>
      </c>
      <c r="AO73" s="70">
        <f>_xlfn.IFNA(VLOOKUP(AR73,Data!$B$2:$H$5150,4,0),0)</f>
        <v>0.02</v>
      </c>
      <c r="AP73" s="71">
        <f>_xlfn.IFNA(IF($AP$8&lt;&gt;"",VLOOKUP(AR73,Data!$B$2:$H$5150,6,0),""),"")</f>
        <v>291</v>
      </c>
      <c r="AQ73" s="71">
        <f>_xlfn.IFNA(IF($AQ$8&lt;&gt;"",VLOOKUP(AR73,Data!$B$2:$H$5150,7,0),""),"")</f>
        <v>292</v>
      </c>
      <c r="AR73" s="72" t="str">
        <f t="shared" ref="AR73:AR74" si="270">$A73&amp;$AN$2&amp;$AP$2&amp;H73</f>
        <v>LMps_Ctn5401.209</v>
      </c>
      <c r="AS73" s="136">
        <f t="shared" ref="AS73:AS74" si="271">AT73*$I73</f>
        <v>0</v>
      </c>
      <c r="AT73" s="69">
        <f t="shared" ref="AT73:AT74" si="272">IF($AT$5=0,ROUND($AT$4*AU73,2),ROUND($AT$5*AU73,2))</f>
        <v>0</v>
      </c>
      <c r="AU73" s="70">
        <f>_xlfn.IFNA(VLOOKUP(AX73,Data!$B$2:$H$5150,4,0),0)</f>
        <v>0.02</v>
      </c>
      <c r="AV73" s="71">
        <f>_xlfn.IFNA(IF($AV$8&lt;&gt;"",VLOOKUP(AX73,Data!$B$2:$H$5150,6,0),""),"")</f>
        <v>291</v>
      </c>
      <c r="AW73" s="71">
        <f>_xlfn.IFNA(IF($AW$8&lt;&gt;"",VLOOKUP(AX73,Data!$B$2:$H$5150,7,0),""),"")</f>
        <v>292</v>
      </c>
      <c r="AX73" s="72" t="str">
        <f t="shared" ref="AX73:AX74" si="273">$A73&amp;$AT$2&amp;$AV$2&amp;H73</f>
        <v>LMps_Ctn5401.209</v>
      </c>
      <c r="AY73" s="136">
        <f t="shared" ref="AY73:AY74" si="274">AZ73*$I73</f>
        <v>0</v>
      </c>
      <c r="AZ73" s="69">
        <f t="shared" ref="AZ73:AZ74" si="275">IF($AZ$5=0,ROUND($AZ$4*BA73,2),ROUND($AZ$5*BA73,2))</f>
        <v>0</v>
      </c>
      <c r="BA73" s="70">
        <f>_xlfn.IFNA(VLOOKUP(BD73,Data!$B$2:$H$5150,4,0),0)</f>
        <v>0.02</v>
      </c>
      <c r="BB73" s="71">
        <f>_xlfn.IFNA(IF($BB$8&lt;&gt;"",VLOOKUP(BD73,Data!$B$2:$H$5150,6,0),""),"")</f>
        <v>291</v>
      </c>
      <c r="BC73" s="71">
        <f>_xlfn.IFNA(IF($BC$8&lt;&gt;"",VLOOKUP(BD73,Data!$B$2:$H$5150,7,0),""),"")</f>
        <v>292</v>
      </c>
      <c r="BD73" s="72" t="str">
        <f t="shared" ref="BD73:BD74" si="276">$A73&amp;$AZ$2&amp;$BB$2&amp;H73</f>
        <v>LMps_Ctn5401.209</v>
      </c>
      <c r="BE73" s="136">
        <f t="shared" ref="BE73:BE74" si="277">BF73*$I73</f>
        <v>0</v>
      </c>
      <c r="BF73" s="69">
        <f t="shared" ref="BF73:BF74" si="278">IF($BF$5=0,ROUND($BF$4*BG73,2),ROUND($BF$5*BG73,2))</f>
        <v>0</v>
      </c>
      <c r="BG73" s="70">
        <f>_xlfn.IFNA(VLOOKUP(BJ73,Data!$B$2:$H$5150,4,0),0)</f>
        <v>0.02</v>
      </c>
      <c r="BH73" s="71">
        <f>_xlfn.IFNA(IF($BH$8&lt;&gt;"",VLOOKUP(BJ73,Data!$B$2:$H$5150,6,0),""),"")</f>
        <v>291</v>
      </c>
      <c r="BI73" s="71">
        <f>_xlfn.IFNA(IF($BI$8&lt;&gt;"",VLOOKUP(BJ73,Data!$B$2:$H$5150,7,0),""),"")</f>
        <v>292</v>
      </c>
      <c r="BJ73" s="72" t="str">
        <f t="shared" ref="BJ73:BJ74" si="279">$A73&amp;$BF$2&amp;$BH$2&amp;H73</f>
        <v>LMps_Ctn5401.209</v>
      </c>
      <c r="BK73" s="136">
        <f t="shared" ref="BK73:BK74" si="280">BL73*$I73</f>
        <v>0</v>
      </c>
      <c r="BL73" s="69">
        <f t="shared" ref="BL73:BL74" si="281">IF($BL$5=0,ROUND($BL$4*BM73,2),ROUND($BL$5*BM73,2))</f>
        <v>0</v>
      </c>
      <c r="BM73" s="70">
        <f>_xlfn.IFNA(VLOOKUP(BP73,Data!$B$2:$H$5150,4,0),0)</f>
        <v>0.02</v>
      </c>
      <c r="BN73" s="71">
        <f>_xlfn.IFNA(IF($BN$8&lt;&gt;"",VLOOKUP(BP73,Data!$B$2:$H$5150,6,0),""),"")</f>
        <v>291</v>
      </c>
      <c r="BO73" s="71">
        <f>_xlfn.IFNA(IF($BO$8&lt;&gt;"",VLOOKUP(BP73,Data!$B$2:$H$5150,7,0),""),"")</f>
        <v>292</v>
      </c>
      <c r="BP73" s="72" t="str">
        <f t="shared" ref="BP73:BP74" si="282">$A73&amp;$BL$2&amp;$BN$2&amp;H73</f>
        <v>LMps_Ctn5401.209</v>
      </c>
      <c r="BQ73" s="136">
        <f t="shared" ref="BQ73:BQ74" si="283">BR73*$I73</f>
        <v>0</v>
      </c>
      <c r="BR73" s="69">
        <f t="shared" ref="BR73:BR74" si="284">IF($BR$5=0,ROUND($BR$4*BS73,2),ROUND($BR$5*BS73,2))</f>
        <v>0</v>
      </c>
      <c r="BS73" s="70">
        <f>_xlfn.IFNA(VLOOKUP(BV73,Data!$B$2:$H$5150,4,0),0)</f>
        <v>0.02</v>
      </c>
      <c r="BT73" s="71">
        <f>_xlfn.IFNA(IF($BT$8&lt;&gt;"",VLOOKUP(BV73,Data!$B$2:$H$5150,6,0),""),"")</f>
        <v>291</v>
      </c>
      <c r="BU73" s="71">
        <f>_xlfn.IFNA(IF($BU$8&lt;&gt;"",VLOOKUP(BV73,Data!$B$2:$H$5150,7,0),""),"")</f>
        <v>292</v>
      </c>
      <c r="BV73" s="72" t="str">
        <f t="shared" ref="BV73:BV74" si="285">$A73&amp;$BR$2&amp;$BT$2&amp;H73</f>
        <v>LMps_Ctn5401.209</v>
      </c>
      <c r="BW73" s="136">
        <f t="shared" ref="BW73:BW74" si="286">BX73*$I73</f>
        <v>0</v>
      </c>
      <c r="BX73" s="69">
        <f t="shared" ref="BX73:BX74" si="287">IF($BX$5=0,ROUND($BX$4*BY73,2),ROUND($BX$5*BY73,2))</f>
        <v>0</v>
      </c>
      <c r="BY73" s="70">
        <f>_xlfn.IFNA(VLOOKUP(CB73,Data!$B$2:$H$5150,4,0),0)</f>
        <v>0.02</v>
      </c>
      <c r="BZ73" s="71">
        <f>_xlfn.IFNA(IF($BZ$8&lt;&gt;"",VLOOKUP(CB73,Data!$B$2:$H$5150,6,0),""),"")</f>
        <v>291</v>
      </c>
      <c r="CA73" s="71">
        <f>_xlfn.IFNA(IF($CA$8&lt;&gt;"",VLOOKUP(CB73,Data!$B$2:$H$5150,7,0),""),"")</f>
        <v>292</v>
      </c>
      <c r="CB73" s="72" t="str">
        <f t="shared" ref="CB73:CB74" si="288">$A73&amp;$BX$2&amp;$BZ$2&amp;H73</f>
        <v>LMps_Ctn5401.209</v>
      </c>
      <c r="CC73" s="136">
        <f t="shared" ref="CC73:CC74" si="289">CD73*$I73</f>
        <v>0</v>
      </c>
      <c r="CD73" s="69">
        <f t="shared" ref="CD73:CD74" si="290">IF($CD$5=0,ROUND($CD$4*CE73,2),ROUND($CD$5*CE73,2))</f>
        <v>0</v>
      </c>
      <c r="CE73" s="70">
        <f>_xlfn.IFNA(VLOOKUP(CH73,Data!$B$2:$H$5150,4,0),0)</f>
        <v>0.02</v>
      </c>
      <c r="CF73" s="71">
        <f>_xlfn.IFNA(IF($CF$8&lt;&gt;"",VLOOKUP(CH73,Data!$B$2:$H$5150,6,0),""),"")</f>
        <v>291</v>
      </c>
      <c r="CG73" s="71">
        <f>_xlfn.IFNA(IF($CG$8&lt;&gt;"",VLOOKUP(CH73,Data!$B$2:$H$5150,7,0),""),"")</f>
        <v>292</v>
      </c>
      <c r="CH73" s="72" t="str">
        <f t="shared" ref="CH73:CH74" si="291">$A73&amp;$CD$2&amp;$CF$2&amp;H73</f>
        <v>LMps_Ctn5401.209</v>
      </c>
      <c r="CI73" s="136">
        <f t="shared" ref="CI73:CI74" si="292">CJ73*$I73</f>
        <v>0</v>
      </c>
      <c r="CJ73" s="69">
        <f t="shared" ref="CJ73:CJ74" si="293">IF($CJ$5=0,ROUND($CJ$4*CK73,2),ROUND($CJ$5*CK73,2))</f>
        <v>0</v>
      </c>
      <c r="CK73" s="70">
        <f>_xlfn.IFNA(VLOOKUP(CN73,Data!$B$2:$H$5150,4,0),0)</f>
        <v>0.02</v>
      </c>
      <c r="CL73" s="71">
        <f>_xlfn.IFNA(IF($CL$8&lt;&gt;"",VLOOKUP(CN73,Data!$B$2:$H$5150,6,0),""),"")</f>
        <v>291</v>
      </c>
      <c r="CM73" s="71">
        <f>_xlfn.IFNA(IF($CM$8&lt;&gt;"",VLOOKUP(CN73,Data!$B$2:$H$5150,7,0),""),"")</f>
        <v>292</v>
      </c>
      <c r="CN73" s="72" t="str">
        <f t="shared" ref="CN73:CN74" si="294">$A73&amp;$CJ$2&amp;$CL$2&amp;H73</f>
        <v>LMps_Ctn5401.209</v>
      </c>
      <c r="CO73" s="136">
        <f t="shared" ref="CO73:CO74" si="295">CP73*$I73</f>
        <v>0</v>
      </c>
      <c r="CP73" s="69">
        <f t="shared" ref="CP73:CP74" si="296">IF($CP$5=0,ROUND($CP$4*CQ73,2),ROUND($CP$5*CQ73,2))</f>
        <v>0</v>
      </c>
      <c r="CQ73" s="70">
        <f>_xlfn.IFNA(VLOOKUP(CT73,Data!$B$2:$H$5150,4,0),0)</f>
        <v>0.02</v>
      </c>
      <c r="CR73" s="71">
        <f>_xlfn.IFNA(IF($CR$8&lt;&gt;"",VLOOKUP(CT73,Data!$B$2:$H$5150,6,0),""),"")</f>
        <v>291</v>
      </c>
      <c r="CS73" s="71">
        <f>_xlfn.IFNA(IF($CS$8&lt;&gt;"",VLOOKUP(CT73,Data!$B$2:$H$5150,7,0),""),"")</f>
        <v>292</v>
      </c>
      <c r="CT73" s="72" t="str">
        <f t="shared" ref="CT73:CT74" si="297">$A73&amp;$CP$2&amp;$CR$2&amp;H73</f>
        <v>LMps_Ctn5401.209</v>
      </c>
      <c r="CU73" s="74" t="str">
        <f>VLOOKUP(F73,GD.List!$C$3:$O$6214,12,0)</f>
        <v>Sewing Thread</v>
      </c>
      <c r="CV73" s="51" t="s">
        <v>50</v>
      </c>
      <c r="CW73" s="51" t="e">
        <f t="shared" si="198"/>
        <v>#N/A</v>
      </c>
      <c r="CX73" s="73">
        <f>E73/VLOOKUP(F73,GD.List!$C$3:$O$6646,5,0)</f>
        <v>4.2202769963211421E-3</v>
      </c>
      <c r="CY73" s="134">
        <f t="shared" ref="CY73:CY74" si="298">D73*I73</f>
        <v>0</v>
      </c>
      <c r="CZ73" s="51" t="e">
        <f t="shared" ref="CZ73" si="299">VLOOKUP(F73,$CZ$1:$CZ$7,1,0)</f>
        <v>#N/A</v>
      </c>
      <c r="DA73" s="133"/>
    </row>
    <row r="74" spans="1:105" ht="15" customHeight="1" x14ac:dyDescent="0.2">
      <c r="A74" s="192" t="s">
        <v>1817</v>
      </c>
      <c r="B74" s="136">
        <f t="shared" si="251"/>
        <v>0</v>
      </c>
      <c r="C74" s="64">
        <v>52.879999999999981</v>
      </c>
      <c r="D74" s="64">
        <f t="shared" ref="D74" si="300">J74+P74+V74+AB74+AH74+AN74+AT74+AZ74+BF74+BL74+BR74+BX74+CD74+CJ74+CP74</f>
        <v>0</v>
      </c>
      <c r="E74" s="64">
        <f t="shared" ref="E74" si="301">C74-D74</f>
        <v>52.879999999999981</v>
      </c>
      <c r="F74" s="65" t="s">
        <v>4339</v>
      </c>
      <c r="G74" s="66" t="str">
        <f>VLOOKUP(F74,GD.List!$C$3:$O$6646,13,0)</f>
        <v>Sewing Thread</v>
      </c>
      <c r="H74" s="67">
        <f>VLOOKUP(F74,GD.List!$C$3:$O$6646,8,0)</f>
        <v>5508.1</v>
      </c>
      <c r="I74" s="68">
        <f>VLOOKUP(F74,GD.List!$C$3:$O$6646,9,0)</f>
        <v>7.42</v>
      </c>
      <c r="J74" s="69">
        <f t="shared" si="254"/>
        <v>0</v>
      </c>
      <c r="K74" s="70">
        <f>_xlfn.IFNA(VLOOKUP(N74,Data!$B$2:$H$5150,4,0),0)</f>
        <v>0.03</v>
      </c>
      <c r="L74" s="71">
        <f>_xlfn.IFNA(IF($L$8&lt;&gt;"",VLOOKUP(N74,Data!$B$2:$H$5150,6,0),""),"")</f>
        <v>284</v>
      </c>
      <c r="M74" s="71">
        <f>_xlfn.IFNA(IF($M$8&lt;&gt;"",VLOOKUP(N74,Data!$B$2:$H$5150,7,0),""),"")</f>
        <v>258</v>
      </c>
      <c r="N74" s="72" t="str">
        <f t="shared" si="255"/>
        <v>LMps_Ctn5508.1</v>
      </c>
      <c r="O74" s="136">
        <f t="shared" si="256"/>
        <v>0</v>
      </c>
      <c r="P74" s="69">
        <f t="shared" si="257"/>
        <v>0</v>
      </c>
      <c r="Q74" s="70">
        <f>_xlfn.IFNA(VLOOKUP(T74,Data!$B$2:$H$5150,4,0),0)</f>
        <v>0.03</v>
      </c>
      <c r="R74" s="71">
        <f>_xlfn.IFNA(IF($R$8&lt;&gt;"",VLOOKUP(T74,Data!$B$2:$H$5150,6,0),""),"")</f>
        <v>284</v>
      </c>
      <c r="S74" s="71">
        <f>_xlfn.IFNA(IF($S$8&lt;&gt;"",VLOOKUP(T74,Data!$B$2:$H$5150,7,0),""),"")</f>
        <v>258</v>
      </c>
      <c r="T74" s="72" t="str">
        <f t="shared" si="258"/>
        <v>LMps_Ctn5508.1</v>
      </c>
      <c r="U74" s="136">
        <f t="shared" si="259"/>
        <v>0</v>
      </c>
      <c r="V74" s="69">
        <f t="shared" si="260"/>
        <v>0</v>
      </c>
      <c r="W74" s="70">
        <f>_xlfn.IFNA(VLOOKUP(Z74,Data!$B$2:$H$5150,4,0),0)</f>
        <v>0.03</v>
      </c>
      <c r="X74" s="71">
        <f>_xlfn.IFNA(IF($X$8&lt;&gt;"",VLOOKUP(Z74,Data!$B$2:$H$5150,6,0),""),"")</f>
        <v>284</v>
      </c>
      <c r="Y74" s="71">
        <f>_xlfn.IFNA(IF($Y$8&lt;&gt;"",VLOOKUP(Z74,Data!$B$2:$H$5150,7,0),""),"")</f>
        <v>258</v>
      </c>
      <c r="Z74" s="72" t="str">
        <f t="shared" si="261"/>
        <v>LMps_Ctn5508.1</v>
      </c>
      <c r="AA74" s="136">
        <f t="shared" si="262"/>
        <v>0</v>
      </c>
      <c r="AB74" s="69">
        <f t="shared" si="263"/>
        <v>0</v>
      </c>
      <c r="AC74" s="70">
        <f>_xlfn.IFNA(VLOOKUP(AF74,Data!$B$2:$H$5150,4,0),0)</f>
        <v>0.03</v>
      </c>
      <c r="AD74" s="71">
        <f>_xlfn.IFNA(IF($AD$8&lt;&gt;"",VLOOKUP(AF74,Data!$B$2:$H$5150,6,0),""),"")</f>
        <v>284</v>
      </c>
      <c r="AE74" s="71">
        <f>_xlfn.IFNA(IF($AE$8&lt;&gt;"",VLOOKUP(AF74,Data!$B$2:$H$5150,7,0),""),"")</f>
        <v>258</v>
      </c>
      <c r="AF74" s="72" t="str">
        <f t="shared" si="264"/>
        <v>LMps_Ctn5508.1</v>
      </c>
      <c r="AG74" s="136">
        <f t="shared" si="265"/>
        <v>0</v>
      </c>
      <c r="AH74" s="69">
        <f t="shared" si="266"/>
        <v>0</v>
      </c>
      <c r="AI74" s="70">
        <f>_xlfn.IFNA(VLOOKUP(AL74,Data!$B$2:$H$5150,4,0),0)</f>
        <v>0.03</v>
      </c>
      <c r="AJ74" s="71">
        <f>_xlfn.IFNA(IF($AJ$8&lt;&gt;"",VLOOKUP(AL74,Data!$B$2:$H$5150,6,0),""),"")</f>
        <v>284</v>
      </c>
      <c r="AK74" s="71">
        <f>_xlfn.IFNA(IF($AK$8&lt;&gt;"",VLOOKUP(AL74,Data!$B$2:$H$5150,7,0),""),"")</f>
        <v>258</v>
      </c>
      <c r="AL74" s="72" t="str">
        <f t="shared" si="267"/>
        <v>LMps_Ctn5508.1</v>
      </c>
      <c r="AM74" s="136">
        <f t="shared" si="268"/>
        <v>0</v>
      </c>
      <c r="AN74" s="69">
        <f t="shared" si="269"/>
        <v>0</v>
      </c>
      <c r="AO74" s="70">
        <f>_xlfn.IFNA(VLOOKUP(AR74,Data!$B$2:$H$5150,4,0),0)</f>
        <v>0.03</v>
      </c>
      <c r="AP74" s="71">
        <f>_xlfn.IFNA(IF($AP$8&lt;&gt;"",VLOOKUP(AR74,Data!$B$2:$H$5150,6,0),""),"")</f>
        <v>284</v>
      </c>
      <c r="AQ74" s="71">
        <f>_xlfn.IFNA(IF($AQ$8&lt;&gt;"",VLOOKUP(AR74,Data!$B$2:$H$5150,7,0),""),"")</f>
        <v>258</v>
      </c>
      <c r="AR74" s="72" t="str">
        <f t="shared" si="270"/>
        <v>LMps_Ctn5508.1</v>
      </c>
      <c r="AS74" s="136">
        <f t="shared" si="271"/>
        <v>0</v>
      </c>
      <c r="AT74" s="69">
        <f t="shared" si="272"/>
        <v>0</v>
      </c>
      <c r="AU74" s="70">
        <f>_xlfn.IFNA(VLOOKUP(AX74,Data!$B$2:$H$5150,4,0),0)</f>
        <v>0.03</v>
      </c>
      <c r="AV74" s="71">
        <f>_xlfn.IFNA(IF($AV$8&lt;&gt;"",VLOOKUP(AX74,Data!$B$2:$H$5150,6,0),""),"")</f>
        <v>284</v>
      </c>
      <c r="AW74" s="71">
        <f>_xlfn.IFNA(IF($AW$8&lt;&gt;"",VLOOKUP(AX74,Data!$B$2:$H$5150,7,0),""),"")</f>
        <v>258</v>
      </c>
      <c r="AX74" s="72" t="str">
        <f t="shared" si="273"/>
        <v>LMps_Ctn5508.1</v>
      </c>
      <c r="AY74" s="136">
        <f t="shared" si="274"/>
        <v>0</v>
      </c>
      <c r="AZ74" s="69">
        <f t="shared" si="275"/>
        <v>0</v>
      </c>
      <c r="BA74" s="70">
        <f>_xlfn.IFNA(VLOOKUP(BD74,Data!$B$2:$H$5150,4,0),0)</f>
        <v>0.03</v>
      </c>
      <c r="BB74" s="71">
        <f>_xlfn.IFNA(IF($BB$8&lt;&gt;"",VLOOKUP(BD74,Data!$B$2:$H$5150,6,0),""),"")</f>
        <v>284</v>
      </c>
      <c r="BC74" s="71">
        <f>_xlfn.IFNA(IF($BC$8&lt;&gt;"",VLOOKUP(BD74,Data!$B$2:$H$5150,7,0),""),"")</f>
        <v>258</v>
      </c>
      <c r="BD74" s="72" t="str">
        <f t="shared" si="276"/>
        <v>LMps_Ctn5508.1</v>
      </c>
      <c r="BE74" s="136">
        <f t="shared" si="277"/>
        <v>0</v>
      </c>
      <c r="BF74" s="69">
        <f t="shared" si="278"/>
        <v>0</v>
      </c>
      <c r="BG74" s="70">
        <f>_xlfn.IFNA(VLOOKUP(BJ74,Data!$B$2:$H$5150,4,0),0)</f>
        <v>0.03</v>
      </c>
      <c r="BH74" s="71">
        <f>_xlfn.IFNA(IF($BH$8&lt;&gt;"",VLOOKUP(BJ74,Data!$B$2:$H$5150,6,0),""),"")</f>
        <v>284</v>
      </c>
      <c r="BI74" s="71">
        <f>_xlfn.IFNA(IF($BI$8&lt;&gt;"",VLOOKUP(BJ74,Data!$B$2:$H$5150,7,0),""),"")</f>
        <v>258</v>
      </c>
      <c r="BJ74" s="72" t="str">
        <f t="shared" si="279"/>
        <v>LMps_Ctn5508.1</v>
      </c>
      <c r="BK74" s="136">
        <f t="shared" si="280"/>
        <v>0</v>
      </c>
      <c r="BL74" s="69">
        <f t="shared" si="281"/>
        <v>0</v>
      </c>
      <c r="BM74" s="70">
        <f>_xlfn.IFNA(VLOOKUP(BP74,Data!$B$2:$H$5150,4,0),0)</f>
        <v>0.03</v>
      </c>
      <c r="BN74" s="71">
        <f>_xlfn.IFNA(IF($BN$8&lt;&gt;"",VLOOKUP(BP74,Data!$B$2:$H$5150,6,0),""),"")</f>
        <v>284</v>
      </c>
      <c r="BO74" s="71">
        <f>_xlfn.IFNA(IF($BO$8&lt;&gt;"",VLOOKUP(BP74,Data!$B$2:$H$5150,7,0),""),"")</f>
        <v>258</v>
      </c>
      <c r="BP74" s="72" t="str">
        <f t="shared" si="282"/>
        <v>LMps_Ctn5508.1</v>
      </c>
      <c r="BQ74" s="136">
        <f t="shared" si="283"/>
        <v>0</v>
      </c>
      <c r="BR74" s="69">
        <f t="shared" si="284"/>
        <v>0</v>
      </c>
      <c r="BS74" s="70">
        <f>_xlfn.IFNA(VLOOKUP(BV74,Data!$B$2:$H$5150,4,0),0)</f>
        <v>0.03</v>
      </c>
      <c r="BT74" s="71">
        <f>_xlfn.IFNA(IF($BT$8&lt;&gt;"",VLOOKUP(BV74,Data!$B$2:$H$5150,6,0),""),"")</f>
        <v>284</v>
      </c>
      <c r="BU74" s="71">
        <f>_xlfn.IFNA(IF($BU$8&lt;&gt;"",VLOOKUP(BV74,Data!$B$2:$H$5150,7,0),""),"")</f>
        <v>258</v>
      </c>
      <c r="BV74" s="72" t="str">
        <f t="shared" si="285"/>
        <v>LMps_Ctn5508.1</v>
      </c>
      <c r="BW74" s="136">
        <f t="shared" si="286"/>
        <v>0</v>
      </c>
      <c r="BX74" s="69">
        <f t="shared" si="287"/>
        <v>0</v>
      </c>
      <c r="BY74" s="70">
        <f>_xlfn.IFNA(VLOOKUP(CB74,Data!$B$2:$H$5150,4,0),0)</f>
        <v>0.03</v>
      </c>
      <c r="BZ74" s="71">
        <f>_xlfn.IFNA(IF($BZ$8&lt;&gt;"",VLOOKUP(CB74,Data!$B$2:$H$5150,6,0),""),"")</f>
        <v>284</v>
      </c>
      <c r="CA74" s="71">
        <f>_xlfn.IFNA(IF($CA$8&lt;&gt;"",VLOOKUP(CB74,Data!$B$2:$H$5150,7,0),""),"")</f>
        <v>258</v>
      </c>
      <c r="CB74" s="72" t="str">
        <f t="shared" si="288"/>
        <v>LMps_Ctn5508.1</v>
      </c>
      <c r="CC74" s="136">
        <f t="shared" si="289"/>
        <v>0</v>
      </c>
      <c r="CD74" s="69">
        <f t="shared" si="290"/>
        <v>0</v>
      </c>
      <c r="CE74" s="70">
        <f>_xlfn.IFNA(VLOOKUP(CH74,Data!$B$2:$H$5150,4,0),0)</f>
        <v>0.03</v>
      </c>
      <c r="CF74" s="71">
        <f>_xlfn.IFNA(IF($CF$8&lt;&gt;"",VLOOKUP(CH74,Data!$B$2:$H$5150,6,0),""),"")</f>
        <v>284</v>
      </c>
      <c r="CG74" s="71">
        <f>_xlfn.IFNA(IF($CG$8&lt;&gt;"",VLOOKUP(CH74,Data!$B$2:$H$5150,7,0),""),"")</f>
        <v>258</v>
      </c>
      <c r="CH74" s="72" t="str">
        <f t="shared" si="291"/>
        <v>LMps_Ctn5508.1</v>
      </c>
      <c r="CI74" s="136">
        <f t="shared" si="292"/>
        <v>0</v>
      </c>
      <c r="CJ74" s="69">
        <f t="shared" si="293"/>
        <v>0</v>
      </c>
      <c r="CK74" s="70">
        <f>_xlfn.IFNA(VLOOKUP(CN74,Data!$B$2:$H$5150,4,0),0)</f>
        <v>0.03</v>
      </c>
      <c r="CL74" s="71">
        <f>_xlfn.IFNA(IF($CL$8&lt;&gt;"",VLOOKUP(CN74,Data!$B$2:$H$5150,6,0),""),"")</f>
        <v>284</v>
      </c>
      <c r="CM74" s="71">
        <f>_xlfn.IFNA(IF($CM$8&lt;&gt;"",VLOOKUP(CN74,Data!$B$2:$H$5150,7,0),""),"")</f>
        <v>258</v>
      </c>
      <c r="CN74" s="72" t="str">
        <f t="shared" si="294"/>
        <v>LMps_Ctn5508.1</v>
      </c>
      <c r="CO74" s="136">
        <f t="shared" si="295"/>
        <v>0</v>
      </c>
      <c r="CP74" s="69">
        <f t="shared" si="296"/>
        <v>0</v>
      </c>
      <c r="CQ74" s="70">
        <f>_xlfn.IFNA(VLOOKUP(CT74,Data!$B$2:$H$5150,4,0),0)</f>
        <v>0.03</v>
      </c>
      <c r="CR74" s="71">
        <f>_xlfn.IFNA(IF($CR$8&lt;&gt;"",VLOOKUP(CT74,Data!$B$2:$H$5150,6,0),""),"")</f>
        <v>284</v>
      </c>
      <c r="CS74" s="71">
        <f>_xlfn.IFNA(IF($CS$8&lt;&gt;"",VLOOKUP(CT74,Data!$B$2:$H$5150,7,0),""),"")</f>
        <v>258</v>
      </c>
      <c r="CT74" s="72" t="str">
        <f t="shared" si="297"/>
        <v>LMps_Ctn5508.1</v>
      </c>
      <c r="CU74" s="74" t="str">
        <f>VLOOKUP(F74,GD.List!$C$3:$O$6214,12,0)</f>
        <v>Sewing Thread</v>
      </c>
      <c r="CV74" s="51" t="s">
        <v>50</v>
      </c>
      <c r="CW74" s="51" t="e">
        <f t="shared" si="198"/>
        <v>#N/A</v>
      </c>
      <c r="CX74" s="73">
        <f>E74/VLOOKUP(F74,GD.List!$C$3:$O$6646,5,0)</f>
        <v>5.7269104141396618E-2</v>
      </c>
      <c r="CY74" s="134">
        <f t="shared" si="298"/>
        <v>0</v>
      </c>
      <c r="CZ74" s="51" t="e">
        <f t="shared" si="95"/>
        <v>#N/A</v>
      </c>
      <c r="DA74" s="133"/>
    </row>
    <row r="75" spans="1:105" ht="15" customHeight="1" x14ac:dyDescent="0.2">
      <c r="A75" s="142"/>
      <c r="B75" s="136"/>
      <c r="C75" s="64"/>
      <c r="D75" s="63"/>
      <c r="E75" s="64"/>
      <c r="F75" s="65"/>
      <c r="G75" s="66"/>
      <c r="H75" s="67"/>
      <c r="I75" s="68"/>
      <c r="J75" s="69"/>
      <c r="K75" s="81">
        <f ca="1">_xlfn.IFNA(VLOOKUP(N75,INDIRECT("Data!B"&amp;(MATCH(N75,INDIRECT("Data!B2:B5000"), 0)+2)&amp;":H5000"),4,0),0)</f>
        <v>0</v>
      </c>
      <c r="L75" s="82" t="str">
        <f ca="1">_xlfn.IFNA(VLOOKUP(N75,INDIRECT("Data!B"&amp;(MATCH(N75,INDIRECT("Data!B2:B5000"), 0)+2)&amp;":H5000"),6,0),"")</f>
        <v/>
      </c>
      <c r="M75" s="82" t="str">
        <f ca="1">_xlfn.IFNA(VLOOKUP(N75,INDIRECT("Data!B"&amp;(MATCH(N75,INDIRECT("Data!B2:B5000"), 0)+2)&amp;":H5000"),7,0),"")</f>
        <v/>
      </c>
      <c r="N75" s="72" t="str">
        <f t="shared" ref="N75:N76" si="302">$A75&amp;$J$2&amp;$L$2&amp;H75</f>
        <v>Mps_Ctn</v>
      </c>
      <c r="O75" s="136"/>
      <c r="P75" s="80"/>
      <c r="Q75" s="70">
        <v>0</v>
      </c>
      <c r="R75" s="82" t="str">
        <f ca="1">_xlfn.IFNA(VLOOKUP(T75,INDIRECT("Data!B"&amp;(MATCH(T75,INDIRECT("Data!B2:B5000"), 0)+2)&amp;":H5000"),6,0),"")</f>
        <v/>
      </c>
      <c r="S75" s="82" t="str">
        <f ca="1">_xlfn.IFNA(VLOOKUP(T75,INDIRECT("Data!B"&amp;(MATCH(T75,INDIRECT("Data!B2:B5000"), 0)+2)&amp;":H5000"),7,0),"")</f>
        <v/>
      </c>
      <c r="T75" s="72" t="str">
        <f>$A75&amp;$P$2&amp;$R$2&amp;H75</f>
        <v>Mps_Ctn</v>
      </c>
      <c r="U75" s="136">
        <f t="shared" ref="U75" si="303">V75*$I75</f>
        <v>0</v>
      </c>
      <c r="V75" s="80"/>
      <c r="W75" s="81">
        <f ca="1">_xlfn.IFNA(VLOOKUP(Z75,INDIRECT("Data!B"&amp;(MATCH(Z75,INDIRECT("Data!B2:B5000"), 0)+2)&amp;":H5000"),4,0),0)</f>
        <v>0</v>
      </c>
      <c r="X75" s="82" t="str">
        <f ca="1">_xlfn.IFNA(VLOOKUP(Z75,INDIRECT("Data!B"&amp;(MATCH(Z75,INDIRECT("Data!B2:B5000"), 0)+2)&amp;":H5000"),6,0),"")</f>
        <v/>
      </c>
      <c r="Y75" s="82" t="str">
        <f ca="1">_xlfn.IFNA(VLOOKUP(Z75,INDIRECT("Data!B"&amp;(MATCH(Z75,INDIRECT("Data!B2:B5000"), 0)+2)&amp;":H5000"),7,0),"")</f>
        <v/>
      </c>
      <c r="Z75" s="72" t="str">
        <f>$A75&amp;$V$2&amp;$X$2&amp;H75</f>
        <v>Mps_Ctn</v>
      </c>
      <c r="AA75" s="136">
        <f t="shared" ref="AA75" si="304">AB75*$I75</f>
        <v>0</v>
      </c>
      <c r="AB75" s="80"/>
      <c r="AC75" s="81">
        <f ca="1">_xlfn.IFNA(VLOOKUP(AF75,INDIRECT("Data!B"&amp;(MATCH(AF75,INDIRECT("Data!B2:B5000"), 0)+2)&amp;":H5000"),4,0),0)</f>
        <v>0</v>
      </c>
      <c r="AD75" s="82" t="str">
        <f ca="1">_xlfn.IFNA(VLOOKUP(AF75,INDIRECT("Data!B"&amp;(MATCH(AF75,INDIRECT("Data!B2:B5000"), 0)+2)&amp;":H5000"),6,0),"")</f>
        <v/>
      </c>
      <c r="AE75" s="82" t="str">
        <f ca="1">_xlfn.IFNA(VLOOKUP(AF75,INDIRECT("Data!B"&amp;(MATCH(AF75,INDIRECT("Data!B2:B5000"), 0)+2)&amp;":H5000"),7,0),"")</f>
        <v/>
      </c>
      <c r="AF75" s="72" t="str">
        <f t="shared" ref="AF75:AF76" si="305">$A75&amp;$AB$2&amp;$AD$2&amp;H75</f>
        <v>Mps_Ctn</v>
      </c>
      <c r="AG75" s="136">
        <f t="shared" ref="AG75" si="306">AH75*$I75</f>
        <v>0</v>
      </c>
      <c r="AH75" s="80"/>
      <c r="AI75" s="81">
        <f ca="1">_xlfn.IFNA(VLOOKUP(AL75,INDIRECT("Data!B"&amp;(MATCH(AL75,INDIRECT("Data!B2:B5000"), 0)+2)&amp;":H5000"),4,0),0)</f>
        <v>0</v>
      </c>
      <c r="AJ75" s="82" t="str">
        <f ca="1">_xlfn.IFNA(VLOOKUP(AL75,INDIRECT("Data!B"&amp;(MATCH(AL75,INDIRECT("Data!B2:B5000"), 0)+2)&amp;":H5000"),6,0),"")</f>
        <v/>
      </c>
      <c r="AK75" s="82" t="str">
        <f ca="1">_xlfn.IFNA(VLOOKUP(AL75,INDIRECT("Data!B"&amp;(MATCH(AL75,INDIRECT("Data!B2:B5000"), 0)+2)&amp;":H5000"),7,0),"")</f>
        <v/>
      </c>
      <c r="AL75" s="72" t="str">
        <f t="shared" ref="AL75:AL76" si="307">$A75&amp;$AH$2&amp;$AJ$2&amp;H75</f>
        <v>Mps_Ctn</v>
      </c>
      <c r="AM75" s="136">
        <f t="shared" ref="AM75" si="308">AN75*$I75</f>
        <v>0</v>
      </c>
      <c r="AN75" s="80"/>
      <c r="AO75" s="81">
        <f ca="1">_xlfn.IFNA(VLOOKUP(AR75,INDIRECT("Data!B"&amp;(MATCH(AR75,INDIRECT("Data!B2:B5000"), 0)+2)&amp;":H5000"),4,0),0)</f>
        <v>0</v>
      </c>
      <c r="AP75" s="82" t="str">
        <f ca="1">_xlfn.IFNA(VLOOKUP(AR75,INDIRECT("Data!B"&amp;(MATCH(AR75,INDIRECT("Data!B2:B5000"), 0)+2)&amp;":H5000"),6,0),"")</f>
        <v/>
      </c>
      <c r="AQ75" s="82" t="str">
        <f ca="1">_xlfn.IFNA(VLOOKUP(AR75,INDIRECT("Data!B"&amp;(MATCH(AR75,INDIRECT("Data!B2:B5000"), 0)+2)&amp;":H5000"),7,0),"")</f>
        <v/>
      </c>
      <c r="AR75" s="72" t="str">
        <f t="shared" ref="AR75:AR76" si="309">$A75&amp;$AN$2&amp;$AP$2&amp;H75</f>
        <v>Mps_Ctn</v>
      </c>
      <c r="AS75" s="136">
        <f t="shared" ref="AS75" si="310">AT75*$I75</f>
        <v>0</v>
      </c>
      <c r="AT75" s="80"/>
      <c r="AU75" s="81">
        <f ca="1">_xlfn.IFNA(VLOOKUP(AX75,INDIRECT("Data!B"&amp;(MATCH(AX75,INDIRECT("Data!B2:B5000"), 0)+2)&amp;":H5000"),4,0),0)</f>
        <v>0</v>
      </c>
      <c r="AV75" s="82" t="str">
        <f ca="1">_xlfn.IFNA(VLOOKUP(AX75,INDIRECT("Data!B"&amp;(MATCH(AX75,INDIRECT("Data!B2:B5000"), 0)+2)&amp;":H5000"),6,0),"")</f>
        <v/>
      </c>
      <c r="AW75" s="82" t="str">
        <f ca="1">_xlfn.IFNA(VLOOKUP(AX75,INDIRECT("Data!B"&amp;(MATCH(AX75,INDIRECT("Data!B2:B5000"), 0)+2)&amp;":H5000"),7,0),"")</f>
        <v/>
      </c>
      <c r="AX75" s="72" t="str">
        <f t="shared" ref="AX75:AX76" si="311">$A75&amp;$AT$2&amp;$AV$2&amp;H75</f>
        <v>Mps_Ctn</v>
      </c>
      <c r="AY75" s="136">
        <f t="shared" ref="AY75" si="312">AZ75*$I75</f>
        <v>0</v>
      </c>
      <c r="AZ75" s="80"/>
      <c r="BA75" s="81">
        <f ca="1">_xlfn.IFNA(VLOOKUP(BD75,INDIRECT("Data!B"&amp;(MATCH(BD75,INDIRECT("Data!B2:B5000"), 0)+2)&amp;":H5000"),4,0),0)</f>
        <v>0</v>
      </c>
      <c r="BB75" s="82" t="str">
        <f ca="1">_xlfn.IFNA(VLOOKUP(BD75,INDIRECT("Data!B"&amp;(MATCH(BD75,INDIRECT("Data!B2:B5000"), 0)+2)&amp;":H5000"),6,0),"")</f>
        <v/>
      </c>
      <c r="BC75" s="82" t="str">
        <f ca="1">_xlfn.IFNA(VLOOKUP(BD75,INDIRECT("Data!B"&amp;(MATCH(BD75,INDIRECT("Data!B2:B5000"), 0)+2)&amp;":H5000"),7,0),"")</f>
        <v/>
      </c>
      <c r="BD75" s="72" t="str">
        <f t="shared" ref="BD75:BD76" si="313">$A75&amp;$AZ$2&amp;$BB$2&amp;H75</f>
        <v>Mps_Ctn</v>
      </c>
      <c r="BE75" s="136">
        <f t="shared" ref="BE75" si="314">BF75*$I75</f>
        <v>0</v>
      </c>
      <c r="BF75" s="80"/>
      <c r="BG75" s="81">
        <f ca="1">_xlfn.IFNA(VLOOKUP(BJ75,INDIRECT("Data!B"&amp;(MATCH(BJ75,INDIRECT("Data!B2:B5000"), 0)+2)&amp;":H5000"),4,0),0)</f>
        <v>0</v>
      </c>
      <c r="BH75" s="82" t="str">
        <f ca="1">_xlfn.IFNA(VLOOKUP(BJ75,INDIRECT("Data!B"&amp;(MATCH(BJ75,INDIRECT("Data!B2:B5000"), 0)+2)&amp;":H5000"),6,0),"")</f>
        <v/>
      </c>
      <c r="BI75" s="82" t="str">
        <f ca="1">_xlfn.IFNA(VLOOKUP(BJ75,INDIRECT("Data!B"&amp;(MATCH(BJ75,INDIRECT("Data!B2:B5000"), 0)+2)&amp;":H5000"),7,0),"")</f>
        <v/>
      </c>
      <c r="BJ75" s="72" t="str">
        <f t="shared" ref="BJ75:BJ76" si="315">$A75&amp;$BF$2&amp;$BH$2&amp;H75</f>
        <v>Mps_Ctn</v>
      </c>
      <c r="BK75" s="136">
        <f t="shared" ref="BK75" si="316">BL75*$I75</f>
        <v>0</v>
      </c>
      <c r="BL75" s="80"/>
      <c r="BM75" s="81">
        <f ca="1">_xlfn.IFNA(VLOOKUP(BP75,INDIRECT("Data!B"&amp;(MATCH(BP75,INDIRECT("Data!B2:B5000"), 0)+2)&amp;":H5000"),4,0),0)</f>
        <v>0</v>
      </c>
      <c r="BN75" s="82" t="str">
        <f ca="1">_xlfn.IFNA(VLOOKUP(BP75,INDIRECT("Data!B"&amp;(MATCH(BP75,INDIRECT("Data!B2:B5000"), 0)+2)&amp;":H5000"),6,0),"")</f>
        <v/>
      </c>
      <c r="BO75" s="82" t="str">
        <f ca="1">_xlfn.IFNA(VLOOKUP(BP75,INDIRECT("Data!B"&amp;(MATCH(BP75,INDIRECT("Data!B2:B5000"), 0)+2)&amp;":H5000"),7,0),"")</f>
        <v/>
      </c>
      <c r="BP75" s="72" t="str">
        <f t="shared" ref="BP75:BP76" si="317">$A75&amp;$BL$2&amp;$BN$2&amp;H75</f>
        <v>Mps_Ctn</v>
      </c>
      <c r="BQ75" s="136">
        <f t="shared" ref="BQ75" si="318">BR75*$I75</f>
        <v>0</v>
      </c>
      <c r="BR75" s="80"/>
      <c r="BS75" s="81">
        <f ca="1">_xlfn.IFNA(VLOOKUP(BV75,INDIRECT("Data!B"&amp;(MATCH(BV75,INDIRECT("Data!B2:B5000"), 0)+2)&amp;":H5000"),4,0),0)</f>
        <v>0</v>
      </c>
      <c r="BT75" s="82" t="str">
        <f ca="1">_xlfn.IFNA(VLOOKUP(BV75,INDIRECT("Data!B"&amp;(MATCH(BV75,INDIRECT("Data!B2:B5000"), 0)+2)&amp;":H5000"),6,0),"")</f>
        <v/>
      </c>
      <c r="BU75" s="82" t="str">
        <f ca="1">_xlfn.IFNA(VLOOKUP(BV75,INDIRECT("Data!B"&amp;(MATCH(BV75,INDIRECT("Data!B2:B5000"), 0)+2)&amp;":H5000"),7,0),"")</f>
        <v/>
      </c>
      <c r="BV75" s="72" t="str">
        <f t="shared" ref="BV75:BV76" si="319">$A75&amp;$BR$2&amp;$BT$2&amp;H75</f>
        <v>Mps_Ctn</v>
      </c>
      <c r="BW75" s="136">
        <f t="shared" ref="BW75" si="320">BX75*$I75</f>
        <v>0</v>
      </c>
      <c r="BX75" s="80"/>
      <c r="BY75" s="81">
        <f ca="1">_xlfn.IFNA(VLOOKUP(CB75,INDIRECT("Data!B"&amp;(MATCH(CB75,INDIRECT("Data!B2:B5000"), 0)+2)&amp;":H5000"),4,0),0)</f>
        <v>0</v>
      </c>
      <c r="BZ75" s="82" t="str">
        <f ca="1">_xlfn.IFNA(VLOOKUP(CB75,INDIRECT("Data!B"&amp;(MATCH(CB75,INDIRECT("Data!B2:B5000"), 0)+2)&amp;":H5000"),6,0),"")</f>
        <v/>
      </c>
      <c r="CA75" s="82" t="str">
        <f ca="1">_xlfn.IFNA(VLOOKUP(CB75,INDIRECT("Data!B"&amp;(MATCH(CB75,INDIRECT("Data!B2:B5000"), 0)+2)&amp;":H5000"),7,0),"")</f>
        <v/>
      </c>
      <c r="CB75" s="72" t="str">
        <f t="shared" ref="CB75:CB76" si="321">$A75&amp;$BX$2&amp;$BZ$2&amp;H75</f>
        <v>Mps_Ctn</v>
      </c>
      <c r="CC75" s="136">
        <f t="shared" ref="CC75" si="322">CD75*$I75</f>
        <v>0</v>
      </c>
      <c r="CD75" s="80"/>
      <c r="CE75" s="81">
        <f ca="1">_xlfn.IFNA(VLOOKUP(CH75,INDIRECT("Data!B"&amp;(MATCH(CH75,INDIRECT("Data!B2:B5000"), 0)+2)&amp;":H5000"),4,0),0)</f>
        <v>0</v>
      </c>
      <c r="CF75" s="82" t="str">
        <f ca="1">_xlfn.IFNA(VLOOKUP(CH75,INDIRECT("Data!B"&amp;(MATCH(CH75,INDIRECT("Data!B2:B5000"), 0)+2)&amp;":H5000"),6,0),"")</f>
        <v/>
      </c>
      <c r="CG75" s="82" t="str">
        <f ca="1">_xlfn.IFNA(VLOOKUP(CH75,INDIRECT("Data!B"&amp;(MATCH(CH75,INDIRECT("Data!B2:B5000"), 0)+2)&amp;":H5000"),7,0),"")</f>
        <v/>
      </c>
      <c r="CH75" s="72" t="str">
        <f t="shared" ref="CH75:CH76" si="323">$A75&amp;$CD$2&amp;$CF$2&amp;H75</f>
        <v>Mps_Ctn</v>
      </c>
      <c r="CI75" s="136">
        <f t="shared" ref="CI75" si="324">CJ75*$I75</f>
        <v>0</v>
      </c>
      <c r="CJ75" s="80"/>
      <c r="CK75" s="81">
        <f ca="1">_xlfn.IFNA(VLOOKUP(CN75,INDIRECT("Data!B"&amp;(MATCH(CN75,INDIRECT("Data!B2:B5000"), 0)+2)&amp;":H5000"),4,0),0)</f>
        <v>0</v>
      </c>
      <c r="CL75" s="82" t="str">
        <f ca="1">_xlfn.IFNA(VLOOKUP(CN75,INDIRECT("Data!B"&amp;(MATCH(CN75,INDIRECT("Data!B2:B5000"), 0)+2)&amp;":H5000"),6,0),"")</f>
        <v/>
      </c>
      <c r="CM75" s="82" t="str">
        <f ca="1">_xlfn.IFNA(VLOOKUP(CN75,INDIRECT("Data!B"&amp;(MATCH(CN75,INDIRECT("Data!B2:B5000"), 0)+2)&amp;":H5000"),7,0),"")</f>
        <v/>
      </c>
      <c r="CN75" s="72" t="str">
        <f t="shared" ref="CN75:CN76" si="325">$A75&amp;$CJ$2&amp;$CL$2&amp;H75</f>
        <v>Mps_Ctn</v>
      </c>
      <c r="CO75" s="136">
        <f t="shared" ref="CO75" si="326">CP75*$I75</f>
        <v>0</v>
      </c>
      <c r="CP75" s="80"/>
      <c r="CQ75" s="81">
        <f ca="1">_xlfn.IFNA(VLOOKUP(CT75,INDIRECT("Data!B"&amp;(MATCH(CT75,INDIRECT("Data!B2:B5000"), 0)+2)&amp;":H5000"),4,0),0)</f>
        <v>0</v>
      </c>
      <c r="CR75" s="82" t="str">
        <f ca="1">_xlfn.IFNA(VLOOKUP(CT75,INDIRECT("Data!B"&amp;(MATCH(CT75,INDIRECT("Data!B2:B5000"), 0)+2)&amp;":H5000"),6,0),"")</f>
        <v/>
      </c>
      <c r="CS75" s="82" t="str">
        <f ca="1">_xlfn.IFNA(VLOOKUP(CT75,INDIRECT("Data!B"&amp;(MATCH(CT75,INDIRECT("Data!B2:B5000"), 0)+2)&amp;":H5000"),7,0),"")</f>
        <v/>
      </c>
      <c r="CT75" s="72" t="str">
        <f t="shared" ref="CT75:CT76" si="327">$A75&amp;$CP$2&amp;$CR$2&amp;H75</f>
        <v>Mps_Ctn</v>
      </c>
      <c r="CU75" s="173"/>
      <c r="CV75" s="51"/>
      <c r="CW75" s="51"/>
      <c r="CX75" s="73"/>
      <c r="CY75" s="134"/>
      <c r="DA75" s="133"/>
    </row>
    <row r="76" spans="1:105" ht="15" customHeight="1" x14ac:dyDescent="0.2">
      <c r="A76" s="75"/>
      <c r="B76" s="136"/>
      <c r="C76" s="76"/>
      <c r="D76" s="76"/>
      <c r="E76" s="76"/>
      <c r="F76" s="77"/>
      <c r="G76" s="78"/>
      <c r="H76" s="67"/>
      <c r="I76" s="79"/>
      <c r="J76" s="80"/>
      <c r="K76" s="70">
        <f>_xlfn.IFNA(VLOOKUP(N76,Data!$B$2:$H$5150,4,0),0)</f>
        <v>0</v>
      </c>
      <c r="L76" s="195" t="str">
        <f>_xlfn.IFNA([1]!DVLookup(N76,Data!$B$2:$B$5000,Data!$G$2:$G$5000,3),"")</f>
        <v/>
      </c>
      <c r="M76" s="195" t="str">
        <f>_xlfn.IFNA([1]!DVLookup(N76,Data!$B$2:$B$5000,Data!$H$2:$H$5000,3),"")</f>
        <v/>
      </c>
      <c r="N76" s="72" t="str">
        <f t="shared" si="302"/>
        <v>Mps_Ctn</v>
      </c>
      <c r="O76" s="136"/>
      <c r="P76" s="80"/>
      <c r="Q76" s="70">
        <v>0</v>
      </c>
      <c r="R76" s="195" t="str">
        <f>_xlfn.IFNA([1]!DVLookup(T76,Data!$B$2:$B$5000,Data!$G$2:$G$5000,3),"")</f>
        <v/>
      </c>
      <c r="S76" s="195" t="str">
        <f>_xlfn.IFNA([1]!DVLookup(T76,Data!$B$2:$B$5000,Data!$H$2:$H$5000,3),"")</f>
        <v/>
      </c>
      <c r="T76" s="72" t="str">
        <f>$A76&amp;$P$2&amp;$R$2&amp;H76</f>
        <v>Mps_Ctn</v>
      </c>
      <c r="U76" s="136">
        <v>0</v>
      </c>
      <c r="V76" s="80"/>
      <c r="W76" s="194">
        <f>_xlfn.IFNA([1]!DVLookup(Z76,Data!$B$2:$B$5000,Data!$E$2:$E$5000,3),0)</f>
        <v>0</v>
      </c>
      <c r="X76" s="195" t="str">
        <f>_xlfn.IFNA([1]!DVLookup(Z76,Data!$B$2:$B$5000,Data!$G$2:$G$5000,3),"")</f>
        <v/>
      </c>
      <c r="Y76" s="195" t="str">
        <f>_xlfn.IFNA([1]!DVLookup(Z76,Data!$B$2:$B$5000,Data!$H$2:$H$5000,3),"")</f>
        <v/>
      </c>
      <c r="Z76" s="72" t="str">
        <f>$A76&amp;$V$2&amp;$X$2&amp;H76</f>
        <v>Mps_Ctn</v>
      </c>
      <c r="AA76" s="136">
        <f t="shared" ref="AA76" si="328">AB76*$I76</f>
        <v>0</v>
      </c>
      <c r="AB76" s="80"/>
      <c r="AC76" s="194">
        <f>_xlfn.IFNA([1]!DVLookup(AF76,Data!$B$2:$B$5000,Data!$E$2:$E$5000,3),0)</f>
        <v>0</v>
      </c>
      <c r="AD76" s="195" t="str">
        <f>_xlfn.IFNA([1]!DVLookup(AF76,Data!$B$2:$B$5000,Data!$G$2:$G$5000,3),"")</f>
        <v/>
      </c>
      <c r="AE76" s="195" t="str">
        <f>_xlfn.IFNA([1]!DVLookup(AF76,Data!$B$2:$B$5000,Data!$H$2:$H$5000,3),"")</f>
        <v/>
      </c>
      <c r="AF76" s="72" t="str">
        <f t="shared" si="305"/>
        <v>Mps_Ctn</v>
      </c>
      <c r="AG76" s="136">
        <f t="shared" ref="AG76" si="329">AH76*$I76</f>
        <v>0</v>
      </c>
      <c r="AH76" s="80"/>
      <c r="AI76" s="194">
        <f>_xlfn.IFNA([1]!DVLookup(AL76,Data!$B$2:$B$5000,Data!$E$2:$E$5000,3),0)</f>
        <v>0</v>
      </c>
      <c r="AJ76" s="195" t="str">
        <f>_xlfn.IFNA([1]!DVLookup(AL76,Data!$B$2:$B$5000,Data!$G$2:$G$5000,3),"")</f>
        <v/>
      </c>
      <c r="AK76" s="195" t="str">
        <f>_xlfn.IFNA([1]!DVLookup(AL76,Data!$B$2:$B$5000,Data!$H$2:$H$5000,3),"")</f>
        <v/>
      </c>
      <c r="AL76" s="72" t="str">
        <f t="shared" si="307"/>
        <v>Mps_Ctn</v>
      </c>
      <c r="AM76" s="136">
        <f t="shared" ref="AM76" si="330">AN76*$I76</f>
        <v>0</v>
      </c>
      <c r="AN76" s="80"/>
      <c r="AO76" s="194">
        <f>_xlfn.IFNA([1]!DVLookup(AR76,Data!$B$2:$B$5000,Data!$E$2:$E$5000,3),0)</f>
        <v>0</v>
      </c>
      <c r="AP76" s="195" t="str">
        <f>_xlfn.IFNA([1]!DVLookup(AR76,Data!$B$2:$B$5000,Data!$G$2:$G$5000,3),"")</f>
        <v/>
      </c>
      <c r="AQ76" s="195" t="str">
        <f>_xlfn.IFNA([1]!DVLookup(AR76,Data!$B$2:$B$5000,Data!$H$2:$H$5000,3),"")</f>
        <v/>
      </c>
      <c r="AR76" s="72" t="str">
        <f t="shared" si="309"/>
        <v>Mps_Ctn</v>
      </c>
      <c r="AS76" s="136">
        <f t="shared" ref="AS76" si="331">AT76*$I76</f>
        <v>0</v>
      </c>
      <c r="AT76" s="80"/>
      <c r="AU76" s="194">
        <f>_xlfn.IFNA([1]!DVLookup(AX76,Data!$B$2:$B$5000,Data!$E$2:$E$5000,3),0)</f>
        <v>0</v>
      </c>
      <c r="AV76" s="195" t="str">
        <f>_xlfn.IFNA([1]!DVLookup(AX76,Data!$B$2:$B$5000,Data!$G$2:$G$5000,3),"")</f>
        <v/>
      </c>
      <c r="AW76" s="195" t="str">
        <f>_xlfn.IFNA([1]!DVLookup(AX76,Data!$B$2:$B$5000,Data!$H$2:$H$5000,3),"")</f>
        <v/>
      </c>
      <c r="AX76" s="72" t="str">
        <f t="shared" si="311"/>
        <v>Mps_Ctn</v>
      </c>
      <c r="AY76" s="136">
        <f t="shared" ref="AY76" si="332">AZ76*$I76</f>
        <v>0</v>
      </c>
      <c r="AZ76" s="80"/>
      <c r="BA76" s="194">
        <f>_xlfn.IFNA([1]!DVLookup(BD76,Data!$B$2:$B$5000,Data!$E$2:$E$5000,3),0)</f>
        <v>0</v>
      </c>
      <c r="BB76" s="195" t="str">
        <f>_xlfn.IFNA([1]!DVLookup(BD76,Data!$B$2:$B$5000,Data!$G$2:$G$5000,3),"")</f>
        <v/>
      </c>
      <c r="BC76" s="195" t="str">
        <f>_xlfn.IFNA([1]!DVLookup(BD76,Data!$B$2:$B$5000,Data!$H$2:$H$5000,3),"")</f>
        <v/>
      </c>
      <c r="BD76" s="72" t="str">
        <f t="shared" si="313"/>
        <v>Mps_Ctn</v>
      </c>
      <c r="BE76" s="136">
        <f t="shared" ref="BE76" si="333">BF76*$I76</f>
        <v>0</v>
      </c>
      <c r="BF76" s="80"/>
      <c r="BG76" s="194">
        <f>_xlfn.IFNA([1]!DVLookup(BJ76,Data!$B$2:$B$5000,Data!$E$2:$E$5000,3),0)</f>
        <v>0</v>
      </c>
      <c r="BH76" s="195" t="str">
        <f>_xlfn.IFNA([1]!DVLookup(BJ76,Data!$B$2:$B$5000,Data!$G$2:$G$5000,3),"")</f>
        <v/>
      </c>
      <c r="BI76" s="195" t="str">
        <f>_xlfn.IFNA([1]!DVLookup(BJ76,Data!$B$2:$B$5000,Data!$H$2:$H$5000,3),"")</f>
        <v/>
      </c>
      <c r="BJ76" s="72" t="str">
        <f t="shared" si="315"/>
        <v>Mps_Ctn</v>
      </c>
      <c r="BK76" s="136">
        <f t="shared" ref="BK76" si="334">BL76*$I76</f>
        <v>0</v>
      </c>
      <c r="BL76" s="80"/>
      <c r="BM76" s="194">
        <f>_xlfn.IFNA([1]!DVLookup(BP76,Data!$B$2:$B$5000,Data!$E$2:$E$5000,3),0)</f>
        <v>0</v>
      </c>
      <c r="BN76" s="195" t="str">
        <f>_xlfn.IFNA([1]!DVLookup(BP76,Data!$B$2:$B$5000,Data!$G$2:$G$5000,3),"")</f>
        <v/>
      </c>
      <c r="BO76" s="195" t="str">
        <f>_xlfn.IFNA([1]!DVLookup(BP76,Data!$B$2:$B$5000,Data!$H$2:$H$5000,3),"")</f>
        <v/>
      </c>
      <c r="BP76" s="72" t="str">
        <f t="shared" si="317"/>
        <v>Mps_Ctn</v>
      </c>
      <c r="BQ76" s="136">
        <f t="shared" ref="BQ76" si="335">BR76*$I76</f>
        <v>0</v>
      </c>
      <c r="BR76" s="80"/>
      <c r="BS76" s="194">
        <f>_xlfn.IFNA([1]!DVLookup(BV76,Data!$B$2:$B$5000,Data!$E$2:$E$5000,3),0)</f>
        <v>0</v>
      </c>
      <c r="BT76" s="195" t="str">
        <f>_xlfn.IFNA([1]!DVLookup(BV76,Data!$B$2:$B$5000,Data!$G$2:$G$5000,3),"")</f>
        <v/>
      </c>
      <c r="BU76" s="195" t="str">
        <f>_xlfn.IFNA([1]!DVLookup(BV76,Data!$B$2:$B$5000,Data!$H$2:$H$5000,3),"")</f>
        <v/>
      </c>
      <c r="BV76" s="72" t="str">
        <f t="shared" si="319"/>
        <v>Mps_Ctn</v>
      </c>
      <c r="BW76" s="136">
        <f t="shared" ref="BW76" si="336">BX76*$I76</f>
        <v>0</v>
      </c>
      <c r="BX76" s="80"/>
      <c r="BY76" s="194">
        <f>_xlfn.IFNA([1]!DVLookup(CB76,Data!$B$2:$B$5000,Data!$E$2:$E$5000,3),0)</f>
        <v>0</v>
      </c>
      <c r="BZ76" s="195" t="str">
        <f>_xlfn.IFNA([1]!DVLookup(CB76,Data!$B$2:$B$5000,Data!$G$2:$G$5000,3),"")</f>
        <v/>
      </c>
      <c r="CA76" s="195" t="str">
        <f>_xlfn.IFNA([1]!DVLookup(CB76,Data!$B$2:$B$5000,Data!$H$2:$H$5000,3),"")</f>
        <v/>
      </c>
      <c r="CB76" s="72" t="str">
        <f t="shared" si="321"/>
        <v>Mps_Ctn</v>
      </c>
      <c r="CC76" s="136">
        <f t="shared" ref="CC76" si="337">CD76*$I76</f>
        <v>0</v>
      </c>
      <c r="CD76" s="80"/>
      <c r="CE76" s="194">
        <f>_xlfn.IFNA([1]!DVLookup(CH76,Data!$B$2:$B$5000,Data!$E$2:$E$5000,3),0)</f>
        <v>0</v>
      </c>
      <c r="CF76" s="195" t="str">
        <f>_xlfn.IFNA([1]!DVLookup(CH76,Data!$B$2:$B$5000,Data!$G$2:$G$5000,3),"")</f>
        <v/>
      </c>
      <c r="CG76" s="195" t="str">
        <f>_xlfn.IFNA([1]!DVLookup(CH76,Data!$B$2:$B$5000,Data!$H$2:$H$5000,3),"")</f>
        <v/>
      </c>
      <c r="CH76" s="72" t="str">
        <f t="shared" si="323"/>
        <v>Mps_Ctn</v>
      </c>
      <c r="CI76" s="136">
        <f t="shared" ref="CI76" si="338">CJ76*$I76</f>
        <v>0</v>
      </c>
      <c r="CJ76" s="80"/>
      <c r="CK76" s="194">
        <f>_xlfn.IFNA([1]!DVLookup(CN76,Data!$B$2:$B$5000,Data!$E$2:$E$5000,3),0)</f>
        <v>0</v>
      </c>
      <c r="CL76" s="195" t="str">
        <f>_xlfn.IFNA([1]!DVLookup(CN76,Data!$B$2:$B$5000,Data!$G$2:$G$5000,3),"")</f>
        <v/>
      </c>
      <c r="CM76" s="195" t="str">
        <f>_xlfn.IFNA([1]!DVLookup(CN76,Data!$B$2:$B$5000,Data!$H$2:$H$5000,3),"")</f>
        <v/>
      </c>
      <c r="CN76" s="72" t="str">
        <f t="shared" si="325"/>
        <v>Mps_Ctn</v>
      </c>
      <c r="CO76" s="136">
        <f t="shared" ref="CO76" si="339">CP76*$I76</f>
        <v>0</v>
      </c>
      <c r="CP76" s="80"/>
      <c r="CQ76" s="194">
        <f>_xlfn.IFNA([1]!DVLookup(CT76,Data!$B$2:$B$5000,Data!$E$2:$E$5000,3),0)</f>
        <v>0</v>
      </c>
      <c r="CR76" s="195" t="str">
        <f>_xlfn.IFNA([1]!DVLookup(CT76,Data!$B$2:$B$5000,Data!$G$2:$G$5000,3),"")</f>
        <v/>
      </c>
      <c r="CS76" s="195" t="str">
        <f>_xlfn.IFNA([1]!DVLookup(CT76,Data!$B$2:$B$5000,Data!$H$2:$H$5000,3),"")</f>
        <v/>
      </c>
      <c r="CT76" s="72" t="str">
        <f t="shared" si="327"/>
        <v>Mps_Ctn</v>
      </c>
      <c r="CU76" s="74"/>
      <c r="CV76" s="51" t="s">
        <v>51</v>
      </c>
      <c r="CW76" s="51"/>
      <c r="CX76" s="53"/>
      <c r="CY76" s="53"/>
    </row>
    <row r="77" spans="1:105" ht="50.1" customHeight="1" thickBot="1" x14ac:dyDescent="0.25">
      <c r="A77" s="83"/>
      <c r="B77" s="135">
        <f>ROUND(SUM(B11:B76),0)</f>
        <v>0</v>
      </c>
      <c r="C77" s="84">
        <f>SUM(C10:C76)</f>
        <v>1097282.8121999996</v>
      </c>
      <c r="D77" s="84">
        <f>SUM(D10:D76)</f>
        <v>0</v>
      </c>
      <c r="E77" s="84">
        <f>SUM(E10:E76)</f>
        <v>1097282.8121999996</v>
      </c>
      <c r="F77" s="85"/>
      <c r="G77" s="86"/>
      <c r="H77" s="87"/>
      <c r="I77" s="86"/>
      <c r="J77" s="88">
        <f>SUM(J10:J76)</f>
        <v>0</v>
      </c>
      <c r="K77" s="89"/>
      <c r="L77" s="86"/>
      <c r="M77" s="90"/>
      <c r="N77" s="91"/>
      <c r="O77" s="135">
        <f>ROUND(SUM(O11:O76),0)</f>
        <v>0</v>
      </c>
      <c r="P77" s="88">
        <f>SUM(P10:P76)</f>
        <v>0</v>
      </c>
      <c r="Q77" s="89"/>
      <c r="R77" s="86"/>
      <c r="S77" s="90"/>
      <c r="T77" s="91"/>
      <c r="U77" s="135">
        <f>ROUND(SUM(U11:U76),0)</f>
        <v>0</v>
      </c>
      <c r="V77" s="88">
        <f>SUM(V10:V76)</f>
        <v>0</v>
      </c>
      <c r="W77" s="89"/>
      <c r="X77" s="86"/>
      <c r="Y77" s="90"/>
      <c r="Z77" s="91"/>
      <c r="AA77" s="135">
        <f>ROUND(SUM(AA11:AA76),0)</f>
        <v>0</v>
      </c>
      <c r="AB77" s="88">
        <f>SUM(AB10:AB76)</f>
        <v>0</v>
      </c>
      <c r="AC77" s="89"/>
      <c r="AD77" s="86"/>
      <c r="AE77" s="90"/>
      <c r="AF77" s="91"/>
      <c r="AG77" s="135">
        <f>ROUND(SUM(AG11:AG76),0)</f>
        <v>0</v>
      </c>
      <c r="AH77" s="88">
        <f>SUM(AH10:AH76)</f>
        <v>0</v>
      </c>
      <c r="AI77" s="89"/>
      <c r="AJ77" s="86"/>
      <c r="AK77" s="90"/>
      <c r="AL77" s="91"/>
      <c r="AM77" s="135">
        <f>ROUND(SUM(AM11:AM76),0)</f>
        <v>0</v>
      </c>
      <c r="AN77" s="88">
        <f>SUM(AN10:AN76)</f>
        <v>0</v>
      </c>
      <c r="AO77" s="89"/>
      <c r="AP77" s="86"/>
      <c r="AQ77" s="90"/>
      <c r="AR77" s="91"/>
      <c r="AS77" s="135">
        <f>ROUND(SUM(AS11:AS76),0)</f>
        <v>0</v>
      </c>
      <c r="AT77" s="88">
        <f>SUM(AT10:AT76)</f>
        <v>0</v>
      </c>
      <c r="AU77" s="89"/>
      <c r="AV77" s="86"/>
      <c r="AW77" s="90"/>
      <c r="AX77" s="91"/>
      <c r="AY77" s="135">
        <f>ROUND(SUM(AY11:AY76),0)</f>
        <v>0</v>
      </c>
      <c r="AZ77" s="88">
        <f>SUM(AZ10:AZ76)</f>
        <v>0</v>
      </c>
      <c r="BA77" s="89"/>
      <c r="BB77" s="86"/>
      <c r="BC77" s="90"/>
      <c r="BD77" s="91"/>
      <c r="BE77" s="135">
        <f>ROUND(SUM(BE11:BE76),0)</f>
        <v>0</v>
      </c>
      <c r="BF77" s="88">
        <f>SUM(BF10:BF76)</f>
        <v>0</v>
      </c>
      <c r="BG77" s="89"/>
      <c r="BH77" s="86"/>
      <c r="BI77" s="90"/>
      <c r="BJ77" s="91"/>
      <c r="BK77" s="135">
        <f>ROUND(SUM(BK11:BK76),0)</f>
        <v>0</v>
      </c>
      <c r="BL77" s="88">
        <f>SUM(BL10:BL76)</f>
        <v>0</v>
      </c>
      <c r="BM77" s="89"/>
      <c r="BN77" s="86"/>
      <c r="BO77" s="90"/>
      <c r="BP77" s="91"/>
      <c r="BQ77" s="135">
        <f>ROUND(SUM(BQ11:BQ76),0)</f>
        <v>0</v>
      </c>
      <c r="BR77" s="88">
        <f>SUM(BR10:BR76)</f>
        <v>0</v>
      </c>
      <c r="BS77" s="89"/>
      <c r="BT77" s="86"/>
      <c r="BU77" s="90"/>
      <c r="BV77" s="91"/>
      <c r="BW77" s="135">
        <f>ROUND(SUM(BW11:BW76),0)</f>
        <v>0</v>
      </c>
      <c r="BX77" s="88">
        <f>SUM(BX10:BX76)</f>
        <v>0</v>
      </c>
      <c r="BY77" s="89"/>
      <c r="BZ77" s="86"/>
      <c r="CA77" s="90"/>
      <c r="CB77" s="91"/>
      <c r="CC77" s="135">
        <f>ROUND(SUM(CC11:CC76),0)</f>
        <v>0</v>
      </c>
      <c r="CD77" s="88">
        <f>SUM(CD10:CD76)</f>
        <v>0</v>
      </c>
      <c r="CE77" s="89"/>
      <c r="CF77" s="86"/>
      <c r="CG77" s="90"/>
      <c r="CH77" s="91"/>
      <c r="CI77" s="135">
        <f>ROUND(SUM(CI11:CI76),0)</f>
        <v>0</v>
      </c>
      <c r="CJ77" s="88">
        <f>SUM(CJ10:CJ76)</f>
        <v>0</v>
      </c>
      <c r="CK77" s="89"/>
      <c r="CL77" s="86"/>
      <c r="CM77" s="90"/>
      <c r="CN77" s="91"/>
      <c r="CO77" s="135">
        <f>ROUND(SUM(CO11:CO76),0)</f>
        <v>0</v>
      </c>
      <c r="CP77" s="88">
        <f>SUM(CP10:CP76)</f>
        <v>0</v>
      </c>
      <c r="CQ77" s="89"/>
      <c r="CR77" s="86"/>
      <c r="CS77" s="90"/>
      <c r="CT77" s="91"/>
      <c r="CU77" s="92" t="s">
        <v>632</v>
      </c>
      <c r="CV77" s="52"/>
      <c r="CW77" s="52"/>
      <c r="CX77" s="53"/>
      <c r="CY77" s="176">
        <f>SUM(CY11:CY76)</f>
        <v>0</v>
      </c>
    </row>
    <row r="78" spans="1:105" x14ac:dyDescent="0.2">
      <c r="K78" s="93"/>
      <c r="L78" s="93"/>
      <c r="M78" s="93"/>
      <c r="N78" s="93"/>
      <c r="O78" s="93"/>
      <c r="CV78" s="51"/>
      <c r="CW78" s="51"/>
    </row>
    <row r="79" spans="1:105" x14ac:dyDescent="0.2">
      <c r="C79" s="133"/>
      <c r="K79" s="93"/>
      <c r="L79" s="201" t="s">
        <v>2992</v>
      </c>
      <c r="P79" s="201" t="s">
        <v>4384</v>
      </c>
      <c r="CV79" s="51"/>
      <c r="CW79" s="51"/>
    </row>
    <row r="80" spans="1:105" x14ac:dyDescent="0.2">
      <c r="E80" s="131">
        <v>0</v>
      </c>
      <c r="F80" s="128" t="s">
        <v>2053</v>
      </c>
      <c r="G80" s="128" t="s">
        <v>3697</v>
      </c>
      <c r="H80" s="129">
        <v>5407.52</v>
      </c>
      <c r="I80" s="128">
        <v>5.2</v>
      </c>
      <c r="J80" s="51" t="str">
        <f>VLOOKUP(F80,GD.List!$C$3:$F$2448,4,0)</f>
        <v>Running</v>
      </c>
      <c r="K80" s="200">
        <v>11380</v>
      </c>
      <c r="L80" s="51">
        <f>SUMIF([3]!Table2[[#All],[BE]],F80,[3]!Table2[[#All],[Cons]])</f>
        <v>3300</v>
      </c>
      <c r="M80" s="51">
        <f>K80-L80</f>
        <v>8080</v>
      </c>
      <c r="P80" s="51">
        <f>VLOOKUP(F80,[4]Report!$C$3:$AA$491,5,0)</f>
        <v>8080</v>
      </c>
      <c r="Q80" s="51">
        <f t="shared" ref="Q80" si="340">ROUND(M80-P80,2)</f>
        <v>0</v>
      </c>
      <c r="CV80" s="51" t="s">
        <v>50</v>
      </c>
      <c r="CW80" s="51"/>
    </row>
    <row r="81" spans="5:101" x14ac:dyDescent="0.2">
      <c r="E81" s="131">
        <v>0</v>
      </c>
      <c r="F81" s="128" t="s">
        <v>3891</v>
      </c>
      <c r="G81" s="128" t="s">
        <v>2385</v>
      </c>
      <c r="H81" s="129">
        <v>2904.2089999999998</v>
      </c>
      <c r="I81" s="128">
        <v>0.89</v>
      </c>
      <c r="J81" s="51" t="str">
        <f>VLOOKUP(F81,GD.List!$C$3:$F$2448,4,0)</f>
        <v>Running</v>
      </c>
      <c r="K81" s="200">
        <v>840</v>
      </c>
      <c r="L81" s="51">
        <f>SUMIF([3]!Table2[[#All],[BE]],F81,[3]!Table2[[#All],[Cons]])</f>
        <v>812</v>
      </c>
      <c r="M81" s="51">
        <f t="shared" ref="M81" si="341">K81-L81</f>
        <v>28</v>
      </c>
      <c r="P81" s="51">
        <f>VLOOKUP(F81,[4]Report!$C$3:$AA$491,5,0)</f>
        <v>28</v>
      </c>
      <c r="Q81" s="51">
        <f t="shared" ref="Q81" si="342">ROUND(M81-P81,2)</f>
        <v>0</v>
      </c>
      <c r="CV81" s="51" t="s">
        <v>50</v>
      </c>
      <c r="CW81" s="51"/>
    </row>
    <row r="82" spans="5:101" x14ac:dyDescent="0.2">
      <c r="E82" s="131">
        <v>0</v>
      </c>
      <c r="F82" s="128" t="s">
        <v>3932</v>
      </c>
      <c r="G82" s="128" t="s">
        <v>1998</v>
      </c>
      <c r="H82" s="129">
        <v>5402.33</v>
      </c>
      <c r="I82" s="128">
        <v>2.13</v>
      </c>
      <c r="J82" s="51" t="str">
        <f>VLOOKUP(F82,GD.List!$C$3:$F$2448,4,0)</f>
        <v>Running</v>
      </c>
      <c r="K82" s="51">
        <f>VLOOKUP(F82,GD.List!$C$3:$G$2448,5,0)</f>
        <v>2233</v>
      </c>
      <c r="L82" s="51">
        <f>SUMIF([3]!Table2[[#All],[BE]],F82,[3]!Table2[[#All],[Cons]])</f>
        <v>2232</v>
      </c>
      <c r="M82" s="51">
        <f t="shared" ref="M82" si="343">K82-L82</f>
        <v>1</v>
      </c>
      <c r="P82" s="51">
        <f>VLOOKUP(F82,[4]Report!$C$3:$AA$491,5,0)</f>
        <v>1</v>
      </c>
      <c r="Q82" s="51">
        <f t="shared" ref="Q82" si="344">ROUND(M82-P82,2)</f>
        <v>0</v>
      </c>
      <c r="CV82" s="51" t="s">
        <v>50</v>
      </c>
      <c r="CW82" s="51"/>
    </row>
    <row r="83" spans="5:101" x14ac:dyDescent="0.2">
      <c r="E83" s="131"/>
      <c r="F83" s="128"/>
      <c r="G83" s="128"/>
      <c r="H83" s="129"/>
      <c r="I83" s="128"/>
      <c r="CV83" s="51" t="s">
        <v>50</v>
      </c>
      <c r="CW83" s="51"/>
    </row>
    <row r="84" spans="5:101" x14ac:dyDescent="0.2">
      <c r="E84" s="131"/>
      <c r="F84" s="128"/>
      <c r="G84" s="128"/>
      <c r="H84" s="129"/>
      <c r="I84" s="128"/>
      <c r="CV84" s="51" t="s">
        <v>50</v>
      </c>
      <c r="CW84" s="51"/>
    </row>
    <row r="85" spans="5:101" x14ac:dyDescent="0.2">
      <c r="E85" s="131"/>
      <c r="F85" s="128"/>
      <c r="G85" s="128"/>
      <c r="H85" s="129"/>
      <c r="I85" s="128"/>
      <c r="CV85" s="51" t="s">
        <v>50</v>
      </c>
      <c r="CW85" s="51"/>
    </row>
    <row r="86" spans="5:101" x14ac:dyDescent="0.2">
      <c r="E86" s="131"/>
      <c r="F86" s="128"/>
      <c r="G86" s="128"/>
      <c r="H86" s="129"/>
      <c r="I86" s="128"/>
      <c r="CV86" s="51" t="s">
        <v>50</v>
      </c>
      <c r="CW86" s="51"/>
    </row>
    <row r="87" spans="5:101" x14ac:dyDescent="0.2">
      <c r="E87" s="131"/>
      <c r="F87" s="128"/>
      <c r="G87" s="128"/>
      <c r="H87" s="129"/>
      <c r="I87" s="128"/>
      <c r="CV87" s="51" t="s">
        <v>50</v>
      </c>
      <c r="CW87" s="51"/>
    </row>
    <row r="88" spans="5:101" x14ac:dyDescent="0.2">
      <c r="E88" s="131"/>
      <c r="F88" s="128"/>
      <c r="G88" s="128"/>
      <c r="H88" s="129"/>
      <c r="I88" s="128"/>
      <c r="CV88" s="51" t="s">
        <v>50</v>
      </c>
      <c r="CW88" s="51"/>
    </row>
    <row r="89" spans="5:101" x14ac:dyDescent="0.2">
      <c r="E89" s="131"/>
      <c r="F89" s="128"/>
      <c r="G89" s="128"/>
      <c r="H89" s="129"/>
      <c r="I89" s="128"/>
      <c r="CV89" s="51" t="s">
        <v>50</v>
      </c>
      <c r="CW89" s="51"/>
    </row>
    <row r="90" spans="5:101" x14ac:dyDescent="0.2">
      <c r="E90" s="131"/>
      <c r="F90" s="128"/>
      <c r="G90" s="128"/>
      <c r="H90" s="129"/>
      <c r="I90" s="128"/>
      <c r="CV90" s="51" t="s">
        <v>50</v>
      </c>
      <c r="CW90" s="51"/>
    </row>
    <row r="91" spans="5:101" x14ac:dyDescent="0.2">
      <c r="E91" s="131"/>
      <c r="F91" s="128"/>
      <c r="G91" s="128"/>
      <c r="H91" s="129"/>
      <c r="I91" s="128"/>
      <c r="CV91" s="51" t="s">
        <v>50</v>
      </c>
      <c r="CW91" s="51"/>
    </row>
    <row r="92" spans="5:101" x14ac:dyDescent="0.2">
      <c r="E92" s="131"/>
      <c r="F92" s="128"/>
      <c r="G92" s="128"/>
      <c r="H92" s="129"/>
      <c r="I92" s="128"/>
      <c r="CV92" s="51" t="s">
        <v>50</v>
      </c>
      <c r="CW92" s="51"/>
    </row>
    <row r="93" spans="5:101" x14ac:dyDescent="0.2">
      <c r="E93" s="131"/>
      <c r="F93" s="128"/>
      <c r="G93" s="128"/>
      <c r="H93" s="129"/>
      <c r="I93" s="128"/>
      <c r="CV93" s="51" t="s">
        <v>50</v>
      </c>
      <c r="CW93" s="51"/>
    </row>
    <row r="94" spans="5:101" x14ac:dyDescent="0.2">
      <c r="E94" s="131"/>
      <c r="F94" s="128"/>
      <c r="G94" s="128"/>
      <c r="H94" s="129"/>
      <c r="I94" s="128"/>
      <c r="CV94" s="51" t="s">
        <v>50</v>
      </c>
      <c r="CW94" s="51"/>
    </row>
    <row r="95" spans="5:101" x14ac:dyDescent="0.2">
      <c r="E95" s="131"/>
      <c r="F95" s="128"/>
      <c r="G95" s="128"/>
      <c r="H95" s="129"/>
      <c r="I95" s="128"/>
      <c r="CV95" s="51" t="s">
        <v>50</v>
      </c>
      <c r="CW95" s="51"/>
    </row>
    <row r="96" spans="5:101" x14ac:dyDescent="0.2">
      <c r="E96" s="131"/>
      <c r="F96" s="128"/>
      <c r="G96" s="128"/>
      <c r="H96" s="129"/>
      <c r="I96" s="128"/>
      <c r="CV96" s="51" t="s">
        <v>50</v>
      </c>
      <c r="CW96" s="51"/>
    </row>
    <row r="97" spans="1:101" x14ac:dyDescent="0.2">
      <c r="E97" s="131"/>
      <c r="F97" s="128"/>
      <c r="G97" s="128"/>
      <c r="H97" s="129"/>
      <c r="I97" s="128"/>
      <c r="CV97" s="51" t="s">
        <v>50</v>
      </c>
      <c r="CW97" s="51"/>
    </row>
    <row r="98" spans="1:101" x14ac:dyDescent="0.2">
      <c r="E98" s="131"/>
      <c r="F98" s="128"/>
      <c r="G98" s="128"/>
      <c r="H98" s="129"/>
      <c r="I98" s="128"/>
      <c r="CV98" s="51" t="s">
        <v>50</v>
      </c>
      <c r="CW98" s="51"/>
    </row>
    <row r="99" spans="1:101" x14ac:dyDescent="0.2">
      <c r="E99" s="131"/>
      <c r="F99" s="128"/>
      <c r="G99" s="128"/>
      <c r="H99" s="129"/>
      <c r="I99" s="128"/>
      <c r="CV99" s="51" t="s">
        <v>50</v>
      </c>
      <c r="CW99" s="51"/>
    </row>
    <row r="100" spans="1:101" x14ac:dyDescent="0.2">
      <c r="E100" s="131">
        <v>-0.2999999999992724</v>
      </c>
      <c r="F100" s="218" t="s">
        <v>1936</v>
      </c>
      <c r="G100" s="128"/>
      <c r="H100" s="129"/>
      <c r="I100" s="128"/>
      <c r="P100" s="189" t="s">
        <v>2433</v>
      </c>
      <c r="CV100" s="51" t="s">
        <v>50</v>
      </c>
      <c r="CW100" s="51"/>
    </row>
    <row r="101" spans="1:101" x14ac:dyDescent="0.2">
      <c r="E101" s="217">
        <v>0.40000000000145519</v>
      </c>
      <c r="F101" s="218" t="s">
        <v>1935</v>
      </c>
      <c r="G101" s="128"/>
      <c r="H101" s="129"/>
      <c r="I101" s="128"/>
      <c r="P101" s="190" t="s">
        <v>1868</v>
      </c>
      <c r="R101" s="51" t="s">
        <v>2434</v>
      </c>
      <c r="CV101" s="51" t="s">
        <v>50</v>
      </c>
      <c r="CW101" s="51"/>
    </row>
    <row r="102" spans="1:101" x14ac:dyDescent="0.2">
      <c r="E102" s="217">
        <v>9.9999999998544808E-2</v>
      </c>
      <c r="F102" s="218" t="s">
        <v>1934</v>
      </c>
      <c r="G102" s="128"/>
      <c r="H102" s="129"/>
      <c r="I102" s="128"/>
      <c r="P102" s="190" t="s">
        <v>2103</v>
      </c>
      <c r="R102" s="51" t="s">
        <v>2435</v>
      </c>
      <c r="CV102" s="51" t="s">
        <v>50</v>
      </c>
      <c r="CW102" s="51"/>
    </row>
    <row r="103" spans="1:101" x14ac:dyDescent="0.2">
      <c r="E103" s="131">
        <v>10577.43</v>
      </c>
      <c r="F103" s="128" t="s">
        <v>2099</v>
      </c>
      <c r="G103" s="128" t="s">
        <v>2107</v>
      </c>
      <c r="H103" s="183">
        <v>5402.39</v>
      </c>
      <c r="I103" s="128">
        <v>2.39</v>
      </c>
      <c r="J103" s="51" t="str">
        <f>VLOOKUP(F103,GD.List!$C$3:$F$2448,4,0)</f>
        <v>Running</v>
      </c>
      <c r="P103" s="190" t="s">
        <v>2105</v>
      </c>
      <c r="R103" s="51" t="s">
        <v>1872</v>
      </c>
      <c r="CV103" s="51" t="s">
        <v>50</v>
      </c>
      <c r="CW103" s="51"/>
    </row>
    <row r="104" spans="1:101" x14ac:dyDescent="0.2">
      <c r="E104" s="131">
        <v>8573.0399999999991</v>
      </c>
      <c r="F104" s="147" t="s">
        <v>2102</v>
      </c>
      <c r="G104" s="128" t="s">
        <v>2108</v>
      </c>
      <c r="H104" s="183">
        <v>5402.39</v>
      </c>
      <c r="I104" s="128">
        <v>2.5</v>
      </c>
      <c r="J104" s="51" t="str">
        <f>VLOOKUP(F104,GD.List!$C$3:$F$2448,4,0)</f>
        <v>Running</v>
      </c>
      <c r="P104" s="190" t="s">
        <v>2143</v>
      </c>
      <c r="R104" s="51" t="s">
        <v>2107</v>
      </c>
      <c r="CV104" s="51" t="s">
        <v>50</v>
      </c>
      <c r="CW104" s="51"/>
    </row>
    <row r="105" spans="1:101" x14ac:dyDescent="0.2">
      <c r="E105" s="131">
        <v>53763.08</v>
      </c>
      <c r="F105" s="65" t="s">
        <v>1867</v>
      </c>
      <c r="G105" s="128" t="s">
        <v>1871</v>
      </c>
      <c r="H105" s="183">
        <v>5402.39</v>
      </c>
      <c r="I105" s="128">
        <v>1.98</v>
      </c>
      <c r="J105" s="51" t="str">
        <f>VLOOKUP(F105,GD.List!$C$3:$F$2448,4,0)</f>
        <v>Running</v>
      </c>
      <c r="P105" s="190" t="s">
        <v>2205</v>
      </c>
      <c r="R105" s="51" t="s">
        <v>1873</v>
      </c>
      <c r="CV105" s="51" t="s">
        <v>50</v>
      </c>
      <c r="CW105" s="51"/>
    </row>
    <row r="106" spans="1:101" x14ac:dyDescent="0.2">
      <c r="E106" s="131"/>
      <c r="F106" s="148"/>
      <c r="G106" s="128"/>
      <c r="H106" s="129"/>
      <c r="I106" s="128"/>
      <c r="CV106" s="51" t="s">
        <v>50</v>
      </c>
      <c r="CW106" s="51"/>
    </row>
    <row r="107" spans="1:101" ht="15" x14ac:dyDescent="0.25">
      <c r="C107" s="172">
        <f>COUNTA($F$111:$F$791)</f>
        <v>410</v>
      </c>
      <c r="E107" s="51"/>
      <c r="F107" s="208" t="s">
        <v>3180</v>
      </c>
      <c r="H107" s="51"/>
      <c r="CV107" s="51"/>
    </row>
    <row r="108" spans="1:101" hidden="1" x14ac:dyDescent="0.2">
      <c r="C108" s="168" t="s">
        <v>635</v>
      </c>
      <c r="D108" s="169" t="s">
        <v>1134</v>
      </c>
      <c r="H108" s="51"/>
      <c r="CV108" s="93" t="s">
        <v>1134</v>
      </c>
    </row>
    <row r="109" spans="1:101" hidden="1" x14ac:dyDescent="0.2">
      <c r="H109" s="51"/>
      <c r="CV109" s="93" t="s">
        <v>1134</v>
      </c>
    </row>
    <row r="110" spans="1:101" x14ac:dyDescent="0.2">
      <c r="A110" s="258" t="s">
        <v>2024</v>
      </c>
      <c r="B110" s="258"/>
      <c r="C110" s="168" t="s">
        <v>641</v>
      </c>
      <c r="D110" s="168" t="s">
        <v>2023</v>
      </c>
      <c r="E110" s="168" t="s">
        <v>636</v>
      </c>
      <c r="F110" s="168" t="s">
        <v>633</v>
      </c>
      <c r="G110" s="168" t="s">
        <v>642</v>
      </c>
      <c r="H110" s="168" t="s">
        <v>14</v>
      </c>
      <c r="I110" s="168" t="s">
        <v>638</v>
      </c>
      <c r="J110" s="241" t="s">
        <v>1977</v>
      </c>
      <c r="K110" s="94" t="s">
        <v>4151</v>
      </c>
      <c r="L110" s="51" t="s">
        <v>4239</v>
      </c>
      <c r="CV110" s="94" t="str">
        <f>IF(CS110&lt;&gt;"",IFERROR(VLOOKUP(CS110,$H$9:$H$76,1,0),"Add"),"")</f>
        <v/>
      </c>
    </row>
    <row r="111" spans="1:101" x14ac:dyDescent="0.2">
      <c r="A111" s="256">
        <f t="shared" ref="A111" si="345">IF(D111&lt;&gt;"",EDATE(VALUE(RIGHT(D111,10)),18),"")</f>
        <v>45851</v>
      </c>
      <c r="B111" s="256"/>
      <c r="C111" s="240" t="s">
        <v>557</v>
      </c>
      <c r="D111" s="174">
        <v>45304</v>
      </c>
      <c r="E111" s="181">
        <v>200</v>
      </c>
      <c r="F111" s="169" t="s">
        <v>2442</v>
      </c>
      <c r="G111" s="169" t="s">
        <v>2449</v>
      </c>
      <c r="H111" s="175">
        <v>3402.39</v>
      </c>
      <c r="I111" s="169">
        <v>24.25</v>
      </c>
      <c r="J111" s="193">
        <v>200</v>
      </c>
      <c r="K111" s="94" t="str">
        <f t="shared" ref="K111:K174" si="346">IF(H111&lt;&gt;"",IFERROR(VLOOKUP(H111,$H$9:$H$76,1,0),"Add"),"")</f>
        <v>Add</v>
      </c>
      <c r="L111" s="216">
        <f>_xlfn.IFNA(VLOOKUP(F111,GD.List!$C$3:$AO$5155,39,0),"")</f>
        <v>0</v>
      </c>
      <c r="CV111" s="93" t="s">
        <v>1134</v>
      </c>
    </row>
    <row r="112" spans="1:101" x14ac:dyDescent="0.2">
      <c r="A112" s="256">
        <f t="shared" ref="A112:A175" si="347">IF(D112&lt;&gt;"",EDATE(VALUE(RIGHT(D112,10)),18),"")</f>
        <v>45891</v>
      </c>
      <c r="B112" s="256"/>
      <c r="C112" s="240" t="s">
        <v>557</v>
      </c>
      <c r="D112" s="174">
        <v>45344</v>
      </c>
      <c r="E112" s="181">
        <v>29610</v>
      </c>
      <c r="F112" s="169" t="s">
        <v>3044</v>
      </c>
      <c r="G112" s="169" t="s">
        <v>2668</v>
      </c>
      <c r="H112" s="175">
        <v>2815.12</v>
      </c>
      <c r="I112" s="169">
        <v>0.28000000000000003</v>
      </c>
      <c r="J112" s="193">
        <v>29610</v>
      </c>
      <c r="K112" s="94">
        <f t="shared" si="346"/>
        <v>2815.12</v>
      </c>
      <c r="L112" s="216">
        <f>_xlfn.IFNA(VLOOKUP(F112,GD.List!$C$3:$AO$5155,39,0),"")</f>
        <v>0</v>
      </c>
      <c r="CV112" s="93" t="s">
        <v>1134</v>
      </c>
    </row>
    <row r="113" spans="1:100" x14ac:dyDescent="0.2">
      <c r="A113" s="256">
        <f t="shared" si="347"/>
        <v>45902</v>
      </c>
      <c r="B113" s="256"/>
      <c r="C113" s="240" t="s">
        <v>557</v>
      </c>
      <c r="D113" s="174">
        <v>45353</v>
      </c>
      <c r="E113" s="181">
        <v>29380</v>
      </c>
      <c r="F113" s="169" t="s">
        <v>3088</v>
      </c>
      <c r="G113" s="169" t="s">
        <v>2668</v>
      </c>
      <c r="H113" s="175">
        <v>2815.12</v>
      </c>
      <c r="I113" s="169">
        <v>0.28000000000000003</v>
      </c>
      <c r="J113" s="193">
        <v>29380</v>
      </c>
      <c r="K113" s="94">
        <f t="shared" si="346"/>
        <v>2815.12</v>
      </c>
      <c r="L113" s="216">
        <f>_xlfn.IFNA(VLOOKUP(F113,GD.List!$C$3:$AO$5155,39,0),"")</f>
        <v>0</v>
      </c>
      <c r="CV113" s="93" t="s">
        <v>1134</v>
      </c>
    </row>
    <row r="114" spans="1:100" x14ac:dyDescent="0.2">
      <c r="A114" s="256">
        <f t="shared" si="347"/>
        <v>45902</v>
      </c>
      <c r="B114" s="256"/>
      <c r="C114" s="240" t="s">
        <v>557</v>
      </c>
      <c r="D114" s="174">
        <v>45353</v>
      </c>
      <c r="E114" s="181">
        <v>29580</v>
      </c>
      <c r="F114" s="169" t="s">
        <v>3089</v>
      </c>
      <c r="G114" s="169" t="s">
        <v>2668</v>
      </c>
      <c r="H114" s="175">
        <v>2815.12</v>
      </c>
      <c r="I114" s="169">
        <v>0.28000000000000003</v>
      </c>
      <c r="J114" s="193">
        <v>29580</v>
      </c>
      <c r="K114" s="94">
        <f t="shared" si="346"/>
        <v>2815.12</v>
      </c>
      <c r="L114" s="216">
        <f>_xlfn.IFNA(VLOOKUP(F114,GD.List!$C$3:$AO$5155,39,0),"")</f>
        <v>0</v>
      </c>
      <c r="CV114" s="93" t="s">
        <v>1134</v>
      </c>
    </row>
    <row r="115" spans="1:100" x14ac:dyDescent="0.2">
      <c r="A115" s="256">
        <f t="shared" si="347"/>
        <v>45902</v>
      </c>
      <c r="B115" s="256"/>
      <c r="C115" s="240" t="s">
        <v>557</v>
      </c>
      <c r="D115" s="174">
        <v>45353</v>
      </c>
      <c r="E115" s="181">
        <v>19290</v>
      </c>
      <c r="F115" s="169" t="s">
        <v>3084</v>
      </c>
      <c r="G115" s="169" t="s">
        <v>2668</v>
      </c>
      <c r="H115" s="175">
        <v>2815.12</v>
      </c>
      <c r="I115" s="169">
        <v>0.28000000000000003</v>
      </c>
      <c r="J115" s="193">
        <v>19290</v>
      </c>
      <c r="K115" s="94">
        <f t="shared" si="346"/>
        <v>2815.12</v>
      </c>
      <c r="L115" s="216">
        <f>_xlfn.IFNA(VLOOKUP(F115,GD.List!$C$3:$AO$5155,39,0),"")</f>
        <v>0</v>
      </c>
      <c r="CV115" s="93" t="s">
        <v>1134</v>
      </c>
    </row>
    <row r="116" spans="1:100" x14ac:dyDescent="0.2">
      <c r="A116" s="256">
        <f t="shared" si="347"/>
        <v>45902</v>
      </c>
      <c r="B116" s="256"/>
      <c r="C116" s="240" t="s">
        <v>557</v>
      </c>
      <c r="D116" s="174">
        <v>45353</v>
      </c>
      <c r="E116" s="181">
        <v>19500</v>
      </c>
      <c r="F116" s="169" t="s">
        <v>3085</v>
      </c>
      <c r="G116" s="169" t="s">
        <v>2668</v>
      </c>
      <c r="H116" s="175">
        <v>2815.12</v>
      </c>
      <c r="I116" s="169">
        <v>0.28000000000000003</v>
      </c>
      <c r="J116" s="193">
        <v>19500</v>
      </c>
      <c r="K116" s="94">
        <f t="shared" si="346"/>
        <v>2815.12</v>
      </c>
      <c r="L116" s="216">
        <f>_xlfn.IFNA(VLOOKUP(F116,GD.List!$C$3:$AO$5155,39,0),"")</f>
        <v>0</v>
      </c>
      <c r="CV116" s="93" t="s">
        <v>1134</v>
      </c>
    </row>
    <row r="117" spans="1:100" x14ac:dyDescent="0.2">
      <c r="A117" s="256">
        <f t="shared" si="347"/>
        <v>45902</v>
      </c>
      <c r="B117" s="256"/>
      <c r="C117" s="240" t="s">
        <v>557</v>
      </c>
      <c r="D117" s="174">
        <v>45353</v>
      </c>
      <c r="E117" s="181">
        <v>29570</v>
      </c>
      <c r="F117" s="169" t="s">
        <v>3086</v>
      </c>
      <c r="G117" s="169" t="s">
        <v>2668</v>
      </c>
      <c r="H117" s="175">
        <v>2815.12</v>
      </c>
      <c r="I117" s="169">
        <v>0.28000000000000003</v>
      </c>
      <c r="J117" s="193">
        <v>29570</v>
      </c>
      <c r="K117" s="94">
        <f t="shared" si="346"/>
        <v>2815.12</v>
      </c>
      <c r="L117" s="216">
        <f>_xlfn.IFNA(VLOOKUP(F117,GD.List!$C$3:$AO$5155,39,0),"")</f>
        <v>0</v>
      </c>
      <c r="CV117" s="93" t="s">
        <v>1134</v>
      </c>
    </row>
    <row r="118" spans="1:100" x14ac:dyDescent="0.2">
      <c r="A118" s="256">
        <f t="shared" si="347"/>
        <v>45905</v>
      </c>
      <c r="B118" s="256"/>
      <c r="C118" s="240" t="s">
        <v>557</v>
      </c>
      <c r="D118" s="174">
        <v>45356</v>
      </c>
      <c r="E118" s="181">
        <v>29670</v>
      </c>
      <c r="F118" s="169" t="s">
        <v>3087</v>
      </c>
      <c r="G118" s="169" t="s">
        <v>2668</v>
      </c>
      <c r="H118" s="175">
        <v>2815.12</v>
      </c>
      <c r="I118" s="169">
        <v>0.28000000000000003</v>
      </c>
      <c r="J118" s="193">
        <v>29670</v>
      </c>
      <c r="K118" s="94">
        <f t="shared" si="346"/>
        <v>2815.12</v>
      </c>
      <c r="L118" s="216">
        <f>_xlfn.IFNA(VLOOKUP(F118,GD.List!$C$3:$AO$5155,39,0),"")</f>
        <v>0</v>
      </c>
      <c r="CV118" s="93" t="s">
        <v>1134</v>
      </c>
    </row>
    <row r="119" spans="1:100" x14ac:dyDescent="0.2">
      <c r="A119" s="256">
        <f t="shared" si="347"/>
        <v>45906</v>
      </c>
      <c r="B119" s="256"/>
      <c r="C119" s="240" t="s">
        <v>557</v>
      </c>
      <c r="D119" s="174">
        <v>45357</v>
      </c>
      <c r="E119" s="181">
        <v>29210</v>
      </c>
      <c r="F119" s="169" t="s">
        <v>3196</v>
      </c>
      <c r="G119" s="169" t="s">
        <v>2668</v>
      </c>
      <c r="H119" s="175">
        <v>2815.12</v>
      </c>
      <c r="I119" s="169">
        <v>0.28000000000000003</v>
      </c>
      <c r="J119" s="193">
        <v>29210</v>
      </c>
      <c r="K119" s="94">
        <f t="shared" si="346"/>
        <v>2815.12</v>
      </c>
      <c r="L119" s="216">
        <f>_xlfn.IFNA(VLOOKUP(F119,GD.List!$C$3:$AO$5155,39,0),"")</f>
        <v>0</v>
      </c>
      <c r="CV119" s="93" t="s">
        <v>1134</v>
      </c>
    </row>
    <row r="120" spans="1:100" x14ac:dyDescent="0.2">
      <c r="A120" s="256">
        <f t="shared" si="347"/>
        <v>45906</v>
      </c>
      <c r="B120" s="256"/>
      <c r="C120" s="240" t="s">
        <v>557</v>
      </c>
      <c r="D120" s="174">
        <v>45357</v>
      </c>
      <c r="E120" s="181">
        <v>29440</v>
      </c>
      <c r="F120" s="169" t="s">
        <v>3152</v>
      </c>
      <c r="G120" s="169" t="s">
        <v>2668</v>
      </c>
      <c r="H120" s="175">
        <v>2815.12</v>
      </c>
      <c r="I120" s="169">
        <v>0.28000000000000003</v>
      </c>
      <c r="J120" s="193">
        <v>29440</v>
      </c>
      <c r="K120" s="94">
        <f t="shared" si="346"/>
        <v>2815.12</v>
      </c>
      <c r="L120" s="216">
        <f>_xlfn.IFNA(VLOOKUP(F120,GD.List!$C$3:$AO$5155,39,0),"")</f>
        <v>0</v>
      </c>
      <c r="CV120" s="93" t="s">
        <v>1134</v>
      </c>
    </row>
    <row r="121" spans="1:100" x14ac:dyDescent="0.2">
      <c r="A121" s="256">
        <f t="shared" si="347"/>
        <v>45908</v>
      </c>
      <c r="B121" s="256"/>
      <c r="C121" s="240" t="s">
        <v>557</v>
      </c>
      <c r="D121" s="174">
        <v>45359</v>
      </c>
      <c r="E121" s="181">
        <v>29370</v>
      </c>
      <c r="F121" s="169" t="s">
        <v>3151</v>
      </c>
      <c r="G121" s="169" t="s">
        <v>2668</v>
      </c>
      <c r="H121" s="175">
        <v>2815.12</v>
      </c>
      <c r="I121" s="169">
        <v>0.28000000000000003</v>
      </c>
      <c r="J121" s="193">
        <v>29370</v>
      </c>
      <c r="K121" s="94">
        <f t="shared" si="346"/>
        <v>2815.12</v>
      </c>
      <c r="L121" s="216">
        <f>_xlfn.IFNA(VLOOKUP(F121,GD.List!$C$3:$AO$5155,39,0),"")</f>
        <v>0</v>
      </c>
      <c r="CV121" s="93" t="s">
        <v>1134</v>
      </c>
    </row>
    <row r="122" spans="1:100" x14ac:dyDescent="0.2">
      <c r="A122" s="256">
        <f t="shared" si="347"/>
        <v>45912</v>
      </c>
      <c r="B122" s="256"/>
      <c r="C122" s="240" t="s">
        <v>557</v>
      </c>
      <c r="D122" s="174">
        <v>45363</v>
      </c>
      <c r="E122" s="181">
        <v>19470</v>
      </c>
      <c r="F122" s="169" t="s">
        <v>3195</v>
      </c>
      <c r="G122" s="169" t="s">
        <v>2668</v>
      </c>
      <c r="H122" s="175">
        <v>2815.12</v>
      </c>
      <c r="I122" s="169">
        <v>0.28000000000000003</v>
      </c>
      <c r="J122" s="193">
        <v>19470</v>
      </c>
      <c r="K122" s="94">
        <f t="shared" si="346"/>
        <v>2815.12</v>
      </c>
      <c r="L122" s="216">
        <f>_xlfn.IFNA(VLOOKUP(F122,GD.List!$C$3:$AO$5155,39,0),"")</f>
        <v>0</v>
      </c>
      <c r="CV122" s="93" t="s">
        <v>1134</v>
      </c>
    </row>
    <row r="123" spans="1:100" x14ac:dyDescent="0.2">
      <c r="A123" s="256">
        <f t="shared" si="347"/>
        <v>45915</v>
      </c>
      <c r="B123" s="256"/>
      <c r="C123" s="240" t="s">
        <v>557</v>
      </c>
      <c r="D123" s="174">
        <v>45366</v>
      </c>
      <c r="E123" s="181">
        <v>19530</v>
      </c>
      <c r="F123" s="169" t="s">
        <v>3150</v>
      </c>
      <c r="G123" s="169" t="s">
        <v>2668</v>
      </c>
      <c r="H123" s="175">
        <v>2815.12</v>
      </c>
      <c r="I123" s="169">
        <v>0.28000000000000003</v>
      </c>
      <c r="J123" s="193">
        <v>19530</v>
      </c>
      <c r="K123" s="94">
        <f t="shared" si="346"/>
        <v>2815.12</v>
      </c>
      <c r="L123" s="216">
        <f>_xlfn.IFNA(VLOOKUP(F123,GD.List!$C$3:$AO$5155,39,0),"")</f>
        <v>0</v>
      </c>
      <c r="CV123" s="93" t="s">
        <v>1134</v>
      </c>
    </row>
    <row r="124" spans="1:100" x14ac:dyDescent="0.2">
      <c r="A124" s="256">
        <f t="shared" si="347"/>
        <v>45917</v>
      </c>
      <c r="B124" s="256"/>
      <c r="C124" s="240" t="s">
        <v>557</v>
      </c>
      <c r="D124" s="174">
        <v>45368</v>
      </c>
      <c r="E124" s="181">
        <v>9730</v>
      </c>
      <c r="F124" s="169" t="s">
        <v>3149</v>
      </c>
      <c r="G124" s="169" t="s">
        <v>2668</v>
      </c>
      <c r="H124" s="175">
        <v>2815.12</v>
      </c>
      <c r="I124" s="169">
        <v>0.28000000000000003</v>
      </c>
      <c r="J124" s="193">
        <v>9730</v>
      </c>
      <c r="K124" s="94">
        <f t="shared" si="346"/>
        <v>2815.12</v>
      </c>
      <c r="L124" s="216">
        <f>_xlfn.IFNA(VLOOKUP(F124,GD.List!$C$3:$AO$5155,39,0),"")</f>
        <v>0</v>
      </c>
      <c r="CV124" s="93" t="s">
        <v>1134</v>
      </c>
    </row>
    <row r="125" spans="1:100" x14ac:dyDescent="0.2">
      <c r="A125" s="256">
        <f t="shared" si="347"/>
        <v>45918</v>
      </c>
      <c r="B125" s="256"/>
      <c r="C125" s="240" t="s">
        <v>557</v>
      </c>
      <c r="D125" s="174">
        <v>45369</v>
      </c>
      <c r="E125" s="181">
        <v>29630</v>
      </c>
      <c r="F125" s="169" t="s">
        <v>3147</v>
      </c>
      <c r="G125" s="169" t="s">
        <v>2668</v>
      </c>
      <c r="H125" s="175">
        <v>2815.12</v>
      </c>
      <c r="I125" s="169">
        <v>0.28000000000000003</v>
      </c>
      <c r="J125" s="193">
        <v>29630</v>
      </c>
      <c r="K125" s="94">
        <f t="shared" si="346"/>
        <v>2815.12</v>
      </c>
      <c r="L125" s="216">
        <f>_xlfn.IFNA(VLOOKUP(F125,GD.List!$C$3:$AO$5155,39,0),"")</f>
        <v>0</v>
      </c>
      <c r="CV125" s="93" t="s">
        <v>1134</v>
      </c>
    </row>
    <row r="126" spans="1:100" x14ac:dyDescent="0.2">
      <c r="A126" s="256">
        <f t="shared" si="347"/>
        <v>45919</v>
      </c>
      <c r="B126" s="256"/>
      <c r="C126" s="240" t="s">
        <v>557</v>
      </c>
      <c r="D126" s="174">
        <v>45370</v>
      </c>
      <c r="E126" s="181">
        <v>29620</v>
      </c>
      <c r="F126" s="169" t="s">
        <v>3201</v>
      </c>
      <c r="G126" s="169" t="s">
        <v>2668</v>
      </c>
      <c r="H126" s="175">
        <v>2815.12</v>
      </c>
      <c r="I126" s="169">
        <v>0.28000000000000003</v>
      </c>
      <c r="J126" s="193">
        <v>29620</v>
      </c>
      <c r="K126" s="94">
        <f t="shared" si="346"/>
        <v>2815.12</v>
      </c>
      <c r="L126" s="216">
        <f>_xlfn.IFNA(VLOOKUP(F126,GD.List!$C$3:$AO$5155,39,0),"")</f>
        <v>0</v>
      </c>
      <c r="CV126" s="93" t="s">
        <v>1134</v>
      </c>
    </row>
    <row r="127" spans="1:100" x14ac:dyDescent="0.2">
      <c r="A127" s="256">
        <f t="shared" si="347"/>
        <v>45919</v>
      </c>
      <c r="B127" s="256"/>
      <c r="C127" s="240" t="s">
        <v>557</v>
      </c>
      <c r="D127" s="174">
        <v>45370</v>
      </c>
      <c r="E127" s="181">
        <v>29620</v>
      </c>
      <c r="F127" s="169" t="s">
        <v>3202</v>
      </c>
      <c r="G127" s="169" t="s">
        <v>2668</v>
      </c>
      <c r="H127" s="175">
        <v>2815.12</v>
      </c>
      <c r="I127" s="169">
        <v>0.28000000000000003</v>
      </c>
      <c r="J127" s="193">
        <v>29620</v>
      </c>
      <c r="K127" s="94">
        <f t="shared" si="346"/>
        <v>2815.12</v>
      </c>
      <c r="L127" s="216">
        <f>_xlfn.IFNA(VLOOKUP(F127,GD.List!$C$3:$AO$5155,39,0),"")</f>
        <v>0</v>
      </c>
      <c r="CV127" s="93" t="s">
        <v>1134</v>
      </c>
    </row>
    <row r="128" spans="1:100" x14ac:dyDescent="0.2">
      <c r="A128" s="256">
        <f t="shared" si="347"/>
        <v>45919</v>
      </c>
      <c r="B128" s="256"/>
      <c r="C128" s="240" t="s">
        <v>557</v>
      </c>
      <c r="D128" s="174">
        <v>45370</v>
      </c>
      <c r="E128" s="181">
        <v>29770</v>
      </c>
      <c r="F128" s="169" t="s">
        <v>3144</v>
      </c>
      <c r="G128" s="169" t="s">
        <v>2668</v>
      </c>
      <c r="H128" s="175">
        <v>2815.12</v>
      </c>
      <c r="I128" s="169">
        <v>0.28000000000000003</v>
      </c>
      <c r="J128" s="193">
        <v>29770</v>
      </c>
      <c r="K128" s="94">
        <f t="shared" si="346"/>
        <v>2815.12</v>
      </c>
      <c r="L128" s="216">
        <f>_xlfn.IFNA(VLOOKUP(F128,GD.List!$C$3:$AO$5155,39,0),"")</f>
        <v>0</v>
      </c>
      <c r="CV128" s="93" t="s">
        <v>1134</v>
      </c>
    </row>
    <row r="129" spans="1:100" x14ac:dyDescent="0.2">
      <c r="A129" s="256">
        <f t="shared" si="347"/>
        <v>45921</v>
      </c>
      <c r="B129" s="256"/>
      <c r="C129" s="240" t="s">
        <v>557</v>
      </c>
      <c r="D129" s="174">
        <v>45372</v>
      </c>
      <c r="E129" s="181">
        <v>19920</v>
      </c>
      <c r="F129" s="169" t="s">
        <v>3203</v>
      </c>
      <c r="G129" s="169" t="s">
        <v>2668</v>
      </c>
      <c r="H129" s="175">
        <v>2815.12</v>
      </c>
      <c r="I129" s="169">
        <v>0.28000000000000003</v>
      </c>
      <c r="J129" s="193">
        <v>19920</v>
      </c>
      <c r="K129" s="94">
        <f t="shared" si="346"/>
        <v>2815.12</v>
      </c>
      <c r="L129" s="216">
        <f>_xlfn.IFNA(VLOOKUP(F129,GD.List!$C$3:$AO$5155,39,0),"")</f>
        <v>0</v>
      </c>
      <c r="CV129" s="93" t="s">
        <v>1134</v>
      </c>
    </row>
    <row r="130" spans="1:100" x14ac:dyDescent="0.2">
      <c r="A130" s="256">
        <f t="shared" si="347"/>
        <v>45922</v>
      </c>
      <c r="B130" s="256"/>
      <c r="C130" s="240" t="s">
        <v>557</v>
      </c>
      <c r="D130" s="174">
        <v>45373</v>
      </c>
      <c r="E130" s="181">
        <v>19880</v>
      </c>
      <c r="F130" s="169" t="s">
        <v>3148</v>
      </c>
      <c r="G130" s="169" t="s">
        <v>2668</v>
      </c>
      <c r="H130" s="175">
        <v>2815.12</v>
      </c>
      <c r="I130" s="169">
        <v>0.28000000000000003</v>
      </c>
      <c r="J130" s="193">
        <v>19880</v>
      </c>
      <c r="K130" s="94">
        <f t="shared" si="346"/>
        <v>2815.12</v>
      </c>
      <c r="L130" s="216">
        <f>_xlfn.IFNA(VLOOKUP(F130,GD.List!$C$3:$AO$5155,39,0),"")</f>
        <v>0</v>
      </c>
      <c r="CV130" s="93" t="s">
        <v>1134</v>
      </c>
    </row>
    <row r="131" spans="1:100" x14ac:dyDescent="0.2">
      <c r="A131" s="256">
        <f t="shared" si="347"/>
        <v>45925</v>
      </c>
      <c r="B131" s="256"/>
      <c r="C131" s="240" t="s">
        <v>557</v>
      </c>
      <c r="D131" s="174">
        <v>45376</v>
      </c>
      <c r="E131" s="181">
        <v>19930</v>
      </c>
      <c r="F131" s="169" t="s">
        <v>3145</v>
      </c>
      <c r="G131" s="169" t="s">
        <v>2668</v>
      </c>
      <c r="H131" s="175">
        <v>2815.12</v>
      </c>
      <c r="I131" s="169">
        <v>0.28000000000000003</v>
      </c>
      <c r="J131" s="193">
        <v>19930</v>
      </c>
      <c r="K131" s="94">
        <f t="shared" si="346"/>
        <v>2815.12</v>
      </c>
      <c r="L131" s="216">
        <f>_xlfn.IFNA(VLOOKUP(F131,GD.List!$C$3:$AO$5155,39,0),"")</f>
        <v>0</v>
      </c>
      <c r="CV131" s="93" t="s">
        <v>1134</v>
      </c>
    </row>
    <row r="132" spans="1:100" x14ac:dyDescent="0.2">
      <c r="A132" s="256">
        <f t="shared" si="347"/>
        <v>45926</v>
      </c>
      <c r="B132" s="256"/>
      <c r="C132" s="240" t="s">
        <v>557</v>
      </c>
      <c r="D132" s="174">
        <v>45377</v>
      </c>
      <c r="E132" s="181">
        <v>19930</v>
      </c>
      <c r="F132" s="169" t="s">
        <v>3146</v>
      </c>
      <c r="G132" s="169" t="s">
        <v>2668</v>
      </c>
      <c r="H132" s="175">
        <v>2815.12</v>
      </c>
      <c r="I132" s="169">
        <v>0.28000000000000003</v>
      </c>
      <c r="J132" s="193">
        <v>19930</v>
      </c>
      <c r="K132" s="94">
        <f t="shared" si="346"/>
        <v>2815.12</v>
      </c>
      <c r="L132" s="216">
        <f>_xlfn.IFNA(VLOOKUP(F132,GD.List!$C$3:$AO$5155,39,0),"")</f>
        <v>0</v>
      </c>
      <c r="CV132" s="93" t="s">
        <v>1134</v>
      </c>
    </row>
    <row r="133" spans="1:100" x14ac:dyDescent="0.2">
      <c r="A133" s="256">
        <f t="shared" si="347"/>
        <v>45930</v>
      </c>
      <c r="B133" s="256"/>
      <c r="C133" s="240" t="s">
        <v>557</v>
      </c>
      <c r="D133" s="174">
        <v>45381</v>
      </c>
      <c r="E133" s="181">
        <v>29930</v>
      </c>
      <c r="F133" s="169" t="s">
        <v>3204</v>
      </c>
      <c r="G133" s="169" t="s">
        <v>2668</v>
      </c>
      <c r="H133" s="175">
        <v>2815.12</v>
      </c>
      <c r="I133" s="169">
        <v>0.28000000000000003</v>
      </c>
      <c r="J133" s="193">
        <v>29930</v>
      </c>
      <c r="K133" s="94">
        <f t="shared" si="346"/>
        <v>2815.12</v>
      </c>
      <c r="L133" s="216">
        <f>_xlfn.IFNA(VLOOKUP(F133,GD.List!$C$3:$AO$5155,39,0),"")</f>
        <v>0</v>
      </c>
      <c r="CV133" s="93" t="s">
        <v>1134</v>
      </c>
    </row>
    <row r="134" spans="1:100" x14ac:dyDescent="0.2">
      <c r="A134" s="256">
        <f t="shared" si="347"/>
        <v>45930</v>
      </c>
      <c r="B134" s="256"/>
      <c r="C134" s="240" t="s">
        <v>557</v>
      </c>
      <c r="D134" s="174">
        <v>45381</v>
      </c>
      <c r="E134" s="181">
        <v>29940</v>
      </c>
      <c r="F134" s="169" t="s">
        <v>3205</v>
      </c>
      <c r="G134" s="169" t="s">
        <v>2668</v>
      </c>
      <c r="H134" s="175">
        <v>2815.12</v>
      </c>
      <c r="I134" s="169">
        <v>0.28000000000000003</v>
      </c>
      <c r="J134" s="193">
        <v>29940</v>
      </c>
      <c r="K134" s="94">
        <f t="shared" si="346"/>
        <v>2815.12</v>
      </c>
      <c r="L134" s="216">
        <f>_xlfn.IFNA(VLOOKUP(F134,GD.List!$C$3:$AO$5155,39,0),"")</f>
        <v>0</v>
      </c>
      <c r="CV134" s="93" t="s">
        <v>1134</v>
      </c>
    </row>
    <row r="135" spans="1:100" x14ac:dyDescent="0.2">
      <c r="A135" s="256">
        <f t="shared" si="347"/>
        <v>45930</v>
      </c>
      <c r="B135" s="256"/>
      <c r="C135" s="240" t="s">
        <v>557</v>
      </c>
      <c r="D135" s="174">
        <v>45382</v>
      </c>
      <c r="E135" s="181">
        <v>19920</v>
      </c>
      <c r="F135" s="169" t="s">
        <v>3278</v>
      </c>
      <c r="G135" s="169" t="s">
        <v>2668</v>
      </c>
      <c r="H135" s="175">
        <v>2815.12</v>
      </c>
      <c r="I135" s="169">
        <v>0.28000000000000003</v>
      </c>
      <c r="J135" s="193">
        <v>19920</v>
      </c>
      <c r="K135" s="94">
        <f t="shared" si="346"/>
        <v>2815.12</v>
      </c>
      <c r="L135" s="216">
        <f>_xlfn.IFNA(VLOOKUP(F135,GD.List!$C$3:$AO$5155,39,0),"")</f>
        <v>0</v>
      </c>
      <c r="CV135" s="93" t="s">
        <v>1134</v>
      </c>
    </row>
    <row r="136" spans="1:100" x14ac:dyDescent="0.2">
      <c r="A136" s="256">
        <f t="shared" si="347"/>
        <v>45930</v>
      </c>
      <c r="B136" s="256"/>
      <c r="C136" s="240" t="s">
        <v>557</v>
      </c>
      <c r="D136" s="174">
        <v>45382</v>
      </c>
      <c r="E136" s="181">
        <v>19910</v>
      </c>
      <c r="F136" s="169" t="s">
        <v>3277</v>
      </c>
      <c r="G136" s="169" t="s">
        <v>2668</v>
      </c>
      <c r="H136" s="175">
        <v>2815.12</v>
      </c>
      <c r="I136" s="169">
        <v>0.28000000000000003</v>
      </c>
      <c r="J136" s="193">
        <v>19910</v>
      </c>
      <c r="K136" s="94">
        <f t="shared" si="346"/>
        <v>2815.12</v>
      </c>
      <c r="L136" s="216">
        <f>_xlfn.IFNA(VLOOKUP(F136,GD.List!$C$3:$AO$5155,39,0),"")</f>
        <v>0</v>
      </c>
      <c r="CV136" s="93" t="s">
        <v>1134</v>
      </c>
    </row>
    <row r="137" spans="1:100" x14ac:dyDescent="0.2">
      <c r="A137" s="256">
        <f t="shared" si="347"/>
        <v>45930</v>
      </c>
      <c r="B137" s="256"/>
      <c r="C137" s="240" t="s">
        <v>557</v>
      </c>
      <c r="D137" s="174">
        <v>45382</v>
      </c>
      <c r="E137" s="181">
        <v>29900</v>
      </c>
      <c r="F137" s="169" t="s">
        <v>3279</v>
      </c>
      <c r="G137" s="169" t="s">
        <v>2668</v>
      </c>
      <c r="H137" s="175">
        <v>2815.12</v>
      </c>
      <c r="I137" s="169">
        <v>0.28000000000000003</v>
      </c>
      <c r="J137" s="193">
        <v>29900</v>
      </c>
      <c r="K137" s="94">
        <f t="shared" si="346"/>
        <v>2815.12</v>
      </c>
      <c r="L137" s="216">
        <f>_xlfn.IFNA(VLOOKUP(F137,GD.List!$C$3:$AO$5155,39,0),"")</f>
        <v>0</v>
      </c>
      <c r="CV137" s="93" t="s">
        <v>1134</v>
      </c>
    </row>
    <row r="138" spans="1:100" x14ac:dyDescent="0.2">
      <c r="A138" s="256">
        <f t="shared" si="347"/>
        <v>45933</v>
      </c>
      <c r="B138" s="256"/>
      <c r="C138" s="240" t="s">
        <v>557</v>
      </c>
      <c r="D138" s="174">
        <v>45385</v>
      </c>
      <c r="E138" s="181">
        <v>29890</v>
      </c>
      <c r="F138" s="169" t="s">
        <v>3280</v>
      </c>
      <c r="G138" s="169" t="s">
        <v>2668</v>
      </c>
      <c r="H138" s="175">
        <v>2815.12</v>
      </c>
      <c r="I138" s="169">
        <v>0.28000000000000003</v>
      </c>
      <c r="J138" s="193">
        <v>29890</v>
      </c>
      <c r="K138" s="94">
        <f t="shared" si="346"/>
        <v>2815.12</v>
      </c>
      <c r="L138" s="216">
        <f>_xlfn.IFNA(VLOOKUP(F138,GD.List!$C$3:$AO$5155,39,0),"")</f>
        <v>0</v>
      </c>
      <c r="CV138" s="93" t="s">
        <v>1134</v>
      </c>
    </row>
    <row r="139" spans="1:100" x14ac:dyDescent="0.2">
      <c r="A139" s="256">
        <f t="shared" si="347"/>
        <v>45933</v>
      </c>
      <c r="B139" s="256"/>
      <c r="C139" s="240" t="s">
        <v>557</v>
      </c>
      <c r="D139" s="174">
        <v>45385</v>
      </c>
      <c r="E139" s="181">
        <v>29890</v>
      </c>
      <c r="F139" s="169" t="s">
        <v>3281</v>
      </c>
      <c r="G139" s="169" t="s">
        <v>2668</v>
      </c>
      <c r="H139" s="175">
        <v>2815.12</v>
      </c>
      <c r="I139" s="169">
        <v>0.28000000000000003</v>
      </c>
      <c r="J139" s="193">
        <v>29890</v>
      </c>
      <c r="K139" s="94">
        <f t="shared" si="346"/>
        <v>2815.12</v>
      </c>
      <c r="L139" s="216">
        <f>_xlfn.IFNA(VLOOKUP(F139,GD.List!$C$3:$AO$5155,39,0),"")</f>
        <v>0</v>
      </c>
      <c r="CV139" s="93" t="s">
        <v>1134</v>
      </c>
    </row>
    <row r="140" spans="1:100" x14ac:dyDescent="0.2">
      <c r="A140" s="256">
        <f t="shared" si="347"/>
        <v>45962</v>
      </c>
      <c r="B140" s="256"/>
      <c r="C140" s="240" t="s">
        <v>557</v>
      </c>
      <c r="D140" s="174">
        <v>45413</v>
      </c>
      <c r="E140" s="181">
        <v>29930</v>
      </c>
      <c r="F140" s="169" t="s">
        <v>3410</v>
      </c>
      <c r="G140" s="169" t="s">
        <v>2668</v>
      </c>
      <c r="H140" s="175">
        <v>2815.12</v>
      </c>
      <c r="I140" s="169">
        <v>0.28000000000000003</v>
      </c>
      <c r="J140" s="193">
        <v>29930</v>
      </c>
      <c r="K140" s="94">
        <f t="shared" si="346"/>
        <v>2815.12</v>
      </c>
      <c r="L140" s="216">
        <f>_xlfn.IFNA(VLOOKUP(F140,GD.List!$C$3:$AO$5155,39,0),"")</f>
        <v>0</v>
      </c>
      <c r="CV140" s="93" t="s">
        <v>1134</v>
      </c>
    </row>
    <row r="141" spans="1:100" x14ac:dyDescent="0.2">
      <c r="A141" s="256">
        <f t="shared" si="347"/>
        <v>45962</v>
      </c>
      <c r="B141" s="256"/>
      <c r="C141" s="240" t="s">
        <v>557</v>
      </c>
      <c r="D141" s="174">
        <v>45413</v>
      </c>
      <c r="E141" s="181">
        <v>19910</v>
      </c>
      <c r="F141" s="169" t="s">
        <v>3411</v>
      </c>
      <c r="G141" s="169" t="s">
        <v>2668</v>
      </c>
      <c r="H141" s="175">
        <v>2815.12</v>
      </c>
      <c r="I141" s="169">
        <v>0.28000000000000003</v>
      </c>
      <c r="J141" s="193">
        <v>19910</v>
      </c>
      <c r="K141" s="94">
        <f t="shared" si="346"/>
        <v>2815.12</v>
      </c>
      <c r="L141" s="216">
        <f>_xlfn.IFNA(VLOOKUP(F141,GD.List!$C$3:$AO$5155,39,0),"")</f>
        <v>0</v>
      </c>
      <c r="CV141" s="93" t="s">
        <v>1134</v>
      </c>
    </row>
    <row r="142" spans="1:100" x14ac:dyDescent="0.2">
      <c r="A142" s="256">
        <f t="shared" si="347"/>
        <v>45962</v>
      </c>
      <c r="B142" s="256"/>
      <c r="C142" s="240" t="s">
        <v>557</v>
      </c>
      <c r="D142" s="174">
        <v>45413</v>
      </c>
      <c r="E142" s="181">
        <v>29900</v>
      </c>
      <c r="F142" s="169" t="s">
        <v>3413</v>
      </c>
      <c r="G142" s="169" t="s">
        <v>2668</v>
      </c>
      <c r="H142" s="175">
        <v>2815.12</v>
      </c>
      <c r="I142" s="169">
        <v>0.28000000000000003</v>
      </c>
      <c r="J142" s="193">
        <v>29900</v>
      </c>
      <c r="K142" s="94">
        <f t="shared" si="346"/>
        <v>2815.12</v>
      </c>
      <c r="L142" s="216">
        <f>_xlfn.IFNA(VLOOKUP(F142,GD.List!$C$3:$AO$5155,39,0),"")</f>
        <v>0</v>
      </c>
      <c r="CV142" s="93" t="s">
        <v>1134</v>
      </c>
    </row>
    <row r="143" spans="1:100" x14ac:dyDescent="0.2">
      <c r="A143" s="256">
        <f t="shared" si="347"/>
        <v>45962</v>
      </c>
      <c r="B143" s="256"/>
      <c r="C143" s="240" t="s">
        <v>557</v>
      </c>
      <c r="D143" s="174">
        <v>45413</v>
      </c>
      <c r="E143" s="181">
        <v>9650</v>
      </c>
      <c r="F143" s="169" t="s">
        <v>3400</v>
      </c>
      <c r="G143" s="169" t="s">
        <v>2668</v>
      </c>
      <c r="H143" s="175">
        <v>2815.12</v>
      </c>
      <c r="I143" s="169">
        <v>0.28000000000000003</v>
      </c>
      <c r="J143" s="193">
        <v>9650</v>
      </c>
      <c r="K143" s="94">
        <f t="shared" si="346"/>
        <v>2815.12</v>
      </c>
      <c r="L143" s="216">
        <f>_xlfn.IFNA(VLOOKUP(F143,GD.List!$C$3:$AO$5155,39,0),"")</f>
        <v>0</v>
      </c>
      <c r="CV143" s="93" t="s">
        <v>1134</v>
      </c>
    </row>
    <row r="144" spans="1:100" x14ac:dyDescent="0.2">
      <c r="A144" s="256">
        <f t="shared" si="347"/>
        <v>45962</v>
      </c>
      <c r="B144" s="256"/>
      <c r="C144" s="240" t="s">
        <v>557</v>
      </c>
      <c r="D144" s="174">
        <v>45413</v>
      </c>
      <c r="E144" s="181">
        <v>29478</v>
      </c>
      <c r="F144" s="169" t="s">
        <v>3401</v>
      </c>
      <c r="G144" s="169" t="s">
        <v>2668</v>
      </c>
      <c r="H144" s="175">
        <v>2815.12</v>
      </c>
      <c r="I144" s="169">
        <v>0.28000000000000003</v>
      </c>
      <c r="J144" s="193">
        <v>29478</v>
      </c>
      <c r="K144" s="94">
        <f t="shared" si="346"/>
        <v>2815.12</v>
      </c>
      <c r="L144" s="216">
        <f>_xlfn.IFNA(VLOOKUP(F144,GD.List!$C$3:$AO$5155,39,0),"")</f>
        <v>0</v>
      </c>
      <c r="CV144" s="93" t="s">
        <v>1134</v>
      </c>
    </row>
    <row r="145" spans="1:100" x14ac:dyDescent="0.2">
      <c r="A145" s="256">
        <f t="shared" si="347"/>
        <v>45962</v>
      </c>
      <c r="B145" s="256"/>
      <c r="C145" s="240" t="s">
        <v>557</v>
      </c>
      <c r="D145" s="174">
        <v>45413</v>
      </c>
      <c r="E145" s="181">
        <v>29448</v>
      </c>
      <c r="F145" s="169" t="s">
        <v>3402</v>
      </c>
      <c r="G145" s="169" t="s">
        <v>2668</v>
      </c>
      <c r="H145" s="175">
        <v>2815.12</v>
      </c>
      <c r="I145" s="169">
        <v>0.28000000000000003</v>
      </c>
      <c r="J145" s="193">
        <v>29448</v>
      </c>
      <c r="K145" s="94">
        <f t="shared" si="346"/>
        <v>2815.12</v>
      </c>
      <c r="L145" s="216">
        <f>_xlfn.IFNA(VLOOKUP(F145,GD.List!$C$3:$AO$5155,39,0),"")</f>
        <v>0</v>
      </c>
      <c r="CV145" s="93" t="s">
        <v>1134</v>
      </c>
    </row>
    <row r="146" spans="1:100" x14ac:dyDescent="0.2">
      <c r="A146" s="256">
        <f t="shared" si="347"/>
        <v>45962</v>
      </c>
      <c r="B146" s="256"/>
      <c r="C146" s="240" t="s">
        <v>557</v>
      </c>
      <c r="D146" s="174">
        <v>45413</v>
      </c>
      <c r="E146" s="181">
        <v>29458</v>
      </c>
      <c r="F146" s="169" t="s">
        <v>3403</v>
      </c>
      <c r="G146" s="169" t="s">
        <v>2668</v>
      </c>
      <c r="H146" s="175">
        <v>2815.12</v>
      </c>
      <c r="I146" s="169">
        <v>0.28000000000000003</v>
      </c>
      <c r="J146" s="193">
        <v>29458</v>
      </c>
      <c r="K146" s="94">
        <f t="shared" si="346"/>
        <v>2815.12</v>
      </c>
      <c r="L146" s="216">
        <f>_xlfn.IFNA(VLOOKUP(F146,GD.List!$C$3:$AO$5155,39,0),"")</f>
        <v>0</v>
      </c>
      <c r="CV146" s="93" t="s">
        <v>1134</v>
      </c>
    </row>
    <row r="147" spans="1:100" x14ac:dyDescent="0.2">
      <c r="A147" s="256">
        <f t="shared" si="347"/>
        <v>45962</v>
      </c>
      <c r="B147" s="256"/>
      <c r="C147" s="240" t="s">
        <v>557</v>
      </c>
      <c r="D147" s="174">
        <v>45413</v>
      </c>
      <c r="E147" s="181">
        <v>29270</v>
      </c>
      <c r="F147" s="169" t="s">
        <v>3404</v>
      </c>
      <c r="G147" s="169" t="s">
        <v>2668</v>
      </c>
      <c r="H147" s="175">
        <v>2815.12</v>
      </c>
      <c r="I147" s="169">
        <v>0.28000000000000003</v>
      </c>
      <c r="J147" s="193">
        <v>29270</v>
      </c>
      <c r="K147" s="94">
        <f t="shared" si="346"/>
        <v>2815.12</v>
      </c>
      <c r="L147" s="216">
        <f>_xlfn.IFNA(VLOOKUP(F147,GD.List!$C$3:$AO$5155,39,0),"")</f>
        <v>0</v>
      </c>
      <c r="CV147" s="93" t="s">
        <v>1134</v>
      </c>
    </row>
    <row r="148" spans="1:100" x14ac:dyDescent="0.2">
      <c r="A148" s="256">
        <f t="shared" si="347"/>
        <v>45962</v>
      </c>
      <c r="B148" s="256"/>
      <c r="C148" s="240" t="s">
        <v>557</v>
      </c>
      <c r="D148" s="174">
        <v>45413</v>
      </c>
      <c r="E148" s="181">
        <v>29290</v>
      </c>
      <c r="F148" s="169" t="s">
        <v>3405</v>
      </c>
      <c r="G148" s="169" t="s">
        <v>2668</v>
      </c>
      <c r="H148" s="175">
        <v>2815.12</v>
      </c>
      <c r="I148" s="169">
        <v>0.28000000000000003</v>
      </c>
      <c r="J148" s="193">
        <v>29290</v>
      </c>
      <c r="K148" s="94">
        <f t="shared" si="346"/>
        <v>2815.12</v>
      </c>
      <c r="L148" s="216">
        <f>_xlfn.IFNA(VLOOKUP(F148,GD.List!$C$3:$AO$5155,39,0),"")</f>
        <v>0</v>
      </c>
      <c r="CV148" s="93" t="s">
        <v>1134</v>
      </c>
    </row>
    <row r="149" spans="1:100" x14ac:dyDescent="0.2">
      <c r="A149" s="256">
        <f t="shared" si="347"/>
        <v>45962</v>
      </c>
      <c r="B149" s="256"/>
      <c r="C149" s="240" t="s">
        <v>557</v>
      </c>
      <c r="D149" s="174">
        <v>45413</v>
      </c>
      <c r="E149" s="181">
        <v>29310</v>
      </c>
      <c r="F149" s="169" t="s">
        <v>3406</v>
      </c>
      <c r="G149" s="169" t="s">
        <v>2668</v>
      </c>
      <c r="H149" s="175">
        <v>2815.12</v>
      </c>
      <c r="I149" s="169">
        <v>0.28000000000000003</v>
      </c>
      <c r="J149" s="193">
        <v>29310</v>
      </c>
      <c r="K149" s="94">
        <f t="shared" si="346"/>
        <v>2815.12</v>
      </c>
      <c r="L149" s="216">
        <f>_xlfn.IFNA(VLOOKUP(F149,GD.List!$C$3:$AO$5155,39,0),"")</f>
        <v>0</v>
      </c>
      <c r="CV149" s="93" t="s">
        <v>1134</v>
      </c>
    </row>
    <row r="150" spans="1:100" x14ac:dyDescent="0.2">
      <c r="A150" s="256">
        <f t="shared" si="347"/>
        <v>45962</v>
      </c>
      <c r="B150" s="256"/>
      <c r="C150" s="240" t="s">
        <v>557</v>
      </c>
      <c r="D150" s="174">
        <v>45413</v>
      </c>
      <c r="E150" s="181">
        <v>29330</v>
      </c>
      <c r="F150" s="169" t="s">
        <v>3407</v>
      </c>
      <c r="G150" s="169" t="s">
        <v>2668</v>
      </c>
      <c r="H150" s="175">
        <v>2815.12</v>
      </c>
      <c r="I150" s="169">
        <v>0.28000000000000003</v>
      </c>
      <c r="J150" s="193">
        <v>29330</v>
      </c>
      <c r="K150" s="94">
        <f t="shared" si="346"/>
        <v>2815.12</v>
      </c>
      <c r="L150" s="216">
        <f>_xlfn.IFNA(VLOOKUP(F150,GD.List!$C$3:$AO$5155,39,0),"")</f>
        <v>0</v>
      </c>
      <c r="CV150" s="93" t="s">
        <v>1134</v>
      </c>
    </row>
    <row r="151" spans="1:100" x14ac:dyDescent="0.2">
      <c r="A151" s="256">
        <f t="shared" si="347"/>
        <v>45962</v>
      </c>
      <c r="B151" s="256"/>
      <c r="C151" s="240" t="s">
        <v>557</v>
      </c>
      <c r="D151" s="174">
        <v>45413</v>
      </c>
      <c r="E151" s="181">
        <v>29330</v>
      </c>
      <c r="F151" s="169" t="s">
        <v>3408</v>
      </c>
      <c r="G151" s="169" t="s">
        <v>2668</v>
      </c>
      <c r="H151" s="175">
        <v>2815.12</v>
      </c>
      <c r="I151" s="169">
        <v>0.28000000000000003</v>
      </c>
      <c r="J151" s="193">
        <v>29330</v>
      </c>
      <c r="K151" s="94">
        <f t="shared" si="346"/>
        <v>2815.12</v>
      </c>
      <c r="L151" s="216">
        <f>_xlfn.IFNA(VLOOKUP(F151,GD.List!$C$3:$AO$5155,39,0),"")</f>
        <v>0</v>
      </c>
      <c r="CV151" s="93" t="s">
        <v>1134</v>
      </c>
    </row>
    <row r="152" spans="1:100" x14ac:dyDescent="0.2">
      <c r="A152" s="256">
        <f t="shared" si="347"/>
        <v>45962</v>
      </c>
      <c r="B152" s="256"/>
      <c r="C152" s="240" t="s">
        <v>557</v>
      </c>
      <c r="D152" s="174">
        <v>45413</v>
      </c>
      <c r="E152" s="181">
        <v>29500</v>
      </c>
      <c r="F152" s="169" t="s">
        <v>3409</v>
      </c>
      <c r="G152" s="169" t="s">
        <v>2668</v>
      </c>
      <c r="H152" s="175">
        <v>2815.12</v>
      </c>
      <c r="I152" s="169">
        <v>0.28000000000000003</v>
      </c>
      <c r="J152" s="193">
        <v>29500</v>
      </c>
      <c r="K152" s="94">
        <f t="shared" si="346"/>
        <v>2815.12</v>
      </c>
      <c r="L152" s="216">
        <f>_xlfn.IFNA(VLOOKUP(F152,GD.List!$C$3:$AO$5155,39,0),"")</f>
        <v>0</v>
      </c>
      <c r="CV152" s="93" t="s">
        <v>1134</v>
      </c>
    </row>
    <row r="153" spans="1:100" x14ac:dyDescent="0.2">
      <c r="A153" s="256">
        <f t="shared" si="347"/>
        <v>45962</v>
      </c>
      <c r="B153" s="256"/>
      <c r="C153" s="240" t="s">
        <v>557</v>
      </c>
      <c r="D153" s="174">
        <v>45413</v>
      </c>
      <c r="E153" s="181">
        <v>29740</v>
      </c>
      <c r="F153" s="169" t="s">
        <v>3412</v>
      </c>
      <c r="G153" s="169" t="s">
        <v>2668</v>
      </c>
      <c r="H153" s="175">
        <v>2815.12</v>
      </c>
      <c r="I153" s="169">
        <v>0.28000000000000003</v>
      </c>
      <c r="J153" s="193">
        <v>29740</v>
      </c>
      <c r="K153" s="94">
        <f t="shared" si="346"/>
        <v>2815.12</v>
      </c>
      <c r="L153" s="216">
        <f>_xlfn.IFNA(VLOOKUP(F153,GD.List!$C$3:$AO$5155,39,0),"")</f>
        <v>0</v>
      </c>
      <c r="CV153" s="93" t="s">
        <v>1134</v>
      </c>
    </row>
    <row r="154" spans="1:100" x14ac:dyDescent="0.2">
      <c r="A154" s="256">
        <f t="shared" si="347"/>
        <v>45962</v>
      </c>
      <c r="B154" s="256"/>
      <c r="C154" s="240" t="s">
        <v>557</v>
      </c>
      <c r="D154" s="174">
        <v>45413</v>
      </c>
      <c r="E154" s="181">
        <v>29250</v>
      </c>
      <c r="F154" s="169" t="s">
        <v>3504</v>
      </c>
      <c r="G154" s="169" t="s">
        <v>2668</v>
      </c>
      <c r="H154" s="175">
        <v>2815.12</v>
      </c>
      <c r="I154" s="169">
        <v>0.28000000000000003</v>
      </c>
      <c r="J154" s="193">
        <v>29250</v>
      </c>
      <c r="K154" s="94">
        <f t="shared" si="346"/>
        <v>2815.12</v>
      </c>
      <c r="L154" s="216">
        <f>_xlfn.IFNA(VLOOKUP(F154,GD.List!$C$3:$AO$5155,39,0),"")</f>
        <v>0</v>
      </c>
      <c r="CV154" s="93" t="s">
        <v>1134</v>
      </c>
    </row>
    <row r="155" spans="1:100" x14ac:dyDescent="0.2">
      <c r="A155" s="256">
        <f t="shared" si="347"/>
        <v>45964</v>
      </c>
      <c r="B155" s="256"/>
      <c r="C155" s="240" t="s">
        <v>557</v>
      </c>
      <c r="D155" s="174">
        <v>45415</v>
      </c>
      <c r="E155" s="181">
        <v>29630</v>
      </c>
      <c r="F155" s="169" t="s">
        <v>3505</v>
      </c>
      <c r="G155" s="169" t="s">
        <v>2668</v>
      </c>
      <c r="H155" s="175">
        <v>2815.12</v>
      </c>
      <c r="I155" s="169">
        <v>0.28000000000000003</v>
      </c>
      <c r="J155" s="193">
        <v>29630</v>
      </c>
      <c r="K155" s="94">
        <f t="shared" si="346"/>
        <v>2815.12</v>
      </c>
      <c r="L155" s="216">
        <f>_xlfn.IFNA(VLOOKUP(F155,GD.List!$C$3:$AO$5155,39,0),"")</f>
        <v>0</v>
      </c>
      <c r="CV155" s="93" t="s">
        <v>1134</v>
      </c>
    </row>
    <row r="156" spans="1:100" x14ac:dyDescent="0.2">
      <c r="A156" s="256">
        <f t="shared" si="347"/>
        <v>45966</v>
      </c>
      <c r="B156" s="256"/>
      <c r="C156" s="240" t="s">
        <v>557</v>
      </c>
      <c r="D156" s="174">
        <v>45417</v>
      </c>
      <c r="E156" s="181">
        <v>175</v>
      </c>
      <c r="F156" s="169" t="s">
        <v>3562</v>
      </c>
      <c r="G156" s="169" t="s">
        <v>2686</v>
      </c>
      <c r="H156" s="175">
        <v>2904.2089999999998</v>
      </c>
      <c r="I156" s="169">
        <v>3.13</v>
      </c>
      <c r="J156" s="193">
        <v>175</v>
      </c>
      <c r="K156" s="94">
        <f t="shared" si="346"/>
        <v>2904.2089999999998</v>
      </c>
      <c r="L156" s="216">
        <f>_xlfn.IFNA(VLOOKUP(F156,GD.List!$C$3:$AO$5155,39,0),"")</f>
        <v>0</v>
      </c>
      <c r="CV156" s="93" t="s">
        <v>1134</v>
      </c>
    </row>
    <row r="157" spans="1:100" x14ac:dyDescent="0.2">
      <c r="A157" s="256">
        <f t="shared" si="347"/>
        <v>45968</v>
      </c>
      <c r="B157" s="256"/>
      <c r="C157" s="240" t="s">
        <v>557</v>
      </c>
      <c r="D157" s="174">
        <v>45419</v>
      </c>
      <c r="E157" s="181">
        <v>200</v>
      </c>
      <c r="F157" s="169" t="s">
        <v>3549</v>
      </c>
      <c r="G157" s="169" t="s">
        <v>2385</v>
      </c>
      <c r="H157" s="175">
        <v>2904.2089999999998</v>
      </c>
      <c r="I157" s="169">
        <v>0.89</v>
      </c>
      <c r="J157" s="193">
        <v>200</v>
      </c>
      <c r="K157" s="94">
        <f t="shared" si="346"/>
        <v>2904.2089999999998</v>
      </c>
      <c r="L157" s="216">
        <f>_xlfn.IFNA(VLOOKUP(F157,GD.List!$C$3:$AO$5155,39,0),"")</f>
        <v>0</v>
      </c>
      <c r="CV157" s="93" t="s">
        <v>1134</v>
      </c>
    </row>
    <row r="158" spans="1:100" x14ac:dyDescent="0.2">
      <c r="A158" s="256">
        <f t="shared" si="347"/>
        <v>45968</v>
      </c>
      <c r="B158" s="256"/>
      <c r="C158" s="240" t="s">
        <v>557</v>
      </c>
      <c r="D158" s="174">
        <v>45419</v>
      </c>
      <c r="E158" s="181">
        <v>225</v>
      </c>
      <c r="F158" s="169" t="s">
        <v>3563</v>
      </c>
      <c r="G158" s="169" t="s">
        <v>2686</v>
      </c>
      <c r="H158" s="175">
        <v>2904.2089999999998</v>
      </c>
      <c r="I158" s="169">
        <v>3.13</v>
      </c>
      <c r="J158" s="193">
        <v>225</v>
      </c>
      <c r="K158" s="94">
        <f t="shared" si="346"/>
        <v>2904.2089999999998</v>
      </c>
      <c r="L158" s="216">
        <f>_xlfn.IFNA(VLOOKUP(F158,GD.List!$C$3:$AO$5155,39,0),"")</f>
        <v>0</v>
      </c>
      <c r="CV158" s="93" t="s">
        <v>1134</v>
      </c>
    </row>
    <row r="159" spans="1:100" x14ac:dyDescent="0.2">
      <c r="A159" s="256">
        <f t="shared" si="347"/>
        <v>45968</v>
      </c>
      <c r="B159" s="256"/>
      <c r="C159" s="240" t="s">
        <v>557</v>
      </c>
      <c r="D159" s="174">
        <v>45419</v>
      </c>
      <c r="E159" s="181">
        <v>29620</v>
      </c>
      <c r="F159" s="169" t="s">
        <v>3570</v>
      </c>
      <c r="G159" s="169" t="s">
        <v>2668</v>
      </c>
      <c r="H159" s="175">
        <v>2815.12</v>
      </c>
      <c r="I159" s="169">
        <v>0.28000000000000003</v>
      </c>
      <c r="J159" s="193">
        <v>29620</v>
      </c>
      <c r="K159" s="94">
        <f t="shared" si="346"/>
        <v>2815.12</v>
      </c>
      <c r="L159" s="216">
        <f>_xlfn.IFNA(VLOOKUP(F159,GD.List!$C$3:$AO$5155,39,0),"")</f>
        <v>0</v>
      </c>
      <c r="CV159" s="93" t="s">
        <v>1134</v>
      </c>
    </row>
    <row r="160" spans="1:100" x14ac:dyDescent="0.2">
      <c r="A160" s="256">
        <f t="shared" si="347"/>
        <v>45969</v>
      </c>
      <c r="B160" s="256"/>
      <c r="C160" s="240" t="s">
        <v>557</v>
      </c>
      <c r="D160" s="174">
        <v>45420</v>
      </c>
      <c r="E160" s="181">
        <v>29520</v>
      </c>
      <c r="F160" s="169" t="s">
        <v>3568</v>
      </c>
      <c r="G160" s="169" t="s">
        <v>2668</v>
      </c>
      <c r="H160" s="175">
        <v>2815.12</v>
      </c>
      <c r="I160" s="169">
        <v>0.28000000000000003</v>
      </c>
      <c r="J160" s="193">
        <v>29520</v>
      </c>
      <c r="K160" s="94">
        <f t="shared" si="346"/>
        <v>2815.12</v>
      </c>
      <c r="L160" s="216">
        <f>_xlfn.IFNA(VLOOKUP(F160,GD.List!$C$3:$AO$5155,39,0),"")</f>
        <v>0</v>
      </c>
      <c r="CV160" s="93" t="s">
        <v>1134</v>
      </c>
    </row>
    <row r="161" spans="1:100" x14ac:dyDescent="0.2">
      <c r="A161" s="256">
        <f t="shared" si="347"/>
        <v>45970</v>
      </c>
      <c r="B161" s="256"/>
      <c r="C161" s="240" t="s">
        <v>557</v>
      </c>
      <c r="D161" s="174">
        <v>45421</v>
      </c>
      <c r="E161" s="181">
        <v>29420</v>
      </c>
      <c r="F161" s="169" t="s">
        <v>3569</v>
      </c>
      <c r="G161" s="169" t="s">
        <v>2668</v>
      </c>
      <c r="H161" s="175">
        <v>2815.12</v>
      </c>
      <c r="I161" s="169">
        <v>0.28000000000000003</v>
      </c>
      <c r="J161" s="193">
        <v>29420</v>
      </c>
      <c r="K161" s="94">
        <f t="shared" si="346"/>
        <v>2815.12</v>
      </c>
      <c r="L161" s="216">
        <f>_xlfn.IFNA(VLOOKUP(F161,GD.List!$C$3:$AO$5155,39,0),"")</f>
        <v>0</v>
      </c>
      <c r="CV161" s="93" t="s">
        <v>1134</v>
      </c>
    </row>
    <row r="162" spans="1:100" x14ac:dyDescent="0.2">
      <c r="A162" s="256">
        <f t="shared" si="347"/>
        <v>45983</v>
      </c>
      <c r="B162" s="256"/>
      <c r="C162" s="240" t="s">
        <v>557</v>
      </c>
      <c r="D162" s="174">
        <v>45434</v>
      </c>
      <c r="E162" s="181">
        <v>18720</v>
      </c>
      <c r="F162" s="169" t="s">
        <v>3595</v>
      </c>
      <c r="G162" s="169" t="s">
        <v>3611</v>
      </c>
      <c r="H162" s="175">
        <v>3906.9029999999998</v>
      </c>
      <c r="I162" s="169">
        <v>1.98</v>
      </c>
      <c r="J162" s="193">
        <v>18720</v>
      </c>
      <c r="K162" s="94">
        <f t="shared" si="346"/>
        <v>3906.9029999999998</v>
      </c>
      <c r="L162" s="216">
        <f>_xlfn.IFNA(VLOOKUP(F162,GD.List!$C$3:$AO$5155,39,0),"")</f>
        <v>0</v>
      </c>
      <c r="CV162" s="93" t="s">
        <v>1134</v>
      </c>
    </row>
    <row r="163" spans="1:100" x14ac:dyDescent="0.2">
      <c r="A163" s="256">
        <f t="shared" si="347"/>
        <v>45991</v>
      </c>
      <c r="B163" s="256"/>
      <c r="C163" s="240" t="s">
        <v>557</v>
      </c>
      <c r="D163" s="174">
        <v>45443</v>
      </c>
      <c r="E163" s="181">
        <v>29302</v>
      </c>
      <c r="F163" s="169" t="s">
        <v>3702</v>
      </c>
      <c r="G163" s="169" t="s">
        <v>2668</v>
      </c>
      <c r="H163" s="175">
        <v>2815.12</v>
      </c>
      <c r="I163" s="169">
        <v>0.28000000000000003</v>
      </c>
      <c r="J163" s="193">
        <v>29302</v>
      </c>
      <c r="K163" s="94">
        <f t="shared" si="346"/>
        <v>2815.12</v>
      </c>
      <c r="L163" s="216">
        <f>_xlfn.IFNA(VLOOKUP(F163,GD.List!$C$3:$AO$5155,39,0),"")</f>
        <v>0</v>
      </c>
      <c r="CV163" s="93" t="s">
        <v>1134</v>
      </c>
    </row>
    <row r="164" spans="1:100" x14ac:dyDescent="0.2">
      <c r="A164" s="256">
        <f t="shared" si="347"/>
        <v>45991</v>
      </c>
      <c r="B164" s="256"/>
      <c r="C164" s="240" t="s">
        <v>557</v>
      </c>
      <c r="D164" s="174">
        <v>45443</v>
      </c>
      <c r="E164" s="181">
        <v>29460</v>
      </c>
      <c r="F164" s="169" t="s">
        <v>3703</v>
      </c>
      <c r="G164" s="169" t="s">
        <v>2668</v>
      </c>
      <c r="H164" s="175">
        <v>2815.12</v>
      </c>
      <c r="I164" s="169">
        <v>0.28000000000000003</v>
      </c>
      <c r="J164" s="193">
        <v>29460</v>
      </c>
      <c r="K164" s="94">
        <f t="shared" si="346"/>
        <v>2815.12</v>
      </c>
      <c r="L164" s="216">
        <f>_xlfn.IFNA(VLOOKUP(F164,GD.List!$C$3:$AO$5155,39,0),"")</f>
        <v>0</v>
      </c>
      <c r="CV164" s="93" t="s">
        <v>1134</v>
      </c>
    </row>
    <row r="165" spans="1:100" x14ac:dyDescent="0.2">
      <c r="A165" s="256">
        <f t="shared" si="347"/>
        <v>45992</v>
      </c>
      <c r="B165" s="256"/>
      <c r="C165" s="240" t="s">
        <v>557</v>
      </c>
      <c r="D165" s="174">
        <v>45444</v>
      </c>
      <c r="E165" s="181">
        <v>29080</v>
      </c>
      <c r="F165" s="169" t="s">
        <v>3704</v>
      </c>
      <c r="G165" s="169" t="s">
        <v>2668</v>
      </c>
      <c r="H165" s="175">
        <v>2815.12</v>
      </c>
      <c r="I165" s="169">
        <v>0.28000000000000003</v>
      </c>
      <c r="J165" s="193">
        <v>29080</v>
      </c>
      <c r="K165" s="94">
        <f t="shared" si="346"/>
        <v>2815.12</v>
      </c>
      <c r="L165" s="216">
        <f>_xlfn.IFNA(VLOOKUP(F165,GD.List!$C$3:$AO$5155,39,0),"")</f>
        <v>0</v>
      </c>
      <c r="CV165" s="93" t="s">
        <v>1134</v>
      </c>
    </row>
    <row r="166" spans="1:100" x14ac:dyDescent="0.2">
      <c r="A166" s="256">
        <f t="shared" si="347"/>
        <v>45994</v>
      </c>
      <c r="B166" s="256"/>
      <c r="C166" s="240" t="s">
        <v>557</v>
      </c>
      <c r="D166" s="174">
        <v>45446</v>
      </c>
      <c r="E166" s="181">
        <v>400</v>
      </c>
      <c r="F166" s="169" t="s">
        <v>3717</v>
      </c>
      <c r="G166" s="169" t="s">
        <v>2686</v>
      </c>
      <c r="H166" s="175">
        <v>2904.2089999999998</v>
      </c>
      <c r="I166" s="169">
        <v>2.68</v>
      </c>
      <c r="J166" s="193">
        <v>400</v>
      </c>
      <c r="K166" s="94">
        <f t="shared" si="346"/>
        <v>2904.2089999999998</v>
      </c>
      <c r="L166" s="216">
        <f>_xlfn.IFNA(VLOOKUP(F166,GD.List!$C$3:$AO$5155,39,0),"")</f>
        <v>0</v>
      </c>
      <c r="CV166" s="93" t="s">
        <v>1134</v>
      </c>
    </row>
    <row r="167" spans="1:100" x14ac:dyDescent="0.2">
      <c r="A167" s="256">
        <f t="shared" si="347"/>
        <v>45994</v>
      </c>
      <c r="B167" s="256"/>
      <c r="C167" s="240" t="s">
        <v>557</v>
      </c>
      <c r="D167" s="174">
        <v>45446</v>
      </c>
      <c r="E167" s="181">
        <v>29330</v>
      </c>
      <c r="F167" s="169" t="s">
        <v>3706</v>
      </c>
      <c r="G167" s="169" t="s">
        <v>2668</v>
      </c>
      <c r="H167" s="175">
        <v>2815.12</v>
      </c>
      <c r="I167" s="169">
        <v>0.28000000000000003</v>
      </c>
      <c r="J167" s="193">
        <v>29330</v>
      </c>
      <c r="K167" s="94">
        <f t="shared" si="346"/>
        <v>2815.12</v>
      </c>
      <c r="L167" s="216">
        <f>_xlfn.IFNA(VLOOKUP(F167,GD.List!$C$3:$AO$5155,39,0),"")</f>
        <v>0</v>
      </c>
      <c r="CV167" s="93" t="s">
        <v>1134</v>
      </c>
    </row>
    <row r="168" spans="1:100" x14ac:dyDescent="0.2">
      <c r="A168" s="256">
        <f t="shared" si="347"/>
        <v>45994</v>
      </c>
      <c r="B168" s="256"/>
      <c r="C168" s="240" t="s">
        <v>557</v>
      </c>
      <c r="D168" s="174">
        <v>45446</v>
      </c>
      <c r="E168" s="181">
        <v>29250</v>
      </c>
      <c r="F168" s="169" t="s">
        <v>3705</v>
      </c>
      <c r="G168" s="169" t="s">
        <v>2668</v>
      </c>
      <c r="H168" s="175">
        <v>2815.12</v>
      </c>
      <c r="I168" s="169">
        <v>0.28000000000000003</v>
      </c>
      <c r="J168" s="193">
        <v>29250</v>
      </c>
      <c r="K168" s="94">
        <f t="shared" si="346"/>
        <v>2815.12</v>
      </c>
      <c r="L168" s="216">
        <f>_xlfn.IFNA(VLOOKUP(F168,GD.List!$C$3:$AO$5155,39,0),"")</f>
        <v>0</v>
      </c>
      <c r="CV168" s="93" t="s">
        <v>1134</v>
      </c>
    </row>
    <row r="169" spans="1:100" x14ac:dyDescent="0.2">
      <c r="A169" s="256">
        <f t="shared" si="347"/>
        <v>45994</v>
      </c>
      <c r="B169" s="256"/>
      <c r="C169" s="240" t="s">
        <v>557</v>
      </c>
      <c r="D169" s="174">
        <v>45446</v>
      </c>
      <c r="E169" s="181">
        <v>29302</v>
      </c>
      <c r="F169" s="169" t="s">
        <v>3707</v>
      </c>
      <c r="G169" s="169" t="s">
        <v>2668</v>
      </c>
      <c r="H169" s="175">
        <v>2815.12</v>
      </c>
      <c r="I169" s="169">
        <v>0.28000000000000003</v>
      </c>
      <c r="J169" s="193">
        <v>29302</v>
      </c>
      <c r="K169" s="94">
        <f t="shared" si="346"/>
        <v>2815.12</v>
      </c>
      <c r="L169" s="216">
        <f>_xlfn.IFNA(VLOOKUP(F169,GD.List!$C$3:$AO$5155,39,0),"")</f>
        <v>0</v>
      </c>
      <c r="CV169" s="93" t="s">
        <v>1134</v>
      </c>
    </row>
    <row r="170" spans="1:100" x14ac:dyDescent="0.2">
      <c r="A170" s="256">
        <f t="shared" si="347"/>
        <v>45996</v>
      </c>
      <c r="B170" s="256"/>
      <c r="C170" s="240" t="s">
        <v>557</v>
      </c>
      <c r="D170" s="174">
        <v>45448</v>
      </c>
      <c r="E170" s="181">
        <v>9690</v>
      </c>
      <c r="F170" s="169" t="s">
        <v>3827</v>
      </c>
      <c r="G170" s="169" t="s">
        <v>2668</v>
      </c>
      <c r="H170" s="175">
        <v>2815.12</v>
      </c>
      <c r="I170" s="169">
        <v>0.28000000000000003</v>
      </c>
      <c r="J170" s="193">
        <v>9690</v>
      </c>
      <c r="K170" s="94">
        <f t="shared" si="346"/>
        <v>2815.12</v>
      </c>
      <c r="L170" s="216">
        <f>_xlfn.IFNA(VLOOKUP(F170,GD.List!$C$3:$AO$5155,39,0),"")</f>
        <v>0</v>
      </c>
      <c r="CV170" s="93" t="s">
        <v>1134</v>
      </c>
    </row>
    <row r="171" spans="1:100" x14ac:dyDescent="0.2">
      <c r="A171" s="256">
        <f t="shared" si="347"/>
        <v>45997</v>
      </c>
      <c r="B171" s="256"/>
      <c r="C171" s="240" t="s">
        <v>557</v>
      </c>
      <c r="D171" s="174">
        <v>45449</v>
      </c>
      <c r="E171" s="181">
        <v>29080</v>
      </c>
      <c r="F171" s="169" t="s">
        <v>3828</v>
      </c>
      <c r="G171" s="169" t="s">
        <v>2668</v>
      </c>
      <c r="H171" s="175">
        <v>2815.12</v>
      </c>
      <c r="I171" s="169">
        <v>0.28000000000000003</v>
      </c>
      <c r="J171" s="193">
        <v>29080</v>
      </c>
      <c r="K171" s="94">
        <f t="shared" si="346"/>
        <v>2815.12</v>
      </c>
      <c r="L171" s="216">
        <f>_xlfn.IFNA(VLOOKUP(F171,GD.List!$C$3:$AO$5155,39,0),"")</f>
        <v>0</v>
      </c>
      <c r="CV171" s="93" t="s">
        <v>1134</v>
      </c>
    </row>
    <row r="172" spans="1:100" x14ac:dyDescent="0.2">
      <c r="A172" s="256">
        <f t="shared" si="347"/>
        <v>45998</v>
      </c>
      <c r="B172" s="256"/>
      <c r="C172" s="240" t="s">
        <v>557</v>
      </c>
      <c r="D172" s="174">
        <v>45450</v>
      </c>
      <c r="E172" s="181">
        <v>29310</v>
      </c>
      <c r="F172" s="169" t="s">
        <v>3829</v>
      </c>
      <c r="G172" s="169" t="s">
        <v>2668</v>
      </c>
      <c r="H172" s="175">
        <v>2815.12</v>
      </c>
      <c r="I172" s="169">
        <v>0.28000000000000003</v>
      </c>
      <c r="J172" s="193">
        <v>29310</v>
      </c>
      <c r="K172" s="94">
        <f t="shared" si="346"/>
        <v>2815.12</v>
      </c>
      <c r="L172" s="216">
        <f>_xlfn.IFNA(VLOOKUP(F172,GD.List!$C$3:$AO$5155,39,0),"")</f>
        <v>0</v>
      </c>
      <c r="CV172" s="93" t="s">
        <v>1134</v>
      </c>
    </row>
    <row r="173" spans="1:100" x14ac:dyDescent="0.2">
      <c r="A173" s="256">
        <f t="shared" si="347"/>
        <v>45998</v>
      </c>
      <c r="B173" s="256"/>
      <c r="C173" s="240" t="s">
        <v>557</v>
      </c>
      <c r="D173" s="174">
        <v>45450</v>
      </c>
      <c r="E173" s="181">
        <v>29260</v>
      </c>
      <c r="F173" s="169" t="s">
        <v>3835</v>
      </c>
      <c r="G173" s="169" t="s">
        <v>2668</v>
      </c>
      <c r="H173" s="175">
        <v>2815.12</v>
      </c>
      <c r="I173" s="169">
        <v>0.28000000000000003</v>
      </c>
      <c r="J173" s="193">
        <v>29260</v>
      </c>
      <c r="K173" s="94">
        <f t="shared" si="346"/>
        <v>2815.12</v>
      </c>
      <c r="L173" s="216">
        <f>_xlfn.IFNA(VLOOKUP(F173,GD.List!$C$3:$AO$5155,39,0),"")</f>
        <v>0</v>
      </c>
      <c r="CV173" s="93" t="s">
        <v>1134</v>
      </c>
    </row>
    <row r="174" spans="1:100" x14ac:dyDescent="0.2">
      <c r="A174" s="256">
        <f t="shared" si="347"/>
        <v>46001</v>
      </c>
      <c r="B174" s="256"/>
      <c r="C174" s="240" t="s">
        <v>557</v>
      </c>
      <c r="D174" s="174">
        <v>45453</v>
      </c>
      <c r="E174" s="181">
        <v>480</v>
      </c>
      <c r="F174" s="169" t="s">
        <v>3678</v>
      </c>
      <c r="G174" s="169" t="s">
        <v>3696</v>
      </c>
      <c r="H174" s="175">
        <v>3809.9110000000001</v>
      </c>
      <c r="I174" s="169">
        <v>6.8666999999999998</v>
      </c>
      <c r="J174" s="193">
        <v>480</v>
      </c>
      <c r="K174" s="94">
        <f t="shared" si="346"/>
        <v>3809.9110000000001</v>
      </c>
      <c r="L174" s="216">
        <f>_xlfn.IFNA(VLOOKUP(F174,GD.List!$C$3:$AO$5155,39,0),"")</f>
        <v>0</v>
      </c>
      <c r="CV174" s="93" t="s">
        <v>1134</v>
      </c>
    </row>
    <row r="175" spans="1:100" x14ac:dyDescent="0.2">
      <c r="A175" s="256">
        <f t="shared" si="347"/>
        <v>46002</v>
      </c>
      <c r="B175" s="256"/>
      <c r="C175" s="240" t="s">
        <v>557</v>
      </c>
      <c r="D175" s="174">
        <v>45454</v>
      </c>
      <c r="E175" s="181">
        <v>29460</v>
      </c>
      <c r="F175" s="169" t="s">
        <v>3834</v>
      </c>
      <c r="G175" s="169" t="s">
        <v>2668</v>
      </c>
      <c r="H175" s="175">
        <v>2815.12</v>
      </c>
      <c r="I175" s="169">
        <v>0.28000000000000003</v>
      </c>
      <c r="J175" s="193">
        <v>29460</v>
      </c>
      <c r="K175" s="94">
        <f t="shared" ref="K175:K238" si="348">IF(H175&lt;&gt;"",IFERROR(VLOOKUP(H175,$H$9:$H$76,1,0),"Add"),"")</f>
        <v>2815.12</v>
      </c>
      <c r="L175" s="216">
        <f>_xlfn.IFNA(VLOOKUP(F175,GD.List!$C$3:$AO$5155,39,0),"")</f>
        <v>0</v>
      </c>
      <c r="CV175" s="93" t="s">
        <v>1134</v>
      </c>
    </row>
    <row r="176" spans="1:100" x14ac:dyDescent="0.2">
      <c r="A176" s="256">
        <f t="shared" ref="A176:A239" si="349">IF(D176&lt;&gt;"",EDATE(VALUE(RIGHT(D176,10)),18),"")</f>
        <v>46003</v>
      </c>
      <c r="B176" s="256"/>
      <c r="C176" s="240" t="s">
        <v>557</v>
      </c>
      <c r="D176" s="174">
        <v>45455</v>
      </c>
      <c r="E176" s="181">
        <v>29030</v>
      </c>
      <c r="F176" s="169" t="s">
        <v>3830</v>
      </c>
      <c r="G176" s="169" t="s">
        <v>2668</v>
      </c>
      <c r="H176" s="175">
        <v>2815.12</v>
      </c>
      <c r="I176" s="169">
        <v>0.28000000000000003</v>
      </c>
      <c r="J176" s="193">
        <v>29030</v>
      </c>
      <c r="K176" s="94">
        <f t="shared" si="348"/>
        <v>2815.12</v>
      </c>
      <c r="L176" s="216">
        <f>_xlfn.IFNA(VLOOKUP(F176,GD.List!$C$3:$AO$5155,39,0),"")</f>
        <v>0</v>
      </c>
      <c r="CV176" s="93" t="s">
        <v>1134</v>
      </c>
    </row>
    <row r="177" spans="1:100" x14ac:dyDescent="0.2">
      <c r="A177" s="256">
        <f t="shared" si="349"/>
        <v>46004</v>
      </c>
      <c r="B177" s="256"/>
      <c r="C177" s="240" t="s">
        <v>557</v>
      </c>
      <c r="D177" s="174">
        <v>45456</v>
      </c>
      <c r="E177" s="181">
        <v>29110</v>
      </c>
      <c r="F177" s="169" t="s">
        <v>3831</v>
      </c>
      <c r="G177" s="169" t="s">
        <v>2668</v>
      </c>
      <c r="H177" s="175">
        <v>2815.12</v>
      </c>
      <c r="I177" s="169">
        <v>0.28000000000000003</v>
      </c>
      <c r="J177" s="193">
        <v>29110</v>
      </c>
      <c r="K177" s="94">
        <f t="shared" si="348"/>
        <v>2815.12</v>
      </c>
      <c r="L177" s="216">
        <f>_xlfn.IFNA(VLOOKUP(F177,GD.List!$C$3:$AO$5155,39,0),"")</f>
        <v>0</v>
      </c>
      <c r="CV177" s="93" t="s">
        <v>1134</v>
      </c>
    </row>
    <row r="178" spans="1:100" x14ac:dyDescent="0.2">
      <c r="A178" s="256">
        <f t="shared" si="349"/>
        <v>46005</v>
      </c>
      <c r="B178" s="256"/>
      <c r="C178" s="240" t="s">
        <v>557</v>
      </c>
      <c r="D178" s="174">
        <v>45457</v>
      </c>
      <c r="E178" s="181">
        <v>18720</v>
      </c>
      <c r="F178" s="169" t="s">
        <v>3680</v>
      </c>
      <c r="G178" s="169" t="s">
        <v>3687</v>
      </c>
      <c r="H178" s="175">
        <v>3906.9029999999998</v>
      </c>
      <c r="I178" s="169">
        <v>1.98</v>
      </c>
      <c r="J178" s="193">
        <v>18720</v>
      </c>
      <c r="K178" s="94">
        <f t="shared" si="348"/>
        <v>3906.9029999999998</v>
      </c>
      <c r="L178" s="216">
        <f>_xlfn.IFNA(VLOOKUP(F178,GD.List!$C$3:$AO$5155,39,0),"")</f>
        <v>0</v>
      </c>
      <c r="CV178" s="93" t="s">
        <v>1134</v>
      </c>
    </row>
    <row r="179" spans="1:100" x14ac:dyDescent="0.2">
      <c r="A179" s="256">
        <f t="shared" si="349"/>
        <v>46007</v>
      </c>
      <c r="B179" s="256"/>
      <c r="C179" s="240" t="s">
        <v>557</v>
      </c>
      <c r="D179" s="174">
        <v>45459</v>
      </c>
      <c r="E179" s="181">
        <v>29420</v>
      </c>
      <c r="F179" s="169" t="s">
        <v>3832</v>
      </c>
      <c r="G179" s="169" t="s">
        <v>2668</v>
      </c>
      <c r="H179" s="175">
        <v>2815.12</v>
      </c>
      <c r="I179" s="169">
        <v>0.28000000000000003</v>
      </c>
      <c r="J179" s="193">
        <v>29420</v>
      </c>
      <c r="K179" s="94">
        <f t="shared" si="348"/>
        <v>2815.12</v>
      </c>
      <c r="L179" s="216">
        <f>_xlfn.IFNA(VLOOKUP(F179,GD.List!$C$3:$AO$5155,39,0),"")</f>
        <v>0</v>
      </c>
      <c r="CV179" s="93" t="s">
        <v>1134</v>
      </c>
    </row>
    <row r="180" spans="1:100" x14ac:dyDescent="0.2">
      <c r="A180" s="256">
        <f t="shared" si="349"/>
        <v>46007</v>
      </c>
      <c r="B180" s="256"/>
      <c r="C180" s="240" t="s">
        <v>557</v>
      </c>
      <c r="D180" s="174">
        <v>45459</v>
      </c>
      <c r="E180" s="181">
        <v>29690</v>
      </c>
      <c r="F180" s="169" t="s">
        <v>3839</v>
      </c>
      <c r="G180" s="169" t="s">
        <v>2668</v>
      </c>
      <c r="H180" s="175">
        <v>2815.12</v>
      </c>
      <c r="I180" s="169">
        <v>0.28000000000000003</v>
      </c>
      <c r="J180" s="193">
        <v>29690</v>
      </c>
      <c r="K180" s="94">
        <f t="shared" si="348"/>
        <v>2815.12</v>
      </c>
      <c r="L180" s="216">
        <f>_xlfn.IFNA(VLOOKUP(F180,GD.List!$C$3:$AO$5155,39,0),"")</f>
        <v>0</v>
      </c>
      <c r="CV180" s="93" t="s">
        <v>1134</v>
      </c>
    </row>
    <row r="181" spans="1:100" x14ac:dyDescent="0.2">
      <c r="A181" s="256">
        <f t="shared" si="349"/>
        <v>46009</v>
      </c>
      <c r="B181" s="256"/>
      <c r="C181" s="240" t="s">
        <v>557</v>
      </c>
      <c r="D181" s="174">
        <v>45461</v>
      </c>
      <c r="E181" s="181">
        <v>29060</v>
      </c>
      <c r="F181" s="169" t="s">
        <v>3833</v>
      </c>
      <c r="G181" s="169" t="s">
        <v>2668</v>
      </c>
      <c r="H181" s="175">
        <v>2815.12</v>
      </c>
      <c r="I181" s="169">
        <v>0.28000000000000003</v>
      </c>
      <c r="J181" s="193">
        <v>29060</v>
      </c>
      <c r="K181" s="94">
        <f t="shared" si="348"/>
        <v>2815.12</v>
      </c>
      <c r="L181" s="216">
        <f>_xlfn.IFNA(VLOOKUP(F181,GD.List!$C$3:$AO$5155,39,0),"")</f>
        <v>0</v>
      </c>
      <c r="CV181" s="93" t="s">
        <v>1134</v>
      </c>
    </row>
    <row r="182" spans="1:100" x14ac:dyDescent="0.2">
      <c r="A182" s="256">
        <f t="shared" si="349"/>
        <v>46010</v>
      </c>
      <c r="B182" s="256"/>
      <c r="C182" s="240" t="s">
        <v>557</v>
      </c>
      <c r="D182" s="174">
        <v>45462</v>
      </c>
      <c r="E182" s="181">
        <v>29020</v>
      </c>
      <c r="F182" s="169" t="s">
        <v>3836</v>
      </c>
      <c r="G182" s="169" t="s">
        <v>2668</v>
      </c>
      <c r="H182" s="175">
        <v>2815.12</v>
      </c>
      <c r="I182" s="169">
        <v>0.28000000000000003</v>
      </c>
      <c r="J182" s="193">
        <v>29020</v>
      </c>
      <c r="K182" s="94">
        <f t="shared" si="348"/>
        <v>2815.12</v>
      </c>
      <c r="L182" s="216">
        <f>_xlfn.IFNA(VLOOKUP(F182,GD.List!$C$3:$AO$5155,39,0),"")</f>
        <v>0</v>
      </c>
      <c r="CV182" s="93" t="s">
        <v>1134</v>
      </c>
    </row>
    <row r="183" spans="1:100" x14ac:dyDescent="0.2">
      <c r="A183" s="256">
        <f t="shared" si="349"/>
        <v>46011</v>
      </c>
      <c r="B183" s="256"/>
      <c r="C183" s="240" t="s">
        <v>557</v>
      </c>
      <c r="D183" s="174">
        <v>45463</v>
      </c>
      <c r="E183" s="181">
        <v>29320</v>
      </c>
      <c r="F183" s="169" t="s">
        <v>3837</v>
      </c>
      <c r="G183" s="169" t="s">
        <v>2668</v>
      </c>
      <c r="H183" s="175">
        <v>2815.12</v>
      </c>
      <c r="I183" s="169">
        <v>0.28000000000000003</v>
      </c>
      <c r="J183" s="193">
        <v>29320</v>
      </c>
      <c r="K183" s="94">
        <f t="shared" si="348"/>
        <v>2815.12</v>
      </c>
      <c r="L183" s="216">
        <f>_xlfn.IFNA(VLOOKUP(F183,GD.List!$C$3:$AO$5155,39,0),"")</f>
        <v>0</v>
      </c>
      <c r="CV183" s="93" t="s">
        <v>1134</v>
      </c>
    </row>
    <row r="184" spans="1:100" x14ac:dyDescent="0.2">
      <c r="A184" s="256">
        <f t="shared" si="349"/>
        <v>46015</v>
      </c>
      <c r="B184" s="256"/>
      <c r="C184" s="240" t="s">
        <v>557</v>
      </c>
      <c r="D184" s="174">
        <v>45467</v>
      </c>
      <c r="E184" s="181">
        <v>29352</v>
      </c>
      <c r="F184" s="169" t="s">
        <v>3838</v>
      </c>
      <c r="G184" s="169" t="s">
        <v>2668</v>
      </c>
      <c r="H184" s="175">
        <v>2815.12</v>
      </c>
      <c r="I184" s="169">
        <v>0.28000000000000003</v>
      </c>
      <c r="J184" s="193">
        <v>29352</v>
      </c>
      <c r="K184" s="94">
        <f t="shared" si="348"/>
        <v>2815.12</v>
      </c>
      <c r="L184" s="216">
        <f>_xlfn.IFNA(VLOOKUP(F184,GD.List!$C$3:$AO$5155,39,0),"")</f>
        <v>0</v>
      </c>
      <c r="CV184" s="93" t="s">
        <v>1134</v>
      </c>
    </row>
    <row r="185" spans="1:100" x14ac:dyDescent="0.2">
      <c r="A185" s="256">
        <f t="shared" si="349"/>
        <v>46023</v>
      </c>
      <c r="B185" s="256"/>
      <c r="C185" s="240" t="s">
        <v>557</v>
      </c>
      <c r="D185" s="174">
        <v>45474</v>
      </c>
      <c r="E185" s="181">
        <v>500</v>
      </c>
      <c r="F185" s="169" t="s">
        <v>3911</v>
      </c>
      <c r="G185" s="169" t="s">
        <v>2686</v>
      </c>
      <c r="H185" s="175">
        <v>2904.2089999999998</v>
      </c>
      <c r="I185" s="169">
        <v>2.68</v>
      </c>
      <c r="J185" s="193">
        <v>500</v>
      </c>
      <c r="K185" s="94">
        <f t="shared" si="348"/>
        <v>2904.2089999999998</v>
      </c>
      <c r="L185" s="216">
        <f>_xlfn.IFNA(VLOOKUP(F185,GD.List!$C$3:$AO$5155,39,0),"")</f>
        <v>0</v>
      </c>
      <c r="CV185" s="93" t="s">
        <v>1134</v>
      </c>
    </row>
    <row r="186" spans="1:100" x14ac:dyDescent="0.2">
      <c r="A186" s="256">
        <f t="shared" si="349"/>
        <v>46023</v>
      </c>
      <c r="B186" s="256"/>
      <c r="C186" s="240" t="s">
        <v>557</v>
      </c>
      <c r="D186" s="174">
        <v>45474</v>
      </c>
      <c r="E186" s="181">
        <v>29020</v>
      </c>
      <c r="F186" s="169" t="s">
        <v>3885</v>
      </c>
      <c r="G186" s="169" t="s">
        <v>2668</v>
      </c>
      <c r="H186" s="175">
        <v>2815.12</v>
      </c>
      <c r="I186" s="169">
        <v>0.28000000000000003</v>
      </c>
      <c r="J186" s="193">
        <v>29020</v>
      </c>
      <c r="K186" s="94">
        <f t="shared" si="348"/>
        <v>2815.12</v>
      </c>
      <c r="L186" s="216">
        <f>_xlfn.IFNA(VLOOKUP(F186,GD.List!$C$3:$AO$5155,39,0),"")</f>
        <v>0</v>
      </c>
      <c r="CV186" s="93" t="s">
        <v>1134</v>
      </c>
    </row>
    <row r="187" spans="1:100" x14ac:dyDescent="0.2">
      <c r="A187" s="256">
        <f t="shared" si="349"/>
        <v>46023</v>
      </c>
      <c r="B187" s="256"/>
      <c r="C187" s="240" t="s">
        <v>557</v>
      </c>
      <c r="D187" s="174">
        <v>45474</v>
      </c>
      <c r="E187" s="181">
        <v>29000</v>
      </c>
      <c r="F187" s="169" t="s">
        <v>3884</v>
      </c>
      <c r="G187" s="169" t="s">
        <v>2668</v>
      </c>
      <c r="H187" s="175">
        <v>2815.12</v>
      </c>
      <c r="I187" s="169">
        <v>0.28000000000000003</v>
      </c>
      <c r="J187" s="193">
        <v>29000</v>
      </c>
      <c r="K187" s="94">
        <f t="shared" si="348"/>
        <v>2815.12</v>
      </c>
      <c r="L187" s="216">
        <f>_xlfn.IFNA(VLOOKUP(F187,GD.List!$C$3:$AO$5155,39,0),"")</f>
        <v>0</v>
      </c>
      <c r="CV187" s="93" t="s">
        <v>1134</v>
      </c>
    </row>
    <row r="188" spans="1:100" x14ac:dyDescent="0.2">
      <c r="A188" s="256">
        <f t="shared" si="349"/>
        <v>46023</v>
      </c>
      <c r="B188" s="256"/>
      <c r="C188" s="240" t="s">
        <v>557</v>
      </c>
      <c r="D188" s="174">
        <v>45474</v>
      </c>
      <c r="E188" s="181">
        <v>29312</v>
      </c>
      <c r="F188" s="169" t="s">
        <v>3886</v>
      </c>
      <c r="G188" s="169" t="s">
        <v>2668</v>
      </c>
      <c r="H188" s="175">
        <v>2815.12</v>
      </c>
      <c r="I188" s="169">
        <v>0.28000000000000003</v>
      </c>
      <c r="J188" s="193">
        <v>29312</v>
      </c>
      <c r="K188" s="94">
        <f t="shared" si="348"/>
        <v>2815.12</v>
      </c>
      <c r="L188" s="216">
        <f>_xlfn.IFNA(VLOOKUP(F188,GD.List!$C$3:$AO$5155,39,0),"")</f>
        <v>0</v>
      </c>
      <c r="CV188" s="93" t="s">
        <v>1134</v>
      </c>
    </row>
    <row r="189" spans="1:100" x14ac:dyDescent="0.2">
      <c r="A189" s="256">
        <f t="shared" si="349"/>
        <v>46024</v>
      </c>
      <c r="B189" s="256"/>
      <c r="C189" s="240" t="s">
        <v>557</v>
      </c>
      <c r="D189" s="174">
        <v>45475</v>
      </c>
      <c r="E189" s="181">
        <v>29440</v>
      </c>
      <c r="F189" s="169" t="s">
        <v>3887</v>
      </c>
      <c r="G189" s="169" t="s">
        <v>2668</v>
      </c>
      <c r="H189" s="175">
        <v>2815.12</v>
      </c>
      <c r="I189" s="169">
        <v>0.28000000000000003</v>
      </c>
      <c r="J189" s="193">
        <v>29440</v>
      </c>
      <c r="K189" s="94">
        <f t="shared" si="348"/>
        <v>2815.12</v>
      </c>
      <c r="L189" s="216">
        <f>_xlfn.IFNA(VLOOKUP(F189,GD.List!$C$3:$AO$5155,39,0),"")</f>
        <v>0</v>
      </c>
      <c r="CV189" s="93" t="s">
        <v>1134</v>
      </c>
    </row>
    <row r="190" spans="1:100" x14ac:dyDescent="0.2">
      <c r="A190" s="256">
        <f t="shared" si="349"/>
        <v>46032</v>
      </c>
      <c r="B190" s="256"/>
      <c r="C190" s="240" t="s">
        <v>557</v>
      </c>
      <c r="D190" s="174">
        <v>45483</v>
      </c>
      <c r="E190" s="181">
        <v>29352</v>
      </c>
      <c r="F190" s="169" t="s">
        <v>4039</v>
      </c>
      <c r="G190" s="169" t="s">
        <v>2668</v>
      </c>
      <c r="H190" s="175">
        <v>2815.12</v>
      </c>
      <c r="I190" s="169">
        <v>0.28000000000000003</v>
      </c>
      <c r="J190" s="193">
        <v>29352</v>
      </c>
      <c r="K190" s="94">
        <f t="shared" si="348"/>
        <v>2815.12</v>
      </c>
      <c r="L190" s="216">
        <f>_xlfn.IFNA(VLOOKUP(F190,GD.List!$C$3:$AO$5155,39,0),"")</f>
        <v>0</v>
      </c>
      <c r="CV190" s="93" t="s">
        <v>1134</v>
      </c>
    </row>
    <row r="191" spans="1:100" x14ac:dyDescent="0.2">
      <c r="A191" s="256">
        <f t="shared" si="349"/>
        <v>46032</v>
      </c>
      <c r="B191" s="256"/>
      <c r="C191" s="240" t="s">
        <v>557</v>
      </c>
      <c r="D191" s="174">
        <v>45483</v>
      </c>
      <c r="E191" s="181">
        <v>29332</v>
      </c>
      <c r="F191" s="169" t="s">
        <v>4040</v>
      </c>
      <c r="G191" s="169" t="s">
        <v>2668</v>
      </c>
      <c r="H191" s="175">
        <v>2815.12</v>
      </c>
      <c r="I191" s="169">
        <v>0.28000000000000003</v>
      </c>
      <c r="J191" s="193">
        <v>29332</v>
      </c>
      <c r="K191" s="94">
        <f t="shared" si="348"/>
        <v>2815.12</v>
      </c>
      <c r="L191" s="216">
        <f>_xlfn.IFNA(VLOOKUP(F191,GD.List!$C$3:$AO$5155,39,0),"")</f>
        <v>0</v>
      </c>
      <c r="CV191" s="93" t="s">
        <v>1134</v>
      </c>
    </row>
    <row r="192" spans="1:100" x14ac:dyDescent="0.2">
      <c r="A192" s="256">
        <f t="shared" si="349"/>
        <v>46036</v>
      </c>
      <c r="B192" s="256"/>
      <c r="C192" s="240" t="s">
        <v>557</v>
      </c>
      <c r="D192" s="174">
        <v>45487</v>
      </c>
      <c r="E192" s="181">
        <v>29450</v>
      </c>
      <c r="F192" s="169" t="s">
        <v>4036</v>
      </c>
      <c r="G192" s="169" t="s">
        <v>2668</v>
      </c>
      <c r="H192" s="175">
        <v>2815.12</v>
      </c>
      <c r="I192" s="169">
        <v>0.28000000000000003</v>
      </c>
      <c r="J192" s="193">
        <v>29450</v>
      </c>
      <c r="K192" s="94">
        <f t="shared" si="348"/>
        <v>2815.12</v>
      </c>
      <c r="L192" s="216">
        <f>_xlfn.IFNA(VLOOKUP(F192,GD.List!$C$3:$AO$5155,39,0),"")</f>
        <v>0</v>
      </c>
      <c r="CV192" s="93" t="s">
        <v>1134</v>
      </c>
    </row>
    <row r="193" spans="1:100" x14ac:dyDescent="0.2">
      <c r="A193" s="256">
        <f t="shared" si="349"/>
        <v>46037</v>
      </c>
      <c r="B193" s="256"/>
      <c r="C193" s="240" t="s">
        <v>557</v>
      </c>
      <c r="D193" s="174">
        <v>45488</v>
      </c>
      <c r="E193" s="181">
        <v>29350</v>
      </c>
      <c r="F193" s="169" t="s">
        <v>4042</v>
      </c>
      <c r="G193" s="169" t="s">
        <v>2668</v>
      </c>
      <c r="H193" s="175">
        <v>2815.12</v>
      </c>
      <c r="I193" s="169">
        <v>0.28000000000000003</v>
      </c>
      <c r="J193" s="193">
        <v>29350</v>
      </c>
      <c r="K193" s="94">
        <f t="shared" si="348"/>
        <v>2815.12</v>
      </c>
      <c r="L193" s="216">
        <f>_xlfn.IFNA(VLOOKUP(F193,GD.List!$C$3:$AO$5155,39,0),"")</f>
        <v>0</v>
      </c>
      <c r="CV193" s="93" t="s">
        <v>1134</v>
      </c>
    </row>
    <row r="194" spans="1:100" x14ac:dyDescent="0.2">
      <c r="A194" s="256">
        <f t="shared" si="349"/>
        <v>46039</v>
      </c>
      <c r="B194" s="256"/>
      <c r="C194" s="240" t="s">
        <v>557</v>
      </c>
      <c r="D194" s="174">
        <v>45490</v>
      </c>
      <c r="E194" s="181">
        <v>40000</v>
      </c>
      <c r="F194" s="169" t="s">
        <v>4047</v>
      </c>
      <c r="G194" s="169" t="s">
        <v>3299</v>
      </c>
      <c r="H194" s="175">
        <v>2501.009</v>
      </c>
      <c r="I194" s="169">
        <v>0.03</v>
      </c>
      <c r="J194" s="193">
        <v>40000</v>
      </c>
      <c r="K194" s="94">
        <f t="shared" si="348"/>
        <v>2501.009</v>
      </c>
      <c r="L194" s="216">
        <f>_xlfn.IFNA(VLOOKUP(F194,GD.List!$C$3:$AO$5155,39,0),"")</f>
        <v>0</v>
      </c>
      <c r="CV194" s="93" t="s">
        <v>1134</v>
      </c>
    </row>
    <row r="195" spans="1:100" x14ac:dyDescent="0.2">
      <c r="A195" s="256">
        <f t="shared" si="349"/>
        <v>46039</v>
      </c>
      <c r="B195" s="256"/>
      <c r="C195" s="240" t="s">
        <v>557</v>
      </c>
      <c r="D195" s="174">
        <v>45490</v>
      </c>
      <c r="E195" s="181">
        <v>29410</v>
      </c>
      <c r="F195" s="169" t="s">
        <v>4041</v>
      </c>
      <c r="G195" s="169" t="s">
        <v>2668</v>
      </c>
      <c r="H195" s="175">
        <v>2815.12</v>
      </c>
      <c r="I195" s="169">
        <v>0.28000000000000003</v>
      </c>
      <c r="J195" s="193">
        <v>29410</v>
      </c>
      <c r="K195" s="94">
        <f t="shared" si="348"/>
        <v>2815.12</v>
      </c>
      <c r="L195" s="216">
        <f>_xlfn.IFNA(VLOOKUP(F195,GD.List!$C$3:$AO$5155,39,0),"")</f>
        <v>0</v>
      </c>
      <c r="CV195" s="93" t="s">
        <v>1134</v>
      </c>
    </row>
    <row r="196" spans="1:100" x14ac:dyDescent="0.2">
      <c r="A196" s="256">
        <f t="shared" si="349"/>
        <v>46046</v>
      </c>
      <c r="B196" s="256"/>
      <c r="C196" s="240" t="s">
        <v>557</v>
      </c>
      <c r="D196" s="174">
        <v>45497</v>
      </c>
      <c r="E196" s="181">
        <v>29450</v>
      </c>
      <c r="F196" s="169" t="s">
        <v>4038</v>
      </c>
      <c r="G196" s="169" t="s">
        <v>2668</v>
      </c>
      <c r="H196" s="175">
        <v>2815.12</v>
      </c>
      <c r="I196" s="169">
        <v>0.28000000000000003</v>
      </c>
      <c r="J196" s="193">
        <v>29450</v>
      </c>
      <c r="K196" s="94">
        <f t="shared" si="348"/>
        <v>2815.12</v>
      </c>
      <c r="L196" s="216">
        <f>_xlfn.IFNA(VLOOKUP(F196,GD.List!$C$3:$AO$5155,39,0),"")</f>
        <v>0</v>
      </c>
      <c r="CV196" s="93" t="s">
        <v>1134</v>
      </c>
    </row>
    <row r="197" spans="1:100" x14ac:dyDescent="0.2">
      <c r="A197" s="256">
        <f t="shared" si="349"/>
        <v>46046</v>
      </c>
      <c r="B197" s="256"/>
      <c r="C197" s="240" t="s">
        <v>557</v>
      </c>
      <c r="D197" s="174">
        <v>45497</v>
      </c>
      <c r="E197" s="181">
        <v>29360</v>
      </c>
      <c r="F197" s="169" t="s">
        <v>4037</v>
      </c>
      <c r="G197" s="169" t="s">
        <v>2668</v>
      </c>
      <c r="H197" s="175">
        <v>2815.12</v>
      </c>
      <c r="I197" s="169">
        <v>0.28000000000000003</v>
      </c>
      <c r="J197" s="193">
        <v>29360</v>
      </c>
      <c r="K197" s="94">
        <f t="shared" si="348"/>
        <v>2815.12</v>
      </c>
      <c r="L197" s="216">
        <f>_xlfn.IFNA(VLOOKUP(F197,GD.List!$C$3:$AO$5155,39,0),"")</f>
        <v>0</v>
      </c>
      <c r="CV197" s="93" t="s">
        <v>1134</v>
      </c>
    </row>
    <row r="198" spans="1:100" x14ac:dyDescent="0.2">
      <c r="A198" s="256">
        <f t="shared" si="349"/>
        <v>46047</v>
      </c>
      <c r="B198" s="256"/>
      <c r="C198" s="240" t="s">
        <v>557</v>
      </c>
      <c r="D198" s="174">
        <v>45498</v>
      </c>
      <c r="E198" s="181">
        <v>29430</v>
      </c>
      <c r="F198" s="169" t="s">
        <v>4044</v>
      </c>
      <c r="G198" s="169" t="s">
        <v>2668</v>
      </c>
      <c r="H198" s="175">
        <v>2815.12</v>
      </c>
      <c r="I198" s="169">
        <v>0.28000000000000003</v>
      </c>
      <c r="J198" s="193">
        <v>29430</v>
      </c>
      <c r="K198" s="94">
        <f t="shared" si="348"/>
        <v>2815.12</v>
      </c>
      <c r="L198" s="216">
        <f>_xlfn.IFNA(VLOOKUP(F198,GD.List!$C$3:$AO$5155,39,0),"")</f>
        <v>0</v>
      </c>
      <c r="CV198" s="93" t="s">
        <v>1134</v>
      </c>
    </row>
    <row r="199" spans="1:100" x14ac:dyDescent="0.2">
      <c r="A199" s="256">
        <f t="shared" si="349"/>
        <v>46049</v>
      </c>
      <c r="B199" s="256"/>
      <c r="C199" s="240" t="s">
        <v>557</v>
      </c>
      <c r="D199" s="174">
        <v>45500</v>
      </c>
      <c r="E199" s="181">
        <v>29410</v>
      </c>
      <c r="F199" s="169" t="s">
        <v>4043</v>
      </c>
      <c r="G199" s="169" t="s">
        <v>2668</v>
      </c>
      <c r="H199" s="175">
        <v>2815.12</v>
      </c>
      <c r="I199" s="169">
        <v>0.28000000000000003</v>
      </c>
      <c r="J199" s="193">
        <v>29410</v>
      </c>
      <c r="K199" s="94">
        <f t="shared" si="348"/>
        <v>2815.12</v>
      </c>
      <c r="L199" s="216">
        <f>_xlfn.IFNA(VLOOKUP(F199,GD.List!$C$3:$AO$5155,39,0),"")</f>
        <v>0</v>
      </c>
      <c r="CV199" s="93" t="s">
        <v>1134</v>
      </c>
    </row>
    <row r="200" spans="1:100" x14ac:dyDescent="0.2">
      <c r="A200" s="256">
        <f t="shared" si="349"/>
        <v>46051</v>
      </c>
      <c r="B200" s="256"/>
      <c r="C200" s="240" t="s">
        <v>557</v>
      </c>
      <c r="D200" s="174">
        <v>45502</v>
      </c>
      <c r="E200" s="181">
        <v>29320</v>
      </c>
      <c r="F200" s="169" t="s">
        <v>4107</v>
      </c>
      <c r="G200" s="169" t="s">
        <v>2668</v>
      </c>
      <c r="H200" s="175">
        <v>2815.12</v>
      </c>
      <c r="I200" s="169">
        <v>0.28000000000000003</v>
      </c>
      <c r="J200" s="193">
        <v>29320</v>
      </c>
      <c r="K200" s="94">
        <f t="shared" si="348"/>
        <v>2815.12</v>
      </c>
      <c r="L200" s="216">
        <f>_xlfn.IFNA(VLOOKUP(F200,GD.List!$C$3:$AO$5155,39,0),"")</f>
        <v>0</v>
      </c>
      <c r="CV200" s="93" t="s">
        <v>1134</v>
      </c>
    </row>
    <row r="201" spans="1:100" x14ac:dyDescent="0.2">
      <c r="A201" s="256">
        <f t="shared" si="349"/>
        <v>46056</v>
      </c>
      <c r="B201" s="256"/>
      <c r="C201" s="240" t="s">
        <v>557</v>
      </c>
      <c r="D201" s="174">
        <v>45507</v>
      </c>
      <c r="E201" s="181">
        <v>21800</v>
      </c>
      <c r="F201" s="169" t="s">
        <v>4137</v>
      </c>
      <c r="G201" s="169" t="s">
        <v>4146</v>
      </c>
      <c r="H201" s="175">
        <v>3809.9189999999999</v>
      </c>
      <c r="I201" s="169">
        <v>1.66</v>
      </c>
      <c r="J201" s="193">
        <v>21800</v>
      </c>
      <c r="K201" s="94">
        <f t="shared" si="348"/>
        <v>3809.9189999999999</v>
      </c>
      <c r="L201" s="216">
        <f>_xlfn.IFNA(VLOOKUP(F201,GD.List!$C$3:$AO$5155,39,0),"")</f>
        <v>0</v>
      </c>
      <c r="CV201" s="93" t="s">
        <v>1134</v>
      </c>
    </row>
    <row r="202" spans="1:100" x14ac:dyDescent="0.2">
      <c r="A202" s="256">
        <f t="shared" si="349"/>
        <v>46057</v>
      </c>
      <c r="B202" s="256"/>
      <c r="C202" s="240" t="s">
        <v>557</v>
      </c>
      <c r="D202" s="174">
        <v>45508</v>
      </c>
      <c r="E202" s="181">
        <v>19300</v>
      </c>
      <c r="F202" s="169" t="s">
        <v>4133</v>
      </c>
      <c r="G202" s="169" t="s">
        <v>4145</v>
      </c>
      <c r="H202" s="175">
        <v>3906.9029999999998</v>
      </c>
      <c r="I202" s="169" t="s">
        <v>1212</v>
      </c>
      <c r="J202" s="193">
        <v>19300</v>
      </c>
      <c r="K202" s="94">
        <f t="shared" si="348"/>
        <v>3906.9029999999998</v>
      </c>
      <c r="L202" s="216">
        <f>_xlfn.IFNA(VLOOKUP(F202,GD.List!$C$3:$AO$5155,39,0),"")</f>
        <v>0</v>
      </c>
      <c r="CV202" s="93" t="s">
        <v>1134</v>
      </c>
    </row>
    <row r="203" spans="1:100" x14ac:dyDescent="0.2">
      <c r="A203" s="256">
        <f t="shared" si="349"/>
        <v>46057</v>
      </c>
      <c r="B203" s="256"/>
      <c r="C203" s="240" t="s">
        <v>557</v>
      </c>
      <c r="D203" s="174">
        <v>45508</v>
      </c>
      <c r="E203" s="181">
        <v>16500</v>
      </c>
      <c r="F203" s="169" t="s">
        <v>4134</v>
      </c>
      <c r="G203" s="169" t="s">
        <v>4140</v>
      </c>
      <c r="H203" s="175">
        <v>3809.9189999999999</v>
      </c>
      <c r="I203" s="169">
        <v>1.95</v>
      </c>
      <c r="J203" s="193">
        <v>16500</v>
      </c>
      <c r="K203" s="94">
        <f t="shared" si="348"/>
        <v>3809.9189999999999</v>
      </c>
      <c r="L203" s="216">
        <f>_xlfn.IFNA(VLOOKUP(F203,GD.List!$C$3:$AO$5155,39,0),"")</f>
        <v>0</v>
      </c>
      <c r="CV203" s="93" t="s">
        <v>1134</v>
      </c>
    </row>
    <row r="204" spans="1:100" x14ac:dyDescent="0.2">
      <c r="A204" s="256">
        <f t="shared" si="349"/>
        <v>46071</v>
      </c>
      <c r="B204" s="256"/>
      <c r="C204" s="240" t="s">
        <v>557</v>
      </c>
      <c r="D204" s="174">
        <v>45522</v>
      </c>
      <c r="E204" s="181">
        <v>15080</v>
      </c>
      <c r="F204" s="169" t="s">
        <v>4205</v>
      </c>
      <c r="G204" s="169" t="s">
        <v>4225</v>
      </c>
      <c r="H204" s="175">
        <v>3809.9189999999999</v>
      </c>
      <c r="I204" s="169" t="s">
        <v>4206</v>
      </c>
      <c r="J204" s="193">
        <v>15080</v>
      </c>
      <c r="K204" s="94">
        <f t="shared" si="348"/>
        <v>3809.9189999999999</v>
      </c>
      <c r="L204" s="216" t="str">
        <f>_xlfn.IFNA(VLOOKUP(F204,GD.List!$C$3:$AO$5155,39,0),"")</f>
        <v>NTC KIMYA SANAYI A.S.</v>
      </c>
      <c r="CV204" s="93" t="s">
        <v>1134</v>
      </c>
    </row>
    <row r="205" spans="1:100" x14ac:dyDescent="0.2">
      <c r="A205" s="256">
        <f t="shared" si="349"/>
        <v>46075</v>
      </c>
      <c r="B205" s="256"/>
      <c r="C205" s="240" t="s">
        <v>557</v>
      </c>
      <c r="D205" s="174">
        <v>45526</v>
      </c>
      <c r="E205" s="181">
        <v>24000</v>
      </c>
      <c r="F205" s="169" t="s">
        <v>4217</v>
      </c>
      <c r="G205" s="169" t="s">
        <v>4235</v>
      </c>
      <c r="H205" s="175">
        <v>3809.9189999999999</v>
      </c>
      <c r="I205" s="169" t="s">
        <v>4218</v>
      </c>
      <c r="J205" s="193">
        <v>24000</v>
      </c>
      <c r="K205" s="94">
        <f t="shared" si="348"/>
        <v>3809.9189999999999</v>
      </c>
      <c r="L205" s="216" t="str">
        <f>_xlfn.IFNA(VLOOKUP(F205,GD.List!$C$3:$AO$5155,39,0),"")</f>
        <v>PHISIT INTERGROUP CO. LTD</v>
      </c>
      <c r="CV205" s="93" t="s">
        <v>1134</v>
      </c>
    </row>
    <row r="206" spans="1:100" x14ac:dyDescent="0.2">
      <c r="A206" s="256">
        <f t="shared" si="349"/>
        <v>46076</v>
      </c>
      <c r="B206" s="256"/>
      <c r="C206" s="240" t="s">
        <v>557</v>
      </c>
      <c r="D206" s="174">
        <v>45527</v>
      </c>
      <c r="E206" s="181">
        <v>163200</v>
      </c>
      <c r="F206" s="169" t="s">
        <v>4299</v>
      </c>
      <c r="G206" s="169" t="s">
        <v>4303</v>
      </c>
      <c r="H206" s="175">
        <v>2847</v>
      </c>
      <c r="I206" s="169">
        <v>0.46</v>
      </c>
      <c r="J206" s="193">
        <v>163200</v>
      </c>
      <c r="K206" s="94">
        <f t="shared" si="348"/>
        <v>2847</v>
      </c>
      <c r="L206" s="216" t="str">
        <f>_xlfn.IFNA(VLOOKUP(F206,GD.List!$C$3:$AO$5155,39,0),"")</f>
        <v>SAMUDA CHEMICAL COMPLEX LIMITED</v>
      </c>
      <c r="CV206" s="93" t="s">
        <v>1134</v>
      </c>
    </row>
    <row r="207" spans="1:100" x14ac:dyDescent="0.2">
      <c r="A207" s="256">
        <f t="shared" si="349"/>
        <v>46089</v>
      </c>
      <c r="B207" s="256"/>
      <c r="C207" s="240" t="s">
        <v>557</v>
      </c>
      <c r="D207" s="174">
        <v>45543</v>
      </c>
      <c r="E207" s="181">
        <v>6000</v>
      </c>
      <c r="F207" s="169" t="s">
        <v>4390</v>
      </c>
      <c r="G207" s="169" t="s">
        <v>4440</v>
      </c>
      <c r="H207" s="175">
        <v>2832.1089999999999</v>
      </c>
      <c r="I207" s="169">
        <v>3.45</v>
      </c>
      <c r="J207" s="193">
        <v>6000</v>
      </c>
      <c r="K207" s="94" t="str">
        <f t="shared" si="348"/>
        <v>Add</v>
      </c>
      <c r="L207" s="216" t="str">
        <f>_xlfn.IFNA(VLOOKUP(F207,GD.List!$C$3:$AO$5155,39,0),"")</f>
        <v xml:space="preserve">ERCA TEXTILE  CHEMICAL SOLUTIONS  SRL </v>
      </c>
      <c r="CV207" s="93" t="s">
        <v>1134</v>
      </c>
    </row>
    <row r="208" spans="1:100" x14ac:dyDescent="0.2">
      <c r="A208" s="256">
        <f t="shared" si="349"/>
        <v>46089</v>
      </c>
      <c r="B208" s="256"/>
      <c r="C208" s="240" t="s">
        <v>557</v>
      </c>
      <c r="D208" s="174">
        <v>45543</v>
      </c>
      <c r="E208" s="181">
        <v>163200</v>
      </c>
      <c r="F208" s="169" t="s">
        <v>4395</v>
      </c>
      <c r="G208" s="169" t="s">
        <v>354</v>
      </c>
      <c r="H208" s="175">
        <v>2847</v>
      </c>
      <c r="I208" s="169">
        <v>0.46</v>
      </c>
      <c r="J208" s="193">
        <v>163200</v>
      </c>
      <c r="K208" s="94">
        <f t="shared" si="348"/>
        <v>2847</v>
      </c>
      <c r="L208" s="216" t="str">
        <f>_xlfn.IFNA(VLOOKUP(F208,GD.List!$C$3:$AO$5155,39,0),"")</f>
        <v xml:space="preserve">SAMUDA CHEMICAL COMPLEX </v>
      </c>
      <c r="CV208" s="93" t="s">
        <v>1134</v>
      </c>
    </row>
    <row r="209" spans="1:100" x14ac:dyDescent="0.2">
      <c r="A209" s="256">
        <f t="shared" si="349"/>
        <v>46095</v>
      </c>
      <c r="B209" s="256"/>
      <c r="C209" s="240" t="s">
        <v>557</v>
      </c>
      <c r="D209" s="174">
        <v>45549</v>
      </c>
      <c r="E209" s="181">
        <v>5040</v>
      </c>
      <c r="F209" s="169" t="s">
        <v>4409</v>
      </c>
      <c r="G209" s="169" t="s">
        <v>4485</v>
      </c>
      <c r="H209" s="175">
        <v>3906.9029999999998</v>
      </c>
      <c r="I209" s="169">
        <v>1.9</v>
      </c>
      <c r="J209" s="193">
        <v>5040</v>
      </c>
      <c r="K209" s="94">
        <f t="shared" si="348"/>
        <v>3906.9029999999998</v>
      </c>
      <c r="L209" s="216" t="str">
        <f>_xlfn.IFNA(VLOOKUP(F209,GD.List!$C$3:$AO$5155,39,0),"")</f>
        <v xml:space="preserve">JINTEX CORPORATION LTD </v>
      </c>
      <c r="CV209" s="93" t="s">
        <v>1134</v>
      </c>
    </row>
    <row r="210" spans="1:100" x14ac:dyDescent="0.2">
      <c r="A210" s="256">
        <f t="shared" si="349"/>
        <v>46115</v>
      </c>
      <c r="B210" s="256"/>
      <c r="C210" s="240" t="s">
        <v>557</v>
      </c>
      <c r="D210" s="174">
        <v>45568</v>
      </c>
      <c r="E210" s="181">
        <v>18720</v>
      </c>
      <c r="F210" s="169" t="s">
        <v>4524</v>
      </c>
      <c r="G210" s="169" t="s">
        <v>4558</v>
      </c>
      <c r="H210" s="175">
        <v>3906.9029999999998</v>
      </c>
      <c r="I210" s="169">
        <v>1.98</v>
      </c>
      <c r="J210" s="193">
        <v>18720</v>
      </c>
      <c r="K210" s="94">
        <f t="shared" si="348"/>
        <v>3906.9029999999998</v>
      </c>
      <c r="L210" s="216" t="str">
        <f>_xlfn.IFNA(VLOOKUP(F210,GD.List!$C$3:$AO$5155,39,0),"")</f>
        <v xml:space="preserve">WORLDCHEM FZE </v>
      </c>
      <c r="CV210" s="93" t="s">
        <v>1134</v>
      </c>
    </row>
    <row r="211" spans="1:100" x14ac:dyDescent="0.2">
      <c r="A211" s="256">
        <f t="shared" si="349"/>
        <v>46116</v>
      </c>
      <c r="B211" s="256"/>
      <c r="C211" s="240" t="s">
        <v>557</v>
      </c>
      <c r="D211" s="174">
        <v>45569</v>
      </c>
      <c r="E211" s="181">
        <v>19300</v>
      </c>
      <c r="F211" s="169" t="s">
        <v>4523</v>
      </c>
      <c r="G211" s="169" t="s">
        <v>4557</v>
      </c>
      <c r="H211" s="175">
        <v>3906.9029999999998</v>
      </c>
      <c r="I211" s="169" t="s">
        <v>4554</v>
      </c>
      <c r="J211" s="193">
        <v>19300</v>
      </c>
      <c r="K211" s="94">
        <f t="shared" si="348"/>
        <v>3906.9029999999998</v>
      </c>
      <c r="L211" s="216" t="str">
        <f>_xlfn.IFNA(VLOOKUP(F211,GD.List!$C$3:$AO$5155,39,0),"")</f>
        <v xml:space="preserve">TEXTILCHEMIE DR. PETRY GMBH </v>
      </c>
      <c r="CV211" s="93" t="s">
        <v>1134</v>
      </c>
    </row>
    <row r="212" spans="1:100" x14ac:dyDescent="0.2">
      <c r="A212" s="256">
        <f t="shared" si="349"/>
        <v>46116</v>
      </c>
      <c r="B212" s="256"/>
      <c r="C212" s="240" t="s">
        <v>557</v>
      </c>
      <c r="D212" s="174">
        <v>45569</v>
      </c>
      <c r="E212" s="181">
        <v>81600</v>
      </c>
      <c r="F212" s="169" t="s">
        <v>4522</v>
      </c>
      <c r="G212" s="169" t="s">
        <v>4556</v>
      </c>
      <c r="H212" s="175">
        <v>2847</v>
      </c>
      <c r="I212" s="169">
        <v>0.46</v>
      </c>
      <c r="J212" s="193">
        <v>81600</v>
      </c>
      <c r="K212" s="94">
        <f t="shared" si="348"/>
        <v>2847</v>
      </c>
      <c r="L212" s="216" t="str">
        <f>_xlfn.IFNA(VLOOKUP(F212,GD.List!$C$3:$AO$5155,39,0),"")</f>
        <v xml:space="preserve">SAMUDA CHEMICAL COMPLEX LTD </v>
      </c>
      <c r="CV212" s="93" t="s">
        <v>1134</v>
      </c>
    </row>
    <row r="213" spans="1:100" x14ac:dyDescent="0.2">
      <c r="A213" s="256">
        <f t="shared" si="349"/>
        <v>46117</v>
      </c>
      <c r="B213" s="256"/>
      <c r="C213" s="240" t="s">
        <v>557</v>
      </c>
      <c r="D213" s="174">
        <v>45570</v>
      </c>
      <c r="E213" s="181">
        <v>81600</v>
      </c>
      <c r="F213" s="169" t="s">
        <v>4521</v>
      </c>
      <c r="G213" s="169" t="s">
        <v>4556</v>
      </c>
      <c r="H213" s="175">
        <v>2847</v>
      </c>
      <c r="I213" s="169">
        <v>0.46</v>
      </c>
      <c r="J213" s="193">
        <v>81600</v>
      </c>
      <c r="K213" s="94">
        <f t="shared" si="348"/>
        <v>2847</v>
      </c>
      <c r="L213" s="216" t="str">
        <f>_xlfn.IFNA(VLOOKUP(F213,GD.List!$C$3:$AO$5155,39,0),"")</f>
        <v xml:space="preserve">SAMUDA CHEMICAL COMPLEX LTD </v>
      </c>
      <c r="CV213" s="93" t="s">
        <v>1134</v>
      </c>
    </row>
    <row r="214" spans="1:100" x14ac:dyDescent="0.2">
      <c r="A214" s="256">
        <f t="shared" si="349"/>
        <v>46121</v>
      </c>
      <c r="B214" s="256"/>
      <c r="C214" s="240" t="s">
        <v>557</v>
      </c>
      <c r="D214" s="174">
        <v>45574</v>
      </c>
      <c r="E214" s="181">
        <v>18720</v>
      </c>
      <c r="F214" s="169" t="s">
        <v>4539</v>
      </c>
      <c r="G214" s="169" t="s">
        <v>4558</v>
      </c>
      <c r="H214" s="175">
        <v>3906.9029999999998</v>
      </c>
      <c r="I214" s="169">
        <v>1.98</v>
      </c>
      <c r="J214" s="193">
        <v>18720</v>
      </c>
      <c r="K214" s="94">
        <f t="shared" si="348"/>
        <v>3906.9029999999998</v>
      </c>
      <c r="L214" s="216" t="str">
        <f>_xlfn.IFNA(VLOOKUP(F214,GD.List!$C$3:$AO$5155,39,0),"")</f>
        <v xml:space="preserve">WORLDCHEM FZE </v>
      </c>
      <c r="CV214" s="93" t="s">
        <v>1134</v>
      </c>
    </row>
    <row r="215" spans="1:100" x14ac:dyDescent="0.2">
      <c r="A215" s="256" t="str">
        <f t="shared" si="349"/>
        <v/>
      </c>
      <c r="B215" s="256"/>
      <c r="C215" s="169" t="s">
        <v>1518</v>
      </c>
      <c r="D215" s="169"/>
      <c r="E215" s="169"/>
      <c r="F215" s="169"/>
      <c r="G215" s="169"/>
      <c r="H215" s="169"/>
      <c r="I215" s="169"/>
      <c r="J215" s="193">
        <v>2922856</v>
      </c>
      <c r="K215" s="94" t="str">
        <f t="shared" si="348"/>
        <v/>
      </c>
      <c r="L215" s="216" t="str">
        <f>_xlfn.IFNA(VLOOKUP(F215,GD.List!$C$3:$AO$5155,39,0),"")</f>
        <v/>
      </c>
      <c r="CV215" s="93" t="s">
        <v>1134</v>
      </c>
    </row>
    <row r="216" spans="1:100" x14ac:dyDescent="0.2">
      <c r="A216" s="256">
        <f t="shared" si="349"/>
        <v>46109</v>
      </c>
      <c r="B216" s="256"/>
      <c r="C216" s="240" t="s">
        <v>412</v>
      </c>
      <c r="D216" s="174">
        <v>45563</v>
      </c>
      <c r="E216" s="181">
        <v>2000</v>
      </c>
      <c r="F216" s="169" t="s">
        <v>4424</v>
      </c>
      <c r="G216" s="169" t="s">
        <v>4489</v>
      </c>
      <c r="H216" s="175">
        <v>3204.1109999999999</v>
      </c>
      <c r="I216" s="169">
        <v>11.8</v>
      </c>
      <c r="J216" s="193">
        <v>2000</v>
      </c>
      <c r="K216" s="94" t="str">
        <f t="shared" si="348"/>
        <v>Add</v>
      </c>
      <c r="L216" s="216" t="str">
        <f>_xlfn.IFNA(VLOOKUP(F216,GD.List!$C$3:$AO$5155,39,0),"")</f>
        <v xml:space="preserve">HICONC COLORS CO., LIMITED </v>
      </c>
      <c r="CV216" s="93" t="s">
        <v>1134</v>
      </c>
    </row>
    <row r="217" spans="1:100" x14ac:dyDescent="0.2">
      <c r="A217" s="256">
        <f t="shared" si="349"/>
        <v>46109</v>
      </c>
      <c r="B217" s="256"/>
      <c r="C217" s="240" t="s">
        <v>412</v>
      </c>
      <c r="D217" s="174">
        <v>45563</v>
      </c>
      <c r="E217" s="181">
        <v>5000</v>
      </c>
      <c r="F217" s="169" t="s">
        <v>4421</v>
      </c>
      <c r="G217" s="169" t="s">
        <v>4487</v>
      </c>
      <c r="H217" s="175">
        <v>3204.2</v>
      </c>
      <c r="I217" s="169">
        <v>6.95</v>
      </c>
      <c r="J217" s="193">
        <v>5000</v>
      </c>
      <c r="K217" s="94" t="str">
        <f t="shared" si="348"/>
        <v>Add</v>
      </c>
      <c r="L217" s="216" t="str">
        <f>_xlfn.IFNA(VLOOKUP(F217,GD.List!$C$3:$AO$5155,39,0),"")</f>
        <v xml:space="preserve">SHENZHEN JITAT CHEMICALS CO.,LTD </v>
      </c>
      <c r="CV217" s="93" t="s">
        <v>1134</v>
      </c>
    </row>
    <row r="218" spans="1:100" x14ac:dyDescent="0.2">
      <c r="A218" s="256">
        <f t="shared" si="349"/>
        <v>46111</v>
      </c>
      <c r="B218" s="256"/>
      <c r="C218" s="240" t="s">
        <v>412</v>
      </c>
      <c r="D218" s="174">
        <v>45565</v>
      </c>
      <c r="E218" s="181">
        <v>1550</v>
      </c>
      <c r="F218" s="169" t="s">
        <v>4436</v>
      </c>
      <c r="G218" s="169" t="s">
        <v>4495</v>
      </c>
      <c r="H218" s="175">
        <v>3204.16</v>
      </c>
      <c r="I218" s="169" t="s">
        <v>4439</v>
      </c>
      <c r="J218" s="193">
        <v>1550</v>
      </c>
      <c r="K218" s="94">
        <f t="shared" si="348"/>
        <v>3204.16</v>
      </c>
      <c r="L218" s="216" t="str">
        <f>_xlfn.IFNA(VLOOKUP(F218,GD.List!$C$3:$AO$5155,39,0),"")</f>
        <v xml:space="preserve">KYUNG-IN SYNTHETIC CORPORATION </v>
      </c>
      <c r="CV218" s="93" t="s">
        <v>1134</v>
      </c>
    </row>
    <row r="219" spans="1:100" x14ac:dyDescent="0.2">
      <c r="A219" s="256">
        <f t="shared" si="349"/>
        <v>46123</v>
      </c>
      <c r="B219" s="256"/>
      <c r="C219" s="240" t="s">
        <v>412</v>
      </c>
      <c r="D219" s="174">
        <v>45576</v>
      </c>
      <c r="E219" s="181">
        <v>2850</v>
      </c>
      <c r="F219" s="169" t="s">
        <v>4540</v>
      </c>
      <c r="G219" s="169" t="s">
        <v>4567</v>
      </c>
      <c r="H219" s="175">
        <v>3204.1109999999999</v>
      </c>
      <c r="I219" s="169">
        <v>8.35</v>
      </c>
      <c r="J219" s="193">
        <v>2850</v>
      </c>
      <c r="K219" s="94" t="str">
        <f t="shared" si="348"/>
        <v>Add</v>
      </c>
      <c r="L219" s="216" t="str">
        <f>_xlfn.IFNA(VLOOKUP(F219,GD.List!$C$3:$AO$5155,39,0),"")</f>
        <v xml:space="preserve">ARCHROMA SINGAPORE PTE. LTD </v>
      </c>
      <c r="CV219" s="93" t="s">
        <v>1134</v>
      </c>
    </row>
    <row r="220" spans="1:100" x14ac:dyDescent="0.2">
      <c r="A220" s="256" t="str">
        <f t="shared" si="349"/>
        <v/>
      </c>
      <c r="B220" s="256"/>
      <c r="C220" s="169" t="s">
        <v>1518</v>
      </c>
      <c r="D220" s="169"/>
      <c r="E220" s="169"/>
      <c r="F220" s="169"/>
      <c r="G220" s="169"/>
      <c r="H220" s="169"/>
      <c r="I220" s="169"/>
      <c r="J220" s="193">
        <v>11400</v>
      </c>
      <c r="K220" s="94" t="str">
        <f t="shared" si="348"/>
        <v/>
      </c>
      <c r="L220" s="216" t="str">
        <f>_xlfn.IFNA(VLOOKUP(F220,GD.List!$C$3:$AO$5155,39,0),"")</f>
        <v/>
      </c>
      <c r="CV220" s="93" t="s">
        <v>1134</v>
      </c>
    </row>
    <row r="221" spans="1:100" x14ac:dyDescent="0.2">
      <c r="A221" s="256">
        <f t="shared" si="349"/>
        <v>45950</v>
      </c>
      <c r="B221" s="256"/>
      <c r="C221" s="240" t="s">
        <v>563</v>
      </c>
      <c r="D221" s="174">
        <v>45402</v>
      </c>
      <c r="E221" s="181">
        <v>384.88</v>
      </c>
      <c r="F221" s="169" t="s">
        <v>3588</v>
      </c>
      <c r="G221" s="169" t="s">
        <v>3605</v>
      </c>
      <c r="H221" s="175">
        <v>5407.52</v>
      </c>
      <c r="I221" s="169">
        <v>23.847899999999999</v>
      </c>
      <c r="J221" s="193">
        <v>384.88</v>
      </c>
      <c r="K221" s="94" t="str">
        <f t="shared" si="348"/>
        <v>Add</v>
      </c>
      <c r="L221" s="216">
        <f>_xlfn.IFNA(VLOOKUP(F221,GD.List!$C$3:$AO$5155,39,0),"")</f>
        <v>0</v>
      </c>
      <c r="CV221" s="93" t="s">
        <v>1134</v>
      </c>
    </row>
    <row r="222" spans="1:100" x14ac:dyDescent="0.2">
      <c r="A222" s="256">
        <f t="shared" si="349"/>
        <v>45953</v>
      </c>
      <c r="B222" s="256"/>
      <c r="C222" s="240" t="s">
        <v>563</v>
      </c>
      <c r="D222" s="174">
        <v>45405</v>
      </c>
      <c r="E222" s="181">
        <v>4050</v>
      </c>
      <c r="F222" s="169" t="s">
        <v>3594</v>
      </c>
      <c r="G222" s="169" t="s">
        <v>3610</v>
      </c>
      <c r="H222" s="175">
        <v>5901.9089999999997</v>
      </c>
      <c r="I222" s="169">
        <v>2.9727999999999999</v>
      </c>
      <c r="J222" s="193">
        <v>4050</v>
      </c>
      <c r="K222" s="94">
        <f t="shared" si="348"/>
        <v>5901.9089999999997</v>
      </c>
      <c r="L222" s="216">
        <f>_xlfn.IFNA(VLOOKUP(F222,GD.List!$C$3:$AO$5155,39,0),"")</f>
        <v>0</v>
      </c>
      <c r="CV222" s="93" t="s">
        <v>1134</v>
      </c>
    </row>
    <row r="223" spans="1:100" x14ac:dyDescent="0.2">
      <c r="A223" s="256">
        <f t="shared" si="349"/>
        <v>46023</v>
      </c>
      <c r="B223" s="256"/>
      <c r="C223" s="240" t="s">
        <v>563</v>
      </c>
      <c r="D223" s="174">
        <v>45474</v>
      </c>
      <c r="E223" s="181">
        <v>888</v>
      </c>
      <c r="F223" s="169" t="s">
        <v>3993</v>
      </c>
      <c r="G223" s="169" t="s">
        <v>3994</v>
      </c>
      <c r="H223" s="175">
        <v>5807.9</v>
      </c>
      <c r="I223" s="169">
        <v>8.1295000000000002</v>
      </c>
      <c r="J223" s="193">
        <v>888</v>
      </c>
      <c r="K223" s="94" t="str">
        <f t="shared" si="348"/>
        <v>Add</v>
      </c>
      <c r="L223" s="216">
        <f>_xlfn.IFNA(VLOOKUP(F223,GD.List!$C$3:$AO$5155,39,0),"")</f>
        <v>0</v>
      </c>
      <c r="CV223" s="93" t="s">
        <v>1134</v>
      </c>
    </row>
    <row r="224" spans="1:100" x14ac:dyDescent="0.2">
      <c r="A224" s="256">
        <f t="shared" si="349"/>
        <v>46037</v>
      </c>
      <c r="B224" s="256"/>
      <c r="C224" s="240" t="s">
        <v>563</v>
      </c>
      <c r="D224" s="174">
        <v>45488</v>
      </c>
      <c r="E224" s="181">
        <v>396</v>
      </c>
      <c r="F224" s="169" t="s">
        <v>4196</v>
      </c>
      <c r="G224" s="169" t="s">
        <v>4228</v>
      </c>
      <c r="H224" s="175">
        <v>4821.8999999999996</v>
      </c>
      <c r="I224" s="169">
        <v>13.81</v>
      </c>
      <c r="J224" s="193">
        <v>396</v>
      </c>
      <c r="K224" s="94" t="str">
        <f t="shared" si="348"/>
        <v>Add</v>
      </c>
      <c r="L224" s="216" t="str">
        <f>_xlfn.IFNA(VLOOKUP(F224,GD.List!$C$3:$AO$5155,39,0),"")</f>
        <v>CHECKPOINT SYSTEMS LIMITED</v>
      </c>
      <c r="CV224" s="93" t="s">
        <v>1134</v>
      </c>
    </row>
    <row r="225" spans="1:100" x14ac:dyDescent="0.2">
      <c r="A225" s="256">
        <f t="shared" si="349"/>
        <v>46038</v>
      </c>
      <c r="B225" s="256"/>
      <c r="C225" s="240" t="s">
        <v>563</v>
      </c>
      <c r="D225" s="174">
        <v>45489</v>
      </c>
      <c r="E225" s="181">
        <v>135</v>
      </c>
      <c r="F225" s="169" t="s">
        <v>4197</v>
      </c>
      <c r="G225" s="169" t="s">
        <v>4222</v>
      </c>
      <c r="H225" s="175">
        <v>4821.1090000000004</v>
      </c>
      <c r="I225" s="169">
        <v>21.74</v>
      </c>
      <c r="J225" s="193">
        <v>135</v>
      </c>
      <c r="K225" s="94" t="str">
        <f t="shared" si="348"/>
        <v>Add</v>
      </c>
      <c r="L225" s="216" t="str">
        <f>_xlfn.IFNA(VLOOKUP(F225,GD.List!$C$3:$AO$5155,39,0),"")</f>
        <v>S A SECURE LTD</v>
      </c>
      <c r="CV225" s="93" t="s">
        <v>1134</v>
      </c>
    </row>
    <row r="226" spans="1:100" x14ac:dyDescent="0.2">
      <c r="A226" s="256">
        <f t="shared" si="349"/>
        <v>46038</v>
      </c>
      <c r="B226" s="256"/>
      <c r="C226" s="240" t="s">
        <v>563</v>
      </c>
      <c r="D226" s="174">
        <v>45489</v>
      </c>
      <c r="E226" s="181">
        <v>114.25999999999999</v>
      </c>
      <c r="F226" s="169" t="s">
        <v>4198</v>
      </c>
      <c r="G226" s="169" t="s">
        <v>4361</v>
      </c>
      <c r="H226" s="175">
        <v>9606.2919999999995</v>
      </c>
      <c r="I226" s="169" t="s">
        <v>4359</v>
      </c>
      <c r="J226" s="193">
        <v>114.25999999999999</v>
      </c>
      <c r="K226" s="94" t="str">
        <f t="shared" si="348"/>
        <v>Add</v>
      </c>
      <c r="L226" s="216" t="str">
        <f>_xlfn.IFNA(VLOOKUP(F226,GD.List!$C$3:$AO$5155,39,0),"")</f>
        <v>HONYIP METAL PRODUCTS CO., LTD.</v>
      </c>
      <c r="CV226" s="93" t="s">
        <v>1134</v>
      </c>
    </row>
    <row r="227" spans="1:100" x14ac:dyDescent="0.2">
      <c r="A227" s="256">
        <f t="shared" si="349"/>
        <v>46038</v>
      </c>
      <c r="B227" s="256"/>
      <c r="C227" s="240" t="s">
        <v>563</v>
      </c>
      <c r="D227" s="174">
        <v>45489</v>
      </c>
      <c r="E227" s="181">
        <v>184.05</v>
      </c>
      <c r="F227" s="169" t="s">
        <v>4198</v>
      </c>
      <c r="G227" s="169" t="s">
        <v>4362</v>
      </c>
      <c r="H227" s="175">
        <v>7318.23</v>
      </c>
      <c r="I227" s="169" t="s">
        <v>4360</v>
      </c>
      <c r="J227" s="193">
        <v>184.05</v>
      </c>
      <c r="K227" s="94" t="str">
        <f t="shared" si="348"/>
        <v>Add</v>
      </c>
      <c r="L227" s="216" t="str">
        <f>_xlfn.IFNA(VLOOKUP(F227,GD.List!$C$3:$AO$5155,39,0),"")</f>
        <v>HONYIP METAL PRODUCTS CO., LTD.</v>
      </c>
      <c r="CV227" s="93" t="s">
        <v>1134</v>
      </c>
    </row>
    <row r="228" spans="1:100" x14ac:dyDescent="0.2">
      <c r="A228" s="256">
        <f t="shared" si="349"/>
        <v>46038</v>
      </c>
      <c r="B228" s="256"/>
      <c r="C228" s="240" t="s">
        <v>563</v>
      </c>
      <c r="D228" s="174">
        <v>45489</v>
      </c>
      <c r="E228" s="181">
        <v>9125</v>
      </c>
      <c r="F228" s="169" t="s">
        <v>4199</v>
      </c>
      <c r="G228" s="169" t="s">
        <v>4363</v>
      </c>
      <c r="H228" s="175">
        <v>3926.9099000000001</v>
      </c>
      <c r="I228" s="169">
        <v>7.0000000000000007E-2</v>
      </c>
      <c r="J228" s="193">
        <v>9125</v>
      </c>
      <c r="K228" s="94">
        <f t="shared" si="348"/>
        <v>3926.9099000000001</v>
      </c>
      <c r="L228" s="216" t="str">
        <f>_xlfn.IFNA(VLOOKUP(F228,GD.List!$C$3:$AO$5155,39,0),"")</f>
        <v>FUZHOU FOSMAKER RIGGING CO LTD</v>
      </c>
      <c r="CV228" s="93" t="s">
        <v>1134</v>
      </c>
    </row>
    <row r="229" spans="1:100" x14ac:dyDescent="0.2">
      <c r="A229" s="256">
        <f t="shared" si="349"/>
        <v>46038</v>
      </c>
      <c r="B229" s="256"/>
      <c r="C229" s="240" t="s">
        <v>563</v>
      </c>
      <c r="D229" s="174">
        <v>45489</v>
      </c>
      <c r="E229" s="181">
        <v>229.5</v>
      </c>
      <c r="F229" s="169" t="s">
        <v>4199</v>
      </c>
      <c r="G229" s="169" t="s">
        <v>4363</v>
      </c>
      <c r="H229" s="175">
        <v>9606.2099999999991</v>
      </c>
      <c r="I229" s="169">
        <v>7.38</v>
      </c>
      <c r="J229" s="193">
        <v>229.5</v>
      </c>
      <c r="K229" s="94" t="str">
        <f t="shared" si="348"/>
        <v>Add</v>
      </c>
      <c r="L229" s="216" t="str">
        <f>_xlfn.IFNA(VLOOKUP(F229,GD.List!$C$3:$AO$5155,39,0),"")</f>
        <v>FUZHOU FOSMAKER RIGGING CO LTD</v>
      </c>
      <c r="CV229" s="93" t="s">
        <v>1134</v>
      </c>
    </row>
    <row r="230" spans="1:100" x14ac:dyDescent="0.2">
      <c r="A230" s="256">
        <f t="shared" si="349"/>
        <v>46042</v>
      </c>
      <c r="B230" s="256"/>
      <c r="C230" s="240" t="s">
        <v>563</v>
      </c>
      <c r="D230" s="174">
        <v>45493</v>
      </c>
      <c r="E230" s="181">
        <v>21000</v>
      </c>
      <c r="F230" s="169" t="s">
        <v>4204</v>
      </c>
      <c r="G230" s="169" t="s">
        <v>4224</v>
      </c>
      <c r="H230" s="175">
        <v>8523.5990000000002</v>
      </c>
      <c r="I230" s="169">
        <v>0.06</v>
      </c>
      <c r="J230" s="193">
        <v>21000</v>
      </c>
      <c r="K230" s="94" t="str">
        <f t="shared" si="348"/>
        <v>Add</v>
      </c>
      <c r="L230" s="216" t="str">
        <f>_xlfn.IFNA(VLOOKUP(F230,GD.List!$C$3:$AO$5155,39,0),"")</f>
        <v>NEWSPRINT PRODUCTION GROUP LTD</v>
      </c>
      <c r="CV230" s="93" t="s">
        <v>1134</v>
      </c>
    </row>
    <row r="231" spans="1:100" x14ac:dyDescent="0.2">
      <c r="A231" s="256">
        <f t="shared" si="349"/>
        <v>46046</v>
      </c>
      <c r="B231" s="256"/>
      <c r="C231" s="240" t="s">
        <v>563</v>
      </c>
      <c r="D231" s="174">
        <v>45497</v>
      </c>
      <c r="E231" s="181">
        <v>4.5</v>
      </c>
      <c r="F231" s="169" t="s">
        <v>4195</v>
      </c>
      <c r="G231" s="169" t="s">
        <v>4227</v>
      </c>
      <c r="H231" s="175">
        <v>4821.8999999999996</v>
      </c>
      <c r="I231" s="169">
        <v>878.44</v>
      </c>
      <c r="J231" s="193">
        <v>4.5</v>
      </c>
      <c r="K231" s="94" t="str">
        <f t="shared" si="348"/>
        <v>Add</v>
      </c>
      <c r="L231" s="216" t="str">
        <f>_xlfn.IFNA(VLOOKUP(F231,GD.List!$C$3:$AO$5155,39,0),"")</f>
        <v>DATAMARS SLOVAKIA S.R.O.</v>
      </c>
      <c r="CV231" s="93" t="s">
        <v>1134</v>
      </c>
    </row>
    <row r="232" spans="1:100" x14ac:dyDescent="0.2">
      <c r="A232" s="256">
        <f t="shared" si="349"/>
        <v>46046</v>
      </c>
      <c r="B232" s="256"/>
      <c r="C232" s="240" t="s">
        <v>563</v>
      </c>
      <c r="D232" s="174">
        <v>45497</v>
      </c>
      <c r="E232" s="181">
        <v>68</v>
      </c>
      <c r="F232" s="169" t="s">
        <v>4202</v>
      </c>
      <c r="G232" s="169" t="s">
        <v>4229</v>
      </c>
      <c r="H232" s="175">
        <v>4821.8999999999996</v>
      </c>
      <c r="I232" s="169">
        <v>495.62</v>
      </c>
      <c r="J232" s="193">
        <v>68</v>
      </c>
      <c r="K232" s="94" t="str">
        <f t="shared" si="348"/>
        <v>Add</v>
      </c>
      <c r="L232" s="216" t="str">
        <f>_xlfn.IFNA(VLOOKUP(F232,GD.List!$C$3:$AO$5155,39,0),"")</f>
        <v>SHANGHAI HUAYUAN ELECTRONIC CO.</v>
      </c>
      <c r="CV232" s="93" t="s">
        <v>1134</v>
      </c>
    </row>
    <row r="233" spans="1:100" x14ac:dyDescent="0.2">
      <c r="A233" s="256">
        <f t="shared" si="349"/>
        <v>46047</v>
      </c>
      <c r="B233" s="256"/>
      <c r="C233" s="240" t="s">
        <v>563</v>
      </c>
      <c r="D233" s="174">
        <v>45498</v>
      </c>
      <c r="E233" s="181">
        <v>105000</v>
      </c>
      <c r="F233" s="169" t="s">
        <v>4203</v>
      </c>
      <c r="G233" s="169" t="s">
        <v>4223</v>
      </c>
      <c r="H233" s="175">
        <v>8523.5990000000002</v>
      </c>
      <c r="I233" s="169">
        <v>0.06</v>
      </c>
      <c r="J233" s="193">
        <v>105000</v>
      </c>
      <c r="K233" s="94" t="str">
        <f t="shared" si="348"/>
        <v>Add</v>
      </c>
      <c r="L233" s="216" t="str">
        <f>_xlfn.IFNA(VLOOKUP(F233,GD.List!$C$3:$AO$5155,39,0),"")</f>
        <v>NEWSPRINT PRODUCTION GROUP LTD</v>
      </c>
      <c r="CV233" s="93" t="s">
        <v>1134</v>
      </c>
    </row>
    <row r="234" spans="1:100" x14ac:dyDescent="0.2">
      <c r="A234" s="256">
        <f t="shared" si="349"/>
        <v>46047</v>
      </c>
      <c r="B234" s="256"/>
      <c r="C234" s="240" t="s">
        <v>563</v>
      </c>
      <c r="D234" s="174">
        <v>45498</v>
      </c>
      <c r="E234" s="181">
        <v>133</v>
      </c>
      <c r="F234" s="169" t="s">
        <v>4207</v>
      </c>
      <c r="G234" s="169" t="s">
        <v>4230</v>
      </c>
      <c r="H234" s="175">
        <v>6006.32</v>
      </c>
      <c r="I234" s="169">
        <v>19.03</v>
      </c>
      <c r="J234" s="193">
        <v>133</v>
      </c>
      <c r="K234" s="94" t="str">
        <f t="shared" si="348"/>
        <v>Add</v>
      </c>
      <c r="L234" s="216" t="str">
        <f>_xlfn.IFNA(VLOOKUP(F234,GD.List!$C$3:$AO$5155,39,0),"")</f>
        <v>ALSICO LAUCUBA LTD</v>
      </c>
      <c r="CV234" s="93" t="s">
        <v>1134</v>
      </c>
    </row>
    <row r="235" spans="1:100" x14ac:dyDescent="0.2">
      <c r="A235" s="256">
        <f t="shared" si="349"/>
        <v>46051</v>
      </c>
      <c r="B235" s="256"/>
      <c r="C235" s="240" t="s">
        <v>563</v>
      </c>
      <c r="D235" s="174">
        <v>45502</v>
      </c>
      <c r="E235" s="181">
        <v>461.73</v>
      </c>
      <c r="F235" s="169" t="s">
        <v>4213</v>
      </c>
      <c r="G235" s="169" t="s">
        <v>4232</v>
      </c>
      <c r="H235" s="175">
        <v>9607.11</v>
      </c>
      <c r="I235" s="169">
        <v>16.38</v>
      </c>
      <c r="J235" s="193">
        <v>461.73</v>
      </c>
      <c r="K235" s="94" t="str">
        <f t="shared" si="348"/>
        <v>Add</v>
      </c>
      <c r="L235" s="216" t="str">
        <f>_xlfn.IFNA(VLOOKUP(F235,GD.List!$C$3:$AO$5155,39,0),"")</f>
        <v>YKK PAKISTAN (PVT) LTD</v>
      </c>
      <c r="CV235" s="93" t="s">
        <v>1134</v>
      </c>
    </row>
    <row r="236" spans="1:100" x14ac:dyDescent="0.2">
      <c r="A236" s="256">
        <f t="shared" si="349"/>
        <v>46051</v>
      </c>
      <c r="B236" s="256"/>
      <c r="C236" s="240" t="s">
        <v>563</v>
      </c>
      <c r="D236" s="174">
        <v>45502</v>
      </c>
      <c r="E236" s="181">
        <v>376</v>
      </c>
      <c r="F236" s="169" t="s">
        <v>4221</v>
      </c>
      <c r="G236" s="169" t="s">
        <v>4238</v>
      </c>
      <c r="H236" s="175">
        <v>9606.2199999999993</v>
      </c>
      <c r="I236" s="169">
        <v>42.8</v>
      </c>
      <c r="J236" s="193">
        <v>376</v>
      </c>
      <c r="K236" s="94" t="str">
        <f t="shared" si="348"/>
        <v>Add</v>
      </c>
      <c r="L236" s="216" t="str">
        <f>_xlfn.IFNA(VLOOKUP(F236,GD.List!$C$3:$AO$5155,39,0),"")</f>
        <v>MORITO APPAREL CO LTD</v>
      </c>
      <c r="CV236" s="93" t="s">
        <v>1134</v>
      </c>
    </row>
    <row r="237" spans="1:100" x14ac:dyDescent="0.2">
      <c r="A237" s="256">
        <f t="shared" si="349"/>
        <v>46051</v>
      </c>
      <c r="B237" s="256"/>
      <c r="C237" s="240" t="s">
        <v>563</v>
      </c>
      <c r="D237" s="174">
        <v>45502</v>
      </c>
      <c r="E237" s="181">
        <v>11042</v>
      </c>
      <c r="F237" s="169" t="s">
        <v>4296</v>
      </c>
      <c r="G237" s="169" t="s">
        <v>4305</v>
      </c>
      <c r="H237" s="175">
        <v>9607.19</v>
      </c>
      <c r="I237" s="169">
        <v>2.64</v>
      </c>
      <c r="J237" s="193">
        <v>11042</v>
      </c>
      <c r="K237" s="94" t="str">
        <f t="shared" si="348"/>
        <v>Add</v>
      </c>
      <c r="L237" s="216" t="str">
        <f>_xlfn.IFNA(VLOOKUP(F237,GD.List!$C$3:$AO$5155,39,0),"")</f>
        <v>NINGBO MH INDUSTRY CO., LTD.</v>
      </c>
      <c r="CV237" s="93" t="s">
        <v>1134</v>
      </c>
    </row>
    <row r="238" spans="1:100" x14ac:dyDescent="0.2">
      <c r="A238" s="256">
        <f t="shared" si="349"/>
        <v>46051</v>
      </c>
      <c r="B238" s="256"/>
      <c r="C238" s="240" t="s">
        <v>563</v>
      </c>
      <c r="D238" s="174">
        <v>45502</v>
      </c>
      <c r="E238" s="181">
        <v>388.28</v>
      </c>
      <c r="F238" s="169" t="s">
        <v>4212</v>
      </c>
      <c r="G238" s="169" t="s">
        <v>4232</v>
      </c>
      <c r="H238" s="175">
        <v>9607.11</v>
      </c>
      <c r="I238" s="169">
        <v>20.21</v>
      </c>
      <c r="J238" s="193">
        <v>388.28</v>
      </c>
      <c r="K238" s="94" t="str">
        <f t="shared" si="348"/>
        <v>Add</v>
      </c>
      <c r="L238" s="216" t="str">
        <f>_xlfn.IFNA(VLOOKUP(F238,GD.List!$C$3:$AO$5155,39,0),"")</f>
        <v>YKK PAKISTAN (PVT) LTD</v>
      </c>
      <c r="CV238" s="93" t="s">
        <v>1134</v>
      </c>
    </row>
    <row r="239" spans="1:100" x14ac:dyDescent="0.2">
      <c r="A239" s="256">
        <f t="shared" si="349"/>
        <v>46051</v>
      </c>
      <c r="B239" s="256"/>
      <c r="C239" s="240" t="s">
        <v>563</v>
      </c>
      <c r="D239" s="174">
        <v>45502</v>
      </c>
      <c r="E239" s="181">
        <v>125.5</v>
      </c>
      <c r="F239" s="169" t="s">
        <v>4212</v>
      </c>
      <c r="G239" s="169" t="s">
        <v>4232</v>
      </c>
      <c r="H239" s="175">
        <v>9607.19</v>
      </c>
      <c r="I239" s="169">
        <v>9.5500000000000007</v>
      </c>
      <c r="J239" s="193">
        <v>125.5</v>
      </c>
      <c r="K239" s="94" t="str">
        <f t="shared" ref="K239:K302" si="350">IF(H239&lt;&gt;"",IFERROR(VLOOKUP(H239,$H$9:$H$76,1,0),"Add"),"")</f>
        <v>Add</v>
      </c>
      <c r="L239" s="216" t="str">
        <f>_xlfn.IFNA(VLOOKUP(F239,GD.List!$C$3:$AO$5155,39,0),"")</f>
        <v>YKK PAKISTAN (PVT) LTD</v>
      </c>
      <c r="CV239" s="93" t="s">
        <v>1134</v>
      </c>
    </row>
    <row r="240" spans="1:100" x14ac:dyDescent="0.2">
      <c r="A240" s="256">
        <f t="shared" ref="A240:A283" si="351">IF(D240&lt;&gt;"",EDATE(VALUE(RIGHT(D240,10)),18),"")</f>
        <v>46051</v>
      </c>
      <c r="B240" s="256"/>
      <c r="C240" s="240" t="s">
        <v>563</v>
      </c>
      <c r="D240" s="174">
        <v>45502</v>
      </c>
      <c r="E240" s="181">
        <v>12</v>
      </c>
      <c r="F240" s="169" t="s">
        <v>4212</v>
      </c>
      <c r="G240" s="169" t="s">
        <v>4232</v>
      </c>
      <c r="H240" s="175">
        <v>9607.2000000000007</v>
      </c>
      <c r="I240" s="169">
        <v>21.19</v>
      </c>
      <c r="J240" s="193">
        <v>12</v>
      </c>
      <c r="K240" s="94" t="str">
        <f t="shared" si="350"/>
        <v>Add</v>
      </c>
      <c r="L240" s="216" t="str">
        <f>_xlfn.IFNA(VLOOKUP(F240,GD.List!$C$3:$AO$5155,39,0),"")</f>
        <v>YKK PAKISTAN (PVT) LTD</v>
      </c>
      <c r="CV240" s="93" t="s">
        <v>1134</v>
      </c>
    </row>
    <row r="241" spans="1:100" x14ac:dyDescent="0.2">
      <c r="A241" s="256">
        <f t="shared" si="351"/>
        <v>46052</v>
      </c>
      <c r="B241" s="256"/>
      <c r="C241" s="240" t="s">
        <v>563</v>
      </c>
      <c r="D241" s="174">
        <v>45503</v>
      </c>
      <c r="E241" s="181">
        <v>260</v>
      </c>
      <c r="F241" s="169" t="s">
        <v>4219</v>
      </c>
      <c r="G241" s="169" t="s">
        <v>4236</v>
      </c>
      <c r="H241" s="175">
        <v>9607.11</v>
      </c>
      <c r="I241" s="169">
        <v>7.74</v>
      </c>
      <c r="J241" s="193">
        <v>260</v>
      </c>
      <c r="K241" s="94" t="str">
        <f t="shared" si="350"/>
        <v>Add</v>
      </c>
      <c r="L241" s="216" t="str">
        <f>_xlfn.IFNA(VLOOKUP(F241,GD.List!$C$3:$AO$5155,39,0),"")</f>
        <v>IF ZIPPERS PAKISTAN (PVT.) LTD</v>
      </c>
      <c r="CV241" s="93" t="s">
        <v>1134</v>
      </c>
    </row>
    <row r="242" spans="1:100" x14ac:dyDescent="0.2">
      <c r="A242" s="256">
        <f t="shared" si="351"/>
        <v>46052</v>
      </c>
      <c r="B242" s="256"/>
      <c r="C242" s="240" t="s">
        <v>563</v>
      </c>
      <c r="D242" s="174">
        <v>45503</v>
      </c>
      <c r="E242" s="181">
        <v>1</v>
      </c>
      <c r="F242" s="169" t="s">
        <v>4220</v>
      </c>
      <c r="G242" s="169" t="s">
        <v>4237</v>
      </c>
      <c r="H242" s="175">
        <v>9607.2000000000007</v>
      </c>
      <c r="I242" s="169">
        <v>19.079999999999998</v>
      </c>
      <c r="J242" s="193">
        <v>1</v>
      </c>
      <c r="K242" s="94" t="str">
        <f t="shared" si="350"/>
        <v>Add</v>
      </c>
      <c r="L242" s="216" t="str">
        <f>_xlfn.IFNA(VLOOKUP(F242,GD.List!$C$3:$AO$5155,39,0),"")</f>
        <v>IF ZIPPERS PAKISTAN (PVT.) LTD</v>
      </c>
      <c r="CV242" s="93" t="s">
        <v>1134</v>
      </c>
    </row>
    <row r="243" spans="1:100" x14ac:dyDescent="0.2">
      <c r="A243" s="256">
        <f t="shared" si="351"/>
        <v>46052</v>
      </c>
      <c r="B243" s="256"/>
      <c r="C243" s="240" t="s">
        <v>563</v>
      </c>
      <c r="D243" s="174">
        <v>45503</v>
      </c>
      <c r="E243" s="181">
        <v>27.42</v>
      </c>
      <c r="F243" s="169" t="s">
        <v>4298</v>
      </c>
      <c r="G243" s="169" t="s">
        <v>4302</v>
      </c>
      <c r="H243" s="175">
        <v>9607.11</v>
      </c>
      <c r="I243" s="169">
        <v>24.14</v>
      </c>
      <c r="J243" s="193">
        <v>27.42</v>
      </c>
      <c r="K243" s="94" t="str">
        <f t="shared" si="350"/>
        <v>Add</v>
      </c>
      <c r="L243" s="216" t="str">
        <f>_xlfn.IFNA(VLOOKUP(F243,GD.List!$C$3:$AO$5155,39,0),"")</f>
        <v>YKK PAKISTAN (PVT) LTD</v>
      </c>
      <c r="CV243" s="93" t="s">
        <v>1134</v>
      </c>
    </row>
    <row r="244" spans="1:100" x14ac:dyDescent="0.2">
      <c r="A244" s="256">
        <f t="shared" si="351"/>
        <v>46052</v>
      </c>
      <c r="B244" s="256"/>
      <c r="C244" s="240" t="s">
        <v>563</v>
      </c>
      <c r="D244" s="174">
        <v>45503</v>
      </c>
      <c r="E244" s="181">
        <v>324</v>
      </c>
      <c r="F244" s="169" t="s">
        <v>4220</v>
      </c>
      <c r="G244" s="169" t="s">
        <v>4237</v>
      </c>
      <c r="H244" s="175">
        <v>9607.11</v>
      </c>
      <c r="I244" s="169">
        <v>7.77</v>
      </c>
      <c r="J244" s="193">
        <v>324</v>
      </c>
      <c r="K244" s="94" t="str">
        <f t="shared" si="350"/>
        <v>Add</v>
      </c>
      <c r="L244" s="216" t="str">
        <f>_xlfn.IFNA(VLOOKUP(F244,GD.List!$C$3:$AO$5155,39,0),"")</f>
        <v>IF ZIPPERS PAKISTAN (PVT.) LTD</v>
      </c>
      <c r="CV244" s="93" t="s">
        <v>1134</v>
      </c>
    </row>
    <row r="245" spans="1:100" x14ac:dyDescent="0.2">
      <c r="A245" s="256">
        <f t="shared" si="351"/>
        <v>46056</v>
      </c>
      <c r="B245" s="256"/>
      <c r="C245" s="240" t="s">
        <v>563</v>
      </c>
      <c r="D245" s="174">
        <v>45507</v>
      </c>
      <c r="E245" s="181">
        <v>13000</v>
      </c>
      <c r="F245" s="169" t="s">
        <v>4295</v>
      </c>
      <c r="G245" s="169" t="s">
        <v>4304</v>
      </c>
      <c r="H245" s="175">
        <v>8523.5990000000002</v>
      </c>
      <c r="I245" s="169">
        <v>0.5</v>
      </c>
      <c r="J245" s="193">
        <v>13000</v>
      </c>
      <c r="K245" s="94" t="str">
        <f t="shared" si="350"/>
        <v>Add</v>
      </c>
      <c r="L245" s="216" t="str">
        <f>_xlfn.IFNA(VLOOKUP(F245,GD.List!$C$3:$AO$5155,39,0),"")</f>
        <v>DIBELLA BV</v>
      </c>
      <c r="CV245" s="93" t="s">
        <v>1134</v>
      </c>
    </row>
    <row r="246" spans="1:100" x14ac:dyDescent="0.2">
      <c r="A246" s="256">
        <f t="shared" si="351"/>
        <v>46058</v>
      </c>
      <c r="B246" s="256"/>
      <c r="C246" s="240" t="s">
        <v>563</v>
      </c>
      <c r="D246" s="174">
        <v>45509</v>
      </c>
      <c r="E246" s="181">
        <v>29</v>
      </c>
      <c r="F246" s="169" t="s">
        <v>4349</v>
      </c>
      <c r="G246" s="169" t="s">
        <v>4353</v>
      </c>
      <c r="H246" s="175">
        <v>4821.8999999999996</v>
      </c>
      <c r="I246" s="169">
        <v>58.79</v>
      </c>
      <c r="J246" s="193">
        <v>29</v>
      </c>
      <c r="K246" s="94" t="str">
        <f t="shared" si="350"/>
        <v>Add</v>
      </c>
      <c r="L246" s="216" t="str">
        <f>_xlfn.IFNA(VLOOKUP(F246,GD.List!$C$3:$AO$5155,39,0),"")</f>
        <v xml:space="preserve">AVERY DENNISON HONG KONG B.V. </v>
      </c>
      <c r="CV246" s="93" t="s">
        <v>1134</v>
      </c>
    </row>
    <row r="247" spans="1:100" x14ac:dyDescent="0.2">
      <c r="A247" s="256">
        <f t="shared" si="351"/>
        <v>46063</v>
      </c>
      <c r="B247" s="256"/>
      <c r="C247" s="240" t="s">
        <v>563</v>
      </c>
      <c r="D247" s="174">
        <v>45514</v>
      </c>
      <c r="E247" s="181">
        <v>1302.57</v>
      </c>
      <c r="F247" s="169" t="s">
        <v>4391</v>
      </c>
      <c r="G247" s="169" t="s">
        <v>4478</v>
      </c>
      <c r="H247" s="175">
        <v>9607.11</v>
      </c>
      <c r="I247" s="169">
        <v>15.91</v>
      </c>
      <c r="J247" s="193">
        <v>1302.57</v>
      </c>
      <c r="K247" s="94" t="str">
        <f t="shared" si="350"/>
        <v>Add</v>
      </c>
      <c r="L247" s="216" t="str">
        <f>_xlfn.IFNA(VLOOKUP(F247,GD.List!$C$3:$AO$5155,39,0),"")</f>
        <v xml:space="preserve">YKK PAKISTAN (PVT) LTD </v>
      </c>
      <c r="CV247" s="93" t="s">
        <v>1134</v>
      </c>
    </row>
    <row r="248" spans="1:100" x14ac:dyDescent="0.2">
      <c r="A248" s="256">
        <f t="shared" si="351"/>
        <v>46065</v>
      </c>
      <c r="B248" s="256"/>
      <c r="C248" s="240" t="s">
        <v>563</v>
      </c>
      <c r="D248" s="174">
        <v>45516</v>
      </c>
      <c r="E248" s="181">
        <v>1302.57</v>
      </c>
      <c r="F248" s="169" t="s">
        <v>4392</v>
      </c>
      <c r="G248" s="169" t="s">
        <v>4478</v>
      </c>
      <c r="H248" s="175">
        <v>9607.11</v>
      </c>
      <c r="I248" s="169">
        <v>15.91</v>
      </c>
      <c r="J248" s="193">
        <v>1302.57</v>
      </c>
      <c r="K248" s="94" t="str">
        <f t="shared" si="350"/>
        <v>Add</v>
      </c>
      <c r="L248" s="216" t="str">
        <f>_xlfn.IFNA(VLOOKUP(F248,GD.List!$C$3:$AO$5155,39,0),"")</f>
        <v xml:space="preserve">YKK PAKISTAN (PVT) LTD </v>
      </c>
      <c r="CV248" s="93" t="s">
        <v>1134</v>
      </c>
    </row>
    <row r="249" spans="1:100" x14ac:dyDescent="0.2">
      <c r="A249" s="256">
        <f t="shared" si="351"/>
        <v>46067</v>
      </c>
      <c r="B249" s="256"/>
      <c r="C249" s="240" t="s">
        <v>563</v>
      </c>
      <c r="D249" s="174">
        <v>45518</v>
      </c>
      <c r="E249" s="181">
        <v>8.1</v>
      </c>
      <c r="F249" s="169" t="s">
        <v>4397</v>
      </c>
      <c r="G249" s="169" t="s">
        <v>4442</v>
      </c>
      <c r="H249" s="175">
        <v>9606.2099999999991</v>
      </c>
      <c r="I249" s="169">
        <v>77.86</v>
      </c>
      <c r="J249" s="193">
        <v>8.1</v>
      </c>
      <c r="K249" s="94" t="str">
        <f t="shared" si="350"/>
        <v>Add</v>
      </c>
      <c r="L249" s="216" t="str">
        <f>_xlfn.IFNA(VLOOKUP(F249,GD.List!$C$3:$AO$5155,39,0),"")</f>
        <v xml:space="preserve">BUTONIA AB </v>
      </c>
      <c r="CV249" s="93" t="s">
        <v>1134</v>
      </c>
    </row>
    <row r="250" spans="1:100" x14ac:dyDescent="0.2">
      <c r="A250" s="256">
        <f t="shared" si="351"/>
        <v>46067</v>
      </c>
      <c r="B250" s="256"/>
      <c r="C250" s="240" t="s">
        <v>563</v>
      </c>
      <c r="D250" s="174">
        <v>45518</v>
      </c>
      <c r="E250" s="181">
        <v>5.98</v>
      </c>
      <c r="F250" s="169" t="s">
        <v>4393</v>
      </c>
      <c r="G250" s="169" t="s">
        <v>4478</v>
      </c>
      <c r="H250" s="175">
        <v>9607.19</v>
      </c>
      <c r="I250" s="169">
        <v>10.51</v>
      </c>
      <c r="J250" s="193">
        <v>5.98</v>
      </c>
      <c r="K250" s="94" t="str">
        <f t="shared" si="350"/>
        <v>Add</v>
      </c>
      <c r="L250" s="216" t="str">
        <f>_xlfn.IFNA(VLOOKUP(F250,GD.List!$C$3:$AO$5155,39,0),"")</f>
        <v xml:space="preserve">YKK PAKISTAN (PVT) LTD </v>
      </c>
      <c r="CV250" s="93" t="s">
        <v>1134</v>
      </c>
    </row>
    <row r="251" spans="1:100" x14ac:dyDescent="0.2">
      <c r="A251" s="256">
        <f t="shared" si="351"/>
        <v>46067</v>
      </c>
      <c r="B251" s="256"/>
      <c r="C251" s="240" t="s">
        <v>563</v>
      </c>
      <c r="D251" s="174">
        <v>45518</v>
      </c>
      <c r="E251" s="181">
        <v>1.92</v>
      </c>
      <c r="F251" s="169" t="s">
        <v>4393</v>
      </c>
      <c r="G251" s="169" t="s">
        <v>4478</v>
      </c>
      <c r="H251" s="175">
        <v>9607.2000000000007</v>
      </c>
      <c r="I251" s="169">
        <v>23.37</v>
      </c>
      <c r="J251" s="193">
        <v>1.92</v>
      </c>
      <c r="K251" s="94" t="str">
        <f t="shared" si="350"/>
        <v>Add</v>
      </c>
      <c r="L251" s="216" t="str">
        <f>_xlfn.IFNA(VLOOKUP(F251,GD.List!$C$3:$AO$5155,39,0),"")</f>
        <v xml:space="preserve">YKK PAKISTAN (PVT) LTD </v>
      </c>
      <c r="CV251" s="93" t="s">
        <v>1134</v>
      </c>
    </row>
    <row r="252" spans="1:100" x14ac:dyDescent="0.2">
      <c r="A252" s="256">
        <f t="shared" si="351"/>
        <v>46068</v>
      </c>
      <c r="B252" s="256"/>
      <c r="C252" s="240" t="s">
        <v>563</v>
      </c>
      <c r="D252" s="174">
        <v>45519</v>
      </c>
      <c r="E252" s="181">
        <v>350.46</v>
      </c>
      <c r="F252" s="169" t="s">
        <v>4404</v>
      </c>
      <c r="G252" s="169" t="s">
        <v>4478</v>
      </c>
      <c r="H252" s="175">
        <v>9607.19</v>
      </c>
      <c r="I252" s="169">
        <v>17.68</v>
      </c>
      <c r="J252" s="193">
        <v>350.46</v>
      </c>
      <c r="K252" s="94" t="str">
        <f t="shared" si="350"/>
        <v>Add</v>
      </c>
      <c r="L252" s="216" t="str">
        <f>_xlfn.IFNA(VLOOKUP(F252,GD.List!$C$3:$AO$5155,39,0),"")</f>
        <v xml:space="preserve">YKK PAKISTAN (PVT) LTD </v>
      </c>
      <c r="CV252" s="93" t="s">
        <v>1134</v>
      </c>
    </row>
    <row r="253" spans="1:100" x14ac:dyDescent="0.2">
      <c r="A253" s="256">
        <f t="shared" si="351"/>
        <v>46068</v>
      </c>
      <c r="B253" s="256"/>
      <c r="C253" s="240" t="s">
        <v>563</v>
      </c>
      <c r="D253" s="174">
        <v>45519</v>
      </c>
      <c r="E253" s="181">
        <v>288.66000000000003</v>
      </c>
      <c r="F253" s="169" t="s">
        <v>4403</v>
      </c>
      <c r="G253" s="169" t="s">
        <v>4478</v>
      </c>
      <c r="H253" s="175">
        <v>9607.19</v>
      </c>
      <c r="I253" s="169">
        <v>9.9600000000000009</v>
      </c>
      <c r="J253" s="193">
        <v>288.66000000000003</v>
      </c>
      <c r="K253" s="94" t="str">
        <f t="shared" si="350"/>
        <v>Add</v>
      </c>
      <c r="L253" s="216" t="str">
        <f>_xlfn.IFNA(VLOOKUP(F253,GD.List!$C$3:$AO$5155,39,0),"")</f>
        <v xml:space="preserve">YKK PAKISTAN (PVT) LTD </v>
      </c>
      <c r="CV253" s="93" t="s">
        <v>1134</v>
      </c>
    </row>
    <row r="254" spans="1:100" x14ac:dyDescent="0.2">
      <c r="A254" s="256">
        <f t="shared" si="351"/>
        <v>46068</v>
      </c>
      <c r="B254" s="256"/>
      <c r="C254" s="240" t="s">
        <v>563</v>
      </c>
      <c r="D254" s="174">
        <v>45519</v>
      </c>
      <c r="E254" s="181">
        <v>114.52</v>
      </c>
      <c r="F254" s="169" t="s">
        <v>4403</v>
      </c>
      <c r="G254" s="169" t="s">
        <v>4478</v>
      </c>
      <c r="H254" s="175">
        <v>9607.2000000000007</v>
      </c>
      <c r="I254" s="169">
        <v>21.22</v>
      </c>
      <c r="J254" s="193">
        <v>114.52</v>
      </c>
      <c r="K254" s="94" t="str">
        <f t="shared" si="350"/>
        <v>Add</v>
      </c>
      <c r="L254" s="216" t="str">
        <f>_xlfn.IFNA(VLOOKUP(F254,GD.List!$C$3:$AO$5155,39,0),"")</f>
        <v xml:space="preserve">YKK PAKISTAN (PVT) LTD </v>
      </c>
      <c r="CV254" s="93" t="s">
        <v>1134</v>
      </c>
    </row>
    <row r="255" spans="1:100" x14ac:dyDescent="0.2">
      <c r="A255" s="256">
        <f t="shared" si="351"/>
        <v>46070</v>
      </c>
      <c r="B255" s="256"/>
      <c r="C255" s="240" t="s">
        <v>563</v>
      </c>
      <c r="D255" s="174">
        <v>45521</v>
      </c>
      <c r="E255" s="181">
        <v>25</v>
      </c>
      <c r="F255" s="169" t="s">
        <v>4405</v>
      </c>
      <c r="G255" s="169" t="s">
        <v>4483</v>
      </c>
      <c r="H255" s="175">
        <v>4821.8999999999996</v>
      </c>
      <c r="I255" s="169">
        <v>157.87</v>
      </c>
      <c r="J255" s="193">
        <v>25</v>
      </c>
      <c r="K255" s="94" t="str">
        <f t="shared" si="350"/>
        <v>Add</v>
      </c>
      <c r="L255" s="216" t="str">
        <f>_xlfn.IFNA(VLOOKUP(F255,GD.List!$C$3:$AO$5155,39,0),"")</f>
        <v xml:space="preserve">NEWSPRINT PRODUCTION GROUP LTD </v>
      </c>
      <c r="CV255" s="93" t="s">
        <v>1134</v>
      </c>
    </row>
    <row r="256" spans="1:100" x14ac:dyDescent="0.2">
      <c r="A256" s="256">
        <f t="shared" si="351"/>
        <v>46070</v>
      </c>
      <c r="B256" s="256"/>
      <c r="C256" s="240" t="s">
        <v>563</v>
      </c>
      <c r="D256" s="174">
        <v>45521</v>
      </c>
      <c r="E256" s="181">
        <v>14714</v>
      </c>
      <c r="F256" s="169" t="s">
        <v>4402</v>
      </c>
      <c r="G256" s="169" t="s">
        <v>4482</v>
      </c>
      <c r="H256" s="175">
        <v>5901.9089999999997</v>
      </c>
      <c r="I256" s="169" t="s">
        <v>4437</v>
      </c>
      <c r="J256" s="193">
        <v>14714</v>
      </c>
      <c r="K256" s="94">
        <f t="shared" si="350"/>
        <v>5901.9089999999997</v>
      </c>
      <c r="L256" s="216" t="str">
        <f>_xlfn.IFNA(VLOOKUP(F256,GD.List!$C$3:$AO$5155,39,0),"")</f>
        <v xml:space="preserve">GUANGZHOU SHENGHONG INTERLINING CO., LTD </v>
      </c>
      <c r="CV256" s="93" t="s">
        <v>1134</v>
      </c>
    </row>
    <row r="257" spans="1:100" x14ac:dyDescent="0.2">
      <c r="A257" s="256">
        <f t="shared" si="351"/>
        <v>46070</v>
      </c>
      <c r="B257" s="256"/>
      <c r="C257" s="240" t="s">
        <v>563</v>
      </c>
      <c r="D257" s="174">
        <v>45521</v>
      </c>
      <c r="E257" s="181">
        <v>44</v>
      </c>
      <c r="F257" s="169" t="s">
        <v>4406</v>
      </c>
      <c r="G257" s="169" t="s">
        <v>4483</v>
      </c>
      <c r="H257" s="175">
        <v>4821.8999999999996</v>
      </c>
      <c r="I257" s="169">
        <v>120.61</v>
      </c>
      <c r="J257" s="193">
        <v>44</v>
      </c>
      <c r="K257" s="94" t="str">
        <f t="shared" si="350"/>
        <v>Add</v>
      </c>
      <c r="L257" s="216" t="str">
        <f>_xlfn.IFNA(VLOOKUP(F257,GD.List!$C$3:$AO$5155,39,0),"")</f>
        <v xml:space="preserve">NEWSPRINT PRODUCTION GROUP LTD </v>
      </c>
      <c r="CV257" s="93" t="s">
        <v>1134</v>
      </c>
    </row>
    <row r="258" spans="1:100" x14ac:dyDescent="0.2">
      <c r="A258" s="256">
        <f t="shared" si="351"/>
        <v>46071</v>
      </c>
      <c r="B258" s="256"/>
      <c r="C258" s="240" t="s">
        <v>563</v>
      </c>
      <c r="D258" s="174">
        <v>45522</v>
      </c>
      <c r="E258" s="181">
        <v>1271.5999999999999</v>
      </c>
      <c r="F258" s="169" t="s">
        <v>4410</v>
      </c>
      <c r="G258" s="169" t="s">
        <v>4478</v>
      </c>
      <c r="H258" s="175">
        <v>9607.11</v>
      </c>
      <c r="I258" s="169">
        <v>16.3</v>
      </c>
      <c r="J258" s="193">
        <v>1271.5999999999999</v>
      </c>
      <c r="K258" s="94" t="str">
        <f t="shared" si="350"/>
        <v>Add</v>
      </c>
      <c r="L258" s="216" t="str">
        <f>_xlfn.IFNA(VLOOKUP(F258,GD.List!$C$3:$AO$5155,39,0),"")</f>
        <v xml:space="preserve">YKK PAKISTAN (PVT) LTD </v>
      </c>
      <c r="CV258" s="93" t="s">
        <v>1134</v>
      </c>
    </row>
    <row r="259" spans="1:100" x14ac:dyDescent="0.2">
      <c r="A259" s="256">
        <f t="shared" si="351"/>
        <v>46074</v>
      </c>
      <c r="B259" s="256"/>
      <c r="C259" s="240" t="s">
        <v>563</v>
      </c>
      <c r="D259" s="174">
        <v>45525</v>
      </c>
      <c r="E259" s="181">
        <v>18</v>
      </c>
      <c r="F259" s="169" t="s">
        <v>4408</v>
      </c>
      <c r="G259" s="169" t="s">
        <v>4484</v>
      </c>
      <c r="H259" s="175">
        <v>5807.1030000000001</v>
      </c>
      <c r="I259" s="169">
        <v>38.06</v>
      </c>
      <c r="J259" s="193">
        <v>18</v>
      </c>
      <c r="K259" s="94" t="str">
        <f t="shared" si="350"/>
        <v>Add</v>
      </c>
      <c r="L259" s="216" t="str">
        <f>_xlfn.IFNA(VLOOKUP(F259,GD.List!$C$3:$AO$5155,39,0),"")</f>
        <v xml:space="preserve">ULITEK CO.,LTD. </v>
      </c>
      <c r="CV259" s="93" t="s">
        <v>1134</v>
      </c>
    </row>
    <row r="260" spans="1:100" x14ac:dyDescent="0.2">
      <c r="A260" s="256">
        <f t="shared" si="351"/>
        <v>46074</v>
      </c>
      <c r="B260" s="256"/>
      <c r="C260" s="240" t="s">
        <v>563</v>
      </c>
      <c r="D260" s="174">
        <v>45525</v>
      </c>
      <c r="E260" s="181">
        <v>94.28</v>
      </c>
      <c r="F260" s="169" t="s">
        <v>4413</v>
      </c>
      <c r="G260" s="169" t="s">
        <v>4478</v>
      </c>
      <c r="H260" s="175">
        <v>9607.11</v>
      </c>
      <c r="I260" s="169">
        <v>20.57</v>
      </c>
      <c r="J260" s="193">
        <v>94.28</v>
      </c>
      <c r="K260" s="94" t="str">
        <f t="shared" si="350"/>
        <v>Add</v>
      </c>
      <c r="L260" s="216" t="str">
        <f>_xlfn.IFNA(VLOOKUP(F260,GD.List!$C$3:$AO$5155,39,0),"")</f>
        <v xml:space="preserve">YKK PAKISTAN (PVT) LTD </v>
      </c>
      <c r="CV260" s="93" t="s">
        <v>1134</v>
      </c>
    </row>
    <row r="261" spans="1:100" x14ac:dyDescent="0.2">
      <c r="A261" s="256">
        <f t="shared" si="351"/>
        <v>46075</v>
      </c>
      <c r="B261" s="256"/>
      <c r="C261" s="240" t="s">
        <v>563</v>
      </c>
      <c r="D261" s="174">
        <v>45526</v>
      </c>
      <c r="E261" s="181">
        <v>594</v>
      </c>
      <c r="F261" s="169" t="s">
        <v>4417</v>
      </c>
      <c r="G261" s="169" t="s">
        <v>4486</v>
      </c>
      <c r="H261" s="175">
        <v>9606.2199999999993</v>
      </c>
      <c r="I261" s="169">
        <v>19.32</v>
      </c>
      <c r="J261" s="193">
        <v>594</v>
      </c>
      <c r="K261" s="94" t="str">
        <f t="shared" si="350"/>
        <v>Add</v>
      </c>
      <c r="L261" s="216" t="str">
        <f>_xlfn.IFNA(VLOOKUP(F261,GD.List!$C$3:$AO$5155,39,0),"")</f>
        <v xml:space="preserve">HONYIP METAL PRODUCTS CO LTD </v>
      </c>
      <c r="CV261" s="93" t="s">
        <v>1134</v>
      </c>
    </row>
    <row r="262" spans="1:100" x14ac:dyDescent="0.2">
      <c r="A262" s="256">
        <f t="shared" si="351"/>
        <v>46075</v>
      </c>
      <c r="B262" s="256"/>
      <c r="C262" s="240" t="s">
        <v>563</v>
      </c>
      <c r="D262" s="174">
        <v>45526</v>
      </c>
      <c r="E262" s="181">
        <v>22.65</v>
      </c>
      <c r="F262" s="169" t="s">
        <v>4412</v>
      </c>
      <c r="G262" s="169" t="s">
        <v>4478</v>
      </c>
      <c r="H262" s="175">
        <v>9607.11</v>
      </c>
      <c r="I262" s="169">
        <v>19.510000000000002</v>
      </c>
      <c r="J262" s="193">
        <v>22.65</v>
      </c>
      <c r="K262" s="94" t="str">
        <f t="shared" si="350"/>
        <v>Add</v>
      </c>
      <c r="L262" s="216" t="str">
        <f>_xlfn.IFNA(VLOOKUP(F262,GD.List!$C$3:$AO$5155,39,0),"")</f>
        <v xml:space="preserve">LUCKY TEXTILE MILLS LIMITED </v>
      </c>
      <c r="CV262" s="93" t="s">
        <v>1134</v>
      </c>
    </row>
    <row r="263" spans="1:100" x14ac:dyDescent="0.2">
      <c r="A263" s="256">
        <f t="shared" si="351"/>
        <v>46075</v>
      </c>
      <c r="B263" s="256"/>
      <c r="C263" s="240" t="s">
        <v>563</v>
      </c>
      <c r="D263" s="174">
        <v>45526</v>
      </c>
      <c r="E263" s="181">
        <v>329.74</v>
      </c>
      <c r="F263" s="169" t="s">
        <v>4412</v>
      </c>
      <c r="G263" s="169" t="s">
        <v>4478</v>
      </c>
      <c r="H263" s="175">
        <v>9607.19</v>
      </c>
      <c r="I263" s="169">
        <v>19.55</v>
      </c>
      <c r="J263" s="193">
        <v>329.74</v>
      </c>
      <c r="K263" s="94" t="str">
        <f t="shared" si="350"/>
        <v>Add</v>
      </c>
      <c r="L263" s="216" t="str">
        <f>_xlfn.IFNA(VLOOKUP(F263,GD.List!$C$3:$AO$5155,39,0),"")</f>
        <v xml:space="preserve">LUCKY TEXTILE MILLS LIMITED </v>
      </c>
      <c r="CV263" s="93" t="s">
        <v>1134</v>
      </c>
    </row>
    <row r="264" spans="1:100" x14ac:dyDescent="0.2">
      <c r="A264" s="256">
        <f t="shared" si="351"/>
        <v>46078</v>
      </c>
      <c r="B264" s="256"/>
      <c r="C264" s="240" t="s">
        <v>563</v>
      </c>
      <c r="D264" s="174">
        <v>45529</v>
      </c>
      <c r="E264" s="181">
        <v>41000</v>
      </c>
      <c r="F264" s="169" t="s">
        <v>4407</v>
      </c>
      <c r="G264" s="169" t="s">
        <v>4483</v>
      </c>
      <c r="H264" s="175">
        <v>8523.5990000000002</v>
      </c>
      <c r="I264" s="169">
        <v>0.35</v>
      </c>
      <c r="J264" s="193">
        <v>41000</v>
      </c>
      <c r="K264" s="94" t="str">
        <f t="shared" si="350"/>
        <v>Add</v>
      </c>
      <c r="L264" s="216" t="str">
        <f>_xlfn.IFNA(VLOOKUP(F264,GD.List!$C$3:$AO$5155,39,0),"")</f>
        <v xml:space="preserve">DIBELLA B.V </v>
      </c>
      <c r="CV264" s="93" t="s">
        <v>1134</v>
      </c>
    </row>
    <row r="265" spans="1:100" x14ac:dyDescent="0.2">
      <c r="A265" s="256">
        <f t="shared" si="351"/>
        <v>46079</v>
      </c>
      <c r="B265" s="256"/>
      <c r="C265" s="240" t="s">
        <v>563</v>
      </c>
      <c r="D265" s="174">
        <v>45530</v>
      </c>
      <c r="E265" s="181">
        <v>24908</v>
      </c>
      <c r="F265" s="169" t="s">
        <v>4414</v>
      </c>
      <c r="G265" s="169" t="s">
        <v>3177</v>
      </c>
      <c r="H265" s="175">
        <v>4810.29</v>
      </c>
      <c r="I265" s="169">
        <v>0.78</v>
      </c>
      <c r="J265" s="193">
        <v>24908</v>
      </c>
      <c r="K265" s="94">
        <f t="shared" si="350"/>
        <v>4810.29</v>
      </c>
      <c r="L265" s="216" t="str">
        <f>_xlfn.IFNA(VLOOKUP(F265,GD.List!$C$3:$AO$5155,39,0),"")</f>
        <v xml:space="preserve">BOFENG GROUP HOLDINGS (HK) LTD, </v>
      </c>
      <c r="CV265" s="93" t="s">
        <v>1134</v>
      </c>
    </row>
    <row r="266" spans="1:100" x14ac:dyDescent="0.2">
      <c r="A266" s="256">
        <f t="shared" si="351"/>
        <v>46079</v>
      </c>
      <c r="B266" s="256"/>
      <c r="C266" s="240" t="s">
        <v>563</v>
      </c>
      <c r="D266" s="174">
        <v>45530</v>
      </c>
      <c r="E266" s="181">
        <v>24908</v>
      </c>
      <c r="F266" s="169" t="s">
        <v>4415</v>
      </c>
      <c r="G266" s="169" t="s">
        <v>3177</v>
      </c>
      <c r="H266" s="175">
        <v>4810.29</v>
      </c>
      <c r="I266" s="169">
        <v>0.78</v>
      </c>
      <c r="J266" s="193">
        <v>24908</v>
      </c>
      <c r="K266" s="94">
        <f t="shared" si="350"/>
        <v>4810.29</v>
      </c>
      <c r="L266" s="216" t="str">
        <f>_xlfn.IFNA(VLOOKUP(F266,GD.List!$C$3:$AO$5155,39,0),"")</f>
        <v xml:space="preserve">BOFENG GROUP HOLDINGS (HK) LTD, </v>
      </c>
      <c r="CV266" s="93" t="s">
        <v>1134</v>
      </c>
    </row>
    <row r="267" spans="1:100" x14ac:dyDescent="0.2">
      <c r="A267" s="256">
        <f t="shared" si="351"/>
        <v>46079</v>
      </c>
      <c r="B267" s="256"/>
      <c r="C267" s="240" t="s">
        <v>563</v>
      </c>
      <c r="D267" s="174">
        <v>45530</v>
      </c>
      <c r="E267" s="181">
        <v>24908</v>
      </c>
      <c r="F267" s="169" t="s">
        <v>4416</v>
      </c>
      <c r="G267" s="169" t="s">
        <v>3177</v>
      </c>
      <c r="H267" s="175">
        <v>4810.29</v>
      </c>
      <c r="I267" s="169">
        <v>0.78</v>
      </c>
      <c r="J267" s="193">
        <v>24908</v>
      </c>
      <c r="K267" s="94">
        <f t="shared" si="350"/>
        <v>4810.29</v>
      </c>
      <c r="L267" s="216" t="str">
        <f>_xlfn.IFNA(VLOOKUP(F267,GD.List!$C$3:$AO$5155,39,0),"")</f>
        <v xml:space="preserve">BOFENG GROUP HOLDINGS (HK) LTD, </v>
      </c>
      <c r="CV267" s="93" t="s">
        <v>1134</v>
      </c>
    </row>
    <row r="268" spans="1:100" x14ac:dyDescent="0.2">
      <c r="A268" s="256">
        <f t="shared" si="351"/>
        <v>46079</v>
      </c>
      <c r="B268" s="256"/>
      <c r="C268" s="240" t="s">
        <v>563</v>
      </c>
      <c r="D268" s="174">
        <v>45530</v>
      </c>
      <c r="E268" s="181">
        <v>24908</v>
      </c>
      <c r="F268" s="169" t="s">
        <v>4418</v>
      </c>
      <c r="G268" s="169" t="s">
        <v>3177</v>
      </c>
      <c r="H268" s="175">
        <v>4810.29</v>
      </c>
      <c r="I268" s="169">
        <v>0.78</v>
      </c>
      <c r="J268" s="193">
        <v>24908</v>
      </c>
      <c r="K268" s="94">
        <f t="shared" si="350"/>
        <v>4810.29</v>
      </c>
      <c r="L268" s="216" t="str">
        <f>_xlfn.IFNA(VLOOKUP(F268,GD.List!$C$3:$AO$5155,39,0),"")</f>
        <v xml:space="preserve">BOFENG GROUP HOLDINGS (HK) LTD, </v>
      </c>
      <c r="CV268" s="93" t="s">
        <v>1134</v>
      </c>
    </row>
    <row r="269" spans="1:100" x14ac:dyDescent="0.2">
      <c r="A269" s="256">
        <f t="shared" si="351"/>
        <v>46079</v>
      </c>
      <c r="B269" s="256"/>
      <c r="C269" s="240" t="s">
        <v>563</v>
      </c>
      <c r="D269" s="174">
        <v>45530</v>
      </c>
      <c r="E269" s="181">
        <v>56.67</v>
      </c>
      <c r="F269" s="169" t="s">
        <v>4419</v>
      </c>
      <c r="G269" s="169" t="s">
        <v>4478</v>
      </c>
      <c r="H269" s="175">
        <v>9607.11</v>
      </c>
      <c r="I269" s="169">
        <v>20.52</v>
      </c>
      <c r="J269" s="193">
        <v>56.67</v>
      </c>
      <c r="K269" s="94" t="str">
        <f t="shared" si="350"/>
        <v>Add</v>
      </c>
      <c r="L269" s="216" t="str">
        <f>_xlfn.IFNA(VLOOKUP(F269,GD.List!$C$3:$AO$5155,39,0),"")</f>
        <v xml:space="preserve">YKK PAKISTAN (PVT) LTD </v>
      </c>
      <c r="CV269" s="93" t="s">
        <v>1134</v>
      </c>
    </row>
    <row r="270" spans="1:100" x14ac:dyDescent="0.2">
      <c r="A270" s="256">
        <f t="shared" si="351"/>
        <v>46079</v>
      </c>
      <c r="B270" s="256"/>
      <c r="C270" s="240" t="s">
        <v>563</v>
      </c>
      <c r="D270" s="174">
        <v>45530</v>
      </c>
      <c r="E270" s="181">
        <v>453.4</v>
      </c>
      <c r="F270" s="169" t="s">
        <v>4419</v>
      </c>
      <c r="G270" s="169" t="s">
        <v>4478</v>
      </c>
      <c r="H270" s="175">
        <v>9607.19</v>
      </c>
      <c r="I270" s="169">
        <v>21.63</v>
      </c>
      <c r="J270" s="193">
        <v>453.4</v>
      </c>
      <c r="K270" s="94" t="str">
        <f t="shared" si="350"/>
        <v>Add</v>
      </c>
      <c r="L270" s="216" t="str">
        <f>_xlfn.IFNA(VLOOKUP(F270,GD.List!$C$3:$AO$5155,39,0),"")</f>
        <v xml:space="preserve">YKK PAKISTAN (PVT) LTD </v>
      </c>
      <c r="CV270" s="93" t="s">
        <v>1134</v>
      </c>
    </row>
    <row r="271" spans="1:100" x14ac:dyDescent="0.2">
      <c r="A271" s="256">
        <f t="shared" si="351"/>
        <v>46081</v>
      </c>
      <c r="B271" s="256"/>
      <c r="C271" s="240" t="s">
        <v>563</v>
      </c>
      <c r="D271" s="174">
        <v>45533</v>
      </c>
      <c r="E271" s="181">
        <v>1080.9000000000001</v>
      </c>
      <c r="F271" s="169" t="s">
        <v>4425</v>
      </c>
      <c r="G271" s="169" t="s">
        <v>4478</v>
      </c>
      <c r="H271" s="175">
        <v>9607.11</v>
      </c>
      <c r="I271" s="169">
        <v>16.39</v>
      </c>
      <c r="J271" s="193">
        <v>1080.9000000000001</v>
      </c>
      <c r="K271" s="94" t="str">
        <f t="shared" si="350"/>
        <v>Add</v>
      </c>
      <c r="L271" s="216" t="str">
        <f>_xlfn.IFNA(VLOOKUP(F271,GD.List!$C$3:$AO$5155,39,0),"")</f>
        <v xml:space="preserve">YKK PAKISTAN (PVT) LTD </v>
      </c>
      <c r="CV271" s="93" t="s">
        <v>1134</v>
      </c>
    </row>
    <row r="272" spans="1:100" x14ac:dyDescent="0.2">
      <c r="A272" s="256">
        <f t="shared" si="351"/>
        <v>46082</v>
      </c>
      <c r="B272" s="256"/>
      <c r="C272" s="240" t="s">
        <v>563</v>
      </c>
      <c r="D272" s="174">
        <v>45536</v>
      </c>
      <c r="E272" s="181">
        <v>94.8</v>
      </c>
      <c r="F272" s="169" t="s">
        <v>4428</v>
      </c>
      <c r="G272" s="169" t="s">
        <v>4491</v>
      </c>
      <c r="H272" s="175">
        <v>4821.1090000000004</v>
      </c>
      <c r="I272" s="169">
        <v>67.349999999999994</v>
      </c>
      <c r="J272" s="193">
        <v>94.8</v>
      </c>
      <c r="K272" s="94" t="str">
        <f t="shared" si="350"/>
        <v>Add</v>
      </c>
      <c r="L272" s="216" t="str">
        <f>_xlfn.IFNA(VLOOKUP(F272,GD.List!$C$3:$AO$5155,39,0),"")</f>
        <v xml:space="preserve">AVERY DENNISON HONG KONG B.V </v>
      </c>
      <c r="CV272" s="93" t="s">
        <v>1134</v>
      </c>
    </row>
    <row r="273" spans="1:100" x14ac:dyDescent="0.2">
      <c r="A273" s="256">
        <f t="shared" si="351"/>
        <v>46083</v>
      </c>
      <c r="B273" s="256"/>
      <c r="C273" s="240" t="s">
        <v>563</v>
      </c>
      <c r="D273" s="174">
        <v>45537</v>
      </c>
      <c r="E273" s="181">
        <v>74</v>
      </c>
      <c r="F273" s="169" t="s">
        <v>4427</v>
      </c>
      <c r="G273" s="169" t="s">
        <v>4490</v>
      </c>
      <c r="H273" s="175">
        <v>4821.8999999999996</v>
      </c>
      <c r="I273" s="169">
        <v>50.55</v>
      </c>
      <c r="J273" s="193">
        <v>74</v>
      </c>
      <c r="K273" s="94" t="str">
        <f t="shared" si="350"/>
        <v>Add</v>
      </c>
      <c r="L273" s="216" t="str">
        <f>_xlfn.IFNA(VLOOKUP(F273,GD.List!$C$3:$AO$5155,39,0),"")</f>
        <v xml:space="preserve">NEWSPRINT PRODUCTION GROUP LTD </v>
      </c>
      <c r="CV273" s="93" t="s">
        <v>1134</v>
      </c>
    </row>
    <row r="274" spans="1:100" x14ac:dyDescent="0.2">
      <c r="A274" s="256">
        <f t="shared" si="351"/>
        <v>46084</v>
      </c>
      <c r="B274" s="256"/>
      <c r="C274" s="240" t="s">
        <v>563</v>
      </c>
      <c r="D274" s="174">
        <v>45538</v>
      </c>
      <c r="E274" s="181">
        <v>16620</v>
      </c>
      <c r="F274" s="169" t="s">
        <v>4423</v>
      </c>
      <c r="G274" s="169" t="s">
        <v>4488</v>
      </c>
      <c r="H274" s="175">
        <v>3926.9099000000001</v>
      </c>
      <c r="I274" s="169">
        <v>0.12</v>
      </c>
      <c r="J274" s="193">
        <v>16620</v>
      </c>
      <c r="K274" s="94">
        <f t="shared" si="350"/>
        <v>3926.9099000000001</v>
      </c>
      <c r="L274" s="216" t="str">
        <f>_xlfn.IFNA(VLOOKUP(F274,GD.List!$C$3:$AO$5155,39,0),"")</f>
        <v xml:space="preserve">TAM HANGERS TK ASKI SANAYI VE TICARET LTD </v>
      </c>
      <c r="CV274" s="93" t="s">
        <v>1134</v>
      </c>
    </row>
    <row r="275" spans="1:100" x14ac:dyDescent="0.2">
      <c r="A275" s="256">
        <f t="shared" si="351"/>
        <v>46085</v>
      </c>
      <c r="B275" s="256"/>
      <c r="C275" s="240" t="s">
        <v>563</v>
      </c>
      <c r="D275" s="174">
        <v>45539</v>
      </c>
      <c r="E275" s="181">
        <v>79.5</v>
      </c>
      <c r="F275" s="169" t="s">
        <v>4430</v>
      </c>
      <c r="G275" s="169" t="s">
        <v>4491</v>
      </c>
      <c r="H275" s="175">
        <v>4821.1090000000004</v>
      </c>
      <c r="I275" s="169">
        <v>27.71</v>
      </c>
      <c r="J275" s="193">
        <v>79.5</v>
      </c>
      <c r="K275" s="94" t="str">
        <f t="shared" si="350"/>
        <v>Add</v>
      </c>
      <c r="L275" s="216" t="str">
        <f>_xlfn.IFNA(VLOOKUP(F275,GD.List!$C$3:$AO$5155,39,0),"")</f>
        <v xml:space="preserve">AVERY DENNISON HONG KONG B.V. </v>
      </c>
      <c r="CV275" s="93" t="s">
        <v>1134</v>
      </c>
    </row>
    <row r="276" spans="1:100" x14ac:dyDescent="0.2">
      <c r="A276" s="256">
        <f t="shared" si="351"/>
        <v>46085</v>
      </c>
      <c r="B276" s="256"/>
      <c r="C276" s="240" t="s">
        <v>563</v>
      </c>
      <c r="D276" s="174">
        <v>45539</v>
      </c>
      <c r="E276" s="181">
        <v>80</v>
      </c>
      <c r="F276" s="169" t="s">
        <v>4432</v>
      </c>
      <c r="G276" s="169" t="s">
        <v>4493</v>
      </c>
      <c r="H276" s="175">
        <v>9606.1</v>
      </c>
      <c r="I276" s="169">
        <v>154.97999999999999</v>
      </c>
      <c r="J276" s="193">
        <v>80</v>
      </c>
      <c r="K276" s="94" t="str">
        <f t="shared" si="350"/>
        <v>Add</v>
      </c>
      <c r="L276" s="216" t="str">
        <f>_xlfn.IFNA(VLOOKUP(F276,GD.List!$C$3:$AO$5155,39,0),"")</f>
        <v xml:space="preserve">MORITO SCOVILL AMERICAS LLC </v>
      </c>
      <c r="CV276" s="93" t="s">
        <v>1134</v>
      </c>
    </row>
    <row r="277" spans="1:100" x14ac:dyDescent="0.2">
      <c r="A277" s="256">
        <f t="shared" si="351"/>
        <v>46086</v>
      </c>
      <c r="B277" s="256"/>
      <c r="C277" s="240" t="s">
        <v>563</v>
      </c>
      <c r="D277" s="174">
        <v>45540</v>
      </c>
      <c r="E277" s="181">
        <v>647</v>
      </c>
      <c r="F277" s="169" t="s">
        <v>4433</v>
      </c>
      <c r="G277" s="169" t="s">
        <v>4494</v>
      </c>
      <c r="H277" s="175">
        <v>9606.2199999999993</v>
      </c>
      <c r="I277" s="169">
        <v>30.3</v>
      </c>
      <c r="J277" s="193">
        <v>647</v>
      </c>
      <c r="K277" s="94" t="str">
        <f t="shared" si="350"/>
        <v>Add</v>
      </c>
      <c r="L277" s="216" t="str">
        <f>_xlfn.IFNA(VLOOKUP(F277,GD.List!$C$3:$AO$5155,39,0),"")</f>
        <v xml:space="preserve">MORITO APPAREL CO. LTD. </v>
      </c>
      <c r="CV277" s="93" t="s">
        <v>1134</v>
      </c>
    </row>
    <row r="278" spans="1:100" x14ac:dyDescent="0.2">
      <c r="A278" s="256">
        <f t="shared" si="351"/>
        <v>46086</v>
      </c>
      <c r="B278" s="256"/>
      <c r="C278" s="240" t="s">
        <v>563</v>
      </c>
      <c r="D278" s="174">
        <v>45540</v>
      </c>
      <c r="E278" s="181">
        <v>1312</v>
      </c>
      <c r="F278" s="169" t="s">
        <v>4434</v>
      </c>
      <c r="G278" s="169" t="s">
        <v>4494</v>
      </c>
      <c r="H278" s="175">
        <v>9606.2199999999993</v>
      </c>
      <c r="I278" s="169">
        <v>32.1</v>
      </c>
      <c r="J278" s="193">
        <v>1312</v>
      </c>
      <c r="K278" s="94" t="str">
        <f t="shared" si="350"/>
        <v>Add</v>
      </c>
      <c r="L278" s="216" t="str">
        <f>_xlfn.IFNA(VLOOKUP(F278,GD.List!$C$3:$AO$5155,39,0),"")</f>
        <v xml:space="preserve">MORITO APPAREL CO. LTD. </v>
      </c>
      <c r="CV278" s="93" t="s">
        <v>1134</v>
      </c>
    </row>
    <row r="279" spans="1:100" x14ac:dyDescent="0.2">
      <c r="A279" s="256">
        <f t="shared" si="351"/>
        <v>46091</v>
      </c>
      <c r="B279" s="256"/>
      <c r="C279" s="240" t="s">
        <v>563</v>
      </c>
      <c r="D279" s="174">
        <v>45545</v>
      </c>
      <c r="E279" s="181">
        <v>53.5</v>
      </c>
      <c r="F279" s="169" t="s">
        <v>4535</v>
      </c>
      <c r="G279" s="169" t="s">
        <v>4564</v>
      </c>
      <c r="H279" s="175">
        <v>9606.2199999999993</v>
      </c>
      <c r="I279" s="169">
        <v>41.81</v>
      </c>
      <c r="J279" s="193">
        <v>53.5</v>
      </c>
      <c r="K279" s="94" t="str">
        <f t="shared" si="350"/>
        <v>Add</v>
      </c>
      <c r="L279" s="216" t="str">
        <f>_xlfn.IFNA(VLOOKUP(F279,GD.List!$C$3:$AO$5155,39,0),"")</f>
        <v xml:space="preserve">MORITO APPAREL CO LTD </v>
      </c>
      <c r="CV279" s="93" t="s">
        <v>1134</v>
      </c>
    </row>
    <row r="280" spans="1:100" x14ac:dyDescent="0.2">
      <c r="A280" s="256">
        <f t="shared" si="351"/>
        <v>46092</v>
      </c>
      <c r="B280" s="256"/>
      <c r="C280" s="240" t="s">
        <v>563</v>
      </c>
      <c r="D280" s="174">
        <v>45546</v>
      </c>
      <c r="E280" s="181">
        <v>101</v>
      </c>
      <c r="F280" s="169" t="s">
        <v>4538</v>
      </c>
      <c r="G280" s="169" t="s">
        <v>4566</v>
      </c>
      <c r="H280" s="175">
        <v>4821.8999999999996</v>
      </c>
      <c r="I280" s="169">
        <v>24.54</v>
      </c>
      <c r="J280" s="193">
        <v>101</v>
      </c>
      <c r="K280" s="94" t="str">
        <f t="shared" si="350"/>
        <v>Add</v>
      </c>
      <c r="L280" s="216" t="str">
        <f>_xlfn.IFNA(VLOOKUP(F280,GD.List!$C$3:$AO$5155,39,0),"")</f>
        <v xml:space="preserve">CHECKPOINT SYSTEMS LIMITED </v>
      </c>
      <c r="CV280" s="93" t="s">
        <v>1134</v>
      </c>
    </row>
    <row r="281" spans="1:100" x14ac:dyDescent="0.2">
      <c r="A281" s="256">
        <f t="shared" si="351"/>
        <v>46094</v>
      </c>
      <c r="B281" s="256"/>
      <c r="C281" s="240" t="s">
        <v>563</v>
      </c>
      <c r="D281" s="174">
        <v>45548</v>
      </c>
      <c r="E281" s="181">
        <v>5220</v>
      </c>
      <c r="F281" s="169" t="s">
        <v>4527</v>
      </c>
      <c r="G281" s="169" t="s">
        <v>4561</v>
      </c>
      <c r="H281" s="175">
        <v>5901.9089999999997</v>
      </c>
      <c r="I281" s="169">
        <v>3.32</v>
      </c>
      <c r="J281" s="193">
        <v>5220</v>
      </c>
      <c r="K281" s="94">
        <f t="shared" si="350"/>
        <v>5901.9089999999997</v>
      </c>
      <c r="L281" s="216" t="str">
        <f>_xlfn.IFNA(VLOOKUP(F281,GD.List!$C$3:$AO$5155,39,0),"")</f>
        <v xml:space="preserve">APPAREAL FASTENER HK LTD </v>
      </c>
      <c r="CV281" s="93" t="s">
        <v>1134</v>
      </c>
    </row>
    <row r="282" spans="1:100" x14ac:dyDescent="0.2">
      <c r="A282" s="256">
        <f t="shared" si="351"/>
        <v>46095</v>
      </c>
      <c r="B282" s="256"/>
      <c r="C282" s="240" t="s">
        <v>563</v>
      </c>
      <c r="D282" s="174">
        <v>45549</v>
      </c>
      <c r="E282" s="181">
        <v>14500</v>
      </c>
      <c r="F282" s="169" t="s">
        <v>4528</v>
      </c>
      <c r="G282" s="169" t="s">
        <v>4562</v>
      </c>
      <c r="H282" s="175">
        <v>4007.009</v>
      </c>
      <c r="I282" s="169">
        <v>2.93</v>
      </c>
      <c r="J282" s="193">
        <v>14500</v>
      </c>
      <c r="K282" s="94">
        <f t="shared" si="350"/>
        <v>4007.009</v>
      </c>
      <c r="L282" s="216" t="str">
        <f>_xlfn.IFNA(VLOOKUP(F282,GD.List!$C$3:$AO$5155,39,0),"")</f>
        <v xml:space="preserve">LONGTEX RUBBER INDUSTRY CO.,LTD </v>
      </c>
      <c r="CV282" s="93" t="s">
        <v>1134</v>
      </c>
    </row>
    <row r="283" spans="1:100" x14ac:dyDescent="0.2">
      <c r="A283" s="256">
        <f t="shared" si="351"/>
        <v>46095</v>
      </c>
      <c r="B283" s="256"/>
      <c r="C283" s="240" t="s">
        <v>563</v>
      </c>
      <c r="D283" s="174">
        <v>45549</v>
      </c>
      <c r="E283" s="181">
        <v>25000</v>
      </c>
      <c r="F283" s="169" t="s">
        <v>4536</v>
      </c>
      <c r="G283" s="169" t="s">
        <v>4565</v>
      </c>
      <c r="H283" s="175">
        <v>8523.5990000000002</v>
      </c>
      <c r="I283" s="169">
        <v>0.26</v>
      </c>
      <c r="J283" s="193">
        <v>25000</v>
      </c>
      <c r="K283" s="94" t="str">
        <f t="shared" si="350"/>
        <v>Add</v>
      </c>
      <c r="L283" s="216" t="str">
        <f>_xlfn.IFNA(VLOOKUP(F283,GD.List!$C$3:$AO$5155,39,0),"")</f>
        <v xml:space="preserve">DATAMARS SLOVAKIA S.R.O. </v>
      </c>
      <c r="CV283" s="93" t="s">
        <v>1134</v>
      </c>
    </row>
    <row r="284" spans="1:100" x14ac:dyDescent="0.2">
      <c r="A284" s="256">
        <f t="shared" ref="A284" si="352">IF(D284&lt;&gt;"",EDATE(VALUE(RIGHT(D284,10)),18),"")</f>
        <v>46096</v>
      </c>
      <c r="B284" s="256"/>
      <c r="C284" s="240" t="s">
        <v>563</v>
      </c>
      <c r="D284" s="174">
        <v>45550</v>
      </c>
      <c r="E284" s="181">
        <v>68</v>
      </c>
      <c r="F284" s="169" t="s">
        <v>4547</v>
      </c>
      <c r="G284" s="169" t="s">
        <v>4576</v>
      </c>
      <c r="H284" s="175">
        <v>5807.9</v>
      </c>
      <c r="I284" s="169">
        <v>13.39</v>
      </c>
      <c r="J284" s="193">
        <v>68</v>
      </c>
      <c r="K284" s="94" t="str">
        <f t="shared" si="350"/>
        <v>Add</v>
      </c>
      <c r="L284" s="216" t="str">
        <f>_xlfn.IFNA(VLOOKUP(F284,GD.List!$C$3:$AO$5155,39,0),"")</f>
        <v xml:space="preserve">SHANGHAI RUNBON TEXTILE CO., LTD </v>
      </c>
      <c r="CV284" s="93" t="s">
        <v>1134</v>
      </c>
    </row>
    <row r="285" spans="1:100" x14ac:dyDescent="0.2">
      <c r="A285" s="256">
        <f t="shared" ref="A285:A295" si="353">IF(D285&lt;&gt;"",EDATE(VALUE(RIGHT(D285,10)),18),"")</f>
        <v>46096</v>
      </c>
      <c r="B285" s="256"/>
      <c r="C285" s="240" t="s">
        <v>563</v>
      </c>
      <c r="D285" s="174">
        <v>45550</v>
      </c>
      <c r="E285" s="181">
        <v>23500</v>
      </c>
      <c r="F285" s="169" t="s">
        <v>4537</v>
      </c>
      <c r="G285" s="169" t="s">
        <v>4565</v>
      </c>
      <c r="H285" s="175">
        <v>8523.5990000000002</v>
      </c>
      <c r="I285" s="169">
        <v>0.3</v>
      </c>
      <c r="J285" s="193">
        <v>23500</v>
      </c>
      <c r="K285" s="94" t="str">
        <f t="shared" si="350"/>
        <v>Add</v>
      </c>
      <c r="L285" s="216" t="str">
        <f>_xlfn.IFNA(VLOOKUP(F285,GD.List!$C$3:$AO$5155,39,0),"")</f>
        <v xml:space="preserve">DIBELLA B.V. </v>
      </c>
      <c r="CV285" s="93" t="s">
        <v>1134</v>
      </c>
    </row>
    <row r="286" spans="1:100" x14ac:dyDescent="0.2">
      <c r="A286" s="256">
        <f t="shared" si="353"/>
        <v>46096</v>
      </c>
      <c r="B286" s="256"/>
      <c r="C286" s="240" t="s">
        <v>563</v>
      </c>
      <c r="D286" s="174">
        <v>45550</v>
      </c>
      <c r="E286" s="181">
        <v>36</v>
      </c>
      <c r="F286" s="169" t="s">
        <v>4543</v>
      </c>
      <c r="G286" s="169" t="s">
        <v>4569</v>
      </c>
      <c r="H286" s="175">
        <v>9607.11</v>
      </c>
      <c r="I286" s="169">
        <v>9.5500000000000007</v>
      </c>
      <c r="J286" s="193">
        <v>36</v>
      </c>
      <c r="K286" s="94" t="str">
        <f t="shared" si="350"/>
        <v>Add</v>
      </c>
      <c r="L286" s="216" t="str">
        <f>_xlfn.IFNA(VLOOKUP(F286,GD.List!$C$3:$AO$5155,39,0),"")</f>
        <v xml:space="preserve">SHANGHAI SBS ZIPPER MANUFACTURING CO LTD </v>
      </c>
      <c r="CV286" s="93" t="s">
        <v>1134</v>
      </c>
    </row>
    <row r="287" spans="1:100" x14ac:dyDescent="0.2">
      <c r="A287" s="256">
        <f t="shared" si="353"/>
        <v>46096</v>
      </c>
      <c r="B287" s="256"/>
      <c r="C287" s="240" t="s">
        <v>563</v>
      </c>
      <c r="D287" s="174">
        <v>45550</v>
      </c>
      <c r="E287" s="181">
        <v>589.5</v>
      </c>
      <c r="F287" s="169" t="s">
        <v>4543</v>
      </c>
      <c r="G287" s="169" t="s">
        <v>4570</v>
      </c>
      <c r="H287" s="175">
        <v>9607.19</v>
      </c>
      <c r="I287" s="169">
        <v>4.6399999999999997</v>
      </c>
      <c r="J287" s="193">
        <v>589.5</v>
      </c>
      <c r="K287" s="94" t="str">
        <f t="shared" si="350"/>
        <v>Add</v>
      </c>
      <c r="L287" s="216" t="str">
        <f>_xlfn.IFNA(VLOOKUP(F287,GD.List!$C$3:$AO$5155,39,0),"")</f>
        <v xml:space="preserve">SHANGHAI SBS ZIPPER MANUFACTURING CO LTD </v>
      </c>
      <c r="CV287" s="93" t="s">
        <v>1134</v>
      </c>
    </row>
    <row r="288" spans="1:100" x14ac:dyDescent="0.2">
      <c r="A288" s="256">
        <f t="shared" si="353"/>
        <v>46096</v>
      </c>
      <c r="B288" s="256"/>
      <c r="C288" s="240" t="s">
        <v>563</v>
      </c>
      <c r="D288" s="174">
        <v>45550</v>
      </c>
      <c r="E288" s="181">
        <v>211.09</v>
      </c>
      <c r="F288" s="169" t="s">
        <v>4544</v>
      </c>
      <c r="G288" s="169" t="s">
        <v>4571</v>
      </c>
      <c r="H288" s="175">
        <v>9607.11</v>
      </c>
      <c r="I288" s="169">
        <v>16.54</v>
      </c>
      <c r="J288" s="193">
        <v>211.09</v>
      </c>
      <c r="K288" s="94" t="str">
        <f t="shared" si="350"/>
        <v>Add</v>
      </c>
      <c r="L288" s="216" t="str">
        <f>_xlfn.IFNA(VLOOKUP(F288,GD.List!$C$3:$AO$5155,39,0),"")</f>
        <v xml:space="preserve">YKK PAKISTAN (PVT) LTD </v>
      </c>
      <c r="CV288" s="93" t="s">
        <v>1134</v>
      </c>
    </row>
    <row r="289" spans="1:100" x14ac:dyDescent="0.2">
      <c r="A289" s="256">
        <f t="shared" si="353"/>
        <v>46096</v>
      </c>
      <c r="B289" s="256"/>
      <c r="C289" s="240" t="s">
        <v>563</v>
      </c>
      <c r="D289" s="174">
        <v>45550</v>
      </c>
      <c r="E289" s="181">
        <v>20.7</v>
      </c>
      <c r="F289" s="169" t="s">
        <v>4544</v>
      </c>
      <c r="G289" s="169" t="s">
        <v>4572</v>
      </c>
      <c r="H289" s="175">
        <v>9607.19</v>
      </c>
      <c r="I289" s="169">
        <v>23.12</v>
      </c>
      <c r="J289" s="193">
        <v>20.7</v>
      </c>
      <c r="K289" s="94" t="str">
        <f t="shared" si="350"/>
        <v>Add</v>
      </c>
      <c r="L289" s="216" t="str">
        <f>_xlfn.IFNA(VLOOKUP(F289,GD.List!$C$3:$AO$5155,39,0),"")</f>
        <v xml:space="preserve">YKK PAKISTAN (PVT) LTD </v>
      </c>
      <c r="CV289" s="93" t="s">
        <v>1134</v>
      </c>
    </row>
    <row r="290" spans="1:100" x14ac:dyDescent="0.2">
      <c r="A290" s="256">
        <f t="shared" si="353"/>
        <v>46096</v>
      </c>
      <c r="B290" s="256"/>
      <c r="C290" s="240" t="s">
        <v>563</v>
      </c>
      <c r="D290" s="174">
        <v>45550</v>
      </c>
      <c r="E290" s="181">
        <v>480.44</v>
      </c>
      <c r="F290" s="169" t="s">
        <v>4545</v>
      </c>
      <c r="G290" s="169" t="s">
        <v>4571</v>
      </c>
      <c r="H290" s="175">
        <v>9607.11</v>
      </c>
      <c r="I290" s="169">
        <v>20.51</v>
      </c>
      <c r="J290" s="193">
        <v>480.44</v>
      </c>
      <c r="K290" s="94" t="str">
        <f t="shared" si="350"/>
        <v>Add</v>
      </c>
      <c r="L290" s="216" t="str">
        <f>_xlfn.IFNA(VLOOKUP(F290,GD.List!$C$3:$AO$5155,39,0),"")</f>
        <v xml:space="preserve">YKK PAKISTAN (PVT) LTD </v>
      </c>
      <c r="CV290" s="93" t="s">
        <v>1134</v>
      </c>
    </row>
    <row r="291" spans="1:100" x14ac:dyDescent="0.2">
      <c r="A291" s="256">
        <f t="shared" si="353"/>
        <v>46096</v>
      </c>
      <c r="B291" s="256"/>
      <c r="C291" s="240" t="s">
        <v>563</v>
      </c>
      <c r="D291" s="174">
        <v>45550</v>
      </c>
      <c r="E291" s="181">
        <v>73.680000000000007</v>
      </c>
      <c r="F291" s="169" t="s">
        <v>4545</v>
      </c>
      <c r="G291" s="169" t="s">
        <v>4573</v>
      </c>
      <c r="H291" s="175">
        <v>9607.19</v>
      </c>
      <c r="I291" s="169">
        <v>28.92</v>
      </c>
      <c r="J291" s="193">
        <v>73.680000000000007</v>
      </c>
      <c r="K291" s="94" t="str">
        <f t="shared" si="350"/>
        <v>Add</v>
      </c>
      <c r="L291" s="216" t="str">
        <f>_xlfn.IFNA(VLOOKUP(F291,GD.List!$C$3:$AO$5155,39,0),"")</f>
        <v xml:space="preserve">YKK PAKISTAN (PVT) LTD </v>
      </c>
      <c r="CV291" s="93" t="s">
        <v>1134</v>
      </c>
    </row>
    <row r="292" spans="1:100" x14ac:dyDescent="0.2">
      <c r="A292" s="256">
        <f t="shared" si="353"/>
        <v>46096</v>
      </c>
      <c r="B292" s="256"/>
      <c r="C292" s="240" t="s">
        <v>563</v>
      </c>
      <c r="D292" s="174">
        <v>45550</v>
      </c>
      <c r="E292" s="181">
        <v>90.58</v>
      </c>
      <c r="F292" s="169" t="s">
        <v>4545</v>
      </c>
      <c r="G292" s="169" t="s">
        <v>4574</v>
      </c>
      <c r="H292" s="175">
        <v>9607.2000000000007</v>
      </c>
      <c r="I292" s="169" t="s">
        <v>4555</v>
      </c>
      <c r="J292" s="193">
        <v>90.58</v>
      </c>
      <c r="K292" s="94" t="str">
        <f t="shared" si="350"/>
        <v>Add</v>
      </c>
      <c r="L292" s="216" t="str">
        <f>_xlfn.IFNA(VLOOKUP(F292,GD.List!$C$3:$AO$5155,39,0),"")</f>
        <v xml:space="preserve">YKK PAKISTAN (PVT) LTD </v>
      </c>
      <c r="CV292" s="93" t="s">
        <v>1134</v>
      </c>
    </row>
    <row r="293" spans="1:100" x14ac:dyDescent="0.2">
      <c r="A293" s="256">
        <f t="shared" si="353"/>
        <v>46097</v>
      </c>
      <c r="B293" s="256"/>
      <c r="C293" s="240" t="s">
        <v>563</v>
      </c>
      <c r="D293" s="174">
        <v>45551</v>
      </c>
      <c r="E293" s="181">
        <v>24908</v>
      </c>
      <c r="F293" s="169" t="s">
        <v>4529</v>
      </c>
      <c r="G293" s="169" t="s">
        <v>4563</v>
      </c>
      <c r="H293" s="175">
        <v>4810.29</v>
      </c>
      <c r="I293" s="169">
        <v>0.78</v>
      </c>
      <c r="J293" s="193">
        <v>24908</v>
      </c>
      <c r="K293" s="94">
        <f t="shared" si="350"/>
        <v>4810.29</v>
      </c>
      <c r="L293" s="216" t="str">
        <f>_xlfn.IFNA(VLOOKUP(F293,GD.List!$C$3:$AO$5155,39,0),"")</f>
        <v xml:space="preserve">BOFENG GROUP HOLDINGS (HK) LTD, </v>
      </c>
      <c r="CV293" s="93" t="s">
        <v>1134</v>
      </c>
    </row>
    <row r="294" spans="1:100" x14ac:dyDescent="0.2">
      <c r="A294" s="256">
        <f t="shared" si="353"/>
        <v>46097</v>
      </c>
      <c r="B294" s="256"/>
      <c r="C294" s="240" t="s">
        <v>563</v>
      </c>
      <c r="D294" s="174">
        <v>45551</v>
      </c>
      <c r="E294" s="181">
        <v>24908</v>
      </c>
      <c r="F294" s="169" t="s">
        <v>4530</v>
      </c>
      <c r="G294" s="169" t="s">
        <v>4563</v>
      </c>
      <c r="H294" s="175">
        <v>4810.29</v>
      </c>
      <c r="I294" s="169">
        <v>0.78</v>
      </c>
      <c r="J294" s="193">
        <v>24908</v>
      </c>
      <c r="K294" s="94">
        <f t="shared" si="350"/>
        <v>4810.29</v>
      </c>
      <c r="L294" s="216" t="str">
        <f>_xlfn.IFNA(VLOOKUP(F294,GD.List!$C$3:$AO$5155,39,0),"")</f>
        <v xml:space="preserve">BOFENG GROUP HOLDINGS (HK) LTD, </v>
      </c>
      <c r="CV294" s="93" t="s">
        <v>1134</v>
      </c>
    </row>
    <row r="295" spans="1:100" x14ac:dyDescent="0.2">
      <c r="A295" s="256">
        <f t="shared" si="353"/>
        <v>46097</v>
      </c>
      <c r="B295" s="256"/>
      <c r="C295" s="240" t="s">
        <v>563</v>
      </c>
      <c r="D295" s="174">
        <v>45551</v>
      </c>
      <c r="E295" s="181">
        <v>24908</v>
      </c>
      <c r="F295" s="169" t="s">
        <v>4531</v>
      </c>
      <c r="G295" s="169" t="s">
        <v>4563</v>
      </c>
      <c r="H295" s="175">
        <v>4810.29</v>
      </c>
      <c r="I295" s="169">
        <v>0.78</v>
      </c>
      <c r="J295" s="193">
        <v>24908</v>
      </c>
      <c r="K295" s="94">
        <f t="shared" si="350"/>
        <v>4810.29</v>
      </c>
      <c r="L295" s="216" t="str">
        <f>_xlfn.IFNA(VLOOKUP(F295,GD.List!$C$3:$AO$5155,39,0),"")</f>
        <v xml:space="preserve">BOFENG GROUP HOLDINGS (HK) LTD, </v>
      </c>
      <c r="CV295" s="93" t="s">
        <v>1134</v>
      </c>
    </row>
    <row r="296" spans="1:100" x14ac:dyDescent="0.2">
      <c r="A296" s="256">
        <f t="shared" ref="A296:A359" si="354">IF(D296&lt;&gt;"",EDATE(VALUE(RIGHT(D296,10)),18),"")</f>
        <v>46098</v>
      </c>
      <c r="B296" s="256"/>
      <c r="C296" s="240" t="s">
        <v>563</v>
      </c>
      <c r="D296" s="174">
        <v>45552</v>
      </c>
      <c r="E296" s="181">
        <v>170</v>
      </c>
      <c r="F296" s="169" t="s">
        <v>4542</v>
      </c>
      <c r="G296" s="169" t="s">
        <v>4568</v>
      </c>
      <c r="H296" s="175">
        <v>5807.9</v>
      </c>
      <c r="I296" s="169">
        <v>16.7</v>
      </c>
      <c r="J296" s="193">
        <v>170</v>
      </c>
      <c r="K296" s="94" t="str">
        <f t="shared" si="350"/>
        <v>Add</v>
      </c>
      <c r="L296" s="216" t="str">
        <f>_xlfn.IFNA(VLOOKUP(F296,GD.List!$C$3:$AO$5155,39,0),"")</f>
        <v xml:space="preserve">ZHEJIANG CHINASTARS NEW MATERIALS GROUP CO LTD </v>
      </c>
      <c r="CV296" s="93" t="s">
        <v>1134</v>
      </c>
    </row>
    <row r="297" spans="1:100" x14ac:dyDescent="0.2">
      <c r="A297" s="256">
        <f t="shared" si="354"/>
        <v>46099</v>
      </c>
      <c r="B297" s="256"/>
      <c r="C297" s="240" t="s">
        <v>563</v>
      </c>
      <c r="D297" s="174">
        <v>45553</v>
      </c>
      <c r="E297" s="181">
        <v>300</v>
      </c>
      <c r="F297" s="169" t="s">
        <v>4552</v>
      </c>
      <c r="G297" s="169" t="s">
        <v>4581</v>
      </c>
      <c r="H297" s="175">
        <v>3923.29</v>
      </c>
      <c r="I297" s="169">
        <v>3.94</v>
      </c>
      <c r="J297" s="193">
        <v>300</v>
      </c>
      <c r="K297" s="94">
        <f t="shared" si="350"/>
        <v>3923.29</v>
      </c>
      <c r="L297" s="216" t="str">
        <f>_xlfn.IFNA(VLOOKUP(F297,GD.List!$C$3:$AO$5155,39,0),"")</f>
        <v xml:space="preserve">Ghia Industries (Pvt.) Ltd. </v>
      </c>
      <c r="CV297" s="93" t="s">
        <v>1134</v>
      </c>
    </row>
    <row r="298" spans="1:100" x14ac:dyDescent="0.2">
      <c r="A298" s="256">
        <f t="shared" si="354"/>
        <v>46099</v>
      </c>
      <c r="B298" s="256"/>
      <c r="C298" s="240" t="s">
        <v>563</v>
      </c>
      <c r="D298" s="174">
        <v>45553</v>
      </c>
      <c r="E298" s="181">
        <v>475</v>
      </c>
      <c r="F298" s="169" t="s">
        <v>4550</v>
      </c>
      <c r="G298" s="169" t="s">
        <v>4579</v>
      </c>
      <c r="H298" s="175">
        <v>9607.19</v>
      </c>
      <c r="I298" s="169">
        <v>7.43</v>
      </c>
      <c r="J298" s="193">
        <v>475</v>
      </c>
      <c r="K298" s="94" t="str">
        <f t="shared" si="350"/>
        <v>Add</v>
      </c>
      <c r="L298" s="216" t="str">
        <f>_xlfn.IFNA(VLOOKUP(F298,GD.List!$C$3:$AO$5155,39,0),"")</f>
        <v xml:space="preserve">IF ZIPPERS PAKISTAN (PVT.) LTD </v>
      </c>
      <c r="CV298" s="93" t="s">
        <v>1134</v>
      </c>
    </row>
    <row r="299" spans="1:100" x14ac:dyDescent="0.2">
      <c r="A299" s="256">
        <f t="shared" si="354"/>
        <v>46099</v>
      </c>
      <c r="B299" s="256"/>
      <c r="C299" s="240" t="s">
        <v>563</v>
      </c>
      <c r="D299" s="174">
        <v>45553</v>
      </c>
      <c r="E299" s="181">
        <v>24908</v>
      </c>
      <c r="F299" s="169" t="s">
        <v>4532</v>
      </c>
      <c r="G299" s="169" t="s">
        <v>4563</v>
      </c>
      <c r="H299" s="175">
        <v>4810.29</v>
      </c>
      <c r="I299" s="169">
        <v>0.78</v>
      </c>
      <c r="J299" s="193">
        <v>24908</v>
      </c>
      <c r="K299" s="94">
        <f t="shared" si="350"/>
        <v>4810.29</v>
      </c>
      <c r="L299" s="216" t="str">
        <f>_xlfn.IFNA(VLOOKUP(F299,GD.List!$C$3:$AO$5155,39,0),"")</f>
        <v xml:space="preserve">BOFENG GROUP HOLDINGS (HK) LTD, </v>
      </c>
      <c r="CV299" s="93" t="s">
        <v>1134</v>
      </c>
    </row>
    <row r="300" spans="1:100" x14ac:dyDescent="0.2">
      <c r="A300" s="256">
        <f t="shared" si="354"/>
        <v>46099</v>
      </c>
      <c r="B300" s="256"/>
      <c r="C300" s="240" t="s">
        <v>563</v>
      </c>
      <c r="D300" s="174">
        <v>45553</v>
      </c>
      <c r="E300" s="181">
        <v>200000</v>
      </c>
      <c r="F300" s="169" t="s">
        <v>4546</v>
      </c>
      <c r="G300" s="169" t="s">
        <v>4575</v>
      </c>
      <c r="H300" s="175">
        <v>8523.5990000000002</v>
      </c>
      <c r="I300" s="169">
        <v>0.22</v>
      </c>
      <c r="J300" s="193">
        <v>200000</v>
      </c>
      <c r="K300" s="94" t="str">
        <f t="shared" si="350"/>
        <v>Add</v>
      </c>
      <c r="L300" s="216" t="str">
        <f>_xlfn.IFNA(VLOOKUP(F300,GD.List!$C$3:$AO$5155,39,0),"")</f>
        <v xml:space="preserve">DATAMARS SA </v>
      </c>
      <c r="CV300" s="93" t="s">
        <v>1134</v>
      </c>
    </row>
    <row r="301" spans="1:100" x14ac:dyDescent="0.2">
      <c r="A301" s="256">
        <f t="shared" si="354"/>
        <v>46100</v>
      </c>
      <c r="B301" s="256"/>
      <c r="C301" s="240" t="s">
        <v>563</v>
      </c>
      <c r="D301" s="174">
        <v>45554</v>
      </c>
      <c r="E301" s="181">
        <v>1.5</v>
      </c>
      <c r="F301" s="169" t="s">
        <v>4548</v>
      </c>
      <c r="G301" s="169" t="s">
        <v>4577</v>
      </c>
      <c r="H301" s="175">
        <v>4821.8999999999996</v>
      </c>
      <c r="I301" s="169">
        <v>833.33</v>
      </c>
      <c r="J301" s="193">
        <v>1.5</v>
      </c>
      <c r="K301" s="94" t="str">
        <f t="shared" si="350"/>
        <v>Add</v>
      </c>
      <c r="L301" s="216" t="str">
        <f>_xlfn.IFNA(VLOOKUP(F301,GD.List!$C$3:$AO$5155,39,0),"")</f>
        <v xml:space="preserve">DATAMARS SLOVAKIA S.R.O. </v>
      </c>
      <c r="CV301" s="93" t="s">
        <v>1134</v>
      </c>
    </row>
    <row r="302" spans="1:100" x14ac:dyDescent="0.2">
      <c r="A302" s="256">
        <f t="shared" si="354"/>
        <v>46102</v>
      </c>
      <c r="B302" s="256"/>
      <c r="C302" s="240" t="s">
        <v>563</v>
      </c>
      <c r="D302" s="174">
        <v>45556</v>
      </c>
      <c r="E302" s="181">
        <v>4</v>
      </c>
      <c r="F302" s="169" t="s">
        <v>4551</v>
      </c>
      <c r="G302" s="169" t="s">
        <v>4580</v>
      </c>
      <c r="H302" s="175">
        <v>9606.2099999999991</v>
      </c>
      <c r="I302" s="169">
        <v>90.67</v>
      </c>
      <c r="J302" s="193">
        <v>4</v>
      </c>
      <c r="K302" s="94" t="str">
        <f t="shared" si="350"/>
        <v>Add</v>
      </c>
      <c r="L302" s="216" t="str">
        <f>_xlfn.IFNA(VLOOKUP(F302,GD.List!$C$3:$AO$5155,39,0),"")</f>
        <v xml:space="preserve">BUTONIA AB </v>
      </c>
      <c r="CV302" s="93" t="s">
        <v>1134</v>
      </c>
    </row>
    <row r="303" spans="1:100" x14ac:dyDescent="0.2">
      <c r="A303" s="256">
        <f t="shared" si="354"/>
        <v>46105</v>
      </c>
      <c r="B303" s="256"/>
      <c r="C303" s="240" t="s">
        <v>563</v>
      </c>
      <c r="D303" s="174">
        <v>45559</v>
      </c>
      <c r="E303" s="181">
        <v>1090</v>
      </c>
      <c r="F303" s="169" t="s">
        <v>4553</v>
      </c>
      <c r="G303" s="169" t="s">
        <v>4582</v>
      </c>
      <c r="H303" s="175">
        <v>9606.2919999999995</v>
      </c>
      <c r="I303" s="169">
        <v>16.28</v>
      </c>
      <c r="J303" s="193">
        <v>1090</v>
      </c>
      <c r="K303" s="94" t="str">
        <f t="shared" ref="K303:K366" si="355">IF(H303&lt;&gt;"",IFERROR(VLOOKUP(H303,$H$9:$H$76,1,0),"Add"),"")</f>
        <v>Add</v>
      </c>
      <c r="L303" s="216" t="str">
        <f>_xlfn.IFNA(VLOOKUP(F303,GD.List!$C$3:$AO$5155,39,0),"")</f>
        <v xml:space="preserve">HONYIP METAL PRODUCTS CO.LTD </v>
      </c>
      <c r="CV303" s="93" t="s">
        <v>1134</v>
      </c>
    </row>
    <row r="304" spans="1:100" x14ac:dyDescent="0.2">
      <c r="A304" s="256" t="str">
        <f t="shared" si="354"/>
        <v/>
      </c>
      <c r="B304" s="256"/>
      <c r="C304" s="169" t="s">
        <v>1518</v>
      </c>
      <c r="D304" s="169"/>
      <c r="E304" s="169"/>
      <c r="F304" s="169"/>
      <c r="G304" s="169"/>
      <c r="H304" s="169"/>
      <c r="I304" s="169"/>
      <c r="J304" s="193">
        <v>720994.43000000017</v>
      </c>
      <c r="K304" s="94" t="str">
        <f t="shared" si="355"/>
        <v/>
      </c>
      <c r="L304" s="216" t="str">
        <f>_xlfn.IFNA(VLOOKUP(F304,GD.List!$C$3:$AO$5155,39,0),"")</f>
        <v/>
      </c>
      <c r="CV304" s="93" t="s">
        <v>1134</v>
      </c>
    </row>
    <row r="305" spans="1:100" x14ac:dyDescent="0.2">
      <c r="A305" s="256">
        <f t="shared" si="354"/>
        <v>45812</v>
      </c>
      <c r="B305" s="256"/>
      <c r="C305" s="240" t="s">
        <v>532</v>
      </c>
      <c r="D305" s="174">
        <v>45264</v>
      </c>
      <c r="E305" s="181">
        <v>1300</v>
      </c>
      <c r="F305" s="169" t="s">
        <v>2200</v>
      </c>
      <c r="G305" s="169" t="s">
        <v>2203</v>
      </c>
      <c r="H305" s="175">
        <v>5407.69</v>
      </c>
      <c r="I305" s="169">
        <v>24.731000000000002</v>
      </c>
      <c r="J305" s="193">
        <v>1300</v>
      </c>
      <c r="K305" s="94" t="str">
        <f t="shared" si="355"/>
        <v>Add</v>
      </c>
      <c r="L305" s="216">
        <f>_xlfn.IFNA(VLOOKUP(F305,GD.List!$C$3:$AO$5155,39,0),"")</f>
        <v>0</v>
      </c>
      <c r="CV305" s="93" t="s">
        <v>1134</v>
      </c>
    </row>
    <row r="306" spans="1:100" x14ac:dyDescent="0.2">
      <c r="A306" s="256">
        <f t="shared" si="354"/>
        <v>45812</v>
      </c>
      <c r="B306" s="256"/>
      <c r="C306" s="240" t="s">
        <v>532</v>
      </c>
      <c r="D306" s="174">
        <v>45264</v>
      </c>
      <c r="E306" s="181">
        <v>4132</v>
      </c>
      <c r="F306" s="169" t="s">
        <v>2201</v>
      </c>
      <c r="G306" s="169" t="s">
        <v>2204</v>
      </c>
      <c r="H306" s="175">
        <v>5407.69</v>
      </c>
      <c r="I306" s="169">
        <v>7.5561999999999996</v>
      </c>
      <c r="J306" s="193">
        <v>4132</v>
      </c>
      <c r="K306" s="94" t="str">
        <f t="shared" si="355"/>
        <v>Add</v>
      </c>
      <c r="L306" s="216">
        <f>_xlfn.IFNA(VLOOKUP(F306,GD.List!$C$3:$AO$5155,39,0),"")</f>
        <v>0</v>
      </c>
      <c r="CV306" s="93" t="s">
        <v>1134</v>
      </c>
    </row>
    <row r="307" spans="1:100" x14ac:dyDescent="0.2">
      <c r="A307" s="256">
        <f t="shared" si="354"/>
        <v>45832</v>
      </c>
      <c r="B307" s="256"/>
      <c r="C307" s="240" t="s">
        <v>532</v>
      </c>
      <c r="D307" s="174">
        <v>45284</v>
      </c>
      <c r="E307" s="181">
        <v>914</v>
      </c>
      <c r="F307" s="169" t="s">
        <v>2340</v>
      </c>
      <c r="G307" s="169" t="s">
        <v>2408</v>
      </c>
      <c r="H307" s="175">
        <v>5210.41</v>
      </c>
      <c r="I307" s="169">
        <v>23.8644</v>
      </c>
      <c r="J307" s="193">
        <v>914</v>
      </c>
      <c r="K307" s="94">
        <f t="shared" si="355"/>
        <v>5210.41</v>
      </c>
      <c r="L307" s="216">
        <f>_xlfn.IFNA(VLOOKUP(F307,GD.List!$C$3:$AO$5155,39,0),"")</f>
        <v>0</v>
      </c>
      <c r="CV307" s="93" t="s">
        <v>1134</v>
      </c>
    </row>
    <row r="308" spans="1:100" x14ac:dyDescent="0.2">
      <c r="A308" s="256">
        <f t="shared" si="354"/>
        <v>45853</v>
      </c>
      <c r="B308" s="256"/>
      <c r="C308" s="240" t="s">
        <v>532</v>
      </c>
      <c r="D308" s="174">
        <v>45306</v>
      </c>
      <c r="E308" s="181">
        <v>132</v>
      </c>
      <c r="F308" s="169" t="s">
        <v>2443</v>
      </c>
      <c r="G308" s="169" t="s">
        <v>2450</v>
      </c>
      <c r="H308" s="175">
        <v>5210.1099999999997</v>
      </c>
      <c r="I308" s="169">
        <v>27.692399999999999</v>
      </c>
      <c r="J308" s="193">
        <v>132</v>
      </c>
      <c r="K308" s="94">
        <f t="shared" si="355"/>
        <v>5210.1099999999997</v>
      </c>
      <c r="L308" s="216">
        <f>_xlfn.IFNA(VLOOKUP(F308,GD.List!$C$3:$AO$5155,39,0),"")</f>
        <v>0</v>
      </c>
      <c r="CV308" s="93" t="s">
        <v>1134</v>
      </c>
    </row>
    <row r="309" spans="1:100" x14ac:dyDescent="0.2">
      <c r="A309" s="256">
        <f t="shared" si="354"/>
        <v>45888</v>
      </c>
      <c r="B309" s="256"/>
      <c r="C309" s="240" t="s">
        <v>532</v>
      </c>
      <c r="D309" s="174">
        <v>45341</v>
      </c>
      <c r="E309" s="181">
        <v>956</v>
      </c>
      <c r="F309" s="169" t="s">
        <v>2865</v>
      </c>
      <c r="G309" s="169" t="s">
        <v>2870</v>
      </c>
      <c r="H309" s="175">
        <v>5407.69</v>
      </c>
      <c r="I309" s="169">
        <v>7.7263999999999999</v>
      </c>
      <c r="J309" s="193">
        <v>956</v>
      </c>
      <c r="K309" s="94" t="str">
        <f t="shared" si="355"/>
        <v>Add</v>
      </c>
      <c r="L309" s="216">
        <f>_xlfn.IFNA(VLOOKUP(F309,GD.List!$C$3:$AO$5155,39,0),"")</f>
        <v>0</v>
      </c>
      <c r="CV309" s="93" t="s">
        <v>1134</v>
      </c>
    </row>
    <row r="310" spans="1:100" x14ac:dyDescent="0.2">
      <c r="A310" s="256">
        <f t="shared" si="354"/>
        <v>45903</v>
      </c>
      <c r="B310" s="256"/>
      <c r="C310" s="240" t="s">
        <v>532</v>
      </c>
      <c r="D310" s="174">
        <v>45354</v>
      </c>
      <c r="E310" s="181">
        <v>184.78</v>
      </c>
      <c r="F310" s="169" t="s">
        <v>3004</v>
      </c>
      <c r="G310" s="169" t="s">
        <v>3070</v>
      </c>
      <c r="H310" s="175">
        <v>5407.52</v>
      </c>
      <c r="I310" s="169">
        <v>184.78</v>
      </c>
      <c r="J310" s="193">
        <v>184.78</v>
      </c>
      <c r="K310" s="94" t="str">
        <f t="shared" si="355"/>
        <v>Add</v>
      </c>
      <c r="L310" s="216">
        <f>_xlfn.IFNA(VLOOKUP(F310,GD.List!$C$3:$AO$5155,39,0),"")</f>
        <v>0</v>
      </c>
      <c r="CV310" s="93" t="s">
        <v>1134</v>
      </c>
    </row>
    <row r="311" spans="1:100" x14ac:dyDescent="0.2">
      <c r="A311" s="256">
        <f t="shared" si="354"/>
        <v>45910</v>
      </c>
      <c r="B311" s="256"/>
      <c r="C311" s="240" t="s">
        <v>532</v>
      </c>
      <c r="D311" s="174">
        <v>45361</v>
      </c>
      <c r="E311" s="181">
        <v>889</v>
      </c>
      <c r="F311" s="169" t="s">
        <v>3010</v>
      </c>
      <c r="G311" s="169" t="s">
        <v>3073</v>
      </c>
      <c r="H311" s="175">
        <v>5407.52</v>
      </c>
      <c r="I311" s="169">
        <v>10.967499999999999</v>
      </c>
      <c r="J311" s="193">
        <v>889</v>
      </c>
      <c r="K311" s="94" t="str">
        <f t="shared" si="355"/>
        <v>Add</v>
      </c>
      <c r="L311" s="216">
        <f>_xlfn.IFNA(VLOOKUP(F311,GD.List!$C$3:$AO$5155,39,0),"")</f>
        <v>0</v>
      </c>
      <c r="CV311" s="93" t="s">
        <v>1134</v>
      </c>
    </row>
    <row r="312" spans="1:100" x14ac:dyDescent="0.2">
      <c r="A312" s="256">
        <f t="shared" si="354"/>
        <v>45937</v>
      </c>
      <c r="B312" s="256"/>
      <c r="C312" s="240" t="s">
        <v>532</v>
      </c>
      <c r="D312" s="174">
        <v>45389</v>
      </c>
      <c r="E312" s="181">
        <v>1000</v>
      </c>
      <c r="F312" s="169" t="s">
        <v>3184</v>
      </c>
      <c r="G312" s="169" t="s">
        <v>3214</v>
      </c>
      <c r="H312" s="175">
        <v>5407.52</v>
      </c>
      <c r="I312" s="169">
        <v>7.6779999999999999</v>
      </c>
      <c r="J312" s="193">
        <v>1000</v>
      </c>
      <c r="K312" s="94" t="str">
        <f t="shared" si="355"/>
        <v>Add</v>
      </c>
      <c r="L312" s="216">
        <f>_xlfn.IFNA(VLOOKUP(F312,GD.List!$C$3:$AO$5155,39,0),"")</f>
        <v>0</v>
      </c>
      <c r="CV312" s="93" t="s">
        <v>1134</v>
      </c>
    </row>
    <row r="313" spans="1:100" x14ac:dyDescent="0.2">
      <c r="A313" s="256">
        <f t="shared" si="354"/>
        <v>45937</v>
      </c>
      <c r="B313" s="256"/>
      <c r="C313" s="240" t="s">
        <v>532</v>
      </c>
      <c r="D313" s="174">
        <v>45389</v>
      </c>
      <c r="E313" s="181">
        <v>1920</v>
      </c>
      <c r="F313" s="169" t="s">
        <v>3183</v>
      </c>
      <c r="G313" s="169" t="s">
        <v>3213</v>
      </c>
      <c r="H313" s="175">
        <v>5407.52</v>
      </c>
      <c r="I313" s="169">
        <v>5.9276999999999997</v>
      </c>
      <c r="J313" s="193">
        <v>1920</v>
      </c>
      <c r="K313" s="94" t="str">
        <f t="shared" si="355"/>
        <v>Add</v>
      </c>
      <c r="L313" s="216">
        <f>_xlfn.IFNA(VLOOKUP(F313,GD.List!$C$3:$AO$5155,39,0),"")</f>
        <v>0</v>
      </c>
      <c r="CV313" s="93" t="s">
        <v>1134</v>
      </c>
    </row>
    <row r="314" spans="1:100" x14ac:dyDescent="0.2">
      <c r="A314" s="256">
        <f t="shared" si="354"/>
        <v>45950</v>
      </c>
      <c r="B314" s="256"/>
      <c r="C314" s="240" t="s">
        <v>532</v>
      </c>
      <c r="D314" s="174">
        <v>45402</v>
      </c>
      <c r="E314" s="181">
        <v>187.56</v>
      </c>
      <c r="F314" s="169" t="s">
        <v>3243</v>
      </c>
      <c r="G314" s="169" t="s">
        <v>3306</v>
      </c>
      <c r="H314" s="175">
        <v>5407.52</v>
      </c>
      <c r="I314" s="169">
        <v>13.0358</v>
      </c>
      <c r="J314" s="193">
        <v>187.56</v>
      </c>
      <c r="K314" s="94" t="str">
        <f t="shared" si="355"/>
        <v>Add</v>
      </c>
      <c r="L314" s="216">
        <f>_xlfn.IFNA(VLOOKUP(F314,GD.List!$C$3:$AO$5155,39,0),"")</f>
        <v>0</v>
      </c>
      <c r="CV314" s="93" t="s">
        <v>1134</v>
      </c>
    </row>
    <row r="315" spans="1:100" x14ac:dyDescent="0.2">
      <c r="A315" s="256">
        <f t="shared" si="354"/>
        <v>45986</v>
      </c>
      <c r="B315" s="256"/>
      <c r="C315" s="240" t="s">
        <v>532</v>
      </c>
      <c r="D315" s="174">
        <v>45437</v>
      </c>
      <c r="E315" s="181">
        <v>2263</v>
      </c>
      <c r="F315" s="169" t="s">
        <v>3591</v>
      </c>
      <c r="G315" s="169" t="s">
        <v>3607</v>
      </c>
      <c r="H315" s="175">
        <v>5407.52</v>
      </c>
      <c r="I315" s="169">
        <v>7.6708999999999996</v>
      </c>
      <c r="J315" s="193">
        <v>2263</v>
      </c>
      <c r="K315" s="94" t="str">
        <f t="shared" si="355"/>
        <v>Add</v>
      </c>
      <c r="L315" s="216">
        <f>_xlfn.IFNA(VLOOKUP(F315,GD.List!$C$3:$AO$5155,39,0),"")</f>
        <v>0</v>
      </c>
      <c r="CV315" s="93" t="s">
        <v>1134</v>
      </c>
    </row>
    <row r="316" spans="1:100" x14ac:dyDescent="0.2">
      <c r="A316" s="256">
        <f t="shared" si="354"/>
        <v>45992</v>
      </c>
      <c r="B316" s="256"/>
      <c r="C316" s="240" t="s">
        <v>532</v>
      </c>
      <c r="D316" s="174">
        <v>45444</v>
      </c>
      <c r="E316" s="181">
        <v>5087</v>
      </c>
      <c r="F316" s="169" t="s">
        <v>3673</v>
      </c>
      <c r="G316" s="169" t="s">
        <v>3693</v>
      </c>
      <c r="H316" s="175">
        <v>5210.41</v>
      </c>
      <c r="I316" s="169">
        <v>9.7925000000000004</v>
      </c>
      <c r="J316" s="193">
        <v>5087</v>
      </c>
      <c r="K316" s="94">
        <f t="shared" si="355"/>
        <v>5210.41</v>
      </c>
      <c r="L316" s="216">
        <f>_xlfn.IFNA(VLOOKUP(F316,GD.List!$C$3:$AO$5155,39,0),"")</f>
        <v>0</v>
      </c>
      <c r="CV316" s="93" t="s">
        <v>1134</v>
      </c>
    </row>
    <row r="317" spans="1:100" x14ac:dyDescent="0.2">
      <c r="A317" s="256">
        <f t="shared" si="354"/>
        <v>46013</v>
      </c>
      <c r="B317" s="256"/>
      <c r="C317" s="240" t="s">
        <v>532</v>
      </c>
      <c r="D317" s="174">
        <v>45465</v>
      </c>
      <c r="E317" s="181">
        <v>180</v>
      </c>
      <c r="F317" s="169" t="s">
        <v>3685</v>
      </c>
      <c r="G317" s="169" t="s">
        <v>3690</v>
      </c>
      <c r="H317" s="175">
        <v>5407.52</v>
      </c>
      <c r="I317" s="169">
        <v>9.0832999999999995</v>
      </c>
      <c r="J317" s="193">
        <v>180</v>
      </c>
      <c r="K317" s="94" t="str">
        <f t="shared" si="355"/>
        <v>Add</v>
      </c>
      <c r="L317" s="216">
        <f>_xlfn.IFNA(VLOOKUP(F317,GD.List!$C$3:$AO$5155,39,0),"")</f>
        <v>0</v>
      </c>
      <c r="CV317" s="93" t="s">
        <v>1134</v>
      </c>
    </row>
    <row r="318" spans="1:100" x14ac:dyDescent="0.2">
      <c r="A318" s="256">
        <f t="shared" si="354"/>
        <v>46033</v>
      </c>
      <c r="B318" s="256"/>
      <c r="C318" s="240" t="s">
        <v>532</v>
      </c>
      <c r="D318" s="174">
        <v>45484</v>
      </c>
      <c r="E318" s="181">
        <v>9823</v>
      </c>
      <c r="F318" s="169" t="s">
        <v>3929</v>
      </c>
      <c r="G318" s="169" t="s">
        <v>3947</v>
      </c>
      <c r="H318" s="175">
        <v>5210.1099999999997</v>
      </c>
      <c r="I318" s="169">
        <v>2.97</v>
      </c>
      <c r="J318" s="193">
        <v>9823</v>
      </c>
      <c r="K318" s="94">
        <f t="shared" si="355"/>
        <v>5210.1099999999997</v>
      </c>
      <c r="L318" s="216">
        <f>_xlfn.IFNA(VLOOKUP(F318,GD.List!$C$3:$AO$5155,39,0),"")</f>
        <v>0</v>
      </c>
      <c r="CV318" s="93" t="s">
        <v>1134</v>
      </c>
    </row>
    <row r="319" spans="1:100" x14ac:dyDescent="0.2">
      <c r="A319" s="256">
        <f t="shared" si="354"/>
        <v>46060</v>
      </c>
      <c r="B319" s="256"/>
      <c r="C319" s="240" t="s">
        <v>532</v>
      </c>
      <c r="D319" s="174">
        <v>45511</v>
      </c>
      <c r="E319" s="181">
        <v>2077</v>
      </c>
      <c r="F319" s="169" t="s">
        <v>4194</v>
      </c>
      <c r="G319" s="169" t="s">
        <v>4226</v>
      </c>
      <c r="H319" s="175">
        <v>5210.41</v>
      </c>
      <c r="I319" s="169">
        <v>22.76</v>
      </c>
      <c r="J319" s="193">
        <v>2077</v>
      </c>
      <c r="K319" s="94">
        <f t="shared" si="355"/>
        <v>5210.41</v>
      </c>
      <c r="L319" s="216" t="str">
        <f>_xlfn.IFNA(VLOOKUP(F319,GD.List!$C$3:$AO$5155,39,0),"")</f>
        <v>TOOTAL FABRICS HOLLAND BV</v>
      </c>
      <c r="CV319" s="93" t="s">
        <v>1134</v>
      </c>
    </row>
    <row r="320" spans="1:100" x14ac:dyDescent="0.2">
      <c r="A320" s="256" t="str">
        <f t="shared" si="354"/>
        <v/>
      </c>
      <c r="B320" s="256"/>
      <c r="C320" s="169" t="s">
        <v>1518</v>
      </c>
      <c r="D320" s="169"/>
      <c r="E320" s="169"/>
      <c r="F320" s="169"/>
      <c r="G320" s="169"/>
      <c r="H320" s="169"/>
      <c r="I320" s="169"/>
      <c r="J320" s="193">
        <v>31045.339999999997</v>
      </c>
      <c r="K320" s="94" t="str">
        <f t="shared" si="355"/>
        <v/>
      </c>
      <c r="L320" s="216" t="str">
        <f>_xlfn.IFNA(VLOOKUP(F320,GD.List!$C$3:$AO$5155,39,0),"")</f>
        <v/>
      </c>
      <c r="CV320" s="93" t="s">
        <v>1134</v>
      </c>
    </row>
    <row r="321" spans="1:100" x14ac:dyDescent="0.2">
      <c r="A321" s="256">
        <f t="shared" si="354"/>
        <v>45723</v>
      </c>
      <c r="B321" s="256"/>
      <c r="C321" s="240" t="s">
        <v>542</v>
      </c>
      <c r="D321" s="174">
        <v>45176</v>
      </c>
      <c r="E321" s="181">
        <v>55702.080000000002</v>
      </c>
      <c r="F321" s="238" t="s">
        <v>1868</v>
      </c>
      <c r="G321" s="238" t="s">
        <v>2394</v>
      </c>
      <c r="H321" s="239">
        <v>5402.39</v>
      </c>
      <c r="I321" s="238">
        <v>2.04</v>
      </c>
      <c r="J321" s="237">
        <v>55702.080000000002</v>
      </c>
      <c r="K321" s="94" t="str">
        <f t="shared" si="355"/>
        <v>Add</v>
      </c>
      <c r="L321" s="216">
        <f>_xlfn.IFNA(VLOOKUP(F321,GD.List!$C$3:$AO$5155,39,0),"")</f>
        <v>0</v>
      </c>
      <c r="CV321" s="93" t="s">
        <v>1134</v>
      </c>
    </row>
    <row r="322" spans="1:100" x14ac:dyDescent="0.2">
      <c r="A322" s="256">
        <f t="shared" si="354"/>
        <v>45792</v>
      </c>
      <c r="B322" s="256"/>
      <c r="C322" s="240" t="s">
        <v>542</v>
      </c>
      <c r="D322" s="174">
        <v>45245</v>
      </c>
      <c r="E322" s="181">
        <v>6259.68</v>
      </c>
      <c r="F322" s="238" t="s">
        <v>2103</v>
      </c>
      <c r="G322" s="238" t="s">
        <v>2391</v>
      </c>
      <c r="H322" s="175">
        <v>5402.39</v>
      </c>
      <c r="I322" s="238">
        <v>2.84</v>
      </c>
      <c r="J322" s="237">
        <v>6259.68</v>
      </c>
      <c r="K322" s="94" t="str">
        <f t="shared" si="355"/>
        <v>Add</v>
      </c>
      <c r="L322" s="216">
        <f>_xlfn.IFNA(VLOOKUP(F322,GD.List!$C$3:$AO$5155,39,0),"")</f>
        <v>0</v>
      </c>
      <c r="CV322" s="93" t="s">
        <v>1134</v>
      </c>
    </row>
    <row r="323" spans="1:100" x14ac:dyDescent="0.2">
      <c r="A323" s="256">
        <f t="shared" si="354"/>
        <v>45797</v>
      </c>
      <c r="B323" s="256"/>
      <c r="C323" s="240" t="s">
        <v>542</v>
      </c>
      <c r="D323" s="174">
        <v>45250</v>
      </c>
      <c r="E323" s="181">
        <v>5760.72</v>
      </c>
      <c r="F323" s="238" t="s">
        <v>2105</v>
      </c>
      <c r="G323" s="238" t="s">
        <v>2395</v>
      </c>
      <c r="H323" s="175">
        <v>5402.39</v>
      </c>
      <c r="I323" s="238">
        <v>2.65</v>
      </c>
      <c r="J323" s="237">
        <v>5760.72</v>
      </c>
      <c r="K323" s="94" t="str">
        <f t="shared" si="355"/>
        <v>Add</v>
      </c>
      <c r="L323" s="216">
        <f>_xlfn.IFNA(VLOOKUP(F323,GD.List!$C$3:$AO$5155,39,0),"")</f>
        <v>0</v>
      </c>
      <c r="CV323" s="93" t="s">
        <v>1134</v>
      </c>
    </row>
    <row r="324" spans="1:100" x14ac:dyDescent="0.2">
      <c r="A324" s="256">
        <f t="shared" si="354"/>
        <v>45801</v>
      </c>
      <c r="B324" s="256"/>
      <c r="C324" s="240" t="s">
        <v>542</v>
      </c>
      <c r="D324" s="174">
        <v>45254</v>
      </c>
      <c r="E324" s="181">
        <v>26127.360000000001</v>
      </c>
      <c r="F324" s="238" t="s">
        <v>2143</v>
      </c>
      <c r="G324" s="238" t="s">
        <v>2392</v>
      </c>
      <c r="H324" s="175">
        <v>5402.39</v>
      </c>
      <c r="I324" s="238">
        <v>2.2400000000000002</v>
      </c>
      <c r="J324" s="237">
        <v>26127.360000000001</v>
      </c>
      <c r="K324" s="94" t="str">
        <f t="shared" si="355"/>
        <v>Add</v>
      </c>
      <c r="L324" s="216">
        <f>_xlfn.IFNA(VLOOKUP(F324,GD.List!$C$3:$AO$5155,39,0),"")</f>
        <v>0</v>
      </c>
      <c r="CV324" s="93" t="s">
        <v>1134</v>
      </c>
    </row>
    <row r="325" spans="1:100" x14ac:dyDescent="0.2">
      <c r="A325" s="256">
        <f t="shared" si="354"/>
        <v>45815</v>
      </c>
      <c r="B325" s="256"/>
      <c r="C325" s="240" t="s">
        <v>542</v>
      </c>
      <c r="D325" s="174">
        <v>45267</v>
      </c>
      <c r="E325" s="181">
        <v>4762.8</v>
      </c>
      <c r="F325" s="238" t="s">
        <v>2205</v>
      </c>
      <c r="G325" s="238" t="s">
        <v>2393</v>
      </c>
      <c r="H325" s="175">
        <v>5402.39</v>
      </c>
      <c r="I325" s="238">
        <v>2.5499999999999998</v>
      </c>
      <c r="J325" s="237">
        <v>4762.8</v>
      </c>
      <c r="K325" s="94" t="str">
        <f t="shared" si="355"/>
        <v>Add</v>
      </c>
      <c r="L325" s="216">
        <f>_xlfn.IFNA(VLOOKUP(F325,GD.List!$C$3:$AO$5155,39,0),"")</f>
        <v>0</v>
      </c>
      <c r="CV325" s="93" t="s">
        <v>1134</v>
      </c>
    </row>
    <row r="326" spans="1:100" x14ac:dyDescent="0.2">
      <c r="A326" s="256">
        <f t="shared" si="354"/>
        <v>45918</v>
      </c>
      <c r="B326" s="256"/>
      <c r="C326" s="240" t="s">
        <v>542</v>
      </c>
      <c r="D326" s="174">
        <v>45369</v>
      </c>
      <c r="E326" s="181">
        <v>9071.9403999999995</v>
      </c>
      <c r="F326" s="169" t="s">
        <v>3021</v>
      </c>
      <c r="G326" s="169" t="s">
        <v>2753</v>
      </c>
      <c r="H326" s="175">
        <v>5206.12</v>
      </c>
      <c r="I326" s="169">
        <v>2.2200000000000002</v>
      </c>
      <c r="J326" s="193">
        <v>9071.9403999999995</v>
      </c>
      <c r="K326" s="94">
        <f t="shared" si="355"/>
        <v>5206.12</v>
      </c>
      <c r="L326" s="216">
        <f>_xlfn.IFNA(VLOOKUP(F326,GD.List!$C$3:$AO$5155,39,0),"")</f>
        <v>0</v>
      </c>
      <c r="CV326" s="93" t="s">
        <v>1134</v>
      </c>
    </row>
    <row r="327" spans="1:100" x14ac:dyDescent="0.2">
      <c r="A327" s="256">
        <f t="shared" si="354"/>
        <v>45918</v>
      </c>
      <c r="B327" s="256"/>
      <c r="C327" s="240" t="s">
        <v>542</v>
      </c>
      <c r="D327" s="174">
        <v>45369</v>
      </c>
      <c r="E327" s="181">
        <v>15875.8958</v>
      </c>
      <c r="F327" s="169" t="s">
        <v>3023</v>
      </c>
      <c r="G327" s="169" t="s">
        <v>2753</v>
      </c>
      <c r="H327" s="175">
        <v>5206.12</v>
      </c>
      <c r="I327" s="169">
        <v>2.2200000000000002</v>
      </c>
      <c r="J327" s="193">
        <v>15875.8958</v>
      </c>
      <c r="K327" s="94">
        <f t="shared" si="355"/>
        <v>5206.12</v>
      </c>
      <c r="L327" s="216">
        <f>_xlfn.IFNA(VLOOKUP(F327,GD.List!$C$3:$AO$5155,39,0),"")</f>
        <v>0</v>
      </c>
      <c r="CV327" s="93" t="s">
        <v>1134</v>
      </c>
    </row>
    <row r="328" spans="1:100" x14ac:dyDescent="0.2">
      <c r="A328" s="256">
        <f t="shared" si="354"/>
        <v>45991</v>
      </c>
      <c r="B328" s="256"/>
      <c r="C328" s="240" t="s">
        <v>542</v>
      </c>
      <c r="D328" s="174">
        <v>45443</v>
      </c>
      <c r="E328" s="181">
        <v>4354</v>
      </c>
      <c r="F328" s="169" t="s">
        <v>3655</v>
      </c>
      <c r="G328" s="169" t="s">
        <v>3667</v>
      </c>
      <c r="H328" s="175">
        <v>5206.12</v>
      </c>
      <c r="I328" s="169">
        <v>1.91</v>
      </c>
      <c r="J328" s="193">
        <v>4354</v>
      </c>
      <c r="K328" s="94">
        <f t="shared" si="355"/>
        <v>5206.12</v>
      </c>
      <c r="L328" s="216">
        <f>_xlfn.IFNA(VLOOKUP(F328,GD.List!$C$3:$AO$5155,39,0),"")</f>
        <v>0</v>
      </c>
      <c r="CV328" s="93" t="s">
        <v>1134</v>
      </c>
    </row>
    <row r="329" spans="1:100" x14ac:dyDescent="0.2">
      <c r="A329" s="256">
        <f t="shared" si="354"/>
        <v>46025</v>
      </c>
      <c r="B329" s="256"/>
      <c r="C329" s="240" t="s">
        <v>542</v>
      </c>
      <c r="D329" s="174">
        <v>45476</v>
      </c>
      <c r="E329" s="181">
        <v>19562.62</v>
      </c>
      <c r="F329" s="169" t="s">
        <v>3855</v>
      </c>
      <c r="G329" s="169" t="s">
        <v>1787</v>
      </c>
      <c r="H329" s="175">
        <v>5509.99</v>
      </c>
      <c r="I329" s="169">
        <v>1.95</v>
      </c>
      <c r="J329" s="193">
        <v>19562.62</v>
      </c>
      <c r="K329" s="94" t="str">
        <f t="shared" si="355"/>
        <v>Add</v>
      </c>
      <c r="L329" s="216">
        <f>_xlfn.IFNA(VLOOKUP(F329,GD.List!$C$3:$AO$5155,39,0),"")</f>
        <v>0</v>
      </c>
      <c r="CV329" s="93" t="s">
        <v>1134</v>
      </c>
    </row>
    <row r="330" spans="1:100" x14ac:dyDescent="0.2">
      <c r="A330" s="256">
        <f t="shared" si="354"/>
        <v>46052</v>
      </c>
      <c r="B330" s="256"/>
      <c r="C330" s="240" t="s">
        <v>542</v>
      </c>
      <c r="D330" s="174">
        <v>45503</v>
      </c>
      <c r="E330" s="181">
        <v>3628.78</v>
      </c>
      <c r="F330" s="169" t="s">
        <v>4328</v>
      </c>
      <c r="G330" s="169" t="s">
        <v>4346</v>
      </c>
      <c r="H330" s="175">
        <v>5206.24</v>
      </c>
      <c r="I330" s="169">
        <v>4.5999999999999996</v>
      </c>
      <c r="J330" s="193">
        <v>3628.78</v>
      </c>
      <c r="K330" s="94" t="str">
        <f t="shared" si="355"/>
        <v>Add</v>
      </c>
      <c r="L330" s="216">
        <f>_xlfn.IFNA(VLOOKUP(F330,GD.List!$C$3:$AO$5155,39,0),"")</f>
        <v>0</v>
      </c>
      <c r="CV330" s="93" t="s">
        <v>1134</v>
      </c>
    </row>
    <row r="331" spans="1:100" x14ac:dyDescent="0.2">
      <c r="A331" s="256">
        <f t="shared" si="354"/>
        <v>46052</v>
      </c>
      <c r="B331" s="256"/>
      <c r="C331" s="240" t="s">
        <v>542</v>
      </c>
      <c r="D331" s="174">
        <v>45503</v>
      </c>
      <c r="E331" s="181">
        <v>2220.73</v>
      </c>
      <c r="F331" s="169" t="s">
        <v>4329</v>
      </c>
      <c r="G331" s="169" t="s">
        <v>4346</v>
      </c>
      <c r="H331" s="175">
        <v>5206.24</v>
      </c>
      <c r="I331" s="169">
        <v>5.3</v>
      </c>
      <c r="J331" s="193">
        <v>2220.73</v>
      </c>
      <c r="K331" s="94" t="str">
        <f t="shared" si="355"/>
        <v>Add</v>
      </c>
      <c r="L331" s="216">
        <f>_xlfn.IFNA(VLOOKUP(F331,GD.List!$C$3:$AO$5155,39,0),"")</f>
        <v>0</v>
      </c>
      <c r="CV331" s="93" t="s">
        <v>1134</v>
      </c>
    </row>
    <row r="332" spans="1:100" x14ac:dyDescent="0.2">
      <c r="A332" s="256">
        <f t="shared" si="354"/>
        <v>46052</v>
      </c>
      <c r="B332" s="256"/>
      <c r="C332" s="240" t="s">
        <v>542</v>
      </c>
      <c r="D332" s="174">
        <v>45503</v>
      </c>
      <c r="E332" s="181">
        <v>15067.1324</v>
      </c>
      <c r="F332" s="169" t="s">
        <v>4333</v>
      </c>
      <c r="G332" s="169" t="s">
        <v>62</v>
      </c>
      <c r="H332" s="175">
        <v>5206.12</v>
      </c>
      <c r="I332" s="169">
        <v>2.09</v>
      </c>
      <c r="J332" s="193">
        <v>15067.1324</v>
      </c>
      <c r="K332" s="94">
        <f t="shared" si="355"/>
        <v>5206.12</v>
      </c>
      <c r="L332" s="216">
        <f>_xlfn.IFNA(VLOOKUP(F332,GD.List!$C$3:$AO$5155,39,0),"")</f>
        <v>0</v>
      </c>
      <c r="CV332" s="93" t="s">
        <v>1134</v>
      </c>
    </row>
    <row r="333" spans="1:100" x14ac:dyDescent="0.2">
      <c r="A333" s="256">
        <f t="shared" si="354"/>
        <v>46057</v>
      </c>
      <c r="B333" s="256"/>
      <c r="C333" s="240" t="s">
        <v>542</v>
      </c>
      <c r="D333" s="174">
        <v>45508</v>
      </c>
      <c r="E333" s="181">
        <v>2214.8000000000002</v>
      </c>
      <c r="F333" s="169" t="s">
        <v>4139</v>
      </c>
      <c r="G333" s="169" t="s">
        <v>4142</v>
      </c>
      <c r="H333" s="175">
        <v>5509.99</v>
      </c>
      <c r="I333" s="169">
        <v>0.98040000000000005</v>
      </c>
      <c r="J333" s="193">
        <v>2214.8000000000002</v>
      </c>
      <c r="K333" s="94" t="str">
        <f t="shared" si="355"/>
        <v>Add</v>
      </c>
      <c r="L333" s="216">
        <f>_xlfn.IFNA(VLOOKUP(F333,GD.List!$C$3:$AO$5155,39,0),"")</f>
        <v>0</v>
      </c>
      <c r="CV333" s="93" t="s">
        <v>1134</v>
      </c>
    </row>
    <row r="334" spans="1:100" x14ac:dyDescent="0.2">
      <c r="A334" s="256">
        <f t="shared" si="354"/>
        <v>46086</v>
      </c>
      <c r="B334" s="256"/>
      <c r="C334" s="240" t="s">
        <v>542</v>
      </c>
      <c r="D334" s="174">
        <v>45540</v>
      </c>
      <c r="E334" s="181">
        <v>16826.11</v>
      </c>
      <c r="F334" s="169" t="s">
        <v>4389</v>
      </c>
      <c r="G334" s="169" t="s">
        <v>4477</v>
      </c>
      <c r="H334" s="175">
        <v>5205.26</v>
      </c>
      <c r="I334" s="169">
        <v>3.3</v>
      </c>
      <c r="J334" s="193">
        <v>16826.11</v>
      </c>
      <c r="K334" s="94">
        <f t="shared" si="355"/>
        <v>5205.26</v>
      </c>
      <c r="L334" s="216" t="str">
        <f>_xlfn.IFNA(VLOOKUP(F334,GD.List!$C$3:$AO$5155,39,0),"")</f>
        <v xml:space="preserve">HRB ENDUSTRIYEL URUNLER SAN.VE.TIC. A.S. </v>
      </c>
      <c r="CV334" s="93" t="s">
        <v>1134</v>
      </c>
    </row>
    <row r="335" spans="1:100" x14ac:dyDescent="0.2">
      <c r="A335" s="256">
        <f t="shared" si="354"/>
        <v>46106</v>
      </c>
      <c r="B335" s="256"/>
      <c r="C335" s="240" t="s">
        <v>542</v>
      </c>
      <c r="D335" s="174">
        <v>45560</v>
      </c>
      <c r="E335" s="181">
        <v>13562.550999999999</v>
      </c>
      <c r="F335" s="169" t="s">
        <v>4502</v>
      </c>
      <c r="G335" s="169" t="s">
        <v>4516</v>
      </c>
      <c r="H335" s="175">
        <v>5509.53</v>
      </c>
      <c r="I335" s="169">
        <v>2.4900000000000002</v>
      </c>
      <c r="J335" s="193">
        <v>13562.550999999999</v>
      </c>
      <c r="K335" s="94" t="str">
        <f t="shared" si="355"/>
        <v>Add</v>
      </c>
      <c r="L335" s="216">
        <f>_xlfn.IFNA(VLOOKUP(F335,GD.List!$C$3:$AO$5155,39,0),"")</f>
        <v>0</v>
      </c>
      <c r="CV335" s="93" t="s">
        <v>1134</v>
      </c>
    </row>
    <row r="336" spans="1:100" x14ac:dyDescent="0.2">
      <c r="A336" s="256">
        <f t="shared" si="354"/>
        <v>46106</v>
      </c>
      <c r="B336" s="256"/>
      <c r="C336" s="240" t="s">
        <v>542</v>
      </c>
      <c r="D336" s="174">
        <v>45560</v>
      </c>
      <c r="E336" s="181">
        <v>408.2373</v>
      </c>
      <c r="F336" s="169" t="s">
        <v>4503</v>
      </c>
      <c r="G336" s="169" t="s">
        <v>59</v>
      </c>
      <c r="H336" s="175">
        <v>5509.53</v>
      </c>
      <c r="I336" s="169">
        <v>2.71</v>
      </c>
      <c r="J336" s="193">
        <v>408.2373</v>
      </c>
      <c r="K336" s="94" t="str">
        <f t="shared" si="355"/>
        <v>Add</v>
      </c>
      <c r="L336" s="216">
        <f>_xlfn.IFNA(VLOOKUP(F336,GD.List!$C$3:$AO$5155,39,0),"")</f>
        <v>0</v>
      </c>
      <c r="CV336" s="93" t="s">
        <v>1134</v>
      </c>
    </row>
    <row r="337" spans="1:100" x14ac:dyDescent="0.2">
      <c r="A337" s="256">
        <f t="shared" si="354"/>
        <v>46106</v>
      </c>
      <c r="B337" s="256"/>
      <c r="C337" s="240" t="s">
        <v>542</v>
      </c>
      <c r="D337" s="174">
        <v>45560</v>
      </c>
      <c r="E337" s="181">
        <v>1496.8702000000001</v>
      </c>
      <c r="F337" s="169" t="s">
        <v>4504</v>
      </c>
      <c r="G337" s="169" t="s">
        <v>3242</v>
      </c>
      <c r="H337" s="175">
        <v>5206.12</v>
      </c>
      <c r="I337" s="169">
        <v>2.85</v>
      </c>
      <c r="J337" s="193">
        <v>1496.8702000000001</v>
      </c>
      <c r="K337" s="94">
        <f t="shared" si="355"/>
        <v>5206.12</v>
      </c>
      <c r="L337" s="216">
        <f>_xlfn.IFNA(VLOOKUP(F337,GD.List!$C$3:$AO$5155,39,0),"")</f>
        <v>0</v>
      </c>
      <c r="CV337" s="93" t="s">
        <v>1134</v>
      </c>
    </row>
    <row r="338" spans="1:100" x14ac:dyDescent="0.2">
      <c r="A338" s="256">
        <f t="shared" si="354"/>
        <v>46106</v>
      </c>
      <c r="B338" s="256"/>
      <c r="C338" s="240" t="s">
        <v>542</v>
      </c>
      <c r="D338" s="174">
        <v>45560</v>
      </c>
      <c r="E338" s="181">
        <v>3991.6538</v>
      </c>
      <c r="F338" s="169" t="s">
        <v>4507</v>
      </c>
      <c r="G338" s="169" t="s">
        <v>59</v>
      </c>
      <c r="H338" s="175">
        <v>5509.53</v>
      </c>
      <c r="I338" s="169">
        <v>2.71</v>
      </c>
      <c r="J338" s="193">
        <v>3991.6538</v>
      </c>
      <c r="K338" s="94" t="str">
        <f t="shared" si="355"/>
        <v>Add</v>
      </c>
      <c r="L338" s="216">
        <f>_xlfn.IFNA(VLOOKUP(F338,GD.List!$C$3:$AO$5155,39,0),"")</f>
        <v>0</v>
      </c>
      <c r="CV338" s="93" t="s">
        <v>1134</v>
      </c>
    </row>
    <row r="339" spans="1:100" x14ac:dyDescent="0.2">
      <c r="A339" s="256">
        <f t="shared" si="354"/>
        <v>46106</v>
      </c>
      <c r="B339" s="256"/>
      <c r="C339" s="240" t="s">
        <v>542</v>
      </c>
      <c r="D339" s="174">
        <v>45560</v>
      </c>
      <c r="E339" s="181">
        <v>907.19399999999996</v>
      </c>
      <c r="F339" s="169" t="s">
        <v>4508</v>
      </c>
      <c r="G339" s="169" t="s">
        <v>3242</v>
      </c>
      <c r="H339" s="175">
        <v>5206.12</v>
      </c>
      <c r="I339" s="169">
        <v>2.5499999999999998</v>
      </c>
      <c r="J339" s="193">
        <v>907.19399999999996</v>
      </c>
      <c r="K339" s="94">
        <f t="shared" si="355"/>
        <v>5206.12</v>
      </c>
      <c r="L339" s="216">
        <f>_xlfn.IFNA(VLOOKUP(F339,GD.List!$C$3:$AO$5155,39,0),"")</f>
        <v>0</v>
      </c>
      <c r="CV339" s="93" t="s">
        <v>1134</v>
      </c>
    </row>
    <row r="340" spans="1:100" x14ac:dyDescent="0.2">
      <c r="A340" s="256">
        <f t="shared" si="354"/>
        <v>46106</v>
      </c>
      <c r="B340" s="256"/>
      <c r="C340" s="240" t="s">
        <v>542</v>
      </c>
      <c r="D340" s="174">
        <v>45560</v>
      </c>
      <c r="E340" s="181">
        <v>34019.7768</v>
      </c>
      <c r="F340" s="169" t="s">
        <v>4509</v>
      </c>
      <c r="G340" s="169" t="s">
        <v>3242</v>
      </c>
      <c r="H340" s="175">
        <v>5206.1400000000003</v>
      </c>
      <c r="I340" s="169">
        <v>3.18</v>
      </c>
      <c r="J340" s="193">
        <v>34019.7768</v>
      </c>
      <c r="K340" s="94">
        <f t="shared" si="355"/>
        <v>5206.1400000000003</v>
      </c>
      <c r="L340" s="216">
        <f>_xlfn.IFNA(VLOOKUP(F340,GD.List!$C$3:$AO$5155,39,0),"")</f>
        <v>0</v>
      </c>
      <c r="CV340" s="93" t="s">
        <v>1134</v>
      </c>
    </row>
    <row r="341" spans="1:100" x14ac:dyDescent="0.2">
      <c r="A341" s="256">
        <f t="shared" si="354"/>
        <v>46106</v>
      </c>
      <c r="B341" s="256"/>
      <c r="C341" s="240" t="s">
        <v>542</v>
      </c>
      <c r="D341" s="174">
        <v>45560</v>
      </c>
      <c r="E341" s="181">
        <v>5987.4807000000001</v>
      </c>
      <c r="F341" s="169" t="s">
        <v>4510</v>
      </c>
      <c r="G341" s="169" t="s">
        <v>3242</v>
      </c>
      <c r="H341" s="175">
        <v>5206.1400000000003</v>
      </c>
      <c r="I341" s="169">
        <v>3.17</v>
      </c>
      <c r="J341" s="193">
        <v>5987.4807000000001</v>
      </c>
      <c r="K341" s="94">
        <f t="shared" si="355"/>
        <v>5206.1400000000003</v>
      </c>
      <c r="L341" s="216">
        <f>_xlfn.IFNA(VLOOKUP(F341,GD.List!$C$3:$AO$5155,39,0),"")</f>
        <v>0</v>
      </c>
      <c r="CV341" s="93" t="s">
        <v>1134</v>
      </c>
    </row>
    <row r="342" spans="1:100" x14ac:dyDescent="0.2">
      <c r="A342" s="256">
        <f t="shared" si="354"/>
        <v>46106</v>
      </c>
      <c r="B342" s="256"/>
      <c r="C342" s="240" t="s">
        <v>542</v>
      </c>
      <c r="D342" s="174">
        <v>45560</v>
      </c>
      <c r="E342" s="181">
        <v>22725.210899999998</v>
      </c>
      <c r="F342" s="169" t="s">
        <v>4511</v>
      </c>
      <c r="G342" s="169" t="s">
        <v>4517</v>
      </c>
      <c r="H342" s="175">
        <v>5509.53</v>
      </c>
      <c r="I342" s="169">
        <v>2.27</v>
      </c>
      <c r="J342" s="193">
        <v>22725.210899999998</v>
      </c>
      <c r="K342" s="94" t="str">
        <f t="shared" si="355"/>
        <v>Add</v>
      </c>
      <c r="L342" s="216">
        <f>_xlfn.IFNA(VLOOKUP(F342,GD.List!$C$3:$AO$5155,39,0),"")</f>
        <v>0</v>
      </c>
      <c r="CV342" s="93" t="s">
        <v>1134</v>
      </c>
    </row>
    <row r="343" spans="1:100" x14ac:dyDescent="0.2">
      <c r="A343" s="256">
        <f t="shared" si="354"/>
        <v>46106</v>
      </c>
      <c r="B343" s="256"/>
      <c r="C343" s="240" t="s">
        <v>542</v>
      </c>
      <c r="D343" s="174">
        <v>45560</v>
      </c>
      <c r="E343" s="181">
        <v>104327.3156</v>
      </c>
      <c r="F343" s="169" t="s">
        <v>4512</v>
      </c>
      <c r="G343" s="169" t="s">
        <v>3242</v>
      </c>
      <c r="H343" s="175">
        <v>5206.1400000000003</v>
      </c>
      <c r="I343" s="169">
        <v>3.14</v>
      </c>
      <c r="J343" s="193">
        <v>104327.3156</v>
      </c>
      <c r="K343" s="94">
        <f t="shared" si="355"/>
        <v>5206.1400000000003</v>
      </c>
      <c r="L343" s="216">
        <f>_xlfn.IFNA(VLOOKUP(F343,GD.List!$C$3:$AO$5155,39,0),"")</f>
        <v>0</v>
      </c>
      <c r="CV343" s="93" t="s">
        <v>1134</v>
      </c>
    </row>
    <row r="344" spans="1:100" x14ac:dyDescent="0.2">
      <c r="A344" s="256" t="str">
        <f t="shared" si="354"/>
        <v/>
      </c>
      <c r="B344" s="256"/>
      <c r="C344" s="169" t="s">
        <v>1518</v>
      </c>
      <c r="D344" s="169"/>
      <c r="E344" s="169"/>
      <c r="F344" s="169"/>
      <c r="G344" s="169"/>
      <c r="H344" s="169"/>
      <c r="I344" s="169"/>
      <c r="J344" s="193">
        <v>374860.93890000007</v>
      </c>
      <c r="K344" s="94" t="str">
        <f t="shared" si="355"/>
        <v/>
      </c>
      <c r="L344" s="216" t="str">
        <f>_xlfn.IFNA(VLOOKUP(F344,GD.List!$C$3:$AO$5155,39,0),"")</f>
        <v/>
      </c>
      <c r="CV344" s="93" t="s">
        <v>1134</v>
      </c>
    </row>
    <row r="345" spans="1:100" x14ac:dyDescent="0.2">
      <c r="A345" s="256">
        <f t="shared" si="354"/>
        <v>45869</v>
      </c>
      <c r="B345" s="256"/>
      <c r="C345" s="240" t="s">
        <v>1442</v>
      </c>
      <c r="D345" s="174">
        <v>45322</v>
      </c>
      <c r="E345" s="181">
        <v>2706</v>
      </c>
      <c r="F345" s="169" t="s">
        <v>2905</v>
      </c>
      <c r="G345" s="169" t="s">
        <v>2930</v>
      </c>
      <c r="H345" s="175">
        <v>5208.1899999999996</v>
      </c>
      <c r="I345" s="169">
        <v>12.38</v>
      </c>
      <c r="J345" s="193">
        <v>2706</v>
      </c>
      <c r="K345" s="94">
        <f t="shared" si="355"/>
        <v>5208.1899999999996</v>
      </c>
      <c r="L345" s="216">
        <f>_xlfn.IFNA(VLOOKUP(F345,GD.List!$C$3:$AO$5155,39,0),"")</f>
        <v>0</v>
      </c>
      <c r="CV345" s="93" t="s">
        <v>1134</v>
      </c>
    </row>
    <row r="346" spans="1:100" x14ac:dyDescent="0.2">
      <c r="A346" s="256">
        <f t="shared" si="354"/>
        <v>45869</v>
      </c>
      <c r="B346" s="256"/>
      <c r="C346" s="240" t="s">
        <v>1442</v>
      </c>
      <c r="D346" s="174">
        <v>45322</v>
      </c>
      <c r="E346" s="181">
        <v>1253</v>
      </c>
      <c r="F346" s="169" t="s">
        <v>2909</v>
      </c>
      <c r="G346" s="169" t="s">
        <v>2934</v>
      </c>
      <c r="H346" s="175">
        <v>5208.1899999999996</v>
      </c>
      <c r="I346" s="169">
        <v>5.77</v>
      </c>
      <c r="J346" s="193">
        <v>1253</v>
      </c>
      <c r="K346" s="94">
        <f t="shared" si="355"/>
        <v>5208.1899999999996</v>
      </c>
      <c r="L346" s="216">
        <f>_xlfn.IFNA(VLOOKUP(F346,GD.List!$C$3:$AO$5155,39,0),"")</f>
        <v>0</v>
      </c>
      <c r="CV346" s="93" t="s">
        <v>1134</v>
      </c>
    </row>
    <row r="347" spans="1:100" x14ac:dyDescent="0.2">
      <c r="A347" s="256">
        <f t="shared" si="354"/>
        <v>45869</v>
      </c>
      <c r="B347" s="256"/>
      <c r="C347" s="240" t="s">
        <v>1442</v>
      </c>
      <c r="D347" s="174">
        <v>45322</v>
      </c>
      <c r="E347" s="181">
        <v>390</v>
      </c>
      <c r="F347" s="169" t="s">
        <v>2910</v>
      </c>
      <c r="G347" s="169" t="s">
        <v>2935</v>
      </c>
      <c r="H347" s="175">
        <v>5208.1899999999996</v>
      </c>
      <c r="I347" s="169">
        <v>6.1</v>
      </c>
      <c r="J347" s="193">
        <v>390</v>
      </c>
      <c r="K347" s="94">
        <f t="shared" si="355"/>
        <v>5208.1899999999996</v>
      </c>
      <c r="L347" s="216">
        <f>_xlfn.IFNA(VLOOKUP(F347,GD.List!$C$3:$AO$5155,39,0),"")</f>
        <v>0</v>
      </c>
      <c r="CV347" s="93" t="s">
        <v>1134</v>
      </c>
    </row>
    <row r="348" spans="1:100" x14ac:dyDescent="0.2">
      <c r="A348" s="256">
        <f t="shared" si="354"/>
        <v>45962</v>
      </c>
      <c r="B348" s="256"/>
      <c r="C348" s="240" t="s">
        <v>1442</v>
      </c>
      <c r="D348" s="174">
        <v>45413</v>
      </c>
      <c r="E348" s="181">
        <v>570</v>
      </c>
      <c r="F348" s="169" t="s">
        <v>3503</v>
      </c>
      <c r="G348" s="169" t="s">
        <v>3571</v>
      </c>
      <c r="H348" s="175">
        <v>5208.12</v>
      </c>
      <c r="I348" s="169">
        <v>8.31</v>
      </c>
      <c r="J348" s="193">
        <v>570</v>
      </c>
      <c r="K348" s="94" t="str">
        <f t="shared" si="355"/>
        <v>Add</v>
      </c>
      <c r="L348" s="216">
        <f>_xlfn.IFNA(VLOOKUP(F348,GD.List!$C$3:$AO$5155,39,0),"")</f>
        <v>0</v>
      </c>
      <c r="CV348" s="93" t="s">
        <v>1134</v>
      </c>
    </row>
    <row r="349" spans="1:100" x14ac:dyDescent="0.2">
      <c r="A349" s="256">
        <f t="shared" si="354"/>
        <v>45962</v>
      </c>
      <c r="B349" s="256"/>
      <c r="C349" s="240" t="s">
        <v>1442</v>
      </c>
      <c r="D349" s="174">
        <v>45413</v>
      </c>
      <c r="E349" s="181">
        <v>939</v>
      </c>
      <c r="F349" s="169" t="s">
        <v>3533</v>
      </c>
      <c r="G349" s="169" t="s">
        <v>3575</v>
      </c>
      <c r="H349" s="175">
        <v>5208.12</v>
      </c>
      <c r="I349" s="169">
        <v>8.39</v>
      </c>
      <c r="J349" s="193">
        <v>939</v>
      </c>
      <c r="K349" s="94" t="str">
        <f t="shared" si="355"/>
        <v>Add</v>
      </c>
      <c r="L349" s="216">
        <f>_xlfn.IFNA(VLOOKUP(F349,GD.List!$C$3:$AO$5155,39,0),"")</f>
        <v>0</v>
      </c>
      <c r="CV349" s="93" t="s">
        <v>1134</v>
      </c>
    </row>
    <row r="350" spans="1:100" x14ac:dyDescent="0.2">
      <c r="A350" s="256">
        <f t="shared" si="354"/>
        <v>45962</v>
      </c>
      <c r="B350" s="256"/>
      <c r="C350" s="240" t="s">
        <v>1442</v>
      </c>
      <c r="D350" s="174">
        <v>45413</v>
      </c>
      <c r="E350" s="181">
        <v>654</v>
      </c>
      <c r="F350" s="169" t="s">
        <v>3534</v>
      </c>
      <c r="G350" s="169" t="s">
        <v>3576</v>
      </c>
      <c r="H350" s="175">
        <v>5208.12</v>
      </c>
      <c r="I350" s="169">
        <v>8.32</v>
      </c>
      <c r="J350" s="193">
        <v>654</v>
      </c>
      <c r="K350" s="94" t="str">
        <f t="shared" si="355"/>
        <v>Add</v>
      </c>
      <c r="L350" s="216">
        <f>_xlfn.IFNA(VLOOKUP(F350,GD.List!$C$3:$AO$5155,39,0),"")</f>
        <v>0</v>
      </c>
      <c r="CV350" s="93" t="s">
        <v>1134</v>
      </c>
    </row>
    <row r="351" spans="1:100" x14ac:dyDescent="0.2">
      <c r="A351" s="256">
        <f t="shared" si="354"/>
        <v>45962</v>
      </c>
      <c r="B351" s="256"/>
      <c r="C351" s="240" t="s">
        <v>1442</v>
      </c>
      <c r="D351" s="174">
        <v>45413</v>
      </c>
      <c r="E351" s="181">
        <v>612</v>
      </c>
      <c r="F351" s="169" t="s">
        <v>3535</v>
      </c>
      <c r="G351" s="169" t="s">
        <v>3577</v>
      </c>
      <c r="H351" s="175">
        <v>5208.1899999999996</v>
      </c>
      <c r="I351" s="169">
        <v>13.19</v>
      </c>
      <c r="J351" s="193">
        <v>612</v>
      </c>
      <c r="K351" s="94">
        <f t="shared" si="355"/>
        <v>5208.1899999999996</v>
      </c>
      <c r="L351" s="216">
        <f>_xlfn.IFNA(VLOOKUP(F351,GD.List!$C$3:$AO$5155,39,0),"")</f>
        <v>0</v>
      </c>
      <c r="CV351" s="93" t="s">
        <v>1134</v>
      </c>
    </row>
    <row r="352" spans="1:100" x14ac:dyDescent="0.2">
      <c r="A352" s="256">
        <f t="shared" si="354"/>
        <v>45962</v>
      </c>
      <c r="B352" s="256"/>
      <c r="C352" s="240" t="s">
        <v>1442</v>
      </c>
      <c r="D352" s="174">
        <v>45413</v>
      </c>
      <c r="E352" s="181">
        <v>14630</v>
      </c>
      <c r="F352" s="169" t="s">
        <v>3536</v>
      </c>
      <c r="G352" s="169" t="s">
        <v>3578</v>
      </c>
      <c r="H352" s="175">
        <v>5208.1899999999996</v>
      </c>
      <c r="I352" s="169">
        <v>6.53</v>
      </c>
      <c r="J352" s="193">
        <v>14630</v>
      </c>
      <c r="K352" s="94">
        <f t="shared" si="355"/>
        <v>5208.1899999999996</v>
      </c>
      <c r="L352" s="216">
        <f>_xlfn.IFNA(VLOOKUP(F352,GD.List!$C$3:$AO$5155,39,0),"")</f>
        <v>0</v>
      </c>
      <c r="CV352" s="93" t="s">
        <v>1134</v>
      </c>
    </row>
    <row r="353" spans="1:100" x14ac:dyDescent="0.2">
      <c r="A353" s="256">
        <f t="shared" si="354"/>
        <v>45962</v>
      </c>
      <c r="B353" s="256"/>
      <c r="C353" s="240" t="s">
        <v>1442</v>
      </c>
      <c r="D353" s="174">
        <v>45413</v>
      </c>
      <c r="E353" s="181">
        <v>14271</v>
      </c>
      <c r="F353" s="169" t="s">
        <v>3538</v>
      </c>
      <c r="G353" s="169" t="s">
        <v>3580</v>
      </c>
      <c r="H353" s="175">
        <v>5208.1099999999997</v>
      </c>
      <c r="I353" s="169">
        <v>4.41</v>
      </c>
      <c r="J353" s="193">
        <v>14271</v>
      </c>
      <c r="K353" s="94">
        <f t="shared" si="355"/>
        <v>5208.1099999999997</v>
      </c>
      <c r="L353" s="216">
        <f>_xlfn.IFNA(VLOOKUP(F353,GD.List!$C$3:$AO$5155,39,0),"")</f>
        <v>0</v>
      </c>
      <c r="CV353" s="93" t="s">
        <v>1134</v>
      </c>
    </row>
    <row r="354" spans="1:100" x14ac:dyDescent="0.2">
      <c r="A354" s="256">
        <f t="shared" si="354"/>
        <v>45964</v>
      </c>
      <c r="B354" s="256"/>
      <c r="C354" s="240" t="s">
        <v>1442</v>
      </c>
      <c r="D354" s="174">
        <v>45415</v>
      </c>
      <c r="E354" s="181">
        <v>7136</v>
      </c>
      <c r="F354" s="169" t="s">
        <v>3537</v>
      </c>
      <c r="G354" s="169" t="s">
        <v>3579</v>
      </c>
      <c r="H354" s="175">
        <v>5208.1099999999997</v>
      </c>
      <c r="I354" s="169">
        <v>4.41</v>
      </c>
      <c r="J354" s="193">
        <v>7136</v>
      </c>
      <c r="K354" s="94">
        <f t="shared" si="355"/>
        <v>5208.1099999999997</v>
      </c>
      <c r="L354" s="216">
        <f>_xlfn.IFNA(VLOOKUP(F354,GD.List!$C$3:$AO$5155,39,0),"")</f>
        <v>0</v>
      </c>
      <c r="CV354" s="93" t="s">
        <v>1134</v>
      </c>
    </row>
    <row r="355" spans="1:100" x14ac:dyDescent="0.2">
      <c r="A355" s="256">
        <f t="shared" si="354"/>
        <v>45991</v>
      </c>
      <c r="B355" s="256"/>
      <c r="C355" s="240" t="s">
        <v>1442</v>
      </c>
      <c r="D355" s="174">
        <v>45443</v>
      </c>
      <c r="E355" s="181">
        <v>8126</v>
      </c>
      <c r="F355" s="169" t="s">
        <v>3730</v>
      </c>
      <c r="G355" s="169" t="s">
        <v>3773</v>
      </c>
      <c r="H355" s="175">
        <v>5208.1899999999996</v>
      </c>
      <c r="I355" s="169">
        <v>6.1</v>
      </c>
      <c r="J355" s="193">
        <v>8126</v>
      </c>
      <c r="K355" s="94">
        <f t="shared" si="355"/>
        <v>5208.1899999999996</v>
      </c>
      <c r="L355" s="216">
        <f>_xlfn.IFNA(VLOOKUP(F355,GD.List!$C$3:$AO$5155,39,0),"")</f>
        <v>0</v>
      </c>
      <c r="CV355" s="93" t="s">
        <v>1134</v>
      </c>
    </row>
    <row r="356" spans="1:100" x14ac:dyDescent="0.2">
      <c r="A356" s="256">
        <f t="shared" si="354"/>
        <v>45991</v>
      </c>
      <c r="B356" s="256"/>
      <c r="C356" s="240" t="s">
        <v>1442</v>
      </c>
      <c r="D356" s="174">
        <v>45443</v>
      </c>
      <c r="E356" s="181">
        <v>3485</v>
      </c>
      <c r="F356" s="169" t="s">
        <v>3731</v>
      </c>
      <c r="G356" s="169" t="s">
        <v>3774</v>
      </c>
      <c r="H356" s="175">
        <v>5208.1899999999996</v>
      </c>
      <c r="I356" s="169">
        <v>6.67</v>
      </c>
      <c r="J356" s="193">
        <v>3485</v>
      </c>
      <c r="K356" s="94">
        <f t="shared" si="355"/>
        <v>5208.1899999999996</v>
      </c>
      <c r="L356" s="216">
        <f>_xlfn.IFNA(VLOOKUP(F356,GD.List!$C$3:$AO$5155,39,0),"")</f>
        <v>0</v>
      </c>
      <c r="CV356" s="93" t="s">
        <v>1134</v>
      </c>
    </row>
    <row r="357" spans="1:100" x14ac:dyDescent="0.2">
      <c r="A357" s="256">
        <f t="shared" si="354"/>
        <v>45991</v>
      </c>
      <c r="B357" s="256"/>
      <c r="C357" s="240" t="s">
        <v>1442</v>
      </c>
      <c r="D357" s="174">
        <v>45443</v>
      </c>
      <c r="E357" s="181">
        <v>3857</v>
      </c>
      <c r="F357" s="169" t="s">
        <v>3732</v>
      </c>
      <c r="G357" s="169" t="s">
        <v>3775</v>
      </c>
      <c r="H357" s="175">
        <v>5208.1899999999996</v>
      </c>
      <c r="I357" s="169">
        <v>6.65</v>
      </c>
      <c r="J357" s="193">
        <v>3857</v>
      </c>
      <c r="K357" s="94">
        <f t="shared" si="355"/>
        <v>5208.1899999999996</v>
      </c>
      <c r="L357" s="216">
        <f>_xlfn.IFNA(VLOOKUP(F357,GD.List!$C$3:$AO$5155,39,0),"")</f>
        <v>0</v>
      </c>
      <c r="CV357" s="93" t="s">
        <v>1134</v>
      </c>
    </row>
    <row r="358" spans="1:100" x14ac:dyDescent="0.2">
      <c r="A358" s="256">
        <f t="shared" si="354"/>
        <v>45991</v>
      </c>
      <c r="B358" s="256"/>
      <c r="C358" s="240" t="s">
        <v>1442</v>
      </c>
      <c r="D358" s="174">
        <v>45443</v>
      </c>
      <c r="E358" s="181">
        <v>2490</v>
      </c>
      <c r="F358" s="169" t="s">
        <v>3734</v>
      </c>
      <c r="G358" s="169" t="s">
        <v>3777</v>
      </c>
      <c r="H358" s="175">
        <v>5208.1899999999996</v>
      </c>
      <c r="I358" s="169">
        <v>6.11</v>
      </c>
      <c r="J358" s="193">
        <v>2490</v>
      </c>
      <c r="K358" s="94">
        <f t="shared" si="355"/>
        <v>5208.1899999999996</v>
      </c>
      <c r="L358" s="216">
        <f>_xlfn.IFNA(VLOOKUP(F358,GD.List!$C$3:$AO$5155,39,0),"")</f>
        <v>0</v>
      </c>
      <c r="CV358" s="93" t="s">
        <v>1134</v>
      </c>
    </row>
    <row r="359" spans="1:100" x14ac:dyDescent="0.2">
      <c r="A359" s="256">
        <f t="shared" si="354"/>
        <v>45991</v>
      </c>
      <c r="B359" s="256"/>
      <c r="C359" s="240" t="s">
        <v>1442</v>
      </c>
      <c r="D359" s="174">
        <v>45443</v>
      </c>
      <c r="E359" s="181">
        <v>17700</v>
      </c>
      <c r="F359" s="169" t="s">
        <v>3735</v>
      </c>
      <c r="G359" s="169" t="s">
        <v>3778</v>
      </c>
      <c r="H359" s="175">
        <v>5208.1099999999997</v>
      </c>
      <c r="I359" s="169">
        <v>4.45</v>
      </c>
      <c r="J359" s="193">
        <v>17700</v>
      </c>
      <c r="K359" s="94">
        <f t="shared" si="355"/>
        <v>5208.1099999999997</v>
      </c>
      <c r="L359" s="216">
        <f>_xlfn.IFNA(VLOOKUP(F359,GD.List!$C$3:$AO$5155,39,0),"")</f>
        <v>0</v>
      </c>
      <c r="CV359" s="93" t="s">
        <v>1134</v>
      </c>
    </row>
    <row r="360" spans="1:100" x14ac:dyDescent="0.2">
      <c r="A360" s="256">
        <f t="shared" ref="A360:A365" si="356">IF(D360&lt;&gt;"",EDATE(VALUE(RIGHT(D360,10)),18),"")</f>
        <v>46027</v>
      </c>
      <c r="B360" s="256"/>
      <c r="C360" s="240" t="s">
        <v>1442</v>
      </c>
      <c r="D360" s="174">
        <v>45478</v>
      </c>
      <c r="E360" s="181">
        <v>5870</v>
      </c>
      <c r="F360" s="169" t="s">
        <v>3927</v>
      </c>
      <c r="G360" s="169" t="s">
        <v>3945</v>
      </c>
      <c r="H360" s="175">
        <v>5208.1099999999997</v>
      </c>
      <c r="I360" s="169">
        <v>4.75</v>
      </c>
      <c r="J360" s="193">
        <v>5870</v>
      </c>
      <c r="K360" s="94">
        <f t="shared" si="355"/>
        <v>5208.1099999999997</v>
      </c>
      <c r="L360" s="216">
        <f>_xlfn.IFNA(VLOOKUP(F360,GD.List!$C$3:$AO$5155,39,0),"")</f>
        <v>0</v>
      </c>
      <c r="CV360" s="93" t="s">
        <v>1134</v>
      </c>
    </row>
    <row r="361" spans="1:100" x14ac:dyDescent="0.2">
      <c r="A361" s="256">
        <f t="shared" si="356"/>
        <v>46027</v>
      </c>
      <c r="B361" s="256"/>
      <c r="C361" s="240" t="s">
        <v>1442</v>
      </c>
      <c r="D361" s="174">
        <v>45478</v>
      </c>
      <c r="E361" s="181">
        <v>7671</v>
      </c>
      <c r="F361" s="169" t="s">
        <v>3928</v>
      </c>
      <c r="G361" s="169" t="s">
        <v>3946</v>
      </c>
      <c r="H361" s="175">
        <v>5208.1099999999997</v>
      </c>
      <c r="I361" s="169">
        <v>4.75</v>
      </c>
      <c r="J361" s="193">
        <v>7671</v>
      </c>
      <c r="K361" s="94">
        <f t="shared" si="355"/>
        <v>5208.1099999999997</v>
      </c>
      <c r="L361" s="216">
        <f>_xlfn.IFNA(VLOOKUP(F361,GD.List!$C$3:$AO$5155,39,0),"")</f>
        <v>0</v>
      </c>
      <c r="CV361" s="93" t="s">
        <v>1134</v>
      </c>
    </row>
    <row r="362" spans="1:100" x14ac:dyDescent="0.2">
      <c r="A362" s="256">
        <f t="shared" si="356"/>
        <v>46033</v>
      </c>
      <c r="B362" s="256"/>
      <c r="C362" s="240" t="s">
        <v>1442</v>
      </c>
      <c r="D362" s="174">
        <v>45484</v>
      </c>
      <c r="E362" s="181">
        <v>14057</v>
      </c>
      <c r="F362" s="169" t="s">
        <v>3931</v>
      </c>
      <c r="G362" s="169" t="s">
        <v>3949</v>
      </c>
      <c r="H362" s="175">
        <v>5208.1099999999997</v>
      </c>
      <c r="I362" s="169">
        <v>4.4800000000000004</v>
      </c>
      <c r="J362" s="193">
        <v>14057</v>
      </c>
      <c r="K362" s="94">
        <f t="shared" si="355"/>
        <v>5208.1099999999997</v>
      </c>
      <c r="L362" s="216">
        <f>_xlfn.IFNA(VLOOKUP(F362,GD.List!$C$3:$AO$5155,39,0),"")</f>
        <v>0</v>
      </c>
      <c r="CV362" s="93" t="s">
        <v>1134</v>
      </c>
    </row>
    <row r="363" spans="1:100" x14ac:dyDescent="0.2">
      <c r="A363" s="256">
        <f t="shared" si="356"/>
        <v>46052</v>
      </c>
      <c r="B363" s="256"/>
      <c r="C363" s="240" t="s">
        <v>1442</v>
      </c>
      <c r="D363" s="174">
        <v>45503</v>
      </c>
      <c r="E363" s="181">
        <v>3686</v>
      </c>
      <c r="F363" s="169" t="s">
        <v>4321</v>
      </c>
      <c r="G363" s="169" t="s">
        <v>4345</v>
      </c>
      <c r="H363" s="175">
        <v>5208.1899999999996</v>
      </c>
      <c r="I363" s="169">
        <v>4.3499999999999996</v>
      </c>
      <c r="J363" s="193">
        <v>3686</v>
      </c>
      <c r="K363" s="94">
        <f t="shared" si="355"/>
        <v>5208.1899999999996</v>
      </c>
      <c r="L363" s="216">
        <f>_xlfn.IFNA(VLOOKUP(F363,GD.List!$C$3:$AO$5155,39,0),"")</f>
        <v>0</v>
      </c>
      <c r="CV363" s="93" t="s">
        <v>1134</v>
      </c>
    </row>
    <row r="364" spans="1:100" x14ac:dyDescent="0.2">
      <c r="A364" s="256">
        <f t="shared" si="356"/>
        <v>46052</v>
      </c>
      <c r="B364" s="256"/>
      <c r="C364" s="240" t="s">
        <v>1442</v>
      </c>
      <c r="D364" s="174">
        <v>45503</v>
      </c>
      <c r="E364" s="181">
        <v>22129</v>
      </c>
      <c r="F364" s="169" t="s">
        <v>4323</v>
      </c>
      <c r="G364" s="169" t="s">
        <v>4345</v>
      </c>
      <c r="H364" s="175">
        <v>5208.1899999999996</v>
      </c>
      <c r="I364" s="169">
        <v>4.3499999999999996</v>
      </c>
      <c r="J364" s="193">
        <v>22129</v>
      </c>
      <c r="K364" s="94">
        <f t="shared" si="355"/>
        <v>5208.1899999999996</v>
      </c>
      <c r="L364" s="216">
        <f>_xlfn.IFNA(VLOOKUP(F364,GD.List!$C$3:$AO$5155,39,0),"")</f>
        <v>0</v>
      </c>
      <c r="CV364" s="93" t="s">
        <v>1134</v>
      </c>
    </row>
    <row r="365" spans="1:100" x14ac:dyDescent="0.2">
      <c r="A365" s="256">
        <f t="shared" si="356"/>
        <v>46052</v>
      </c>
      <c r="B365" s="256"/>
      <c r="C365" s="240" t="s">
        <v>1442</v>
      </c>
      <c r="D365" s="174">
        <v>45503</v>
      </c>
      <c r="E365" s="181">
        <v>11163</v>
      </c>
      <c r="F365" s="169" t="s">
        <v>4324</v>
      </c>
      <c r="G365" s="169" t="s">
        <v>4345</v>
      </c>
      <c r="H365" s="175">
        <v>5208.1899999999996</v>
      </c>
      <c r="I365" s="169">
        <v>4.3499999999999996</v>
      </c>
      <c r="J365" s="193">
        <v>11163</v>
      </c>
      <c r="K365" s="94">
        <f t="shared" si="355"/>
        <v>5208.1899999999996</v>
      </c>
      <c r="L365" s="216">
        <f>_xlfn.IFNA(VLOOKUP(F365,GD.List!$C$3:$AO$5155,39,0),"")</f>
        <v>0</v>
      </c>
      <c r="CV365" s="93" t="s">
        <v>1134</v>
      </c>
    </row>
    <row r="366" spans="1:100" x14ac:dyDescent="0.2">
      <c r="A366" s="256" t="str">
        <f t="shared" ref="A366:A429" si="357">IF(D366&lt;&gt;"",EDATE(VALUE(RIGHT(D366,10)),18),"")</f>
        <v/>
      </c>
      <c r="B366" s="256"/>
      <c r="C366" s="169" t="s">
        <v>1518</v>
      </c>
      <c r="D366" s="169"/>
      <c r="E366" s="169"/>
      <c r="F366" s="169"/>
      <c r="G366" s="169"/>
      <c r="H366" s="169"/>
      <c r="I366" s="169"/>
      <c r="J366" s="193">
        <v>143395</v>
      </c>
      <c r="K366" s="94" t="str">
        <f t="shared" si="355"/>
        <v/>
      </c>
      <c r="L366" s="216" t="str">
        <f>_xlfn.IFNA(VLOOKUP(F366,GD.List!$C$3:$AO$5155,39,0),"")</f>
        <v/>
      </c>
      <c r="CV366" s="93" t="s">
        <v>1134</v>
      </c>
    </row>
    <row r="367" spans="1:100" x14ac:dyDescent="0.2">
      <c r="A367" s="256">
        <f t="shared" si="357"/>
        <v>45712</v>
      </c>
      <c r="B367" s="256"/>
      <c r="C367" s="240" t="s">
        <v>1378</v>
      </c>
      <c r="D367" s="174">
        <v>45162</v>
      </c>
      <c r="E367" s="181">
        <v>4750</v>
      </c>
      <c r="F367" s="169" t="s">
        <v>1770</v>
      </c>
      <c r="G367" s="236" t="s">
        <v>1771</v>
      </c>
      <c r="H367" s="175">
        <v>5407.52</v>
      </c>
      <c r="I367" s="169">
        <v>14.866199999999999</v>
      </c>
      <c r="J367" s="193">
        <v>4750</v>
      </c>
      <c r="K367" s="94" t="str">
        <f t="shared" ref="K367:K430" si="358">IF(H367&lt;&gt;"",IFERROR(VLOOKUP(H367,$H$9:$H$76,1,0),"Add"),"")</f>
        <v>Add</v>
      </c>
      <c r="L367" s="216">
        <f>_xlfn.IFNA(VLOOKUP(F367,GD.List!$C$3:$AO$5155,39,0),"")</f>
        <v>0</v>
      </c>
      <c r="CV367" s="93" t="s">
        <v>1134</v>
      </c>
    </row>
    <row r="368" spans="1:100" x14ac:dyDescent="0.2">
      <c r="A368" s="256">
        <f t="shared" si="357"/>
        <v>45846</v>
      </c>
      <c r="B368" s="256"/>
      <c r="C368" s="240" t="s">
        <v>1378</v>
      </c>
      <c r="D368" s="174">
        <v>45299</v>
      </c>
      <c r="E368" s="181">
        <v>1871</v>
      </c>
      <c r="F368" s="169" t="s">
        <v>2404</v>
      </c>
      <c r="G368" s="169" t="s">
        <v>2417</v>
      </c>
      <c r="H368" s="175">
        <v>5407.52</v>
      </c>
      <c r="I368" s="169">
        <v>6.3274999999999997</v>
      </c>
      <c r="J368" s="193">
        <v>1871</v>
      </c>
      <c r="K368" s="94" t="str">
        <f t="shared" si="358"/>
        <v>Add</v>
      </c>
      <c r="L368" s="216">
        <f>_xlfn.IFNA(VLOOKUP(F368,GD.List!$C$3:$AO$5155,39,0),"")</f>
        <v>0</v>
      </c>
      <c r="CV368" s="93" t="s">
        <v>1134</v>
      </c>
    </row>
    <row r="369" spans="1:100" x14ac:dyDescent="0.2">
      <c r="A369" s="256">
        <f t="shared" si="357"/>
        <v>46035</v>
      </c>
      <c r="B369" s="256"/>
      <c r="C369" s="240" t="s">
        <v>1378</v>
      </c>
      <c r="D369" s="174">
        <v>45486</v>
      </c>
      <c r="E369" s="181">
        <v>3609</v>
      </c>
      <c r="F369" s="169" t="s">
        <v>3859</v>
      </c>
      <c r="G369" s="169" t="s">
        <v>3872</v>
      </c>
      <c r="H369" s="175">
        <v>5407.52</v>
      </c>
      <c r="I369" s="169">
        <v>5.36</v>
      </c>
      <c r="J369" s="193">
        <v>3609</v>
      </c>
      <c r="K369" s="94" t="str">
        <f t="shared" si="358"/>
        <v>Add</v>
      </c>
      <c r="L369" s="216">
        <f>_xlfn.IFNA(VLOOKUP(F369,GD.List!$C$3:$AO$5155,39,0),"")</f>
        <v>0</v>
      </c>
      <c r="CV369" s="93" t="s">
        <v>1134</v>
      </c>
    </row>
    <row r="370" spans="1:100" x14ac:dyDescent="0.2">
      <c r="A370" s="256">
        <f t="shared" si="357"/>
        <v>46035</v>
      </c>
      <c r="B370" s="256"/>
      <c r="C370" s="240" t="s">
        <v>1378</v>
      </c>
      <c r="D370" s="174">
        <v>45486</v>
      </c>
      <c r="E370" s="181">
        <v>1959.1</v>
      </c>
      <c r="F370" s="169" t="s">
        <v>3860</v>
      </c>
      <c r="G370" s="169" t="s">
        <v>3873</v>
      </c>
      <c r="H370" s="175">
        <v>5407.52</v>
      </c>
      <c r="I370" s="169">
        <v>5.4</v>
      </c>
      <c r="J370" s="193">
        <v>1959.1</v>
      </c>
      <c r="K370" s="94" t="str">
        <f t="shared" si="358"/>
        <v>Add</v>
      </c>
      <c r="L370" s="216">
        <f>_xlfn.IFNA(VLOOKUP(F370,GD.List!$C$3:$AO$5155,39,0),"")</f>
        <v>0</v>
      </c>
      <c r="CV370" s="93" t="s">
        <v>1134</v>
      </c>
    </row>
    <row r="371" spans="1:100" x14ac:dyDescent="0.2">
      <c r="A371" s="256">
        <f t="shared" si="357"/>
        <v>46057</v>
      </c>
      <c r="B371" s="256"/>
      <c r="C371" s="240" t="s">
        <v>1378</v>
      </c>
      <c r="D371" s="174">
        <v>45508</v>
      </c>
      <c r="E371" s="181">
        <v>8099</v>
      </c>
      <c r="F371" s="169" t="s">
        <v>4138</v>
      </c>
      <c r="G371" s="169" t="s">
        <v>4141</v>
      </c>
      <c r="H371" s="175">
        <v>5407.52</v>
      </c>
      <c r="I371" s="169">
        <v>12.988099999999999</v>
      </c>
      <c r="J371" s="193">
        <v>8099</v>
      </c>
      <c r="K371" s="94" t="str">
        <f t="shared" si="358"/>
        <v>Add</v>
      </c>
      <c r="L371" s="216">
        <f>_xlfn.IFNA(VLOOKUP(F371,GD.List!$C$3:$AO$5155,39,0),"")</f>
        <v>0</v>
      </c>
      <c r="CV371" s="93" t="s">
        <v>1134</v>
      </c>
    </row>
    <row r="372" spans="1:100" x14ac:dyDescent="0.2">
      <c r="A372" s="256">
        <f t="shared" si="357"/>
        <v>46081</v>
      </c>
      <c r="B372" s="256"/>
      <c r="C372" s="240" t="s">
        <v>1378</v>
      </c>
      <c r="D372" s="174">
        <v>45535</v>
      </c>
      <c r="E372" s="181">
        <v>149.20000000000002</v>
      </c>
      <c r="F372" s="169" t="s">
        <v>4386</v>
      </c>
      <c r="G372" s="169" t="s">
        <v>4498</v>
      </c>
      <c r="H372" s="175">
        <v>5407.52</v>
      </c>
      <c r="I372" s="169" t="s">
        <v>4496</v>
      </c>
      <c r="J372" s="193">
        <v>149.20000000000002</v>
      </c>
      <c r="K372" s="94" t="str">
        <f t="shared" si="358"/>
        <v>Add</v>
      </c>
      <c r="L372" s="216" t="str">
        <f>_xlfn.IFNA(VLOOKUP(F372,GD.List!$C$3:$AO$5155,39,0),"")</f>
        <v xml:space="preserve">XIAMEN VOLARE TRAINING CORPORATION </v>
      </c>
      <c r="CV372" s="93" t="s">
        <v>1134</v>
      </c>
    </row>
    <row r="373" spans="1:100" x14ac:dyDescent="0.2">
      <c r="A373" s="256">
        <f t="shared" si="357"/>
        <v>46081</v>
      </c>
      <c r="B373" s="256"/>
      <c r="C373" s="240" t="s">
        <v>1378</v>
      </c>
      <c r="D373" s="174">
        <v>45535</v>
      </c>
      <c r="E373" s="181">
        <v>247.89999999999998</v>
      </c>
      <c r="F373" s="169" t="s">
        <v>4386</v>
      </c>
      <c r="G373" s="169" t="s">
        <v>4499</v>
      </c>
      <c r="H373" s="175">
        <v>6006.32</v>
      </c>
      <c r="I373" s="169" t="s">
        <v>4497</v>
      </c>
      <c r="J373" s="193">
        <v>247.89999999999998</v>
      </c>
      <c r="K373" s="94" t="str">
        <f t="shared" si="358"/>
        <v>Add</v>
      </c>
      <c r="L373" s="216" t="str">
        <f>_xlfn.IFNA(VLOOKUP(F373,GD.List!$C$3:$AO$5155,39,0),"")</f>
        <v xml:space="preserve">XIAMEN VOLARE TRAINING CORPORATION </v>
      </c>
      <c r="CV373" s="93" t="s">
        <v>1134</v>
      </c>
    </row>
    <row r="374" spans="1:100" x14ac:dyDescent="0.2">
      <c r="A374" s="256">
        <f t="shared" si="357"/>
        <v>46106</v>
      </c>
      <c r="B374" s="256"/>
      <c r="C374" s="240" t="s">
        <v>1378</v>
      </c>
      <c r="D374" s="174">
        <v>45560</v>
      </c>
      <c r="E374" s="181">
        <v>10418</v>
      </c>
      <c r="F374" s="169" t="s">
        <v>4422</v>
      </c>
      <c r="G374" s="169" t="s">
        <v>4443</v>
      </c>
      <c r="H374" s="175">
        <v>5407.52</v>
      </c>
      <c r="I374" s="169">
        <v>5.2</v>
      </c>
      <c r="J374" s="193">
        <v>10418</v>
      </c>
      <c r="K374" s="94" t="str">
        <f t="shared" si="358"/>
        <v>Add</v>
      </c>
      <c r="L374" s="216" t="str">
        <f>_xlfn.IFNA(VLOOKUP(F374,GD.List!$C$3:$AO$5155,39,0),"")</f>
        <v xml:space="preserve">ZHEJIANG SHENGFA TEXTILES PRINTING AND DYEING CO. </v>
      </c>
      <c r="CV374" s="93" t="s">
        <v>1134</v>
      </c>
    </row>
    <row r="375" spans="1:100" x14ac:dyDescent="0.2">
      <c r="A375" s="256" t="str">
        <f t="shared" si="357"/>
        <v/>
      </c>
      <c r="B375" s="256"/>
      <c r="C375" s="169" t="s">
        <v>1518</v>
      </c>
      <c r="D375" s="169"/>
      <c r="E375" s="169"/>
      <c r="F375" s="169"/>
      <c r="G375" s="169"/>
      <c r="H375" s="169"/>
      <c r="I375" s="169"/>
      <c r="J375" s="193">
        <v>31103.200000000001</v>
      </c>
      <c r="K375" s="94" t="str">
        <f t="shared" si="358"/>
        <v/>
      </c>
      <c r="L375" s="216" t="str">
        <f>_xlfn.IFNA(VLOOKUP(F375,GD.List!$C$3:$AO$5155,39,0),"")</f>
        <v/>
      </c>
      <c r="CV375" s="93" t="s">
        <v>1134</v>
      </c>
    </row>
    <row r="376" spans="1:100" x14ac:dyDescent="0.2">
      <c r="A376" s="256">
        <f t="shared" si="357"/>
        <v>46004</v>
      </c>
      <c r="B376" s="256"/>
      <c r="C376" s="240" t="s">
        <v>1951</v>
      </c>
      <c r="D376" s="174">
        <v>45456</v>
      </c>
      <c r="E376" s="181">
        <v>300</v>
      </c>
      <c r="F376" s="169" t="s">
        <v>3677</v>
      </c>
      <c r="G376" s="169" t="s">
        <v>3695</v>
      </c>
      <c r="H376" s="175">
        <v>5407.52</v>
      </c>
      <c r="I376" s="169">
        <v>19.799900000000001</v>
      </c>
      <c r="J376" s="193">
        <v>300</v>
      </c>
      <c r="K376" s="94" t="str">
        <f t="shared" si="358"/>
        <v>Add</v>
      </c>
      <c r="L376" s="216">
        <f>_xlfn.IFNA(VLOOKUP(F376,GD.List!$C$3:$AO$5155,39,0),"")</f>
        <v>0</v>
      </c>
      <c r="CV376" s="93" t="s">
        <v>1134</v>
      </c>
    </row>
    <row r="377" spans="1:100" x14ac:dyDescent="0.2">
      <c r="A377" s="256" t="str">
        <f t="shared" si="357"/>
        <v/>
      </c>
      <c r="B377" s="256"/>
      <c r="C377" s="169" t="s">
        <v>1518</v>
      </c>
      <c r="D377" s="169"/>
      <c r="E377" s="169"/>
      <c r="F377" s="169"/>
      <c r="G377" s="169"/>
      <c r="H377" s="169"/>
      <c r="I377" s="169"/>
      <c r="J377" s="193">
        <v>300</v>
      </c>
      <c r="K377" s="94" t="str">
        <f t="shared" si="358"/>
        <v/>
      </c>
      <c r="L377" s="216" t="str">
        <f>_xlfn.IFNA(VLOOKUP(F377,GD.List!$C$3:$AO$5155,39,0),"")</f>
        <v/>
      </c>
      <c r="CV377" s="93" t="s">
        <v>1134</v>
      </c>
    </row>
    <row r="378" spans="1:100" x14ac:dyDescent="0.2">
      <c r="A378" s="256">
        <f t="shared" si="357"/>
        <v>45885</v>
      </c>
      <c r="B378" s="256"/>
      <c r="C378" s="240" t="s">
        <v>1324</v>
      </c>
      <c r="D378" s="174">
        <v>45338</v>
      </c>
      <c r="E378" s="181">
        <v>24480</v>
      </c>
      <c r="F378" s="169" t="s">
        <v>2863</v>
      </c>
      <c r="G378" s="169" t="s">
        <v>2871</v>
      </c>
      <c r="H378" s="175">
        <v>5402.33</v>
      </c>
      <c r="I378" s="169">
        <v>1.3</v>
      </c>
      <c r="J378" s="193">
        <v>24480</v>
      </c>
      <c r="K378" s="94">
        <f t="shared" si="358"/>
        <v>5402.33</v>
      </c>
      <c r="L378" s="216">
        <f>_xlfn.IFNA(VLOOKUP(F378,GD.List!$C$3:$AO$5155,39,0),"")</f>
        <v>0</v>
      </c>
      <c r="CV378" s="93" t="s">
        <v>1134</v>
      </c>
    </row>
    <row r="379" spans="1:100" x14ac:dyDescent="0.2">
      <c r="A379" s="256">
        <f t="shared" si="357"/>
        <v>45886</v>
      </c>
      <c r="B379" s="256"/>
      <c r="C379" s="240" t="s">
        <v>1324</v>
      </c>
      <c r="D379" s="174">
        <v>45339</v>
      </c>
      <c r="E379" s="181">
        <v>23100</v>
      </c>
      <c r="F379" s="169" t="s">
        <v>2860</v>
      </c>
      <c r="G379" s="169" t="s">
        <v>2874</v>
      </c>
      <c r="H379" s="175">
        <v>5402.33</v>
      </c>
      <c r="I379" s="169">
        <v>1.35</v>
      </c>
      <c r="J379" s="193">
        <v>23100</v>
      </c>
      <c r="K379" s="94">
        <f t="shared" si="358"/>
        <v>5402.33</v>
      </c>
      <c r="L379" s="216">
        <f>_xlfn.IFNA(VLOOKUP(F379,GD.List!$C$3:$AO$5155,39,0),"")</f>
        <v>0</v>
      </c>
      <c r="CV379" s="93" t="s">
        <v>1134</v>
      </c>
    </row>
    <row r="380" spans="1:100" x14ac:dyDescent="0.2">
      <c r="A380" s="256">
        <f t="shared" si="357"/>
        <v>45886</v>
      </c>
      <c r="B380" s="256"/>
      <c r="C380" s="240" t="s">
        <v>1324</v>
      </c>
      <c r="D380" s="174">
        <v>45339</v>
      </c>
      <c r="E380" s="181">
        <v>24480</v>
      </c>
      <c r="F380" s="169" t="s">
        <v>2861</v>
      </c>
      <c r="G380" s="169" t="s">
        <v>2873</v>
      </c>
      <c r="H380" s="175">
        <v>5402.33</v>
      </c>
      <c r="I380" s="169">
        <v>1.3</v>
      </c>
      <c r="J380" s="193">
        <v>24480</v>
      </c>
      <c r="K380" s="94">
        <f t="shared" si="358"/>
        <v>5402.33</v>
      </c>
      <c r="L380" s="216">
        <f>_xlfn.IFNA(VLOOKUP(F380,GD.List!$C$3:$AO$5155,39,0),"")</f>
        <v>0</v>
      </c>
      <c r="CV380" s="93" t="s">
        <v>1134</v>
      </c>
    </row>
    <row r="381" spans="1:100" x14ac:dyDescent="0.2">
      <c r="A381" s="256">
        <f t="shared" si="357"/>
        <v>45887</v>
      </c>
      <c r="B381" s="256"/>
      <c r="C381" s="240" t="s">
        <v>1324</v>
      </c>
      <c r="D381" s="174">
        <v>45340</v>
      </c>
      <c r="E381" s="181">
        <v>23100</v>
      </c>
      <c r="F381" s="169" t="s">
        <v>2974</v>
      </c>
      <c r="G381" s="169" t="s">
        <v>2874</v>
      </c>
      <c r="H381" s="175">
        <v>5402.33</v>
      </c>
      <c r="I381" s="169">
        <v>1.35</v>
      </c>
      <c r="J381" s="193">
        <v>23100</v>
      </c>
      <c r="K381" s="94">
        <f t="shared" si="358"/>
        <v>5402.33</v>
      </c>
      <c r="L381" s="216">
        <f>_xlfn.IFNA(VLOOKUP(F381,GD.List!$C$3:$AO$5155,39,0),"")</f>
        <v>0</v>
      </c>
      <c r="CV381" s="93" t="s">
        <v>1134</v>
      </c>
    </row>
    <row r="382" spans="1:100" x14ac:dyDescent="0.2">
      <c r="A382" s="256">
        <f t="shared" si="357"/>
        <v>45892</v>
      </c>
      <c r="B382" s="256"/>
      <c r="C382" s="240" t="s">
        <v>1324</v>
      </c>
      <c r="D382" s="174">
        <v>45345</v>
      </c>
      <c r="E382" s="181">
        <v>23100</v>
      </c>
      <c r="F382" s="169" t="s">
        <v>2979</v>
      </c>
      <c r="G382" s="169" t="s">
        <v>2874</v>
      </c>
      <c r="H382" s="175">
        <v>5402.33</v>
      </c>
      <c r="I382" s="169">
        <v>1.35</v>
      </c>
      <c r="J382" s="193">
        <v>23100</v>
      </c>
      <c r="K382" s="94">
        <f t="shared" si="358"/>
        <v>5402.33</v>
      </c>
      <c r="L382" s="216">
        <f>_xlfn.IFNA(VLOOKUP(F382,GD.List!$C$3:$AO$5155,39,0),"")</f>
        <v>0</v>
      </c>
      <c r="CV382" s="93" t="s">
        <v>1134</v>
      </c>
    </row>
    <row r="383" spans="1:100" x14ac:dyDescent="0.2">
      <c r="A383" s="256">
        <f t="shared" si="357"/>
        <v>45893</v>
      </c>
      <c r="B383" s="256"/>
      <c r="C383" s="240" t="s">
        <v>1324</v>
      </c>
      <c r="D383" s="174">
        <v>45346</v>
      </c>
      <c r="E383" s="181">
        <v>24480</v>
      </c>
      <c r="F383" s="169" t="s">
        <v>2978</v>
      </c>
      <c r="G383" s="169" t="s">
        <v>2067</v>
      </c>
      <c r="H383" s="175">
        <v>5402.33</v>
      </c>
      <c r="I383" s="169">
        <v>1.43</v>
      </c>
      <c r="J383" s="193">
        <v>24480</v>
      </c>
      <c r="K383" s="94">
        <f t="shared" si="358"/>
        <v>5402.33</v>
      </c>
      <c r="L383" s="216">
        <f>_xlfn.IFNA(VLOOKUP(F383,GD.List!$C$3:$AO$5155,39,0),"")</f>
        <v>0</v>
      </c>
      <c r="CV383" s="93" t="s">
        <v>1134</v>
      </c>
    </row>
    <row r="384" spans="1:100" x14ac:dyDescent="0.2">
      <c r="A384" s="256">
        <f t="shared" si="357"/>
        <v>45895</v>
      </c>
      <c r="B384" s="256"/>
      <c r="C384" s="240" t="s">
        <v>1324</v>
      </c>
      <c r="D384" s="174">
        <v>45348</v>
      </c>
      <c r="E384" s="181">
        <v>10160.64</v>
      </c>
      <c r="F384" s="169" t="s">
        <v>2994</v>
      </c>
      <c r="G384" s="169" t="s">
        <v>1998</v>
      </c>
      <c r="H384" s="175">
        <v>5509.21</v>
      </c>
      <c r="I384" s="169">
        <v>1.66</v>
      </c>
      <c r="J384" s="193">
        <v>10160.64</v>
      </c>
      <c r="K384" s="94" t="str">
        <f t="shared" si="358"/>
        <v>Add</v>
      </c>
      <c r="L384" s="216">
        <f>_xlfn.IFNA(VLOOKUP(F384,GD.List!$C$3:$AO$5155,39,0),"")</f>
        <v>0</v>
      </c>
      <c r="CV384" s="93" t="s">
        <v>1134</v>
      </c>
    </row>
    <row r="385" spans="1:100" x14ac:dyDescent="0.2">
      <c r="A385" s="256">
        <f t="shared" si="357"/>
        <v>45897</v>
      </c>
      <c r="B385" s="256"/>
      <c r="C385" s="240" t="s">
        <v>1324</v>
      </c>
      <c r="D385" s="174">
        <v>45350</v>
      </c>
      <c r="E385" s="181">
        <v>23100</v>
      </c>
      <c r="F385" s="169" t="s">
        <v>2976</v>
      </c>
      <c r="G385" s="169" t="s">
        <v>2982</v>
      </c>
      <c r="H385" s="175">
        <v>5402.33</v>
      </c>
      <c r="I385" s="169">
        <v>1.35</v>
      </c>
      <c r="J385" s="193">
        <v>23100</v>
      </c>
      <c r="K385" s="94">
        <f t="shared" si="358"/>
        <v>5402.33</v>
      </c>
      <c r="L385" s="216">
        <f>_xlfn.IFNA(VLOOKUP(F385,GD.List!$C$3:$AO$5155,39,0),"")</f>
        <v>0</v>
      </c>
      <c r="CV385" s="93" t="s">
        <v>1134</v>
      </c>
    </row>
    <row r="386" spans="1:100" x14ac:dyDescent="0.2">
      <c r="A386" s="256">
        <f t="shared" si="357"/>
        <v>45897</v>
      </c>
      <c r="B386" s="256"/>
      <c r="C386" s="240" t="s">
        <v>1324</v>
      </c>
      <c r="D386" s="174">
        <v>45350</v>
      </c>
      <c r="E386" s="181">
        <v>11067.84</v>
      </c>
      <c r="F386" s="169" t="s">
        <v>2995</v>
      </c>
      <c r="G386" s="169" t="s">
        <v>1998</v>
      </c>
      <c r="H386" s="175">
        <v>5509.21</v>
      </c>
      <c r="I386" s="169">
        <v>1.66</v>
      </c>
      <c r="J386" s="193">
        <v>11067.84</v>
      </c>
      <c r="K386" s="94" t="str">
        <f t="shared" si="358"/>
        <v>Add</v>
      </c>
      <c r="L386" s="216">
        <f>_xlfn.IFNA(VLOOKUP(F386,GD.List!$C$3:$AO$5155,39,0),"")</f>
        <v>0</v>
      </c>
      <c r="CV386" s="93" t="s">
        <v>1134</v>
      </c>
    </row>
    <row r="387" spans="1:100" x14ac:dyDescent="0.2">
      <c r="A387" s="256">
        <f t="shared" si="357"/>
        <v>45902</v>
      </c>
      <c r="B387" s="256"/>
      <c r="C387" s="240" t="s">
        <v>1324</v>
      </c>
      <c r="D387" s="174">
        <v>45353</v>
      </c>
      <c r="E387" s="181">
        <v>23100</v>
      </c>
      <c r="F387" s="169" t="s">
        <v>3003</v>
      </c>
      <c r="G387" s="169" t="s">
        <v>2874</v>
      </c>
      <c r="H387" s="175">
        <v>5402.33</v>
      </c>
      <c r="I387" s="169">
        <v>1.35</v>
      </c>
      <c r="J387" s="193">
        <v>23100</v>
      </c>
      <c r="K387" s="94">
        <f t="shared" si="358"/>
        <v>5402.33</v>
      </c>
      <c r="L387" s="216">
        <f>_xlfn.IFNA(VLOOKUP(F387,GD.List!$C$3:$AO$5155,39,0),"")</f>
        <v>0</v>
      </c>
      <c r="CV387" s="93" t="s">
        <v>1134</v>
      </c>
    </row>
    <row r="388" spans="1:100" x14ac:dyDescent="0.2">
      <c r="A388" s="256">
        <f t="shared" si="357"/>
        <v>45902</v>
      </c>
      <c r="B388" s="256"/>
      <c r="C388" s="240" t="s">
        <v>1324</v>
      </c>
      <c r="D388" s="174">
        <v>45353</v>
      </c>
      <c r="E388" s="181">
        <v>23100</v>
      </c>
      <c r="F388" s="169" t="s">
        <v>3186</v>
      </c>
      <c r="G388" s="169" t="s">
        <v>2874</v>
      </c>
      <c r="H388" s="175">
        <v>5402.33</v>
      </c>
      <c r="I388" s="169">
        <v>1.35</v>
      </c>
      <c r="J388" s="193">
        <v>23100</v>
      </c>
      <c r="K388" s="94">
        <f t="shared" si="358"/>
        <v>5402.33</v>
      </c>
      <c r="L388" s="216">
        <f>_xlfn.IFNA(VLOOKUP(F388,GD.List!$C$3:$AO$5155,39,0),"")</f>
        <v>0</v>
      </c>
      <c r="CV388" s="93" t="s">
        <v>1134</v>
      </c>
    </row>
    <row r="389" spans="1:100" x14ac:dyDescent="0.2">
      <c r="A389" s="256">
        <f t="shared" si="357"/>
        <v>45903</v>
      </c>
      <c r="B389" s="256"/>
      <c r="C389" s="240" t="s">
        <v>1324</v>
      </c>
      <c r="D389" s="174">
        <v>45354</v>
      </c>
      <c r="E389" s="181">
        <v>23100</v>
      </c>
      <c r="F389" s="169" t="s">
        <v>3187</v>
      </c>
      <c r="G389" s="169" t="s">
        <v>2874</v>
      </c>
      <c r="H389" s="175">
        <v>5402.33</v>
      </c>
      <c r="I389" s="169">
        <v>1.18</v>
      </c>
      <c r="J389" s="193">
        <v>23100</v>
      </c>
      <c r="K389" s="94">
        <f t="shared" si="358"/>
        <v>5402.33</v>
      </c>
      <c r="L389" s="216">
        <f>_xlfn.IFNA(VLOOKUP(F389,GD.List!$C$3:$AO$5155,39,0),"")</f>
        <v>0</v>
      </c>
      <c r="CV389" s="93" t="s">
        <v>1134</v>
      </c>
    </row>
    <row r="390" spans="1:100" x14ac:dyDescent="0.2">
      <c r="A390" s="256">
        <f t="shared" si="357"/>
        <v>45904</v>
      </c>
      <c r="B390" s="256"/>
      <c r="C390" s="240" t="s">
        <v>1324</v>
      </c>
      <c r="D390" s="174">
        <v>45355</v>
      </c>
      <c r="E390" s="181">
        <v>23100</v>
      </c>
      <c r="F390" s="169" t="s">
        <v>3006</v>
      </c>
      <c r="G390" s="169" t="s">
        <v>2874</v>
      </c>
      <c r="H390" s="175">
        <v>5402.33</v>
      </c>
      <c r="I390" s="169">
        <v>1.35</v>
      </c>
      <c r="J390" s="193">
        <v>23100</v>
      </c>
      <c r="K390" s="94">
        <f t="shared" si="358"/>
        <v>5402.33</v>
      </c>
      <c r="L390" s="216">
        <f>_xlfn.IFNA(VLOOKUP(F390,GD.List!$C$3:$AO$5155,39,0),"")</f>
        <v>0</v>
      </c>
      <c r="CV390" s="93" t="s">
        <v>1134</v>
      </c>
    </row>
    <row r="391" spans="1:100" x14ac:dyDescent="0.2">
      <c r="A391" s="256">
        <f t="shared" si="357"/>
        <v>45905</v>
      </c>
      <c r="B391" s="256"/>
      <c r="C391" s="240" t="s">
        <v>1324</v>
      </c>
      <c r="D391" s="174">
        <v>45356</v>
      </c>
      <c r="E391" s="181">
        <v>23100</v>
      </c>
      <c r="F391" s="169" t="s">
        <v>3005</v>
      </c>
      <c r="G391" s="169" t="s">
        <v>2874</v>
      </c>
      <c r="H391" s="175">
        <v>5402.33</v>
      </c>
      <c r="I391" s="169">
        <v>1.35</v>
      </c>
      <c r="J391" s="193">
        <v>23100</v>
      </c>
      <c r="K391" s="94">
        <f t="shared" si="358"/>
        <v>5402.33</v>
      </c>
      <c r="L391" s="216">
        <f>_xlfn.IFNA(VLOOKUP(F391,GD.List!$C$3:$AO$5155,39,0),"")</f>
        <v>0</v>
      </c>
      <c r="CV391" s="93" t="s">
        <v>1134</v>
      </c>
    </row>
    <row r="392" spans="1:100" x14ac:dyDescent="0.2">
      <c r="A392" s="256">
        <f t="shared" si="357"/>
        <v>45910</v>
      </c>
      <c r="B392" s="256"/>
      <c r="C392" s="240" t="s">
        <v>1324</v>
      </c>
      <c r="D392" s="174">
        <v>45361</v>
      </c>
      <c r="E392" s="181">
        <v>24480</v>
      </c>
      <c r="F392" s="169" t="s">
        <v>3007</v>
      </c>
      <c r="G392" s="169" t="s">
        <v>1493</v>
      </c>
      <c r="H392" s="175">
        <v>5402.33</v>
      </c>
      <c r="I392" s="169">
        <v>1.35</v>
      </c>
      <c r="J392" s="193">
        <v>24480</v>
      </c>
      <c r="K392" s="94">
        <f t="shared" si="358"/>
        <v>5402.33</v>
      </c>
      <c r="L392" s="216">
        <f>_xlfn.IFNA(VLOOKUP(F392,GD.List!$C$3:$AO$5155,39,0),"")</f>
        <v>0</v>
      </c>
      <c r="CV392" s="93" t="s">
        <v>1134</v>
      </c>
    </row>
    <row r="393" spans="1:100" x14ac:dyDescent="0.2">
      <c r="A393" s="256">
        <f t="shared" si="357"/>
        <v>45913</v>
      </c>
      <c r="B393" s="256"/>
      <c r="C393" s="240" t="s">
        <v>1324</v>
      </c>
      <c r="D393" s="174">
        <v>45364</v>
      </c>
      <c r="E393" s="181">
        <v>24480</v>
      </c>
      <c r="F393" s="169" t="s">
        <v>3065</v>
      </c>
      <c r="G393" s="169" t="s">
        <v>2067</v>
      </c>
      <c r="H393" s="175">
        <v>5402.33</v>
      </c>
      <c r="I393" s="169">
        <v>1.43</v>
      </c>
      <c r="J393" s="193">
        <v>24480</v>
      </c>
      <c r="K393" s="94">
        <f t="shared" si="358"/>
        <v>5402.33</v>
      </c>
      <c r="L393" s="216">
        <f>_xlfn.IFNA(VLOOKUP(F393,GD.List!$C$3:$AO$5155,39,0),"")</f>
        <v>0</v>
      </c>
      <c r="CV393" s="93" t="s">
        <v>1134</v>
      </c>
    </row>
    <row r="394" spans="1:100" x14ac:dyDescent="0.2">
      <c r="A394" s="256">
        <f t="shared" si="357"/>
        <v>45917</v>
      </c>
      <c r="B394" s="256"/>
      <c r="C394" s="240" t="s">
        <v>1324</v>
      </c>
      <c r="D394" s="174">
        <v>45368</v>
      </c>
      <c r="E394" s="181">
        <v>24480</v>
      </c>
      <c r="F394" s="169" t="s">
        <v>3069</v>
      </c>
      <c r="G394" s="169" t="s">
        <v>2067</v>
      </c>
      <c r="H394" s="175">
        <v>5402.33</v>
      </c>
      <c r="I394" s="169">
        <v>1.43</v>
      </c>
      <c r="J394" s="193">
        <v>24480</v>
      </c>
      <c r="K394" s="94">
        <f t="shared" si="358"/>
        <v>5402.33</v>
      </c>
      <c r="L394" s="216">
        <f>_xlfn.IFNA(VLOOKUP(F394,GD.List!$C$3:$AO$5155,39,0),"")</f>
        <v>0</v>
      </c>
      <c r="CV394" s="93" t="s">
        <v>1134</v>
      </c>
    </row>
    <row r="395" spans="1:100" x14ac:dyDescent="0.2">
      <c r="A395" s="256">
        <f t="shared" si="357"/>
        <v>45920</v>
      </c>
      <c r="B395" s="256"/>
      <c r="C395" s="240" t="s">
        <v>1324</v>
      </c>
      <c r="D395" s="174">
        <v>45371</v>
      </c>
      <c r="E395" s="181">
        <v>1451.52</v>
      </c>
      <c r="F395" s="169" t="s">
        <v>3126</v>
      </c>
      <c r="G395" s="169" t="s">
        <v>1998</v>
      </c>
      <c r="H395" s="175">
        <v>5509.21</v>
      </c>
      <c r="I395" s="169">
        <v>1.66</v>
      </c>
      <c r="J395" s="193">
        <v>1451.52</v>
      </c>
      <c r="K395" s="94" t="str">
        <f t="shared" si="358"/>
        <v>Add</v>
      </c>
      <c r="L395" s="216">
        <f>_xlfn.IFNA(VLOOKUP(F395,GD.List!$C$3:$AO$5155,39,0),"")</f>
        <v>0</v>
      </c>
      <c r="CV395" s="93" t="s">
        <v>1134</v>
      </c>
    </row>
    <row r="396" spans="1:100" x14ac:dyDescent="0.2">
      <c r="A396" s="256">
        <f t="shared" si="357"/>
        <v>45934</v>
      </c>
      <c r="B396" s="256"/>
      <c r="C396" s="240" t="s">
        <v>1324</v>
      </c>
      <c r="D396" s="174">
        <v>45386</v>
      </c>
      <c r="E396" s="181">
        <v>33974.417099999999</v>
      </c>
      <c r="F396" s="169" t="s">
        <v>3223</v>
      </c>
      <c r="G396" s="169" t="s">
        <v>1998</v>
      </c>
      <c r="H396" s="175">
        <v>5402.33</v>
      </c>
      <c r="I396" s="169">
        <v>1.96</v>
      </c>
      <c r="J396" s="193">
        <v>33974.417099999999</v>
      </c>
      <c r="K396" s="94">
        <f t="shared" si="358"/>
        <v>5402.33</v>
      </c>
      <c r="L396" s="216">
        <f>_xlfn.IFNA(VLOOKUP(F396,GD.List!$C$3:$AO$5155,39,0),"")</f>
        <v>0</v>
      </c>
      <c r="CV396" s="93" t="s">
        <v>1134</v>
      </c>
    </row>
    <row r="397" spans="1:100" x14ac:dyDescent="0.2">
      <c r="A397" s="256">
        <f t="shared" si="357"/>
        <v>45940</v>
      </c>
      <c r="B397" s="256"/>
      <c r="C397" s="240" t="s">
        <v>1324</v>
      </c>
      <c r="D397" s="174">
        <v>45392</v>
      </c>
      <c r="E397" s="181">
        <v>24480</v>
      </c>
      <c r="F397" s="169" t="s">
        <v>3216</v>
      </c>
      <c r="G397" s="169" t="s">
        <v>2067</v>
      </c>
      <c r="H397" s="175">
        <v>5402.33</v>
      </c>
      <c r="I397" s="169">
        <v>1.43</v>
      </c>
      <c r="J397" s="193">
        <v>24480</v>
      </c>
      <c r="K397" s="94">
        <f t="shared" si="358"/>
        <v>5402.33</v>
      </c>
      <c r="L397" s="216">
        <f>_xlfn.IFNA(VLOOKUP(F397,GD.List!$C$3:$AO$5155,39,0),"")</f>
        <v>0</v>
      </c>
      <c r="CV397" s="93" t="s">
        <v>1134</v>
      </c>
    </row>
    <row r="398" spans="1:100" x14ac:dyDescent="0.2">
      <c r="A398" s="256">
        <f t="shared" si="357"/>
        <v>45944</v>
      </c>
      <c r="B398" s="256"/>
      <c r="C398" s="240" t="s">
        <v>1324</v>
      </c>
      <c r="D398" s="174">
        <v>45396</v>
      </c>
      <c r="E398" s="181">
        <v>24480</v>
      </c>
      <c r="F398" s="169" t="s">
        <v>3222</v>
      </c>
      <c r="G398" s="169" t="s">
        <v>2067</v>
      </c>
      <c r="H398" s="175">
        <v>5402.33</v>
      </c>
      <c r="I398" s="169">
        <v>1.43</v>
      </c>
      <c r="J398" s="193">
        <v>24480</v>
      </c>
      <c r="K398" s="94">
        <f t="shared" si="358"/>
        <v>5402.33</v>
      </c>
      <c r="L398" s="216">
        <f>_xlfn.IFNA(VLOOKUP(F398,GD.List!$C$3:$AO$5155,39,0),"")</f>
        <v>0</v>
      </c>
      <c r="CV398" s="93" t="s">
        <v>1134</v>
      </c>
    </row>
    <row r="399" spans="1:100" x14ac:dyDescent="0.2">
      <c r="A399" s="256">
        <f t="shared" si="357"/>
        <v>45945</v>
      </c>
      <c r="B399" s="256"/>
      <c r="C399" s="240" t="s">
        <v>1324</v>
      </c>
      <c r="D399" s="174">
        <v>45397</v>
      </c>
      <c r="E399" s="181">
        <v>23100</v>
      </c>
      <c r="F399" s="169" t="s">
        <v>3221</v>
      </c>
      <c r="G399" s="169" t="s">
        <v>3305</v>
      </c>
      <c r="H399" s="175">
        <v>5402.33</v>
      </c>
      <c r="I399" s="169">
        <v>1.35</v>
      </c>
      <c r="J399" s="193">
        <v>23100</v>
      </c>
      <c r="K399" s="94">
        <f t="shared" si="358"/>
        <v>5402.33</v>
      </c>
      <c r="L399" s="216">
        <f>_xlfn.IFNA(VLOOKUP(F399,GD.List!$C$3:$AO$5155,39,0),"")</f>
        <v>0</v>
      </c>
      <c r="CV399" s="93" t="s">
        <v>1134</v>
      </c>
    </row>
    <row r="400" spans="1:100" x14ac:dyDescent="0.2">
      <c r="A400" s="256">
        <f t="shared" si="357"/>
        <v>45949</v>
      </c>
      <c r="B400" s="256"/>
      <c r="C400" s="240" t="s">
        <v>1324</v>
      </c>
      <c r="D400" s="174">
        <v>45401</v>
      </c>
      <c r="E400" s="181">
        <v>24480</v>
      </c>
      <c r="F400" s="169" t="s">
        <v>3244</v>
      </c>
      <c r="G400" s="169" t="s">
        <v>2067</v>
      </c>
      <c r="H400" s="175">
        <v>5402.33</v>
      </c>
      <c r="I400" s="169">
        <v>1.43</v>
      </c>
      <c r="J400" s="193">
        <v>24480</v>
      </c>
      <c r="K400" s="94">
        <f t="shared" si="358"/>
        <v>5402.33</v>
      </c>
      <c r="L400" s="216">
        <f>_xlfn.IFNA(VLOOKUP(F400,GD.List!$C$3:$AO$5155,39,0),"")</f>
        <v>0</v>
      </c>
      <c r="CV400" s="93" t="s">
        <v>1134</v>
      </c>
    </row>
    <row r="401" spans="1:100" x14ac:dyDescent="0.2">
      <c r="A401" s="256">
        <f t="shared" si="357"/>
        <v>45957</v>
      </c>
      <c r="B401" s="256"/>
      <c r="C401" s="240" t="s">
        <v>1324</v>
      </c>
      <c r="D401" s="174">
        <v>45409</v>
      </c>
      <c r="E401" s="181">
        <v>23100</v>
      </c>
      <c r="F401" s="169" t="s">
        <v>3374</v>
      </c>
      <c r="G401" s="169" t="s">
        <v>2874</v>
      </c>
      <c r="H401" s="175">
        <v>5402.33</v>
      </c>
      <c r="I401" s="169">
        <v>1.35</v>
      </c>
      <c r="J401" s="193">
        <v>23100</v>
      </c>
      <c r="K401" s="94">
        <f t="shared" si="358"/>
        <v>5402.33</v>
      </c>
      <c r="L401" s="216">
        <f>_xlfn.IFNA(VLOOKUP(F401,GD.List!$C$3:$AO$5155,39,0),"")</f>
        <v>0</v>
      </c>
      <c r="CV401" s="93" t="s">
        <v>1134</v>
      </c>
    </row>
    <row r="402" spans="1:100" x14ac:dyDescent="0.2">
      <c r="A402" s="256">
        <f t="shared" si="357"/>
        <v>45962</v>
      </c>
      <c r="B402" s="256"/>
      <c r="C402" s="240" t="s">
        <v>1324</v>
      </c>
      <c r="D402" s="174">
        <v>45413</v>
      </c>
      <c r="E402" s="181">
        <v>23100</v>
      </c>
      <c r="F402" s="169" t="s">
        <v>3376</v>
      </c>
      <c r="G402" s="169" t="s">
        <v>3378</v>
      </c>
      <c r="H402" s="175">
        <v>5402.33</v>
      </c>
      <c r="I402" s="169">
        <v>1.35</v>
      </c>
      <c r="J402" s="193">
        <v>23100</v>
      </c>
      <c r="K402" s="94">
        <f t="shared" si="358"/>
        <v>5402.33</v>
      </c>
      <c r="L402" s="216">
        <f>_xlfn.IFNA(VLOOKUP(F402,GD.List!$C$3:$AO$5155,39,0),"")</f>
        <v>0</v>
      </c>
      <c r="CV402" s="93" t="s">
        <v>1134</v>
      </c>
    </row>
    <row r="403" spans="1:100" x14ac:dyDescent="0.2">
      <c r="A403" s="256">
        <f t="shared" si="357"/>
        <v>45963</v>
      </c>
      <c r="B403" s="256"/>
      <c r="C403" s="240" t="s">
        <v>1324</v>
      </c>
      <c r="D403" s="174">
        <v>45414</v>
      </c>
      <c r="E403" s="181">
        <v>23100</v>
      </c>
      <c r="F403" s="169" t="s">
        <v>3382</v>
      </c>
      <c r="G403" s="169" t="s">
        <v>3468</v>
      </c>
      <c r="H403" s="175">
        <v>5402.33</v>
      </c>
      <c r="I403" s="169">
        <v>1.35</v>
      </c>
      <c r="J403" s="193">
        <v>23100</v>
      </c>
      <c r="K403" s="94">
        <f t="shared" si="358"/>
        <v>5402.33</v>
      </c>
      <c r="L403" s="216">
        <f>_xlfn.IFNA(VLOOKUP(F403,GD.List!$C$3:$AO$5155,39,0),"")</f>
        <v>0</v>
      </c>
      <c r="CV403" s="93" t="s">
        <v>1134</v>
      </c>
    </row>
    <row r="404" spans="1:100" x14ac:dyDescent="0.2">
      <c r="A404" s="256">
        <f t="shared" si="357"/>
        <v>45964</v>
      </c>
      <c r="B404" s="256"/>
      <c r="C404" s="240" t="s">
        <v>1324</v>
      </c>
      <c r="D404" s="174">
        <v>45415</v>
      </c>
      <c r="E404" s="181">
        <v>23100</v>
      </c>
      <c r="F404" s="169" t="s">
        <v>3381</v>
      </c>
      <c r="G404" s="169" t="s">
        <v>3467</v>
      </c>
      <c r="H404" s="175">
        <v>5402.33</v>
      </c>
      <c r="I404" s="169">
        <v>1.35</v>
      </c>
      <c r="J404" s="193">
        <v>23100</v>
      </c>
      <c r="K404" s="94">
        <f t="shared" si="358"/>
        <v>5402.33</v>
      </c>
      <c r="L404" s="216">
        <f>_xlfn.IFNA(VLOOKUP(F404,GD.List!$C$3:$AO$5155,39,0),"")</f>
        <v>0</v>
      </c>
      <c r="CV404" s="93" t="s">
        <v>1134</v>
      </c>
    </row>
    <row r="405" spans="1:100" x14ac:dyDescent="0.2">
      <c r="A405" s="256">
        <f t="shared" si="357"/>
        <v>45977</v>
      </c>
      <c r="B405" s="256"/>
      <c r="C405" s="240" t="s">
        <v>1324</v>
      </c>
      <c r="D405" s="174">
        <v>45428</v>
      </c>
      <c r="E405" s="181">
        <v>24480</v>
      </c>
      <c r="F405" s="169" t="s">
        <v>3587</v>
      </c>
      <c r="G405" s="169" t="s">
        <v>1282</v>
      </c>
      <c r="H405" s="175">
        <v>5402.33</v>
      </c>
      <c r="I405" s="169">
        <v>1.43</v>
      </c>
      <c r="J405" s="193">
        <v>24480</v>
      </c>
      <c r="K405" s="94">
        <f t="shared" si="358"/>
        <v>5402.33</v>
      </c>
      <c r="L405" s="216">
        <f>_xlfn.IFNA(VLOOKUP(F405,GD.List!$C$3:$AO$5155,39,0),"")</f>
        <v>0</v>
      </c>
      <c r="CV405" s="93" t="s">
        <v>1134</v>
      </c>
    </row>
    <row r="406" spans="1:100" x14ac:dyDescent="0.2">
      <c r="A406" s="256">
        <f t="shared" si="357"/>
        <v>45979</v>
      </c>
      <c r="B406" s="256"/>
      <c r="C406" s="240" t="s">
        <v>1324</v>
      </c>
      <c r="D406" s="174">
        <v>45430</v>
      </c>
      <c r="E406" s="181">
        <v>28395.173699999999</v>
      </c>
      <c r="F406" s="169" t="s">
        <v>3398</v>
      </c>
      <c r="G406" s="169" t="s">
        <v>1998</v>
      </c>
      <c r="H406" s="175">
        <v>5402.33</v>
      </c>
      <c r="I406" s="169">
        <v>1.96</v>
      </c>
      <c r="J406" s="193">
        <v>28395.173699999999</v>
      </c>
      <c r="K406" s="94">
        <f t="shared" si="358"/>
        <v>5402.33</v>
      </c>
      <c r="L406" s="216">
        <f>_xlfn.IFNA(VLOOKUP(F406,GD.List!$C$3:$AO$5155,39,0),"")</f>
        <v>0</v>
      </c>
      <c r="CV406" s="93" t="s">
        <v>1134</v>
      </c>
    </row>
    <row r="407" spans="1:100" x14ac:dyDescent="0.2">
      <c r="A407" s="256">
        <f t="shared" si="357"/>
        <v>45980</v>
      </c>
      <c r="B407" s="256"/>
      <c r="C407" s="240" t="s">
        <v>1324</v>
      </c>
      <c r="D407" s="174">
        <v>45431</v>
      </c>
      <c r="E407" s="181">
        <v>23100</v>
      </c>
      <c r="F407" s="169" t="s">
        <v>3592</v>
      </c>
      <c r="G407" s="169" t="s">
        <v>3608</v>
      </c>
      <c r="H407" s="175">
        <v>5402.33</v>
      </c>
      <c r="I407" s="169">
        <v>1.35</v>
      </c>
      <c r="J407" s="193">
        <v>23100</v>
      </c>
      <c r="K407" s="94">
        <f t="shared" si="358"/>
        <v>5402.33</v>
      </c>
      <c r="L407" s="216">
        <f>_xlfn.IFNA(VLOOKUP(F407,GD.List!$C$3:$AO$5155,39,0),"")</f>
        <v>0</v>
      </c>
      <c r="CV407" s="93" t="s">
        <v>1134</v>
      </c>
    </row>
    <row r="408" spans="1:100" x14ac:dyDescent="0.2">
      <c r="A408" s="256">
        <f t="shared" si="357"/>
        <v>45981</v>
      </c>
      <c r="B408" s="256"/>
      <c r="C408" s="240" t="s">
        <v>1324</v>
      </c>
      <c r="D408" s="174">
        <v>45432</v>
      </c>
      <c r="E408" s="181">
        <v>23100</v>
      </c>
      <c r="F408" s="169" t="s">
        <v>3593</v>
      </c>
      <c r="G408" s="169" t="s">
        <v>3609</v>
      </c>
      <c r="H408" s="175">
        <v>5402.33</v>
      </c>
      <c r="I408" s="169">
        <v>1.35</v>
      </c>
      <c r="J408" s="193">
        <v>23100</v>
      </c>
      <c r="K408" s="94">
        <f t="shared" si="358"/>
        <v>5402.33</v>
      </c>
      <c r="L408" s="216">
        <f>_xlfn.IFNA(VLOOKUP(F408,GD.List!$C$3:$AO$5155,39,0),"")</f>
        <v>0</v>
      </c>
      <c r="CV408" s="93" t="s">
        <v>1134</v>
      </c>
    </row>
    <row r="409" spans="1:100" x14ac:dyDescent="0.2">
      <c r="A409" s="256">
        <f t="shared" si="357"/>
        <v>45981</v>
      </c>
      <c r="B409" s="256"/>
      <c r="C409" s="240" t="s">
        <v>1324</v>
      </c>
      <c r="D409" s="174">
        <v>45432</v>
      </c>
      <c r="E409" s="181">
        <v>24480</v>
      </c>
      <c r="F409" s="169" t="s">
        <v>3596</v>
      </c>
      <c r="G409" s="169" t="s">
        <v>2067</v>
      </c>
      <c r="H409" s="175">
        <v>5402.33</v>
      </c>
      <c r="I409" s="169">
        <v>1.43</v>
      </c>
      <c r="J409" s="193">
        <v>24480</v>
      </c>
      <c r="K409" s="94">
        <f t="shared" si="358"/>
        <v>5402.33</v>
      </c>
      <c r="L409" s="216">
        <f>_xlfn.IFNA(VLOOKUP(F409,GD.List!$C$3:$AO$5155,39,0),"")</f>
        <v>0</v>
      </c>
      <c r="CV409" s="93" t="s">
        <v>1134</v>
      </c>
    </row>
    <row r="410" spans="1:100" x14ac:dyDescent="0.2">
      <c r="A410" s="256">
        <f t="shared" si="357"/>
        <v>45984</v>
      </c>
      <c r="B410" s="256"/>
      <c r="C410" s="240" t="s">
        <v>1324</v>
      </c>
      <c r="D410" s="174">
        <v>45435</v>
      </c>
      <c r="E410" s="181">
        <v>24480</v>
      </c>
      <c r="F410" s="169" t="s">
        <v>3597</v>
      </c>
      <c r="G410" s="169" t="s">
        <v>3612</v>
      </c>
      <c r="H410" s="175">
        <v>5402.33</v>
      </c>
      <c r="I410" s="169">
        <v>1.43</v>
      </c>
      <c r="J410" s="193">
        <v>24480</v>
      </c>
      <c r="K410" s="94">
        <f t="shared" si="358"/>
        <v>5402.33</v>
      </c>
      <c r="L410" s="216">
        <f>_xlfn.IFNA(VLOOKUP(F410,GD.List!$C$3:$AO$5155,39,0),"")</f>
        <v>0</v>
      </c>
      <c r="CV410" s="93" t="s">
        <v>1134</v>
      </c>
    </row>
    <row r="411" spans="1:100" x14ac:dyDescent="0.2">
      <c r="A411" s="256">
        <f t="shared" si="357"/>
        <v>45986</v>
      </c>
      <c r="B411" s="256"/>
      <c r="C411" s="240" t="s">
        <v>1324</v>
      </c>
      <c r="D411" s="174">
        <v>45437</v>
      </c>
      <c r="E411" s="181">
        <v>7438.9912000000004</v>
      </c>
      <c r="F411" s="169" t="s">
        <v>3497</v>
      </c>
      <c r="G411" s="169" t="s">
        <v>1998</v>
      </c>
      <c r="H411" s="175">
        <v>5402.33</v>
      </c>
      <c r="I411" s="169">
        <v>1.88</v>
      </c>
      <c r="J411" s="193">
        <v>7438.9912000000004</v>
      </c>
      <c r="K411" s="94">
        <f t="shared" si="358"/>
        <v>5402.33</v>
      </c>
      <c r="L411" s="216">
        <f>_xlfn.IFNA(VLOOKUP(F411,GD.List!$C$3:$AO$5155,39,0),"")</f>
        <v>0</v>
      </c>
      <c r="CV411" s="93" t="s">
        <v>1134</v>
      </c>
    </row>
    <row r="412" spans="1:100" x14ac:dyDescent="0.2">
      <c r="A412" s="256">
        <f t="shared" si="357"/>
        <v>45986</v>
      </c>
      <c r="B412" s="256"/>
      <c r="C412" s="240" t="s">
        <v>1324</v>
      </c>
      <c r="D412" s="174">
        <v>45437</v>
      </c>
      <c r="E412" s="181">
        <v>24300</v>
      </c>
      <c r="F412" s="169" t="s">
        <v>3589</v>
      </c>
      <c r="G412" s="169" t="s">
        <v>378</v>
      </c>
      <c r="H412" s="175">
        <v>5402.33</v>
      </c>
      <c r="I412" s="169">
        <v>1.3</v>
      </c>
      <c r="J412" s="193">
        <v>24300</v>
      </c>
      <c r="K412" s="94">
        <f t="shared" si="358"/>
        <v>5402.33</v>
      </c>
      <c r="L412" s="216">
        <f>_xlfn.IFNA(VLOOKUP(F412,GD.List!$C$3:$AO$5155,39,0),"")</f>
        <v>0</v>
      </c>
      <c r="CV412" s="93" t="s">
        <v>1134</v>
      </c>
    </row>
    <row r="413" spans="1:100" x14ac:dyDescent="0.2">
      <c r="A413" s="256">
        <f t="shared" si="357"/>
        <v>45987</v>
      </c>
      <c r="B413" s="256"/>
      <c r="C413" s="240" t="s">
        <v>1324</v>
      </c>
      <c r="D413" s="174">
        <v>45438</v>
      </c>
      <c r="E413" s="181">
        <v>23100</v>
      </c>
      <c r="F413" s="169" t="s">
        <v>3598</v>
      </c>
      <c r="G413" s="169" t="s">
        <v>3613</v>
      </c>
      <c r="H413" s="175">
        <v>5402.33</v>
      </c>
      <c r="I413" s="169">
        <v>1.35</v>
      </c>
      <c r="J413" s="193">
        <v>23100</v>
      </c>
      <c r="K413" s="94">
        <f t="shared" si="358"/>
        <v>5402.33</v>
      </c>
      <c r="L413" s="216">
        <f>_xlfn.IFNA(VLOOKUP(F413,GD.List!$C$3:$AO$5155,39,0),"")</f>
        <v>0</v>
      </c>
      <c r="CV413" s="93" t="s">
        <v>1134</v>
      </c>
    </row>
    <row r="414" spans="1:100" x14ac:dyDescent="0.2">
      <c r="A414" s="256">
        <f t="shared" si="357"/>
        <v>45987</v>
      </c>
      <c r="B414" s="256"/>
      <c r="C414" s="240" t="s">
        <v>1324</v>
      </c>
      <c r="D414" s="174">
        <v>45438</v>
      </c>
      <c r="E414" s="181">
        <v>24300</v>
      </c>
      <c r="F414" s="169" t="s">
        <v>3599</v>
      </c>
      <c r="G414" s="169" t="s">
        <v>3614</v>
      </c>
      <c r="H414" s="175">
        <v>5402.33</v>
      </c>
      <c r="I414" s="169">
        <v>1.3</v>
      </c>
      <c r="J414" s="193">
        <v>24300</v>
      </c>
      <c r="K414" s="94">
        <f t="shared" si="358"/>
        <v>5402.33</v>
      </c>
      <c r="L414" s="216">
        <f>_xlfn.IFNA(VLOOKUP(F414,GD.List!$C$3:$AO$5155,39,0),"")</f>
        <v>0</v>
      </c>
      <c r="CV414" s="93" t="s">
        <v>1134</v>
      </c>
    </row>
    <row r="415" spans="1:100" x14ac:dyDescent="0.2">
      <c r="A415" s="256">
        <f t="shared" si="357"/>
        <v>45988</v>
      </c>
      <c r="B415" s="256"/>
      <c r="C415" s="240" t="s">
        <v>1324</v>
      </c>
      <c r="D415" s="174">
        <v>45439</v>
      </c>
      <c r="E415" s="181">
        <v>24480</v>
      </c>
      <c r="F415" s="169" t="s">
        <v>3602</v>
      </c>
      <c r="G415" s="169" t="s">
        <v>3616</v>
      </c>
      <c r="H415" s="175">
        <v>5402.33</v>
      </c>
      <c r="I415" s="169">
        <v>1.43</v>
      </c>
      <c r="J415" s="193">
        <v>24480</v>
      </c>
      <c r="K415" s="94">
        <f t="shared" si="358"/>
        <v>5402.33</v>
      </c>
      <c r="L415" s="216">
        <f>_xlfn.IFNA(VLOOKUP(F415,GD.List!$C$3:$AO$5155,39,0),"")</f>
        <v>0</v>
      </c>
      <c r="CV415" s="93" t="s">
        <v>1134</v>
      </c>
    </row>
    <row r="416" spans="1:100" x14ac:dyDescent="0.2">
      <c r="A416" s="256">
        <f t="shared" si="357"/>
        <v>45991</v>
      </c>
      <c r="B416" s="256"/>
      <c r="C416" s="240" t="s">
        <v>1324</v>
      </c>
      <c r="D416" s="174">
        <v>45442</v>
      </c>
      <c r="E416" s="181">
        <v>23100</v>
      </c>
      <c r="F416" s="169" t="s">
        <v>3601</v>
      </c>
      <c r="G416" s="169" t="s">
        <v>3615</v>
      </c>
      <c r="H416" s="175">
        <v>5402.33</v>
      </c>
      <c r="I416" s="169">
        <v>1.35</v>
      </c>
      <c r="J416" s="193">
        <v>23100</v>
      </c>
      <c r="K416" s="94">
        <f t="shared" si="358"/>
        <v>5402.33</v>
      </c>
      <c r="L416" s="216">
        <f>_xlfn.IFNA(VLOOKUP(F416,GD.List!$C$3:$AO$5155,39,0),"")</f>
        <v>0</v>
      </c>
      <c r="CV416" s="93" t="s">
        <v>1134</v>
      </c>
    </row>
    <row r="417" spans="1:100" x14ac:dyDescent="0.2">
      <c r="A417" s="256">
        <f t="shared" si="357"/>
        <v>45991</v>
      </c>
      <c r="B417" s="256"/>
      <c r="C417" s="240" t="s">
        <v>1324</v>
      </c>
      <c r="D417" s="174">
        <v>45442</v>
      </c>
      <c r="E417" s="181">
        <v>23100</v>
      </c>
      <c r="F417" s="169" t="s">
        <v>3603</v>
      </c>
      <c r="G417" s="169" t="s">
        <v>3615</v>
      </c>
      <c r="H417" s="175">
        <v>5402.33</v>
      </c>
      <c r="I417" s="169">
        <v>1.35</v>
      </c>
      <c r="J417" s="193">
        <v>23100</v>
      </c>
      <c r="K417" s="94">
        <f t="shared" si="358"/>
        <v>5402.33</v>
      </c>
      <c r="L417" s="216">
        <f>_xlfn.IFNA(VLOOKUP(F417,GD.List!$C$3:$AO$5155,39,0),"")</f>
        <v>0</v>
      </c>
      <c r="CV417" s="93" t="s">
        <v>1134</v>
      </c>
    </row>
    <row r="418" spans="1:100" x14ac:dyDescent="0.2">
      <c r="A418" s="256">
        <f t="shared" si="357"/>
        <v>45992</v>
      </c>
      <c r="B418" s="256"/>
      <c r="C418" s="240" t="s">
        <v>1324</v>
      </c>
      <c r="D418" s="174">
        <v>45444</v>
      </c>
      <c r="E418" s="181">
        <v>24480</v>
      </c>
      <c r="F418" s="169" t="s">
        <v>3604</v>
      </c>
      <c r="G418" s="169" t="s">
        <v>3617</v>
      </c>
      <c r="H418" s="175">
        <v>5402.33</v>
      </c>
      <c r="I418" s="169">
        <v>1.43</v>
      </c>
      <c r="J418" s="193">
        <v>24480</v>
      </c>
      <c r="K418" s="94">
        <f t="shared" si="358"/>
        <v>5402.33</v>
      </c>
      <c r="L418" s="216">
        <f>_xlfn.IFNA(VLOOKUP(F418,GD.List!$C$3:$AO$5155,39,0),"")</f>
        <v>0</v>
      </c>
      <c r="CV418" s="93" t="s">
        <v>1134</v>
      </c>
    </row>
    <row r="419" spans="1:100" x14ac:dyDescent="0.2">
      <c r="A419" s="256">
        <f t="shared" si="357"/>
        <v>46001</v>
      </c>
      <c r="B419" s="256"/>
      <c r="C419" s="240" t="s">
        <v>1324</v>
      </c>
      <c r="D419" s="174">
        <v>45453</v>
      </c>
      <c r="E419" s="181">
        <v>27215.821499999998</v>
      </c>
      <c r="F419" s="169" t="s">
        <v>3634</v>
      </c>
      <c r="G419" s="169" t="s">
        <v>1998</v>
      </c>
      <c r="H419" s="175">
        <v>5402.33</v>
      </c>
      <c r="I419" s="169">
        <v>2.17</v>
      </c>
      <c r="J419" s="193">
        <v>27215.821499999998</v>
      </c>
      <c r="K419" s="94">
        <f t="shared" si="358"/>
        <v>5402.33</v>
      </c>
      <c r="L419" s="216">
        <f>_xlfn.IFNA(VLOOKUP(F419,GD.List!$C$3:$AO$5155,39,0),"")</f>
        <v>0</v>
      </c>
      <c r="CV419" s="93" t="s">
        <v>1134</v>
      </c>
    </row>
    <row r="420" spans="1:100" x14ac:dyDescent="0.2">
      <c r="A420" s="256">
        <f t="shared" si="357"/>
        <v>46007</v>
      </c>
      <c r="B420" s="256"/>
      <c r="C420" s="240" t="s">
        <v>1324</v>
      </c>
      <c r="D420" s="174">
        <v>45459</v>
      </c>
      <c r="E420" s="181">
        <v>27215.821499999998</v>
      </c>
      <c r="F420" s="169" t="s">
        <v>3635</v>
      </c>
      <c r="G420" s="169" t="s">
        <v>1998</v>
      </c>
      <c r="H420" s="175">
        <v>5402.33</v>
      </c>
      <c r="I420" s="169">
        <v>2.17</v>
      </c>
      <c r="J420" s="193">
        <v>27215.821499999998</v>
      </c>
      <c r="K420" s="94">
        <f t="shared" si="358"/>
        <v>5402.33</v>
      </c>
      <c r="L420" s="216">
        <f>_xlfn.IFNA(VLOOKUP(F420,GD.List!$C$3:$AO$5155,39,0),"")</f>
        <v>0</v>
      </c>
      <c r="CV420" s="93" t="s">
        <v>1134</v>
      </c>
    </row>
    <row r="421" spans="1:100" x14ac:dyDescent="0.2">
      <c r="A421" s="256">
        <f t="shared" si="357"/>
        <v>46014</v>
      </c>
      <c r="B421" s="256"/>
      <c r="C421" s="240" t="s">
        <v>1324</v>
      </c>
      <c r="D421" s="174">
        <v>45466</v>
      </c>
      <c r="E421" s="181">
        <v>7.56</v>
      </c>
      <c r="F421" s="169" t="s">
        <v>3645</v>
      </c>
      <c r="G421" s="169" t="s">
        <v>378</v>
      </c>
      <c r="H421" s="175">
        <v>5509.21</v>
      </c>
      <c r="I421" s="169">
        <v>2.2200000000000002</v>
      </c>
      <c r="J421" s="193">
        <v>7.56</v>
      </c>
      <c r="K421" s="94" t="str">
        <f t="shared" si="358"/>
        <v>Add</v>
      </c>
      <c r="L421" s="216">
        <f>_xlfn.IFNA(VLOOKUP(F421,GD.List!$C$3:$AO$5155,39,0),"")</f>
        <v>0</v>
      </c>
      <c r="CV421" s="93" t="s">
        <v>1134</v>
      </c>
    </row>
    <row r="422" spans="1:100" x14ac:dyDescent="0.2">
      <c r="A422" s="256">
        <f t="shared" si="357"/>
        <v>46032</v>
      </c>
      <c r="B422" s="256"/>
      <c r="C422" s="240" t="s">
        <v>1324</v>
      </c>
      <c r="D422" s="174">
        <v>45483</v>
      </c>
      <c r="E422" s="181">
        <v>24480</v>
      </c>
      <c r="F422" s="169" t="s">
        <v>3857</v>
      </c>
      <c r="G422" s="169" t="s">
        <v>3870</v>
      </c>
      <c r="H422" s="175">
        <v>5402.33</v>
      </c>
      <c r="I422" s="169">
        <v>1.35</v>
      </c>
      <c r="J422" s="193">
        <v>24480</v>
      </c>
      <c r="K422" s="94">
        <f t="shared" si="358"/>
        <v>5402.33</v>
      </c>
      <c r="L422" s="216">
        <f>_xlfn.IFNA(VLOOKUP(F422,GD.List!$C$3:$AO$5155,39,0),"")</f>
        <v>0</v>
      </c>
      <c r="CV422" s="93" t="s">
        <v>1134</v>
      </c>
    </row>
    <row r="423" spans="1:100" x14ac:dyDescent="0.2">
      <c r="A423" s="256">
        <f t="shared" si="357"/>
        <v>46032</v>
      </c>
      <c r="B423" s="256"/>
      <c r="C423" s="240" t="s">
        <v>1324</v>
      </c>
      <c r="D423" s="174">
        <v>45483</v>
      </c>
      <c r="E423" s="181">
        <v>24480</v>
      </c>
      <c r="F423" s="169" t="s">
        <v>3858</v>
      </c>
      <c r="G423" s="169" t="s">
        <v>3871</v>
      </c>
      <c r="H423" s="175">
        <v>5402.33</v>
      </c>
      <c r="I423" s="169">
        <v>1.35</v>
      </c>
      <c r="J423" s="193">
        <v>24480</v>
      </c>
      <c r="K423" s="94">
        <f t="shared" si="358"/>
        <v>5402.33</v>
      </c>
      <c r="L423" s="216">
        <f>_xlfn.IFNA(VLOOKUP(F423,GD.List!$C$3:$AO$5155,39,0),"")</f>
        <v>0</v>
      </c>
      <c r="CV423" s="93" t="s">
        <v>1134</v>
      </c>
    </row>
    <row r="424" spans="1:100" x14ac:dyDescent="0.2">
      <c r="A424" s="256">
        <f t="shared" si="357"/>
        <v>46032</v>
      </c>
      <c r="B424" s="256"/>
      <c r="C424" s="240" t="s">
        <v>1324</v>
      </c>
      <c r="D424" s="174">
        <v>45483</v>
      </c>
      <c r="E424" s="181">
        <v>45359.702400000002</v>
      </c>
      <c r="F424" s="169" t="s">
        <v>3959</v>
      </c>
      <c r="G424" s="169" t="s">
        <v>378</v>
      </c>
      <c r="H424" s="175">
        <v>5402.33</v>
      </c>
      <c r="I424" s="169">
        <v>2.17</v>
      </c>
      <c r="J424" s="193">
        <v>45359.702400000002</v>
      </c>
      <c r="K424" s="94">
        <f t="shared" si="358"/>
        <v>5402.33</v>
      </c>
      <c r="L424" s="216">
        <f>_xlfn.IFNA(VLOOKUP(F424,GD.List!$C$3:$AO$5155,39,0),"")</f>
        <v>0</v>
      </c>
      <c r="CV424" s="93" t="s">
        <v>1134</v>
      </c>
    </row>
    <row r="425" spans="1:100" x14ac:dyDescent="0.2">
      <c r="A425" s="256">
        <f t="shared" si="357"/>
        <v>46035</v>
      </c>
      <c r="B425" s="256"/>
      <c r="C425" s="240" t="s">
        <v>1324</v>
      </c>
      <c r="D425" s="174">
        <v>45486</v>
      </c>
      <c r="E425" s="181">
        <v>18912</v>
      </c>
      <c r="F425" s="169" t="s">
        <v>3866</v>
      </c>
      <c r="G425" s="169" t="s">
        <v>3876</v>
      </c>
      <c r="H425" s="175">
        <v>5402.33</v>
      </c>
      <c r="I425" s="169">
        <v>4.3499999999999996</v>
      </c>
      <c r="J425" s="193">
        <v>18912</v>
      </c>
      <c r="K425" s="94">
        <f t="shared" si="358"/>
        <v>5402.33</v>
      </c>
      <c r="L425" s="216">
        <f>_xlfn.IFNA(VLOOKUP(F425,GD.List!$C$3:$AO$5155,39,0),"")</f>
        <v>0</v>
      </c>
      <c r="CV425" s="93" t="s">
        <v>1134</v>
      </c>
    </row>
    <row r="426" spans="1:100" x14ac:dyDescent="0.2">
      <c r="A426" s="256">
        <f t="shared" si="357"/>
        <v>46042</v>
      </c>
      <c r="B426" s="256"/>
      <c r="C426" s="240" t="s">
        <v>1324</v>
      </c>
      <c r="D426" s="174">
        <v>45493</v>
      </c>
      <c r="E426" s="181">
        <v>22000</v>
      </c>
      <c r="F426" s="169" t="s">
        <v>3868</v>
      </c>
      <c r="G426" s="169" t="s">
        <v>3878</v>
      </c>
      <c r="H426" s="175">
        <v>5402.33</v>
      </c>
      <c r="I426" s="169">
        <v>1.45</v>
      </c>
      <c r="J426" s="193">
        <v>22000</v>
      </c>
      <c r="K426" s="94">
        <f t="shared" si="358"/>
        <v>5402.33</v>
      </c>
      <c r="L426" s="216">
        <f>_xlfn.IFNA(VLOOKUP(F426,GD.List!$C$3:$AO$5155,39,0),"")</f>
        <v>0</v>
      </c>
      <c r="CV426" s="93" t="s">
        <v>1134</v>
      </c>
    </row>
    <row r="427" spans="1:100" x14ac:dyDescent="0.2">
      <c r="A427" s="256">
        <f t="shared" si="357"/>
        <v>46053</v>
      </c>
      <c r="B427" s="256"/>
      <c r="C427" s="240" t="s">
        <v>1324</v>
      </c>
      <c r="D427" s="174">
        <v>45504</v>
      </c>
      <c r="E427" s="181">
        <v>22000</v>
      </c>
      <c r="F427" s="169" t="s">
        <v>4129</v>
      </c>
      <c r="G427" s="169" t="s">
        <v>3878</v>
      </c>
      <c r="H427" s="175">
        <v>5402.33</v>
      </c>
      <c r="I427" s="169">
        <v>1.45</v>
      </c>
      <c r="J427" s="193">
        <v>22000</v>
      </c>
      <c r="K427" s="94">
        <f t="shared" si="358"/>
        <v>5402.33</v>
      </c>
      <c r="L427" s="216">
        <f>_xlfn.IFNA(VLOOKUP(F427,GD.List!$C$3:$AO$5155,39,0),"")</f>
        <v>0</v>
      </c>
      <c r="CV427" s="93" t="s">
        <v>1134</v>
      </c>
    </row>
    <row r="428" spans="1:100" x14ac:dyDescent="0.2">
      <c r="A428" s="256">
        <f t="shared" si="357"/>
        <v>46057</v>
      </c>
      <c r="B428" s="256"/>
      <c r="C428" s="240" t="s">
        <v>1324</v>
      </c>
      <c r="D428" s="174">
        <v>45508</v>
      </c>
      <c r="E428" s="181">
        <v>22000</v>
      </c>
      <c r="F428" s="169" t="s">
        <v>4135</v>
      </c>
      <c r="G428" s="169" t="s">
        <v>3878</v>
      </c>
      <c r="H428" s="175">
        <v>5402.33</v>
      </c>
      <c r="I428" s="169">
        <v>1.45</v>
      </c>
      <c r="J428" s="193">
        <v>22000</v>
      </c>
      <c r="K428" s="94">
        <f t="shared" si="358"/>
        <v>5402.33</v>
      </c>
      <c r="L428" s="216">
        <f>_xlfn.IFNA(VLOOKUP(F428,GD.List!$C$3:$AO$5155,39,0),"")</f>
        <v>0</v>
      </c>
      <c r="CV428" s="93" t="s">
        <v>1134</v>
      </c>
    </row>
    <row r="429" spans="1:100" x14ac:dyDescent="0.2">
      <c r="A429" s="256">
        <f t="shared" si="357"/>
        <v>46106</v>
      </c>
      <c r="B429" s="256"/>
      <c r="C429" s="240" t="s">
        <v>1324</v>
      </c>
      <c r="D429" s="174">
        <v>45560</v>
      </c>
      <c r="E429" s="181">
        <v>18148.4169</v>
      </c>
      <c r="F429" s="169" t="s">
        <v>4501</v>
      </c>
      <c r="G429" s="169" t="s">
        <v>1998</v>
      </c>
      <c r="H429" s="175">
        <v>5402.33</v>
      </c>
      <c r="I429" s="169">
        <v>2.2000000000000002</v>
      </c>
      <c r="J429" s="193">
        <v>18148.4169</v>
      </c>
      <c r="K429" s="94">
        <f t="shared" si="358"/>
        <v>5402.33</v>
      </c>
      <c r="L429" s="216">
        <f>_xlfn.IFNA(VLOOKUP(F429,GD.List!$C$3:$AO$5155,39,0),"")</f>
        <v>0</v>
      </c>
      <c r="CV429" s="93" t="s">
        <v>1134</v>
      </c>
    </row>
    <row r="430" spans="1:100" x14ac:dyDescent="0.2">
      <c r="A430" s="256">
        <f t="shared" ref="A430:A453" si="359">IF(D430&lt;&gt;"",EDATE(VALUE(RIGHT(D430,10)),18),"")</f>
        <v>46115</v>
      </c>
      <c r="B430" s="256"/>
      <c r="C430" s="240" t="s">
        <v>1324</v>
      </c>
      <c r="D430" s="174">
        <v>45568</v>
      </c>
      <c r="E430" s="181">
        <v>24480</v>
      </c>
      <c r="F430" s="169" t="s">
        <v>4525</v>
      </c>
      <c r="G430" s="169" t="s">
        <v>4559</v>
      </c>
      <c r="H430" s="175">
        <v>5402.33</v>
      </c>
      <c r="I430" s="169">
        <v>1.43</v>
      </c>
      <c r="J430" s="193">
        <v>24480</v>
      </c>
      <c r="K430" s="94">
        <f t="shared" si="358"/>
        <v>5402.33</v>
      </c>
      <c r="L430" s="216" t="str">
        <f>_xlfn.IFNA(VLOOKUP(F430,GD.List!$C$3:$AO$5155,39,0),"")</f>
        <v xml:space="preserve">HANGZHOU QINGYUN HOLDING GROUP CO LTD. </v>
      </c>
      <c r="CV430" s="93" t="s">
        <v>1134</v>
      </c>
    </row>
    <row r="431" spans="1:100" x14ac:dyDescent="0.2">
      <c r="A431" s="256">
        <f t="shared" si="359"/>
        <v>46115</v>
      </c>
      <c r="B431" s="256"/>
      <c r="C431" s="240" t="s">
        <v>1324</v>
      </c>
      <c r="D431" s="174">
        <v>45568</v>
      </c>
      <c r="E431" s="181">
        <v>24480</v>
      </c>
      <c r="F431" s="169" t="s">
        <v>4526</v>
      </c>
      <c r="G431" s="169" t="s">
        <v>4560</v>
      </c>
      <c r="H431" s="175">
        <v>5402.33</v>
      </c>
      <c r="I431" s="169">
        <v>1.43</v>
      </c>
      <c r="J431" s="193">
        <v>24480</v>
      </c>
      <c r="K431" s="94">
        <f t="shared" ref="K431:K494" si="360">IF(H431&lt;&gt;"",IFERROR(VLOOKUP(H431,$H$9:$H$76,1,0),"Add"),"")</f>
        <v>5402.33</v>
      </c>
      <c r="L431" s="216" t="str">
        <f>_xlfn.IFNA(VLOOKUP(F431,GD.List!$C$3:$AO$5155,39,0),"")</f>
        <v xml:space="preserve">HANGZHOU QINGYUN HOLDING GROUP CO LTD. </v>
      </c>
      <c r="CV431" s="93" t="s">
        <v>1134</v>
      </c>
    </row>
    <row r="432" spans="1:100" x14ac:dyDescent="0.2">
      <c r="A432" s="256">
        <f t="shared" si="359"/>
        <v>46124</v>
      </c>
      <c r="B432" s="256"/>
      <c r="C432" s="240" t="s">
        <v>1324</v>
      </c>
      <c r="D432" s="174">
        <v>45577</v>
      </c>
      <c r="E432" s="181">
        <v>24480</v>
      </c>
      <c r="F432" s="169" t="s">
        <v>4549</v>
      </c>
      <c r="G432" s="169" t="s">
        <v>4578</v>
      </c>
      <c r="H432" s="175">
        <v>5402.33</v>
      </c>
      <c r="I432" s="169">
        <v>1.43</v>
      </c>
      <c r="J432" s="193">
        <v>24480</v>
      </c>
      <c r="K432" s="94">
        <f t="shared" si="360"/>
        <v>5402.33</v>
      </c>
      <c r="L432" s="216" t="str">
        <f>_xlfn.IFNA(VLOOKUP(F432,GD.List!$C$3:$AO$5155,39,0),"")</f>
        <v xml:space="preserve">HANGZHOU QINGYUN HOLDING GROUP CO.,LTD. </v>
      </c>
      <c r="CV432" s="93" t="s">
        <v>1134</v>
      </c>
    </row>
    <row r="433" spans="1:100" x14ac:dyDescent="0.2">
      <c r="A433" s="256" t="str">
        <f t="shared" si="359"/>
        <v/>
      </c>
      <c r="B433" s="256"/>
      <c r="C433" s="169" t="s">
        <v>1518</v>
      </c>
      <c r="D433" s="169"/>
      <c r="E433" s="169"/>
      <c r="F433" s="169"/>
      <c r="G433" s="169"/>
      <c r="H433" s="169"/>
      <c r="I433" s="169"/>
      <c r="J433" s="193">
        <v>1247967.9043000001</v>
      </c>
      <c r="K433" s="94" t="str">
        <f t="shared" si="360"/>
        <v/>
      </c>
      <c r="L433" s="216" t="str">
        <f>_xlfn.IFNA(VLOOKUP(F433,GD.List!$C$3:$AO$5155,39,0),"")</f>
        <v/>
      </c>
      <c r="CV433" s="93" t="s">
        <v>1134</v>
      </c>
    </row>
    <row r="434" spans="1:100" x14ac:dyDescent="0.2">
      <c r="A434" s="256">
        <f t="shared" si="359"/>
        <v>45800</v>
      </c>
      <c r="B434" s="256"/>
      <c r="C434" s="240" t="s">
        <v>1264</v>
      </c>
      <c r="D434" s="174">
        <v>45253</v>
      </c>
      <c r="E434" s="181">
        <v>288</v>
      </c>
      <c r="F434" s="169" t="s">
        <v>2149</v>
      </c>
      <c r="G434" s="169" t="s">
        <v>2155</v>
      </c>
      <c r="H434" s="175">
        <v>5402.39</v>
      </c>
      <c r="I434" s="169">
        <v>8.8800000000000008</v>
      </c>
      <c r="J434" s="193">
        <v>288</v>
      </c>
      <c r="K434" s="94" t="str">
        <f t="shared" si="360"/>
        <v>Add</v>
      </c>
      <c r="L434" s="216">
        <f>_xlfn.IFNA(VLOOKUP(F434,GD.List!$C$3:$AO$5155,39,0),"")</f>
        <v>0</v>
      </c>
      <c r="CV434" s="93" t="s">
        <v>1134</v>
      </c>
    </row>
    <row r="435" spans="1:100" x14ac:dyDescent="0.2">
      <c r="A435" s="256">
        <f t="shared" si="359"/>
        <v>45878</v>
      </c>
      <c r="B435" s="256"/>
      <c r="C435" s="240" t="s">
        <v>1264</v>
      </c>
      <c r="D435" s="174">
        <v>45331</v>
      </c>
      <c r="E435" s="181">
        <v>7536</v>
      </c>
      <c r="F435" s="169" t="s">
        <v>2816</v>
      </c>
      <c r="G435" s="169" t="s">
        <v>2820</v>
      </c>
      <c r="H435" s="175">
        <v>5402.33</v>
      </c>
      <c r="I435" s="169">
        <v>4.55</v>
      </c>
      <c r="J435" s="193">
        <v>7536</v>
      </c>
      <c r="K435" s="94">
        <f t="shared" si="360"/>
        <v>5402.33</v>
      </c>
      <c r="L435" s="216">
        <f>_xlfn.IFNA(VLOOKUP(F435,GD.List!$C$3:$AO$5155,39,0),"")</f>
        <v>0</v>
      </c>
      <c r="CV435" s="93" t="s">
        <v>1134</v>
      </c>
    </row>
    <row r="436" spans="1:100" x14ac:dyDescent="0.2">
      <c r="A436" s="256" t="str">
        <f t="shared" si="359"/>
        <v/>
      </c>
      <c r="B436" s="256"/>
      <c r="C436" s="169" t="s">
        <v>1518</v>
      </c>
      <c r="D436" s="169"/>
      <c r="E436" s="169"/>
      <c r="F436" s="169"/>
      <c r="G436" s="169"/>
      <c r="H436" s="169"/>
      <c r="I436" s="169"/>
      <c r="J436" s="193">
        <v>7824</v>
      </c>
      <c r="K436" s="94" t="str">
        <f t="shared" si="360"/>
        <v/>
      </c>
      <c r="L436" s="216" t="str">
        <f>_xlfn.IFNA(VLOOKUP(F436,GD.List!$C$3:$AO$5155,39,0),"")</f>
        <v/>
      </c>
      <c r="CV436" s="93" t="s">
        <v>1134</v>
      </c>
    </row>
    <row r="437" spans="1:100" x14ac:dyDescent="0.2">
      <c r="A437" s="256">
        <f t="shared" si="359"/>
        <v>45809</v>
      </c>
      <c r="B437" s="256"/>
      <c r="C437" s="240" t="s">
        <v>625</v>
      </c>
      <c r="D437" s="174">
        <v>45261</v>
      </c>
      <c r="E437" s="181">
        <v>2268</v>
      </c>
      <c r="F437" s="169" t="s">
        <v>2308</v>
      </c>
      <c r="G437" s="169" t="s">
        <v>2345</v>
      </c>
      <c r="H437" s="175">
        <v>5205.2700000000004</v>
      </c>
      <c r="I437" s="169">
        <v>4.83</v>
      </c>
      <c r="J437" s="193">
        <v>2268</v>
      </c>
      <c r="K437" s="94">
        <f t="shared" si="360"/>
        <v>5205.2700000000004</v>
      </c>
      <c r="L437" s="216">
        <f>_xlfn.IFNA(VLOOKUP(F437,GD.List!$C$3:$AO$5155,39,0),"")</f>
        <v>0</v>
      </c>
      <c r="CV437" s="93" t="s">
        <v>1134</v>
      </c>
    </row>
    <row r="438" spans="1:100" x14ac:dyDescent="0.2">
      <c r="A438" s="256">
        <f t="shared" si="359"/>
        <v>45809</v>
      </c>
      <c r="B438" s="256"/>
      <c r="C438" s="240" t="s">
        <v>625</v>
      </c>
      <c r="D438" s="174">
        <v>45261</v>
      </c>
      <c r="E438" s="181">
        <v>2268</v>
      </c>
      <c r="F438" s="169" t="s">
        <v>3063</v>
      </c>
      <c r="G438" s="169" t="s">
        <v>2345</v>
      </c>
      <c r="H438" s="175">
        <v>5205.2700000000004</v>
      </c>
      <c r="I438" s="169">
        <v>4.83</v>
      </c>
      <c r="J438" s="193">
        <v>2268</v>
      </c>
      <c r="K438" s="94">
        <f t="shared" si="360"/>
        <v>5205.2700000000004</v>
      </c>
      <c r="L438" s="216">
        <f>_xlfn.IFNA(VLOOKUP(F438,GD.List!$C$3:$AO$5155,39,0),"")</f>
        <v>0</v>
      </c>
      <c r="CV438" s="93" t="s">
        <v>1134</v>
      </c>
    </row>
    <row r="439" spans="1:100" x14ac:dyDescent="0.2">
      <c r="A439" s="256">
        <f t="shared" si="359"/>
        <v>45813</v>
      </c>
      <c r="B439" s="256"/>
      <c r="C439" s="240" t="s">
        <v>625</v>
      </c>
      <c r="D439" s="174">
        <v>45265</v>
      </c>
      <c r="E439" s="181">
        <v>4627</v>
      </c>
      <c r="F439" s="169" t="s">
        <v>2351</v>
      </c>
      <c r="G439" s="169" t="s">
        <v>2372</v>
      </c>
      <c r="H439" s="175">
        <v>5205.2700000000004</v>
      </c>
      <c r="I439" s="169">
        <v>5</v>
      </c>
      <c r="J439" s="193">
        <v>4627</v>
      </c>
      <c r="K439" s="94">
        <f t="shared" si="360"/>
        <v>5205.2700000000004</v>
      </c>
      <c r="L439" s="216">
        <f>_xlfn.IFNA(VLOOKUP(F439,GD.List!$C$3:$AO$5155,39,0),"")</f>
        <v>0</v>
      </c>
      <c r="CV439" s="93" t="s">
        <v>1134</v>
      </c>
    </row>
    <row r="440" spans="1:100" x14ac:dyDescent="0.2">
      <c r="A440" s="256">
        <f t="shared" si="359"/>
        <v>45819</v>
      </c>
      <c r="B440" s="256"/>
      <c r="C440" s="240" t="s">
        <v>625</v>
      </c>
      <c r="D440" s="174">
        <v>45271</v>
      </c>
      <c r="E440" s="181">
        <v>7393.68</v>
      </c>
      <c r="F440" s="169" t="s">
        <v>2322</v>
      </c>
      <c r="G440" s="169" t="s">
        <v>2162</v>
      </c>
      <c r="H440" s="175">
        <v>5205.22</v>
      </c>
      <c r="I440" s="169">
        <v>3.15</v>
      </c>
      <c r="J440" s="193">
        <v>7393.68</v>
      </c>
      <c r="K440" s="94" t="str">
        <f t="shared" si="360"/>
        <v>Add</v>
      </c>
      <c r="L440" s="216">
        <f>_xlfn.IFNA(VLOOKUP(F440,GD.List!$C$3:$AO$5155,39,0),"")</f>
        <v>0</v>
      </c>
      <c r="CV440" s="93" t="s">
        <v>1134</v>
      </c>
    </row>
    <row r="441" spans="1:100" x14ac:dyDescent="0.2">
      <c r="A441" s="256">
        <f t="shared" si="359"/>
        <v>45859</v>
      </c>
      <c r="B441" s="256"/>
      <c r="C441" s="240" t="s">
        <v>625</v>
      </c>
      <c r="D441" s="174">
        <v>45312</v>
      </c>
      <c r="E441" s="181">
        <v>8482.32</v>
      </c>
      <c r="F441" s="169" t="s">
        <v>2549</v>
      </c>
      <c r="G441" s="169" t="s">
        <v>2432</v>
      </c>
      <c r="H441" s="175">
        <v>5205.26</v>
      </c>
      <c r="I441" s="169">
        <v>29.76</v>
      </c>
      <c r="J441" s="193">
        <v>8482.32</v>
      </c>
      <c r="K441" s="94">
        <f t="shared" si="360"/>
        <v>5205.26</v>
      </c>
      <c r="L441" s="216">
        <f>_xlfn.IFNA(VLOOKUP(F441,GD.List!$C$3:$AO$5155,39,0),"")</f>
        <v>0</v>
      </c>
      <c r="CV441" s="93" t="s">
        <v>1134</v>
      </c>
    </row>
    <row r="442" spans="1:100" x14ac:dyDescent="0.2">
      <c r="A442" s="256">
        <f t="shared" si="359"/>
        <v>45869</v>
      </c>
      <c r="B442" s="256"/>
      <c r="C442" s="240" t="s">
        <v>625</v>
      </c>
      <c r="D442" s="174">
        <v>45322</v>
      </c>
      <c r="E442" s="181">
        <v>590</v>
      </c>
      <c r="F442" s="169" t="s">
        <v>2760</v>
      </c>
      <c r="G442" s="169" t="s">
        <v>2799</v>
      </c>
      <c r="H442" s="175">
        <v>5205.24</v>
      </c>
      <c r="I442" s="169">
        <v>3.03</v>
      </c>
      <c r="J442" s="193">
        <v>590</v>
      </c>
      <c r="K442" s="94">
        <f t="shared" si="360"/>
        <v>5205.24</v>
      </c>
      <c r="L442" s="216">
        <f>_xlfn.IFNA(VLOOKUP(F442,GD.List!$C$3:$AO$5155,39,0),"")</f>
        <v>0</v>
      </c>
      <c r="CV442" s="93" t="s">
        <v>1134</v>
      </c>
    </row>
    <row r="443" spans="1:100" x14ac:dyDescent="0.2">
      <c r="A443" s="256">
        <f t="shared" si="359"/>
        <v>45871</v>
      </c>
      <c r="B443" s="256"/>
      <c r="C443" s="240" t="s">
        <v>625</v>
      </c>
      <c r="D443" s="174">
        <v>45324</v>
      </c>
      <c r="E443" s="181">
        <v>226800</v>
      </c>
      <c r="F443" s="169" t="s">
        <v>2730</v>
      </c>
      <c r="G443" s="169" t="s">
        <v>2157</v>
      </c>
      <c r="H443" s="175">
        <v>5205.24</v>
      </c>
      <c r="I443" s="169">
        <v>3.36</v>
      </c>
      <c r="J443" s="193">
        <v>226800</v>
      </c>
      <c r="K443" s="94">
        <f t="shared" si="360"/>
        <v>5205.24</v>
      </c>
      <c r="L443" s="216">
        <f>_xlfn.IFNA(VLOOKUP(F443,GD.List!$C$3:$AO$5155,39,0),"")</f>
        <v>0</v>
      </c>
      <c r="CV443" s="93" t="s">
        <v>1134</v>
      </c>
    </row>
    <row r="444" spans="1:100" x14ac:dyDescent="0.2">
      <c r="A444" s="256">
        <f t="shared" si="359"/>
        <v>45882</v>
      </c>
      <c r="B444" s="256"/>
      <c r="C444" s="240" t="s">
        <v>625</v>
      </c>
      <c r="D444" s="174">
        <v>45335</v>
      </c>
      <c r="E444" s="181">
        <v>4536</v>
      </c>
      <c r="F444" s="169" t="s">
        <v>2736</v>
      </c>
      <c r="G444" s="169" t="s">
        <v>2157</v>
      </c>
      <c r="H444" s="175">
        <v>5205.24</v>
      </c>
      <c r="I444" s="169">
        <v>3.36</v>
      </c>
      <c r="J444" s="193">
        <v>4536</v>
      </c>
      <c r="K444" s="94">
        <f t="shared" si="360"/>
        <v>5205.24</v>
      </c>
      <c r="L444" s="216">
        <f>_xlfn.IFNA(VLOOKUP(F444,GD.List!$C$3:$AO$5155,39,0),"")</f>
        <v>0</v>
      </c>
      <c r="CV444" s="93" t="s">
        <v>1134</v>
      </c>
    </row>
    <row r="445" spans="1:100" x14ac:dyDescent="0.2">
      <c r="A445" s="256">
        <f t="shared" si="359"/>
        <v>45888</v>
      </c>
      <c r="B445" s="256"/>
      <c r="C445" s="240" t="s">
        <v>625</v>
      </c>
      <c r="D445" s="174">
        <v>45341</v>
      </c>
      <c r="E445" s="181">
        <v>5443.1643000000004</v>
      </c>
      <c r="F445" s="169" t="s">
        <v>2742</v>
      </c>
      <c r="G445" s="169" t="s">
        <v>2164</v>
      </c>
      <c r="H445" s="175">
        <v>5205.2700000000004</v>
      </c>
      <c r="I445" s="169">
        <v>4.87</v>
      </c>
      <c r="J445" s="193">
        <v>5443.1643000000004</v>
      </c>
      <c r="K445" s="94">
        <f t="shared" si="360"/>
        <v>5205.2700000000004</v>
      </c>
      <c r="L445" s="216">
        <f>_xlfn.IFNA(VLOOKUP(F445,GD.List!$C$3:$AO$5155,39,0),"")</f>
        <v>0</v>
      </c>
      <c r="CV445" s="93" t="s">
        <v>1134</v>
      </c>
    </row>
    <row r="446" spans="1:100" x14ac:dyDescent="0.2">
      <c r="A446" s="256">
        <f t="shared" si="359"/>
        <v>45914</v>
      </c>
      <c r="B446" s="256"/>
      <c r="C446" s="240" t="s">
        <v>625</v>
      </c>
      <c r="D446" s="174">
        <v>45365</v>
      </c>
      <c r="E446" s="181">
        <v>4490.6104999999998</v>
      </c>
      <c r="F446" s="169" t="s">
        <v>3016</v>
      </c>
      <c r="G446" s="169" t="s">
        <v>2164</v>
      </c>
      <c r="H446" s="175">
        <v>5205.2700000000004</v>
      </c>
      <c r="I446" s="169">
        <v>4.91</v>
      </c>
      <c r="J446" s="193">
        <v>4490.6104999999998</v>
      </c>
      <c r="K446" s="94">
        <f t="shared" si="360"/>
        <v>5205.2700000000004</v>
      </c>
      <c r="L446" s="216">
        <f>_xlfn.IFNA(VLOOKUP(F446,GD.List!$C$3:$AO$5155,39,0),"")</f>
        <v>0</v>
      </c>
      <c r="CV446" s="93" t="s">
        <v>1134</v>
      </c>
    </row>
    <row r="447" spans="1:100" x14ac:dyDescent="0.2">
      <c r="A447" s="256">
        <f t="shared" si="359"/>
        <v>45919</v>
      </c>
      <c r="B447" s="256"/>
      <c r="C447" s="240" t="s">
        <v>625</v>
      </c>
      <c r="D447" s="174">
        <v>45370</v>
      </c>
      <c r="E447" s="181">
        <v>11884.32</v>
      </c>
      <c r="F447" s="169" t="s">
        <v>3125</v>
      </c>
      <c r="G447" s="169" t="s">
        <v>2165</v>
      </c>
      <c r="H447" s="175">
        <v>5205.12</v>
      </c>
      <c r="I447" s="169">
        <v>2.67</v>
      </c>
      <c r="J447" s="193">
        <v>11884.32</v>
      </c>
      <c r="K447" s="94">
        <f t="shared" si="360"/>
        <v>5205.12</v>
      </c>
      <c r="L447" s="216">
        <f>_xlfn.IFNA(VLOOKUP(F447,GD.List!$C$3:$AO$5155,39,0),"")</f>
        <v>0</v>
      </c>
      <c r="CV447" s="93" t="s">
        <v>1134</v>
      </c>
    </row>
    <row r="448" spans="1:100" x14ac:dyDescent="0.2">
      <c r="A448" s="256">
        <f t="shared" si="359"/>
        <v>45920</v>
      </c>
      <c r="B448" s="256"/>
      <c r="C448" s="240" t="s">
        <v>625</v>
      </c>
      <c r="D448" s="174">
        <v>45371</v>
      </c>
      <c r="E448" s="181">
        <v>12020.4</v>
      </c>
      <c r="F448" s="169" t="s">
        <v>3127</v>
      </c>
      <c r="G448" s="169" t="s">
        <v>3138</v>
      </c>
      <c r="H448" s="175">
        <v>5205.12</v>
      </c>
      <c r="I448" s="169">
        <v>42.18</v>
      </c>
      <c r="J448" s="193">
        <v>12020.4</v>
      </c>
      <c r="K448" s="94">
        <f t="shared" si="360"/>
        <v>5205.12</v>
      </c>
      <c r="L448" s="216">
        <f>_xlfn.IFNA(VLOOKUP(F448,GD.List!$C$3:$AO$5155,39,0),"")</f>
        <v>0</v>
      </c>
      <c r="CV448" s="93" t="s">
        <v>1134</v>
      </c>
    </row>
    <row r="449" spans="1:100" x14ac:dyDescent="0.2">
      <c r="A449" s="256">
        <f t="shared" si="359"/>
        <v>45921</v>
      </c>
      <c r="B449" s="256"/>
      <c r="C449" s="240" t="s">
        <v>625</v>
      </c>
      <c r="D449" s="174">
        <v>45372</v>
      </c>
      <c r="E449" s="181">
        <v>226798.5122</v>
      </c>
      <c r="F449" s="169" t="s">
        <v>3128</v>
      </c>
      <c r="G449" s="169" t="s">
        <v>2157</v>
      </c>
      <c r="H449" s="175">
        <v>5205.24</v>
      </c>
      <c r="I449" s="169">
        <v>3.6</v>
      </c>
      <c r="J449" s="193">
        <v>226798.5122</v>
      </c>
      <c r="K449" s="94">
        <f t="shared" si="360"/>
        <v>5205.24</v>
      </c>
      <c r="L449" s="216">
        <f>_xlfn.IFNA(VLOOKUP(F449,GD.List!$C$3:$AO$5155,39,0),"")</f>
        <v>0</v>
      </c>
      <c r="CV449" s="93" t="s">
        <v>1134</v>
      </c>
    </row>
    <row r="450" spans="1:100" x14ac:dyDescent="0.2">
      <c r="A450" s="256">
        <f t="shared" si="359"/>
        <v>45924</v>
      </c>
      <c r="B450" s="256"/>
      <c r="C450" s="240" t="s">
        <v>625</v>
      </c>
      <c r="D450" s="174">
        <v>45375</v>
      </c>
      <c r="E450" s="181">
        <v>16420.212299999999</v>
      </c>
      <c r="F450" s="169" t="s">
        <v>3129</v>
      </c>
      <c r="G450" s="169" t="s">
        <v>2751</v>
      </c>
      <c r="H450" s="175">
        <v>5205.2700000000004</v>
      </c>
      <c r="I450" s="169">
        <v>7.81</v>
      </c>
      <c r="J450" s="193">
        <v>16420.212299999999</v>
      </c>
      <c r="K450" s="94">
        <f t="shared" si="360"/>
        <v>5205.2700000000004</v>
      </c>
      <c r="L450" s="216">
        <f>_xlfn.IFNA(VLOOKUP(F450,GD.List!$C$3:$AO$5155,39,0),"")</f>
        <v>0</v>
      </c>
      <c r="CV450" s="93" t="s">
        <v>1134</v>
      </c>
    </row>
    <row r="451" spans="1:100" x14ac:dyDescent="0.2">
      <c r="A451" s="256">
        <f t="shared" si="359"/>
        <v>45925</v>
      </c>
      <c r="B451" s="256"/>
      <c r="C451" s="240" t="s">
        <v>625</v>
      </c>
      <c r="D451" s="174">
        <v>45376</v>
      </c>
      <c r="E451" s="181">
        <v>54432</v>
      </c>
      <c r="F451" s="169" t="s">
        <v>3130</v>
      </c>
      <c r="G451" s="169" t="s">
        <v>2157</v>
      </c>
      <c r="H451" s="175">
        <v>5205.24</v>
      </c>
      <c r="I451" s="169">
        <v>3.38</v>
      </c>
      <c r="J451" s="193">
        <v>54432</v>
      </c>
      <c r="K451" s="94">
        <f t="shared" si="360"/>
        <v>5205.24</v>
      </c>
      <c r="L451" s="216">
        <f>_xlfn.IFNA(VLOOKUP(F451,GD.List!$C$3:$AO$5155,39,0),"")</f>
        <v>0</v>
      </c>
      <c r="CV451" s="93" t="s">
        <v>1134</v>
      </c>
    </row>
    <row r="452" spans="1:100" x14ac:dyDescent="0.2">
      <c r="A452" s="256">
        <f t="shared" si="359"/>
        <v>45927</v>
      </c>
      <c r="B452" s="256"/>
      <c r="C452" s="240" t="s">
        <v>625</v>
      </c>
      <c r="D452" s="174">
        <v>45378</v>
      </c>
      <c r="E452" s="181">
        <v>6304.9985999999999</v>
      </c>
      <c r="F452" s="169" t="s">
        <v>3133</v>
      </c>
      <c r="G452" s="169" t="s">
        <v>2164</v>
      </c>
      <c r="H452" s="175">
        <v>5205.2700000000004</v>
      </c>
      <c r="I452" s="169">
        <v>22.12</v>
      </c>
      <c r="J452" s="193">
        <v>6304.9985999999999</v>
      </c>
      <c r="K452" s="94">
        <f t="shared" si="360"/>
        <v>5205.2700000000004</v>
      </c>
      <c r="L452" s="216">
        <f>_xlfn.IFNA(VLOOKUP(F452,GD.List!$C$3:$AO$5155,39,0),"")</f>
        <v>0</v>
      </c>
      <c r="CV452" s="93" t="s">
        <v>1134</v>
      </c>
    </row>
    <row r="453" spans="1:100" x14ac:dyDescent="0.2">
      <c r="A453" s="256">
        <f t="shared" si="359"/>
        <v>45944</v>
      </c>
      <c r="B453" s="256"/>
      <c r="C453" s="240" t="s">
        <v>625</v>
      </c>
      <c r="D453" s="174">
        <v>45396</v>
      </c>
      <c r="E453" s="181">
        <v>226798.5122</v>
      </c>
      <c r="F453" s="169" t="s">
        <v>3227</v>
      </c>
      <c r="G453" s="169" t="s">
        <v>2157</v>
      </c>
      <c r="H453" s="175">
        <v>5205.24</v>
      </c>
      <c r="I453" s="169">
        <v>3.69</v>
      </c>
      <c r="J453" s="193">
        <v>226798.5122</v>
      </c>
      <c r="K453" s="94">
        <f t="shared" si="360"/>
        <v>5205.24</v>
      </c>
      <c r="L453" s="216">
        <f>_xlfn.IFNA(VLOOKUP(F453,GD.List!$C$3:$AO$5155,39,0),"")</f>
        <v>0</v>
      </c>
      <c r="CV453" s="93" t="s">
        <v>1134</v>
      </c>
    </row>
    <row r="454" spans="1:100" x14ac:dyDescent="0.2">
      <c r="A454" s="256">
        <f t="shared" ref="A454:A480" si="361">IF(D454&lt;&gt;"",EDATE(VALUE(RIGHT(D454,10)),18),"")</f>
        <v>45951</v>
      </c>
      <c r="B454" s="256"/>
      <c r="C454" s="240" t="s">
        <v>625</v>
      </c>
      <c r="D454" s="174">
        <v>45403</v>
      </c>
      <c r="E454" s="181">
        <v>28758.05</v>
      </c>
      <c r="F454" s="169" t="s">
        <v>3229</v>
      </c>
      <c r="G454" s="169" t="s">
        <v>3014</v>
      </c>
      <c r="H454" s="175">
        <v>5205.12</v>
      </c>
      <c r="I454" s="169">
        <v>3.02</v>
      </c>
      <c r="J454" s="193">
        <v>28758.05</v>
      </c>
      <c r="K454" s="94">
        <f t="shared" si="360"/>
        <v>5205.12</v>
      </c>
      <c r="L454" s="216">
        <f>_xlfn.IFNA(VLOOKUP(F454,GD.List!$C$3:$AO$5155,39,0),"")</f>
        <v>0</v>
      </c>
      <c r="CV454" s="93" t="s">
        <v>1134</v>
      </c>
    </row>
    <row r="455" spans="1:100" x14ac:dyDescent="0.2">
      <c r="A455" s="256">
        <f t="shared" si="361"/>
        <v>45965</v>
      </c>
      <c r="B455" s="256"/>
      <c r="C455" s="240" t="s">
        <v>625</v>
      </c>
      <c r="D455" s="174">
        <v>45416</v>
      </c>
      <c r="E455" s="181">
        <v>226798.5122</v>
      </c>
      <c r="F455" s="169" t="s">
        <v>3391</v>
      </c>
      <c r="G455" s="169" t="s">
        <v>2157</v>
      </c>
      <c r="H455" s="175">
        <v>5205.24</v>
      </c>
      <c r="I455" s="169">
        <v>3.67</v>
      </c>
      <c r="J455" s="193">
        <v>226798.5122</v>
      </c>
      <c r="K455" s="94">
        <f t="shared" si="360"/>
        <v>5205.24</v>
      </c>
      <c r="L455" s="216">
        <f>_xlfn.IFNA(VLOOKUP(F455,GD.List!$C$3:$AO$5155,39,0),"")</f>
        <v>0</v>
      </c>
      <c r="CV455" s="93" t="s">
        <v>1134</v>
      </c>
    </row>
    <row r="456" spans="1:100" x14ac:dyDescent="0.2">
      <c r="A456" s="256">
        <f t="shared" si="361"/>
        <v>45965</v>
      </c>
      <c r="B456" s="256"/>
      <c r="C456" s="240" t="s">
        <v>625</v>
      </c>
      <c r="D456" s="174">
        <v>45416</v>
      </c>
      <c r="E456" s="181">
        <v>5715.3225000000002</v>
      </c>
      <c r="F456" s="169" t="s">
        <v>3385</v>
      </c>
      <c r="G456" s="169" t="s">
        <v>2164</v>
      </c>
      <c r="H456" s="175">
        <v>5205.2700000000004</v>
      </c>
      <c r="I456" s="169">
        <v>5.07</v>
      </c>
      <c r="J456" s="193">
        <v>5715.3225000000002</v>
      </c>
      <c r="K456" s="94">
        <f t="shared" si="360"/>
        <v>5205.2700000000004</v>
      </c>
      <c r="L456" s="216">
        <f>_xlfn.IFNA(VLOOKUP(F456,GD.List!$C$3:$AO$5155,39,0),"")</f>
        <v>0</v>
      </c>
      <c r="CV456" s="93" t="s">
        <v>1134</v>
      </c>
    </row>
    <row r="457" spans="1:100" x14ac:dyDescent="0.2">
      <c r="A457" s="256">
        <f t="shared" si="361"/>
        <v>45969</v>
      </c>
      <c r="B457" s="256"/>
      <c r="C457" s="240" t="s">
        <v>625</v>
      </c>
      <c r="D457" s="174">
        <v>45420</v>
      </c>
      <c r="E457" s="181">
        <v>8204</v>
      </c>
      <c r="F457" s="169" t="s">
        <v>3386</v>
      </c>
      <c r="G457" s="169" t="s">
        <v>3366</v>
      </c>
      <c r="H457" s="175">
        <v>5208.1899999999996</v>
      </c>
      <c r="I457" s="169">
        <v>4.0999999999999996</v>
      </c>
      <c r="J457" s="193">
        <v>8204</v>
      </c>
      <c r="K457" s="94">
        <f t="shared" si="360"/>
        <v>5208.1899999999996</v>
      </c>
      <c r="L457" s="216">
        <f>_xlfn.IFNA(VLOOKUP(F457,GD.List!$C$3:$AO$5155,39,0),"")</f>
        <v>0</v>
      </c>
      <c r="CV457" s="93" t="s">
        <v>1134</v>
      </c>
    </row>
    <row r="458" spans="1:100" x14ac:dyDescent="0.2">
      <c r="A458" s="256">
        <f t="shared" si="361"/>
        <v>45969</v>
      </c>
      <c r="B458" s="256"/>
      <c r="C458" s="240" t="s">
        <v>625</v>
      </c>
      <c r="D458" s="174">
        <v>45420</v>
      </c>
      <c r="E458" s="181">
        <v>4507</v>
      </c>
      <c r="F458" s="169" t="s">
        <v>3387</v>
      </c>
      <c r="G458" s="169" t="s">
        <v>3366</v>
      </c>
      <c r="H458" s="175">
        <v>5208.1899999999996</v>
      </c>
      <c r="I458" s="169">
        <v>4.0999999999999996</v>
      </c>
      <c r="J458" s="193">
        <v>4507</v>
      </c>
      <c r="K458" s="94">
        <f t="shared" si="360"/>
        <v>5208.1899999999996</v>
      </c>
      <c r="L458" s="216">
        <f>_xlfn.IFNA(VLOOKUP(F458,GD.List!$C$3:$AO$5155,39,0),"")</f>
        <v>0</v>
      </c>
      <c r="CV458" s="93" t="s">
        <v>1134</v>
      </c>
    </row>
    <row r="459" spans="1:100" x14ac:dyDescent="0.2">
      <c r="A459" s="256">
        <f t="shared" si="361"/>
        <v>45969</v>
      </c>
      <c r="B459" s="256"/>
      <c r="C459" s="240" t="s">
        <v>625</v>
      </c>
      <c r="D459" s="174">
        <v>45420</v>
      </c>
      <c r="E459" s="181">
        <v>8130</v>
      </c>
      <c r="F459" s="169" t="s">
        <v>3388</v>
      </c>
      <c r="G459" s="169" t="s">
        <v>3366</v>
      </c>
      <c r="H459" s="175">
        <v>5208.1899999999996</v>
      </c>
      <c r="I459" s="169">
        <v>4.07</v>
      </c>
      <c r="J459" s="193">
        <v>8130</v>
      </c>
      <c r="K459" s="94">
        <f t="shared" si="360"/>
        <v>5208.1899999999996</v>
      </c>
      <c r="L459" s="216">
        <f>_xlfn.IFNA(VLOOKUP(F459,GD.List!$C$3:$AO$5155,39,0),"")</f>
        <v>0</v>
      </c>
      <c r="CV459" s="93" t="s">
        <v>1134</v>
      </c>
    </row>
    <row r="460" spans="1:100" x14ac:dyDescent="0.2">
      <c r="A460" s="256">
        <f t="shared" si="361"/>
        <v>45971</v>
      </c>
      <c r="B460" s="256"/>
      <c r="C460" s="240" t="s">
        <v>625</v>
      </c>
      <c r="D460" s="174">
        <v>45422</v>
      </c>
      <c r="E460" s="181">
        <v>54432</v>
      </c>
      <c r="F460" s="169" t="s">
        <v>3623</v>
      </c>
      <c r="G460" s="169" t="s">
        <v>2157</v>
      </c>
      <c r="H460" s="175">
        <v>5205.24</v>
      </c>
      <c r="I460" s="169">
        <v>3.69</v>
      </c>
      <c r="J460" s="193">
        <v>54432</v>
      </c>
      <c r="K460" s="94">
        <f t="shared" si="360"/>
        <v>5205.24</v>
      </c>
      <c r="L460" s="216">
        <f>_xlfn.IFNA(VLOOKUP(F460,GD.List!$C$3:$AO$5155,39,0),"")</f>
        <v>0</v>
      </c>
      <c r="CV460" s="93" t="s">
        <v>1134</v>
      </c>
    </row>
    <row r="461" spans="1:100" x14ac:dyDescent="0.2">
      <c r="A461" s="256">
        <f t="shared" si="361"/>
        <v>45977</v>
      </c>
      <c r="B461" s="256"/>
      <c r="C461" s="240" t="s">
        <v>625</v>
      </c>
      <c r="D461" s="174">
        <v>45428</v>
      </c>
      <c r="E461" s="181">
        <v>11566.72</v>
      </c>
      <c r="F461" s="169" t="s">
        <v>3394</v>
      </c>
      <c r="G461" s="169" t="s">
        <v>3014</v>
      </c>
      <c r="H461" s="175">
        <v>5205.12</v>
      </c>
      <c r="I461" s="169">
        <v>3.19</v>
      </c>
      <c r="J461" s="193">
        <v>11566.72</v>
      </c>
      <c r="K461" s="94">
        <f t="shared" si="360"/>
        <v>5205.12</v>
      </c>
      <c r="L461" s="216">
        <f>_xlfn.IFNA(VLOOKUP(F461,GD.List!$C$3:$AO$5155,39,0),"")</f>
        <v>0</v>
      </c>
      <c r="CV461" s="93" t="s">
        <v>1134</v>
      </c>
    </row>
    <row r="462" spans="1:100" x14ac:dyDescent="0.2">
      <c r="A462" s="256">
        <f t="shared" si="361"/>
        <v>45977</v>
      </c>
      <c r="B462" s="256"/>
      <c r="C462" s="240" t="s">
        <v>625</v>
      </c>
      <c r="D462" s="174">
        <v>45428</v>
      </c>
      <c r="E462" s="181">
        <v>12247.12</v>
      </c>
      <c r="F462" s="169" t="s">
        <v>3395</v>
      </c>
      <c r="G462" s="169" t="s">
        <v>3014</v>
      </c>
      <c r="H462" s="175">
        <v>5205.12</v>
      </c>
      <c r="I462" s="169">
        <v>3.1</v>
      </c>
      <c r="J462" s="193">
        <v>12247.12</v>
      </c>
      <c r="K462" s="94">
        <f t="shared" si="360"/>
        <v>5205.12</v>
      </c>
      <c r="L462" s="216">
        <f>_xlfn.IFNA(VLOOKUP(F462,GD.List!$C$3:$AO$5155,39,0),"")</f>
        <v>0</v>
      </c>
      <c r="CV462" s="93" t="s">
        <v>1134</v>
      </c>
    </row>
    <row r="463" spans="1:100" x14ac:dyDescent="0.2">
      <c r="A463" s="256">
        <f t="shared" si="361"/>
        <v>45977</v>
      </c>
      <c r="B463" s="256"/>
      <c r="C463" s="240" t="s">
        <v>625</v>
      </c>
      <c r="D463" s="174">
        <v>45428</v>
      </c>
      <c r="E463" s="181">
        <v>6259.6390000000001</v>
      </c>
      <c r="F463" s="169" t="s">
        <v>3397</v>
      </c>
      <c r="G463" s="169" t="s">
        <v>2162</v>
      </c>
      <c r="H463" s="175">
        <v>5205.22</v>
      </c>
      <c r="I463" s="169">
        <v>3.4</v>
      </c>
      <c r="J463" s="193">
        <v>6259.6390000000001</v>
      </c>
      <c r="K463" s="94" t="str">
        <f t="shared" si="360"/>
        <v>Add</v>
      </c>
      <c r="L463" s="216">
        <f>_xlfn.IFNA(VLOOKUP(F463,GD.List!$C$3:$AO$5155,39,0),"")</f>
        <v>0</v>
      </c>
      <c r="CV463" s="93" t="s">
        <v>1134</v>
      </c>
    </row>
    <row r="464" spans="1:100" x14ac:dyDescent="0.2">
      <c r="A464" s="256">
        <f t="shared" si="361"/>
        <v>45987</v>
      </c>
      <c r="B464" s="256"/>
      <c r="C464" s="240" t="s">
        <v>625</v>
      </c>
      <c r="D464" s="174">
        <v>45438</v>
      </c>
      <c r="E464" s="181">
        <v>15876</v>
      </c>
      <c r="F464" s="169" t="s">
        <v>3498</v>
      </c>
      <c r="G464" s="169" t="s">
        <v>2164</v>
      </c>
      <c r="H464" s="175">
        <v>5205.2700000000004</v>
      </c>
      <c r="I464" s="169">
        <v>4.87</v>
      </c>
      <c r="J464" s="193">
        <v>15876</v>
      </c>
      <c r="K464" s="94">
        <f t="shared" si="360"/>
        <v>5205.2700000000004</v>
      </c>
      <c r="L464" s="216">
        <f>_xlfn.IFNA(VLOOKUP(F464,GD.List!$C$3:$AO$5155,39,0),"")</f>
        <v>0</v>
      </c>
      <c r="CV464" s="93" t="s">
        <v>1134</v>
      </c>
    </row>
    <row r="465" spans="1:100" x14ac:dyDescent="0.2">
      <c r="A465" s="256">
        <f t="shared" si="361"/>
        <v>45991</v>
      </c>
      <c r="B465" s="256"/>
      <c r="C465" s="240" t="s">
        <v>625</v>
      </c>
      <c r="D465" s="174">
        <v>45442</v>
      </c>
      <c r="E465" s="181">
        <v>226798.5122</v>
      </c>
      <c r="F465" s="169" t="s">
        <v>3502</v>
      </c>
      <c r="G465" s="169" t="s">
        <v>2157</v>
      </c>
      <c r="H465" s="175">
        <v>5205.24</v>
      </c>
      <c r="I465" s="169">
        <v>3.64</v>
      </c>
      <c r="J465" s="193">
        <v>226798.5122</v>
      </c>
      <c r="K465" s="94">
        <f t="shared" si="360"/>
        <v>5205.24</v>
      </c>
      <c r="L465" s="216">
        <f>_xlfn.IFNA(VLOOKUP(F465,GD.List!$C$3:$AO$5155,39,0),"")</f>
        <v>0</v>
      </c>
      <c r="CV465" s="93" t="s">
        <v>1134</v>
      </c>
    </row>
    <row r="466" spans="1:100" x14ac:dyDescent="0.2">
      <c r="A466" s="256">
        <f t="shared" si="361"/>
        <v>45996</v>
      </c>
      <c r="B466" s="256"/>
      <c r="C466" s="240" t="s">
        <v>625</v>
      </c>
      <c r="D466" s="174">
        <v>45448</v>
      </c>
      <c r="E466" s="181">
        <v>1542.23</v>
      </c>
      <c r="F466" s="169" t="s">
        <v>3630</v>
      </c>
      <c r="G466" s="169" t="s">
        <v>3014</v>
      </c>
      <c r="H466" s="175">
        <v>5205.12</v>
      </c>
      <c r="I466" s="169">
        <v>3.19</v>
      </c>
      <c r="J466" s="193">
        <v>1542.23</v>
      </c>
      <c r="K466" s="94">
        <f t="shared" si="360"/>
        <v>5205.12</v>
      </c>
      <c r="L466" s="216">
        <f>_xlfn.IFNA(VLOOKUP(F466,GD.List!$C$3:$AO$5155,39,0),"")</f>
        <v>0</v>
      </c>
      <c r="CV466" s="93" t="s">
        <v>1134</v>
      </c>
    </row>
    <row r="467" spans="1:100" x14ac:dyDescent="0.2">
      <c r="A467" s="256">
        <f t="shared" si="361"/>
        <v>45996</v>
      </c>
      <c r="B467" s="256"/>
      <c r="C467" s="240" t="s">
        <v>625</v>
      </c>
      <c r="D467" s="174">
        <v>45448</v>
      </c>
      <c r="E467" s="181">
        <v>4535.97</v>
      </c>
      <c r="F467" s="169" t="s">
        <v>3631</v>
      </c>
      <c r="G467" s="169" t="s">
        <v>3014</v>
      </c>
      <c r="H467" s="175">
        <v>5205.12</v>
      </c>
      <c r="I467" s="169">
        <v>3.02</v>
      </c>
      <c r="J467" s="193">
        <v>4535.97</v>
      </c>
      <c r="K467" s="94">
        <f t="shared" si="360"/>
        <v>5205.12</v>
      </c>
      <c r="L467" s="216">
        <f>_xlfn.IFNA(VLOOKUP(F467,GD.List!$C$3:$AO$5155,39,0),"")</f>
        <v>0</v>
      </c>
      <c r="CV467" s="93" t="s">
        <v>1134</v>
      </c>
    </row>
    <row r="468" spans="1:100" x14ac:dyDescent="0.2">
      <c r="A468" s="256">
        <f t="shared" si="361"/>
        <v>45998</v>
      </c>
      <c r="B468" s="256"/>
      <c r="C468" s="240" t="s">
        <v>625</v>
      </c>
      <c r="D468" s="174">
        <v>45450</v>
      </c>
      <c r="E468" s="181">
        <v>3764.855</v>
      </c>
      <c r="F468" s="169" t="s">
        <v>3851</v>
      </c>
      <c r="G468" s="169" t="s">
        <v>3790</v>
      </c>
      <c r="H468" s="175">
        <v>5205.12</v>
      </c>
      <c r="I468" s="169">
        <v>2.67</v>
      </c>
      <c r="J468" s="193">
        <v>3764.855</v>
      </c>
      <c r="K468" s="94">
        <f t="shared" si="360"/>
        <v>5205.12</v>
      </c>
      <c r="L468" s="216">
        <f>_xlfn.IFNA(VLOOKUP(F468,GD.List!$C$3:$AO$5155,39,0),"")</f>
        <v>0</v>
      </c>
      <c r="CV468" s="93" t="s">
        <v>1134</v>
      </c>
    </row>
    <row r="469" spans="1:100" x14ac:dyDescent="0.2">
      <c r="A469" s="256">
        <f t="shared" si="361"/>
        <v>45999</v>
      </c>
      <c r="B469" s="256"/>
      <c r="C469" s="240" t="s">
        <v>625</v>
      </c>
      <c r="D469" s="174">
        <v>45451</v>
      </c>
      <c r="E469" s="181">
        <v>42320.6</v>
      </c>
      <c r="F469" s="169" t="s">
        <v>3632</v>
      </c>
      <c r="G469" s="169" t="s">
        <v>3014</v>
      </c>
      <c r="H469" s="175">
        <v>5205.12</v>
      </c>
      <c r="I469" s="169">
        <v>3.23</v>
      </c>
      <c r="J469" s="193">
        <v>42320.6</v>
      </c>
      <c r="K469" s="94">
        <f t="shared" si="360"/>
        <v>5205.12</v>
      </c>
      <c r="L469" s="216">
        <f>_xlfn.IFNA(VLOOKUP(F469,GD.List!$C$3:$AO$5155,39,0),"")</f>
        <v>0</v>
      </c>
      <c r="CV469" s="93" t="s">
        <v>1134</v>
      </c>
    </row>
    <row r="470" spans="1:100" x14ac:dyDescent="0.2">
      <c r="A470" s="256">
        <f t="shared" si="361"/>
        <v>45999</v>
      </c>
      <c r="B470" s="256"/>
      <c r="C470" s="240" t="s">
        <v>625</v>
      </c>
      <c r="D470" s="174">
        <v>45451</v>
      </c>
      <c r="E470" s="181">
        <v>2585.5</v>
      </c>
      <c r="F470" s="169" t="s">
        <v>3633</v>
      </c>
      <c r="G470" s="169" t="s">
        <v>3014</v>
      </c>
      <c r="H470" s="175">
        <v>5205.12</v>
      </c>
      <c r="I470" s="169">
        <v>3.36</v>
      </c>
      <c r="J470" s="193">
        <v>2585.5</v>
      </c>
      <c r="K470" s="94">
        <f t="shared" si="360"/>
        <v>5205.12</v>
      </c>
      <c r="L470" s="216">
        <f>_xlfn.IFNA(VLOOKUP(F470,GD.List!$C$3:$AO$5155,39,0),"")</f>
        <v>0</v>
      </c>
      <c r="CV470" s="93" t="s">
        <v>1134</v>
      </c>
    </row>
    <row r="471" spans="1:100" x14ac:dyDescent="0.2">
      <c r="A471" s="256">
        <f t="shared" si="361"/>
        <v>46016</v>
      </c>
      <c r="B471" s="256"/>
      <c r="C471" s="240" t="s">
        <v>625</v>
      </c>
      <c r="D471" s="174">
        <v>45468</v>
      </c>
      <c r="E471" s="181">
        <v>7484.35</v>
      </c>
      <c r="F471" s="169" t="s">
        <v>3784</v>
      </c>
      <c r="G471" s="169" t="s">
        <v>3014</v>
      </c>
      <c r="H471" s="175">
        <v>5205.12</v>
      </c>
      <c r="I471" s="169">
        <v>3.23</v>
      </c>
      <c r="J471" s="193">
        <v>7484.35</v>
      </c>
      <c r="K471" s="94">
        <f t="shared" si="360"/>
        <v>5205.12</v>
      </c>
      <c r="L471" s="216">
        <f>_xlfn.IFNA(VLOOKUP(F471,GD.List!$C$3:$AO$5155,39,0),"")</f>
        <v>0</v>
      </c>
      <c r="CV471" s="93" t="s">
        <v>1134</v>
      </c>
    </row>
    <row r="472" spans="1:100" x14ac:dyDescent="0.2">
      <c r="A472" s="256">
        <f t="shared" si="361"/>
        <v>46018</v>
      </c>
      <c r="B472" s="256"/>
      <c r="C472" s="240" t="s">
        <v>625</v>
      </c>
      <c r="D472" s="174">
        <v>45470</v>
      </c>
      <c r="E472" s="181">
        <v>5624.6030000000001</v>
      </c>
      <c r="F472" s="169" t="s">
        <v>3786</v>
      </c>
      <c r="G472" s="169" t="s">
        <v>3136</v>
      </c>
      <c r="H472" s="175">
        <v>5205.12</v>
      </c>
      <c r="I472" s="169">
        <v>3.13</v>
      </c>
      <c r="J472" s="193">
        <v>5624.6030000000001</v>
      </c>
      <c r="K472" s="94">
        <f t="shared" si="360"/>
        <v>5205.12</v>
      </c>
      <c r="L472" s="216">
        <f>_xlfn.IFNA(VLOOKUP(F472,GD.List!$C$3:$AO$5155,39,0),"")</f>
        <v>0</v>
      </c>
      <c r="CV472" s="93" t="s">
        <v>1134</v>
      </c>
    </row>
    <row r="473" spans="1:100" x14ac:dyDescent="0.2">
      <c r="A473" s="256">
        <f t="shared" si="361"/>
        <v>46023</v>
      </c>
      <c r="B473" s="256"/>
      <c r="C473" s="240" t="s">
        <v>625</v>
      </c>
      <c r="D473" s="174">
        <v>45474</v>
      </c>
      <c r="E473" s="181">
        <v>9072</v>
      </c>
      <c r="F473" s="169" t="s">
        <v>3953</v>
      </c>
      <c r="G473" s="169" t="s">
        <v>2164</v>
      </c>
      <c r="H473" s="175">
        <v>5205.2700000000004</v>
      </c>
      <c r="I473" s="169">
        <v>4.87</v>
      </c>
      <c r="J473" s="193">
        <v>9072</v>
      </c>
      <c r="K473" s="94">
        <f t="shared" si="360"/>
        <v>5205.2700000000004</v>
      </c>
      <c r="L473" s="216">
        <f>_xlfn.IFNA(VLOOKUP(F473,GD.List!$C$3:$AO$5155,39,0),"")</f>
        <v>0</v>
      </c>
      <c r="CV473" s="93" t="s">
        <v>1134</v>
      </c>
    </row>
    <row r="474" spans="1:100" x14ac:dyDescent="0.2">
      <c r="A474" s="256">
        <f t="shared" si="361"/>
        <v>46038</v>
      </c>
      <c r="B474" s="256"/>
      <c r="C474" s="240" t="s">
        <v>625</v>
      </c>
      <c r="D474" s="174">
        <v>45489</v>
      </c>
      <c r="E474" s="181">
        <v>9071.94</v>
      </c>
      <c r="F474" s="169" t="s">
        <v>3976</v>
      </c>
      <c r="G474" s="169" t="s">
        <v>3014</v>
      </c>
      <c r="H474" s="175">
        <v>5205.12</v>
      </c>
      <c r="I474" s="169">
        <v>3.09</v>
      </c>
      <c r="J474" s="193">
        <v>9071.94</v>
      </c>
      <c r="K474" s="94">
        <f t="shared" si="360"/>
        <v>5205.12</v>
      </c>
      <c r="L474" s="216">
        <f>_xlfn.IFNA(VLOOKUP(F474,GD.List!$C$3:$AO$5155,39,0),"")</f>
        <v>0</v>
      </c>
      <c r="CV474" s="93" t="s">
        <v>1134</v>
      </c>
    </row>
    <row r="475" spans="1:100" x14ac:dyDescent="0.2">
      <c r="A475" s="256">
        <f t="shared" si="361"/>
        <v>46046</v>
      </c>
      <c r="B475" s="256"/>
      <c r="C475" s="240" t="s">
        <v>625</v>
      </c>
      <c r="D475" s="174">
        <v>45497</v>
      </c>
      <c r="E475" s="181">
        <v>12020.4</v>
      </c>
      <c r="F475" s="169" t="s">
        <v>3969</v>
      </c>
      <c r="G475" s="169" t="s">
        <v>1398</v>
      </c>
      <c r="H475" s="175">
        <v>5205.12</v>
      </c>
      <c r="I475" s="169">
        <v>2.57</v>
      </c>
      <c r="J475" s="193">
        <v>12020.4</v>
      </c>
      <c r="K475" s="94">
        <f t="shared" si="360"/>
        <v>5205.12</v>
      </c>
      <c r="L475" s="216">
        <f>_xlfn.IFNA(VLOOKUP(F475,GD.List!$C$3:$AO$5155,39,0),"")</f>
        <v>0</v>
      </c>
      <c r="CV475" s="93" t="s">
        <v>1134</v>
      </c>
    </row>
    <row r="476" spans="1:100" x14ac:dyDescent="0.2">
      <c r="A476" s="256">
        <f t="shared" si="361"/>
        <v>46046</v>
      </c>
      <c r="B476" s="256"/>
      <c r="C476" s="240" t="s">
        <v>625</v>
      </c>
      <c r="D476" s="174">
        <v>45497</v>
      </c>
      <c r="E476" s="181">
        <v>13471.92</v>
      </c>
      <c r="F476" s="169" t="s">
        <v>3968</v>
      </c>
      <c r="G476" s="169" t="s">
        <v>2165</v>
      </c>
      <c r="H476" s="175">
        <v>5205.12</v>
      </c>
      <c r="I476" s="169">
        <v>2.4900000000000002</v>
      </c>
      <c r="J476" s="193">
        <v>13471.92</v>
      </c>
      <c r="K476" s="94">
        <f t="shared" si="360"/>
        <v>5205.12</v>
      </c>
      <c r="L476" s="216">
        <f>_xlfn.IFNA(VLOOKUP(F476,GD.List!$C$3:$AO$5155,39,0),"")</f>
        <v>0</v>
      </c>
      <c r="CV476" s="93" t="s">
        <v>1134</v>
      </c>
    </row>
    <row r="477" spans="1:100" x14ac:dyDescent="0.2">
      <c r="A477" s="256">
        <f t="shared" si="361"/>
        <v>46049</v>
      </c>
      <c r="B477" s="256"/>
      <c r="C477" s="240" t="s">
        <v>625</v>
      </c>
      <c r="D477" s="174">
        <v>45500</v>
      </c>
      <c r="E477" s="181">
        <v>90.72</v>
      </c>
      <c r="F477" s="169" t="s">
        <v>4076</v>
      </c>
      <c r="G477" s="169" t="s">
        <v>4078</v>
      </c>
      <c r="H477" s="175">
        <v>5205.12</v>
      </c>
      <c r="I477" s="169">
        <v>2.96</v>
      </c>
      <c r="J477" s="193">
        <v>90.72</v>
      </c>
      <c r="K477" s="94">
        <f t="shared" si="360"/>
        <v>5205.12</v>
      </c>
      <c r="L477" s="216">
        <f>_xlfn.IFNA(VLOOKUP(F477,GD.List!$C$3:$AO$5155,39,0),"")</f>
        <v>0</v>
      </c>
      <c r="CV477" s="93" t="s">
        <v>1134</v>
      </c>
    </row>
    <row r="478" spans="1:100" x14ac:dyDescent="0.2">
      <c r="A478" s="256">
        <f t="shared" si="361"/>
        <v>46049</v>
      </c>
      <c r="B478" s="256"/>
      <c r="C478" s="240" t="s">
        <v>625</v>
      </c>
      <c r="D478" s="174">
        <v>45500</v>
      </c>
      <c r="E478" s="181">
        <v>7983.31</v>
      </c>
      <c r="F478" s="169" t="s">
        <v>4077</v>
      </c>
      <c r="G478" s="169" t="s">
        <v>3014</v>
      </c>
      <c r="H478" s="175">
        <v>5205.12</v>
      </c>
      <c r="I478" s="169">
        <v>3.09</v>
      </c>
      <c r="J478" s="193">
        <v>7983.31</v>
      </c>
      <c r="K478" s="94">
        <f t="shared" si="360"/>
        <v>5205.12</v>
      </c>
      <c r="L478" s="216">
        <f>_xlfn.IFNA(VLOOKUP(F478,GD.List!$C$3:$AO$5155,39,0),"")</f>
        <v>0</v>
      </c>
      <c r="CV478" s="93" t="s">
        <v>1134</v>
      </c>
    </row>
    <row r="479" spans="1:100" x14ac:dyDescent="0.2">
      <c r="A479" s="256">
        <f t="shared" si="361"/>
        <v>46052</v>
      </c>
      <c r="B479" s="256"/>
      <c r="C479" s="240" t="s">
        <v>625</v>
      </c>
      <c r="D479" s="174">
        <v>45503</v>
      </c>
      <c r="E479" s="181">
        <v>9072</v>
      </c>
      <c r="F479" s="169" t="s">
        <v>4343</v>
      </c>
      <c r="G479" s="169" t="s">
        <v>4348</v>
      </c>
      <c r="H479" s="175">
        <v>5205.2700000000004</v>
      </c>
      <c r="I479" s="169">
        <v>4.87</v>
      </c>
      <c r="J479" s="193">
        <v>9072</v>
      </c>
      <c r="K479" s="94">
        <f t="shared" si="360"/>
        <v>5205.2700000000004</v>
      </c>
      <c r="L479" s="216">
        <f>_xlfn.IFNA(VLOOKUP(F479,GD.List!$C$3:$AO$5155,39,0),"")</f>
        <v>0</v>
      </c>
      <c r="CV479" s="93" t="s">
        <v>1134</v>
      </c>
    </row>
    <row r="480" spans="1:100" x14ac:dyDescent="0.2">
      <c r="A480" s="256">
        <f t="shared" si="361"/>
        <v>46052</v>
      </c>
      <c r="B480" s="256"/>
      <c r="C480" s="240" t="s">
        <v>625</v>
      </c>
      <c r="D480" s="174">
        <v>45503</v>
      </c>
      <c r="E480" s="181">
        <v>3447.34</v>
      </c>
      <c r="F480" s="169" t="s">
        <v>4318</v>
      </c>
      <c r="G480" s="169" t="s">
        <v>3014</v>
      </c>
      <c r="H480" s="175">
        <v>5205.12</v>
      </c>
      <c r="I480" s="169">
        <v>3.09</v>
      </c>
      <c r="J480" s="193">
        <v>3447.34</v>
      </c>
      <c r="K480" s="94">
        <f t="shared" si="360"/>
        <v>5205.12</v>
      </c>
      <c r="L480" s="216">
        <f>_xlfn.IFNA(VLOOKUP(F480,GD.List!$C$3:$AO$5155,39,0),"")</f>
        <v>0</v>
      </c>
      <c r="CV480" s="93" t="s">
        <v>1134</v>
      </c>
    </row>
    <row r="481" spans="1:100" x14ac:dyDescent="0.2">
      <c r="A481" s="256">
        <f t="shared" ref="A481:A490" si="362">IF(D481&lt;&gt;"",EDATE(VALUE(RIGHT(D481,10)),18),"")</f>
        <v>46052</v>
      </c>
      <c r="B481" s="256"/>
      <c r="C481" s="240" t="s">
        <v>625</v>
      </c>
      <c r="D481" s="174">
        <v>45503</v>
      </c>
      <c r="E481" s="181">
        <v>2086.5463</v>
      </c>
      <c r="F481" s="169" t="s">
        <v>4332</v>
      </c>
      <c r="G481" s="169" t="s">
        <v>2328</v>
      </c>
      <c r="H481" s="175">
        <v>5205.28</v>
      </c>
      <c r="I481" s="169">
        <v>6.96</v>
      </c>
      <c r="J481" s="193">
        <v>2086.5463</v>
      </c>
      <c r="K481" s="94">
        <f t="shared" si="360"/>
        <v>5205.28</v>
      </c>
      <c r="L481" s="216">
        <f>_xlfn.IFNA(VLOOKUP(F481,GD.List!$C$3:$AO$5155,39,0),"")</f>
        <v>0</v>
      </c>
      <c r="CV481" s="93" t="s">
        <v>1134</v>
      </c>
    </row>
    <row r="482" spans="1:100" x14ac:dyDescent="0.2">
      <c r="A482" s="256">
        <f t="shared" si="362"/>
        <v>46052</v>
      </c>
      <c r="B482" s="256"/>
      <c r="C482" s="240" t="s">
        <v>625</v>
      </c>
      <c r="D482" s="174">
        <v>45503</v>
      </c>
      <c r="E482" s="181">
        <v>3265.8989999999999</v>
      </c>
      <c r="F482" s="169" t="s">
        <v>4335</v>
      </c>
      <c r="G482" s="169" t="s">
        <v>3136</v>
      </c>
      <c r="H482" s="175">
        <v>5205.12</v>
      </c>
      <c r="I482" s="169">
        <v>3.02</v>
      </c>
      <c r="J482" s="193">
        <v>3265.8989999999999</v>
      </c>
      <c r="K482" s="94">
        <f t="shared" si="360"/>
        <v>5205.12</v>
      </c>
      <c r="L482" s="216">
        <f>_xlfn.IFNA(VLOOKUP(F482,GD.List!$C$3:$AO$5155,39,0),"")</f>
        <v>0</v>
      </c>
      <c r="CV482" s="93" t="s">
        <v>1134</v>
      </c>
    </row>
    <row r="483" spans="1:100" x14ac:dyDescent="0.2">
      <c r="A483" s="256">
        <f t="shared" si="362"/>
        <v>46052</v>
      </c>
      <c r="B483" s="256"/>
      <c r="C483" s="240" t="s">
        <v>625</v>
      </c>
      <c r="D483" s="174">
        <v>45503</v>
      </c>
      <c r="E483" s="181">
        <v>2313.3447999999999</v>
      </c>
      <c r="F483" s="169" t="s">
        <v>4337</v>
      </c>
      <c r="G483" s="169" t="s">
        <v>3136</v>
      </c>
      <c r="H483" s="175">
        <v>5205.12</v>
      </c>
      <c r="I483" s="169">
        <v>2.86</v>
      </c>
      <c r="J483" s="193">
        <v>2313.3447999999999</v>
      </c>
      <c r="K483" s="94">
        <f t="shared" si="360"/>
        <v>5205.12</v>
      </c>
      <c r="L483" s="216">
        <f>_xlfn.IFNA(VLOOKUP(F483,GD.List!$C$3:$AO$5155,39,0),"")</f>
        <v>0</v>
      </c>
      <c r="CV483" s="93" t="s">
        <v>1134</v>
      </c>
    </row>
    <row r="484" spans="1:100" x14ac:dyDescent="0.2">
      <c r="A484" s="256">
        <f t="shared" si="362"/>
        <v>46106</v>
      </c>
      <c r="B484" s="256"/>
      <c r="C484" s="240" t="s">
        <v>625</v>
      </c>
      <c r="D484" s="174">
        <v>45560</v>
      </c>
      <c r="E484" s="181">
        <v>317.5179</v>
      </c>
      <c r="F484" s="169" t="s">
        <v>4500</v>
      </c>
      <c r="G484" s="169" t="s">
        <v>2169</v>
      </c>
      <c r="H484" s="175">
        <v>5205.13</v>
      </c>
      <c r="I484" s="169">
        <v>3.17</v>
      </c>
      <c r="J484" s="193">
        <v>317.5179</v>
      </c>
      <c r="K484" s="94">
        <f t="shared" si="360"/>
        <v>5205.13</v>
      </c>
      <c r="L484" s="216">
        <f>_xlfn.IFNA(VLOOKUP(F484,GD.List!$C$3:$AO$5155,39,0),"")</f>
        <v>0</v>
      </c>
      <c r="CV484" s="93" t="s">
        <v>1134</v>
      </c>
    </row>
    <row r="485" spans="1:100" x14ac:dyDescent="0.2">
      <c r="A485" s="256">
        <f t="shared" si="362"/>
        <v>46106</v>
      </c>
      <c r="B485" s="256"/>
      <c r="C485" s="240" t="s">
        <v>625</v>
      </c>
      <c r="D485" s="174">
        <v>45560</v>
      </c>
      <c r="E485" s="181">
        <v>24811.7572</v>
      </c>
      <c r="F485" s="169" t="s">
        <v>4505</v>
      </c>
      <c r="G485" s="169" t="s">
        <v>2164</v>
      </c>
      <c r="H485" s="175">
        <v>5205.2700000000004</v>
      </c>
      <c r="I485" s="169">
        <v>4.72</v>
      </c>
      <c r="J485" s="193">
        <v>24811.7572</v>
      </c>
      <c r="K485" s="94">
        <f t="shared" si="360"/>
        <v>5205.2700000000004</v>
      </c>
      <c r="L485" s="216">
        <f>_xlfn.IFNA(VLOOKUP(F485,GD.List!$C$3:$AO$5155,39,0),"")</f>
        <v>0</v>
      </c>
      <c r="CV485" s="93" t="s">
        <v>1134</v>
      </c>
    </row>
    <row r="486" spans="1:100" x14ac:dyDescent="0.2">
      <c r="A486" s="256">
        <f t="shared" si="362"/>
        <v>46106</v>
      </c>
      <c r="B486" s="256"/>
      <c r="C486" s="240" t="s">
        <v>625</v>
      </c>
      <c r="D486" s="174">
        <v>45560</v>
      </c>
      <c r="E486" s="181">
        <v>7575.0703000000003</v>
      </c>
      <c r="F486" s="169" t="s">
        <v>4506</v>
      </c>
      <c r="G486" s="169" t="s">
        <v>2164</v>
      </c>
      <c r="H486" s="175">
        <v>5205.2700000000004</v>
      </c>
      <c r="I486" s="169">
        <v>4.8</v>
      </c>
      <c r="J486" s="193">
        <v>7575.0703000000003</v>
      </c>
      <c r="K486" s="94">
        <f t="shared" si="360"/>
        <v>5205.2700000000004</v>
      </c>
      <c r="L486" s="216">
        <f>_xlfn.IFNA(VLOOKUP(F486,GD.List!$C$3:$AO$5155,39,0),"")</f>
        <v>0</v>
      </c>
      <c r="CV486" s="93" t="s">
        <v>1134</v>
      </c>
    </row>
    <row r="487" spans="1:100" x14ac:dyDescent="0.2">
      <c r="A487" s="256">
        <f t="shared" si="362"/>
        <v>46106</v>
      </c>
      <c r="B487" s="256"/>
      <c r="C487" s="240" t="s">
        <v>625</v>
      </c>
      <c r="D487" s="174">
        <v>45560</v>
      </c>
      <c r="E487" s="181">
        <v>4263.8119999999999</v>
      </c>
      <c r="F487" s="169" t="s">
        <v>4513</v>
      </c>
      <c r="G487" s="169" t="s">
        <v>2164</v>
      </c>
      <c r="H487" s="175">
        <v>5205.2700000000004</v>
      </c>
      <c r="I487" s="169">
        <v>4.72</v>
      </c>
      <c r="J487" s="193">
        <v>4263.8119999999999</v>
      </c>
      <c r="K487" s="94">
        <f t="shared" si="360"/>
        <v>5205.2700000000004</v>
      </c>
      <c r="L487" s="216">
        <f>_xlfn.IFNA(VLOOKUP(F487,GD.List!$C$3:$AO$5155,39,0),"")</f>
        <v>0</v>
      </c>
      <c r="CV487" s="93" t="s">
        <v>1134</v>
      </c>
    </row>
    <row r="488" spans="1:100" x14ac:dyDescent="0.2">
      <c r="A488" s="256" t="str">
        <f t="shared" si="362"/>
        <v/>
      </c>
      <c r="B488" s="256"/>
      <c r="C488" s="169" t="s">
        <v>1518</v>
      </c>
      <c r="D488" s="169"/>
      <c r="E488" s="169"/>
      <c r="F488" s="169"/>
      <c r="G488" s="169"/>
      <c r="H488" s="169"/>
      <c r="I488" s="169"/>
      <c r="J488" s="193">
        <v>1607572.2915000003</v>
      </c>
      <c r="K488" s="94" t="str">
        <f t="shared" si="360"/>
        <v/>
      </c>
      <c r="L488" s="216" t="str">
        <f>_xlfn.IFNA(VLOOKUP(F488,GD.List!$C$3:$AO$5155,39,0),"")</f>
        <v/>
      </c>
      <c r="CV488" s="93" t="s">
        <v>1134</v>
      </c>
    </row>
    <row r="489" spans="1:100" x14ac:dyDescent="0.2">
      <c r="A489" s="256">
        <f t="shared" si="362"/>
        <v>45937</v>
      </c>
      <c r="B489" s="256"/>
      <c r="C489" s="240" t="s">
        <v>547</v>
      </c>
      <c r="D489" s="174">
        <v>45389</v>
      </c>
      <c r="E489" s="181">
        <v>46801</v>
      </c>
      <c r="F489" s="169" t="s">
        <v>3327</v>
      </c>
      <c r="G489" s="169" t="s">
        <v>547</v>
      </c>
      <c r="H489" s="175">
        <v>5201.009</v>
      </c>
      <c r="I489" s="169">
        <v>2</v>
      </c>
      <c r="J489" s="193">
        <v>46801</v>
      </c>
      <c r="K489" s="94">
        <f t="shared" si="360"/>
        <v>5201.009</v>
      </c>
      <c r="L489" s="216">
        <f>_xlfn.IFNA(VLOOKUP(F489,GD.List!$C$3:$AO$5155,39,0),"")</f>
        <v>0</v>
      </c>
      <c r="CV489" s="93" t="s">
        <v>1134</v>
      </c>
    </row>
    <row r="490" spans="1:100" x14ac:dyDescent="0.2">
      <c r="A490" s="256">
        <f t="shared" si="362"/>
        <v>46081</v>
      </c>
      <c r="B490" s="256"/>
      <c r="C490" s="240" t="s">
        <v>547</v>
      </c>
      <c r="D490" s="174">
        <v>45532</v>
      </c>
      <c r="E490" s="181">
        <v>74176</v>
      </c>
      <c r="F490" s="169" t="s">
        <v>4297</v>
      </c>
      <c r="G490" s="169" t="s">
        <v>547</v>
      </c>
      <c r="H490" s="175">
        <v>5201.009</v>
      </c>
      <c r="I490" s="169">
        <v>1.88</v>
      </c>
      <c r="J490" s="193">
        <v>74176</v>
      </c>
      <c r="K490" s="94">
        <f t="shared" si="360"/>
        <v>5201.009</v>
      </c>
      <c r="L490" s="216" t="str">
        <f>_xlfn.IFNA(VLOOKUP(F490,GD.List!$C$3:$AO$5155,39,0),"")</f>
        <v>FAIRCOT SA
ROUTE DE CITE-OUEST 2, 1196 GLAND -</v>
      </c>
      <c r="CV490" s="93" t="s">
        <v>1134</v>
      </c>
    </row>
    <row r="491" spans="1:100" x14ac:dyDescent="0.2">
      <c r="A491" s="256">
        <f t="shared" ref="A491:A527" si="363">IF(D491&lt;&gt;"",EDATE(VALUE(RIGHT(D491,10)),18),"")</f>
        <v>46093</v>
      </c>
      <c r="B491" s="256"/>
      <c r="C491" s="240" t="s">
        <v>547</v>
      </c>
      <c r="D491" s="174">
        <v>45547</v>
      </c>
      <c r="E491" s="181">
        <v>100384</v>
      </c>
      <c r="F491" s="169" t="s">
        <v>4399</v>
      </c>
      <c r="G491" s="169" t="s">
        <v>547</v>
      </c>
      <c r="H491" s="175">
        <v>5201.009</v>
      </c>
      <c r="I491" s="169">
        <v>1.8</v>
      </c>
      <c r="J491" s="193">
        <v>100384</v>
      </c>
      <c r="K491" s="94">
        <f t="shared" si="360"/>
        <v>5201.009</v>
      </c>
      <c r="L491" s="216" t="str">
        <f>_xlfn.IFNA(VLOOKUP(F491,GD.List!$C$3:$AO$5155,39,0),"")</f>
        <v xml:space="preserve">FAZENDA PERDIZES EMPREENDIMENTOS
AGRICOLAS LTDA </v>
      </c>
      <c r="CV491" s="93" t="s">
        <v>1134</v>
      </c>
    </row>
    <row r="492" spans="1:100" x14ac:dyDescent="0.2">
      <c r="A492" s="256">
        <f t="shared" si="363"/>
        <v>46103</v>
      </c>
      <c r="B492" s="256"/>
      <c r="C492" s="240" t="s">
        <v>547</v>
      </c>
      <c r="D492" s="174">
        <v>45557</v>
      </c>
      <c r="E492" s="181">
        <v>124220</v>
      </c>
      <c r="F492" s="169" t="s">
        <v>4420</v>
      </c>
      <c r="G492" s="169" t="s">
        <v>547</v>
      </c>
      <c r="H492" s="175">
        <v>5201.009</v>
      </c>
      <c r="I492" s="169">
        <v>1.88</v>
      </c>
      <c r="J492" s="193">
        <v>124220</v>
      </c>
      <c r="K492" s="94">
        <f t="shared" si="360"/>
        <v>5201.009</v>
      </c>
      <c r="L492" s="216" t="str">
        <f>_xlfn.IFNA(VLOOKUP(F492,GD.List!$C$3:$AO$5155,39,0),"")</f>
        <v xml:space="preserve">FAIRCOT SA
ROUTE DE CITE-OUEST 2, 1196 GLAND - </v>
      </c>
      <c r="CV492" s="93" t="s">
        <v>1134</v>
      </c>
    </row>
    <row r="493" spans="1:100" x14ac:dyDescent="0.2">
      <c r="A493" s="256">
        <f t="shared" si="363"/>
        <v>46111</v>
      </c>
      <c r="B493" s="256"/>
      <c r="C493" s="240" t="s">
        <v>547</v>
      </c>
      <c r="D493" s="174">
        <v>45565</v>
      </c>
      <c r="E493" s="181">
        <v>500600</v>
      </c>
      <c r="F493" s="169" t="s">
        <v>4435</v>
      </c>
      <c r="G493" s="169" t="s">
        <v>547</v>
      </c>
      <c r="H493" s="175">
        <v>5201.009</v>
      </c>
      <c r="I493" s="169">
        <v>1.87</v>
      </c>
      <c r="J493" s="193">
        <v>500600</v>
      </c>
      <c r="K493" s="94">
        <f t="shared" si="360"/>
        <v>5201.009</v>
      </c>
      <c r="L493" s="216" t="str">
        <f>_xlfn.IFNA(VLOOKUP(F493,GD.List!$C$3:$AO$5155,39,0),"")</f>
        <v xml:space="preserve">VIOLAR S.A.
25TH KM ONR LARISA VOLOS
ACHILLIO 41 </v>
      </c>
      <c r="CV493" s="93" t="s">
        <v>1134</v>
      </c>
    </row>
    <row r="494" spans="1:100" x14ac:dyDescent="0.2">
      <c r="A494" s="256">
        <f t="shared" si="363"/>
        <v>46123</v>
      </c>
      <c r="B494" s="256"/>
      <c r="C494" s="240" t="s">
        <v>547</v>
      </c>
      <c r="D494" s="174">
        <v>45576</v>
      </c>
      <c r="E494" s="181">
        <v>273882</v>
      </c>
      <c r="F494" s="169" t="s">
        <v>4541</v>
      </c>
      <c r="G494" s="169" t="s">
        <v>547</v>
      </c>
      <c r="H494" s="175">
        <v>5201.009</v>
      </c>
      <c r="I494" s="169">
        <v>1.72</v>
      </c>
      <c r="J494" s="193">
        <v>273882</v>
      </c>
      <c r="K494" s="94">
        <f t="shared" si="360"/>
        <v>5201.009</v>
      </c>
      <c r="L494" s="216" t="str">
        <f>_xlfn.IFNA(VLOOKUP(F494,GD.List!$C$3:$AO$5155,39,0),"")</f>
        <v xml:space="preserve">COIC SA ON BEHALF OF COFCO INTERNATIONAL </v>
      </c>
      <c r="CV494" s="93" t="s">
        <v>1134</v>
      </c>
    </row>
    <row r="495" spans="1:100" x14ac:dyDescent="0.2">
      <c r="A495" s="256" t="str">
        <f t="shared" si="363"/>
        <v/>
      </c>
      <c r="B495" s="256"/>
      <c r="C495" s="169" t="s">
        <v>1518</v>
      </c>
      <c r="D495" s="169"/>
      <c r="E495" s="169"/>
      <c r="F495" s="169"/>
      <c r="G495" s="169"/>
      <c r="H495" s="169"/>
      <c r="I495" s="169"/>
      <c r="J495" s="193">
        <v>1120063</v>
      </c>
      <c r="K495" s="94" t="str">
        <f t="shared" ref="K495:K558" si="364">IF(H495&lt;&gt;"",IFERROR(VLOOKUP(H495,$H$9:$H$76,1,0),"Add"),"")</f>
        <v/>
      </c>
      <c r="L495" s="216" t="str">
        <f>_xlfn.IFNA(VLOOKUP(F495,GD.List!$C$3:$AO$5155,39,0),"")</f>
        <v/>
      </c>
      <c r="CV495" s="93" t="s">
        <v>1134</v>
      </c>
    </row>
    <row r="496" spans="1:100" x14ac:dyDescent="0.2">
      <c r="A496" s="256">
        <f t="shared" si="363"/>
        <v>45974</v>
      </c>
      <c r="B496" s="256"/>
      <c r="C496" s="240" t="s">
        <v>1878</v>
      </c>
      <c r="D496" s="174">
        <v>45425</v>
      </c>
      <c r="E496" s="181">
        <v>12188</v>
      </c>
      <c r="F496" s="169" t="s">
        <v>3530</v>
      </c>
      <c r="G496" s="169" t="s">
        <v>1878</v>
      </c>
      <c r="H496" s="175">
        <v>5505.1</v>
      </c>
      <c r="I496" s="169">
        <v>1.76</v>
      </c>
      <c r="J496" s="193">
        <v>12188</v>
      </c>
      <c r="K496" s="94">
        <f t="shared" si="364"/>
        <v>5505.1</v>
      </c>
      <c r="L496" s="216">
        <f>_xlfn.IFNA(VLOOKUP(F496,GD.List!$C$3:$AO$5155,39,0),"")</f>
        <v>0</v>
      </c>
      <c r="CV496" s="93" t="s">
        <v>1134</v>
      </c>
    </row>
    <row r="497" spans="1:100" x14ac:dyDescent="0.2">
      <c r="A497" s="256">
        <f t="shared" si="363"/>
        <v>45983</v>
      </c>
      <c r="B497" s="256"/>
      <c r="C497" s="240" t="s">
        <v>1878</v>
      </c>
      <c r="D497" s="174">
        <v>45434</v>
      </c>
      <c r="E497" s="181">
        <v>12705</v>
      </c>
      <c r="F497" s="169" t="s">
        <v>3532</v>
      </c>
      <c r="G497" s="169" t="s">
        <v>1878</v>
      </c>
      <c r="H497" s="175">
        <v>5505.1</v>
      </c>
      <c r="I497" s="169">
        <v>1.64</v>
      </c>
      <c r="J497" s="193">
        <v>12705</v>
      </c>
      <c r="K497" s="94">
        <f t="shared" si="364"/>
        <v>5505.1</v>
      </c>
      <c r="L497" s="216">
        <f>_xlfn.IFNA(VLOOKUP(F497,GD.List!$C$3:$AO$5155,39,0),"")</f>
        <v>0</v>
      </c>
      <c r="CV497" s="93" t="s">
        <v>1134</v>
      </c>
    </row>
    <row r="498" spans="1:100" x14ac:dyDescent="0.2">
      <c r="A498" s="256">
        <f t="shared" si="363"/>
        <v>45983</v>
      </c>
      <c r="B498" s="256"/>
      <c r="C498" s="240" t="s">
        <v>1878</v>
      </c>
      <c r="D498" s="174">
        <v>45434</v>
      </c>
      <c r="E498" s="181">
        <v>12574</v>
      </c>
      <c r="F498" s="169" t="s">
        <v>3531</v>
      </c>
      <c r="G498" s="169" t="s">
        <v>1878</v>
      </c>
      <c r="H498" s="175">
        <v>5505.1</v>
      </c>
      <c r="I498" s="169">
        <v>1.64</v>
      </c>
      <c r="J498" s="193">
        <v>12574</v>
      </c>
      <c r="K498" s="94">
        <f t="shared" si="364"/>
        <v>5505.1</v>
      </c>
      <c r="L498" s="216">
        <f>_xlfn.IFNA(VLOOKUP(F498,GD.List!$C$3:$AO$5155,39,0),"")</f>
        <v>0</v>
      </c>
      <c r="CV498" s="93" t="s">
        <v>1134</v>
      </c>
    </row>
    <row r="499" spans="1:100" x14ac:dyDescent="0.2">
      <c r="A499" s="256">
        <f t="shared" si="363"/>
        <v>45991</v>
      </c>
      <c r="B499" s="256"/>
      <c r="C499" s="240" t="s">
        <v>1878</v>
      </c>
      <c r="D499" s="174">
        <v>45443</v>
      </c>
      <c r="E499" s="181">
        <v>12654</v>
      </c>
      <c r="F499" s="169" t="s">
        <v>3648</v>
      </c>
      <c r="G499" s="169" t="s">
        <v>1878</v>
      </c>
      <c r="H499" s="175">
        <v>5505.1</v>
      </c>
      <c r="I499" s="169">
        <v>1.77</v>
      </c>
      <c r="J499" s="193">
        <v>12654</v>
      </c>
      <c r="K499" s="94">
        <f t="shared" si="364"/>
        <v>5505.1</v>
      </c>
      <c r="L499" s="216">
        <f>_xlfn.IFNA(VLOOKUP(F499,GD.List!$C$3:$AO$5155,39,0),"")</f>
        <v>0</v>
      </c>
      <c r="CV499" s="93" t="s">
        <v>1134</v>
      </c>
    </row>
    <row r="500" spans="1:100" x14ac:dyDescent="0.2">
      <c r="A500" s="256">
        <f t="shared" si="363"/>
        <v>45991</v>
      </c>
      <c r="B500" s="256"/>
      <c r="C500" s="240" t="s">
        <v>1878</v>
      </c>
      <c r="D500" s="174">
        <v>45443</v>
      </c>
      <c r="E500" s="181">
        <v>13074</v>
      </c>
      <c r="F500" s="169" t="s">
        <v>3647</v>
      </c>
      <c r="G500" s="169" t="s">
        <v>1878</v>
      </c>
      <c r="H500" s="175">
        <v>5505.1</v>
      </c>
      <c r="I500" s="169">
        <v>1.64</v>
      </c>
      <c r="J500" s="193">
        <v>13074</v>
      </c>
      <c r="K500" s="94">
        <f t="shared" si="364"/>
        <v>5505.1</v>
      </c>
      <c r="L500" s="216">
        <f>_xlfn.IFNA(VLOOKUP(F500,GD.List!$C$3:$AO$5155,39,0),"")</f>
        <v>0</v>
      </c>
      <c r="CV500" s="93" t="s">
        <v>1134</v>
      </c>
    </row>
    <row r="501" spans="1:100" x14ac:dyDescent="0.2">
      <c r="A501" s="256">
        <f t="shared" si="363"/>
        <v>45991</v>
      </c>
      <c r="B501" s="256"/>
      <c r="C501" s="240" t="s">
        <v>1878</v>
      </c>
      <c r="D501" s="174">
        <v>45443</v>
      </c>
      <c r="E501" s="181">
        <v>12128</v>
      </c>
      <c r="F501" s="169" t="s">
        <v>3649</v>
      </c>
      <c r="G501" s="169" t="s">
        <v>1878</v>
      </c>
      <c r="H501" s="175">
        <v>5505.1</v>
      </c>
      <c r="I501" s="169">
        <v>1.77</v>
      </c>
      <c r="J501" s="193">
        <v>12128</v>
      </c>
      <c r="K501" s="94">
        <f t="shared" si="364"/>
        <v>5505.1</v>
      </c>
      <c r="L501" s="216">
        <f>_xlfn.IFNA(VLOOKUP(F501,GD.List!$C$3:$AO$5155,39,0),"")</f>
        <v>0</v>
      </c>
      <c r="CV501" s="93" t="s">
        <v>1134</v>
      </c>
    </row>
    <row r="502" spans="1:100" x14ac:dyDescent="0.2">
      <c r="A502" s="256">
        <f t="shared" si="363"/>
        <v>45991</v>
      </c>
      <c r="B502" s="256"/>
      <c r="C502" s="240" t="s">
        <v>1878</v>
      </c>
      <c r="D502" s="174">
        <v>45443</v>
      </c>
      <c r="E502" s="181">
        <v>12070</v>
      </c>
      <c r="F502" s="169" t="s">
        <v>3650</v>
      </c>
      <c r="G502" s="169" t="s">
        <v>1878</v>
      </c>
      <c r="H502" s="175">
        <v>5505.1</v>
      </c>
      <c r="I502" s="169">
        <v>1.64</v>
      </c>
      <c r="J502" s="193">
        <v>12070</v>
      </c>
      <c r="K502" s="94">
        <f t="shared" si="364"/>
        <v>5505.1</v>
      </c>
      <c r="L502" s="216">
        <f>_xlfn.IFNA(VLOOKUP(F502,GD.List!$C$3:$AO$5155,39,0),"")</f>
        <v>0</v>
      </c>
      <c r="CV502" s="93" t="s">
        <v>1134</v>
      </c>
    </row>
    <row r="503" spans="1:100" x14ac:dyDescent="0.2">
      <c r="A503" s="256">
        <f t="shared" si="363"/>
        <v>45991</v>
      </c>
      <c r="B503" s="256"/>
      <c r="C503" s="240" t="s">
        <v>1878</v>
      </c>
      <c r="D503" s="174">
        <v>45443</v>
      </c>
      <c r="E503" s="181">
        <v>12447</v>
      </c>
      <c r="F503" s="169" t="s">
        <v>3652</v>
      </c>
      <c r="G503" s="169" t="s">
        <v>1878</v>
      </c>
      <c r="H503" s="175">
        <v>5505.1</v>
      </c>
      <c r="I503" s="169">
        <v>1.64</v>
      </c>
      <c r="J503" s="193">
        <v>12447</v>
      </c>
      <c r="K503" s="94">
        <f t="shared" si="364"/>
        <v>5505.1</v>
      </c>
      <c r="L503" s="216">
        <f>_xlfn.IFNA(VLOOKUP(F503,GD.List!$C$3:$AO$5155,39,0),"")</f>
        <v>0</v>
      </c>
      <c r="CV503" s="93" t="s">
        <v>1134</v>
      </c>
    </row>
    <row r="504" spans="1:100" x14ac:dyDescent="0.2">
      <c r="A504" s="256">
        <f t="shared" si="363"/>
        <v>45991</v>
      </c>
      <c r="B504" s="256"/>
      <c r="C504" s="240" t="s">
        <v>1878</v>
      </c>
      <c r="D504" s="174">
        <v>45443</v>
      </c>
      <c r="E504" s="181">
        <v>12108</v>
      </c>
      <c r="F504" s="169" t="s">
        <v>3653</v>
      </c>
      <c r="G504" s="169" t="s">
        <v>1878</v>
      </c>
      <c r="H504" s="175">
        <v>5505.1</v>
      </c>
      <c r="I504" s="169">
        <v>1.64</v>
      </c>
      <c r="J504" s="193">
        <v>12108</v>
      </c>
      <c r="K504" s="94">
        <f t="shared" si="364"/>
        <v>5505.1</v>
      </c>
      <c r="L504" s="216">
        <f>_xlfn.IFNA(VLOOKUP(F504,GD.List!$C$3:$AO$5155,39,0),"")</f>
        <v>0</v>
      </c>
      <c r="CV504" s="93" t="s">
        <v>1134</v>
      </c>
    </row>
    <row r="505" spans="1:100" x14ac:dyDescent="0.2">
      <c r="A505" s="256">
        <f t="shared" si="363"/>
        <v>45993</v>
      </c>
      <c r="B505" s="256"/>
      <c r="C505" s="240" t="s">
        <v>1878</v>
      </c>
      <c r="D505" s="174">
        <v>45445</v>
      </c>
      <c r="E505" s="181">
        <v>12437</v>
      </c>
      <c r="F505" s="169" t="s">
        <v>3747</v>
      </c>
      <c r="G505" s="169" t="s">
        <v>1878</v>
      </c>
      <c r="H505" s="175">
        <v>5505.1</v>
      </c>
      <c r="I505" s="169">
        <v>1.55</v>
      </c>
      <c r="J505" s="193">
        <v>12437</v>
      </c>
      <c r="K505" s="94">
        <f t="shared" si="364"/>
        <v>5505.1</v>
      </c>
      <c r="L505" s="216">
        <f>_xlfn.IFNA(VLOOKUP(F505,GD.List!$C$3:$AO$5155,39,0),"")</f>
        <v>0</v>
      </c>
      <c r="CV505" s="93" t="s">
        <v>1134</v>
      </c>
    </row>
    <row r="506" spans="1:100" x14ac:dyDescent="0.2">
      <c r="A506" s="256">
        <f t="shared" si="363"/>
        <v>45993</v>
      </c>
      <c r="B506" s="256"/>
      <c r="C506" s="240" t="s">
        <v>1878</v>
      </c>
      <c r="D506" s="174">
        <v>45445</v>
      </c>
      <c r="E506" s="181">
        <v>12814</v>
      </c>
      <c r="F506" s="169" t="s">
        <v>3651</v>
      </c>
      <c r="G506" s="169" t="s">
        <v>1878</v>
      </c>
      <c r="H506" s="175">
        <v>5505.1</v>
      </c>
      <c r="I506" s="169">
        <v>1.55</v>
      </c>
      <c r="J506" s="193">
        <v>12814</v>
      </c>
      <c r="K506" s="94">
        <f t="shared" si="364"/>
        <v>5505.1</v>
      </c>
      <c r="L506" s="216">
        <f>_xlfn.IFNA(VLOOKUP(F506,GD.List!$C$3:$AO$5155,39,0),"")</f>
        <v>0</v>
      </c>
      <c r="CV506" s="93" t="s">
        <v>1134</v>
      </c>
    </row>
    <row r="507" spans="1:100" x14ac:dyDescent="0.2">
      <c r="A507" s="256">
        <f t="shared" si="363"/>
        <v>45994</v>
      </c>
      <c r="B507" s="256"/>
      <c r="C507" s="240" t="s">
        <v>1878</v>
      </c>
      <c r="D507" s="174">
        <v>45446</v>
      </c>
      <c r="E507" s="181">
        <v>11920</v>
      </c>
      <c r="F507" s="169" t="s">
        <v>3749</v>
      </c>
      <c r="G507" s="169" t="s">
        <v>1878</v>
      </c>
      <c r="H507" s="175">
        <v>5505.1</v>
      </c>
      <c r="I507" s="169">
        <v>1.55</v>
      </c>
      <c r="J507" s="193">
        <v>11920</v>
      </c>
      <c r="K507" s="94">
        <f t="shared" si="364"/>
        <v>5505.1</v>
      </c>
      <c r="L507" s="216">
        <f>_xlfn.IFNA(VLOOKUP(F507,GD.List!$C$3:$AO$5155,39,0),"")</f>
        <v>0</v>
      </c>
      <c r="CV507" s="93" t="s">
        <v>1134</v>
      </c>
    </row>
    <row r="508" spans="1:100" x14ac:dyDescent="0.2">
      <c r="A508" s="256">
        <f t="shared" si="363"/>
        <v>45994</v>
      </c>
      <c r="B508" s="256"/>
      <c r="C508" s="240" t="s">
        <v>1878</v>
      </c>
      <c r="D508" s="174">
        <v>45446</v>
      </c>
      <c r="E508" s="181">
        <v>12884</v>
      </c>
      <c r="F508" s="169" t="s">
        <v>3748</v>
      </c>
      <c r="G508" s="169" t="s">
        <v>1878</v>
      </c>
      <c r="H508" s="175">
        <v>5505.1</v>
      </c>
      <c r="I508" s="169">
        <v>1.55</v>
      </c>
      <c r="J508" s="193">
        <v>12884</v>
      </c>
      <c r="K508" s="94">
        <f t="shared" si="364"/>
        <v>5505.1</v>
      </c>
      <c r="L508" s="216">
        <f>_xlfn.IFNA(VLOOKUP(F508,GD.List!$C$3:$AO$5155,39,0),"")</f>
        <v>0</v>
      </c>
      <c r="CV508" s="93" t="s">
        <v>1134</v>
      </c>
    </row>
    <row r="509" spans="1:100" x14ac:dyDescent="0.2">
      <c r="A509" s="256">
        <f t="shared" si="363"/>
        <v>45996</v>
      </c>
      <c r="B509" s="256"/>
      <c r="C509" s="240" t="s">
        <v>1878</v>
      </c>
      <c r="D509" s="174">
        <v>45448</v>
      </c>
      <c r="E509" s="181">
        <v>12397</v>
      </c>
      <c r="F509" s="169" t="s">
        <v>3750</v>
      </c>
      <c r="G509" s="169" t="s">
        <v>1878</v>
      </c>
      <c r="H509" s="175">
        <v>5505.1</v>
      </c>
      <c r="I509" s="169">
        <v>1.55</v>
      </c>
      <c r="J509" s="193">
        <v>12397</v>
      </c>
      <c r="K509" s="94">
        <f t="shared" si="364"/>
        <v>5505.1</v>
      </c>
      <c r="L509" s="216">
        <f>_xlfn.IFNA(VLOOKUP(F509,GD.List!$C$3:$AO$5155,39,0),"")</f>
        <v>0</v>
      </c>
      <c r="CV509" s="93" t="s">
        <v>1134</v>
      </c>
    </row>
    <row r="510" spans="1:100" x14ac:dyDescent="0.2">
      <c r="A510" s="256">
        <f t="shared" si="363"/>
        <v>45996</v>
      </c>
      <c r="B510" s="256"/>
      <c r="C510" s="240" t="s">
        <v>1878</v>
      </c>
      <c r="D510" s="174">
        <v>45448</v>
      </c>
      <c r="E510" s="181">
        <v>12147</v>
      </c>
      <c r="F510" s="169" t="s">
        <v>3751</v>
      </c>
      <c r="G510" s="169" t="s">
        <v>1878</v>
      </c>
      <c r="H510" s="175">
        <v>5505.1</v>
      </c>
      <c r="I510" s="169">
        <v>1.55</v>
      </c>
      <c r="J510" s="193">
        <v>12147</v>
      </c>
      <c r="K510" s="94">
        <f t="shared" si="364"/>
        <v>5505.1</v>
      </c>
      <c r="L510" s="216">
        <f>_xlfn.IFNA(VLOOKUP(F510,GD.List!$C$3:$AO$5155,39,0),"")</f>
        <v>0</v>
      </c>
      <c r="CV510" s="93" t="s">
        <v>1134</v>
      </c>
    </row>
    <row r="511" spans="1:100" x14ac:dyDescent="0.2">
      <c r="A511" s="256">
        <f t="shared" si="363"/>
        <v>46000</v>
      </c>
      <c r="B511" s="256"/>
      <c r="C511" s="240" t="s">
        <v>1878</v>
      </c>
      <c r="D511" s="174">
        <v>45452</v>
      </c>
      <c r="E511" s="181">
        <v>12244</v>
      </c>
      <c r="F511" s="169" t="s">
        <v>3752</v>
      </c>
      <c r="G511" s="169" t="s">
        <v>1878</v>
      </c>
      <c r="H511" s="175">
        <v>5505.1</v>
      </c>
      <c r="I511" s="169">
        <v>1.41</v>
      </c>
      <c r="J511" s="193">
        <v>12244</v>
      </c>
      <c r="K511" s="94">
        <f t="shared" si="364"/>
        <v>5505.1</v>
      </c>
      <c r="L511" s="216">
        <f>_xlfn.IFNA(VLOOKUP(F511,GD.List!$C$3:$AO$5155,39,0),"")</f>
        <v>0</v>
      </c>
      <c r="CV511" s="93" t="s">
        <v>1134</v>
      </c>
    </row>
    <row r="512" spans="1:100" x14ac:dyDescent="0.2">
      <c r="A512" s="256">
        <f t="shared" si="363"/>
        <v>46000</v>
      </c>
      <c r="B512" s="256"/>
      <c r="C512" s="240" t="s">
        <v>1878</v>
      </c>
      <c r="D512" s="174">
        <v>45452</v>
      </c>
      <c r="E512" s="181">
        <v>12442</v>
      </c>
      <c r="F512" s="169" t="s">
        <v>3753</v>
      </c>
      <c r="G512" s="169" t="s">
        <v>1878</v>
      </c>
      <c r="H512" s="175">
        <v>5505.1</v>
      </c>
      <c r="I512" s="169">
        <v>1.41</v>
      </c>
      <c r="J512" s="193">
        <v>12442</v>
      </c>
      <c r="K512" s="94">
        <f t="shared" si="364"/>
        <v>5505.1</v>
      </c>
      <c r="L512" s="216">
        <f>_xlfn.IFNA(VLOOKUP(F512,GD.List!$C$3:$AO$5155,39,0),"")</f>
        <v>0</v>
      </c>
      <c r="CV512" s="93" t="s">
        <v>1134</v>
      </c>
    </row>
    <row r="513" spans="1:100" x14ac:dyDescent="0.2">
      <c r="A513" s="256">
        <f t="shared" si="363"/>
        <v>46001</v>
      </c>
      <c r="B513" s="256"/>
      <c r="C513" s="240" t="s">
        <v>1878</v>
      </c>
      <c r="D513" s="174">
        <v>45453</v>
      </c>
      <c r="E513" s="181">
        <v>12584</v>
      </c>
      <c r="F513" s="169" t="s">
        <v>3754</v>
      </c>
      <c r="G513" s="169" t="s">
        <v>1878</v>
      </c>
      <c r="H513" s="175">
        <v>5505.1</v>
      </c>
      <c r="I513" s="169">
        <v>1.41</v>
      </c>
      <c r="J513" s="193">
        <v>12584</v>
      </c>
      <c r="K513" s="94">
        <f t="shared" si="364"/>
        <v>5505.1</v>
      </c>
      <c r="L513" s="216">
        <f>_xlfn.IFNA(VLOOKUP(F513,GD.List!$C$3:$AO$5155,39,0),"")</f>
        <v>0</v>
      </c>
      <c r="CV513" s="93" t="s">
        <v>1134</v>
      </c>
    </row>
    <row r="514" spans="1:100" x14ac:dyDescent="0.2">
      <c r="A514" s="256">
        <f t="shared" si="363"/>
        <v>46001</v>
      </c>
      <c r="B514" s="256"/>
      <c r="C514" s="240" t="s">
        <v>1878</v>
      </c>
      <c r="D514" s="174">
        <v>45453</v>
      </c>
      <c r="E514" s="181">
        <v>12851</v>
      </c>
      <c r="F514" s="169" t="s">
        <v>3755</v>
      </c>
      <c r="G514" s="169" t="s">
        <v>1878</v>
      </c>
      <c r="H514" s="175">
        <v>5505.1</v>
      </c>
      <c r="I514" s="169">
        <v>1.41</v>
      </c>
      <c r="J514" s="193">
        <v>12851</v>
      </c>
      <c r="K514" s="94">
        <f t="shared" si="364"/>
        <v>5505.1</v>
      </c>
      <c r="L514" s="216">
        <f>_xlfn.IFNA(VLOOKUP(F514,GD.List!$C$3:$AO$5155,39,0),"")</f>
        <v>0</v>
      </c>
      <c r="CV514" s="93" t="s">
        <v>1134</v>
      </c>
    </row>
    <row r="515" spans="1:100" x14ac:dyDescent="0.2">
      <c r="A515" s="256">
        <f t="shared" si="363"/>
        <v>46002</v>
      </c>
      <c r="B515" s="256"/>
      <c r="C515" s="240" t="s">
        <v>1878</v>
      </c>
      <c r="D515" s="174">
        <v>45454</v>
      </c>
      <c r="E515" s="181">
        <v>13122</v>
      </c>
      <c r="F515" s="169" t="s">
        <v>3756</v>
      </c>
      <c r="G515" s="169" t="s">
        <v>1878</v>
      </c>
      <c r="H515" s="175">
        <v>5505.1</v>
      </c>
      <c r="I515" s="169">
        <v>1.41</v>
      </c>
      <c r="J515" s="193">
        <v>13122</v>
      </c>
      <c r="K515" s="94">
        <f t="shared" si="364"/>
        <v>5505.1</v>
      </c>
      <c r="L515" s="216">
        <f>_xlfn.IFNA(VLOOKUP(F515,GD.List!$C$3:$AO$5155,39,0),"")</f>
        <v>0</v>
      </c>
      <c r="CV515" s="93" t="s">
        <v>1134</v>
      </c>
    </row>
    <row r="516" spans="1:100" x14ac:dyDescent="0.2">
      <c r="A516" s="256">
        <f t="shared" si="363"/>
        <v>46002</v>
      </c>
      <c r="B516" s="256"/>
      <c r="C516" s="240" t="s">
        <v>1878</v>
      </c>
      <c r="D516" s="174">
        <v>45454</v>
      </c>
      <c r="E516" s="181">
        <v>12028</v>
      </c>
      <c r="F516" s="169" t="s">
        <v>3757</v>
      </c>
      <c r="G516" s="169" t="s">
        <v>1878</v>
      </c>
      <c r="H516" s="175">
        <v>5505.1</v>
      </c>
      <c r="I516" s="169">
        <v>1.41</v>
      </c>
      <c r="J516" s="193">
        <v>12028</v>
      </c>
      <c r="K516" s="94">
        <f t="shared" si="364"/>
        <v>5505.1</v>
      </c>
      <c r="L516" s="216">
        <f>_xlfn.IFNA(VLOOKUP(F516,GD.List!$C$3:$AO$5155,39,0),"")</f>
        <v>0</v>
      </c>
      <c r="CV516" s="93" t="s">
        <v>1134</v>
      </c>
    </row>
    <row r="517" spans="1:100" x14ac:dyDescent="0.2">
      <c r="A517" s="256">
        <f t="shared" si="363"/>
        <v>46007</v>
      </c>
      <c r="B517" s="256"/>
      <c r="C517" s="240" t="s">
        <v>1878</v>
      </c>
      <c r="D517" s="174">
        <v>45459</v>
      </c>
      <c r="E517" s="181">
        <v>12582</v>
      </c>
      <c r="F517" s="169" t="s">
        <v>3758</v>
      </c>
      <c r="G517" s="169" t="s">
        <v>1878</v>
      </c>
      <c r="H517" s="175">
        <v>5505.1</v>
      </c>
      <c r="I517" s="169">
        <v>1.38</v>
      </c>
      <c r="J517" s="193">
        <v>12582</v>
      </c>
      <c r="K517" s="94">
        <f t="shared" si="364"/>
        <v>5505.1</v>
      </c>
      <c r="L517" s="216">
        <f>_xlfn.IFNA(VLOOKUP(F517,GD.List!$C$3:$AO$5155,39,0),"")</f>
        <v>0</v>
      </c>
      <c r="CV517" s="93" t="s">
        <v>1134</v>
      </c>
    </row>
    <row r="518" spans="1:100" x14ac:dyDescent="0.2">
      <c r="A518" s="256">
        <f t="shared" si="363"/>
        <v>46007</v>
      </c>
      <c r="B518" s="256"/>
      <c r="C518" s="240" t="s">
        <v>1878</v>
      </c>
      <c r="D518" s="174">
        <v>45459</v>
      </c>
      <c r="E518" s="181">
        <v>12805</v>
      </c>
      <c r="F518" s="169" t="s">
        <v>3759</v>
      </c>
      <c r="G518" s="169" t="s">
        <v>1878</v>
      </c>
      <c r="H518" s="175">
        <v>5505.1</v>
      </c>
      <c r="I518" s="169">
        <v>1.38</v>
      </c>
      <c r="J518" s="193">
        <v>12805</v>
      </c>
      <c r="K518" s="94">
        <f t="shared" si="364"/>
        <v>5505.1</v>
      </c>
      <c r="L518" s="216">
        <f>_xlfn.IFNA(VLOOKUP(F518,GD.List!$C$3:$AO$5155,39,0),"")</f>
        <v>0</v>
      </c>
      <c r="CV518" s="93" t="s">
        <v>1134</v>
      </c>
    </row>
    <row r="519" spans="1:100" x14ac:dyDescent="0.2">
      <c r="A519" s="256">
        <f t="shared" si="363"/>
        <v>46008</v>
      </c>
      <c r="B519" s="256"/>
      <c r="C519" s="240" t="s">
        <v>1878</v>
      </c>
      <c r="D519" s="174">
        <v>45460</v>
      </c>
      <c r="E519" s="181">
        <v>12664</v>
      </c>
      <c r="F519" s="169" t="s">
        <v>3761</v>
      </c>
      <c r="G519" s="169" t="s">
        <v>1878</v>
      </c>
      <c r="H519" s="175">
        <v>5505.1</v>
      </c>
      <c r="I519" s="169">
        <v>1.38</v>
      </c>
      <c r="J519" s="193">
        <v>12664</v>
      </c>
      <c r="K519" s="94">
        <f t="shared" si="364"/>
        <v>5505.1</v>
      </c>
      <c r="L519" s="216">
        <f>_xlfn.IFNA(VLOOKUP(F519,GD.List!$C$3:$AO$5155,39,0),"")</f>
        <v>0</v>
      </c>
      <c r="CV519" s="93" t="s">
        <v>1134</v>
      </c>
    </row>
    <row r="520" spans="1:100" x14ac:dyDescent="0.2">
      <c r="A520" s="256">
        <f t="shared" si="363"/>
        <v>46008</v>
      </c>
      <c r="B520" s="256"/>
      <c r="C520" s="240" t="s">
        <v>1878</v>
      </c>
      <c r="D520" s="174">
        <v>45460</v>
      </c>
      <c r="E520" s="181">
        <v>12077</v>
      </c>
      <c r="F520" s="169" t="s">
        <v>3760</v>
      </c>
      <c r="G520" s="169" t="s">
        <v>1878</v>
      </c>
      <c r="H520" s="175">
        <v>5505.1</v>
      </c>
      <c r="I520" s="169">
        <v>1.38</v>
      </c>
      <c r="J520" s="193">
        <v>12077</v>
      </c>
      <c r="K520" s="94">
        <f t="shared" si="364"/>
        <v>5505.1</v>
      </c>
      <c r="L520" s="216">
        <f>_xlfn.IFNA(VLOOKUP(F520,GD.List!$C$3:$AO$5155,39,0),"")</f>
        <v>0</v>
      </c>
      <c r="CV520" s="93" t="s">
        <v>1134</v>
      </c>
    </row>
    <row r="521" spans="1:100" x14ac:dyDescent="0.2">
      <c r="A521" s="256">
        <f t="shared" si="363"/>
        <v>46014</v>
      </c>
      <c r="B521" s="256"/>
      <c r="C521" s="240" t="s">
        <v>1878</v>
      </c>
      <c r="D521" s="174">
        <v>45466</v>
      </c>
      <c r="E521" s="181">
        <v>12335</v>
      </c>
      <c r="F521" s="169" t="s">
        <v>3762</v>
      </c>
      <c r="G521" s="169" t="s">
        <v>1878</v>
      </c>
      <c r="H521" s="175">
        <v>5505.1</v>
      </c>
      <c r="I521" s="169">
        <v>1.36</v>
      </c>
      <c r="J521" s="193">
        <v>12335</v>
      </c>
      <c r="K521" s="94">
        <f t="shared" si="364"/>
        <v>5505.1</v>
      </c>
      <c r="L521" s="216">
        <f>_xlfn.IFNA(VLOOKUP(F521,GD.List!$C$3:$AO$5155,39,0),"")</f>
        <v>0</v>
      </c>
      <c r="CV521" s="93" t="s">
        <v>1134</v>
      </c>
    </row>
    <row r="522" spans="1:100" x14ac:dyDescent="0.2">
      <c r="A522" s="256">
        <f t="shared" si="363"/>
        <v>46014</v>
      </c>
      <c r="B522" s="256"/>
      <c r="C522" s="240" t="s">
        <v>1878</v>
      </c>
      <c r="D522" s="174">
        <v>45466</v>
      </c>
      <c r="E522" s="181">
        <v>12224</v>
      </c>
      <c r="F522" s="169" t="s">
        <v>3763</v>
      </c>
      <c r="G522" s="169" t="s">
        <v>1878</v>
      </c>
      <c r="H522" s="175">
        <v>5505.1</v>
      </c>
      <c r="I522" s="169">
        <v>1.36</v>
      </c>
      <c r="J522" s="193">
        <v>12224</v>
      </c>
      <c r="K522" s="94">
        <f t="shared" si="364"/>
        <v>5505.1</v>
      </c>
      <c r="L522" s="216">
        <f>_xlfn.IFNA(VLOOKUP(F522,GD.List!$C$3:$AO$5155,39,0),"")</f>
        <v>0</v>
      </c>
      <c r="CV522" s="93" t="s">
        <v>1134</v>
      </c>
    </row>
    <row r="523" spans="1:100" x14ac:dyDescent="0.2">
      <c r="A523" s="256">
        <f t="shared" si="363"/>
        <v>46015</v>
      </c>
      <c r="B523" s="256"/>
      <c r="C523" s="240" t="s">
        <v>1878</v>
      </c>
      <c r="D523" s="174">
        <v>45467</v>
      </c>
      <c r="E523" s="181">
        <v>12095</v>
      </c>
      <c r="F523" s="169" t="s">
        <v>3764</v>
      </c>
      <c r="G523" s="169" t="s">
        <v>1878</v>
      </c>
      <c r="H523" s="175">
        <v>5505.1</v>
      </c>
      <c r="I523" s="169">
        <v>1.36</v>
      </c>
      <c r="J523" s="193">
        <v>12095</v>
      </c>
      <c r="K523" s="94">
        <f t="shared" si="364"/>
        <v>5505.1</v>
      </c>
      <c r="L523" s="216">
        <f>_xlfn.IFNA(VLOOKUP(F523,GD.List!$C$3:$AO$5155,39,0),"")</f>
        <v>0</v>
      </c>
      <c r="CV523" s="93" t="s">
        <v>1134</v>
      </c>
    </row>
    <row r="524" spans="1:100" x14ac:dyDescent="0.2">
      <c r="A524" s="256">
        <f t="shared" si="363"/>
        <v>46015</v>
      </c>
      <c r="B524" s="256"/>
      <c r="C524" s="240" t="s">
        <v>1878</v>
      </c>
      <c r="D524" s="174">
        <v>45467</v>
      </c>
      <c r="E524" s="181">
        <v>13081</v>
      </c>
      <c r="F524" s="169" t="s">
        <v>3765</v>
      </c>
      <c r="G524" s="169" t="s">
        <v>1878</v>
      </c>
      <c r="H524" s="175">
        <v>5505.1</v>
      </c>
      <c r="I524" s="169">
        <v>1.36</v>
      </c>
      <c r="J524" s="193">
        <v>13081</v>
      </c>
      <c r="K524" s="94">
        <f t="shared" si="364"/>
        <v>5505.1</v>
      </c>
      <c r="L524" s="216">
        <f>_xlfn.IFNA(VLOOKUP(F524,GD.List!$C$3:$AO$5155,39,0),"")</f>
        <v>0</v>
      </c>
      <c r="CV524" s="93" t="s">
        <v>1134</v>
      </c>
    </row>
    <row r="525" spans="1:100" x14ac:dyDescent="0.2">
      <c r="A525" s="256">
        <f t="shared" si="363"/>
        <v>46023</v>
      </c>
      <c r="B525" s="256"/>
      <c r="C525" s="240" t="s">
        <v>1878</v>
      </c>
      <c r="D525" s="174">
        <v>45474</v>
      </c>
      <c r="E525" s="181">
        <v>12821</v>
      </c>
      <c r="F525" s="169" t="s">
        <v>3880</v>
      </c>
      <c r="G525" s="169" t="s">
        <v>1878</v>
      </c>
      <c r="H525" s="175">
        <v>5505.1</v>
      </c>
      <c r="I525" s="169">
        <v>1.36</v>
      </c>
      <c r="J525" s="193">
        <v>12821</v>
      </c>
      <c r="K525" s="94">
        <f t="shared" si="364"/>
        <v>5505.1</v>
      </c>
      <c r="L525" s="216">
        <f>_xlfn.IFNA(VLOOKUP(F525,GD.List!$C$3:$AO$5155,39,0),"")</f>
        <v>0</v>
      </c>
      <c r="CV525" s="93" t="s">
        <v>1134</v>
      </c>
    </row>
    <row r="526" spans="1:100" x14ac:dyDescent="0.2">
      <c r="A526" s="256">
        <f t="shared" si="363"/>
        <v>46023</v>
      </c>
      <c r="B526" s="256"/>
      <c r="C526" s="240" t="s">
        <v>1878</v>
      </c>
      <c r="D526" s="174">
        <v>45474</v>
      </c>
      <c r="E526" s="181">
        <v>12594</v>
      </c>
      <c r="F526" s="169" t="s">
        <v>3881</v>
      </c>
      <c r="G526" s="169" t="s">
        <v>1878</v>
      </c>
      <c r="H526" s="175">
        <v>5505.1</v>
      </c>
      <c r="I526" s="169">
        <v>1.36</v>
      </c>
      <c r="J526" s="193">
        <v>12594</v>
      </c>
      <c r="K526" s="94">
        <f t="shared" si="364"/>
        <v>5505.1</v>
      </c>
      <c r="L526" s="216">
        <f>_xlfn.IFNA(VLOOKUP(F526,GD.List!$C$3:$AO$5155,39,0),"")</f>
        <v>0</v>
      </c>
      <c r="CV526" s="93" t="s">
        <v>1134</v>
      </c>
    </row>
    <row r="527" spans="1:100" x14ac:dyDescent="0.2">
      <c r="A527" s="256" t="str">
        <f t="shared" si="363"/>
        <v/>
      </c>
      <c r="B527" s="256"/>
      <c r="C527" s="169" t="s">
        <v>1518</v>
      </c>
      <c r="D527" s="169"/>
      <c r="E527" s="169"/>
      <c r="F527" s="169"/>
      <c r="G527" s="169"/>
      <c r="H527" s="169"/>
      <c r="I527" s="169"/>
      <c r="J527" s="193">
        <v>387096</v>
      </c>
      <c r="K527" s="94" t="str">
        <f t="shared" si="364"/>
        <v/>
      </c>
      <c r="L527" s="216" t="str">
        <f>_xlfn.IFNA(VLOOKUP(F527,GD.List!$C$3:$AO$5155,39,0),"")</f>
        <v/>
      </c>
      <c r="CV527" s="93" t="s">
        <v>1134</v>
      </c>
    </row>
    <row r="528" spans="1:100" x14ac:dyDescent="0.2">
      <c r="A528" s="256">
        <f t="shared" ref="A528:A569" si="365">IF(D528&lt;&gt;"",EDATE(VALUE(RIGHT(D528,10)),18),"")</f>
        <v>46021</v>
      </c>
      <c r="B528" s="256"/>
      <c r="C528" s="240" t="s">
        <v>1221</v>
      </c>
      <c r="D528" s="174">
        <v>45473</v>
      </c>
      <c r="E528" s="181">
        <v>302527.5</v>
      </c>
      <c r="F528" s="169" t="s">
        <v>3794</v>
      </c>
      <c r="G528" s="169" t="s">
        <v>1221</v>
      </c>
      <c r="H528" s="175">
        <v>5503.201</v>
      </c>
      <c r="I528" s="169">
        <v>0.97</v>
      </c>
      <c r="J528" s="193">
        <v>302527.5</v>
      </c>
      <c r="K528" s="94">
        <f t="shared" si="364"/>
        <v>5503.201</v>
      </c>
      <c r="L528" s="216">
        <f>_xlfn.IFNA(VLOOKUP(F528,GD.List!$C$3:$AO$5155,39,0),"")</f>
        <v>0</v>
      </c>
      <c r="CV528" s="93" t="s">
        <v>1134</v>
      </c>
    </row>
    <row r="529" spans="1:100" x14ac:dyDescent="0.2">
      <c r="A529" s="256">
        <f t="shared" si="365"/>
        <v>46032</v>
      </c>
      <c r="B529" s="256"/>
      <c r="C529" s="240" t="s">
        <v>1221</v>
      </c>
      <c r="D529" s="174">
        <v>45483</v>
      </c>
      <c r="E529" s="181">
        <v>51680</v>
      </c>
      <c r="F529" s="169" t="s">
        <v>3856</v>
      </c>
      <c r="G529" s="169" t="s">
        <v>1221</v>
      </c>
      <c r="H529" s="175">
        <v>5503.201</v>
      </c>
      <c r="I529" s="169">
        <v>0.95</v>
      </c>
      <c r="J529" s="193">
        <v>51680</v>
      </c>
      <c r="K529" s="94">
        <f t="shared" si="364"/>
        <v>5503.201</v>
      </c>
      <c r="L529" s="216">
        <f>_xlfn.IFNA(VLOOKUP(F529,GD.List!$C$3:$AO$5155,39,0),"")</f>
        <v>0</v>
      </c>
      <c r="CV529" s="93" t="s">
        <v>1134</v>
      </c>
    </row>
    <row r="530" spans="1:100" x14ac:dyDescent="0.2">
      <c r="A530" s="256">
        <f t="shared" si="365"/>
        <v>46075</v>
      </c>
      <c r="B530" s="256"/>
      <c r="C530" s="240" t="s">
        <v>1221</v>
      </c>
      <c r="D530" s="174">
        <v>45526</v>
      </c>
      <c r="E530" s="181">
        <v>1665.5</v>
      </c>
      <c r="F530" s="169" t="s">
        <v>4211</v>
      </c>
      <c r="G530" s="169" t="s">
        <v>1221</v>
      </c>
      <c r="H530" s="175">
        <v>5503.201</v>
      </c>
      <c r="I530" s="169">
        <v>5.4</v>
      </c>
      <c r="J530" s="193">
        <v>1665.5</v>
      </c>
      <c r="K530" s="94">
        <f t="shared" si="364"/>
        <v>5503.201</v>
      </c>
      <c r="L530" s="216" t="str">
        <f>_xlfn.IFNA(VLOOKUP(F530,GD.List!$C$3:$AO$5155,39,0),"")</f>
        <v>UNIFI TEXTILES SUZHOU CO LTD</v>
      </c>
      <c r="CV530" s="93" t="s">
        <v>1134</v>
      </c>
    </row>
    <row r="531" spans="1:100" x14ac:dyDescent="0.2">
      <c r="A531" s="256">
        <f t="shared" si="365"/>
        <v>46081</v>
      </c>
      <c r="B531" s="256"/>
      <c r="C531" s="240" t="s">
        <v>1221</v>
      </c>
      <c r="D531" s="174">
        <v>45535</v>
      </c>
      <c r="E531" s="181">
        <v>1415</v>
      </c>
      <c r="F531" s="169" t="s">
        <v>4387</v>
      </c>
      <c r="G531" s="169" t="s">
        <v>4476</v>
      </c>
      <c r="H531" s="175">
        <v>5503.2089999999998</v>
      </c>
      <c r="I531" s="169">
        <v>5.32</v>
      </c>
      <c r="J531" s="193">
        <v>1415</v>
      </c>
      <c r="K531" s="94" t="str">
        <f t="shared" si="364"/>
        <v>Add</v>
      </c>
      <c r="L531" s="216" t="str">
        <f>_xlfn.IFNA(VLOOKUP(F531,GD.List!$C$3:$AO$5155,39,0),"")</f>
        <v xml:space="preserve">UNIFI TEXTILES SUZHOU CO LTD </v>
      </c>
      <c r="CV531" s="93" t="s">
        <v>1134</v>
      </c>
    </row>
    <row r="532" spans="1:100" x14ac:dyDescent="0.2">
      <c r="A532" s="256">
        <f t="shared" si="365"/>
        <v>46082</v>
      </c>
      <c r="B532" s="256"/>
      <c r="C532" s="240" t="s">
        <v>1221</v>
      </c>
      <c r="D532" s="174">
        <v>45536</v>
      </c>
      <c r="E532" s="181">
        <v>310080</v>
      </c>
      <c r="F532" s="169" t="s">
        <v>4388</v>
      </c>
      <c r="G532" s="169" t="s">
        <v>1221</v>
      </c>
      <c r="H532" s="175">
        <v>5503.201</v>
      </c>
      <c r="I532" s="169">
        <v>1.06</v>
      </c>
      <c r="J532" s="193">
        <v>310080</v>
      </c>
      <c r="K532" s="94">
        <f t="shared" si="364"/>
        <v>5503.201</v>
      </c>
      <c r="L532" s="216" t="str">
        <f>_xlfn.IFNA(VLOOKUP(F532,GD.List!$C$3:$AO$5155,39,0),"")</f>
        <v xml:space="preserve">ZHEJIANG HENGYI PETROCHEMICALS CO., LTD </v>
      </c>
      <c r="CV532" s="93" t="s">
        <v>1134</v>
      </c>
    </row>
    <row r="533" spans="1:100" x14ac:dyDescent="0.2">
      <c r="A533" s="256">
        <f t="shared" si="365"/>
        <v>46100</v>
      </c>
      <c r="B533" s="256"/>
      <c r="C533" s="240" t="s">
        <v>1221</v>
      </c>
      <c r="D533" s="174">
        <v>45554</v>
      </c>
      <c r="E533" s="181">
        <v>310080</v>
      </c>
      <c r="F533" s="169" t="s">
        <v>4411</v>
      </c>
      <c r="G533" s="169" t="s">
        <v>1221</v>
      </c>
      <c r="H533" s="175">
        <v>5503.201</v>
      </c>
      <c r="I533" s="169">
        <v>1.06</v>
      </c>
      <c r="J533" s="193">
        <v>310080</v>
      </c>
      <c r="K533" s="94">
        <f t="shared" si="364"/>
        <v>5503.201</v>
      </c>
      <c r="L533" s="216" t="str">
        <f>_xlfn.IFNA(VLOOKUP(F533,GD.List!$C$3:$AO$5155,39,0),"")</f>
        <v xml:space="preserve">ZHEJIANG HENGYI PETROCHEMICALS CO., LTD. </v>
      </c>
      <c r="CV533" s="93" t="s">
        <v>1134</v>
      </c>
    </row>
    <row r="534" spans="1:100" x14ac:dyDescent="0.2">
      <c r="A534" s="256" t="str">
        <f t="shared" si="365"/>
        <v/>
      </c>
      <c r="B534" s="256"/>
      <c r="C534" s="169" t="s">
        <v>1518</v>
      </c>
      <c r="D534" s="169"/>
      <c r="E534" s="169"/>
      <c r="F534" s="169"/>
      <c r="G534" s="169"/>
      <c r="H534" s="169"/>
      <c r="I534" s="169"/>
      <c r="J534" s="193">
        <v>977448</v>
      </c>
      <c r="K534" s="94" t="str">
        <f t="shared" si="364"/>
        <v/>
      </c>
      <c r="L534" s="216" t="str">
        <f>_xlfn.IFNA(VLOOKUP(F534,GD.List!$C$3:$AO$5155,39,0),"")</f>
        <v/>
      </c>
      <c r="CV534" s="93" t="s">
        <v>1134</v>
      </c>
    </row>
    <row r="535" spans="1:100" x14ac:dyDescent="0.2">
      <c r="A535" s="256" t="str">
        <f t="shared" si="365"/>
        <v/>
      </c>
      <c r="B535" s="256"/>
      <c r="C535" s="169" t="s">
        <v>1950</v>
      </c>
      <c r="D535" s="169"/>
      <c r="E535" s="169"/>
      <c r="F535" s="169"/>
      <c r="G535" s="169"/>
      <c r="H535" s="169"/>
      <c r="I535" s="169"/>
      <c r="J535" s="219">
        <v>9583926.1046999954</v>
      </c>
      <c r="K535" s="94" t="str">
        <f t="shared" si="364"/>
        <v/>
      </c>
      <c r="L535" s="216" t="str">
        <f>_xlfn.IFNA(VLOOKUP(F535,GD.List!$C$3:$AO$5155,39,0),"")</f>
        <v/>
      </c>
      <c r="CV535" s="93" t="s">
        <v>1134</v>
      </c>
    </row>
    <row r="536" spans="1:100" ht="15" x14ac:dyDescent="0.25">
      <c r="A536" s="256" t="str">
        <f t="shared" si="365"/>
        <v/>
      </c>
      <c r="B536" s="256"/>
      <c r="C536"/>
      <c r="D536"/>
      <c r="E536"/>
      <c r="F536"/>
      <c r="G536"/>
      <c r="H536"/>
      <c r="I536"/>
      <c r="J536"/>
      <c r="K536" s="94" t="str">
        <f t="shared" si="364"/>
        <v/>
      </c>
      <c r="L536" s="216" t="str">
        <f>_xlfn.IFNA(VLOOKUP(F536,GD.List!$C$3:$AO$5155,39,0),"")</f>
        <v/>
      </c>
      <c r="CV536" s="93" t="s">
        <v>1134</v>
      </c>
    </row>
    <row r="537" spans="1:100" ht="15" x14ac:dyDescent="0.25">
      <c r="A537" s="256" t="str">
        <f t="shared" si="365"/>
        <v/>
      </c>
      <c r="B537" s="256"/>
      <c r="C537"/>
      <c r="D537"/>
      <c r="E537"/>
      <c r="F537"/>
      <c r="G537"/>
      <c r="H537"/>
      <c r="I537"/>
      <c r="J537"/>
      <c r="K537" s="94" t="str">
        <f t="shared" si="364"/>
        <v/>
      </c>
      <c r="L537" s="216" t="str">
        <f>_xlfn.IFNA(VLOOKUP(F537,GD.List!$C$3:$AO$5155,39,0),"")</f>
        <v/>
      </c>
      <c r="CV537" s="93" t="s">
        <v>1134</v>
      </c>
    </row>
    <row r="538" spans="1:100" ht="15" x14ac:dyDescent="0.25">
      <c r="A538" s="256" t="str">
        <f t="shared" si="365"/>
        <v/>
      </c>
      <c r="B538" s="256"/>
      <c r="C538"/>
      <c r="D538"/>
      <c r="E538"/>
      <c r="F538"/>
      <c r="G538"/>
      <c r="H538"/>
      <c r="I538"/>
      <c r="J538"/>
      <c r="K538" s="94" t="str">
        <f t="shared" si="364"/>
        <v/>
      </c>
      <c r="L538" s="216" t="str">
        <f>_xlfn.IFNA(VLOOKUP(F538,GD.List!$C$3:$AO$5155,39,0),"")</f>
        <v/>
      </c>
      <c r="CV538" s="93" t="s">
        <v>1134</v>
      </c>
    </row>
    <row r="539" spans="1:100" ht="15" x14ac:dyDescent="0.25">
      <c r="A539" s="256" t="str">
        <f t="shared" si="365"/>
        <v/>
      </c>
      <c r="B539" s="256"/>
      <c r="C539"/>
      <c r="D539"/>
      <c r="E539"/>
      <c r="F539"/>
      <c r="G539"/>
      <c r="H539"/>
      <c r="I539"/>
      <c r="J539"/>
      <c r="K539" s="94" t="str">
        <f t="shared" si="364"/>
        <v/>
      </c>
      <c r="L539" s="216" t="str">
        <f>_xlfn.IFNA(VLOOKUP(F539,GD.List!$C$3:$AO$5155,39,0),"")</f>
        <v/>
      </c>
      <c r="CV539" s="93" t="s">
        <v>1134</v>
      </c>
    </row>
    <row r="540" spans="1:100" ht="15" x14ac:dyDescent="0.25">
      <c r="A540" s="256" t="str">
        <f t="shared" si="365"/>
        <v/>
      </c>
      <c r="B540" s="256"/>
      <c r="C540"/>
      <c r="D540"/>
      <c r="E540"/>
      <c r="F540"/>
      <c r="G540"/>
      <c r="H540"/>
      <c r="I540"/>
      <c r="J540"/>
      <c r="K540" s="94" t="str">
        <f t="shared" si="364"/>
        <v/>
      </c>
      <c r="L540" s="216" t="str">
        <f>_xlfn.IFNA(VLOOKUP(F540,GD.List!$C$3:$AO$5155,39,0),"")</f>
        <v/>
      </c>
      <c r="CV540" s="93" t="s">
        <v>1134</v>
      </c>
    </row>
    <row r="541" spans="1:100" ht="15" x14ac:dyDescent="0.25">
      <c r="A541" s="256" t="str">
        <f t="shared" si="365"/>
        <v/>
      </c>
      <c r="B541" s="256"/>
      <c r="C541"/>
      <c r="D541"/>
      <c r="E541"/>
      <c r="F541"/>
      <c r="G541"/>
      <c r="H541"/>
      <c r="I541"/>
      <c r="J541"/>
      <c r="K541" s="94" t="str">
        <f t="shared" si="364"/>
        <v/>
      </c>
      <c r="L541" s="216" t="str">
        <f>_xlfn.IFNA(VLOOKUP(F541,GD.List!$C$3:$AO$5155,39,0),"")</f>
        <v/>
      </c>
      <c r="CV541" s="93" t="s">
        <v>1134</v>
      </c>
    </row>
    <row r="542" spans="1:100" ht="15" x14ac:dyDescent="0.25">
      <c r="A542" s="256" t="str">
        <f t="shared" si="365"/>
        <v/>
      </c>
      <c r="B542" s="256"/>
      <c r="C542"/>
      <c r="D542"/>
      <c r="E542"/>
      <c r="F542"/>
      <c r="G542"/>
      <c r="H542"/>
      <c r="I542"/>
      <c r="J542"/>
      <c r="K542" s="94" t="str">
        <f t="shared" si="364"/>
        <v/>
      </c>
      <c r="L542" s="216" t="str">
        <f>_xlfn.IFNA(VLOOKUP(F542,GD.List!$C$3:$AO$5155,39,0),"")</f>
        <v/>
      </c>
      <c r="CV542" s="93" t="s">
        <v>1134</v>
      </c>
    </row>
    <row r="543" spans="1:100" ht="15" x14ac:dyDescent="0.25">
      <c r="A543" s="256" t="str">
        <f t="shared" si="365"/>
        <v/>
      </c>
      <c r="B543" s="256"/>
      <c r="C543"/>
      <c r="D543"/>
      <c r="E543"/>
      <c r="F543"/>
      <c r="G543"/>
      <c r="H543"/>
      <c r="I543"/>
      <c r="J543"/>
      <c r="K543" s="94" t="str">
        <f t="shared" si="364"/>
        <v/>
      </c>
      <c r="L543" s="216" t="str">
        <f>_xlfn.IFNA(VLOOKUP(F543,GD.List!$C$3:$AO$5155,39,0),"")</f>
        <v/>
      </c>
      <c r="CV543" s="93" t="s">
        <v>1134</v>
      </c>
    </row>
    <row r="544" spans="1:100" ht="15" x14ac:dyDescent="0.25">
      <c r="A544" s="256" t="str">
        <f t="shared" si="365"/>
        <v/>
      </c>
      <c r="B544" s="256"/>
      <c r="C544"/>
      <c r="D544"/>
      <c r="E544"/>
      <c r="F544"/>
      <c r="G544"/>
      <c r="H544"/>
      <c r="I544"/>
      <c r="J544"/>
      <c r="K544" s="94" t="str">
        <f t="shared" si="364"/>
        <v/>
      </c>
      <c r="L544" s="216" t="str">
        <f>_xlfn.IFNA(VLOOKUP(F544,GD.List!$C$3:$AO$5155,39,0),"")</f>
        <v/>
      </c>
      <c r="CV544" s="93" t="s">
        <v>1134</v>
      </c>
    </row>
    <row r="545" spans="1:100" ht="15" x14ac:dyDescent="0.25">
      <c r="A545" s="256" t="str">
        <f t="shared" si="365"/>
        <v/>
      </c>
      <c r="B545" s="256"/>
      <c r="C545"/>
      <c r="D545"/>
      <c r="E545"/>
      <c r="F545"/>
      <c r="G545"/>
      <c r="H545"/>
      <c r="I545"/>
      <c r="J545"/>
      <c r="K545" s="94" t="str">
        <f t="shared" si="364"/>
        <v/>
      </c>
      <c r="L545" s="216" t="str">
        <f>_xlfn.IFNA(VLOOKUP(F545,GD.List!$C$3:$AO$5155,39,0),"")</f>
        <v/>
      </c>
      <c r="CV545" s="93" t="s">
        <v>1134</v>
      </c>
    </row>
    <row r="546" spans="1:100" ht="15" x14ac:dyDescent="0.25">
      <c r="A546" s="256" t="str">
        <f t="shared" si="365"/>
        <v/>
      </c>
      <c r="B546" s="256"/>
      <c r="C546"/>
      <c r="D546"/>
      <c r="E546"/>
      <c r="F546"/>
      <c r="G546"/>
      <c r="H546"/>
      <c r="I546"/>
      <c r="J546"/>
      <c r="K546" s="94" t="str">
        <f t="shared" si="364"/>
        <v/>
      </c>
      <c r="L546" s="216" t="str">
        <f>_xlfn.IFNA(VLOOKUP(F546,GD.List!$C$3:$AO$5155,39,0),"")</f>
        <v/>
      </c>
      <c r="CV546" s="93" t="s">
        <v>1134</v>
      </c>
    </row>
    <row r="547" spans="1:100" ht="15" x14ac:dyDescent="0.25">
      <c r="A547" s="256" t="str">
        <f t="shared" si="365"/>
        <v/>
      </c>
      <c r="B547" s="256"/>
      <c r="C547"/>
      <c r="D547"/>
      <c r="E547"/>
      <c r="F547"/>
      <c r="G547"/>
      <c r="H547"/>
      <c r="I547"/>
      <c r="J547"/>
      <c r="K547" s="94" t="str">
        <f t="shared" si="364"/>
        <v/>
      </c>
      <c r="L547" s="216" t="str">
        <f>_xlfn.IFNA(VLOOKUP(F547,GD.List!$C$3:$AO$5155,39,0),"")</f>
        <v/>
      </c>
      <c r="CV547" s="93" t="s">
        <v>1134</v>
      </c>
    </row>
    <row r="548" spans="1:100" ht="15" x14ac:dyDescent="0.25">
      <c r="A548" s="256" t="str">
        <f t="shared" si="365"/>
        <v/>
      </c>
      <c r="B548" s="256"/>
      <c r="C548"/>
      <c r="D548"/>
      <c r="E548"/>
      <c r="F548"/>
      <c r="G548"/>
      <c r="H548"/>
      <c r="I548"/>
      <c r="J548"/>
      <c r="K548" s="94" t="str">
        <f t="shared" si="364"/>
        <v/>
      </c>
      <c r="L548" s="216" t="str">
        <f>_xlfn.IFNA(VLOOKUP(F548,GD.List!$C$3:$AO$5155,39,0),"")</f>
        <v/>
      </c>
      <c r="CV548" s="93" t="s">
        <v>1134</v>
      </c>
    </row>
    <row r="549" spans="1:100" ht="15" x14ac:dyDescent="0.25">
      <c r="A549" s="256" t="str">
        <f t="shared" si="365"/>
        <v/>
      </c>
      <c r="B549" s="256"/>
      <c r="C549"/>
      <c r="D549"/>
      <c r="E549"/>
      <c r="F549"/>
      <c r="G549"/>
      <c r="H549"/>
      <c r="I549"/>
      <c r="J549"/>
      <c r="K549" s="94" t="str">
        <f t="shared" si="364"/>
        <v/>
      </c>
      <c r="L549" s="216" t="str">
        <f>_xlfn.IFNA(VLOOKUP(F549,GD.List!$C$3:$AO$5155,39,0),"")</f>
        <v/>
      </c>
      <c r="CV549" s="93" t="s">
        <v>1134</v>
      </c>
    </row>
    <row r="550" spans="1:100" ht="15" x14ac:dyDescent="0.25">
      <c r="A550" s="256" t="str">
        <f t="shared" si="365"/>
        <v/>
      </c>
      <c r="B550" s="256"/>
      <c r="C550"/>
      <c r="D550"/>
      <c r="E550"/>
      <c r="F550"/>
      <c r="G550"/>
      <c r="H550"/>
      <c r="I550"/>
      <c r="J550"/>
      <c r="K550" s="94" t="str">
        <f t="shared" si="364"/>
        <v/>
      </c>
      <c r="L550" s="216" t="str">
        <f>_xlfn.IFNA(VLOOKUP(F550,GD.List!$C$3:$AO$5155,39,0),"")</f>
        <v/>
      </c>
      <c r="CV550" s="93" t="s">
        <v>1134</v>
      </c>
    </row>
    <row r="551" spans="1:100" ht="15" x14ac:dyDescent="0.25">
      <c r="A551" s="256" t="str">
        <f t="shared" si="365"/>
        <v/>
      </c>
      <c r="B551" s="256"/>
      <c r="C551"/>
      <c r="D551"/>
      <c r="E551"/>
      <c r="F551"/>
      <c r="G551"/>
      <c r="H551"/>
      <c r="I551"/>
      <c r="J551"/>
      <c r="K551" s="94" t="str">
        <f t="shared" si="364"/>
        <v/>
      </c>
      <c r="L551" s="216" t="str">
        <f>_xlfn.IFNA(VLOOKUP(F551,GD.List!$C$3:$AO$5155,39,0),"")</f>
        <v/>
      </c>
      <c r="CV551" s="93" t="s">
        <v>1134</v>
      </c>
    </row>
    <row r="552" spans="1:100" ht="15" x14ac:dyDescent="0.25">
      <c r="A552" s="256" t="str">
        <f t="shared" si="365"/>
        <v/>
      </c>
      <c r="B552" s="256"/>
      <c r="C552"/>
      <c r="D552"/>
      <c r="E552"/>
      <c r="F552"/>
      <c r="G552"/>
      <c r="H552"/>
      <c r="I552"/>
      <c r="J552"/>
      <c r="K552" s="94" t="str">
        <f t="shared" si="364"/>
        <v/>
      </c>
      <c r="L552" s="216" t="str">
        <f>_xlfn.IFNA(VLOOKUP(F552,GD.List!$C$3:$AO$5155,39,0),"")</f>
        <v/>
      </c>
      <c r="CV552" s="93" t="s">
        <v>1134</v>
      </c>
    </row>
    <row r="553" spans="1:100" ht="15" x14ac:dyDescent="0.25">
      <c r="A553" s="256" t="str">
        <f t="shared" si="365"/>
        <v/>
      </c>
      <c r="B553" s="256"/>
      <c r="C553"/>
      <c r="D553"/>
      <c r="E553"/>
      <c r="F553"/>
      <c r="G553"/>
      <c r="H553"/>
      <c r="I553"/>
      <c r="J553"/>
      <c r="K553" s="94" t="str">
        <f t="shared" si="364"/>
        <v/>
      </c>
      <c r="L553" s="216" t="str">
        <f>_xlfn.IFNA(VLOOKUP(F553,GD.List!$C$3:$AO$5155,39,0),"")</f>
        <v/>
      </c>
      <c r="CV553" s="93" t="s">
        <v>1134</v>
      </c>
    </row>
    <row r="554" spans="1:100" ht="15" x14ac:dyDescent="0.25">
      <c r="A554" s="256" t="str">
        <f t="shared" si="365"/>
        <v/>
      </c>
      <c r="B554" s="256"/>
      <c r="C554"/>
      <c r="D554"/>
      <c r="E554"/>
      <c r="F554"/>
      <c r="G554"/>
      <c r="H554"/>
      <c r="I554"/>
      <c r="J554"/>
      <c r="K554" s="94" t="str">
        <f t="shared" si="364"/>
        <v/>
      </c>
      <c r="L554" s="216" t="str">
        <f>_xlfn.IFNA(VLOOKUP(F554,GD.List!$C$3:$AO$5155,39,0),"")</f>
        <v/>
      </c>
      <c r="CV554" s="93" t="s">
        <v>1134</v>
      </c>
    </row>
    <row r="555" spans="1:100" ht="15" x14ac:dyDescent="0.25">
      <c r="A555" s="256" t="str">
        <f t="shared" si="365"/>
        <v/>
      </c>
      <c r="B555" s="256"/>
      <c r="C555"/>
      <c r="D555"/>
      <c r="E555"/>
      <c r="F555"/>
      <c r="G555"/>
      <c r="H555"/>
      <c r="I555"/>
      <c r="J555"/>
      <c r="K555" s="94" t="str">
        <f t="shared" si="364"/>
        <v/>
      </c>
      <c r="L555" s="216" t="str">
        <f>_xlfn.IFNA(VLOOKUP(F555,GD.List!$C$3:$AO$5155,39,0),"")</f>
        <v/>
      </c>
      <c r="CV555" s="93" t="s">
        <v>1134</v>
      </c>
    </row>
    <row r="556" spans="1:100" ht="15" x14ac:dyDescent="0.25">
      <c r="A556" s="256" t="str">
        <f t="shared" si="365"/>
        <v/>
      </c>
      <c r="B556" s="256"/>
      <c r="C556"/>
      <c r="D556"/>
      <c r="E556"/>
      <c r="F556"/>
      <c r="G556"/>
      <c r="H556"/>
      <c r="I556"/>
      <c r="J556"/>
      <c r="K556" s="94" t="str">
        <f t="shared" si="364"/>
        <v/>
      </c>
      <c r="L556" s="216" t="str">
        <f>_xlfn.IFNA(VLOOKUP(F556,GD.List!$C$3:$AO$5155,39,0),"")</f>
        <v/>
      </c>
      <c r="CV556" s="93" t="s">
        <v>1134</v>
      </c>
    </row>
    <row r="557" spans="1:100" ht="15" x14ac:dyDescent="0.25">
      <c r="A557" s="256" t="str">
        <f t="shared" si="365"/>
        <v/>
      </c>
      <c r="B557" s="256"/>
      <c r="C557"/>
      <c r="D557"/>
      <c r="E557"/>
      <c r="F557"/>
      <c r="G557"/>
      <c r="H557"/>
      <c r="I557"/>
      <c r="J557"/>
      <c r="K557" s="94" t="str">
        <f t="shared" si="364"/>
        <v/>
      </c>
      <c r="L557" s="216" t="str">
        <f>_xlfn.IFNA(VLOOKUP(F557,GD.List!$C$3:$AO$5155,39,0),"")</f>
        <v/>
      </c>
      <c r="CV557" s="93" t="s">
        <v>1134</v>
      </c>
    </row>
    <row r="558" spans="1:100" ht="15" x14ac:dyDescent="0.25">
      <c r="A558" s="256" t="str">
        <f t="shared" si="365"/>
        <v/>
      </c>
      <c r="B558" s="256"/>
      <c r="C558"/>
      <c r="D558"/>
      <c r="E558"/>
      <c r="F558"/>
      <c r="G558"/>
      <c r="H558"/>
      <c r="I558"/>
      <c r="J558"/>
      <c r="K558" s="94" t="str">
        <f t="shared" si="364"/>
        <v/>
      </c>
      <c r="L558" s="216" t="str">
        <f>_xlfn.IFNA(VLOOKUP(F558,GD.List!$C$3:$AO$5155,39,0),"")</f>
        <v/>
      </c>
      <c r="CV558" s="93" t="s">
        <v>1134</v>
      </c>
    </row>
    <row r="559" spans="1:100" ht="15" x14ac:dyDescent="0.25">
      <c r="A559" s="256" t="str">
        <f t="shared" si="365"/>
        <v/>
      </c>
      <c r="B559" s="256"/>
      <c r="C559"/>
      <c r="D559"/>
      <c r="E559"/>
      <c r="F559"/>
      <c r="G559"/>
      <c r="H559"/>
      <c r="I559"/>
      <c r="J559"/>
      <c r="K559" s="94" t="str">
        <f t="shared" ref="K559:K622" si="366">IF(H559&lt;&gt;"",IFERROR(VLOOKUP(H559,$H$9:$H$76,1,0),"Add"),"")</f>
        <v/>
      </c>
      <c r="L559" s="216" t="str">
        <f>_xlfn.IFNA(VLOOKUP(F559,GD.List!$C$3:$AO$5155,39,0),"")</f>
        <v/>
      </c>
      <c r="CV559" s="93" t="s">
        <v>1134</v>
      </c>
    </row>
    <row r="560" spans="1:100" ht="15" x14ac:dyDescent="0.25">
      <c r="A560" s="256" t="str">
        <f t="shared" si="365"/>
        <v/>
      </c>
      <c r="B560" s="256"/>
      <c r="C560"/>
      <c r="D560"/>
      <c r="E560"/>
      <c r="F560"/>
      <c r="G560"/>
      <c r="H560"/>
      <c r="I560"/>
      <c r="J560"/>
      <c r="K560" s="94" t="str">
        <f t="shared" si="366"/>
        <v/>
      </c>
      <c r="L560" s="216" t="str">
        <f>_xlfn.IFNA(VLOOKUP(F560,GD.List!$C$3:$AO$5155,39,0),"")</f>
        <v/>
      </c>
      <c r="CV560" s="93" t="s">
        <v>1134</v>
      </c>
    </row>
    <row r="561" spans="1:100" ht="15" x14ac:dyDescent="0.25">
      <c r="A561" s="256" t="str">
        <f t="shared" si="365"/>
        <v/>
      </c>
      <c r="B561" s="256"/>
      <c r="C561"/>
      <c r="D561"/>
      <c r="E561"/>
      <c r="F561"/>
      <c r="G561"/>
      <c r="H561"/>
      <c r="I561"/>
      <c r="J561"/>
      <c r="K561" s="94" t="str">
        <f t="shared" si="366"/>
        <v/>
      </c>
      <c r="L561" s="216" t="str">
        <f>_xlfn.IFNA(VLOOKUP(F561,GD.List!$C$3:$AO$5155,39,0),"")</f>
        <v/>
      </c>
      <c r="CV561" s="93" t="s">
        <v>1134</v>
      </c>
    </row>
    <row r="562" spans="1:100" ht="15" x14ac:dyDescent="0.25">
      <c r="A562" s="256" t="str">
        <f t="shared" si="365"/>
        <v/>
      </c>
      <c r="B562" s="256"/>
      <c r="C562"/>
      <c r="D562"/>
      <c r="E562"/>
      <c r="F562"/>
      <c r="G562"/>
      <c r="H562"/>
      <c r="I562"/>
      <c r="J562"/>
      <c r="K562" s="94" t="str">
        <f t="shared" si="366"/>
        <v/>
      </c>
      <c r="L562" s="216" t="str">
        <f>_xlfn.IFNA(VLOOKUP(F562,GD.List!$C$3:$AO$5155,39,0),"")</f>
        <v/>
      </c>
      <c r="CV562" s="93" t="s">
        <v>1134</v>
      </c>
    </row>
    <row r="563" spans="1:100" ht="15" x14ac:dyDescent="0.25">
      <c r="A563" s="256" t="str">
        <f t="shared" si="365"/>
        <v/>
      </c>
      <c r="B563" s="256"/>
      <c r="C563"/>
      <c r="D563"/>
      <c r="E563"/>
      <c r="F563"/>
      <c r="G563"/>
      <c r="H563"/>
      <c r="I563"/>
      <c r="J563"/>
      <c r="K563" s="94" t="str">
        <f t="shared" si="366"/>
        <v/>
      </c>
      <c r="L563" s="216" t="str">
        <f>_xlfn.IFNA(VLOOKUP(F563,GD.List!$C$3:$AO$5155,39,0),"")</f>
        <v/>
      </c>
      <c r="CV563" s="93" t="s">
        <v>1134</v>
      </c>
    </row>
    <row r="564" spans="1:100" ht="15" x14ac:dyDescent="0.25">
      <c r="A564" s="256" t="str">
        <f t="shared" si="365"/>
        <v/>
      </c>
      <c r="B564" s="256"/>
      <c r="C564"/>
      <c r="D564"/>
      <c r="E564"/>
      <c r="F564"/>
      <c r="G564"/>
      <c r="H564"/>
      <c r="I564"/>
      <c r="J564"/>
      <c r="K564" s="94" t="str">
        <f t="shared" si="366"/>
        <v/>
      </c>
      <c r="L564" s="216" t="str">
        <f>_xlfn.IFNA(VLOOKUP(F564,GD.List!$C$3:$AO$5155,39,0),"")</f>
        <v/>
      </c>
      <c r="CV564" s="93" t="s">
        <v>1134</v>
      </c>
    </row>
    <row r="565" spans="1:100" ht="15" x14ac:dyDescent="0.25">
      <c r="A565" s="256" t="str">
        <f t="shared" si="365"/>
        <v/>
      </c>
      <c r="B565" s="256"/>
      <c r="C565"/>
      <c r="D565"/>
      <c r="E565"/>
      <c r="F565"/>
      <c r="G565"/>
      <c r="H565"/>
      <c r="I565"/>
      <c r="J565"/>
      <c r="K565" s="94" t="str">
        <f t="shared" si="366"/>
        <v/>
      </c>
      <c r="L565" s="216" t="str">
        <f>_xlfn.IFNA(VLOOKUP(F565,GD.List!$C$3:$AO$5155,39,0),"")</f>
        <v/>
      </c>
      <c r="CV565" s="93" t="s">
        <v>1134</v>
      </c>
    </row>
    <row r="566" spans="1:100" ht="15" x14ac:dyDescent="0.25">
      <c r="A566" s="256" t="str">
        <f t="shared" si="365"/>
        <v/>
      </c>
      <c r="B566" s="256"/>
      <c r="C566"/>
      <c r="D566"/>
      <c r="E566"/>
      <c r="F566"/>
      <c r="G566"/>
      <c r="H566"/>
      <c r="I566"/>
      <c r="J566"/>
      <c r="K566" s="94" t="str">
        <f t="shared" si="366"/>
        <v/>
      </c>
      <c r="L566" s="216" t="str">
        <f>_xlfn.IFNA(VLOOKUP(F566,GD.List!$C$3:$AO$5155,39,0),"")</f>
        <v/>
      </c>
      <c r="CV566" s="93" t="s">
        <v>1134</v>
      </c>
    </row>
    <row r="567" spans="1:100" ht="15" x14ac:dyDescent="0.25">
      <c r="A567" s="256" t="str">
        <f t="shared" si="365"/>
        <v/>
      </c>
      <c r="B567" s="256"/>
      <c r="C567"/>
      <c r="D567"/>
      <c r="E567"/>
      <c r="F567"/>
      <c r="G567"/>
      <c r="H567"/>
      <c r="I567"/>
      <c r="J567"/>
      <c r="K567" s="94" t="str">
        <f t="shared" si="366"/>
        <v/>
      </c>
      <c r="L567" s="216" t="str">
        <f>_xlfn.IFNA(VLOOKUP(F567,GD.List!$C$3:$AO$5155,39,0),"")</f>
        <v/>
      </c>
      <c r="CV567" s="93" t="s">
        <v>1134</v>
      </c>
    </row>
    <row r="568" spans="1:100" ht="15" x14ac:dyDescent="0.25">
      <c r="A568" s="256" t="str">
        <f t="shared" si="365"/>
        <v/>
      </c>
      <c r="B568" s="256"/>
      <c r="C568"/>
      <c r="D568"/>
      <c r="E568"/>
      <c r="F568"/>
      <c r="G568"/>
      <c r="H568"/>
      <c r="I568"/>
      <c r="J568"/>
      <c r="K568" s="94" t="str">
        <f t="shared" si="366"/>
        <v/>
      </c>
      <c r="L568" s="216" t="str">
        <f>_xlfn.IFNA(VLOOKUP(F568,GD.List!$C$3:$AO$5155,39,0),"")</f>
        <v/>
      </c>
      <c r="CV568" s="93" t="s">
        <v>1134</v>
      </c>
    </row>
    <row r="569" spans="1:100" ht="15" x14ac:dyDescent="0.25">
      <c r="A569" s="256" t="str">
        <f t="shared" si="365"/>
        <v/>
      </c>
      <c r="B569" s="256"/>
      <c r="C569"/>
      <c r="D569"/>
      <c r="E569"/>
      <c r="F569"/>
      <c r="G569"/>
      <c r="H569"/>
      <c r="I569"/>
      <c r="J569"/>
      <c r="K569" s="94" t="str">
        <f t="shared" si="366"/>
        <v/>
      </c>
      <c r="L569" s="216" t="str">
        <f>_xlfn.IFNA(VLOOKUP(F569,GD.List!$C$3:$AO$5155,39,0),"")</f>
        <v/>
      </c>
      <c r="CV569" s="93" t="s">
        <v>1134</v>
      </c>
    </row>
    <row r="570" spans="1:100" ht="15" x14ac:dyDescent="0.25">
      <c r="A570" s="256" t="str">
        <f t="shared" ref="A570:A573" si="367">IF(D570&lt;&gt;"",EDATE(VALUE(RIGHT(D570,10)),18),"")</f>
        <v/>
      </c>
      <c r="B570" s="256"/>
      <c r="C570"/>
      <c r="D570"/>
      <c r="E570"/>
      <c r="F570"/>
      <c r="G570"/>
      <c r="H570"/>
      <c r="I570"/>
      <c r="J570"/>
      <c r="K570" s="94" t="str">
        <f t="shared" si="366"/>
        <v/>
      </c>
      <c r="L570" s="216" t="str">
        <f>_xlfn.IFNA(VLOOKUP(F570,GD.List!$C$3:$AO$5155,39,0),"")</f>
        <v/>
      </c>
      <c r="CV570" s="93" t="s">
        <v>1134</v>
      </c>
    </row>
    <row r="571" spans="1:100" ht="15" x14ac:dyDescent="0.25">
      <c r="A571" s="256" t="str">
        <f t="shared" si="367"/>
        <v/>
      </c>
      <c r="B571" s="256"/>
      <c r="C571"/>
      <c r="D571"/>
      <c r="E571"/>
      <c r="F571"/>
      <c r="G571"/>
      <c r="H571"/>
      <c r="I571"/>
      <c r="J571"/>
      <c r="K571" s="94" t="str">
        <f t="shared" si="366"/>
        <v/>
      </c>
      <c r="L571" s="216" t="str">
        <f>_xlfn.IFNA(VLOOKUP(F571,GD.List!$C$3:$AO$5155,39,0),"")</f>
        <v/>
      </c>
      <c r="CV571" s="93" t="s">
        <v>1134</v>
      </c>
    </row>
    <row r="572" spans="1:100" ht="15" x14ac:dyDescent="0.25">
      <c r="A572" s="256" t="str">
        <f t="shared" si="367"/>
        <v/>
      </c>
      <c r="B572" s="256"/>
      <c r="C572"/>
      <c r="D572"/>
      <c r="E572"/>
      <c r="F572"/>
      <c r="G572"/>
      <c r="H572"/>
      <c r="I572"/>
      <c r="J572"/>
      <c r="K572" s="94" t="str">
        <f t="shared" si="366"/>
        <v/>
      </c>
      <c r="L572" s="216" t="str">
        <f>_xlfn.IFNA(VLOOKUP(F572,GD.List!$C$3:$AO$5155,39,0),"")</f>
        <v/>
      </c>
      <c r="CV572" s="93" t="s">
        <v>1134</v>
      </c>
    </row>
    <row r="573" spans="1:100" ht="15" x14ac:dyDescent="0.25">
      <c r="A573" s="256" t="str">
        <f t="shared" si="367"/>
        <v/>
      </c>
      <c r="B573" s="256"/>
      <c r="C573"/>
      <c r="D573"/>
      <c r="E573"/>
      <c r="F573"/>
      <c r="G573"/>
      <c r="H573"/>
      <c r="I573"/>
      <c r="J573"/>
      <c r="K573" s="94" t="str">
        <f t="shared" si="366"/>
        <v/>
      </c>
      <c r="L573" s="216" t="str">
        <f>_xlfn.IFNA(VLOOKUP(F573,GD.List!$C$3:$AO$5155,39,0),"")</f>
        <v/>
      </c>
      <c r="CV573" s="93" t="s">
        <v>1134</v>
      </c>
    </row>
    <row r="574" spans="1:100" ht="15" x14ac:dyDescent="0.25">
      <c r="A574" s="256" t="str">
        <f t="shared" ref="A574:A587" si="368">IF(D574&lt;&gt;"",EDATE(VALUE(RIGHT(D574,10)),18),"")</f>
        <v/>
      </c>
      <c r="B574" s="256"/>
      <c r="C574"/>
      <c r="D574"/>
      <c r="E574"/>
      <c r="F574"/>
      <c r="G574"/>
      <c r="H574"/>
      <c r="I574"/>
      <c r="J574"/>
      <c r="K574" s="94" t="str">
        <f t="shared" si="366"/>
        <v/>
      </c>
      <c r="L574" s="216" t="str">
        <f>_xlfn.IFNA(VLOOKUP(F574,GD.List!$C$3:$AO$5155,39,0),"")</f>
        <v/>
      </c>
      <c r="CV574" s="93" t="s">
        <v>1134</v>
      </c>
    </row>
    <row r="575" spans="1:100" ht="15" x14ac:dyDescent="0.25">
      <c r="A575" s="256" t="str">
        <f t="shared" si="368"/>
        <v/>
      </c>
      <c r="B575" s="256"/>
      <c r="C575"/>
      <c r="D575"/>
      <c r="E575"/>
      <c r="F575"/>
      <c r="G575"/>
      <c r="H575"/>
      <c r="I575"/>
      <c r="J575"/>
      <c r="K575" s="94" t="str">
        <f t="shared" si="366"/>
        <v/>
      </c>
      <c r="L575" s="216" t="str">
        <f>_xlfn.IFNA(VLOOKUP(F575,GD.List!$C$3:$AO$5155,39,0),"")</f>
        <v/>
      </c>
      <c r="CV575" s="93" t="s">
        <v>1134</v>
      </c>
    </row>
    <row r="576" spans="1:100" ht="15" x14ac:dyDescent="0.25">
      <c r="A576" s="256" t="str">
        <f t="shared" si="368"/>
        <v/>
      </c>
      <c r="B576" s="256"/>
      <c r="C576"/>
      <c r="D576"/>
      <c r="E576"/>
      <c r="F576"/>
      <c r="G576"/>
      <c r="H576"/>
      <c r="I576"/>
      <c r="J576"/>
      <c r="K576" s="94" t="str">
        <f t="shared" si="366"/>
        <v/>
      </c>
      <c r="L576" s="216" t="str">
        <f>_xlfn.IFNA(VLOOKUP(F576,GD.List!$C$3:$AO$5155,39,0),"")</f>
        <v/>
      </c>
      <c r="CV576" s="93" t="s">
        <v>1134</v>
      </c>
    </row>
    <row r="577" spans="1:100" ht="15" x14ac:dyDescent="0.25">
      <c r="A577" s="256" t="str">
        <f t="shared" si="368"/>
        <v/>
      </c>
      <c r="B577" s="256"/>
      <c r="C577"/>
      <c r="D577"/>
      <c r="E577"/>
      <c r="F577"/>
      <c r="G577"/>
      <c r="H577"/>
      <c r="I577"/>
      <c r="J577"/>
      <c r="K577" s="94" t="str">
        <f t="shared" si="366"/>
        <v/>
      </c>
      <c r="L577" s="216" t="str">
        <f>_xlfn.IFNA(VLOOKUP(F577,GD.List!$C$3:$AO$5155,39,0),"")</f>
        <v/>
      </c>
      <c r="CV577" s="93" t="s">
        <v>1134</v>
      </c>
    </row>
    <row r="578" spans="1:100" ht="15" x14ac:dyDescent="0.25">
      <c r="A578" s="256" t="str">
        <f t="shared" si="368"/>
        <v/>
      </c>
      <c r="B578" s="256"/>
      <c r="C578"/>
      <c r="D578"/>
      <c r="E578"/>
      <c r="F578"/>
      <c r="G578"/>
      <c r="H578"/>
      <c r="I578"/>
      <c r="J578"/>
      <c r="K578" s="94" t="str">
        <f t="shared" si="366"/>
        <v/>
      </c>
      <c r="L578" s="216" t="str">
        <f>_xlfn.IFNA(VLOOKUP(F578,GD.List!$C$3:$AO$5155,39,0),"")</f>
        <v/>
      </c>
      <c r="CV578" s="93" t="s">
        <v>1134</v>
      </c>
    </row>
    <row r="579" spans="1:100" ht="15" x14ac:dyDescent="0.25">
      <c r="A579" s="256" t="str">
        <f t="shared" si="368"/>
        <v/>
      </c>
      <c r="B579" s="256"/>
      <c r="C579"/>
      <c r="D579"/>
      <c r="E579"/>
      <c r="F579"/>
      <c r="G579"/>
      <c r="H579"/>
      <c r="I579"/>
      <c r="J579"/>
      <c r="K579" s="94" t="str">
        <f t="shared" si="366"/>
        <v/>
      </c>
      <c r="L579" s="216" t="str">
        <f>_xlfn.IFNA(VLOOKUP(F579,GD.List!$C$3:$AO$5155,39,0),"")</f>
        <v/>
      </c>
      <c r="CV579" s="93" t="s">
        <v>1134</v>
      </c>
    </row>
    <row r="580" spans="1:100" ht="15" x14ac:dyDescent="0.25">
      <c r="A580" s="256" t="str">
        <f t="shared" si="368"/>
        <v/>
      </c>
      <c r="B580" s="256"/>
      <c r="C580"/>
      <c r="D580"/>
      <c r="E580"/>
      <c r="F580"/>
      <c r="G580"/>
      <c r="H580"/>
      <c r="I580"/>
      <c r="J580"/>
      <c r="K580" s="94" t="str">
        <f t="shared" si="366"/>
        <v/>
      </c>
      <c r="L580" s="216" t="str">
        <f>_xlfn.IFNA(VLOOKUP(F580,GD.List!$C$3:$AO$5155,39,0),"")</f>
        <v/>
      </c>
      <c r="CV580" s="93" t="s">
        <v>1134</v>
      </c>
    </row>
    <row r="581" spans="1:100" ht="15" x14ac:dyDescent="0.25">
      <c r="A581" s="256" t="str">
        <f t="shared" si="368"/>
        <v/>
      </c>
      <c r="B581" s="256"/>
      <c r="C581"/>
      <c r="D581"/>
      <c r="E581"/>
      <c r="F581"/>
      <c r="G581"/>
      <c r="H581"/>
      <c r="I581"/>
      <c r="J581"/>
      <c r="K581" s="94" t="str">
        <f t="shared" si="366"/>
        <v/>
      </c>
      <c r="L581" s="216" t="str">
        <f>_xlfn.IFNA(VLOOKUP(F581,GD.List!$C$3:$AO$5155,39,0),"")</f>
        <v/>
      </c>
      <c r="CV581" s="93" t="s">
        <v>1134</v>
      </c>
    </row>
    <row r="582" spans="1:100" ht="15" x14ac:dyDescent="0.25">
      <c r="A582" s="256" t="str">
        <f t="shared" si="368"/>
        <v/>
      </c>
      <c r="B582" s="256"/>
      <c r="C582"/>
      <c r="D582"/>
      <c r="E582"/>
      <c r="F582"/>
      <c r="G582"/>
      <c r="H582"/>
      <c r="I582"/>
      <c r="J582"/>
      <c r="K582" s="94" t="str">
        <f t="shared" si="366"/>
        <v/>
      </c>
      <c r="L582" s="216" t="str">
        <f>_xlfn.IFNA(VLOOKUP(F582,GD.List!$C$3:$AO$5155,39,0),"")</f>
        <v/>
      </c>
      <c r="CV582" s="93" t="s">
        <v>1134</v>
      </c>
    </row>
    <row r="583" spans="1:100" ht="15" x14ac:dyDescent="0.25">
      <c r="A583" s="256" t="str">
        <f t="shared" si="368"/>
        <v/>
      </c>
      <c r="B583" s="256"/>
      <c r="C583"/>
      <c r="D583"/>
      <c r="E583"/>
      <c r="F583"/>
      <c r="G583"/>
      <c r="H583"/>
      <c r="I583"/>
      <c r="J583"/>
      <c r="K583" s="94" t="str">
        <f t="shared" si="366"/>
        <v/>
      </c>
      <c r="L583" s="216" t="str">
        <f>_xlfn.IFNA(VLOOKUP(F583,GD.List!$C$3:$AO$5155,39,0),"")</f>
        <v/>
      </c>
      <c r="CV583" s="93" t="s">
        <v>1134</v>
      </c>
    </row>
    <row r="584" spans="1:100" ht="15" x14ac:dyDescent="0.25">
      <c r="A584" s="256" t="str">
        <f t="shared" si="368"/>
        <v/>
      </c>
      <c r="B584" s="256"/>
      <c r="C584"/>
      <c r="D584"/>
      <c r="E584"/>
      <c r="F584"/>
      <c r="G584"/>
      <c r="H584"/>
      <c r="I584"/>
      <c r="J584"/>
      <c r="K584" s="94" t="str">
        <f t="shared" si="366"/>
        <v/>
      </c>
      <c r="L584" s="216" t="str">
        <f>_xlfn.IFNA(VLOOKUP(F584,GD.List!$C$3:$AO$5155,39,0),"")</f>
        <v/>
      </c>
      <c r="CV584" s="93" t="s">
        <v>1134</v>
      </c>
    </row>
    <row r="585" spans="1:100" ht="15" x14ac:dyDescent="0.25">
      <c r="A585" s="256" t="str">
        <f t="shared" si="368"/>
        <v/>
      </c>
      <c r="B585" s="256"/>
      <c r="C585"/>
      <c r="D585"/>
      <c r="E585"/>
      <c r="F585"/>
      <c r="G585"/>
      <c r="H585"/>
      <c r="I585"/>
      <c r="J585"/>
      <c r="K585" s="94" t="str">
        <f t="shared" si="366"/>
        <v/>
      </c>
      <c r="L585" s="216" t="str">
        <f>_xlfn.IFNA(VLOOKUP(F585,GD.List!$C$3:$AO$5155,39,0),"")</f>
        <v/>
      </c>
      <c r="CV585" s="93" t="s">
        <v>1134</v>
      </c>
    </row>
    <row r="586" spans="1:100" ht="15" x14ac:dyDescent="0.25">
      <c r="A586" s="256" t="str">
        <f t="shared" si="368"/>
        <v/>
      </c>
      <c r="B586" s="256"/>
      <c r="C586"/>
      <c r="D586"/>
      <c r="E586"/>
      <c r="F586"/>
      <c r="G586"/>
      <c r="H586"/>
      <c r="I586"/>
      <c r="J586"/>
      <c r="K586" s="94" t="str">
        <f t="shared" si="366"/>
        <v/>
      </c>
      <c r="L586" s="216" t="str">
        <f>_xlfn.IFNA(VLOOKUP(F586,GD.List!$C$3:$AO$5155,39,0),"")</f>
        <v/>
      </c>
      <c r="CV586" s="93" t="s">
        <v>1134</v>
      </c>
    </row>
    <row r="587" spans="1:100" ht="15" x14ac:dyDescent="0.25">
      <c r="A587" s="256" t="str">
        <f t="shared" si="368"/>
        <v/>
      </c>
      <c r="B587" s="256"/>
      <c r="C587"/>
      <c r="D587"/>
      <c r="E587"/>
      <c r="F587"/>
      <c r="G587"/>
      <c r="H587"/>
      <c r="I587"/>
      <c r="J587"/>
      <c r="K587" s="94" t="str">
        <f t="shared" si="366"/>
        <v/>
      </c>
      <c r="L587" s="216" t="str">
        <f>_xlfn.IFNA(VLOOKUP(F587,GD.List!$C$3:$AO$5155,39,0),"")</f>
        <v/>
      </c>
      <c r="CV587" s="93" t="s">
        <v>1134</v>
      </c>
    </row>
    <row r="588" spans="1:100" ht="15" x14ac:dyDescent="0.25">
      <c r="A588" s="256" t="str">
        <f t="shared" ref="A588:A651" si="369">IF(D588&lt;&gt;"",EDATE(VALUE(RIGHT(D588,10)),18),"")</f>
        <v/>
      </c>
      <c r="B588" s="256"/>
      <c r="C588"/>
      <c r="D588"/>
      <c r="E588"/>
      <c r="F588"/>
      <c r="G588"/>
      <c r="H588"/>
      <c r="I588"/>
      <c r="J588"/>
      <c r="K588" s="94" t="str">
        <f t="shared" si="366"/>
        <v/>
      </c>
      <c r="L588" s="216" t="str">
        <f>_xlfn.IFNA(VLOOKUP(F588,GD.List!$C$3:$AO$5155,39,0),"")</f>
        <v/>
      </c>
      <c r="CV588" s="93" t="s">
        <v>1134</v>
      </c>
    </row>
    <row r="589" spans="1:100" ht="15" x14ac:dyDescent="0.25">
      <c r="A589" s="256" t="str">
        <f t="shared" si="369"/>
        <v/>
      </c>
      <c r="B589" s="256"/>
      <c r="C589"/>
      <c r="D589"/>
      <c r="E589"/>
      <c r="F589"/>
      <c r="G589"/>
      <c r="H589"/>
      <c r="I589"/>
      <c r="J589"/>
      <c r="K589" s="94" t="str">
        <f t="shared" si="366"/>
        <v/>
      </c>
      <c r="L589" s="216" t="str">
        <f>_xlfn.IFNA(VLOOKUP(F589,GD.List!$C$3:$AO$5155,39,0),"")</f>
        <v/>
      </c>
      <c r="CV589" s="93" t="s">
        <v>1134</v>
      </c>
    </row>
    <row r="590" spans="1:100" ht="15" x14ac:dyDescent="0.25">
      <c r="A590" s="256" t="str">
        <f t="shared" si="369"/>
        <v/>
      </c>
      <c r="B590" s="256"/>
      <c r="C590"/>
      <c r="D590"/>
      <c r="E590"/>
      <c r="F590"/>
      <c r="G590"/>
      <c r="H590"/>
      <c r="I590"/>
      <c r="J590"/>
      <c r="K590" s="94" t="str">
        <f t="shared" si="366"/>
        <v/>
      </c>
      <c r="L590" s="216" t="str">
        <f>_xlfn.IFNA(VLOOKUP(F590,GD.List!$C$3:$AO$5155,39,0),"")</f>
        <v/>
      </c>
      <c r="CV590" s="93" t="s">
        <v>1134</v>
      </c>
    </row>
    <row r="591" spans="1:100" ht="15" x14ac:dyDescent="0.25">
      <c r="A591" s="256" t="str">
        <f t="shared" si="369"/>
        <v/>
      </c>
      <c r="B591" s="256"/>
      <c r="C591"/>
      <c r="D591"/>
      <c r="E591"/>
      <c r="F591"/>
      <c r="G591"/>
      <c r="H591"/>
      <c r="I591"/>
      <c r="J591"/>
      <c r="K591" s="94" t="str">
        <f t="shared" si="366"/>
        <v/>
      </c>
      <c r="L591" s="216" t="str">
        <f>_xlfn.IFNA(VLOOKUP(F591,GD.List!$C$3:$AO$5155,39,0),"")</f>
        <v/>
      </c>
      <c r="CV591" s="93" t="s">
        <v>1134</v>
      </c>
    </row>
    <row r="592" spans="1:100" ht="15" x14ac:dyDescent="0.25">
      <c r="A592" s="256" t="str">
        <f t="shared" si="369"/>
        <v/>
      </c>
      <c r="B592" s="256"/>
      <c r="C592"/>
      <c r="D592"/>
      <c r="E592"/>
      <c r="F592"/>
      <c r="G592"/>
      <c r="H592"/>
      <c r="I592"/>
      <c r="J592"/>
      <c r="K592" s="94" t="str">
        <f t="shared" si="366"/>
        <v/>
      </c>
      <c r="L592" s="216" t="str">
        <f>_xlfn.IFNA(VLOOKUP(F592,GD.List!$C$3:$AO$5155,39,0),"")</f>
        <v/>
      </c>
      <c r="CV592" s="93" t="s">
        <v>1134</v>
      </c>
    </row>
    <row r="593" spans="1:100" ht="15" x14ac:dyDescent="0.25">
      <c r="A593" s="256" t="str">
        <f t="shared" si="369"/>
        <v/>
      </c>
      <c r="B593" s="256"/>
      <c r="C593"/>
      <c r="D593"/>
      <c r="E593"/>
      <c r="F593"/>
      <c r="G593"/>
      <c r="H593"/>
      <c r="I593"/>
      <c r="J593"/>
      <c r="K593" s="94" t="str">
        <f t="shared" si="366"/>
        <v/>
      </c>
      <c r="L593" s="216" t="str">
        <f>_xlfn.IFNA(VLOOKUP(F593,GD.List!$C$3:$AO$5155,39,0),"")</f>
        <v/>
      </c>
      <c r="CV593" s="93" t="s">
        <v>1134</v>
      </c>
    </row>
    <row r="594" spans="1:100" ht="15" x14ac:dyDescent="0.25">
      <c r="A594" s="256" t="str">
        <f t="shared" si="369"/>
        <v/>
      </c>
      <c r="B594" s="256"/>
      <c r="C594"/>
      <c r="D594"/>
      <c r="E594"/>
      <c r="F594"/>
      <c r="G594"/>
      <c r="H594"/>
      <c r="I594"/>
      <c r="J594"/>
      <c r="K594" s="94" t="str">
        <f t="shared" si="366"/>
        <v/>
      </c>
      <c r="L594" s="216" t="str">
        <f>_xlfn.IFNA(VLOOKUP(F594,GD.List!$C$3:$AO$5155,39,0),"")</f>
        <v/>
      </c>
      <c r="CV594" s="93" t="s">
        <v>1134</v>
      </c>
    </row>
    <row r="595" spans="1:100" ht="15" x14ac:dyDescent="0.25">
      <c r="A595" s="256" t="str">
        <f t="shared" si="369"/>
        <v/>
      </c>
      <c r="B595" s="256"/>
      <c r="C595"/>
      <c r="D595"/>
      <c r="E595"/>
      <c r="F595"/>
      <c r="G595"/>
      <c r="H595"/>
      <c r="I595"/>
      <c r="J595"/>
      <c r="K595" s="94" t="str">
        <f t="shared" si="366"/>
        <v/>
      </c>
      <c r="L595" s="216" t="str">
        <f>_xlfn.IFNA(VLOOKUP(F595,GD.List!$C$3:$AO$5155,39,0),"")</f>
        <v/>
      </c>
      <c r="CV595" s="93" t="s">
        <v>1134</v>
      </c>
    </row>
    <row r="596" spans="1:100" ht="15" x14ac:dyDescent="0.25">
      <c r="A596" s="256" t="str">
        <f t="shared" si="369"/>
        <v/>
      </c>
      <c r="B596" s="256"/>
      <c r="C596"/>
      <c r="D596"/>
      <c r="E596"/>
      <c r="F596"/>
      <c r="G596"/>
      <c r="H596"/>
      <c r="I596"/>
      <c r="J596"/>
      <c r="K596" s="94" t="str">
        <f t="shared" si="366"/>
        <v/>
      </c>
      <c r="L596" s="216" t="str">
        <f>_xlfn.IFNA(VLOOKUP(F596,GD.List!$C$3:$AO$5155,39,0),"")</f>
        <v/>
      </c>
      <c r="CV596" s="93" t="s">
        <v>1134</v>
      </c>
    </row>
    <row r="597" spans="1:100" ht="15" x14ac:dyDescent="0.25">
      <c r="A597" s="256" t="str">
        <f t="shared" si="369"/>
        <v/>
      </c>
      <c r="B597" s="256"/>
      <c r="C597"/>
      <c r="D597"/>
      <c r="E597"/>
      <c r="F597"/>
      <c r="G597"/>
      <c r="H597"/>
      <c r="I597"/>
      <c r="J597"/>
      <c r="K597" s="94" t="str">
        <f t="shared" si="366"/>
        <v/>
      </c>
      <c r="L597" s="216" t="str">
        <f>_xlfn.IFNA(VLOOKUP(F597,GD.List!$C$3:$AO$5155,39,0),"")</f>
        <v/>
      </c>
      <c r="CV597" s="93" t="s">
        <v>1134</v>
      </c>
    </row>
    <row r="598" spans="1:100" ht="15" x14ac:dyDescent="0.25">
      <c r="A598" s="256" t="str">
        <f t="shared" si="369"/>
        <v/>
      </c>
      <c r="B598" s="256"/>
      <c r="C598"/>
      <c r="D598"/>
      <c r="E598"/>
      <c r="F598"/>
      <c r="G598"/>
      <c r="H598"/>
      <c r="I598"/>
      <c r="J598"/>
      <c r="K598" s="94" t="str">
        <f t="shared" si="366"/>
        <v/>
      </c>
      <c r="L598" s="216" t="str">
        <f>_xlfn.IFNA(VLOOKUP(F598,GD.List!$C$3:$AO$5155,39,0),"")</f>
        <v/>
      </c>
      <c r="CV598" s="93" t="s">
        <v>1134</v>
      </c>
    </row>
    <row r="599" spans="1:100" ht="15" x14ac:dyDescent="0.25">
      <c r="A599" s="256" t="str">
        <f t="shared" si="369"/>
        <v/>
      </c>
      <c r="B599" s="256"/>
      <c r="C599"/>
      <c r="D599"/>
      <c r="E599"/>
      <c r="F599"/>
      <c r="G599"/>
      <c r="H599"/>
      <c r="I599"/>
      <c r="J599"/>
      <c r="K599" s="94" t="str">
        <f t="shared" si="366"/>
        <v/>
      </c>
      <c r="L599" s="216" t="str">
        <f>_xlfn.IFNA(VLOOKUP(F599,GD.List!$C$3:$AO$5155,39,0),"")</f>
        <v/>
      </c>
      <c r="CV599" s="93" t="s">
        <v>1134</v>
      </c>
    </row>
    <row r="600" spans="1:100" ht="15" x14ac:dyDescent="0.25">
      <c r="A600" s="256" t="str">
        <f t="shared" si="369"/>
        <v/>
      </c>
      <c r="B600" s="256"/>
      <c r="C600"/>
      <c r="D600"/>
      <c r="E600"/>
      <c r="F600"/>
      <c r="G600"/>
      <c r="H600"/>
      <c r="I600"/>
      <c r="J600"/>
      <c r="K600" s="94" t="str">
        <f t="shared" si="366"/>
        <v/>
      </c>
      <c r="L600" s="216" t="str">
        <f>_xlfn.IFNA(VLOOKUP(F600,GD.List!$C$3:$AO$5155,39,0),"")</f>
        <v/>
      </c>
      <c r="CV600" s="93" t="s">
        <v>1134</v>
      </c>
    </row>
    <row r="601" spans="1:100" ht="15" x14ac:dyDescent="0.25">
      <c r="A601" s="256" t="str">
        <f t="shared" si="369"/>
        <v/>
      </c>
      <c r="B601" s="256"/>
      <c r="C601"/>
      <c r="D601"/>
      <c r="E601"/>
      <c r="F601"/>
      <c r="G601"/>
      <c r="H601"/>
      <c r="I601"/>
      <c r="J601"/>
      <c r="K601" s="94" t="str">
        <f t="shared" si="366"/>
        <v/>
      </c>
      <c r="L601" s="216" t="str">
        <f>_xlfn.IFNA(VLOOKUP(F601,GD.List!$C$3:$AO$5155,39,0),"")</f>
        <v/>
      </c>
      <c r="CV601" s="93" t="s">
        <v>1134</v>
      </c>
    </row>
    <row r="602" spans="1:100" ht="15" x14ac:dyDescent="0.25">
      <c r="A602" s="256" t="str">
        <f t="shared" si="369"/>
        <v/>
      </c>
      <c r="B602" s="256"/>
      <c r="C602"/>
      <c r="D602"/>
      <c r="E602"/>
      <c r="F602"/>
      <c r="G602"/>
      <c r="H602"/>
      <c r="I602"/>
      <c r="J602"/>
      <c r="K602" s="94" t="str">
        <f t="shared" si="366"/>
        <v/>
      </c>
      <c r="L602" s="216" t="str">
        <f>_xlfn.IFNA(VLOOKUP(F602,GD.List!$C$3:$AO$5155,39,0),"")</f>
        <v/>
      </c>
      <c r="CV602" s="93" t="s">
        <v>1134</v>
      </c>
    </row>
    <row r="603" spans="1:100" ht="15" x14ac:dyDescent="0.25">
      <c r="A603" s="256" t="str">
        <f t="shared" si="369"/>
        <v/>
      </c>
      <c r="B603" s="256"/>
      <c r="C603"/>
      <c r="D603"/>
      <c r="E603"/>
      <c r="F603"/>
      <c r="G603"/>
      <c r="H603"/>
      <c r="I603"/>
      <c r="J603"/>
      <c r="K603" s="94" t="str">
        <f t="shared" si="366"/>
        <v/>
      </c>
      <c r="L603" s="216" t="str">
        <f>_xlfn.IFNA(VLOOKUP(F603,GD.List!$C$3:$AO$5155,39,0),"")</f>
        <v/>
      </c>
      <c r="CV603" s="93" t="s">
        <v>1134</v>
      </c>
    </row>
    <row r="604" spans="1:100" ht="15" x14ac:dyDescent="0.25">
      <c r="A604" s="256" t="str">
        <f t="shared" si="369"/>
        <v/>
      </c>
      <c r="B604" s="256"/>
      <c r="C604"/>
      <c r="D604"/>
      <c r="E604"/>
      <c r="F604"/>
      <c r="G604"/>
      <c r="H604"/>
      <c r="I604"/>
      <c r="J604"/>
      <c r="K604" s="94" t="str">
        <f t="shared" si="366"/>
        <v/>
      </c>
      <c r="L604" s="216" t="str">
        <f>_xlfn.IFNA(VLOOKUP(F604,GD.List!$C$3:$AO$5155,39,0),"")</f>
        <v/>
      </c>
      <c r="CV604" s="93" t="s">
        <v>1134</v>
      </c>
    </row>
    <row r="605" spans="1:100" ht="15" x14ac:dyDescent="0.25">
      <c r="A605" s="256" t="str">
        <f t="shared" si="369"/>
        <v/>
      </c>
      <c r="B605" s="256"/>
      <c r="C605"/>
      <c r="D605"/>
      <c r="E605"/>
      <c r="F605"/>
      <c r="G605"/>
      <c r="H605"/>
      <c r="I605"/>
      <c r="J605"/>
      <c r="K605" s="94" t="str">
        <f t="shared" si="366"/>
        <v/>
      </c>
      <c r="L605" s="216" t="str">
        <f>_xlfn.IFNA(VLOOKUP(F605,GD.List!$C$3:$AO$5155,39,0),"")</f>
        <v/>
      </c>
      <c r="CV605" s="93" t="s">
        <v>1134</v>
      </c>
    </row>
    <row r="606" spans="1:100" ht="15" x14ac:dyDescent="0.25">
      <c r="A606" s="256" t="str">
        <f t="shared" si="369"/>
        <v/>
      </c>
      <c r="B606" s="256"/>
      <c r="C606"/>
      <c r="D606"/>
      <c r="E606"/>
      <c r="F606"/>
      <c r="G606"/>
      <c r="H606"/>
      <c r="I606"/>
      <c r="J606"/>
      <c r="K606" s="94" t="str">
        <f t="shared" si="366"/>
        <v/>
      </c>
      <c r="L606" s="216" t="str">
        <f>_xlfn.IFNA(VLOOKUP(F606,GD.List!$C$3:$AO$5155,39,0),"")</f>
        <v/>
      </c>
      <c r="CV606" s="93" t="s">
        <v>1134</v>
      </c>
    </row>
    <row r="607" spans="1:100" ht="15" x14ac:dyDescent="0.25">
      <c r="A607" s="256" t="str">
        <f t="shared" si="369"/>
        <v/>
      </c>
      <c r="B607" s="256"/>
      <c r="C607"/>
      <c r="D607"/>
      <c r="E607"/>
      <c r="F607"/>
      <c r="G607"/>
      <c r="H607"/>
      <c r="I607"/>
      <c r="J607"/>
      <c r="K607" s="94" t="str">
        <f t="shared" si="366"/>
        <v/>
      </c>
      <c r="L607" s="216" t="str">
        <f>_xlfn.IFNA(VLOOKUP(F607,GD.List!$C$3:$AO$5155,39,0),"")</f>
        <v/>
      </c>
      <c r="CV607" s="93" t="s">
        <v>1134</v>
      </c>
    </row>
    <row r="608" spans="1:100" ht="15" x14ac:dyDescent="0.25">
      <c r="A608" s="256" t="str">
        <f t="shared" si="369"/>
        <v/>
      </c>
      <c r="B608" s="256"/>
      <c r="C608"/>
      <c r="D608"/>
      <c r="E608"/>
      <c r="F608"/>
      <c r="G608"/>
      <c r="H608"/>
      <c r="I608"/>
      <c r="J608"/>
      <c r="K608" s="94" t="str">
        <f t="shared" si="366"/>
        <v/>
      </c>
      <c r="L608" s="216" t="str">
        <f>_xlfn.IFNA(VLOOKUP(F608,GD.List!$C$3:$AO$5155,39,0),"")</f>
        <v/>
      </c>
      <c r="CV608" s="93" t="s">
        <v>1134</v>
      </c>
    </row>
    <row r="609" spans="1:100" ht="15" x14ac:dyDescent="0.25">
      <c r="A609" s="256" t="str">
        <f t="shared" si="369"/>
        <v/>
      </c>
      <c r="B609" s="256"/>
      <c r="C609"/>
      <c r="D609"/>
      <c r="E609"/>
      <c r="F609"/>
      <c r="G609"/>
      <c r="H609"/>
      <c r="I609"/>
      <c r="J609"/>
      <c r="K609" s="94" t="str">
        <f t="shared" si="366"/>
        <v/>
      </c>
      <c r="L609" s="216" t="str">
        <f>_xlfn.IFNA(VLOOKUP(F609,GD.List!$C$3:$AO$5155,39,0),"")</f>
        <v/>
      </c>
      <c r="CV609" s="93" t="s">
        <v>1134</v>
      </c>
    </row>
    <row r="610" spans="1:100" ht="15" x14ac:dyDescent="0.25">
      <c r="A610" s="256" t="str">
        <f t="shared" si="369"/>
        <v/>
      </c>
      <c r="B610" s="256"/>
      <c r="C610"/>
      <c r="D610"/>
      <c r="E610"/>
      <c r="F610"/>
      <c r="G610"/>
      <c r="H610"/>
      <c r="I610"/>
      <c r="J610"/>
      <c r="K610" s="94" t="str">
        <f t="shared" si="366"/>
        <v/>
      </c>
      <c r="L610" s="216" t="str">
        <f>_xlfn.IFNA(VLOOKUP(F610,GD.List!$C$3:$AO$5155,39,0),"")</f>
        <v/>
      </c>
      <c r="CV610" s="93" t="s">
        <v>1134</v>
      </c>
    </row>
    <row r="611" spans="1:100" ht="15" x14ac:dyDescent="0.25">
      <c r="A611" s="256" t="str">
        <f t="shared" si="369"/>
        <v/>
      </c>
      <c r="B611" s="256"/>
      <c r="C611"/>
      <c r="D611"/>
      <c r="E611"/>
      <c r="F611"/>
      <c r="G611"/>
      <c r="H611"/>
      <c r="I611"/>
      <c r="J611"/>
      <c r="K611" s="94" t="str">
        <f t="shared" si="366"/>
        <v/>
      </c>
      <c r="L611" s="216" t="str">
        <f>_xlfn.IFNA(VLOOKUP(F611,GD.List!$C$3:$AO$5155,39,0),"")</f>
        <v/>
      </c>
      <c r="CV611" s="93" t="s">
        <v>1134</v>
      </c>
    </row>
    <row r="612" spans="1:100" ht="15" x14ac:dyDescent="0.25">
      <c r="A612" s="256" t="str">
        <f t="shared" si="369"/>
        <v/>
      </c>
      <c r="B612" s="256"/>
      <c r="C612"/>
      <c r="D612"/>
      <c r="E612"/>
      <c r="F612"/>
      <c r="G612"/>
      <c r="H612"/>
      <c r="I612"/>
      <c r="J612"/>
      <c r="K612" s="94" t="str">
        <f t="shared" si="366"/>
        <v/>
      </c>
      <c r="L612" s="216" t="str">
        <f>_xlfn.IFNA(VLOOKUP(F612,GD.List!$C$3:$AO$5155,39,0),"")</f>
        <v/>
      </c>
      <c r="CV612" s="93" t="s">
        <v>1134</v>
      </c>
    </row>
    <row r="613" spans="1:100" ht="15" x14ac:dyDescent="0.25">
      <c r="A613" s="256" t="str">
        <f t="shared" si="369"/>
        <v/>
      </c>
      <c r="B613" s="256"/>
      <c r="C613"/>
      <c r="D613"/>
      <c r="E613"/>
      <c r="F613"/>
      <c r="G613"/>
      <c r="H613"/>
      <c r="I613"/>
      <c r="J613"/>
      <c r="K613" s="94" t="str">
        <f t="shared" si="366"/>
        <v/>
      </c>
      <c r="L613" s="216" t="str">
        <f>_xlfn.IFNA(VLOOKUP(F613,GD.List!$C$3:$AO$5155,39,0),"")</f>
        <v/>
      </c>
      <c r="CV613" s="93" t="s">
        <v>1134</v>
      </c>
    </row>
    <row r="614" spans="1:100" ht="15" x14ac:dyDescent="0.25">
      <c r="A614" s="256" t="str">
        <f t="shared" si="369"/>
        <v/>
      </c>
      <c r="B614" s="256"/>
      <c r="C614"/>
      <c r="D614"/>
      <c r="E614"/>
      <c r="F614"/>
      <c r="G614"/>
      <c r="H614"/>
      <c r="I614"/>
      <c r="J614"/>
      <c r="K614" s="94" t="str">
        <f t="shared" si="366"/>
        <v/>
      </c>
      <c r="L614" s="216" t="str">
        <f>_xlfn.IFNA(VLOOKUP(F614,GD.List!$C$3:$AO$5155,39,0),"")</f>
        <v/>
      </c>
      <c r="CV614" s="93" t="s">
        <v>1134</v>
      </c>
    </row>
    <row r="615" spans="1:100" ht="15" x14ac:dyDescent="0.25">
      <c r="A615" s="256" t="str">
        <f t="shared" si="369"/>
        <v/>
      </c>
      <c r="B615" s="256"/>
      <c r="C615"/>
      <c r="D615"/>
      <c r="E615"/>
      <c r="F615"/>
      <c r="G615"/>
      <c r="H615"/>
      <c r="I615"/>
      <c r="J615"/>
      <c r="K615" s="94" t="str">
        <f t="shared" si="366"/>
        <v/>
      </c>
      <c r="L615" s="216" t="str">
        <f>_xlfn.IFNA(VLOOKUP(F615,GD.List!$C$3:$AO$5155,39,0),"")</f>
        <v/>
      </c>
      <c r="CV615" s="93" t="s">
        <v>1134</v>
      </c>
    </row>
    <row r="616" spans="1:100" ht="15" x14ac:dyDescent="0.25">
      <c r="A616" s="256" t="str">
        <f t="shared" si="369"/>
        <v/>
      </c>
      <c r="B616" s="256"/>
      <c r="C616"/>
      <c r="D616"/>
      <c r="E616"/>
      <c r="F616"/>
      <c r="G616"/>
      <c r="H616"/>
      <c r="I616"/>
      <c r="J616"/>
      <c r="K616" s="94" t="str">
        <f t="shared" si="366"/>
        <v/>
      </c>
      <c r="L616" s="216" t="str">
        <f>_xlfn.IFNA(VLOOKUP(F616,GD.List!$C$3:$AO$5155,39,0),"")</f>
        <v/>
      </c>
      <c r="CV616" s="93" t="s">
        <v>1134</v>
      </c>
    </row>
    <row r="617" spans="1:100" ht="15" x14ac:dyDescent="0.25">
      <c r="A617" s="256" t="str">
        <f t="shared" si="369"/>
        <v/>
      </c>
      <c r="B617" s="256"/>
      <c r="C617"/>
      <c r="D617"/>
      <c r="E617"/>
      <c r="F617"/>
      <c r="G617"/>
      <c r="H617"/>
      <c r="I617"/>
      <c r="J617"/>
      <c r="K617" s="94" t="str">
        <f t="shared" si="366"/>
        <v/>
      </c>
      <c r="L617" s="216" t="str">
        <f>_xlfn.IFNA(VLOOKUP(F617,GD.List!$C$3:$AO$5155,39,0),"")</f>
        <v/>
      </c>
      <c r="CV617" s="93" t="s">
        <v>1134</v>
      </c>
    </row>
    <row r="618" spans="1:100" ht="15" x14ac:dyDescent="0.25">
      <c r="A618" s="256" t="str">
        <f t="shared" si="369"/>
        <v/>
      </c>
      <c r="B618" s="256"/>
      <c r="C618"/>
      <c r="D618"/>
      <c r="E618"/>
      <c r="F618"/>
      <c r="G618"/>
      <c r="H618"/>
      <c r="I618"/>
      <c r="J618"/>
      <c r="K618" s="94" t="str">
        <f t="shared" si="366"/>
        <v/>
      </c>
      <c r="L618" s="216" t="str">
        <f>_xlfn.IFNA(VLOOKUP(F618,GD.List!$C$3:$AO$5155,39,0),"")</f>
        <v/>
      </c>
      <c r="CV618" s="93" t="s">
        <v>1134</v>
      </c>
    </row>
    <row r="619" spans="1:100" ht="15" x14ac:dyDescent="0.25">
      <c r="A619" s="256" t="str">
        <f t="shared" si="369"/>
        <v/>
      </c>
      <c r="B619" s="256"/>
      <c r="C619"/>
      <c r="D619"/>
      <c r="E619"/>
      <c r="F619"/>
      <c r="G619"/>
      <c r="H619"/>
      <c r="I619"/>
      <c r="J619"/>
      <c r="K619" s="94" t="str">
        <f t="shared" si="366"/>
        <v/>
      </c>
      <c r="L619" s="216" t="str">
        <f>_xlfn.IFNA(VLOOKUP(F619,GD.List!$C$3:$AO$5155,39,0),"")</f>
        <v/>
      </c>
      <c r="CV619" s="93" t="s">
        <v>1134</v>
      </c>
    </row>
    <row r="620" spans="1:100" ht="15" x14ac:dyDescent="0.25">
      <c r="A620" s="256" t="str">
        <f t="shared" si="369"/>
        <v/>
      </c>
      <c r="B620" s="256"/>
      <c r="C620"/>
      <c r="D620"/>
      <c r="E620"/>
      <c r="F620"/>
      <c r="G620"/>
      <c r="H620"/>
      <c r="I620"/>
      <c r="J620"/>
      <c r="K620" s="94" t="str">
        <f t="shared" si="366"/>
        <v/>
      </c>
      <c r="L620" s="216" t="str">
        <f>_xlfn.IFNA(VLOOKUP(F620,GD.List!$C$3:$AO$5155,39,0),"")</f>
        <v/>
      </c>
      <c r="CV620" s="93" t="s">
        <v>1134</v>
      </c>
    </row>
    <row r="621" spans="1:100" ht="15" x14ac:dyDescent="0.25">
      <c r="A621" s="256" t="str">
        <f t="shared" si="369"/>
        <v/>
      </c>
      <c r="B621" s="256"/>
      <c r="C621"/>
      <c r="D621"/>
      <c r="E621"/>
      <c r="F621"/>
      <c r="G621"/>
      <c r="H621"/>
      <c r="I621"/>
      <c r="J621"/>
      <c r="K621" s="94" t="str">
        <f t="shared" si="366"/>
        <v/>
      </c>
      <c r="L621" s="216" t="str">
        <f>_xlfn.IFNA(VLOOKUP(F621,GD.List!$C$3:$AO$5155,39,0),"")</f>
        <v/>
      </c>
      <c r="CV621" s="93" t="s">
        <v>1134</v>
      </c>
    </row>
    <row r="622" spans="1:100" ht="15" x14ac:dyDescent="0.25">
      <c r="A622" s="256" t="str">
        <f t="shared" si="369"/>
        <v/>
      </c>
      <c r="B622" s="256"/>
      <c r="C622"/>
      <c r="D622"/>
      <c r="E622"/>
      <c r="F622"/>
      <c r="G622"/>
      <c r="H622"/>
      <c r="I622"/>
      <c r="J622"/>
      <c r="K622" s="94" t="str">
        <f t="shared" si="366"/>
        <v/>
      </c>
      <c r="L622" s="216" t="str">
        <f>_xlfn.IFNA(VLOOKUP(F622,GD.List!$C$3:$AO$5155,39,0),"")</f>
        <v/>
      </c>
      <c r="CV622" s="93" t="s">
        <v>1134</v>
      </c>
    </row>
    <row r="623" spans="1:100" ht="15" x14ac:dyDescent="0.25">
      <c r="A623" s="256" t="str">
        <f t="shared" si="369"/>
        <v/>
      </c>
      <c r="B623" s="256"/>
      <c r="C623"/>
      <c r="D623"/>
      <c r="E623"/>
      <c r="F623"/>
      <c r="G623"/>
      <c r="H623"/>
      <c r="I623"/>
      <c r="J623"/>
      <c r="K623" s="94" t="str">
        <f t="shared" ref="K623:K686" si="370">IF(H623&lt;&gt;"",IFERROR(VLOOKUP(H623,$H$9:$H$76,1,0),"Add"),"")</f>
        <v/>
      </c>
      <c r="L623" s="216" t="str">
        <f>_xlfn.IFNA(VLOOKUP(F623,GD.List!$C$3:$AO$5155,39,0),"")</f>
        <v/>
      </c>
      <c r="CV623" s="93" t="s">
        <v>1134</v>
      </c>
    </row>
    <row r="624" spans="1:100" ht="15" x14ac:dyDescent="0.25">
      <c r="A624" s="256" t="str">
        <f t="shared" si="369"/>
        <v/>
      </c>
      <c r="B624" s="256"/>
      <c r="C624"/>
      <c r="D624"/>
      <c r="E624"/>
      <c r="F624"/>
      <c r="G624"/>
      <c r="H624"/>
      <c r="I624"/>
      <c r="J624"/>
      <c r="K624" s="94" t="str">
        <f t="shared" si="370"/>
        <v/>
      </c>
      <c r="L624" s="216" t="str">
        <f>_xlfn.IFNA(VLOOKUP(F624,GD.List!$C$3:$AO$5155,39,0),"")</f>
        <v/>
      </c>
      <c r="CV624" s="93" t="s">
        <v>1134</v>
      </c>
    </row>
    <row r="625" spans="1:100" ht="15" x14ac:dyDescent="0.25">
      <c r="A625" s="256" t="str">
        <f t="shared" si="369"/>
        <v/>
      </c>
      <c r="B625" s="256"/>
      <c r="C625"/>
      <c r="D625"/>
      <c r="E625"/>
      <c r="F625"/>
      <c r="G625"/>
      <c r="H625"/>
      <c r="I625"/>
      <c r="J625"/>
      <c r="K625" s="94" t="str">
        <f t="shared" si="370"/>
        <v/>
      </c>
      <c r="L625" s="216" t="str">
        <f>_xlfn.IFNA(VLOOKUP(F625,GD.List!$C$3:$AO$5155,39,0),"")</f>
        <v/>
      </c>
      <c r="CV625" s="93" t="s">
        <v>1134</v>
      </c>
    </row>
    <row r="626" spans="1:100" ht="15" x14ac:dyDescent="0.25">
      <c r="A626" s="256" t="str">
        <f t="shared" si="369"/>
        <v/>
      </c>
      <c r="B626" s="256"/>
      <c r="C626"/>
      <c r="D626"/>
      <c r="E626"/>
      <c r="F626"/>
      <c r="G626"/>
      <c r="H626"/>
      <c r="I626"/>
      <c r="J626"/>
      <c r="K626" s="94" t="str">
        <f t="shared" si="370"/>
        <v/>
      </c>
      <c r="L626" s="216" t="str">
        <f>_xlfn.IFNA(VLOOKUP(F626,GD.List!$C$3:$AO$5155,39,0),"")</f>
        <v/>
      </c>
      <c r="CV626" s="93" t="s">
        <v>1134</v>
      </c>
    </row>
    <row r="627" spans="1:100" ht="15" x14ac:dyDescent="0.25">
      <c r="A627" s="256" t="str">
        <f t="shared" si="369"/>
        <v/>
      </c>
      <c r="B627" s="256"/>
      <c r="C627"/>
      <c r="D627"/>
      <c r="E627"/>
      <c r="F627"/>
      <c r="G627"/>
      <c r="H627"/>
      <c r="I627"/>
      <c r="J627"/>
      <c r="K627" s="94" t="str">
        <f t="shared" si="370"/>
        <v/>
      </c>
      <c r="L627" s="216" t="str">
        <f>_xlfn.IFNA(VLOOKUP(F627,GD.List!$C$3:$AO$5155,39,0),"")</f>
        <v/>
      </c>
      <c r="CV627" s="93" t="s">
        <v>1134</v>
      </c>
    </row>
    <row r="628" spans="1:100" ht="15" x14ac:dyDescent="0.25">
      <c r="A628" s="256" t="str">
        <f t="shared" si="369"/>
        <v/>
      </c>
      <c r="B628" s="256"/>
      <c r="C628"/>
      <c r="D628"/>
      <c r="E628"/>
      <c r="F628"/>
      <c r="G628"/>
      <c r="H628"/>
      <c r="I628"/>
      <c r="J628"/>
      <c r="K628" s="94" t="str">
        <f t="shared" si="370"/>
        <v/>
      </c>
      <c r="L628" s="216" t="str">
        <f>_xlfn.IFNA(VLOOKUP(F628,GD.List!$C$3:$AO$5155,39,0),"")</f>
        <v/>
      </c>
      <c r="CV628" s="93" t="s">
        <v>1134</v>
      </c>
    </row>
    <row r="629" spans="1:100" ht="15" x14ac:dyDescent="0.25">
      <c r="A629" s="256" t="str">
        <f t="shared" si="369"/>
        <v/>
      </c>
      <c r="B629" s="256"/>
      <c r="C629"/>
      <c r="D629"/>
      <c r="E629"/>
      <c r="F629"/>
      <c r="G629"/>
      <c r="H629"/>
      <c r="I629"/>
      <c r="J629"/>
      <c r="K629" s="94" t="str">
        <f t="shared" si="370"/>
        <v/>
      </c>
      <c r="L629" s="216" t="str">
        <f>_xlfn.IFNA(VLOOKUP(F629,GD.List!$C$3:$AO$5155,39,0),"")</f>
        <v/>
      </c>
      <c r="CV629" s="93" t="s">
        <v>1134</v>
      </c>
    </row>
    <row r="630" spans="1:100" ht="15" x14ac:dyDescent="0.25">
      <c r="A630" s="256" t="str">
        <f t="shared" si="369"/>
        <v/>
      </c>
      <c r="B630" s="256"/>
      <c r="C630"/>
      <c r="D630"/>
      <c r="E630"/>
      <c r="F630"/>
      <c r="G630"/>
      <c r="H630"/>
      <c r="I630"/>
      <c r="J630"/>
      <c r="K630" s="94" t="str">
        <f t="shared" si="370"/>
        <v/>
      </c>
      <c r="L630" s="216" t="str">
        <f>_xlfn.IFNA(VLOOKUP(F630,GD.List!$C$3:$AO$5155,39,0),"")</f>
        <v/>
      </c>
      <c r="CV630" s="93" t="s">
        <v>1134</v>
      </c>
    </row>
    <row r="631" spans="1:100" ht="15" x14ac:dyDescent="0.25">
      <c r="A631" s="256" t="str">
        <f t="shared" si="369"/>
        <v/>
      </c>
      <c r="B631" s="256"/>
      <c r="C631"/>
      <c r="D631"/>
      <c r="E631"/>
      <c r="F631"/>
      <c r="G631"/>
      <c r="H631"/>
      <c r="I631"/>
      <c r="J631"/>
      <c r="K631" s="94" t="str">
        <f t="shared" si="370"/>
        <v/>
      </c>
      <c r="L631" s="216" t="str">
        <f>_xlfn.IFNA(VLOOKUP(F631,GD.List!$C$3:$AO$5155,39,0),"")</f>
        <v/>
      </c>
      <c r="CV631" s="93" t="s">
        <v>1134</v>
      </c>
    </row>
    <row r="632" spans="1:100" ht="15" x14ac:dyDescent="0.25">
      <c r="A632" s="256" t="str">
        <f t="shared" si="369"/>
        <v/>
      </c>
      <c r="B632" s="256"/>
      <c r="C632"/>
      <c r="D632"/>
      <c r="E632"/>
      <c r="F632"/>
      <c r="G632"/>
      <c r="H632"/>
      <c r="I632"/>
      <c r="J632"/>
      <c r="K632" s="94" t="str">
        <f t="shared" si="370"/>
        <v/>
      </c>
      <c r="L632" s="216" t="str">
        <f>_xlfn.IFNA(VLOOKUP(F632,GD.List!$C$3:$AO$5155,39,0),"")</f>
        <v/>
      </c>
      <c r="CV632" s="93" t="s">
        <v>1134</v>
      </c>
    </row>
    <row r="633" spans="1:100" ht="15" x14ac:dyDescent="0.25">
      <c r="A633" s="256" t="str">
        <f t="shared" si="369"/>
        <v/>
      </c>
      <c r="B633" s="256"/>
      <c r="C633"/>
      <c r="D633"/>
      <c r="E633"/>
      <c r="F633"/>
      <c r="G633"/>
      <c r="H633"/>
      <c r="I633"/>
      <c r="J633"/>
      <c r="K633" s="94" t="str">
        <f t="shared" si="370"/>
        <v/>
      </c>
      <c r="L633" s="216" t="str">
        <f>_xlfn.IFNA(VLOOKUP(F633,GD.List!$C$3:$AO$5155,39,0),"")</f>
        <v/>
      </c>
      <c r="CV633" s="93" t="s">
        <v>1134</v>
      </c>
    </row>
    <row r="634" spans="1:100" ht="15" x14ac:dyDescent="0.25">
      <c r="A634" s="256" t="str">
        <f t="shared" si="369"/>
        <v/>
      </c>
      <c r="B634" s="256"/>
      <c r="C634"/>
      <c r="D634"/>
      <c r="E634"/>
      <c r="F634"/>
      <c r="G634"/>
      <c r="H634"/>
      <c r="I634"/>
      <c r="J634"/>
      <c r="K634" s="94" t="str">
        <f t="shared" si="370"/>
        <v/>
      </c>
      <c r="L634" s="216" t="str">
        <f>_xlfn.IFNA(VLOOKUP(F634,GD.List!$C$3:$AO$5155,39,0),"")</f>
        <v/>
      </c>
      <c r="CV634" s="93" t="s">
        <v>1134</v>
      </c>
    </row>
    <row r="635" spans="1:100" ht="15" x14ac:dyDescent="0.25">
      <c r="A635" s="256" t="str">
        <f t="shared" si="369"/>
        <v/>
      </c>
      <c r="B635" s="256"/>
      <c r="C635"/>
      <c r="D635"/>
      <c r="E635"/>
      <c r="F635"/>
      <c r="G635"/>
      <c r="H635"/>
      <c r="I635"/>
      <c r="J635"/>
      <c r="K635" s="94" t="str">
        <f t="shared" si="370"/>
        <v/>
      </c>
      <c r="L635" s="216" t="str">
        <f>_xlfn.IFNA(VLOOKUP(F635,GD.List!$C$3:$AO$5155,39,0),"")</f>
        <v/>
      </c>
      <c r="CV635" s="93" t="s">
        <v>1134</v>
      </c>
    </row>
    <row r="636" spans="1:100" ht="15" x14ac:dyDescent="0.25">
      <c r="A636" s="256" t="str">
        <f t="shared" si="369"/>
        <v/>
      </c>
      <c r="B636" s="256"/>
      <c r="C636"/>
      <c r="D636"/>
      <c r="E636"/>
      <c r="F636"/>
      <c r="G636"/>
      <c r="H636"/>
      <c r="I636"/>
      <c r="J636"/>
      <c r="K636" s="94" t="str">
        <f t="shared" si="370"/>
        <v/>
      </c>
      <c r="L636" s="216" t="str">
        <f>_xlfn.IFNA(VLOOKUP(F636,GD.List!$C$3:$AO$5155,39,0),"")</f>
        <v/>
      </c>
      <c r="CV636" s="93" t="s">
        <v>1134</v>
      </c>
    </row>
    <row r="637" spans="1:100" ht="15" x14ac:dyDescent="0.25">
      <c r="A637" s="256" t="str">
        <f t="shared" si="369"/>
        <v/>
      </c>
      <c r="B637" s="256"/>
      <c r="C637"/>
      <c r="D637"/>
      <c r="E637"/>
      <c r="F637"/>
      <c r="G637"/>
      <c r="H637"/>
      <c r="I637"/>
      <c r="J637"/>
      <c r="K637" s="94" t="str">
        <f t="shared" si="370"/>
        <v/>
      </c>
      <c r="L637" s="216" t="str">
        <f>_xlfn.IFNA(VLOOKUP(F637,GD.List!$C$3:$AO$5155,39,0),"")</f>
        <v/>
      </c>
      <c r="CV637" s="93" t="s">
        <v>1134</v>
      </c>
    </row>
    <row r="638" spans="1:100" ht="15" x14ac:dyDescent="0.25">
      <c r="A638" s="256" t="str">
        <f t="shared" si="369"/>
        <v/>
      </c>
      <c r="B638" s="256"/>
      <c r="C638"/>
      <c r="D638"/>
      <c r="E638"/>
      <c r="F638"/>
      <c r="G638"/>
      <c r="H638"/>
      <c r="I638"/>
      <c r="J638"/>
      <c r="K638" s="94" t="str">
        <f t="shared" si="370"/>
        <v/>
      </c>
      <c r="L638" s="216" t="str">
        <f>_xlfn.IFNA(VLOOKUP(F638,GD.List!$C$3:$AO$5155,39,0),"")</f>
        <v/>
      </c>
      <c r="CV638" s="93" t="s">
        <v>1134</v>
      </c>
    </row>
    <row r="639" spans="1:100" ht="15" x14ac:dyDescent="0.25">
      <c r="A639" s="256" t="str">
        <f t="shared" si="369"/>
        <v/>
      </c>
      <c r="B639" s="256"/>
      <c r="C639"/>
      <c r="D639"/>
      <c r="E639"/>
      <c r="F639"/>
      <c r="G639"/>
      <c r="H639"/>
      <c r="I639"/>
      <c r="J639"/>
      <c r="K639" s="94" t="str">
        <f t="shared" si="370"/>
        <v/>
      </c>
      <c r="L639" s="216" t="str">
        <f>_xlfn.IFNA(VLOOKUP(F639,GD.List!$C$3:$AO$5155,39,0),"")</f>
        <v/>
      </c>
      <c r="CV639" s="93" t="s">
        <v>1134</v>
      </c>
    </row>
    <row r="640" spans="1:100" ht="15" x14ac:dyDescent="0.25">
      <c r="A640" s="256" t="str">
        <f t="shared" si="369"/>
        <v/>
      </c>
      <c r="B640" s="256"/>
      <c r="C640"/>
      <c r="D640"/>
      <c r="E640"/>
      <c r="F640"/>
      <c r="G640"/>
      <c r="H640"/>
      <c r="I640"/>
      <c r="J640"/>
      <c r="K640" s="94" t="str">
        <f t="shared" si="370"/>
        <v/>
      </c>
      <c r="L640" s="216" t="str">
        <f>_xlfn.IFNA(VLOOKUP(F640,GD.List!$C$3:$AO$5155,39,0),"")</f>
        <v/>
      </c>
      <c r="CV640" s="93" t="s">
        <v>1134</v>
      </c>
    </row>
    <row r="641" spans="1:100" ht="15" x14ac:dyDescent="0.25">
      <c r="A641" s="256" t="str">
        <f t="shared" si="369"/>
        <v/>
      </c>
      <c r="B641" s="256"/>
      <c r="C641"/>
      <c r="D641"/>
      <c r="E641"/>
      <c r="F641"/>
      <c r="G641"/>
      <c r="H641"/>
      <c r="I641"/>
      <c r="J641"/>
      <c r="K641" s="94" t="str">
        <f t="shared" si="370"/>
        <v/>
      </c>
      <c r="L641" s="216" t="str">
        <f>_xlfn.IFNA(VLOOKUP(F641,GD.List!$C$3:$AO$5155,39,0),"")</f>
        <v/>
      </c>
      <c r="CV641" s="93" t="s">
        <v>1134</v>
      </c>
    </row>
    <row r="642" spans="1:100" ht="15" x14ac:dyDescent="0.25">
      <c r="A642" s="256" t="str">
        <f t="shared" si="369"/>
        <v/>
      </c>
      <c r="B642" s="256"/>
      <c r="C642"/>
      <c r="D642"/>
      <c r="E642"/>
      <c r="F642"/>
      <c r="G642"/>
      <c r="H642"/>
      <c r="I642"/>
      <c r="J642"/>
      <c r="K642" s="94" t="str">
        <f t="shared" si="370"/>
        <v/>
      </c>
      <c r="L642" s="216" t="str">
        <f>_xlfn.IFNA(VLOOKUP(F642,GD.List!$C$3:$AO$5155,39,0),"")</f>
        <v/>
      </c>
      <c r="CV642" s="93" t="s">
        <v>1134</v>
      </c>
    </row>
    <row r="643" spans="1:100" ht="15" x14ac:dyDescent="0.25">
      <c r="A643" s="256" t="str">
        <f t="shared" si="369"/>
        <v/>
      </c>
      <c r="B643" s="256"/>
      <c r="C643"/>
      <c r="D643"/>
      <c r="E643"/>
      <c r="F643"/>
      <c r="G643"/>
      <c r="H643"/>
      <c r="I643"/>
      <c r="J643"/>
      <c r="K643" s="94" t="str">
        <f t="shared" si="370"/>
        <v/>
      </c>
      <c r="L643" s="216" t="str">
        <f>_xlfn.IFNA(VLOOKUP(F643,GD.List!$C$3:$AO$5155,39,0),"")</f>
        <v/>
      </c>
      <c r="CV643" s="93" t="s">
        <v>1134</v>
      </c>
    </row>
    <row r="644" spans="1:100" ht="15" x14ac:dyDescent="0.25">
      <c r="A644" s="256" t="str">
        <f t="shared" si="369"/>
        <v/>
      </c>
      <c r="B644" s="256"/>
      <c r="C644"/>
      <c r="D644"/>
      <c r="E644"/>
      <c r="F644"/>
      <c r="G644"/>
      <c r="H644"/>
      <c r="I644"/>
      <c r="J644"/>
      <c r="K644" s="94" t="str">
        <f t="shared" si="370"/>
        <v/>
      </c>
      <c r="L644" s="216" t="str">
        <f>_xlfn.IFNA(VLOOKUP(F644,GD.List!$C$3:$AO$5155,39,0),"")</f>
        <v/>
      </c>
      <c r="CV644" s="93" t="s">
        <v>1134</v>
      </c>
    </row>
    <row r="645" spans="1:100" ht="15" x14ac:dyDescent="0.25">
      <c r="A645" s="256" t="str">
        <f t="shared" si="369"/>
        <v/>
      </c>
      <c r="B645" s="256"/>
      <c r="C645"/>
      <c r="D645"/>
      <c r="E645"/>
      <c r="F645"/>
      <c r="G645"/>
      <c r="H645"/>
      <c r="I645"/>
      <c r="J645"/>
      <c r="K645" s="94" t="str">
        <f t="shared" si="370"/>
        <v/>
      </c>
      <c r="L645" s="216" t="str">
        <f>_xlfn.IFNA(VLOOKUP(F645,GD.List!$C$3:$AO$5155,39,0),"")</f>
        <v/>
      </c>
      <c r="CV645" s="93" t="s">
        <v>1134</v>
      </c>
    </row>
    <row r="646" spans="1:100" ht="15" x14ac:dyDescent="0.25">
      <c r="A646" s="256" t="str">
        <f t="shared" si="369"/>
        <v/>
      </c>
      <c r="B646" s="256"/>
      <c r="C646"/>
      <c r="D646"/>
      <c r="E646"/>
      <c r="F646"/>
      <c r="G646"/>
      <c r="H646"/>
      <c r="I646"/>
      <c r="J646"/>
      <c r="K646" s="94" t="str">
        <f t="shared" si="370"/>
        <v/>
      </c>
      <c r="L646" s="216" t="str">
        <f>_xlfn.IFNA(VLOOKUP(F646,GD.List!$C$3:$AO$5155,39,0),"")</f>
        <v/>
      </c>
      <c r="CV646" s="93" t="s">
        <v>1134</v>
      </c>
    </row>
    <row r="647" spans="1:100" ht="15" x14ac:dyDescent="0.25">
      <c r="A647" s="256" t="str">
        <f t="shared" si="369"/>
        <v/>
      </c>
      <c r="B647" s="256"/>
      <c r="C647"/>
      <c r="D647"/>
      <c r="E647"/>
      <c r="F647"/>
      <c r="G647"/>
      <c r="H647"/>
      <c r="I647"/>
      <c r="J647"/>
      <c r="K647" s="94" t="str">
        <f t="shared" si="370"/>
        <v/>
      </c>
      <c r="L647" s="216" t="str">
        <f>_xlfn.IFNA(VLOOKUP(F647,GD.List!$C$3:$AO$5155,39,0),"")</f>
        <v/>
      </c>
      <c r="CV647" s="93" t="s">
        <v>1134</v>
      </c>
    </row>
    <row r="648" spans="1:100" ht="15" x14ac:dyDescent="0.25">
      <c r="A648" s="256" t="str">
        <f t="shared" si="369"/>
        <v/>
      </c>
      <c r="B648" s="256"/>
      <c r="C648"/>
      <c r="D648"/>
      <c r="E648"/>
      <c r="F648"/>
      <c r="G648"/>
      <c r="H648"/>
      <c r="I648"/>
      <c r="J648"/>
      <c r="K648" s="94" t="str">
        <f t="shared" si="370"/>
        <v/>
      </c>
      <c r="L648" s="216" t="str">
        <f>_xlfn.IFNA(VLOOKUP(F648,GD.List!$C$3:$AO$5155,39,0),"")</f>
        <v/>
      </c>
      <c r="CV648" s="93" t="s">
        <v>1134</v>
      </c>
    </row>
    <row r="649" spans="1:100" ht="15" x14ac:dyDescent="0.25">
      <c r="A649" s="256" t="str">
        <f t="shared" si="369"/>
        <v/>
      </c>
      <c r="B649" s="256"/>
      <c r="C649"/>
      <c r="D649"/>
      <c r="E649"/>
      <c r="F649"/>
      <c r="G649"/>
      <c r="H649"/>
      <c r="I649"/>
      <c r="J649"/>
      <c r="K649" s="94" t="str">
        <f t="shared" si="370"/>
        <v/>
      </c>
      <c r="L649" s="216" t="str">
        <f>_xlfn.IFNA(VLOOKUP(F649,GD.List!$C$3:$AO$5155,39,0),"")</f>
        <v/>
      </c>
      <c r="CV649" s="93" t="s">
        <v>1134</v>
      </c>
    </row>
    <row r="650" spans="1:100" ht="15" x14ac:dyDescent="0.25">
      <c r="A650" s="256" t="str">
        <f t="shared" si="369"/>
        <v/>
      </c>
      <c r="B650" s="256"/>
      <c r="C650"/>
      <c r="D650"/>
      <c r="E650"/>
      <c r="F650"/>
      <c r="G650"/>
      <c r="H650"/>
      <c r="I650"/>
      <c r="J650"/>
      <c r="K650" s="94" t="str">
        <f t="shared" si="370"/>
        <v/>
      </c>
      <c r="L650" s="216" t="str">
        <f>_xlfn.IFNA(VLOOKUP(F650,GD.List!$C$3:$AO$5155,39,0),"")</f>
        <v/>
      </c>
      <c r="CV650" s="93" t="s">
        <v>1134</v>
      </c>
    </row>
    <row r="651" spans="1:100" ht="15" x14ac:dyDescent="0.25">
      <c r="A651" s="256" t="str">
        <f t="shared" si="369"/>
        <v/>
      </c>
      <c r="B651" s="256"/>
      <c r="C651"/>
      <c r="D651"/>
      <c r="E651"/>
      <c r="F651"/>
      <c r="G651"/>
      <c r="H651"/>
      <c r="I651"/>
      <c r="J651"/>
      <c r="K651" s="94" t="str">
        <f t="shared" si="370"/>
        <v/>
      </c>
      <c r="L651" s="216" t="str">
        <f>_xlfn.IFNA(VLOOKUP(F651,GD.List!$C$3:$AO$5155,39,0),"")</f>
        <v/>
      </c>
      <c r="CV651" s="93" t="s">
        <v>1134</v>
      </c>
    </row>
    <row r="652" spans="1:100" ht="15" x14ac:dyDescent="0.25">
      <c r="A652" s="256" t="str">
        <f t="shared" ref="A652:A656" si="371">IF(D652&lt;&gt;"",EDATE(VALUE(RIGHT(D652,10)),18),"")</f>
        <v/>
      </c>
      <c r="B652" s="256"/>
      <c r="C652"/>
      <c r="D652"/>
      <c r="E652"/>
      <c r="F652"/>
      <c r="G652"/>
      <c r="H652"/>
      <c r="I652"/>
      <c r="J652"/>
      <c r="K652" s="94" t="str">
        <f t="shared" si="370"/>
        <v/>
      </c>
      <c r="L652" s="216" t="str">
        <f>_xlfn.IFNA(VLOOKUP(F652,GD.List!$C$3:$AO$5155,39,0),"")</f>
        <v/>
      </c>
      <c r="CV652" s="93" t="s">
        <v>1134</v>
      </c>
    </row>
    <row r="653" spans="1:100" ht="15" x14ac:dyDescent="0.25">
      <c r="A653" s="256" t="str">
        <f t="shared" si="371"/>
        <v/>
      </c>
      <c r="B653" s="256"/>
      <c r="C653"/>
      <c r="D653"/>
      <c r="E653"/>
      <c r="F653"/>
      <c r="G653"/>
      <c r="H653"/>
      <c r="I653"/>
      <c r="J653"/>
      <c r="K653" s="94" t="str">
        <f t="shared" si="370"/>
        <v/>
      </c>
      <c r="L653" s="216" t="str">
        <f>_xlfn.IFNA(VLOOKUP(F653,GD.List!$C$3:$AO$5155,39,0),"")</f>
        <v/>
      </c>
      <c r="CV653" s="93" t="s">
        <v>1134</v>
      </c>
    </row>
    <row r="654" spans="1:100" ht="15" x14ac:dyDescent="0.25">
      <c r="A654" s="256" t="str">
        <f t="shared" si="371"/>
        <v/>
      </c>
      <c r="B654" s="256"/>
      <c r="C654"/>
      <c r="D654"/>
      <c r="E654"/>
      <c r="F654"/>
      <c r="G654"/>
      <c r="H654"/>
      <c r="I654"/>
      <c r="J654"/>
      <c r="K654" s="94" t="str">
        <f t="shared" si="370"/>
        <v/>
      </c>
      <c r="L654" s="216" t="str">
        <f>_xlfn.IFNA(VLOOKUP(F654,GD.List!$C$3:$AO$5155,39,0),"")</f>
        <v/>
      </c>
      <c r="CV654" s="93" t="s">
        <v>1134</v>
      </c>
    </row>
    <row r="655" spans="1:100" ht="15" x14ac:dyDescent="0.25">
      <c r="A655" s="256" t="str">
        <f t="shared" si="371"/>
        <v/>
      </c>
      <c r="B655" s="256"/>
      <c r="C655"/>
      <c r="D655"/>
      <c r="E655"/>
      <c r="F655"/>
      <c r="G655"/>
      <c r="H655"/>
      <c r="I655"/>
      <c r="J655"/>
      <c r="K655" s="94" t="str">
        <f t="shared" si="370"/>
        <v/>
      </c>
      <c r="L655" s="216" t="str">
        <f>_xlfn.IFNA(VLOOKUP(F655,GD.List!$C$3:$AO$5155,39,0),"")</f>
        <v/>
      </c>
      <c r="CV655" s="93" t="s">
        <v>1134</v>
      </c>
    </row>
    <row r="656" spans="1:100" ht="15" x14ac:dyDescent="0.25">
      <c r="A656" s="256" t="str">
        <f t="shared" si="371"/>
        <v/>
      </c>
      <c r="B656" s="256"/>
      <c r="C656"/>
      <c r="D656"/>
      <c r="E656"/>
      <c r="F656"/>
      <c r="G656"/>
      <c r="H656"/>
      <c r="I656"/>
      <c r="J656"/>
      <c r="K656" s="94" t="str">
        <f t="shared" si="370"/>
        <v/>
      </c>
      <c r="L656" s="216" t="str">
        <f>_xlfn.IFNA(VLOOKUP(F656,GD.List!$C$3:$AO$5155,39,0),"")</f>
        <v/>
      </c>
      <c r="CV656" s="93" t="s">
        <v>1134</v>
      </c>
    </row>
    <row r="657" spans="1:100" ht="15" x14ac:dyDescent="0.25">
      <c r="A657" s="256" t="str">
        <f t="shared" ref="A657:A660" si="372">IF(D657&lt;&gt;"",EDATE(VALUE(RIGHT(D657,10)),18),"")</f>
        <v/>
      </c>
      <c r="B657" s="256"/>
      <c r="C657"/>
      <c r="D657"/>
      <c r="E657"/>
      <c r="F657"/>
      <c r="G657"/>
      <c r="H657"/>
      <c r="I657"/>
      <c r="J657"/>
      <c r="K657" s="94" t="str">
        <f t="shared" si="370"/>
        <v/>
      </c>
      <c r="L657" s="216" t="str">
        <f>_xlfn.IFNA(VLOOKUP(F657,GD.List!$C$3:$AO$5155,39,0),"")</f>
        <v/>
      </c>
      <c r="CV657" s="93" t="s">
        <v>1134</v>
      </c>
    </row>
    <row r="658" spans="1:100" ht="15" x14ac:dyDescent="0.25">
      <c r="A658" s="256" t="str">
        <f t="shared" si="372"/>
        <v/>
      </c>
      <c r="B658" s="256"/>
      <c r="C658"/>
      <c r="D658"/>
      <c r="E658"/>
      <c r="F658"/>
      <c r="G658"/>
      <c r="H658"/>
      <c r="I658"/>
      <c r="J658"/>
      <c r="K658" s="94" t="str">
        <f t="shared" si="370"/>
        <v/>
      </c>
      <c r="L658" s="216" t="str">
        <f>_xlfn.IFNA(VLOOKUP(F658,GD.List!$C$3:$AO$5155,39,0),"")</f>
        <v/>
      </c>
      <c r="CV658" s="93" t="s">
        <v>1134</v>
      </c>
    </row>
    <row r="659" spans="1:100" ht="15" x14ac:dyDescent="0.25">
      <c r="A659" s="256" t="str">
        <f t="shared" si="372"/>
        <v/>
      </c>
      <c r="B659" s="256"/>
      <c r="C659"/>
      <c r="D659"/>
      <c r="E659"/>
      <c r="F659"/>
      <c r="G659"/>
      <c r="H659"/>
      <c r="I659"/>
      <c r="J659"/>
      <c r="K659" s="94" t="str">
        <f t="shared" si="370"/>
        <v/>
      </c>
      <c r="L659" s="216" t="str">
        <f>_xlfn.IFNA(VLOOKUP(F659,GD.List!$C$3:$AO$5155,39,0),"")</f>
        <v/>
      </c>
      <c r="CV659" s="93" t="s">
        <v>1134</v>
      </c>
    </row>
    <row r="660" spans="1:100" ht="15" x14ac:dyDescent="0.25">
      <c r="A660" s="256" t="str">
        <f t="shared" si="372"/>
        <v/>
      </c>
      <c r="B660" s="256"/>
      <c r="C660"/>
      <c r="D660"/>
      <c r="E660"/>
      <c r="F660"/>
      <c r="G660"/>
      <c r="H660"/>
      <c r="I660"/>
      <c r="J660"/>
      <c r="K660" s="94" t="str">
        <f t="shared" si="370"/>
        <v/>
      </c>
      <c r="L660" s="216" t="str">
        <f>_xlfn.IFNA(VLOOKUP(F660,GD.List!$C$3:$AO$5155,39,0),"")</f>
        <v/>
      </c>
      <c r="CV660" s="93" t="s">
        <v>1134</v>
      </c>
    </row>
    <row r="661" spans="1:100" ht="15" x14ac:dyDescent="0.25">
      <c r="A661" s="256" t="str">
        <f t="shared" ref="A661:A665" si="373">IF(D661&lt;&gt;"",EDATE(VALUE(RIGHT(D661,10)),18),"")</f>
        <v/>
      </c>
      <c r="B661" s="256"/>
      <c r="C661"/>
      <c r="D661"/>
      <c r="E661"/>
      <c r="F661"/>
      <c r="G661"/>
      <c r="H661"/>
      <c r="I661"/>
      <c r="J661"/>
      <c r="K661" s="94" t="str">
        <f t="shared" si="370"/>
        <v/>
      </c>
      <c r="L661" s="216" t="str">
        <f>_xlfn.IFNA(VLOOKUP(F661,GD.List!$C$3:$AO$5155,39,0),"")</f>
        <v/>
      </c>
      <c r="CV661" s="93" t="s">
        <v>1134</v>
      </c>
    </row>
    <row r="662" spans="1:100" ht="15" x14ac:dyDescent="0.25">
      <c r="A662" s="256" t="str">
        <f t="shared" si="373"/>
        <v/>
      </c>
      <c r="B662" s="256"/>
      <c r="C662"/>
      <c r="D662"/>
      <c r="E662"/>
      <c r="F662"/>
      <c r="G662"/>
      <c r="H662"/>
      <c r="I662"/>
      <c r="J662"/>
      <c r="K662" s="94" t="str">
        <f t="shared" si="370"/>
        <v/>
      </c>
      <c r="L662" s="216" t="str">
        <f>_xlfn.IFNA(VLOOKUP(F662,GD.List!$C$3:$AO$5155,39,0),"")</f>
        <v/>
      </c>
      <c r="CV662" s="93" t="s">
        <v>1134</v>
      </c>
    </row>
    <row r="663" spans="1:100" ht="15" x14ac:dyDescent="0.25">
      <c r="A663" s="256" t="str">
        <f t="shared" si="373"/>
        <v/>
      </c>
      <c r="B663" s="256"/>
      <c r="C663"/>
      <c r="D663"/>
      <c r="E663"/>
      <c r="F663"/>
      <c r="G663"/>
      <c r="H663"/>
      <c r="I663"/>
      <c r="J663"/>
      <c r="K663" s="94" t="str">
        <f t="shared" si="370"/>
        <v/>
      </c>
      <c r="L663" s="216" t="str">
        <f>_xlfn.IFNA(VLOOKUP(F663,GD.List!$C$3:$AO$5155,39,0),"")</f>
        <v/>
      </c>
      <c r="CV663" s="93" t="s">
        <v>1134</v>
      </c>
    </row>
    <row r="664" spans="1:100" ht="15" x14ac:dyDescent="0.25">
      <c r="A664" s="256" t="str">
        <f t="shared" si="373"/>
        <v/>
      </c>
      <c r="B664" s="256"/>
      <c r="C664"/>
      <c r="D664"/>
      <c r="E664"/>
      <c r="F664"/>
      <c r="G664"/>
      <c r="H664"/>
      <c r="I664"/>
      <c r="J664"/>
      <c r="K664" s="94" t="str">
        <f t="shared" si="370"/>
        <v/>
      </c>
      <c r="L664" s="216" t="str">
        <f>_xlfn.IFNA(VLOOKUP(F664,GD.List!$C$3:$AO$5155,39,0),"")</f>
        <v/>
      </c>
      <c r="CV664" s="93" t="s">
        <v>1134</v>
      </c>
    </row>
    <row r="665" spans="1:100" ht="15" x14ac:dyDescent="0.25">
      <c r="A665" s="256" t="str">
        <f t="shared" si="373"/>
        <v/>
      </c>
      <c r="B665" s="256"/>
      <c r="C665"/>
      <c r="D665"/>
      <c r="E665"/>
      <c r="F665"/>
      <c r="G665"/>
      <c r="H665"/>
      <c r="I665"/>
      <c r="J665"/>
      <c r="K665" s="94" t="str">
        <f t="shared" si="370"/>
        <v/>
      </c>
      <c r="L665" s="216" t="str">
        <f>_xlfn.IFNA(VLOOKUP(F665,GD.List!$C$3:$AO$5155,39,0),"")</f>
        <v/>
      </c>
      <c r="CV665" s="93" t="s">
        <v>1134</v>
      </c>
    </row>
    <row r="666" spans="1:100" ht="15" x14ac:dyDescent="0.25">
      <c r="A666" s="256" t="str">
        <f t="shared" ref="A666:A683" si="374">IF(D666&lt;&gt;"",EDATE(VALUE(RIGHT(D666,10)),18),"")</f>
        <v/>
      </c>
      <c r="B666" s="256"/>
      <c r="C666"/>
      <c r="D666"/>
      <c r="E666"/>
      <c r="F666"/>
      <c r="G666"/>
      <c r="H666"/>
      <c r="I666"/>
      <c r="J666"/>
      <c r="K666" s="94" t="str">
        <f t="shared" si="370"/>
        <v/>
      </c>
      <c r="L666" s="216" t="str">
        <f>_xlfn.IFNA(VLOOKUP(F666,GD.List!$C$3:$AO$5155,39,0),"")</f>
        <v/>
      </c>
      <c r="CV666" s="93" t="s">
        <v>1134</v>
      </c>
    </row>
    <row r="667" spans="1:100" ht="15" x14ac:dyDescent="0.25">
      <c r="A667" s="256" t="str">
        <f t="shared" si="374"/>
        <v/>
      </c>
      <c r="B667" s="256"/>
      <c r="C667"/>
      <c r="D667"/>
      <c r="E667"/>
      <c r="F667"/>
      <c r="G667"/>
      <c r="H667"/>
      <c r="I667"/>
      <c r="J667"/>
      <c r="K667" s="94" t="str">
        <f t="shared" si="370"/>
        <v/>
      </c>
      <c r="L667" s="216" t="str">
        <f>_xlfn.IFNA(VLOOKUP(F667,GD.List!$C$3:$AO$5155,39,0),"")</f>
        <v/>
      </c>
      <c r="CV667" s="93" t="s">
        <v>1134</v>
      </c>
    </row>
    <row r="668" spans="1:100" ht="15" x14ac:dyDescent="0.25">
      <c r="A668" s="256" t="str">
        <f t="shared" si="374"/>
        <v/>
      </c>
      <c r="B668" s="256"/>
      <c r="C668"/>
      <c r="D668"/>
      <c r="E668"/>
      <c r="F668"/>
      <c r="G668"/>
      <c r="H668"/>
      <c r="I668"/>
      <c r="J668"/>
      <c r="K668" s="94" t="str">
        <f t="shared" si="370"/>
        <v/>
      </c>
      <c r="L668" s="216" t="str">
        <f>_xlfn.IFNA(VLOOKUP(F668,GD.List!$C$3:$AO$5155,39,0),"")</f>
        <v/>
      </c>
      <c r="CV668" s="93" t="s">
        <v>1134</v>
      </c>
    </row>
    <row r="669" spans="1:100" ht="15" x14ac:dyDescent="0.25">
      <c r="A669" s="256" t="str">
        <f t="shared" si="374"/>
        <v/>
      </c>
      <c r="B669" s="256"/>
      <c r="C669"/>
      <c r="D669"/>
      <c r="E669"/>
      <c r="F669"/>
      <c r="G669"/>
      <c r="H669"/>
      <c r="I669"/>
      <c r="J669"/>
      <c r="K669" s="94" t="str">
        <f t="shared" si="370"/>
        <v/>
      </c>
      <c r="L669" s="216" t="str">
        <f>_xlfn.IFNA(VLOOKUP(F669,GD.List!$C$3:$AO$5155,39,0),"")</f>
        <v/>
      </c>
      <c r="CV669" s="93" t="s">
        <v>1134</v>
      </c>
    </row>
    <row r="670" spans="1:100" ht="15" x14ac:dyDescent="0.25">
      <c r="A670" s="256" t="str">
        <f t="shared" si="374"/>
        <v/>
      </c>
      <c r="B670" s="256"/>
      <c r="C670"/>
      <c r="D670"/>
      <c r="E670"/>
      <c r="F670"/>
      <c r="G670"/>
      <c r="H670"/>
      <c r="I670"/>
      <c r="J670"/>
      <c r="K670" s="94" t="str">
        <f t="shared" si="370"/>
        <v/>
      </c>
      <c r="L670" s="216" t="str">
        <f>_xlfn.IFNA(VLOOKUP(F670,GD.List!$C$3:$AO$5155,39,0),"")</f>
        <v/>
      </c>
      <c r="CV670" s="93" t="s">
        <v>1134</v>
      </c>
    </row>
    <row r="671" spans="1:100" ht="15" x14ac:dyDescent="0.25">
      <c r="A671" s="256" t="str">
        <f t="shared" si="374"/>
        <v/>
      </c>
      <c r="B671" s="256"/>
      <c r="C671"/>
      <c r="D671"/>
      <c r="E671"/>
      <c r="F671"/>
      <c r="G671"/>
      <c r="H671"/>
      <c r="I671"/>
      <c r="J671"/>
      <c r="K671" s="94" t="str">
        <f t="shared" si="370"/>
        <v/>
      </c>
      <c r="L671" s="216" t="str">
        <f>_xlfn.IFNA(VLOOKUP(F671,GD.List!$C$3:$AO$5155,39,0),"")</f>
        <v/>
      </c>
      <c r="CV671" s="93" t="s">
        <v>1134</v>
      </c>
    </row>
    <row r="672" spans="1:100" ht="15" x14ac:dyDescent="0.25">
      <c r="A672" s="256" t="str">
        <f t="shared" si="374"/>
        <v/>
      </c>
      <c r="B672" s="256"/>
      <c r="C672"/>
      <c r="D672"/>
      <c r="E672"/>
      <c r="F672"/>
      <c r="G672"/>
      <c r="H672"/>
      <c r="I672"/>
      <c r="J672"/>
      <c r="K672" s="94" t="str">
        <f t="shared" si="370"/>
        <v/>
      </c>
      <c r="L672" s="216" t="str">
        <f>_xlfn.IFNA(VLOOKUP(F672,GD.List!$C$3:$AO$5155,39,0),"")</f>
        <v/>
      </c>
      <c r="CV672" s="93" t="s">
        <v>1134</v>
      </c>
    </row>
    <row r="673" spans="1:100" ht="15" x14ac:dyDescent="0.25">
      <c r="A673" s="256" t="str">
        <f t="shared" si="374"/>
        <v/>
      </c>
      <c r="B673" s="256"/>
      <c r="C673"/>
      <c r="D673"/>
      <c r="E673"/>
      <c r="F673"/>
      <c r="G673"/>
      <c r="H673"/>
      <c r="I673"/>
      <c r="J673"/>
      <c r="K673" s="94" t="str">
        <f t="shared" si="370"/>
        <v/>
      </c>
      <c r="L673" s="216" t="str">
        <f>_xlfn.IFNA(VLOOKUP(F673,GD.List!$C$3:$AO$5155,39,0),"")</f>
        <v/>
      </c>
      <c r="CV673" s="93" t="s">
        <v>1134</v>
      </c>
    </row>
    <row r="674" spans="1:100" ht="15" x14ac:dyDescent="0.25">
      <c r="A674" s="256" t="str">
        <f t="shared" si="374"/>
        <v/>
      </c>
      <c r="B674" s="256"/>
      <c r="C674"/>
      <c r="D674"/>
      <c r="E674"/>
      <c r="F674"/>
      <c r="G674"/>
      <c r="H674"/>
      <c r="I674"/>
      <c r="J674"/>
      <c r="K674" s="94" t="str">
        <f t="shared" si="370"/>
        <v/>
      </c>
      <c r="L674" s="216" t="str">
        <f>_xlfn.IFNA(VLOOKUP(F674,GD.List!$C$3:$AO$5155,39,0),"")</f>
        <v/>
      </c>
      <c r="CV674" s="93" t="s">
        <v>1134</v>
      </c>
    </row>
    <row r="675" spans="1:100" ht="15" x14ac:dyDescent="0.25">
      <c r="A675" s="256" t="str">
        <f t="shared" si="374"/>
        <v/>
      </c>
      <c r="B675" s="256"/>
      <c r="C675"/>
      <c r="D675"/>
      <c r="E675"/>
      <c r="F675"/>
      <c r="G675"/>
      <c r="H675"/>
      <c r="I675"/>
      <c r="J675"/>
      <c r="K675" s="94" t="str">
        <f t="shared" si="370"/>
        <v/>
      </c>
      <c r="L675" s="216" t="str">
        <f>_xlfn.IFNA(VLOOKUP(F675,GD.List!$C$3:$AO$5155,39,0),"")</f>
        <v/>
      </c>
      <c r="CV675" s="93" t="s">
        <v>1134</v>
      </c>
    </row>
    <row r="676" spans="1:100" ht="15" x14ac:dyDescent="0.25">
      <c r="A676" s="256" t="str">
        <f t="shared" si="374"/>
        <v/>
      </c>
      <c r="B676" s="256"/>
      <c r="C676"/>
      <c r="D676"/>
      <c r="E676"/>
      <c r="F676"/>
      <c r="G676"/>
      <c r="H676"/>
      <c r="I676"/>
      <c r="J676"/>
      <c r="K676" s="94" t="str">
        <f t="shared" si="370"/>
        <v/>
      </c>
      <c r="L676" s="216" t="str">
        <f>_xlfn.IFNA(VLOOKUP(F676,GD.List!$C$3:$AO$5155,39,0),"")</f>
        <v/>
      </c>
      <c r="CV676" s="93" t="s">
        <v>1134</v>
      </c>
    </row>
    <row r="677" spans="1:100" ht="15" x14ac:dyDescent="0.25">
      <c r="A677" s="256" t="str">
        <f t="shared" si="374"/>
        <v/>
      </c>
      <c r="B677" s="256"/>
      <c r="C677"/>
      <c r="D677"/>
      <c r="E677"/>
      <c r="F677"/>
      <c r="G677"/>
      <c r="H677"/>
      <c r="I677"/>
      <c r="J677"/>
      <c r="K677" s="94" t="str">
        <f t="shared" si="370"/>
        <v/>
      </c>
      <c r="L677" s="216" t="str">
        <f>_xlfn.IFNA(VLOOKUP(F677,GD.List!$C$3:$AO$5155,39,0),"")</f>
        <v/>
      </c>
      <c r="CV677" s="93" t="s">
        <v>1134</v>
      </c>
    </row>
    <row r="678" spans="1:100" ht="15" x14ac:dyDescent="0.25">
      <c r="A678" s="256" t="str">
        <f t="shared" si="374"/>
        <v/>
      </c>
      <c r="B678" s="256"/>
      <c r="C678"/>
      <c r="D678"/>
      <c r="E678"/>
      <c r="F678"/>
      <c r="G678"/>
      <c r="H678"/>
      <c r="I678"/>
      <c r="J678"/>
      <c r="K678" s="94" t="str">
        <f t="shared" si="370"/>
        <v/>
      </c>
      <c r="L678" s="216" t="str">
        <f>_xlfn.IFNA(VLOOKUP(F678,GD.List!$C$3:$AO$5155,39,0),"")</f>
        <v/>
      </c>
      <c r="CV678" s="93" t="s">
        <v>1134</v>
      </c>
    </row>
    <row r="679" spans="1:100" ht="15" x14ac:dyDescent="0.25">
      <c r="A679" s="256" t="str">
        <f t="shared" si="374"/>
        <v/>
      </c>
      <c r="B679" s="256"/>
      <c r="C679"/>
      <c r="D679"/>
      <c r="E679"/>
      <c r="F679"/>
      <c r="G679"/>
      <c r="H679"/>
      <c r="I679"/>
      <c r="J679"/>
      <c r="K679" s="94" t="str">
        <f t="shared" si="370"/>
        <v/>
      </c>
      <c r="L679" s="216" t="str">
        <f>_xlfn.IFNA(VLOOKUP(F679,GD.List!$C$3:$AO$5155,39,0),"")</f>
        <v/>
      </c>
      <c r="CV679" s="93" t="s">
        <v>1134</v>
      </c>
    </row>
    <row r="680" spans="1:100" ht="15" x14ac:dyDescent="0.25">
      <c r="A680" s="256" t="str">
        <f t="shared" si="374"/>
        <v/>
      </c>
      <c r="B680" s="256"/>
      <c r="C680"/>
      <c r="D680"/>
      <c r="E680"/>
      <c r="F680"/>
      <c r="G680"/>
      <c r="H680"/>
      <c r="I680"/>
      <c r="J680"/>
      <c r="K680" s="94" t="str">
        <f t="shared" si="370"/>
        <v/>
      </c>
      <c r="L680" s="216" t="str">
        <f>_xlfn.IFNA(VLOOKUP(F680,GD.List!$C$3:$AO$5155,39,0),"")</f>
        <v/>
      </c>
      <c r="CV680" s="93" t="s">
        <v>1134</v>
      </c>
    </row>
    <row r="681" spans="1:100" ht="15" x14ac:dyDescent="0.25">
      <c r="A681" s="256" t="str">
        <f t="shared" si="374"/>
        <v/>
      </c>
      <c r="B681" s="256"/>
      <c r="C681"/>
      <c r="D681"/>
      <c r="E681"/>
      <c r="F681"/>
      <c r="G681"/>
      <c r="H681"/>
      <c r="I681"/>
      <c r="J681"/>
      <c r="K681" s="94" t="str">
        <f t="shared" si="370"/>
        <v/>
      </c>
      <c r="L681" s="216" t="str">
        <f>_xlfn.IFNA(VLOOKUP(F681,GD.List!$C$3:$AO$5155,39,0),"")</f>
        <v/>
      </c>
      <c r="CV681" s="93" t="s">
        <v>1134</v>
      </c>
    </row>
    <row r="682" spans="1:100" ht="15" x14ac:dyDescent="0.25">
      <c r="A682" s="256" t="str">
        <f t="shared" si="374"/>
        <v/>
      </c>
      <c r="B682" s="256"/>
      <c r="C682"/>
      <c r="D682"/>
      <c r="E682"/>
      <c r="F682"/>
      <c r="G682"/>
      <c r="H682"/>
      <c r="I682"/>
      <c r="J682"/>
      <c r="K682" s="94" t="str">
        <f t="shared" si="370"/>
        <v/>
      </c>
      <c r="L682" s="216" t="str">
        <f>_xlfn.IFNA(VLOOKUP(F682,GD.List!$C$3:$AO$5155,39,0),"")</f>
        <v/>
      </c>
      <c r="CV682" s="93" t="s">
        <v>1134</v>
      </c>
    </row>
    <row r="683" spans="1:100" ht="15" x14ac:dyDescent="0.25">
      <c r="A683" s="256" t="str">
        <f t="shared" si="374"/>
        <v/>
      </c>
      <c r="B683" s="256"/>
      <c r="C683"/>
      <c r="D683"/>
      <c r="E683"/>
      <c r="F683"/>
      <c r="G683"/>
      <c r="H683"/>
      <c r="I683"/>
      <c r="J683"/>
      <c r="K683" s="94" t="str">
        <f t="shared" si="370"/>
        <v/>
      </c>
      <c r="L683" s="216" t="str">
        <f>_xlfn.IFNA(VLOOKUP(F683,GD.List!$C$3:$AO$5155,39,0),"")</f>
        <v/>
      </c>
      <c r="CV683" s="93" t="s">
        <v>1134</v>
      </c>
    </row>
    <row r="684" spans="1:100" ht="15" x14ac:dyDescent="0.25">
      <c r="A684" s="256" t="str">
        <f t="shared" ref="A684:A686" si="375">IF(D684&lt;&gt;"",EDATE(VALUE(RIGHT(D684,10)),18),"")</f>
        <v/>
      </c>
      <c r="B684" s="256"/>
      <c r="C684"/>
      <c r="D684"/>
      <c r="E684"/>
      <c r="F684"/>
      <c r="G684"/>
      <c r="H684"/>
      <c r="I684"/>
      <c r="J684"/>
      <c r="K684" s="94" t="str">
        <f t="shared" si="370"/>
        <v/>
      </c>
      <c r="L684" s="216" t="str">
        <f>_xlfn.IFNA(VLOOKUP(F684,GD.List!$C$3:$AO$5155,39,0),"")</f>
        <v/>
      </c>
      <c r="CV684" s="93" t="s">
        <v>1134</v>
      </c>
    </row>
    <row r="685" spans="1:100" ht="15" x14ac:dyDescent="0.25">
      <c r="A685" s="256" t="str">
        <f t="shared" si="375"/>
        <v/>
      </c>
      <c r="B685" s="256"/>
      <c r="C685"/>
      <c r="D685"/>
      <c r="E685"/>
      <c r="F685"/>
      <c r="G685"/>
      <c r="H685"/>
      <c r="I685"/>
      <c r="J685"/>
      <c r="K685" s="94" t="str">
        <f t="shared" si="370"/>
        <v/>
      </c>
      <c r="L685" s="216" t="str">
        <f>_xlfn.IFNA(VLOOKUP(F685,GD.List!$C$3:$AO$5155,39,0),"")</f>
        <v/>
      </c>
      <c r="CV685" s="93" t="s">
        <v>1134</v>
      </c>
    </row>
    <row r="686" spans="1:100" ht="15" x14ac:dyDescent="0.25">
      <c r="A686" s="256" t="str">
        <f t="shared" si="375"/>
        <v/>
      </c>
      <c r="B686" s="256"/>
      <c r="C686"/>
      <c r="D686"/>
      <c r="E686"/>
      <c r="F686"/>
      <c r="G686"/>
      <c r="H686"/>
      <c r="I686"/>
      <c r="J686"/>
      <c r="K686" s="94" t="str">
        <f t="shared" si="370"/>
        <v/>
      </c>
      <c r="L686" s="216" t="str">
        <f>_xlfn.IFNA(VLOOKUP(F686,GD.List!$C$3:$AO$5155,39,0),"")</f>
        <v/>
      </c>
      <c r="CV686" s="93" t="s">
        <v>1134</v>
      </c>
    </row>
    <row r="687" spans="1:100" ht="15" x14ac:dyDescent="0.25">
      <c r="A687" s="256" t="str">
        <f t="shared" ref="A687:A703" si="376">IF(D687&lt;&gt;"",EDATE(VALUE(RIGHT(D687,10)),18),"")</f>
        <v/>
      </c>
      <c r="B687" s="256"/>
      <c r="C687"/>
      <c r="D687"/>
      <c r="E687"/>
      <c r="F687"/>
      <c r="G687"/>
      <c r="H687"/>
      <c r="I687"/>
      <c r="J687"/>
      <c r="K687" s="94" t="str">
        <f t="shared" ref="K687:K750" si="377">IF(H687&lt;&gt;"",IFERROR(VLOOKUP(H687,$H$9:$H$76,1,0),"Add"),"")</f>
        <v/>
      </c>
      <c r="L687" s="216" t="str">
        <f>_xlfn.IFNA(VLOOKUP(F687,GD.List!$C$3:$AO$5155,39,0),"")</f>
        <v/>
      </c>
      <c r="CV687" s="93" t="s">
        <v>1134</v>
      </c>
    </row>
    <row r="688" spans="1:100" ht="15" x14ac:dyDescent="0.25">
      <c r="A688" s="256" t="str">
        <f t="shared" si="376"/>
        <v/>
      </c>
      <c r="B688" s="256"/>
      <c r="C688"/>
      <c r="D688"/>
      <c r="E688"/>
      <c r="F688"/>
      <c r="G688"/>
      <c r="H688"/>
      <c r="I688"/>
      <c r="J688"/>
      <c r="K688" s="94" t="str">
        <f t="shared" si="377"/>
        <v/>
      </c>
      <c r="L688" s="216" t="str">
        <f>_xlfn.IFNA(VLOOKUP(F688,GD.List!$C$3:$AO$5155,39,0),"")</f>
        <v/>
      </c>
      <c r="CV688" s="93" t="s">
        <v>1134</v>
      </c>
    </row>
    <row r="689" spans="1:100" ht="15" x14ac:dyDescent="0.25">
      <c r="A689" s="256" t="str">
        <f t="shared" si="376"/>
        <v/>
      </c>
      <c r="B689" s="256"/>
      <c r="C689"/>
      <c r="D689"/>
      <c r="E689"/>
      <c r="F689"/>
      <c r="G689"/>
      <c r="H689"/>
      <c r="I689"/>
      <c r="J689"/>
      <c r="K689" s="94" t="str">
        <f t="shared" si="377"/>
        <v/>
      </c>
      <c r="L689" s="216" t="str">
        <f>_xlfn.IFNA(VLOOKUP(F689,GD.List!$C$3:$AO$5155,39,0),"")</f>
        <v/>
      </c>
      <c r="CV689" s="93" t="s">
        <v>1134</v>
      </c>
    </row>
    <row r="690" spans="1:100" ht="15" x14ac:dyDescent="0.25">
      <c r="A690" s="256" t="str">
        <f t="shared" si="376"/>
        <v/>
      </c>
      <c r="B690" s="256"/>
      <c r="C690"/>
      <c r="D690"/>
      <c r="E690"/>
      <c r="F690"/>
      <c r="G690"/>
      <c r="H690"/>
      <c r="I690"/>
      <c r="J690"/>
      <c r="K690" s="94" t="str">
        <f t="shared" si="377"/>
        <v/>
      </c>
      <c r="L690" s="216" t="str">
        <f>_xlfn.IFNA(VLOOKUP(F690,GD.List!$C$3:$AO$5155,39,0),"")</f>
        <v/>
      </c>
      <c r="CV690" s="93" t="s">
        <v>1134</v>
      </c>
    </row>
    <row r="691" spans="1:100" ht="15" x14ac:dyDescent="0.25">
      <c r="A691" s="256" t="str">
        <f t="shared" si="376"/>
        <v/>
      </c>
      <c r="B691" s="256"/>
      <c r="C691"/>
      <c r="D691"/>
      <c r="E691"/>
      <c r="F691"/>
      <c r="G691"/>
      <c r="H691"/>
      <c r="I691"/>
      <c r="J691"/>
      <c r="K691" s="94" t="str">
        <f t="shared" si="377"/>
        <v/>
      </c>
      <c r="L691" s="216" t="str">
        <f>_xlfn.IFNA(VLOOKUP(F691,GD.List!$C$3:$AO$5155,39,0),"")</f>
        <v/>
      </c>
      <c r="CV691" s="93" t="s">
        <v>1134</v>
      </c>
    </row>
    <row r="692" spans="1:100" ht="15" x14ac:dyDescent="0.25">
      <c r="A692" s="256" t="str">
        <f t="shared" si="376"/>
        <v/>
      </c>
      <c r="B692" s="256"/>
      <c r="C692"/>
      <c r="D692"/>
      <c r="E692"/>
      <c r="F692"/>
      <c r="G692"/>
      <c r="H692"/>
      <c r="I692"/>
      <c r="J692"/>
      <c r="K692" s="94" t="str">
        <f t="shared" si="377"/>
        <v/>
      </c>
      <c r="L692" s="216" t="str">
        <f>_xlfn.IFNA(VLOOKUP(F692,GD.List!$C$3:$AO$5155,39,0),"")</f>
        <v/>
      </c>
      <c r="CV692" s="93" t="s">
        <v>1134</v>
      </c>
    </row>
    <row r="693" spans="1:100" ht="15" x14ac:dyDescent="0.25">
      <c r="A693" s="256" t="str">
        <f t="shared" si="376"/>
        <v/>
      </c>
      <c r="B693" s="256"/>
      <c r="C693"/>
      <c r="D693"/>
      <c r="E693"/>
      <c r="F693"/>
      <c r="G693"/>
      <c r="H693"/>
      <c r="I693"/>
      <c r="J693"/>
      <c r="K693" s="94" t="str">
        <f t="shared" si="377"/>
        <v/>
      </c>
      <c r="L693" s="216" t="str">
        <f>_xlfn.IFNA(VLOOKUP(F693,GD.List!$C$3:$AO$5155,39,0),"")</f>
        <v/>
      </c>
      <c r="CV693" s="93" t="s">
        <v>1134</v>
      </c>
    </row>
    <row r="694" spans="1:100" ht="15" x14ac:dyDescent="0.25">
      <c r="A694" s="256" t="str">
        <f t="shared" si="376"/>
        <v/>
      </c>
      <c r="B694" s="256"/>
      <c r="C694"/>
      <c r="D694"/>
      <c r="E694"/>
      <c r="F694"/>
      <c r="G694"/>
      <c r="H694"/>
      <c r="I694"/>
      <c r="J694"/>
      <c r="K694" s="94" t="str">
        <f t="shared" si="377"/>
        <v/>
      </c>
      <c r="L694" s="216" t="str">
        <f>_xlfn.IFNA(VLOOKUP(F694,GD.List!$C$3:$AO$5155,39,0),"")</f>
        <v/>
      </c>
      <c r="CV694" s="93" t="s">
        <v>1134</v>
      </c>
    </row>
    <row r="695" spans="1:100" ht="15" x14ac:dyDescent="0.25">
      <c r="A695" s="256" t="str">
        <f t="shared" si="376"/>
        <v/>
      </c>
      <c r="B695" s="256"/>
      <c r="C695"/>
      <c r="D695"/>
      <c r="E695"/>
      <c r="F695"/>
      <c r="G695"/>
      <c r="H695"/>
      <c r="I695"/>
      <c r="J695"/>
      <c r="K695" s="94" t="str">
        <f t="shared" si="377"/>
        <v/>
      </c>
      <c r="L695" s="216" t="str">
        <f>_xlfn.IFNA(VLOOKUP(F695,GD.List!$C$3:$AO$5155,39,0),"")</f>
        <v/>
      </c>
      <c r="CV695" s="93" t="s">
        <v>1134</v>
      </c>
    </row>
    <row r="696" spans="1:100" ht="15" x14ac:dyDescent="0.25">
      <c r="A696" s="256" t="str">
        <f t="shared" si="376"/>
        <v/>
      </c>
      <c r="B696" s="256"/>
      <c r="C696"/>
      <c r="D696"/>
      <c r="E696"/>
      <c r="F696"/>
      <c r="G696"/>
      <c r="H696"/>
      <c r="I696"/>
      <c r="J696"/>
      <c r="K696" s="94" t="str">
        <f t="shared" si="377"/>
        <v/>
      </c>
      <c r="L696" s="216" t="str">
        <f>_xlfn.IFNA(VLOOKUP(F696,GD.List!$C$3:$AO$5155,39,0),"")</f>
        <v/>
      </c>
      <c r="CV696" s="93" t="s">
        <v>1134</v>
      </c>
    </row>
    <row r="697" spans="1:100" ht="15" x14ac:dyDescent="0.25">
      <c r="A697" s="256" t="str">
        <f t="shared" si="376"/>
        <v/>
      </c>
      <c r="B697" s="256"/>
      <c r="C697"/>
      <c r="D697"/>
      <c r="E697"/>
      <c r="F697"/>
      <c r="G697"/>
      <c r="H697"/>
      <c r="I697"/>
      <c r="J697"/>
      <c r="K697" s="94" t="str">
        <f t="shared" si="377"/>
        <v/>
      </c>
      <c r="L697" s="216" t="str">
        <f>_xlfn.IFNA(VLOOKUP(F697,GD.List!$C$3:$AO$5155,39,0),"")</f>
        <v/>
      </c>
      <c r="CV697" s="93" t="s">
        <v>1134</v>
      </c>
    </row>
    <row r="698" spans="1:100" ht="15" x14ac:dyDescent="0.25">
      <c r="A698" s="256" t="str">
        <f t="shared" si="376"/>
        <v/>
      </c>
      <c r="B698" s="256"/>
      <c r="C698"/>
      <c r="D698"/>
      <c r="E698"/>
      <c r="F698"/>
      <c r="G698"/>
      <c r="H698"/>
      <c r="I698"/>
      <c r="J698"/>
      <c r="K698" s="94" t="str">
        <f t="shared" si="377"/>
        <v/>
      </c>
      <c r="L698" s="216" t="str">
        <f>_xlfn.IFNA(VLOOKUP(F698,GD.List!$C$3:$AO$5155,39,0),"")</f>
        <v/>
      </c>
      <c r="CV698" s="93" t="s">
        <v>1134</v>
      </c>
    </row>
    <row r="699" spans="1:100" ht="15" x14ac:dyDescent="0.25">
      <c r="A699" s="256" t="str">
        <f t="shared" si="376"/>
        <v/>
      </c>
      <c r="B699" s="256"/>
      <c r="C699"/>
      <c r="D699"/>
      <c r="E699"/>
      <c r="F699"/>
      <c r="G699"/>
      <c r="H699"/>
      <c r="I699"/>
      <c r="J699"/>
      <c r="K699" s="94" t="str">
        <f t="shared" si="377"/>
        <v/>
      </c>
      <c r="L699" s="216" t="str">
        <f>_xlfn.IFNA(VLOOKUP(F699,GD.List!$C$3:$AO$5155,39,0),"")</f>
        <v/>
      </c>
      <c r="CV699" s="93" t="s">
        <v>1134</v>
      </c>
    </row>
    <row r="700" spans="1:100" ht="15" x14ac:dyDescent="0.25">
      <c r="A700" s="256" t="str">
        <f t="shared" si="376"/>
        <v/>
      </c>
      <c r="B700" s="256"/>
      <c r="C700"/>
      <c r="D700"/>
      <c r="E700"/>
      <c r="F700"/>
      <c r="G700"/>
      <c r="H700"/>
      <c r="I700"/>
      <c r="J700"/>
      <c r="K700" s="94" t="str">
        <f t="shared" si="377"/>
        <v/>
      </c>
      <c r="L700" s="216" t="str">
        <f>_xlfn.IFNA(VLOOKUP(F700,GD.List!$C$3:$AO$5155,39,0),"")</f>
        <v/>
      </c>
      <c r="CV700" s="93" t="s">
        <v>1134</v>
      </c>
    </row>
    <row r="701" spans="1:100" ht="15" x14ac:dyDescent="0.25">
      <c r="A701" s="256" t="str">
        <f t="shared" si="376"/>
        <v/>
      </c>
      <c r="B701" s="256"/>
      <c r="C701"/>
      <c r="D701"/>
      <c r="E701"/>
      <c r="F701"/>
      <c r="G701"/>
      <c r="H701"/>
      <c r="I701"/>
      <c r="J701"/>
      <c r="K701" s="94" t="str">
        <f t="shared" si="377"/>
        <v/>
      </c>
      <c r="L701" s="216" t="str">
        <f>_xlfn.IFNA(VLOOKUP(F701,GD.List!$C$3:$AO$5155,39,0),"")</f>
        <v/>
      </c>
      <c r="CV701" s="93" t="s">
        <v>1134</v>
      </c>
    </row>
    <row r="702" spans="1:100" ht="15" x14ac:dyDescent="0.25">
      <c r="A702" s="256" t="str">
        <f t="shared" si="376"/>
        <v/>
      </c>
      <c r="B702" s="256"/>
      <c r="C702"/>
      <c r="D702"/>
      <c r="E702"/>
      <c r="F702"/>
      <c r="G702"/>
      <c r="H702"/>
      <c r="I702"/>
      <c r="J702"/>
      <c r="K702" s="94" t="str">
        <f t="shared" si="377"/>
        <v/>
      </c>
      <c r="L702" s="216" t="str">
        <f>_xlfn.IFNA(VLOOKUP(F702,GD.List!$C$3:$AO$5155,39,0),"")</f>
        <v/>
      </c>
      <c r="CV702" s="93" t="s">
        <v>1134</v>
      </c>
    </row>
    <row r="703" spans="1:100" ht="15" x14ac:dyDescent="0.25">
      <c r="A703" s="256" t="str">
        <f t="shared" si="376"/>
        <v/>
      </c>
      <c r="B703" s="256"/>
      <c r="C703"/>
      <c r="D703"/>
      <c r="E703"/>
      <c r="F703"/>
      <c r="G703"/>
      <c r="H703"/>
      <c r="I703"/>
      <c r="J703"/>
      <c r="K703" s="94" t="str">
        <f t="shared" si="377"/>
        <v/>
      </c>
      <c r="L703" s="216" t="str">
        <f>_xlfn.IFNA(VLOOKUP(F703,GD.List!$C$3:$AO$5155,39,0),"")</f>
        <v/>
      </c>
      <c r="CV703" s="93" t="s">
        <v>1134</v>
      </c>
    </row>
    <row r="704" spans="1:100" ht="15" x14ac:dyDescent="0.25">
      <c r="A704" s="256" t="str">
        <f t="shared" ref="A704:A716" si="378">IF(D704&lt;&gt;"",EDATE(VALUE(RIGHT(D704,10)),18),"")</f>
        <v/>
      </c>
      <c r="B704" s="256"/>
      <c r="C704"/>
      <c r="D704"/>
      <c r="E704"/>
      <c r="F704"/>
      <c r="G704"/>
      <c r="H704"/>
      <c r="I704"/>
      <c r="J704"/>
      <c r="K704" s="94" t="str">
        <f t="shared" si="377"/>
        <v/>
      </c>
      <c r="L704" s="216" t="str">
        <f>_xlfn.IFNA(VLOOKUP(F704,GD.List!$C$3:$AO$5155,39,0),"")</f>
        <v/>
      </c>
      <c r="CV704" s="93" t="s">
        <v>1134</v>
      </c>
    </row>
    <row r="705" spans="1:100" ht="15" x14ac:dyDescent="0.25">
      <c r="A705" s="256" t="str">
        <f t="shared" si="378"/>
        <v/>
      </c>
      <c r="B705" s="256"/>
      <c r="C705"/>
      <c r="D705"/>
      <c r="E705"/>
      <c r="F705"/>
      <c r="G705"/>
      <c r="H705"/>
      <c r="I705"/>
      <c r="J705"/>
      <c r="K705" s="94" t="str">
        <f t="shared" si="377"/>
        <v/>
      </c>
      <c r="L705" s="216" t="str">
        <f>_xlfn.IFNA(VLOOKUP(F705,GD.List!$C$3:$AO$5155,39,0),"")</f>
        <v/>
      </c>
      <c r="CV705" s="93" t="s">
        <v>1134</v>
      </c>
    </row>
    <row r="706" spans="1:100" ht="15" x14ac:dyDescent="0.25">
      <c r="A706" s="256" t="str">
        <f t="shared" si="378"/>
        <v/>
      </c>
      <c r="B706" s="256"/>
      <c r="C706"/>
      <c r="D706"/>
      <c r="E706"/>
      <c r="F706"/>
      <c r="G706"/>
      <c r="H706"/>
      <c r="I706"/>
      <c r="J706"/>
      <c r="K706" s="94" t="str">
        <f t="shared" si="377"/>
        <v/>
      </c>
      <c r="L706" s="216" t="str">
        <f>_xlfn.IFNA(VLOOKUP(F706,GD.List!$C$3:$AO$5155,39,0),"")</f>
        <v/>
      </c>
      <c r="CV706" s="93" t="s">
        <v>1134</v>
      </c>
    </row>
    <row r="707" spans="1:100" ht="15" x14ac:dyDescent="0.25">
      <c r="A707" s="256" t="str">
        <f t="shared" si="378"/>
        <v/>
      </c>
      <c r="B707" s="256"/>
      <c r="C707"/>
      <c r="D707"/>
      <c r="E707"/>
      <c r="F707"/>
      <c r="G707"/>
      <c r="H707"/>
      <c r="I707"/>
      <c r="J707"/>
      <c r="K707" s="94" t="str">
        <f t="shared" si="377"/>
        <v/>
      </c>
      <c r="L707" s="216" t="str">
        <f>_xlfn.IFNA(VLOOKUP(F707,GD.List!$C$3:$AO$5155,39,0),"")</f>
        <v/>
      </c>
      <c r="CV707" s="93" t="s">
        <v>1134</v>
      </c>
    </row>
    <row r="708" spans="1:100" ht="15" x14ac:dyDescent="0.25">
      <c r="A708" s="256" t="str">
        <f t="shared" si="378"/>
        <v/>
      </c>
      <c r="B708" s="256"/>
      <c r="C708"/>
      <c r="D708"/>
      <c r="E708"/>
      <c r="F708"/>
      <c r="G708"/>
      <c r="H708"/>
      <c r="I708"/>
      <c r="J708"/>
      <c r="K708" s="94" t="str">
        <f t="shared" si="377"/>
        <v/>
      </c>
      <c r="L708" s="216" t="str">
        <f>_xlfn.IFNA(VLOOKUP(F708,GD.List!$C$3:$AO$5155,39,0),"")</f>
        <v/>
      </c>
      <c r="CV708" s="93" t="s">
        <v>1134</v>
      </c>
    </row>
    <row r="709" spans="1:100" ht="15" x14ac:dyDescent="0.25">
      <c r="A709" s="256" t="str">
        <f t="shared" si="378"/>
        <v/>
      </c>
      <c r="B709" s="256"/>
      <c r="C709"/>
      <c r="D709"/>
      <c r="E709"/>
      <c r="F709"/>
      <c r="G709"/>
      <c r="H709"/>
      <c r="I709"/>
      <c r="J709"/>
      <c r="K709" s="94" t="str">
        <f t="shared" si="377"/>
        <v/>
      </c>
      <c r="L709" s="216" t="str">
        <f>_xlfn.IFNA(VLOOKUP(F709,GD.List!$C$3:$AO$5155,39,0),"")</f>
        <v/>
      </c>
      <c r="CV709" s="93" t="s">
        <v>1134</v>
      </c>
    </row>
    <row r="710" spans="1:100" ht="15" x14ac:dyDescent="0.25">
      <c r="A710" s="256" t="str">
        <f t="shared" si="378"/>
        <v/>
      </c>
      <c r="B710" s="256"/>
      <c r="C710"/>
      <c r="D710"/>
      <c r="E710"/>
      <c r="F710"/>
      <c r="G710"/>
      <c r="H710"/>
      <c r="I710"/>
      <c r="J710"/>
      <c r="K710" s="94" t="str">
        <f t="shared" si="377"/>
        <v/>
      </c>
      <c r="L710" s="216" t="str">
        <f>_xlfn.IFNA(VLOOKUP(F710,GD.List!$C$3:$AO$5155,39,0),"")</f>
        <v/>
      </c>
      <c r="CV710" s="93" t="s">
        <v>1134</v>
      </c>
    </row>
    <row r="711" spans="1:100" ht="15" x14ac:dyDescent="0.25">
      <c r="A711" s="256" t="str">
        <f t="shared" si="378"/>
        <v/>
      </c>
      <c r="B711" s="256"/>
      <c r="C711"/>
      <c r="D711"/>
      <c r="E711"/>
      <c r="F711"/>
      <c r="G711"/>
      <c r="H711"/>
      <c r="I711"/>
      <c r="J711"/>
      <c r="K711" s="94" t="str">
        <f t="shared" si="377"/>
        <v/>
      </c>
      <c r="L711" s="216" t="str">
        <f>_xlfn.IFNA(VLOOKUP(F711,GD.List!$C$3:$AO$5155,39,0),"")</f>
        <v/>
      </c>
      <c r="CV711" s="93" t="s">
        <v>1134</v>
      </c>
    </row>
    <row r="712" spans="1:100" ht="15" x14ac:dyDescent="0.25">
      <c r="A712" s="256" t="str">
        <f t="shared" si="378"/>
        <v/>
      </c>
      <c r="B712" s="256"/>
      <c r="C712"/>
      <c r="D712"/>
      <c r="E712"/>
      <c r="F712"/>
      <c r="G712"/>
      <c r="H712"/>
      <c r="I712"/>
      <c r="J712"/>
      <c r="K712" s="94" t="str">
        <f t="shared" si="377"/>
        <v/>
      </c>
      <c r="L712" s="216" t="str">
        <f>_xlfn.IFNA(VLOOKUP(F712,GD.List!$C$3:$AO$5155,39,0),"")</f>
        <v/>
      </c>
      <c r="CV712" s="93" t="s">
        <v>1134</v>
      </c>
    </row>
    <row r="713" spans="1:100" ht="15" x14ac:dyDescent="0.25">
      <c r="A713" s="256" t="str">
        <f t="shared" si="378"/>
        <v/>
      </c>
      <c r="B713" s="256"/>
      <c r="C713"/>
      <c r="D713"/>
      <c r="E713"/>
      <c r="F713"/>
      <c r="G713"/>
      <c r="H713"/>
      <c r="I713"/>
      <c r="J713"/>
      <c r="K713" s="94" t="str">
        <f t="shared" si="377"/>
        <v/>
      </c>
      <c r="L713" s="216" t="str">
        <f>_xlfn.IFNA(VLOOKUP(F713,GD.List!$C$3:$AO$5155,39,0),"")</f>
        <v/>
      </c>
      <c r="CV713" s="93" t="s">
        <v>1134</v>
      </c>
    </row>
    <row r="714" spans="1:100" ht="15" x14ac:dyDescent="0.25">
      <c r="A714" s="256" t="str">
        <f t="shared" si="378"/>
        <v/>
      </c>
      <c r="B714" s="256"/>
      <c r="C714"/>
      <c r="D714"/>
      <c r="E714"/>
      <c r="F714"/>
      <c r="G714"/>
      <c r="H714"/>
      <c r="I714"/>
      <c r="J714"/>
      <c r="K714" s="94" t="str">
        <f t="shared" si="377"/>
        <v/>
      </c>
      <c r="L714" s="216" t="str">
        <f>_xlfn.IFNA(VLOOKUP(F714,GD.List!$C$3:$AO$5155,39,0),"")</f>
        <v/>
      </c>
      <c r="CV714" s="93" t="s">
        <v>1134</v>
      </c>
    </row>
    <row r="715" spans="1:100" ht="15" x14ac:dyDescent="0.25">
      <c r="A715" s="256" t="str">
        <f t="shared" si="378"/>
        <v/>
      </c>
      <c r="B715" s="256"/>
      <c r="C715"/>
      <c r="D715"/>
      <c r="E715"/>
      <c r="F715"/>
      <c r="G715"/>
      <c r="H715"/>
      <c r="I715"/>
      <c r="J715"/>
      <c r="K715" s="94" t="str">
        <f t="shared" si="377"/>
        <v/>
      </c>
      <c r="L715" s="216" t="str">
        <f>_xlfn.IFNA(VLOOKUP(F715,GD.List!$C$3:$AO$5155,39,0),"")</f>
        <v/>
      </c>
      <c r="CV715" s="93" t="s">
        <v>1134</v>
      </c>
    </row>
    <row r="716" spans="1:100" ht="15" x14ac:dyDescent="0.25">
      <c r="A716" s="256" t="str">
        <f t="shared" si="378"/>
        <v/>
      </c>
      <c r="B716" s="256"/>
      <c r="C716"/>
      <c r="D716"/>
      <c r="E716"/>
      <c r="F716"/>
      <c r="G716"/>
      <c r="H716"/>
      <c r="I716"/>
      <c r="J716"/>
      <c r="K716" s="94" t="str">
        <f t="shared" si="377"/>
        <v/>
      </c>
      <c r="L716" s="216" t="str">
        <f>_xlfn.IFNA(VLOOKUP(F716,GD.List!$C$3:$AO$5155,39,0),"")</f>
        <v/>
      </c>
      <c r="CV716" s="93" t="s">
        <v>1134</v>
      </c>
    </row>
    <row r="717" spans="1:100" ht="15" x14ac:dyDescent="0.25">
      <c r="A717" s="256" t="str">
        <f t="shared" ref="A717:A721" si="379">IF(D717&lt;&gt;"",EDATE(VALUE(RIGHT(D717,10)),18),"")</f>
        <v/>
      </c>
      <c r="B717" s="256"/>
      <c r="C717"/>
      <c r="D717"/>
      <c r="E717"/>
      <c r="F717"/>
      <c r="G717"/>
      <c r="H717"/>
      <c r="I717"/>
      <c r="J717"/>
      <c r="K717" s="94" t="str">
        <f t="shared" si="377"/>
        <v/>
      </c>
      <c r="L717" s="216" t="str">
        <f>_xlfn.IFNA(VLOOKUP(F717,GD.List!$C$3:$AO$5155,39,0),"")</f>
        <v/>
      </c>
      <c r="CV717" s="93" t="s">
        <v>1134</v>
      </c>
    </row>
    <row r="718" spans="1:100" ht="15" x14ac:dyDescent="0.25">
      <c r="A718" s="256" t="str">
        <f t="shared" si="379"/>
        <v/>
      </c>
      <c r="B718" s="256"/>
      <c r="C718"/>
      <c r="D718"/>
      <c r="E718"/>
      <c r="F718"/>
      <c r="G718"/>
      <c r="H718"/>
      <c r="I718"/>
      <c r="J718"/>
      <c r="K718" s="94" t="str">
        <f t="shared" si="377"/>
        <v/>
      </c>
      <c r="L718" s="216" t="str">
        <f>_xlfn.IFNA(VLOOKUP(F718,GD.List!$C$3:$AO$5155,39,0),"")</f>
        <v/>
      </c>
      <c r="CV718" s="93" t="s">
        <v>1134</v>
      </c>
    </row>
    <row r="719" spans="1:100" ht="15" x14ac:dyDescent="0.25">
      <c r="A719" s="256" t="str">
        <f t="shared" si="379"/>
        <v/>
      </c>
      <c r="B719" s="256"/>
      <c r="C719"/>
      <c r="D719"/>
      <c r="E719"/>
      <c r="F719"/>
      <c r="G719"/>
      <c r="H719"/>
      <c r="I719"/>
      <c r="J719"/>
      <c r="K719" s="94" t="str">
        <f t="shared" si="377"/>
        <v/>
      </c>
      <c r="L719" s="216" t="str">
        <f>_xlfn.IFNA(VLOOKUP(F719,GD.List!$C$3:$AO$5155,39,0),"")</f>
        <v/>
      </c>
      <c r="CV719" s="93" t="s">
        <v>1134</v>
      </c>
    </row>
    <row r="720" spans="1:100" ht="15" x14ac:dyDescent="0.25">
      <c r="A720" s="256" t="str">
        <f t="shared" si="379"/>
        <v/>
      </c>
      <c r="B720" s="256"/>
      <c r="C720"/>
      <c r="D720"/>
      <c r="E720"/>
      <c r="F720"/>
      <c r="G720"/>
      <c r="H720"/>
      <c r="I720"/>
      <c r="J720"/>
      <c r="K720" s="94" t="str">
        <f t="shared" si="377"/>
        <v/>
      </c>
      <c r="L720" s="216" t="str">
        <f>_xlfn.IFNA(VLOOKUP(F720,GD.List!$C$3:$AO$5155,39,0),"")</f>
        <v/>
      </c>
      <c r="CV720" s="93" t="s">
        <v>1134</v>
      </c>
    </row>
    <row r="721" spans="1:100" ht="15" x14ac:dyDescent="0.25">
      <c r="A721" s="256" t="str">
        <f t="shared" si="379"/>
        <v/>
      </c>
      <c r="B721" s="256"/>
      <c r="C721"/>
      <c r="D721"/>
      <c r="E721"/>
      <c r="F721"/>
      <c r="G721"/>
      <c r="H721"/>
      <c r="I721"/>
      <c r="J721"/>
      <c r="K721" s="94" t="str">
        <f t="shared" si="377"/>
        <v/>
      </c>
      <c r="L721" s="216" t="str">
        <f>_xlfn.IFNA(VLOOKUP(F721,GD.List!$C$3:$AO$5155,39,0),"")</f>
        <v/>
      </c>
      <c r="CV721" s="93" t="s">
        <v>1134</v>
      </c>
    </row>
    <row r="722" spans="1:100" ht="15" x14ac:dyDescent="0.25">
      <c r="A722" s="256" t="str">
        <f t="shared" ref="A722:A731" si="380">IF(D722&lt;&gt;"",EDATE(VALUE(RIGHT(D722,10)),18),"")</f>
        <v/>
      </c>
      <c r="B722" s="256"/>
      <c r="C722"/>
      <c r="D722"/>
      <c r="E722"/>
      <c r="F722"/>
      <c r="G722"/>
      <c r="H722"/>
      <c r="I722"/>
      <c r="J722"/>
      <c r="K722" s="94" t="str">
        <f t="shared" si="377"/>
        <v/>
      </c>
      <c r="L722" s="216" t="str">
        <f>_xlfn.IFNA(VLOOKUP(F722,GD.List!$C$3:$AO$5155,39,0),"")</f>
        <v/>
      </c>
      <c r="CV722" s="93" t="s">
        <v>1134</v>
      </c>
    </row>
    <row r="723" spans="1:100" ht="15" x14ac:dyDescent="0.25">
      <c r="A723" s="256" t="str">
        <f t="shared" si="380"/>
        <v/>
      </c>
      <c r="B723" s="256"/>
      <c r="C723"/>
      <c r="D723"/>
      <c r="E723"/>
      <c r="F723"/>
      <c r="G723"/>
      <c r="H723"/>
      <c r="I723"/>
      <c r="J723"/>
      <c r="K723" s="94" t="str">
        <f t="shared" si="377"/>
        <v/>
      </c>
      <c r="L723" s="216" t="str">
        <f>_xlfn.IFNA(VLOOKUP(F723,GD.List!$C$3:$AO$5155,39,0),"")</f>
        <v/>
      </c>
      <c r="CV723" s="93" t="s">
        <v>1134</v>
      </c>
    </row>
    <row r="724" spans="1:100" ht="15" x14ac:dyDescent="0.25">
      <c r="A724" s="256" t="str">
        <f t="shared" si="380"/>
        <v/>
      </c>
      <c r="B724" s="256"/>
      <c r="C724"/>
      <c r="D724"/>
      <c r="E724"/>
      <c r="F724"/>
      <c r="G724"/>
      <c r="H724"/>
      <c r="I724"/>
      <c r="J724"/>
      <c r="K724" s="94" t="str">
        <f t="shared" si="377"/>
        <v/>
      </c>
      <c r="L724" s="216" t="str">
        <f>_xlfn.IFNA(VLOOKUP(F724,GD.List!$C$3:$AO$5155,39,0),"")</f>
        <v/>
      </c>
      <c r="CV724" s="93" t="s">
        <v>1134</v>
      </c>
    </row>
    <row r="725" spans="1:100" ht="15" x14ac:dyDescent="0.25">
      <c r="A725" s="256" t="str">
        <f t="shared" si="380"/>
        <v/>
      </c>
      <c r="B725" s="256"/>
      <c r="C725"/>
      <c r="D725"/>
      <c r="E725"/>
      <c r="F725"/>
      <c r="G725"/>
      <c r="H725"/>
      <c r="I725"/>
      <c r="J725"/>
      <c r="K725" s="94" t="str">
        <f t="shared" si="377"/>
        <v/>
      </c>
      <c r="L725" s="216" t="str">
        <f>_xlfn.IFNA(VLOOKUP(F725,GD.List!$C$3:$AO$5155,39,0),"")</f>
        <v/>
      </c>
      <c r="CV725" s="93" t="s">
        <v>1134</v>
      </c>
    </row>
    <row r="726" spans="1:100" ht="15" x14ac:dyDescent="0.25">
      <c r="A726" s="256" t="str">
        <f t="shared" si="380"/>
        <v/>
      </c>
      <c r="B726" s="256"/>
      <c r="C726"/>
      <c r="D726"/>
      <c r="E726"/>
      <c r="F726"/>
      <c r="G726"/>
      <c r="H726"/>
      <c r="I726"/>
      <c r="J726"/>
      <c r="K726" s="94" t="str">
        <f t="shared" si="377"/>
        <v/>
      </c>
      <c r="L726" s="216" t="str">
        <f>_xlfn.IFNA(VLOOKUP(F726,GD.List!$C$3:$AO$5155,39,0),"")</f>
        <v/>
      </c>
      <c r="CV726" s="93" t="s">
        <v>1134</v>
      </c>
    </row>
    <row r="727" spans="1:100" ht="15" x14ac:dyDescent="0.25">
      <c r="A727" s="256" t="str">
        <f t="shared" si="380"/>
        <v/>
      </c>
      <c r="B727" s="256"/>
      <c r="C727"/>
      <c r="D727"/>
      <c r="E727"/>
      <c r="F727"/>
      <c r="G727"/>
      <c r="H727"/>
      <c r="I727"/>
      <c r="J727"/>
      <c r="K727" s="94" t="str">
        <f t="shared" si="377"/>
        <v/>
      </c>
      <c r="L727" s="216" t="str">
        <f>_xlfn.IFNA(VLOOKUP(F727,GD.List!$C$3:$AO$5155,39,0),"")</f>
        <v/>
      </c>
      <c r="CV727" s="93" t="s">
        <v>1134</v>
      </c>
    </row>
    <row r="728" spans="1:100" ht="15" x14ac:dyDescent="0.25">
      <c r="A728" s="256" t="str">
        <f t="shared" si="380"/>
        <v/>
      </c>
      <c r="B728" s="256"/>
      <c r="C728"/>
      <c r="D728"/>
      <c r="E728"/>
      <c r="F728"/>
      <c r="G728"/>
      <c r="H728"/>
      <c r="I728"/>
      <c r="J728"/>
      <c r="K728" s="94" t="str">
        <f t="shared" si="377"/>
        <v/>
      </c>
      <c r="L728" s="216" t="str">
        <f>_xlfn.IFNA(VLOOKUP(F728,GD.List!$C$3:$AO$5155,39,0),"")</f>
        <v/>
      </c>
      <c r="CV728" s="93" t="s">
        <v>1134</v>
      </c>
    </row>
    <row r="729" spans="1:100" ht="15" x14ac:dyDescent="0.25">
      <c r="A729" s="256" t="str">
        <f t="shared" si="380"/>
        <v/>
      </c>
      <c r="B729" s="256"/>
      <c r="C729"/>
      <c r="D729"/>
      <c r="E729"/>
      <c r="F729"/>
      <c r="G729"/>
      <c r="H729"/>
      <c r="I729"/>
      <c r="J729"/>
      <c r="K729" s="94" t="str">
        <f t="shared" si="377"/>
        <v/>
      </c>
      <c r="L729" s="216" t="str">
        <f>_xlfn.IFNA(VLOOKUP(F729,GD.List!$C$3:$AO$5155,39,0),"")</f>
        <v/>
      </c>
      <c r="CV729" s="93" t="s">
        <v>1134</v>
      </c>
    </row>
    <row r="730" spans="1:100" ht="15" x14ac:dyDescent="0.25">
      <c r="A730" s="256" t="str">
        <f t="shared" si="380"/>
        <v/>
      </c>
      <c r="B730" s="256"/>
      <c r="C730"/>
      <c r="D730"/>
      <c r="E730"/>
      <c r="F730"/>
      <c r="G730"/>
      <c r="H730"/>
      <c r="I730"/>
      <c r="J730"/>
      <c r="K730" s="94" t="str">
        <f t="shared" si="377"/>
        <v/>
      </c>
      <c r="L730" s="216" t="str">
        <f>_xlfn.IFNA(VLOOKUP(F730,GD.List!$C$3:$AO$5155,39,0),"")</f>
        <v/>
      </c>
      <c r="CV730" s="93" t="s">
        <v>1134</v>
      </c>
    </row>
    <row r="731" spans="1:100" ht="15" x14ac:dyDescent="0.25">
      <c r="A731" s="256" t="str">
        <f t="shared" si="380"/>
        <v/>
      </c>
      <c r="B731" s="256"/>
      <c r="C731"/>
      <c r="D731"/>
      <c r="E731"/>
      <c r="F731"/>
      <c r="G731"/>
      <c r="H731"/>
      <c r="I731"/>
      <c r="J731"/>
      <c r="K731" s="94" t="str">
        <f t="shared" si="377"/>
        <v/>
      </c>
      <c r="L731" s="216" t="str">
        <f>_xlfn.IFNA(VLOOKUP(F731,GD.List!$C$3:$AO$5155,39,0),"")</f>
        <v/>
      </c>
      <c r="CV731" s="93" t="s">
        <v>1134</v>
      </c>
    </row>
    <row r="732" spans="1:100" ht="15" x14ac:dyDescent="0.25">
      <c r="A732" s="256" t="str">
        <f t="shared" ref="A732:A790" si="381">IF(D732&lt;&gt;"",EDATE(VALUE(RIGHT(D732,10)),18),"")</f>
        <v/>
      </c>
      <c r="B732" s="256"/>
      <c r="C732"/>
      <c r="D732"/>
      <c r="E732"/>
      <c r="F732"/>
      <c r="G732"/>
      <c r="H732"/>
      <c r="I732"/>
      <c r="J732"/>
      <c r="K732" s="94" t="str">
        <f t="shared" si="377"/>
        <v/>
      </c>
      <c r="L732" s="216" t="str">
        <f>_xlfn.IFNA(VLOOKUP(F732,GD.List!$C$3:$AO$5155,39,0),"")</f>
        <v/>
      </c>
      <c r="CV732" s="93" t="s">
        <v>1134</v>
      </c>
    </row>
    <row r="733" spans="1:100" ht="15" x14ac:dyDescent="0.25">
      <c r="A733" s="256" t="str">
        <f t="shared" si="381"/>
        <v/>
      </c>
      <c r="B733" s="256"/>
      <c r="C733"/>
      <c r="D733"/>
      <c r="E733"/>
      <c r="F733"/>
      <c r="G733"/>
      <c r="H733"/>
      <c r="I733"/>
      <c r="J733"/>
      <c r="K733" s="94" t="str">
        <f t="shared" si="377"/>
        <v/>
      </c>
      <c r="L733" s="216" t="str">
        <f>_xlfn.IFNA(VLOOKUP(F733,GD.List!$C$3:$AO$5155,39,0),"")</f>
        <v/>
      </c>
      <c r="CV733" s="93" t="s">
        <v>1134</v>
      </c>
    </row>
    <row r="734" spans="1:100" ht="15" x14ac:dyDescent="0.25">
      <c r="A734" s="256" t="str">
        <f t="shared" si="381"/>
        <v/>
      </c>
      <c r="B734" s="256"/>
      <c r="C734"/>
      <c r="D734"/>
      <c r="E734"/>
      <c r="F734"/>
      <c r="G734"/>
      <c r="H734"/>
      <c r="I734"/>
      <c r="J734"/>
      <c r="K734" s="94" t="str">
        <f t="shared" si="377"/>
        <v/>
      </c>
      <c r="L734" s="216" t="str">
        <f>_xlfn.IFNA(VLOOKUP(F734,GD.List!$C$3:$AO$5155,39,0),"")</f>
        <v/>
      </c>
      <c r="CV734" s="93" t="s">
        <v>1134</v>
      </c>
    </row>
    <row r="735" spans="1:100" ht="15" x14ac:dyDescent="0.25">
      <c r="A735" s="256" t="str">
        <f t="shared" si="381"/>
        <v/>
      </c>
      <c r="B735" s="256"/>
      <c r="C735"/>
      <c r="D735"/>
      <c r="E735"/>
      <c r="F735"/>
      <c r="G735"/>
      <c r="H735"/>
      <c r="I735"/>
      <c r="J735"/>
      <c r="K735" s="94" t="str">
        <f t="shared" si="377"/>
        <v/>
      </c>
      <c r="L735" s="216" t="str">
        <f>_xlfn.IFNA(VLOOKUP(F735,GD.List!$C$3:$AO$5155,39,0),"")</f>
        <v/>
      </c>
      <c r="CV735" s="93" t="s">
        <v>1134</v>
      </c>
    </row>
    <row r="736" spans="1:100" ht="15" x14ac:dyDescent="0.25">
      <c r="A736" s="256" t="str">
        <f t="shared" si="381"/>
        <v/>
      </c>
      <c r="B736" s="256"/>
      <c r="C736"/>
      <c r="D736"/>
      <c r="E736"/>
      <c r="F736"/>
      <c r="G736"/>
      <c r="H736"/>
      <c r="I736"/>
      <c r="J736"/>
      <c r="K736" s="94" t="str">
        <f t="shared" si="377"/>
        <v/>
      </c>
      <c r="L736" s="216" t="str">
        <f>_xlfn.IFNA(VLOOKUP(F736,GD.List!$C$3:$AO$5155,39,0),"")</f>
        <v/>
      </c>
      <c r="CV736" s="93" t="s">
        <v>1134</v>
      </c>
    </row>
    <row r="737" spans="1:100" ht="15" x14ac:dyDescent="0.25">
      <c r="A737" s="256" t="str">
        <f t="shared" si="381"/>
        <v/>
      </c>
      <c r="B737" s="256"/>
      <c r="C737"/>
      <c r="D737"/>
      <c r="E737"/>
      <c r="F737"/>
      <c r="G737"/>
      <c r="H737"/>
      <c r="I737"/>
      <c r="J737"/>
      <c r="K737" s="94" t="str">
        <f t="shared" si="377"/>
        <v/>
      </c>
      <c r="L737" s="216" t="str">
        <f>_xlfn.IFNA(VLOOKUP(F737,GD.List!$C$3:$AO$5155,39,0),"")</f>
        <v/>
      </c>
      <c r="CV737" s="93" t="s">
        <v>1134</v>
      </c>
    </row>
    <row r="738" spans="1:100" ht="15" x14ac:dyDescent="0.25">
      <c r="A738" s="256" t="str">
        <f t="shared" si="381"/>
        <v/>
      </c>
      <c r="B738" s="256"/>
      <c r="C738"/>
      <c r="D738"/>
      <c r="E738"/>
      <c r="F738"/>
      <c r="G738"/>
      <c r="H738"/>
      <c r="I738"/>
      <c r="J738"/>
      <c r="K738" s="94" t="str">
        <f t="shared" si="377"/>
        <v/>
      </c>
      <c r="L738" s="216" t="str">
        <f>_xlfn.IFNA(VLOOKUP(F738,GD.List!$C$3:$AO$5155,39,0),"")</f>
        <v/>
      </c>
      <c r="CV738" s="93" t="s">
        <v>1134</v>
      </c>
    </row>
    <row r="739" spans="1:100" ht="15" x14ac:dyDescent="0.25">
      <c r="A739" s="256" t="str">
        <f t="shared" si="381"/>
        <v/>
      </c>
      <c r="B739" s="256"/>
      <c r="C739"/>
      <c r="D739"/>
      <c r="E739"/>
      <c r="F739"/>
      <c r="G739"/>
      <c r="H739"/>
      <c r="I739"/>
      <c r="J739"/>
      <c r="K739" s="94" t="str">
        <f t="shared" si="377"/>
        <v/>
      </c>
      <c r="L739" s="216" t="str">
        <f>_xlfn.IFNA(VLOOKUP(F739,GD.List!$C$3:$AO$5155,39,0),"")</f>
        <v/>
      </c>
      <c r="CV739" s="93" t="s">
        <v>1134</v>
      </c>
    </row>
    <row r="740" spans="1:100" ht="15" x14ac:dyDescent="0.25">
      <c r="A740" s="256" t="str">
        <f t="shared" si="381"/>
        <v/>
      </c>
      <c r="B740" s="256"/>
      <c r="C740"/>
      <c r="D740"/>
      <c r="E740"/>
      <c r="F740"/>
      <c r="G740"/>
      <c r="H740"/>
      <c r="I740"/>
      <c r="J740"/>
      <c r="K740" s="94" t="str">
        <f t="shared" si="377"/>
        <v/>
      </c>
      <c r="L740" s="216" t="str">
        <f>_xlfn.IFNA(VLOOKUP(F740,GD.List!$C$3:$AO$5155,39,0),"")</f>
        <v/>
      </c>
      <c r="CV740" s="93" t="s">
        <v>1134</v>
      </c>
    </row>
    <row r="741" spans="1:100" ht="15" x14ac:dyDescent="0.25">
      <c r="A741" s="256" t="str">
        <f t="shared" si="381"/>
        <v/>
      </c>
      <c r="B741" s="256"/>
      <c r="C741"/>
      <c r="D741"/>
      <c r="E741"/>
      <c r="F741"/>
      <c r="G741"/>
      <c r="H741"/>
      <c r="I741"/>
      <c r="J741"/>
      <c r="K741" s="94" t="str">
        <f t="shared" si="377"/>
        <v/>
      </c>
      <c r="L741" s="216" t="str">
        <f>_xlfn.IFNA(VLOOKUP(F741,GD.List!$C$3:$AO$5155,39,0),"")</f>
        <v/>
      </c>
      <c r="CV741" s="93" t="s">
        <v>1134</v>
      </c>
    </row>
    <row r="742" spans="1:100" ht="15" x14ac:dyDescent="0.25">
      <c r="A742" s="256" t="str">
        <f t="shared" si="381"/>
        <v/>
      </c>
      <c r="B742" s="256"/>
      <c r="C742"/>
      <c r="D742"/>
      <c r="E742"/>
      <c r="F742"/>
      <c r="G742"/>
      <c r="H742"/>
      <c r="I742"/>
      <c r="J742"/>
      <c r="K742" s="94" t="str">
        <f t="shared" si="377"/>
        <v/>
      </c>
      <c r="L742" s="216" t="str">
        <f>_xlfn.IFNA(VLOOKUP(F742,GD.List!$C$3:$AO$5155,39,0),"")</f>
        <v/>
      </c>
      <c r="CV742" s="93" t="s">
        <v>1134</v>
      </c>
    </row>
    <row r="743" spans="1:100" ht="15" x14ac:dyDescent="0.25">
      <c r="A743" s="256" t="str">
        <f t="shared" si="381"/>
        <v/>
      </c>
      <c r="B743" s="256"/>
      <c r="C743"/>
      <c r="D743"/>
      <c r="E743"/>
      <c r="F743"/>
      <c r="G743"/>
      <c r="H743"/>
      <c r="I743"/>
      <c r="J743"/>
      <c r="K743" s="94" t="str">
        <f t="shared" si="377"/>
        <v/>
      </c>
      <c r="L743" s="216" t="str">
        <f>_xlfn.IFNA(VLOOKUP(F743,GD.List!$C$3:$AO$5155,39,0),"")</f>
        <v/>
      </c>
      <c r="CV743" s="93" t="s">
        <v>1134</v>
      </c>
    </row>
    <row r="744" spans="1:100" ht="15" x14ac:dyDescent="0.25">
      <c r="A744" s="256" t="str">
        <f t="shared" si="381"/>
        <v/>
      </c>
      <c r="B744" s="256"/>
      <c r="C744"/>
      <c r="D744"/>
      <c r="E744"/>
      <c r="F744"/>
      <c r="G744"/>
      <c r="H744"/>
      <c r="I744"/>
      <c r="J744"/>
      <c r="K744" s="94" t="str">
        <f t="shared" si="377"/>
        <v/>
      </c>
      <c r="L744" s="216" t="str">
        <f>_xlfn.IFNA(VLOOKUP(F744,GD.List!$C$3:$AO$5155,39,0),"")</f>
        <v/>
      </c>
      <c r="CV744" s="93" t="s">
        <v>1134</v>
      </c>
    </row>
    <row r="745" spans="1:100" ht="15" x14ac:dyDescent="0.25">
      <c r="A745" s="256" t="str">
        <f t="shared" si="381"/>
        <v/>
      </c>
      <c r="B745" s="256"/>
      <c r="C745"/>
      <c r="D745"/>
      <c r="E745"/>
      <c r="F745"/>
      <c r="G745"/>
      <c r="H745"/>
      <c r="I745"/>
      <c r="J745"/>
      <c r="K745" s="94" t="str">
        <f t="shared" si="377"/>
        <v/>
      </c>
      <c r="L745" s="216" t="str">
        <f>_xlfn.IFNA(VLOOKUP(F745,GD.List!$C$3:$AO$5155,39,0),"")</f>
        <v/>
      </c>
      <c r="CV745" s="93" t="s">
        <v>1134</v>
      </c>
    </row>
    <row r="746" spans="1:100" ht="15" x14ac:dyDescent="0.25">
      <c r="A746" s="256" t="str">
        <f t="shared" si="381"/>
        <v/>
      </c>
      <c r="B746" s="256"/>
      <c r="C746"/>
      <c r="D746"/>
      <c r="E746"/>
      <c r="F746"/>
      <c r="G746"/>
      <c r="H746"/>
      <c r="I746"/>
      <c r="J746"/>
      <c r="K746" s="94" t="str">
        <f t="shared" si="377"/>
        <v/>
      </c>
      <c r="L746" s="216" t="str">
        <f>_xlfn.IFNA(VLOOKUP(F746,GD.List!$C$3:$AO$5155,39,0),"")</f>
        <v/>
      </c>
      <c r="CV746" s="93" t="s">
        <v>1134</v>
      </c>
    </row>
    <row r="747" spans="1:100" ht="15" x14ac:dyDescent="0.25">
      <c r="A747" s="256" t="str">
        <f t="shared" si="381"/>
        <v/>
      </c>
      <c r="B747" s="256"/>
      <c r="C747"/>
      <c r="D747"/>
      <c r="E747"/>
      <c r="F747"/>
      <c r="G747"/>
      <c r="H747"/>
      <c r="I747"/>
      <c r="J747"/>
      <c r="K747" s="94" t="str">
        <f t="shared" si="377"/>
        <v/>
      </c>
      <c r="L747" s="216" t="str">
        <f>_xlfn.IFNA(VLOOKUP(F747,GD.List!$C$3:$AO$5155,39,0),"")</f>
        <v/>
      </c>
      <c r="CV747" s="93" t="s">
        <v>1134</v>
      </c>
    </row>
    <row r="748" spans="1:100" ht="15" x14ac:dyDescent="0.25">
      <c r="A748" s="256" t="str">
        <f t="shared" si="381"/>
        <v/>
      </c>
      <c r="B748" s="256"/>
      <c r="C748"/>
      <c r="D748"/>
      <c r="E748"/>
      <c r="F748"/>
      <c r="G748"/>
      <c r="H748"/>
      <c r="I748"/>
      <c r="J748"/>
      <c r="K748" s="94" t="str">
        <f t="shared" si="377"/>
        <v/>
      </c>
      <c r="L748" s="216" t="str">
        <f>_xlfn.IFNA(VLOOKUP(F748,GD.List!$C$3:$AO$5155,39,0),"")</f>
        <v/>
      </c>
      <c r="CV748" s="93" t="s">
        <v>1134</v>
      </c>
    </row>
    <row r="749" spans="1:100" ht="15" x14ac:dyDescent="0.25">
      <c r="A749" s="256" t="str">
        <f t="shared" si="381"/>
        <v/>
      </c>
      <c r="B749" s="256"/>
      <c r="C749"/>
      <c r="D749"/>
      <c r="E749"/>
      <c r="F749"/>
      <c r="G749"/>
      <c r="H749"/>
      <c r="I749"/>
      <c r="J749"/>
      <c r="K749" s="94" t="str">
        <f t="shared" si="377"/>
        <v/>
      </c>
      <c r="L749" s="216" t="str">
        <f>_xlfn.IFNA(VLOOKUP(F749,GD.List!$C$3:$AO$5155,39,0),"")</f>
        <v/>
      </c>
      <c r="CV749" s="93" t="s">
        <v>1134</v>
      </c>
    </row>
    <row r="750" spans="1:100" ht="15" x14ac:dyDescent="0.25">
      <c r="A750" s="256" t="str">
        <f t="shared" si="381"/>
        <v/>
      </c>
      <c r="B750" s="256"/>
      <c r="C750"/>
      <c r="D750"/>
      <c r="E750"/>
      <c r="F750"/>
      <c r="G750"/>
      <c r="H750"/>
      <c r="I750"/>
      <c r="J750"/>
      <c r="K750" s="94" t="str">
        <f t="shared" si="377"/>
        <v/>
      </c>
      <c r="L750" s="216" t="str">
        <f>_xlfn.IFNA(VLOOKUP(F750,GD.List!$C$3:$AO$5155,39,0),"")</f>
        <v/>
      </c>
      <c r="CV750" s="93" t="s">
        <v>1134</v>
      </c>
    </row>
    <row r="751" spans="1:100" ht="15" x14ac:dyDescent="0.25">
      <c r="A751" s="256" t="str">
        <f t="shared" si="381"/>
        <v/>
      </c>
      <c r="B751" s="256"/>
      <c r="C751"/>
      <c r="D751"/>
      <c r="E751"/>
      <c r="F751"/>
      <c r="G751"/>
      <c r="H751"/>
      <c r="I751"/>
      <c r="J751"/>
      <c r="K751" s="94" t="str">
        <f t="shared" ref="K751:K791" si="382">IF(H751&lt;&gt;"",IFERROR(VLOOKUP(H751,$H$9:$H$76,1,0),"Add"),"")</f>
        <v/>
      </c>
      <c r="L751" s="216" t="str">
        <f>_xlfn.IFNA(VLOOKUP(F751,GD.List!$C$3:$AO$5155,39,0),"")</f>
        <v/>
      </c>
      <c r="CV751" s="93" t="s">
        <v>1134</v>
      </c>
    </row>
    <row r="752" spans="1:100" ht="15" x14ac:dyDescent="0.25">
      <c r="A752" s="256" t="str">
        <f t="shared" si="381"/>
        <v/>
      </c>
      <c r="B752" s="256"/>
      <c r="C752"/>
      <c r="D752"/>
      <c r="E752"/>
      <c r="F752"/>
      <c r="G752"/>
      <c r="H752"/>
      <c r="I752"/>
      <c r="J752"/>
      <c r="K752" s="94" t="str">
        <f t="shared" si="382"/>
        <v/>
      </c>
      <c r="L752" s="216" t="str">
        <f>_xlfn.IFNA(VLOOKUP(F752,GD.List!$C$3:$AO$5155,39,0),"")</f>
        <v/>
      </c>
      <c r="CV752" s="93" t="s">
        <v>1134</v>
      </c>
    </row>
    <row r="753" spans="1:100" ht="15" x14ac:dyDescent="0.25">
      <c r="A753" s="256" t="str">
        <f t="shared" si="381"/>
        <v/>
      </c>
      <c r="B753" s="256"/>
      <c r="C753"/>
      <c r="D753"/>
      <c r="E753"/>
      <c r="F753"/>
      <c r="G753"/>
      <c r="H753"/>
      <c r="I753"/>
      <c r="J753"/>
      <c r="K753" s="94" t="str">
        <f t="shared" si="382"/>
        <v/>
      </c>
      <c r="L753" s="216" t="str">
        <f>_xlfn.IFNA(VLOOKUP(F753,GD.List!$C$3:$AO$5155,39,0),"")</f>
        <v/>
      </c>
      <c r="CV753" s="93" t="s">
        <v>1134</v>
      </c>
    </row>
    <row r="754" spans="1:100" ht="15" x14ac:dyDescent="0.25">
      <c r="A754" s="256" t="str">
        <f t="shared" si="381"/>
        <v/>
      </c>
      <c r="B754" s="256"/>
      <c r="C754"/>
      <c r="D754"/>
      <c r="E754"/>
      <c r="F754"/>
      <c r="G754"/>
      <c r="H754"/>
      <c r="I754"/>
      <c r="J754"/>
      <c r="K754" s="94" t="str">
        <f t="shared" si="382"/>
        <v/>
      </c>
      <c r="L754" s="216" t="str">
        <f>_xlfn.IFNA(VLOOKUP(F754,GD.List!$C$3:$AO$5155,39,0),"")</f>
        <v/>
      </c>
      <c r="CV754" s="93" t="s">
        <v>1134</v>
      </c>
    </row>
    <row r="755" spans="1:100" ht="15" x14ac:dyDescent="0.25">
      <c r="A755" s="256" t="str">
        <f t="shared" si="381"/>
        <v/>
      </c>
      <c r="B755" s="256"/>
      <c r="C755"/>
      <c r="D755"/>
      <c r="E755"/>
      <c r="F755"/>
      <c r="G755"/>
      <c r="H755"/>
      <c r="I755"/>
      <c r="J755"/>
      <c r="K755" s="94" t="str">
        <f t="shared" si="382"/>
        <v/>
      </c>
      <c r="L755" s="216" t="str">
        <f>_xlfn.IFNA(VLOOKUP(F755,GD.List!$C$3:$AO$5155,39,0),"")</f>
        <v/>
      </c>
      <c r="CV755" s="93" t="s">
        <v>1134</v>
      </c>
    </row>
    <row r="756" spans="1:100" ht="15" x14ac:dyDescent="0.25">
      <c r="A756" s="256" t="str">
        <f t="shared" si="381"/>
        <v/>
      </c>
      <c r="B756" s="256"/>
      <c r="C756"/>
      <c r="D756"/>
      <c r="E756"/>
      <c r="F756"/>
      <c r="G756"/>
      <c r="H756"/>
      <c r="I756"/>
      <c r="J756"/>
      <c r="K756" s="94" t="str">
        <f t="shared" si="382"/>
        <v/>
      </c>
      <c r="L756" s="216" t="str">
        <f>_xlfn.IFNA(VLOOKUP(F756,GD.List!$C$3:$AO$5155,39,0),"")</f>
        <v/>
      </c>
      <c r="CV756" s="93" t="s">
        <v>1134</v>
      </c>
    </row>
    <row r="757" spans="1:100" ht="15" x14ac:dyDescent="0.25">
      <c r="A757" s="256" t="str">
        <f t="shared" si="381"/>
        <v/>
      </c>
      <c r="B757" s="256"/>
      <c r="C757"/>
      <c r="D757"/>
      <c r="E757"/>
      <c r="F757"/>
      <c r="G757"/>
      <c r="H757"/>
      <c r="I757"/>
      <c r="J757"/>
      <c r="K757" s="94" t="str">
        <f t="shared" si="382"/>
        <v/>
      </c>
      <c r="L757" s="216" t="str">
        <f>_xlfn.IFNA(VLOOKUP(F757,GD.List!$C$3:$AO$5155,39,0),"")</f>
        <v/>
      </c>
      <c r="CV757" s="93" t="s">
        <v>1134</v>
      </c>
    </row>
    <row r="758" spans="1:100" ht="15" x14ac:dyDescent="0.25">
      <c r="A758" s="256" t="str">
        <f t="shared" si="381"/>
        <v/>
      </c>
      <c r="B758" s="256"/>
      <c r="C758"/>
      <c r="D758"/>
      <c r="E758"/>
      <c r="F758"/>
      <c r="G758"/>
      <c r="H758"/>
      <c r="I758"/>
      <c r="J758"/>
      <c r="K758" s="94" t="str">
        <f t="shared" si="382"/>
        <v/>
      </c>
      <c r="L758" s="216" t="str">
        <f>_xlfn.IFNA(VLOOKUP(F758,GD.List!$C$3:$AO$5155,39,0),"")</f>
        <v/>
      </c>
      <c r="CV758" s="93" t="s">
        <v>1134</v>
      </c>
    </row>
    <row r="759" spans="1:100" ht="15" x14ac:dyDescent="0.25">
      <c r="A759" s="256" t="str">
        <f t="shared" si="381"/>
        <v/>
      </c>
      <c r="B759" s="256"/>
      <c r="C759"/>
      <c r="D759"/>
      <c r="E759"/>
      <c r="F759"/>
      <c r="G759"/>
      <c r="H759"/>
      <c r="I759"/>
      <c r="J759"/>
      <c r="K759" s="94" t="str">
        <f t="shared" si="382"/>
        <v/>
      </c>
      <c r="L759" s="216" t="str">
        <f>_xlfn.IFNA(VLOOKUP(F759,GD.List!$C$3:$AO$5155,39,0),"")</f>
        <v/>
      </c>
      <c r="CV759" s="93" t="s">
        <v>1134</v>
      </c>
    </row>
    <row r="760" spans="1:100" ht="15" x14ac:dyDescent="0.25">
      <c r="A760" s="256" t="str">
        <f t="shared" si="381"/>
        <v/>
      </c>
      <c r="B760" s="256"/>
      <c r="C760"/>
      <c r="D760"/>
      <c r="E760"/>
      <c r="F760"/>
      <c r="G760"/>
      <c r="H760"/>
      <c r="I760"/>
      <c r="J760"/>
      <c r="K760" s="94" t="str">
        <f t="shared" si="382"/>
        <v/>
      </c>
      <c r="L760" s="216" t="str">
        <f>_xlfn.IFNA(VLOOKUP(F760,GD.List!$C$3:$AO$5155,39,0),"")</f>
        <v/>
      </c>
      <c r="CV760" s="93" t="s">
        <v>1134</v>
      </c>
    </row>
    <row r="761" spans="1:100" ht="15" x14ac:dyDescent="0.25">
      <c r="A761" s="256" t="str">
        <f t="shared" si="381"/>
        <v/>
      </c>
      <c r="B761" s="256"/>
      <c r="C761"/>
      <c r="D761"/>
      <c r="E761"/>
      <c r="F761"/>
      <c r="G761"/>
      <c r="H761"/>
      <c r="I761"/>
      <c r="J761"/>
      <c r="K761" s="94" t="str">
        <f t="shared" si="382"/>
        <v/>
      </c>
      <c r="L761" s="216" t="str">
        <f>_xlfn.IFNA(VLOOKUP(F761,GD.List!$C$3:$AO$5155,39,0),"")</f>
        <v/>
      </c>
      <c r="CV761" s="93" t="s">
        <v>1134</v>
      </c>
    </row>
    <row r="762" spans="1:100" ht="15" x14ac:dyDescent="0.25">
      <c r="A762" s="256" t="str">
        <f t="shared" si="381"/>
        <v/>
      </c>
      <c r="B762" s="256"/>
      <c r="C762"/>
      <c r="D762"/>
      <c r="E762"/>
      <c r="F762"/>
      <c r="G762"/>
      <c r="H762"/>
      <c r="I762"/>
      <c r="J762"/>
      <c r="K762" s="94" t="str">
        <f t="shared" si="382"/>
        <v/>
      </c>
      <c r="L762" s="216" t="str">
        <f>_xlfn.IFNA(VLOOKUP(F762,GD.List!$C$3:$AO$5155,39,0),"")</f>
        <v/>
      </c>
      <c r="CV762" s="93" t="s">
        <v>1134</v>
      </c>
    </row>
    <row r="763" spans="1:100" ht="15" x14ac:dyDescent="0.25">
      <c r="A763" s="256" t="str">
        <f t="shared" si="381"/>
        <v/>
      </c>
      <c r="B763" s="256"/>
      <c r="C763"/>
      <c r="D763"/>
      <c r="E763"/>
      <c r="F763"/>
      <c r="G763"/>
      <c r="H763"/>
      <c r="I763"/>
      <c r="J763"/>
      <c r="K763" s="94" t="str">
        <f t="shared" si="382"/>
        <v/>
      </c>
      <c r="L763" s="216" t="str">
        <f>_xlfn.IFNA(VLOOKUP(F763,GD.List!$C$3:$AO$5155,39,0),"")</f>
        <v/>
      </c>
      <c r="CV763" s="93" t="s">
        <v>1134</v>
      </c>
    </row>
    <row r="764" spans="1:100" ht="15" x14ac:dyDescent="0.25">
      <c r="A764" s="256" t="str">
        <f t="shared" si="381"/>
        <v/>
      </c>
      <c r="B764" s="256"/>
      <c r="C764"/>
      <c r="D764"/>
      <c r="E764"/>
      <c r="F764"/>
      <c r="G764"/>
      <c r="H764"/>
      <c r="I764"/>
      <c r="J764"/>
      <c r="K764" s="94" t="str">
        <f t="shared" si="382"/>
        <v/>
      </c>
      <c r="L764" s="216" t="str">
        <f>_xlfn.IFNA(VLOOKUP(F764,GD.List!$C$3:$AO$5155,39,0),"")</f>
        <v/>
      </c>
      <c r="CV764" s="93" t="s">
        <v>1134</v>
      </c>
    </row>
    <row r="765" spans="1:100" ht="15" x14ac:dyDescent="0.25">
      <c r="A765" s="256" t="str">
        <f t="shared" si="381"/>
        <v/>
      </c>
      <c r="B765" s="256"/>
      <c r="C765"/>
      <c r="D765"/>
      <c r="E765"/>
      <c r="F765"/>
      <c r="G765"/>
      <c r="H765"/>
      <c r="I765"/>
      <c r="J765"/>
      <c r="K765" s="94" t="str">
        <f t="shared" si="382"/>
        <v/>
      </c>
      <c r="L765" s="216" t="str">
        <f>_xlfn.IFNA(VLOOKUP(F765,GD.List!$C$3:$AO$5155,39,0),"")</f>
        <v/>
      </c>
      <c r="CV765" s="93" t="s">
        <v>1134</v>
      </c>
    </row>
    <row r="766" spans="1:100" ht="15" x14ac:dyDescent="0.25">
      <c r="A766" s="256" t="str">
        <f t="shared" si="381"/>
        <v/>
      </c>
      <c r="B766" s="256"/>
      <c r="C766"/>
      <c r="D766"/>
      <c r="E766"/>
      <c r="F766"/>
      <c r="G766"/>
      <c r="H766"/>
      <c r="I766"/>
      <c r="J766"/>
      <c r="K766" s="94" t="str">
        <f t="shared" si="382"/>
        <v/>
      </c>
      <c r="L766" s="216" t="str">
        <f>_xlfn.IFNA(VLOOKUP(F766,GD.List!$C$3:$AO$5155,39,0),"")</f>
        <v/>
      </c>
      <c r="CV766" s="93" t="s">
        <v>1134</v>
      </c>
    </row>
    <row r="767" spans="1:100" ht="15" x14ac:dyDescent="0.25">
      <c r="A767" s="256" t="str">
        <f t="shared" si="381"/>
        <v/>
      </c>
      <c r="B767" s="256"/>
      <c r="C767"/>
      <c r="D767"/>
      <c r="E767"/>
      <c r="F767"/>
      <c r="G767"/>
      <c r="H767"/>
      <c r="I767"/>
      <c r="J767"/>
      <c r="K767" s="94" t="str">
        <f t="shared" si="382"/>
        <v/>
      </c>
      <c r="L767" s="216" t="str">
        <f>_xlfn.IFNA(VLOOKUP(F767,GD.List!$C$3:$AO$5155,39,0),"")</f>
        <v/>
      </c>
      <c r="CV767" s="93" t="s">
        <v>1134</v>
      </c>
    </row>
    <row r="768" spans="1:100" ht="15" x14ac:dyDescent="0.25">
      <c r="A768" s="256" t="str">
        <f t="shared" si="381"/>
        <v/>
      </c>
      <c r="B768" s="256"/>
      <c r="C768"/>
      <c r="D768"/>
      <c r="E768"/>
      <c r="F768"/>
      <c r="G768"/>
      <c r="H768"/>
      <c r="I768"/>
      <c r="J768"/>
      <c r="K768" s="94" t="str">
        <f t="shared" si="382"/>
        <v/>
      </c>
      <c r="L768" s="216" t="str">
        <f>_xlfn.IFNA(VLOOKUP(F768,GD.List!$C$3:$AO$5155,39,0),"")</f>
        <v/>
      </c>
      <c r="CV768" s="93" t="s">
        <v>1134</v>
      </c>
    </row>
    <row r="769" spans="1:100" ht="15" x14ac:dyDescent="0.25">
      <c r="A769" s="256" t="str">
        <f t="shared" si="381"/>
        <v/>
      </c>
      <c r="B769" s="256"/>
      <c r="C769"/>
      <c r="D769"/>
      <c r="E769"/>
      <c r="F769"/>
      <c r="G769"/>
      <c r="H769"/>
      <c r="I769"/>
      <c r="J769"/>
      <c r="K769" s="94" t="str">
        <f t="shared" si="382"/>
        <v/>
      </c>
      <c r="L769" s="216" t="str">
        <f>_xlfn.IFNA(VLOOKUP(F769,GD.List!$C$3:$AO$5155,39,0),"")</f>
        <v/>
      </c>
      <c r="CV769" s="93" t="s">
        <v>1134</v>
      </c>
    </row>
    <row r="770" spans="1:100" ht="15" x14ac:dyDescent="0.25">
      <c r="A770" s="256" t="str">
        <f t="shared" si="381"/>
        <v/>
      </c>
      <c r="B770" s="256"/>
      <c r="C770"/>
      <c r="D770"/>
      <c r="E770"/>
      <c r="F770"/>
      <c r="G770"/>
      <c r="H770"/>
      <c r="I770"/>
      <c r="J770"/>
      <c r="K770" s="94" t="str">
        <f t="shared" si="382"/>
        <v/>
      </c>
      <c r="L770" s="216" t="str">
        <f>_xlfn.IFNA(VLOOKUP(F770,GD.List!$C$3:$AO$5155,39,0),"")</f>
        <v/>
      </c>
      <c r="CV770" s="93" t="s">
        <v>1134</v>
      </c>
    </row>
    <row r="771" spans="1:100" ht="15" x14ac:dyDescent="0.25">
      <c r="A771" s="256" t="str">
        <f t="shared" si="381"/>
        <v/>
      </c>
      <c r="B771" s="256"/>
      <c r="C771"/>
      <c r="D771"/>
      <c r="E771"/>
      <c r="F771"/>
      <c r="G771"/>
      <c r="H771"/>
      <c r="I771"/>
      <c r="J771"/>
      <c r="K771" s="94" t="str">
        <f t="shared" si="382"/>
        <v/>
      </c>
      <c r="L771" s="216" t="str">
        <f>_xlfn.IFNA(VLOOKUP(F771,GD.List!$C$3:$AO$5155,39,0),"")</f>
        <v/>
      </c>
      <c r="CV771" s="93" t="s">
        <v>1134</v>
      </c>
    </row>
    <row r="772" spans="1:100" ht="15" x14ac:dyDescent="0.25">
      <c r="A772" s="256" t="str">
        <f t="shared" si="381"/>
        <v/>
      </c>
      <c r="B772" s="256"/>
      <c r="C772"/>
      <c r="D772"/>
      <c r="E772"/>
      <c r="F772"/>
      <c r="G772"/>
      <c r="H772"/>
      <c r="I772"/>
      <c r="J772"/>
      <c r="K772" s="94" t="str">
        <f t="shared" si="382"/>
        <v/>
      </c>
      <c r="L772" s="216" t="str">
        <f>_xlfn.IFNA(VLOOKUP(F772,GD.List!$C$3:$AO$5155,39,0),"")</f>
        <v/>
      </c>
      <c r="CV772" s="93" t="s">
        <v>1134</v>
      </c>
    </row>
    <row r="773" spans="1:100" ht="15" x14ac:dyDescent="0.25">
      <c r="A773" s="256" t="str">
        <f t="shared" si="381"/>
        <v/>
      </c>
      <c r="B773" s="256"/>
      <c r="C773"/>
      <c r="D773"/>
      <c r="E773"/>
      <c r="F773"/>
      <c r="G773"/>
      <c r="H773"/>
      <c r="I773"/>
      <c r="J773"/>
      <c r="K773" s="94" t="str">
        <f t="shared" si="382"/>
        <v/>
      </c>
      <c r="L773" s="216" t="str">
        <f>_xlfn.IFNA(VLOOKUP(F773,GD.List!$C$3:$AO$5155,39,0),"")</f>
        <v/>
      </c>
      <c r="CV773" s="93" t="s">
        <v>1134</v>
      </c>
    </row>
    <row r="774" spans="1:100" ht="15" x14ac:dyDescent="0.25">
      <c r="A774" s="256" t="str">
        <f t="shared" si="381"/>
        <v/>
      </c>
      <c r="B774" s="256"/>
      <c r="C774"/>
      <c r="D774"/>
      <c r="E774"/>
      <c r="F774"/>
      <c r="G774"/>
      <c r="H774"/>
      <c r="I774"/>
      <c r="J774"/>
      <c r="K774" s="94" t="str">
        <f t="shared" si="382"/>
        <v/>
      </c>
      <c r="L774" s="216" t="str">
        <f>_xlfn.IFNA(VLOOKUP(F774,GD.List!$C$3:$AO$5155,39,0),"")</f>
        <v/>
      </c>
      <c r="CV774" s="93" t="s">
        <v>1134</v>
      </c>
    </row>
    <row r="775" spans="1:100" ht="15" x14ac:dyDescent="0.25">
      <c r="A775" s="256" t="str">
        <f t="shared" si="381"/>
        <v/>
      </c>
      <c r="B775" s="256"/>
      <c r="C775"/>
      <c r="D775"/>
      <c r="E775"/>
      <c r="F775"/>
      <c r="G775"/>
      <c r="H775"/>
      <c r="I775"/>
      <c r="J775"/>
      <c r="K775" s="94" t="str">
        <f t="shared" si="382"/>
        <v/>
      </c>
      <c r="L775" s="216" t="str">
        <f>_xlfn.IFNA(VLOOKUP(F775,GD.List!$C$3:$AO$5155,39,0),"")</f>
        <v/>
      </c>
      <c r="CV775" s="93" t="s">
        <v>1134</v>
      </c>
    </row>
    <row r="776" spans="1:100" ht="15" x14ac:dyDescent="0.25">
      <c r="A776" s="256" t="str">
        <f t="shared" si="381"/>
        <v/>
      </c>
      <c r="B776" s="256"/>
      <c r="C776"/>
      <c r="D776"/>
      <c r="E776"/>
      <c r="F776"/>
      <c r="G776"/>
      <c r="H776"/>
      <c r="I776"/>
      <c r="J776"/>
      <c r="K776" s="94" t="str">
        <f t="shared" si="382"/>
        <v/>
      </c>
      <c r="L776" s="216" t="str">
        <f>_xlfn.IFNA(VLOOKUP(F776,GD.List!$C$3:$AO$5155,39,0),"")</f>
        <v/>
      </c>
      <c r="CV776" s="93" t="s">
        <v>1134</v>
      </c>
    </row>
    <row r="777" spans="1:100" ht="15" x14ac:dyDescent="0.25">
      <c r="A777" s="256" t="str">
        <f t="shared" si="381"/>
        <v/>
      </c>
      <c r="B777" s="256"/>
      <c r="C777"/>
      <c r="D777"/>
      <c r="E777"/>
      <c r="F777"/>
      <c r="G777"/>
      <c r="H777"/>
      <c r="I777"/>
      <c r="J777"/>
      <c r="K777" s="94" t="str">
        <f t="shared" si="382"/>
        <v/>
      </c>
      <c r="L777" s="216" t="str">
        <f>_xlfn.IFNA(VLOOKUP(F777,GD.List!$C$3:$AO$5155,39,0),"")</f>
        <v/>
      </c>
      <c r="CV777" s="93" t="s">
        <v>1134</v>
      </c>
    </row>
    <row r="778" spans="1:100" ht="15" x14ac:dyDescent="0.25">
      <c r="A778" s="256" t="str">
        <f t="shared" si="381"/>
        <v/>
      </c>
      <c r="B778" s="256"/>
      <c r="C778"/>
      <c r="D778"/>
      <c r="E778"/>
      <c r="F778"/>
      <c r="G778"/>
      <c r="H778"/>
      <c r="I778"/>
      <c r="J778"/>
      <c r="K778" s="94" t="str">
        <f t="shared" si="382"/>
        <v/>
      </c>
      <c r="L778" s="216" t="str">
        <f>_xlfn.IFNA(VLOOKUP(F778,GD.List!$C$3:$AO$5155,39,0),"")</f>
        <v/>
      </c>
      <c r="CV778" s="93" t="s">
        <v>1134</v>
      </c>
    </row>
    <row r="779" spans="1:100" ht="15" x14ac:dyDescent="0.25">
      <c r="A779" s="256" t="str">
        <f t="shared" si="381"/>
        <v/>
      </c>
      <c r="B779" s="256"/>
      <c r="C779"/>
      <c r="D779"/>
      <c r="E779"/>
      <c r="F779"/>
      <c r="G779"/>
      <c r="H779"/>
      <c r="I779"/>
      <c r="J779"/>
      <c r="K779" s="94" t="str">
        <f t="shared" si="382"/>
        <v/>
      </c>
      <c r="L779" s="216" t="str">
        <f>_xlfn.IFNA(VLOOKUP(F779,GD.List!$C$3:$AO$5155,39,0),"")</f>
        <v/>
      </c>
      <c r="CV779" s="93" t="s">
        <v>1134</v>
      </c>
    </row>
    <row r="780" spans="1:100" ht="15" x14ac:dyDescent="0.25">
      <c r="A780" s="256" t="str">
        <f t="shared" si="381"/>
        <v/>
      </c>
      <c r="B780" s="256"/>
      <c r="C780"/>
      <c r="D780"/>
      <c r="E780"/>
      <c r="F780"/>
      <c r="G780"/>
      <c r="H780"/>
      <c r="I780"/>
      <c r="J780"/>
      <c r="K780" s="94" t="str">
        <f t="shared" si="382"/>
        <v/>
      </c>
      <c r="L780" s="216" t="str">
        <f>_xlfn.IFNA(VLOOKUP(F780,GD.List!$C$3:$AO$5155,39,0),"")</f>
        <v/>
      </c>
      <c r="CV780" s="93" t="s">
        <v>1134</v>
      </c>
    </row>
    <row r="781" spans="1:100" ht="15" x14ac:dyDescent="0.25">
      <c r="A781" s="256" t="str">
        <f t="shared" si="381"/>
        <v/>
      </c>
      <c r="B781" s="256"/>
      <c r="C781"/>
      <c r="D781"/>
      <c r="E781"/>
      <c r="F781"/>
      <c r="G781"/>
      <c r="H781"/>
      <c r="I781"/>
      <c r="J781"/>
      <c r="K781" s="94" t="str">
        <f t="shared" si="382"/>
        <v/>
      </c>
      <c r="L781" s="216" t="str">
        <f>_xlfn.IFNA(VLOOKUP(F781,GD.List!$C$3:$AO$5155,39,0),"")</f>
        <v/>
      </c>
      <c r="CV781" s="93" t="s">
        <v>1134</v>
      </c>
    </row>
    <row r="782" spans="1:100" ht="15" x14ac:dyDescent="0.25">
      <c r="A782" s="256" t="str">
        <f t="shared" si="381"/>
        <v/>
      </c>
      <c r="B782" s="256"/>
      <c r="C782"/>
      <c r="D782"/>
      <c r="E782"/>
      <c r="F782"/>
      <c r="G782"/>
      <c r="H782"/>
      <c r="I782"/>
      <c r="J782"/>
      <c r="K782" s="94" t="str">
        <f t="shared" si="382"/>
        <v/>
      </c>
      <c r="L782" s="216" t="str">
        <f>_xlfn.IFNA(VLOOKUP(F782,GD.List!$C$3:$AO$5155,39,0),"")</f>
        <v/>
      </c>
      <c r="CV782" s="93" t="s">
        <v>1134</v>
      </c>
    </row>
    <row r="783" spans="1:100" ht="15" x14ac:dyDescent="0.25">
      <c r="A783" s="256" t="str">
        <f t="shared" si="381"/>
        <v/>
      </c>
      <c r="B783" s="256"/>
      <c r="C783"/>
      <c r="D783"/>
      <c r="E783"/>
      <c r="F783"/>
      <c r="G783"/>
      <c r="H783"/>
      <c r="I783"/>
      <c r="J783"/>
      <c r="K783" s="94" t="str">
        <f t="shared" si="382"/>
        <v/>
      </c>
      <c r="L783" s="216" t="str">
        <f>_xlfn.IFNA(VLOOKUP(F783,GD.List!$C$3:$AO$5155,39,0),"")</f>
        <v/>
      </c>
      <c r="CV783" s="93" t="s">
        <v>1134</v>
      </c>
    </row>
    <row r="784" spans="1:100" ht="15" x14ac:dyDescent="0.25">
      <c r="A784" s="256" t="str">
        <f t="shared" si="381"/>
        <v/>
      </c>
      <c r="B784" s="256"/>
      <c r="C784"/>
      <c r="D784"/>
      <c r="E784"/>
      <c r="F784"/>
      <c r="G784"/>
      <c r="H784"/>
      <c r="I784"/>
      <c r="J784"/>
      <c r="K784" s="94" t="str">
        <f t="shared" si="382"/>
        <v/>
      </c>
      <c r="L784" s="216" t="str">
        <f>_xlfn.IFNA(VLOOKUP(F784,GD.List!$C$3:$AO$5155,39,0),"")</f>
        <v/>
      </c>
      <c r="CV784" s="93" t="s">
        <v>1134</v>
      </c>
    </row>
    <row r="785" spans="1:100" ht="15" x14ac:dyDescent="0.25">
      <c r="A785" s="256" t="str">
        <f t="shared" si="381"/>
        <v/>
      </c>
      <c r="B785" s="256"/>
      <c r="C785"/>
      <c r="D785"/>
      <c r="E785"/>
      <c r="F785"/>
      <c r="G785"/>
      <c r="H785"/>
      <c r="I785"/>
      <c r="J785"/>
      <c r="K785" s="94" t="str">
        <f t="shared" si="382"/>
        <v/>
      </c>
      <c r="L785" s="216" t="str">
        <f>_xlfn.IFNA(VLOOKUP(F785,GD.List!$C$3:$AO$5155,39,0),"")</f>
        <v/>
      </c>
      <c r="CV785" s="93" t="s">
        <v>1134</v>
      </c>
    </row>
    <row r="786" spans="1:100" ht="15" x14ac:dyDescent="0.25">
      <c r="A786" s="256" t="str">
        <f t="shared" si="381"/>
        <v/>
      </c>
      <c r="B786" s="256"/>
      <c r="C786"/>
      <c r="D786"/>
      <c r="E786"/>
      <c r="F786"/>
      <c r="G786"/>
      <c r="H786"/>
      <c r="I786"/>
      <c r="J786"/>
      <c r="K786" s="94" t="str">
        <f t="shared" si="382"/>
        <v/>
      </c>
      <c r="L786" s="216" t="str">
        <f>_xlfn.IFNA(VLOOKUP(F786,GD.List!$C$3:$AO$5155,39,0),"")</f>
        <v/>
      </c>
      <c r="CV786" s="93" t="s">
        <v>1134</v>
      </c>
    </row>
    <row r="787" spans="1:100" ht="15" x14ac:dyDescent="0.25">
      <c r="A787" s="256" t="str">
        <f t="shared" si="381"/>
        <v/>
      </c>
      <c r="B787" s="256"/>
      <c r="C787"/>
      <c r="D787"/>
      <c r="E787"/>
      <c r="F787"/>
      <c r="G787"/>
      <c r="H787"/>
      <c r="I787"/>
      <c r="J787"/>
      <c r="K787" s="94" t="str">
        <f t="shared" si="382"/>
        <v/>
      </c>
      <c r="L787" s="216" t="str">
        <f>_xlfn.IFNA(VLOOKUP(F787,GD.List!$C$3:$AO$5155,39,0),"")</f>
        <v/>
      </c>
      <c r="CV787" s="93" t="s">
        <v>1134</v>
      </c>
    </row>
    <row r="788" spans="1:100" ht="15" x14ac:dyDescent="0.25">
      <c r="A788" s="256" t="str">
        <f t="shared" si="381"/>
        <v/>
      </c>
      <c r="B788" s="256"/>
      <c r="C788"/>
      <c r="D788"/>
      <c r="E788"/>
      <c r="F788"/>
      <c r="G788"/>
      <c r="H788"/>
      <c r="I788"/>
      <c r="J788"/>
      <c r="K788" s="94" t="str">
        <f t="shared" si="382"/>
        <v/>
      </c>
      <c r="L788" s="216" t="str">
        <f>_xlfn.IFNA(VLOOKUP(F788,GD.List!$C$3:$AO$5155,39,0),"")</f>
        <v/>
      </c>
      <c r="CV788" s="93" t="s">
        <v>1134</v>
      </c>
    </row>
    <row r="789" spans="1:100" ht="15" x14ac:dyDescent="0.25">
      <c r="A789" s="256" t="str">
        <f t="shared" si="381"/>
        <v/>
      </c>
      <c r="B789" s="256"/>
      <c r="C789"/>
      <c r="D789"/>
      <c r="E789"/>
      <c r="F789"/>
      <c r="G789"/>
      <c r="H789"/>
      <c r="I789"/>
      <c r="J789"/>
      <c r="K789" s="94" t="str">
        <f t="shared" si="382"/>
        <v/>
      </c>
      <c r="L789" s="216" t="str">
        <f>_xlfn.IFNA(VLOOKUP(F789,GD.List!$C$3:$AO$5155,39,0),"")</f>
        <v/>
      </c>
      <c r="CV789" s="93" t="s">
        <v>1134</v>
      </c>
    </row>
    <row r="790" spans="1:100" ht="15" x14ac:dyDescent="0.25">
      <c r="A790" s="256" t="str">
        <f t="shared" si="381"/>
        <v/>
      </c>
      <c r="B790" s="256"/>
      <c r="C790"/>
      <c r="D790"/>
      <c r="E790"/>
      <c r="F790"/>
      <c r="G790"/>
      <c r="H790"/>
      <c r="I790"/>
      <c r="J790"/>
      <c r="K790" s="94" t="str">
        <f t="shared" si="382"/>
        <v/>
      </c>
      <c r="L790" s="216" t="str">
        <f>_xlfn.IFNA(VLOOKUP(F790,GD.List!$C$3:$AO$5155,39,0),"")</f>
        <v/>
      </c>
      <c r="CV790" s="93" t="s">
        <v>1134</v>
      </c>
    </row>
    <row r="791" spans="1:100" ht="15" x14ac:dyDescent="0.25">
      <c r="A791" s="257" t="str">
        <f t="shared" ref="A791" si="383">IF(D791&lt;&gt;"",EDATE(VALUE(RIGHT(D791,10)),18),"")</f>
        <v/>
      </c>
      <c r="B791" s="257"/>
      <c r="C791"/>
      <c r="D791"/>
      <c r="E791"/>
      <c r="F791"/>
      <c r="G791"/>
      <c r="H791"/>
      <c r="I791"/>
      <c r="J791"/>
      <c r="K791" s="171" t="str">
        <f t="shared" si="382"/>
        <v/>
      </c>
      <c r="L791" s="216" t="str">
        <f>_xlfn.IFNA(VLOOKUP(F791,GD.List!$C$3:$AO$5155,39,0),"")</f>
        <v/>
      </c>
      <c r="CV791" s="93" t="s">
        <v>1134</v>
      </c>
    </row>
  </sheetData>
  <autoFilter ref="A9:DA77" xr:uid="{00000000-0001-0000-3400-000000000000}"/>
  <mergeCells count="787">
    <mergeCell ref="A722:B722"/>
    <mergeCell ref="A719:B719"/>
    <mergeCell ref="A720:B720"/>
    <mergeCell ref="A721:B721"/>
    <mergeCell ref="A714:B714"/>
    <mergeCell ref="A715:B715"/>
    <mergeCell ref="A716:B716"/>
    <mergeCell ref="A717:B717"/>
    <mergeCell ref="A718:B718"/>
    <mergeCell ref="A705:B705"/>
    <mergeCell ref="A706:B706"/>
    <mergeCell ref="A707:B707"/>
    <mergeCell ref="A708:B708"/>
    <mergeCell ref="A709:B709"/>
    <mergeCell ref="A710:B710"/>
    <mergeCell ref="A711:B711"/>
    <mergeCell ref="A712:B712"/>
    <mergeCell ref="A713:B713"/>
    <mergeCell ref="A703:B703"/>
    <mergeCell ref="A704:B704"/>
    <mergeCell ref="A694:B694"/>
    <mergeCell ref="A695:B695"/>
    <mergeCell ref="A696:B696"/>
    <mergeCell ref="A697:B697"/>
    <mergeCell ref="A698:B698"/>
    <mergeCell ref="A699:B699"/>
    <mergeCell ref="A700:B700"/>
    <mergeCell ref="A701:B701"/>
    <mergeCell ref="A702:B702"/>
    <mergeCell ref="A685:B685"/>
    <mergeCell ref="A686:B686"/>
    <mergeCell ref="A687:B687"/>
    <mergeCell ref="A688:B688"/>
    <mergeCell ref="A689:B689"/>
    <mergeCell ref="A690:B690"/>
    <mergeCell ref="A691:B691"/>
    <mergeCell ref="A692:B692"/>
    <mergeCell ref="A693:B693"/>
    <mergeCell ref="A359:B359"/>
    <mergeCell ref="A360:B360"/>
    <mergeCell ref="A361:B361"/>
    <mergeCell ref="A362:B362"/>
    <mergeCell ref="A363:B363"/>
    <mergeCell ref="A364:B364"/>
    <mergeCell ref="A365:B365"/>
    <mergeCell ref="A350:B350"/>
    <mergeCell ref="A351:B351"/>
    <mergeCell ref="A352:B352"/>
    <mergeCell ref="A353:B353"/>
    <mergeCell ref="A354:B354"/>
    <mergeCell ref="A355:B355"/>
    <mergeCell ref="A356:B356"/>
    <mergeCell ref="A357:B357"/>
    <mergeCell ref="A358:B358"/>
    <mergeCell ref="A341:B341"/>
    <mergeCell ref="A342:B342"/>
    <mergeCell ref="A343:B343"/>
    <mergeCell ref="A344:B344"/>
    <mergeCell ref="A345:B345"/>
    <mergeCell ref="A346:B346"/>
    <mergeCell ref="A347:B347"/>
    <mergeCell ref="A348:B348"/>
    <mergeCell ref="A349:B349"/>
    <mergeCell ref="A332:B332"/>
    <mergeCell ref="A333:B333"/>
    <mergeCell ref="A334:B334"/>
    <mergeCell ref="A335:B335"/>
    <mergeCell ref="A336:B336"/>
    <mergeCell ref="A337:B337"/>
    <mergeCell ref="A338:B338"/>
    <mergeCell ref="A339:B339"/>
    <mergeCell ref="A340:B340"/>
    <mergeCell ref="A323:B323"/>
    <mergeCell ref="A324:B324"/>
    <mergeCell ref="A325:B325"/>
    <mergeCell ref="A326:B326"/>
    <mergeCell ref="A327:B327"/>
    <mergeCell ref="A328:B328"/>
    <mergeCell ref="A329:B329"/>
    <mergeCell ref="A330:B330"/>
    <mergeCell ref="A331:B331"/>
    <mergeCell ref="A314:B314"/>
    <mergeCell ref="A315:B315"/>
    <mergeCell ref="A316:B316"/>
    <mergeCell ref="A317:B317"/>
    <mergeCell ref="A318:B318"/>
    <mergeCell ref="A319:B319"/>
    <mergeCell ref="A320:B320"/>
    <mergeCell ref="A321:B321"/>
    <mergeCell ref="A322:B322"/>
    <mergeCell ref="A305:B305"/>
    <mergeCell ref="A306:B306"/>
    <mergeCell ref="A307:B307"/>
    <mergeCell ref="A308:B308"/>
    <mergeCell ref="A309:B309"/>
    <mergeCell ref="A310:B310"/>
    <mergeCell ref="A311:B311"/>
    <mergeCell ref="A312:B312"/>
    <mergeCell ref="A313:B313"/>
    <mergeCell ref="A296:B296"/>
    <mergeCell ref="A297:B297"/>
    <mergeCell ref="A298:B298"/>
    <mergeCell ref="A299:B299"/>
    <mergeCell ref="A300:B300"/>
    <mergeCell ref="A301:B301"/>
    <mergeCell ref="A302:B302"/>
    <mergeCell ref="A303:B303"/>
    <mergeCell ref="A304:B304"/>
    <mergeCell ref="A253:B253"/>
    <mergeCell ref="A246:B246"/>
    <mergeCell ref="A247:B247"/>
    <mergeCell ref="A248:B248"/>
    <mergeCell ref="A249:B249"/>
    <mergeCell ref="A250:B250"/>
    <mergeCell ref="A251:B251"/>
    <mergeCell ref="A252:B252"/>
    <mergeCell ref="A236:B236"/>
    <mergeCell ref="A245:B245"/>
    <mergeCell ref="A237:B237"/>
    <mergeCell ref="A238:B238"/>
    <mergeCell ref="A239:B239"/>
    <mergeCell ref="A240:B240"/>
    <mergeCell ref="A241:B241"/>
    <mergeCell ref="A242:B242"/>
    <mergeCell ref="A243:B243"/>
    <mergeCell ref="A244:B244"/>
    <mergeCell ref="A225:B225"/>
    <mergeCell ref="A226:B226"/>
    <mergeCell ref="A227:B227"/>
    <mergeCell ref="A228:B228"/>
    <mergeCell ref="A229:B229"/>
    <mergeCell ref="A230:B230"/>
    <mergeCell ref="A231:B231"/>
    <mergeCell ref="A232:B232"/>
    <mergeCell ref="A233:B233"/>
    <mergeCell ref="A234:B234"/>
    <mergeCell ref="A235:B235"/>
    <mergeCell ref="A213:B213"/>
    <mergeCell ref="A214:B214"/>
    <mergeCell ref="A215:B215"/>
    <mergeCell ref="A210:B210"/>
    <mergeCell ref="A211:B211"/>
    <mergeCell ref="A212:B212"/>
    <mergeCell ref="AH2:AI2"/>
    <mergeCell ref="P6:S6"/>
    <mergeCell ref="J6:M6"/>
    <mergeCell ref="V6:Y6"/>
    <mergeCell ref="AB6:AE6"/>
    <mergeCell ref="A111:B111"/>
    <mergeCell ref="A112:B112"/>
    <mergeCell ref="A113:B113"/>
    <mergeCell ref="A114:B114"/>
    <mergeCell ref="A115:B115"/>
    <mergeCell ref="A116:B116"/>
    <mergeCell ref="A117:B117"/>
    <mergeCell ref="A118:B118"/>
    <mergeCell ref="A119:B119"/>
    <mergeCell ref="A120:B120"/>
    <mergeCell ref="A121:B121"/>
    <mergeCell ref="CJ6:CM6"/>
    <mergeCell ref="CR1:CS1"/>
    <mergeCell ref="CP2:CQ2"/>
    <mergeCell ref="CR2:CS2"/>
    <mergeCell ref="CP3:CS3"/>
    <mergeCell ref="CP4:CS4"/>
    <mergeCell ref="CP5:CS5"/>
    <mergeCell ref="CP6:CS6"/>
    <mergeCell ref="CL1:CM1"/>
    <mergeCell ref="CJ2:CK2"/>
    <mergeCell ref="CL2:CM2"/>
    <mergeCell ref="CJ3:CM3"/>
    <mergeCell ref="CJ4:CM4"/>
    <mergeCell ref="CJ5:CM5"/>
    <mergeCell ref="CF1:CG1"/>
    <mergeCell ref="CF2:CG2"/>
    <mergeCell ref="CD3:CG3"/>
    <mergeCell ref="CD4:CG4"/>
    <mergeCell ref="CD5:CG5"/>
    <mergeCell ref="CD6:CG6"/>
    <mergeCell ref="BN2:BO2"/>
    <mergeCell ref="BL3:BO3"/>
    <mergeCell ref="BL4:BO4"/>
    <mergeCell ref="BL5:BO5"/>
    <mergeCell ref="BL6:BO6"/>
    <mergeCell ref="BZ1:CA1"/>
    <mergeCell ref="BX2:BY2"/>
    <mergeCell ref="BZ2:CA2"/>
    <mergeCell ref="BX3:CA3"/>
    <mergeCell ref="BX4:CA4"/>
    <mergeCell ref="CD2:CE2"/>
    <mergeCell ref="BR6:BU6"/>
    <mergeCell ref="BX5:CA5"/>
    <mergeCell ref="BX6:CA6"/>
    <mergeCell ref="BT1:BU1"/>
    <mergeCell ref="BR2:BS2"/>
    <mergeCell ref="BR4:BU4"/>
    <mergeCell ref="BR5:BU5"/>
    <mergeCell ref="BT2:BU2"/>
    <mergeCell ref="BR3:BU3"/>
    <mergeCell ref="BN1:BO1"/>
    <mergeCell ref="BL2:BM2"/>
    <mergeCell ref="P3:S3"/>
    <mergeCell ref="P4:S4"/>
    <mergeCell ref="P5:S5"/>
    <mergeCell ref="X1:Y1"/>
    <mergeCell ref="X2:Y2"/>
    <mergeCell ref="AZ5:BC5"/>
    <mergeCell ref="BH1:BI1"/>
    <mergeCell ref="BF2:BG2"/>
    <mergeCell ref="BF3:BI3"/>
    <mergeCell ref="BF4:BI4"/>
    <mergeCell ref="BF5:BI5"/>
    <mergeCell ref="AP2:AQ2"/>
    <mergeCell ref="AN3:AQ3"/>
    <mergeCell ref="AZ6:BC6"/>
    <mergeCell ref="R1:S1"/>
    <mergeCell ref="BF6:BI6"/>
    <mergeCell ref="AJ2:AK2"/>
    <mergeCell ref="AH3:AK3"/>
    <mergeCell ref="AH4:AK4"/>
    <mergeCell ref="AH5:AK5"/>
    <mergeCell ref="AH6:AK6"/>
    <mergeCell ref="AV1:AW1"/>
    <mergeCell ref="AT2:AU2"/>
    <mergeCell ref="AV2:AW2"/>
    <mergeCell ref="AT3:AW3"/>
    <mergeCell ref="AT4:AW4"/>
    <mergeCell ref="AN6:AQ6"/>
    <mergeCell ref="AT5:AW5"/>
    <mergeCell ref="AT6:AW6"/>
    <mergeCell ref="AP1:AQ1"/>
    <mergeCell ref="AN2:AO2"/>
    <mergeCell ref="BH2:BI2"/>
    <mergeCell ref="BB1:BC1"/>
    <mergeCell ref="BB2:BC2"/>
    <mergeCell ref="AZ2:BA2"/>
    <mergeCell ref="AZ3:BC3"/>
    <mergeCell ref="AZ4:BC4"/>
    <mergeCell ref="L1:M1"/>
    <mergeCell ref="J2:K2"/>
    <mergeCell ref="L2:M2"/>
    <mergeCell ref="J3:M3"/>
    <mergeCell ref="J4:M4"/>
    <mergeCell ref="J5:M5"/>
    <mergeCell ref="AN4:AQ4"/>
    <mergeCell ref="AN5:AQ5"/>
    <mergeCell ref="AJ1:AK1"/>
    <mergeCell ref="AD2:AE2"/>
    <mergeCell ref="V3:Y3"/>
    <mergeCell ref="V4:Y4"/>
    <mergeCell ref="V2:W2"/>
    <mergeCell ref="V5:Y5"/>
    <mergeCell ref="AD1:AE1"/>
    <mergeCell ref="AB2:AC2"/>
    <mergeCell ref="AB3:AE3"/>
    <mergeCell ref="AB4:AE4"/>
    <mergeCell ref="AB5:AE5"/>
    <mergeCell ref="P2:Q2"/>
    <mergeCell ref="R2:S2"/>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80:B180"/>
    <mergeCell ref="A181:B181"/>
    <mergeCell ref="A182:B182"/>
    <mergeCell ref="A165:B165"/>
    <mergeCell ref="A166:B166"/>
    <mergeCell ref="A167:B167"/>
    <mergeCell ref="A168:B168"/>
    <mergeCell ref="A169:B169"/>
    <mergeCell ref="A170:B170"/>
    <mergeCell ref="A171:B171"/>
    <mergeCell ref="A172:B172"/>
    <mergeCell ref="A173:B173"/>
    <mergeCell ref="A209:B209"/>
    <mergeCell ref="A192:B192"/>
    <mergeCell ref="A193:B193"/>
    <mergeCell ref="A194:B194"/>
    <mergeCell ref="A195:B195"/>
    <mergeCell ref="A196:B196"/>
    <mergeCell ref="A197:B197"/>
    <mergeCell ref="A198:B198"/>
    <mergeCell ref="A199:B199"/>
    <mergeCell ref="A200:B200"/>
    <mergeCell ref="A110:B110"/>
    <mergeCell ref="A201:B201"/>
    <mergeCell ref="A202:B202"/>
    <mergeCell ref="A203:B203"/>
    <mergeCell ref="A204:B204"/>
    <mergeCell ref="A205:B205"/>
    <mergeCell ref="A206:B206"/>
    <mergeCell ref="A207:B207"/>
    <mergeCell ref="A208:B208"/>
    <mergeCell ref="A183:B183"/>
    <mergeCell ref="A184:B184"/>
    <mergeCell ref="A185:B185"/>
    <mergeCell ref="A186:B186"/>
    <mergeCell ref="A187:B187"/>
    <mergeCell ref="A188:B188"/>
    <mergeCell ref="A189:B189"/>
    <mergeCell ref="A190:B190"/>
    <mergeCell ref="A191:B191"/>
    <mergeCell ref="A174:B174"/>
    <mergeCell ref="A175:B175"/>
    <mergeCell ref="A176:B176"/>
    <mergeCell ref="A177:B177"/>
    <mergeCell ref="A178:B178"/>
    <mergeCell ref="A179:B179"/>
    <mergeCell ref="A216:B216"/>
    <mergeCell ref="A217:B217"/>
    <mergeCell ref="A218:B218"/>
    <mergeCell ref="A219:B219"/>
    <mergeCell ref="A220:B220"/>
    <mergeCell ref="A221:B221"/>
    <mergeCell ref="A222:B222"/>
    <mergeCell ref="A223:B223"/>
    <mergeCell ref="A224:B224"/>
    <mergeCell ref="A254:B254"/>
    <mergeCell ref="A255:B255"/>
    <mergeCell ref="A256:B256"/>
    <mergeCell ref="A257:B257"/>
    <mergeCell ref="A258:B258"/>
    <mergeCell ref="A259:B259"/>
    <mergeCell ref="A260:B260"/>
    <mergeCell ref="A261:B261"/>
    <mergeCell ref="A262:B262"/>
    <mergeCell ref="A285:B285"/>
    <mergeCell ref="A286:B286"/>
    <mergeCell ref="A272:B272"/>
    <mergeCell ref="A273:B273"/>
    <mergeCell ref="A263:B263"/>
    <mergeCell ref="A264:B264"/>
    <mergeCell ref="A265:B265"/>
    <mergeCell ref="A266:B266"/>
    <mergeCell ref="A267:B267"/>
    <mergeCell ref="A268:B268"/>
    <mergeCell ref="A269:B269"/>
    <mergeCell ref="A270:B270"/>
    <mergeCell ref="A271:B271"/>
    <mergeCell ref="A283:B283"/>
    <mergeCell ref="A284:B284"/>
    <mergeCell ref="A274:B274"/>
    <mergeCell ref="A275:B275"/>
    <mergeCell ref="A276:B276"/>
    <mergeCell ref="A277:B277"/>
    <mergeCell ref="A278:B278"/>
    <mergeCell ref="A279:B279"/>
    <mergeCell ref="A280:B280"/>
    <mergeCell ref="A281:B281"/>
    <mergeCell ref="A282:B282"/>
    <mergeCell ref="A287:B287"/>
    <mergeCell ref="A288:B288"/>
    <mergeCell ref="A289:B289"/>
    <mergeCell ref="A290:B290"/>
    <mergeCell ref="A291:B291"/>
    <mergeCell ref="A292:B292"/>
    <mergeCell ref="A293:B293"/>
    <mergeCell ref="A294:B294"/>
    <mergeCell ref="A295:B295"/>
    <mergeCell ref="A366:B366"/>
    <mergeCell ref="A367:B367"/>
    <mergeCell ref="A368:B368"/>
    <mergeCell ref="A369:B369"/>
    <mergeCell ref="A370:B370"/>
    <mergeCell ref="A371:B371"/>
    <mergeCell ref="A372:B372"/>
    <mergeCell ref="A373:B373"/>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47:B447"/>
    <mergeCell ref="A448:B448"/>
    <mergeCell ref="A449:B449"/>
    <mergeCell ref="A450:B450"/>
    <mergeCell ref="A451:B451"/>
    <mergeCell ref="A452:B452"/>
    <mergeCell ref="A453:B453"/>
    <mergeCell ref="A454:B454"/>
    <mergeCell ref="A438:B438"/>
    <mergeCell ref="A439:B439"/>
    <mergeCell ref="A440:B440"/>
    <mergeCell ref="A441:B441"/>
    <mergeCell ref="A442:B442"/>
    <mergeCell ref="A443:B443"/>
    <mergeCell ref="A444:B444"/>
    <mergeCell ref="A445:B445"/>
    <mergeCell ref="A446:B446"/>
    <mergeCell ref="A455:B455"/>
    <mergeCell ref="A456:B456"/>
    <mergeCell ref="A457:B457"/>
    <mergeCell ref="A458:B458"/>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76:B476"/>
    <mergeCell ref="A477:B477"/>
    <mergeCell ref="A478:B478"/>
    <mergeCell ref="A479:B479"/>
    <mergeCell ref="A480:B480"/>
    <mergeCell ref="A481:B481"/>
    <mergeCell ref="A491:B491"/>
    <mergeCell ref="A482:B482"/>
    <mergeCell ref="A483:B483"/>
    <mergeCell ref="A484:B484"/>
    <mergeCell ref="A485:B485"/>
    <mergeCell ref="A486:B486"/>
    <mergeCell ref="A487:B487"/>
    <mergeCell ref="A488:B488"/>
    <mergeCell ref="A489:B489"/>
    <mergeCell ref="A490:B490"/>
    <mergeCell ref="A492:B492"/>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510:B510"/>
    <mergeCell ref="A511:B511"/>
    <mergeCell ref="A512:B512"/>
    <mergeCell ref="A513:B513"/>
    <mergeCell ref="A514:B514"/>
    <mergeCell ref="A515:B515"/>
    <mergeCell ref="A516:B516"/>
    <mergeCell ref="A517:B517"/>
    <mergeCell ref="A518:B518"/>
    <mergeCell ref="A528:B528"/>
    <mergeCell ref="A519:B519"/>
    <mergeCell ref="A520:B520"/>
    <mergeCell ref="A521:B521"/>
    <mergeCell ref="A522:B522"/>
    <mergeCell ref="A523:B523"/>
    <mergeCell ref="A524:B524"/>
    <mergeCell ref="A525:B525"/>
    <mergeCell ref="A526:B526"/>
    <mergeCell ref="A527:B527"/>
    <mergeCell ref="A529:B529"/>
    <mergeCell ref="A530:B530"/>
    <mergeCell ref="A531:B531"/>
    <mergeCell ref="A532:B532"/>
    <mergeCell ref="A533:B533"/>
    <mergeCell ref="A534:B534"/>
    <mergeCell ref="A535:B535"/>
    <mergeCell ref="A536:B536"/>
    <mergeCell ref="A537:B537"/>
    <mergeCell ref="A538:B538"/>
    <mergeCell ref="A539:B539"/>
    <mergeCell ref="A540:B540"/>
    <mergeCell ref="A541:B541"/>
    <mergeCell ref="A542:B542"/>
    <mergeCell ref="A543:B543"/>
    <mergeCell ref="A544:B544"/>
    <mergeCell ref="A545:B545"/>
    <mergeCell ref="A546:B546"/>
    <mergeCell ref="A547:B547"/>
    <mergeCell ref="A548:B548"/>
    <mergeCell ref="A549:B549"/>
    <mergeCell ref="A550:B550"/>
    <mergeCell ref="A551:B551"/>
    <mergeCell ref="A552:B552"/>
    <mergeCell ref="A553:B553"/>
    <mergeCell ref="A554:B554"/>
    <mergeCell ref="A555:B555"/>
    <mergeCell ref="A556:B556"/>
    <mergeCell ref="A557:B557"/>
    <mergeCell ref="A558:B558"/>
    <mergeCell ref="A559:B559"/>
    <mergeCell ref="A560:B560"/>
    <mergeCell ref="A561:B561"/>
    <mergeCell ref="A562:B562"/>
    <mergeCell ref="A563:B563"/>
    <mergeCell ref="A564:B564"/>
    <mergeCell ref="A574:B574"/>
    <mergeCell ref="A565:B565"/>
    <mergeCell ref="A566:B566"/>
    <mergeCell ref="A567:B567"/>
    <mergeCell ref="A568:B568"/>
    <mergeCell ref="A569:B569"/>
    <mergeCell ref="A570:B570"/>
    <mergeCell ref="A571:B571"/>
    <mergeCell ref="A572:B572"/>
    <mergeCell ref="A573:B573"/>
    <mergeCell ref="A584:B584"/>
    <mergeCell ref="A585:B585"/>
    <mergeCell ref="A586:B586"/>
    <mergeCell ref="A587:B587"/>
    <mergeCell ref="A588:B588"/>
    <mergeCell ref="A575:B575"/>
    <mergeCell ref="A576:B576"/>
    <mergeCell ref="A577:B577"/>
    <mergeCell ref="A578:B578"/>
    <mergeCell ref="A579:B579"/>
    <mergeCell ref="A580:B580"/>
    <mergeCell ref="A581:B581"/>
    <mergeCell ref="A582:B582"/>
    <mergeCell ref="A583:B583"/>
    <mergeCell ref="A589:B589"/>
    <mergeCell ref="A590:B590"/>
    <mergeCell ref="A591:B591"/>
    <mergeCell ref="A592:B592"/>
    <mergeCell ref="A593:B593"/>
    <mergeCell ref="A594:B594"/>
    <mergeCell ref="A595:B595"/>
    <mergeCell ref="A596:B596"/>
    <mergeCell ref="A597:B597"/>
    <mergeCell ref="A598:B598"/>
    <mergeCell ref="A599:B599"/>
    <mergeCell ref="A600:B600"/>
    <mergeCell ref="A601:B601"/>
    <mergeCell ref="A602:B602"/>
    <mergeCell ref="A603:B603"/>
    <mergeCell ref="A604:B604"/>
    <mergeCell ref="A605:B605"/>
    <mergeCell ref="A606:B606"/>
    <mergeCell ref="A607:B607"/>
    <mergeCell ref="A608:B608"/>
    <mergeCell ref="A609:B609"/>
    <mergeCell ref="A610:B610"/>
    <mergeCell ref="A611:B611"/>
    <mergeCell ref="A612:B612"/>
    <mergeCell ref="A613:B613"/>
    <mergeCell ref="A614:B614"/>
    <mergeCell ref="A615:B615"/>
    <mergeCell ref="A616:B616"/>
    <mergeCell ref="A617:B617"/>
    <mergeCell ref="A618:B618"/>
    <mergeCell ref="A619:B619"/>
    <mergeCell ref="A620:B620"/>
    <mergeCell ref="A621:B621"/>
    <mergeCell ref="A622:B622"/>
    <mergeCell ref="A623:B623"/>
    <mergeCell ref="A624:B624"/>
    <mergeCell ref="A625:B625"/>
    <mergeCell ref="A626:B626"/>
    <mergeCell ref="A627:B627"/>
    <mergeCell ref="A628:B628"/>
    <mergeCell ref="A629:B629"/>
    <mergeCell ref="A630:B630"/>
    <mergeCell ref="A631:B631"/>
    <mergeCell ref="A632:B632"/>
    <mergeCell ref="A633:B633"/>
    <mergeCell ref="A634:B634"/>
    <mergeCell ref="A635:B635"/>
    <mergeCell ref="A636:B636"/>
    <mergeCell ref="A637:B637"/>
    <mergeCell ref="A638:B638"/>
    <mergeCell ref="A639:B639"/>
    <mergeCell ref="A640:B640"/>
    <mergeCell ref="A641:B641"/>
    <mergeCell ref="A642:B642"/>
    <mergeCell ref="A652:B652"/>
    <mergeCell ref="A653:B653"/>
    <mergeCell ref="A654:B654"/>
    <mergeCell ref="A655:B655"/>
    <mergeCell ref="A656:B656"/>
    <mergeCell ref="A657:B657"/>
    <mergeCell ref="A643:B643"/>
    <mergeCell ref="A644:B644"/>
    <mergeCell ref="A645:B645"/>
    <mergeCell ref="A646:B646"/>
    <mergeCell ref="A647:B647"/>
    <mergeCell ref="A648:B648"/>
    <mergeCell ref="A649:B649"/>
    <mergeCell ref="A650:B650"/>
    <mergeCell ref="A651:B651"/>
    <mergeCell ref="A658:B658"/>
    <mergeCell ref="A659:B659"/>
    <mergeCell ref="A660:B660"/>
    <mergeCell ref="A661:B661"/>
    <mergeCell ref="A662:B662"/>
    <mergeCell ref="A663:B663"/>
    <mergeCell ref="A664:B664"/>
    <mergeCell ref="A665:B665"/>
    <mergeCell ref="A666:B666"/>
    <mergeCell ref="A667:B667"/>
    <mergeCell ref="A668:B668"/>
    <mergeCell ref="A669:B669"/>
    <mergeCell ref="A670:B670"/>
    <mergeCell ref="A671:B671"/>
    <mergeCell ref="A672:B672"/>
    <mergeCell ref="A673:B673"/>
    <mergeCell ref="A674:B674"/>
    <mergeCell ref="A675:B675"/>
    <mergeCell ref="A676:B676"/>
    <mergeCell ref="A677:B677"/>
    <mergeCell ref="A678:B678"/>
    <mergeCell ref="A679:B679"/>
    <mergeCell ref="A680:B680"/>
    <mergeCell ref="A681:B681"/>
    <mergeCell ref="A682:B682"/>
    <mergeCell ref="A683:B683"/>
    <mergeCell ref="A684:B684"/>
    <mergeCell ref="A732:B732"/>
    <mergeCell ref="A723:B723"/>
    <mergeCell ref="A724:B724"/>
    <mergeCell ref="A725:B725"/>
    <mergeCell ref="A726:B726"/>
    <mergeCell ref="A727:B727"/>
    <mergeCell ref="A728:B728"/>
    <mergeCell ref="A729:B729"/>
    <mergeCell ref="A730:B730"/>
    <mergeCell ref="A731:B731"/>
    <mergeCell ref="A791:B791"/>
    <mergeCell ref="A733:B733"/>
    <mergeCell ref="A734:B734"/>
    <mergeCell ref="A735:B735"/>
    <mergeCell ref="A736:B736"/>
    <mergeCell ref="A737:B737"/>
    <mergeCell ref="A738:B738"/>
    <mergeCell ref="A739:B739"/>
    <mergeCell ref="A740:B740"/>
    <mergeCell ref="A741:B741"/>
    <mergeCell ref="A742:B742"/>
    <mergeCell ref="A743:B743"/>
    <mergeCell ref="A744:B744"/>
    <mergeCell ref="A745:B745"/>
    <mergeCell ref="A746:B746"/>
    <mergeCell ref="A747:B747"/>
    <mergeCell ref="A748:B748"/>
    <mergeCell ref="A749:B749"/>
    <mergeCell ref="A750:B750"/>
    <mergeCell ref="A751:B751"/>
    <mergeCell ref="A752:B752"/>
    <mergeCell ref="A753:B753"/>
    <mergeCell ref="A754:B754"/>
    <mergeCell ref="A755:B755"/>
    <mergeCell ref="A756:B756"/>
    <mergeCell ref="A757:B757"/>
    <mergeCell ref="A758:B758"/>
    <mergeCell ref="A759:B759"/>
    <mergeCell ref="A760:B760"/>
    <mergeCell ref="A761:B761"/>
    <mergeCell ref="A762:B762"/>
    <mergeCell ref="A763:B763"/>
    <mergeCell ref="A764:B764"/>
    <mergeCell ref="A765:B765"/>
    <mergeCell ref="A766:B766"/>
    <mergeCell ref="A767:B767"/>
    <mergeCell ref="A768:B768"/>
    <mergeCell ref="A769:B769"/>
    <mergeCell ref="A770:B770"/>
    <mergeCell ref="A771:B771"/>
    <mergeCell ref="A772:B772"/>
    <mergeCell ref="A773:B773"/>
    <mergeCell ref="A783:B783"/>
    <mergeCell ref="A784:B784"/>
    <mergeCell ref="A785:B785"/>
    <mergeCell ref="A786:B786"/>
    <mergeCell ref="A787:B787"/>
    <mergeCell ref="A788:B788"/>
    <mergeCell ref="A789:B789"/>
    <mergeCell ref="A790:B790"/>
    <mergeCell ref="A774:B774"/>
    <mergeCell ref="A775:B775"/>
    <mergeCell ref="A776:B776"/>
    <mergeCell ref="A777:B777"/>
    <mergeCell ref="A778:B778"/>
    <mergeCell ref="A779:B779"/>
    <mergeCell ref="A780:B780"/>
    <mergeCell ref="A781:B781"/>
    <mergeCell ref="A782:B782"/>
  </mergeCells>
  <phoneticPr fontId="19" type="noConversion"/>
  <conditionalFormatting sqref="AT10:AT74 AZ10:AZ74 BF10:BF74 CP10:CP74 CJ10:CJ74 CD10:CD74 BX10:BX74 BR10:BR74 BL10:BL74 AN10:AN74 AH10:AH74 V10:V74 AB10:AB74 P10:P74 J10:J76">
    <cfRule type="cellIs" dxfId="679" priority="1467" stopIfTrue="1" operator="notEqual">
      <formula>0</formula>
    </cfRule>
  </conditionalFormatting>
  <conditionalFormatting sqref="P75:P76">
    <cfRule type="cellIs" dxfId="678" priority="1263" stopIfTrue="1" operator="notEqual">
      <formula>0</formula>
    </cfRule>
  </conditionalFormatting>
  <conditionalFormatting sqref="V75:V76">
    <cfRule type="cellIs" dxfId="677" priority="1253" stopIfTrue="1" operator="notEqual">
      <formula>0</formula>
    </cfRule>
  </conditionalFormatting>
  <conditionalFormatting sqref="AB75:AB76">
    <cfRule type="cellIs" dxfId="676" priority="1243" stopIfTrue="1" operator="notEqual">
      <formula>0</formula>
    </cfRule>
  </conditionalFormatting>
  <conditionalFormatting sqref="AB5">
    <cfRule type="cellIs" dxfId="675" priority="1235" operator="lessThanOrEqual">
      <formula>0</formula>
    </cfRule>
  </conditionalFormatting>
  <conditionalFormatting sqref="AH75:AH76">
    <cfRule type="cellIs" dxfId="674" priority="1233" stopIfTrue="1" operator="notEqual">
      <formula>0</formula>
    </cfRule>
  </conditionalFormatting>
  <conditionalFormatting sqref="AH5">
    <cfRule type="cellIs" dxfId="673" priority="1225" operator="lessThanOrEqual">
      <formula>0</formula>
    </cfRule>
  </conditionalFormatting>
  <conditionalFormatting sqref="AN75:AN76">
    <cfRule type="cellIs" dxfId="672" priority="1223" stopIfTrue="1" operator="notEqual">
      <formula>0</formula>
    </cfRule>
  </conditionalFormatting>
  <conditionalFormatting sqref="AN5">
    <cfRule type="cellIs" dxfId="671" priority="1215" operator="lessThanOrEqual">
      <formula>0</formula>
    </cfRule>
  </conditionalFormatting>
  <conditionalFormatting sqref="AT75:AT76">
    <cfRule type="cellIs" dxfId="670" priority="1213" stopIfTrue="1" operator="notEqual">
      <formula>0</formula>
    </cfRule>
  </conditionalFormatting>
  <conditionalFormatting sqref="AT5">
    <cfRule type="cellIs" dxfId="669" priority="1205" operator="lessThanOrEqual">
      <formula>0</formula>
    </cfRule>
  </conditionalFormatting>
  <conditionalFormatting sqref="AZ75:AZ76">
    <cfRule type="cellIs" dxfId="668" priority="1203" stopIfTrue="1" operator="notEqual">
      <formula>0</formula>
    </cfRule>
  </conditionalFormatting>
  <conditionalFormatting sqref="AZ5">
    <cfRule type="cellIs" dxfId="667" priority="1195" operator="lessThanOrEqual">
      <formula>0</formula>
    </cfRule>
  </conditionalFormatting>
  <conditionalFormatting sqref="BF75:BF76">
    <cfRule type="cellIs" dxfId="666" priority="1193" stopIfTrue="1" operator="notEqual">
      <formula>0</formula>
    </cfRule>
  </conditionalFormatting>
  <conditionalFormatting sqref="BF5">
    <cfRule type="cellIs" dxfId="665" priority="1185" operator="lessThanOrEqual">
      <formula>0</formula>
    </cfRule>
  </conditionalFormatting>
  <conditionalFormatting sqref="BL75:BL76">
    <cfRule type="cellIs" dxfId="664" priority="1183" stopIfTrue="1" operator="notEqual">
      <formula>0</formula>
    </cfRule>
  </conditionalFormatting>
  <conditionalFormatting sqref="BL5">
    <cfRule type="cellIs" dxfId="663" priority="1175" operator="lessThanOrEqual">
      <formula>0</formula>
    </cfRule>
  </conditionalFormatting>
  <conditionalFormatting sqref="BR75:BR76">
    <cfRule type="cellIs" dxfId="662" priority="1173" stopIfTrue="1" operator="notEqual">
      <formula>0</formula>
    </cfRule>
  </conditionalFormatting>
  <conditionalFormatting sqref="BR5">
    <cfRule type="cellIs" dxfId="661" priority="1165" operator="lessThanOrEqual">
      <formula>0</formula>
    </cfRule>
  </conditionalFormatting>
  <conditionalFormatting sqref="BX75:BX76">
    <cfRule type="cellIs" dxfId="660" priority="1163" stopIfTrue="1" operator="notEqual">
      <formula>0</formula>
    </cfRule>
  </conditionalFormatting>
  <conditionalFormatting sqref="BX5">
    <cfRule type="cellIs" dxfId="659" priority="1155" operator="lessThanOrEqual">
      <formula>0</formula>
    </cfRule>
  </conditionalFormatting>
  <conditionalFormatting sqref="CD75:CD76">
    <cfRule type="cellIs" dxfId="658" priority="1153" stopIfTrue="1" operator="notEqual">
      <formula>0</formula>
    </cfRule>
  </conditionalFormatting>
  <conditionalFormatting sqref="CD5">
    <cfRule type="cellIs" dxfId="657" priority="1145" operator="lessThanOrEqual">
      <formula>0</formula>
    </cfRule>
  </conditionalFormatting>
  <conditionalFormatting sqref="CJ75:CJ76">
    <cfRule type="cellIs" dxfId="656" priority="1143" stopIfTrue="1" operator="notEqual">
      <formula>0</formula>
    </cfRule>
  </conditionalFormatting>
  <conditionalFormatting sqref="CJ5">
    <cfRule type="cellIs" dxfId="655" priority="1135" operator="lessThanOrEqual">
      <formula>0</formula>
    </cfRule>
  </conditionalFormatting>
  <conditionalFormatting sqref="CP75:CP76">
    <cfRule type="cellIs" dxfId="654" priority="1133" stopIfTrue="1" operator="notEqual">
      <formula>0</formula>
    </cfRule>
  </conditionalFormatting>
  <conditionalFormatting sqref="CP5">
    <cfRule type="cellIs" dxfId="653" priority="1125" operator="lessThanOrEqual">
      <formula>0</formula>
    </cfRule>
  </conditionalFormatting>
  <conditionalFormatting sqref="P6:S6">
    <cfRule type="cellIs" dxfId="652" priority="1123" operator="lessThanOrEqual">
      <formula>0</formula>
    </cfRule>
  </conditionalFormatting>
  <conditionalFormatting sqref="AB6:AE6">
    <cfRule type="cellIs" dxfId="651" priority="1121" operator="lessThanOrEqual">
      <formula>0</formula>
    </cfRule>
  </conditionalFormatting>
  <conditionalFormatting sqref="AH6:AK6">
    <cfRule type="cellIs" dxfId="650" priority="1120" operator="lessThanOrEqual">
      <formula>0</formula>
    </cfRule>
  </conditionalFormatting>
  <conditionalFormatting sqref="AN6:AQ6">
    <cfRule type="cellIs" dxfId="649" priority="1119" operator="lessThanOrEqual">
      <formula>0</formula>
    </cfRule>
  </conditionalFormatting>
  <conditionalFormatting sqref="AT6:AW6">
    <cfRule type="cellIs" dxfId="648" priority="1118" operator="lessThanOrEqual">
      <formula>0</formula>
    </cfRule>
  </conditionalFormatting>
  <conditionalFormatting sqref="AZ6:BC6">
    <cfRule type="cellIs" dxfId="647" priority="1117" operator="lessThanOrEqual">
      <formula>0</formula>
    </cfRule>
  </conditionalFormatting>
  <conditionalFormatting sqref="BF6:BI6">
    <cfRule type="cellIs" dxfId="646" priority="1116" operator="lessThanOrEqual">
      <formula>0</formula>
    </cfRule>
  </conditionalFormatting>
  <conditionalFormatting sqref="BL6:BO6">
    <cfRule type="cellIs" dxfId="645" priority="1115" operator="lessThanOrEqual">
      <formula>0</formula>
    </cfRule>
  </conditionalFormatting>
  <conditionalFormatting sqref="BR6:BU6">
    <cfRule type="cellIs" dxfId="644" priority="1114" operator="lessThanOrEqual">
      <formula>0</formula>
    </cfRule>
  </conditionalFormatting>
  <conditionalFormatting sqref="BX6:CA6">
    <cfRule type="cellIs" dxfId="643" priority="1113" operator="lessThanOrEqual">
      <formula>0</formula>
    </cfRule>
  </conditionalFormatting>
  <conditionalFormatting sqref="CD6:CG6">
    <cfRule type="cellIs" dxfId="642" priority="1112" operator="lessThanOrEqual">
      <formula>0</formula>
    </cfRule>
  </conditionalFormatting>
  <conditionalFormatting sqref="CJ6:CM6">
    <cfRule type="cellIs" dxfId="641" priority="1111" operator="lessThanOrEqual">
      <formula>0</formula>
    </cfRule>
  </conditionalFormatting>
  <conditionalFormatting sqref="CP6:CS6">
    <cfRule type="cellIs" dxfId="640" priority="1110" operator="lessThanOrEqual">
      <formula>0</formula>
    </cfRule>
  </conditionalFormatting>
  <conditionalFormatting sqref="E1:E2 E109 D108 E275:E1048576 D216:D271 C30:C31 E5:E106">
    <cfRule type="cellIs" dxfId="639" priority="983" operator="lessThan">
      <formula>0</formula>
    </cfRule>
  </conditionalFormatting>
  <conditionalFormatting sqref="C107">
    <cfRule type="duplicateValues" dxfId="638" priority="919"/>
  </conditionalFormatting>
  <conditionalFormatting sqref="K111:K790">
    <cfRule type="cellIs" dxfId="637" priority="917" operator="notEqual">
      <formula>"Add"</formula>
    </cfRule>
  </conditionalFormatting>
  <conditionalFormatting sqref="D110:D791">
    <cfRule type="cellIs" dxfId="636" priority="915" operator="greaterThan">
      <formula>TODAY()</formula>
    </cfRule>
  </conditionalFormatting>
  <conditionalFormatting sqref="A111:A790">
    <cfRule type="cellIs" dxfId="635" priority="913" operator="lessThan">
      <formula>TODAY()</formula>
    </cfRule>
  </conditionalFormatting>
  <conditionalFormatting sqref="K253">
    <cfRule type="cellIs" dxfId="634" priority="842" operator="notEqual">
      <formula>"Add"</formula>
    </cfRule>
  </conditionalFormatting>
  <conditionalFormatting sqref="J6:M6">
    <cfRule type="cellIs" dxfId="633" priority="689" operator="lessThanOrEqual">
      <formula>0</formula>
    </cfRule>
  </conditionalFormatting>
  <conditionalFormatting sqref="J5">
    <cfRule type="cellIs" dxfId="632" priority="657" operator="lessThanOrEqual">
      <formula>0</formula>
    </cfRule>
  </conditionalFormatting>
  <conditionalFormatting sqref="P5">
    <cfRule type="cellIs" dxfId="631" priority="599" operator="lessThanOrEqual">
      <formula>0</formula>
    </cfRule>
  </conditionalFormatting>
  <conditionalFormatting sqref="CV110">
    <cfRule type="cellIs" dxfId="630" priority="286" operator="notEqual">
      <formula>"Add"</formula>
    </cfRule>
  </conditionalFormatting>
  <conditionalFormatting sqref="V5">
    <cfRule type="cellIs" dxfId="629" priority="41" operator="lessThanOrEqual">
      <formula>0</formula>
    </cfRule>
  </conditionalFormatting>
  <conditionalFormatting sqref="V6:Y6">
    <cfRule type="cellIs" dxfId="628" priority="35" operator="lessThanOrEqual">
      <formula>0</formula>
    </cfRule>
  </conditionalFormatting>
  <conditionalFormatting sqref="H76">
    <cfRule type="duplicateValues" dxfId="627" priority="36150"/>
  </conditionalFormatting>
  <conditionalFormatting sqref="F1:F1048576">
    <cfRule type="duplicateValues" dxfId="626" priority="16"/>
    <cfRule type="duplicateValues" dxfId="625" priority="17"/>
    <cfRule type="duplicateValues" dxfId="624" priority="38660"/>
  </conditionalFormatting>
  <conditionalFormatting sqref="A791">
    <cfRule type="cellIs" dxfId="623" priority="19" operator="lessThan">
      <formula>TODAY()</formula>
    </cfRule>
  </conditionalFormatting>
  <conditionalFormatting sqref="K791">
    <cfRule type="cellIs" dxfId="622" priority="18" operator="notEqual">
      <formula>"Add"</formula>
    </cfRule>
  </conditionalFormatting>
  <conditionalFormatting sqref="C73">
    <cfRule type="cellIs" dxfId="621" priority="1" operator="lessThan">
      <formula>0</formula>
    </cfRule>
  </conditionalFormatting>
  <conditionalFormatting sqref="F11:F74">
    <cfRule type="duplicateValues" dxfId="620" priority="70722"/>
  </conditionalFormatting>
  <conditionalFormatting sqref="H10:H76">
    <cfRule type="duplicateValues" dxfId="619" priority="70724"/>
    <cfRule type="duplicateValues" dxfId="618" priority="70725"/>
    <cfRule type="duplicateValues" dxfId="617" priority="70726"/>
    <cfRule type="duplicateValues" dxfId="616" priority="70727"/>
    <cfRule type="duplicateValues" dxfId="615" priority="70728"/>
  </conditionalFormatting>
  <conditionalFormatting sqref="H10:H75">
    <cfRule type="duplicateValues" dxfId="614" priority="70734"/>
    <cfRule type="duplicateValues" dxfId="613" priority="70735"/>
  </conditionalFormatting>
  <conditionalFormatting sqref="H10:H74">
    <cfRule type="duplicateValues" dxfId="612" priority="70738"/>
  </conditionalFormatting>
  <dataValidations disablePrompts="1" count="2">
    <dataValidation type="list" allowBlank="1" showInputMessage="1" showErrorMessage="1" sqref="CD2:CE2 J2:K2 AN2:AO2 BR2:BS2 CJ2:CK2 P2:Q2 AH2:AI2 AB2:AC2 CP2:CQ2 AT2:AU2 BX2:BY2 AZ2:BA2 BL2:BM2 BF2:BG2 V2:W2" xr:uid="{00000000-0002-0000-3400-000000000000}">
      <formula1>Key</formula1>
    </dataValidation>
    <dataValidation type="list" allowBlank="1" showInputMessage="1" showErrorMessage="1" sqref="CR2:CS2 X2:Y2 AJ2:AK2 R2:S2 L2:M2 AP2:AQ2 AV2:AW2 BB2:BC2 BH2:BI2 BN2:BO2 BT2:BU2 BZ2:CA2 CF2:CG2 CL2:CM2 AD2:AE2" xr:uid="{00000000-0002-0000-3400-000001000000}">
      <formula1>Keys</formula1>
    </dataValidation>
  </dataValidations>
  <hyperlinks>
    <hyperlink ref="F107" location="New!D1" display="Home" xr:uid="{00000000-0004-0000-3400-000000000000}"/>
    <hyperlink ref="D1" location="New!F124" display="Item List" xr:uid="{00000000-0004-0000-3400-000001000000}"/>
  </hyperlinks>
  <pageMargins left="0.7" right="0.7" top="0.75" bottom="0.75" header="0.3" footer="0.3"/>
  <pageSetup orientation="portrait" horizontalDpi="4294967295" verticalDpi="4294967295" r:id="rId2"/>
  <drawing r:id="rId3"/>
  <legacyDrawing r:id="rId4"/>
  <mc:AlternateContent xmlns:mc="http://schemas.openxmlformats.org/markup-compatibility/2006">
    <mc:Choice Requires="x14">
      <controls>
        <mc:AlternateContent xmlns:mc="http://schemas.openxmlformats.org/markup-compatibility/2006">
          <mc:Choice Requires="x14">
            <control shapeId="6145" r:id="rId5" name="Button 1">
              <controlPr defaultSize="0" print="0" autoFill="0" autoPict="0" macro="[2]!NewImport">
                <anchor moveWithCells="1" sizeWithCells="1">
                  <from>
                    <xdr:col>0</xdr:col>
                    <xdr:colOff>9525</xdr:colOff>
                    <xdr:row>0</xdr:row>
                    <xdr:rowOff>0</xdr:rowOff>
                  </from>
                  <to>
                    <xdr:col>1</xdr:col>
                    <xdr:colOff>295275</xdr:colOff>
                    <xdr:row>0</xdr:row>
                    <xdr:rowOff>180975</xdr:rowOff>
                  </to>
                </anchor>
              </controlPr>
            </control>
          </mc:Choice>
        </mc:AlternateContent>
        <mc:AlternateContent xmlns:mc="http://schemas.openxmlformats.org/markup-compatibility/2006">
          <mc:Choice Requires="x14">
            <control shapeId="6146" r:id="rId6" name="Button 2">
              <controlPr defaultSize="0" print="0" autoFill="0" autoPict="0" macro="[2]!DeleteRowsFromActiveCell">
                <anchor moveWithCells="1" sizeWithCells="1">
                  <from>
                    <xdr:col>2</xdr:col>
                    <xdr:colOff>0</xdr:colOff>
                    <xdr:row>77</xdr:row>
                    <xdr:rowOff>0</xdr:rowOff>
                  </from>
                  <to>
                    <xdr:col>3</xdr:col>
                    <xdr:colOff>0</xdr:colOff>
                    <xdr:row>78</xdr:row>
                    <xdr:rowOff>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0">
    <tabColor theme="4"/>
  </sheetPr>
  <dimension ref="A1:P131"/>
  <sheetViews>
    <sheetView zoomScaleNormal="100" workbookViewId="0">
      <pane xSplit="1" ySplit="5" topLeftCell="B6" activePane="bottomRight" state="frozen"/>
      <selection activeCell="K42" sqref="K42"/>
      <selection pane="topRight" activeCell="K42" sqref="K42"/>
      <selection pane="bottomLeft" activeCell="K42" sqref="K42"/>
      <selection pane="bottomRight" activeCell="B11" sqref="B11"/>
    </sheetView>
  </sheetViews>
  <sheetFormatPr defaultRowHeight="12.75" x14ac:dyDescent="0.2"/>
  <cols>
    <col min="1" max="1" width="9.140625" style="8"/>
    <col min="2" max="16" width="25.7109375" style="8" customWidth="1"/>
    <col min="17" max="16384" width="9.140625" style="8"/>
  </cols>
  <sheetData>
    <row r="1" spans="1:16" x14ac:dyDescent="0.2">
      <c r="A1" s="137" t="s">
        <v>4609</v>
      </c>
      <c r="B1" s="13" t="str">
        <f>New!J1</f>
        <v>1</v>
      </c>
      <c r="C1" s="13" t="str">
        <f>New!P1</f>
        <v>2</v>
      </c>
      <c r="D1" s="13" t="str">
        <f>New!V1</f>
        <v>3</v>
      </c>
      <c r="E1" s="13" t="str">
        <f>New!AB1</f>
        <v>4</v>
      </c>
      <c r="F1" s="13" t="str">
        <f>New!AH1</f>
        <v>5</v>
      </c>
      <c r="G1" s="13" t="str">
        <f>New!AN1</f>
        <v>6</v>
      </c>
      <c r="H1" s="13" t="str">
        <f>New!AT1</f>
        <v>7</v>
      </c>
      <c r="I1" s="13" t="str">
        <f>New!AZ1</f>
        <v>8</v>
      </c>
      <c r="J1" s="13" t="str">
        <f>New!BF1</f>
        <v>9</v>
      </c>
      <c r="K1" s="13" t="str">
        <f>New!BL1</f>
        <v>10</v>
      </c>
      <c r="L1" s="13" t="str">
        <f>New!BR1</f>
        <v>11</v>
      </c>
      <c r="M1" s="13" t="str">
        <f>New!BX1</f>
        <v>12</v>
      </c>
      <c r="N1" s="13" t="str">
        <f>New!CD1</f>
        <v>13</v>
      </c>
      <c r="O1" s="13" t="str">
        <f>New!CJ1</f>
        <v>14</v>
      </c>
      <c r="P1" s="13" t="str">
        <f>New!CP1</f>
        <v>15</v>
      </c>
    </row>
    <row r="2" spans="1:16" x14ac:dyDescent="0.2">
      <c r="A2" s="179"/>
      <c r="B2" s="50" t="s">
        <v>630</v>
      </c>
      <c r="C2" s="9"/>
      <c r="D2" s="9"/>
      <c r="E2" s="9"/>
      <c r="F2" s="9"/>
      <c r="G2" s="9"/>
      <c r="H2" s="9"/>
      <c r="I2" s="9"/>
      <c r="J2" s="9"/>
      <c r="K2" s="9"/>
      <c r="L2" s="9"/>
      <c r="M2" s="9"/>
      <c r="N2" s="9"/>
      <c r="O2" s="9"/>
      <c r="P2" s="9"/>
    </row>
    <row r="3" spans="1:16" x14ac:dyDescent="0.2">
      <c r="B3" s="49" t="str">
        <f ca="1">"INVOICE NET WEIGHT:   "&amp;TEXT(INDIRECT($A$1&amp;"!$G$4"),"#,###.00")</f>
        <v>INVOICE NET WEIGHT:   .00</v>
      </c>
      <c r="C3" s="9"/>
      <c r="D3" s="197"/>
      <c r="E3" s="9"/>
      <c r="F3" s="9"/>
      <c r="G3" s="9"/>
      <c r="H3" s="9"/>
      <c r="I3" s="9"/>
      <c r="J3" s="9" t="s">
        <v>2821</v>
      </c>
      <c r="K3" s="9"/>
      <c r="L3" s="9"/>
      <c r="M3" s="9"/>
      <c r="N3" s="9"/>
      <c r="O3" s="9"/>
      <c r="P3" s="9"/>
    </row>
    <row r="4" spans="1:16" ht="38.25" x14ac:dyDescent="0.2">
      <c r="B4" s="12" t="str">
        <f ca="1">"ITEM #  "&amp;$B$1&amp;"    -    "&amp;INDIRECT($A$1&amp;"!"&amp;CELL("address",$I$4))&amp;"    "&amp;TEXT(INDIRECT($A$1&amp;"!"&amp;CELL("address",J4)),"#,###.00")&amp;"   ( "&amp;INDIRECT($A$1&amp;"!"&amp;CELL("address",J3))&amp;" )"</f>
        <v>ITEM #  1    -    Net Weight:    .00   ( 100% Cotton Made-ups Dyed / Printed / Bleached )</v>
      </c>
      <c r="C4" s="12" t="str" cm="1">
        <f t="array" aca="1" ref="C4" ca="1">"ITEM #  "&amp;$C$1&amp;"    -    "&amp;INDIRECT($A$1&amp;"!"&amp;CELL("address",$I$4))&amp;"    "&amp;TEXT(INDIRECT($A$1&amp;"!"&amp;CELL("address",P4)),"#,###.00")&amp;"   ( "&amp;INDIRECT($A$1&amp;"!"&amp;CELL("address",P3))&amp;" )"</f>
        <v>ITEM #  2    -    Net Weight:    .00   ( 100% Cotton Made-ups Dyed / Printed / Bleached )</v>
      </c>
      <c r="D4" s="12" t="str">
        <f ca="1">"ITEM #  "&amp;$D$1&amp;"    -    "&amp;INDIRECT($A$1&amp;"!"&amp;CELL("address",$I$4))&amp;"    "&amp;TEXT(INDIRECT($A$1&amp;"!"&amp;CELL("address",V4)),"#,###.00")&amp;"   ( "&amp;INDIRECT($A$1&amp;"!"&amp;CELL("address",V3))&amp;" )"</f>
        <v>ITEM #  3    -    Net Weight:    .00   ( 100% Cotton Made-ups Dyed / Printed / Bleached )</v>
      </c>
      <c r="E4" s="12" t="str">
        <f ca="1">"ITEM #  "&amp;$E$1&amp;"    -    "&amp;INDIRECT($A$1&amp;"!"&amp;CELL("address",$I$4))&amp;"    "&amp;TEXT(INDIRECT($A$1&amp;"!"&amp;CELL("address",AB4)),"#,###.00")&amp;"   ( "&amp;INDIRECT($A$1&amp;"!"&amp;CELL("address",AB3))&amp;" )"</f>
        <v>ITEM #  4    -    Net Weight:    .00   ( 100% Cotton Made-ups Dyed / Printed / Bleached )</v>
      </c>
      <c r="F4" s="12" t="str">
        <f ca="1">"ITEM #  "&amp;$F$1&amp;"    -    "&amp;INDIRECT($A$1&amp;"!"&amp;CELL("address",$I$4))&amp;"    "&amp;TEXT(INDIRECT($A$1&amp;"!"&amp;CELL("address",AH4)),"#,###.00")&amp;"   ( "&amp;INDIRECT($A$1&amp;"!"&amp;CELL("address",AH3))&amp;" )"</f>
        <v>ITEM #  5    -    Net Weight:    .00   ( 100% Cotton Made-ups Dyed / Printed / Bleached )</v>
      </c>
      <c r="G4" s="12" t="str">
        <f ca="1">"ITEM #  "&amp;$G$1&amp;"    -    "&amp;INDIRECT($A$1&amp;"!"&amp;CELL("address",$I$4))&amp;"    "&amp;TEXT(INDIRECT($A$1&amp;"!"&amp;CELL("address",AN4)),"#,###.00")&amp;"   ( "&amp;INDIRECT($A$1&amp;"!"&amp;CELL("address",AN3))&amp;" )"</f>
        <v>ITEM #  6    -    Net Weight:    .00   ( 100% Cotton Made-ups Dyed / Printed / Bleached )</v>
      </c>
      <c r="H4" s="12" t="str">
        <f ca="1">"ITEM #  "&amp;$H$1&amp;"    -    "&amp;INDIRECT($A$1&amp;"!"&amp;CELL("address",$I$4))&amp;"    "&amp;TEXT(INDIRECT($A$1&amp;"!"&amp;CELL("address",AT4)),"#,###.00")&amp;"   ( "&amp;INDIRECT($A$1&amp;"!"&amp;CELL("address",AT3))&amp;" )"</f>
        <v>ITEM #  7    -    Net Weight:    .00   ( 100% Cotton Made-ups Dyed / Printed / Bleached )</v>
      </c>
      <c r="I4" s="12" t="str">
        <f ca="1">"ITEM #  "&amp;$I$1&amp;"    -    "&amp;INDIRECT($A$1&amp;"!"&amp;CELL("address",$I$4))&amp;"    "&amp;TEXT(INDIRECT($A$1&amp;"!"&amp;CELL("address",AZ4)),"#,###.00")&amp;"   ( "&amp;INDIRECT($A$1&amp;"!"&amp;CELL("address",AZ3))&amp;" )"</f>
        <v>ITEM #  8    -    Net Weight:    .00   ( 100% Cotton Made-ups Dyed / Printed / Bleached )</v>
      </c>
      <c r="J4" s="12">
        <v>14083</v>
      </c>
      <c r="K4" s="12" t="str">
        <f ca="1">"ITEM #  "&amp;$K$1&amp;"    -    "&amp;INDIRECT($A$1&amp;"!"&amp;CELL("address",$I$4))&amp;"    "&amp;TEXT(INDIRECT($A$1&amp;"!"&amp;CELL("address",BL4)),"#,###.00")&amp;"   ( "&amp;INDIRECT($A$1&amp;"!"&amp;CELL("address",BL3))&amp;" )"</f>
        <v>ITEM #  10    -    Net Weight:    .00   ( 100% Cotton Made-ups Dyed / Printed / Bleached )</v>
      </c>
      <c r="L4" s="12" t="str">
        <f ca="1">"ITEM #  "&amp;$L$1&amp;"    -    "&amp;INDIRECT($A$1&amp;"!"&amp;CELL("address",$I$4))&amp;"    "&amp;TEXT(INDIRECT($A$1&amp;"!"&amp;CELL("address",BR4)),"#,###.00")&amp;"   ( "&amp;INDIRECT($A$1&amp;"!"&amp;CELL("address",BR3))&amp;" )"</f>
        <v>ITEM #  11    -    Net Weight:    .00   ( 100% Cotton Made-ups Dyed / Printed / Bleached )</v>
      </c>
      <c r="M4" s="12" t="str">
        <f ca="1">"ITEM #  "&amp;$M$1&amp;"    -    "&amp;INDIRECT($A$1&amp;"!"&amp;CELL("address",$I$4))&amp;"    "&amp;TEXT(INDIRECT($A$1&amp;"!"&amp;CELL("address",BX4)),"#,###.00")&amp;"   ( "&amp;INDIRECT($A$1&amp;"!"&amp;CELL("address",BX3))&amp;" )"</f>
        <v>ITEM #  12    -    Net Weight:    .00   ( 100% Cotton Made-ups Dyed / Printed / Bleached )</v>
      </c>
      <c r="N4" s="12" t="str">
        <f ca="1">"ITEM #  "&amp;$N$1&amp;"    -    "&amp;INDIRECT($A$1&amp;"!"&amp;CELL("address",$I$4))&amp;"    "&amp;TEXT(INDIRECT($A$1&amp;"!"&amp;CELL("address",CD4)),"#,###.00")&amp;"   ( "&amp;INDIRECT($A$1&amp;"!"&amp;CELL("address",CD3))&amp;" )"</f>
        <v>ITEM #  13    -    Net Weight:    .00   ( 100% Cotton Made-ups Dyed / Printed / Bleached )</v>
      </c>
      <c r="O4" s="12" t="str">
        <f ca="1">"ITEM #  "&amp;$O$1&amp;"    -    "&amp;INDIRECT($A$1&amp;"!"&amp;CELL("address",$I$4))&amp;"    "&amp;TEXT(INDIRECT($A$1&amp;"!"&amp;CELL("address",CJ4)),"#,###.00")&amp;"   ( "&amp;INDIRECT($A$1&amp;"!"&amp;CELL("address",CJ3))&amp;" )"</f>
        <v>ITEM #  14    -    Net Weight:    .00   ( 100% Cotton Made-ups Dyed / Printed / Bleached )</v>
      </c>
      <c r="P4" s="12" t="str">
        <f ca="1">"ITEM #  "&amp;$P$1&amp;"    -    "&amp;INDIRECT($A$1&amp;"!"&amp;CELL("address",$I$4))&amp;"    "&amp;TEXT(INDIRECT($A$1&amp;"!"&amp;CELL("address",CP4)),"#,###.00")&amp;"   ( "&amp;INDIRECT($A$1&amp;"!"&amp;CELL("address",CP3))&amp;" )"</f>
        <v>ITEM #  15    -    Net Weight:    .00   ( 100% Cotton Made-ups Dyed / Printed / Bleached )</v>
      </c>
    </row>
    <row r="5" spans="1:16" x14ac:dyDescent="0.2">
      <c r="B5" s="7" t="str">
        <f ca="1">IF(INDIRECT($A$1&amp;"!"&amp;CELL("address",J5))&lt;&gt;0,"ITEM #  "&amp;$B$1&amp;"    -    "&amp;"Weight Per Piece:   "&amp;TEXT(INDIRECT($A$1&amp;"!"&amp;CELL("address",J5)),"#,####.00"),"")</f>
        <v/>
      </c>
      <c r="C5" s="7" t="str">
        <f ca="1">IF(INDIRECT($A$1&amp;"!"&amp;CELL("address",P5))&lt;&gt;0,"ITEM #  "&amp;$C$1&amp;"    -    "&amp;"Weight Per Piece:   "&amp;TEXT(INDIRECT($A$1&amp;"!"&amp;CELL("address",P5)),"#,####.00"),"")</f>
        <v/>
      </c>
      <c r="D5" s="7" t="str">
        <f ca="1">IF(INDIRECT($A$1&amp;"!"&amp;CELL("address",V5))&lt;&gt;0,"ITEM #  "&amp;$D$1&amp;"    -    "&amp;"Weight Per Piece:   "&amp;TEXT(INDIRECT($A$1&amp;"!"&amp;CELL("address",V5)),"#,####.00"),"")</f>
        <v/>
      </c>
      <c r="E5" s="7" t="str">
        <f ca="1">IF(INDIRECT($A$1&amp;"!"&amp;CELL("address",AB5))&lt;&gt;0,"ITEM #  "&amp;$E$1&amp;"    -    "&amp;"Weight Per Piece:   "&amp;TEXT(INDIRECT($A$1&amp;"!"&amp;CELL("address",AB5)),"#,####.00"),"")</f>
        <v/>
      </c>
      <c r="F5" s="7" t="str">
        <f ca="1">IF(INDIRECT($A$1&amp;"!"&amp;CELL("address",AH5))&lt;&gt;0,"ITEM #  "&amp;$F$1&amp;"    -    "&amp;"Weight Per Piece:   "&amp;TEXT(INDIRECT($A$1&amp;"!"&amp;CELL("address",AH5)),"#,####.00"),"")</f>
        <v/>
      </c>
      <c r="G5" s="7" t="str">
        <f ca="1">IF(INDIRECT($A$1&amp;"!"&amp;CELL("address",AN5))&lt;&gt;0,"ITEM #  "&amp;$G$1&amp;"    -    "&amp;"Weight Per Piece:   "&amp;TEXT(INDIRECT($A$1&amp;"!"&amp;CELL("address",AN5)),"#,####.00"),"")</f>
        <v/>
      </c>
      <c r="H5" s="7" t="str">
        <f ca="1">IF(INDIRECT($A$1&amp;"!"&amp;CELL("address",AT5))&lt;&gt;0,"ITEM #  "&amp;$H$1&amp;"    -    "&amp;"Weight Per Piece:   "&amp;TEXT(INDIRECT($A$1&amp;"!"&amp;CELL("address",AT5)),"#,####.00"),"")</f>
        <v/>
      </c>
      <c r="I5" s="7" t="str">
        <f ca="1">IF(INDIRECT($A$1&amp;"!"&amp;CELL("address",AZ5))&lt;&gt;0,"ITEM #  "&amp;$I$1&amp;"    -    "&amp;"Weight Per Piece:   "&amp;TEXT(INDIRECT($A$1&amp;"!"&amp;CELL("address",AZ5)),"#,####.00"),"")</f>
        <v/>
      </c>
      <c r="J5" s="7" t="str">
        <f ca="1">IF(INDIRECT($A$1&amp;"!"&amp;CELL("address",BF5))&lt;&gt;0,"ITEM #  "&amp;$J$1&amp;"    -    "&amp;"Weight Per Piece:   "&amp;TEXT(INDIRECT($A$1&amp;"!"&amp;CELL("address",BF5)),"#,####.00"),"")</f>
        <v/>
      </c>
      <c r="K5" s="7" t="str">
        <f ca="1">IF(INDIRECT($A$1&amp;"!"&amp;CELL("address",BL5))&lt;&gt;0,"ITEM #  "&amp;$K$1&amp;"    -    "&amp;"Weight Per Piece:   "&amp;TEXT(INDIRECT($A$1&amp;"!"&amp;CELL("address",BL5)),"#,####.00"),"")</f>
        <v/>
      </c>
      <c r="L5" s="7" t="str">
        <f ca="1">IF(INDIRECT($A$1&amp;"!"&amp;CELL("address",BR5))&lt;&gt;0,"ITEM #  "&amp;$L$1&amp;"    -    "&amp;"Weight Per Piece:   "&amp;TEXT(INDIRECT($A$1&amp;"!"&amp;CELL("address",BR5)),"#,####.00"),"")</f>
        <v/>
      </c>
      <c r="M5" s="7" t="str">
        <f ca="1">IF(INDIRECT($A$1&amp;"!"&amp;CELL("address",BX5))&lt;&gt;0,"ITEM #  "&amp;$M$1&amp;"    -    "&amp;"Weight Per Piece:   "&amp;TEXT(INDIRECT($A$1&amp;"!"&amp;CELL("address",BX5)),"#,####.00"),"")</f>
        <v/>
      </c>
      <c r="N5" s="7" t="str">
        <f ca="1">IF(INDIRECT($A$1&amp;"!"&amp;CELL("address",CD5))&lt;&gt;0,"ITEM #  "&amp;$N$1&amp;"    -    "&amp;"Weight Per Piece:   "&amp;TEXT(INDIRECT($A$1&amp;"!"&amp;CELL("address",CD5)),"#,####.00"),"")</f>
        <v/>
      </c>
      <c r="O5" s="7" t="str">
        <f ca="1">IF(INDIRECT($A$1&amp;"!"&amp;CELL("address",CJ5))&lt;&gt;0,"ITEM #  "&amp;$O$1&amp;"    -    "&amp;"Weight Per Piece:   "&amp;TEXT(INDIRECT($A$1&amp;"!"&amp;CELL("address",CJ5)),"#,####.00"),"")</f>
        <v/>
      </c>
      <c r="P5" s="7" t="str">
        <f ca="1">IF(INDIRECT($A$1&amp;"!"&amp;CELL("address",CP5))&lt;&gt;0,"ITEM #  "&amp;$P$1&amp;"    -    "&amp;"Weight Per Piece:   "&amp;TEXT(INDIRECT($A$1&amp;"!"&amp;CELL("address",CP5)),"#,####.00"),"")</f>
        <v/>
      </c>
    </row>
    <row r="6" spans="1:16" x14ac:dyDescent="0.2">
      <c r="B6" s="9"/>
      <c r="C6" s="9"/>
      <c r="D6" s="9"/>
      <c r="E6" s="9"/>
      <c r="F6" s="9"/>
      <c r="G6" s="9"/>
      <c r="H6" s="9"/>
      <c r="I6" s="9"/>
      <c r="J6" s="9"/>
      <c r="K6" s="9"/>
      <c r="L6" s="9"/>
      <c r="M6" s="9"/>
      <c r="N6" s="9"/>
      <c r="O6" s="9"/>
      <c r="P6" s="9"/>
    </row>
    <row r="7" spans="1:16" x14ac:dyDescent="0.2">
      <c r="B7" s="9"/>
      <c r="C7" s="9"/>
      <c r="D7" s="9"/>
      <c r="E7" s="9"/>
      <c r="F7" s="9"/>
      <c r="G7" s="9"/>
      <c r="H7" s="9"/>
      <c r="I7" s="9"/>
      <c r="J7" s="9"/>
      <c r="K7" s="9"/>
      <c r="L7" s="9"/>
      <c r="M7" s="9"/>
      <c r="N7" s="9"/>
      <c r="O7" s="9"/>
      <c r="P7" s="9"/>
    </row>
    <row r="8" spans="1:16" x14ac:dyDescent="0.2">
      <c r="B8" s="9"/>
      <c r="C8" s="9"/>
      <c r="D8" s="9"/>
      <c r="E8" s="9"/>
      <c r="F8" s="9"/>
      <c r="G8" s="9"/>
      <c r="H8" s="9"/>
      <c r="I8" s="9"/>
      <c r="J8" s="9"/>
      <c r="K8" s="9"/>
      <c r="L8" s="9"/>
      <c r="M8" s="9"/>
      <c r="N8" s="9"/>
      <c r="O8" s="9"/>
      <c r="P8" s="9"/>
    </row>
    <row r="9" spans="1:16" x14ac:dyDescent="0.2">
      <c r="A9" s="10"/>
      <c r="B9" s="11"/>
      <c r="C9" s="11"/>
      <c r="D9" s="11"/>
      <c r="E9" s="11"/>
      <c r="F9" s="11"/>
      <c r="G9" s="11"/>
      <c r="H9" s="11"/>
      <c r="I9" s="11"/>
      <c r="J9" s="11"/>
      <c r="K9" s="11"/>
      <c r="L9" s="11"/>
      <c r="M9" s="11"/>
      <c r="N9" s="11"/>
      <c r="O9" s="11"/>
      <c r="P9" s="11"/>
    </row>
    <row r="10" spans="1:16" x14ac:dyDescent="0.2">
      <c r="A10" s="124">
        <v>1</v>
      </c>
      <c r="B10" s="7" t="e">
        <f ca="1">IF(INDIRECT($A$1&amp;"!"&amp;CELL("address",$CU10))&lt;&gt;"END",IF(INDIRECT($A$1&amp;"!"&amp;CELL("address",J10))&lt;&gt;0,"USED IMPORTED   "&amp;INDIRECT($A$1&amp;"!"&amp;CELL("address",$CU10))&amp;"     USED  "&amp;TEXT(INDIRECT($A$1&amp;"!"&amp;CELL("address",J10)),"#,###.#0")&amp;" KGS      AGAINST BILL OF ENTRY NO    "&amp;INDIRECT($A$1&amp;"!"&amp;CELL("address",$F10))&amp;"      Rate Per Kgs [ "&amp;INDIRECT($A$1&amp;"!"&amp;CELL("address",$I10))&amp;" ]     AGAINST H.S.CODE   "&amp;TEXT(INDIRECT($A$1&amp;"!"&amp;CELL("address",$H10)),"0000.0000")&amp;IF(OR(INDIRECT($A$1&amp;"!"&amp;CELL("address",$L$8))&lt;&gt;"",INDIRECT($A$1&amp;"!"&amp;CELL("address",$M$8))&lt;&gt;""),"  EFS ONLINE AC #    ","")&amp;_xlfn.IFNA(VLOOKUP(INDIRECT($A$1&amp;"!"&amp;CELL("address",L10)),AC.No[],2,0),"")&amp;_xlfn.IFNA(IF(INDIRECT($A$1&amp;"!"&amp;CELL("address",M10))&lt;&gt;0,"   +   "&amp;VLOOKUP(INDIRECT($A$1&amp;"!"&amp;CELL("address",M10)),AC.No[],2,0),""),""),""),REPT("-",150))</f>
        <v>#N/A</v>
      </c>
      <c r="C10" s="7" t="e" cm="1">
        <f t="array" aca="1" ref="C10" ca="1">IF(INDIRECT($A$1&amp;"!"&amp;CELL("address",$CU10))&lt;&gt;"END",IF(INDIRECT($A$1&amp;"!"&amp;CELL("address",P10))&lt;&gt;0,"USED IMPORTED   "&amp;INDIRECT($A$1&amp;"!"&amp;CELL("address",$CU10))&amp;"     USED  "&amp;TEXT(INDIRECT($A$1&amp;"!"&amp;CELL("address",P10)),"#,###.#0")&amp;" KGS      AGAINST BILL OF ENTRY NO    "&amp;INDIRECT($A$1&amp;"!"&amp;CELL("address",$F10))&amp;"      Rate Per Kgs [ "&amp;INDIRECT($A$1&amp;"!"&amp;CELL("address",$I10))&amp;" ]     AGAINST H.S.CODE   "&amp;TEXT(INDIRECT($A$1&amp;"!"&amp;CELL("address",$H10)),"0000.0000")&amp;IF(OR(INDIRECT($A$1&amp;"!"&amp;CELL("address",$R$8))&lt;&gt;"",INDIRECT($A$1&amp;"!"&amp;CELL("address",$S$8))&lt;&gt;""),"  EFS ONLINE AC #    ","")&amp;_xlfn.IFNA(VLOOKUP(INDIRECT($A$1&amp;"!"&amp;CELL("address",R10)),AC.No[],2,0),"")&amp;_xlfn.IFNA(IF(INDIRECT($A$1&amp;"!"&amp;CELL("address",S10))&lt;&gt;0,"   +   "&amp;VLOOKUP(INDIRECT($A$1&amp;"!"&amp;CELL("address",S10)),AC.No[],2,0),""),""),""),REPT("-",150))</f>
        <v>#N/A</v>
      </c>
      <c r="D10" s="7" t="e">
        <f ca="1">IF(INDIRECT($A$1&amp;"!"&amp;CELL("address",$CU10))&lt;&gt;"END",IF(INDIRECT($A$1&amp;"!"&amp;CELL("address",V10))&lt;&gt;0,"USED IMPORTED   "&amp;INDIRECT($A$1&amp;"!"&amp;CELL("address",$CU10))&amp;"     USED  "&amp;TEXT(INDIRECT($A$1&amp;"!"&amp;CELL("address",V10)),"#,###.#0")&amp;" KGS      AGAINST BILL OF ENTRY NO    "&amp;INDIRECT($A$1&amp;"!"&amp;CELL("address",$F10))&amp;"      Rate Per Kgs [ "&amp;INDIRECT($A$1&amp;"!"&amp;CELL("address",$I10))&amp;" ]     AGAINST H.S.CODE   "&amp;TEXT(INDIRECT($A$1&amp;"!"&amp;CELL("address",$H10)),"0000.0000")&amp;IF(OR(INDIRECT($A$1&amp;"!"&amp;CELL("address",$X$8))&lt;&gt;"",INDIRECT($A$1&amp;"!"&amp;CELL("address",$Y$8))&lt;&gt;""),"  EFS ONLINE AC #    ","")&amp;_xlfn.IFNA(VLOOKUP(INDIRECT($A$1&amp;"!"&amp;CELL("address",X10)),AC.No[],2,0),"")&amp;_xlfn.IFNA(IF(INDIRECT($A$1&amp;"!"&amp;CELL("address",Y10))&lt;&gt;0,"   +   "&amp;VLOOKUP(INDIRECT($A$1&amp;"!"&amp;CELL("address",Y10)),AC.No[],2,0),""),""),""),REPT("-",150))</f>
        <v>#N/A</v>
      </c>
      <c r="E10" s="7" t="e">
        <f ca="1">IF(INDIRECT($A$1&amp;"!"&amp;CELL("address",$CU10))&lt;&gt;"END",IF(INDIRECT($A$1&amp;"!"&amp;CELL("address",AB10))&lt;&gt;0,"USED IMPORTED   "&amp;INDIRECT($A$1&amp;"!"&amp;CELL("address",$CU10))&amp;"     USED  "&amp;TEXT(INDIRECT($A$1&amp;"!"&amp;CELL("address",AB10)),"#,###.#0")&amp;" KGS      AGAINST BILL OF ENTRY NO    "&amp;INDIRECT($A$1&amp;"!"&amp;CELL("address",$F10))&amp;"      Rate Per Kgs [ "&amp;INDIRECT($A$1&amp;"!"&amp;CELL("address",$I10))&amp;" ]     AGAINST H.S.CODE   "&amp;TEXT(INDIRECT($A$1&amp;"!"&amp;CELL("address",$H10)),"0000.0000")&amp;IF(OR(INDIRECT($A$1&amp;"!"&amp;CELL("address",$AD$8))&lt;&gt;"",INDIRECT($A$1&amp;"!"&amp;CELL("address",$AE$8))&lt;&gt;""),"  EFS ONLINE AC #    ","")&amp;_xlfn.IFNA(VLOOKUP(INDIRECT($A$1&amp;"!"&amp;CELL("address",AD10)),AC.No[],2,0),"")&amp;_xlfn.IFNA(IF(INDIRECT($A$1&amp;"!"&amp;CELL("address",AE10))&lt;&gt;0,"   +   "&amp;VLOOKUP(INDIRECT($A$1&amp;"!"&amp;CELL("address",AE10)),AC.No[],2,0),""),""),""),REPT("-",150))</f>
        <v>#N/A</v>
      </c>
      <c r="F10" s="7" t="e">
        <f ca="1">IF(INDIRECT($A$1&amp;"!"&amp;CELL("address",$CU10))&lt;&gt;"END",IF(INDIRECT($A$1&amp;"!"&amp;CELL("address",AH10))&lt;&gt;0,"USED IMPORTED   "&amp;INDIRECT($A$1&amp;"!"&amp;CELL("address",$CU10))&amp;"     USED  "&amp;TEXT(INDIRECT($A$1&amp;"!"&amp;CELL("address",AH10)),"#,###.#0")&amp;" KGS      AGAINST BILL OF ENTRY NO    "&amp;INDIRECT($A$1&amp;"!"&amp;CELL("address",$F10))&amp;"      Rate Per Kgs [ "&amp;INDIRECT($A$1&amp;"!"&amp;CELL("address",$I10))&amp;" ]     AGAINST H.S.CODE   "&amp;TEXT(INDIRECT($A$1&amp;"!"&amp;CELL("address",$H10)),"0000.0000")&amp;IF(OR(INDIRECT($A$1&amp;"!"&amp;CELL("address",$AJ$8))&lt;&gt;"",INDIRECT($A$1&amp;"!"&amp;CELL("address",$AK$8))&lt;&gt;""),"  EFS ONLINE AC #    ","")&amp;_xlfn.IFNA(VLOOKUP(INDIRECT($A$1&amp;"!"&amp;CELL("address",AJ10)),AC.No[],2,0),"")&amp;_xlfn.IFNA(IF(INDIRECT($A$1&amp;"!"&amp;CELL("address",AK10))&lt;&gt;0,"   +   "&amp;VLOOKUP(INDIRECT($A$1&amp;"!"&amp;CELL("address",AK10)),AC.No[],2,0),""),""),""),REPT("-",150))</f>
        <v>#N/A</v>
      </c>
      <c r="G10" s="7" t="e">
        <f ca="1">IF(INDIRECT($A$1&amp;"!"&amp;CELL("address",$CU10))&lt;&gt;"END",IF(INDIRECT($A$1&amp;"!"&amp;CELL("address",AN10))&lt;&gt;0,"USED IMPORTED   "&amp;INDIRECT($A$1&amp;"!"&amp;CELL("address",$CU10))&amp;"     USED  "&amp;TEXT(INDIRECT($A$1&amp;"!"&amp;CELL("address",AN10)),"#,###.#0")&amp;" KGS      AGAINST BILL OF ENTRY NO    "&amp;INDIRECT($A$1&amp;"!"&amp;CELL("address",$F10))&amp;"      Rate Per Kgs [ "&amp;INDIRECT($A$1&amp;"!"&amp;CELL("address",$I10))&amp;" ]     AGAINST H.S.CODE   "&amp;TEXT(INDIRECT($A$1&amp;"!"&amp;CELL("address",$H10)),"0000.0000")&amp;IF(OR(INDIRECT($A$1&amp;"!"&amp;CELL("address",$AP$8))&lt;&gt;"",INDIRECT($A$1&amp;"!"&amp;CELL("address",$AQ$8))&lt;&gt;""),"  EFS ONLINE AC #    ","")&amp;_xlfn.IFNA(VLOOKUP(INDIRECT($A$1&amp;"!"&amp;CELL("address",AP10)),AC.No[],2,0),"")&amp;_xlfn.IFNA(IF(INDIRECT($A$1&amp;"!"&amp;CELL("address",AQ10))&lt;&gt;0,"   +   "&amp;VLOOKUP(INDIRECT($A$1&amp;"!"&amp;CELL("address",AQ10)),AC.No[],2,0),""),""),""),REPT("-",150))</f>
        <v>#N/A</v>
      </c>
      <c r="H10" s="7" t="e">
        <f ca="1">IF(INDIRECT($A$1&amp;"!"&amp;CELL("address",$CU10))&lt;&gt;"END",IF(INDIRECT($A$1&amp;"!"&amp;CELL("address",AT10))&lt;&gt;0,"USED IMPORTED   "&amp;INDIRECT($A$1&amp;"!"&amp;CELL("address",$CU10))&amp;"     USED  "&amp;TEXT(INDIRECT($A$1&amp;"!"&amp;CELL("address",AT10)),"#,###.#0")&amp;" KGS      AGAINST BILL OF ENTRY NO    "&amp;INDIRECT($A$1&amp;"!"&amp;CELL("address",$F10))&amp;"      Rate Per Kgs [ "&amp;INDIRECT($A$1&amp;"!"&amp;CELL("address",$I10))&amp;" ]     AGAINST H.S.CODE   "&amp;TEXT(INDIRECT($A$1&amp;"!"&amp;CELL("address",$H10)),"0000.0000")&amp;IF(OR(INDIRECT($A$1&amp;"!"&amp;CELL("address",$AV$8))&lt;&gt;"",INDIRECT($A$1&amp;"!"&amp;CELL("address",$AW$8))&lt;&gt;""),"  EFS ONLINE AC #    ","")&amp;_xlfn.IFNA(VLOOKUP(INDIRECT($A$1&amp;"!"&amp;CELL("address",AV10)),AC.No[],2,0),"")&amp;_xlfn.IFNA(IF(INDIRECT($A$1&amp;"!"&amp;CELL("address",AW10))&lt;&gt;0,"   +   "&amp;VLOOKUP(INDIRECT($A$1&amp;"!"&amp;CELL("address",AW10)),AC.No[],2,0),""),""),""),REPT("-",150))</f>
        <v>#N/A</v>
      </c>
      <c r="I10" s="7" t="e">
        <f ca="1">IF(INDIRECT($A$1&amp;"!"&amp;CELL("address",$CU10))&lt;&gt;"END",IF(INDIRECT($A$1&amp;"!"&amp;CELL("address",AZ10))&lt;&gt;0,"USED IMPORTED   "&amp;INDIRECT($A$1&amp;"!"&amp;CELL("address",$CU10))&amp;"     USED  "&amp;TEXT(INDIRECT($A$1&amp;"!"&amp;CELL("address",AZ10)),"#,###.#0")&amp;" KGS      AGAINST BILL OF ENTRY NO    "&amp;INDIRECT($A$1&amp;"!"&amp;CELL("address",$F10))&amp;"      Rate Per Kgs [ "&amp;INDIRECT($A$1&amp;"!"&amp;CELL("address",$I10))&amp;" ]     AGAINST H.S.CODE   "&amp;TEXT(INDIRECT($A$1&amp;"!"&amp;CELL("address",$H10)),"0000.0000")&amp;IF(OR(INDIRECT($A$1&amp;"!"&amp;CELL("address",$BB$8))&lt;&gt;"",INDIRECT($A$1&amp;"!"&amp;CELL("address",$BC$8))&lt;&gt;""),"  EFS ONLINE AC #    ","")&amp;_xlfn.IFNA(VLOOKUP(INDIRECT($A$1&amp;"!"&amp;CELL("address",BB10)),AC.No[],2,0),"")&amp;_xlfn.IFNA(IF(INDIRECT($A$1&amp;"!"&amp;CELL("address",BC10))&lt;&gt;0,"   +   "&amp;VLOOKUP(INDIRECT($A$1&amp;"!"&amp;CELL("address",BC10)),AC.No[],2,0),""),""),""),REPT("-",150))</f>
        <v>#N/A</v>
      </c>
      <c r="J10" s="7" t="e">
        <f ca="1">IF(INDIRECT($A$1&amp;"!"&amp;CELL("address",$CU10))&lt;&gt;"END",IF(INDIRECT($A$1&amp;"!"&amp;CELL("address",BF10))&lt;&gt;0,"USED IMPORTED   "&amp;INDIRECT($A$1&amp;"!"&amp;CELL("address",$CU10))&amp;"     USED  "&amp;TEXT(INDIRECT($A$1&amp;"!"&amp;CELL("address",BF10)),"#,###.#0")&amp;" KGS      AGAINST BILL OF ENTRY NO    "&amp;INDIRECT($A$1&amp;"!"&amp;CELL("address",$F10))&amp;"      Rate Per Kgs [ "&amp;INDIRECT($A$1&amp;"!"&amp;CELL("address",$I10))&amp;" ]     AGAINST H.S.CODE   "&amp;TEXT(INDIRECT($A$1&amp;"!"&amp;CELL("address",$H10)),"0000.0000")&amp;IF(OR(INDIRECT($A$1&amp;"!"&amp;CELL("address",$BH$8))&lt;&gt;"",INDIRECT($A$1&amp;"!"&amp;CELL("address",$BI$8))&lt;&gt;""),"  EFS ONLINE AC #    ","")&amp;_xlfn.IFNA(VLOOKUP(INDIRECT($A$1&amp;"!"&amp;CELL("address",BH10)),AC.No[],2,0),"")&amp;_xlfn.IFNA(IF(INDIRECT($A$1&amp;"!"&amp;CELL("address",BI10))&lt;&gt;0,"   +   "&amp;VLOOKUP(INDIRECT($A$1&amp;"!"&amp;CELL("address",BI10)),AC.No[],2,0),""),""),""),REPT("-",150))</f>
        <v>#N/A</v>
      </c>
      <c r="K10" s="7" t="e">
        <f ca="1">IF(INDIRECT($A$1&amp;"!"&amp;CELL("address",$CU10))&lt;&gt;"END",IF(INDIRECT($A$1&amp;"!"&amp;CELL("address",BL10))&lt;&gt;0,"USED IMPORTED   "&amp;INDIRECT($A$1&amp;"!"&amp;CELL("address",$CU10))&amp;"     USED  "&amp;TEXT(INDIRECT($A$1&amp;"!"&amp;CELL("address",BL10)),"#,###.#0")&amp;" KGS      AGAINST BILL OF ENTRY NO    "&amp;INDIRECT($A$1&amp;"!"&amp;CELL("address",$F10))&amp;"      Rate Per Kgs [ "&amp;INDIRECT($A$1&amp;"!"&amp;CELL("address",$I10))&amp;" ]     AGAINST H.S.CODE   "&amp;TEXT(INDIRECT($A$1&amp;"!"&amp;CELL("address",$H10)),"0000.0000")&amp;IF(OR(INDIRECT($A$1&amp;"!"&amp;CELL("address",$BN$8))&lt;&gt;"",INDIRECT($A$1&amp;"!"&amp;CELL("address",$BO$8))&lt;&gt;""),"  EFS ONLINE AC #    ","")&amp;_xlfn.IFNA(VLOOKUP(INDIRECT($A$1&amp;"!"&amp;CELL("address",BN10)),AC.No[],2,0),"")&amp;_xlfn.IFNA(IF(INDIRECT($A$1&amp;"!"&amp;CELL("address",BO10))&lt;&gt;0,"   +   "&amp;VLOOKUP(INDIRECT($A$1&amp;"!"&amp;CELL("address",BO10)),AC.No[],2,0),""),""),""),REPT("-",150))</f>
        <v>#N/A</v>
      </c>
      <c r="L10" s="7" t="e">
        <f ca="1">IF(INDIRECT($A$1&amp;"!"&amp;CELL("address",$CU10))&lt;&gt;"END",IF(INDIRECT($A$1&amp;"!"&amp;CELL("address",BR10))&lt;&gt;0,"USED IMPORTED   "&amp;INDIRECT($A$1&amp;"!"&amp;CELL("address",$CU10))&amp;"     USED  "&amp;TEXT(INDIRECT($A$1&amp;"!"&amp;CELL("address",BR10)),"#,###.#0")&amp;" KGS      AGAINST BILL OF ENTRY NO    "&amp;INDIRECT($A$1&amp;"!"&amp;CELL("address",$F10))&amp;"      Rate Per Kgs [ "&amp;INDIRECT($A$1&amp;"!"&amp;CELL("address",$I10))&amp;" ]     AGAINST H.S.CODE   "&amp;TEXT(INDIRECT($A$1&amp;"!"&amp;CELL("address",$H10)),"0000.0000")&amp;IF(OR(INDIRECT($A$1&amp;"!"&amp;CELL("address",$BT$8))&lt;&gt;"",INDIRECT($A$1&amp;"!"&amp;CELL("address",$BU$8))&lt;&gt;""),"  EFS ONLINE AC #    ","")&amp;_xlfn.IFNA(VLOOKUP(INDIRECT($A$1&amp;"!"&amp;CELL("address",BT10)),AC.No[],2,0),"")&amp;_xlfn.IFNA(IF(INDIRECT($A$1&amp;"!"&amp;CELL("address",BU10))&lt;&gt;0,"   +   "&amp;VLOOKUP(INDIRECT($A$1&amp;"!"&amp;CELL("address",BU10)),AC.No[],2,0),""),""),""),REPT("-",150))</f>
        <v>#N/A</v>
      </c>
      <c r="M10" s="7" t="e">
        <f ca="1">IF(INDIRECT($A$1&amp;"!"&amp;CELL("address",$CU10))&lt;&gt;"END",IF(INDIRECT($A$1&amp;"!"&amp;CELL("address",BX10))&lt;&gt;0,"USED IMPORTED   "&amp;INDIRECT($A$1&amp;"!"&amp;CELL("address",$CU10))&amp;"     USED  "&amp;TEXT(INDIRECT($A$1&amp;"!"&amp;CELL("address",BX10)),"#,###.#0")&amp;" KGS      AGAINST BILL OF ENTRY NO    "&amp;INDIRECT($A$1&amp;"!"&amp;CELL("address",$F10))&amp;"      Rate Per Kgs [ "&amp;INDIRECT($A$1&amp;"!"&amp;CELL("address",$I10))&amp;" ]     AGAINST H.S.CODE   "&amp;TEXT(INDIRECT($A$1&amp;"!"&amp;CELL("address",$H10)),"0000.0000")&amp;IF(OR(INDIRECT($A$1&amp;"!"&amp;CELL("address",$BZ$8))&lt;&gt;"",INDIRECT($A$1&amp;"!"&amp;CELL("address",$CA$8))&lt;&gt;""),"  EFS ONLINE AC #    ","")&amp;_xlfn.IFNA(VLOOKUP(INDIRECT($A$1&amp;"!"&amp;CELL("address",BZ10)),AC.No[],2,0),"")&amp;_xlfn.IFNA(IF(INDIRECT($A$1&amp;"!"&amp;CELL("address",CA10))&lt;&gt;0,"   +   "&amp;VLOOKUP(INDIRECT($A$1&amp;"!"&amp;CELL("address",CA10)),AC.No[],2,0),""),""),""),REPT("-",150))</f>
        <v>#N/A</v>
      </c>
      <c r="N10" s="7" t="e">
        <f ca="1">IF(INDIRECT($A$1&amp;"!"&amp;CELL("address",$CU10))&lt;&gt;"END",IF(INDIRECT($A$1&amp;"!"&amp;CELL("address",CD10))&lt;&gt;0,"USED IMPORTED   "&amp;INDIRECT($A$1&amp;"!"&amp;CELL("address",$CU10))&amp;"     USED  "&amp;TEXT(INDIRECT($A$1&amp;"!"&amp;CELL("address",CD10)),"#,###.#0")&amp;" KGS      AGAINST BILL OF ENTRY NO    "&amp;INDIRECT($A$1&amp;"!"&amp;CELL("address",$F10))&amp;"      Rate Per Kgs [ "&amp;INDIRECT($A$1&amp;"!"&amp;CELL("address",$I10))&amp;" ]     AGAINST H.S.CODE   "&amp;TEXT(INDIRECT($A$1&amp;"!"&amp;CELL("address",$H10)),"0000.0000")&amp;IF(OR(INDIRECT($A$1&amp;"!"&amp;CELL("address",$CF$8))&lt;&gt;"",INDIRECT($A$1&amp;"!"&amp;CELL("address",$CG$8))&lt;&gt;""),"  EFS ONLINE AC #    ","")&amp;_xlfn.IFNA(VLOOKUP(INDIRECT($A$1&amp;"!"&amp;CELL("address",CF10)),AC.No[],2,0),"")&amp;_xlfn.IFNA(IF(INDIRECT($A$1&amp;"!"&amp;CELL("address",CG10))&lt;&gt;0,"   +   "&amp;VLOOKUP(INDIRECT($A$1&amp;"!"&amp;CELL("address",CG10)),AC.No[],2,0),""),""),""),REPT("-",150))</f>
        <v>#N/A</v>
      </c>
      <c r="O10" s="7" t="e">
        <f ca="1">IF(INDIRECT($A$1&amp;"!"&amp;CELL("address",$CU10))&lt;&gt;"END",IF(INDIRECT($A$1&amp;"!"&amp;CELL("address",CJ10))&lt;&gt;0,"USED IMPORTED   "&amp;INDIRECT($A$1&amp;"!"&amp;CELL("address",$CU10))&amp;"     USED  "&amp;TEXT(INDIRECT($A$1&amp;"!"&amp;CELL("address",CJ10)),"#,###.#0")&amp;" KGS      AGAINST BILL OF ENTRY NO    "&amp;INDIRECT($A$1&amp;"!"&amp;CELL("address",$F10))&amp;"      Rate Per Kgs [ "&amp;INDIRECT($A$1&amp;"!"&amp;CELL("address",$I10))&amp;" ]     AGAINST H.S.CODE   "&amp;TEXT(INDIRECT($A$1&amp;"!"&amp;CELL("address",$H10)),"0000.0000")&amp;IF(OR(INDIRECT($A$1&amp;"!"&amp;CELL("address",$CL$8))&lt;&gt;"",INDIRECT($A$1&amp;"!"&amp;CELL("address",$CM$8))&lt;&gt;""),"  EFS ONLINE AC #    ","")&amp;_xlfn.IFNA(VLOOKUP(INDIRECT($A$1&amp;"!"&amp;CELL("address",CL10)),AC.No[],2,0),"")&amp;_xlfn.IFNA(IF(INDIRECT($A$1&amp;"!"&amp;CELL("address",CM10))&lt;&gt;0,"   +   "&amp;VLOOKUP(INDIRECT($A$1&amp;"!"&amp;CELL("address",CM10)),AC.No[],2,0),""),""),""),REPT("-",150))</f>
        <v>#N/A</v>
      </c>
      <c r="P10" s="7" t="e">
        <f ca="1">IF(INDIRECT($A$1&amp;"!"&amp;CELL("address",$CU10))&lt;&gt;"END",IF(INDIRECT($A$1&amp;"!"&amp;CELL("address",CP10))&lt;&gt;0,"USED IMPORTED   "&amp;INDIRECT($A$1&amp;"!"&amp;CELL("address",$CU10))&amp;"     USED  "&amp;TEXT(INDIRECT($A$1&amp;"!"&amp;CELL("address",CP10)),"#,###.#0")&amp;" KGS      AGAINST BILL OF ENTRY NO    "&amp;INDIRECT($A$1&amp;"!"&amp;CELL("address",$F10))&amp;"      Rate Per Kgs [ "&amp;INDIRECT($A$1&amp;"!"&amp;CELL("address",$I10))&amp;" ]     AGAINST H.S.CODE   "&amp;TEXT(INDIRECT($A$1&amp;"!"&amp;CELL("address",$H10)),"0000.0000")&amp;IF(OR(INDIRECT($A$1&amp;"!"&amp;CELL("address",$CR$8))&lt;&gt;"",INDIRECT($A$1&amp;"!"&amp;CELL("address",$CS$8))&lt;&gt;""),"  EFS ONLINE AC #    ","")&amp;_xlfn.IFNA(VLOOKUP(INDIRECT($A$1&amp;"!"&amp;CELL("address",CR10)),AC.No[],2,0),"")&amp;_xlfn.IFNA(IF(INDIRECT($A$1&amp;"!"&amp;CELL("address",CS10))&lt;&gt;0,"   +   "&amp;VLOOKUP(INDIRECT($A$1&amp;"!"&amp;CELL("address",CS10)),AC.No[],2,0),""),""),""),REPT("-",150))</f>
        <v>#N/A</v>
      </c>
    </row>
    <row r="11" spans="1:16" x14ac:dyDescent="0.2">
      <c r="A11" s="124">
        <v>2</v>
      </c>
      <c r="B11" s="7" t="str">
        <f ca="1">IF(INDIRECT($A$1&amp;"!"&amp;CELL("address",$CU11))&lt;&gt;"END",IF(INDIRECT($A$1&amp;"!"&amp;CELL("address",J11))&lt;&gt;0,"USED IMPORTED   "&amp;INDIRECT($A$1&amp;"!"&amp;CELL("address",$CU11))&amp;"     USED  "&amp;TEXT(INDIRECT($A$1&amp;"!"&amp;CELL("address",J11)),"#,###.#0")&amp;" KGS      AGAINST BILL OF ENTRY NO    "&amp;INDIRECT($A$1&amp;"!"&amp;CELL("address",$F11))&amp;"      Rate Per Kgs [ "&amp;INDIRECT($A$1&amp;"!"&amp;CELL("address",$I11))&amp;" ]     AGAINST H.S.CODE   "&amp;TEXT(INDIRECT($A$1&amp;"!"&amp;CELL("address",$H11)),"0000.0000")&amp;IF(OR(INDIRECT($A$1&amp;"!"&amp;CELL("address",$L$8))&lt;&gt;"",INDIRECT($A$1&amp;"!"&amp;CELL("address",$M$8))&lt;&gt;""),"  EFS ONLINE AC #    ","")&amp;_xlfn.IFNA(VLOOKUP(INDIRECT($A$1&amp;"!"&amp;CELL("address",L11)),AC.No[],2,0),"")&amp;_xlfn.IFNA(IF(INDIRECT($A$1&amp;"!"&amp;CELL("address",M11))&lt;&gt;0,"   +   "&amp;VLOOKUP(INDIRECT($A$1&amp;"!"&amp;CELL("address",M11)),AC.No[],2,0),""),""),""),REPT("-",150))</f>
        <v/>
      </c>
      <c r="C11" s="7" t="str">
        <f ca="1">IF(INDIRECT($A$1&amp;"!"&amp;CELL("address",$CU11))&lt;&gt;"END",IF(INDIRECT($A$1&amp;"!"&amp;CELL("address",P11))&lt;&gt;0,"USED IMPORTED   "&amp;INDIRECT($A$1&amp;"!"&amp;CELL("address",$CU11))&amp;"     USED  "&amp;TEXT(INDIRECT($A$1&amp;"!"&amp;CELL("address",P11)),"#,###.#0")&amp;" KGS      AGAINST BILL OF ENTRY NO    "&amp;INDIRECT($A$1&amp;"!"&amp;CELL("address",$F11))&amp;"      Rate Per Kgs [ "&amp;INDIRECT($A$1&amp;"!"&amp;CELL("address",$I11))&amp;" ]     AGAINST H.S.CODE   "&amp;TEXT(INDIRECT($A$1&amp;"!"&amp;CELL("address",$H11)),"0000.0000")&amp;IF(OR(INDIRECT($A$1&amp;"!"&amp;CELL("address",$R$8))&lt;&gt;"",INDIRECT($A$1&amp;"!"&amp;CELL("address",$S$8))&lt;&gt;""),"  EFS ONLINE AC #    ","")&amp;_xlfn.IFNA(VLOOKUP(INDIRECT($A$1&amp;"!"&amp;CELL("address",R11)),AC.No[],2,0),"")&amp;_xlfn.IFNA(IF(INDIRECT($A$1&amp;"!"&amp;CELL("address",S11))&lt;&gt;0,"   +   "&amp;VLOOKUP(INDIRECT($A$1&amp;"!"&amp;CELL("address",S11)),AC.No[],2,0),""),""),""),REPT("-",150))</f>
        <v/>
      </c>
      <c r="D11" s="7" t="str">
        <f ca="1">IF(INDIRECT($A$1&amp;"!"&amp;CELL("address",$CU11))&lt;&gt;"END",IF(INDIRECT($A$1&amp;"!"&amp;CELL("address",V11))&lt;&gt;0,"USED IMPORTED   "&amp;INDIRECT($A$1&amp;"!"&amp;CELL("address",$CU11))&amp;"     USED  "&amp;TEXT(INDIRECT($A$1&amp;"!"&amp;CELL("address",V11)),"#,###.#0")&amp;" KGS      AGAINST BILL OF ENTRY NO    "&amp;INDIRECT($A$1&amp;"!"&amp;CELL("address",$F11))&amp;"      Rate Per Kgs [ "&amp;INDIRECT($A$1&amp;"!"&amp;CELL("address",$I11))&amp;" ]     AGAINST H.S.CODE   "&amp;TEXT(INDIRECT($A$1&amp;"!"&amp;CELL("address",$H11)),"0000.0000")&amp;IF(OR(INDIRECT($A$1&amp;"!"&amp;CELL("address",$X$8))&lt;&gt;"",INDIRECT($A$1&amp;"!"&amp;CELL("address",$Y$8))&lt;&gt;""),"  EFS ONLINE AC #    ","")&amp;_xlfn.IFNA(VLOOKUP(INDIRECT($A$1&amp;"!"&amp;CELL("address",X11)),AC.No[],2,0),"")&amp;_xlfn.IFNA(IF(INDIRECT($A$1&amp;"!"&amp;CELL("address",Y11))&lt;&gt;0,"   +   "&amp;VLOOKUP(INDIRECT($A$1&amp;"!"&amp;CELL("address",Y11)),AC.No[],2,0),""),""),""),REPT("-",150))</f>
        <v/>
      </c>
      <c r="E11" s="7" t="str">
        <f ca="1">IF(INDIRECT($A$1&amp;"!"&amp;CELL("address",$CU11))&lt;&gt;"END",IF(INDIRECT($A$1&amp;"!"&amp;CELL("address",AB11))&lt;&gt;0,"USED IMPORTED   "&amp;INDIRECT($A$1&amp;"!"&amp;CELL("address",$CU11))&amp;"     USED  "&amp;TEXT(INDIRECT($A$1&amp;"!"&amp;CELL("address",AB11)),"#,###.#0")&amp;" KGS      AGAINST BILL OF ENTRY NO    "&amp;INDIRECT($A$1&amp;"!"&amp;CELL("address",$F11))&amp;"      Rate Per Kgs [ "&amp;INDIRECT($A$1&amp;"!"&amp;CELL("address",$I11))&amp;" ]     AGAINST H.S.CODE   "&amp;TEXT(INDIRECT($A$1&amp;"!"&amp;CELL("address",$H11)),"0000.0000")&amp;IF(OR(INDIRECT($A$1&amp;"!"&amp;CELL("address",$AD$8))&lt;&gt;"",INDIRECT($A$1&amp;"!"&amp;CELL("address",$AE$8))&lt;&gt;""),"  EFS ONLINE AC #    ","")&amp;_xlfn.IFNA(VLOOKUP(INDIRECT($A$1&amp;"!"&amp;CELL("address",AD11)),AC.No[],2,0),"")&amp;_xlfn.IFNA(IF(INDIRECT($A$1&amp;"!"&amp;CELL("address",AE11))&lt;&gt;0,"   +   "&amp;VLOOKUP(INDIRECT($A$1&amp;"!"&amp;CELL("address",AE11)),AC.No[],2,0),""),""),""),REPT("-",150))</f>
        <v/>
      </c>
      <c r="F11" s="7" t="str">
        <f ca="1">IF(INDIRECT($A$1&amp;"!"&amp;CELL("address",$CU11))&lt;&gt;"END",IF(INDIRECT($A$1&amp;"!"&amp;CELL("address",AH11))&lt;&gt;0,"USED IMPORTED   "&amp;INDIRECT($A$1&amp;"!"&amp;CELL("address",$CU11))&amp;"     USED  "&amp;TEXT(INDIRECT($A$1&amp;"!"&amp;CELL("address",AH11)),"#,###.#0")&amp;" KGS      AGAINST BILL OF ENTRY NO    "&amp;INDIRECT($A$1&amp;"!"&amp;CELL("address",$F11))&amp;"      Rate Per Kgs [ "&amp;INDIRECT($A$1&amp;"!"&amp;CELL("address",$I11))&amp;" ]     AGAINST H.S.CODE   "&amp;TEXT(INDIRECT($A$1&amp;"!"&amp;CELL("address",$H11)),"0000.0000")&amp;IF(OR(INDIRECT($A$1&amp;"!"&amp;CELL("address",$AJ$8))&lt;&gt;"",INDIRECT($A$1&amp;"!"&amp;CELL("address",$AK$8))&lt;&gt;""),"  EFS ONLINE AC #    ","")&amp;_xlfn.IFNA(VLOOKUP(INDIRECT($A$1&amp;"!"&amp;CELL("address",AJ11)),AC.No[],2,0),"")&amp;_xlfn.IFNA(IF(INDIRECT($A$1&amp;"!"&amp;CELL("address",AK11))&lt;&gt;0,"   +   "&amp;VLOOKUP(INDIRECT($A$1&amp;"!"&amp;CELL("address",AK11)),AC.No[],2,0),""),""),""),REPT("-",150))</f>
        <v/>
      </c>
      <c r="G11" s="7" t="str">
        <f ca="1">IF(INDIRECT($A$1&amp;"!"&amp;CELL("address",$CU11))&lt;&gt;"END",IF(INDIRECT($A$1&amp;"!"&amp;CELL("address",AN11))&lt;&gt;0,"USED IMPORTED   "&amp;INDIRECT($A$1&amp;"!"&amp;CELL("address",$CU11))&amp;"     USED  "&amp;TEXT(INDIRECT($A$1&amp;"!"&amp;CELL("address",AN11)),"#,###.#0")&amp;" KGS      AGAINST BILL OF ENTRY NO    "&amp;INDIRECT($A$1&amp;"!"&amp;CELL("address",$F11))&amp;"      Rate Per Kgs [ "&amp;INDIRECT($A$1&amp;"!"&amp;CELL("address",$I11))&amp;" ]     AGAINST H.S.CODE   "&amp;TEXT(INDIRECT($A$1&amp;"!"&amp;CELL("address",$H11)),"0000.0000")&amp;IF(OR(INDIRECT($A$1&amp;"!"&amp;CELL("address",$AP$8))&lt;&gt;"",INDIRECT($A$1&amp;"!"&amp;CELL("address",$AQ$8))&lt;&gt;""),"  EFS ONLINE AC #    ","")&amp;_xlfn.IFNA(VLOOKUP(INDIRECT($A$1&amp;"!"&amp;CELL("address",AP11)),AC.No[],2,0),"")&amp;_xlfn.IFNA(IF(INDIRECT($A$1&amp;"!"&amp;CELL("address",AQ11))&lt;&gt;0,"   +   "&amp;VLOOKUP(INDIRECT($A$1&amp;"!"&amp;CELL("address",AQ11)),AC.No[],2,0),""),""),""),REPT("-",150))</f>
        <v/>
      </c>
      <c r="H11" s="7" t="str">
        <f ca="1">IF(INDIRECT($A$1&amp;"!"&amp;CELL("address",$CU11))&lt;&gt;"END",IF(INDIRECT($A$1&amp;"!"&amp;CELL("address",AT11))&lt;&gt;0,"USED IMPORTED   "&amp;INDIRECT($A$1&amp;"!"&amp;CELL("address",$CU11))&amp;"     USED  "&amp;TEXT(INDIRECT($A$1&amp;"!"&amp;CELL("address",AT11)),"#,###.#0")&amp;" KGS      AGAINST BILL OF ENTRY NO    "&amp;INDIRECT($A$1&amp;"!"&amp;CELL("address",$F11))&amp;"      Rate Per Kgs [ "&amp;INDIRECT($A$1&amp;"!"&amp;CELL("address",$I11))&amp;" ]     AGAINST H.S.CODE   "&amp;TEXT(INDIRECT($A$1&amp;"!"&amp;CELL("address",$H11)),"0000.0000")&amp;IF(OR(INDIRECT($A$1&amp;"!"&amp;CELL("address",$AV$8))&lt;&gt;"",INDIRECT($A$1&amp;"!"&amp;CELL("address",$AW$8))&lt;&gt;""),"  EFS ONLINE AC #    ","")&amp;_xlfn.IFNA(VLOOKUP(INDIRECT($A$1&amp;"!"&amp;CELL("address",AV11)),AC.No[],2,0),"")&amp;_xlfn.IFNA(IF(INDIRECT($A$1&amp;"!"&amp;CELL("address",AW11))&lt;&gt;0,"   +   "&amp;VLOOKUP(INDIRECT($A$1&amp;"!"&amp;CELL("address",AW11)),AC.No[],2,0),""),""),""),REPT("-",150))</f>
        <v/>
      </c>
      <c r="I11" s="7" t="str">
        <f ca="1">IF(INDIRECT($A$1&amp;"!"&amp;CELL("address",$CU11))&lt;&gt;"END",IF(INDIRECT($A$1&amp;"!"&amp;CELL("address",AZ11))&lt;&gt;0,"USED IMPORTED   "&amp;INDIRECT($A$1&amp;"!"&amp;CELL("address",$CU11))&amp;"     USED  "&amp;TEXT(INDIRECT($A$1&amp;"!"&amp;CELL("address",AZ11)),"#,###.#0")&amp;" KGS      AGAINST BILL OF ENTRY NO    "&amp;INDIRECT($A$1&amp;"!"&amp;CELL("address",$F11))&amp;"      Rate Per Kgs [ "&amp;INDIRECT($A$1&amp;"!"&amp;CELL("address",$I11))&amp;" ]     AGAINST H.S.CODE   "&amp;TEXT(INDIRECT($A$1&amp;"!"&amp;CELL("address",$H11)),"0000.0000")&amp;IF(OR(INDIRECT($A$1&amp;"!"&amp;CELL("address",$BB$8))&lt;&gt;"",INDIRECT($A$1&amp;"!"&amp;CELL("address",$BC$8))&lt;&gt;""),"  EFS ONLINE AC #    ","")&amp;_xlfn.IFNA(VLOOKUP(INDIRECT($A$1&amp;"!"&amp;CELL("address",BB11)),AC.No[],2,0),"")&amp;_xlfn.IFNA(IF(INDIRECT($A$1&amp;"!"&amp;CELL("address",BC11))&lt;&gt;0,"   +   "&amp;VLOOKUP(INDIRECT($A$1&amp;"!"&amp;CELL("address",BC11)),AC.No[],2,0),""),""),""),REPT("-",150))</f>
        <v/>
      </c>
      <c r="J11" s="7" t="str">
        <f ca="1">IF(INDIRECT($A$1&amp;"!"&amp;CELL("address",$CU11))&lt;&gt;"END",IF(INDIRECT($A$1&amp;"!"&amp;CELL("address",BF11))&lt;&gt;0,"USED IMPORTED   "&amp;INDIRECT($A$1&amp;"!"&amp;CELL("address",$CU11))&amp;"     USED  "&amp;TEXT(INDIRECT($A$1&amp;"!"&amp;CELL("address",BF11)),"#,###.#0")&amp;" KGS      AGAINST BILL OF ENTRY NO    "&amp;INDIRECT($A$1&amp;"!"&amp;CELL("address",$F11))&amp;"      Rate Per Kgs [ "&amp;INDIRECT($A$1&amp;"!"&amp;CELL("address",$I11))&amp;" ]     AGAINST H.S.CODE   "&amp;TEXT(INDIRECT($A$1&amp;"!"&amp;CELL("address",$H11)),"0000.0000")&amp;IF(OR(INDIRECT($A$1&amp;"!"&amp;CELL("address",$BH$8))&lt;&gt;"",INDIRECT($A$1&amp;"!"&amp;CELL("address",$BI$8))&lt;&gt;""),"  EFS ONLINE AC #    ","")&amp;_xlfn.IFNA(VLOOKUP(INDIRECT($A$1&amp;"!"&amp;CELL("address",BH11)),AC.No[],2,0),"")&amp;_xlfn.IFNA(IF(INDIRECT($A$1&amp;"!"&amp;CELL("address",BI11))&lt;&gt;0,"   +   "&amp;VLOOKUP(INDIRECT($A$1&amp;"!"&amp;CELL("address",BI11)),AC.No[],2,0),""),""),""),REPT("-",150))</f>
        <v/>
      </c>
      <c r="K11" s="7" t="str">
        <f ca="1">IF(INDIRECT($A$1&amp;"!"&amp;CELL("address",$CU11))&lt;&gt;"END",IF(INDIRECT($A$1&amp;"!"&amp;CELL("address",BL11))&lt;&gt;0,"USED IMPORTED   "&amp;INDIRECT($A$1&amp;"!"&amp;CELL("address",$CU11))&amp;"     USED  "&amp;TEXT(INDIRECT($A$1&amp;"!"&amp;CELL("address",BL11)),"#,###.#0")&amp;" KGS      AGAINST BILL OF ENTRY NO    "&amp;INDIRECT($A$1&amp;"!"&amp;CELL("address",$F11))&amp;"      Rate Per Kgs [ "&amp;INDIRECT($A$1&amp;"!"&amp;CELL("address",$I11))&amp;" ]     AGAINST H.S.CODE   "&amp;TEXT(INDIRECT($A$1&amp;"!"&amp;CELL("address",$H11)),"0000.0000")&amp;IF(OR(INDIRECT($A$1&amp;"!"&amp;CELL("address",$BN$8))&lt;&gt;"",INDIRECT($A$1&amp;"!"&amp;CELL("address",$BO$8))&lt;&gt;""),"  EFS ONLINE AC #    ","")&amp;_xlfn.IFNA(VLOOKUP(INDIRECT($A$1&amp;"!"&amp;CELL("address",BN11)),AC.No[],2,0),"")&amp;_xlfn.IFNA(IF(INDIRECT($A$1&amp;"!"&amp;CELL("address",BO11))&lt;&gt;0,"   +   "&amp;VLOOKUP(INDIRECT($A$1&amp;"!"&amp;CELL("address",BO11)),AC.No[],2,0),""),""),""),REPT("-",150))</f>
        <v/>
      </c>
      <c r="L11" s="7" t="str">
        <f ca="1">IF(INDIRECT($A$1&amp;"!"&amp;CELL("address",$CU11))&lt;&gt;"END",IF(INDIRECT($A$1&amp;"!"&amp;CELL("address",BR11))&lt;&gt;0,"USED IMPORTED   "&amp;INDIRECT($A$1&amp;"!"&amp;CELL("address",$CU11))&amp;"     USED  "&amp;TEXT(INDIRECT($A$1&amp;"!"&amp;CELL("address",BR11)),"#,###.#0")&amp;" KGS      AGAINST BILL OF ENTRY NO    "&amp;INDIRECT($A$1&amp;"!"&amp;CELL("address",$F11))&amp;"      Rate Per Kgs [ "&amp;INDIRECT($A$1&amp;"!"&amp;CELL("address",$I11))&amp;" ]     AGAINST H.S.CODE   "&amp;TEXT(INDIRECT($A$1&amp;"!"&amp;CELL("address",$H11)),"0000.0000")&amp;IF(OR(INDIRECT($A$1&amp;"!"&amp;CELL("address",$BT$8))&lt;&gt;"",INDIRECT($A$1&amp;"!"&amp;CELL("address",$BU$8))&lt;&gt;""),"  EFS ONLINE AC #    ","")&amp;_xlfn.IFNA(VLOOKUP(INDIRECT($A$1&amp;"!"&amp;CELL("address",BT11)),AC.No[],2,0),"")&amp;_xlfn.IFNA(IF(INDIRECT($A$1&amp;"!"&amp;CELL("address",BU11))&lt;&gt;0,"   +   "&amp;VLOOKUP(INDIRECT($A$1&amp;"!"&amp;CELL("address",BU11)),AC.No[],2,0),""),""),""),REPT("-",150))</f>
        <v/>
      </c>
      <c r="M11" s="7" t="str">
        <f ca="1">IF(INDIRECT($A$1&amp;"!"&amp;CELL("address",$CU11))&lt;&gt;"END",IF(INDIRECT($A$1&amp;"!"&amp;CELL("address",BX11))&lt;&gt;0,"USED IMPORTED   "&amp;INDIRECT($A$1&amp;"!"&amp;CELL("address",$CU11))&amp;"     USED  "&amp;TEXT(INDIRECT($A$1&amp;"!"&amp;CELL("address",BX11)),"#,###.#0")&amp;" KGS      AGAINST BILL OF ENTRY NO    "&amp;INDIRECT($A$1&amp;"!"&amp;CELL("address",$F11))&amp;"      Rate Per Kgs [ "&amp;INDIRECT($A$1&amp;"!"&amp;CELL("address",$I11))&amp;" ]     AGAINST H.S.CODE   "&amp;TEXT(INDIRECT($A$1&amp;"!"&amp;CELL("address",$H11)),"0000.0000")&amp;IF(OR(INDIRECT($A$1&amp;"!"&amp;CELL("address",$BZ$8))&lt;&gt;"",INDIRECT($A$1&amp;"!"&amp;CELL("address",$CA$8))&lt;&gt;""),"  EFS ONLINE AC #    ","")&amp;_xlfn.IFNA(VLOOKUP(INDIRECT($A$1&amp;"!"&amp;CELL("address",BZ11)),AC.No[],2,0),"")&amp;_xlfn.IFNA(IF(INDIRECT($A$1&amp;"!"&amp;CELL("address",CA11))&lt;&gt;0,"   +   "&amp;VLOOKUP(INDIRECT($A$1&amp;"!"&amp;CELL("address",CA11)),AC.No[],2,0),""),""),""),REPT("-",150))</f>
        <v/>
      </c>
      <c r="N11" s="7" t="str">
        <f ca="1">IF(INDIRECT($A$1&amp;"!"&amp;CELL("address",$CU11))&lt;&gt;"END",IF(INDIRECT($A$1&amp;"!"&amp;CELL("address",CD11))&lt;&gt;0,"USED IMPORTED   "&amp;INDIRECT($A$1&amp;"!"&amp;CELL("address",$CU11))&amp;"     USED  "&amp;TEXT(INDIRECT($A$1&amp;"!"&amp;CELL("address",CD11)),"#,###.#0")&amp;" KGS      AGAINST BILL OF ENTRY NO    "&amp;INDIRECT($A$1&amp;"!"&amp;CELL("address",$F11))&amp;"      Rate Per Kgs [ "&amp;INDIRECT($A$1&amp;"!"&amp;CELL("address",$I11))&amp;" ]     AGAINST H.S.CODE   "&amp;TEXT(INDIRECT($A$1&amp;"!"&amp;CELL("address",$H11)),"0000.0000")&amp;IF(OR(INDIRECT($A$1&amp;"!"&amp;CELL("address",$CF$8))&lt;&gt;"",INDIRECT($A$1&amp;"!"&amp;CELL("address",$CG$8))&lt;&gt;""),"  EFS ONLINE AC #    ","")&amp;_xlfn.IFNA(VLOOKUP(INDIRECT($A$1&amp;"!"&amp;CELL("address",CF11)),AC.No[],2,0),"")&amp;_xlfn.IFNA(IF(INDIRECT($A$1&amp;"!"&amp;CELL("address",CG11))&lt;&gt;0,"   +   "&amp;VLOOKUP(INDIRECT($A$1&amp;"!"&amp;CELL("address",CG11)),AC.No[],2,0),""),""),""),REPT("-",150))</f>
        <v/>
      </c>
      <c r="O11" s="7" t="str">
        <f ca="1">IF(INDIRECT($A$1&amp;"!"&amp;CELL("address",$CU11))&lt;&gt;"END",IF(INDIRECT($A$1&amp;"!"&amp;CELL("address",CJ11))&lt;&gt;0,"USED IMPORTED   "&amp;INDIRECT($A$1&amp;"!"&amp;CELL("address",$CU11))&amp;"     USED  "&amp;TEXT(INDIRECT($A$1&amp;"!"&amp;CELL("address",CJ11)),"#,###.#0")&amp;" KGS      AGAINST BILL OF ENTRY NO    "&amp;INDIRECT($A$1&amp;"!"&amp;CELL("address",$F11))&amp;"      Rate Per Kgs [ "&amp;INDIRECT($A$1&amp;"!"&amp;CELL("address",$I11))&amp;" ]     AGAINST H.S.CODE   "&amp;TEXT(INDIRECT($A$1&amp;"!"&amp;CELL("address",$H11)),"0000.0000")&amp;IF(OR(INDIRECT($A$1&amp;"!"&amp;CELL("address",$CL$8))&lt;&gt;"",INDIRECT($A$1&amp;"!"&amp;CELL("address",$CM$8))&lt;&gt;""),"  EFS ONLINE AC #    ","")&amp;_xlfn.IFNA(VLOOKUP(INDIRECT($A$1&amp;"!"&amp;CELL("address",CL11)),AC.No[],2,0),"")&amp;_xlfn.IFNA(IF(INDIRECT($A$1&amp;"!"&amp;CELL("address",CM11))&lt;&gt;0,"   +   "&amp;VLOOKUP(INDIRECT($A$1&amp;"!"&amp;CELL("address",CM11)),AC.No[],2,0),""),""),""),REPT("-",150))</f>
        <v/>
      </c>
      <c r="P11" s="7" t="str">
        <f ca="1">IF(INDIRECT($A$1&amp;"!"&amp;CELL("address",$CU11))&lt;&gt;"END",IF(INDIRECT($A$1&amp;"!"&amp;CELL("address",CP11))&lt;&gt;0,"USED IMPORTED   "&amp;INDIRECT($A$1&amp;"!"&amp;CELL("address",$CU11))&amp;"     USED  "&amp;TEXT(INDIRECT($A$1&amp;"!"&amp;CELL("address",CP11)),"#,###.#0")&amp;" KGS      AGAINST BILL OF ENTRY NO    "&amp;INDIRECT($A$1&amp;"!"&amp;CELL("address",$F11))&amp;"      Rate Per Kgs [ "&amp;INDIRECT($A$1&amp;"!"&amp;CELL("address",$I11))&amp;" ]     AGAINST H.S.CODE   "&amp;TEXT(INDIRECT($A$1&amp;"!"&amp;CELL("address",$H11)),"0000.0000")&amp;IF(OR(INDIRECT($A$1&amp;"!"&amp;CELL("address",$CR$8))&lt;&gt;"",INDIRECT($A$1&amp;"!"&amp;CELL("address",$CS$8))&lt;&gt;""),"  EFS ONLINE AC #    ","")&amp;_xlfn.IFNA(VLOOKUP(INDIRECT($A$1&amp;"!"&amp;CELL("address",CR11)),AC.No[],2,0),"")&amp;_xlfn.IFNA(IF(INDIRECT($A$1&amp;"!"&amp;CELL("address",CS11))&lt;&gt;0,"   +   "&amp;VLOOKUP(INDIRECT($A$1&amp;"!"&amp;CELL("address",CS11)),AC.No[],2,0),""),""),""),REPT("-",150))</f>
        <v/>
      </c>
    </row>
    <row r="12" spans="1:16" x14ac:dyDescent="0.2">
      <c r="A12" s="124">
        <v>3</v>
      </c>
      <c r="B12" s="7" t="str">
        <f ca="1">IF(INDIRECT($A$1&amp;"!"&amp;CELL("address",$CU12))&lt;&gt;"END",IF(INDIRECT($A$1&amp;"!"&amp;CELL("address",J12))&lt;&gt;0,"USED IMPORTED   "&amp;INDIRECT($A$1&amp;"!"&amp;CELL("address",$CU12))&amp;"     USED  "&amp;TEXT(INDIRECT($A$1&amp;"!"&amp;CELL("address",J12)),"#,###.#0")&amp;" KGS      AGAINST BILL OF ENTRY NO    "&amp;INDIRECT($A$1&amp;"!"&amp;CELL("address",$F12))&amp;"      Rate Per Kgs [ "&amp;INDIRECT($A$1&amp;"!"&amp;CELL("address",$I12))&amp;" ]     AGAINST H.S.CODE   "&amp;TEXT(INDIRECT($A$1&amp;"!"&amp;CELL("address",$H12)),"0000.0000")&amp;IF(OR(INDIRECT($A$1&amp;"!"&amp;CELL("address",$L$8))&lt;&gt;"",INDIRECT($A$1&amp;"!"&amp;CELL("address",$M$8))&lt;&gt;""),"  EFS ONLINE AC #    ","")&amp;_xlfn.IFNA(VLOOKUP(INDIRECT($A$1&amp;"!"&amp;CELL("address",L12)),AC.No[],2,0),"")&amp;_xlfn.IFNA(IF(INDIRECT($A$1&amp;"!"&amp;CELL("address",M12))&lt;&gt;0,"   +   "&amp;VLOOKUP(INDIRECT($A$1&amp;"!"&amp;CELL("address",M12)),AC.No[],2,0),""),""),""),REPT("-",150))</f>
        <v/>
      </c>
      <c r="C12" s="7" t="str">
        <f ca="1">IF(INDIRECT($A$1&amp;"!"&amp;CELL("address",$CU12))&lt;&gt;"END",IF(INDIRECT($A$1&amp;"!"&amp;CELL("address",P12))&lt;&gt;0,"USED IMPORTED   "&amp;INDIRECT($A$1&amp;"!"&amp;CELL("address",$CU12))&amp;"     USED  "&amp;TEXT(INDIRECT($A$1&amp;"!"&amp;CELL("address",P12)),"#,###.#0")&amp;" KGS      AGAINST BILL OF ENTRY NO    "&amp;INDIRECT($A$1&amp;"!"&amp;CELL("address",$F12))&amp;"      Rate Per Kgs [ "&amp;INDIRECT($A$1&amp;"!"&amp;CELL("address",$I12))&amp;" ]     AGAINST H.S.CODE   "&amp;TEXT(INDIRECT($A$1&amp;"!"&amp;CELL("address",$H12)),"0000.0000")&amp;IF(OR(INDIRECT($A$1&amp;"!"&amp;CELL("address",$R$8))&lt;&gt;"",INDIRECT($A$1&amp;"!"&amp;CELL("address",$S$8))&lt;&gt;""),"  EFS ONLINE AC #    ","")&amp;_xlfn.IFNA(VLOOKUP(INDIRECT($A$1&amp;"!"&amp;CELL("address",R12)),AC.No[],2,0),"")&amp;_xlfn.IFNA(IF(INDIRECT($A$1&amp;"!"&amp;CELL("address",S12))&lt;&gt;0,"   +   "&amp;VLOOKUP(INDIRECT($A$1&amp;"!"&amp;CELL("address",S12)),AC.No[],2,0),""),""),""),REPT("-",150))</f>
        <v/>
      </c>
      <c r="D12" s="7" t="str">
        <f ca="1">IF(INDIRECT($A$1&amp;"!"&amp;CELL("address",$CU12))&lt;&gt;"END",IF(INDIRECT($A$1&amp;"!"&amp;CELL("address",V12))&lt;&gt;0,"USED IMPORTED   "&amp;INDIRECT($A$1&amp;"!"&amp;CELL("address",$CU12))&amp;"     USED  "&amp;TEXT(INDIRECT($A$1&amp;"!"&amp;CELL("address",V12)),"#,###.#0")&amp;" KGS      AGAINST BILL OF ENTRY NO    "&amp;INDIRECT($A$1&amp;"!"&amp;CELL("address",$F12))&amp;"      Rate Per Kgs [ "&amp;INDIRECT($A$1&amp;"!"&amp;CELL("address",$I12))&amp;" ]     AGAINST H.S.CODE   "&amp;TEXT(INDIRECT($A$1&amp;"!"&amp;CELL("address",$H12)),"0000.0000")&amp;IF(OR(INDIRECT($A$1&amp;"!"&amp;CELL("address",$X$8))&lt;&gt;"",INDIRECT($A$1&amp;"!"&amp;CELL("address",$Y$8))&lt;&gt;""),"  EFS ONLINE AC #    ","")&amp;_xlfn.IFNA(VLOOKUP(INDIRECT($A$1&amp;"!"&amp;CELL("address",X12)),AC.No[],2,0),"")&amp;_xlfn.IFNA(IF(INDIRECT($A$1&amp;"!"&amp;CELL("address",Y12))&lt;&gt;0,"   +   "&amp;VLOOKUP(INDIRECT($A$1&amp;"!"&amp;CELL("address",Y12)),AC.No[],2,0),""),""),""),REPT("-",150))</f>
        <v/>
      </c>
      <c r="E12" s="7" t="str">
        <f ca="1">IF(INDIRECT($A$1&amp;"!"&amp;CELL("address",$CU12))&lt;&gt;"END",IF(INDIRECT($A$1&amp;"!"&amp;CELL("address",AB12))&lt;&gt;0,"USED IMPORTED   "&amp;INDIRECT($A$1&amp;"!"&amp;CELL("address",$CU12))&amp;"     USED  "&amp;TEXT(INDIRECT($A$1&amp;"!"&amp;CELL("address",AB12)),"#,###.#0")&amp;" KGS      AGAINST BILL OF ENTRY NO    "&amp;INDIRECT($A$1&amp;"!"&amp;CELL("address",$F12))&amp;"      Rate Per Kgs [ "&amp;INDIRECT($A$1&amp;"!"&amp;CELL("address",$I12))&amp;" ]     AGAINST H.S.CODE   "&amp;TEXT(INDIRECT($A$1&amp;"!"&amp;CELL("address",$H12)),"0000.0000")&amp;IF(OR(INDIRECT($A$1&amp;"!"&amp;CELL("address",$AD$8))&lt;&gt;"",INDIRECT($A$1&amp;"!"&amp;CELL("address",$AE$8))&lt;&gt;""),"  EFS ONLINE AC #    ","")&amp;_xlfn.IFNA(VLOOKUP(INDIRECT($A$1&amp;"!"&amp;CELL("address",AD12)),AC.No[],2,0),"")&amp;_xlfn.IFNA(IF(INDIRECT($A$1&amp;"!"&amp;CELL("address",AE12))&lt;&gt;0,"   +   "&amp;VLOOKUP(INDIRECT($A$1&amp;"!"&amp;CELL("address",AE12)),AC.No[],2,0),""),""),""),REPT("-",150))</f>
        <v/>
      </c>
      <c r="F12" s="7" t="str">
        <f ca="1">IF(INDIRECT($A$1&amp;"!"&amp;CELL("address",$CU12))&lt;&gt;"END",IF(INDIRECT($A$1&amp;"!"&amp;CELL("address",AH12))&lt;&gt;0,"USED IMPORTED   "&amp;INDIRECT($A$1&amp;"!"&amp;CELL("address",$CU12))&amp;"     USED  "&amp;TEXT(INDIRECT($A$1&amp;"!"&amp;CELL("address",AH12)),"#,###.#0")&amp;" KGS      AGAINST BILL OF ENTRY NO    "&amp;INDIRECT($A$1&amp;"!"&amp;CELL("address",$F12))&amp;"      Rate Per Kgs [ "&amp;INDIRECT($A$1&amp;"!"&amp;CELL("address",$I12))&amp;" ]     AGAINST H.S.CODE   "&amp;TEXT(INDIRECT($A$1&amp;"!"&amp;CELL("address",$H12)),"0000.0000")&amp;IF(OR(INDIRECT($A$1&amp;"!"&amp;CELL("address",$AJ$8))&lt;&gt;"",INDIRECT($A$1&amp;"!"&amp;CELL("address",$AK$8))&lt;&gt;""),"  EFS ONLINE AC #    ","")&amp;_xlfn.IFNA(VLOOKUP(INDIRECT($A$1&amp;"!"&amp;CELL("address",AJ12)),AC.No[],2,0),"")&amp;_xlfn.IFNA(IF(INDIRECT($A$1&amp;"!"&amp;CELL("address",AK12))&lt;&gt;0,"   +   "&amp;VLOOKUP(INDIRECT($A$1&amp;"!"&amp;CELL("address",AK12)),AC.No[],2,0),""),""),""),REPT("-",150))</f>
        <v/>
      </c>
      <c r="G12" s="7" t="str">
        <f ca="1">IF(INDIRECT($A$1&amp;"!"&amp;CELL("address",$CU12))&lt;&gt;"END",IF(INDIRECT($A$1&amp;"!"&amp;CELL("address",AN12))&lt;&gt;0,"USED IMPORTED   "&amp;INDIRECT($A$1&amp;"!"&amp;CELL("address",$CU12))&amp;"     USED  "&amp;TEXT(INDIRECT($A$1&amp;"!"&amp;CELL("address",AN12)),"#,###.#0")&amp;" KGS      AGAINST BILL OF ENTRY NO    "&amp;INDIRECT($A$1&amp;"!"&amp;CELL("address",$F12))&amp;"      Rate Per Kgs [ "&amp;INDIRECT($A$1&amp;"!"&amp;CELL("address",$I12))&amp;" ]     AGAINST H.S.CODE   "&amp;TEXT(INDIRECT($A$1&amp;"!"&amp;CELL("address",$H12)),"0000.0000")&amp;IF(OR(INDIRECT($A$1&amp;"!"&amp;CELL("address",$AP$8))&lt;&gt;"",INDIRECT($A$1&amp;"!"&amp;CELL("address",$AQ$8))&lt;&gt;""),"  EFS ONLINE AC #    ","")&amp;_xlfn.IFNA(VLOOKUP(INDIRECT($A$1&amp;"!"&amp;CELL("address",AP12)),AC.No[],2,0),"")&amp;_xlfn.IFNA(IF(INDIRECT($A$1&amp;"!"&amp;CELL("address",AQ12))&lt;&gt;0,"   +   "&amp;VLOOKUP(INDIRECT($A$1&amp;"!"&amp;CELL("address",AQ12)),AC.No[],2,0),""),""),""),REPT("-",150))</f>
        <v/>
      </c>
      <c r="H12" s="7" t="str">
        <f ca="1">IF(INDIRECT($A$1&amp;"!"&amp;CELL("address",$CU12))&lt;&gt;"END",IF(INDIRECT($A$1&amp;"!"&amp;CELL("address",AT12))&lt;&gt;0,"USED IMPORTED   "&amp;INDIRECT($A$1&amp;"!"&amp;CELL("address",$CU12))&amp;"     USED  "&amp;TEXT(INDIRECT($A$1&amp;"!"&amp;CELL("address",AT12)),"#,###.#0")&amp;" KGS      AGAINST BILL OF ENTRY NO    "&amp;INDIRECT($A$1&amp;"!"&amp;CELL("address",$F12))&amp;"      Rate Per Kgs [ "&amp;INDIRECT($A$1&amp;"!"&amp;CELL("address",$I12))&amp;" ]     AGAINST H.S.CODE   "&amp;TEXT(INDIRECT($A$1&amp;"!"&amp;CELL("address",$H12)),"0000.0000")&amp;IF(OR(INDIRECT($A$1&amp;"!"&amp;CELL("address",$AV$8))&lt;&gt;"",INDIRECT($A$1&amp;"!"&amp;CELL("address",$AW$8))&lt;&gt;""),"  EFS ONLINE AC #    ","")&amp;_xlfn.IFNA(VLOOKUP(INDIRECT($A$1&amp;"!"&amp;CELL("address",AV12)),AC.No[],2,0),"")&amp;_xlfn.IFNA(IF(INDIRECT($A$1&amp;"!"&amp;CELL("address",AW12))&lt;&gt;0,"   +   "&amp;VLOOKUP(INDIRECT($A$1&amp;"!"&amp;CELL("address",AW12)),AC.No[],2,0),""),""),""),REPT("-",150))</f>
        <v/>
      </c>
      <c r="I12" s="7" t="str">
        <f ca="1">IF(INDIRECT($A$1&amp;"!"&amp;CELL("address",$CU12))&lt;&gt;"END",IF(INDIRECT($A$1&amp;"!"&amp;CELL("address",AZ12))&lt;&gt;0,"USED IMPORTED   "&amp;INDIRECT($A$1&amp;"!"&amp;CELL("address",$CU12))&amp;"     USED  "&amp;TEXT(INDIRECT($A$1&amp;"!"&amp;CELL("address",AZ12)),"#,###.#0")&amp;" KGS      AGAINST BILL OF ENTRY NO    "&amp;INDIRECT($A$1&amp;"!"&amp;CELL("address",$F12))&amp;"      Rate Per Kgs [ "&amp;INDIRECT($A$1&amp;"!"&amp;CELL("address",$I12))&amp;" ]     AGAINST H.S.CODE   "&amp;TEXT(INDIRECT($A$1&amp;"!"&amp;CELL("address",$H12)),"0000.0000")&amp;IF(OR(INDIRECT($A$1&amp;"!"&amp;CELL("address",$BB$8))&lt;&gt;"",INDIRECT($A$1&amp;"!"&amp;CELL("address",$BC$8))&lt;&gt;""),"  EFS ONLINE AC #    ","")&amp;_xlfn.IFNA(VLOOKUP(INDIRECT($A$1&amp;"!"&amp;CELL("address",BB12)),AC.No[],2,0),"")&amp;_xlfn.IFNA(IF(INDIRECT($A$1&amp;"!"&amp;CELL("address",BC12))&lt;&gt;0,"   +   "&amp;VLOOKUP(INDIRECT($A$1&amp;"!"&amp;CELL("address",BC12)),AC.No[],2,0),""),""),""),REPT("-",150))</f>
        <v/>
      </c>
      <c r="J12" s="7" t="str">
        <f ca="1">IF(INDIRECT($A$1&amp;"!"&amp;CELL("address",$CU12))&lt;&gt;"END",IF(INDIRECT($A$1&amp;"!"&amp;CELL("address",BF12))&lt;&gt;0,"USED IMPORTED   "&amp;INDIRECT($A$1&amp;"!"&amp;CELL("address",$CU12))&amp;"     USED  "&amp;TEXT(INDIRECT($A$1&amp;"!"&amp;CELL("address",BF12)),"#,###.#0")&amp;" KGS      AGAINST BILL OF ENTRY NO    "&amp;INDIRECT($A$1&amp;"!"&amp;CELL("address",$F12))&amp;"      Rate Per Kgs [ "&amp;INDIRECT($A$1&amp;"!"&amp;CELL("address",$I12))&amp;" ]     AGAINST H.S.CODE   "&amp;TEXT(INDIRECT($A$1&amp;"!"&amp;CELL("address",$H12)),"0000.0000")&amp;IF(OR(INDIRECT($A$1&amp;"!"&amp;CELL("address",$BH$8))&lt;&gt;"",INDIRECT($A$1&amp;"!"&amp;CELL("address",$BI$8))&lt;&gt;""),"  EFS ONLINE AC #    ","")&amp;_xlfn.IFNA(VLOOKUP(INDIRECT($A$1&amp;"!"&amp;CELL("address",BH12)),AC.No[],2,0),"")&amp;_xlfn.IFNA(IF(INDIRECT($A$1&amp;"!"&amp;CELL("address",BI12))&lt;&gt;0,"   +   "&amp;VLOOKUP(INDIRECT($A$1&amp;"!"&amp;CELL("address",BI12)),AC.No[],2,0),""),""),""),REPT("-",150))</f>
        <v/>
      </c>
      <c r="K12" s="7" t="str">
        <f ca="1">IF(INDIRECT($A$1&amp;"!"&amp;CELL("address",$CU12))&lt;&gt;"END",IF(INDIRECT($A$1&amp;"!"&amp;CELL("address",BL12))&lt;&gt;0,"USED IMPORTED   "&amp;INDIRECT($A$1&amp;"!"&amp;CELL("address",$CU12))&amp;"     USED  "&amp;TEXT(INDIRECT($A$1&amp;"!"&amp;CELL("address",BL12)),"#,###.#0")&amp;" KGS      AGAINST BILL OF ENTRY NO    "&amp;INDIRECT($A$1&amp;"!"&amp;CELL("address",$F12))&amp;"      Rate Per Kgs [ "&amp;INDIRECT($A$1&amp;"!"&amp;CELL("address",$I12))&amp;" ]     AGAINST H.S.CODE   "&amp;TEXT(INDIRECT($A$1&amp;"!"&amp;CELL("address",$H12)),"0000.0000")&amp;IF(OR(INDIRECT($A$1&amp;"!"&amp;CELL("address",$BN$8))&lt;&gt;"",INDIRECT($A$1&amp;"!"&amp;CELL("address",$BO$8))&lt;&gt;""),"  EFS ONLINE AC #    ","")&amp;_xlfn.IFNA(VLOOKUP(INDIRECT($A$1&amp;"!"&amp;CELL("address",BN12)),AC.No[],2,0),"")&amp;_xlfn.IFNA(IF(INDIRECT($A$1&amp;"!"&amp;CELL("address",BO12))&lt;&gt;0,"   +   "&amp;VLOOKUP(INDIRECT($A$1&amp;"!"&amp;CELL("address",BO12)),AC.No[],2,0),""),""),""),REPT("-",150))</f>
        <v/>
      </c>
      <c r="L12" s="7" t="str">
        <f ca="1">IF(INDIRECT($A$1&amp;"!"&amp;CELL("address",$CU12))&lt;&gt;"END",IF(INDIRECT($A$1&amp;"!"&amp;CELL("address",BR12))&lt;&gt;0,"USED IMPORTED   "&amp;INDIRECT($A$1&amp;"!"&amp;CELL("address",$CU12))&amp;"     USED  "&amp;TEXT(INDIRECT($A$1&amp;"!"&amp;CELL("address",BR12)),"#,###.#0")&amp;" KGS      AGAINST BILL OF ENTRY NO    "&amp;INDIRECT($A$1&amp;"!"&amp;CELL("address",$F12))&amp;"      Rate Per Kgs [ "&amp;INDIRECT($A$1&amp;"!"&amp;CELL("address",$I12))&amp;" ]     AGAINST H.S.CODE   "&amp;TEXT(INDIRECT($A$1&amp;"!"&amp;CELL("address",$H12)),"0000.0000")&amp;IF(OR(INDIRECT($A$1&amp;"!"&amp;CELL("address",$BT$8))&lt;&gt;"",INDIRECT($A$1&amp;"!"&amp;CELL("address",$BU$8))&lt;&gt;""),"  EFS ONLINE AC #    ","")&amp;_xlfn.IFNA(VLOOKUP(INDIRECT($A$1&amp;"!"&amp;CELL("address",BT12)),AC.No[],2,0),"")&amp;_xlfn.IFNA(IF(INDIRECT($A$1&amp;"!"&amp;CELL("address",BU12))&lt;&gt;0,"   +   "&amp;VLOOKUP(INDIRECT($A$1&amp;"!"&amp;CELL("address",BU12)),AC.No[],2,0),""),""),""),REPT("-",150))</f>
        <v/>
      </c>
      <c r="M12" s="7" t="str">
        <f ca="1">IF(INDIRECT($A$1&amp;"!"&amp;CELL("address",$CU12))&lt;&gt;"END",IF(INDIRECT($A$1&amp;"!"&amp;CELL("address",BX12))&lt;&gt;0,"USED IMPORTED   "&amp;INDIRECT($A$1&amp;"!"&amp;CELL("address",$CU12))&amp;"     USED  "&amp;TEXT(INDIRECT($A$1&amp;"!"&amp;CELL("address",BX12)),"#,###.#0")&amp;" KGS      AGAINST BILL OF ENTRY NO    "&amp;INDIRECT($A$1&amp;"!"&amp;CELL("address",$F12))&amp;"      Rate Per Kgs [ "&amp;INDIRECT($A$1&amp;"!"&amp;CELL("address",$I12))&amp;" ]     AGAINST H.S.CODE   "&amp;TEXT(INDIRECT($A$1&amp;"!"&amp;CELL("address",$H12)),"0000.0000")&amp;IF(OR(INDIRECT($A$1&amp;"!"&amp;CELL("address",$BZ$8))&lt;&gt;"",INDIRECT($A$1&amp;"!"&amp;CELL("address",$CA$8))&lt;&gt;""),"  EFS ONLINE AC #    ","")&amp;_xlfn.IFNA(VLOOKUP(INDIRECT($A$1&amp;"!"&amp;CELL("address",BZ12)),AC.No[],2,0),"")&amp;_xlfn.IFNA(IF(INDIRECT($A$1&amp;"!"&amp;CELL("address",CA12))&lt;&gt;0,"   +   "&amp;VLOOKUP(INDIRECT($A$1&amp;"!"&amp;CELL("address",CA12)),AC.No[],2,0),""),""),""),REPT("-",150))</f>
        <v/>
      </c>
      <c r="N12" s="7" t="str">
        <f ca="1">IF(INDIRECT($A$1&amp;"!"&amp;CELL("address",$CU12))&lt;&gt;"END",IF(INDIRECT($A$1&amp;"!"&amp;CELL("address",CD12))&lt;&gt;0,"USED IMPORTED   "&amp;INDIRECT($A$1&amp;"!"&amp;CELL("address",$CU12))&amp;"     USED  "&amp;TEXT(INDIRECT($A$1&amp;"!"&amp;CELL("address",CD12)),"#,###.#0")&amp;" KGS      AGAINST BILL OF ENTRY NO    "&amp;INDIRECT($A$1&amp;"!"&amp;CELL("address",$F12))&amp;"      Rate Per Kgs [ "&amp;INDIRECT($A$1&amp;"!"&amp;CELL("address",$I12))&amp;" ]     AGAINST H.S.CODE   "&amp;TEXT(INDIRECT($A$1&amp;"!"&amp;CELL("address",$H12)),"0000.0000")&amp;IF(OR(INDIRECT($A$1&amp;"!"&amp;CELL("address",$CF$8))&lt;&gt;"",INDIRECT($A$1&amp;"!"&amp;CELL("address",$CG$8))&lt;&gt;""),"  EFS ONLINE AC #    ","")&amp;_xlfn.IFNA(VLOOKUP(INDIRECT($A$1&amp;"!"&amp;CELL("address",CF12)),AC.No[],2,0),"")&amp;_xlfn.IFNA(IF(INDIRECT($A$1&amp;"!"&amp;CELL("address",CG12))&lt;&gt;0,"   +   "&amp;VLOOKUP(INDIRECT($A$1&amp;"!"&amp;CELL("address",CG12)),AC.No[],2,0),""),""),""),REPT("-",150))</f>
        <v/>
      </c>
      <c r="O12" s="7" t="str">
        <f ca="1">IF(INDIRECT($A$1&amp;"!"&amp;CELL("address",$CU12))&lt;&gt;"END",IF(INDIRECT($A$1&amp;"!"&amp;CELL("address",CJ12))&lt;&gt;0,"USED IMPORTED   "&amp;INDIRECT($A$1&amp;"!"&amp;CELL("address",$CU12))&amp;"     USED  "&amp;TEXT(INDIRECT($A$1&amp;"!"&amp;CELL("address",CJ12)),"#,###.#0")&amp;" KGS      AGAINST BILL OF ENTRY NO    "&amp;INDIRECT($A$1&amp;"!"&amp;CELL("address",$F12))&amp;"      Rate Per Kgs [ "&amp;INDIRECT($A$1&amp;"!"&amp;CELL("address",$I12))&amp;" ]     AGAINST H.S.CODE   "&amp;TEXT(INDIRECT($A$1&amp;"!"&amp;CELL("address",$H12)),"0000.0000")&amp;IF(OR(INDIRECT($A$1&amp;"!"&amp;CELL("address",$CL$8))&lt;&gt;"",INDIRECT($A$1&amp;"!"&amp;CELL("address",$CM$8))&lt;&gt;""),"  EFS ONLINE AC #    ","")&amp;_xlfn.IFNA(VLOOKUP(INDIRECT($A$1&amp;"!"&amp;CELL("address",CL12)),AC.No[],2,0),"")&amp;_xlfn.IFNA(IF(INDIRECT($A$1&amp;"!"&amp;CELL("address",CM12))&lt;&gt;0,"   +   "&amp;VLOOKUP(INDIRECT($A$1&amp;"!"&amp;CELL("address",CM12)),AC.No[],2,0),""),""),""),REPT("-",150))</f>
        <v/>
      </c>
      <c r="P12" s="7" t="str">
        <f ca="1">IF(INDIRECT($A$1&amp;"!"&amp;CELL("address",$CU12))&lt;&gt;"END",IF(INDIRECT($A$1&amp;"!"&amp;CELL("address",CP12))&lt;&gt;0,"USED IMPORTED   "&amp;INDIRECT($A$1&amp;"!"&amp;CELL("address",$CU12))&amp;"     USED  "&amp;TEXT(INDIRECT($A$1&amp;"!"&amp;CELL("address",CP12)),"#,###.#0")&amp;" KGS      AGAINST BILL OF ENTRY NO    "&amp;INDIRECT($A$1&amp;"!"&amp;CELL("address",$F12))&amp;"      Rate Per Kgs [ "&amp;INDIRECT($A$1&amp;"!"&amp;CELL("address",$I12))&amp;" ]     AGAINST H.S.CODE   "&amp;TEXT(INDIRECT($A$1&amp;"!"&amp;CELL("address",$H12)),"0000.0000")&amp;IF(OR(INDIRECT($A$1&amp;"!"&amp;CELL("address",$CR$8))&lt;&gt;"",INDIRECT($A$1&amp;"!"&amp;CELL("address",$CS$8))&lt;&gt;""),"  EFS ONLINE AC #    ","")&amp;_xlfn.IFNA(VLOOKUP(INDIRECT($A$1&amp;"!"&amp;CELL("address",CR12)),AC.No[],2,0),"")&amp;_xlfn.IFNA(IF(INDIRECT($A$1&amp;"!"&amp;CELL("address",CS12))&lt;&gt;0,"   +   "&amp;VLOOKUP(INDIRECT($A$1&amp;"!"&amp;CELL("address",CS12)),AC.No[],2,0),""),""),""),REPT("-",150))</f>
        <v/>
      </c>
    </row>
    <row r="13" spans="1:16" x14ac:dyDescent="0.2">
      <c r="A13" s="124">
        <v>4</v>
      </c>
      <c r="B13" s="7" t="str">
        <f ca="1">IF(INDIRECT($A$1&amp;"!"&amp;CELL("address",$CU13))&lt;&gt;"END",IF(INDIRECT($A$1&amp;"!"&amp;CELL("address",J13))&lt;&gt;0,"USED IMPORTED   "&amp;INDIRECT($A$1&amp;"!"&amp;CELL("address",$CU13))&amp;"     USED  "&amp;TEXT(INDIRECT($A$1&amp;"!"&amp;CELL("address",J13)),"#,###.#0")&amp;" KGS      AGAINST BILL OF ENTRY NO    "&amp;INDIRECT($A$1&amp;"!"&amp;CELL("address",$F13))&amp;"      Rate Per Kgs [ "&amp;INDIRECT($A$1&amp;"!"&amp;CELL("address",$I13))&amp;" ]     AGAINST H.S.CODE   "&amp;TEXT(INDIRECT($A$1&amp;"!"&amp;CELL("address",$H13)),"0000.0000")&amp;IF(OR(INDIRECT($A$1&amp;"!"&amp;CELL("address",$L$8))&lt;&gt;"",INDIRECT($A$1&amp;"!"&amp;CELL("address",$M$8))&lt;&gt;""),"  EFS ONLINE AC #    ","")&amp;_xlfn.IFNA(VLOOKUP(INDIRECT($A$1&amp;"!"&amp;CELL("address",L13)),AC.No[],2,0),"")&amp;_xlfn.IFNA(IF(INDIRECT($A$1&amp;"!"&amp;CELL("address",M13))&lt;&gt;0,"   +   "&amp;VLOOKUP(INDIRECT($A$1&amp;"!"&amp;CELL("address",M13)),AC.No[],2,0),""),""),""),REPT("-",150))</f>
        <v/>
      </c>
      <c r="C13" s="7" t="str">
        <f ca="1">IF(INDIRECT($A$1&amp;"!"&amp;CELL("address",$CU13))&lt;&gt;"END",IF(INDIRECT($A$1&amp;"!"&amp;CELL("address",P13))&lt;&gt;0,"USED IMPORTED   "&amp;INDIRECT($A$1&amp;"!"&amp;CELL("address",$CU13))&amp;"     USED  "&amp;TEXT(INDIRECT($A$1&amp;"!"&amp;CELL("address",P13)),"#,###.#0")&amp;" KGS      AGAINST BILL OF ENTRY NO    "&amp;INDIRECT($A$1&amp;"!"&amp;CELL("address",$F13))&amp;"      Rate Per Kgs [ "&amp;INDIRECT($A$1&amp;"!"&amp;CELL("address",$I13))&amp;" ]     AGAINST H.S.CODE   "&amp;TEXT(INDIRECT($A$1&amp;"!"&amp;CELL("address",$H13)),"0000.0000")&amp;IF(OR(INDIRECT($A$1&amp;"!"&amp;CELL("address",$R$8))&lt;&gt;"",INDIRECT($A$1&amp;"!"&amp;CELL("address",$S$8))&lt;&gt;""),"  EFS ONLINE AC #    ","")&amp;_xlfn.IFNA(VLOOKUP(INDIRECT($A$1&amp;"!"&amp;CELL("address",R13)),AC.No[],2,0),"")&amp;_xlfn.IFNA(IF(INDIRECT($A$1&amp;"!"&amp;CELL("address",S13))&lt;&gt;0,"   +   "&amp;VLOOKUP(INDIRECT($A$1&amp;"!"&amp;CELL("address",S13)),AC.No[],2,0),""),""),""),REPT("-",150))</f>
        <v/>
      </c>
      <c r="D13" s="7" t="str">
        <f ca="1">IF(INDIRECT($A$1&amp;"!"&amp;CELL("address",$CU13))&lt;&gt;"END",IF(INDIRECT($A$1&amp;"!"&amp;CELL("address",V13))&lt;&gt;0,"USED IMPORTED   "&amp;INDIRECT($A$1&amp;"!"&amp;CELL("address",$CU13))&amp;"     USED  "&amp;TEXT(INDIRECT($A$1&amp;"!"&amp;CELL("address",V13)),"#,###.#0")&amp;" KGS      AGAINST BILL OF ENTRY NO    "&amp;INDIRECT($A$1&amp;"!"&amp;CELL("address",$F13))&amp;"      Rate Per Kgs [ "&amp;INDIRECT($A$1&amp;"!"&amp;CELL("address",$I13))&amp;" ]     AGAINST H.S.CODE   "&amp;TEXT(INDIRECT($A$1&amp;"!"&amp;CELL("address",$H13)),"0000.0000")&amp;IF(OR(INDIRECT($A$1&amp;"!"&amp;CELL("address",$X$8))&lt;&gt;"",INDIRECT($A$1&amp;"!"&amp;CELL("address",$Y$8))&lt;&gt;""),"  EFS ONLINE AC #    ","")&amp;_xlfn.IFNA(VLOOKUP(INDIRECT($A$1&amp;"!"&amp;CELL("address",X13)),AC.No[],2,0),"")&amp;_xlfn.IFNA(IF(INDIRECT($A$1&amp;"!"&amp;CELL("address",Y13))&lt;&gt;0,"   +   "&amp;VLOOKUP(INDIRECT($A$1&amp;"!"&amp;CELL("address",Y13)),AC.No[],2,0),""),""),""),REPT("-",150))</f>
        <v/>
      </c>
      <c r="E13" s="7" t="str">
        <f ca="1">IF(INDIRECT($A$1&amp;"!"&amp;CELL("address",$CU13))&lt;&gt;"END",IF(INDIRECT($A$1&amp;"!"&amp;CELL("address",AB13))&lt;&gt;0,"USED IMPORTED   "&amp;INDIRECT($A$1&amp;"!"&amp;CELL("address",$CU13))&amp;"     USED  "&amp;TEXT(INDIRECT($A$1&amp;"!"&amp;CELL("address",AB13)),"#,###.#0")&amp;" KGS      AGAINST BILL OF ENTRY NO    "&amp;INDIRECT($A$1&amp;"!"&amp;CELL("address",$F13))&amp;"      Rate Per Kgs [ "&amp;INDIRECT($A$1&amp;"!"&amp;CELL("address",$I13))&amp;" ]     AGAINST H.S.CODE   "&amp;TEXT(INDIRECT($A$1&amp;"!"&amp;CELL("address",$H13)),"0000.0000")&amp;IF(OR(INDIRECT($A$1&amp;"!"&amp;CELL("address",$AD$8))&lt;&gt;"",INDIRECT($A$1&amp;"!"&amp;CELL("address",$AE$8))&lt;&gt;""),"  EFS ONLINE AC #    ","")&amp;_xlfn.IFNA(VLOOKUP(INDIRECT($A$1&amp;"!"&amp;CELL("address",AD13)),AC.No[],2,0),"")&amp;_xlfn.IFNA(IF(INDIRECT($A$1&amp;"!"&amp;CELL("address",AE13))&lt;&gt;0,"   +   "&amp;VLOOKUP(INDIRECT($A$1&amp;"!"&amp;CELL("address",AE13)),AC.No[],2,0),""),""),""),REPT("-",150))</f>
        <v/>
      </c>
      <c r="F13" s="7" t="str">
        <f ca="1">IF(INDIRECT($A$1&amp;"!"&amp;CELL("address",$CU13))&lt;&gt;"END",IF(INDIRECT($A$1&amp;"!"&amp;CELL("address",AH13))&lt;&gt;0,"USED IMPORTED   "&amp;INDIRECT($A$1&amp;"!"&amp;CELL("address",$CU13))&amp;"     USED  "&amp;TEXT(INDIRECT($A$1&amp;"!"&amp;CELL("address",AH13)),"#,###.#0")&amp;" KGS      AGAINST BILL OF ENTRY NO    "&amp;INDIRECT($A$1&amp;"!"&amp;CELL("address",$F13))&amp;"      Rate Per Kgs [ "&amp;INDIRECT($A$1&amp;"!"&amp;CELL("address",$I13))&amp;" ]     AGAINST H.S.CODE   "&amp;TEXT(INDIRECT($A$1&amp;"!"&amp;CELL("address",$H13)),"0000.0000")&amp;IF(OR(INDIRECT($A$1&amp;"!"&amp;CELL("address",$AJ$8))&lt;&gt;"",INDIRECT($A$1&amp;"!"&amp;CELL("address",$AK$8))&lt;&gt;""),"  EFS ONLINE AC #    ","")&amp;_xlfn.IFNA(VLOOKUP(INDIRECT($A$1&amp;"!"&amp;CELL("address",AJ13)),AC.No[],2,0),"")&amp;_xlfn.IFNA(IF(INDIRECT($A$1&amp;"!"&amp;CELL("address",AK13))&lt;&gt;0,"   +   "&amp;VLOOKUP(INDIRECT($A$1&amp;"!"&amp;CELL("address",AK13)),AC.No[],2,0),""),""),""),REPT("-",150))</f>
        <v/>
      </c>
      <c r="G13" s="7" t="str">
        <f ca="1">IF(INDIRECT($A$1&amp;"!"&amp;CELL("address",$CU13))&lt;&gt;"END",IF(INDIRECT($A$1&amp;"!"&amp;CELL("address",AN13))&lt;&gt;0,"USED IMPORTED   "&amp;INDIRECT($A$1&amp;"!"&amp;CELL("address",$CU13))&amp;"     USED  "&amp;TEXT(INDIRECT($A$1&amp;"!"&amp;CELL("address",AN13)),"#,###.#0")&amp;" KGS      AGAINST BILL OF ENTRY NO    "&amp;INDIRECT($A$1&amp;"!"&amp;CELL("address",$F13))&amp;"      Rate Per Kgs [ "&amp;INDIRECT($A$1&amp;"!"&amp;CELL("address",$I13))&amp;" ]     AGAINST H.S.CODE   "&amp;TEXT(INDIRECT($A$1&amp;"!"&amp;CELL("address",$H13)),"0000.0000")&amp;IF(OR(INDIRECT($A$1&amp;"!"&amp;CELL("address",$AP$8))&lt;&gt;"",INDIRECT($A$1&amp;"!"&amp;CELL("address",$AQ$8))&lt;&gt;""),"  EFS ONLINE AC #    ","")&amp;_xlfn.IFNA(VLOOKUP(INDIRECT($A$1&amp;"!"&amp;CELL("address",AP13)),AC.No[],2,0),"")&amp;_xlfn.IFNA(IF(INDIRECT($A$1&amp;"!"&amp;CELL("address",AQ13))&lt;&gt;0,"   +   "&amp;VLOOKUP(INDIRECT($A$1&amp;"!"&amp;CELL("address",AQ13)),AC.No[],2,0),""),""),""),REPT("-",150))</f>
        <v/>
      </c>
      <c r="H13" s="7" t="str">
        <f ca="1">IF(INDIRECT($A$1&amp;"!"&amp;CELL("address",$CU13))&lt;&gt;"END",IF(INDIRECT($A$1&amp;"!"&amp;CELL("address",AT13))&lt;&gt;0,"USED IMPORTED   "&amp;INDIRECT($A$1&amp;"!"&amp;CELL("address",$CU13))&amp;"     USED  "&amp;TEXT(INDIRECT($A$1&amp;"!"&amp;CELL("address",AT13)),"#,###.#0")&amp;" KGS      AGAINST BILL OF ENTRY NO    "&amp;INDIRECT($A$1&amp;"!"&amp;CELL("address",$F13))&amp;"      Rate Per Kgs [ "&amp;INDIRECT($A$1&amp;"!"&amp;CELL("address",$I13))&amp;" ]     AGAINST H.S.CODE   "&amp;TEXT(INDIRECT($A$1&amp;"!"&amp;CELL("address",$H13)),"0000.0000")&amp;IF(OR(INDIRECT($A$1&amp;"!"&amp;CELL("address",$AV$8))&lt;&gt;"",INDIRECT($A$1&amp;"!"&amp;CELL("address",$AW$8))&lt;&gt;""),"  EFS ONLINE AC #    ","")&amp;_xlfn.IFNA(VLOOKUP(INDIRECT($A$1&amp;"!"&amp;CELL("address",AV13)),AC.No[],2,0),"")&amp;_xlfn.IFNA(IF(INDIRECT($A$1&amp;"!"&amp;CELL("address",AW13))&lt;&gt;0,"   +   "&amp;VLOOKUP(INDIRECT($A$1&amp;"!"&amp;CELL("address",AW13)),AC.No[],2,0),""),""),""),REPT("-",150))</f>
        <v/>
      </c>
      <c r="I13" s="7" t="str">
        <f ca="1">IF(INDIRECT($A$1&amp;"!"&amp;CELL("address",$CU13))&lt;&gt;"END",IF(INDIRECT($A$1&amp;"!"&amp;CELL("address",AZ13))&lt;&gt;0,"USED IMPORTED   "&amp;INDIRECT($A$1&amp;"!"&amp;CELL("address",$CU13))&amp;"     USED  "&amp;TEXT(INDIRECT($A$1&amp;"!"&amp;CELL("address",AZ13)),"#,###.#0")&amp;" KGS      AGAINST BILL OF ENTRY NO    "&amp;INDIRECT($A$1&amp;"!"&amp;CELL("address",$F13))&amp;"      Rate Per Kgs [ "&amp;INDIRECT($A$1&amp;"!"&amp;CELL("address",$I13))&amp;" ]     AGAINST H.S.CODE   "&amp;TEXT(INDIRECT($A$1&amp;"!"&amp;CELL("address",$H13)),"0000.0000")&amp;IF(OR(INDIRECT($A$1&amp;"!"&amp;CELL("address",$BB$8))&lt;&gt;"",INDIRECT($A$1&amp;"!"&amp;CELL("address",$BC$8))&lt;&gt;""),"  EFS ONLINE AC #    ","")&amp;_xlfn.IFNA(VLOOKUP(INDIRECT($A$1&amp;"!"&amp;CELL("address",BB13)),AC.No[],2,0),"")&amp;_xlfn.IFNA(IF(INDIRECT($A$1&amp;"!"&amp;CELL("address",BC13))&lt;&gt;0,"   +   "&amp;VLOOKUP(INDIRECT($A$1&amp;"!"&amp;CELL("address",BC13)),AC.No[],2,0),""),""),""),REPT("-",150))</f>
        <v/>
      </c>
      <c r="J13" s="7" t="str">
        <f ca="1">IF(INDIRECT($A$1&amp;"!"&amp;CELL("address",$CU13))&lt;&gt;"END",IF(INDIRECT($A$1&amp;"!"&amp;CELL("address",BF13))&lt;&gt;0,"USED IMPORTED   "&amp;INDIRECT($A$1&amp;"!"&amp;CELL("address",$CU13))&amp;"     USED  "&amp;TEXT(INDIRECT($A$1&amp;"!"&amp;CELL("address",BF13)),"#,###.#0")&amp;" KGS      AGAINST BILL OF ENTRY NO    "&amp;INDIRECT($A$1&amp;"!"&amp;CELL("address",$F13))&amp;"      Rate Per Kgs [ "&amp;INDIRECT($A$1&amp;"!"&amp;CELL("address",$I13))&amp;" ]     AGAINST H.S.CODE   "&amp;TEXT(INDIRECT($A$1&amp;"!"&amp;CELL("address",$H13)),"0000.0000")&amp;IF(OR(INDIRECT($A$1&amp;"!"&amp;CELL("address",$BH$8))&lt;&gt;"",INDIRECT($A$1&amp;"!"&amp;CELL("address",$BI$8))&lt;&gt;""),"  EFS ONLINE AC #    ","")&amp;_xlfn.IFNA(VLOOKUP(INDIRECT($A$1&amp;"!"&amp;CELL("address",BH13)),AC.No[],2,0),"")&amp;_xlfn.IFNA(IF(INDIRECT($A$1&amp;"!"&amp;CELL("address",BI13))&lt;&gt;0,"   +   "&amp;VLOOKUP(INDIRECT($A$1&amp;"!"&amp;CELL("address",BI13)),AC.No[],2,0),""),""),""),REPT("-",150))</f>
        <v/>
      </c>
      <c r="K13" s="7" t="str">
        <f ca="1">IF(INDIRECT($A$1&amp;"!"&amp;CELL("address",$CU13))&lt;&gt;"END",IF(INDIRECT($A$1&amp;"!"&amp;CELL("address",BL13))&lt;&gt;0,"USED IMPORTED   "&amp;INDIRECT($A$1&amp;"!"&amp;CELL("address",$CU13))&amp;"     USED  "&amp;TEXT(INDIRECT($A$1&amp;"!"&amp;CELL("address",BL13)),"#,###.#0")&amp;" KGS      AGAINST BILL OF ENTRY NO    "&amp;INDIRECT($A$1&amp;"!"&amp;CELL("address",$F13))&amp;"      Rate Per Kgs [ "&amp;INDIRECT($A$1&amp;"!"&amp;CELL("address",$I13))&amp;" ]     AGAINST H.S.CODE   "&amp;TEXT(INDIRECT($A$1&amp;"!"&amp;CELL("address",$H13)),"0000.0000")&amp;IF(OR(INDIRECT($A$1&amp;"!"&amp;CELL("address",$BN$8))&lt;&gt;"",INDIRECT($A$1&amp;"!"&amp;CELL("address",$BO$8))&lt;&gt;""),"  EFS ONLINE AC #    ","")&amp;_xlfn.IFNA(VLOOKUP(INDIRECT($A$1&amp;"!"&amp;CELL("address",BN13)),AC.No[],2,0),"")&amp;_xlfn.IFNA(IF(INDIRECT($A$1&amp;"!"&amp;CELL("address",BO13))&lt;&gt;0,"   +   "&amp;VLOOKUP(INDIRECT($A$1&amp;"!"&amp;CELL("address",BO13)),AC.No[],2,0),""),""),""),REPT("-",150))</f>
        <v/>
      </c>
      <c r="L13" s="7" t="str">
        <f ca="1">IF(INDIRECT($A$1&amp;"!"&amp;CELL("address",$CU13))&lt;&gt;"END",IF(INDIRECT($A$1&amp;"!"&amp;CELL("address",BR13))&lt;&gt;0,"USED IMPORTED   "&amp;INDIRECT($A$1&amp;"!"&amp;CELL("address",$CU13))&amp;"     USED  "&amp;TEXT(INDIRECT($A$1&amp;"!"&amp;CELL("address",BR13)),"#,###.#0")&amp;" KGS      AGAINST BILL OF ENTRY NO    "&amp;INDIRECT($A$1&amp;"!"&amp;CELL("address",$F13))&amp;"      Rate Per Kgs [ "&amp;INDIRECT($A$1&amp;"!"&amp;CELL("address",$I13))&amp;" ]     AGAINST H.S.CODE   "&amp;TEXT(INDIRECT($A$1&amp;"!"&amp;CELL("address",$H13)),"0000.0000")&amp;IF(OR(INDIRECT($A$1&amp;"!"&amp;CELL("address",$BT$8))&lt;&gt;"",INDIRECT($A$1&amp;"!"&amp;CELL("address",$BU$8))&lt;&gt;""),"  EFS ONLINE AC #    ","")&amp;_xlfn.IFNA(VLOOKUP(INDIRECT($A$1&amp;"!"&amp;CELL("address",BT13)),AC.No[],2,0),"")&amp;_xlfn.IFNA(IF(INDIRECT($A$1&amp;"!"&amp;CELL("address",BU13))&lt;&gt;0,"   +   "&amp;VLOOKUP(INDIRECT($A$1&amp;"!"&amp;CELL("address",BU13)),AC.No[],2,0),""),""),""),REPT("-",150))</f>
        <v/>
      </c>
      <c r="M13" s="7" t="str">
        <f ca="1">IF(INDIRECT($A$1&amp;"!"&amp;CELL("address",$CU13))&lt;&gt;"END",IF(INDIRECT($A$1&amp;"!"&amp;CELL("address",BX13))&lt;&gt;0,"USED IMPORTED   "&amp;INDIRECT($A$1&amp;"!"&amp;CELL("address",$CU13))&amp;"     USED  "&amp;TEXT(INDIRECT($A$1&amp;"!"&amp;CELL("address",BX13)),"#,###.#0")&amp;" KGS      AGAINST BILL OF ENTRY NO    "&amp;INDIRECT($A$1&amp;"!"&amp;CELL("address",$F13))&amp;"      Rate Per Kgs [ "&amp;INDIRECT($A$1&amp;"!"&amp;CELL("address",$I13))&amp;" ]     AGAINST H.S.CODE   "&amp;TEXT(INDIRECT($A$1&amp;"!"&amp;CELL("address",$H13)),"0000.0000")&amp;IF(OR(INDIRECT($A$1&amp;"!"&amp;CELL("address",$BZ$8))&lt;&gt;"",INDIRECT($A$1&amp;"!"&amp;CELL("address",$CA$8))&lt;&gt;""),"  EFS ONLINE AC #    ","")&amp;_xlfn.IFNA(VLOOKUP(INDIRECT($A$1&amp;"!"&amp;CELL("address",BZ13)),AC.No[],2,0),"")&amp;_xlfn.IFNA(IF(INDIRECT($A$1&amp;"!"&amp;CELL("address",CA13))&lt;&gt;0,"   +   "&amp;VLOOKUP(INDIRECT($A$1&amp;"!"&amp;CELL("address",CA13)),AC.No[],2,0),""),""),""),REPT("-",150))</f>
        <v/>
      </c>
      <c r="N13" s="7" t="str">
        <f ca="1">IF(INDIRECT($A$1&amp;"!"&amp;CELL("address",$CU13))&lt;&gt;"END",IF(INDIRECT($A$1&amp;"!"&amp;CELL("address",CD13))&lt;&gt;0,"USED IMPORTED   "&amp;INDIRECT($A$1&amp;"!"&amp;CELL("address",$CU13))&amp;"     USED  "&amp;TEXT(INDIRECT($A$1&amp;"!"&amp;CELL("address",CD13)),"#,###.#0")&amp;" KGS      AGAINST BILL OF ENTRY NO    "&amp;INDIRECT($A$1&amp;"!"&amp;CELL("address",$F13))&amp;"      Rate Per Kgs [ "&amp;INDIRECT($A$1&amp;"!"&amp;CELL("address",$I13))&amp;" ]     AGAINST H.S.CODE   "&amp;TEXT(INDIRECT($A$1&amp;"!"&amp;CELL("address",$H13)),"0000.0000")&amp;IF(OR(INDIRECT($A$1&amp;"!"&amp;CELL("address",$CF$8))&lt;&gt;"",INDIRECT($A$1&amp;"!"&amp;CELL("address",$CG$8))&lt;&gt;""),"  EFS ONLINE AC #    ","")&amp;_xlfn.IFNA(VLOOKUP(INDIRECT($A$1&amp;"!"&amp;CELL("address",CF13)),AC.No[],2,0),"")&amp;_xlfn.IFNA(IF(INDIRECT($A$1&amp;"!"&amp;CELL("address",CG13))&lt;&gt;0,"   +   "&amp;VLOOKUP(INDIRECT($A$1&amp;"!"&amp;CELL("address",CG13)),AC.No[],2,0),""),""),""),REPT("-",150))</f>
        <v/>
      </c>
      <c r="O13" s="7" t="str">
        <f ca="1">IF(INDIRECT($A$1&amp;"!"&amp;CELL("address",$CU13))&lt;&gt;"END",IF(INDIRECT($A$1&amp;"!"&amp;CELL("address",CJ13))&lt;&gt;0,"USED IMPORTED   "&amp;INDIRECT($A$1&amp;"!"&amp;CELL("address",$CU13))&amp;"     USED  "&amp;TEXT(INDIRECT($A$1&amp;"!"&amp;CELL("address",CJ13)),"#,###.#0")&amp;" KGS      AGAINST BILL OF ENTRY NO    "&amp;INDIRECT($A$1&amp;"!"&amp;CELL("address",$F13))&amp;"      Rate Per Kgs [ "&amp;INDIRECT($A$1&amp;"!"&amp;CELL("address",$I13))&amp;" ]     AGAINST H.S.CODE   "&amp;TEXT(INDIRECT($A$1&amp;"!"&amp;CELL("address",$H13)),"0000.0000")&amp;IF(OR(INDIRECT($A$1&amp;"!"&amp;CELL("address",$CL$8))&lt;&gt;"",INDIRECT($A$1&amp;"!"&amp;CELL("address",$CM$8))&lt;&gt;""),"  EFS ONLINE AC #    ","")&amp;_xlfn.IFNA(VLOOKUP(INDIRECT($A$1&amp;"!"&amp;CELL("address",CL13)),AC.No[],2,0),"")&amp;_xlfn.IFNA(IF(INDIRECT($A$1&amp;"!"&amp;CELL("address",CM13))&lt;&gt;0,"   +   "&amp;VLOOKUP(INDIRECT($A$1&amp;"!"&amp;CELL("address",CM13)),AC.No[],2,0),""),""),""),REPT("-",150))</f>
        <v/>
      </c>
      <c r="P13" s="7" t="str">
        <f ca="1">IF(INDIRECT($A$1&amp;"!"&amp;CELL("address",$CU13))&lt;&gt;"END",IF(INDIRECT($A$1&amp;"!"&amp;CELL("address",CP13))&lt;&gt;0,"USED IMPORTED   "&amp;INDIRECT($A$1&amp;"!"&amp;CELL("address",$CU13))&amp;"     USED  "&amp;TEXT(INDIRECT($A$1&amp;"!"&amp;CELL("address",CP13)),"#,###.#0")&amp;" KGS      AGAINST BILL OF ENTRY NO    "&amp;INDIRECT($A$1&amp;"!"&amp;CELL("address",$F13))&amp;"      Rate Per Kgs [ "&amp;INDIRECT($A$1&amp;"!"&amp;CELL("address",$I13))&amp;" ]     AGAINST H.S.CODE   "&amp;TEXT(INDIRECT($A$1&amp;"!"&amp;CELL("address",$H13)),"0000.0000")&amp;IF(OR(INDIRECT($A$1&amp;"!"&amp;CELL("address",$CR$8))&lt;&gt;"",INDIRECT($A$1&amp;"!"&amp;CELL("address",$CS$8))&lt;&gt;""),"  EFS ONLINE AC #    ","")&amp;_xlfn.IFNA(VLOOKUP(INDIRECT($A$1&amp;"!"&amp;CELL("address",CR13)),AC.No[],2,0),"")&amp;_xlfn.IFNA(IF(INDIRECT($A$1&amp;"!"&amp;CELL("address",CS13))&lt;&gt;0,"   +   "&amp;VLOOKUP(INDIRECT($A$1&amp;"!"&amp;CELL("address",CS13)),AC.No[],2,0),""),""),""),REPT("-",150))</f>
        <v/>
      </c>
    </row>
    <row r="14" spans="1:16" x14ac:dyDescent="0.2">
      <c r="A14" s="124">
        <v>5</v>
      </c>
      <c r="B14" s="7" t="str">
        <f ca="1">IF(INDIRECT($A$1&amp;"!"&amp;CELL("address",$CU14))&lt;&gt;"END",IF(INDIRECT($A$1&amp;"!"&amp;CELL("address",J14))&lt;&gt;0,"USED IMPORTED   "&amp;INDIRECT($A$1&amp;"!"&amp;CELL("address",$CU14))&amp;"     USED  "&amp;TEXT(INDIRECT($A$1&amp;"!"&amp;CELL("address",J14)),"#,###.#0")&amp;" KGS      AGAINST BILL OF ENTRY NO    "&amp;INDIRECT($A$1&amp;"!"&amp;CELL("address",$F14))&amp;"      Rate Per Kgs [ "&amp;INDIRECT($A$1&amp;"!"&amp;CELL("address",$I14))&amp;" ]     AGAINST H.S.CODE   "&amp;TEXT(INDIRECT($A$1&amp;"!"&amp;CELL("address",$H14)),"0000.0000")&amp;IF(OR(INDIRECT($A$1&amp;"!"&amp;CELL("address",$L$8))&lt;&gt;"",INDIRECT($A$1&amp;"!"&amp;CELL("address",$M$8))&lt;&gt;""),"  EFS ONLINE AC #    ","")&amp;_xlfn.IFNA(VLOOKUP(INDIRECT($A$1&amp;"!"&amp;CELL("address",L14)),AC.No[],2,0),"")&amp;_xlfn.IFNA(IF(INDIRECT($A$1&amp;"!"&amp;CELL("address",M14))&lt;&gt;0,"   +   "&amp;VLOOKUP(INDIRECT($A$1&amp;"!"&amp;CELL("address",M14)),AC.No[],2,0),""),""),""),REPT("-",150))</f>
        <v/>
      </c>
      <c r="C14" s="7" t="str">
        <f ca="1">IF(INDIRECT($A$1&amp;"!"&amp;CELL("address",$CU14))&lt;&gt;"END",IF(INDIRECT($A$1&amp;"!"&amp;CELL("address",P14))&lt;&gt;0,"USED IMPORTED   "&amp;INDIRECT($A$1&amp;"!"&amp;CELL("address",$CU14))&amp;"     USED  "&amp;TEXT(INDIRECT($A$1&amp;"!"&amp;CELL("address",P14)),"#,###.#0")&amp;" KGS      AGAINST BILL OF ENTRY NO    "&amp;INDIRECT($A$1&amp;"!"&amp;CELL("address",$F14))&amp;"      Rate Per Kgs [ "&amp;INDIRECT($A$1&amp;"!"&amp;CELL("address",$I14))&amp;" ]     AGAINST H.S.CODE   "&amp;TEXT(INDIRECT($A$1&amp;"!"&amp;CELL("address",$H14)),"0000.0000")&amp;IF(OR(INDIRECT($A$1&amp;"!"&amp;CELL("address",$R$8))&lt;&gt;"",INDIRECT($A$1&amp;"!"&amp;CELL("address",$S$8))&lt;&gt;""),"  EFS ONLINE AC #    ","")&amp;_xlfn.IFNA(VLOOKUP(INDIRECT($A$1&amp;"!"&amp;CELL("address",R14)),AC.No[],2,0),"")&amp;_xlfn.IFNA(IF(INDIRECT($A$1&amp;"!"&amp;CELL("address",S14))&lt;&gt;0,"   +   "&amp;VLOOKUP(INDIRECT($A$1&amp;"!"&amp;CELL("address",S14)),AC.No[],2,0),""),""),""),REPT("-",150))</f>
        <v/>
      </c>
      <c r="D14" s="7" t="str">
        <f ca="1">IF(INDIRECT($A$1&amp;"!"&amp;CELL("address",$CU14))&lt;&gt;"END",IF(INDIRECT($A$1&amp;"!"&amp;CELL("address",V14))&lt;&gt;0,"USED IMPORTED   "&amp;INDIRECT($A$1&amp;"!"&amp;CELL("address",$CU14))&amp;"     USED  "&amp;TEXT(INDIRECT($A$1&amp;"!"&amp;CELL("address",V14)),"#,###.#0")&amp;" KGS      AGAINST BILL OF ENTRY NO    "&amp;INDIRECT($A$1&amp;"!"&amp;CELL("address",$F14))&amp;"      Rate Per Kgs [ "&amp;INDIRECT($A$1&amp;"!"&amp;CELL("address",$I14))&amp;" ]     AGAINST H.S.CODE   "&amp;TEXT(INDIRECT($A$1&amp;"!"&amp;CELL("address",$H14)),"0000.0000")&amp;IF(OR(INDIRECT($A$1&amp;"!"&amp;CELL("address",$X$8))&lt;&gt;"",INDIRECT($A$1&amp;"!"&amp;CELL("address",$Y$8))&lt;&gt;""),"  EFS ONLINE AC #    ","")&amp;_xlfn.IFNA(VLOOKUP(INDIRECT($A$1&amp;"!"&amp;CELL("address",X14)),AC.No[],2,0),"")&amp;_xlfn.IFNA(IF(INDIRECT($A$1&amp;"!"&amp;CELL("address",Y14))&lt;&gt;0,"   +   "&amp;VLOOKUP(INDIRECT($A$1&amp;"!"&amp;CELL("address",Y14)),AC.No[],2,0),""),""),""),REPT("-",150))</f>
        <v/>
      </c>
      <c r="E14" s="7" t="str">
        <f ca="1">IF(INDIRECT($A$1&amp;"!"&amp;CELL("address",$CU14))&lt;&gt;"END",IF(INDIRECT($A$1&amp;"!"&amp;CELL("address",AB14))&lt;&gt;0,"USED IMPORTED   "&amp;INDIRECT($A$1&amp;"!"&amp;CELL("address",$CU14))&amp;"     USED  "&amp;TEXT(INDIRECT($A$1&amp;"!"&amp;CELL("address",AB14)),"#,###.#0")&amp;" KGS      AGAINST BILL OF ENTRY NO    "&amp;INDIRECT($A$1&amp;"!"&amp;CELL("address",$F14))&amp;"      Rate Per Kgs [ "&amp;INDIRECT($A$1&amp;"!"&amp;CELL("address",$I14))&amp;" ]     AGAINST H.S.CODE   "&amp;TEXT(INDIRECT($A$1&amp;"!"&amp;CELL("address",$H14)),"0000.0000")&amp;IF(OR(INDIRECT($A$1&amp;"!"&amp;CELL("address",$AD$8))&lt;&gt;"",INDIRECT($A$1&amp;"!"&amp;CELL("address",$AE$8))&lt;&gt;""),"  EFS ONLINE AC #    ","")&amp;_xlfn.IFNA(VLOOKUP(INDIRECT($A$1&amp;"!"&amp;CELL("address",AD14)),AC.No[],2,0),"")&amp;_xlfn.IFNA(IF(INDIRECT($A$1&amp;"!"&amp;CELL("address",AE14))&lt;&gt;0,"   +   "&amp;VLOOKUP(INDIRECT($A$1&amp;"!"&amp;CELL("address",AE14)),AC.No[],2,0),""),""),""),REPT("-",150))</f>
        <v/>
      </c>
      <c r="F14" s="7" t="str">
        <f ca="1">IF(INDIRECT($A$1&amp;"!"&amp;CELL("address",$CU14))&lt;&gt;"END",IF(INDIRECT($A$1&amp;"!"&amp;CELL("address",AH14))&lt;&gt;0,"USED IMPORTED   "&amp;INDIRECT($A$1&amp;"!"&amp;CELL("address",$CU14))&amp;"     USED  "&amp;TEXT(INDIRECT($A$1&amp;"!"&amp;CELL("address",AH14)),"#,###.#0")&amp;" KGS      AGAINST BILL OF ENTRY NO    "&amp;INDIRECT($A$1&amp;"!"&amp;CELL("address",$F14))&amp;"      Rate Per Kgs [ "&amp;INDIRECT($A$1&amp;"!"&amp;CELL("address",$I14))&amp;" ]     AGAINST H.S.CODE   "&amp;TEXT(INDIRECT($A$1&amp;"!"&amp;CELL("address",$H14)),"0000.0000")&amp;IF(OR(INDIRECT($A$1&amp;"!"&amp;CELL("address",$AJ$8))&lt;&gt;"",INDIRECT($A$1&amp;"!"&amp;CELL("address",$AK$8))&lt;&gt;""),"  EFS ONLINE AC #    ","")&amp;_xlfn.IFNA(VLOOKUP(INDIRECT($A$1&amp;"!"&amp;CELL("address",AJ14)),AC.No[],2,0),"")&amp;_xlfn.IFNA(IF(INDIRECT($A$1&amp;"!"&amp;CELL("address",AK14))&lt;&gt;0,"   +   "&amp;VLOOKUP(INDIRECT($A$1&amp;"!"&amp;CELL("address",AK14)),AC.No[],2,0),""),""),""),REPT("-",150))</f>
        <v/>
      </c>
      <c r="G14" s="7" t="str">
        <f ca="1">IF(INDIRECT($A$1&amp;"!"&amp;CELL("address",$CU14))&lt;&gt;"END",IF(INDIRECT($A$1&amp;"!"&amp;CELL("address",AN14))&lt;&gt;0,"USED IMPORTED   "&amp;INDIRECT($A$1&amp;"!"&amp;CELL("address",$CU14))&amp;"     USED  "&amp;TEXT(INDIRECT($A$1&amp;"!"&amp;CELL("address",AN14)),"#,###.#0")&amp;" KGS      AGAINST BILL OF ENTRY NO    "&amp;INDIRECT($A$1&amp;"!"&amp;CELL("address",$F14))&amp;"      Rate Per Kgs [ "&amp;INDIRECT($A$1&amp;"!"&amp;CELL("address",$I14))&amp;" ]     AGAINST H.S.CODE   "&amp;TEXT(INDIRECT($A$1&amp;"!"&amp;CELL("address",$H14)),"0000.0000")&amp;IF(OR(INDIRECT($A$1&amp;"!"&amp;CELL("address",$AP$8))&lt;&gt;"",INDIRECT($A$1&amp;"!"&amp;CELL("address",$AQ$8))&lt;&gt;""),"  EFS ONLINE AC #    ","")&amp;_xlfn.IFNA(VLOOKUP(INDIRECT($A$1&amp;"!"&amp;CELL("address",AP14)),AC.No[],2,0),"")&amp;_xlfn.IFNA(IF(INDIRECT($A$1&amp;"!"&amp;CELL("address",AQ14))&lt;&gt;0,"   +   "&amp;VLOOKUP(INDIRECT($A$1&amp;"!"&amp;CELL("address",AQ14)),AC.No[],2,0),""),""),""),REPT("-",150))</f>
        <v/>
      </c>
      <c r="H14" s="7" t="str">
        <f ca="1">IF(INDIRECT($A$1&amp;"!"&amp;CELL("address",$CU14))&lt;&gt;"END",IF(INDIRECT($A$1&amp;"!"&amp;CELL("address",AT14))&lt;&gt;0,"USED IMPORTED   "&amp;INDIRECT($A$1&amp;"!"&amp;CELL("address",$CU14))&amp;"     USED  "&amp;TEXT(INDIRECT($A$1&amp;"!"&amp;CELL("address",AT14)),"#,###.#0")&amp;" KGS      AGAINST BILL OF ENTRY NO    "&amp;INDIRECT($A$1&amp;"!"&amp;CELL("address",$F14))&amp;"      Rate Per Kgs [ "&amp;INDIRECT($A$1&amp;"!"&amp;CELL("address",$I14))&amp;" ]     AGAINST H.S.CODE   "&amp;TEXT(INDIRECT($A$1&amp;"!"&amp;CELL("address",$H14)),"0000.0000")&amp;IF(OR(INDIRECT($A$1&amp;"!"&amp;CELL("address",$AV$8))&lt;&gt;"",INDIRECT($A$1&amp;"!"&amp;CELL("address",$AW$8))&lt;&gt;""),"  EFS ONLINE AC #    ","")&amp;_xlfn.IFNA(VLOOKUP(INDIRECT($A$1&amp;"!"&amp;CELL("address",AV14)),AC.No[],2,0),"")&amp;_xlfn.IFNA(IF(INDIRECT($A$1&amp;"!"&amp;CELL("address",AW14))&lt;&gt;0,"   +   "&amp;VLOOKUP(INDIRECT($A$1&amp;"!"&amp;CELL("address",AW14)),AC.No[],2,0),""),""),""),REPT("-",150))</f>
        <v/>
      </c>
      <c r="I14" s="7" t="str">
        <f ca="1">IF(INDIRECT($A$1&amp;"!"&amp;CELL("address",$CU14))&lt;&gt;"END",IF(INDIRECT($A$1&amp;"!"&amp;CELL("address",AZ14))&lt;&gt;0,"USED IMPORTED   "&amp;INDIRECT($A$1&amp;"!"&amp;CELL("address",$CU14))&amp;"     USED  "&amp;TEXT(INDIRECT($A$1&amp;"!"&amp;CELL("address",AZ14)),"#,###.#0")&amp;" KGS      AGAINST BILL OF ENTRY NO    "&amp;INDIRECT($A$1&amp;"!"&amp;CELL("address",$F14))&amp;"      Rate Per Kgs [ "&amp;INDIRECT($A$1&amp;"!"&amp;CELL("address",$I14))&amp;" ]     AGAINST H.S.CODE   "&amp;TEXT(INDIRECT($A$1&amp;"!"&amp;CELL("address",$H14)),"0000.0000")&amp;IF(OR(INDIRECT($A$1&amp;"!"&amp;CELL("address",$BB$8))&lt;&gt;"",INDIRECT($A$1&amp;"!"&amp;CELL("address",$BC$8))&lt;&gt;""),"  EFS ONLINE AC #    ","")&amp;_xlfn.IFNA(VLOOKUP(INDIRECT($A$1&amp;"!"&amp;CELL("address",BB14)),AC.No[],2,0),"")&amp;_xlfn.IFNA(IF(INDIRECT($A$1&amp;"!"&amp;CELL("address",BC14))&lt;&gt;0,"   +   "&amp;VLOOKUP(INDIRECT($A$1&amp;"!"&amp;CELL("address",BC14)),AC.No[],2,0),""),""),""),REPT("-",150))</f>
        <v/>
      </c>
      <c r="J14" s="7" t="str">
        <f ca="1">IF(INDIRECT($A$1&amp;"!"&amp;CELL("address",$CU14))&lt;&gt;"END",IF(INDIRECT($A$1&amp;"!"&amp;CELL("address",BF14))&lt;&gt;0,"USED IMPORTED   "&amp;INDIRECT($A$1&amp;"!"&amp;CELL("address",$CU14))&amp;"     USED  "&amp;TEXT(INDIRECT($A$1&amp;"!"&amp;CELL("address",BF14)),"#,###.#0")&amp;" KGS      AGAINST BILL OF ENTRY NO    "&amp;INDIRECT($A$1&amp;"!"&amp;CELL("address",$F14))&amp;"      Rate Per Kgs [ "&amp;INDIRECT($A$1&amp;"!"&amp;CELL("address",$I14))&amp;" ]     AGAINST H.S.CODE   "&amp;TEXT(INDIRECT($A$1&amp;"!"&amp;CELL("address",$H14)),"0000.0000")&amp;IF(OR(INDIRECT($A$1&amp;"!"&amp;CELL("address",$BH$8))&lt;&gt;"",INDIRECT($A$1&amp;"!"&amp;CELL("address",$BI$8))&lt;&gt;""),"  EFS ONLINE AC #    ","")&amp;_xlfn.IFNA(VLOOKUP(INDIRECT($A$1&amp;"!"&amp;CELL("address",BH14)),AC.No[],2,0),"")&amp;_xlfn.IFNA(IF(INDIRECT($A$1&amp;"!"&amp;CELL("address",BI14))&lt;&gt;0,"   +   "&amp;VLOOKUP(INDIRECT($A$1&amp;"!"&amp;CELL("address",BI14)),AC.No[],2,0),""),""),""),REPT("-",150))</f>
        <v/>
      </c>
      <c r="K14" s="7" t="str">
        <f ca="1">IF(INDIRECT($A$1&amp;"!"&amp;CELL("address",$CU14))&lt;&gt;"END",IF(INDIRECT($A$1&amp;"!"&amp;CELL("address",BL14))&lt;&gt;0,"USED IMPORTED   "&amp;INDIRECT($A$1&amp;"!"&amp;CELL("address",$CU14))&amp;"     USED  "&amp;TEXT(INDIRECT($A$1&amp;"!"&amp;CELL("address",BL14)),"#,###.#0")&amp;" KGS      AGAINST BILL OF ENTRY NO    "&amp;INDIRECT($A$1&amp;"!"&amp;CELL("address",$F14))&amp;"      Rate Per Kgs [ "&amp;INDIRECT($A$1&amp;"!"&amp;CELL("address",$I14))&amp;" ]     AGAINST H.S.CODE   "&amp;TEXT(INDIRECT($A$1&amp;"!"&amp;CELL("address",$H14)),"0000.0000")&amp;IF(OR(INDIRECT($A$1&amp;"!"&amp;CELL("address",$BN$8))&lt;&gt;"",INDIRECT($A$1&amp;"!"&amp;CELL("address",$BO$8))&lt;&gt;""),"  EFS ONLINE AC #    ","")&amp;_xlfn.IFNA(VLOOKUP(INDIRECT($A$1&amp;"!"&amp;CELL("address",BN14)),AC.No[],2,0),"")&amp;_xlfn.IFNA(IF(INDIRECT($A$1&amp;"!"&amp;CELL("address",BO14))&lt;&gt;0,"   +   "&amp;VLOOKUP(INDIRECT($A$1&amp;"!"&amp;CELL("address",BO14)),AC.No[],2,0),""),""),""),REPT("-",150))</f>
        <v/>
      </c>
      <c r="L14" s="7" t="str">
        <f ca="1">IF(INDIRECT($A$1&amp;"!"&amp;CELL("address",$CU14))&lt;&gt;"END",IF(INDIRECT($A$1&amp;"!"&amp;CELL("address",BR14))&lt;&gt;0,"USED IMPORTED   "&amp;INDIRECT($A$1&amp;"!"&amp;CELL("address",$CU14))&amp;"     USED  "&amp;TEXT(INDIRECT($A$1&amp;"!"&amp;CELL("address",BR14)),"#,###.#0")&amp;" KGS      AGAINST BILL OF ENTRY NO    "&amp;INDIRECT($A$1&amp;"!"&amp;CELL("address",$F14))&amp;"      Rate Per Kgs [ "&amp;INDIRECT($A$1&amp;"!"&amp;CELL("address",$I14))&amp;" ]     AGAINST H.S.CODE   "&amp;TEXT(INDIRECT($A$1&amp;"!"&amp;CELL("address",$H14)),"0000.0000")&amp;IF(OR(INDIRECT($A$1&amp;"!"&amp;CELL("address",$BT$8))&lt;&gt;"",INDIRECT($A$1&amp;"!"&amp;CELL("address",$BU$8))&lt;&gt;""),"  EFS ONLINE AC #    ","")&amp;_xlfn.IFNA(VLOOKUP(INDIRECT($A$1&amp;"!"&amp;CELL("address",BT14)),AC.No[],2,0),"")&amp;_xlfn.IFNA(IF(INDIRECT($A$1&amp;"!"&amp;CELL("address",BU14))&lt;&gt;0,"   +   "&amp;VLOOKUP(INDIRECT($A$1&amp;"!"&amp;CELL("address",BU14)),AC.No[],2,0),""),""),""),REPT("-",150))</f>
        <v/>
      </c>
      <c r="M14" s="7" t="str">
        <f ca="1">IF(INDIRECT($A$1&amp;"!"&amp;CELL("address",$CU14))&lt;&gt;"END",IF(INDIRECT($A$1&amp;"!"&amp;CELL("address",BX14))&lt;&gt;0,"USED IMPORTED   "&amp;INDIRECT($A$1&amp;"!"&amp;CELL("address",$CU14))&amp;"     USED  "&amp;TEXT(INDIRECT($A$1&amp;"!"&amp;CELL("address",BX14)),"#,###.#0")&amp;" KGS      AGAINST BILL OF ENTRY NO    "&amp;INDIRECT($A$1&amp;"!"&amp;CELL("address",$F14))&amp;"      Rate Per Kgs [ "&amp;INDIRECT($A$1&amp;"!"&amp;CELL("address",$I14))&amp;" ]     AGAINST H.S.CODE   "&amp;TEXT(INDIRECT($A$1&amp;"!"&amp;CELL("address",$H14)),"0000.0000")&amp;IF(OR(INDIRECT($A$1&amp;"!"&amp;CELL("address",$BZ$8))&lt;&gt;"",INDIRECT($A$1&amp;"!"&amp;CELL("address",$CA$8))&lt;&gt;""),"  EFS ONLINE AC #    ","")&amp;_xlfn.IFNA(VLOOKUP(INDIRECT($A$1&amp;"!"&amp;CELL("address",BZ14)),AC.No[],2,0),"")&amp;_xlfn.IFNA(IF(INDIRECT($A$1&amp;"!"&amp;CELL("address",CA14))&lt;&gt;0,"   +   "&amp;VLOOKUP(INDIRECT($A$1&amp;"!"&amp;CELL("address",CA14)),AC.No[],2,0),""),""),""),REPT("-",150))</f>
        <v/>
      </c>
      <c r="N14" s="7" t="str">
        <f ca="1">IF(INDIRECT($A$1&amp;"!"&amp;CELL("address",$CU14))&lt;&gt;"END",IF(INDIRECT($A$1&amp;"!"&amp;CELL("address",CD14))&lt;&gt;0,"USED IMPORTED   "&amp;INDIRECT($A$1&amp;"!"&amp;CELL("address",$CU14))&amp;"     USED  "&amp;TEXT(INDIRECT($A$1&amp;"!"&amp;CELL("address",CD14)),"#,###.#0")&amp;" KGS      AGAINST BILL OF ENTRY NO    "&amp;INDIRECT($A$1&amp;"!"&amp;CELL("address",$F14))&amp;"      Rate Per Kgs [ "&amp;INDIRECT($A$1&amp;"!"&amp;CELL("address",$I14))&amp;" ]     AGAINST H.S.CODE   "&amp;TEXT(INDIRECT($A$1&amp;"!"&amp;CELL("address",$H14)),"0000.0000")&amp;IF(OR(INDIRECT($A$1&amp;"!"&amp;CELL("address",$CF$8))&lt;&gt;"",INDIRECT($A$1&amp;"!"&amp;CELL("address",$CG$8))&lt;&gt;""),"  EFS ONLINE AC #    ","")&amp;_xlfn.IFNA(VLOOKUP(INDIRECT($A$1&amp;"!"&amp;CELL("address",CF14)),AC.No[],2,0),"")&amp;_xlfn.IFNA(IF(INDIRECT($A$1&amp;"!"&amp;CELL("address",CG14))&lt;&gt;0,"   +   "&amp;VLOOKUP(INDIRECT($A$1&amp;"!"&amp;CELL("address",CG14)),AC.No[],2,0),""),""),""),REPT("-",150))</f>
        <v/>
      </c>
      <c r="O14" s="7" t="str">
        <f ca="1">IF(INDIRECT($A$1&amp;"!"&amp;CELL("address",$CU14))&lt;&gt;"END",IF(INDIRECT($A$1&amp;"!"&amp;CELL("address",CJ14))&lt;&gt;0,"USED IMPORTED   "&amp;INDIRECT($A$1&amp;"!"&amp;CELL("address",$CU14))&amp;"     USED  "&amp;TEXT(INDIRECT($A$1&amp;"!"&amp;CELL("address",CJ14)),"#,###.#0")&amp;" KGS      AGAINST BILL OF ENTRY NO    "&amp;INDIRECT($A$1&amp;"!"&amp;CELL("address",$F14))&amp;"      Rate Per Kgs [ "&amp;INDIRECT($A$1&amp;"!"&amp;CELL("address",$I14))&amp;" ]     AGAINST H.S.CODE   "&amp;TEXT(INDIRECT($A$1&amp;"!"&amp;CELL("address",$H14)),"0000.0000")&amp;IF(OR(INDIRECT($A$1&amp;"!"&amp;CELL("address",$CL$8))&lt;&gt;"",INDIRECT($A$1&amp;"!"&amp;CELL("address",$CM$8))&lt;&gt;""),"  EFS ONLINE AC #    ","")&amp;_xlfn.IFNA(VLOOKUP(INDIRECT($A$1&amp;"!"&amp;CELL("address",CL14)),AC.No[],2,0),"")&amp;_xlfn.IFNA(IF(INDIRECT($A$1&amp;"!"&amp;CELL("address",CM14))&lt;&gt;0,"   +   "&amp;VLOOKUP(INDIRECT($A$1&amp;"!"&amp;CELL("address",CM14)),AC.No[],2,0),""),""),""),REPT("-",150))</f>
        <v/>
      </c>
      <c r="P14" s="7" t="str">
        <f ca="1">IF(INDIRECT($A$1&amp;"!"&amp;CELL("address",$CU14))&lt;&gt;"END",IF(INDIRECT($A$1&amp;"!"&amp;CELL("address",CP14))&lt;&gt;0,"USED IMPORTED   "&amp;INDIRECT($A$1&amp;"!"&amp;CELL("address",$CU14))&amp;"     USED  "&amp;TEXT(INDIRECT($A$1&amp;"!"&amp;CELL("address",CP14)),"#,###.#0")&amp;" KGS      AGAINST BILL OF ENTRY NO    "&amp;INDIRECT($A$1&amp;"!"&amp;CELL("address",$F14))&amp;"      Rate Per Kgs [ "&amp;INDIRECT($A$1&amp;"!"&amp;CELL("address",$I14))&amp;" ]     AGAINST H.S.CODE   "&amp;TEXT(INDIRECT($A$1&amp;"!"&amp;CELL("address",$H14)),"0000.0000")&amp;IF(OR(INDIRECT($A$1&amp;"!"&amp;CELL("address",$CR$8))&lt;&gt;"",INDIRECT($A$1&amp;"!"&amp;CELL("address",$CS$8))&lt;&gt;""),"  EFS ONLINE AC #    ","")&amp;_xlfn.IFNA(VLOOKUP(INDIRECT($A$1&amp;"!"&amp;CELL("address",CR14)),AC.No[],2,0),"")&amp;_xlfn.IFNA(IF(INDIRECT($A$1&amp;"!"&amp;CELL("address",CS14))&lt;&gt;0,"   +   "&amp;VLOOKUP(INDIRECT($A$1&amp;"!"&amp;CELL("address",CS14)),AC.No[],2,0),""),""),""),REPT("-",150))</f>
        <v/>
      </c>
    </row>
    <row r="15" spans="1:16" x14ac:dyDescent="0.2">
      <c r="A15" s="124">
        <v>6</v>
      </c>
      <c r="B15" s="7" t="str">
        <f ca="1">IF(INDIRECT($A$1&amp;"!"&amp;CELL("address",$CU15))&lt;&gt;"END",IF(INDIRECT($A$1&amp;"!"&amp;CELL("address",J15))&lt;&gt;0,"USED IMPORTED   "&amp;INDIRECT($A$1&amp;"!"&amp;CELL("address",$CU15))&amp;"     USED  "&amp;TEXT(INDIRECT($A$1&amp;"!"&amp;CELL("address",J15)),"#,###.#0")&amp;" KGS      AGAINST BILL OF ENTRY NO    "&amp;INDIRECT($A$1&amp;"!"&amp;CELL("address",$F15))&amp;"      Rate Per Kgs [ "&amp;INDIRECT($A$1&amp;"!"&amp;CELL("address",$I15))&amp;" ]     AGAINST H.S.CODE   "&amp;TEXT(INDIRECT($A$1&amp;"!"&amp;CELL("address",$H15)),"0000.0000")&amp;IF(OR(INDIRECT($A$1&amp;"!"&amp;CELL("address",$L$8))&lt;&gt;"",INDIRECT($A$1&amp;"!"&amp;CELL("address",$M$8))&lt;&gt;""),"  EFS ONLINE AC #    ","")&amp;_xlfn.IFNA(VLOOKUP(INDIRECT($A$1&amp;"!"&amp;CELL("address",L15)),AC.No[],2,0),"")&amp;_xlfn.IFNA(IF(INDIRECT($A$1&amp;"!"&amp;CELL("address",M15))&lt;&gt;0,"   +   "&amp;VLOOKUP(INDIRECT($A$1&amp;"!"&amp;CELL("address",M15)),AC.No[],2,0),""),""),""),REPT("-",150))</f>
        <v/>
      </c>
      <c r="C15" s="7" t="str">
        <f ca="1">IF(INDIRECT($A$1&amp;"!"&amp;CELL("address",$CU15))&lt;&gt;"END",IF(INDIRECT($A$1&amp;"!"&amp;CELL("address",P15))&lt;&gt;0,"USED IMPORTED   "&amp;INDIRECT($A$1&amp;"!"&amp;CELL("address",$CU15))&amp;"     USED  "&amp;TEXT(INDIRECT($A$1&amp;"!"&amp;CELL("address",P15)),"#,###.#0")&amp;" KGS      AGAINST BILL OF ENTRY NO    "&amp;INDIRECT($A$1&amp;"!"&amp;CELL("address",$F15))&amp;"      Rate Per Kgs [ "&amp;INDIRECT($A$1&amp;"!"&amp;CELL("address",$I15))&amp;" ]     AGAINST H.S.CODE   "&amp;TEXT(INDIRECT($A$1&amp;"!"&amp;CELL("address",$H15)),"0000.0000")&amp;IF(OR(INDIRECT($A$1&amp;"!"&amp;CELL("address",$R$8))&lt;&gt;"",INDIRECT($A$1&amp;"!"&amp;CELL("address",$S$8))&lt;&gt;""),"  EFS ONLINE AC #    ","")&amp;_xlfn.IFNA(VLOOKUP(INDIRECT($A$1&amp;"!"&amp;CELL("address",R15)),AC.No[],2,0),"")&amp;_xlfn.IFNA(IF(INDIRECT($A$1&amp;"!"&amp;CELL("address",S15))&lt;&gt;0,"   +   "&amp;VLOOKUP(INDIRECT($A$1&amp;"!"&amp;CELL("address",S15)),AC.No[],2,0),""),""),""),REPT("-",150))</f>
        <v/>
      </c>
      <c r="D15" s="7" t="str">
        <f ca="1">IF(INDIRECT($A$1&amp;"!"&amp;CELL("address",$CU15))&lt;&gt;"END",IF(INDIRECT($A$1&amp;"!"&amp;CELL("address",V15))&lt;&gt;0,"USED IMPORTED   "&amp;INDIRECT($A$1&amp;"!"&amp;CELL("address",$CU15))&amp;"     USED  "&amp;TEXT(INDIRECT($A$1&amp;"!"&amp;CELL("address",V15)),"#,###.#0")&amp;" KGS      AGAINST BILL OF ENTRY NO    "&amp;INDIRECT($A$1&amp;"!"&amp;CELL("address",$F15))&amp;"      Rate Per Kgs [ "&amp;INDIRECT($A$1&amp;"!"&amp;CELL("address",$I15))&amp;" ]     AGAINST H.S.CODE   "&amp;TEXT(INDIRECT($A$1&amp;"!"&amp;CELL("address",$H15)),"0000.0000")&amp;IF(OR(INDIRECT($A$1&amp;"!"&amp;CELL("address",$X$8))&lt;&gt;"",INDIRECT($A$1&amp;"!"&amp;CELL("address",$Y$8))&lt;&gt;""),"  EFS ONLINE AC #    ","")&amp;_xlfn.IFNA(VLOOKUP(INDIRECT($A$1&amp;"!"&amp;CELL("address",X15)),AC.No[],2,0),"")&amp;_xlfn.IFNA(IF(INDIRECT($A$1&amp;"!"&amp;CELL("address",Y15))&lt;&gt;0,"   +   "&amp;VLOOKUP(INDIRECT($A$1&amp;"!"&amp;CELL("address",Y15)),AC.No[],2,0),""),""),""),REPT("-",150))</f>
        <v/>
      </c>
      <c r="E15" s="7" t="str">
        <f ca="1">IF(INDIRECT($A$1&amp;"!"&amp;CELL("address",$CU15))&lt;&gt;"END",IF(INDIRECT($A$1&amp;"!"&amp;CELL("address",AB15))&lt;&gt;0,"USED IMPORTED   "&amp;INDIRECT($A$1&amp;"!"&amp;CELL("address",$CU15))&amp;"     USED  "&amp;TEXT(INDIRECT($A$1&amp;"!"&amp;CELL("address",AB15)),"#,###.#0")&amp;" KGS      AGAINST BILL OF ENTRY NO    "&amp;INDIRECT($A$1&amp;"!"&amp;CELL("address",$F15))&amp;"      Rate Per Kgs [ "&amp;INDIRECT($A$1&amp;"!"&amp;CELL("address",$I15))&amp;" ]     AGAINST H.S.CODE   "&amp;TEXT(INDIRECT($A$1&amp;"!"&amp;CELL("address",$H15)),"0000.0000")&amp;IF(OR(INDIRECT($A$1&amp;"!"&amp;CELL("address",$AD$8))&lt;&gt;"",INDIRECT($A$1&amp;"!"&amp;CELL("address",$AE$8))&lt;&gt;""),"  EFS ONLINE AC #    ","")&amp;_xlfn.IFNA(VLOOKUP(INDIRECT($A$1&amp;"!"&amp;CELL("address",AD15)),AC.No[],2,0),"")&amp;_xlfn.IFNA(IF(INDIRECT($A$1&amp;"!"&amp;CELL("address",AE15))&lt;&gt;0,"   +   "&amp;VLOOKUP(INDIRECT($A$1&amp;"!"&amp;CELL("address",AE15)),AC.No[],2,0),""),""),""),REPT("-",150))</f>
        <v/>
      </c>
      <c r="F15" s="7" t="str">
        <f ca="1">IF(INDIRECT($A$1&amp;"!"&amp;CELL("address",$CU15))&lt;&gt;"END",IF(INDIRECT($A$1&amp;"!"&amp;CELL("address",AH15))&lt;&gt;0,"USED IMPORTED   "&amp;INDIRECT($A$1&amp;"!"&amp;CELL("address",$CU15))&amp;"     USED  "&amp;TEXT(INDIRECT($A$1&amp;"!"&amp;CELL("address",AH15)),"#,###.#0")&amp;" KGS      AGAINST BILL OF ENTRY NO    "&amp;INDIRECT($A$1&amp;"!"&amp;CELL("address",$F15))&amp;"      Rate Per Kgs [ "&amp;INDIRECT($A$1&amp;"!"&amp;CELL("address",$I15))&amp;" ]     AGAINST H.S.CODE   "&amp;TEXT(INDIRECT($A$1&amp;"!"&amp;CELL("address",$H15)),"0000.0000")&amp;IF(OR(INDIRECT($A$1&amp;"!"&amp;CELL("address",$AJ$8))&lt;&gt;"",INDIRECT($A$1&amp;"!"&amp;CELL("address",$AK$8))&lt;&gt;""),"  EFS ONLINE AC #    ","")&amp;_xlfn.IFNA(VLOOKUP(INDIRECT($A$1&amp;"!"&amp;CELL("address",AJ15)),AC.No[],2,0),"")&amp;_xlfn.IFNA(IF(INDIRECT($A$1&amp;"!"&amp;CELL("address",AK15))&lt;&gt;0,"   +   "&amp;VLOOKUP(INDIRECT($A$1&amp;"!"&amp;CELL("address",AK15)),AC.No[],2,0),""),""),""),REPT("-",150))</f>
        <v/>
      </c>
      <c r="G15" s="7" t="str">
        <f ca="1">IF(INDIRECT($A$1&amp;"!"&amp;CELL("address",$CU15))&lt;&gt;"END",IF(INDIRECT($A$1&amp;"!"&amp;CELL("address",AN15))&lt;&gt;0,"USED IMPORTED   "&amp;INDIRECT($A$1&amp;"!"&amp;CELL("address",$CU15))&amp;"     USED  "&amp;TEXT(INDIRECT($A$1&amp;"!"&amp;CELL("address",AN15)),"#,###.#0")&amp;" KGS      AGAINST BILL OF ENTRY NO    "&amp;INDIRECT($A$1&amp;"!"&amp;CELL("address",$F15))&amp;"      Rate Per Kgs [ "&amp;INDIRECT($A$1&amp;"!"&amp;CELL("address",$I15))&amp;" ]     AGAINST H.S.CODE   "&amp;TEXT(INDIRECT($A$1&amp;"!"&amp;CELL("address",$H15)),"0000.0000")&amp;IF(OR(INDIRECT($A$1&amp;"!"&amp;CELL("address",$AP$8))&lt;&gt;"",INDIRECT($A$1&amp;"!"&amp;CELL("address",$AQ$8))&lt;&gt;""),"  EFS ONLINE AC #    ","")&amp;_xlfn.IFNA(VLOOKUP(INDIRECT($A$1&amp;"!"&amp;CELL("address",AP15)),AC.No[],2,0),"")&amp;_xlfn.IFNA(IF(INDIRECT($A$1&amp;"!"&amp;CELL("address",AQ15))&lt;&gt;0,"   +   "&amp;VLOOKUP(INDIRECT($A$1&amp;"!"&amp;CELL("address",AQ15)),AC.No[],2,0),""),""),""),REPT("-",150))</f>
        <v/>
      </c>
      <c r="H15" s="7" t="str">
        <f ca="1">IF(INDIRECT($A$1&amp;"!"&amp;CELL("address",$CU15))&lt;&gt;"END",IF(INDIRECT($A$1&amp;"!"&amp;CELL("address",AT15))&lt;&gt;0,"USED IMPORTED   "&amp;INDIRECT($A$1&amp;"!"&amp;CELL("address",$CU15))&amp;"     USED  "&amp;TEXT(INDIRECT($A$1&amp;"!"&amp;CELL("address",AT15)),"#,###.#0")&amp;" KGS      AGAINST BILL OF ENTRY NO    "&amp;INDIRECT($A$1&amp;"!"&amp;CELL("address",$F15))&amp;"      Rate Per Kgs [ "&amp;INDIRECT($A$1&amp;"!"&amp;CELL("address",$I15))&amp;" ]     AGAINST H.S.CODE   "&amp;TEXT(INDIRECT($A$1&amp;"!"&amp;CELL("address",$H15)),"0000.0000")&amp;IF(OR(INDIRECT($A$1&amp;"!"&amp;CELL("address",$AV$8))&lt;&gt;"",INDIRECT($A$1&amp;"!"&amp;CELL("address",$AW$8))&lt;&gt;""),"  EFS ONLINE AC #    ","")&amp;_xlfn.IFNA(VLOOKUP(INDIRECT($A$1&amp;"!"&amp;CELL("address",AV15)),AC.No[],2,0),"")&amp;_xlfn.IFNA(IF(INDIRECT($A$1&amp;"!"&amp;CELL("address",AW15))&lt;&gt;0,"   +   "&amp;VLOOKUP(INDIRECT($A$1&amp;"!"&amp;CELL("address",AW15)),AC.No[],2,0),""),""),""),REPT("-",150))</f>
        <v/>
      </c>
      <c r="I15" s="7" t="str">
        <f ca="1">IF(INDIRECT($A$1&amp;"!"&amp;CELL("address",$CU15))&lt;&gt;"END",IF(INDIRECT($A$1&amp;"!"&amp;CELL("address",AZ15))&lt;&gt;0,"USED IMPORTED   "&amp;INDIRECT($A$1&amp;"!"&amp;CELL("address",$CU15))&amp;"     USED  "&amp;TEXT(INDIRECT($A$1&amp;"!"&amp;CELL("address",AZ15)),"#,###.#0")&amp;" KGS      AGAINST BILL OF ENTRY NO    "&amp;INDIRECT($A$1&amp;"!"&amp;CELL("address",$F15))&amp;"      Rate Per Kgs [ "&amp;INDIRECT($A$1&amp;"!"&amp;CELL("address",$I15))&amp;" ]     AGAINST H.S.CODE   "&amp;TEXT(INDIRECT($A$1&amp;"!"&amp;CELL("address",$H15)),"0000.0000")&amp;IF(OR(INDIRECT($A$1&amp;"!"&amp;CELL("address",$BB$8))&lt;&gt;"",INDIRECT($A$1&amp;"!"&amp;CELL("address",$BC$8))&lt;&gt;""),"  EFS ONLINE AC #    ","")&amp;_xlfn.IFNA(VLOOKUP(INDIRECT($A$1&amp;"!"&amp;CELL("address",BB15)),AC.No[],2,0),"")&amp;_xlfn.IFNA(IF(INDIRECT($A$1&amp;"!"&amp;CELL("address",BC15))&lt;&gt;0,"   +   "&amp;VLOOKUP(INDIRECT($A$1&amp;"!"&amp;CELL("address",BC15)),AC.No[],2,0),""),""),""),REPT("-",150))</f>
        <v/>
      </c>
      <c r="J15" s="7" t="str">
        <f ca="1">IF(INDIRECT($A$1&amp;"!"&amp;CELL("address",$CU15))&lt;&gt;"END",IF(INDIRECT($A$1&amp;"!"&amp;CELL("address",BF15))&lt;&gt;0,"USED IMPORTED   "&amp;INDIRECT($A$1&amp;"!"&amp;CELL("address",$CU15))&amp;"     USED  "&amp;TEXT(INDIRECT($A$1&amp;"!"&amp;CELL("address",BF15)),"#,###.#0")&amp;" KGS      AGAINST BILL OF ENTRY NO    "&amp;INDIRECT($A$1&amp;"!"&amp;CELL("address",$F15))&amp;"      Rate Per Kgs [ "&amp;INDIRECT($A$1&amp;"!"&amp;CELL("address",$I15))&amp;" ]     AGAINST H.S.CODE   "&amp;TEXT(INDIRECT($A$1&amp;"!"&amp;CELL("address",$H15)),"0000.0000")&amp;IF(OR(INDIRECT($A$1&amp;"!"&amp;CELL("address",$BH$8))&lt;&gt;"",INDIRECT($A$1&amp;"!"&amp;CELL("address",$BI$8))&lt;&gt;""),"  EFS ONLINE AC #    ","")&amp;_xlfn.IFNA(VLOOKUP(INDIRECT($A$1&amp;"!"&amp;CELL("address",BH15)),AC.No[],2,0),"")&amp;_xlfn.IFNA(IF(INDIRECT($A$1&amp;"!"&amp;CELL("address",BI15))&lt;&gt;0,"   +   "&amp;VLOOKUP(INDIRECT($A$1&amp;"!"&amp;CELL("address",BI15)),AC.No[],2,0),""),""),""),REPT("-",150))</f>
        <v/>
      </c>
      <c r="K15" s="7" t="str">
        <f ca="1">IF(INDIRECT($A$1&amp;"!"&amp;CELL("address",$CU15))&lt;&gt;"END",IF(INDIRECT($A$1&amp;"!"&amp;CELL("address",BL15))&lt;&gt;0,"USED IMPORTED   "&amp;INDIRECT($A$1&amp;"!"&amp;CELL("address",$CU15))&amp;"     USED  "&amp;TEXT(INDIRECT($A$1&amp;"!"&amp;CELL("address",BL15)),"#,###.#0")&amp;" KGS      AGAINST BILL OF ENTRY NO    "&amp;INDIRECT($A$1&amp;"!"&amp;CELL("address",$F15))&amp;"      Rate Per Kgs [ "&amp;INDIRECT($A$1&amp;"!"&amp;CELL("address",$I15))&amp;" ]     AGAINST H.S.CODE   "&amp;TEXT(INDIRECT($A$1&amp;"!"&amp;CELL("address",$H15)),"0000.0000")&amp;IF(OR(INDIRECT($A$1&amp;"!"&amp;CELL("address",$BN$8))&lt;&gt;"",INDIRECT($A$1&amp;"!"&amp;CELL("address",$BO$8))&lt;&gt;""),"  EFS ONLINE AC #    ","")&amp;_xlfn.IFNA(VLOOKUP(INDIRECT($A$1&amp;"!"&amp;CELL("address",BN15)),AC.No[],2,0),"")&amp;_xlfn.IFNA(IF(INDIRECT($A$1&amp;"!"&amp;CELL("address",BO15))&lt;&gt;0,"   +   "&amp;VLOOKUP(INDIRECT($A$1&amp;"!"&amp;CELL("address",BO15)),AC.No[],2,0),""),""),""),REPT("-",150))</f>
        <v/>
      </c>
      <c r="L15" s="7" t="str">
        <f ca="1">IF(INDIRECT($A$1&amp;"!"&amp;CELL("address",$CU15))&lt;&gt;"END",IF(INDIRECT($A$1&amp;"!"&amp;CELL("address",BR15))&lt;&gt;0,"USED IMPORTED   "&amp;INDIRECT($A$1&amp;"!"&amp;CELL("address",$CU15))&amp;"     USED  "&amp;TEXT(INDIRECT($A$1&amp;"!"&amp;CELL("address",BR15)),"#,###.#0")&amp;" KGS      AGAINST BILL OF ENTRY NO    "&amp;INDIRECT($A$1&amp;"!"&amp;CELL("address",$F15))&amp;"      Rate Per Kgs [ "&amp;INDIRECT($A$1&amp;"!"&amp;CELL("address",$I15))&amp;" ]     AGAINST H.S.CODE   "&amp;TEXT(INDIRECT($A$1&amp;"!"&amp;CELL("address",$H15)),"0000.0000")&amp;IF(OR(INDIRECT($A$1&amp;"!"&amp;CELL("address",$BT$8))&lt;&gt;"",INDIRECT($A$1&amp;"!"&amp;CELL("address",$BU$8))&lt;&gt;""),"  EFS ONLINE AC #    ","")&amp;_xlfn.IFNA(VLOOKUP(INDIRECT($A$1&amp;"!"&amp;CELL("address",BT15)),AC.No[],2,0),"")&amp;_xlfn.IFNA(IF(INDIRECT($A$1&amp;"!"&amp;CELL("address",BU15))&lt;&gt;0,"   +   "&amp;VLOOKUP(INDIRECT($A$1&amp;"!"&amp;CELL("address",BU15)),AC.No[],2,0),""),""),""),REPT("-",150))</f>
        <v/>
      </c>
      <c r="M15" s="7" t="str">
        <f ca="1">IF(INDIRECT($A$1&amp;"!"&amp;CELL("address",$CU15))&lt;&gt;"END",IF(INDIRECT($A$1&amp;"!"&amp;CELL("address",BX15))&lt;&gt;0,"USED IMPORTED   "&amp;INDIRECT($A$1&amp;"!"&amp;CELL("address",$CU15))&amp;"     USED  "&amp;TEXT(INDIRECT($A$1&amp;"!"&amp;CELL("address",BX15)),"#,###.#0")&amp;" KGS      AGAINST BILL OF ENTRY NO    "&amp;INDIRECT($A$1&amp;"!"&amp;CELL("address",$F15))&amp;"      Rate Per Kgs [ "&amp;INDIRECT($A$1&amp;"!"&amp;CELL("address",$I15))&amp;" ]     AGAINST H.S.CODE   "&amp;TEXT(INDIRECT($A$1&amp;"!"&amp;CELL("address",$H15)),"0000.0000")&amp;IF(OR(INDIRECT($A$1&amp;"!"&amp;CELL("address",$BZ$8))&lt;&gt;"",INDIRECT($A$1&amp;"!"&amp;CELL("address",$CA$8))&lt;&gt;""),"  EFS ONLINE AC #    ","")&amp;_xlfn.IFNA(VLOOKUP(INDIRECT($A$1&amp;"!"&amp;CELL("address",BZ15)),AC.No[],2,0),"")&amp;_xlfn.IFNA(IF(INDIRECT($A$1&amp;"!"&amp;CELL("address",CA15))&lt;&gt;0,"   +   "&amp;VLOOKUP(INDIRECT($A$1&amp;"!"&amp;CELL("address",CA15)),AC.No[],2,0),""),""),""),REPT("-",150))</f>
        <v/>
      </c>
      <c r="N15" s="7" t="str">
        <f ca="1">IF(INDIRECT($A$1&amp;"!"&amp;CELL("address",$CU15))&lt;&gt;"END",IF(INDIRECT($A$1&amp;"!"&amp;CELL("address",CD15))&lt;&gt;0,"USED IMPORTED   "&amp;INDIRECT($A$1&amp;"!"&amp;CELL("address",$CU15))&amp;"     USED  "&amp;TEXT(INDIRECT($A$1&amp;"!"&amp;CELL("address",CD15)),"#,###.#0")&amp;" KGS      AGAINST BILL OF ENTRY NO    "&amp;INDIRECT($A$1&amp;"!"&amp;CELL("address",$F15))&amp;"      Rate Per Kgs [ "&amp;INDIRECT($A$1&amp;"!"&amp;CELL("address",$I15))&amp;" ]     AGAINST H.S.CODE   "&amp;TEXT(INDIRECT($A$1&amp;"!"&amp;CELL("address",$H15)),"0000.0000")&amp;IF(OR(INDIRECT($A$1&amp;"!"&amp;CELL("address",$CF$8))&lt;&gt;"",INDIRECT($A$1&amp;"!"&amp;CELL("address",$CG$8))&lt;&gt;""),"  EFS ONLINE AC #    ","")&amp;_xlfn.IFNA(VLOOKUP(INDIRECT($A$1&amp;"!"&amp;CELL("address",CF15)),AC.No[],2,0),"")&amp;_xlfn.IFNA(IF(INDIRECT($A$1&amp;"!"&amp;CELL("address",CG15))&lt;&gt;0,"   +   "&amp;VLOOKUP(INDIRECT($A$1&amp;"!"&amp;CELL("address",CG15)),AC.No[],2,0),""),""),""),REPT("-",150))</f>
        <v/>
      </c>
      <c r="O15" s="7" t="str">
        <f ca="1">IF(INDIRECT($A$1&amp;"!"&amp;CELL("address",$CU15))&lt;&gt;"END",IF(INDIRECT($A$1&amp;"!"&amp;CELL("address",CJ15))&lt;&gt;0,"USED IMPORTED   "&amp;INDIRECT($A$1&amp;"!"&amp;CELL("address",$CU15))&amp;"     USED  "&amp;TEXT(INDIRECT($A$1&amp;"!"&amp;CELL("address",CJ15)),"#,###.#0")&amp;" KGS      AGAINST BILL OF ENTRY NO    "&amp;INDIRECT($A$1&amp;"!"&amp;CELL("address",$F15))&amp;"      Rate Per Kgs [ "&amp;INDIRECT($A$1&amp;"!"&amp;CELL("address",$I15))&amp;" ]     AGAINST H.S.CODE   "&amp;TEXT(INDIRECT($A$1&amp;"!"&amp;CELL("address",$H15)),"0000.0000")&amp;IF(OR(INDIRECT($A$1&amp;"!"&amp;CELL("address",$CL$8))&lt;&gt;"",INDIRECT($A$1&amp;"!"&amp;CELL("address",$CM$8))&lt;&gt;""),"  EFS ONLINE AC #    ","")&amp;_xlfn.IFNA(VLOOKUP(INDIRECT($A$1&amp;"!"&amp;CELL("address",CL15)),AC.No[],2,0),"")&amp;_xlfn.IFNA(IF(INDIRECT($A$1&amp;"!"&amp;CELL("address",CM15))&lt;&gt;0,"   +   "&amp;VLOOKUP(INDIRECT($A$1&amp;"!"&amp;CELL("address",CM15)),AC.No[],2,0),""),""),""),REPT("-",150))</f>
        <v/>
      </c>
      <c r="P15" s="7" t="str">
        <f ca="1">IF(INDIRECT($A$1&amp;"!"&amp;CELL("address",$CU15))&lt;&gt;"END",IF(INDIRECT($A$1&amp;"!"&amp;CELL("address",CP15))&lt;&gt;0,"USED IMPORTED   "&amp;INDIRECT($A$1&amp;"!"&amp;CELL("address",$CU15))&amp;"     USED  "&amp;TEXT(INDIRECT($A$1&amp;"!"&amp;CELL("address",CP15)),"#,###.#0")&amp;" KGS      AGAINST BILL OF ENTRY NO    "&amp;INDIRECT($A$1&amp;"!"&amp;CELL("address",$F15))&amp;"      Rate Per Kgs [ "&amp;INDIRECT($A$1&amp;"!"&amp;CELL("address",$I15))&amp;" ]     AGAINST H.S.CODE   "&amp;TEXT(INDIRECT($A$1&amp;"!"&amp;CELL("address",$H15)),"0000.0000")&amp;IF(OR(INDIRECT($A$1&amp;"!"&amp;CELL("address",$CR$8))&lt;&gt;"",INDIRECT($A$1&amp;"!"&amp;CELL("address",$CS$8))&lt;&gt;""),"  EFS ONLINE AC #    ","")&amp;_xlfn.IFNA(VLOOKUP(INDIRECT($A$1&amp;"!"&amp;CELL("address",CR15)),AC.No[],2,0),"")&amp;_xlfn.IFNA(IF(INDIRECT($A$1&amp;"!"&amp;CELL("address",CS15))&lt;&gt;0,"   +   "&amp;VLOOKUP(INDIRECT($A$1&amp;"!"&amp;CELL("address",CS15)),AC.No[],2,0),""),""),""),REPT("-",150))</f>
        <v/>
      </c>
    </row>
    <row r="16" spans="1:16" x14ac:dyDescent="0.2">
      <c r="A16" s="124">
        <v>7</v>
      </c>
      <c r="B16" s="7" t="str">
        <f ca="1">IF(INDIRECT($A$1&amp;"!"&amp;CELL("address",$CU16))&lt;&gt;"END",IF(INDIRECT($A$1&amp;"!"&amp;CELL("address",J16))&lt;&gt;0,"USED IMPORTED   "&amp;INDIRECT($A$1&amp;"!"&amp;CELL("address",$CU16))&amp;"     USED  "&amp;TEXT(INDIRECT($A$1&amp;"!"&amp;CELL("address",J16)),"#,###.#0")&amp;" KGS      AGAINST BILL OF ENTRY NO    "&amp;INDIRECT($A$1&amp;"!"&amp;CELL("address",$F16))&amp;"      Rate Per Kgs [ "&amp;INDIRECT($A$1&amp;"!"&amp;CELL("address",$I16))&amp;" ]     AGAINST H.S.CODE   "&amp;TEXT(INDIRECT($A$1&amp;"!"&amp;CELL("address",$H16)),"0000.0000")&amp;IF(OR(INDIRECT($A$1&amp;"!"&amp;CELL("address",$L$8))&lt;&gt;"",INDIRECT($A$1&amp;"!"&amp;CELL("address",$M$8))&lt;&gt;""),"  EFS ONLINE AC #    ","")&amp;_xlfn.IFNA(VLOOKUP(INDIRECT($A$1&amp;"!"&amp;CELL("address",L16)),AC.No[],2,0),"")&amp;_xlfn.IFNA(IF(INDIRECT($A$1&amp;"!"&amp;CELL("address",M16))&lt;&gt;0,"   +   "&amp;VLOOKUP(INDIRECT($A$1&amp;"!"&amp;CELL("address",M16)),AC.No[],2,0),""),""),""),REPT("-",150))</f>
        <v/>
      </c>
      <c r="C16" s="7" t="str">
        <f ca="1">IF(INDIRECT($A$1&amp;"!"&amp;CELL("address",$CU16))&lt;&gt;"END",IF(INDIRECT($A$1&amp;"!"&amp;CELL("address",P16))&lt;&gt;0,"USED IMPORTED   "&amp;INDIRECT($A$1&amp;"!"&amp;CELL("address",$CU16))&amp;"     USED  "&amp;TEXT(INDIRECT($A$1&amp;"!"&amp;CELL("address",P16)),"#,###.#0")&amp;" KGS      AGAINST BILL OF ENTRY NO    "&amp;INDIRECT($A$1&amp;"!"&amp;CELL("address",$F16))&amp;"      Rate Per Kgs [ "&amp;INDIRECT($A$1&amp;"!"&amp;CELL("address",$I16))&amp;" ]     AGAINST H.S.CODE   "&amp;TEXT(INDIRECT($A$1&amp;"!"&amp;CELL("address",$H16)),"0000.0000")&amp;IF(OR(INDIRECT($A$1&amp;"!"&amp;CELL("address",$R$8))&lt;&gt;"",INDIRECT($A$1&amp;"!"&amp;CELL("address",$S$8))&lt;&gt;""),"  EFS ONLINE AC #    ","")&amp;_xlfn.IFNA(VLOOKUP(INDIRECT($A$1&amp;"!"&amp;CELL("address",R16)),AC.No[],2,0),"")&amp;_xlfn.IFNA(IF(INDIRECT($A$1&amp;"!"&amp;CELL("address",S16))&lt;&gt;0,"   +   "&amp;VLOOKUP(INDIRECT($A$1&amp;"!"&amp;CELL("address",S16)),AC.No[],2,0),""),""),""),REPT("-",150))</f>
        <v/>
      </c>
      <c r="D16" s="7" t="str">
        <f ca="1">IF(INDIRECT($A$1&amp;"!"&amp;CELL("address",$CU16))&lt;&gt;"END",IF(INDIRECT($A$1&amp;"!"&amp;CELL("address",V16))&lt;&gt;0,"USED IMPORTED   "&amp;INDIRECT($A$1&amp;"!"&amp;CELL("address",$CU16))&amp;"     USED  "&amp;TEXT(INDIRECT($A$1&amp;"!"&amp;CELL("address",V16)),"#,###.#0")&amp;" KGS      AGAINST BILL OF ENTRY NO    "&amp;INDIRECT($A$1&amp;"!"&amp;CELL("address",$F16))&amp;"      Rate Per Kgs [ "&amp;INDIRECT($A$1&amp;"!"&amp;CELL("address",$I16))&amp;" ]     AGAINST H.S.CODE   "&amp;TEXT(INDIRECT($A$1&amp;"!"&amp;CELL("address",$H16)),"0000.0000")&amp;IF(OR(INDIRECT($A$1&amp;"!"&amp;CELL("address",$X$8))&lt;&gt;"",INDIRECT($A$1&amp;"!"&amp;CELL("address",$Y$8))&lt;&gt;""),"  EFS ONLINE AC #    ","")&amp;_xlfn.IFNA(VLOOKUP(INDIRECT($A$1&amp;"!"&amp;CELL("address",X16)),AC.No[],2,0),"")&amp;_xlfn.IFNA(IF(INDIRECT($A$1&amp;"!"&amp;CELL("address",Y16))&lt;&gt;0,"   +   "&amp;VLOOKUP(INDIRECT($A$1&amp;"!"&amp;CELL("address",Y16)),AC.No[],2,0),""),""),""),REPT("-",150))</f>
        <v/>
      </c>
      <c r="E16" s="7" t="str">
        <f ca="1">IF(INDIRECT($A$1&amp;"!"&amp;CELL("address",$CU16))&lt;&gt;"END",IF(INDIRECT($A$1&amp;"!"&amp;CELL("address",AB16))&lt;&gt;0,"USED IMPORTED   "&amp;INDIRECT($A$1&amp;"!"&amp;CELL("address",$CU16))&amp;"     USED  "&amp;TEXT(INDIRECT($A$1&amp;"!"&amp;CELL("address",AB16)),"#,###.#0")&amp;" KGS      AGAINST BILL OF ENTRY NO    "&amp;INDIRECT($A$1&amp;"!"&amp;CELL("address",$F16))&amp;"      Rate Per Kgs [ "&amp;INDIRECT($A$1&amp;"!"&amp;CELL("address",$I16))&amp;" ]     AGAINST H.S.CODE   "&amp;TEXT(INDIRECT($A$1&amp;"!"&amp;CELL("address",$H16)),"0000.0000")&amp;IF(OR(INDIRECT($A$1&amp;"!"&amp;CELL("address",$AD$8))&lt;&gt;"",INDIRECT($A$1&amp;"!"&amp;CELL("address",$AE$8))&lt;&gt;""),"  EFS ONLINE AC #    ","")&amp;_xlfn.IFNA(VLOOKUP(INDIRECT($A$1&amp;"!"&amp;CELL("address",AD16)),AC.No[],2,0),"")&amp;_xlfn.IFNA(IF(INDIRECT($A$1&amp;"!"&amp;CELL("address",AE16))&lt;&gt;0,"   +   "&amp;VLOOKUP(INDIRECT($A$1&amp;"!"&amp;CELL("address",AE16)),AC.No[],2,0),""),""),""),REPT("-",150))</f>
        <v/>
      </c>
      <c r="F16" s="7" t="str">
        <f ca="1">IF(INDIRECT($A$1&amp;"!"&amp;CELL("address",$CU16))&lt;&gt;"END",IF(INDIRECT($A$1&amp;"!"&amp;CELL("address",AH16))&lt;&gt;0,"USED IMPORTED   "&amp;INDIRECT($A$1&amp;"!"&amp;CELL("address",$CU16))&amp;"     USED  "&amp;TEXT(INDIRECT($A$1&amp;"!"&amp;CELL("address",AH16)),"#,###.#0")&amp;" KGS      AGAINST BILL OF ENTRY NO    "&amp;INDIRECT($A$1&amp;"!"&amp;CELL("address",$F16))&amp;"      Rate Per Kgs [ "&amp;INDIRECT($A$1&amp;"!"&amp;CELL("address",$I16))&amp;" ]     AGAINST H.S.CODE   "&amp;TEXT(INDIRECT($A$1&amp;"!"&amp;CELL("address",$H16)),"0000.0000")&amp;IF(OR(INDIRECT($A$1&amp;"!"&amp;CELL("address",$AJ$8))&lt;&gt;"",INDIRECT($A$1&amp;"!"&amp;CELL("address",$AK$8))&lt;&gt;""),"  EFS ONLINE AC #    ","")&amp;_xlfn.IFNA(VLOOKUP(INDIRECT($A$1&amp;"!"&amp;CELL("address",AJ16)),AC.No[],2,0),"")&amp;_xlfn.IFNA(IF(INDIRECT($A$1&amp;"!"&amp;CELL("address",AK16))&lt;&gt;0,"   +   "&amp;VLOOKUP(INDIRECT($A$1&amp;"!"&amp;CELL("address",AK16)),AC.No[],2,0),""),""),""),REPT("-",150))</f>
        <v/>
      </c>
      <c r="G16" s="7" t="str">
        <f ca="1">IF(INDIRECT($A$1&amp;"!"&amp;CELL("address",$CU16))&lt;&gt;"END",IF(INDIRECT($A$1&amp;"!"&amp;CELL("address",AN16))&lt;&gt;0,"USED IMPORTED   "&amp;INDIRECT($A$1&amp;"!"&amp;CELL("address",$CU16))&amp;"     USED  "&amp;TEXT(INDIRECT($A$1&amp;"!"&amp;CELL("address",AN16)),"#,###.#0")&amp;" KGS      AGAINST BILL OF ENTRY NO    "&amp;INDIRECT($A$1&amp;"!"&amp;CELL("address",$F16))&amp;"      Rate Per Kgs [ "&amp;INDIRECT($A$1&amp;"!"&amp;CELL("address",$I16))&amp;" ]     AGAINST H.S.CODE   "&amp;TEXT(INDIRECT($A$1&amp;"!"&amp;CELL("address",$H16)),"0000.0000")&amp;IF(OR(INDIRECT($A$1&amp;"!"&amp;CELL("address",$AP$8))&lt;&gt;"",INDIRECT($A$1&amp;"!"&amp;CELL("address",$AQ$8))&lt;&gt;""),"  EFS ONLINE AC #    ","")&amp;_xlfn.IFNA(VLOOKUP(INDIRECT($A$1&amp;"!"&amp;CELL("address",AP16)),AC.No[],2,0),"")&amp;_xlfn.IFNA(IF(INDIRECT($A$1&amp;"!"&amp;CELL("address",AQ16))&lt;&gt;0,"   +   "&amp;VLOOKUP(INDIRECT($A$1&amp;"!"&amp;CELL("address",AQ16)),AC.No[],2,0),""),""),""),REPT("-",150))</f>
        <v/>
      </c>
      <c r="H16" s="7" t="str">
        <f ca="1">IF(INDIRECT($A$1&amp;"!"&amp;CELL("address",$CU16))&lt;&gt;"END",IF(INDIRECT($A$1&amp;"!"&amp;CELL("address",AT16))&lt;&gt;0,"USED IMPORTED   "&amp;INDIRECT($A$1&amp;"!"&amp;CELL("address",$CU16))&amp;"     USED  "&amp;TEXT(INDIRECT($A$1&amp;"!"&amp;CELL("address",AT16)),"#,###.#0")&amp;" KGS      AGAINST BILL OF ENTRY NO    "&amp;INDIRECT($A$1&amp;"!"&amp;CELL("address",$F16))&amp;"      Rate Per Kgs [ "&amp;INDIRECT($A$1&amp;"!"&amp;CELL("address",$I16))&amp;" ]     AGAINST H.S.CODE   "&amp;TEXT(INDIRECT($A$1&amp;"!"&amp;CELL("address",$H16)),"0000.0000")&amp;IF(OR(INDIRECT($A$1&amp;"!"&amp;CELL("address",$AV$8))&lt;&gt;"",INDIRECT($A$1&amp;"!"&amp;CELL("address",$AW$8))&lt;&gt;""),"  EFS ONLINE AC #    ","")&amp;_xlfn.IFNA(VLOOKUP(INDIRECT($A$1&amp;"!"&amp;CELL("address",AV16)),AC.No[],2,0),"")&amp;_xlfn.IFNA(IF(INDIRECT($A$1&amp;"!"&amp;CELL("address",AW16))&lt;&gt;0,"   +   "&amp;VLOOKUP(INDIRECT($A$1&amp;"!"&amp;CELL("address",AW16)),AC.No[],2,0),""),""),""),REPT("-",150))</f>
        <v/>
      </c>
      <c r="I16" s="7" t="str">
        <f ca="1">IF(INDIRECT($A$1&amp;"!"&amp;CELL("address",$CU16))&lt;&gt;"END",IF(INDIRECT($A$1&amp;"!"&amp;CELL("address",AZ16))&lt;&gt;0,"USED IMPORTED   "&amp;INDIRECT($A$1&amp;"!"&amp;CELL("address",$CU16))&amp;"     USED  "&amp;TEXT(INDIRECT($A$1&amp;"!"&amp;CELL("address",AZ16)),"#,###.#0")&amp;" KGS      AGAINST BILL OF ENTRY NO    "&amp;INDIRECT($A$1&amp;"!"&amp;CELL("address",$F16))&amp;"      Rate Per Kgs [ "&amp;INDIRECT($A$1&amp;"!"&amp;CELL("address",$I16))&amp;" ]     AGAINST H.S.CODE   "&amp;TEXT(INDIRECT($A$1&amp;"!"&amp;CELL("address",$H16)),"0000.0000")&amp;IF(OR(INDIRECT($A$1&amp;"!"&amp;CELL("address",$BB$8))&lt;&gt;"",INDIRECT($A$1&amp;"!"&amp;CELL("address",$BC$8))&lt;&gt;""),"  EFS ONLINE AC #    ","")&amp;_xlfn.IFNA(VLOOKUP(INDIRECT($A$1&amp;"!"&amp;CELL("address",BB16)),AC.No[],2,0),"")&amp;_xlfn.IFNA(IF(INDIRECT($A$1&amp;"!"&amp;CELL("address",BC16))&lt;&gt;0,"   +   "&amp;VLOOKUP(INDIRECT($A$1&amp;"!"&amp;CELL("address",BC16)),AC.No[],2,0),""),""),""),REPT("-",150))</f>
        <v/>
      </c>
      <c r="J16" s="7" t="str">
        <f ca="1">IF(INDIRECT($A$1&amp;"!"&amp;CELL("address",$CU16))&lt;&gt;"END",IF(INDIRECT($A$1&amp;"!"&amp;CELL("address",BF16))&lt;&gt;0,"USED IMPORTED   "&amp;INDIRECT($A$1&amp;"!"&amp;CELL("address",$CU16))&amp;"     USED  "&amp;TEXT(INDIRECT($A$1&amp;"!"&amp;CELL("address",BF16)),"#,###.#0")&amp;" KGS      AGAINST BILL OF ENTRY NO    "&amp;INDIRECT($A$1&amp;"!"&amp;CELL("address",$F16))&amp;"      Rate Per Kgs [ "&amp;INDIRECT($A$1&amp;"!"&amp;CELL("address",$I16))&amp;" ]     AGAINST H.S.CODE   "&amp;TEXT(INDIRECT($A$1&amp;"!"&amp;CELL("address",$H16)),"0000.0000")&amp;IF(OR(INDIRECT($A$1&amp;"!"&amp;CELL("address",$BH$8))&lt;&gt;"",INDIRECT($A$1&amp;"!"&amp;CELL("address",$BI$8))&lt;&gt;""),"  EFS ONLINE AC #    ","")&amp;_xlfn.IFNA(VLOOKUP(INDIRECT($A$1&amp;"!"&amp;CELL("address",BH16)),AC.No[],2,0),"")&amp;_xlfn.IFNA(IF(INDIRECT($A$1&amp;"!"&amp;CELL("address",BI16))&lt;&gt;0,"   +   "&amp;VLOOKUP(INDIRECT($A$1&amp;"!"&amp;CELL("address",BI16)),AC.No[],2,0),""),""),""),REPT("-",150))</f>
        <v/>
      </c>
      <c r="K16" s="7" t="str">
        <f ca="1">IF(INDIRECT($A$1&amp;"!"&amp;CELL("address",$CU16))&lt;&gt;"END",IF(INDIRECT($A$1&amp;"!"&amp;CELL("address",BL16))&lt;&gt;0,"USED IMPORTED   "&amp;INDIRECT($A$1&amp;"!"&amp;CELL("address",$CU16))&amp;"     USED  "&amp;TEXT(INDIRECT($A$1&amp;"!"&amp;CELL("address",BL16)),"#,###.#0")&amp;" KGS      AGAINST BILL OF ENTRY NO    "&amp;INDIRECT($A$1&amp;"!"&amp;CELL("address",$F16))&amp;"      Rate Per Kgs [ "&amp;INDIRECT($A$1&amp;"!"&amp;CELL("address",$I16))&amp;" ]     AGAINST H.S.CODE   "&amp;TEXT(INDIRECT($A$1&amp;"!"&amp;CELL("address",$H16)),"0000.0000")&amp;IF(OR(INDIRECT($A$1&amp;"!"&amp;CELL("address",$BN$8))&lt;&gt;"",INDIRECT($A$1&amp;"!"&amp;CELL("address",$BO$8))&lt;&gt;""),"  EFS ONLINE AC #    ","")&amp;_xlfn.IFNA(VLOOKUP(INDIRECT($A$1&amp;"!"&amp;CELL("address",BN16)),AC.No[],2,0),"")&amp;_xlfn.IFNA(IF(INDIRECT($A$1&amp;"!"&amp;CELL("address",BO16))&lt;&gt;0,"   +   "&amp;VLOOKUP(INDIRECT($A$1&amp;"!"&amp;CELL("address",BO16)),AC.No[],2,0),""),""),""),REPT("-",150))</f>
        <v/>
      </c>
      <c r="L16" s="7" t="str">
        <f ca="1">IF(INDIRECT($A$1&amp;"!"&amp;CELL("address",$CU16))&lt;&gt;"END",IF(INDIRECT($A$1&amp;"!"&amp;CELL("address",BR16))&lt;&gt;0,"USED IMPORTED   "&amp;INDIRECT($A$1&amp;"!"&amp;CELL("address",$CU16))&amp;"     USED  "&amp;TEXT(INDIRECT($A$1&amp;"!"&amp;CELL("address",BR16)),"#,###.#0")&amp;" KGS      AGAINST BILL OF ENTRY NO    "&amp;INDIRECT($A$1&amp;"!"&amp;CELL("address",$F16))&amp;"      Rate Per Kgs [ "&amp;INDIRECT($A$1&amp;"!"&amp;CELL("address",$I16))&amp;" ]     AGAINST H.S.CODE   "&amp;TEXT(INDIRECT($A$1&amp;"!"&amp;CELL("address",$H16)),"0000.0000")&amp;IF(OR(INDIRECT($A$1&amp;"!"&amp;CELL("address",$BT$8))&lt;&gt;"",INDIRECT($A$1&amp;"!"&amp;CELL("address",$BU$8))&lt;&gt;""),"  EFS ONLINE AC #    ","")&amp;_xlfn.IFNA(VLOOKUP(INDIRECT($A$1&amp;"!"&amp;CELL("address",BT16)),AC.No[],2,0),"")&amp;_xlfn.IFNA(IF(INDIRECT($A$1&amp;"!"&amp;CELL("address",BU16))&lt;&gt;0,"   +   "&amp;VLOOKUP(INDIRECT($A$1&amp;"!"&amp;CELL("address",BU16)),AC.No[],2,0),""),""),""),REPT("-",150))</f>
        <v/>
      </c>
      <c r="M16" s="7" t="str">
        <f ca="1">IF(INDIRECT($A$1&amp;"!"&amp;CELL("address",$CU16))&lt;&gt;"END",IF(INDIRECT($A$1&amp;"!"&amp;CELL("address",BX16))&lt;&gt;0,"USED IMPORTED   "&amp;INDIRECT($A$1&amp;"!"&amp;CELL("address",$CU16))&amp;"     USED  "&amp;TEXT(INDIRECT($A$1&amp;"!"&amp;CELL("address",BX16)),"#,###.#0")&amp;" KGS      AGAINST BILL OF ENTRY NO    "&amp;INDIRECT($A$1&amp;"!"&amp;CELL("address",$F16))&amp;"      Rate Per Kgs [ "&amp;INDIRECT($A$1&amp;"!"&amp;CELL("address",$I16))&amp;" ]     AGAINST H.S.CODE   "&amp;TEXT(INDIRECT($A$1&amp;"!"&amp;CELL("address",$H16)),"0000.0000")&amp;IF(OR(INDIRECT($A$1&amp;"!"&amp;CELL("address",$BZ$8))&lt;&gt;"",INDIRECT($A$1&amp;"!"&amp;CELL("address",$CA$8))&lt;&gt;""),"  EFS ONLINE AC #    ","")&amp;_xlfn.IFNA(VLOOKUP(INDIRECT($A$1&amp;"!"&amp;CELL("address",BZ16)),AC.No[],2,0),"")&amp;_xlfn.IFNA(IF(INDIRECT($A$1&amp;"!"&amp;CELL("address",CA16))&lt;&gt;0,"   +   "&amp;VLOOKUP(INDIRECT($A$1&amp;"!"&amp;CELL("address",CA16)),AC.No[],2,0),""),""),""),REPT("-",150))</f>
        <v/>
      </c>
      <c r="N16" s="7" t="str">
        <f ca="1">IF(INDIRECT($A$1&amp;"!"&amp;CELL("address",$CU16))&lt;&gt;"END",IF(INDIRECT($A$1&amp;"!"&amp;CELL("address",CD16))&lt;&gt;0,"USED IMPORTED   "&amp;INDIRECT($A$1&amp;"!"&amp;CELL("address",$CU16))&amp;"     USED  "&amp;TEXT(INDIRECT($A$1&amp;"!"&amp;CELL("address",CD16)),"#,###.#0")&amp;" KGS      AGAINST BILL OF ENTRY NO    "&amp;INDIRECT($A$1&amp;"!"&amp;CELL("address",$F16))&amp;"      Rate Per Kgs [ "&amp;INDIRECT($A$1&amp;"!"&amp;CELL("address",$I16))&amp;" ]     AGAINST H.S.CODE   "&amp;TEXT(INDIRECT($A$1&amp;"!"&amp;CELL("address",$H16)),"0000.0000")&amp;IF(OR(INDIRECT($A$1&amp;"!"&amp;CELL("address",$CF$8))&lt;&gt;"",INDIRECT($A$1&amp;"!"&amp;CELL("address",$CG$8))&lt;&gt;""),"  EFS ONLINE AC #    ","")&amp;_xlfn.IFNA(VLOOKUP(INDIRECT($A$1&amp;"!"&amp;CELL("address",CF16)),AC.No[],2,0),"")&amp;_xlfn.IFNA(IF(INDIRECT($A$1&amp;"!"&amp;CELL("address",CG16))&lt;&gt;0,"   +   "&amp;VLOOKUP(INDIRECT($A$1&amp;"!"&amp;CELL("address",CG16)),AC.No[],2,0),""),""),""),REPT("-",150))</f>
        <v/>
      </c>
      <c r="O16" s="7" t="str">
        <f ca="1">IF(INDIRECT($A$1&amp;"!"&amp;CELL("address",$CU16))&lt;&gt;"END",IF(INDIRECT($A$1&amp;"!"&amp;CELL("address",CJ16))&lt;&gt;0,"USED IMPORTED   "&amp;INDIRECT($A$1&amp;"!"&amp;CELL("address",$CU16))&amp;"     USED  "&amp;TEXT(INDIRECT($A$1&amp;"!"&amp;CELL("address",CJ16)),"#,###.#0")&amp;" KGS      AGAINST BILL OF ENTRY NO    "&amp;INDIRECT($A$1&amp;"!"&amp;CELL("address",$F16))&amp;"      Rate Per Kgs [ "&amp;INDIRECT($A$1&amp;"!"&amp;CELL("address",$I16))&amp;" ]     AGAINST H.S.CODE   "&amp;TEXT(INDIRECT($A$1&amp;"!"&amp;CELL("address",$H16)),"0000.0000")&amp;IF(OR(INDIRECT($A$1&amp;"!"&amp;CELL("address",$CL$8))&lt;&gt;"",INDIRECT($A$1&amp;"!"&amp;CELL("address",$CM$8))&lt;&gt;""),"  EFS ONLINE AC #    ","")&amp;_xlfn.IFNA(VLOOKUP(INDIRECT($A$1&amp;"!"&amp;CELL("address",CL16)),AC.No[],2,0),"")&amp;_xlfn.IFNA(IF(INDIRECT($A$1&amp;"!"&amp;CELL("address",CM16))&lt;&gt;0,"   +   "&amp;VLOOKUP(INDIRECT($A$1&amp;"!"&amp;CELL("address",CM16)),AC.No[],2,0),""),""),""),REPT("-",150))</f>
        <v/>
      </c>
      <c r="P16" s="7" t="str">
        <f ca="1">IF(INDIRECT($A$1&amp;"!"&amp;CELL("address",$CU16))&lt;&gt;"END",IF(INDIRECT($A$1&amp;"!"&amp;CELL("address",CP16))&lt;&gt;0,"USED IMPORTED   "&amp;INDIRECT($A$1&amp;"!"&amp;CELL("address",$CU16))&amp;"     USED  "&amp;TEXT(INDIRECT($A$1&amp;"!"&amp;CELL("address",CP16)),"#,###.#0")&amp;" KGS      AGAINST BILL OF ENTRY NO    "&amp;INDIRECT($A$1&amp;"!"&amp;CELL("address",$F16))&amp;"      Rate Per Kgs [ "&amp;INDIRECT($A$1&amp;"!"&amp;CELL("address",$I16))&amp;" ]     AGAINST H.S.CODE   "&amp;TEXT(INDIRECT($A$1&amp;"!"&amp;CELL("address",$H16)),"0000.0000")&amp;IF(OR(INDIRECT($A$1&amp;"!"&amp;CELL("address",$CR$8))&lt;&gt;"",INDIRECT($A$1&amp;"!"&amp;CELL("address",$CS$8))&lt;&gt;""),"  EFS ONLINE AC #    ","")&amp;_xlfn.IFNA(VLOOKUP(INDIRECT($A$1&amp;"!"&amp;CELL("address",CR16)),AC.No[],2,0),"")&amp;_xlfn.IFNA(IF(INDIRECT($A$1&amp;"!"&amp;CELL("address",CS16))&lt;&gt;0,"   +   "&amp;VLOOKUP(INDIRECT($A$1&amp;"!"&amp;CELL("address",CS16)),AC.No[],2,0),""),""),""),REPT("-",150))</f>
        <v/>
      </c>
    </row>
    <row r="17" spans="1:16" x14ac:dyDescent="0.2">
      <c r="A17" s="124">
        <v>8</v>
      </c>
      <c r="B17" s="7" t="str">
        <f ca="1">IF(INDIRECT($A$1&amp;"!"&amp;CELL("address",$CU17))&lt;&gt;"END",IF(INDIRECT($A$1&amp;"!"&amp;CELL("address",J17))&lt;&gt;0,"USED IMPORTED   "&amp;INDIRECT($A$1&amp;"!"&amp;CELL("address",$CU17))&amp;"     USED  "&amp;TEXT(INDIRECT($A$1&amp;"!"&amp;CELL("address",J17)),"#,###.#0")&amp;" KGS      AGAINST BILL OF ENTRY NO    "&amp;INDIRECT($A$1&amp;"!"&amp;CELL("address",$F17))&amp;"      Rate Per Kgs [ "&amp;INDIRECT($A$1&amp;"!"&amp;CELL("address",$I17))&amp;" ]     AGAINST H.S.CODE   "&amp;TEXT(INDIRECT($A$1&amp;"!"&amp;CELL("address",$H17)),"0000.0000")&amp;IF(OR(INDIRECT($A$1&amp;"!"&amp;CELL("address",$L$8))&lt;&gt;"",INDIRECT($A$1&amp;"!"&amp;CELL("address",$M$8))&lt;&gt;""),"  EFS ONLINE AC #    ","")&amp;_xlfn.IFNA(VLOOKUP(INDIRECT($A$1&amp;"!"&amp;CELL("address",L17)),AC.No[],2,0),"")&amp;_xlfn.IFNA(IF(INDIRECT($A$1&amp;"!"&amp;CELL("address",M17))&lt;&gt;0,"   +   "&amp;VLOOKUP(INDIRECT($A$1&amp;"!"&amp;CELL("address",M17)),AC.No[],2,0),""),""),""),REPT("-",150))</f>
        <v/>
      </c>
      <c r="C17" s="7" t="str">
        <f ca="1">IF(INDIRECT($A$1&amp;"!"&amp;CELL("address",$CU17))&lt;&gt;"END",IF(INDIRECT($A$1&amp;"!"&amp;CELL("address",P17))&lt;&gt;0,"USED IMPORTED   "&amp;INDIRECT($A$1&amp;"!"&amp;CELL("address",$CU17))&amp;"     USED  "&amp;TEXT(INDIRECT($A$1&amp;"!"&amp;CELL("address",P17)),"#,###.#0")&amp;" KGS      AGAINST BILL OF ENTRY NO    "&amp;INDIRECT($A$1&amp;"!"&amp;CELL("address",$F17))&amp;"      Rate Per Kgs [ "&amp;INDIRECT($A$1&amp;"!"&amp;CELL("address",$I17))&amp;" ]     AGAINST H.S.CODE   "&amp;TEXT(INDIRECT($A$1&amp;"!"&amp;CELL("address",$H17)),"0000.0000")&amp;IF(OR(INDIRECT($A$1&amp;"!"&amp;CELL("address",$R$8))&lt;&gt;"",INDIRECT($A$1&amp;"!"&amp;CELL("address",$S$8))&lt;&gt;""),"  EFS ONLINE AC #    ","")&amp;_xlfn.IFNA(VLOOKUP(INDIRECT($A$1&amp;"!"&amp;CELL("address",R17)),AC.No[],2,0),"")&amp;_xlfn.IFNA(IF(INDIRECT($A$1&amp;"!"&amp;CELL("address",S17))&lt;&gt;0,"   +   "&amp;VLOOKUP(INDIRECT($A$1&amp;"!"&amp;CELL("address",S17)),AC.No[],2,0),""),""),""),REPT("-",150))</f>
        <v/>
      </c>
      <c r="D17" s="7" t="str">
        <f ca="1">IF(INDIRECT($A$1&amp;"!"&amp;CELL("address",$CU17))&lt;&gt;"END",IF(INDIRECT($A$1&amp;"!"&amp;CELL("address",V17))&lt;&gt;0,"USED IMPORTED   "&amp;INDIRECT($A$1&amp;"!"&amp;CELL("address",$CU17))&amp;"     USED  "&amp;TEXT(INDIRECT($A$1&amp;"!"&amp;CELL("address",V17)),"#,###.#0")&amp;" KGS      AGAINST BILL OF ENTRY NO    "&amp;INDIRECT($A$1&amp;"!"&amp;CELL("address",$F17))&amp;"      Rate Per Kgs [ "&amp;INDIRECT($A$1&amp;"!"&amp;CELL("address",$I17))&amp;" ]     AGAINST H.S.CODE   "&amp;TEXT(INDIRECT($A$1&amp;"!"&amp;CELL("address",$H17)),"0000.0000")&amp;IF(OR(INDIRECT($A$1&amp;"!"&amp;CELL("address",$X$8))&lt;&gt;"",INDIRECT($A$1&amp;"!"&amp;CELL("address",$Y$8))&lt;&gt;""),"  EFS ONLINE AC #    ","")&amp;_xlfn.IFNA(VLOOKUP(INDIRECT($A$1&amp;"!"&amp;CELL("address",X17)),AC.No[],2,0),"")&amp;_xlfn.IFNA(IF(INDIRECT($A$1&amp;"!"&amp;CELL("address",Y17))&lt;&gt;0,"   +   "&amp;VLOOKUP(INDIRECT($A$1&amp;"!"&amp;CELL("address",Y17)),AC.No[],2,0),""),""),""),REPT("-",150))</f>
        <v/>
      </c>
      <c r="E17" s="7" t="str">
        <f ca="1">IF(INDIRECT($A$1&amp;"!"&amp;CELL("address",$CU17))&lt;&gt;"END",IF(INDIRECT($A$1&amp;"!"&amp;CELL("address",AB17))&lt;&gt;0,"USED IMPORTED   "&amp;INDIRECT($A$1&amp;"!"&amp;CELL("address",$CU17))&amp;"     USED  "&amp;TEXT(INDIRECT($A$1&amp;"!"&amp;CELL("address",AB17)),"#,###.#0")&amp;" KGS      AGAINST BILL OF ENTRY NO    "&amp;INDIRECT($A$1&amp;"!"&amp;CELL("address",$F17))&amp;"      Rate Per Kgs [ "&amp;INDIRECT($A$1&amp;"!"&amp;CELL("address",$I17))&amp;" ]     AGAINST H.S.CODE   "&amp;TEXT(INDIRECT($A$1&amp;"!"&amp;CELL("address",$H17)),"0000.0000")&amp;IF(OR(INDIRECT($A$1&amp;"!"&amp;CELL("address",$AD$8))&lt;&gt;"",INDIRECT($A$1&amp;"!"&amp;CELL("address",$AE$8))&lt;&gt;""),"  EFS ONLINE AC #    ","")&amp;_xlfn.IFNA(VLOOKUP(INDIRECT($A$1&amp;"!"&amp;CELL("address",AD17)),AC.No[],2,0),"")&amp;_xlfn.IFNA(IF(INDIRECT($A$1&amp;"!"&amp;CELL("address",AE17))&lt;&gt;0,"   +   "&amp;VLOOKUP(INDIRECT($A$1&amp;"!"&amp;CELL("address",AE17)),AC.No[],2,0),""),""),""),REPT("-",150))</f>
        <v/>
      </c>
      <c r="F17" s="7" t="str">
        <f ca="1">IF(INDIRECT($A$1&amp;"!"&amp;CELL("address",$CU17))&lt;&gt;"END",IF(INDIRECT($A$1&amp;"!"&amp;CELL("address",AH17))&lt;&gt;0,"USED IMPORTED   "&amp;INDIRECT($A$1&amp;"!"&amp;CELL("address",$CU17))&amp;"     USED  "&amp;TEXT(INDIRECT($A$1&amp;"!"&amp;CELL("address",AH17)),"#,###.#0")&amp;" KGS      AGAINST BILL OF ENTRY NO    "&amp;INDIRECT($A$1&amp;"!"&amp;CELL("address",$F17))&amp;"      Rate Per Kgs [ "&amp;INDIRECT($A$1&amp;"!"&amp;CELL("address",$I17))&amp;" ]     AGAINST H.S.CODE   "&amp;TEXT(INDIRECT($A$1&amp;"!"&amp;CELL("address",$H17)),"0000.0000")&amp;IF(OR(INDIRECT($A$1&amp;"!"&amp;CELL("address",$AJ$8))&lt;&gt;"",INDIRECT($A$1&amp;"!"&amp;CELL("address",$AK$8))&lt;&gt;""),"  EFS ONLINE AC #    ","")&amp;_xlfn.IFNA(VLOOKUP(INDIRECT($A$1&amp;"!"&amp;CELL("address",AJ17)),AC.No[],2,0),"")&amp;_xlfn.IFNA(IF(INDIRECT($A$1&amp;"!"&amp;CELL("address",AK17))&lt;&gt;0,"   +   "&amp;VLOOKUP(INDIRECT($A$1&amp;"!"&amp;CELL("address",AK17)),AC.No[],2,0),""),""),""),REPT("-",150))</f>
        <v/>
      </c>
      <c r="G17" s="7" t="str">
        <f ca="1">IF(INDIRECT($A$1&amp;"!"&amp;CELL("address",$CU17))&lt;&gt;"END",IF(INDIRECT($A$1&amp;"!"&amp;CELL("address",AN17))&lt;&gt;0,"USED IMPORTED   "&amp;INDIRECT($A$1&amp;"!"&amp;CELL("address",$CU17))&amp;"     USED  "&amp;TEXT(INDIRECT($A$1&amp;"!"&amp;CELL("address",AN17)),"#,###.#0")&amp;" KGS      AGAINST BILL OF ENTRY NO    "&amp;INDIRECT($A$1&amp;"!"&amp;CELL("address",$F17))&amp;"      Rate Per Kgs [ "&amp;INDIRECT($A$1&amp;"!"&amp;CELL("address",$I17))&amp;" ]     AGAINST H.S.CODE   "&amp;TEXT(INDIRECT($A$1&amp;"!"&amp;CELL("address",$H17)),"0000.0000")&amp;IF(OR(INDIRECT($A$1&amp;"!"&amp;CELL("address",$AP$8))&lt;&gt;"",INDIRECT($A$1&amp;"!"&amp;CELL("address",$AQ$8))&lt;&gt;""),"  EFS ONLINE AC #    ","")&amp;_xlfn.IFNA(VLOOKUP(INDIRECT($A$1&amp;"!"&amp;CELL("address",AP17)),AC.No[],2,0),"")&amp;_xlfn.IFNA(IF(INDIRECT($A$1&amp;"!"&amp;CELL("address",AQ17))&lt;&gt;0,"   +   "&amp;VLOOKUP(INDIRECT($A$1&amp;"!"&amp;CELL("address",AQ17)),AC.No[],2,0),""),""),""),REPT("-",150))</f>
        <v/>
      </c>
      <c r="H17" s="7" t="str">
        <f ca="1">IF(INDIRECT($A$1&amp;"!"&amp;CELL("address",$CU17))&lt;&gt;"END",IF(INDIRECT($A$1&amp;"!"&amp;CELL("address",AT17))&lt;&gt;0,"USED IMPORTED   "&amp;INDIRECT($A$1&amp;"!"&amp;CELL("address",$CU17))&amp;"     USED  "&amp;TEXT(INDIRECT($A$1&amp;"!"&amp;CELL("address",AT17)),"#,###.#0")&amp;" KGS      AGAINST BILL OF ENTRY NO    "&amp;INDIRECT($A$1&amp;"!"&amp;CELL("address",$F17))&amp;"      Rate Per Kgs [ "&amp;INDIRECT($A$1&amp;"!"&amp;CELL("address",$I17))&amp;" ]     AGAINST H.S.CODE   "&amp;TEXT(INDIRECT($A$1&amp;"!"&amp;CELL("address",$H17)),"0000.0000")&amp;IF(OR(INDIRECT($A$1&amp;"!"&amp;CELL("address",$AV$8))&lt;&gt;"",INDIRECT($A$1&amp;"!"&amp;CELL("address",$AW$8))&lt;&gt;""),"  EFS ONLINE AC #    ","")&amp;_xlfn.IFNA(VLOOKUP(INDIRECT($A$1&amp;"!"&amp;CELL("address",AV17)),AC.No[],2,0),"")&amp;_xlfn.IFNA(IF(INDIRECT($A$1&amp;"!"&amp;CELL("address",AW17))&lt;&gt;0,"   +   "&amp;VLOOKUP(INDIRECT($A$1&amp;"!"&amp;CELL("address",AW17)),AC.No[],2,0),""),""),""),REPT("-",150))</f>
        <v/>
      </c>
      <c r="I17" s="7" t="str">
        <f ca="1">IF(INDIRECT($A$1&amp;"!"&amp;CELL("address",$CU17))&lt;&gt;"END",IF(INDIRECT($A$1&amp;"!"&amp;CELL("address",AZ17))&lt;&gt;0,"USED IMPORTED   "&amp;INDIRECT($A$1&amp;"!"&amp;CELL("address",$CU17))&amp;"     USED  "&amp;TEXT(INDIRECT($A$1&amp;"!"&amp;CELL("address",AZ17)),"#,###.#0")&amp;" KGS      AGAINST BILL OF ENTRY NO    "&amp;INDIRECT($A$1&amp;"!"&amp;CELL("address",$F17))&amp;"      Rate Per Kgs [ "&amp;INDIRECT($A$1&amp;"!"&amp;CELL("address",$I17))&amp;" ]     AGAINST H.S.CODE   "&amp;TEXT(INDIRECT($A$1&amp;"!"&amp;CELL("address",$H17)),"0000.0000")&amp;IF(OR(INDIRECT($A$1&amp;"!"&amp;CELL("address",$BB$8))&lt;&gt;"",INDIRECT($A$1&amp;"!"&amp;CELL("address",$BC$8))&lt;&gt;""),"  EFS ONLINE AC #    ","")&amp;_xlfn.IFNA(VLOOKUP(INDIRECT($A$1&amp;"!"&amp;CELL("address",BB17)),AC.No[],2,0),"")&amp;_xlfn.IFNA(IF(INDIRECT($A$1&amp;"!"&amp;CELL("address",BC17))&lt;&gt;0,"   +   "&amp;VLOOKUP(INDIRECT($A$1&amp;"!"&amp;CELL("address",BC17)),AC.No[],2,0),""),""),""),REPT("-",150))</f>
        <v/>
      </c>
      <c r="J17" s="7" t="str">
        <f ca="1">IF(INDIRECT($A$1&amp;"!"&amp;CELL("address",$CU17))&lt;&gt;"END",IF(INDIRECT($A$1&amp;"!"&amp;CELL("address",BF17))&lt;&gt;0,"USED IMPORTED   "&amp;INDIRECT($A$1&amp;"!"&amp;CELL("address",$CU17))&amp;"     USED  "&amp;TEXT(INDIRECT($A$1&amp;"!"&amp;CELL("address",BF17)),"#,###.#0")&amp;" KGS      AGAINST BILL OF ENTRY NO    "&amp;INDIRECT($A$1&amp;"!"&amp;CELL("address",$F17))&amp;"      Rate Per Kgs [ "&amp;INDIRECT($A$1&amp;"!"&amp;CELL("address",$I17))&amp;" ]     AGAINST H.S.CODE   "&amp;TEXT(INDIRECT($A$1&amp;"!"&amp;CELL("address",$H17)),"0000.0000")&amp;IF(OR(INDIRECT($A$1&amp;"!"&amp;CELL("address",$BH$8))&lt;&gt;"",INDIRECT($A$1&amp;"!"&amp;CELL("address",$BI$8))&lt;&gt;""),"  EFS ONLINE AC #    ","")&amp;_xlfn.IFNA(VLOOKUP(INDIRECT($A$1&amp;"!"&amp;CELL("address",BH17)),AC.No[],2,0),"")&amp;_xlfn.IFNA(IF(INDIRECT($A$1&amp;"!"&amp;CELL("address",BI17))&lt;&gt;0,"   +   "&amp;VLOOKUP(INDIRECT($A$1&amp;"!"&amp;CELL("address",BI17)),AC.No[],2,0),""),""),""),REPT("-",150))</f>
        <v/>
      </c>
      <c r="K17" s="7" t="str">
        <f ca="1">IF(INDIRECT($A$1&amp;"!"&amp;CELL("address",$CU17))&lt;&gt;"END",IF(INDIRECT($A$1&amp;"!"&amp;CELL("address",BL17))&lt;&gt;0,"USED IMPORTED   "&amp;INDIRECT($A$1&amp;"!"&amp;CELL("address",$CU17))&amp;"     USED  "&amp;TEXT(INDIRECT($A$1&amp;"!"&amp;CELL("address",BL17)),"#,###.#0")&amp;" KGS      AGAINST BILL OF ENTRY NO    "&amp;INDIRECT($A$1&amp;"!"&amp;CELL("address",$F17))&amp;"      Rate Per Kgs [ "&amp;INDIRECT($A$1&amp;"!"&amp;CELL("address",$I17))&amp;" ]     AGAINST H.S.CODE   "&amp;TEXT(INDIRECT($A$1&amp;"!"&amp;CELL("address",$H17)),"0000.0000")&amp;IF(OR(INDIRECT($A$1&amp;"!"&amp;CELL("address",$BN$8))&lt;&gt;"",INDIRECT($A$1&amp;"!"&amp;CELL("address",$BO$8))&lt;&gt;""),"  EFS ONLINE AC #    ","")&amp;_xlfn.IFNA(VLOOKUP(INDIRECT($A$1&amp;"!"&amp;CELL("address",BN17)),AC.No[],2,0),"")&amp;_xlfn.IFNA(IF(INDIRECT($A$1&amp;"!"&amp;CELL("address",BO17))&lt;&gt;0,"   +   "&amp;VLOOKUP(INDIRECT($A$1&amp;"!"&amp;CELL("address",BO17)),AC.No[],2,0),""),""),""),REPT("-",150))</f>
        <v/>
      </c>
      <c r="L17" s="7" t="str">
        <f ca="1">IF(INDIRECT($A$1&amp;"!"&amp;CELL("address",$CU17))&lt;&gt;"END",IF(INDIRECT($A$1&amp;"!"&amp;CELL("address",BR17))&lt;&gt;0,"USED IMPORTED   "&amp;INDIRECT($A$1&amp;"!"&amp;CELL("address",$CU17))&amp;"     USED  "&amp;TEXT(INDIRECT($A$1&amp;"!"&amp;CELL("address",BR17)),"#,###.#0")&amp;" KGS      AGAINST BILL OF ENTRY NO    "&amp;INDIRECT($A$1&amp;"!"&amp;CELL("address",$F17))&amp;"      Rate Per Kgs [ "&amp;INDIRECT($A$1&amp;"!"&amp;CELL("address",$I17))&amp;" ]     AGAINST H.S.CODE   "&amp;TEXT(INDIRECT($A$1&amp;"!"&amp;CELL("address",$H17)),"0000.0000")&amp;IF(OR(INDIRECT($A$1&amp;"!"&amp;CELL("address",$BT$8))&lt;&gt;"",INDIRECT($A$1&amp;"!"&amp;CELL("address",$BU$8))&lt;&gt;""),"  EFS ONLINE AC #    ","")&amp;_xlfn.IFNA(VLOOKUP(INDIRECT($A$1&amp;"!"&amp;CELL("address",BT17)),AC.No[],2,0),"")&amp;_xlfn.IFNA(IF(INDIRECT($A$1&amp;"!"&amp;CELL("address",BU17))&lt;&gt;0,"   +   "&amp;VLOOKUP(INDIRECT($A$1&amp;"!"&amp;CELL("address",BU17)),AC.No[],2,0),""),""),""),REPT("-",150))</f>
        <v/>
      </c>
      <c r="M17" s="7" t="str">
        <f ca="1">IF(INDIRECT($A$1&amp;"!"&amp;CELL("address",$CU17))&lt;&gt;"END",IF(INDIRECT($A$1&amp;"!"&amp;CELL("address",BX17))&lt;&gt;0,"USED IMPORTED   "&amp;INDIRECT($A$1&amp;"!"&amp;CELL("address",$CU17))&amp;"     USED  "&amp;TEXT(INDIRECT($A$1&amp;"!"&amp;CELL("address",BX17)),"#,###.#0")&amp;" KGS      AGAINST BILL OF ENTRY NO    "&amp;INDIRECT($A$1&amp;"!"&amp;CELL("address",$F17))&amp;"      Rate Per Kgs [ "&amp;INDIRECT($A$1&amp;"!"&amp;CELL("address",$I17))&amp;" ]     AGAINST H.S.CODE   "&amp;TEXT(INDIRECT($A$1&amp;"!"&amp;CELL("address",$H17)),"0000.0000")&amp;IF(OR(INDIRECT($A$1&amp;"!"&amp;CELL("address",$BZ$8))&lt;&gt;"",INDIRECT($A$1&amp;"!"&amp;CELL("address",$CA$8))&lt;&gt;""),"  EFS ONLINE AC #    ","")&amp;_xlfn.IFNA(VLOOKUP(INDIRECT($A$1&amp;"!"&amp;CELL("address",BZ17)),AC.No[],2,0),"")&amp;_xlfn.IFNA(IF(INDIRECT($A$1&amp;"!"&amp;CELL("address",CA17))&lt;&gt;0,"   +   "&amp;VLOOKUP(INDIRECT($A$1&amp;"!"&amp;CELL("address",CA17)),AC.No[],2,0),""),""),""),REPT("-",150))</f>
        <v/>
      </c>
      <c r="N17" s="7" t="str">
        <f ca="1">IF(INDIRECT($A$1&amp;"!"&amp;CELL("address",$CU17))&lt;&gt;"END",IF(INDIRECT($A$1&amp;"!"&amp;CELL("address",CD17))&lt;&gt;0,"USED IMPORTED   "&amp;INDIRECT($A$1&amp;"!"&amp;CELL("address",$CU17))&amp;"     USED  "&amp;TEXT(INDIRECT($A$1&amp;"!"&amp;CELL("address",CD17)),"#,###.#0")&amp;" KGS      AGAINST BILL OF ENTRY NO    "&amp;INDIRECT($A$1&amp;"!"&amp;CELL("address",$F17))&amp;"      Rate Per Kgs [ "&amp;INDIRECT($A$1&amp;"!"&amp;CELL("address",$I17))&amp;" ]     AGAINST H.S.CODE   "&amp;TEXT(INDIRECT($A$1&amp;"!"&amp;CELL("address",$H17)),"0000.0000")&amp;IF(OR(INDIRECT($A$1&amp;"!"&amp;CELL("address",$CF$8))&lt;&gt;"",INDIRECT($A$1&amp;"!"&amp;CELL("address",$CG$8))&lt;&gt;""),"  EFS ONLINE AC #    ","")&amp;_xlfn.IFNA(VLOOKUP(INDIRECT($A$1&amp;"!"&amp;CELL("address",CF17)),AC.No[],2,0),"")&amp;_xlfn.IFNA(IF(INDIRECT($A$1&amp;"!"&amp;CELL("address",CG17))&lt;&gt;0,"   +   "&amp;VLOOKUP(INDIRECT($A$1&amp;"!"&amp;CELL("address",CG17)),AC.No[],2,0),""),""),""),REPT("-",150))</f>
        <v/>
      </c>
      <c r="O17" s="7" t="str">
        <f ca="1">IF(INDIRECT($A$1&amp;"!"&amp;CELL("address",$CU17))&lt;&gt;"END",IF(INDIRECT($A$1&amp;"!"&amp;CELL("address",CJ17))&lt;&gt;0,"USED IMPORTED   "&amp;INDIRECT($A$1&amp;"!"&amp;CELL("address",$CU17))&amp;"     USED  "&amp;TEXT(INDIRECT($A$1&amp;"!"&amp;CELL("address",CJ17)),"#,###.#0")&amp;" KGS      AGAINST BILL OF ENTRY NO    "&amp;INDIRECT($A$1&amp;"!"&amp;CELL("address",$F17))&amp;"      Rate Per Kgs [ "&amp;INDIRECT($A$1&amp;"!"&amp;CELL("address",$I17))&amp;" ]     AGAINST H.S.CODE   "&amp;TEXT(INDIRECT($A$1&amp;"!"&amp;CELL("address",$H17)),"0000.0000")&amp;IF(OR(INDIRECT($A$1&amp;"!"&amp;CELL("address",$CL$8))&lt;&gt;"",INDIRECT($A$1&amp;"!"&amp;CELL("address",$CM$8))&lt;&gt;""),"  EFS ONLINE AC #    ","")&amp;_xlfn.IFNA(VLOOKUP(INDIRECT($A$1&amp;"!"&amp;CELL("address",CL17)),AC.No[],2,0),"")&amp;_xlfn.IFNA(IF(INDIRECT($A$1&amp;"!"&amp;CELL("address",CM17))&lt;&gt;0,"   +   "&amp;VLOOKUP(INDIRECT($A$1&amp;"!"&amp;CELL("address",CM17)),AC.No[],2,0),""),""),""),REPT("-",150))</f>
        <v/>
      </c>
      <c r="P17" s="7" t="str">
        <f ca="1">IF(INDIRECT($A$1&amp;"!"&amp;CELL("address",$CU17))&lt;&gt;"END",IF(INDIRECT($A$1&amp;"!"&amp;CELL("address",CP17))&lt;&gt;0,"USED IMPORTED   "&amp;INDIRECT($A$1&amp;"!"&amp;CELL("address",$CU17))&amp;"     USED  "&amp;TEXT(INDIRECT($A$1&amp;"!"&amp;CELL("address",CP17)),"#,###.#0")&amp;" KGS      AGAINST BILL OF ENTRY NO    "&amp;INDIRECT($A$1&amp;"!"&amp;CELL("address",$F17))&amp;"      Rate Per Kgs [ "&amp;INDIRECT($A$1&amp;"!"&amp;CELL("address",$I17))&amp;" ]     AGAINST H.S.CODE   "&amp;TEXT(INDIRECT($A$1&amp;"!"&amp;CELL("address",$H17)),"0000.0000")&amp;IF(OR(INDIRECT($A$1&amp;"!"&amp;CELL("address",$CR$8))&lt;&gt;"",INDIRECT($A$1&amp;"!"&amp;CELL("address",$CS$8))&lt;&gt;""),"  EFS ONLINE AC #    ","")&amp;_xlfn.IFNA(VLOOKUP(INDIRECT($A$1&amp;"!"&amp;CELL("address",CR17)),AC.No[],2,0),"")&amp;_xlfn.IFNA(IF(INDIRECT($A$1&amp;"!"&amp;CELL("address",CS17))&lt;&gt;0,"   +   "&amp;VLOOKUP(INDIRECT($A$1&amp;"!"&amp;CELL("address",CS17)),AC.No[],2,0),""),""),""),REPT("-",150))</f>
        <v/>
      </c>
    </row>
    <row r="18" spans="1:16" x14ac:dyDescent="0.2">
      <c r="A18" s="124">
        <v>9</v>
      </c>
      <c r="B18" s="7" t="str">
        <f ca="1">IF(INDIRECT($A$1&amp;"!"&amp;CELL("address",$CU18))&lt;&gt;"END",IF(INDIRECT($A$1&amp;"!"&amp;CELL("address",J18))&lt;&gt;0,"USED IMPORTED   "&amp;INDIRECT($A$1&amp;"!"&amp;CELL("address",$CU18))&amp;"     USED  "&amp;TEXT(INDIRECT($A$1&amp;"!"&amp;CELL("address",J18)),"#,###.#0")&amp;" KGS      AGAINST BILL OF ENTRY NO    "&amp;INDIRECT($A$1&amp;"!"&amp;CELL("address",$F18))&amp;"      Rate Per Kgs [ "&amp;INDIRECT($A$1&amp;"!"&amp;CELL("address",$I18))&amp;" ]     AGAINST H.S.CODE   "&amp;TEXT(INDIRECT($A$1&amp;"!"&amp;CELL("address",$H18)),"0000.0000")&amp;IF(OR(INDIRECT($A$1&amp;"!"&amp;CELL("address",$L$8))&lt;&gt;"",INDIRECT($A$1&amp;"!"&amp;CELL("address",$M$8))&lt;&gt;""),"  EFS ONLINE AC #    ","")&amp;_xlfn.IFNA(VLOOKUP(INDIRECT($A$1&amp;"!"&amp;CELL("address",L18)),AC.No[],2,0),"")&amp;_xlfn.IFNA(IF(INDIRECT($A$1&amp;"!"&amp;CELL("address",M18))&lt;&gt;0,"   +   "&amp;VLOOKUP(INDIRECT($A$1&amp;"!"&amp;CELL("address",M18)),AC.No[],2,0),""),""),""),REPT("-",150))</f>
        <v/>
      </c>
      <c r="C18" s="7" t="str">
        <f ca="1">IF(INDIRECT($A$1&amp;"!"&amp;CELL("address",$CU18))&lt;&gt;"END",IF(INDIRECT($A$1&amp;"!"&amp;CELL("address",P18))&lt;&gt;0,"USED IMPORTED   "&amp;INDIRECT($A$1&amp;"!"&amp;CELL("address",$CU18))&amp;"     USED  "&amp;TEXT(INDIRECT($A$1&amp;"!"&amp;CELL("address",P18)),"#,###.#0")&amp;" KGS      AGAINST BILL OF ENTRY NO    "&amp;INDIRECT($A$1&amp;"!"&amp;CELL("address",$F18))&amp;"      Rate Per Kgs [ "&amp;INDIRECT($A$1&amp;"!"&amp;CELL("address",$I18))&amp;" ]     AGAINST H.S.CODE   "&amp;TEXT(INDIRECT($A$1&amp;"!"&amp;CELL("address",$H18)),"0000.0000")&amp;IF(OR(INDIRECT($A$1&amp;"!"&amp;CELL("address",$R$8))&lt;&gt;"",INDIRECT($A$1&amp;"!"&amp;CELL("address",$S$8))&lt;&gt;""),"  EFS ONLINE AC #    ","")&amp;_xlfn.IFNA(VLOOKUP(INDIRECT($A$1&amp;"!"&amp;CELL("address",R18)),AC.No[],2,0),"")&amp;_xlfn.IFNA(IF(INDIRECT($A$1&amp;"!"&amp;CELL("address",S18))&lt;&gt;0,"   +   "&amp;VLOOKUP(INDIRECT($A$1&amp;"!"&amp;CELL("address",S18)),AC.No[],2,0),""),""),""),REPT("-",150))</f>
        <v/>
      </c>
      <c r="D18" s="7" t="str">
        <f ca="1">IF(INDIRECT($A$1&amp;"!"&amp;CELL("address",$CU18))&lt;&gt;"END",IF(INDIRECT($A$1&amp;"!"&amp;CELL("address",V18))&lt;&gt;0,"USED IMPORTED   "&amp;INDIRECT($A$1&amp;"!"&amp;CELL("address",$CU18))&amp;"     USED  "&amp;TEXT(INDIRECT($A$1&amp;"!"&amp;CELL("address",V18)),"#,###.#0")&amp;" KGS      AGAINST BILL OF ENTRY NO    "&amp;INDIRECT($A$1&amp;"!"&amp;CELL("address",$F18))&amp;"      Rate Per Kgs [ "&amp;INDIRECT($A$1&amp;"!"&amp;CELL("address",$I18))&amp;" ]     AGAINST H.S.CODE   "&amp;TEXT(INDIRECT($A$1&amp;"!"&amp;CELL("address",$H18)),"0000.0000")&amp;IF(OR(INDIRECT($A$1&amp;"!"&amp;CELL("address",$X$8))&lt;&gt;"",INDIRECT($A$1&amp;"!"&amp;CELL("address",$Y$8))&lt;&gt;""),"  EFS ONLINE AC #    ","")&amp;_xlfn.IFNA(VLOOKUP(INDIRECT($A$1&amp;"!"&amp;CELL("address",X18)),AC.No[],2,0),"")&amp;_xlfn.IFNA(IF(INDIRECT($A$1&amp;"!"&amp;CELL("address",Y18))&lt;&gt;0,"   +   "&amp;VLOOKUP(INDIRECT($A$1&amp;"!"&amp;CELL("address",Y18)),AC.No[],2,0),""),""),""),REPT("-",150))</f>
        <v/>
      </c>
      <c r="E18" s="7" t="str">
        <f ca="1">IF(INDIRECT($A$1&amp;"!"&amp;CELL("address",$CU18))&lt;&gt;"END",IF(INDIRECT($A$1&amp;"!"&amp;CELL("address",AB18))&lt;&gt;0,"USED IMPORTED   "&amp;INDIRECT($A$1&amp;"!"&amp;CELL("address",$CU18))&amp;"     USED  "&amp;TEXT(INDIRECT($A$1&amp;"!"&amp;CELL("address",AB18)),"#,###.#0")&amp;" KGS      AGAINST BILL OF ENTRY NO    "&amp;INDIRECT($A$1&amp;"!"&amp;CELL("address",$F18))&amp;"      Rate Per Kgs [ "&amp;INDIRECT($A$1&amp;"!"&amp;CELL("address",$I18))&amp;" ]     AGAINST H.S.CODE   "&amp;TEXT(INDIRECT($A$1&amp;"!"&amp;CELL("address",$H18)),"0000.0000")&amp;IF(OR(INDIRECT($A$1&amp;"!"&amp;CELL("address",$AD$8))&lt;&gt;"",INDIRECT($A$1&amp;"!"&amp;CELL("address",$AE$8))&lt;&gt;""),"  EFS ONLINE AC #    ","")&amp;_xlfn.IFNA(VLOOKUP(INDIRECT($A$1&amp;"!"&amp;CELL("address",AD18)),AC.No[],2,0),"")&amp;_xlfn.IFNA(IF(INDIRECT($A$1&amp;"!"&amp;CELL("address",AE18))&lt;&gt;0,"   +   "&amp;VLOOKUP(INDIRECT($A$1&amp;"!"&amp;CELL("address",AE18)),AC.No[],2,0),""),""),""),REPT("-",150))</f>
        <v/>
      </c>
      <c r="F18" s="7" t="str">
        <f ca="1">IF(INDIRECT($A$1&amp;"!"&amp;CELL("address",$CU18))&lt;&gt;"END",IF(INDIRECT($A$1&amp;"!"&amp;CELL("address",AH18))&lt;&gt;0,"USED IMPORTED   "&amp;INDIRECT($A$1&amp;"!"&amp;CELL("address",$CU18))&amp;"     USED  "&amp;TEXT(INDIRECT($A$1&amp;"!"&amp;CELL("address",AH18)),"#,###.#0")&amp;" KGS      AGAINST BILL OF ENTRY NO    "&amp;INDIRECT($A$1&amp;"!"&amp;CELL("address",$F18))&amp;"      Rate Per Kgs [ "&amp;INDIRECT($A$1&amp;"!"&amp;CELL("address",$I18))&amp;" ]     AGAINST H.S.CODE   "&amp;TEXT(INDIRECT($A$1&amp;"!"&amp;CELL("address",$H18)),"0000.0000")&amp;IF(OR(INDIRECT($A$1&amp;"!"&amp;CELL("address",$AJ$8))&lt;&gt;"",INDIRECT($A$1&amp;"!"&amp;CELL("address",$AK$8))&lt;&gt;""),"  EFS ONLINE AC #    ","")&amp;_xlfn.IFNA(VLOOKUP(INDIRECT($A$1&amp;"!"&amp;CELL("address",AJ18)),AC.No[],2,0),"")&amp;_xlfn.IFNA(IF(INDIRECT($A$1&amp;"!"&amp;CELL("address",AK18))&lt;&gt;0,"   +   "&amp;VLOOKUP(INDIRECT($A$1&amp;"!"&amp;CELL("address",AK18)),AC.No[],2,0),""),""),""),REPT("-",150))</f>
        <v/>
      </c>
      <c r="G18" s="7" t="str">
        <f ca="1">IF(INDIRECT($A$1&amp;"!"&amp;CELL("address",$CU18))&lt;&gt;"END",IF(INDIRECT($A$1&amp;"!"&amp;CELL("address",AN18))&lt;&gt;0,"USED IMPORTED   "&amp;INDIRECT($A$1&amp;"!"&amp;CELL("address",$CU18))&amp;"     USED  "&amp;TEXT(INDIRECT($A$1&amp;"!"&amp;CELL("address",AN18)),"#,###.#0")&amp;" KGS      AGAINST BILL OF ENTRY NO    "&amp;INDIRECT($A$1&amp;"!"&amp;CELL("address",$F18))&amp;"      Rate Per Kgs [ "&amp;INDIRECT($A$1&amp;"!"&amp;CELL("address",$I18))&amp;" ]     AGAINST H.S.CODE   "&amp;TEXT(INDIRECT($A$1&amp;"!"&amp;CELL("address",$H18)),"0000.0000")&amp;IF(OR(INDIRECT($A$1&amp;"!"&amp;CELL("address",$AP$8))&lt;&gt;"",INDIRECT($A$1&amp;"!"&amp;CELL("address",$AQ$8))&lt;&gt;""),"  EFS ONLINE AC #    ","")&amp;_xlfn.IFNA(VLOOKUP(INDIRECT($A$1&amp;"!"&amp;CELL("address",AP18)),AC.No[],2,0),"")&amp;_xlfn.IFNA(IF(INDIRECT($A$1&amp;"!"&amp;CELL("address",AQ18))&lt;&gt;0,"   +   "&amp;VLOOKUP(INDIRECT($A$1&amp;"!"&amp;CELL("address",AQ18)),AC.No[],2,0),""),""),""),REPT("-",150))</f>
        <v/>
      </c>
      <c r="H18" s="7" t="str">
        <f ca="1">IF(INDIRECT($A$1&amp;"!"&amp;CELL("address",$CU18))&lt;&gt;"END",IF(INDIRECT($A$1&amp;"!"&amp;CELL("address",AT18))&lt;&gt;0,"USED IMPORTED   "&amp;INDIRECT($A$1&amp;"!"&amp;CELL("address",$CU18))&amp;"     USED  "&amp;TEXT(INDIRECT($A$1&amp;"!"&amp;CELL("address",AT18)),"#,###.#0")&amp;" KGS      AGAINST BILL OF ENTRY NO    "&amp;INDIRECT($A$1&amp;"!"&amp;CELL("address",$F18))&amp;"      Rate Per Kgs [ "&amp;INDIRECT($A$1&amp;"!"&amp;CELL("address",$I18))&amp;" ]     AGAINST H.S.CODE   "&amp;TEXT(INDIRECT($A$1&amp;"!"&amp;CELL("address",$H18)),"0000.0000")&amp;IF(OR(INDIRECT($A$1&amp;"!"&amp;CELL("address",$AV$8))&lt;&gt;"",INDIRECT($A$1&amp;"!"&amp;CELL("address",$AW$8))&lt;&gt;""),"  EFS ONLINE AC #    ","")&amp;_xlfn.IFNA(VLOOKUP(INDIRECT($A$1&amp;"!"&amp;CELL("address",AV18)),AC.No[],2,0),"")&amp;_xlfn.IFNA(IF(INDIRECT($A$1&amp;"!"&amp;CELL("address",AW18))&lt;&gt;0,"   +   "&amp;VLOOKUP(INDIRECT($A$1&amp;"!"&amp;CELL("address",AW18)),AC.No[],2,0),""),""),""),REPT("-",150))</f>
        <v/>
      </c>
      <c r="I18" s="7" t="str">
        <f ca="1">IF(INDIRECT($A$1&amp;"!"&amp;CELL("address",$CU18))&lt;&gt;"END",IF(INDIRECT($A$1&amp;"!"&amp;CELL("address",AZ18))&lt;&gt;0,"USED IMPORTED   "&amp;INDIRECT($A$1&amp;"!"&amp;CELL("address",$CU18))&amp;"     USED  "&amp;TEXT(INDIRECT($A$1&amp;"!"&amp;CELL("address",AZ18)),"#,###.#0")&amp;" KGS      AGAINST BILL OF ENTRY NO    "&amp;INDIRECT($A$1&amp;"!"&amp;CELL("address",$F18))&amp;"      Rate Per Kgs [ "&amp;INDIRECT($A$1&amp;"!"&amp;CELL("address",$I18))&amp;" ]     AGAINST H.S.CODE   "&amp;TEXT(INDIRECT($A$1&amp;"!"&amp;CELL("address",$H18)),"0000.0000")&amp;IF(OR(INDIRECT($A$1&amp;"!"&amp;CELL("address",$BB$8))&lt;&gt;"",INDIRECT($A$1&amp;"!"&amp;CELL("address",$BC$8))&lt;&gt;""),"  EFS ONLINE AC #    ","")&amp;_xlfn.IFNA(VLOOKUP(INDIRECT($A$1&amp;"!"&amp;CELL("address",BB18)),AC.No[],2,0),"")&amp;_xlfn.IFNA(IF(INDIRECT($A$1&amp;"!"&amp;CELL("address",BC18))&lt;&gt;0,"   +   "&amp;VLOOKUP(INDIRECT($A$1&amp;"!"&amp;CELL("address",BC18)),AC.No[],2,0),""),""),""),REPT("-",150))</f>
        <v/>
      </c>
      <c r="J18" s="7" t="str">
        <f ca="1">IF(INDIRECT($A$1&amp;"!"&amp;CELL("address",$CU18))&lt;&gt;"END",IF(INDIRECT($A$1&amp;"!"&amp;CELL("address",BF18))&lt;&gt;0,"USED IMPORTED   "&amp;INDIRECT($A$1&amp;"!"&amp;CELL("address",$CU18))&amp;"     USED  "&amp;TEXT(INDIRECT($A$1&amp;"!"&amp;CELL("address",BF18)),"#,###.#0")&amp;" KGS      AGAINST BILL OF ENTRY NO    "&amp;INDIRECT($A$1&amp;"!"&amp;CELL("address",$F18))&amp;"      Rate Per Kgs [ "&amp;INDIRECT($A$1&amp;"!"&amp;CELL("address",$I18))&amp;" ]     AGAINST H.S.CODE   "&amp;TEXT(INDIRECT($A$1&amp;"!"&amp;CELL("address",$H18)),"0000.0000")&amp;IF(OR(INDIRECT($A$1&amp;"!"&amp;CELL("address",$BH$8))&lt;&gt;"",INDIRECT($A$1&amp;"!"&amp;CELL("address",$BI$8))&lt;&gt;""),"  EFS ONLINE AC #    ","")&amp;_xlfn.IFNA(VLOOKUP(INDIRECT($A$1&amp;"!"&amp;CELL("address",BH18)),AC.No[],2,0),"")&amp;_xlfn.IFNA(IF(INDIRECT($A$1&amp;"!"&amp;CELL("address",BI18))&lt;&gt;0,"   +   "&amp;VLOOKUP(INDIRECT($A$1&amp;"!"&amp;CELL("address",BI18)),AC.No[],2,0),""),""),""),REPT("-",150))</f>
        <v/>
      </c>
      <c r="K18" s="7" t="str">
        <f ca="1">IF(INDIRECT($A$1&amp;"!"&amp;CELL("address",$CU18))&lt;&gt;"END",IF(INDIRECT($A$1&amp;"!"&amp;CELL("address",BL18))&lt;&gt;0,"USED IMPORTED   "&amp;INDIRECT($A$1&amp;"!"&amp;CELL("address",$CU18))&amp;"     USED  "&amp;TEXT(INDIRECT($A$1&amp;"!"&amp;CELL("address",BL18)),"#,###.#0")&amp;" KGS      AGAINST BILL OF ENTRY NO    "&amp;INDIRECT($A$1&amp;"!"&amp;CELL("address",$F18))&amp;"      Rate Per Kgs [ "&amp;INDIRECT($A$1&amp;"!"&amp;CELL("address",$I18))&amp;" ]     AGAINST H.S.CODE   "&amp;TEXT(INDIRECT($A$1&amp;"!"&amp;CELL("address",$H18)),"0000.0000")&amp;IF(OR(INDIRECT($A$1&amp;"!"&amp;CELL("address",$BN$8))&lt;&gt;"",INDIRECT($A$1&amp;"!"&amp;CELL("address",$BO$8))&lt;&gt;""),"  EFS ONLINE AC #    ","")&amp;_xlfn.IFNA(VLOOKUP(INDIRECT($A$1&amp;"!"&amp;CELL("address",BN18)),AC.No[],2,0),"")&amp;_xlfn.IFNA(IF(INDIRECT($A$1&amp;"!"&amp;CELL("address",BO18))&lt;&gt;0,"   +   "&amp;VLOOKUP(INDIRECT($A$1&amp;"!"&amp;CELL("address",BO18)),AC.No[],2,0),""),""),""),REPT("-",150))</f>
        <v/>
      </c>
      <c r="L18" s="7" t="str">
        <f ca="1">IF(INDIRECT($A$1&amp;"!"&amp;CELL("address",$CU18))&lt;&gt;"END",IF(INDIRECT($A$1&amp;"!"&amp;CELL("address",BR18))&lt;&gt;0,"USED IMPORTED   "&amp;INDIRECT($A$1&amp;"!"&amp;CELL("address",$CU18))&amp;"     USED  "&amp;TEXT(INDIRECT($A$1&amp;"!"&amp;CELL("address",BR18)),"#,###.#0")&amp;" KGS      AGAINST BILL OF ENTRY NO    "&amp;INDIRECT($A$1&amp;"!"&amp;CELL("address",$F18))&amp;"      Rate Per Kgs [ "&amp;INDIRECT($A$1&amp;"!"&amp;CELL("address",$I18))&amp;" ]     AGAINST H.S.CODE   "&amp;TEXT(INDIRECT($A$1&amp;"!"&amp;CELL("address",$H18)),"0000.0000")&amp;IF(OR(INDIRECT($A$1&amp;"!"&amp;CELL("address",$BT$8))&lt;&gt;"",INDIRECT($A$1&amp;"!"&amp;CELL("address",$BU$8))&lt;&gt;""),"  EFS ONLINE AC #    ","")&amp;_xlfn.IFNA(VLOOKUP(INDIRECT($A$1&amp;"!"&amp;CELL("address",BT18)),AC.No[],2,0),"")&amp;_xlfn.IFNA(IF(INDIRECT($A$1&amp;"!"&amp;CELL("address",BU18))&lt;&gt;0,"   +   "&amp;VLOOKUP(INDIRECT($A$1&amp;"!"&amp;CELL("address",BU18)),AC.No[],2,0),""),""),""),REPT("-",150))</f>
        <v/>
      </c>
      <c r="M18" s="7" t="str">
        <f ca="1">IF(INDIRECT($A$1&amp;"!"&amp;CELL("address",$CU18))&lt;&gt;"END",IF(INDIRECT($A$1&amp;"!"&amp;CELL("address",BX18))&lt;&gt;0,"USED IMPORTED   "&amp;INDIRECT($A$1&amp;"!"&amp;CELL("address",$CU18))&amp;"     USED  "&amp;TEXT(INDIRECT($A$1&amp;"!"&amp;CELL("address",BX18)),"#,###.#0")&amp;" KGS      AGAINST BILL OF ENTRY NO    "&amp;INDIRECT($A$1&amp;"!"&amp;CELL("address",$F18))&amp;"      Rate Per Kgs [ "&amp;INDIRECT($A$1&amp;"!"&amp;CELL("address",$I18))&amp;" ]     AGAINST H.S.CODE   "&amp;TEXT(INDIRECT($A$1&amp;"!"&amp;CELL("address",$H18)),"0000.0000")&amp;IF(OR(INDIRECT($A$1&amp;"!"&amp;CELL("address",$BZ$8))&lt;&gt;"",INDIRECT($A$1&amp;"!"&amp;CELL("address",$CA$8))&lt;&gt;""),"  EFS ONLINE AC #    ","")&amp;_xlfn.IFNA(VLOOKUP(INDIRECT($A$1&amp;"!"&amp;CELL("address",BZ18)),AC.No[],2,0),"")&amp;_xlfn.IFNA(IF(INDIRECT($A$1&amp;"!"&amp;CELL("address",CA18))&lt;&gt;0,"   +   "&amp;VLOOKUP(INDIRECT($A$1&amp;"!"&amp;CELL("address",CA18)),AC.No[],2,0),""),""),""),REPT("-",150))</f>
        <v/>
      </c>
      <c r="N18" s="7" t="str">
        <f ca="1">IF(INDIRECT($A$1&amp;"!"&amp;CELL("address",$CU18))&lt;&gt;"END",IF(INDIRECT($A$1&amp;"!"&amp;CELL("address",CD18))&lt;&gt;0,"USED IMPORTED   "&amp;INDIRECT($A$1&amp;"!"&amp;CELL("address",$CU18))&amp;"     USED  "&amp;TEXT(INDIRECT($A$1&amp;"!"&amp;CELL("address",CD18)),"#,###.#0")&amp;" KGS      AGAINST BILL OF ENTRY NO    "&amp;INDIRECT($A$1&amp;"!"&amp;CELL("address",$F18))&amp;"      Rate Per Kgs [ "&amp;INDIRECT($A$1&amp;"!"&amp;CELL("address",$I18))&amp;" ]     AGAINST H.S.CODE   "&amp;TEXT(INDIRECT($A$1&amp;"!"&amp;CELL("address",$H18)),"0000.0000")&amp;IF(OR(INDIRECT($A$1&amp;"!"&amp;CELL("address",$CF$8))&lt;&gt;"",INDIRECT($A$1&amp;"!"&amp;CELL("address",$CG$8))&lt;&gt;""),"  EFS ONLINE AC #    ","")&amp;_xlfn.IFNA(VLOOKUP(INDIRECT($A$1&amp;"!"&amp;CELL("address",CF18)),AC.No[],2,0),"")&amp;_xlfn.IFNA(IF(INDIRECT($A$1&amp;"!"&amp;CELL("address",CG18))&lt;&gt;0,"   +   "&amp;VLOOKUP(INDIRECT($A$1&amp;"!"&amp;CELL("address",CG18)),AC.No[],2,0),""),""),""),REPT("-",150))</f>
        <v/>
      </c>
      <c r="O18" s="7" t="str">
        <f ca="1">IF(INDIRECT($A$1&amp;"!"&amp;CELL("address",$CU18))&lt;&gt;"END",IF(INDIRECT($A$1&amp;"!"&amp;CELL("address",CJ18))&lt;&gt;0,"USED IMPORTED   "&amp;INDIRECT($A$1&amp;"!"&amp;CELL("address",$CU18))&amp;"     USED  "&amp;TEXT(INDIRECT($A$1&amp;"!"&amp;CELL("address",CJ18)),"#,###.#0")&amp;" KGS      AGAINST BILL OF ENTRY NO    "&amp;INDIRECT($A$1&amp;"!"&amp;CELL("address",$F18))&amp;"      Rate Per Kgs [ "&amp;INDIRECT($A$1&amp;"!"&amp;CELL("address",$I18))&amp;" ]     AGAINST H.S.CODE   "&amp;TEXT(INDIRECT($A$1&amp;"!"&amp;CELL("address",$H18)),"0000.0000")&amp;IF(OR(INDIRECT($A$1&amp;"!"&amp;CELL("address",$CL$8))&lt;&gt;"",INDIRECT($A$1&amp;"!"&amp;CELL("address",$CM$8))&lt;&gt;""),"  EFS ONLINE AC #    ","")&amp;_xlfn.IFNA(VLOOKUP(INDIRECT($A$1&amp;"!"&amp;CELL("address",CL18)),AC.No[],2,0),"")&amp;_xlfn.IFNA(IF(INDIRECT($A$1&amp;"!"&amp;CELL("address",CM18))&lt;&gt;0,"   +   "&amp;VLOOKUP(INDIRECT($A$1&amp;"!"&amp;CELL("address",CM18)),AC.No[],2,0),""),""),""),REPT("-",150))</f>
        <v/>
      </c>
      <c r="P18" s="7" t="str">
        <f ca="1">IF(INDIRECT($A$1&amp;"!"&amp;CELL("address",$CU18))&lt;&gt;"END",IF(INDIRECT($A$1&amp;"!"&amp;CELL("address",CP18))&lt;&gt;0,"USED IMPORTED   "&amp;INDIRECT($A$1&amp;"!"&amp;CELL("address",$CU18))&amp;"     USED  "&amp;TEXT(INDIRECT($A$1&amp;"!"&amp;CELL("address",CP18)),"#,###.#0")&amp;" KGS      AGAINST BILL OF ENTRY NO    "&amp;INDIRECT($A$1&amp;"!"&amp;CELL("address",$F18))&amp;"      Rate Per Kgs [ "&amp;INDIRECT($A$1&amp;"!"&amp;CELL("address",$I18))&amp;" ]     AGAINST H.S.CODE   "&amp;TEXT(INDIRECT($A$1&amp;"!"&amp;CELL("address",$H18)),"0000.0000")&amp;IF(OR(INDIRECT($A$1&amp;"!"&amp;CELL("address",$CR$8))&lt;&gt;"",INDIRECT($A$1&amp;"!"&amp;CELL("address",$CS$8))&lt;&gt;""),"  EFS ONLINE AC #    ","")&amp;_xlfn.IFNA(VLOOKUP(INDIRECT($A$1&amp;"!"&amp;CELL("address",CR18)),AC.No[],2,0),"")&amp;_xlfn.IFNA(IF(INDIRECT($A$1&amp;"!"&amp;CELL("address",CS18))&lt;&gt;0,"   +   "&amp;VLOOKUP(INDIRECT($A$1&amp;"!"&amp;CELL("address",CS18)),AC.No[],2,0),""),""),""),REPT("-",150))</f>
        <v/>
      </c>
    </row>
    <row r="19" spans="1:16" x14ac:dyDescent="0.2">
      <c r="A19" s="124">
        <v>10</v>
      </c>
      <c r="B19" s="7" t="str">
        <f ca="1">IF(INDIRECT($A$1&amp;"!"&amp;CELL("address",$CU19))&lt;&gt;"END",IF(INDIRECT($A$1&amp;"!"&amp;CELL("address",J19))&lt;&gt;0,"USED IMPORTED   "&amp;INDIRECT($A$1&amp;"!"&amp;CELL("address",$CU19))&amp;"     USED  "&amp;TEXT(INDIRECT($A$1&amp;"!"&amp;CELL("address",J19)),"#,###.#0")&amp;" KGS      AGAINST BILL OF ENTRY NO    "&amp;INDIRECT($A$1&amp;"!"&amp;CELL("address",$F19))&amp;"      Rate Per Kgs [ "&amp;INDIRECT($A$1&amp;"!"&amp;CELL("address",$I19))&amp;" ]     AGAINST H.S.CODE   "&amp;TEXT(INDIRECT($A$1&amp;"!"&amp;CELL("address",$H19)),"0000.0000")&amp;IF(OR(INDIRECT($A$1&amp;"!"&amp;CELL("address",$L$8))&lt;&gt;"",INDIRECT($A$1&amp;"!"&amp;CELL("address",$M$8))&lt;&gt;""),"  EFS ONLINE AC #    ","")&amp;_xlfn.IFNA(VLOOKUP(INDIRECT($A$1&amp;"!"&amp;CELL("address",L19)),AC.No[],2,0),"")&amp;_xlfn.IFNA(IF(INDIRECT($A$1&amp;"!"&amp;CELL("address",M19))&lt;&gt;0,"   +   "&amp;VLOOKUP(INDIRECT($A$1&amp;"!"&amp;CELL("address",M19)),AC.No[],2,0),""),""),""),REPT("-",150))</f>
        <v/>
      </c>
      <c r="C19" s="7" t="str">
        <f ca="1">IF(INDIRECT($A$1&amp;"!"&amp;CELL("address",$CU19))&lt;&gt;"END",IF(INDIRECT($A$1&amp;"!"&amp;CELL("address",P19))&lt;&gt;0,"USED IMPORTED   "&amp;INDIRECT($A$1&amp;"!"&amp;CELL("address",$CU19))&amp;"     USED  "&amp;TEXT(INDIRECT($A$1&amp;"!"&amp;CELL("address",P19)),"#,###.#0")&amp;" KGS      AGAINST BILL OF ENTRY NO    "&amp;INDIRECT($A$1&amp;"!"&amp;CELL("address",$F19))&amp;"      Rate Per Kgs [ "&amp;INDIRECT($A$1&amp;"!"&amp;CELL("address",$I19))&amp;" ]     AGAINST H.S.CODE   "&amp;TEXT(INDIRECT($A$1&amp;"!"&amp;CELL("address",$H19)),"0000.0000")&amp;IF(OR(INDIRECT($A$1&amp;"!"&amp;CELL("address",$R$8))&lt;&gt;"",INDIRECT($A$1&amp;"!"&amp;CELL("address",$S$8))&lt;&gt;""),"  EFS ONLINE AC #    ","")&amp;_xlfn.IFNA(VLOOKUP(INDIRECT($A$1&amp;"!"&amp;CELL("address",R19)),AC.No[],2,0),"")&amp;_xlfn.IFNA(IF(INDIRECT($A$1&amp;"!"&amp;CELL("address",S19))&lt;&gt;0,"   +   "&amp;VLOOKUP(INDIRECT($A$1&amp;"!"&amp;CELL("address",S19)),AC.No[],2,0),""),""),""),REPT("-",150))</f>
        <v/>
      </c>
      <c r="D19" s="7" t="str">
        <f ca="1">IF(INDIRECT($A$1&amp;"!"&amp;CELL("address",$CU19))&lt;&gt;"END",IF(INDIRECT($A$1&amp;"!"&amp;CELL("address",V19))&lt;&gt;0,"USED IMPORTED   "&amp;INDIRECT($A$1&amp;"!"&amp;CELL("address",$CU19))&amp;"     USED  "&amp;TEXT(INDIRECT($A$1&amp;"!"&amp;CELL("address",V19)),"#,###.#0")&amp;" KGS      AGAINST BILL OF ENTRY NO    "&amp;INDIRECT($A$1&amp;"!"&amp;CELL("address",$F19))&amp;"      Rate Per Kgs [ "&amp;INDIRECT($A$1&amp;"!"&amp;CELL("address",$I19))&amp;" ]     AGAINST H.S.CODE   "&amp;TEXT(INDIRECT($A$1&amp;"!"&amp;CELL("address",$H19)),"0000.0000")&amp;IF(OR(INDIRECT($A$1&amp;"!"&amp;CELL("address",$X$8))&lt;&gt;"",INDIRECT($A$1&amp;"!"&amp;CELL("address",$Y$8))&lt;&gt;""),"  EFS ONLINE AC #    ","")&amp;_xlfn.IFNA(VLOOKUP(INDIRECT($A$1&amp;"!"&amp;CELL("address",X19)),AC.No[],2,0),"")&amp;_xlfn.IFNA(IF(INDIRECT($A$1&amp;"!"&amp;CELL("address",Y19))&lt;&gt;0,"   +   "&amp;VLOOKUP(INDIRECT($A$1&amp;"!"&amp;CELL("address",Y19)),AC.No[],2,0),""),""),""),REPT("-",150))</f>
        <v/>
      </c>
      <c r="E19" s="7" t="str">
        <f ca="1">IF(INDIRECT($A$1&amp;"!"&amp;CELL("address",$CU19))&lt;&gt;"END",IF(INDIRECT($A$1&amp;"!"&amp;CELL("address",AB19))&lt;&gt;0,"USED IMPORTED   "&amp;INDIRECT($A$1&amp;"!"&amp;CELL("address",$CU19))&amp;"     USED  "&amp;TEXT(INDIRECT($A$1&amp;"!"&amp;CELL("address",AB19)),"#,###.#0")&amp;" KGS      AGAINST BILL OF ENTRY NO    "&amp;INDIRECT($A$1&amp;"!"&amp;CELL("address",$F19))&amp;"      Rate Per Kgs [ "&amp;INDIRECT($A$1&amp;"!"&amp;CELL("address",$I19))&amp;" ]     AGAINST H.S.CODE   "&amp;TEXT(INDIRECT($A$1&amp;"!"&amp;CELL("address",$H19)),"0000.0000")&amp;IF(OR(INDIRECT($A$1&amp;"!"&amp;CELL("address",$AD$8))&lt;&gt;"",INDIRECT($A$1&amp;"!"&amp;CELL("address",$AE$8))&lt;&gt;""),"  EFS ONLINE AC #    ","")&amp;_xlfn.IFNA(VLOOKUP(INDIRECT($A$1&amp;"!"&amp;CELL("address",AD19)),AC.No[],2,0),"")&amp;_xlfn.IFNA(IF(INDIRECT($A$1&amp;"!"&amp;CELL("address",AE19))&lt;&gt;0,"   +   "&amp;VLOOKUP(INDIRECT($A$1&amp;"!"&amp;CELL("address",AE19)),AC.No[],2,0),""),""),""),REPT("-",150))</f>
        <v/>
      </c>
      <c r="F19" s="7" t="str">
        <f ca="1">IF(INDIRECT($A$1&amp;"!"&amp;CELL("address",$CU19))&lt;&gt;"END",IF(INDIRECT($A$1&amp;"!"&amp;CELL("address",AH19))&lt;&gt;0,"USED IMPORTED   "&amp;INDIRECT($A$1&amp;"!"&amp;CELL("address",$CU19))&amp;"     USED  "&amp;TEXT(INDIRECT($A$1&amp;"!"&amp;CELL("address",AH19)),"#,###.#0")&amp;" KGS      AGAINST BILL OF ENTRY NO    "&amp;INDIRECT($A$1&amp;"!"&amp;CELL("address",$F19))&amp;"      Rate Per Kgs [ "&amp;INDIRECT($A$1&amp;"!"&amp;CELL("address",$I19))&amp;" ]     AGAINST H.S.CODE   "&amp;TEXT(INDIRECT($A$1&amp;"!"&amp;CELL("address",$H19)),"0000.0000")&amp;IF(OR(INDIRECT($A$1&amp;"!"&amp;CELL("address",$AJ$8))&lt;&gt;"",INDIRECT($A$1&amp;"!"&amp;CELL("address",$AK$8))&lt;&gt;""),"  EFS ONLINE AC #    ","")&amp;_xlfn.IFNA(VLOOKUP(INDIRECT($A$1&amp;"!"&amp;CELL("address",AJ19)),AC.No[],2,0),"")&amp;_xlfn.IFNA(IF(INDIRECT($A$1&amp;"!"&amp;CELL("address",AK19))&lt;&gt;0,"   +   "&amp;VLOOKUP(INDIRECT($A$1&amp;"!"&amp;CELL("address",AK19)),AC.No[],2,0),""),""),""),REPT("-",150))</f>
        <v/>
      </c>
      <c r="G19" s="7" t="str">
        <f ca="1">IF(INDIRECT($A$1&amp;"!"&amp;CELL("address",$CU19))&lt;&gt;"END",IF(INDIRECT($A$1&amp;"!"&amp;CELL("address",AN19))&lt;&gt;0,"USED IMPORTED   "&amp;INDIRECT($A$1&amp;"!"&amp;CELL("address",$CU19))&amp;"     USED  "&amp;TEXT(INDIRECT($A$1&amp;"!"&amp;CELL("address",AN19)),"#,###.#0")&amp;" KGS      AGAINST BILL OF ENTRY NO    "&amp;INDIRECT($A$1&amp;"!"&amp;CELL("address",$F19))&amp;"      Rate Per Kgs [ "&amp;INDIRECT($A$1&amp;"!"&amp;CELL("address",$I19))&amp;" ]     AGAINST H.S.CODE   "&amp;TEXT(INDIRECT($A$1&amp;"!"&amp;CELL("address",$H19)),"0000.0000")&amp;IF(OR(INDIRECT($A$1&amp;"!"&amp;CELL("address",$AP$8))&lt;&gt;"",INDIRECT($A$1&amp;"!"&amp;CELL("address",$AQ$8))&lt;&gt;""),"  EFS ONLINE AC #    ","")&amp;_xlfn.IFNA(VLOOKUP(INDIRECT($A$1&amp;"!"&amp;CELL("address",AP19)),AC.No[],2,0),"")&amp;_xlfn.IFNA(IF(INDIRECT($A$1&amp;"!"&amp;CELL("address",AQ19))&lt;&gt;0,"   +   "&amp;VLOOKUP(INDIRECT($A$1&amp;"!"&amp;CELL("address",AQ19)),AC.No[],2,0),""),""),""),REPT("-",150))</f>
        <v/>
      </c>
      <c r="H19" s="7" t="str">
        <f ca="1">IF(INDIRECT($A$1&amp;"!"&amp;CELL("address",$CU19))&lt;&gt;"END",IF(INDIRECT($A$1&amp;"!"&amp;CELL("address",AT19))&lt;&gt;0,"USED IMPORTED   "&amp;INDIRECT($A$1&amp;"!"&amp;CELL("address",$CU19))&amp;"     USED  "&amp;TEXT(INDIRECT($A$1&amp;"!"&amp;CELL("address",AT19)),"#,###.#0")&amp;" KGS      AGAINST BILL OF ENTRY NO    "&amp;INDIRECT($A$1&amp;"!"&amp;CELL("address",$F19))&amp;"      Rate Per Kgs [ "&amp;INDIRECT($A$1&amp;"!"&amp;CELL("address",$I19))&amp;" ]     AGAINST H.S.CODE   "&amp;TEXT(INDIRECT($A$1&amp;"!"&amp;CELL("address",$H19)),"0000.0000")&amp;IF(OR(INDIRECT($A$1&amp;"!"&amp;CELL("address",$AV$8))&lt;&gt;"",INDIRECT($A$1&amp;"!"&amp;CELL("address",$AW$8))&lt;&gt;""),"  EFS ONLINE AC #    ","")&amp;_xlfn.IFNA(VLOOKUP(INDIRECT($A$1&amp;"!"&amp;CELL("address",AV19)),AC.No[],2,0),"")&amp;_xlfn.IFNA(IF(INDIRECT($A$1&amp;"!"&amp;CELL("address",AW19))&lt;&gt;0,"   +   "&amp;VLOOKUP(INDIRECT($A$1&amp;"!"&amp;CELL("address",AW19)),AC.No[],2,0),""),""),""),REPT("-",150))</f>
        <v/>
      </c>
      <c r="I19" s="7" t="str">
        <f ca="1">IF(INDIRECT($A$1&amp;"!"&amp;CELL("address",$CU19))&lt;&gt;"END",IF(INDIRECT($A$1&amp;"!"&amp;CELL("address",AZ19))&lt;&gt;0,"USED IMPORTED   "&amp;INDIRECT($A$1&amp;"!"&amp;CELL("address",$CU19))&amp;"     USED  "&amp;TEXT(INDIRECT($A$1&amp;"!"&amp;CELL("address",AZ19)),"#,###.#0")&amp;" KGS      AGAINST BILL OF ENTRY NO    "&amp;INDIRECT($A$1&amp;"!"&amp;CELL("address",$F19))&amp;"      Rate Per Kgs [ "&amp;INDIRECT($A$1&amp;"!"&amp;CELL("address",$I19))&amp;" ]     AGAINST H.S.CODE   "&amp;TEXT(INDIRECT($A$1&amp;"!"&amp;CELL("address",$H19)),"0000.0000")&amp;IF(OR(INDIRECT($A$1&amp;"!"&amp;CELL("address",$BB$8))&lt;&gt;"",INDIRECT($A$1&amp;"!"&amp;CELL("address",$BC$8))&lt;&gt;""),"  EFS ONLINE AC #    ","")&amp;_xlfn.IFNA(VLOOKUP(INDIRECT($A$1&amp;"!"&amp;CELL("address",BB19)),AC.No[],2,0),"")&amp;_xlfn.IFNA(IF(INDIRECT($A$1&amp;"!"&amp;CELL("address",BC19))&lt;&gt;0,"   +   "&amp;VLOOKUP(INDIRECT($A$1&amp;"!"&amp;CELL("address",BC19)),AC.No[],2,0),""),""),""),REPT("-",150))</f>
        <v/>
      </c>
      <c r="J19" s="7" t="str">
        <f ca="1">IF(INDIRECT($A$1&amp;"!"&amp;CELL("address",$CU19))&lt;&gt;"END",IF(INDIRECT($A$1&amp;"!"&amp;CELL("address",BF19))&lt;&gt;0,"USED IMPORTED   "&amp;INDIRECT($A$1&amp;"!"&amp;CELL("address",$CU19))&amp;"     USED  "&amp;TEXT(INDIRECT($A$1&amp;"!"&amp;CELL("address",BF19)),"#,###.#0")&amp;" KGS      AGAINST BILL OF ENTRY NO    "&amp;INDIRECT($A$1&amp;"!"&amp;CELL("address",$F19))&amp;"      Rate Per Kgs [ "&amp;INDIRECT($A$1&amp;"!"&amp;CELL("address",$I19))&amp;" ]     AGAINST H.S.CODE   "&amp;TEXT(INDIRECT($A$1&amp;"!"&amp;CELL("address",$H19)),"0000.0000")&amp;IF(OR(INDIRECT($A$1&amp;"!"&amp;CELL("address",$BH$8))&lt;&gt;"",INDIRECT($A$1&amp;"!"&amp;CELL("address",$BI$8))&lt;&gt;""),"  EFS ONLINE AC #    ","")&amp;_xlfn.IFNA(VLOOKUP(INDIRECT($A$1&amp;"!"&amp;CELL("address",BH19)),AC.No[],2,0),"")&amp;_xlfn.IFNA(IF(INDIRECT($A$1&amp;"!"&amp;CELL("address",BI19))&lt;&gt;0,"   +   "&amp;VLOOKUP(INDIRECT($A$1&amp;"!"&amp;CELL("address",BI19)),AC.No[],2,0),""),""),""),REPT("-",150))</f>
        <v/>
      </c>
      <c r="K19" s="7" t="str">
        <f ca="1">IF(INDIRECT($A$1&amp;"!"&amp;CELL("address",$CU19))&lt;&gt;"END",IF(INDIRECT($A$1&amp;"!"&amp;CELL("address",BL19))&lt;&gt;0,"USED IMPORTED   "&amp;INDIRECT($A$1&amp;"!"&amp;CELL("address",$CU19))&amp;"     USED  "&amp;TEXT(INDIRECT($A$1&amp;"!"&amp;CELL("address",BL19)),"#,###.#0")&amp;" KGS      AGAINST BILL OF ENTRY NO    "&amp;INDIRECT($A$1&amp;"!"&amp;CELL("address",$F19))&amp;"      Rate Per Kgs [ "&amp;INDIRECT($A$1&amp;"!"&amp;CELL("address",$I19))&amp;" ]     AGAINST H.S.CODE   "&amp;TEXT(INDIRECT($A$1&amp;"!"&amp;CELL("address",$H19)),"0000.0000")&amp;IF(OR(INDIRECT($A$1&amp;"!"&amp;CELL("address",$BN$8))&lt;&gt;"",INDIRECT($A$1&amp;"!"&amp;CELL("address",$BO$8))&lt;&gt;""),"  EFS ONLINE AC #    ","")&amp;_xlfn.IFNA(VLOOKUP(INDIRECT($A$1&amp;"!"&amp;CELL("address",BN19)),AC.No[],2,0),"")&amp;_xlfn.IFNA(IF(INDIRECT($A$1&amp;"!"&amp;CELL("address",BO19))&lt;&gt;0,"   +   "&amp;VLOOKUP(INDIRECT($A$1&amp;"!"&amp;CELL("address",BO19)),AC.No[],2,0),""),""),""),REPT("-",150))</f>
        <v/>
      </c>
      <c r="L19" s="7" t="str">
        <f ca="1">IF(INDIRECT($A$1&amp;"!"&amp;CELL("address",$CU19))&lt;&gt;"END",IF(INDIRECT($A$1&amp;"!"&amp;CELL("address",BR19))&lt;&gt;0,"USED IMPORTED   "&amp;INDIRECT($A$1&amp;"!"&amp;CELL("address",$CU19))&amp;"     USED  "&amp;TEXT(INDIRECT($A$1&amp;"!"&amp;CELL("address",BR19)),"#,###.#0")&amp;" KGS      AGAINST BILL OF ENTRY NO    "&amp;INDIRECT($A$1&amp;"!"&amp;CELL("address",$F19))&amp;"      Rate Per Kgs [ "&amp;INDIRECT($A$1&amp;"!"&amp;CELL("address",$I19))&amp;" ]     AGAINST H.S.CODE   "&amp;TEXT(INDIRECT($A$1&amp;"!"&amp;CELL("address",$H19)),"0000.0000")&amp;IF(OR(INDIRECT($A$1&amp;"!"&amp;CELL("address",$BT$8))&lt;&gt;"",INDIRECT($A$1&amp;"!"&amp;CELL("address",$BU$8))&lt;&gt;""),"  EFS ONLINE AC #    ","")&amp;_xlfn.IFNA(VLOOKUP(INDIRECT($A$1&amp;"!"&amp;CELL("address",BT19)),AC.No[],2,0),"")&amp;_xlfn.IFNA(IF(INDIRECT($A$1&amp;"!"&amp;CELL("address",BU19))&lt;&gt;0,"   +   "&amp;VLOOKUP(INDIRECT($A$1&amp;"!"&amp;CELL("address",BU19)),AC.No[],2,0),""),""),""),REPT("-",150))</f>
        <v/>
      </c>
      <c r="M19" s="7" t="str">
        <f ca="1">IF(INDIRECT($A$1&amp;"!"&amp;CELL("address",$CU19))&lt;&gt;"END",IF(INDIRECT($A$1&amp;"!"&amp;CELL("address",BX19))&lt;&gt;0,"USED IMPORTED   "&amp;INDIRECT($A$1&amp;"!"&amp;CELL("address",$CU19))&amp;"     USED  "&amp;TEXT(INDIRECT($A$1&amp;"!"&amp;CELL("address",BX19)),"#,###.#0")&amp;" KGS      AGAINST BILL OF ENTRY NO    "&amp;INDIRECT($A$1&amp;"!"&amp;CELL("address",$F19))&amp;"      Rate Per Kgs [ "&amp;INDIRECT($A$1&amp;"!"&amp;CELL("address",$I19))&amp;" ]     AGAINST H.S.CODE   "&amp;TEXT(INDIRECT($A$1&amp;"!"&amp;CELL("address",$H19)),"0000.0000")&amp;IF(OR(INDIRECT($A$1&amp;"!"&amp;CELL("address",$BZ$8))&lt;&gt;"",INDIRECT($A$1&amp;"!"&amp;CELL("address",$CA$8))&lt;&gt;""),"  EFS ONLINE AC #    ","")&amp;_xlfn.IFNA(VLOOKUP(INDIRECT($A$1&amp;"!"&amp;CELL("address",BZ19)),AC.No[],2,0),"")&amp;_xlfn.IFNA(IF(INDIRECT($A$1&amp;"!"&amp;CELL("address",CA19))&lt;&gt;0,"   +   "&amp;VLOOKUP(INDIRECT($A$1&amp;"!"&amp;CELL("address",CA19)),AC.No[],2,0),""),""),""),REPT("-",150))</f>
        <v/>
      </c>
      <c r="N19" s="7" t="str">
        <f ca="1">IF(INDIRECT($A$1&amp;"!"&amp;CELL("address",$CU19))&lt;&gt;"END",IF(INDIRECT($A$1&amp;"!"&amp;CELL("address",CD19))&lt;&gt;0,"USED IMPORTED   "&amp;INDIRECT($A$1&amp;"!"&amp;CELL("address",$CU19))&amp;"     USED  "&amp;TEXT(INDIRECT($A$1&amp;"!"&amp;CELL("address",CD19)),"#,###.#0")&amp;" KGS      AGAINST BILL OF ENTRY NO    "&amp;INDIRECT($A$1&amp;"!"&amp;CELL("address",$F19))&amp;"      Rate Per Kgs [ "&amp;INDIRECT($A$1&amp;"!"&amp;CELL("address",$I19))&amp;" ]     AGAINST H.S.CODE   "&amp;TEXT(INDIRECT($A$1&amp;"!"&amp;CELL("address",$H19)),"0000.0000")&amp;IF(OR(INDIRECT($A$1&amp;"!"&amp;CELL("address",$CF$8))&lt;&gt;"",INDIRECT($A$1&amp;"!"&amp;CELL("address",$CG$8))&lt;&gt;""),"  EFS ONLINE AC #    ","")&amp;_xlfn.IFNA(VLOOKUP(INDIRECT($A$1&amp;"!"&amp;CELL("address",CF19)),AC.No[],2,0),"")&amp;_xlfn.IFNA(IF(INDIRECT($A$1&amp;"!"&amp;CELL("address",CG19))&lt;&gt;0,"   +   "&amp;VLOOKUP(INDIRECT($A$1&amp;"!"&amp;CELL("address",CG19)),AC.No[],2,0),""),""),""),REPT("-",150))</f>
        <v/>
      </c>
      <c r="O19" s="7" t="str">
        <f ca="1">IF(INDIRECT($A$1&amp;"!"&amp;CELL("address",$CU19))&lt;&gt;"END",IF(INDIRECT($A$1&amp;"!"&amp;CELL("address",CJ19))&lt;&gt;0,"USED IMPORTED   "&amp;INDIRECT($A$1&amp;"!"&amp;CELL("address",$CU19))&amp;"     USED  "&amp;TEXT(INDIRECT($A$1&amp;"!"&amp;CELL("address",CJ19)),"#,###.#0")&amp;" KGS      AGAINST BILL OF ENTRY NO    "&amp;INDIRECT($A$1&amp;"!"&amp;CELL("address",$F19))&amp;"      Rate Per Kgs [ "&amp;INDIRECT($A$1&amp;"!"&amp;CELL("address",$I19))&amp;" ]     AGAINST H.S.CODE   "&amp;TEXT(INDIRECT($A$1&amp;"!"&amp;CELL("address",$H19)),"0000.0000")&amp;IF(OR(INDIRECT($A$1&amp;"!"&amp;CELL("address",$CL$8))&lt;&gt;"",INDIRECT($A$1&amp;"!"&amp;CELL("address",$CM$8))&lt;&gt;""),"  EFS ONLINE AC #    ","")&amp;_xlfn.IFNA(VLOOKUP(INDIRECT($A$1&amp;"!"&amp;CELL("address",CL19)),AC.No[],2,0),"")&amp;_xlfn.IFNA(IF(INDIRECT($A$1&amp;"!"&amp;CELL("address",CM19))&lt;&gt;0,"   +   "&amp;VLOOKUP(INDIRECT($A$1&amp;"!"&amp;CELL("address",CM19)),AC.No[],2,0),""),""),""),REPT("-",150))</f>
        <v/>
      </c>
      <c r="P19" s="7" t="str">
        <f ca="1">IF(INDIRECT($A$1&amp;"!"&amp;CELL("address",$CU19))&lt;&gt;"END",IF(INDIRECT($A$1&amp;"!"&amp;CELL("address",CP19))&lt;&gt;0,"USED IMPORTED   "&amp;INDIRECT($A$1&amp;"!"&amp;CELL("address",$CU19))&amp;"     USED  "&amp;TEXT(INDIRECT($A$1&amp;"!"&amp;CELL("address",CP19)),"#,###.#0")&amp;" KGS      AGAINST BILL OF ENTRY NO    "&amp;INDIRECT($A$1&amp;"!"&amp;CELL("address",$F19))&amp;"      Rate Per Kgs [ "&amp;INDIRECT($A$1&amp;"!"&amp;CELL("address",$I19))&amp;" ]     AGAINST H.S.CODE   "&amp;TEXT(INDIRECT($A$1&amp;"!"&amp;CELL("address",$H19)),"0000.0000")&amp;IF(OR(INDIRECT($A$1&amp;"!"&amp;CELL("address",$CR$8))&lt;&gt;"",INDIRECT($A$1&amp;"!"&amp;CELL("address",$CS$8))&lt;&gt;""),"  EFS ONLINE AC #    ","")&amp;_xlfn.IFNA(VLOOKUP(INDIRECT($A$1&amp;"!"&amp;CELL("address",CR19)),AC.No[],2,0),"")&amp;_xlfn.IFNA(IF(INDIRECT($A$1&amp;"!"&amp;CELL("address",CS19))&lt;&gt;0,"   +   "&amp;VLOOKUP(INDIRECT($A$1&amp;"!"&amp;CELL("address",CS19)),AC.No[],2,0),""),""),""),REPT("-",150))</f>
        <v/>
      </c>
    </row>
    <row r="20" spans="1:16" x14ac:dyDescent="0.2">
      <c r="A20" s="124">
        <v>11</v>
      </c>
      <c r="B20" s="7" t="str">
        <f ca="1">IF(INDIRECT($A$1&amp;"!"&amp;CELL("address",$CU20))&lt;&gt;"END",IF(INDIRECT($A$1&amp;"!"&amp;CELL("address",J20))&lt;&gt;0,"USED IMPORTED   "&amp;INDIRECT($A$1&amp;"!"&amp;CELL("address",$CU20))&amp;"     USED  "&amp;TEXT(INDIRECT($A$1&amp;"!"&amp;CELL("address",J20)),"#,###.#0")&amp;" KGS      AGAINST BILL OF ENTRY NO    "&amp;INDIRECT($A$1&amp;"!"&amp;CELL("address",$F20))&amp;"      Rate Per Kgs [ "&amp;INDIRECT($A$1&amp;"!"&amp;CELL("address",$I20))&amp;" ]     AGAINST H.S.CODE   "&amp;TEXT(INDIRECT($A$1&amp;"!"&amp;CELL("address",$H20)),"0000.0000")&amp;IF(OR(INDIRECT($A$1&amp;"!"&amp;CELL("address",$L$8))&lt;&gt;"",INDIRECT($A$1&amp;"!"&amp;CELL("address",$M$8))&lt;&gt;""),"  EFS ONLINE AC #    ","")&amp;_xlfn.IFNA(VLOOKUP(INDIRECT($A$1&amp;"!"&amp;CELL("address",L20)),AC.No[],2,0),"")&amp;_xlfn.IFNA(IF(INDIRECT($A$1&amp;"!"&amp;CELL("address",M20))&lt;&gt;0,"   +   "&amp;VLOOKUP(INDIRECT($A$1&amp;"!"&amp;CELL("address",M20)),AC.No[],2,0),""),""),""),REPT("-",150))</f>
        <v/>
      </c>
      <c r="C20" s="7" t="str">
        <f ca="1">IF(INDIRECT($A$1&amp;"!"&amp;CELL("address",$CU20))&lt;&gt;"END",IF(INDIRECT($A$1&amp;"!"&amp;CELL("address",P20))&lt;&gt;0,"USED IMPORTED   "&amp;INDIRECT($A$1&amp;"!"&amp;CELL("address",$CU20))&amp;"     USED  "&amp;TEXT(INDIRECT($A$1&amp;"!"&amp;CELL("address",P20)),"#,###.#0")&amp;" KGS      AGAINST BILL OF ENTRY NO    "&amp;INDIRECT($A$1&amp;"!"&amp;CELL("address",$F20))&amp;"      Rate Per Kgs [ "&amp;INDIRECT($A$1&amp;"!"&amp;CELL("address",$I20))&amp;" ]     AGAINST H.S.CODE   "&amp;TEXT(INDIRECT($A$1&amp;"!"&amp;CELL("address",$H20)),"0000.0000")&amp;IF(OR(INDIRECT($A$1&amp;"!"&amp;CELL("address",$R$8))&lt;&gt;"",INDIRECT($A$1&amp;"!"&amp;CELL("address",$S$8))&lt;&gt;""),"  EFS ONLINE AC #    ","")&amp;_xlfn.IFNA(VLOOKUP(INDIRECT($A$1&amp;"!"&amp;CELL("address",R20)),AC.No[],2,0),"")&amp;_xlfn.IFNA(IF(INDIRECT($A$1&amp;"!"&amp;CELL("address",S20))&lt;&gt;0,"   +   "&amp;VLOOKUP(INDIRECT($A$1&amp;"!"&amp;CELL("address",S20)),AC.No[],2,0),""),""),""),REPT("-",150))</f>
        <v/>
      </c>
      <c r="D20" s="7" t="str">
        <f ca="1">IF(INDIRECT($A$1&amp;"!"&amp;CELL("address",$CU20))&lt;&gt;"END",IF(INDIRECT($A$1&amp;"!"&amp;CELL("address",V20))&lt;&gt;0,"USED IMPORTED   "&amp;INDIRECT($A$1&amp;"!"&amp;CELL("address",$CU20))&amp;"     USED  "&amp;TEXT(INDIRECT($A$1&amp;"!"&amp;CELL("address",V20)),"#,###.#0")&amp;" KGS      AGAINST BILL OF ENTRY NO    "&amp;INDIRECT($A$1&amp;"!"&amp;CELL("address",$F20))&amp;"      Rate Per Kgs [ "&amp;INDIRECT($A$1&amp;"!"&amp;CELL("address",$I20))&amp;" ]     AGAINST H.S.CODE   "&amp;TEXT(INDIRECT($A$1&amp;"!"&amp;CELL("address",$H20)),"0000.0000")&amp;IF(OR(INDIRECT($A$1&amp;"!"&amp;CELL("address",$X$8))&lt;&gt;"",INDIRECT($A$1&amp;"!"&amp;CELL("address",$Y$8))&lt;&gt;""),"  EFS ONLINE AC #    ","")&amp;_xlfn.IFNA(VLOOKUP(INDIRECT($A$1&amp;"!"&amp;CELL("address",X20)),AC.No[],2,0),"")&amp;_xlfn.IFNA(IF(INDIRECT($A$1&amp;"!"&amp;CELL("address",Y20))&lt;&gt;0,"   +   "&amp;VLOOKUP(INDIRECT($A$1&amp;"!"&amp;CELL("address",Y20)),AC.No[],2,0),""),""),""),REPT("-",150))</f>
        <v/>
      </c>
      <c r="E20" s="7" t="str">
        <f ca="1">IF(INDIRECT($A$1&amp;"!"&amp;CELL("address",$CU20))&lt;&gt;"END",IF(INDIRECT($A$1&amp;"!"&amp;CELL("address",AB20))&lt;&gt;0,"USED IMPORTED   "&amp;INDIRECT($A$1&amp;"!"&amp;CELL("address",$CU20))&amp;"     USED  "&amp;TEXT(INDIRECT($A$1&amp;"!"&amp;CELL("address",AB20)),"#,###.#0")&amp;" KGS      AGAINST BILL OF ENTRY NO    "&amp;INDIRECT($A$1&amp;"!"&amp;CELL("address",$F20))&amp;"      Rate Per Kgs [ "&amp;INDIRECT($A$1&amp;"!"&amp;CELL("address",$I20))&amp;" ]     AGAINST H.S.CODE   "&amp;TEXT(INDIRECT($A$1&amp;"!"&amp;CELL("address",$H20)),"0000.0000")&amp;IF(OR(INDIRECT($A$1&amp;"!"&amp;CELL("address",$AD$8))&lt;&gt;"",INDIRECT($A$1&amp;"!"&amp;CELL("address",$AE$8))&lt;&gt;""),"  EFS ONLINE AC #    ","")&amp;_xlfn.IFNA(VLOOKUP(INDIRECT($A$1&amp;"!"&amp;CELL("address",AD20)),AC.No[],2,0),"")&amp;_xlfn.IFNA(IF(INDIRECT($A$1&amp;"!"&amp;CELL("address",AE20))&lt;&gt;0,"   +   "&amp;VLOOKUP(INDIRECT($A$1&amp;"!"&amp;CELL("address",AE20)),AC.No[],2,0),""),""),""),REPT("-",150))</f>
        <v/>
      </c>
      <c r="F20" s="7" t="str">
        <f ca="1">IF(INDIRECT($A$1&amp;"!"&amp;CELL("address",$CU20))&lt;&gt;"END",IF(INDIRECT($A$1&amp;"!"&amp;CELL("address",AH20))&lt;&gt;0,"USED IMPORTED   "&amp;INDIRECT($A$1&amp;"!"&amp;CELL("address",$CU20))&amp;"     USED  "&amp;TEXT(INDIRECT($A$1&amp;"!"&amp;CELL("address",AH20)),"#,###.#0")&amp;" KGS      AGAINST BILL OF ENTRY NO    "&amp;INDIRECT($A$1&amp;"!"&amp;CELL("address",$F20))&amp;"      Rate Per Kgs [ "&amp;INDIRECT($A$1&amp;"!"&amp;CELL("address",$I20))&amp;" ]     AGAINST H.S.CODE   "&amp;TEXT(INDIRECT($A$1&amp;"!"&amp;CELL("address",$H20)),"0000.0000")&amp;IF(OR(INDIRECT($A$1&amp;"!"&amp;CELL("address",$AJ$8))&lt;&gt;"",INDIRECT($A$1&amp;"!"&amp;CELL("address",$AK$8))&lt;&gt;""),"  EFS ONLINE AC #    ","")&amp;_xlfn.IFNA(VLOOKUP(INDIRECT($A$1&amp;"!"&amp;CELL("address",AJ20)),AC.No[],2,0),"")&amp;_xlfn.IFNA(IF(INDIRECT($A$1&amp;"!"&amp;CELL("address",AK20))&lt;&gt;0,"   +   "&amp;VLOOKUP(INDIRECT($A$1&amp;"!"&amp;CELL("address",AK20)),AC.No[],2,0),""),""),""),REPT("-",150))</f>
        <v/>
      </c>
      <c r="G20" s="7" t="str">
        <f ca="1">IF(INDIRECT($A$1&amp;"!"&amp;CELL("address",$CU20))&lt;&gt;"END",IF(INDIRECT($A$1&amp;"!"&amp;CELL("address",AN20))&lt;&gt;0,"USED IMPORTED   "&amp;INDIRECT($A$1&amp;"!"&amp;CELL("address",$CU20))&amp;"     USED  "&amp;TEXT(INDIRECT($A$1&amp;"!"&amp;CELL("address",AN20)),"#,###.#0")&amp;" KGS      AGAINST BILL OF ENTRY NO    "&amp;INDIRECT($A$1&amp;"!"&amp;CELL("address",$F20))&amp;"      Rate Per Kgs [ "&amp;INDIRECT($A$1&amp;"!"&amp;CELL("address",$I20))&amp;" ]     AGAINST H.S.CODE   "&amp;TEXT(INDIRECT($A$1&amp;"!"&amp;CELL("address",$H20)),"0000.0000")&amp;IF(OR(INDIRECT($A$1&amp;"!"&amp;CELL("address",$AP$8))&lt;&gt;"",INDIRECT($A$1&amp;"!"&amp;CELL("address",$AQ$8))&lt;&gt;""),"  EFS ONLINE AC #    ","")&amp;_xlfn.IFNA(VLOOKUP(INDIRECT($A$1&amp;"!"&amp;CELL("address",AP20)),AC.No[],2,0),"")&amp;_xlfn.IFNA(IF(INDIRECT($A$1&amp;"!"&amp;CELL("address",AQ20))&lt;&gt;0,"   +   "&amp;VLOOKUP(INDIRECT($A$1&amp;"!"&amp;CELL("address",AQ20)),AC.No[],2,0),""),""),""),REPT("-",150))</f>
        <v/>
      </c>
      <c r="H20" s="7" t="str">
        <f ca="1">IF(INDIRECT($A$1&amp;"!"&amp;CELL("address",$CU20))&lt;&gt;"END",IF(INDIRECT($A$1&amp;"!"&amp;CELL("address",AT20))&lt;&gt;0,"USED IMPORTED   "&amp;INDIRECT($A$1&amp;"!"&amp;CELL("address",$CU20))&amp;"     USED  "&amp;TEXT(INDIRECT($A$1&amp;"!"&amp;CELL("address",AT20)),"#,###.#0")&amp;" KGS      AGAINST BILL OF ENTRY NO    "&amp;INDIRECT($A$1&amp;"!"&amp;CELL("address",$F20))&amp;"      Rate Per Kgs [ "&amp;INDIRECT($A$1&amp;"!"&amp;CELL("address",$I20))&amp;" ]     AGAINST H.S.CODE   "&amp;TEXT(INDIRECT($A$1&amp;"!"&amp;CELL("address",$H20)),"0000.0000")&amp;IF(OR(INDIRECT($A$1&amp;"!"&amp;CELL("address",$AV$8))&lt;&gt;"",INDIRECT($A$1&amp;"!"&amp;CELL("address",$AW$8))&lt;&gt;""),"  EFS ONLINE AC #    ","")&amp;_xlfn.IFNA(VLOOKUP(INDIRECT($A$1&amp;"!"&amp;CELL("address",AV20)),AC.No[],2,0),"")&amp;_xlfn.IFNA(IF(INDIRECT($A$1&amp;"!"&amp;CELL("address",AW20))&lt;&gt;0,"   +   "&amp;VLOOKUP(INDIRECT($A$1&amp;"!"&amp;CELL("address",AW20)),AC.No[],2,0),""),""),""),REPT("-",150))</f>
        <v/>
      </c>
      <c r="I20" s="7" t="str">
        <f ca="1">IF(INDIRECT($A$1&amp;"!"&amp;CELL("address",$CU20))&lt;&gt;"END",IF(INDIRECT($A$1&amp;"!"&amp;CELL("address",AZ20))&lt;&gt;0,"USED IMPORTED   "&amp;INDIRECT($A$1&amp;"!"&amp;CELL("address",$CU20))&amp;"     USED  "&amp;TEXT(INDIRECT($A$1&amp;"!"&amp;CELL("address",AZ20)),"#,###.#0")&amp;" KGS      AGAINST BILL OF ENTRY NO    "&amp;INDIRECT($A$1&amp;"!"&amp;CELL("address",$F20))&amp;"      Rate Per Kgs [ "&amp;INDIRECT($A$1&amp;"!"&amp;CELL("address",$I20))&amp;" ]     AGAINST H.S.CODE   "&amp;TEXT(INDIRECT($A$1&amp;"!"&amp;CELL("address",$H20)),"0000.0000")&amp;IF(OR(INDIRECT($A$1&amp;"!"&amp;CELL("address",$BB$8))&lt;&gt;"",INDIRECT($A$1&amp;"!"&amp;CELL("address",$BC$8))&lt;&gt;""),"  EFS ONLINE AC #    ","")&amp;_xlfn.IFNA(VLOOKUP(INDIRECT($A$1&amp;"!"&amp;CELL("address",BB20)),AC.No[],2,0),"")&amp;_xlfn.IFNA(IF(INDIRECT($A$1&amp;"!"&amp;CELL("address",BC20))&lt;&gt;0,"   +   "&amp;VLOOKUP(INDIRECT($A$1&amp;"!"&amp;CELL("address",BC20)),AC.No[],2,0),""),""),""),REPT("-",150))</f>
        <v/>
      </c>
      <c r="J20" s="7" t="str">
        <f ca="1">IF(INDIRECT($A$1&amp;"!"&amp;CELL("address",$CU20))&lt;&gt;"END",IF(INDIRECT($A$1&amp;"!"&amp;CELL("address",BF20))&lt;&gt;0,"USED IMPORTED   "&amp;INDIRECT($A$1&amp;"!"&amp;CELL("address",$CU20))&amp;"     USED  "&amp;TEXT(INDIRECT($A$1&amp;"!"&amp;CELL("address",BF20)),"#,###.#0")&amp;" KGS      AGAINST BILL OF ENTRY NO    "&amp;INDIRECT($A$1&amp;"!"&amp;CELL("address",$F20))&amp;"      Rate Per Kgs [ "&amp;INDIRECT($A$1&amp;"!"&amp;CELL("address",$I20))&amp;" ]     AGAINST H.S.CODE   "&amp;TEXT(INDIRECT($A$1&amp;"!"&amp;CELL("address",$H20)),"0000.0000")&amp;IF(OR(INDIRECT($A$1&amp;"!"&amp;CELL("address",$BH$8))&lt;&gt;"",INDIRECT($A$1&amp;"!"&amp;CELL("address",$BI$8))&lt;&gt;""),"  EFS ONLINE AC #    ","")&amp;_xlfn.IFNA(VLOOKUP(INDIRECT($A$1&amp;"!"&amp;CELL("address",BH20)),AC.No[],2,0),"")&amp;_xlfn.IFNA(IF(INDIRECT($A$1&amp;"!"&amp;CELL("address",BI20))&lt;&gt;0,"   +   "&amp;VLOOKUP(INDIRECT($A$1&amp;"!"&amp;CELL("address",BI20)),AC.No[],2,0),""),""),""),REPT("-",150))</f>
        <v/>
      </c>
      <c r="K20" s="7" t="str">
        <f ca="1">IF(INDIRECT($A$1&amp;"!"&amp;CELL("address",$CU20))&lt;&gt;"END",IF(INDIRECT($A$1&amp;"!"&amp;CELL("address",BL20))&lt;&gt;0,"USED IMPORTED   "&amp;INDIRECT($A$1&amp;"!"&amp;CELL("address",$CU20))&amp;"     USED  "&amp;TEXT(INDIRECT($A$1&amp;"!"&amp;CELL("address",BL20)),"#,###.#0")&amp;" KGS      AGAINST BILL OF ENTRY NO    "&amp;INDIRECT($A$1&amp;"!"&amp;CELL("address",$F20))&amp;"      Rate Per Kgs [ "&amp;INDIRECT($A$1&amp;"!"&amp;CELL("address",$I20))&amp;" ]     AGAINST H.S.CODE   "&amp;TEXT(INDIRECT($A$1&amp;"!"&amp;CELL("address",$H20)),"0000.0000")&amp;IF(OR(INDIRECT($A$1&amp;"!"&amp;CELL("address",$BN$8))&lt;&gt;"",INDIRECT($A$1&amp;"!"&amp;CELL("address",$BO$8))&lt;&gt;""),"  EFS ONLINE AC #    ","")&amp;_xlfn.IFNA(VLOOKUP(INDIRECT($A$1&amp;"!"&amp;CELL("address",BN20)),AC.No[],2,0),"")&amp;_xlfn.IFNA(IF(INDIRECT($A$1&amp;"!"&amp;CELL("address",BO20))&lt;&gt;0,"   +   "&amp;VLOOKUP(INDIRECT($A$1&amp;"!"&amp;CELL("address",BO20)),AC.No[],2,0),""),""),""),REPT("-",150))</f>
        <v/>
      </c>
      <c r="L20" s="7" t="str">
        <f ca="1">IF(INDIRECT($A$1&amp;"!"&amp;CELL("address",$CU20))&lt;&gt;"END",IF(INDIRECT($A$1&amp;"!"&amp;CELL("address",BR20))&lt;&gt;0,"USED IMPORTED   "&amp;INDIRECT($A$1&amp;"!"&amp;CELL("address",$CU20))&amp;"     USED  "&amp;TEXT(INDIRECT($A$1&amp;"!"&amp;CELL("address",BR20)),"#,###.#0")&amp;" KGS      AGAINST BILL OF ENTRY NO    "&amp;INDIRECT($A$1&amp;"!"&amp;CELL("address",$F20))&amp;"      Rate Per Kgs [ "&amp;INDIRECT($A$1&amp;"!"&amp;CELL("address",$I20))&amp;" ]     AGAINST H.S.CODE   "&amp;TEXT(INDIRECT($A$1&amp;"!"&amp;CELL("address",$H20)),"0000.0000")&amp;IF(OR(INDIRECT($A$1&amp;"!"&amp;CELL("address",$BT$8))&lt;&gt;"",INDIRECT($A$1&amp;"!"&amp;CELL("address",$BU$8))&lt;&gt;""),"  EFS ONLINE AC #    ","")&amp;_xlfn.IFNA(VLOOKUP(INDIRECT($A$1&amp;"!"&amp;CELL("address",BT20)),AC.No[],2,0),"")&amp;_xlfn.IFNA(IF(INDIRECT($A$1&amp;"!"&amp;CELL("address",BU20))&lt;&gt;0,"   +   "&amp;VLOOKUP(INDIRECT($A$1&amp;"!"&amp;CELL("address",BU20)),AC.No[],2,0),""),""),""),REPT("-",150))</f>
        <v/>
      </c>
      <c r="M20" s="7" t="str">
        <f ca="1">IF(INDIRECT($A$1&amp;"!"&amp;CELL("address",$CU20))&lt;&gt;"END",IF(INDIRECT($A$1&amp;"!"&amp;CELL("address",BX20))&lt;&gt;0,"USED IMPORTED   "&amp;INDIRECT($A$1&amp;"!"&amp;CELL("address",$CU20))&amp;"     USED  "&amp;TEXT(INDIRECT($A$1&amp;"!"&amp;CELL("address",BX20)),"#,###.#0")&amp;" KGS      AGAINST BILL OF ENTRY NO    "&amp;INDIRECT($A$1&amp;"!"&amp;CELL("address",$F20))&amp;"      Rate Per Kgs [ "&amp;INDIRECT($A$1&amp;"!"&amp;CELL("address",$I20))&amp;" ]     AGAINST H.S.CODE   "&amp;TEXT(INDIRECT($A$1&amp;"!"&amp;CELL("address",$H20)),"0000.0000")&amp;IF(OR(INDIRECT($A$1&amp;"!"&amp;CELL("address",$BZ$8))&lt;&gt;"",INDIRECT($A$1&amp;"!"&amp;CELL("address",$CA$8))&lt;&gt;""),"  EFS ONLINE AC #    ","")&amp;_xlfn.IFNA(VLOOKUP(INDIRECT($A$1&amp;"!"&amp;CELL("address",BZ20)),AC.No[],2,0),"")&amp;_xlfn.IFNA(IF(INDIRECT($A$1&amp;"!"&amp;CELL("address",CA20))&lt;&gt;0,"   +   "&amp;VLOOKUP(INDIRECT($A$1&amp;"!"&amp;CELL("address",CA20)),AC.No[],2,0),""),""),""),REPT("-",150))</f>
        <v/>
      </c>
      <c r="N20" s="7" t="str">
        <f ca="1">IF(INDIRECT($A$1&amp;"!"&amp;CELL("address",$CU20))&lt;&gt;"END",IF(INDIRECT($A$1&amp;"!"&amp;CELL("address",CD20))&lt;&gt;0,"USED IMPORTED   "&amp;INDIRECT($A$1&amp;"!"&amp;CELL("address",$CU20))&amp;"     USED  "&amp;TEXT(INDIRECT($A$1&amp;"!"&amp;CELL("address",CD20)),"#,###.#0")&amp;" KGS      AGAINST BILL OF ENTRY NO    "&amp;INDIRECT($A$1&amp;"!"&amp;CELL("address",$F20))&amp;"      Rate Per Kgs [ "&amp;INDIRECT($A$1&amp;"!"&amp;CELL("address",$I20))&amp;" ]     AGAINST H.S.CODE   "&amp;TEXT(INDIRECT($A$1&amp;"!"&amp;CELL("address",$H20)),"0000.0000")&amp;IF(OR(INDIRECT($A$1&amp;"!"&amp;CELL("address",$CF$8))&lt;&gt;"",INDIRECT($A$1&amp;"!"&amp;CELL("address",$CG$8))&lt;&gt;""),"  EFS ONLINE AC #    ","")&amp;_xlfn.IFNA(VLOOKUP(INDIRECT($A$1&amp;"!"&amp;CELL("address",CF20)),AC.No[],2,0),"")&amp;_xlfn.IFNA(IF(INDIRECT($A$1&amp;"!"&amp;CELL("address",CG20))&lt;&gt;0,"   +   "&amp;VLOOKUP(INDIRECT($A$1&amp;"!"&amp;CELL("address",CG20)),AC.No[],2,0),""),""),""),REPT("-",150))</f>
        <v/>
      </c>
      <c r="O20" s="7" t="str">
        <f ca="1">IF(INDIRECT($A$1&amp;"!"&amp;CELL("address",$CU20))&lt;&gt;"END",IF(INDIRECT($A$1&amp;"!"&amp;CELL("address",CJ20))&lt;&gt;0,"USED IMPORTED   "&amp;INDIRECT($A$1&amp;"!"&amp;CELL("address",$CU20))&amp;"     USED  "&amp;TEXT(INDIRECT($A$1&amp;"!"&amp;CELL("address",CJ20)),"#,###.#0")&amp;" KGS      AGAINST BILL OF ENTRY NO    "&amp;INDIRECT($A$1&amp;"!"&amp;CELL("address",$F20))&amp;"      Rate Per Kgs [ "&amp;INDIRECT($A$1&amp;"!"&amp;CELL("address",$I20))&amp;" ]     AGAINST H.S.CODE   "&amp;TEXT(INDIRECT($A$1&amp;"!"&amp;CELL("address",$H20)),"0000.0000")&amp;IF(OR(INDIRECT($A$1&amp;"!"&amp;CELL("address",$CL$8))&lt;&gt;"",INDIRECT($A$1&amp;"!"&amp;CELL("address",$CM$8))&lt;&gt;""),"  EFS ONLINE AC #    ","")&amp;_xlfn.IFNA(VLOOKUP(INDIRECT($A$1&amp;"!"&amp;CELL("address",CL20)),AC.No[],2,0),"")&amp;_xlfn.IFNA(IF(INDIRECT($A$1&amp;"!"&amp;CELL("address",CM20))&lt;&gt;0,"   +   "&amp;VLOOKUP(INDIRECT($A$1&amp;"!"&amp;CELL("address",CM20)),AC.No[],2,0),""),""),""),REPT("-",150))</f>
        <v/>
      </c>
      <c r="P20" s="7" t="str">
        <f ca="1">IF(INDIRECT($A$1&amp;"!"&amp;CELL("address",$CU20))&lt;&gt;"END",IF(INDIRECT($A$1&amp;"!"&amp;CELL("address",CP20))&lt;&gt;0,"USED IMPORTED   "&amp;INDIRECT($A$1&amp;"!"&amp;CELL("address",$CU20))&amp;"     USED  "&amp;TEXT(INDIRECT($A$1&amp;"!"&amp;CELL("address",CP20)),"#,###.#0")&amp;" KGS      AGAINST BILL OF ENTRY NO    "&amp;INDIRECT($A$1&amp;"!"&amp;CELL("address",$F20))&amp;"      Rate Per Kgs [ "&amp;INDIRECT($A$1&amp;"!"&amp;CELL("address",$I20))&amp;" ]     AGAINST H.S.CODE   "&amp;TEXT(INDIRECT($A$1&amp;"!"&amp;CELL("address",$H20)),"0000.0000")&amp;IF(OR(INDIRECT($A$1&amp;"!"&amp;CELL("address",$CR$8))&lt;&gt;"",INDIRECT($A$1&amp;"!"&amp;CELL("address",$CS$8))&lt;&gt;""),"  EFS ONLINE AC #    ","")&amp;_xlfn.IFNA(VLOOKUP(INDIRECT($A$1&amp;"!"&amp;CELL("address",CR20)),AC.No[],2,0),"")&amp;_xlfn.IFNA(IF(INDIRECT($A$1&amp;"!"&amp;CELL("address",CS20))&lt;&gt;0,"   +   "&amp;VLOOKUP(INDIRECT($A$1&amp;"!"&amp;CELL("address",CS20)),AC.No[],2,0),""),""),""),REPT("-",150))</f>
        <v/>
      </c>
    </row>
    <row r="21" spans="1:16" x14ac:dyDescent="0.2">
      <c r="A21" s="124">
        <v>12</v>
      </c>
      <c r="B21" s="7" t="str">
        <f ca="1">IF(INDIRECT($A$1&amp;"!"&amp;CELL("address",$CU21))&lt;&gt;"END",IF(INDIRECT($A$1&amp;"!"&amp;CELL("address",J21))&lt;&gt;0,"USED IMPORTED   "&amp;INDIRECT($A$1&amp;"!"&amp;CELL("address",$CU21))&amp;"     USED  "&amp;TEXT(INDIRECT($A$1&amp;"!"&amp;CELL("address",J21)),"#,###.#0")&amp;" KGS      AGAINST BILL OF ENTRY NO    "&amp;INDIRECT($A$1&amp;"!"&amp;CELL("address",$F21))&amp;"      Rate Per Kgs [ "&amp;INDIRECT($A$1&amp;"!"&amp;CELL("address",$I21))&amp;" ]     AGAINST H.S.CODE   "&amp;TEXT(INDIRECT($A$1&amp;"!"&amp;CELL("address",$H21)),"0000.0000")&amp;IF(OR(INDIRECT($A$1&amp;"!"&amp;CELL("address",$L$8))&lt;&gt;"",INDIRECT($A$1&amp;"!"&amp;CELL("address",$M$8))&lt;&gt;""),"  EFS ONLINE AC #    ","")&amp;_xlfn.IFNA(VLOOKUP(INDIRECT($A$1&amp;"!"&amp;CELL("address",L21)),AC.No[],2,0),"")&amp;_xlfn.IFNA(IF(INDIRECT($A$1&amp;"!"&amp;CELL("address",M21))&lt;&gt;0,"   +   "&amp;VLOOKUP(INDIRECT($A$1&amp;"!"&amp;CELL("address",M21)),AC.No[],2,0),""),""),""),REPT("-",150))</f>
        <v/>
      </c>
      <c r="C21" s="7" t="str">
        <f ca="1">IF(INDIRECT($A$1&amp;"!"&amp;CELL("address",$CU21))&lt;&gt;"END",IF(INDIRECT($A$1&amp;"!"&amp;CELL("address",P21))&lt;&gt;0,"USED IMPORTED   "&amp;INDIRECT($A$1&amp;"!"&amp;CELL("address",$CU21))&amp;"     USED  "&amp;TEXT(INDIRECT($A$1&amp;"!"&amp;CELL("address",P21)),"#,###.#0")&amp;" KGS      AGAINST BILL OF ENTRY NO    "&amp;INDIRECT($A$1&amp;"!"&amp;CELL("address",$F21))&amp;"      Rate Per Kgs [ "&amp;INDIRECT($A$1&amp;"!"&amp;CELL("address",$I21))&amp;" ]     AGAINST H.S.CODE   "&amp;TEXT(INDIRECT($A$1&amp;"!"&amp;CELL("address",$H21)),"0000.0000")&amp;IF(OR(INDIRECT($A$1&amp;"!"&amp;CELL("address",$R$8))&lt;&gt;"",INDIRECT($A$1&amp;"!"&amp;CELL("address",$S$8))&lt;&gt;""),"  EFS ONLINE AC #    ","")&amp;_xlfn.IFNA(VLOOKUP(INDIRECT($A$1&amp;"!"&amp;CELL("address",R21)),AC.No[],2,0),"")&amp;_xlfn.IFNA(IF(INDIRECT($A$1&amp;"!"&amp;CELL("address",S21))&lt;&gt;0,"   +   "&amp;VLOOKUP(INDIRECT($A$1&amp;"!"&amp;CELL("address",S21)),AC.No[],2,0),""),""),""),REPT("-",150))</f>
        <v/>
      </c>
      <c r="D21" s="7" t="str">
        <f ca="1">IF(INDIRECT($A$1&amp;"!"&amp;CELL("address",$CU21))&lt;&gt;"END",IF(INDIRECT($A$1&amp;"!"&amp;CELL("address",V21))&lt;&gt;0,"USED IMPORTED   "&amp;INDIRECT($A$1&amp;"!"&amp;CELL("address",$CU21))&amp;"     USED  "&amp;TEXT(INDIRECT($A$1&amp;"!"&amp;CELL("address",V21)),"#,###.#0")&amp;" KGS      AGAINST BILL OF ENTRY NO    "&amp;INDIRECT($A$1&amp;"!"&amp;CELL("address",$F21))&amp;"      Rate Per Kgs [ "&amp;INDIRECT($A$1&amp;"!"&amp;CELL("address",$I21))&amp;" ]     AGAINST H.S.CODE   "&amp;TEXT(INDIRECT($A$1&amp;"!"&amp;CELL("address",$H21)),"0000.0000")&amp;IF(OR(INDIRECT($A$1&amp;"!"&amp;CELL("address",$X$8))&lt;&gt;"",INDIRECT($A$1&amp;"!"&amp;CELL("address",$Y$8))&lt;&gt;""),"  EFS ONLINE AC #    ","")&amp;_xlfn.IFNA(VLOOKUP(INDIRECT($A$1&amp;"!"&amp;CELL("address",X21)),AC.No[],2,0),"")&amp;_xlfn.IFNA(IF(INDIRECT($A$1&amp;"!"&amp;CELL("address",Y21))&lt;&gt;0,"   +   "&amp;VLOOKUP(INDIRECT($A$1&amp;"!"&amp;CELL("address",Y21)),AC.No[],2,0),""),""),""),REPT("-",150))</f>
        <v/>
      </c>
      <c r="E21" s="7" t="str">
        <f ca="1">IF(INDIRECT($A$1&amp;"!"&amp;CELL("address",$CU21))&lt;&gt;"END",IF(INDIRECT($A$1&amp;"!"&amp;CELL("address",AB21))&lt;&gt;0,"USED IMPORTED   "&amp;INDIRECT($A$1&amp;"!"&amp;CELL("address",$CU21))&amp;"     USED  "&amp;TEXT(INDIRECT($A$1&amp;"!"&amp;CELL("address",AB21)),"#,###.#0")&amp;" KGS      AGAINST BILL OF ENTRY NO    "&amp;INDIRECT($A$1&amp;"!"&amp;CELL("address",$F21))&amp;"      Rate Per Kgs [ "&amp;INDIRECT($A$1&amp;"!"&amp;CELL("address",$I21))&amp;" ]     AGAINST H.S.CODE   "&amp;TEXT(INDIRECT($A$1&amp;"!"&amp;CELL("address",$H21)),"0000.0000")&amp;IF(OR(INDIRECT($A$1&amp;"!"&amp;CELL("address",$AD$8))&lt;&gt;"",INDIRECT($A$1&amp;"!"&amp;CELL("address",$AE$8))&lt;&gt;""),"  EFS ONLINE AC #    ","")&amp;_xlfn.IFNA(VLOOKUP(INDIRECT($A$1&amp;"!"&amp;CELL("address",AD21)),AC.No[],2,0),"")&amp;_xlfn.IFNA(IF(INDIRECT($A$1&amp;"!"&amp;CELL("address",AE21))&lt;&gt;0,"   +   "&amp;VLOOKUP(INDIRECT($A$1&amp;"!"&amp;CELL("address",AE21)),AC.No[],2,0),""),""),""),REPT("-",150))</f>
        <v/>
      </c>
      <c r="F21" s="7" t="str">
        <f ca="1">IF(INDIRECT($A$1&amp;"!"&amp;CELL("address",$CU21))&lt;&gt;"END",IF(INDIRECT($A$1&amp;"!"&amp;CELL("address",AH21))&lt;&gt;0,"USED IMPORTED   "&amp;INDIRECT($A$1&amp;"!"&amp;CELL("address",$CU21))&amp;"     USED  "&amp;TEXT(INDIRECT($A$1&amp;"!"&amp;CELL("address",AH21)),"#,###.#0")&amp;" KGS      AGAINST BILL OF ENTRY NO    "&amp;INDIRECT($A$1&amp;"!"&amp;CELL("address",$F21))&amp;"      Rate Per Kgs [ "&amp;INDIRECT($A$1&amp;"!"&amp;CELL("address",$I21))&amp;" ]     AGAINST H.S.CODE   "&amp;TEXT(INDIRECT($A$1&amp;"!"&amp;CELL("address",$H21)),"0000.0000")&amp;IF(OR(INDIRECT($A$1&amp;"!"&amp;CELL("address",$AJ$8))&lt;&gt;"",INDIRECT($A$1&amp;"!"&amp;CELL("address",$AK$8))&lt;&gt;""),"  EFS ONLINE AC #    ","")&amp;_xlfn.IFNA(VLOOKUP(INDIRECT($A$1&amp;"!"&amp;CELL("address",AJ21)),AC.No[],2,0),"")&amp;_xlfn.IFNA(IF(INDIRECT($A$1&amp;"!"&amp;CELL("address",AK21))&lt;&gt;0,"   +   "&amp;VLOOKUP(INDIRECT($A$1&amp;"!"&amp;CELL("address",AK21)),AC.No[],2,0),""),""),""),REPT("-",150))</f>
        <v/>
      </c>
      <c r="G21" s="7" t="str">
        <f ca="1">IF(INDIRECT($A$1&amp;"!"&amp;CELL("address",$CU21))&lt;&gt;"END",IF(INDIRECT($A$1&amp;"!"&amp;CELL("address",AN21))&lt;&gt;0,"USED IMPORTED   "&amp;INDIRECT($A$1&amp;"!"&amp;CELL("address",$CU21))&amp;"     USED  "&amp;TEXT(INDIRECT($A$1&amp;"!"&amp;CELL("address",AN21)),"#,###.#0")&amp;" KGS      AGAINST BILL OF ENTRY NO    "&amp;INDIRECT($A$1&amp;"!"&amp;CELL("address",$F21))&amp;"      Rate Per Kgs [ "&amp;INDIRECT($A$1&amp;"!"&amp;CELL("address",$I21))&amp;" ]     AGAINST H.S.CODE   "&amp;TEXT(INDIRECT($A$1&amp;"!"&amp;CELL("address",$H21)),"0000.0000")&amp;IF(OR(INDIRECT($A$1&amp;"!"&amp;CELL("address",$AP$8))&lt;&gt;"",INDIRECT($A$1&amp;"!"&amp;CELL("address",$AQ$8))&lt;&gt;""),"  EFS ONLINE AC #    ","")&amp;_xlfn.IFNA(VLOOKUP(INDIRECT($A$1&amp;"!"&amp;CELL("address",AP21)),AC.No[],2,0),"")&amp;_xlfn.IFNA(IF(INDIRECT($A$1&amp;"!"&amp;CELL("address",AQ21))&lt;&gt;0,"   +   "&amp;VLOOKUP(INDIRECT($A$1&amp;"!"&amp;CELL("address",AQ21)),AC.No[],2,0),""),""),""),REPT("-",150))</f>
        <v/>
      </c>
      <c r="H21" s="7" t="str">
        <f ca="1">IF(INDIRECT($A$1&amp;"!"&amp;CELL("address",$CU21))&lt;&gt;"END",IF(INDIRECT($A$1&amp;"!"&amp;CELL("address",AT21))&lt;&gt;0,"USED IMPORTED   "&amp;INDIRECT($A$1&amp;"!"&amp;CELL("address",$CU21))&amp;"     USED  "&amp;TEXT(INDIRECT($A$1&amp;"!"&amp;CELL("address",AT21)),"#,###.#0")&amp;" KGS      AGAINST BILL OF ENTRY NO    "&amp;INDIRECT($A$1&amp;"!"&amp;CELL("address",$F21))&amp;"      Rate Per Kgs [ "&amp;INDIRECT($A$1&amp;"!"&amp;CELL("address",$I21))&amp;" ]     AGAINST H.S.CODE   "&amp;TEXT(INDIRECT($A$1&amp;"!"&amp;CELL("address",$H21)),"0000.0000")&amp;IF(OR(INDIRECT($A$1&amp;"!"&amp;CELL("address",$AV$8))&lt;&gt;"",INDIRECT($A$1&amp;"!"&amp;CELL("address",$AW$8))&lt;&gt;""),"  EFS ONLINE AC #    ","")&amp;_xlfn.IFNA(VLOOKUP(INDIRECT($A$1&amp;"!"&amp;CELL("address",AV21)),AC.No[],2,0),"")&amp;_xlfn.IFNA(IF(INDIRECT($A$1&amp;"!"&amp;CELL("address",AW21))&lt;&gt;0,"   +   "&amp;VLOOKUP(INDIRECT($A$1&amp;"!"&amp;CELL("address",AW21)),AC.No[],2,0),""),""),""),REPT("-",150))</f>
        <v/>
      </c>
      <c r="I21" s="7" t="str">
        <f ca="1">IF(INDIRECT($A$1&amp;"!"&amp;CELL("address",$CU21))&lt;&gt;"END",IF(INDIRECT($A$1&amp;"!"&amp;CELL("address",AZ21))&lt;&gt;0,"USED IMPORTED   "&amp;INDIRECT($A$1&amp;"!"&amp;CELL("address",$CU21))&amp;"     USED  "&amp;TEXT(INDIRECT($A$1&amp;"!"&amp;CELL("address",AZ21)),"#,###.#0")&amp;" KGS      AGAINST BILL OF ENTRY NO    "&amp;INDIRECT($A$1&amp;"!"&amp;CELL("address",$F21))&amp;"      Rate Per Kgs [ "&amp;INDIRECT($A$1&amp;"!"&amp;CELL("address",$I21))&amp;" ]     AGAINST H.S.CODE   "&amp;TEXT(INDIRECT($A$1&amp;"!"&amp;CELL("address",$H21)),"0000.0000")&amp;IF(OR(INDIRECT($A$1&amp;"!"&amp;CELL("address",$BB$8))&lt;&gt;"",INDIRECT($A$1&amp;"!"&amp;CELL("address",$BC$8))&lt;&gt;""),"  EFS ONLINE AC #    ","")&amp;_xlfn.IFNA(VLOOKUP(INDIRECT($A$1&amp;"!"&amp;CELL("address",BB21)),AC.No[],2,0),"")&amp;_xlfn.IFNA(IF(INDIRECT($A$1&amp;"!"&amp;CELL("address",BC21))&lt;&gt;0,"   +   "&amp;VLOOKUP(INDIRECT($A$1&amp;"!"&amp;CELL("address",BC21)),AC.No[],2,0),""),""),""),REPT("-",150))</f>
        <v/>
      </c>
      <c r="J21" s="7" t="str">
        <f ca="1">IF(INDIRECT($A$1&amp;"!"&amp;CELL("address",$CU21))&lt;&gt;"END",IF(INDIRECT($A$1&amp;"!"&amp;CELL("address",BF21))&lt;&gt;0,"USED IMPORTED   "&amp;INDIRECT($A$1&amp;"!"&amp;CELL("address",$CU21))&amp;"     USED  "&amp;TEXT(INDIRECT($A$1&amp;"!"&amp;CELL("address",BF21)),"#,###.#0")&amp;" KGS      AGAINST BILL OF ENTRY NO    "&amp;INDIRECT($A$1&amp;"!"&amp;CELL("address",$F21))&amp;"      Rate Per Kgs [ "&amp;INDIRECT($A$1&amp;"!"&amp;CELL("address",$I21))&amp;" ]     AGAINST H.S.CODE   "&amp;TEXT(INDIRECT($A$1&amp;"!"&amp;CELL("address",$H21)),"0000.0000")&amp;IF(OR(INDIRECT($A$1&amp;"!"&amp;CELL("address",$BH$8))&lt;&gt;"",INDIRECT($A$1&amp;"!"&amp;CELL("address",$BI$8))&lt;&gt;""),"  EFS ONLINE AC #    ","")&amp;_xlfn.IFNA(VLOOKUP(INDIRECT($A$1&amp;"!"&amp;CELL("address",BH21)),AC.No[],2,0),"")&amp;_xlfn.IFNA(IF(INDIRECT($A$1&amp;"!"&amp;CELL("address",BI21))&lt;&gt;0,"   +   "&amp;VLOOKUP(INDIRECT($A$1&amp;"!"&amp;CELL("address",BI21)),AC.No[],2,0),""),""),""),REPT("-",150))</f>
        <v/>
      </c>
      <c r="K21" s="7" t="str">
        <f ca="1">IF(INDIRECT($A$1&amp;"!"&amp;CELL("address",$CU21))&lt;&gt;"END",IF(INDIRECT($A$1&amp;"!"&amp;CELL("address",BL21))&lt;&gt;0,"USED IMPORTED   "&amp;INDIRECT($A$1&amp;"!"&amp;CELL("address",$CU21))&amp;"     USED  "&amp;TEXT(INDIRECT($A$1&amp;"!"&amp;CELL("address",BL21)),"#,###.#0")&amp;" KGS      AGAINST BILL OF ENTRY NO    "&amp;INDIRECT($A$1&amp;"!"&amp;CELL("address",$F21))&amp;"      Rate Per Kgs [ "&amp;INDIRECT($A$1&amp;"!"&amp;CELL("address",$I21))&amp;" ]     AGAINST H.S.CODE   "&amp;TEXT(INDIRECT($A$1&amp;"!"&amp;CELL("address",$H21)),"0000.0000")&amp;IF(OR(INDIRECT($A$1&amp;"!"&amp;CELL("address",$BN$8))&lt;&gt;"",INDIRECT($A$1&amp;"!"&amp;CELL("address",$BO$8))&lt;&gt;""),"  EFS ONLINE AC #    ","")&amp;_xlfn.IFNA(VLOOKUP(INDIRECT($A$1&amp;"!"&amp;CELL("address",BN21)),AC.No[],2,0),"")&amp;_xlfn.IFNA(IF(INDIRECT($A$1&amp;"!"&amp;CELL("address",BO21))&lt;&gt;0,"   +   "&amp;VLOOKUP(INDIRECT($A$1&amp;"!"&amp;CELL("address",BO21)),AC.No[],2,0),""),""),""),REPT("-",150))</f>
        <v/>
      </c>
      <c r="L21" s="7" t="str">
        <f ca="1">IF(INDIRECT($A$1&amp;"!"&amp;CELL("address",$CU21))&lt;&gt;"END",IF(INDIRECT($A$1&amp;"!"&amp;CELL("address",BR21))&lt;&gt;0,"USED IMPORTED   "&amp;INDIRECT($A$1&amp;"!"&amp;CELL("address",$CU21))&amp;"     USED  "&amp;TEXT(INDIRECT($A$1&amp;"!"&amp;CELL("address",BR21)),"#,###.#0")&amp;" KGS      AGAINST BILL OF ENTRY NO    "&amp;INDIRECT($A$1&amp;"!"&amp;CELL("address",$F21))&amp;"      Rate Per Kgs [ "&amp;INDIRECT($A$1&amp;"!"&amp;CELL("address",$I21))&amp;" ]     AGAINST H.S.CODE   "&amp;TEXT(INDIRECT($A$1&amp;"!"&amp;CELL("address",$H21)),"0000.0000")&amp;IF(OR(INDIRECT($A$1&amp;"!"&amp;CELL("address",$BT$8))&lt;&gt;"",INDIRECT($A$1&amp;"!"&amp;CELL("address",$BU$8))&lt;&gt;""),"  EFS ONLINE AC #    ","")&amp;_xlfn.IFNA(VLOOKUP(INDIRECT($A$1&amp;"!"&amp;CELL("address",BT21)),AC.No[],2,0),"")&amp;_xlfn.IFNA(IF(INDIRECT($A$1&amp;"!"&amp;CELL("address",BU21))&lt;&gt;0,"   +   "&amp;VLOOKUP(INDIRECT($A$1&amp;"!"&amp;CELL("address",BU21)),AC.No[],2,0),""),""),""),REPT("-",150))</f>
        <v/>
      </c>
      <c r="M21" s="7" t="str">
        <f ca="1">IF(INDIRECT($A$1&amp;"!"&amp;CELL("address",$CU21))&lt;&gt;"END",IF(INDIRECT($A$1&amp;"!"&amp;CELL("address",BX21))&lt;&gt;0,"USED IMPORTED   "&amp;INDIRECT($A$1&amp;"!"&amp;CELL("address",$CU21))&amp;"     USED  "&amp;TEXT(INDIRECT($A$1&amp;"!"&amp;CELL("address",BX21)),"#,###.#0")&amp;" KGS      AGAINST BILL OF ENTRY NO    "&amp;INDIRECT($A$1&amp;"!"&amp;CELL("address",$F21))&amp;"      Rate Per Kgs [ "&amp;INDIRECT($A$1&amp;"!"&amp;CELL("address",$I21))&amp;" ]     AGAINST H.S.CODE   "&amp;TEXT(INDIRECT($A$1&amp;"!"&amp;CELL("address",$H21)),"0000.0000")&amp;IF(OR(INDIRECT($A$1&amp;"!"&amp;CELL("address",$BZ$8))&lt;&gt;"",INDIRECT($A$1&amp;"!"&amp;CELL("address",$CA$8))&lt;&gt;""),"  EFS ONLINE AC #    ","")&amp;_xlfn.IFNA(VLOOKUP(INDIRECT($A$1&amp;"!"&amp;CELL("address",BZ21)),AC.No[],2,0),"")&amp;_xlfn.IFNA(IF(INDIRECT($A$1&amp;"!"&amp;CELL("address",CA21))&lt;&gt;0,"   +   "&amp;VLOOKUP(INDIRECT($A$1&amp;"!"&amp;CELL("address",CA21)),AC.No[],2,0),""),""),""),REPT("-",150))</f>
        <v/>
      </c>
      <c r="N21" s="7" t="str">
        <f ca="1">IF(INDIRECT($A$1&amp;"!"&amp;CELL("address",$CU21))&lt;&gt;"END",IF(INDIRECT($A$1&amp;"!"&amp;CELL("address",CD21))&lt;&gt;0,"USED IMPORTED   "&amp;INDIRECT($A$1&amp;"!"&amp;CELL("address",$CU21))&amp;"     USED  "&amp;TEXT(INDIRECT($A$1&amp;"!"&amp;CELL("address",CD21)),"#,###.#0")&amp;" KGS      AGAINST BILL OF ENTRY NO    "&amp;INDIRECT($A$1&amp;"!"&amp;CELL("address",$F21))&amp;"      Rate Per Kgs [ "&amp;INDIRECT($A$1&amp;"!"&amp;CELL("address",$I21))&amp;" ]     AGAINST H.S.CODE   "&amp;TEXT(INDIRECT($A$1&amp;"!"&amp;CELL("address",$H21)),"0000.0000")&amp;IF(OR(INDIRECT($A$1&amp;"!"&amp;CELL("address",$CF$8))&lt;&gt;"",INDIRECT($A$1&amp;"!"&amp;CELL("address",$CG$8))&lt;&gt;""),"  EFS ONLINE AC #    ","")&amp;_xlfn.IFNA(VLOOKUP(INDIRECT($A$1&amp;"!"&amp;CELL("address",CF21)),AC.No[],2,0),"")&amp;_xlfn.IFNA(IF(INDIRECT($A$1&amp;"!"&amp;CELL("address",CG21))&lt;&gt;0,"   +   "&amp;VLOOKUP(INDIRECT($A$1&amp;"!"&amp;CELL("address",CG21)),AC.No[],2,0),""),""),""),REPT("-",150))</f>
        <v/>
      </c>
      <c r="O21" s="7" t="str">
        <f ca="1">IF(INDIRECT($A$1&amp;"!"&amp;CELL("address",$CU21))&lt;&gt;"END",IF(INDIRECT($A$1&amp;"!"&amp;CELL("address",CJ21))&lt;&gt;0,"USED IMPORTED   "&amp;INDIRECT($A$1&amp;"!"&amp;CELL("address",$CU21))&amp;"     USED  "&amp;TEXT(INDIRECT($A$1&amp;"!"&amp;CELL("address",CJ21)),"#,###.#0")&amp;" KGS      AGAINST BILL OF ENTRY NO    "&amp;INDIRECT($A$1&amp;"!"&amp;CELL("address",$F21))&amp;"      Rate Per Kgs [ "&amp;INDIRECT($A$1&amp;"!"&amp;CELL("address",$I21))&amp;" ]     AGAINST H.S.CODE   "&amp;TEXT(INDIRECT($A$1&amp;"!"&amp;CELL("address",$H21)),"0000.0000")&amp;IF(OR(INDIRECT($A$1&amp;"!"&amp;CELL("address",$CL$8))&lt;&gt;"",INDIRECT($A$1&amp;"!"&amp;CELL("address",$CM$8))&lt;&gt;""),"  EFS ONLINE AC #    ","")&amp;_xlfn.IFNA(VLOOKUP(INDIRECT($A$1&amp;"!"&amp;CELL("address",CL21)),AC.No[],2,0),"")&amp;_xlfn.IFNA(IF(INDIRECT($A$1&amp;"!"&amp;CELL("address",CM21))&lt;&gt;0,"   +   "&amp;VLOOKUP(INDIRECT($A$1&amp;"!"&amp;CELL("address",CM21)),AC.No[],2,0),""),""),""),REPT("-",150))</f>
        <v/>
      </c>
      <c r="P21" s="7" t="str">
        <f ca="1">IF(INDIRECT($A$1&amp;"!"&amp;CELL("address",$CU21))&lt;&gt;"END",IF(INDIRECT($A$1&amp;"!"&amp;CELL("address",CP21))&lt;&gt;0,"USED IMPORTED   "&amp;INDIRECT($A$1&amp;"!"&amp;CELL("address",$CU21))&amp;"     USED  "&amp;TEXT(INDIRECT($A$1&amp;"!"&amp;CELL("address",CP21)),"#,###.#0")&amp;" KGS      AGAINST BILL OF ENTRY NO    "&amp;INDIRECT($A$1&amp;"!"&amp;CELL("address",$F21))&amp;"      Rate Per Kgs [ "&amp;INDIRECT($A$1&amp;"!"&amp;CELL("address",$I21))&amp;" ]     AGAINST H.S.CODE   "&amp;TEXT(INDIRECT($A$1&amp;"!"&amp;CELL("address",$H21)),"0000.0000")&amp;IF(OR(INDIRECT($A$1&amp;"!"&amp;CELL("address",$CR$8))&lt;&gt;"",INDIRECT($A$1&amp;"!"&amp;CELL("address",$CS$8))&lt;&gt;""),"  EFS ONLINE AC #    ","")&amp;_xlfn.IFNA(VLOOKUP(INDIRECT($A$1&amp;"!"&amp;CELL("address",CR21)),AC.No[],2,0),"")&amp;_xlfn.IFNA(IF(INDIRECT($A$1&amp;"!"&amp;CELL("address",CS21))&lt;&gt;0,"   +   "&amp;VLOOKUP(INDIRECT($A$1&amp;"!"&amp;CELL("address",CS21)),AC.No[],2,0),""),""),""),REPT("-",150))</f>
        <v/>
      </c>
    </row>
    <row r="22" spans="1:16" x14ac:dyDescent="0.2">
      <c r="A22" s="124">
        <v>13</v>
      </c>
      <c r="B22" s="7" t="str">
        <f ca="1">IF(INDIRECT($A$1&amp;"!"&amp;CELL("address",$CU22))&lt;&gt;"END",IF(INDIRECT($A$1&amp;"!"&amp;CELL("address",J22))&lt;&gt;0,"USED IMPORTED   "&amp;INDIRECT($A$1&amp;"!"&amp;CELL("address",$CU22))&amp;"     USED  "&amp;TEXT(INDIRECT($A$1&amp;"!"&amp;CELL("address",J22)),"#,###.#0")&amp;" KGS      AGAINST BILL OF ENTRY NO    "&amp;INDIRECT($A$1&amp;"!"&amp;CELL("address",$F22))&amp;"      Rate Per Kgs [ "&amp;INDIRECT($A$1&amp;"!"&amp;CELL("address",$I22))&amp;" ]     AGAINST H.S.CODE   "&amp;TEXT(INDIRECT($A$1&amp;"!"&amp;CELL("address",$H22)),"0000.0000")&amp;IF(OR(INDIRECT($A$1&amp;"!"&amp;CELL("address",$L$8))&lt;&gt;"",INDIRECT($A$1&amp;"!"&amp;CELL("address",$M$8))&lt;&gt;""),"  EFS ONLINE AC #    ","")&amp;_xlfn.IFNA(VLOOKUP(INDIRECT($A$1&amp;"!"&amp;CELL("address",L22)),AC.No[],2,0),"")&amp;_xlfn.IFNA(IF(INDIRECT($A$1&amp;"!"&amp;CELL("address",M22))&lt;&gt;0,"   +   "&amp;VLOOKUP(INDIRECT($A$1&amp;"!"&amp;CELL("address",M22)),AC.No[],2,0),""),""),""),REPT("-",150))</f>
        <v/>
      </c>
      <c r="C22" s="7" t="str">
        <f ca="1">IF(INDIRECT($A$1&amp;"!"&amp;CELL("address",$CU22))&lt;&gt;"END",IF(INDIRECT($A$1&amp;"!"&amp;CELL("address",P22))&lt;&gt;0,"USED IMPORTED   "&amp;INDIRECT($A$1&amp;"!"&amp;CELL("address",$CU22))&amp;"     USED  "&amp;TEXT(INDIRECT($A$1&amp;"!"&amp;CELL("address",P22)),"#,###.#0")&amp;" KGS      AGAINST BILL OF ENTRY NO    "&amp;INDIRECT($A$1&amp;"!"&amp;CELL("address",$F22))&amp;"      Rate Per Kgs [ "&amp;INDIRECT($A$1&amp;"!"&amp;CELL("address",$I22))&amp;" ]     AGAINST H.S.CODE   "&amp;TEXT(INDIRECT($A$1&amp;"!"&amp;CELL("address",$H22)),"0000.0000")&amp;IF(OR(INDIRECT($A$1&amp;"!"&amp;CELL("address",$R$8))&lt;&gt;"",INDIRECT($A$1&amp;"!"&amp;CELL("address",$S$8))&lt;&gt;""),"  EFS ONLINE AC #    ","")&amp;_xlfn.IFNA(VLOOKUP(INDIRECT($A$1&amp;"!"&amp;CELL("address",R22)),AC.No[],2,0),"")&amp;_xlfn.IFNA(IF(INDIRECT($A$1&amp;"!"&amp;CELL("address",S22))&lt;&gt;0,"   +   "&amp;VLOOKUP(INDIRECT($A$1&amp;"!"&amp;CELL("address",S22)),AC.No[],2,0),""),""),""),REPT("-",150))</f>
        <v/>
      </c>
      <c r="D22" s="7" t="str">
        <f ca="1">IF(INDIRECT($A$1&amp;"!"&amp;CELL("address",$CU22))&lt;&gt;"END",IF(INDIRECT($A$1&amp;"!"&amp;CELL("address",V22))&lt;&gt;0,"USED IMPORTED   "&amp;INDIRECT($A$1&amp;"!"&amp;CELL("address",$CU22))&amp;"     USED  "&amp;TEXT(INDIRECT($A$1&amp;"!"&amp;CELL("address",V22)),"#,###.#0")&amp;" KGS      AGAINST BILL OF ENTRY NO    "&amp;INDIRECT($A$1&amp;"!"&amp;CELL("address",$F22))&amp;"      Rate Per Kgs [ "&amp;INDIRECT($A$1&amp;"!"&amp;CELL("address",$I22))&amp;" ]     AGAINST H.S.CODE   "&amp;TEXT(INDIRECT($A$1&amp;"!"&amp;CELL("address",$H22)),"0000.0000")&amp;IF(OR(INDIRECT($A$1&amp;"!"&amp;CELL("address",$X$8))&lt;&gt;"",INDIRECT($A$1&amp;"!"&amp;CELL("address",$Y$8))&lt;&gt;""),"  EFS ONLINE AC #    ","")&amp;_xlfn.IFNA(VLOOKUP(INDIRECT($A$1&amp;"!"&amp;CELL("address",X22)),AC.No[],2,0),"")&amp;_xlfn.IFNA(IF(INDIRECT($A$1&amp;"!"&amp;CELL("address",Y22))&lt;&gt;0,"   +   "&amp;VLOOKUP(INDIRECT($A$1&amp;"!"&amp;CELL("address",Y22)),AC.No[],2,0),""),""),""),REPT("-",150))</f>
        <v/>
      </c>
      <c r="E22" s="7" t="str">
        <f ca="1">IF(INDIRECT($A$1&amp;"!"&amp;CELL("address",$CU22))&lt;&gt;"END",IF(INDIRECT($A$1&amp;"!"&amp;CELL("address",AB22))&lt;&gt;0,"USED IMPORTED   "&amp;INDIRECT($A$1&amp;"!"&amp;CELL("address",$CU22))&amp;"     USED  "&amp;TEXT(INDIRECT($A$1&amp;"!"&amp;CELL("address",AB22)),"#,###.#0")&amp;" KGS      AGAINST BILL OF ENTRY NO    "&amp;INDIRECT($A$1&amp;"!"&amp;CELL("address",$F22))&amp;"      Rate Per Kgs [ "&amp;INDIRECT($A$1&amp;"!"&amp;CELL("address",$I22))&amp;" ]     AGAINST H.S.CODE   "&amp;TEXT(INDIRECT($A$1&amp;"!"&amp;CELL("address",$H22)),"0000.0000")&amp;IF(OR(INDIRECT($A$1&amp;"!"&amp;CELL("address",$AD$8))&lt;&gt;"",INDIRECT($A$1&amp;"!"&amp;CELL("address",$AE$8))&lt;&gt;""),"  EFS ONLINE AC #    ","")&amp;_xlfn.IFNA(VLOOKUP(INDIRECT($A$1&amp;"!"&amp;CELL("address",AD22)),AC.No[],2,0),"")&amp;_xlfn.IFNA(IF(INDIRECT($A$1&amp;"!"&amp;CELL("address",AE22))&lt;&gt;0,"   +   "&amp;VLOOKUP(INDIRECT($A$1&amp;"!"&amp;CELL("address",AE22)),AC.No[],2,0),""),""),""),REPT("-",150))</f>
        <v/>
      </c>
      <c r="F22" s="7" t="str">
        <f ca="1">IF(INDIRECT($A$1&amp;"!"&amp;CELL("address",$CU22))&lt;&gt;"END",IF(INDIRECT($A$1&amp;"!"&amp;CELL("address",AH22))&lt;&gt;0,"USED IMPORTED   "&amp;INDIRECT($A$1&amp;"!"&amp;CELL("address",$CU22))&amp;"     USED  "&amp;TEXT(INDIRECT($A$1&amp;"!"&amp;CELL("address",AH22)),"#,###.#0")&amp;" KGS      AGAINST BILL OF ENTRY NO    "&amp;INDIRECT($A$1&amp;"!"&amp;CELL("address",$F22))&amp;"      Rate Per Kgs [ "&amp;INDIRECT($A$1&amp;"!"&amp;CELL("address",$I22))&amp;" ]     AGAINST H.S.CODE   "&amp;TEXT(INDIRECT($A$1&amp;"!"&amp;CELL("address",$H22)),"0000.0000")&amp;IF(OR(INDIRECT($A$1&amp;"!"&amp;CELL("address",$AJ$8))&lt;&gt;"",INDIRECT($A$1&amp;"!"&amp;CELL("address",$AK$8))&lt;&gt;""),"  EFS ONLINE AC #    ","")&amp;_xlfn.IFNA(VLOOKUP(INDIRECT($A$1&amp;"!"&amp;CELL("address",AJ22)),AC.No[],2,0),"")&amp;_xlfn.IFNA(IF(INDIRECT($A$1&amp;"!"&amp;CELL("address",AK22))&lt;&gt;0,"   +   "&amp;VLOOKUP(INDIRECT($A$1&amp;"!"&amp;CELL("address",AK22)),AC.No[],2,0),""),""),""),REPT("-",150))</f>
        <v/>
      </c>
      <c r="G22" s="7" t="str">
        <f ca="1">IF(INDIRECT($A$1&amp;"!"&amp;CELL("address",$CU22))&lt;&gt;"END",IF(INDIRECT($A$1&amp;"!"&amp;CELL("address",AN22))&lt;&gt;0,"USED IMPORTED   "&amp;INDIRECT($A$1&amp;"!"&amp;CELL("address",$CU22))&amp;"     USED  "&amp;TEXT(INDIRECT($A$1&amp;"!"&amp;CELL("address",AN22)),"#,###.#0")&amp;" KGS      AGAINST BILL OF ENTRY NO    "&amp;INDIRECT($A$1&amp;"!"&amp;CELL("address",$F22))&amp;"      Rate Per Kgs [ "&amp;INDIRECT($A$1&amp;"!"&amp;CELL("address",$I22))&amp;" ]     AGAINST H.S.CODE   "&amp;TEXT(INDIRECT($A$1&amp;"!"&amp;CELL("address",$H22)),"0000.0000")&amp;IF(OR(INDIRECT($A$1&amp;"!"&amp;CELL("address",$AP$8))&lt;&gt;"",INDIRECT($A$1&amp;"!"&amp;CELL("address",$AQ$8))&lt;&gt;""),"  EFS ONLINE AC #    ","")&amp;_xlfn.IFNA(VLOOKUP(INDIRECT($A$1&amp;"!"&amp;CELL("address",AP22)),AC.No[],2,0),"")&amp;_xlfn.IFNA(IF(INDIRECT($A$1&amp;"!"&amp;CELL("address",AQ22))&lt;&gt;0,"   +   "&amp;VLOOKUP(INDIRECT($A$1&amp;"!"&amp;CELL("address",AQ22)),AC.No[],2,0),""),""),""),REPT("-",150))</f>
        <v/>
      </c>
      <c r="H22" s="7" t="str">
        <f ca="1">IF(INDIRECT($A$1&amp;"!"&amp;CELL("address",$CU22))&lt;&gt;"END",IF(INDIRECT($A$1&amp;"!"&amp;CELL("address",AT22))&lt;&gt;0,"USED IMPORTED   "&amp;INDIRECT($A$1&amp;"!"&amp;CELL("address",$CU22))&amp;"     USED  "&amp;TEXT(INDIRECT($A$1&amp;"!"&amp;CELL("address",AT22)),"#,###.#0")&amp;" KGS      AGAINST BILL OF ENTRY NO    "&amp;INDIRECT($A$1&amp;"!"&amp;CELL("address",$F22))&amp;"      Rate Per Kgs [ "&amp;INDIRECT($A$1&amp;"!"&amp;CELL("address",$I22))&amp;" ]     AGAINST H.S.CODE   "&amp;TEXT(INDIRECT($A$1&amp;"!"&amp;CELL("address",$H22)),"0000.0000")&amp;IF(OR(INDIRECT($A$1&amp;"!"&amp;CELL("address",$AV$8))&lt;&gt;"",INDIRECT($A$1&amp;"!"&amp;CELL("address",$AW$8))&lt;&gt;""),"  EFS ONLINE AC #    ","")&amp;_xlfn.IFNA(VLOOKUP(INDIRECT($A$1&amp;"!"&amp;CELL("address",AV22)),AC.No[],2,0),"")&amp;_xlfn.IFNA(IF(INDIRECT($A$1&amp;"!"&amp;CELL("address",AW22))&lt;&gt;0,"   +   "&amp;VLOOKUP(INDIRECT($A$1&amp;"!"&amp;CELL("address",AW22)),AC.No[],2,0),""),""),""),REPT("-",150))</f>
        <v/>
      </c>
      <c r="I22" s="7" t="str">
        <f ca="1">IF(INDIRECT($A$1&amp;"!"&amp;CELL("address",$CU22))&lt;&gt;"END",IF(INDIRECT($A$1&amp;"!"&amp;CELL("address",AZ22))&lt;&gt;0,"USED IMPORTED   "&amp;INDIRECT($A$1&amp;"!"&amp;CELL("address",$CU22))&amp;"     USED  "&amp;TEXT(INDIRECT($A$1&amp;"!"&amp;CELL("address",AZ22)),"#,###.#0")&amp;" KGS      AGAINST BILL OF ENTRY NO    "&amp;INDIRECT($A$1&amp;"!"&amp;CELL("address",$F22))&amp;"      Rate Per Kgs [ "&amp;INDIRECT($A$1&amp;"!"&amp;CELL("address",$I22))&amp;" ]     AGAINST H.S.CODE   "&amp;TEXT(INDIRECT($A$1&amp;"!"&amp;CELL("address",$H22)),"0000.0000")&amp;IF(OR(INDIRECT($A$1&amp;"!"&amp;CELL("address",$BB$8))&lt;&gt;"",INDIRECT($A$1&amp;"!"&amp;CELL("address",$BC$8))&lt;&gt;""),"  EFS ONLINE AC #    ","")&amp;_xlfn.IFNA(VLOOKUP(INDIRECT($A$1&amp;"!"&amp;CELL("address",BB22)),AC.No[],2,0),"")&amp;_xlfn.IFNA(IF(INDIRECT($A$1&amp;"!"&amp;CELL("address",BC22))&lt;&gt;0,"   +   "&amp;VLOOKUP(INDIRECT($A$1&amp;"!"&amp;CELL("address",BC22)),AC.No[],2,0),""),""),""),REPT("-",150))</f>
        <v/>
      </c>
      <c r="J22" s="7" t="str">
        <f ca="1">IF(INDIRECT($A$1&amp;"!"&amp;CELL("address",$CU22))&lt;&gt;"END",IF(INDIRECT($A$1&amp;"!"&amp;CELL("address",BF22))&lt;&gt;0,"USED IMPORTED   "&amp;INDIRECT($A$1&amp;"!"&amp;CELL("address",$CU22))&amp;"     USED  "&amp;TEXT(INDIRECT($A$1&amp;"!"&amp;CELL("address",BF22)),"#,###.#0")&amp;" KGS      AGAINST BILL OF ENTRY NO    "&amp;INDIRECT($A$1&amp;"!"&amp;CELL("address",$F22))&amp;"      Rate Per Kgs [ "&amp;INDIRECT($A$1&amp;"!"&amp;CELL("address",$I22))&amp;" ]     AGAINST H.S.CODE   "&amp;TEXT(INDIRECT($A$1&amp;"!"&amp;CELL("address",$H22)),"0000.0000")&amp;IF(OR(INDIRECT($A$1&amp;"!"&amp;CELL("address",$BH$8))&lt;&gt;"",INDIRECT($A$1&amp;"!"&amp;CELL("address",$BI$8))&lt;&gt;""),"  EFS ONLINE AC #    ","")&amp;_xlfn.IFNA(VLOOKUP(INDIRECT($A$1&amp;"!"&amp;CELL("address",BH22)),AC.No[],2,0),"")&amp;_xlfn.IFNA(IF(INDIRECT($A$1&amp;"!"&amp;CELL("address",BI22))&lt;&gt;0,"   +   "&amp;VLOOKUP(INDIRECT($A$1&amp;"!"&amp;CELL("address",BI22)),AC.No[],2,0),""),""),""),REPT("-",150))</f>
        <v/>
      </c>
      <c r="K22" s="7" t="str">
        <f ca="1">IF(INDIRECT($A$1&amp;"!"&amp;CELL("address",$CU22))&lt;&gt;"END",IF(INDIRECT($A$1&amp;"!"&amp;CELL("address",BL22))&lt;&gt;0,"USED IMPORTED   "&amp;INDIRECT($A$1&amp;"!"&amp;CELL("address",$CU22))&amp;"     USED  "&amp;TEXT(INDIRECT($A$1&amp;"!"&amp;CELL("address",BL22)),"#,###.#0")&amp;" KGS      AGAINST BILL OF ENTRY NO    "&amp;INDIRECT($A$1&amp;"!"&amp;CELL("address",$F22))&amp;"      Rate Per Kgs [ "&amp;INDIRECT($A$1&amp;"!"&amp;CELL("address",$I22))&amp;" ]     AGAINST H.S.CODE   "&amp;TEXT(INDIRECT($A$1&amp;"!"&amp;CELL("address",$H22)),"0000.0000")&amp;IF(OR(INDIRECT($A$1&amp;"!"&amp;CELL("address",$BN$8))&lt;&gt;"",INDIRECT($A$1&amp;"!"&amp;CELL("address",$BO$8))&lt;&gt;""),"  EFS ONLINE AC #    ","")&amp;_xlfn.IFNA(VLOOKUP(INDIRECT($A$1&amp;"!"&amp;CELL("address",BN22)),AC.No[],2,0),"")&amp;_xlfn.IFNA(IF(INDIRECT($A$1&amp;"!"&amp;CELL("address",BO22))&lt;&gt;0,"   +   "&amp;VLOOKUP(INDIRECT($A$1&amp;"!"&amp;CELL("address",BO22)),AC.No[],2,0),""),""),""),REPT("-",150))</f>
        <v/>
      </c>
      <c r="L22" s="7" t="str">
        <f ca="1">IF(INDIRECT($A$1&amp;"!"&amp;CELL("address",$CU22))&lt;&gt;"END",IF(INDIRECT($A$1&amp;"!"&amp;CELL("address",BR22))&lt;&gt;0,"USED IMPORTED   "&amp;INDIRECT($A$1&amp;"!"&amp;CELL("address",$CU22))&amp;"     USED  "&amp;TEXT(INDIRECT($A$1&amp;"!"&amp;CELL("address",BR22)),"#,###.#0")&amp;" KGS      AGAINST BILL OF ENTRY NO    "&amp;INDIRECT($A$1&amp;"!"&amp;CELL("address",$F22))&amp;"      Rate Per Kgs [ "&amp;INDIRECT($A$1&amp;"!"&amp;CELL("address",$I22))&amp;" ]     AGAINST H.S.CODE   "&amp;TEXT(INDIRECT($A$1&amp;"!"&amp;CELL("address",$H22)),"0000.0000")&amp;IF(OR(INDIRECT($A$1&amp;"!"&amp;CELL("address",$BT$8))&lt;&gt;"",INDIRECT($A$1&amp;"!"&amp;CELL("address",$BU$8))&lt;&gt;""),"  EFS ONLINE AC #    ","")&amp;_xlfn.IFNA(VLOOKUP(INDIRECT($A$1&amp;"!"&amp;CELL("address",BT22)),AC.No[],2,0),"")&amp;_xlfn.IFNA(IF(INDIRECT($A$1&amp;"!"&amp;CELL("address",BU22))&lt;&gt;0,"   +   "&amp;VLOOKUP(INDIRECT($A$1&amp;"!"&amp;CELL("address",BU22)),AC.No[],2,0),""),""),""),REPT("-",150))</f>
        <v/>
      </c>
      <c r="M22" s="7" t="str">
        <f ca="1">IF(INDIRECT($A$1&amp;"!"&amp;CELL("address",$CU22))&lt;&gt;"END",IF(INDIRECT($A$1&amp;"!"&amp;CELL("address",BX22))&lt;&gt;0,"USED IMPORTED   "&amp;INDIRECT($A$1&amp;"!"&amp;CELL("address",$CU22))&amp;"     USED  "&amp;TEXT(INDIRECT($A$1&amp;"!"&amp;CELL("address",BX22)),"#,###.#0")&amp;" KGS      AGAINST BILL OF ENTRY NO    "&amp;INDIRECT($A$1&amp;"!"&amp;CELL("address",$F22))&amp;"      Rate Per Kgs [ "&amp;INDIRECT($A$1&amp;"!"&amp;CELL("address",$I22))&amp;" ]     AGAINST H.S.CODE   "&amp;TEXT(INDIRECT($A$1&amp;"!"&amp;CELL("address",$H22)),"0000.0000")&amp;IF(OR(INDIRECT($A$1&amp;"!"&amp;CELL("address",$BZ$8))&lt;&gt;"",INDIRECT($A$1&amp;"!"&amp;CELL("address",$CA$8))&lt;&gt;""),"  EFS ONLINE AC #    ","")&amp;_xlfn.IFNA(VLOOKUP(INDIRECT($A$1&amp;"!"&amp;CELL("address",BZ22)),AC.No[],2,0),"")&amp;_xlfn.IFNA(IF(INDIRECT($A$1&amp;"!"&amp;CELL("address",CA22))&lt;&gt;0,"   +   "&amp;VLOOKUP(INDIRECT($A$1&amp;"!"&amp;CELL("address",CA22)),AC.No[],2,0),""),""),""),REPT("-",150))</f>
        <v/>
      </c>
      <c r="N22" s="7" t="str">
        <f ca="1">IF(INDIRECT($A$1&amp;"!"&amp;CELL("address",$CU22))&lt;&gt;"END",IF(INDIRECT($A$1&amp;"!"&amp;CELL("address",CD22))&lt;&gt;0,"USED IMPORTED   "&amp;INDIRECT($A$1&amp;"!"&amp;CELL("address",$CU22))&amp;"     USED  "&amp;TEXT(INDIRECT($A$1&amp;"!"&amp;CELL("address",CD22)),"#,###.#0")&amp;" KGS      AGAINST BILL OF ENTRY NO    "&amp;INDIRECT($A$1&amp;"!"&amp;CELL("address",$F22))&amp;"      Rate Per Kgs [ "&amp;INDIRECT($A$1&amp;"!"&amp;CELL("address",$I22))&amp;" ]     AGAINST H.S.CODE   "&amp;TEXT(INDIRECT($A$1&amp;"!"&amp;CELL("address",$H22)),"0000.0000")&amp;IF(OR(INDIRECT($A$1&amp;"!"&amp;CELL("address",$CF$8))&lt;&gt;"",INDIRECT($A$1&amp;"!"&amp;CELL("address",$CG$8))&lt;&gt;""),"  EFS ONLINE AC #    ","")&amp;_xlfn.IFNA(VLOOKUP(INDIRECT($A$1&amp;"!"&amp;CELL("address",CF22)),AC.No[],2,0),"")&amp;_xlfn.IFNA(IF(INDIRECT($A$1&amp;"!"&amp;CELL("address",CG22))&lt;&gt;0,"   +   "&amp;VLOOKUP(INDIRECT($A$1&amp;"!"&amp;CELL("address",CG22)),AC.No[],2,0),""),""),""),REPT("-",150))</f>
        <v/>
      </c>
      <c r="O22" s="7" t="str">
        <f ca="1">IF(INDIRECT($A$1&amp;"!"&amp;CELL("address",$CU22))&lt;&gt;"END",IF(INDIRECT($A$1&amp;"!"&amp;CELL("address",CJ22))&lt;&gt;0,"USED IMPORTED   "&amp;INDIRECT($A$1&amp;"!"&amp;CELL("address",$CU22))&amp;"     USED  "&amp;TEXT(INDIRECT($A$1&amp;"!"&amp;CELL("address",CJ22)),"#,###.#0")&amp;" KGS      AGAINST BILL OF ENTRY NO    "&amp;INDIRECT($A$1&amp;"!"&amp;CELL("address",$F22))&amp;"      Rate Per Kgs [ "&amp;INDIRECT($A$1&amp;"!"&amp;CELL("address",$I22))&amp;" ]     AGAINST H.S.CODE   "&amp;TEXT(INDIRECT($A$1&amp;"!"&amp;CELL("address",$H22)),"0000.0000")&amp;IF(OR(INDIRECT($A$1&amp;"!"&amp;CELL("address",$CL$8))&lt;&gt;"",INDIRECT($A$1&amp;"!"&amp;CELL("address",$CM$8))&lt;&gt;""),"  EFS ONLINE AC #    ","")&amp;_xlfn.IFNA(VLOOKUP(INDIRECT($A$1&amp;"!"&amp;CELL("address",CL22)),AC.No[],2,0),"")&amp;_xlfn.IFNA(IF(INDIRECT($A$1&amp;"!"&amp;CELL("address",CM22))&lt;&gt;0,"   +   "&amp;VLOOKUP(INDIRECT($A$1&amp;"!"&amp;CELL("address",CM22)),AC.No[],2,0),""),""),""),REPT("-",150))</f>
        <v/>
      </c>
      <c r="P22" s="7" t="str">
        <f ca="1">IF(INDIRECT($A$1&amp;"!"&amp;CELL("address",$CU22))&lt;&gt;"END",IF(INDIRECT($A$1&amp;"!"&amp;CELL("address",CP22))&lt;&gt;0,"USED IMPORTED   "&amp;INDIRECT($A$1&amp;"!"&amp;CELL("address",$CU22))&amp;"     USED  "&amp;TEXT(INDIRECT($A$1&amp;"!"&amp;CELL("address",CP22)),"#,###.#0")&amp;" KGS      AGAINST BILL OF ENTRY NO    "&amp;INDIRECT($A$1&amp;"!"&amp;CELL("address",$F22))&amp;"      Rate Per Kgs [ "&amp;INDIRECT($A$1&amp;"!"&amp;CELL("address",$I22))&amp;" ]     AGAINST H.S.CODE   "&amp;TEXT(INDIRECT($A$1&amp;"!"&amp;CELL("address",$H22)),"0000.0000")&amp;IF(OR(INDIRECT($A$1&amp;"!"&amp;CELL("address",$CR$8))&lt;&gt;"",INDIRECT($A$1&amp;"!"&amp;CELL("address",$CS$8))&lt;&gt;""),"  EFS ONLINE AC #    ","")&amp;_xlfn.IFNA(VLOOKUP(INDIRECT($A$1&amp;"!"&amp;CELL("address",CR22)),AC.No[],2,0),"")&amp;_xlfn.IFNA(IF(INDIRECT($A$1&amp;"!"&amp;CELL("address",CS22))&lt;&gt;0,"   +   "&amp;VLOOKUP(INDIRECT($A$1&amp;"!"&amp;CELL("address",CS22)),AC.No[],2,0),""),""),""),REPT("-",150))</f>
        <v/>
      </c>
    </row>
    <row r="23" spans="1:16" x14ac:dyDescent="0.2">
      <c r="A23" s="124">
        <v>14</v>
      </c>
      <c r="B23" s="7" t="str">
        <f ca="1">IF(INDIRECT($A$1&amp;"!"&amp;CELL("address",$CU23))&lt;&gt;"END",IF(INDIRECT($A$1&amp;"!"&amp;CELL("address",J23))&lt;&gt;0,"USED IMPORTED   "&amp;INDIRECT($A$1&amp;"!"&amp;CELL("address",$CU23))&amp;"     USED  "&amp;TEXT(INDIRECT($A$1&amp;"!"&amp;CELL("address",J23)),"#,###.#0")&amp;" KGS      AGAINST BILL OF ENTRY NO    "&amp;INDIRECT($A$1&amp;"!"&amp;CELL("address",$F23))&amp;"      Rate Per Kgs [ "&amp;INDIRECT($A$1&amp;"!"&amp;CELL("address",$I23))&amp;" ]     AGAINST H.S.CODE   "&amp;TEXT(INDIRECT($A$1&amp;"!"&amp;CELL("address",$H23)),"0000.0000")&amp;IF(OR(INDIRECT($A$1&amp;"!"&amp;CELL("address",$L$8))&lt;&gt;"",INDIRECT($A$1&amp;"!"&amp;CELL("address",$M$8))&lt;&gt;""),"  EFS ONLINE AC #    ","")&amp;_xlfn.IFNA(VLOOKUP(INDIRECT($A$1&amp;"!"&amp;CELL("address",L23)),AC.No[],2,0),"")&amp;_xlfn.IFNA(IF(INDIRECT($A$1&amp;"!"&amp;CELL("address",M23))&lt;&gt;0,"   +   "&amp;VLOOKUP(INDIRECT($A$1&amp;"!"&amp;CELL("address",M23)),AC.No[],2,0),""),""),""),REPT("-",150))</f>
        <v/>
      </c>
      <c r="C23" s="7" t="str">
        <f ca="1">IF(INDIRECT($A$1&amp;"!"&amp;CELL("address",$CU23))&lt;&gt;"END",IF(INDIRECT($A$1&amp;"!"&amp;CELL("address",P23))&lt;&gt;0,"USED IMPORTED   "&amp;INDIRECT($A$1&amp;"!"&amp;CELL("address",$CU23))&amp;"     USED  "&amp;TEXT(INDIRECT($A$1&amp;"!"&amp;CELL("address",P23)),"#,###.#0")&amp;" KGS      AGAINST BILL OF ENTRY NO    "&amp;INDIRECT($A$1&amp;"!"&amp;CELL("address",$F23))&amp;"      Rate Per Kgs [ "&amp;INDIRECT($A$1&amp;"!"&amp;CELL("address",$I23))&amp;" ]     AGAINST H.S.CODE   "&amp;TEXT(INDIRECT($A$1&amp;"!"&amp;CELL("address",$H23)),"0000.0000")&amp;IF(OR(INDIRECT($A$1&amp;"!"&amp;CELL("address",$R$8))&lt;&gt;"",INDIRECT($A$1&amp;"!"&amp;CELL("address",$S$8))&lt;&gt;""),"  EFS ONLINE AC #    ","")&amp;_xlfn.IFNA(VLOOKUP(INDIRECT($A$1&amp;"!"&amp;CELL("address",R23)),AC.No[],2,0),"")&amp;_xlfn.IFNA(IF(INDIRECT($A$1&amp;"!"&amp;CELL("address",S23))&lt;&gt;0,"   +   "&amp;VLOOKUP(INDIRECT($A$1&amp;"!"&amp;CELL("address",S23)),AC.No[],2,0),""),""),""),REPT("-",150))</f>
        <v/>
      </c>
      <c r="D23" s="7" t="str">
        <f ca="1">IF(INDIRECT($A$1&amp;"!"&amp;CELL("address",$CU23))&lt;&gt;"END",IF(INDIRECT($A$1&amp;"!"&amp;CELL("address",V23))&lt;&gt;0,"USED IMPORTED   "&amp;INDIRECT($A$1&amp;"!"&amp;CELL("address",$CU23))&amp;"     USED  "&amp;TEXT(INDIRECT($A$1&amp;"!"&amp;CELL("address",V23)),"#,###.#0")&amp;" KGS      AGAINST BILL OF ENTRY NO    "&amp;INDIRECT($A$1&amp;"!"&amp;CELL("address",$F23))&amp;"      Rate Per Kgs [ "&amp;INDIRECT($A$1&amp;"!"&amp;CELL("address",$I23))&amp;" ]     AGAINST H.S.CODE   "&amp;TEXT(INDIRECT($A$1&amp;"!"&amp;CELL("address",$H23)),"0000.0000")&amp;IF(OR(INDIRECT($A$1&amp;"!"&amp;CELL("address",$X$8))&lt;&gt;"",INDIRECT($A$1&amp;"!"&amp;CELL("address",$Y$8))&lt;&gt;""),"  EFS ONLINE AC #    ","")&amp;_xlfn.IFNA(VLOOKUP(INDIRECT($A$1&amp;"!"&amp;CELL("address",X23)),AC.No[],2,0),"")&amp;_xlfn.IFNA(IF(INDIRECT($A$1&amp;"!"&amp;CELL("address",Y23))&lt;&gt;0,"   +   "&amp;VLOOKUP(INDIRECT($A$1&amp;"!"&amp;CELL("address",Y23)),AC.No[],2,0),""),""),""),REPT("-",150))</f>
        <v/>
      </c>
      <c r="E23" s="7" t="str">
        <f ca="1">IF(INDIRECT($A$1&amp;"!"&amp;CELL("address",$CU23))&lt;&gt;"END",IF(INDIRECT($A$1&amp;"!"&amp;CELL("address",AB23))&lt;&gt;0,"USED IMPORTED   "&amp;INDIRECT($A$1&amp;"!"&amp;CELL("address",$CU23))&amp;"     USED  "&amp;TEXT(INDIRECT($A$1&amp;"!"&amp;CELL("address",AB23)),"#,###.#0")&amp;" KGS      AGAINST BILL OF ENTRY NO    "&amp;INDIRECT($A$1&amp;"!"&amp;CELL("address",$F23))&amp;"      Rate Per Kgs [ "&amp;INDIRECT($A$1&amp;"!"&amp;CELL("address",$I23))&amp;" ]     AGAINST H.S.CODE   "&amp;TEXT(INDIRECT($A$1&amp;"!"&amp;CELL("address",$H23)),"0000.0000")&amp;IF(OR(INDIRECT($A$1&amp;"!"&amp;CELL("address",$AD$8))&lt;&gt;"",INDIRECT($A$1&amp;"!"&amp;CELL("address",$AE$8))&lt;&gt;""),"  EFS ONLINE AC #    ","")&amp;_xlfn.IFNA(VLOOKUP(INDIRECT($A$1&amp;"!"&amp;CELL("address",AD23)),AC.No[],2,0),"")&amp;_xlfn.IFNA(IF(INDIRECT($A$1&amp;"!"&amp;CELL("address",AE23))&lt;&gt;0,"   +   "&amp;VLOOKUP(INDIRECT($A$1&amp;"!"&amp;CELL("address",AE23)),AC.No[],2,0),""),""),""),REPT("-",150))</f>
        <v/>
      </c>
      <c r="F23" s="7" t="str">
        <f ca="1">IF(INDIRECT($A$1&amp;"!"&amp;CELL("address",$CU23))&lt;&gt;"END",IF(INDIRECT($A$1&amp;"!"&amp;CELL("address",AH23))&lt;&gt;0,"USED IMPORTED   "&amp;INDIRECT($A$1&amp;"!"&amp;CELL("address",$CU23))&amp;"     USED  "&amp;TEXT(INDIRECT($A$1&amp;"!"&amp;CELL("address",AH23)),"#,###.#0")&amp;" KGS      AGAINST BILL OF ENTRY NO    "&amp;INDIRECT($A$1&amp;"!"&amp;CELL("address",$F23))&amp;"      Rate Per Kgs [ "&amp;INDIRECT($A$1&amp;"!"&amp;CELL("address",$I23))&amp;" ]     AGAINST H.S.CODE   "&amp;TEXT(INDIRECT($A$1&amp;"!"&amp;CELL("address",$H23)),"0000.0000")&amp;IF(OR(INDIRECT($A$1&amp;"!"&amp;CELL("address",$AJ$8))&lt;&gt;"",INDIRECT($A$1&amp;"!"&amp;CELL("address",$AK$8))&lt;&gt;""),"  EFS ONLINE AC #    ","")&amp;_xlfn.IFNA(VLOOKUP(INDIRECT($A$1&amp;"!"&amp;CELL("address",AJ23)),AC.No[],2,0),"")&amp;_xlfn.IFNA(IF(INDIRECT($A$1&amp;"!"&amp;CELL("address",AK23))&lt;&gt;0,"   +   "&amp;VLOOKUP(INDIRECT($A$1&amp;"!"&amp;CELL("address",AK23)),AC.No[],2,0),""),""),""),REPT("-",150))</f>
        <v/>
      </c>
      <c r="G23" s="7" t="str">
        <f ca="1">IF(INDIRECT($A$1&amp;"!"&amp;CELL("address",$CU23))&lt;&gt;"END",IF(INDIRECT($A$1&amp;"!"&amp;CELL("address",AN23))&lt;&gt;0,"USED IMPORTED   "&amp;INDIRECT($A$1&amp;"!"&amp;CELL("address",$CU23))&amp;"     USED  "&amp;TEXT(INDIRECT($A$1&amp;"!"&amp;CELL("address",AN23)),"#,###.#0")&amp;" KGS      AGAINST BILL OF ENTRY NO    "&amp;INDIRECT($A$1&amp;"!"&amp;CELL("address",$F23))&amp;"      Rate Per Kgs [ "&amp;INDIRECT($A$1&amp;"!"&amp;CELL("address",$I23))&amp;" ]     AGAINST H.S.CODE   "&amp;TEXT(INDIRECT($A$1&amp;"!"&amp;CELL("address",$H23)),"0000.0000")&amp;IF(OR(INDIRECT($A$1&amp;"!"&amp;CELL("address",$AP$8))&lt;&gt;"",INDIRECT($A$1&amp;"!"&amp;CELL("address",$AQ$8))&lt;&gt;""),"  EFS ONLINE AC #    ","")&amp;_xlfn.IFNA(VLOOKUP(INDIRECT($A$1&amp;"!"&amp;CELL("address",AP23)),AC.No[],2,0),"")&amp;_xlfn.IFNA(IF(INDIRECT($A$1&amp;"!"&amp;CELL("address",AQ23))&lt;&gt;0,"   +   "&amp;VLOOKUP(INDIRECT($A$1&amp;"!"&amp;CELL("address",AQ23)),AC.No[],2,0),""),""),""),REPT("-",150))</f>
        <v/>
      </c>
      <c r="H23" s="7" t="str">
        <f ca="1">IF(INDIRECT($A$1&amp;"!"&amp;CELL("address",$CU23))&lt;&gt;"END",IF(INDIRECT($A$1&amp;"!"&amp;CELL("address",AT23))&lt;&gt;0,"USED IMPORTED   "&amp;INDIRECT($A$1&amp;"!"&amp;CELL("address",$CU23))&amp;"     USED  "&amp;TEXT(INDIRECT($A$1&amp;"!"&amp;CELL("address",AT23)),"#,###.#0")&amp;" KGS      AGAINST BILL OF ENTRY NO    "&amp;INDIRECT($A$1&amp;"!"&amp;CELL("address",$F23))&amp;"      Rate Per Kgs [ "&amp;INDIRECT($A$1&amp;"!"&amp;CELL("address",$I23))&amp;" ]     AGAINST H.S.CODE   "&amp;TEXT(INDIRECT($A$1&amp;"!"&amp;CELL("address",$H23)),"0000.0000")&amp;IF(OR(INDIRECT($A$1&amp;"!"&amp;CELL("address",$AV$8))&lt;&gt;"",INDIRECT($A$1&amp;"!"&amp;CELL("address",$AW$8))&lt;&gt;""),"  EFS ONLINE AC #    ","")&amp;_xlfn.IFNA(VLOOKUP(INDIRECT($A$1&amp;"!"&amp;CELL("address",AV23)),AC.No[],2,0),"")&amp;_xlfn.IFNA(IF(INDIRECT($A$1&amp;"!"&amp;CELL("address",AW23))&lt;&gt;0,"   +   "&amp;VLOOKUP(INDIRECT($A$1&amp;"!"&amp;CELL("address",AW23)),AC.No[],2,0),""),""),""),REPT("-",150))</f>
        <v/>
      </c>
      <c r="I23" s="7" t="str">
        <f ca="1">IF(INDIRECT($A$1&amp;"!"&amp;CELL("address",$CU23))&lt;&gt;"END",IF(INDIRECT($A$1&amp;"!"&amp;CELL("address",AZ23))&lt;&gt;0,"USED IMPORTED   "&amp;INDIRECT($A$1&amp;"!"&amp;CELL("address",$CU23))&amp;"     USED  "&amp;TEXT(INDIRECT($A$1&amp;"!"&amp;CELL("address",AZ23)),"#,###.#0")&amp;" KGS      AGAINST BILL OF ENTRY NO    "&amp;INDIRECT($A$1&amp;"!"&amp;CELL("address",$F23))&amp;"      Rate Per Kgs [ "&amp;INDIRECT($A$1&amp;"!"&amp;CELL("address",$I23))&amp;" ]     AGAINST H.S.CODE   "&amp;TEXT(INDIRECT($A$1&amp;"!"&amp;CELL("address",$H23)),"0000.0000")&amp;IF(OR(INDIRECT($A$1&amp;"!"&amp;CELL("address",$BB$8))&lt;&gt;"",INDIRECT($A$1&amp;"!"&amp;CELL("address",$BC$8))&lt;&gt;""),"  EFS ONLINE AC #    ","")&amp;_xlfn.IFNA(VLOOKUP(INDIRECT($A$1&amp;"!"&amp;CELL("address",BB23)),AC.No[],2,0),"")&amp;_xlfn.IFNA(IF(INDIRECT($A$1&amp;"!"&amp;CELL("address",BC23))&lt;&gt;0,"   +   "&amp;VLOOKUP(INDIRECT($A$1&amp;"!"&amp;CELL("address",BC23)),AC.No[],2,0),""),""),""),REPT("-",150))</f>
        <v/>
      </c>
      <c r="J23" s="7" t="str">
        <f ca="1">IF(INDIRECT($A$1&amp;"!"&amp;CELL("address",$CU23))&lt;&gt;"END",IF(INDIRECT($A$1&amp;"!"&amp;CELL("address",BF23))&lt;&gt;0,"USED IMPORTED   "&amp;INDIRECT($A$1&amp;"!"&amp;CELL("address",$CU23))&amp;"     USED  "&amp;TEXT(INDIRECT($A$1&amp;"!"&amp;CELL("address",BF23)),"#,###.#0")&amp;" KGS      AGAINST BILL OF ENTRY NO    "&amp;INDIRECT($A$1&amp;"!"&amp;CELL("address",$F23))&amp;"      Rate Per Kgs [ "&amp;INDIRECT($A$1&amp;"!"&amp;CELL("address",$I23))&amp;" ]     AGAINST H.S.CODE   "&amp;TEXT(INDIRECT($A$1&amp;"!"&amp;CELL("address",$H23)),"0000.0000")&amp;IF(OR(INDIRECT($A$1&amp;"!"&amp;CELL("address",$BH$8))&lt;&gt;"",INDIRECT($A$1&amp;"!"&amp;CELL("address",$BI$8))&lt;&gt;""),"  EFS ONLINE AC #    ","")&amp;_xlfn.IFNA(VLOOKUP(INDIRECT($A$1&amp;"!"&amp;CELL("address",BH23)),AC.No[],2,0),"")&amp;_xlfn.IFNA(IF(INDIRECT($A$1&amp;"!"&amp;CELL("address",BI23))&lt;&gt;0,"   +   "&amp;VLOOKUP(INDIRECT($A$1&amp;"!"&amp;CELL("address",BI23)),AC.No[],2,0),""),""),""),REPT("-",150))</f>
        <v/>
      </c>
      <c r="K23" s="7" t="str">
        <f ca="1">IF(INDIRECT($A$1&amp;"!"&amp;CELL("address",$CU23))&lt;&gt;"END",IF(INDIRECT($A$1&amp;"!"&amp;CELL("address",BL23))&lt;&gt;0,"USED IMPORTED   "&amp;INDIRECT($A$1&amp;"!"&amp;CELL("address",$CU23))&amp;"     USED  "&amp;TEXT(INDIRECT($A$1&amp;"!"&amp;CELL("address",BL23)),"#,###.#0")&amp;" KGS      AGAINST BILL OF ENTRY NO    "&amp;INDIRECT($A$1&amp;"!"&amp;CELL("address",$F23))&amp;"      Rate Per Kgs [ "&amp;INDIRECT($A$1&amp;"!"&amp;CELL("address",$I23))&amp;" ]     AGAINST H.S.CODE   "&amp;TEXT(INDIRECT($A$1&amp;"!"&amp;CELL("address",$H23)),"0000.0000")&amp;IF(OR(INDIRECT($A$1&amp;"!"&amp;CELL("address",$BN$8))&lt;&gt;"",INDIRECT($A$1&amp;"!"&amp;CELL("address",$BO$8))&lt;&gt;""),"  EFS ONLINE AC #    ","")&amp;_xlfn.IFNA(VLOOKUP(INDIRECT($A$1&amp;"!"&amp;CELL("address",BN23)),AC.No[],2,0),"")&amp;_xlfn.IFNA(IF(INDIRECT($A$1&amp;"!"&amp;CELL("address",BO23))&lt;&gt;0,"   +   "&amp;VLOOKUP(INDIRECT($A$1&amp;"!"&amp;CELL("address",BO23)),AC.No[],2,0),""),""),""),REPT("-",150))</f>
        <v/>
      </c>
      <c r="L23" s="7" t="str">
        <f ca="1">IF(INDIRECT($A$1&amp;"!"&amp;CELL("address",$CU23))&lt;&gt;"END",IF(INDIRECT($A$1&amp;"!"&amp;CELL("address",BR23))&lt;&gt;0,"USED IMPORTED   "&amp;INDIRECT($A$1&amp;"!"&amp;CELL("address",$CU23))&amp;"     USED  "&amp;TEXT(INDIRECT($A$1&amp;"!"&amp;CELL("address",BR23)),"#,###.#0")&amp;" KGS      AGAINST BILL OF ENTRY NO    "&amp;INDIRECT($A$1&amp;"!"&amp;CELL("address",$F23))&amp;"      Rate Per Kgs [ "&amp;INDIRECT($A$1&amp;"!"&amp;CELL("address",$I23))&amp;" ]     AGAINST H.S.CODE   "&amp;TEXT(INDIRECT($A$1&amp;"!"&amp;CELL("address",$H23)),"0000.0000")&amp;IF(OR(INDIRECT($A$1&amp;"!"&amp;CELL("address",$BT$8))&lt;&gt;"",INDIRECT($A$1&amp;"!"&amp;CELL("address",$BU$8))&lt;&gt;""),"  EFS ONLINE AC #    ","")&amp;_xlfn.IFNA(VLOOKUP(INDIRECT($A$1&amp;"!"&amp;CELL("address",BT23)),AC.No[],2,0),"")&amp;_xlfn.IFNA(IF(INDIRECT($A$1&amp;"!"&amp;CELL("address",BU23))&lt;&gt;0,"   +   "&amp;VLOOKUP(INDIRECT($A$1&amp;"!"&amp;CELL("address",BU23)),AC.No[],2,0),""),""),""),REPT("-",150))</f>
        <v/>
      </c>
      <c r="M23" s="7" t="str">
        <f ca="1">IF(INDIRECT($A$1&amp;"!"&amp;CELL("address",$CU23))&lt;&gt;"END",IF(INDIRECT($A$1&amp;"!"&amp;CELL("address",BX23))&lt;&gt;0,"USED IMPORTED   "&amp;INDIRECT($A$1&amp;"!"&amp;CELL("address",$CU23))&amp;"     USED  "&amp;TEXT(INDIRECT($A$1&amp;"!"&amp;CELL("address",BX23)),"#,###.#0")&amp;" KGS      AGAINST BILL OF ENTRY NO    "&amp;INDIRECT($A$1&amp;"!"&amp;CELL("address",$F23))&amp;"      Rate Per Kgs [ "&amp;INDIRECT($A$1&amp;"!"&amp;CELL("address",$I23))&amp;" ]     AGAINST H.S.CODE   "&amp;TEXT(INDIRECT($A$1&amp;"!"&amp;CELL("address",$H23)),"0000.0000")&amp;IF(OR(INDIRECT($A$1&amp;"!"&amp;CELL("address",$BZ$8))&lt;&gt;"",INDIRECT($A$1&amp;"!"&amp;CELL("address",$CA$8))&lt;&gt;""),"  EFS ONLINE AC #    ","")&amp;_xlfn.IFNA(VLOOKUP(INDIRECT($A$1&amp;"!"&amp;CELL("address",BZ23)),AC.No[],2,0),"")&amp;_xlfn.IFNA(IF(INDIRECT($A$1&amp;"!"&amp;CELL("address",CA23))&lt;&gt;0,"   +   "&amp;VLOOKUP(INDIRECT($A$1&amp;"!"&amp;CELL("address",CA23)),AC.No[],2,0),""),""),""),REPT("-",150))</f>
        <v/>
      </c>
      <c r="N23" s="7" t="str">
        <f ca="1">IF(INDIRECT($A$1&amp;"!"&amp;CELL("address",$CU23))&lt;&gt;"END",IF(INDIRECT($A$1&amp;"!"&amp;CELL("address",CD23))&lt;&gt;0,"USED IMPORTED   "&amp;INDIRECT($A$1&amp;"!"&amp;CELL("address",$CU23))&amp;"     USED  "&amp;TEXT(INDIRECT($A$1&amp;"!"&amp;CELL("address",CD23)),"#,###.#0")&amp;" KGS      AGAINST BILL OF ENTRY NO    "&amp;INDIRECT($A$1&amp;"!"&amp;CELL("address",$F23))&amp;"      Rate Per Kgs [ "&amp;INDIRECT($A$1&amp;"!"&amp;CELL("address",$I23))&amp;" ]     AGAINST H.S.CODE   "&amp;TEXT(INDIRECT($A$1&amp;"!"&amp;CELL("address",$H23)),"0000.0000")&amp;IF(OR(INDIRECT($A$1&amp;"!"&amp;CELL("address",$CF$8))&lt;&gt;"",INDIRECT($A$1&amp;"!"&amp;CELL("address",$CG$8))&lt;&gt;""),"  EFS ONLINE AC #    ","")&amp;_xlfn.IFNA(VLOOKUP(INDIRECT($A$1&amp;"!"&amp;CELL("address",CF23)),AC.No[],2,0),"")&amp;_xlfn.IFNA(IF(INDIRECT($A$1&amp;"!"&amp;CELL("address",CG23))&lt;&gt;0,"   +   "&amp;VLOOKUP(INDIRECT($A$1&amp;"!"&amp;CELL("address",CG23)),AC.No[],2,0),""),""),""),REPT("-",150))</f>
        <v/>
      </c>
      <c r="O23" s="7" t="str">
        <f ca="1">IF(INDIRECT($A$1&amp;"!"&amp;CELL("address",$CU23))&lt;&gt;"END",IF(INDIRECT($A$1&amp;"!"&amp;CELL("address",CJ23))&lt;&gt;0,"USED IMPORTED   "&amp;INDIRECT($A$1&amp;"!"&amp;CELL("address",$CU23))&amp;"     USED  "&amp;TEXT(INDIRECT($A$1&amp;"!"&amp;CELL("address",CJ23)),"#,###.#0")&amp;" KGS      AGAINST BILL OF ENTRY NO    "&amp;INDIRECT($A$1&amp;"!"&amp;CELL("address",$F23))&amp;"      Rate Per Kgs [ "&amp;INDIRECT($A$1&amp;"!"&amp;CELL("address",$I23))&amp;" ]     AGAINST H.S.CODE   "&amp;TEXT(INDIRECT($A$1&amp;"!"&amp;CELL("address",$H23)),"0000.0000")&amp;IF(OR(INDIRECT($A$1&amp;"!"&amp;CELL("address",$CL$8))&lt;&gt;"",INDIRECT($A$1&amp;"!"&amp;CELL("address",$CM$8))&lt;&gt;""),"  EFS ONLINE AC #    ","")&amp;_xlfn.IFNA(VLOOKUP(INDIRECT($A$1&amp;"!"&amp;CELL("address",CL23)),AC.No[],2,0),"")&amp;_xlfn.IFNA(IF(INDIRECT($A$1&amp;"!"&amp;CELL("address",CM23))&lt;&gt;0,"   +   "&amp;VLOOKUP(INDIRECT($A$1&amp;"!"&amp;CELL("address",CM23)),AC.No[],2,0),""),""),""),REPT("-",150))</f>
        <v/>
      </c>
      <c r="P23" s="7" t="str">
        <f ca="1">IF(INDIRECT($A$1&amp;"!"&amp;CELL("address",$CU23))&lt;&gt;"END",IF(INDIRECT($A$1&amp;"!"&amp;CELL("address",CP23))&lt;&gt;0,"USED IMPORTED   "&amp;INDIRECT($A$1&amp;"!"&amp;CELL("address",$CU23))&amp;"     USED  "&amp;TEXT(INDIRECT($A$1&amp;"!"&amp;CELL("address",CP23)),"#,###.#0")&amp;" KGS      AGAINST BILL OF ENTRY NO    "&amp;INDIRECT($A$1&amp;"!"&amp;CELL("address",$F23))&amp;"      Rate Per Kgs [ "&amp;INDIRECT($A$1&amp;"!"&amp;CELL("address",$I23))&amp;" ]     AGAINST H.S.CODE   "&amp;TEXT(INDIRECT($A$1&amp;"!"&amp;CELL("address",$H23)),"0000.0000")&amp;IF(OR(INDIRECT($A$1&amp;"!"&amp;CELL("address",$CR$8))&lt;&gt;"",INDIRECT($A$1&amp;"!"&amp;CELL("address",$CS$8))&lt;&gt;""),"  EFS ONLINE AC #    ","")&amp;_xlfn.IFNA(VLOOKUP(INDIRECT($A$1&amp;"!"&amp;CELL("address",CR23)),AC.No[],2,0),"")&amp;_xlfn.IFNA(IF(INDIRECT($A$1&amp;"!"&amp;CELL("address",CS23))&lt;&gt;0,"   +   "&amp;VLOOKUP(INDIRECT($A$1&amp;"!"&amp;CELL("address",CS23)),AC.No[],2,0),""),""),""),REPT("-",150))</f>
        <v/>
      </c>
    </row>
    <row r="24" spans="1:16" x14ac:dyDescent="0.2">
      <c r="A24" s="124">
        <v>15</v>
      </c>
      <c r="B24" s="7" t="str">
        <f ca="1">IF(INDIRECT($A$1&amp;"!"&amp;CELL("address",$CU24))&lt;&gt;"END",IF(INDIRECT($A$1&amp;"!"&amp;CELL("address",J24))&lt;&gt;0,"USED IMPORTED   "&amp;INDIRECT($A$1&amp;"!"&amp;CELL("address",$CU24))&amp;"     USED  "&amp;TEXT(INDIRECT($A$1&amp;"!"&amp;CELL("address",J24)),"#,###.#0")&amp;" KGS      AGAINST BILL OF ENTRY NO    "&amp;INDIRECT($A$1&amp;"!"&amp;CELL("address",$F24))&amp;"      Rate Per Kgs [ "&amp;INDIRECT($A$1&amp;"!"&amp;CELL("address",$I24))&amp;" ]     AGAINST H.S.CODE   "&amp;TEXT(INDIRECT($A$1&amp;"!"&amp;CELL("address",$H24)),"0000.0000")&amp;IF(OR(INDIRECT($A$1&amp;"!"&amp;CELL("address",$L$8))&lt;&gt;"",INDIRECT($A$1&amp;"!"&amp;CELL("address",$M$8))&lt;&gt;""),"  EFS ONLINE AC #    ","")&amp;_xlfn.IFNA(VLOOKUP(INDIRECT($A$1&amp;"!"&amp;CELL("address",L24)),AC.No[],2,0),"")&amp;_xlfn.IFNA(IF(INDIRECT($A$1&amp;"!"&amp;CELL("address",M24))&lt;&gt;0,"   +   "&amp;VLOOKUP(INDIRECT($A$1&amp;"!"&amp;CELL("address",M24)),AC.No[],2,0),""),""),""),REPT("-",150))</f>
        <v/>
      </c>
      <c r="C24" s="7" t="str">
        <f ca="1">IF(INDIRECT($A$1&amp;"!"&amp;CELL("address",$CU24))&lt;&gt;"END",IF(INDIRECT($A$1&amp;"!"&amp;CELL("address",P24))&lt;&gt;0,"USED IMPORTED   "&amp;INDIRECT($A$1&amp;"!"&amp;CELL("address",$CU24))&amp;"     USED  "&amp;TEXT(INDIRECT($A$1&amp;"!"&amp;CELL("address",P24)),"#,###.#0")&amp;" KGS      AGAINST BILL OF ENTRY NO    "&amp;INDIRECT($A$1&amp;"!"&amp;CELL("address",$F24))&amp;"      Rate Per Kgs [ "&amp;INDIRECT($A$1&amp;"!"&amp;CELL("address",$I24))&amp;" ]     AGAINST H.S.CODE   "&amp;TEXT(INDIRECT($A$1&amp;"!"&amp;CELL("address",$H24)),"0000.0000")&amp;IF(OR(INDIRECT($A$1&amp;"!"&amp;CELL("address",$R$8))&lt;&gt;"",INDIRECT($A$1&amp;"!"&amp;CELL("address",$S$8))&lt;&gt;""),"  EFS ONLINE AC #    ","")&amp;_xlfn.IFNA(VLOOKUP(INDIRECT($A$1&amp;"!"&amp;CELL("address",R24)),AC.No[],2,0),"")&amp;_xlfn.IFNA(IF(INDIRECT($A$1&amp;"!"&amp;CELL("address",S24))&lt;&gt;0,"   +   "&amp;VLOOKUP(INDIRECT($A$1&amp;"!"&amp;CELL("address",S24)),AC.No[],2,0),""),""),""),REPT("-",150))</f>
        <v/>
      </c>
      <c r="D24" s="7" t="str">
        <f ca="1">IF(INDIRECT($A$1&amp;"!"&amp;CELL("address",$CU24))&lt;&gt;"END",IF(INDIRECT($A$1&amp;"!"&amp;CELL("address",V24))&lt;&gt;0,"USED IMPORTED   "&amp;INDIRECT($A$1&amp;"!"&amp;CELL("address",$CU24))&amp;"     USED  "&amp;TEXT(INDIRECT($A$1&amp;"!"&amp;CELL("address",V24)),"#,###.#0")&amp;" KGS      AGAINST BILL OF ENTRY NO    "&amp;INDIRECT($A$1&amp;"!"&amp;CELL("address",$F24))&amp;"      Rate Per Kgs [ "&amp;INDIRECT($A$1&amp;"!"&amp;CELL("address",$I24))&amp;" ]     AGAINST H.S.CODE   "&amp;TEXT(INDIRECT($A$1&amp;"!"&amp;CELL("address",$H24)),"0000.0000")&amp;IF(OR(INDIRECT($A$1&amp;"!"&amp;CELL("address",$X$8))&lt;&gt;"",INDIRECT($A$1&amp;"!"&amp;CELL("address",$Y$8))&lt;&gt;""),"  EFS ONLINE AC #    ","")&amp;_xlfn.IFNA(VLOOKUP(INDIRECT($A$1&amp;"!"&amp;CELL("address",X24)),AC.No[],2,0),"")&amp;_xlfn.IFNA(IF(INDIRECT($A$1&amp;"!"&amp;CELL("address",Y24))&lt;&gt;0,"   +   "&amp;VLOOKUP(INDIRECT($A$1&amp;"!"&amp;CELL("address",Y24)),AC.No[],2,0),""),""),""),REPT("-",150))</f>
        <v/>
      </c>
      <c r="E24" s="7" t="str">
        <f ca="1">IF(INDIRECT($A$1&amp;"!"&amp;CELL("address",$CU24))&lt;&gt;"END",IF(INDIRECT($A$1&amp;"!"&amp;CELL("address",AB24))&lt;&gt;0,"USED IMPORTED   "&amp;INDIRECT($A$1&amp;"!"&amp;CELL("address",$CU24))&amp;"     USED  "&amp;TEXT(INDIRECT($A$1&amp;"!"&amp;CELL("address",AB24)),"#,###.#0")&amp;" KGS      AGAINST BILL OF ENTRY NO    "&amp;INDIRECT($A$1&amp;"!"&amp;CELL("address",$F24))&amp;"      Rate Per Kgs [ "&amp;INDIRECT($A$1&amp;"!"&amp;CELL("address",$I24))&amp;" ]     AGAINST H.S.CODE   "&amp;TEXT(INDIRECT($A$1&amp;"!"&amp;CELL("address",$H24)),"0000.0000")&amp;IF(OR(INDIRECT($A$1&amp;"!"&amp;CELL("address",$AD$8))&lt;&gt;"",INDIRECT($A$1&amp;"!"&amp;CELL("address",$AE$8))&lt;&gt;""),"  EFS ONLINE AC #    ","")&amp;_xlfn.IFNA(VLOOKUP(INDIRECT($A$1&amp;"!"&amp;CELL("address",AD24)),AC.No[],2,0),"")&amp;_xlfn.IFNA(IF(INDIRECT($A$1&amp;"!"&amp;CELL("address",AE24))&lt;&gt;0,"   +   "&amp;VLOOKUP(INDIRECT($A$1&amp;"!"&amp;CELL("address",AE24)),AC.No[],2,0),""),""),""),REPT("-",150))</f>
        <v/>
      </c>
      <c r="F24" s="7" t="str">
        <f ca="1">IF(INDIRECT($A$1&amp;"!"&amp;CELL("address",$CU24))&lt;&gt;"END",IF(INDIRECT($A$1&amp;"!"&amp;CELL("address",AH24))&lt;&gt;0,"USED IMPORTED   "&amp;INDIRECT($A$1&amp;"!"&amp;CELL("address",$CU24))&amp;"     USED  "&amp;TEXT(INDIRECT($A$1&amp;"!"&amp;CELL("address",AH24)),"#,###.#0")&amp;" KGS      AGAINST BILL OF ENTRY NO    "&amp;INDIRECT($A$1&amp;"!"&amp;CELL("address",$F24))&amp;"      Rate Per Kgs [ "&amp;INDIRECT($A$1&amp;"!"&amp;CELL("address",$I24))&amp;" ]     AGAINST H.S.CODE   "&amp;TEXT(INDIRECT($A$1&amp;"!"&amp;CELL("address",$H24)),"0000.0000")&amp;IF(OR(INDIRECT($A$1&amp;"!"&amp;CELL("address",$AJ$8))&lt;&gt;"",INDIRECT($A$1&amp;"!"&amp;CELL("address",$AK$8))&lt;&gt;""),"  EFS ONLINE AC #    ","")&amp;_xlfn.IFNA(VLOOKUP(INDIRECT($A$1&amp;"!"&amp;CELL("address",AJ24)),AC.No[],2,0),"")&amp;_xlfn.IFNA(IF(INDIRECT($A$1&amp;"!"&amp;CELL("address",AK24))&lt;&gt;0,"   +   "&amp;VLOOKUP(INDIRECT($A$1&amp;"!"&amp;CELL("address",AK24)),AC.No[],2,0),""),""),""),REPT("-",150))</f>
        <v/>
      </c>
      <c r="G24" s="7" t="str">
        <f ca="1">IF(INDIRECT($A$1&amp;"!"&amp;CELL("address",$CU24))&lt;&gt;"END",IF(INDIRECT($A$1&amp;"!"&amp;CELL("address",AN24))&lt;&gt;0,"USED IMPORTED   "&amp;INDIRECT($A$1&amp;"!"&amp;CELL("address",$CU24))&amp;"     USED  "&amp;TEXT(INDIRECT($A$1&amp;"!"&amp;CELL("address",AN24)),"#,###.#0")&amp;" KGS      AGAINST BILL OF ENTRY NO    "&amp;INDIRECT($A$1&amp;"!"&amp;CELL("address",$F24))&amp;"      Rate Per Kgs [ "&amp;INDIRECT($A$1&amp;"!"&amp;CELL("address",$I24))&amp;" ]     AGAINST H.S.CODE   "&amp;TEXT(INDIRECT($A$1&amp;"!"&amp;CELL("address",$H24)),"0000.0000")&amp;IF(OR(INDIRECT($A$1&amp;"!"&amp;CELL("address",$AP$8))&lt;&gt;"",INDIRECT($A$1&amp;"!"&amp;CELL("address",$AQ$8))&lt;&gt;""),"  EFS ONLINE AC #    ","")&amp;_xlfn.IFNA(VLOOKUP(INDIRECT($A$1&amp;"!"&amp;CELL("address",AP24)),AC.No[],2,0),"")&amp;_xlfn.IFNA(IF(INDIRECT($A$1&amp;"!"&amp;CELL("address",AQ24))&lt;&gt;0,"   +   "&amp;VLOOKUP(INDIRECT($A$1&amp;"!"&amp;CELL("address",AQ24)),AC.No[],2,0),""),""),""),REPT("-",150))</f>
        <v/>
      </c>
      <c r="H24" s="7" t="str">
        <f ca="1">IF(INDIRECT($A$1&amp;"!"&amp;CELL("address",$CU24))&lt;&gt;"END",IF(INDIRECT($A$1&amp;"!"&amp;CELL("address",AT24))&lt;&gt;0,"USED IMPORTED   "&amp;INDIRECT($A$1&amp;"!"&amp;CELL("address",$CU24))&amp;"     USED  "&amp;TEXT(INDIRECT($A$1&amp;"!"&amp;CELL("address",AT24)),"#,###.#0")&amp;" KGS      AGAINST BILL OF ENTRY NO    "&amp;INDIRECT($A$1&amp;"!"&amp;CELL("address",$F24))&amp;"      Rate Per Kgs [ "&amp;INDIRECT($A$1&amp;"!"&amp;CELL("address",$I24))&amp;" ]     AGAINST H.S.CODE   "&amp;TEXT(INDIRECT($A$1&amp;"!"&amp;CELL("address",$H24)),"0000.0000")&amp;IF(OR(INDIRECT($A$1&amp;"!"&amp;CELL("address",$AV$8))&lt;&gt;"",INDIRECT($A$1&amp;"!"&amp;CELL("address",$AW$8))&lt;&gt;""),"  EFS ONLINE AC #    ","")&amp;_xlfn.IFNA(VLOOKUP(INDIRECT($A$1&amp;"!"&amp;CELL("address",AV24)),AC.No[],2,0),"")&amp;_xlfn.IFNA(IF(INDIRECT($A$1&amp;"!"&amp;CELL("address",AW24))&lt;&gt;0,"   +   "&amp;VLOOKUP(INDIRECT($A$1&amp;"!"&amp;CELL("address",AW24)),AC.No[],2,0),""),""),""),REPT("-",150))</f>
        <v/>
      </c>
      <c r="I24" s="7" t="str">
        <f ca="1">IF(INDIRECT($A$1&amp;"!"&amp;CELL("address",$CU24))&lt;&gt;"END",IF(INDIRECT($A$1&amp;"!"&amp;CELL("address",AZ24))&lt;&gt;0,"USED IMPORTED   "&amp;INDIRECT($A$1&amp;"!"&amp;CELL("address",$CU24))&amp;"     USED  "&amp;TEXT(INDIRECT($A$1&amp;"!"&amp;CELL("address",AZ24)),"#,###.#0")&amp;" KGS      AGAINST BILL OF ENTRY NO    "&amp;INDIRECT($A$1&amp;"!"&amp;CELL("address",$F24))&amp;"      Rate Per Kgs [ "&amp;INDIRECT($A$1&amp;"!"&amp;CELL("address",$I24))&amp;" ]     AGAINST H.S.CODE   "&amp;TEXT(INDIRECT($A$1&amp;"!"&amp;CELL("address",$H24)),"0000.0000")&amp;IF(OR(INDIRECT($A$1&amp;"!"&amp;CELL("address",$BB$8))&lt;&gt;"",INDIRECT($A$1&amp;"!"&amp;CELL("address",$BC$8))&lt;&gt;""),"  EFS ONLINE AC #    ","")&amp;_xlfn.IFNA(VLOOKUP(INDIRECT($A$1&amp;"!"&amp;CELL("address",BB24)),AC.No[],2,0),"")&amp;_xlfn.IFNA(IF(INDIRECT($A$1&amp;"!"&amp;CELL("address",BC24))&lt;&gt;0,"   +   "&amp;VLOOKUP(INDIRECT($A$1&amp;"!"&amp;CELL("address",BC24)),AC.No[],2,0),""),""),""),REPT("-",150))</f>
        <v/>
      </c>
      <c r="J24" s="7" t="str">
        <f ca="1">IF(INDIRECT($A$1&amp;"!"&amp;CELL("address",$CU24))&lt;&gt;"END",IF(INDIRECT($A$1&amp;"!"&amp;CELL("address",BF24))&lt;&gt;0,"USED IMPORTED   "&amp;INDIRECT($A$1&amp;"!"&amp;CELL("address",$CU24))&amp;"     USED  "&amp;TEXT(INDIRECT($A$1&amp;"!"&amp;CELL("address",BF24)),"#,###.#0")&amp;" KGS      AGAINST BILL OF ENTRY NO    "&amp;INDIRECT($A$1&amp;"!"&amp;CELL("address",$F24))&amp;"      Rate Per Kgs [ "&amp;INDIRECT($A$1&amp;"!"&amp;CELL("address",$I24))&amp;" ]     AGAINST H.S.CODE   "&amp;TEXT(INDIRECT($A$1&amp;"!"&amp;CELL("address",$H24)),"0000.0000")&amp;IF(OR(INDIRECT($A$1&amp;"!"&amp;CELL("address",$BH$8))&lt;&gt;"",INDIRECT($A$1&amp;"!"&amp;CELL("address",$BI$8))&lt;&gt;""),"  EFS ONLINE AC #    ","")&amp;_xlfn.IFNA(VLOOKUP(INDIRECT($A$1&amp;"!"&amp;CELL("address",BH24)),AC.No[],2,0),"")&amp;_xlfn.IFNA(IF(INDIRECT($A$1&amp;"!"&amp;CELL("address",BI24))&lt;&gt;0,"   +   "&amp;VLOOKUP(INDIRECT($A$1&amp;"!"&amp;CELL("address",BI24)),AC.No[],2,0),""),""),""),REPT("-",150))</f>
        <v/>
      </c>
      <c r="K24" s="7" t="str">
        <f ca="1">IF(INDIRECT($A$1&amp;"!"&amp;CELL("address",$CU24))&lt;&gt;"END",IF(INDIRECT($A$1&amp;"!"&amp;CELL("address",BL24))&lt;&gt;0,"USED IMPORTED   "&amp;INDIRECT($A$1&amp;"!"&amp;CELL("address",$CU24))&amp;"     USED  "&amp;TEXT(INDIRECT($A$1&amp;"!"&amp;CELL("address",BL24)),"#,###.#0")&amp;" KGS      AGAINST BILL OF ENTRY NO    "&amp;INDIRECT($A$1&amp;"!"&amp;CELL("address",$F24))&amp;"      Rate Per Kgs [ "&amp;INDIRECT($A$1&amp;"!"&amp;CELL("address",$I24))&amp;" ]     AGAINST H.S.CODE   "&amp;TEXT(INDIRECT($A$1&amp;"!"&amp;CELL("address",$H24)),"0000.0000")&amp;IF(OR(INDIRECT($A$1&amp;"!"&amp;CELL("address",$BN$8))&lt;&gt;"",INDIRECT($A$1&amp;"!"&amp;CELL("address",$BO$8))&lt;&gt;""),"  EFS ONLINE AC #    ","")&amp;_xlfn.IFNA(VLOOKUP(INDIRECT($A$1&amp;"!"&amp;CELL("address",BN24)),AC.No[],2,0),"")&amp;_xlfn.IFNA(IF(INDIRECT($A$1&amp;"!"&amp;CELL("address",BO24))&lt;&gt;0,"   +   "&amp;VLOOKUP(INDIRECT($A$1&amp;"!"&amp;CELL("address",BO24)),AC.No[],2,0),""),""),""),REPT("-",150))</f>
        <v/>
      </c>
      <c r="L24" s="7" t="str">
        <f ca="1">IF(INDIRECT($A$1&amp;"!"&amp;CELL("address",$CU24))&lt;&gt;"END",IF(INDIRECT($A$1&amp;"!"&amp;CELL("address",BR24))&lt;&gt;0,"USED IMPORTED   "&amp;INDIRECT($A$1&amp;"!"&amp;CELL("address",$CU24))&amp;"     USED  "&amp;TEXT(INDIRECT($A$1&amp;"!"&amp;CELL("address",BR24)),"#,###.#0")&amp;" KGS      AGAINST BILL OF ENTRY NO    "&amp;INDIRECT($A$1&amp;"!"&amp;CELL("address",$F24))&amp;"      Rate Per Kgs [ "&amp;INDIRECT($A$1&amp;"!"&amp;CELL("address",$I24))&amp;" ]     AGAINST H.S.CODE   "&amp;TEXT(INDIRECT($A$1&amp;"!"&amp;CELL("address",$H24)),"0000.0000")&amp;IF(OR(INDIRECT($A$1&amp;"!"&amp;CELL("address",$BT$8))&lt;&gt;"",INDIRECT($A$1&amp;"!"&amp;CELL("address",$BU$8))&lt;&gt;""),"  EFS ONLINE AC #    ","")&amp;_xlfn.IFNA(VLOOKUP(INDIRECT($A$1&amp;"!"&amp;CELL("address",BT24)),AC.No[],2,0),"")&amp;_xlfn.IFNA(IF(INDIRECT($A$1&amp;"!"&amp;CELL("address",BU24))&lt;&gt;0,"   +   "&amp;VLOOKUP(INDIRECT($A$1&amp;"!"&amp;CELL("address",BU24)),AC.No[],2,0),""),""),""),REPT("-",150))</f>
        <v/>
      </c>
      <c r="M24" s="7" t="str">
        <f ca="1">IF(INDIRECT($A$1&amp;"!"&amp;CELL("address",$CU24))&lt;&gt;"END",IF(INDIRECT($A$1&amp;"!"&amp;CELL("address",BX24))&lt;&gt;0,"USED IMPORTED   "&amp;INDIRECT($A$1&amp;"!"&amp;CELL("address",$CU24))&amp;"     USED  "&amp;TEXT(INDIRECT($A$1&amp;"!"&amp;CELL("address",BX24)),"#,###.#0")&amp;" KGS      AGAINST BILL OF ENTRY NO    "&amp;INDIRECT($A$1&amp;"!"&amp;CELL("address",$F24))&amp;"      Rate Per Kgs [ "&amp;INDIRECT($A$1&amp;"!"&amp;CELL("address",$I24))&amp;" ]     AGAINST H.S.CODE   "&amp;TEXT(INDIRECT($A$1&amp;"!"&amp;CELL("address",$H24)),"0000.0000")&amp;IF(OR(INDIRECT($A$1&amp;"!"&amp;CELL("address",$BZ$8))&lt;&gt;"",INDIRECT($A$1&amp;"!"&amp;CELL("address",$CA$8))&lt;&gt;""),"  EFS ONLINE AC #    ","")&amp;_xlfn.IFNA(VLOOKUP(INDIRECT($A$1&amp;"!"&amp;CELL("address",BZ24)),AC.No[],2,0),"")&amp;_xlfn.IFNA(IF(INDIRECT($A$1&amp;"!"&amp;CELL("address",CA24))&lt;&gt;0,"   +   "&amp;VLOOKUP(INDIRECT($A$1&amp;"!"&amp;CELL("address",CA24)),AC.No[],2,0),""),""),""),REPT("-",150))</f>
        <v/>
      </c>
      <c r="N24" s="7" t="str">
        <f ca="1">IF(INDIRECT($A$1&amp;"!"&amp;CELL("address",$CU24))&lt;&gt;"END",IF(INDIRECT($A$1&amp;"!"&amp;CELL("address",CD24))&lt;&gt;0,"USED IMPORTED   "&amp;INDIRECT($A$1&amp;"!"&amp;CELL("address",$CU24))&amp;"     USED  "&amp;TEXT(INDIRECT($A$1&amp;"!"&amp;CELL("address",CD24)),"#,###.#0")&amp;" KGS      AGAINST BILL OF ENTRY NO    "&amp;INDIRECT($A$1&amp;"!"&amp;CELL("address",$F24))&amp;"      Rate Per Kgs [ "&amp;INDIRECT($A$1&amp;"!"&amp;CELL("address",$I24))&amp;" ]     AGAINST H.S.CODE   "&amp;TEXT(INDIRECT($A$1&amp;"!"&amp;CELL("address",$H24)),"0000.0000")&amp;IF(OR(INDIRECT($A$1&amp;"!"&amp;CELL("address",$CF$8))&lt;&gt;"",INDIRECT($A$1&amp;"!"&amp;CELL("address",$CG$8))&lt;&gt;""),"  EFS ONLINE AC #    ","")&amp;_xlfn.IFNA(VLOOKUP(INDIRECT($A$1&amp;"!"&amp;CELL("address",CF24)),AC.No[],2,0),"")&amp;_xlfn.IFNA(IF(INDIRECT($A$1&amp;"!"&amp;CELL("address",CG24))&lt;&gt;0,"   +   "&amp;VLOOKUP(INDIRECT($A$1&amp;"!"&amp;CELL("address",CG24)),AC.No[],2,0),""),""),""),REPT("-",150))</f>
        <v/>
      </c>
      <c r="O24" s="7" t="str">
        <f ca="1">IF(INDIRECT($A$1&amp;"!"&amp;CELL("address",$CU24))&lt;&gt;"END",IF(INDIRECT($A$1&amp;"!"&amp;CELL("address",CJ24))&lt;&gt;0,"USED IMPORTED   "&amp;INDIRECT($A$1&amp;"!"&amp;CELL("address",$CU24))&amp;"     USED  "&amp;TEXT(INDIRECT($A$1&amp;"!"&amp;CELL("address",CJ24)),"#,###.#0")&amp;" KGS      AGAINST BILL OF ENTRY NO    "&amp;INDIRECT($A$1&amp;"!"&amp;CELL("address",$F24))&amp;"      Rate Per Kgs [ "&amp;INDIRECT($A$1&amp;"!"&amp;CELL("address",$I24))&amp;" ]     AGAINST H.S.CODE   "&amp;TEXT(INDIRECT($A$1&amp;"!"&amp;CELL("address",$H24)),"0000.0000")&amp;IF(OR(INDIRECT($A$1&amp;"!"&amp;CELL("address",$CL$8))&lt;&gt;"",INDIRECT($A$1&amp;"!"&amp;CELL("address",$CM$8))&lt;&gt;""),"  EFS ONLINE AC #    ","")&amp;_xlfn.IFNA(VLOOKUP(INDIRECT($A$1&amp;"!"&amp;CELL("address",CL24)),AC.No[],2,0),"")&amp;_xlfn.IFNA(IF(INDIRECT($A$1&amp;"!"&amp;CELL("address",CM24))&lt;&gt;0,"   +   "&amp;VLOOKUP(INDIRECT($A$1&amp;"!"&amp;CELL("address",CM24)),AC.No[],2,0),""),""),""),REPT("-",150))</f>
        <v/>
      </c>
      <c r="P24" s="7" t="str">
        <f ca="1">IF(INDIRECT($A$1&amp;"!"&amp;CELL("address",$CU24))&lt;&gt;"END",IF(INDIRECT($A$1&amp;"!"&amp;CELL("address",CP24))&lt;&gt;0,"USED IMPORTED   "&amp;INDIRECT($A$1&amp;"!"&amp;CELL("address",$CU24))&amp;"     USED  "&amp;TEXT(INDIRECT($A$1&amp;"!"&amp;CELL("address",CP24)),"#,###.#0")&amp;" KGS      AGAINST BILL OF ENTRY NO    "&amp;INDIRECT($A$1&amp;"!"&amp;CELL("address",$F24))&amp;"      Rate Per Kgs [ "&amp;INDIRECT($A$1&amp;"!"&amp;CELL("address",$I24))&amp;" ]     AGAINST H.S.CODE   "&amp;TEXT(INDIRECT($A$1&amp;"!"&amp;CELL("address",$H24)),"0000.0000")&amp;IF(OR(INDIRECT($A$1&amp;"!"&amp;CELL("address",$CR$8))&lt;&gt;"",INDIRECT($A$1&amp;"!"&amp;CELL("address",$CS$8))&lt;&gt;""),"  EFS ONLINE AC #    ","")&amp;_xlfn.IFNA(VLOOKUP(INDIRECT($A$1&amp;"!"&amp;CELL("address",CR24)),AC.No[],2,0),"")&amp;_xlfn.IFNA(IF(INDIRECT($A$1&amp;"!"&amp;CELL("address",CS24))&lt;&gt;0,"   +   "&amp;VLOOKUP(INDIRECT($A$1&amp;"!"&amp;CELL("address",CS24)),AC.No[],2,0),""),""),""),REPT("-",150))</f>
        <v/>
      </c>
    </row>
    <row r="25" spans="1:16" x14ac:dyDescent="0.2">
      <c r="A25" s="124">
        <v>16</v>
      </c>
      <c r="B25" s="7" t="str">
        <f ca="1">IF(INDIRECT($A$1&amp;"!"&amp;CELL("address",$CU25))&lt;&gt;"END",IF(INDIRECT($A$1&amp;"!"&amp;CELL("address",J25))&lt;&gt;0,"USED IMPORTED   "&amp;INDIRECT($A$1&amp;"!"&amp;CELL("address",$CU25))&amp;"     USED  "&amp;TEXT(INDIRECT($A$1&amp;"!"&amp;CELL("address",J25)),"#,###.#0")&amp;" KGS      AGAINST BILL OF ENTRY NO    "&amp;INDIRECT($A$1&amp;"!"&amp;CELL("address",$F25))&amp;"      Rate Per Kgs [ "&amp;INDIRECT($A$1&amp;"!"&amp;CELL("address",$I25))&amp;" ]     AGAINST H.S.CODE   "&amp;TEXT(INDIRECT($A$1&amp;"!"&amp;CELL("address",$H25)),"0000.0000")&amp;IF(OR(INDIRECT($A$1&amp;"!"&amp;CELL("address",$L$8))&lt;&gt;"",INDIRECT($A$1&amp;"!"&amp;CELL("address",$M$8))&lt;&gt;""),"  EFS ONLINE AC #    ","")&amp;_xlfn.IFNA(VLOOKUP(INDIRECT($A$1&amp;"!"&amp;CELL("address",L25)),AC.No[],2,0),"")&amp;_xlfn.IFNA(IF(INDIRECT($A$1&amp;"!"&amp;CELL("address",M25))&lt;&gt;0,"   +   "&amp;VLOOKUP(INDIRECT($A$1&amp;"!"&amp;CELL("address",M25)),AC.No[],2,0),""),""),""),REPT("-",150))</f>
        <v/>
      </c>
      <c r="C25" s="7" t="str">
        <f ca="1">IF(INDIRECT($A$1&amp;"!"&amp;CELL("address",$CU25))&lt;&gt;"END",IF(INDIRECT($A$1&amp;"!"&amp;CELL("address",P25))&lt;&gt;0,"USED IMPORTED   "&amp;INDIRECT($A$1&amp;"!"&amp;CELL("address",$CU25))&amp;"     USED  "&amp;TEXT(INDIRECT($A$1&amp;"!"&amp;CELL("address",P25)),"#,###.#0")&amp;" KGS      AGAINST BILL OF ENTRY NO    "&amp;INDIRECT($A$1&amp;"!"&amp;CELL("address",$F25))&amp;"      Rate Per Kgs [ "&amp;INDIRECT($A$1&amp;"!"&amp;CELL("address",$I25))&amp;" ]     AGAINST H.S.CODE   "&amp;TEXT(INDIRECT($A$1&amp;"!"&amp;CELL("address",$H25)),"0000.0000")&amp;IF(OR(INDIRECT($A$1&amp;"!"&amp;CELL("address",$R$8))&lt;&gt;"",INDIRECT($A$1&amp;"!"&amp;CELL("address",$S$8))&lt;&gt;""),"  EFS ONLINE AC #    ","")&amp;_xlfn.IFNA(VLOOKUP(INDIRECT($A$1&amp;"!"&amp;CELL("address",R25)),AC.No[],2,0),"")&amp;_xlfn.IFNA(IF(INDIRECT($A$1&amp;"!"&amp;CELL("address",S25))&lt;&gt;0,"   +   "&amp;VLOOKUP(INDIRECT($A$1&amp;"!"&amp;CELL("address",S25)),AC.No[],2,0),""),""),""),REPT("-",150))</f>
        <v/>
      </c>
      <c r="D25" s="7" t="str">
        <f ca="1">IF(INDIRECT($A$1&amp;"!"&amp;CELL("address",$CU25))&lt;&gt;"END",IF(INDIRECT($A$1&amp;"!"&amp;CELL("address",V25))&lt;&gt;0,"USED IMPORTED   "&amp;INDIRECT($A$1&amp;"!"&amp;CELL("address",$CU25))&amp;"     USED  "&amp;TEXT(INDIRECT($A$1&amp;"!"&amp;CELL("address",V25)),"#,###.#0")&amp;" KGS      AGAINST BILL OF ENTRY NO    "&amp;INDIRECT($A$1&amp;"!"&amp;CELL("address",$F25))&amp;"      Rate Per Kgs [ "&amp;INDIRECT($A$1&amp;"!"&amp;CELL("address",$I25))&amp;" ]     AGAINST H.S.CODE   "&amp;TEXT(INDIRECT($A$1&amp;"!"&amp;CELL("address",$H25)),"0000.0000")&amp;IF(OR(INDIRECT($A$1&amp;"!"&amp;CELL("address",$X$8))&lt;&gt;"",INDIRECT($A$1&amp;"!"&amp;CELL("address",$Y$8))&lt;&gt;""),"  EFS ONLINE AC #    ","")&amp;_xlfn.IFNA(VLOOKUP(INDIRECT($A$1&amp;"!"&amp;CELL("address",X25)),AC.No[],2,0),"")&amp;_xlfn.IFNA(IF(INDIRECT($A$1&amp;"!"&amp;CELL("address",Y25))&lt;&gt;0,"   +   "&amp;VLOOKUP(INDIRECT($A$1&amp;"!"&amp;CELL("address",Y25)),AC.No[],2,0),""),""),""),REPT("-",150))</f>
        <v/>
      </c>
      <c r="E25" s="7" t="str">
        <f ca="1">IF(INDIRECT($A$1&amp;"!"&amp;CELL("address",$CU25))&lt;&gt;"END",IF(INDIRECT($A$1&amp;"!"&amp;CELL("address",AB25))&lt;&gt;0,"USED IMPORTED   "&amp;INDIRECT($A$1&amp;"!"&amp;CELL("address",$CU25))&amp;"     USED  "&amp;TEXT(INDIRECT($A$1&amp;"!"&amp;CELL("address",AB25)),"#,###.#0")&amp;" KGS      AGAINST BILL OF ENTRY NO    "&amp;INDIRECT($A$1&amp;"!"&amp;CELL("address",$F25))&amp;"      Rate Per Kgs [ "&amp;INDIRECT($A$1&amp;"!"&amp;CELL("address",$I25))&amp;" ]     AGAINST H.S.CODE   "&amp;TEXT(INDIRECT($A$1&amp;"!"&amp;CELL("address",$H25)),"0000.0000")&amp;IF(OR(INDIRECT($A$1&amp;"!"&amp;CELL("address",$AD$8))&lt;&gt;"",INDIRECT($A$1&amp;"!"&amp;CELL("address",$AE$8))&lt;&gt;""),"  EFS ONLINE AC #    ","")&amp;_xlfn.IFNA(VLOOKUP(INDIRECT($A$1&amp;"!"&amp;CELL("address",AD25)),AC.No[],2,0),"")&amp;_xlfn.IFNA(IF(INDIRECT($A$1&amp;"!"&amp;CELL("address",AE25))&lt;&gt;0,"   +   "&amp;VLOOKUP(INDIRECT($A$1&amp;"!"&amp;CELL("address",AE25)),AC.No[],2,0),""),""),""),REPT("-",150))</f>
        <v/>
      </c>
      <c r="F25" s="7" t="str">
        <f ca="1">IF(INDIRECT($A$1&amp;"!"&amp;CELL("address",$CU25))&lt;&gt;"END",IF(INDIRECT($A$1&amp;"!"&amp;CELL("address",AH25))&lt;&gt;0,"USED IMPORTED   "&amp;INDIRECT($A$1&amp;"!"&amp;CELL("address",$CU25))&amp;"     USED  "&amp;TEXT(INDIRECT($A$1&amp;"!"&amp;CELL("address",AH25)),"#,###.#0")&amp;" KGS      AGAINST BILL OF ENTRY NO    "&amp;INDIRECT($A$1&amp;"!"&amp;CELL("address",$F25))&amp;"      Rate Per Kgs [ "&amp;INDIRECT($A$1&amp;"!"&amp;CELL("address",$I25))&amp;" ]     AGAINST H.S.CODE   "&amp;TEXT(INDIRECT($A$1&amp;"!"&amp;CELL("address",$H25)),"0000.0000")&amp;IF(OR(INDIRECT($A$1&amp;"!"&amp;CELL("address",$AJ$8))&lt;&gt;"",INDIRECT($A$1&amp;"!"&amp;CELL("address",$AK$8))&lt;&gt;""),"  EFS ONLINE AC #    ","")&amp;_xlfn.IFNA(VLOOKUP(INDIRECT($A$1&amp;"!"&amp;CELL("address",AJ25)),AC.No[],2,0),"")&amp;_xlfn.IFNA(IF(INDIRECT($A$1&amp;"!"&amp;CELL("address",AK25))&lt;&gt;0,"   +   "&amp;VLOOKUP(INDIRECT($A$1&amp;"!"&amp;CELL("address",AK25)),AC.No[],2,0),""),""),""),REPT("-",150))</f>
        <v/>
      </c>
      <c r="G25" s="7" t="str">
        <f ca="1">IF(INDIRECT($A$1&amp;"!"&amp;CELL("address",$CU25))&lt;&gt;"END",IF(INDIRECT($A$1&amp;"!"&amp;CELL("address",AN25))&lt;&gt;0,"USED IMPORTED   "&amp;INDIRECT($A$1&amp;"!"&amp;CELL("address",$CU25))&amp;"     USED  "&amp;TEXT(INDIRECT($A$1&amp;"!"&amp;CELL("address",AN25)),"#,###.#0")&amp;" KGS      AGAINST BILL OF ENTRY NO    "&amp;INDIRECT($A$1&amp;"!"&amp;CELL("address",$F25))&amp;"      Rate Per Kgs [ "&amp;INDIRECT($A$1&amp;"!"&amp;CELL("address",$I25))&amp;" ]     AGAINST H.S.CODE   "&amp;TEXT(INDIRECT($A$1&amp;"!"&amp;CELL("address",$H25)),"0000.0000")&amp;IF(OR(INDIRECT($A$1&amp;"!"&amp;CELL("address",$AP$8))&lt;&gt;"",INDIRECT($A$1&amp;"!"&amp;CELL("address",$AQ$8))&lt;&gt;""),"  EFS ONLINE AC #    ","")&amp;_xlfn.IFNA(VLOOKUP(INDIRECT($A$1&amp;"!"&amp;CELL("address",AP25)),AC.No[],2,0),"")&amp;_xlfn.IFNA(IF(INDIRECT($A$1&amp;"!"&amp;CELL("address",AQ25))&lt;&gt;0,"   +   "&amp;VLOOKUP(INDIRECT($A$1&amp;"!"&amp;CELL("address",AQ25)),AC.No[],2,0),""),""),""),REPT("-",150))</f>
        <v/>
      </c>
      <c r="H25" s="7" t="str">
        <f ca="1">IF(INDIRECT($A$1&amp;"!"&amp;CELL("address",$CU25))&lt;&gt;"END",IF(INDIRECT($A$1&amp;"!"&amp;CELL("address",AT25))&lt;&gt;0,"USED IMPORTED   "&amp;INDIRECT($A$1&amp;"!"&amp;CELL("address",$CU25))&amp;"     USED  "&amp;TEXT(INDIRECT($A$1&amp;"!"&amp;CELL("address",AT25)),"#,###.#0")&amp;" KGS      AGAINST BILL OF ENTRY NO    "&amp;INDIRECT($A$1&amp;"!"&amp;CELL("address",$F25))&amp;"      Rate Per Kgs [ "&amp;INDIRECT($A$1&amp;"!"&amp;CELL("address",$I25))&amp;" ]     AGAINST H.S.CODE   "&amp;TEXT(INDIRECT($A$1&amp;"!"&amp;CELL("address",$H25)),"0000.0000")&amp;IF(OR(INDIRECT($A$1&amp;"!"&amp;CELL("address",$AV$8))&lt;&gt;"",INDIRECT($A$1&amp;"!"&amp;CELL("address",$AW$8))&lt;&gt;""),"  EFS ONLINE AC #    ","")&amp;_xlfn.IFNA(VLOOKUP(INDIRECT($A$1&amp;"!"&amp;CELL("address",AV25)),AC.No[],2,0),"")&amp;_xlfn.IFNA(IF(INDIRECT($A$1&amp;"!"&amp;CELL("address",AW25))&lt;&gt;0,"   +   "&amp;VLOOKUP(INDIRECT($A$1&amp;"!"&amp;CELL("address",AW25)),AC.No[],2,0),""),""),""),REPT("-",150))</f>
        <v/>
      </c>
      <c r="I25" s="7" t="str">
        <f ca="1">IF(INDIRECT($A$1&amp;"!"&amp;CELL("address",$CU25))&lt;&gt;"END",IF(INDIRECT($A$1&amp;"!"&amp;CELL("address",AZ25))&lt;&gt;0,"USED IMPORTED   "&amp;INDIRECT($A$1&amp;"!"&amp;CELL("address",$CU25))&amp;"     USED  "&amp;TEXT(INDIRECT($A$1&amp;"!"&amp;CELL("address",AZ25)),"#,###.#0")&amp;" KGS      AGAINST BILL OF ENTRY NO    "&amp;INDIRECT($A$1&amp;"!"&amp;CELL("address",$F25))&amp;"      Rate Per Kgs [ "&amp;INDIRECT($A$1&amp;"!"&amp;CELL("address",$I25))&amp;" ]     AGAINST H.S.CODE   "&amp;TEXT(INDIRECT($A$1&amp;"!"&amp;CELL("address",$H25)),"0000.0000")&amp;IF(OR(INDIRECT($A$1&amp;"!"&amp;CELL("address",$BB$8))&lt;&gt;"",INDIRECT($A$1&amp;"!"&amp;CELL("address",$BC$8))&lt;&gt;""),"  EFS ONLINE AC #    ","")&amp;_xlfn.IFNA(VLOOKUP(INDIRECT($A$1&amp;"!"&amp;CELL("address",BB25)),AC.No[],2,0),"")&amp;_xlfn.IFNA(IF(INDIRECT($A$1&amp;"!"&amp;CELL("address",BC25))&lt;&gt;0,"   +   "&amp;VLOOKUP(INDIRECT($A$1&amp;"!"&amp;CELL("address",BC25)),AC.No[],2,0),""),""),""),REPT("-",150))</f>
        <v/>
      </c>
      <c r="J25" s="7" t="str">
        <f ca="1">IF(INDIRECT($A$1&amp;"!"&amp;CELL("address",$CU25))&lt;&gt;"END",IF(INDIRECT($A$1&amp;"!"&amp;CELL("address",BF25))&lt;&gt;0,"USED IMPORTED   "&amp;INDIRECT($A$1&amp;"!"&amp;CELL("address",$CU25))&amp;"     USED  "&amp;TEXT(INDIRECT($A$1&amp;"!"&amp;CELL("address",BF25)),"#,###.#0")&amp;" KGS      AGAINST BILL OF ENTRY NO    "&amp;INDIRECT($A$1&amp;"!"&amp;CELL("address",$F25))&amp;"      Rate Per Kgs [ "&amp;INDIRECT($A$1&amp;"!"&amp;CELL("address",$I25))&amp;" ]     AGAINST H.S.CODE   "&amp;TEXT(INDIRECT($A$1&amp;"!"&amp;CELL("address",$H25)),"0000.0000")&amp;IF(OR(INDIRECT($A$1&amp;"!"&amp;CELL("address",$BH$8))&lt;&gt;"",INDIRECT($A$1&amp;"!"&amp;CELL("address",$BI$8))&lt;&gt;""),"  EFS ONLINE AC #    ","")&amp;_xlfn.IFNA(VLOOKUP(INDIRECT($A$1&amp;"!"&amp;CELL("address",BH25)),AC.No[],2,0),"")&amp;_xlfn.IFNA(IF(INDIRECT($A$1&amp;"!"&amp;CELL("address",BI25))&lt;&gt;0,"   +   "&amp;VLOOKUP(INDIRECT($A$1&amp;"!"&amp;CELL("address",BI25)),AC.No[],2,0),""),""),""),REPT("-",150))</f>
        <v/>
      </c>
      <c r="K25" s="7" t="str">
        <f ca="1">IF(INDIRECT($A$1&amp;"!"&amp;CELL("address",$CU25))&lt;&gt;"END",IF(INDIRECT($A$1&amp;"!"&amp;CELL("address",BL25))&lt;&gt;0,"USED IMPORTED   "&amp;INDIRECT($A$1&amp;"!"&amp;CELL("address",$CU25))&amp;"     USED  "&amp;TEXT(INDIRECT($A$1&amp;"!"&amp;CELL("address",BL25)),"#,###.#0")&amp;" KGS      AGAINST BILL OF ENTRY NO    "&amp;INDIRECT($A$1&amp;"!"&amp;CELL("address",$F25))&amp;"      Rate Per Kgs [ "&amp;INDIRECT($A$1&amp;"!"&amp;CELL("address",$I25))&amp;" ]     AGAINST H.S.CODE   "&amp;TEXT(INDIRECT($A$1&amp;"!"&amp;CELL("address",$H25)),"0000.0000")&amp;IF(OR(INDIRECT($A$1&amp;"!"&amp;CELL("address",$BN$8))&lt;&gt;"",INDIRECT($A$1&amp;"!"&amp;CELL("address",$BO$8))&lt;&gt;""),"  EFS ONLINE AC #    ","")&amp;_xlfn.IFNA(VLOOKUP(INDIRECT($A$1&amp;"!"&amp;CELL("address",BN25)),AC.No[],2,0),"")&amp;_xlfn.IFNA(IF(INDIRECT($A$1&amp;"!"&amp;CELL("address",BO25))&lt;&gt;0,"   +   "&amp;VLOOKUP(INDIRECT($A$1&amp;"!"&amp;CELL("address",BO25)),AC.No[],2,0),""),""),""),REPT("-",150))</f>
        <v/>
      </c>
      <c r="L25" s="7" t="str">
        <f ca="1">IF(INDIRECT($A$1&amp;"!"&amp;CELL("address",$CU25))&lt;&gt;"END",IF(INDIRECT($A$1&amp;"!"&amp;CELL("address",BR25))&lt;&gt;0,"USED IMPORTED   "&amp;INDIRECT($A$1&amp;"!"&amp;CELL("address",$CU25))&amp;"     USED  "&amp;TEXT(INDIRECT($A$1&amp;"!"&amp;CELL("address",BR25)),"#,###.#0")&amp;" KGS      AGAINST BILL OF ENTRY NO    "&amp;INDIRECT($A$1&amp;"!"&amp;CELL("address",$F25))&amp;"      Rate Per Kgs [ "&amp;INDIRECT($A$1&amp;"!"&amp;CELL("address",$I25))&amp;" ]     AGAINST H.S.CODE   "&amp;TEXT(INDIRECT($A$1&amp;"!"&amp;CELL("address",$H25)),"0000.0000")&amp;IF(OR(INDIRECT($A$1&amp;"!"&amp;CELL("address",$BT$8))&lt;&gt;"",INDIRECT($A$1&amp;"!"&amp;CELL("address",$BU$8))&lt;&gt;""),"  EFS ONLINE AC #    ","")&amp;_xlfn.IFNA(VLOOKUP(INDIRECT($A$1&amp;"!"&amp;CELL("address",BT25)),AC.No[],2,0),"")&amp;_xlfn.IFNA(IF(INDIRECT($A$1&amp;"!"&amp;CELL("address",BU25))&lt;&gt;0,"   +   "&amp;VLOOKUP(INDIRECT($A$1&amp;"!"&amp;CELL("address",BU25)),AC.No[],2,0),""),""),""),REPT("-",150))</f>
        <v/>
      </c>
      <c r="M25" s="7" t="str">
        <f ca="1">IF(INDIRECT($A$1&amp;"!"&amp;CELL("address",$CU25))&lt;&gt;"END",IF(INDIRECT($A$1&amp;"!"&amp;CELL("address",BX25))&lt;&gt;0,"USED IMPORTED   "&amp;INDIRECT($A$1&amp;"!"&amp;CELL("address",$CU25))&amp;"     USED  "&amp;TEXT(INDIRECT($A$1&amp;"!"&amp;CELL("address",BX25)),"#,###.#0")&amp;" KGS      AGAINST BILL OF ENTRY NO    "&amp;INDIRECT($A$1&amp;"!"&amp;CELL("address",$F25))&amp;"      Rate Per Kgs [ "&amp;INDIRECT($A$1&amp;"!"&amp;CELL("address",$I25))&amp;" ]     AGAINST H.S.CODE   "&amp;TEXT(INDIRECT($A$1&amp;"!"&amp;CELL("address",$H25)),"0000.0000")&amp;IF(OR(INDIRECT($A$1&amp;"!"&amp;CELL("address",$BZ$8))&lt;&gt;"",INDIRECT($A$1&amp;"!"&amp;CELL("address",$CA$8))&lt;&gt;""),"  EFS ONLINE AC #    ","")&amp;_xlfn.IFNA(VLOOKUP(INDIRECT($A$1&amp;"!"&amp;CELL("address",BZ25)),AC.No[],2,0),"")&amp;_xlfn.IFNA(IF(INDIRECT($A$1&amp;"!"&amp;CELL("address",CA25))&lt;&gt;0,"   +   "&amp;VLOOKUP(INDIRECT($A$1&amp;"!"&amp;CELL("address",CA25)),AC.No[],2,0),""),""),""),REPT("-",150))</f>
        <v/>
      </c>
      <c r="N25" s="7" t="str">
        <f ca="1">IF(INDIRECT($A$1&amp;"!"&amp;CELL("address",$CU25))&lt;&gt;"END",IF(INDIRECT($A$1&amp;"!"&amp;CELL("address",CD25))&lt;&gt;0,"USED IMPORTED   "&amp;INDIRECT($A$1&amp;"!"&amp;CELL("address",$CU25))&amp;"     USED  "&amp;TEXT(INDIRECT($A$1&amp;"!"&amp;CELL("address",CD25)),"#,###.#0")&amp;" KGS      AGAINST BILL OF ENTRY NO    "&amp;INDIRECT($A$1&amp;"!"&amp;CELL("address",$F25))&amp;"      Rate Per Kgs [ "&amp;INDIRECT($A$1&amp;"!"&amp;CELL("address",$I25))&amp;" ]     AGAINST H.S.CODE   "&amp;TEXT(INDIRECT($A$1&amp;"!"&amp;CELL("address",$H25)),"0000.0000")&amp;IF(OR(INDIRECT($A$1&amp;"!"&amp;CELL("address",$CF$8))&lt;&gt;"",INDIRECT($A$1&amp;"!"&amp;CELL("address",$CG$8))&lt;&gt;""),"  EFS ONLINE AC #    ","")&amp;_xlfn.IFNA(VLOOKUP(INDIRECT($A$1&amp;"!"&amp;CELL("address",CF25)),AC.No[],2,0),"")&amp;_xlfn.IFNA(IF(INDIRECT($A$1&amp;"!"&amp;CELL("address",CG25))&lt;&gt;0,"   +   "&amp;VLOOKUP(INDIRECT($A$1&amp;"!"&amp;CELL("address",CG25)),AC.No[],2,0),""),""),""),REPT("-",150))</f>
        <v/>
      </c>
      <c r="O25" s="7" t="str">
        <f ca="1">IF(INDIRECT($A$1&amp;"!"&amp;CELL("address",$CU25))&lt;&gt;"END",IF(INDIRECT($A$1&amp;"!"&amp;CELL("address",CJ25))&lt;&gt;0,"USED IMPORTED   "&amp;INDIRECT($A$1&amp;"!"&amp;CELL("address",$CU25))&amp;"     USED  "&amp;TEXT(INDIRECT($A$1&amp;"!"&amp;CELL("address",CJ25)),"#,###.#0")&amp;" KGS      AGAINST BILL OF ENTRY NO    "&amp;INDIRECT($A$1&amp;"!"&amp;CELL("address",$F25))&amp;"      Rate Per Kgs [ "&amp;INDIRECT($A$1&amp;"!"&amp;CELL("address",$I25))&amp;" ]     AGAINST H.S.CODE   "&amp;TEXT(INDIRECT($A$1&amp;"!"&amp;CELL("address",$H25)),"0000.0000")&amp;IF(OR(INDIRECT($A$1&amp;"!"&amp;CELL("address",$CL$8))&lt;&gt;"",INDIRECT($A$1&amp;"!"&amp;CELL("address",$CM$8))&lt;&gt;""),"  EFS ONLINE AC #    ","")&amp;_xlfn.IFNA(VLOOKUP(INDIRECT($A$1&amp;"!"&amp;CELL("address",CL25)),AC.No[],2,0),"")&amp;_xlfn.IFNA(IF(INDIRECT($A$1&amp;"!"&amp;CELL("address",CM25))&lt;&gt;0,"   +   "&amp;VLOOKUP(INDIRECT($A$1&amp;"!"&amp;CELL("address",CM25)),AC.No[],2,0),""),""),""),REPT("-",150))</f>
        <v/>
      </c>
      <c r="P25" s="7" t="str">
        <f ca="1">IF(INDIRECT($A$1&amp;"!"&amp;CELL("address",$CU25))&lt;&gt;"END",IF(INDIRECT($A$1&amp;"!"&amp;CELL("address",CP25))&lt;&gt;0,"USED IMPORTED   "&amp;INDIRECT($A$1&amp;"!"&amp;CELL("address",$CU25))&amp;"     USED  "&amp;TEXT(INDIRECT($A$1&amp;"!"&amp;CELL("address",CP25)),"#,###.#0")&amp;" KGS      AGAINST BILL OF ENTRY NO    "&amp;INDIRECT($A$1&amp;"!"&amp;CELL("address",$F25))&amp;"      Rate Per Kgs [ "&amp;INDIRECT($A$1&amp;"!"&amp;CELL("address",$I25))&amp;" ]     AGAINST H.S.CODE   "&amp;TEXT(INDIRECT($A$1&amp;"!"&amp;CELL("address",$H25)),"0000.0000")&amp;IF(OR(INDIRECT($A$1&amp;"!"&amp;CELL("address",$CR$8))&lt;&gt;"",INDIRECT($A$1&amp;"!"&amp;CELL("address",$CS$8))&lt;&gt;""),"  EFS ONLINE AC #    ","")&amp;_xlfn.IFNA(VLOOKUP(INDIRECT($A$1&amp;"!"&amp;CELL("address",CR25)),AC.No[],2,0),"")&amp;_xlfn.IFNA(IF(INDIRECT($A$1&amp;"!"&amp;CELL("address",CS25))&lt;&gt;0,"   +   "&amp;VLOOKUP(INDIRECT($A$1&amp;"!"&amp;CELL("address",CS25)),AC.No[],2,0),""),""),""),REPT("-",150))</f>
        <v/>
      </c>
    </row>
    <row r="26" spans="1:16" x14ac:dyDescent="0.2">
      <c r="A26" s="124">
        <v>17</v>
      </c>
      <c r="B26" s="7" t="str">
        <f ca="1">IF(INDIRECT($A$1&amp;"!"&amp;CELL("address",$CU26))&lt;&gt;"END",IF(INDIRECT($A$1&amp;"!"&amp;CELL("address",J26))&lt;&gt;0,"USED IMPORTED   "&amp;INDIRECT($A$1&amp;"!"&amp;CELL("address",$CU26))&amp;"     USED  "&amp;TEXT(INDIRECT($A$1&amp;"!"&amp;CELL("address",J26)),"#,###.#0")&amp;" KGS      AGAINST BILL OF ENTRY NO    "&amp;INDIRECT($A$1&amp;"!"&amp;CELL("address",$F26))&amp;"      Rate Per Kgs [ "&amp;INDIRECT($A$1&amp;"!"&amp;CELL("address",$I26))&amp;" ]     AGAINST H.S.CODE   "&amp;TEXT(INDIRECT($A$1&amp;"!"&amp;CELL("address",$H26)),"0000.0000")&amp;IF(OR(INDIRECT($A$1&amp;"!"&amp;CELL("address",$L$8))&lt;&gt;"",INDIRECT($A$1&amp;"!"&amp;CELL("address",$M$8))&lt;&gt;""),"  EFS ONLINE AC #    ","")&amp;_xlfn.IFNA(VLOOKUP(INDIRECT($A$1&amp;"!"&amp;CELL("address",L26)),AC.No[],2,0),"")&amp;_xlfn.IFNA(IF(INDIRECT($A$1&amp;"!"&amp;CELL("address",M26))&lt;&gt;0,"   +   "&amp;VLOOKUP(INDIRECT($A$1&amp;"!"&amp;CELL("address",M26)),AC.No[],2,0),""),""),""),REPT("-",150))</f>
        <v/>
      </c>
      <c r="C26" s="7" t="str">
        <f ca="1">IF(INDIRECT($A$1&amp;"!"&amp;CELL("address",$CU26))&lt;&gt;"END",IF(INDIRECT($A$1&amp;"!"&amp;CELL("address",P26))&lt;&gt;0,"USED IMPORTED   "&amp;INDIRECT($A$1&amp;"!"&amp;CELL("address",$CU26))&amp;"     USED  "&amp;TEXT(INDIRECT($A$1&amp;"!"&amp;CELL("address",P26)),"#,###.#0")&amp;" KGS      AGAINST BILL OF ENTRY NO    "&amp;INDIRECT($A$1&amp;"!"&amp;CELL("address",$F26))&amp;"      Rate Per Kgs [ "&amp;INDIRECT($A$1&amp;"!"&amp;CELL("address",$I26))&amp;" ]     AGAINST H.S.CODE   "&amp;TEXT(INDIRECT($A$1&amp;"!"&amp;CELL("address",$H26)),"0000.0000")&amp;IF(OR(INDIRECT($A$1&amp;"!"&amp;CELL("address",$R$8))&lt;&gt;"",INDIRECT($A$1&amp;"!"&amp;CELL("address",$S$8))&lt;&gt;""),"  EFS ONLINE AC #    ","")&amp;_xlfn.IFNA(VLOOKUP(INDIRECT($A$1&amp;"!"&amp;CELL("address",R26)),AC.No[],2,0),"")&amp;_xlfn.IFNA(IF(INDIRECT($A$1&amp;"!"&amp;CELL("address",S26))&lt;&gt;0,"   +   "&amp;VLOOKUP(INDIRECT($A$1&amp;"!"&amp;CELL("address",S26)),AC.No[],2,0),""),""),""),REPT("-",150))</f>
        <v/>
      </c>
      <c r="D26" s="7" t="str">
        <f ca="1">IF(INDIRECT($A$1&amp;"!"&amp;CELL("address",$CU26))&lt;&gt;"END",IF(INDIRECT($A$1&amp;"!"&amp;CELL("address",V26))&lt;&gt;0,"USED IMPORTED   "&amp;INDIRECT($A$1&amp;"!"&amp;CELL("address",$CU26))&amp;"     USED  "&amp;TEXT(INDIRECT($A$1&amp;"!"&amp;CELL("address",V26)),"#,###.#0")&amp;" KGS      AGAINST BILL OF ENTRY NO    "&amp;INDIRECT($A$1&amp;"!"&amp;CELL("address",$F26))&amp;"      Rate Per Kgs [ "&amp;INDIRECT($A$1&amp;"!"&amp;CELL("address",$I26))&amp;" ]     AGAINST H.S.CODE   "&amp;TEXT(INDIRECT($A$1&amp;"!"&amp;CELL("address",$H26)),"0000.0000")&amp;IF(OR(INDIRECT($A$1&amp;"!"&amp;CELL("address",$X$8))&lt;&gt;"",INDIRECT($A$1&amp;"!"&amp;CELL("address",$Y$8))&lt;&gt;""),"  EFS ONLINE AC #    ","")&amp;_xlfn.IFNA(VLOOKUP(INDIRECT($A$1&amp;"!"&amp;CELL("address",X26)),AC.No[],2,0),"")&amp;_xlfn.IFNA(IF(INDIRECT($A$1&amp;"!"&amp;CELL("address",Y26))&lt;&gt;0,"   +   "&amp;VLOOKUP(INDIRECT($A$1&amp;"!"&amp;CELL("address",Y26)),AC.No[],2,0),""),""),""),REPT("-",150))</f>
        <v/>
      </c>
      <c r="E26" s="7" t="str">
        <f ca="1">IF(INDIRECT($A$1&amp;"!"&amp;CELL("address",$CU26))&lt;&gt;"END",IF(INDIRECT($A$1&amp;"!"&amp;CELL("address",AB26))&lt;&gt;0,"USED IMPORTED   "&amp;INDIRECT($A$1&amp;"!"&amp;CELL("address",$CU26))&amp;"     USED  "&amp;TEXT(INDIRECT($A$1&amp;"!"&amp;CELL("address",AB26)),"#,###.#0")&amp;" KGS      AGAINST BILL OF ENTRY NO    "&amp;INDIRECT($A$1&amp;"!"&amp;CELL("address",$F26))&amp;"      Rate Per Kgs [ "&amp;INDIRECT($A$1&amp;"!"&amp;CELL("address",$I26))&amp;" ]     AGAINST H.S.CODE   "&amp;TEXT(INDIRECT($A$1&amp;"!"&amp;CELL("address",$H26)),"0000.0000")&amp;IF(OR(INDIRECT($A$1&amp;"!"&amp;CELL("address",$AD$8))&lt;&gt;"",INDIRECT($A$1&amp;"!"&amp;CELL("address",$AE$8))&lt;&gt;""),"  EFS ONLINE AC #    ","")&amp;_xlfn.IFNA(VLOOKUP(INDIRECT($A$1&amp;"!"&amp;CELL("address",AD26)),AC.No[],2,0),"")&amp;_xlfn.IFNA(IF(INDIRECT($A$1&amp;"!"&amp;CELL("address",AE26))&lt;&gt;0,"   +   "&amp;VLOOKUP(INDIRECT($A$1&amp;"!"&amp;CELL("address",AE26)),AC.No[],2,0),""),""),""),REPT("-",150))</f>
        <v/>
      </c>
      <c r="F26" s="7" t="str">
        <f ca="1">IF(INDIRECT($A$1&amp;"!"&amp;CELL("address",$CU26))&lt;&gt;"END",IF(INDIRECT($A$1&amp;"!"&amp;CELL("address",AH26))&lt;&gt;0,"USED IMPORTED   "&amp;INDIRECT($A$1&amp;"!"&amp;CELL("address",$CU26))&amp;"     USED  "&amp;TEXT(INDIRECT($A$1&amp;"!"&amp;CELL("address",AH26)),"#,###.#0")&amp;" KGS      AGAINST BILL OF ENTRY NO    "&amp;INDIRECT($A$1&amp;"!"&amp;CELL("address",$F26))&amp;"      Rate Per Kgs [ "&amp;INDIRECT($A$1&amp;"!"&amp;CELL("address",$I26))&amp;" ]     AGAINST H.S.CODE   "&amp;TEXT(INDIRECT($A$1&amp;"!"&amp;CELL("address",$H26)),"0000.0000")&amp;IF(OR(INDIRECT($A$1&amp;"!"&amp;CELL("address",$AJ$8))&lt;&gt;"",INDIRECT($A$1&amp;"!"&amp;CELL("address",$AK$8))&lt;&gt;""),"  EFS ONLINE AC #    ","")&amp;_xlfn.IFNA(VLOOKUP(INDIRECT($A$1&amp;"!"&amp;CELL("address",AJ26)),AC.No[],2,0),"")&amp;_xlfn.IFNA(IF(INDIRECT($A$1&amp;"!"&amp;CELL("address",AK26))&lt;&gt;0,"   +   "&amp;VLOOKUP(INDIRECT($A$1&amp;"!"&amp;CELL("address",AK26)),AC.No[],2,0),""),""),""),REPT("-",150))</f>
        <v/>
      </c>
      <c r="G26" s="7" t="str">
        <f ca="1">IF(INDIRECT($A$1&amp;"!"&amp;CELL("address",$CU26))&lt;&gt;"END",IF(INDIRECT($A$1&amp;"!"&amp;CELL("address",AN26))&lt;&gt;0,"USED IMPORTED   "&amp;INDIRECT($A$1&amp;"!"&amp;CELL("address",$CU26))&amp;"     USED  "&amp;TEXT(INDIRECT($A$1&amp;"!"&amp;CELL("address",AN26)),"#,###.#0")&amp;" KGS      AGAINST BILL OF ENTRY NO    "&amp;INDIRECT($A$1&amp;"!"&amp;CELL("address",$F26))&amp;"      Rate Per Kgs [ "&amp;INDIRECT($A$1&amp;"!"&amp;CELL("address",$I26))&amp;" ]     AGAINST H.S.CODE   "&amp;TEXT(INDIRECT($A$1&amp;"!"&amp;CELL("address",$H26)),"0000.0000")&amp;IF(OR(INDIRECT($A$1&amp;"!"&amp;CELL("address",$AP$8))&lt;&gt;"",INDIRECT($A$1&amp;"!"&amp;CELL("address",$AQ$8))&lt;&gt;""),"  EFS ONLINE AC #    ","")&amp;_xlfn.IFNA(VLOOKUP(INDIRECT($A$1&amp;"!"&amp;CELL("address",AP26)),AC.No[],2,0),"")&amp;_xlfn.IFNA(IF(INDIRECT($A$1&amp;"!"&amp;CELL("address",AQ26))&lt;&gt;0,"   +   "&amp;VLOOKUP(INDIRECT($A$1&amp;"!"&amp;CELL("address",AQ26)),AC.No[],2,0),""),""),""),REPT("-",150))</f>
        <v/>
      </c>
      <c r="H26" s="7" t="str">
        <f ca="1">IF(INDIRECT($A$1&amp;"!"&amp;CELL("address",$CU26))&lt;&gt;"END",IF(INDIRECT($A$1&amp;"!"&amp;CELL("address",AT26))&lt;&gt;0,"USED IMPORTED   "&amp;INDIRECT($A$1&amp;"!"&amp;CELL("address",$CU26))&amp;"     USED  "&amp;TEXT(INDIRECT($A$1&amp;"!"&amp;CELL("address",AT26)),"#,###.#0")&amp;" KGS      AGAINST BILL OF ENTRY NO    "&amp;INDIRECT($A$1&amp;"!"&amp;CELL("address",$F26))&amp;"      Rate Per Kgs [ "&amp;INDIRECT($A$1&amp;"!"&amp;CELL("address",$I26))&amp;" ]     AGAINST H.S.CODE   "&amp;TEXT(INDIRECT($A$1&amp;"!"&amp;CELL("address",$H26)),"0000.0000")&amp;IF(OR(INDIRECT($A$1&amp;"!"&amp;CELL("address",$AV$8))&lt;&gt;"",INDIRECT($A$1&amp;"!"&amp;CELL("address",$AW$8))&lt;&gt;""),"  EFS ONLINE AC #    ","")&amp;_xlfn.IFNA(VLOOKUP(INDIRECT($A$1&amp;"!"&amp;CELL("address",AV26)),AC.No[],2,0),"")&amp;_xlfn.IFNA(IF(INDIRECT($A$1&amp;"!"&amp;CELL("address",AW26))&lt;&gt;0,"   +   "&amp;VLOOKUP(INDIRECT($A$1&amp;"!"&amp;CELL("address",AW26)),AC.No[],2,0),""),""),""),REPT("-",150))</f>
        <v/>
      </c>
      <c r="I26" s="7" t="str">
        <f ca="1">IF(INDIRECT($A$1&amp;"!"&amp;CELL("address",$CU26))&lt;&gt;"END",IF(INDIRECT($A$1&amp;"!"&amp;CELL("address",AZ26))&lt;&gt;0,"USED IMPORTED   "&amp;INDIRECT($A$1&amp;"!"&amp;CELL("address",$CU26))&amp;"     USED  "&amp;TEXT(INDIRECT($A$1&amp;"!"&amp;CELL("address",AZ26)),"#,###.#0")&amp;" KGS      AGAINST BILL OF ENTRY NO    "&amp;INDIRECT($A$1&amp;"!"&amp;CELL("address",$F26))&amp;"      Rate Per Kgs [ "&amp;INDIRECT($A$1&amp;"!"&amp;CELL("address",$I26))&amp;" ]     AGAINST H.S.CODE   "&amp;TEXT(INDIRECT($A$1&amp;"!"&amp;CELL("address",$H26)),"0000.0000")&amp;IF(OR(INDIRECT($A$1&amp;"!"&amp;CELL("address",$BB$8))&lt;&gt;"",INDIRECT($A$1&amp;"!"&amp;CELL("address",$BC$8))&lt;&gt;""),"  EFS ONLINE AC #    ","")&amp;_xlfn.IFNA(VLOOKUP(INDIRECT($A$1&amp;"!"&amp;CELL("address",BB26)),AC.No[],2,0),"")&amp;_xlfn.IFNA(IF(INDIRECT($A$1&amp;"!"&amp;CELL("address",BC26))&lt;&gt;0,"   +   "&amp;VLOOKUP(INDIRECT($A$1&amp;"!"&amp;CELL("address",BC26)),AC.No[],2,0),""),""),""),REPT("-",150))</f>
        <v/>
      </c>
      <c r="J26" s="7" t="str">
        <f ca="1">IF(INDIRECT($A$1&amp;"!"&amp;CELL("address",$CU26))&lt;&gt;"END",IF(INDIRECT($A$1&amp;"!"&amp;CELL("address",BF26))&lt;&gt;0,"USED IMPORTED   "&amp;INDIRECT($A$1&amp;"!"&amp;CELL("address",$CU26))&amp;"     USED  "&amp;TEXT(INDIRECT($A$1&amp;"!"&amp;CELL("address",BF26)),"#,###.#0")&amp;" KGS      AGAINST BILL OF ENTRY NO    "&amp;INDIRECT($A$1&amp;"!"&amp;CELL("address",$F26))&amp;"      Rate Per Kgs [ "&amp;INDIRECT($A$1&amp;"!"&amp;CELL("address",$I26))&amp;" ]     AGAINST H.S.CODE   "&amp;TEXT(INDIRECT($A$1&amp;"!"&amp;CELL("address",$H26)),"0000.0000")&amp;IF(OR(INDIRECT($A$1&amp;"!"&amp;CELL("address",$BH$8))&lt;&gt;"",INDIRECT($A$1&amp;"!"&amp;CELL("address",$BI$8))&lt;&gt;""),"  EFS ONLINE AC #    ","")&amp;_xlfn.IFNA(VLOOKUP(INDIRECT($A$1&amp;"!"&amp;CELL("address",BH26)),AC.No[],2,0),"")&amp;_xlfn.IFNA(IF(INDIRECT($A$1&amp;"!"&amp;CELL("address",BI26))&lt;&gt;0,"   +   "&amp;VLOOKUP(INDIRECT($A$1&amp;"!"&amp;CELL("address",BI26)),AC.No[],2,0),""),""),""),REPT("-",150))</f>
        <v/>
      </c>
      <c r="K26" s="7" t="str">
        <f ca="1">IF(INDIRECT($A$1&amp;"!"&amp;CELL("address",$CU26))&lt;&gt;"END",IF(INDIRECT($A$1&amp;"!"&amp;CELL("address",BL26))&lt;&gt;0,"USED IMPORTED   "&amp;INDIRECT($A$1&amp;"!"&amp;CELL("address",$CU26))&amp;"     USED  "&amp;TEXT(INDIRECT($A$1&amp;"!"&amp;CELL("address",BL26)),"#,###.#0")&amp;" KGS      AGAINST BILL OF ENTRY NO    "&amp;INDIRECT($A$1&amp;"!"&amp;CELL("address",$F26))&amp;"      Rate Per Kgs [ "&amp;INDIRECT($A$1&amp;"!"&amp;CELL("address",$I26))&amp;" ]     AGAINST H.S.CODE   "&amp;TEXT(INDIRECT($A$1&amp;"!"&amp;CELL("address",$H26)),"0000.0000")&amp;IF(OR(INDIRECT($A$1&amp;"!"&amp;CELL("address",$BN$8))&lt;&gt;"",INDIRECT($A$1&amp;"!"&amp;CELL("address",$BO$8))&lt;&gt;""),"  EFS ONLINE AC #    ","")&amp;_xlfn.IFNA(VLOOKUP(INDIRECT($A$1&amp;"!"&amp;CELL("address",BN26)),AC.No[],2,0),"")&amp;_xlfn.IFNA(IF(INDIRECT($A$1&amp;"!"&amp;CELL("address",BO26))&lt;&gt;0,"   +   "&amp;VLOOKUP(INDIRECT($A$1&amp;"!"&amp;CELL("address",BO26)),AC.No[],2,0),""),""),""),REPT("-",150))</f>
        <v/>
      </c>
      <c r="L26" s="7" t="str">
        <f ca="1">IF(INDIRECT($A$1&amp;"!"&amp;CELL("address",$CU26))&lt;&gt;"END",IF(INDIRECT($A$1&amp;"!"&amp;CELL("address",BR26))&lt;&gt;0,"USED IMPORTED   "&amp;INDIRECT($A$1&amp;"!"&amp;CELL("address",$CU26))&amp;"     USED  "&amp;TEXT(INDIRECT($A$1&amp;"!"&amp;CELL("address",BR26)),"#,###.#0")&amp;" KGS      AGAINST BILL OF ENTRY NO    "&amp;INDIRECT($A$1&amp;"!"&amp;CELL("address",$F26))&amp;"      Rate Per Kgs [ "&amp;INDIRECT($A$1&amp;"!"&amp;CELL("address",$I26))&amp;" ]     AGAINST H.S.CODE   "&amp;TEXT(INDIRECT($A$1&amp;"!"&amp;CELL("address",$H26)),"0000.0000")&amp;IF(OR(INDIRECT($A$1&amp;"!"&amp;CELL("address",$BT$8))&lt;&gt;"",INDIRECT($A$1&amp;"!"&amp;CELL("address",$BU$8))&lt;&gt;""),"  EFS ONLINE AC #    ","")&amp;_xlfn.IFNA(VLOOKUP(INDIRECT($A$1&amp;"!"&amp;CELL("address",BT26)),AC.No[],2,0),"")&amp;_xlfn.IFNA(IF(INDIRECT($A$1&amp;"!"&amp;CELL("address",BU26))&lt;&gt;0,"   +   "&amp;VLOOKUP(INDIRECT($A$1&amp;"!"&amp;CELL("address",BU26)),AC.No[],2,0),""),""),""),REPT("-",150))</f>
        <v/>
      </c>
      <c r="M26" s="7" t="str">
        <f ca="1">IF(INDIRECT($A$1&amp;"!"&amp;CELL("address",$CU26))&lt;&gt;"END",IF(INDIRECT($A$1&amp;"!"&amp;CELL("address",BX26))&lt;&gt;0,"USED IMPORTED   "&amp;INDIRECT($A$1&amp;"!"&amp;CELL("address",$CU26))&amp;"     USED  "&amp;TEXT(INDIRECT($A$1&amp;"!"&amp;CELL("address",BX26)),"#,###.#0")&amp;" KGS      AGAINST BILL OF ENTRY NO    "&amp;INDIRECT($A$1&amp;"!"&amp;CELL("address",$F26))&amp;"      Rate Per Kgs [ "&amp;INDIRECT($A$1&amp;"!"&amp;CELL("address",$I26))&amp;" ]     AGAINST H.S.CODE   "&amp;TEXT(INDIRECT($A$1&amp;"!"&amp;CELL("address",$H26)),"0000.0000")&amp;IF(OR(INDIRECT($A$1&amp;"!"&amp;CELL("address",$BZ$8))&lt;&gt;"",INDIRECT($A$1&amp;"!"&amp;CELL("address",$CA$8))&lt;&gt;""),"  EFS ONLINE AC #    ","")&amp;_xlfn.IFNA(VLOOKUP(INDIRECT($A$1&amp;"!"&amp;CELL("address",BZ26)),AC.No[],2,0),"")&amp;_xlfn.IFNA(IF(INDIRECT($A$1&amp;"!"&amp;CELL("address",CA26))&lt;&gt;0,"   +   "&amp;VLOOKUP(INDIRECT($A$1&amp;"!"&amp;CELL("address",CA26)),AC.No[],2,0),""),""),""),REPT("-",150))</f>
        <v/>
      </c>
      <c r="N26" s="7" t="str">
        <f ca="1">IF(INDIRECT($A$1&amp;"!"&amp;CELL("address",$CU26))&lt;&gt;"END",IF(INDIRECT($A$1&amp;"!"&amp;CELL("address",CD26))&lt;&gt;0,"USED IMPORTED   "&amp;INDIRECT($A$1&amp;"!"&amp;CELL("address",$CU26))&amp;"     USED  "&amp;TEXT(INDIRECT($A$1&amp;"!"&amp;CELL("address",CD26)),"#,###.#0")&amp;" KGS      AGAINST BILL OF ENTRY NO    "&amp;INDIRECT($A$1&amp;"!"&amp;CELL("address",$F26))&amp;"      Rate Per Kgs [ "&amp;INDIRECT($A$1&amp;"!"&amp;CELL("address",$I26))&amp;" ]     AGAINST H.S.CODE   "&amp;TEXT(INDIRECT($A$1&amp;"!"&amp;CELL("address",$H26)),"0000.0000")&amp;IF(OR(INDIRECT($A$1&amp;"!"&amp;CELL("address",$CF$8))&lt;&gt;"",INDIRECT($A$1&amp;"!"&amp;CELL("address",$CG$8))&lt;&gt;""),"  EFS ONLINE AC #    ","")&amp;_xlfn.IFNA(VLOOKUP(INDIRECT($A$1&amp;"!"&amp;CELL("address",CF26)),AC.No[],2,0),"")&amp;_xlfn.IFNA(IF(INDIRECT($A$1&amp;"!"&amp;CELL("address",CG26))&lt;&gt;0,"   +   "&amp;VLOOKUP(INDIRECT($A$1&amp;"!"&amp;CELL("address",CG26)),AC.No[],2,0),""),""),""),REPT("-",150))</f>
        <v/>
      </c>
      <c r="O26" s="7" t="str">
        <f ca="1">IF(INDIRECT($A$1&amp;"!"&amp;CELL("address",$CU26))&lt;&gt;"END",IF(INDIRECT($A$1&amp;"!"&amp;CELL("address",CJ26))&lt;&gt;0,"USED IMPORTED   "&amp;INDIRECT($A$1&amp;"!"&amp;CELL("address",$CU26))&amp;"     USED  "&amp;TEXT(INDIRECT($A$1&amp;"!"&amp;CELL("address",CJ26)),"#,###.#0")&amp;" KGS      AGAINST BILL OF ENTRY NO    "&amp;INDIRECT($A$1&amp;"!"&amp;CELL("address",$F26))&amp;"      Rate Per Kgs [ "&amp;INDIRECT($A$1&amp;"!"&amp;CELL("address",$I26))&amp;" ]     AGAINST H.S.CODE   "&amp;TEXT(INDIRECT($A$1&amp;"!"&amp;CELL("address",$H26)),"0000.0000")&amp;IF(OR(INDIRECT($A$1&amp;"!"&amp;CELL("address",$CL$8))&lt;&gt;"",INDIRECT($A$1&amp;"!"&amp;CELL("address",$CM$8))&lt;&gt;""),"  EFS ONLINE AC #    ","")&amp;_xlfn.IFNA(VLOOKUP(INDIRECT($A$1&amp;"!"&amp;CELL("address",CL26)),AC.No[],2,0),"")&amp;_xlfn.IFNA(IF(INDIRECT($A$1&amp;"!"&amp;CELL("address",CM26))&lt;&gt;0,"   +   "&amp;VLOOKUP(INDIRECT($A$1&amp;"!"&amp;CELL("address",CM26)),AC.No[],2,0),""),""),""),REPT("-",150))</f>
        <v/>
      </c>
      <c r="P26" s="7" t="str">
        <f ca="1">IF(INDIRECT($A$1&amp;"!"&amp;CELL("address",$CU26))&lt;&gt;"END",IF(INDIRECT($A$1&amp;"!"&amp;CELL("address",CP26))&lt;&gt;0,"USED IMPORTED   "&amp;INDIRECT($A$1&amp;"!"&amp;CELL("address",$CU26))&amp;"     USED  "&amp;TEXT(INDIRECT($A$1&amp;"!"&amp;CELL("address",CP26)),"#,###.#0")&amp;" KGS      AGAINST BILL OF ENTRY NO    "&amp;INDIRECT($A$1&amp;"!"&amp;CELL("address",$F26))&amp;"      Rate Per Kgs [ "&amp;INDIRECT($A$1&amp;"!"&amp;CELL("address",$I26))&amp;" ]     AGAINST H.S.CODE   "&amp;TEXT(INDIRECT($A$1&amp;"!"&amp;CELL("address",$H26)),"0000.0000")&amp;IF(OR(INDIRECT($A$1&amp;"!"&amp;CELL("address",$CR$8))&lt;&gt;"",INDIRECT($A$1&amp;"!"&amp;CELL("address",$CS$8))&lt;&gt;""),"  EFS ONLINE AC #    ","")&amp;_xlfn.IFNA(VLOOKUP(INDIRECT($A$1&amp;"!"&amp;CELL("address",CR26)),AC.No[],2,0),"")&amp;_xlfn.IFNA(IF(INDIRECT($A$1&amp;"!"&amp;CELL("address",CS26))&lt;&gt;0,"   +   "&amp;VLOOKUP(INDIRECT($A$1&amp;"!"&amp;CELL("address",CS26)),AC.No[],2,0),""),""),""),REPT("-",150))</f>
        <v/>
      </c>
    </row>
    <row r="27" spans="1:16" x14ac:dyDescent="0.2">
      <c r="A27" s="124">
        <v>18</v>
      </c>
      <c r="B27" s="7" t="str">
        <f ca="1">IF(INDIRECT($A$1&amp;"!"&amp;CELL("address",$CU27))&lt;&gt;"END",IF(INDIRECT($A$1&amp;"!"&amp;CELL("address",J27))&lt;&gt;0,"USED IMPORTED   "&amp;INDIRECT($A$1&amp;"!"&amp;CELL("address",$CU27))&amp;"     USED  "&amp;TEXT(INDIRECT($A$1&amp;"!"&amp;CELL("address",J27)),"#,###.#0")&amp;" KGS      AGAINST BILL OF ENTRY NO    "&amp;INDIRECT($A$1&amp;"!"&amp;CELL("address",$F27))&amp;"      Rate Per Kgs [ "&amp;INDIRECT($A$1&amp;"!"&amp;CELL("address",$I27))&amp;" ]     AGAINST H.S.CODE   "&amp;TEXT(INDIRECT($A$1&amp;"!"&amp;CELL("address",$H27)),"0000.0000")&amp;IF(OR(INDIRECT($A$1&amp;"!"&amp;CELL("address",$L$8))&lt;&gt;"",INDIRECT($A$1&amp;"!"&amp;CELL("address",$M$8))&lt;&gt;""),"  EFS ONLINE AC #    ","")&amp;_xlfn.IFNA(VLOOKUP(INDIRECT($A$1&amp;"!"&amp;CELL("address",L27)),AC.No[],2,0),"")&amp;_xlfn.IFNA(IF(INDIRECT($A$1&amp;"!"&amp;CELL("address",M27))&lt;&gt;0,"   +   "&amp;VLOOKUP(INDIRECT($A$1&amp;"!"&amp;CELL("address",M27)),AC.No[],2,0),""),""),""),REPT("-",150))</f>
        <v/>
      </c>
      <c r="C27" s="7" t="str">
        <f ca="1">IF(INDIRECT($A$1&amp;"!"&amp;CELL("address",$CU27))&lt;&gt;"END",IF(INDIRECT($A$1&amp;"!"&amp;CELL("address",P27))&lt;&gt;0,"USED IMPORTED   "&amp;INDIRECT($A$1&amp;"!"&amp;CELL("address",$CU27))&amp;"     USED  "&amp;TEXT(INDIRECT($A$1&amp;"!"&amp;CELL("address",P27)),"#,###.#0")&amp;" KGS      AGAINST BILL OF ENTRY NO    "&amp;INDIRECT($A$1&amp;"!"&amp;CELL("address",$F27))&amp;"      Rate Per Kgs [ "&amp;INDIRECT($A$1&amp;"!"&amp;CELL("address",$I27))&amp;" ]     AGAINST H.S.CODE   "&amp;TEXT(INDIRECT($A$1&amp;"!"&amp;CELL("address",$H27)),"0000.0000")&amp;IF(OR(INDIRECT($A$1&amp;"!"&amp;CELL("address",$R$8))&lt;&gt;"",INDIRECT($A$1&amp;"!"&amp;CELL("address",$S$8))&lt;&gt;""),"  EFS ONLINE AC #    ","")&amp;_xlfn.IFNA(VLOOKUP(INDIRECT($A$1&amp;"!"&amp;CELL("address",R27)),AC.No[],2,0),"")&amp;_xlfn.IFNA(IF(INDIRECT($A$1&amp;"!"&amp;CELL("address",S27))&lt;&gt;0,"   +   "&amp;VLOOKUP(INDIRECT($A$1&amp;"!"&amp;CELL("address",S27)),AC.No[],2,0),""),""),""),REPT("-",150))</f>
        <v/>
      </c>
      <c r="D27" s="7" t="str">
        <f ca="1">IF(INDIRECT($A$1&amp;"!"&amp;CELL("address",$CU27))&lt;&gt;"END",IF(INDIRECT($A$1&amp;"!"&amp;CELL("address",V27))&lt;&gt;0,"USED IMPORTED   "&amp;INDIRECT($A$1&amp;"!"&amp;CELL("address",$CU27))&amp;"     USED  "&amp;TEXT(INDIRECT($A$1&amp;"!"&amp;CELL("address",V27)),"#,###.#0")&amp;" KGS      AGAINST BILL OF ENTRY NO    "&amp;INDIRECT($A$1&amp;"!"&amp;CELL("address",$F27))&amp;"      Rate Per Kgs [ "&amp;INDIRECT($A$1&amp;"!"&amp;CELL("address",$I27))&amp;" ]     AGAINST H.S.CODE   "&amp;TEXT(INDIRECT($A$1&amp;"!"&amp;CELL("address",$H27)),"0000.0000")&amp;IF(OR(INDIRECT($A$1&amp;"!"&amp;CELL("address",$X$8))&lt;&gt;"",INDIRECT($A$1&amp;"!"&amp;CELL("address",$Y$8))&lt;&gt;""),"  EFS ONLINE AC #    ","")&amp;_xlfn.IFNA(VLOOKUP(INDIRECT($A$1&amp;"!"&amp;CELL("address",X27)),AC.No[],2,0),"")&amp;_xlfn.IFNA(IF(INDIRECT($A$1&amp;"!"&amp;CELL("address",Y27))&lt;&gt;0,"   +   "&amp;VLOOKUP(INDIRECT($A$1&amp;"!"&amp;CELL("address",Y27)),AC.No[],2,0),""),""),""),REPT("-",150))</f>
        <v/>
      </c>
      <c r="E27" s="7" t="str">
        <f ca="1">IF(INDIRECT($A$1&amp;"!"&amp;CELL("address",$CU27))&lt;&gt;"END",IF(INDIRECT($A$1&amp;"!"&amp;CELL("address",AB27))&lt;&gt;0,"USED IMPORTED   "&amp;INDIRECT($A$1&amp;"!"&amp;CELL("address",$CU27))&amp;"     USED  "&amp;TEXT(INDIRECT($A$1&amp;"!"&amp;CELL("address",AB27)),"#,###.#0")&amp;" KGS      AGAINST BILL OF ENTRY NO    "&amp;INDIRECT($A$1&amp;"!"&amp;CELL("address",$F27))&amp;"      Rate Per Kgs [ "&amp;INDIRECT($A$1&amp;"!"&amp;CELL("address",$I27))&amp;" ]     AGAINST H.S.CODE   "&amp;TEXT(INDIRECT($A$1&amp;"!"&amp;CELL("address",$H27)),"0000.0000")&amp;IF(OR(INDIRECT($A$1&amp;"!"&amp;CELL("address",$AD$8))&lt;&gt;"",INDIRECT($A$1&amp;"!"&amp;CELL("address",$AE$8))&lt;&gt;""),"  EFS ONLINE AC #    ","")&amp;_xlfn.IFNA(VLOOKUP(INDIRECT($A$1&amp;"!"&amp;CELL("address",AD27)),AC.No[],2,0),"")&amp;_xlfn.IFNA(IF(INDIRECT($A$1&amp;"!"&amp;CELL("address",AE27))&lt;&gt;0,"   +   "&amp;VLOOKUP(INDIRECT($A$1&amp;"!"&amp;CELL("address",AE27)),AC.No[],2,0),""),""),""),REPT("-",150))</f>
        <v/>
      </c>
      <c r="F27" s="7" t="str">
        <f ca="1">IF(INDIRECT($A$1&amp;"!"&amp;CELL("address",$CU27))&lt;&gt;"END",IF(INDIRECT($A$1&amp;"!"&amp;CELL("address",AH27))&lt;&gt;0,"USED IMPORTED   "&amp;INDIRECT($A$1&amp;"!"&amp;CELL("address",$CU27))&amp;"     USED  "&amp;TEXT(INDIRECT($A$1&amp;"!"&amp;CELL("address",AH27)),"#,###.#0")&amp;" KGS      AGAINST BILL OF ENTRY NO    "&amp;INDIRECT($A$1&amp;"!"&amp;CELL("address",$F27))&amp;"      Rate Per Kgs [ "&amp;INDIRECT($A$1&amp;"!"&amp;CELL("address",$I27))&amp;" ]     AGAINST H.S.CODE   "&amp;TEXT(INDIRECT($A$1&amp;"!"&amp;CELL("address",$H27)),"0000.0000")&amp;IF(OR(INDIRECT($A$1&amp;"!"&amp;CELL("address",$AJ$8))&lt;&gt;"",INDIRECT($A$1&amp;"!"&amp;CELL("address",$AK$8))&lt;&gt;""),"  EFS ONLINE AC #    ","")&amp;_xlfn.IFNA(VLOOKUP(INDIRECT($A$1&amp;"!"&amp;CELL("address",AJ27)),AC.No[],2,0),"")&amp;_xlfn.IFNA(IF(INDIRECT($A$1&amp;"!"&amp;CELL("address",AK27))&lt;&gt;0,"   +   "&amp;VLOOKUP(INDIRECT($A$1&amp;"!"&amp;CELL("address",AK27)),AC.No[],2,0),""),""),""),REPT("-",150))</f>
        <v/>
      </c>
      <c r="G27" s="7" t="str">
        <f ca="1">IF(INDIRECT($A$1&amp;"!"&amp;CELL("address",$CU27))&lt;&gt;"END",IF(INDIRECT($A$1&amp;"!"&amp;CELL("address",AN27))&lt;&gt;0,"USED IMPORTED   "&amp;INDIRECT($A$1&amp;"!"&amp;CELL("address",$CU27))&amp;"     USED  "&amp;TEXT(INDIRECT($A$1&amp;"!"&amp;CELL("address",AN27)),"#,###.#0")&amp;" KGS      AGAINST BILL OF ENTRY NO    "&amp;INDIRECT($A$1&amp;"!"&amp;CELL("address",$F27))&amp;"      Rate Per Kgs [ "&amp;INDIRECT($A$1&amp;"!"&amp;CELL("address",$I27))&amp;" ]     AGAINST H.S.CODE   "&amp;TEXT(INDIRECT($A$1&amp;"!"&amp;CELL("address",$H27)),"0000.0000")&amp;IF(OR(INDIRECT($A$1&amp;"!"&amp;CELL("address",$AP$8))&lt;&gt;"",INDIRECT($A$1&amp;"!"&amp;CELL("address",$AQ$8))&lt;&gt;""),"  EFS ONLINE AC #    ","")&amp;_xlfn.IFNA(VLOOKUP(INDIRECT($A$1&amp;"!"&amp;CELL("address",AP27)),AC.No[],2,0),"")&amp;_xlfn.IFNA(IF(INDIRECT($A$1&amp;"!"&amp;CELL("address",AQ27))&lt;&gt;0,"   +   "&amp;VLOOKUP(INDIRECT($A$1&amp;"!"&amp;CELL("address",AQ27)),AC.No[],2,0),""),""),""),REPT("-",150))</f>
        <v/>
      </c>
      <c r="H27" s="7" t="str">
        <f ca="1">IF(INDIRECT($A$1&amp;"!"&amp;CELL("address",$CU27))&lt;&gt;"END",IF(INDIRECT($A$1&amp;"!"&amp;CELL("address",AT27))&lt;&gt;0,"USED IMPORTED   "&amp;INDIRECT($A$1&amp;"!"&amp;CELL("address",$CU27))&amp;"     USED  "&amp;TEXT(INDIRECT($A$1&amp;"!"&amp;CELL("address",AT27)),"#,###.#0")&amp;" KGS      AGAINST BILL OF ENTRY NO    "&amp;INDIRECT($A$1&amp;"!"&amp;CELL("address",$F27))&amp;"      Rate Per Kgs [ "&amp;INDIRECT($A$1&amp;"!"&amp;CELL("address",$I27))&amp;" ]     AGAINST H.S.CODE   "&amp;TEXT(INDIRECT($A$1&amp;"!"&amp;CELL("address",$H27)),"0000.0000")&amp;IF(OR(INDIRECT($A$1&amp;"!"&amp;CELL("address",$AV$8))&lt;&gt;"",INDIRECT($A$1&amp;"!"&amp;CELL("address",$AW$8))&lt;&gt;""),"  EFS ONLINE AC #    ","")&amp;_xlfn.IFNA(VLOOKUP(INDIRECT($A$1&amp;"!"&amp;CELL("address",AV27)),AC.No[],2,0),"")&amp;_xlfn.IFNA(IF(INDIRECT($A$1&amp;"!"&amp;CELL("address",AW27))&lt;&gt;0,"   +   "&amp;VLOOKUP(INDIRECT($A$1&amp;"!"&amp;CELL("address",AW27)),AC.No[],2,0),""),""),""),REPT("-",150))</f>
        <v/>
      </c>
      <c r="I27" s="7" t="str">
        <f ca="1">IF(INDIRECT($A$1&amp;"!"&amp;CELL("address",$CU27))&lt;&gt;"END",IF(INDIRECT($A$1&amp;"!"&amp;CELL("address",AZ27))&lt;&gt;0,"USED IMPORTED   "&amp;INDIRECT($A$1&amp;"!"&amp;CELL("address",$CU27))&amp;"     USED  "&amp;TEXT(INDIRECT($A$1&amp;"!"&amp;CELL("address",AZ27)),"#,###.#0")&amp;" KGS      AGAINST BILL OF ENTRY NO    "&amp;INDIRECT($A$1&amp;"!"&amp;CELL("address",$F27))&amp;"      Rate Per Kgs [ "&amp;INDIRECT($A$1&amp;"!"&amp;CELL("address",$I27))&amp;" ]     AGAINST H.S.CODE   "&amp;TEXT(INDIRECT($A$1&amp;"!"&amp;CELL("address",$H27)),"0000.0000")&amp;IF(OR(INDIRECT($A$1&amp;"!"&amp;CELL("address",$BB$8))&lt;&gt;"",INDIRECT($A$1&amp;"!"&amp;CELL("address",$BC$8))&lt;&gt;""),"  EFS ONLINE AC #    ","")&amp;_xlfn.IFNA(VLOOKUP(INDIRECT($A$1&amp;"!"&amp;CELL("address",BB27)),AC.No[],2,0),"")&amp;_xlfn.IFNA(IF(INDIRECT($A$1&amp;"!"&amp;CELL("address",BC27))&lt;&gt;0,"   +   "&amp;VLOOKUP(INDIRECT($A$1&amp;"!"&amp;CELL("address",BC27)),AC.No[],2,0),""),""),""),REPT("-",150))</f>
        <v/>
      </c>
      <c r="J27" s="7" t="str">
        <f ca="1">IF(INDIRECT($A$1&amp;"!"&amp;CELL("address",$CU27))&lt;&gt;"END",IF(INDIRECT($A$1&amp;"!"&amp;CELL("address",BF27))&lt;&gt;0,"USED IMPORTED   "&amp;INDIRECT($A$1&amp;"!"&amp;CELL("address",$CU27))&amp;"     USED  "&amp;TEXT(INDIRECT($A$1&amp;"!"&amp;CELL("address",BF27)),"#,###.#0")&amp;" KGS      AGAINST BILL OF ENTRY NO    "&amp;INDIRECT($A$1&amp;"!"&amp;CELL("address",$F27))&amp;"      Rate Per Kgs [ "&amp;INDIRECT($A$1&amp;"!"&amp;CELL("address",$I27))&amp;" ]     AGAINST H.S.CODE   "&amp;TEXT(INDIRECT($A$1&amp;"!"&amp;CELL("address",$H27)),"0000.0000")&amp;IF(OR(INDIRECT($A$1&amp;"!"&amp;CELL("address",$BH$8))&lt;&gt;"",INDIRECT($A$1&amp;"!"&amp;CELL("address",$BI$8))&lt;&gt;""),"  EFS ONLINE AC #    ","")&amp;_xlfn.IFNA(VLOOKUP(INDIRECT($A$1&amp;"!"&amp;CELL("address",BH27)),AC.No[],2,0),"")&amp;_xlfn.IFNA(IF(INDIRECT($A$1&amp;"!"&amp;CELL("address",BI27))&lt;&gt;0,"   +   "&amp;VLOOKUP(INDIRECT($A$1&amp;"!"&amp;CELL("address",BI27)),AC.No[],2,0),""),""),""),REPT("-",150))</f>
        <v/>
      </c>
      <c r="K27" s="7" t="str">
        <f ca="1">IF(INDIRECT($A$1&amp;"!"&amp;CELL("address",$CU27))&lt;&gt;"END",IF(INDIRECT($A$1&amp;"!"&amp;CELL("address",BL27))&lt;&gt;0,"USED IMPORTED   "&amp;INDIRECT($A$1&amp;"!"&amp;CELL("address",$CU27))&amp;"     USED  "&amp;TEXT(INDIRECT($A$1&amp;"!"&amp;CELL("address",BL27)),"#,###.#0")&amp;" KGS      AGAINST BILL OF ENTRY NO    "&amp;INDIRECT($A$1&amp;"!"&amp;CELL("address",$F27))&amp;"      Rate Per Kgs [ "&amp;INDIRECT($A$1&amp;"!"&amp;CELL("address",$I27))&amp;" ]     AGAINST H.S.CODE   "&amp;TEXT(INDIRECT($A$1&amp;"!"&amp;CELL("address",$H27)),"0000.0000")&amp;IF(OR(INDIRECT($A$1&amp;"!"&amp;CELL("address",$BN$8))&lt;&gt;"",INDIRECT($A$1&amp;"!"&amp;CELL("address",$BO$8))&lt;&gt;""),"  EFS ONLINE AC #    ","")&amp;_xlfn.IFNA(VLOOKUP(INDIRECT($A$1&amp;"!"&amp;CELL("address",BN27)),AC.No[],2,0),"")&amp;_xlfn.IFNA(IF(INDIRECT($A$1&amp;"!"&amp;CELL("address",BO27))&lt;&gt;0,"   +   "&amp;VLOOKUP(INDIRECT($A$1&amp;"!"&amp;CELL("address",BO27)),AC.No[],2,0),""),""),""),REPT("-",150))</f>
        <v/>
      </c>
      <c r="L27" s="7" t="str">
        <f ca="1">IF(INDIRECT($A$1&amp;"!"&amp;CELL("address",$CU27))&lt;&gt;"END",IF(INDIRECT($A$1&amp;"!"&amp;CELL("address",BR27))&lt;&gt;0,"USED IMPORTED   "&amp;INDIRECT($A$1&amp;"!"&amp;CELL("address",$CU27))&amp;"     USED  "&amp;TEXT(INDIRECT($A$1&amp;"!"&amp;CELL("address",BR27)),"#,###.#0")&amp;" KGS      AGAINST BILL OF ENTRY NO    "&amp;INDIRECT($A$1&amp;"!"&amp;CELL("address",$F27))&amp;"      Rate Per Kgs [ "&amp;INDIRECT($A$1&amp;"!"&amp;CELL("address",$I27))&amp;" ]     AGAINST H.S.CODE   "&amp;TEXT(INDIRECT($A$1&amp;"!"&amp;CELL("address",$H27)),"0000.0000")&amp;IF(OR(INDIRECT($A$1&amp;"!"&amp;CELL("address",$BT$8))&lt;&gt;"",INDIRECT($A$1&amp;"!"&amp;CELL("address",$BU$8))&lt;&gt;""),"  EFS ONLINE AC #    ","")&amp;_xlfn.IFNA(VLOOKUP(INDIRECT($A$1&amp;"!"&amp;CELL("address",BT27)),AC.No[],2,0),"")&amp;_xlfn.IFNA(IF(INDIRECT($A$1&amp;"!"&amp;CELL("address",BU27))&lt;&gt;0,"   +   "&amp;VLOOKUP(INDIRECT($A$1&amp;"!"&amp;CELL("address",BU27)),AC.No[],2,0),""),""),""),REPT("-",150))</f>
        <v/>
      </c>
      <c r="M27" s="7" t="str">
        <f ca="1">IF(INDIRECT($A$1&amp;"!"&amp;CELL("address",$CU27))&lt;&gt;"END",IF(INDIRECT($A$1&amp;"!"&amp;CELL("address",BX27))&lt;&gt;0,"USED IMPORTED   "&amp;INDIRECT($A$1&amp;"!"&amp;CELL("address",$CU27))&amp;"     USED  "&amp;TEXT(INDIRECT($A$1&amp;"!"&amp;CELL("address",BX27)),"#,###.#0")&amp;" KGS      AGAINST BILL OF ENTRY NO    "&amp;INDIRECT($A$1&amp;"!"&amp;CELL("address",$F27))&amp;"      Rate Per Kgs [ "&amp;INDIRECT($A$1&amp;"!"&amp;CELL("address",$I27))&amp;" ]     AGAINST H.S.CODE   "&amp;TEXT(INDIRECT($A$1&amp;"!"&amp;CELL("address",$H27)),"0000.0000")&amp;IF(OR(INDIRECT($A$1&amp;"!"&amp;CELL("address",$BZ$8))&lt;&gt;"",INDIRECT($A$1&amp;"!"&amp;CELL("address",$CA$8))&lt;&gt;""),"  EFS ONLINE AC #    ","")&amp;_xlfn.IFNA(VLOOKUP(INDIRECT($A$1&amp;"!"&amp;CELL("address",BZ27)),AC.No[],2,0),"")&amp;_xlfn.IFNA(IF(INDIRECT($A$1&amp;"!"&amp;CELL("address",CA27))&lt;&gt;0,"   +   "&amp;VLOOKUP(INDIRECT($A$1&amp;"!"&amp;CELL("address",CA27)),AC.No[],2,0),""),""),""),REPT("-",150))</f>
        <v/>
      </c>
      <c r="N27" s="7" t="str">
        <f ca="1">IF(INDIRECT($A$1&amp;"!"&amp;CELL("address",$CU27))&lt;&gt;"END",IF(INDIRECT($A$1&amp;"!"&amp;CELL("address",CD27))&lt;&gt;0,"USED IMPORTED   "&amp;INDIRECT($A$1&amp;"!"&amp;CELL("address",$CU27))&amp;"     USED  "&amp;TEXT(INDIRECT($A$1&amp;"!"&amp;CELL("address",CD27)),"#,###.#0")&amp;" KGS      AGAINST BILL OF ENTRY NO    "&amp;INDIRECT($A$1&amp;"!"&amp;CELL("address",$F27))&amp;"      Rate Per Kgs [ "&amp;INDIRECT($A$1&amp;"!"&amp;CELL("address",$I27))&amp;" ]     AGAINST H.S.CODE   "&amp;TEXT(INDIRECT($A$1&amp;"!"&amp;CELL("address",$H27)),"0000.0000")&amp;IF(OR(INDIRECT($A$1&amp;"!"&amp;CELL("address",$CF$8))&lt;&gt;"",INDIRECT($A$1&amp;"!"&amp;CELL("address",$CG$8))&lt;&gt;""),"  EFS ONLINE AC #    ","")&amp;_xlfn.IFNA(VLOOKUP(INDIRECT($A$1&amp;"!"&amp;CELL("address",CF27)),AC.No[],2,0),"")&amp;_xlfn.IFNA(IF(INDIRECT($A$1&amp;"!"&amp;CELL("address",CG27))&lt;&gt;0,"   +   "&amp;VLOOKUP(INDIRECT($A$1&amp;"!"&amp;CELL("address",CG27)),AC.No[],2,0),""),""),""),REPT("-",150))</f>
        <v/>
      </c>
      <c r="O27" s="7" t="str">
        <f ca="1">IF(INDIRECT($A$1&amp;"!"&amp;CELL("address",$CU27))&lt;&gt;"END",IF(INDIRECT($A$1&amp;"!"&amp;CELL("address",CJ27))&lt;&gt;0,"USED IMPORTED   "&amp;INDIRECT($A$1&amp;"!"&amp;CELL("address",$CU27))&amp;"     USED  "&amp;TEXT(INDIRECT($A$1&amp;"!"&amp;CELL("address",CJ27)),"#,###.#0")&amp;" KGS      AGAINST BILL OF ENTRY NO    "&amp;INDIRECT($A$1&amp;"!"&amp;CELL("address",$F27))&amp;"      Rate Per Kgs [ "&amp;INDIRECT($A$1&amp;"!"&amp;CELL("address",$I27))&amp;" ]     AGAINST H.S.CODE   "&amp;TEXT(INDIRECT($A$1&amp;"!"&amp;CELL("address",$H27)),"0000.0000")&amp;IF(OR(INDIRECT($A$1&amp;"!"&amp;CELL("address",$CL$8))&lt;&gt;"",INDIRECT($A$1&amp;"!"&amp;CELL("address",$CM$8))&lt;&gt;""),"  EFS ONLINE AC #    ","")&amp;_xlfn.IFNA(VLOOKUP(INDIRECT($A$1&amp;"!"&amp;CELL("address",CL27)),AC.No[],2,0),"")&amp;_xlfn.IFNA(IF(INDIRECT($A$1&amp;"!"&amp;CELL("address",CM27))&lt;&gt;0,"   +   "&amp;VLOOKUP(INDIRECT($A$1&amp;"!"&amp;CELL("address",CM27)),AC.No[],2,0),""),""),""),REPT("-",150))</f>
        <v/>
      </c>
      <c r="P27" s="7" t="str">
        <f ca="1">IF(INDIRECT($A$1&amp;"!"&amp;CELL("address",$CU27))&lt;&gt;"END",IF(INDIRECT($A$1&amp;"!"&amp;CELL("address",CP27))&lt;&gt;0,"USED IMPORTED   "&amp;INDIRECT($A$1&amp;"!"&amp;CELL("address",$CU27))&amp;"     USED  "&amp;TEXT(INDIRECT($A$1&amp;"!"&amp;CELL("address",CP27)),"#,###.#0")&amp;" KGS      AGAINST BILL OF ENTRY NO    "&amp;INDIRECT($A$1&amp;"!"&amp;CELL("address",$F27))&amp;"      Rate Per Kgs [ "&amp;INDIRECT($A$1&amp;"!"&amp;CELL("address",$I27))&amp;" ]     AGAINST H.S.CODE   "&amp;TEXT(INDIRECT($A$1&amp;"!"&amp;CELL("address",$H27)),"0000.0000")&amp;IF(OR(INDIRECT($A$1&amp;"!"&amp;CELL("address",$CR$8))&lt;&gt;"",INDIRECT($A$1&amp;"!"&amp;CELL("address",$CS$8))&lt;&gt;""),"  EFS ONLINE AC #    ","")&amp;_xlfn.IFNA(VLOOKUP(INDIRECT($A$1&amp;"!"&amp;CELL("address",CR27)),AC.No[],2,0),"")&amp;_xlfn.IFNA(IF(INDIRECT($A$1&amp;"!"&amp;CELL("address",CS27))&lt;&gt;0,"   +   "&amp;VLOOKUP(INDIRECT($A$1&amp;"!"&amp;CELL("address",CS27)),AC.No[],2,0),""),""),""),REPT("-",150))</f>
        <v/>
      </c>
    </row>
    <row r="28" spans="1:16" x14ac:dyDescent="0.2">
      <c r="A28" s="124">
        <v>19</v>
      </c>
      <c r="B28" s="7" t="str">
        <f ca="1">IF(INDIRECT($A$1&amp;"!"&amp;CELL("address",$CU28))&lt;&gt;"END",IF(INDIRECT($A$1&amp;"!"&amp;CELL("address",J28))&lt;&gt;0,"USED IMPORTED   "&amp;INDIRECT($A$1&amp;"!"&amp;CELL("address",$CU28))&amp;"     USED  "&amp;TEXT(INDIRECT($A$1&amp;"!"&amp;CELL("address",J28)),"#,###.#0")&amp;" KGS      AGAINST BILL OF ENTRY NO    "&amp;INDIRECT($A$1&amp;"!"&amp;CELL("address",$F28))&amp;"      Rate Per Kgs [ "&amp;INDIRECT($A$1&amp;"!"&amp;CELL("address",$I28))&amp;" ]     AGAINST H.S.CODE   "&amp;TEXT(INDIRECT($A$1&amp;"!"&amp;CELL("address",$H28)),"0000.0000")&amp;IF(OR(INDIRECT($A$1&amp;"!"&amp;CELL("address",$L$8))&lt;&gt;"",INDIRECT($A$1&amp;"!"&amp;CELL("address",$M$8))&lt;&gt;""),"  EFS ONLINE AC #    ","")&amp;_xlfn.IFNA(VLOOKUP(INDIRECT($A$1&amp;"!"&amp;CELL("address",L28)),AC.No[],2,0),"")&amp;_xlfn.IFNA(IF(INDIRECT($A$1&amp;"!"&amp;CELL("address",M28))&lt;&gt;0,"   +   "&amp;VLOOKUP(INDIRECT($A$1&amp;"!"&amp;CELL("address",M28)),AC.No[],2,0),""),""),""),REPT("-",150))</f>
        <v/>
      </c>
      <c r="C28" s="7" t="str">
        <f ca="1">IF(INDIRECT($A$1&amp;"!"&amp;CELL("address",$CU28))&lt;&gt;"END",IF(INDIRECT($A$1&amp;"!"&amp;CELL("address",P28))&lt;&gt;0,"USED IMPORTED   "&amp;INDIRECT($A$1&amp;"!"&amp;CELL("address",$CU28))&amp;"     USED  "&amp;TEXT(INDIRECT($A$1&amp;"!"&amp;CELL("address",P28)),"#,###.#0")&amp;" KGS      AGAINST BILL OF ENTRY NO    "&amp;INDIRECT($A$1&amp;"!"&amp;CELL("address",$F28))&amp;"      Rate Per Kgs [ "&amp;INDIRECT($A$1&amp;"!"&amp;CELL("address",$I28))&amp;" ]     AGAINST H.S.CODE   "&amp;TEXT(INDIRECT($A$1&amp;"!"&amp;CELL("address",$H28)),"0000.0000")&amp;IF(OR(INDIRECT($A$1&amp;"!"&amp;CELL("address",$R$8))&lt;&gt;"",INDIRECT($A$1&amp;"!"&amp;CELL("address",$S$8))&lt;&gt;""),"  EFS ONLINE AC #    ","")&amp;_xlfn.IFNA(VLOOKUP(INDIRECT($A$1&amp;"!"&amp;CELL("address",R28)),AC.No[],2,0),"")&amp;_xlfn.IFNA(IF(INDIRECT($A$1&amp;"!"&amp;CELL("address",S28))&lt;&gt;0,"   +   "&amp;VLOOKUP(INDIRECT($A$1&amp;"!"&amp;CELL("address",S28)),AC.No[],2,0),""),""),""),REPT("-",150))</f>
        <v/>
      </c>
      <c r="D28" s="7" t="str">
        <f ca="1">IF(INDIRECT($A$1&amp;"!"&amp;CELL("address",$CU28))&lt;&gt;"END",IF(INDIRECT($A$1&amp;"!"&amp;CELL("address",V28))&lt;&gt;0,"USED IMPORTED   "&amp;INDIRECT($A$1&amp;"!"&amp;CELL("address",$CU28))&amp;"     USED  "&amp;TEXT(INDIRECT($A$1&amp;"!"&amp;CELL("address",V28)),"#,###.#0")&amp;" KGS      AGAINST BILL OF ENTRY NO    "&amp;INDIRECT($A$1&amp;"!"&amp;CELL("address",$F28))&amp;"      Rate Per Kgs [ "&amp;INDIRECT($A$1&amp;"!"&amp;CELL("address",$I28))&amp;" ]     AGAINST H.S.CODE   "&amp;TEXT(INDIRECT($A$1&amp;"!"&amp;CELL("address",$H28)),"0000.0000")&amp;IF(OR(INDIRECT($A$1&amp;"!"&amp;CELL("address",$X$8))&lt;&gt;"",INDIRECT($A$1&amp;"!"&amp;CELL("address",$Y$8))&lt;&gt;""),"  EFS ONLINE AC #    ","")&amp;_xlfn.IFNA(VLOOKUP(INDIRECT($A$1&amp;"!"&amp;CELL("address",X28)),AC.No[],2,0),"")&amp;_xlfn.IFNA(IF(INDIRECT($A$1&amp;"!"&amp;CELL("address",Y28))&lt;&gt;0,"   +   "&amp;VLOOKUP(INDIRECT($A$1&amp;"!"&amp;CELL("address",Y28)),AC.No[],2,0),""),""),""),REPT("-",150))</f>
        <v/>
      </c>
      <c r="E28" s="7" t="str">
        <f ca="1">IF(INDIRECT($A$1&amp;"!"&amp;CELL("address",$CU28))&lt;&gt;"END",IF(INDIRECT($A$1&amp;"!"&amp;CELL("address",AB28))&lt;&gt;0,"USED IMPORTED   "&amp;INDIRECT($A$1&amp;"!"&amp;CELL("address",$CU28))&amp;"     USED  "&amp;TEXT(INDIRECT($A$1&amp;"!"&amp;CELL("address",AB28)),"#,###.#0")&amp;" KGS      AGAINST BILL OF ENTRY NO    "&amp;INDIRECT($A$1&amp;"!"&amp;CELL("address",$F28))&amp;"      Rate Per Kgs [ "&amp;INDIRECT($A$1&amp;"!"&amp;CELL("address",$I28))&amp;" ]     AGAINST H.S.CODE   "&amp;TEXT(INDIRECT($A$1&amp;"!"&amp;CELL("address",$H28)),"0000.0000")&amp;IF(OR(INDIRECT($A$1&amp;"!"&amp;CELL("address",$AD$8))&lt;&gt;"",INDIRECT($A$1&amp;"!"&amp;CELL("address",$AE$8))&lt;&gt;""),"  EFS ONLINE AC #    ","")&amp;_xlfn.IFNA(VLOOKUP(INDIRECT($A$1&amp;"!"&amp;CELL("address",AD28)),AC.No[],2,0),"")&amp;_xlfn.IFNA(IF(INDIRECT($A$1&amp;"!"&amp;CELL("address",AE28))&lt;&gt;0,"   +   "&amp;VLOOKUP(INDIRECT($A$1&amp;"!"&amp;CELL("address",AE28)),AC.No[],2,0),""),""),""),REPT("-",150))</f>
        <v/>
      </c>
      <c r="F28" s="7" t="str">
        <f ca="1">IF(INDIRECT($A$1&amp;"!"&amp;CELL("address",$CU28))&lt;&gt;"END",IF(INDIRECT($A$1&amp;"!"&amp;CELL("address",AH28))&lt;&gt;0,"USED IMPORTED   "&amp;INDIRECT($A$1&amp;"!"&amp;CELL("address",$CU28))&amp;"     USED  "&amp;TEXT(INDIRECT($A$1&amp;"!"&amp;CELL("address",AH28)),"#,###.#0")&amp;" KGS      AGAINST BILL OF ENTRY NO    "&amp;INDIRECT($A$1&amp;"!"&amp;CELL("address",$F28))&amp;"      Rate Per Kgs [ "&amp;INDIRECT($A$1&amp;"!"&amp;CELL("address",$I28))&amp;" ]     AGAINST H.S.CODE   "&amp;TEXT(INDIRECT($A$1&amp;"!"&amp;CELL("address",$H28)),"0000.0000")&amp;IF(OR(INDIRECT($A$1&amp;"!"&amp;CELL("address",$AJ$8))&lt;&gt;"",INDIRECT($A$1&amp;"!"&amp;CELL("address",$AK$8))&lt;&gt;""),"  EFS ONLINE AC #    ","")&amp;_xlfn.IFNA(VLOOKUP(INDIRECT($A$1&amp;"!"&amp;CELL("address",AJ28)),AC.No[],2,0),"")&amp;_xlfn.IFNA(IF(INDIRECT($A$1&amp;"!"&amp;CELL("address",AK28))&lt;&gt;0,"   +   "&amp;VLOOKUP(INDIRECT($A$1&amp;"!"&amp;CELL("address",AK28)),AC.No[],2,0),""),""),""),REPT("-",150))</f>
        <v/>
      </c>
      <c r="G28" s="7" t="str">
        <f ca="1">IF(INDIRECT($A$1&amp;"!"&amp;CELL("address",$CU28))&lt;&gt;"END",IF(INDIRECT($A$1&amp;"!"&amp;CELL("address",AN28))&lt;&gt;0,"USED IMPORTED   "&amp;INDIRECT($A$1&amp;"!"&amp;CELL("address",$CU28))&amp;"     USED  "&amp;TEXT(INDIRECT($A$1&amp;"!"&amp;CELL("address",AN28)),"#,###.#0")&amp;" KGS      AGAINST BILL OF ENTRY NO    "&amp;INDIRECT($A$1&amp;"!"&amp;CELL("address",$F28))&amp;"      Rate Per Kgs [ "&amp;INDIRECT($A$1&amp;"!"&amp;CELL("address",$I28))&amp;" ]     AGAINST H.S.CODE   "&amp;TEXT(INDIRECT($A$1&amp;"!"&amp;CELL("address",$H28)),"0000.0000")&amp;IF(OR(INDIRECT($A$1&amp;"!"&amp;CELL("address",$AP$8))&lt;&gt;"",INDIRECT($A$1&amp;"!"&amp;CELL("address",$AQ$8))&lt;&gt;""),"  EFS ONLINE AC #    ","")&amp;_xlfn.IFNA(VLOOKUP(INDIRECT($A$1&amp;"!"&amp;CELL("address",AP28)),AC.No[],2,0),"")&amp;_xlfn.IFNA(IF(INDIRECT($A$1&amp;"!"&amp;CELL("address",AQ28))&lt;&gt;0,"   +   "&amp;VLOOKUP(INDIRECT($A$1&amp;"!"&amp;CELL("address",AQ28)),AC.No[],2,0),""),""),""),REPT("-",150))</f>
        <v/>
      </c>
      <c r="H28" s="7" t="str">
        <f ca="1">IF(INDIRECT($A$1&amp;"!"&amp;CELL("address",$CU28))&lt;&gt;"END",IF(INDIRECT($A$1&amp;"!"&amp;CELL("address",AT28))&lt;&gt;0,"USED IMPORTED   "&amp;INDIRECT($A$1&amp;"!"&amp;CELL("address",$CU28))&amp;"     USED  "&amp;TEXT(INDIRECT($A$1&amp;"!"&amp;CELL("address",AT28)),"#,###.#0")&amp;" KGS      AGAINST BILL OF ENTRY NO    "&amp;INDIRECT($A$1&amp;"!"&amp;CELL("address",$F28))&amp;"      Rate Per Kgs [ "&amp;INDIRECT($A$1&amp;"!"&amp;CELL("address",$I28))&amp;" ]     AGAINST H.S.CODE   "&amp;TEXT(INDIRECT($A$1&amp;"!"&amp;CELL("address",$H28)),"0000.0000")&amp;IF(OR(INDIRECT($A$1&amp;"!"&amp;CELL("address",$AV$8))&lt;&gt;"",INDIRECT($A$1&amp;"!"&amp;CELL("address",$AW$8))&lt;&gt;""),"  EFS ONLINE AC #    ","")&amp;_xlfn.IFNA(VLOOKUP(INDIRECT($A$1&amp;"!"&amp;CELL("address",AV28)),AC.No[],2,0),"")&amp;_xlfn.IFNA(IF(INDIRECT($A$1&amp;"!"&amp;CELL("address",AW28))&lt;&gt;0,"   +   "&amp;VLOOKUP(INDIRECT($A$1&amp;"!"&amp;CELL("address",AW28)),AC.No[],2,0),""),""),""),REPT("-",150))</f>
        <v/>
      </c>
      <c r="I28" s="7" t="str">
        <f ca="1">IF(INDIRECT($A$1&amp;"!"&amp;CELL("address",$CU28))&lt;&gt;"END",IF(INDIRECT($A$1&amp;"!"&amp;CELL("address",AZ28))&lt;&gt;0,"USED IMPORTED   "&amp;INDIRECT($A$1&amp;"!"&amp;CELL("address",$CU28))&amp;"     USED  "&amp;TEXT(INDIRECT($A$1&amp;"!"&amp;CELL("address",AZ28)),"#,###.#0")&amp;" KGS      AGAINST BILL OF ENTRY NO    "&amp;INDIRECT($A$1&amp;"!"&amp;CELL("address",$F28))&amp;"      Rate Per Kgs [ "&amp;INDIRECT($A$1&amp;"!"&amp;CELL("address",$I28))&amp;" ]     AGAINST H.S.CODE   "&amp;TEXT(INDIRECT($A$1&amp;"!"&amp;CELL("address",$H28)),"0000.0000")&amp;IF(OR(INDIRECT($A$1&amp;"!"&amp;CELL("address",$BB$8))&lt;&gt;"",INDIRECT($A$1&amp;"!"&amp;CELL("address",$BC$8))&lt;&gt;""),"  EFS ONLINE AC #    ","")&amp;_xlfn.IFNA(VLOOKUP(INDIRECT($A$1&amp;"!"&amp;CELL("address",BB28)),AC.No[],2,0),"")&amp;_xlfn.IFNA(IF(INDIRECT($A$1&amp;"!"&amp;CELL("address",BC28))&lt;&gt;0,"   +   "&amp;VLOOKUP(INDIRECT($A$1&amp;"!"&amp;CELL("address",BC28)),AC.No[],2,0),""),""),""),REPT("-",150))</f>
        <v/>
      </c>
      <c r="J28" s="7" t="str">
        <f ca="1">IF(INDIRECT($A$1&amp;"!"&amp;CELL("address",$CU28))&lt;&gt;"END",IF(INDIRECT($A$1&amp;"!"&amp;CELL("address",BF28))&lt;&gt;0,"USED IMPORTED   "&amp;INDIRECT($A$1&amp;"!"&amp;CELL("address",$CU28))&amp;"     USED  "&amp;TEXT(INDIRECT($A$1&amp;"!"&amp;CELL("address",BF28)),"#,###.#0")&amp;" KGS      AGAINST BILL OF ENTRY NO    "&amp;INDIRECT($A$1&amp;"!"&amp;CELL("address",$F28))&amp;"      Rate Per Kgs [ "&amp;INDIRECT($A$1&amp;"!"&amp;CELL("address",$I28))&amp;" ]     AGAINST H.S.CODE   "&amp;TEXT(INDIRECT($A$1&amp;"!"&amp;CELL("address",$H28)),"0000.0000")&amp;IF(OR(INDIRECT($A$1&amp;"!"&amp;CELL("address",$BH$8))&lt;&gt;"",INDIRECT($A$1&amp;"!"&amp;CELL("address",$BI$8))&lt;&gt;""),"  EFS ONLINE AC #    ","")&amp;_xlfn.IFNA(VLOOKUP(INDIRECT($A$1&amp;"!"&amp;CELL("address",BH28)),AC.No[],2,0),"")&amp;_xlfn.IFNA(IF(INDIRECT($A$1&amp;"!"&amp;CELL("address",BI28))&lt;&gt;0,"   +   "&amp;VLOOKUP(INDIRECT($A$1&amp;"!"&amp;CELL("address",BI28)),AC.No[],2,0),""),""),""),REPT("-",150))</f>
        <v/>
      </c>
      <c r="K28" s="7" t="str">
        <f ca="1">IF(INDIRECT($A$1&amp;"!"&amp;CELL("address",$CU28))&lt;&gt;"END",IF(INDIRECT($A$1&amp;"!"&amp;CELL("address",BL28))&lt;&gt;0,"USED IMPORTED   "&amp;INDIRECT($A$1&amp;"!"&amp;CELL("address",$CU28))&amp;"     USED  "&amp;TEXT(INDIRECT($A$1&amp;"!"&amp;CELL("address",BL28)),"#,###.#0")&amp;" KGS      AGAINST BILL OF ENTRY NO    "&amp;INDIRECT($A$1&amp;"!"&amp;CELL("address",$F28))&amp;"      Rate Per Kgs [ "&amp;INDIRECT($A$1&amp;"!"&amp;CELL("address",$I28))&amp;" ]     AGAINST H.S.CODE   "&amp;TEXT(INDIRECT($A$1&amp;"!"&amp;CELL("address",$H28)),"0000.0000")&amp;IF(OR(INDIRECT($A$1&amp;"!"&amp;CELL("address",$BN$8))&lt;&gt;"",INDIRECT($A$1&amp;"!"&amp;CELL("address",$BO$8))&lt;&gt;""),"  EFS ONLINE AC #    ","")&amp;_xlfn.IFNA(VLOOKUP(INDIRECT($A$1&amp;"!"&amp;CELL("address",BN28)),AC.No[],2,0),"")&amp;_xlfn.IFNA(IF(INDIRECT($A$1&amp;"!"&amp;CELL("address",BO28))&lt;&gt;0,"   +   "&amp;VLOOKUP(INDIRECT($A$1&amp;"!"&amp;CELL("address",BO28)),AC.No[],2,0),""),""),""),REPT("-",150))</f>
        <v/>
      </c>
      <c r="L28" s="7" t="str">
        <f ca="1">IF(INDIRECT($A$1&amp;"!"&amp;CELL("address",$CU28))&lt;&gt;"END",IF(INDIRECT($A$1&amp;"!"&amp;CELL("address",BR28))&lt;&gt;0,"USED IMPORTED   "&amp;INDIRECT($A$1&amp;"!"&amp;CELL("address",$CU28))&amp;"     USED  "&amp;TEXT(INDIRECT($A$1&amp;"!"&amp;CELL("address",BR28)),"#,###.#0")&amp;" KGS      AGAINST BILL OF ENTRY NO    "&amp;INDIRECT($A$1&amp;"!"&amp;CELL("address",$F28))&amp;"      Rate Per Kgs [ "&amp;INDIRECT($A$1&amp;"!"&amp;CELL("address",$I28))&amp;" ]     AGAINST H.S.CODE   "&amp;TEXT(INDIRECT($A$1&amp;"!"&amp;CELL("address",$H28)),"0000.0000")&amp;IF(OR(INDIRECT($A$1&amp;"!"&amp;CELL("address",$BT$8))&lt;&gt;"",INDIRECT($A$1&amp;"!"&amp;CELL("address",$BU$8))&lt;&gt;""),"  EFS ONLINE AC #    ","")&amp;_xlfn.IFNA(VLOOKUP(INDIRECT($A$1&amp;"!"&amp;CELL("address",BT28)),AC.No[],2,0),"")&amp;_xlfn.IFNA(IF(INDIRECT($A$1&amp;"!"&amp;CELL("address",BU28))&lt;&gt;0,"   +   "&amp;VLOOKUP(INDIRECT($A$1&amp;"!"&amp;CELL("address",BU28)),AC.No[],2,0),""),""),""),REPT("-",150))</f>
        <v/>
      </c>
      <c r="M28" s="7" t="str">
        <f ca="1">IF(INDIRECT($A$1&amp;"!"&amp;CELL("address",$CU28))&lt;&gt;"END",IF(INDIRECT($A$1&amp;"!"&amp;CELL("address",BX28))&lt;&gt;0,"USED IMPORTED   "&amp;INDIRECT($A$1&amp;"!"&amp;CELL("address",$CU28))&amp;"     USED  "&amp;TEXT(INDIRECT($A$1&amp;"!"&amp;CELL("address",BX28)),"#,###.#0")&amp;" KGS      AGAINST BILL OF ENTRY NO    "&amp;INDIRECT($A$1&amp;"!"&amp;CELL("address",$F28))&amp;"      Rate Per Kgs [ "&amp;INDIRECT($A$1&amp;"!"&amp;CELL("address",$I28))&amp;" ]     AGAINST H.S.CODE   "&amp;TEXT(INDIRECT($A$1&amp;"!"&amp;CELL("address",$H28)),"0000.0000")&amp;IF(OR(INDIRECT($A$1&amp;"!"&amp;CELL("address",$BZ$8))&lt;&gt;"",INDIRECT($A$1&amp;"!"&amp;CELL("address",$CA$8))&lt;&gt;""),"  EFS ONLINE AC #    ","")&amp;_xlfn.IFNA(VLOOKUP(INDIRECT($A$1&amp;"!"&amp;CELL("address",BZ28)),AC.No[],2,0),"")&amp;_xlfn.IFNA(IF(INDIRECT($A$1&amp;"!"&amp;CELL("address",CA28))&lt;&gt;0,"   +   "&amp;VLOOKUP(INDIRECT($A$1&amp;"!"&amp;CELL("address",CA28)),AC.No[],2,0),""),""),""),REPT("-",150))</f>
        <v/>
      </c>
      <c r="N28" s="7" t="str">
        <f ca="1">IF(INDIRECT($A$1&amp;"!"&amp;CELL("address",$CU28))&lt;&gt;"END",IF(INDIRECT($A$1&amp;"!"&amp;CELL("address",CD28))&lt;&gt;0,"USED IMPORTED   "&amp;INDIRECT($A$1&amp;"!"&amp;CELL("address",$CU28))&amp;"     USED  "&amp;TEXT(INDIRECT($A$1&amp;"!"&amp;CELL("address",CD28)),"#,###.#0")&amp;" KGS      AGAINST BILL OF ENTRY NO    "&amp;INDIRECT($A$1&amp;"!"&amp;CELL("address",$F28))&amp;"      Rate Per Kgs [ "&amp;INDIRECT($A$1&amp;"!"&amp;CELL("address",$I28))&amp;" ]     AGAINST H.S.CODE   "&amp;TEXT(INDIRECT($A$1&amp;"!"&amp;CELL("address",$H28)),"0000.0000")&amp;IF(OR(INDIRECT($A$1&amp;"!"&amp;CELL("address",$CF$8))&lt;&gt;"",INDIRECT($A$1&amp;"!"&amp;CELL("address",$CG$8))&lt;&gt;""),"  EFS ONLINE AC #    ","")&amp;_xlfn.IFNA(VLOOKUP(INDIRECT($A$1&amp;"!"&amp;CELL("address",CF28)),AC.No[],2,0),"")&amp;_xlfn.IFNA(IF(INDIRECT($A$1&amp;"!"&amp;CELL("address",CG28))&lt;&gt;0,"   +   "&amp;VLOOKUP(INDIRECT($A$1&amp;"!"&amp;CELL("address",CG28)),AC.No[],2,0),""),""),""),REPT("-",150))</f>
        <v/>
      </c>
      <c r="O28" s="7" t="str">
        <f ca="1">IF(INDIRECT($A$1&amp;"!"&amp;CELL("address",$CU28))&lt;&gt;"END",IF(INDIRECT($A$1&amp;"!"&amp;CELL("address",CJ28))&lt;&gt;0,"USED IMPORTED   "&amp;INDIRECT($A$1&amp;"!"&amp;CELL("address",$CU28))&amp;"     USED  "&amp;TEXT(INDIRECT($A$1&amp;"!"&amp;CELL("address",CJ28)),"#,###.#0")&amp;" KGS      AGAINST BILL OF ENTRY NO    "&amp;INDIRECT($A$1&amp;"!"&amp;CELL("address",$F28))&amp;"      Rate Per Kgs [ "&amp;INDIRECT($A$1&amp;"!"&amp;CELL("address",$I28))&amp;" ]     AGAINST H.S.CODE   "&amp;TEXT(INDIRECT($A$1&amp;"!"&amp;CELL("address",$H28)),"0000.0000")&amp;IF(OR(INDIRECT($A$1&amp;"!"&amp;CELL("address",$CL$8))&lt;&gt;"",INDIRECT($A$1&amp;"!"&amp;CELL("address",$CM$8))&lt;&gt;""),"  EFS ONLINE AC #    ","")&amp;_xlfn.IFNA(VLOOKUP(INDIRECT($A$1&amp;"!"&amp;CELL("address",CL28)),AC.No[],2,0),"")&amp;_xlfn.IFNA(IF(INDIRECT($A$1&amp;"!"&amp;CELL("address",CM28))&lt;&gt;0,"   +   "&amp;VLOOKUP(INDIRECT($A$1&amp;"!"&amp;CELL("address",CM28)),AC.No[],2,0),""),""),""),REPT("-",150))</f>
        <v/>
      </c>
      <c r="P28" s="7" t="str">
        <f ca="1">IF(INDIRECT($A$1&amp;"!"&amp;CELL("address",$CU28))&lt;&gt;"END",IF(INDIRECT($A$1&amp;"!"&amp;CELL("address",CP28))&lt;&gt;0,"USED IMPORTED   "&amp;INDIRECT($A$1&amp;"!"&amp;CELL("address",$CU28))&amp;"     USED  "&amp;TEXT(INDIRECT($A$1&amp;"!"&amp;CELL("address",CP28)),"#,###.#0")&amp;" KGS      AGAINST BILL OF ENTRY NO    "&amp;INDIRECT($A$1&amp;"!"&amp;CELL("address",$F28))&amp;"      Rate Per Kgs [ "&amp;INDIRECT($A$1&amp;"!"&amp;CELL("address",$I28))&amp;" ]     AGAINST H.S.CODE   "&amp;TEXT(INDIRECT($A$1&amp;"!"&amp;CELL("address",$H28)),"0000.0000")&amp;IF(OR(INDIRECT($A$1&amp;"!"&amp;CELL("address",$CR$8))&lt;&gt;"",INDIRECT($A$1&amp;"!"&amp;CELL("address",$CS$8))&lt;&gt;""),"  EFS ONLINE AC #    ","")&amp;_xlfn.IFNA(VLOOKUP(INDIRECT($A$1&amp;"!"&amp;CELL("address",CR28)),AC.No[],2,0),"")&amp;_xlfn.IFNA(IF(INDIRECT($A$1&amp;"!"&amp;CELL("address",CS28))&lt;&gt;0,"   +   "&amp;VLOOKUP(INDIRECT($A$1&amp;"!"&amp;CELL("address",CS28)),AC.No[],2,0),""),""),""),REPT("-",150))</f>
        <v/>
      </c>
    </row>
    <row r="29" spans="1:16" x14ac:dyDescent="0.2">
      <c r="A29" s="124">
        <v>20</v>
      </c>
      <c r="B29" s="7" t="str">
        <f ca="1">IF(INDIRECT($A$1&amp;"!"&amp;CELL("address",$CU29))&lt;&gt;"END",IF(INDIRECT($A$1&amp;"!"&amp;CELL("address",J29))&lt;&gt;0,"USED IMPORTED   "&amp;INDIRECT($A$1&amp;"!"&amp;CELL("address",$CU29))&amp;"     USED  "&amp;TEXT(INDIRECT($A$1&amp;"!"&amp;CELL("address",J29)),"#,###.#0")&amp;" KGS      AGAINST BILL OF ENTRY NO    "&amp;INDIRECT($A$1&amp;"!"&amp;CELL("address",$F29))&amp;"      Rate Per Kgs [ "&amp;INDIRECT($A$1&amp;"!"&amp;CELL("address",$I29))&amp;" ]     AGAINST H.S.CODE   "&amp;TEXT(INDIRECT($A$1&amp;"!"&amp;CELL("address",$H29)),"0000.0000")&amp;IF(OR(INDIRECT($A$1&amp;"!"&amp;CELL("address",$L$8))&lt;&gt;"",INDIRECT($A$1&amp;"!"&amp;CELL("address",$M$8))&lt;&gt;""),"  EFS ONLINE AC #    ","")&amp;_xlfn.IFNA(VLOOKUP(INDIRECT($A$1&amp;"!"&amp;CELL("address",L29)),AC.No[],2,0),"")&amp;_xlfn.IFNA(IF(INDIRECT($A$1&amp;"!"&amp;CELL("address",M29))&lt;&gt;0,"   +   "&amp;VLOOKUP(INDIRECT($A$1&amp;"!"&amp;CELL("address",M29)),AC.No[],2,0),""),""),""),REPT("-",150))</f>
        <v/>
      </c>
      <c r="C29" s="7" t="str">
        <f ca="1">IF(INDIRECT($A$1&amp;"!"&amp;CELL("address",$CU29))&lt;&gt;"END",IF(INDIRECT($A$1&amp;"!"&amp;CELL("address",P29))&lt;&gt;0,"USED IMPORTED   "&amp;INDIRECT($A$1&amp;"!"&amp;CELL("address",$CU29))&amp;"     USED  "&amp;TEXT(INDIRECT($A$1&amp;"!"&amp;CELL("address",P29)),"#,###.#0")&amp;" KGS      AGAINST BILL OF ENTRY NO    "&amp;INDIRECT($A$1&amp;"!"&amp;CELL("address",$F29))&amp;"      Rate Per Kgs [ "&amp;INDIRECT($A$1&amp;"!"&amp;CELL("address",$I29))&amp;" ]     AGAINST H.S.CODE   "&amp;TEXT(INDIRECT($A$1&amp;"!"&amp;CELL("address",$H29)),"0000.0000")&amp;IF(OR(INDIRECT($A$1&amp;"!"&amp;CELL("address",$R$8))&lt;&gt;"",INDIRECT($A$1&amp;"!"&amp;CELL("address",$S$8))&lt;&gt;""),"  EFS ONLINE AC #    ","")&amp;_xlfn.IFNA(VLOOKUP(INDIRECT($A$1&amp;"!"&amp;CELL("address",R29)),AC.No[],2,0),"")&amp;_xlfn.IFNA(IF(INDIRECT($A$1&amp;"!"&amp;CELL("address",S29))&lt;&gt;0,"   +   "&amp;VLOOKUP(INDIRECT($A$1&amp;"!"&amp;CELL("address",S29)),AC.No[],2,0),""),""),""),REPT("-",150))</f>
        <v/>
      </c>
      <c r="D29" s="7" t="str">
        <f ca="1">IF(INDIRECT($A$1&amp;"!"&amp;CELL("address",$CU29))&lt;&gt;"END",IF(INDIRECT($A$1&amp;"!"&amp;CELL("address",V29))&lt;&gt;0,"USED IMPORTED   "&amp;INDIRECT($A$1&amp;"!"&amp;CELL("address",$CU29))&amp;"     USED  "&amp;TEXT(INDIRECT($A$1&amp;"!"&amp;CELL("address",V29)),"#,###.#0")&amp;" KGS      AGAINST BILL OF ENTRY NO    "&amp;INDIRECT($A$1&amp;"!"&amp;CELL("address",$F29))&amp;"      Rate Per Kgs [ "&amp;INDIRECT($A$1&amp;"!"&amp;CELL("address",$I29))&amp;" ]     AGAINST H.S.CODE   "&amp;TEXT(INDIRECT($A$1&amp;"!"&amp;CELL("address",$H29)),"0000.0000")&amp;IF(OR(INDIRECT($A$1&amp;"!"&amp;CELL("address",$X$8))&lt;&gt;"",INDIRECT($A$1&amp;"!"&amp;CELL("address",$Y$8))&lt;&gt;""),"  EFS ONLINE AC #    ","")&amp;_xlfn.IFNA(VLOOKUP(INDIRECT($A$1&amp;"!"&amp;CELL("address",X29)),AC.No[],2,0),"")&amp;_xlfn.IFNA(IF(INDIRECT($A$1&amp;"!"&amp;CELL("address",Y29))&lt;&gt;0,"   +   "&amp;VLOOKUP(INDIRECT($A$1&amp;"!"&amp;CELL("address",Y29)),AC.No[],2,0),""),""),""),REPT("-",150))</f>
        <v/>
      </c>
      <c r="E29" s="7" t="str">
        <f ca="1">IF(INDIRECT($A$1&amp;"!"&amp;CELL("address",$CU29))&lt;&gt;"END",IF(INDIRECT($A$1&amp;"!"&amp;CELL("address",AB29))&lt;&gt;0,"USED IMPORTED   "&amp;INDIRECT($A$1&amp;"!"&amp;CELL("address",$CU29))&amp;"     USED  "&amp;TEXT(INDIRECT($A$1&amp;"!"&amp;CELL("address",AB29)),"#,###.#0")&amp;" KGS      AGAINST BILL OF ENTRY NO    "&amp;INDIRECT($A$1&amp;"!"&amp;CELL("address",$F29))&amp;"      Rate Per Kgs [ "&amp;INDIRECT($A$1&amp;"!"&amp;CELL("address",$I29))&amp;" ]     AGAINST H.S.CODE   "&amp;TEXT(INDIRECT($A$1&amp;"!"&amp;CELL("address",$H29)),"0000.0000")&amp;IF(OR(INDIRECT($A$1&amp;"!"&amp;CELL("address",$AD$8))&lt;&gt;"",INDIRECT($A$1&amp;"!"&amp;CELL("address",$AE$8))&lt;&gt;""),"  EFS ONLINE AC #    ","")&amp;_xlfn.IFNA(VLOOKUP(INDIRECT($A$1&amp;"!"&amp;CELL("address",AD29)),AC.No[],2,0),"")&amp;_xlfn.IFNA(IF(INDIRECT($A$1&amp;"!"&amp;CELL("address",AE29))&lt;&gt;0,"   +   "&amp;VLOOKUP(INDIRECT($A$1&amp;"!"&amp;CELL("address",AE29)),AC.No[],2,0),""),""),""),REPT("-",150))</f>
        <v/>
      </c>
      <c r="F29" s="7" t="str">
        <f ca="1">IF(INDIRECT($A$1&amp;"!"&amp;CELL("address",$CU29))&lt;&gt;"END",IF(INDIRECT($A$1&amp;"!"&amp;CELL("address",AH29))&lt;&gt;0,"USED IMPORTED   "&amp;INDIRECT($A$1&amp;"!"&amp;CELL("address",$CU29))&amp;"     USED  "&amp;TEXT(INDIRECT($A$1&amp;"!"&amp;CELL("address",AH29)),"#,###.#0")&amp;" KGS      AGAINST BILL OF ENTRY NO    "&amp;INDIRECT($A$1&amp;"!"&amp;CELL("address",$F29))&amp;"      Rate Per Kgs [ "&amp;INDIRECT($A$1&amp;"!"&amp;CELL("address",$I29))&amp;" ]     AGAINST H.S.CODE   "&amp;TEXT(INDIRECT($A$1&amp;"!"&amp;CELL("address",$H29)),"0000.0000")&amp;IF(OR(INDIRECT($A$1&amp;"!"&amp;CELL("address",$AJ$8))&lt;&gt;"",INDIRECT($A$1&amp;"!"&amp;CELL("address",$AK$8))&lt;&gt;""),"  EFS ONLINE AC #    ","")&amp;_xlfn.IFNA(VLOOKUP(INDIRECT($A$1&amp;"!"&amp;CELL("address",AJ29)),AC.No[],2,0),"")&amp;_xlfn.IFNA(IF(INDIRECT($A$1&amp;"!"&amp;CELL("address",AK29))&lt;&gt;0,"   +   "&amp;VLOOKUP(INDIRECT($A$1&amp;"!"&amp;CELL("address",AK29)),AC.No[],2,0),""),""),""),REPT("-",150))</f>
        <v/>
      </c>
      <c r="G29" s="7" t="str">
        <f ca="1">IF(INDIRECT($A$1&amp;"!"&amp;CELL("address",$CU29))&lt;&gt;"END",IF(INDIRECT($A$1&amp;"!"&amp;CELL("address",AN29))&lt;&gt;0,"USED IMPORTED   "&amp;INDIRECT($A$1&amp;"!"&amp;CELL("address",$CU29))&amp;"     USED  "&amp;TEXT(INDIRECT($A$1&amp;"!"&amp;CELL("address",AN29)),"#,###.#0")&amp;" KGS      AGAINST BILL OF ENTRY NO    "&amp;INDIRECT($A$1&amp;"!"&amp;CELL("address",$F29))&amp;"      Rate Per Kgs [ "&amp;INDIRECT($A$1&amp;"!"&amp;CELL("address",$I29))&amp;" ]     AGAINST H.S.CODE   "&amp;TEXT(INDIRECT($A$1&amp;"!"&amp;CELL("address",$H29)),"0000.0000")&amp;IF(OR(INDIRECT($A$1&amp;"!"&amp;CELL("address",$AP$8))&lt;&gt;"",INDIRECT($A$1&amp;"!"&amp;CELL("address",$AQ$8))&lt;&gt;""),"  EFS ONLINE AC #    ","")&amp;_xlfn.IFNA(VLOOKUP(INDIRECT($A$1&amp;"!"&amp;CELL("address",AP29)),AC.No[],2,0),"")&amp;_xlfn.IFNA(IF(INDIRECT($A$1&amp;"!"&amp;CELL("address",AQ29))&lt;&gt;0,"   +   "&amp;VLOOKUP(INDIRECT($A$1&amp;"!"&amp;CELL("address",AQ29)),AC.No[],2,0),""),""),""),REPT("-",150))</f>
        <v/>
      </c>
      <c r="H29" s="7" t="str">
        <f ca="1">IF(INDIRECT($A$1&amp;"!"&amp;CELL("address",$CU29))&lt;&gt;"END",IF(INDIRECT($A$1&amp;"!"&amp;CELL("address",AT29))&lt;&gt;0,"USED IMPORTED   "&amp;INDIRECT($A$1&amp;"!"&amp;CELL("address",$CU29))&amp;"     USED  "&amp;TEXT(INDIRECT($A$1&amp;"!"&amp;CELL("address",AT29)),"#,###.#0")&amp;" KGS      AGAINST BILL OF ENTRY NO    "&amp;INDIRECT($A$1&amp;"!"&amp;CELL("address",$F29))&amp;"      Rate Per Kgs [ "&amp;INDIRECT($A$1&amp;"!"&amp;CELL("address",$I29))&amp;" ]     AGAINST H.S.CODE   "&amp;TEXT(INDIRECT($A$1&amp;"!"&amp;CELL("address",$H29)),"0000.0000")&amp;IF(OR(INDIRECT($A$1&amp;"!"&amp;CELL("address",$AV$8))&lt;&gt;"",INDIRECT($A$1&amp;"!"&amp;CELL("address",$AW$8))&lt;&gt;""),"  EFS ONLINE AC #    ","")&amp;_xlfn.IFNA(VLOOKUP(INDIRECT($A$1&amp;"!"&amp;CELL("address",AV29)),AC.No[],2,0),"")&amp;_xlfn.IFNA(IF(INDIRECT($A$1&amp;"!"&amp;CELL("address",AW29))&lt;&gt;0,"   +   "&amp;VLOOKUP(INDIRECT($A$1&amp;"!"&amp;CELL("address",AW29)),AC.No[],2,0),""),""),""),REPT("-",150))</f>
        <v/>
      </c>
      <c r="I29" s="7" t="str">
        <f ca="1">IF(INDIRECT($A$1&amp;"!"&amp;CELL("address",$CU29))&lt;&gt;"END",IF(INDIRECT($A$1&amp;"!"&amp;CELL("address",AZ29))&lt;&gt;0,"USED IMPORTED   "&amp;INDIRECT($A$1&amp;"!"&amp;CELL("address",$CU29))&amp;"     USED  "&amp;TEXT(INDIRECT($A$1&amp;"!"&amp;CELL("address",AZ29)),"#,###.#0")&amp;" KGS      AGAINST BILL OF ENTRY NO    "&amp;INDIRECT($A$1&amp;"!"&amp;CELL("address",$F29))&amp;"      Rate Per Kgs [ "&amp;INDIRECT($A$1&amp;"!"&amp;CELL("address",$I29))&amp;" ]     AGAINST H.S.CODE   "&amp;TEXT(INDIRECT($A$1&amp;"!"&amp;CELL("address",$H29)),"0000.0000")&amp;IF(OR(INDIRECT($A$1&amp;"!"&amp;CELL("address",$BB$8))&lt;&gt;"",INDIRECT($A$1&amp;"!"&amp;CELL("address",$BC$8))&lt;&gt;""),"  EFS ONLINE AC #    ","")&amp;_xlfn.IFNA(VLOOKUP(INDIRECT($A$1&amp;"!"&amp;CELL("address",BB29)),AC.No[],2,0),"")&amp;_xlfn.IFNA(IF(INDIRECT($A$1&amp;"!"&amp;CELL("address",BC29))&lt;&gt;0,"   +   "&amp;VLOOKUP(INDIRECT($A$1&amp;"!"&amp;CELL("address",BC29)),AC.No[],2,0),""),""),""),REPT("-",150))</f>
        <v/>
      </c>
      <c r="J29" s="7" t="str">
        <f ca="1">IF(INDIRECT($A$1&amp;"!"&amp;CELL("address",$CU29))&lt;&gt;"END",IF(INDIRECT($A$1&amp;"!"&amp;CELL("address",BF29))&lt;&gt;0,"USED IMPORTED   "&amp;INDIRECT($A$1&amp;"!"&amp;CELL("address",$CU29))&amp;"     USED  "&amp;TEXT(INDIRECT($A$1&amp;"!"&amp;CELL("address",BF29)),"#,###.#0")&amp;" KGS      AGAINST BILL OF ENTRY NO    "&amp;INDIRECT($A$1&amp;"!"&amp;CELL("address",$F29))&amp;"      Rate Per Kgs [ "&amp;INDIRECT($A$1&amp;"!"&amp;CELL("address",$I29))&amp;" ]     AGAINST H.S.CODE   "&amp;TEXT(INDIRECT($A$1&amp;"!"&amp;CELL("address",$H29)),"0000.0000")&amp;IF(OR(INDIRECT($A$1&amp;"!"&amp;CELL("address",$BH$8))&lt;&gt;"",INDIRECT($A$1&amp;"!"&amp;CELL("address",$BI$8))&lt;&gt;""),"  EFS ONLINE AC #    ","")&amp;_xlfn.IFNA(VLOOKUP(INDIRECT($A$1&amp;"!"&amp;CELL("address",BH29)),AC.No[],2,0),"")&amp;_xlfn.IFNA(IF(INDIRECT($A$1&amp;"!"&amp;CELL("address",BI29))&lt;&gt;0,"   +   "&amp;VLOOKUP(INDIRECT($A$1&amp;"!"&amp;CELL("address",BI29)),AC.No[],2,0),""),""),""),REPT("-",150))</f>
        <v/>
      </c>
      <c r="K29" s="7" t="str">
        <f ca="1">IF(INDIRECT($A$1&amp;"!"&amp;CELL("address",$CU29))&lt;&gt;"END",IF(INDIRECT($A$1&amp;"!"&amp;CELL("address",BL29))&lt;&gt;0,"USED IMPORTED   "&amp;INDIRECT($A$1&amp;"!"&amp;CELL("address",$CU29))&amp;"     USED  "&amp;TEXT(INDIRECT($A$1&amp;"!"&amp;CELL("address",BL29)),"#,###.#0")&amp;" KGS      AGAINST BILL OF ENTRY NO    "&amp;INDIRECT($A$1&amp;"!"&amp;CELL("address",$F29))&amp;"      Rate Per Kgs [ "&amp;INDIRECT($A$1&amp;"!"&amp;CELL("address",$I29))&amp;" ]     AGAINST H.S.CODE   "&amp;TEXT(INDIRECT($A$1&amp;"!"&amp;CELL("address",$H29)),"0000.0000")&amp;IF(OR(INDIRECT($A$1&amp;"!"&amp;CELL("address",$BN$8))&lt;&gt;"",INDIRECT($A$1&amp;"!"&amp;CELL("address",$BO$8))&lt;&gt;""),"  EFS ONLINE AC #    ","")&amp;_xlfn.IFNA(VLOOKUP(INDIRECT($A$1&amp;"!"&amp;CELL("address",BN29)),AC.No[],2,0),"")&amp;_xlfn.IFNA(IF(INDIRECT($A$1&amp;"!"&amp;CELL("address",BO29))&lt;&gt;0,"   +   "&amp;VLOOKUP(INDIRECT($A$1&amp;"!"&amp;CELL("address",BO29)),AC.No[],2,0),""),""),""),REPT("-",150))</f>
        <v/>
      </c>
      <c r="L29" s="7" t="str">
        <f ca="1">IF(INDIRECT($A$1&amp;"!"&amp;CELL("address",$CU29))&lt;&gt;"END",IF(INDIRECT($A$1&amp;"!"&amp;CELL("address",BR29))&lt;&gt;0,"USED IMPORTED   "&amp;INDIRECT($A$1&amp;"!"&amp;CELL("address",$CU29))&amp;"     USED  "&amp;TEXT(INDIRECT($A$1&amp;"!"&amp;CELL("address",BR29)),"#,###.#0")&amp;" KGS      AGAINST BILL OF ENTRY NO    "&amp;INDIRECT($A$1&amp;"!"&amp;CELL("address",$F29))&amp;"      Rate Per Kgs [ "&amp;INDIRECT($A$1&amp;"!"&amp;CELL("address",$I29))&amp;" ]     AGAINST H.S.CODE   "&amp;TEXT(INDIRECT($A$1&amp;"!"&amp;CELL("address",$H29)),"0000.0000")&amp;IF(OR(INDIRECT($A$1&amp;"!"&amp;CELL("address",$BT$8))&lt;&gt;"",INDIRECT($A$1&amp;"!"&amp;CELL("address",$BU$8))&lt;&gt;""),"  EFS ONLINE AC #    ","")&amp;_xlfn.IFNA(VLOOKUP(INDIRECT($A$1&amp;"!"&amp;CELL("address",BT29)),AC.No[],2,0),"")&amp;_xlfn.IFNA(IF(INDIRECT($A$1&amp;"!"&amp;CELL("address",BU29))&lt;&gt;0,"   +   "&amp;VLOOKUP(INDIRECT($A$1&amp;"!"&amp;CELL("address",BU29)),AC.No[],2,0),""),""),""),REPT("-",150))</f>
        <v/>
      </c>
      <c r="M29" s="7" t="str">
        <f ca="1">IF(INDIRECT($A$1&amp;"!"&amp;CELL("address",$CU29))&lt;&gt;"END",IF(INDIRECT($A$1&amp;"!"&amp;CELL("address",BX29))&lt;&gt;0,"USED IMPORTED   "&amp;INDIRECT($A$1&amp;"!"&amp;CELL("address",$CU29))&amp;"     USED  "&amp;TEXT(INDIRECT($A$1&amp;"!"&amp;CELL("address",BX29)),"#,###.#0")&amp;" KGS      AGAINST BILL OF ENTRY NO    "&amp;INDIRECT($A$1&amp;"!"&amp;CELL("address",$F29))&amp;"      Rate Per Kgs [ "&amp;INDIRECT($A$1&amp;"!"&amp;CELL("address",$I29))&amp;" ]     AGAINST H.S.CODE   "&amp;TEXT(INDIRECT($A$1&amp;"!"&amp;CELL("address",$H29)),"0000.0000")&amp;IF(OR(INDIRECT($A$1&amp;"!"&amp;CELL("address",$BZ$8))&lt;&gt;"",INDIRECT($A$1&amp;"!"&amp;CELL("address",$CA$8))&lt;&gt;""),"  EFS ONLINE AC #    ","")&amp;_xlfn.IFNA(VLOOKUP(INDIRECT($A$1&amp;"!"&amp;CELL("address",BZ29)),AC.No[],2,0),"")&amp;_xlfn.IFNA(IF(INDIRECT($A$1&amp;"!"&amp;CELL("address",CA29))&lt;&gt;0,"   +   "&amp;VLOOKUP(INDIRECT($A$1&amp;"!"&amp;CELL("address",CA29)),AC.No[],2,0),""),""),""),REPT("-",150))</f>
        <v/>
      </c>
      <c r="N29" s="7" t="str">
        <f ca="1">IF(INDIRECT($A$1&amp;"!"&amp;CELL("address",$CU29))&lt;&gt;"END",IF(INDIRECT($A$1&amp;"!"&amp;CELL("address",CD29))&lt;&gt;0,"USED IMPORTED   "&amp;INDIRECT($A$1&amp;"!"&amp;CELL("address",$CU29))&amp;"     USED  "&amp;TEXT(INDIRECT($A$1&amp;"!"&amp;CELL("address",CD29)),"#,###.#0")&amp;" KGS      AGAINST BILL OF ENTRY NO    "&amp;INDIRECT($A$1&amp;"!"&amp;CELL("address",$F29))&amp;"      Rate Per Kgs [ "&amp;INDIRECT($A$1&amp;"!"&amp;CELL("address",$I29))&amp;" ]     AGAINST H.S.CODE   "&amp;TEXT(INDIRECT($A$1&amp;"!"&amp;CELL("address",$H29)),"0000.0000")&amp;IF(OR(INDIRECT($A$1&amp;"!"&amp;CELL("address",$CF$8))&lt;&gt;"",INDIRECT($A$1&amp;"!"&amp;CELL("address",$CG$8))&lt;&gt;""),"  EFS ONLINE AC #    ","")&amp;_xlfn.IFNA(VLOOKUP(INDIRECT($A$1&amp;"!"&amp;CELL("address",CF29)),AC.No[],2,0),"")&amp;_xlfn.IFNA(IF(INDIRECT($A$1&amp;"!"&amp;CELL("address",CG29))&lt;&gt;0,"   +   "&amp;VLOOKUP(INDIRECT($A$1&amp;"!"&amp;CELL("address",CG29)),AC.No[],2,0),""),""),""),REPT("-",150))</f>
        <v/>
      </c>
      <c r="O29" s="7" t="str">
        <f ca="1">IF(INDIRECT($A$1&amp;"!"&amp;CELL("address",$CU29))&lt;&gt;"END",IF(INDIRECT($A$1&amp;"!"&amp;CELL("address",CJ29))&lt;&gt;0,"USED IMPORTED   "&amp;INDIRECT($A$1&amp;"!"&amp;CELL("address",$CU29))&amp;"     USED  "&amp;TEXT(INDIRECT($A$1&amp;"!"&amp;CELL("address",CJ29)),"#,###.#0")&amp;" KGS      AGAINST BILL OF ENTRY NO    "&amp;INDIRECT($A$1&amp;"!"&amp;CELL("address",$F29))&amp;"      Rate Per Kgs [ "&amp;INDIRECT($A$1&amp;"!"&amp;CELL("address",$I29))&amp;" ]     AGAINST H.S.CODE   "&amp;TEXT(INDIRECT($A$1&amp;"!"&amp;CELL("address",$H29)),"0000.0000")&amp;IF(OR(INDIRECT($A$1&amp;"!"&amp;CELL("address",$CL$8))&lt;&gt;"",INDIRECT($A$1&amp;"!"&amp;CELL("address",$CM$8))&lt;&gt;""),"  EFS ONLINE AC #    ","")&amp;_xlfn.IFNA(VLOOKUP(INDIRECT($A$1&amp;"!"&amp;CELL("address",CL29)),AC.No[],2,0),"")&amp;_xlfn.IFNA(IF(INDIRECT($A$1&amp;"!"&amp;CELL("address",CM29))&lt;&gt;0,"   +   "&amp;VLOOKUP(INDIRECT($A$1&amp;"!"&amp;CELL("address",CM29)),AC.No[],2,0),""),""),""),REPT("-",150))</f>
        <v/>
      </c>
      <c r="P29" s="7" t="str">
        <f ca="1">IF(INDIRECT($A$1&amp;"!"&amp;CELL("address",$CU29))&lt;&gt;"END",IF(INDIRECT($A$1&amp;"!"&amp;CELL("address",CP29))&lt;&gt;0,"USED IMPORTED   "&amp;INDIRECT($A$1&amp;"!"&amp;CELL("address",$CU29))&amp;"     USED  "&amp;TEXT(INDIRECT($A$1&amp;"!"&amp;CELL("address",CP29)),"#,###.#0")&amp;" KGS      AGAINST BILL OF ENTRY NO    "&amp;INDIRECT($A$1&amp;"!"&amp;CELL("address",$F29))&amp;"      Rate Per Kgs [ "&amp;INDIRECT($A$1&amp;"!"&amp;CELL("address",$I29))&amp;" ]     AGAINST H.S.CODE   "&amp;TEXT(INDIRECT($A$1&amp;"!"&amp;CELL("address",$H29)),"0000.0000")&amp;IF(OR(INDIRECT($A$1&amp;"!"&amp;CELL("address",$CR$8))&lt;&gt;"",INDIRECT($A$1&amp;"!"&amp;CELL("address",$CS$8))&lt;&gt;""),"  EFS ONLINE AC #    ","")&amp;_xlfn.IFNA(VLOOKUP(INDIRECT($A$1&amp;"!"&amp;CELL("address",CR29)),AC.No[],2,0),"")&amp;_xlfn.IFNA(IF(INDIRECT($A$1&amp;"!"&amp;CELL("address",CS29))&lt;&gt;0,"   +   "&amp;VLOOKUP(INDIRECT($A$1&amp;"!"&amp;CELL("address",CS29)),AC.No[],2,0),""),""),""),REPT("-",150))</f>
        <v/>
      </c>
    </row>
    <row r="30" spans="1:16" x14ac:dyDescent="0.2">
      <c r="A30" s="124">
        <v>21</v>
      </c>
      <c r="B30" s="7" t="str">
        <f ca="1">IF(INDIRECT($A$1&amp;"!"&amp;CELL("address",$CU30))&lt;&gt;"END",IF(INDIRECT($A$1&amp;"!"&amp;CELL("address",J30))&lt;&gt;0,"USED IMPORTED   "&amp;INDIRECT($A$1&amp;"!"&amp;CELL("address",$CU30))&amp;"     USED  "&amp;TEXT(INDIRECT($A$1&amp;"!"&amp;CELL("address",J30)),"#,###.#0")&amp;" KGS      AGAINST BILL OF ENTRY NO    "&amp;INDIRECT($A$1&amp;"!"&amp;CELL("address",$F30))&amp;"      Rate Per Kgs [ "&amp;INDIRECT($A$1&amp;"!"&amp;CELL("address",$I30))&amp;" ]     AGAINST H.S.CODE   "&amp;TEXT(INDIRECT($A$1&amp;"!"&amp;CELL("address",$H30)),"0000.0000")&amp;IF(OR(INDIRECT($A$1&amp;"!"&amp;CELL("address",$L$8))&lt;&gt;"",INDIRECT($A$1&amp;"!"&amp;CELL("address",$M$8))&lt;&gt;""),"  EFS ONLINE AC #    ","")&amp;_xlfn.IFNA(VLOOKUP(INDIRECT($A$1&amp;"!"&amp;CELL("address",L30)),AC.No[],2,0),"")&amp;_xlfn.IFNA(IF(INDIRECT($A$1&amp;"!"&amp;CELL("address",M30))&lt;&gt;0,"   +   "&amp;VLOOKUP(INDIRECT($A$1&amp;"!"&amp;CELL("address",M30)),AC.No[],2,0),""),""),""),REPT("-",150))</f>
        <v/>
      </c>
      <c r="C30" s="7" t="str">
        <f ca="1">IF(INDIRECT($A$1&amp;"!"&amp;CELL("address",$CU30))&lt;&gt;"END",IF(INDIRECT($A$1&amp;"!"&amp;CELL("address",P30))&lt;&gt;0,"USED IMPORTED   "&amp;INDIRECT($A$1&amp;"!"&amp;CELL("address",$CU30))&amp;"     USED  "&amp;TEXT(INDIRECT($A$1&amp;"!"&amp;CELL("address",P30)),"#,###.#0")&amp;" KGS      AGAINST BILL OF ENTRY NO    "&amp;INDIRECT($A$1&amp;"!"&amp;CELL("address",$F30))&amp;"      Rate Per Kgs [ "&amp;INDIRECT($A$1&amp;"!"&amp;CELL("address",$I30))&amp;" ]     AGAINST H.S.CODE   "&amp;TEXT(INDIRECT($A$1&amp;"!"&amp;CELL("address",$H30)),"0000.0000")&amp;IF(OR(INDIRECT($A$1&amp;"!"&amp;CELL("address",$R$8))&lt;&gt;"",INDIRECT($A$1&amp;"!"&amp;CELL("address",$S$8))&lt;&gt;""),"  EFS ONLINE AC #    ","")&amp;_xlfn.IFNA(VLOOKUP(INDIRECT($A$1&amp;"!"&amp;CELL("address",R30)),AC.No[],2,0),"")&amp;_xlfn.IFNA(IF(INDIRECT($A$1&amp;"!"&amp;CELL("address",S30))&lt;&gt;0,"   +   "&amp;VLOOKUP(INDIRECT($A$1&amp;"!"&amp;CELL("address",S30)),AC.No[],2,0),""),""),""),REPT("-",150))</f>
        <v/>
      </c>
      <c r="D30" s="7" t="str">
        <f ca="1">IF(INDIRECT($A$1&amp;"!"&amp;CELL("address",$CU30))&lt;&gt;"END",IF(INDIRECT($A$1&amp;"!"&amp;CELL("address",V30))&lt;&gt;0,"USED IMPORTED   "&amp;INDIRECT($A$1&amp;"!"&amp;CELL("address",$CU30))&amp;"     USED  "&amp;TEXT(INDIRECT($A$1&amp;"!"&amp;CELL("address",V30)),"#,###.#0")&amp;" KGS      AGAINST BILL OF ENTRY NO    "&amp;INDIRECT($A$1&amp;"!"&amp;CELL("address",$F30))&amp;"      Rate Per Kgs [ "&amp;INDIRECT($A$1&amp;"!"&amp;CELL("address",$I30))&amp;" ]     AGAINST H.S.CODE   "&amp;TEXT(INDIRECT($A$1&amp;"!"&amp;CELL("address",$H30)),"0000.0000")&amp;IF(OR(INDIRECT($A$1&amp;"!"&amp;CELL("address",$X$8))&lt;&gt;"",INDIRECT($A$1&amp;"!"&amp;CELL("address",$Y$8))&lt;&gt;""),"  EFS ONLINE AC #    ","")&amp;_xlfn.IFNA(VLOOKUP(INDIRECT($A$1&amp;"!"&amp;CELL("address",X30)),AC.No[],2,0),"")&amp;_xlfn.IFNA(IF(INDIRECT($A$1&amp;"!"&amp;CELL("address",Y30))&lt;&gt;0,"   +   "&amp;VLOOKUP(INDIRECT($A$1&amp;"!"&amp;CELL("address",Y30)),AC.No[],2,0),""),""),""),REPT("-",150))</f>
        <v/>
      </c>
      <c r="E30" s="7" t="str">
        <f ca="1">IF(INDIRECT($A$1&amp;"!"&amp;CELL("address",$CU30))&lt;&gt;"END",IF(INDIRECT($A$1&amp;"!"&amp;CELL("address",AB30))&lt;&gt;0,"USED IMPORTED   "&amp;INDIRECT($A$1&amp;"!"&amp;CELL("address",$CU30))&amp;"     USED  "&amp;TEXT(INDIRECT($A$1&amp;"!"&amp;CELL("address",AB30)),"#,###.#0")&amp;" KGS      AGAINST BILL OF ENTRY NO    "&amp;INDIRECT($A$1&amp;"!"&amp;CELL("address",$F30))&amp;"      Rate Per Kgs [ "&amp;INDIRECT($A$1&amp;"!"&amp;CELL("address",$I30))&amp;" ]     AGAINST H.S.CODE   "&amp;TEXT(INDIRECT($A$1&amp;"!"&amp;CELL("address",$H30)),"0000.0000")&amp;IF(OR(INDIRECT($A$1&amp;"!"&amp;CELL("address",$AD$8))&lt;&gt;"",INDIRECT($A$1&amp;"!"&amp;CELL("address",$AE$8))&lt;&gt;""),"  EFS ONLINE AC #    ","")&amp;_xlfn.IFNA(VLOOKUP(INDIRECT($A$1&amp;"!"&amp;CELL("address",AD30)),AC.No[],2,0),"")&amp;_xlfn.IFNA(IF(INDIRECT($A$1&amp;"!"&amp;CELL("address",AE30))&lt;&gt;0,"   +   "&amp;VLOOKUP(INDIRECT($A$1&amp;"!"&amp;CELL("address",AE30)),AC.No[],2,0),""),""),""),REPT("-",150))</f>
        <v/>
      </c>
      <c r="F30" s="7" t="str">
        <f ca="1">IF(INDIRECT($A$1&amp;"!"&amp;CELL("address",$CU30))&lt;&gt;"END",IF(INDIRECT($A$1&amp;"!"&amp;CELL("address",AH30))&lt;&gt;0,"USED IMPORTED   "&amp;INDIRECT($A$1&amp;"!"&amp;CELL("address",$CU30))&amp;"     USED  "&amp;TEXT(INDIRECT($A$1&amp;"!"&amp;CELL("address",AH30)),"#,###.#0")&amp;" KGS      AGAINST BILL OF ENTRY NO    "&amp;INDIRECT($A$1&amp;"!"&amp;CELL("address",$F30))&amp;"      Rate Per Kgs [ "&amp;INDIRECT($A$1&amp;"!"&amp;CELL("address",$I30))&amp;" ]     AGAINST H.S.CODE   "&amp;TEXT(INDIRECT($A$1&amp;"!"&amp;CELL("address",$H30)),"0000.0000")&amp;IF(OR(INDIRECT($A$1&amp;"!"&amp;CELL("address",$AJ$8))&lt;&gt;"",INDIRECT($A$1&amp;"!"&amp;CELL("address",$AK$8))&lt;&gt;""),"  EFS ONLINE AC #    ","")&amp;_xlfn.IFNA(VLOOKUP(INDIRECT($A$1&amp;"!"&amp;CELL("address",AJ30)),AC.No[],2,0),"")&amp;_xlfn.IFNA(IF(INDIRECT($A$1&amp;"!"&amp;CELL("address",AK30))&lt;&gt;0,"   +   "&amp;VLOOKUP(INDIRECT($A$1&amp;"!"&amp;CELL("address",AK30)),AC.No[],2,0),""),""),""),REPT("-",150))</f>
        <v/>
      </c>
      <c r="G30" s="7" t="str">
        <f ca="1">IF(INDIRECT($A$1&amp;"!"&amp;CELL("address",$CU30))&lt;&gt;"END",IF(INDIRECT($A$1&amp;"!"&amp;CELL("address",AN30))&lt;&gt;0,"USED IMPORTED   "&amp;INDIRECT($A$1&amp;"!"&amp;CELL("address",$CU30))&amp;"     USED  "&amp;TEXT(INDIRECT($A$1&amp;"!"&amp;CELL("address",AN30)),"#,###.#0")&amp;" KGS      AGAINST BILL OF ENTRY NO    "&amp;INDIRECT($A$1&amp;"!"&amp;CELL("address",$F30))&amp;"      Rate Per Kgs [ "&amp;INDIRECT($A$1&amp;"!"&amp;CELL("address",$I30))&amp;" ]     AGAINST H.S.CODE   "&amp;TEXT(INDIRECT($A$1&amp;"!"&amp;CELL("address",$H30)),"0000.0000")&amp;IF(OR(INDIRECT($A$1&amp;"!"&amp;CELL("address",$AP$8))&lt;&gt;"",INDIRECT($A$1&amp;"!"&amp;CELL("address",$AQ$8))&lt;&gt;""),"  EFS ONLINE AC #    ","")&amp;_xlfn.IFNA(VLOOKUP(INDIRECT($A$1&amp;"!"&amp;CELL("address",AP30)),AC.No[],2,0),"")&amp;_xlfn.IFNA(IF(INDIRECT($A$1&amp;"!"&amp;CELL("address",AQ30))&lt;&gt;0,"   +   "&amp;VLOOKUP(INDIRECT($A$1&amp;"!"&amp;CELL("address",AQ30)),AC.No[],2,0),""),""),""),REPT("-",150))</f>
        <v/>
      </c>
      <c r="H30" s="7" t="str">
        <f ca="1">IF(INDIRECT($A$1&amp;"!"&amp;CELL("address",$CU30))&lt;&gt;"END",IF(INDIRECT($A$1&amp;"!"&amp;CELL("address",AT30))&lt;&gt;0,"USED IMPORTED   "&amp;INDIRECT($A$1&amp;"!"&amp;CELL("address",$CU30))&amp;"     USED  "&amp;TEXT(INDIRECT($A$1&amp;"!"&amp;CELL("address",AT30)),"#,###.#0")&amp;" KGS      AGAINST BILL OF ENTRY NO    "&amp;INDIRECT($A$1&amp;"!"&amp;CELL("address",$F30))&amp;"      Rate Per Kgs [ "&amp;INDIRECT($A$1&amp;"!"&amp;CELL("address",$I30))&amp;" ]     AGAINST H.S.CODE   "&amp;TEXT(INDIRECT($A$1&amp;"!"&amp;CELL("address",$H30)),"0000.0000")&amp;IF(OR(INDIRECT($A$1&amp;"!"&amp;CELL("address",$AV$8))&lt;&gt;"",INDIRECT($A$1&amp;"!"&amp;CELL("address",$AW$8))&lt;&gt;""),"  EFS ONLINE AC #    ","")&amp;_xlfn.IFNA(VLOOKUP(INDIRECT($A$1&amp;"!"&amp;CELL("address",AV30)),AC.No[],2,0),"")&amp;_xlfn.IFNA(IF(INDIRECT($A$1&amp;"!"&amp;CELL("address",AW30))&lt;&gt;0,"   +   "&amp;VLOOKUP(INDIRECT($A$1&amp;"!"&amp;CELL("address",AW30)),AC.No[],2,0),""),""),""),REPT("-",150))</f>
        <v/>
      </c>
      <c r="I30" s="7" t="str">
        <f ca="1">IF(INDIRECT($A$1&amp;"!"&amp;CELL("address",$CU30))&lt;&gt;"END",IF(INDIRECT($A$1&amp;"!"&amp;CELL("address",AZ30))&lt;&gt;0,"USED IMPORTED   "&amp;INDIRECT($A$1&amp;"!"&amp;CELL("address",$CU30))&amp;"     USED  "&amp;TEXT(INDIRECT($A$1&amp;"!"&amp;CELL("address",AZ30)),"#,###.#0")&amp;" KGS      AGAINST BILL OF ENTRY NO    "&amp;INDIRECT($A$1&amp;"!"&amp;CELL("address",$F30))&amp;"      Rate Per Kgs [ "&amp;INDIRECT($A$1&amp;"!"&amp;CELL("address",$I30))&amp;" ]     AGAINST H.S.CODE   "&amp;TEXT(INDIRECT($A$1&amp;"!"&amp;CELL("address",$H30)),"0000.0000")&amp;IF(OR(INDIRECT($A$1&amp;"!"&amp;CELL("address",$BB$8))&lt;&gt;"",INDIRECT($A$1&amp;"!"&amp;CELL("address",$BC$8))&lt;&gt;""),"  EFS ONLINE AC #    ","")&amp;_xlfn.IFNA(VLOOKUP(INDIRECT($A$1&amp;"!"&amp;CELL("address",BB30)),AC.No[],2,0),"")&amp;_xlfn.IFNA(IF(INDIRECT($A$1&amp;"!"&amp;CELL("address",BC30))&lt;&gt;0,"   +   "&amp;VLOOKUP(INDIRECT($A$1&amp;"!"&amp;CELL("address",BC30)),AC.No[],2,0),""),""),""),REPT("-",150))</f>
        <v/>
      </c>
      <c r="J30" s="7" t="str">
        <f ca="1">IF(INDIRECT($A$1&amp;"!"&amp;CELL("address",$CU30))&lt;&gt;"END",IF(INDIRECT($A$1&amp;"!"&amp;CELL("address",BF30))&lt;&gt;0,"USED IMPORTED   "&amp;INDIRECT($A$1&amp;"!"&amp;CELL("address",$CU30))&amp;"     USED  "&amp;TEXT(INDIRECT($A$1&amp;"!"&amp;CELL("address",BF30)),"#,###.#0")&amp;" KGS      AGAINST BILL OF ENTRY NO    "&amp;INDIRECT($A$1&amp;"!"&amp;CELL("address",$F30))&amp;"      Rate Per Kgs [ "&amp;INDIRECT($A$1&amp;"!"&amp;CELL("address",$I30))&amp;" ]     AGAINST H.S.CODE   "&amp;TEXT(INDIRECT($A$1&amp;"!"&amp;CELL("address",$H30)),"0000.0000")&amp;IF(OR(INDIRECT($A$1&amp;"!"&amp;CELL("address",$BH$8))&lt;&gt;"",INDIRECT($A$1&amp;"!"&amp;CELL("address",$BI$8))&lt;&gt;""),"  EFS ONLINE AC #    ","")&amp;_xlfn.IFNA(VLOOKUP(INDIRECT($A$1&amp;"!"&amp;CELL("address",BH30)),AC.No[],2,0),"")&amp;_xlfn.IFNA(IF(INDIRECT($A$1&amp;"!"&amp;CELL("address",BI30))&lt;&gt;0,"   +   "&amp;VLOOKUP(INDIRECT($A$1&amp;"!"&amp;CELL("address",BI30)),AC.No[],2,0),""),""),""),REPT("-",150))</f>
        <v/>
      </c>
      <c r="K30" s="7" t="str">
        <f ca="1">IF(INDIRECT($A$1&amp;"!"&amp;CELL("address",$CU30))&lt;&gt;"END",IF(INDIRECT($A$1&amp;"!"&amp;CELL("address",BL30))&lt;&gt;0,"USED IMPORTED   "&amp;INDIRECT($A$1&amp;"!"&amp;CELL("address",$CU30))&amp;"     USED  "&amp;TEXT(INDIRECT($A$1&amp;"!"&amp;CELL("address",BL30)),"#,###.#0")&amp;" KGS      AGAINST BILL OF ENTRY NO    "&amp;INDIRECT($A$1&amp;"!"&amp;CELL("address",$F30))&amp;"      Rate Per Kgs [ "&amp;INDIRECT($A$1&amp;"!"&amp;CELL("address",$I30))&amp;" ]     AGAINST H.S.CODE   "&amp;TEXT(INDIRECT($A$1&amp;"!"&amp;CELL("address",$H30)),"0000.0000")&amp;IF(OR(INDIRECT($A$1&amp;"!"&amp;CELL("address",$BN$8))&lt;&gt;"",INDIRECT($A$1&amp;"!"&amp;CELL("address",$BO$8))&lt;&gt;""),"  EFS ONLINE AC #    ","")&amp;_xlfn.IFNA(VLOOKUP(INDIRECT($A$1&amp;"!"&amp;CELL("address",BN30)),AC.No[],2,0),"")&amp;_xlfn.IFNA(IF(INDIRECT($A$1&amp;"!"&amp;CELL("address",BO30))&lt;&gt;0,"   +   "&amp;VLOOKUP(INDIRECT($A$1&amp;"!"&amp;CELL("address",BO30)),AC.No[],2,0),""),""),""),REPT("-",150))</f>
        <v/>
      </c>
      <c r="L30" s="7" t="str">
        <f ca="1">IF(INDIRECT($A$1&amp;"!"&amp;CELL("address",$CU30))&lt;&gt;"END",IF(INDIRECT($A$1&amp;"!"&amp;CELL("address",BR30))&lt;&gt;0,"USED IMPORTED   "&amp;INDIRECT($A$1&amp;"!"&amp;CELL("address",$CU30))&amp;"     USED  "&amp;TEXT(INDIRECT($A$1&amp;"!"&amp;CELL("address",BR30)),"#,###.#0")&amp;" KGS      AGAINST BILL OF ENTRY NO    "&amp;INDIRECT($A$1&amp;"!"&amp;CELL("address",$F30))&amp;"      Rate Per Kgs [ "&amp;INDIRECT($A$1&amp;"!"&amp;CELL("address",$I30))&amp;" ]     AGAINST H.S.CODE   "&amp;TEXT(INDIRECT($A$1&amp;"!"&amp;CELL("address",$H30)),"0000.0000")&amp;IF(OR(INDIRECT($A$1&amp;"!"&amp;CELL("address",$BT$8))&lt;&gt;"",INDIRECT($A$1&amp;"!"&amp;CELL("address",$BU$8))&lt;&gt;""),"  EFS ONLINE AC #    ","")&amp;_xlfn.IFNA(VLOOKUP(INDIRECT($A$1&amp;"!"&amp;CELL("address",BT30)),AC.No[],2,0),"")&amp;_xlfn.IFNA(IF(INDIRECT($A$1&amp;"!"&amp;CELL("address",BU30))&lt;&gt;0,"   +   "&amp;VLOOKUP(INDIRECT($A$1&amp;"!"&amp;CELL("address",BU30)),AC.No[],2,0),""),""),""),REPT("-",150))</f>
        <v/>
      </c>
      <c r="M30" s="7" t="str">
        <f ca="1">IF(INDIRECT($A$1&amp;"!"&amp;CELL("address",$CU30))&lt;&gt;"END",IF(INDIRECT($A$1&amp;"!"&amp;CELL("address",BX30))&lt;&gt;0,"USED IMPORTED   "&amp;INDIRECT($A$1&amp;"!"&amp;CELL("address",$CU30))&amp;"     USED  "&amp;TEXT(INDIRECT($A$1&amp;"!"&amp;CELL("address",BX30)),"#,###.#0")&amp;" KGS      AGAINST BILL OF ENTRY NO    "&amp;INDIRECT($A$1&amp;"!"&amp;CELL("address",$F30))&amp;"      Rate Per Kgs [ "&amp;INDIRECT($A$1&amp;"!"&amp;CELL("address",$I30))&amp;" ]     AGAINST H.S.CODE   "&amp;TEXT(INDIRECT($A$1&amp;"!"&amp;CELL("address",$H30)),"0000.0000")&amp;IF(OR(INDIRECT($A$1&amp;"!"&amp;CELL("address",$BZ$8))&lt;&gt;"",INDIRECT($A$1&amp;"!"&amp;CELL("address",$CA$8))&lt;&gt;""),"  EFS ONLINE AC #    ","")&amp;_xlfn.IFNA(VLOOKUP(INDIRECT($A$1&amp;"!"&amp;CELL("address",BZ30)),AC.No[],2,0),"")&amp;_xlfn.IFNA(IF(INDIRECT($A$1&amp;"!"&amp;CELL("address",CA30))&lt;&gt;0,"   +   "&amp;VLOOKUP(INDIRECT($A$1&amp;"!"&amp;CELL("address",CA30)),AC.No[],2,0),""),""),""),REPT("-",150))</f>
        <v/>
      </c>
      <c r="N30" s="7" t="str">
        <f ca="1">IF(INDIRECT($A$1&amp;"!"&amp;CELL("address",$CU30))&lt;&gt;"END",IF(INDIRECT($A$1&amp;"!"&amp;CELL("address",CD30))&lt;&gt;0,"USED IMPORTED   "&amp;INDIRECT($A$1&amp;"!"&amp;CELL("address",$CU30))&amp;"     USED  "&amp;TEXT(INDIRECT($A$1&amp;"!"&amp;CELL("address",CD30)),"#,###.#0")&amp;" KGS      AGAINST BILL OF ENTRY NO    "&amp;INDIRECT($A$1&amp;"!"&amp;CELL("address",$F30))&amp;"      Rate Per Kgs [ "&amp;INDIRECT($A$1&amp;"!"&amp;CELL("address",$I30))&amp;" ]     AGAINST H.S.CODE   "&amp;TEXT(INDIRECT($A$1&amp;"!"&amp;CELL("address",$H30)),"0000.0000")&amp;IF(OR(INDIRECT($A$1&amp;"!"&amp;CELL("address",$CF$8))&lt;&gt;"",INDIRECT($A$1&amp;"!"&amp;CELL("address",$CG$8))&lt;&gt;""),"  EFS ONLINE AC #    ","")&amp;_xlfn.IFNA(VLOOKUP(INDIRECT($A$1&amp;"!"&amp;CELL("address",CF30)),AC.No[],2,0),"")&amp;_xlfn.IFNA(IF(INDIRECT($A$1&amp;"!"&amp;CELL("address",CG30))&lt;&gt;0,"   +   "&amp;VLOOKUP(INDIRECT($A$1&amp;"!"&amp;CELL("address",CG30)),AC.No[],2,0),""),""),""),REPT("-",150))</f>
        <v/>
      </c>
      <c r="O30" s="7" t="str">
        <f ca="1">IF(INDIRECT($A$1&amp;"!"&amp;CELL("address",$CU30))&lt;&gt;"END",IF(INDIRECT($A$1&amp;"!"&amp;CELL("address",CJ30))&lt;&gt;0,"USED IMPORTED   "&amp;INDIRECT($A$1&amp;"!"&amp;CELL("address",$CU30))&amp;"     USED  "&amp;TEXT(INDIRECT($A$1&amp;"!"&amp;CELL("address",CJ30)),"#,###.#0")&amp;" KGS      AGAINST BILL OF ENTRY NO    "&amp;INDIRECT($A$1&amp;"!"&amp;CELL("address",$F30))&amp;"      Rate Per Kgs [ "&amp;INDIRECT($A$1&amp;"!"&amp;CELL("address",$I30))&amp;" ]     AGAINST H.S.CODE   "&amp;TEXT(INDIRECT($A$1&amp;"!"&amp;CELL("address",$H30)),"0000.0000")&amp;IF(OR(INDIRECT($A$1&amp;"!"&amp;CELL("address",$CL$8))&lt;&gt;"",INDIRECT($A$1&amp;"!"&amp;CELL("address",$CM$8))&lt;&gt;""),"  EFS ONLINE AC #    ","")&amp;_xlfn.IFNA(VLOOKUP(INDIRECT($A$1&amp;"!"&amp;CELL("address",CL30)),AC.No[],2,0),"")&amp;_xlfn.IFNA(IF(INDIRECT($A$1&amp;"!"&amp;CELL("address",CM30))&lt;&gt;0,"   +   "&amp;VLOOKUP(INDIRECT($A$1&amp;"!"&amp;CELL("address",CM30)),AC.No[],2,0),""),""),""),REPT("-",150))</f>
        <v/>
      </c>
      <c r="P30" s="7" t="str">
        <f ca="1">IF(INDIRECT($A$1&amp;"!"&amp;CELL("address",$CU30))&lt;&gt;"END",IF(INDIRECT($A$1&amp;"!"&amp;CELL("address",CP30))&lt;&gt;0,"USED IMPORTED   "&amp;INDIRECT($A$1&amp;"!"&amp;CELL("address",$CU30))&amp;"     USED  "&amp;TEXT(INDIRECT($A$1&amp;"!"&amp;CELL("address",CP30)),"#,###.#0")&amp;" KGS      AGAINST BILL OF ENTRY NO    "&amp;INDIRECT($A$1&amp;"!"&amp;CELL("address",$F30))&amp;"      Rate Per Kgs [ "&amp;INDIRECT($A$1&amp;"!"&amp;CELL("address",$I30))&amp;" ]     AGAINST H.S.CODE   "&amp;TEXT(INDIRECT($A$1&amp;"!"&amp;CELL("address",$H30)),"0000.0000")&amp;IF(OR(INDIRECT($A$1&amp;"!"&amp;CELL("address",$CR$8))&lt;&gt;"",INDIRECT($A$1&amp;"!"&amp;CELL("address",$CS$8))&lt;&gt;""),"  EFS ONLINE AC #    ","")&amp;_xlfn.IFNA(VLOOKUP(INDIRECT($A$1&amp;"!"&amp;CELL("address",CR30)),AC.No[],2,0),"")&amp;_xlfn.IFNA(IF(INDIRECT($A$1&amp;"!"&amp;CELL("address",CS30))&lt;&gt;0,"   +   "&amp;VLOOKUP(INDIRECT($A$1&amp;"!"&amp;CELL("address",CS30)),AC.No[],2,0),""),""),""),REPT("-",150))</f>
        <v/>
      </c>
    </row>
    <row r="31" spans="1:16" x14ac:dyDescent="0.2">
      <c r="A31" s="124">
        <v>22</v>
      </c>
      <c r="B31" s="7" t="str">
        <f ca="1">IF(INDIRECT($A$1&amp;"!"&amp;CELL("address",$CU31))&lt;&gt;"END",IF(INDIRECT($A$1&amp;"!"&amp;CELL("address",J31))&lt;&gt;0,"USED IMPORTED   "&amp;INDIRECT($A$1&amp;"!"&amp;CELL("address",$CU31))&amp;"     USED  "&amp;TEXT(INDIRECT($A$1&amp;"!"&amp;CELL("address",J31)),"#,###.#0")&amp;" KGS      AGAINST BILL OF ENTRY NO    "&amp;INDIRECT($A$1&amp;"!"&amp;CELL("address",$F31))&amp;"      Rate Per Kgs [ "&amp;INDIRECT($A$1&amp;"!"&amp;CELL("address",$I31))&amp;" ]     AGAINST H.S.CODE   "&amp;TEXT(INDIRECT($A$1&amp;"!"&amp;CELL("address",$H31)),"0000.0000")&amp;IF(OR(INDIRECT($A$1&amp;"!"&amp;CELL("address",$L$8))&lt;&gt;"",INDIRECT($A$1&amp;"!"&amp;CELL("address",$M$8))&lt;&gt;""),"  EFS ONLINE AC #    ","")&amp;_xlfn.IFNA(VLOOKUP(INDIRECT($A$1&amp;"!"&amp;CELL("address",L31)),AC.No[],2,0),"")&amp;_xlfn.IFNA(IF(INDIRECT($A$1&amp;"!"&amp;CELL("address",M31))&lt;&gt;0,"   +   "&amp;VLOOKUP(INDIRECT($A$1&amp;"!"&amp;CELL("address",M31)),AC.No[],2,0),""),""),""),REPT("-",150))</f>
        <v/>
      </c>
      <c r="C31" s="7" t="str">
        <f ca="1">IF(INDIRECT($A$1&amp;"!"&amp;CELL("address",$CU31))&lt;&gt;"END",IF(INDIRECT($A$1&amp;"!"&amp;CELL("address",P31))&lt;&gt;0,"USED IMPORTED   "&amp;INDIRECT($A$1&amp;"!"&amp;CELL("address",$CU31))&amp;"     USED  "&amp;TEXT(INDIRECT($A$1&amp;"!"&amp;CELL("address",P31)),"#,###.#0")&amp;" KGS      AGAINST BILL OF ENTRY NO    "&amp;INDIRECT($A$1&amp;"!"&amp;CELL("address",$F31))&amp;"      Rate Per Kgs [ "&amp;INDIRECT($A$1&amp;"!"&amp;CELL("address",$I31))&amp;" ]     AGAINST H.S.CODE   "&amp;TEXT(INDIRECT($A$1&amp;"!"&amp;CELL("address",$H31)),"0000.0000")&amp;IF(OR(INDIRECT($A$1&amp;"!"&amp;CELL("address",$R$8))&lt;&gt;"",INDIRECT($A$1&amp;"!"&amp;CELL("address",$S$8))&lt;&gt;""),"  EFS ONLINE AC #    ","")&amp;_xlfn.IFNA(VLOOKUP(INDIRECT($A$1&amp;"!"&amp;CELL("address",R31)),AC.No[],2,0),"")&amp;_xlfn.IFNA(IF(INDIRECT($A$1&amp;"!"&amp;CELL("address",S31))&lt;&gt;0,"   +   "&amp;VLOOKUP(INDIRECT($A$1&amp;"!"&amp;CELL("address",S31)),AC.No[],2,0),""),""),""),REPT("-",150))</f>
        <v/>
      </c>
      <c r="D31" s="7" t="str">
        <f ca="1">IF(INDIRECT($A$1&amp;"!"&amp;CELL("address",$CU31))&lt;&gt;"END",IF(INDIRECT($A$1&amp;"!"&amp;CELL("address",V31))&lt;&gt;0,"USED IMPORTED   "&amp;INDIRECT($A$1&amp;"!"&amp;CELL("address",$CU31))&amp;"     USED  "&amp;TEXT(INDIRECT($A$1&amp;"!"&amp;CELL("address",V31)),"#,###.#0")&amp;" KGS      AGAINST BILL OF ENTRY NO    "&amp;INDIRECT($A$1&amp;"!"&amp;CELL("address",$F31))&amp;"      Rate Per Kgs [ "&amp;INDIRECT($A$1&amp;"!"&amp;CELL("address",$I31))&amp;" ]     AGAINST H.S.CODE   "&amp;TEXT(INDIRECT($A$1&amp;"!"&amp;CELL("address",$H31)),"0000.0000")&amp;IF(OR(INDIRECT($A$1&amp;"!"&amp;CELL("address",$X$8))&lt;&gt;"",INDIRECT($A$1&amp;"!"&amp;CELL("address",$Y$8))&lt;&gt;""),"  EFS ONLINE AC #    ","")&amp;_xlfn.IFNA(VLOOKUP(INDIRECT($A$1&amp;"!"&amp;CELL("address",X31)),AC.No[],2,0),"")&amp;_xlfn.IFNA(IF(INDIRECT($A$1&amp;"!"&amp;CELL("address",Y31))&lt;&gt;0,"   +   "&amp;VLOOKUP(INDIRECT($A$1&amp;"!"&amp;CELL("address",Y31)),AC.No[],2,0),""),""),""),REPT("-",150))</f>
        <v/>
      </c>
      <c r="E31" s="7" t="str">
        <f ca="1">IF(INDIRECT($A$1&amp;"!"&amp;CELL("address",$CU31))&lt;&gt;"END",IF(INDIRECT($A$1&amp;"!"&amp;CELL("address",AB31))&lt;&gt;0,"USED IMPORTED   "&amp;INDIRECT($A$1&amp;"!"&amp;CELL("address",$CU31))&amp;"     USED  "&amp;TEXT(INDIRECT($A$1&amp;"!"&amp;CELL("address",AB31)),"#,###.#0")&amp;" KGS      AGAINST BILL OF ENTRY NO    "&amp;INDIRECT($A$1&amp;"!"&amp;CELL("address",$F31))&amp;"      Rate Per Kgs [ "&amp;INDIRECT($A$1&amp;"!"&amp;CELL("address",$I31))&amp;" ]     AGAINST H.S.CODE   "&amp;TEXT(INDIRECT($A$1&amp;"!"&amp;CELL("address",$H31)),"0000.0000")&amp;IF(OR(INDIRECT($A$1&amp;"!"&amp;CELL("address",$AD$8))&lt;&gt;"",INDIRECT($A$1&amp;"!"&amp;CELL("address",$AE$8))&lt;&gt;""),"  EFS ONLINE AC #    ","")&amp;_xlfn.IFNA(VLOOKUP(INDIRECT($A$1&amp;"!"&amp;CELL("address",AD31)),AC.No[],2,0),"")&amp;_xlfn.IFNA(IF(INDIRECT($A$1&amp;"!"&amp;CELL("address",AE31))&lt;&gt;0,"   +   "&amp;VLOOKUP(INDIRECT($A$1&amp;"!"&amp;CELL("address",AE31)),AC.No[],2,0),""),""),""),REPT("-",150))</f>
        <v/>
      </c>
      <c r="F31" s="7" t="str">
        <f ca="1">IF(INDIRECT($A$1&amp;"!"&amp;CELL("address",$CU31))&lt;&gt;"END",IF(INDIRECT($A$1&amp;"!"&amp;CELL("address",AH31))&lt;&gt;0,"USED IMPORTED   "&amp;INDIRECT($A$1&amp;"!"&amp;CELL("address",$CU31))&amp;"     USED  "&amp;TEXT(INDIRECT($A$1&amp;"!"&amp;CELL("address",AH31)),"#,###.#0")&amp;" KGS      AGAINST BILL OF ENTRY NO    "&amp;INDIRECT($A$1&amp;"!"&amp;CELL("address",$F31))&amp;"      Rate Per Kgs [ "&amp;INDIRECT($A$1&amp;"!"&amp;CELL("address",$I31))&amp;" ]     AGAINST H.S.CODE   "&amp;TEXT(INDIRECT($A$1&amp;"!"&amp;CELL("address",$H31)),"0000.0000")&amp;IF(OR(INDIRECT($A$1&amp;"!"&amp;CELL("address",$AJ$8))&lt;&gt;"",INDIRECT($A$1&amp;"!"&amp;CELL("address",$AK$8))&lt;&gt;""),"  EFS ONLINE AC #    ","")&amp;_xlfn.IFNA(VLOOKUP(INDIRECT($A$1&amp;"!"&amp;CELL("address",AJ31)),AC.No[],2,0),"")&amp;_xlfn.IFNA(IF(INDIRECT($A$1&amp;"!"&amp;CELL("address",AK31))&lt;&gt;0,"   +   "&amp;VLOOKUP(INDIRECT($A$1&amp;"!"&amp;CELL("address",AK31)),AC.No[],2,0),""),""),""),REPT("-",150))</f>
        <v/>
      </c>
      <c r="G31" s="7" t="str">
        <f ca="1">IF(INDIRECT($A$1&amp;"!"&amp;CELL("address",$CU31))&lt;&gt;"END",IF(INDIRECT($A$1&amp;"!"&amp;CELL("address",AN31))&lt;&gt;0,"USED IMPORTED   "&amp;INDIRECT($A$1&amp;"!"&amp;CELL("address",$CU31))&amp;"     USED  "&amp;TEXT(INDIRECT($A$1&amp;"!"&amp;CELL("address",AN31)),"#,###.#0")&amp;" KGS      AGAINST BILL OF ENTRY NO    "&amp;INDIRECT($A$1&amp;"!"&amp;CELL("address",$F31))&amp;"      Rate Per Kgs [ "&amp;INDIRECT($A$1&amp;"!"&amp;CELL("address",$I31))&amp;" ]     AGAINST H.S.CODE   "&amp;TEXT(INDIRECT($A$1&amp;"!"&amp;CELL("address",$H31)),"0000.0000")&amp;IF(OR(INDIRECT($A$1&amp;"!"&amp;CELL("address",$AP$8))&lt;&gt;"",INDIRECT($A$1&amp;"!"&amp;CELL("address",$AQ$8))&lt;&gt;""),"  EFS ONLINE AC #    ","")&amp;_xlfn.IFNA(VLOOKUP(INDIRECT($A$1&amp;"!"&amp;CELL("address",AP31)),AC.No[],2,0),"")&amp;_xlfn.IFNA(IF(INDIRECT($A$1&amp;"!"&amp;CELL("address",AQ31))&lt;&gt;0,"   +   "&amp;VLOOKUP(INDIRECT($A$1&amp;"!"&amp;CELL("address",AQ31)),AC.No[],2,0),""),""),""),REPT("-",150))</f>
        <v/>
      </c>
      <c r="H31" s="7" t="str">
        <f ca="1">IF(INDIRECT($A$1&amp;"!"&amp;CELL("address",$CU31))&lt;&gt;"END",IF(INDIRECT($A$1&amp;"!"&amp;CELL("address",AT31))&lt;&gt;0,"USED IMPORTED   "&amp;INDIRECT($A$1&amp;"!"&amp;CELL("address",$CU31))&amp;"     USED  "&amp;TEXT(INDIRECT($A$1&amp;"!"&amp;CELL("address",AT31)),"#,###.#0")&amp;" KGS      AGAINST BILL OF ENTRY NO    "&amp;INDIRECT($A$1&amp;"!"&amp;CELL("address",$F31))&amp;"      Rate Per Kgs [ "&amp;INDIRECT($A$1&amp;"!"&amp;CELL("address",$I31))&amp;" ]     AGAINST H.S.CODE   "&amp;TEXT(INDIRECT($A$1&amp;"!"&amp;CELL("address",$H31)),"0000.0000")&amp;IF(OR(INDIRECT($A$1&amp;"!"&amp;CELL("address",$AV$8))&lt;&gt;"",INDIRECT($A$1&amp;"!"&amp;CELL("address",$AW$8))&lt;&gt;""),"  EFS ONLINE AC #    ","")&amp;_xlfn.IFNA(VLOOKUP(INDIRECT($A$1&amp;"!"&amp;CELL("address",AV31)),AC.No[],2,0),"")&amp;_xlfn.IFNA(IF(INDIRECT($A$1&amp;"!"&amp;CELL("address",AW31))&lt;&gt;0,"   +   "&amp;VLOOKUP(INDIRECT($A$1&amp;"!"&amp;CELL("address",AW31)),AC.No[],2,0),""),""),""),REPT("-",150))</f>
        <v/>
      </c>
      <c r="I31" s="7" t="str">
        <f ca="1">IF(INDIRECT($A$1&amp;"!"&amp;CELL("address",$CU31))&lt;&gt;"END",IF(INDIRECT($A$1&amp;"!"&amp;CELL("address",AZ31))&lt;&gt;0,"USED IMPORTED   "&amp;INDIRECT($A$1&amp;"!"&amp;CELL("address",$CU31))&amp;"     USED  "&amp;TEXT(INDIRECT($A$1&amp;"!"&amp;CELL("address",AZ31)),"#,###.#0")&amp;" KGS      AGAINST BILL OF ENTRY NO    "&amp;INDIRECT($A$1&amp;"!"&amp;CELL("address",$F31))&amp;"      Rate Per Kgs [ "&amp;INDIRECT($A$1&amp;"!"&amp;CELL("address",$I31))&amp;" ]     AGAINST H.S.CODE   "&amp;TEXT(INDIRECT($A$1&amp;"!"&amp;CELL("address",$H31)),"0000.0000")&amp;IF(OR(INDIRECT($A$1&amp;"!"&amp;CELL("address",$BB$8))&lt;&gt;"",INDIRECT($A$1&amp;"!"&amp;CELL("address",$BC$8))&lt;&gt;""),"  EFS ONLINE AC #    ","")&amp;_xlfn.IFNA(VLOOKUP(INDIRECT($A$1&amp;"!"&amp;CELL("address",BB31)),AC.No[],2,0),"")&amp;_xlfn.IFNA(IF(INDIRECT($A$1&amp;"!"&amp;CELL("address",BC31))&lt;&gt;0,"   +   "&amp;VLOOKUP(INDIRECT($A$1&amp;"!"&amp;CELL("address",BC31)),AC.No[],2,0),""),""),""),REPT("-",150))</f>
        <v/>
      </c>
      <c r="J31" s="7" t="str">
        <f ca="1">IF(INDIRECT($A$1&amp;"!"&amp;CELL("address",$CU31))&lt;&gt;"END",IF(INDIRECT($A$1&amp;"!"&amp;CELL("address",BF31))&lt;&gt;0,"USED IMPORTED   "&amp;INDIRECT($A$1&amp;"!"&amp;CELL("address",$CU31))&amp;"     USED  "&amp;TEXT(INDIRECT($A$1&amp;"!"&amp;CELL("address",BF31)),"#,###.#0")&amp;" KGS      AGAINST BILL OF ENTRY NO    "&amp;INDIRECT($A$1&amp;"!"&amp;CELL("address",$F31))&amp;"      Rate Per Kgs [ "&amp;INDIRECT($A$1&amp;"!"&amp;CELL("address",$I31))&amp;" ]     AGAINST H.S.CODE   "&amp;TEXT(INDIRECT($A$1&amp;"!"&amp;CELL("address",$H31)),"0000.0000")&amp;IF(OR(INDIRECT($A$1&amp;"!"&amp;CELL("address",$BH$8))&lt;&gt;"",INDIRECT($A$1&amp;"!"&amp;CELL("address",$BI$8))&lt;&gt;""),"  EFS ONLINE AC #    ","")&amp;_xlfn.IFNA(VLOOKUP(INDIRECT($A$1&amp;"!"&amp;CELL("address",BH31)),AC.No[],2,0),"")&amp;_xlfn.IFNA(IF(INDIRECT($A$1&amp;"!"&amp;CELL("address",BI31))&lt;&gt;0,"   +   "&amp;VLOOKUP(INDIRECT($A$1&amp;"!"&amp;CELL("address",BI31)),AC.No[],2,0),""),""),""),REPT("-",150))</f>
        <v/>
      </c>
      <c r="K31" s="7" t="str">
        <f ca="1">IF(INDIRECT($A$1&amp;"!"&amp;CELL("address",$CU31))&lt;&gt;"END",IF(INDIRECT($A$1&amp;"!"&amp;CELL("address",BL31))&lt;&gt;0,"USED IMPORTED   "&amp;INDIRECT($A$1&amp;"!"&amp;CELL("address",$CU31))&amp;"     USED  "&amp;TEXT(INDIRECT($A$1&amp;"!"&amp;CELL("address",BL31)),"#,###.#0")&amp;" KGS      AGAINST BILL OF ENTRY NO    "&amp;INDIRECT($A$1&amp;"!"&amp;CELL("address",$F31))&amp;"      Rate Per Kgs [ "&amp;INDIRECT($A$1&amp;"!"&amp;CELL("address",$I31))&amp;" ]     AGAINST H.S.CODE   "&amp;TEXT(INDIRECT($A$1&amp;"!"&amp;CELL("address",$H31)),"0000.0000")&amp;IF(OR(INDIRECT($A$1&amp;"!"&amp;CELL("address",$BN$8))&lt;&gt;"",INDIRECT($A$1&amp;"!"&amp;CELL("address",$BO$8))&lt;&gt;""),"  EFS ONLINE AC #    ","")&amp;_xlfn.IFNA(VLOOKUP(INDIRECT($A$1&amp;"!"&amp;CELL("address",BN31)),AC.No[],2,0),"")&amp;_xlfn.IFNA(IF(INDIRECT($A$1&amp;"!"&amp;CELL("address",BO31))&lt;&gt;0,"   +   "&amp;VLOOKUP(INDIRECT($A$1&amp;"!"&amp;CELL("address",BO31)),AC.No[],2,0),""),""),""),REPT("-",150))</f>
        <v/>
      </c>
      <c r="L31" s="7" t="str">
        <f ca="1">IF(INDIRECT($A$1&amp;"!"&amp;CELL("address",$CU31))&lt;&gt;"END",IF(INDIRECT($A$1&amp;"!"&amp;CELL("address",BR31))&lt;&gt;0,"USED IMPORTED   "&amp;INDIRECT($A$1&amp;"!"&amp;CELL("address",$CU31))&amp;"     USED  "&amp;TEXT(INDIRECT($A$1&amp;"!"&amp;CELL("address",BR31)),"#,###.#0")&amp;" KGS      AGAINST BILL OF ENTRY NO    "&amp;INDIRECT($A$1&amp;"!"&amp;CELL("address",$F31))&amp;"      Rate Per Kgs [ "&amp;INDIRECT($A$1&amp;"!"&amp;CELL("address",$I31))&amp;" ]     AGAINST H.S.CODE   "&amp;TEXT(INDIRECT($A$1&amp;"!"&amp;CELL("address",$H31)),"0000.0000")&amp;IF(OR(INDIRECT($A$1&amp;"!"&amp;CELL("address",$BT$8))&lt;&gt;"",INDIRECT($A$1&amp;"!"&amp;CELL("address",$BU$8))&lt;&gt;""),"  EFS ONLINE AC #    ","")&amp;_xlfn.IFNA(VLOOKUP(INDIRECT($A$1&amp;"!"&amp;CELL("address",BT31)),AC.No[],2,0),"")&amp;_xlfn.IFNA(IF(INDIRECT($A$1&amp;"!"&amp;CELL("address",BU31))&lt;&gt;0,"   +   "&amp;VLOOKUP(INDIRECT($A$1&amp;"!"&amp;CELL("address",BU31)),AC.No[],2,0),""),""),""),REPT("-",150))</f>
        <v/>
      </c>
      <c r="M31" s="7" t="str">
        <f ca="1">IF(INDIRECT($A$1&amp;"!"&amp;CELL("address",$CU31))&lt;&gt;"END",IF(INDIRECT($A$1&amp;"!"&amp;CELL("address",BX31))&lt;&gt;0,"USED IMPORTED   "&amp;INDIRECT($A$1&amp;"!"&amp;CELL("address",$CU31))&amp;"     USED  "&amp;TEXT(INDIRECT($A$1&amp;"!"&amp;CELL("address",BX31)),"#,###.#0")&amp;" KGS      AGAINST BILL OF ENTRY NO    "&amp;INDIRECT($A$1&amp;"!"&amp;CELL("address",$F31))&amp;"      Rate Per Kgs [ "&amp;INDIRECT($A$1&amp;"!"&amp;CELL("address",$I31))&amp;" ]     AGAINST H.S.CODE   "&amp;TEXT(INDIRECT($A$1&amp;"!"&amp;CELL("address",$H31)),"0000.0000")&amp;IF(OR(INDIRECT($A$1&amp;"!"&amp;CELL("address",$BZ$8))&lt;&gt;"",INDIRECT($A$1&amp;"!"&amp;CELL("address",$CA$8))&lt;&gt;""),"  EFS ONLINE AC #    ","")&amp;_xlfn.IFNA(VLOOKUP(INDIRECT($A$1&amp;"!"&amp;CELL("address",BZ31)),AC.No[],2,0),"")&amp;_xlfn.IFNA(IF(INDIRECT($A$1&amp;"!"&amp;CELL("address",CA31))&lt;&gt;0,"   +   "&amp;VLOOKUP(INDIRECT($A$1&amp;"!"&amp;CELL("address",CA31)),AC.No[],2,0),""),""),""),REPT("-",150))</f>
        <v/>
      </c>
      <c r="N31" s="7" t="str">
        <f ca="1">IF(INDIRECT($A$1&amp;"!"&amp;CELL("address",$CU31))&lt;&gt;"END",IF(INDIRECT($A$1&amp;"!"&amp;CELL("address",CD31))&lt;&gt;0,"USED IMPORTED   "&amp;INDIRECT($A$1&amp;"!"&amp;CELL("address",$CU31))&amp;"     USED  "&amp;TEXT(INDIRECT($A$1&amp;"!"&amp;CELL("address",CD31)),"#,###.#0")&amp;" KGS      AGAINST BILL OF ENTRY NO    "&amp;INDIRECT($A$1&amp;"!"&amp;CELL("address",$F31))&amp;"      Rate Per Kgs [ "&amp;INDIRECT($A$1&amp;"!"&amp;CELL("address",$I31))&amp;" ]     AGAINST H.S.CODE   "&amp;TEXT(INDIRECT($A$1&amp;"!"&amp;CELL("address",$H31)),"0000.0000")&amp;IF(OR(INDIRECT($A$1&amp;"!"&amp;CELL("address",$CF$8))&lt;&gt;"",INDIRECT($A$1&amp;"!"&amp;CELL("address",$CG$8))&lt;&gt;""),"  EFS ONLINE AC #    ","")&amp;_xlfn.IFNA(VLOOKUP(INDIRECT($A$1&amp;"!"&amp;CELL("address",CF31)),AC.No[],2,0),"")&amp;_xlfn.IFNA(IF(INDIRECT($A$1&amp;"!"&amp;CELL("address",CG31))&lt;&gt;0,"   +   "&amp;VLOOKUP(INDIRECT($A$1&amp;"!"&amp;CELL("address",CG31)),AC.No[],2,0),""),""),""),REPT("-",150))</f>
        <v/>
      </c>
      <c r="O31" s="7" t="str">
        <f ca="1">IF(INDIRECT($A$1&amp;"!"&amp;CELL("address",$CU31))&lt;&gt;"END",IF(INDIRECT($A$1&amp;"!"&amp;CELL("address",CJ31))&lt;&gt;0,"USED IMPORTED   "&amp;INDIRECT($A$1&amp;"!"&amp;CELL("address",$CU31))&amp;"     USED  "&amp;TEXT(INDIRECT($A$1&amp;"!"&amp;CELL("address",CJ31)),"#,###.#0")&amp;" KGS      AGAINST BILL OF ENTRY NO    "&amp;INDIRECT($A$1&amp;"!"&amp;CELL("address",$F31))&amp;"      Rate Per Kgs [ "&amp;INDIRECT($A$1&amp;"!"&amp;CELL("address",$I31))&amp;" ]     AGAINST H.S.CODE   "&amp;TEXT(INDIRECT($A$1&amp;"!"&amp;CELL("address",$H31)),"0000.0000")&amp;IF(OR(INDIRECT($A$1&amp;"!"&amp;CELL("address",$CL$8))&lt;&gt;"",INDIRECT($A$1&amp;"!"&amp;CELL("address",$CM$8))&lt;&gt;""),"  EFS ONLINE AC #    ","")&amp;_xlfn.IFNA(VLOOKUP(INDIRECT($A$1&amp;"!"&amp;CELL("address",CL31)),AC.No[],2,0),"")&amp;_xlfn.IFNA(IF(INDIRECT($A$1&amp;"!"&amp;CELL("address",CM31))&lt;&gt;0,"   +   "&amp;VLOOKUP(INDIRECT($A$1&amp;"!"&amp;CELL("address",CM31)),AC.No[],2,0),""),""),""),REPT("-",150))</f>
        <v/>
      </c>
      <c r="P31" s="7" t="str">
        <f ca="1">IF(INDIRECT($A$1&amp;"!"&amp;CELL("address",$CU31))&lt;&gt;"END",IF(INDIRECT($A$1&amp;"!"&amp;CELL("address",CP31))&lt;&gt;0,"USED IMPORTED   "&amp;INDIRECT($A$1&amp;"!"&amp;CELL("address",$CU31))&amp;"     USED  "&amp;TEXT(INDIRECT($A$1&amp;"!"&amp;CELL("address",CP31)),"#,###.#0")&amp;" KGS      AGAINST BILL OF ENTRY NO    "&amp;INDIRECT($A$1&amp;"!"&amp;CELL("address",$F31))&amp;"      Rate Per Kgs [ "&amp;INDIRECT($A$1&amp;"!"&amp;CELL("address",$I31))&amp;" ]     AGAINST H.S.CODE   "&amp;TEXT(INDIRECT($A$1&amp;"!"&amp;CELL("address",$H31)),"0000.0000")&amp;IF(OR(INDIRECT($A$1&amp;"!"&amp;CELL("address",$CR$8))&lt;&gt;"",INDIRECT($A$1&amp;"!"&amp;CELL("address",$CS$8))&lt;&gt;""),"  EFS ONLINE AC #    ","")&amp;_xlfn.IFNA(VLOOKUP(INDIRECT($A$1&amp;"!"&amp;CELL("address",CR31)),AC.No[],2,0),"")&amp;_xlfn.IFNA(IF(INDIRECT($A$1&amp;"!"&amp;CELL("address",CS31))&lt;&gt;0,"   +   "&amp;VLOOKUP(INDIRECT($A$1&amp;"!"&amp;CELL("address",CS31)),AC.No[],2,0),""),""),""),REPT("-",150))</f>
        <v/>
      </c>
    </row>
    <row r="32" spans="1:16" x14ac:dyDescent="0.2">
      <c r="A32" s="124">
        <v>23</v>
      </c>
      <c r="B32" s="7" t="str">
        <f ca="1">IF(INDIRECT($A$1&amp;"!"&amp;CELL("address",$CU32))&lt;&gt;"END",IF(INDIRECT($A$1&amp;"!"&amp;CELL("address",J32))&lt;&gt;0,"USED IMPORTED   "&amp;INDIRECT($A$1&amp;"!"&amp;CELL("address",$CU32))&amp;"     USED  "&amp;TEXT(INDIRECT($A$1&amp;"!"&amp;CELL("address",J32)),"#,###.#0")&amp;" KGS      AGAINST BILL OF ENTRY NO    "&amp;INDIRECT($A$1&amp;"!"&amp;CELL("address",$F32))&amp;"      Rate Per Kgs [ "&amp;INDIRECT($A$1&amp;"!"&amp;CELL("address",$I32))&amp;" ]     AGAINST H.S.CODE   "&amp;TEXT(INDIRECT($A$1&amp;"!"&amp;CELL("address",$H32)),"0000.0000")&amp;IF(OR(INDIRECT($A$1&amp;"!"&amp;CELL("address",$L$8))&lt;&gt;"",INDIRECT($A$1&amp;"!"&amp;CELL("address",$M$8))&lt;&gt;""),"  EFS ONLINE AC #    ","")&amp;_xlfn.IFNA(VLOOKUP(INDIRECT($A$1&amp;"!"&amp;CELL("address",L32)),AC.No[],2,0),"")&amp;_xlfn.IFNA(IF(INDIRECT($A$1&amp;"!"&amp;CELL("address",M32))&lt;&gt;0,"   +   "&amp;VLOOKUP(INDIRECT($A$1&amp;"!"&amp;CELL("address",M32)),AC.No[],2,0),""),""),""),REPT("-",150))</f>
        <v/>
      </c>
      <c r="C32" s="7" t="str">
        <f ca="1">IF(INDIRECT($A$1&amp;"!"&amp;CELL("address",$CU32))&lt;&gt;"END",IF(INDIRECT($A$1&amp;"!"&amp;CELL("address",P32))&lt;&gt;0,"USED IMPORTED   "&amp;INDIRECT($A$1&amp;"!"&amp;CELL("address",$CU32))&amp;"     USED  "&amp;TEXT(INDIRECT($A$1&amp;"!"&amp;CELL("address",P32)),"#,###.#0")&amp;" KGS      AGAINST BILL OF ENTRY NO    "&amp;INDIRECT($A$1&amp;"!"&amp;CELL("address",$F32))&amp;"      Rate Per Kgs [ "&amp;INDIRECT($A$1&amp;"!"&amp;CELL("address",$I32))&amp;" ]     AGAINST H.S.CODE   "&amp;TEXT(INDIRECT($A$1&amp;"!"&amp;CELL("address",$H32)),"0000.0000")&amp;IF(OR(INDIRECT($A$1&amp;"!"&amp;CELL("address",$R$8))&lt;&gt;"",INDIRECT($A$1&amp;"!"&amp;CELL("address",$S$8))&lt;&gt;""),"  EFS ONLINE AC #    ","")&amp;_xlfn.IFNA(VLOOKUP(INDIRECT($A$1&amp;"!"&amp;CELL("address",R32)),AC.No[],2,0),"")&amp;_xlfn.IFNA(IF(INDIRECT($A$1&amp;"!"&amp;CELL("address",S32))&lt;&gt;0,"   +   "&amp;VLOOKUP(INDIRECT($A$1&amp;"!"&amp;CELL("address",S32)),AC.No[],2,0),""),""),""),REPT("-",150))</f>
        <v/>
      </c>
      <c r="D32" s="7" t="str">
        <f ca="1">IF(INDIRECT($A$1&amp;"!"&amp;CELL("address",$CU32))&lt;&gt;"END",IF(INDIRECT($A$1&amp;"!"&amp;CELL("address",V32))&lt;&gt;0,"USED IMPORTED   "&amp;INDIRECT($A$1&amp;"!"&amp;CELL("address",$CU32))&amp;"     USED  "&amp;TEXT(INDIRECT($A$1&amp;"!"&amp;CELL("address",V32)),"#,###.#0")&amp;" KGS      AGAINST BILL OF ENTRY NO    "&amp;INDIRECT($A$1&amp;"!"&amp;CELL("address",$F32))&amp;"      Rate Per Kgs [ "&amp;INDIRECT($A$1&amp;"!"&amp;CELL("address",$I32))&amp;" ]     AGAINST H.S.CODE   "&amp;TEXT(INDIRECT($A$1&amp;"!"&amp;CELL("address",$H32)),"0000.0000")&amp;IF(OR(INDIRECT($A$1&amp;"!"&amp;CELL("address",$X$8))&lt;&gt;"",INDIRECT($A$1&amp;"!"&amp;CELL("address",$Y$8))&lt;&gt;""),"  EFS ONLINE AC #    ","")&amp;_xlfn.IFNA(VLOOKUP(INDIRECT($A$1&amp;"!"&amp;CELL("address",X32)),AC.No[],2,0),"")&amp;_xlfn.IFNA(IF(INDIRECT($A$1&amp;"!"&amp;CELL("address",Y32))&lt;&gt;0,"   +   "&amp;VLOOKUP(INDIRECT($A$1&amp;"!"&amp;CELL("address",Y32)),AC.No[],2,0),""),""),""),REPT("-",150))</f>
        <v/>
      </c>
      <c r="E32" s="7" t="str">
        <f ca="1">IF(INDIRECT($A$1&amp;"!"&amp;CELL("address",$CU32))&lt;&gt;"END",IF(INDIRECT($A$1&amp;"!"&amp;CELL("address",AB32))&lt;&gt;0,"USED IMPORTED   "&amp;INDIRECT($A$1&amp;"!"&amp;CELL("address",$CU32))&amp;"     USED  "&amp;TEXT(INDIRECT($A$1&amp;"!"&amp;CELL("address",AB32)),"#,###.#0")&amp;" KGS      AGAINST BILL OF ENTRY NO    "&amp;INDIRECT($A$1&amp;"!"&amp;CELL("address",$F32))&amp;"      Rate Per Kgs [ "&amp;INDIRECT($A$1&amp;"!"&amp;CELL("address",$I32))&amp;" ]     AGAINST H.S.CODE   "&amp;TEXT(INDIRECT($A$1&amp;"!"&amp;CELL("address",$H32)),"0000.0000")&amp;IF(OR(INDIRECT($A$1&amp;"!"&amp;CELL("address",$AD$8))&lt;&gt;"",INDIRECT($A$1&amp;"!"&amp;CELL("address",$AE$8))&lt;&gt;""),"  EFS ONLINE AC #    ","")&amp;_xlfn.IFNA(VLOOKUP(INDIRECT($A$1&amp;"!"&amp;CELL("address",AD32)),AC.No[],2,0),"")&amp;_xlfn.IFNA(IF(INDIRECT($A$1&amp;"!"&amp;CELL("address",AE32))&lt;&gt;0,"   +   "&amp;VLOOKUP(INDIRECT($A$1&amp;"!"&amp;CELL("address",AE32)),AC.No[],2,0),""),""),""),REPT("-",150))</f>
        <v/>
      </c>
      <c r="F32" s="7" t="str">
        <f ca="1">IF(INDIRECT($A$1&amp;"!"&amp;CELL("address",$CU32))&lt;&gt;"END",IF(INDIRECT($A$1&amp;"!"&amp;CELL("address",AH32))&lt;&gt;0,"USED IMPORTED   "&amp;INDIRECT($A$1&amp;"!"&amp;CELL("address",$CU32))&amp;"     USED  "&amp;TEXT(INDIRECT($A$1&amp;"!"&amp;CELL("address",AH32)),"#,###.#0")&amp;" KGS      AGAINST BILL OF ENTRY NO    "&amp;INDIRECT($A$1&amp;"!"&amp;CELL("address",$F32))&amp;"      Rate Per Kgs [ "&amp;INDIRECT($A$1&amp;"!"&amp;CELL("address",$I32))&amp;" ]     AGAINST H.S.CODE   "&amp;TEXT(INDIRECT($A$1&amp;"!"&amp;CELL("address",$H32)),"0000.0000")&amp;IF(OR(INDIRECT($A$1&amp;"!"&amp;CELL("address",$AJ$8))&lt;&gt;"",INDIRECT($A$1&amp;"!"&amp;CELL("address",$AK$8))&lt;&gt;""),"  EFS ONLINE AC #    ","")&amp;_xlfn.IFNA(VLOOKUP(INDIRECT($A$1&amp;"!"&amp;CELL("address",AJ32)),AC.No[],2,0),"")&amp;_xlfn.IFNA(IF(INDIRECT($A$1&amp;"!"&amp;CELL("address",AK32))&lt;&gt;0,"   +   "&amp;VLOOKUP(INDIRECT($A$1&amp;"!"&amp;CELL("address",AK32)),AC.No[],2,0),""),""),""),REPT("-",150))</f>
        <v/>
      </c>
      <c r="G32" s="7" t="str">
        <f ca="1">IF(INDIRECT($A$1&amp;"!"&amp;CELL("address",$CU32))&lt;&gt;"END",IF(INDIRECT($A$1&amp;"!"&amp;CELL("address",AN32))&lt;&gt;0,"USED IMPORTED   "&amp;INDIRECT($A$1&amp;"!"&amp;CELL("address",$CU32))&amp;"     USED  "&amp;TEXT(INDIRECT($A$1&amp;"!"&amp;CELL("address",AN32)),"#,###.#0")&amp;" KGS      AGAINST BILL OF ENTRY NO    "&amp;INDIRECT($A$1&amp;"!"&amp;CELL("address",$F32))&amp;"      Rate Per Kgs [ "&amp;INDIRECT($A$1&amp;"!"&amp;CELL("address",$I32))&amp;" ]     AGAINST H.S.CODE   "&amp;TEXT(INDIRECT($A$1&amp;"!"&amp;CELL("address",$H32)),"0000.0000")&amp;IF(OR(INDIRECT($A$1&amp;"!"&amp;CELL("address",$AP$8))&lt;&gt;"",INDIRECT($A$1&amp;"!"&amp;CELL("address",$AQ$8))&lt;&gt;""),"  EFS ONLINE AC #    ","")&amp;_xlfn.IFNA(VLOOKUP(INDIRECT($A$1&amp;"!"&amp;CELL("address",AP32)),AC.No[],2,0),"")&amp;_xlfn.IFNA(IF(INDIRECT($A$1&amp;"!"&amp;CELL("address",AQ32))&lt;&gt;0,"   +   "&amp;VLOOKUP(INDIRECT($A$1&amp;"!"&amp;CELL("address",AQ32)),AC.No[],2,0),""),""),""),REPT("-",150))</f>
        <v/>
      </c>
      <c r="H32" s="7" t="str">
        <f ca="1">IF(INDIRECT($A$1&amp;"!"&amp;CELL("address",$CU32))&lt;&gt;"END",IF(INDIRECT($A$1&amp;"!"&amp;CELL("address",AT32))&lt;&gt;0,"USED IMPORTED   "&amp;INDIRECT($A$1&amp;"!"&amp;CELL("address",$CU32))&amp;"     USED  "&amp;TEXT(INDIRECT($A$1&amp;"!"&amp;CELL("address",AT32)),"#,###.#0")&amp;" KGS      AGAINST BILL OF ENTRY NO    "&amp;INDIRECT($A$1&amp;"!"&amp;CELL("address",$F32))&amp;"      Rate Per Kgs [ "&amp;INDIRECT($A$1&amp;"!"&amp;CELL("address",$I32))&amp;" ]     AGAINST H.S.CODE   "&amp;TEXT(INDIRECT($A$1&amp;"!"&amp;CELL("address",$H32)),"0000.0000")&amp;IF(OR(INDIRECT($A$1&amp;"!"&amp;CELL("address",$AV$8))&lt;&gt;"",INDIRECT($A$1&amp;"!"&amp;CELL("address",$AW$8))&lt;&gt;""),"  EFS ONLINE AC #    ","")&amp;_xlfn.IFNA(VLOOKUP(INDIRECT($A$1&amp;"!"&amp;CELL("address",AV32)),AC.No[],2,0),"")&amp;_xlfn.IFNA(IF(INDIRECT($A$1&amp;"!"&amp;CELL("address",AW32))&lt;&gt;0,"   +   "&amp;VLOOKUP(INDIRECT($A$1&amp;"!"&amp;CELL("address",AW32)),AC.No[],2,0),""),""),""),REPT("-",150))</f>
        <v/>
      </c>
      <c r="I32" s="7" t="str">
        <f ca="1">IF(INDIRECT($A$1&amp;"!"&amp;CELL("address",$CU32))&lt;&gt;"END",IF(INDIRECT($A$1&amp;"!"&amp;CELL("address",AZ32))&lt;&gt;0,"USED IMPORTED   "&amp;INDIRECT($A$1&amp;"!"&amp;CELL("address",$CU32))&amp;"     USED  "&amp;TEXT(INDIRECT($A$1&amp;"!"&amp;CELL("address",AZ32)),"#,###.#0")&amp;" KGS      AGAINST BILL OF ENTRY NO    "&amp;INDIRECT($A$1&amp;"!"&amp;CELL("address",$F32))&amp;"      Rate Per Kgs [ "&amp;INDIRECT($A$1&amp;"!"&amp;CELL("address",$I32))&amp;" ]     AGAINST H.S.CODE   "&amp;TEXT(INDIRECT($A$1&amp;"!"&amp;CELL("address",$H32)),"0000.0000")&amp;IF(OR(INDIRECT($A$1&amp;"!"&amp;CELL("address",$BB$8))&lt;&gt;"",INDIRECT($A$1&amp;"!"&amp;CELL("address",$BC$8))&lt;&gt;""),"  EFS ONLINE AC #    ","")&amp;_xlfn.IFNA(VLOOKUP(INDIRECT($A$1&amp;"!"&amp;CELL("address",BB32)),AC.No[],2,0),"")&amp;_xlfn.IFNA(IF(INDIRECT($A$1&amp;"!"&amp;CELL("address",BC32))&lt;&gt;0,"   +   "&amp;VLOOKUP(INDIRECT($A$1&amp;"!"&amp;CELL("address",BC32)),AC.No[],2,0),""),""),""),REPT("-",150))</f>
        <v/>
      </c>
      <c r="J32" s="7" t="str">
        <f ca="1">IF(INDIRECT($A$1&amp;"!"&amp;CELL("address",$CU32))&lt;&gt;"END",IF(INDIRECT($A$1&amp;"!"&amp;CELL("address",BF32))&lt;&gt;0,"USED IMPORTED   "&amp;INDIRECT($A$1&amp;"!"&amp;CELL("address",$CU32))&amp;"     USED  "&amp;TEXT(INDIRECT($A$1&amp;"!"&amp;CELL("address",BF32)),"#,###.#0")&amp;" KGS      AGAINST BILL OF ENTRY NO    "&amp;INDIRECT($A$1&amp;"!"&amp;CELL("address",$F32))&amp;"      Rate Per Kgs [ "&amp;INDIRECT($A$1&amp;"!"&amp;CELL("address",$I32))&amp;" ]     AGAINST H.S.CODE   "&amp;TEXT(INDIRECT($A$1&amp;"!"&amp;CELL("address",$H32)),"0000.0000")&amp;IF(OR(INDIRECT($A$1&amp;"!"&amp;CELL("address",$BH$8))&lt;&gt;"",INDIRECT($A$1&amp;"!"&amp;CELL("address",$BI$8))&lt;&gt;""),"  EFS ONLINE AC #    ","")&amp;_xlfn.IFNA(VLOOKUP(INDIRECT($A$1&amp;"!"&amp;CELL("address",BH32)),AC.No[],2,0),"")&amp;_xlfn.IFNA(IF(INDIRECT($A$1&amp;"!"&amp;CELL("address",BI32))&lt;&gt;0,"   +   "&amp;VLOOKUP(INDIRECT($A$1&amp;"!"&amp;CELL("address",BI32)),AC.No[],2,0),""),""),""),REPT("-",150))</f>
        <v/>
      </c>
      <c r="K32" s="7" t="str">
        <f ca="1">IF(INDIRECT($A$1&amp;"!"&amp;CELL("address",$CU32))&lt;&gt;"END",IF(INDIRECT($A$1&amp;"!"&amp;CELL("address",BL32))&lt;&gt;0,"USED IMPORTED   "&amp;INDIRECT($A$1&amp;"!"&amp;CELL("address",$CU32))&amp;"     USED  "&amp;TEXT(INDIRECT($A$1&amp;"!"&amp;CELL("address",BL32)),"#,###.#0")&amp;" KGS      AGAINST BILL OF ENTRY NO    "&amp;INDIRECT($A$1&amp;"!"&amp;CELL("address",$F32))&amp;"      Rate Per Kgs [ "&amp;INDIRECT($A$1&amp;"!"&amp;CELL("address",$I32))&amp;" ]     AGAINST H.S.CODE   "&amp;TEXT(INDIRECT($A$1&amp;"!"&amp;CELL("address",$H32)),"0000.0000")&amp;IF(OR(INDIRECT($A$1&amp;"!"&amp;CELL("address",$BN$8))&lt;&gt;"",INDIRECT($A$1&amp;"!"&amp;CELL("address",$BO$8))&lt;&gt;""),"  EFS ONLINE AC #    ","")&amp;_xlfn.IFNA(VLOOKUP(INDIRECT($A$1&amp;"!"&amp;CELL("address",BN32)),AC.No[],2,0),"")&amp;_xlfn.IFNA(IF(INDIRECT($A$1&amp;"!"&amp;CELL("address",BO32))&lt;&gt;0,"   +   "&amp;VLOOKUP(INDIRECT($A$1&amp;"!"&amp;CELL("address",BO32)),AC.No[],2,0),""),""),""),REPT("-",150))</f>
        <v/>
      </c>
      <c r="L32" s="7" t="str">
        <f ca="1">IF(INDIRECT($A$1&amp;"!"&amp;CELL("address",$CU32))&lt;&gt;"END",IF(INDIRECT($A$1&amp;"!"&amp;CELL("address",BR32))&lt;&gt;0,"USED IMPORTED   "&amp;INDIRECT($A$1&amp;"!"&amp;CELL("address",$CU32))&amp;"     USED  "&amp;TEXT(INDIRECT($A$1&amp;"!"&amp;CELL("address",BR32)),"#,###.#0")&amp;" KGS      AGAINST BILL OF ENTRY NO    "&amp;INDIRECT($A$1&amp;"!"&amp;CELL("address",$F32))&amp;"      Rate Per Kgs [ "&amp;INDIRECT($A$1&amp;"!"&amp;CELL("address",$I32))&amp;" ]     AGAINST H.S.CODE   "&amp;TEXT(INDIRECT($A$1&amp;"!"&amp;CELL("address",$H32)),"0000.0000")&amp;IF(OR(INDIRECT($A$1&amp;"!"&amp;CELL("address",$BT$8))&lt;&gt;"",INDIRECT($A$1&amp;"!"&amp;CELL("address",$BU$8))&lt;&gt;""),"  EFS ONLINE AC #    ","")&amp;_xlfn.IFNA(VLOOKUP(INDIRECT($A$1&amp;"!"&amp;CELL("address",BT32)),AC.No[],2,0),"")&amp;_xlfn.IFNA(IF(INDIRECT($A$1&amp;"!"&amp;CELL("address",BU32))&lt;&gt;0,"   +   "&amp;VLOOKUP(INDIRECT($A$1&amp;"!"&amp;CELL("address",BU32)),AC.No[],2,0),""),""),""),REPT("-",150))</f>
        <v/>
      </c>
      <c r="M32" s="7" t="str">
        <f ca="1">IF(INDIRECT($A$1&amp;"!"&amp;CELL("address",$CU32))&lt;&gt;"END",IF(INDIRECT($A$1&amp;"!"&amp;CELL("address",BX32))&lt;&gt;0,"USED IMPORTED   "&amp;INDIRECT($A$1&amp;"!"&amp;CELL("address",$CU32))&amp;"     USED  "&amp;TEXT(INDIRECT($A$1&amp;"!"&amp;CELL("address",BX32)),"#,###.#0")&amp;" KGS      AGAINST BILL OF ENTRY NO    "&amp;INDIRECT($A$1&amp;"!"&amp;CELL("address",$F32))&amp;"      Rate Per Kgs [ "&amp;INDIRECT($A$1&amp;"!"&amp;CELL("address",$I32))&amp;" ]     AGAINST H.S.CODE   "&amp;TEXT(INDIRECT($A$1&amp;"!"&amp;CELL("address",$H32)),"0000.0000")&amp;IF(OR(INDIRECT($A$1&amp;"!"&amp;CELL("address",$BZ$8))&lt;&gt;"",INDIRECT($A$1&amp;"!"&amp;CELL("address",$CA$8))&lt;&gt;""),"  EFS ONLINE AC #    ","")&amp;_xlfn.IFNA(VLOOKUP(INDIRECT($A$1&amp;"!"&amp;CELL("address",BZ32)),AC.No[],2,0),"")&amp;_xlfn.IFNA(IF(INDIRECT($A$1&amp;"!"&amp;CELL("address",CA32))&lt;&gt;0,"   +   "&amp;VLOOKUP(INDIRECT($A$1&amp;"!"&amp;CELL("address",CA32)),AC.No[],2,0),""),""),""),REPT("-",150))</f>
        <v/>
      </c>
      <c r="N32" s="7" t="str">
        <f ca="1">IF(INDIRECT($A$1&amp;"!"&amp;CELL("address",$CU32))&lt;&gt;"END",IF(INDIRECT($A$1&amp;"!"&amp;CELL("address",CD32))&lt;&gt;0,"USED IMPORTED   "&amp;INDIRECT($A$1&amp;"!"&amp;CELL("address",$CU32))&amp;"     USED  "&amp;TEXT(INDIRECT($A$1&amp;"!"&amp;CELL("address",CD32)),"#,###.#0")&amp;" KGS      AGAINST BILL OF ENTRY NO    "&amp;INDIRECT($A$1&amp;"!"&amp;CELL("address",$F32))&amp;"      Rate Per Kgs [ "&amp;INDIRECT($A$1&amp;"!"&amp;CELL("address",$I32))&amp;" ]     AGAINST H.S.CODE   "&amp;TEXT(INDIRECT($A$1&amp;"!"&amp;CELL("address",$H32)),"0000.0000")&amp;IF(OR(INDIRECT($A$1&amp;"!"&amp;CELL("address",$CF$8))&lt;&gt;"",INDIRECT($A$1&amp;"!"&amp;CELL("address",$CG$8))&lt;&gt;""),"  EFS ONLINE AC #    ","")&amp;_xlfn.IFNA(VLOOKUP(INDIRECT($A$1&amp;"!"&amp;CELL("address",CF32)),AC.No[],2,0),"")&amp;_xlfn.IFNA(IF(INDIRECT($A$1&amp;"!"&amp;CELL("address",CG32))&lt;&gt;0,"   +   "&amp;VLOOKUP(INDIRECT($A$1&amp;"!"&amp;CELL("address",CG32)),AC.No[],2,0),""),""),""),REPT("-",150))</f>
        <v/>
      </c>
      <c r="O32" s="7" t="str">
        <f ca="1">IF(INDIRECT($A$1&amp;"!"&amp;CELL("address",$CU32))&lt;&gt;"END",IF(INDIRECT($A$1&amp;"!"&amp;CELL("address",CJ32))&lt;&gt;0,"USED IMPORTED   "&amp;INDIRECT($A$1&amp;"!"&amp;CELL("address",$CU32))&amp;"     USED  "&amp;TEXT(INDIRECT($A$1&amp;"!"&amp;CELL("address",CJ32)),"#,###.#0")&amp;" KGS      AGAINST BILL OF ENTRY NO    "&amp;INDIRECT($A$1&amp;"!"&amp;CELL("address",$F32))&amp;"      Rate Per Kgs [ "&amp;INDIRECT($A$1&amp;"!"&amp;CELL("address",$I32))&amp;" ]     AGAINST H.S.CODE   "&amp;TEXT(INDIRECT($A$1&amp;"!"&amp;CELL("address",$H32)),"0000.0000")&amp;IF(OR(INDIRECT($A$1&amp;"!"&amp;CELL("address",$CL$8))&lt;&gt;"",INDIRECT($A$1&amp;"!"&amp;CELL("address",$CM$8))&lt;&gt;""),"  EFS ONLINE AC #    ","")&amp;_xlfn.IFNA(VLOOKUP(INDIRECT($A$1&amp;"!"&amp;CELL("address",CL32)),AC.No[],2,0),"")&amp;_xlfn.IFNA(IF(INDIRECT($A$1&amp;"!"&amp;CELL("address",CM32))&lt;&gt;0,"   +   "&amp;VLOOKUP(INDIRECT($A$1&amp;"!"&amp;CELL("address",CM32)),AC.No[],2,0),""),""),""),REPT("-",150))</f>
        <v/>
      </c>
      <c r="P32" s="7" t="str">
        <f ca="1">IF(INDIRECT($A$1&amp;"!"&amp;CELL("address",$CU32))&lt;&gt;"END",IF(INDIRECT($A$1&amp;"!"&amp;CELL("address",CP32))&lt;&gt;0,"USED IMPORTED   "&amp;INDIRECT($A$1&amp;"!"&amp;CELL("address",$CU32))&amp;"     USED  "&amp;TEXT(INDIRECT($A$1&amp;"!"&amp;CELL("address",CP32)),"#,###.#0")&amp;" KGS      AGAINST BILL OF ENTRY NO    "&amp;INDIRECT($A$1&amp;"!"&amp;CELL("address",$F32))&amp;"      Rate Per Kgs [ "&amp;INDIRECT($A$1&amp;"!"&amp;CELL("address",$I32))&amp;" ]     AGAINST H.S.CODE   "&amp;TEXT(INDIRECT($A$1&amp;"!"&amp;CELL("address",$H32)),"0000.0000")&amp;IF(OR(INDIRECT($A$1&amp;"!"&amp;CELL("address",$CR$8))&lt;&gt;"",INDIRECT($A$1&amp;"!"&amp;CELL("address",$CS$8))&lt;&gt;""),"  EFS ONLINE AC #    ","")&amp;_xlfn.IFNA(VLOOKUP(INDIRECT($A$1&amp;"!"&amp;CELL("address",CR32)),AC.No[],2,0),"")&amp;_xlfn.IFNA(IF(INDIRECT($A$1&amp;"!"&amp;CELL("address",CS32))&lt;&gt;0,"   +   "&amp;VLOOKUP(INDIRECT($A$1&amp;"!"&amp;CELL("address",CS32)),AC.No[],2,0),""),""),""),REPT("-",150))</f>
        <v/>
      </c>
    </row>
    <row r="33" spans="1:16" x14ac:dyDescent="0.2">
      <c r="A33" s="124">
        <v>24</v>
      </c>
      <c r="B33" s="7" t="str">
        <f ca="1">IF(INDIRECT($A$1&amp;"!"&amp;CELL("address",$CU33))&lt;&gt;"END",IF(INDIRECT($A$1&amp;"!"&amp;CELL("address",J33))&lt;&gt;0,"USED IMPORTED   "&amp;INDIRECT($A$1&amp;"!"&amp;CELL("address",$CU33))&amp;"     USED  "&amp;TEXT(INDIRECT($A$1&amp;"!"&amp;CELL("address",J33)),"#,###.#0")&amp;" KGS      AGAINST BILL OF ENTRY NO    "&amp;INDIRECT($A$1&amp;"!"&amp;CELL("address",$F33))&amp;"      Rate Per Kgs [ "&amp;INDIRECT($A$1&amp;"!"&amp;CELL("address",$I33))&amp;" ]     AGAINST H.S.CODE   "&amp;TEXT(INDIRECT($A$1&amp;"!"&amp;CELL("address",$H33)),"0000.0000")&amp;IF(OR(INDIRECT($A$1&amp;"!"&amp;CELL("address",$L$8))&lt;&gt;"",INDIRECT($A$1&amp;"!"&amp;CELL("address",$M$8))&lt;&gt;""),"  EFS ONLINE AC #    ","")&amp;_xlfn.IFNA(VLOOKUP(INDIRECT($A$1&amp;"!"&amp;CELL("address",L33)),AC.No[],2,0),"")&amp;_xlfn.IFNA(IF(INDIRECT($A$1&amp;"!"&amp;CELL("address",M33))&lt;&gt;0,"   +   "&amp;VLOOKUP(INDIRECT($A$1&amp;"!"&amp;CELL("address",M33)),AC.No[],2,0),""),""),""),REPT("-",150))</f>
        <v/>
      </c>
      <c r="C33" s="7" t="str">
        <f ca="1">IF(INDIRECT($A$1&amp;"!"&amp;CELL("address",$CU33))&lt;&gt;"END",IF(INDIRECT($A$1&amp;"!"&amp;CELL("address",P33))&lt;&gt;0,"USED IMPORTED   "&amp;INDIRECT($A$1&amp;"!"&amp;CELL("address",$CU33))&amp;"     USED  "&amp;TEXT(INDIRECT($A$1&amp;"!"&amp;CELL("address",P33)),"#,###.#0")&amp;" KGS      AGAINST BILL OF ENTRY NO    "&amp;INDIRECT($A$1&amp;"!"&amp;CELL("address",$F33))&amp;"      Rate Per Kgs [ "&amp;INDIRECT($A$1&amp;"!"&amp;CELL("address",$I33))&amp;" ]     AGAINST H.S.CODE   "&amp;TEXT(INDIRECT($A$1&amp;"!"&amp;CELL("address",$H33)),"0000.0000")&amp;IF(OR(INDIRECT($A$1&amp;"!"&amp;CELL("address",$R$8))&lt;&gt;"",INDIRECT($A$1&amp;"!"&amp;CELL("address",$S$8))&lt;&gt;""),"  EFS ONLINE AC #    ","")&amp;_xlfn.IFNA(VLOOKUP(INDIRECT($A$1&amp;"!"&amp;CELL("address",R33)),AC.No[],2,0),"")&amp;_xlfn.IFNA(IF(INDIRECT($A$1&amp;"!"&amp;CELL("address",S33))&lt;&gt;0,"   +   "&amp;VLOOKUP(INDIRECT($A$1&amp;"!"&amp;CELL("address",S33)),AC.No[],2,0),""),""),""),REPT("-",150))</f>
        <v/>
      </c>
      <c r="D33" s="7" t="str">
        <f ca="1">IF(INDIRECT($A$1&amp;"!"&amp;CELL("address",$CU33))&lt;&gt;"END",IF(INDIRECT($A$1&amp;"!"&amp;CELL("address",V33))&lt;&gt;0,"USED IMPORTED   "&amp;INDIRECT($A$1&amp;"!"&amp;CELL("address",$CU33))&amp;"     USED  "&amp;TEXT(INDIRECT($A$1&amp;"!"&amp;CELL("address",V33)),"#,###.#0")&amp;" KGS      AGAINST BILL OF ENTRY NO    "&amp;INDIRECT($A$1&amp;"!"&amp;CELL("address",$F33))&amp;"      Rate Per Kgs [ "&amp;INDIRECT($A$1&amp;"!"&amp;CELL("address",$I33))&amp;" ]     AGAINST H.S.CODE   "&amp;TEXT(INDIRECT($A$1&amp;"!"&amp;CELL("address",$H33)),"0000.0000")&amp;IF(OR(INDIRECT($A$1&amp;"!"&amp;CELL("address",$X$8))&lt;&gt;"",INDIRECT($A$1&amp;"!"&amp;CELL("address",$Y$8))&lt;&gt;""),"  EFS ONLINE AC #    ","")&amp;_xlfn.IFNA(VLOOKUP(INDIRECT($A$1&amp;"!"&amp;CELL("address",X33)),AC.No[],2,0),"")&amp;_xlfn.IFNA(IF(INDIRECT($A$1&amp;"!"&amp;CELL("address",Y33))&lt;&gt;0,"   +   "&amp;VLOOKUP(INDIRECT($A$1&amp;"!"&amp;CELL("address",Y33)),AC.No[],2,0),""),""),""),REPT("-",150))</f>
        <v/>
      </c>
      <c r="E33" s="7" t="str">
        <f ca="1">IF(INDIRECT($A$1&amp;"!"&amp;CELL("address",$CU33))&lt;&gt;"END",IF(INDIRECT($A$1&amp;"!"&amp;CELL("address",AB33))&lt;&gt;0,"USED IMPORTED   "&amp;INDIRECT($A$1&amp;"!"&amp;CELL("address",$CU33))&amp;"     USED  "&amp;TEXT(INDIRECT($A$1&amp;"!"&amp;CELL("address",AB33)),"#,###.#0")&amp;" KGS      AGAINST BILL OF ENTRY NO    "&amp;INDIRECT($A$1&amp;"!"&amp;CELL("address",$F33))&amp;"      Rate Per Kgs [ "&amp;INDIRECT($A$1&amp;"!"&amp;CELL("address",$I33))&amp;" ]     AGAINST H.S.CODE   "&amp;TEXT(INDIRECT($A$1&amp;"!"&amp;CELL("address",$H33)),"0000.0000")&amp;IF(OR(INDIRECT($A$1&amp;"!"&amp;CELL("address",$AD$8))&lt;&gt;"",INDIRECT($A$1&amp;"!"&amp;CELL("address",$AE$8))&lt;&gt;""),"  EFS ONLINE AC #    ","")&amp;_xlfn.IFNA(VLOOKUP(INDIRECT($A$1&amp;"!"&amp;CELL("address",AD33)),AC.No[],2,0),"")&amp;_xlfn.IFNA(IF(INDIRECT($A$1&amp;"!"&amp;CELL("address",AE33))&lt;&gt;0,"   +   "&amp;VLOOKUP(INDIRECT($A$1&amp;"!"&amp;CELL("address",AE33)),AC.No[],2,0),""),""),""),REPT("-",150))</f>
        <v/>
      </c>
      <c r="F33" s="7" t="str">
        <f ca="1">IF(INDIRECT($A$1&amp;"!"&amp;CELL("address",$CU33))&lt;&gt;"END",IF(INDIRECT($A$1&amp;"!"&amp;CELL("address",AH33))&lt;&gt;0,"USED IMPORTED   "&amp;INDIRECT($A$1&amp;"!"&amp;CELL("address",$CU33))&amp;"     USED  "&amp;TEXT(INDIRECT($A$1&amp;"!"&amp;CELL("address",AH33)),"#,###.#0")&amp;" KGS      AGAINST BILL OF ENTRY NO    "&amp;INDIRECT($A$1&amp;"!"&amp;CELL("address",$F33))&amp;"      Rate Per Kgs [ "&amp;INDIRECT($A$1&amp;"!"&amp;CELL("address",$I33))&amp;" ]     AGAINST H.S.CODE   "&amp;TEXT(INDIRECT($A$1&amp;"!"&amp;CELL("address",$H33)),"0000.0000")&amp;IF(OR(INDIRECT($A$1&amp;"!"&amp;CELL("address",$AJ$8))&lt;&gt;"",INDIRECT($A$1&amp;"!"&amp;CELL("address",$AK$8))&lt;&gt;""),"  EFS ONLINE AC #    ","")&amp;_xlfn.IFNA(VLOOKUP(INDIRECT($A$1&amp;"!"&amp;CELL("address",AJ33)),AC.No[],2,0),"")&amp;_xlfn.IFNA(IF(INDIRECT($A$1&amp;"!"&amp;CELL("address",AK33))&lt;&gt;0,"   +   "&amp;VLOOKUP(INDIRECT($A$1&amp;"!"&amp;CELL("address",AK33)),AC.No[],2,0),""),""),""),REPT("-",150))</f>
        <v/>
      </c>
      <c r="G33" s="7" t="str">
        <f ca="1">IF(INDIRECT($A$1&amp;"!"&amp;CELL("address",$CU33))&lt;&gt;"END",IF(INDIRECT($A$1&amp;"!"&amp;CELL("address",AN33))&lt;&gt;0,"USED IMPORTED   "&amp;INDIRECT($A$1&amp;"!"&amp;CELL("address",$CU33))&amp;"     USED  "&amp;TEXT(INDIRECT($A$1&amp;"!"&amp;CELL("address",AN33)),"#,###.#0")&amp;" KGS      AGAINST BILL OF ENTRY NO    "&amp;INDIRECT($A$1&amp;"!"&amp;CELL("address",$F33))&amp;"      Rate Per Kgs [ "&amp;INDIRECT($A$1&amp;"!"&amp;CELL("address",$I33))&amp;" ]     AGAINST H.S.CODE   "&amp;TEXT(INDIRECT($A$1&amp;"!"&amp;CELL("address",$H33)),"0000.0000")&amp;IF(OR(INDIRECT($A$1&amp;"!"&amp;CELL("address",$AP$8))&lt;&gt;"",INDIRECT($A$1&amp;"!"&amp;CELL("address",$AQ$8))&lt;&gt;""),"  EFS ONLINE AC #    ","")&amp;_xlfn.IFNA(VLOOKUP(INDIRECT($A$1&amp;"!"&amp;CELL("address",AP33)),AC.No[],2,0),"")&amp;_xlfn.IFNA(IF(INDIRECT($A$1&amp;"!"&amp;CELL("address",AQ33))&lt;&gt;0,"   +   "&amp;VLOOKUP(INDIRECT($A$1&amp;"!"&amp;CELL("address",AQ33)),AC.No[],2,0),""),""),""),REPT("-",150))</f>
        <v/>
      </c>
      <c r="H33" s="7" t="str">
        <f ca="1">IF(INDIRECT($A$1&amp;"!"&amp;CELL("address",$CU33))&lt;&gt;"END",IF(INDIRECT($A$1&amp;"!"&amp;CELL("address",AT33))&lt;&gt;0,"USED IMPORTED   "&amp;INDIRECT($A$1&amp;"!"&amp;CELL("address",$CU33))&amp;"     USED  "&amp;TEXT(INDIRECT($A$1&amp;"!"&amp;CELL("address",AT33)),"#,###.#0")&amp;" KGS      AGAINST BILL OF ENTRY NO    "&amp;INDIRECT($A$1&amp;"!"&amp;CELL("address",$F33))&amp;"      Rate Per Kgs [ "&amp;INDIRECT($A$1&amp;"!"&amp;CELL("address",$I33))&amp;" ]     AGAINST H.S.CODE   "&amp;TEXT(INDIRECT($A$1&amp;"!"&amp;CELL("address",$H33)),"0000.0000")&amp;IF(OR(INDIRECT($A$1&amp;"!"&amp;CELL("address",$AV$8))&lt;&gt;"",INDIRECT($A$1&amp;"!"&amp;CELL("address",$AW$8))&lt;&gt;""),"  EFS ONLINE AC #    ","")&amp;_xlfn.IFNA(VLOOKUP(INDIRECT($A$1&amp;"!"&amp;CELL("address",AV33)),AC.No[],2,0),"")&amp;_xlfn.IFNA(IF(INDIRECT($A$1&amp;"!"&amp;CELL("address",AW33))&lt;&gt;0,"   +   "&amp;VLOOKUP(INDIRECT($A$1&amp;"!"&amp;CELL("address",AW33)),AC.No[],2,0),""),""),""),REPT("-",150))</f>
        <v/>
      </c>
      <c r="I33" s="7" t="str">
        <f ca="1">IF(INDIRECT($A$1&amp;"!"&amp;CELL("address",$CU33))&lt;&gt;"END",IF(INDIRECT($A$1&amp;"!"&amp;CELL("address",AZ33))&lt;&gt;0,"USED IMPORTED   "&amp;INDIRECT($A$1&amp;"!"&amp;CELL("address",$CU33))&amp;"     USED  "&amp;TEXT(INDIRECT($A$1&amp;"!"&amp;CELL("address",AZ33)),"#,###.#0")&amp;" KGS      AGAINST BILL OF ENTRY NO    "&amp;INDIRECT($A$1&amp;"!"&amp;CELL("address",$F33))&amp;"      Rate Per Kgs [ "&amp;INDIRECT($A$1&amp;"!"&amp;CELL("address",$I33))&amp;" ]     AGAINST H.S.CODE   "&amp;TEXT(INDIRECT($A$1&amp;"!"&amp;CELL("address",$H33)),"0000.0000")&amp;IF(OR(INDIRECT($A$1&amp;"!"&amp;CELL("address",$BB$8))&lt;&gt;"",INDIRECT($A$1&amp;"!"&amp;CELL("address",$BC$8))&lt;&gt;""),"  EFS ONLINE AC #    ","")&amp;_xlfn.IFNA(VLOOKUP(INDIRECT($A$1&amp;"!"&amp;CELL("address",BB33)),AC.No[],2,0),"")&amp;_xlfn.IFNA(IF(INDIRECT($A$1&amp;"!"&amp;CELL("address",BC33))&lt;&gt;0,"   +   "&amp;VLOOKUP(INDIRECT($A$1&amp;"!"&amp;CELL("address",BC33)),AC.No[],2,0),""),""),""),REPT("-",150))</f>
        <v/>
      </c>
      <c r="J33" s="7" t="str">
        <f ca="1">IF(INDIRECT($A$1&amp;"!"&amp;CELL("address",$CU33))&lt;&gt;"END",IF(INDIRECT($A$1&amp;"!"&amp;CELL("address",BF33))&lt;&gt;0,"USED IMPORTED   "&amp;INDIRECT($A$1&amp;"!"&amp;CELL("address",$CU33))&amp;"     USED  "&amp;TEXT(INDIRECT($A$1&amp;"!"&amp;CELL("address",BF33)),"#,###.#0")&amp;" KGS      AGAINST BILL OF ENTRY NO    "&amp;INDIRECT($A$1&amp;"!"&amp;CELL("address",$F33))&amp;"      Rate Per Kgs [ "&amp;INDIRECT($A$1&amp;"!"&amp;CELL("address",$I33))&amp;" ]     AGAINST H.S.CODE   "&amp;TEXT(INDIRECT($A$1&amp;"!"&amp;CELL("address",$H33)),"0000.0000")&amp;IF(OR(INDIRECT($A$1&amp;"!"&amp;CELL("address",$BH$8))&lt;&gt;"",INDIRECT($A$1&amp;"!"&amp;CELL("address",$BI$8))&lt;&gt;""),"  EFS ONLINE AC #    ","")&amp;_xlfn.IFNA(VLOOKUP(INDIRECT($A$1&amp;"!"&amp;CELL("address",BH33)),AC.No[],2,0),"")&amp;_xlfn.IFNA(IF(INDIRECT($A$1&amp;"!"&amp;CELL("address",BI33))&lt;&gt;0,"   +   "&amp;VLOOKUP(INDIRECT($A$1&amp;"!"&amp;CELL("address",BI33)),AC.No[],2,0),""),""),""),REPT("-",150))</f>
        <v/>
      </c>
      <c r="K33" s="7" t="str">
        <f ca="1">IF(INDIRECT($A$1&amp;"!"&amp;CELL("address",$CU33))&lt;&gt;"END",IF(INDIRECT($A$1&amp;"!"&amp;CELL("address",BL33))&lt;&gt;0,"USED IMPORTED   "&amp;INDIRECT($A$1&amp;"!"&amp;CELL("address",$CU33))&amp;"     USED  "&amp;TEXT(INDIRECT($A$1&amp;"!"&amp;CELL("address",BL33)),"#,###.#0")&amp;" KGS      AGAINST BILL OF ENTRY NO    "&amp;INDIRECT($A$1&amp;"!"&amp;CELL("address",$F33))&amp;"      Rate Per Kgs [ "&amp;INDIRECT($A$1&amp;"!"&amp;CELL("address",$I33))&amp;" ]     AGAINST H.S.CODE   "&amp;TEXT(INDIRECT($A$1&amp;"!"&amp;CELL("address",$H33)),"0000.0000")&amp;IF(OR(INDIRECT($A$1&amp;"!"&amp;CELL("address",$BN$8))&lt;&gt;"",INDIRECT($A$1&amp;"!"&amp;CELL("address",$BO$8))&lt;&gt;""),"  EFS ONLINE AC #    ","")&amp;_xlfn.IFNA(VLOOKUP(INDIRECT($A$1&amp;"!"&amp;CELL("address",BN33)),AC.No[],2,0),"")&amp;_xlfn.IFNA(IF(INDIRECT($A$1&amp;"!"&amp;CELL("address",BO33))&lt;&gt;0,"   +   "&amp;VLOOKUP(INDIRECT($A$1&amp;"!"&amp;CELL("address",BO33)),AC.No[],2,0),""),""),""),REPT("-",150))</f>
        <v/>
      </c>
      <c r="L33" s="7" t="str">
        <f ca="1">IF(INDIRECT($A$1&amp;"!"&amp;CELL("address",$CU33))&lt;&gt;"END",IF(INDIRECT($A$1&amp;"!"&amp;CELL("address",BR33))&lt;&gt;0,"USED IMPORTED   "&amp;INDIRECT($A$1&amp;"!"&amp;CELL("address",$CU33))&amp;"     USED  "&amp;TEXT(INDIRECT($A$1&amp;"!"&amp;CELL("address",BR33)),"#,###.#0")&amp;" KGS      AGAINST BILL OF ENTRY NO    "&amp;INDIRECT($A$1&amp;"!"&amp;CELL("address",$F33))&amp;"      Rate Per Kgs [ "&amp;INDIRECT($A$1&amp;"!"&amp;CELL("address",$I33))&amp;" ]     AGAINST H.S.CODE   "&amp;TEXT(INDIRECT($A$1&amp;"!"&amp;CELL("address",$H33)),"0000.0000")&amp;IF(OR(INDIRECT($A$1&amp;"!"&amp;CELL("address",$BT$8))&lt;&gt;"",INDIRECT($A$1&amp;"!"&amp;CELL("address",$BU$8))&lt;&gt;""),"  EFS ONLINE AC #    ","")&amp;_xlfn.IFNA(VLOOKUP(INDIRECT($A$1&amp;"!"&amp;CELL("address",BT33)),AC.No[],2,0),"")&amp;_xlfn.IFNA(IF(INDIRECT($A$1&amp;"!"&amp;CELL("address",BU33))&lt;&gt;0,"   +   "&amp;VLOOKUP(INDIRECT($A$1&amp;"!"&amp;CELL("address",BU33)),AC.No[],2,0),""),""),""),REPT("-",150))</f>
        <v/>
      </c>
      <c r="M33" s="7" t="str">
        <f ca="1">IF(INDIRECT($A$1&amp;"!"&amp;CELL("address",$CU33))&lt;&gt;"END",IF(INDIRECT($A$1&amp;"!"&amp;CELL("address",BX33))&lt;&gt;0,"USED IMPORTED   "&amp;INDIRECT($A$1&amp;"!"&amp;CELL("address",$CU33))&amp;"     USED  "&amp;TEXT(INDIRECT($A$1&amp;"!"&amp;CELL("address",BX33)),"#,###.#0")&amp;" KGS      AGAINST BILL OF ENTRY NO    "&amp;INDIRECT($A$1&amp;"!"&amp;CELL("address",$F33))&amp;"      Rate Per Kgs [ "&amp;INDIRECT($A$1&amp;"!"&amp;CELL("address",$I33))&amp;" ]     AGAINST H.S.CODE   "&amp;TEXT(INDIRECT($A$1&amp;"!"&amp;CELL("address",$H33)),"0000.0000")&amp;IF(OR(INDIRECT($A$1&amp;"!"&amp;CELL("address",$BZ$8))&lt;&gt;"",INDIRECT($A$1&amp;"!"&amp;CELL("address",$CA$8))&lt;&gt;""),"  EFS ONLINE AC #    ","")&amp;_xlfn.IFNA(VLOOKUP(INDIRECT($A$1&amp;"!"&amp;CELL("address",BZ33)),AC.No[],2,0),"")&amp;_xlfn.IFNA(IF(INDIRECT($A$1&amp;"!"&amp;CELL("address",CA33))&lt;&gt;0,"   +   "&amp;VLOOKUP(INDIRECT($A$1&amp;"!"&amp;CELL("address",CA33)),AC.No[],2,0),""),""),""),REPT("-",150))</f>
        <v/>
      </c>
      <c r="N33" s="7" t="str">
        <f ca="1">IF(INDIRECT($A$1&amp;"!"&amp;CELL("address",$CU33))&lt;&gt;"END",IF(INDIRECT($A$1&amp;"!"&amp;CELL("address",CD33))&lt;&gt;0,"USED IMPORTED   "&amp;INDIRECT($A$1&amp;"!"&amp;CELL("address",$CU33))&amp;"     USED  "&amp;TEXT(INDIRECT($A$1&amp;"!"&amp;CELL("address",CD33)),"#,###.#0")&amp;" KGS      AGAINST BILL OF ENTRY NO    "&amp;INDIRECT($A$1&amp;"!"&amp;CELL("address",$F33))&amp;"      Rate Per Kgs [ "&amp;INDIRECT($A$1&amp;"!"&amp;CELL("address",$I33))&amp;" ]     AGAINST H.S.CODE   "&amp;TEXT(INDIRECT($A$1&amp;"!"&amp;CELL("address",$H33)),"0000.0000")&amp;IF(OR(INDIRECT($A$1&amp;"!"&amp;CELL("address",$CF$8))&lt;&gt;"",INDIRECT($A$1&amp;"!"&amp;CELL("address",$CG$8))&lt;&gt;""),"  EFS ONLINE AC #    ","")&amp;_xlfn.IFNA(VLOOKUP(INDIRECT($A$1&amp;"!"&amp;CELL("address",CF33)),AC.No[],2,0),"")&amp;_xlfn.IFNA(IF(INDIRECT($A$1&amp;"!"&amp;CELL("address",CG33))&lt;&gt;0,"   +   "&amp;VLOOKUP(INDIRECT($A$1&amp;"!"&amp;CELL("address",CG33)),AC.No[],2,0),""),""),""),REPT("-",150))</f>
        <v/>
      </c>
      <c r="O33" s="7" t="str">
        <f ca="1">IF(INDIRECT($A$1&amp;"!"&amp;CELL("address",$CU33))&lt;&gt;"END",IF(INDIRECT($A$1&amp;"!"&amp;CELL("address",CJ33))&lt;&gt;0,"USED IMPORTED   "&amp;INDIRECT($A$1&amp;"!"&amp;CELL("address",$CU33))&amp;"     USED  "&amp;TEXT(INDIRECT($A$1&amp;"!"&amp;CELL("address",CJ33)),"#,###.#0")&amp;" KGS      AGAINST BILL OF ENTRY NO    "&amp;INDIRECT($A$1&amp;"!"&amp;CELL("address",$F33))&amp;"      Rate Per Kgs [ "&amp;INDIRECT($A$1&amp;"!"&amp;CELL("address",$I33))&amp;" ]     AGAINST H.S.CODE   "&amp;TEXT(INDIRECT($A$1&amp;"!"&amp;CELL("address",$H33)),"0000.0000")&amp;IF(OR(INDIRECT($A$1&amp;"!"&amp;CELL("address",$CL$8))&lt;&gt;"",INDIRECT($A$1&amp;"!"&amp;CELL("address",$CM$8))&lt;&gt;""),"  EFS ONLINE AC #    ","")&amp;_xlfn.IFNA(VLOOKUP(INDIRECT($A$1&amp;"!"&amp;CELL("address",CL33)),AC.No[],2,0),"")&amp;_xlfn.IFNA(IF(INDIRECT($A$1&amp;"!"&amp;CELL("address",CM33))&lt;&gt;0,"   +   "&amp;VLOOKUP(INDIRECT($A$1&amp;"!"&amp;CELL("address",CM33)),AC.No[],2,0),""),""),""),REPT("-",150))</f>
        <v/>
      </c>
      <c r="P33" s="7" t="str">
        <f ca="1">IF(INDIRECT($A$1&amp;"!"&amp;CELL("address",$CU33))&lt;&gt;"END",IF(INDIRECT($A$1&amp;"!"&amp;CELL("address",CP33))&lt;&gt;0,"USED IMPORTED   "&amp;INDIRECT($A$1&amp;"!"&amp;CELL("address",$CU33))&amp;"     USED  "&amp;TEXT(INDIRECT($A$1&amp;"!"&amp;CELL("address",CP33)),"#,###.#0")&amp;" KGS      AGAINST BILL OF ENTRY NO    "&amp;INDIRECT($A$1&amp;"!"&amp;CELL("address",$F33))&amp;"      Rate Per Kgs [ "&amp;INDIRECT($A$1&amp;"!"&amp;CELL("address",$I33))&amp;" ]     AGAINST H.S.CODE   "&amp;TEXT(INDIRECT($A$1&amp;"!"&amp;CELL("address",$H33)),"0000.0000")&amp;IF(OR(INDIRECT($A$1&amp;"!"&amp;CELL("address",$CR$8))&lt;&gt;"",INDIRECT($A$1&amp;"!"&amp;CELL("address",$CS$8))&lt;&gt;""),"  EFS ONLINE AC #    ","")&amp;_xlfn.IFNA(VLOOKUP(INDIRECT($A$1&amp;"!"&amp;CELL("address",CR33)),AC.No[],2,0),"")&amp;_xlfn.IFNA(IF(INDIRECT($A$1&amp;"!"&amp;CELL("address",CS33))&lt;&gt;0,"   +   "&amp;VLOOKUP(INDIRECT($A$1&amp;"!"&amp;CELL("address",CS33)),AC.No[],2,0),""),""),""),REPT("-",150))</f>
        <v/>
      </c>
    </row>
    <row r="34" spans="1:16" x14ac:dyDescent="0.2">
      <c r="A34" s="124">
        <v>25</v>
      </c>
      <c r="B34" s="7" t="str">
        <f ca="1">IF(INDIRECT($A$1&amp;"!"&amp;CELL("address",$CU34))&lt;&gt;"END",IF(INDIRECT($A$1&amp;"!"&amp;CELL("address",J34))&lt;&gt;0,"USED IMPORTED   "&amp;INDIRECT($A$1&amp;"!"&amp;CELL("address",$CU34))&amp;"     USED  "&amp;TEXT(INDIRECT($A$1&amp;"!"&amp;CELL("address",J34)),"#,###.#0")&amp;" KGS      AGAINST BILL OF ENTRY NO    "&amp;INDIRECT($A$1&amp;"!"&amp;CELL("address",$F34))&amp;"      Rate Per Kgs [ "&amp;INDIRECT($A$1&amp;"!"&amp;CELL("address",$I34))&amp;" ]     AGAINST H.S.CODE   "&amp;TEXT(INDIRECT($A$1&amp;"!"&amp;CELL("address",$H34)),"0000.0000")&amp;IF(OR(INDIRECT($A$1&amp;"!"&amp;CELL("address",$L$8))&lt;&gt;"",INDIRECT($A$1&amp;"!"&amp;CELL("address",$M$8))&lt;&gt;""),"  EFS ONLINE AC #    ","")&amp;_xlfn.IFNA(VLOOKUP(INDIRECT($A$1&amp;"!"&amp;CELL("address",L34)),AC.No[],2,0),"")&amp;_xlfn.IFNA(IF(INDIRECT($A$1&amp;"!"&amp;CELL("address",M34))&lt;&gt;0,"   +   "&amp;VLOOKUP(INDIRECT($A$1&amp;"!"&amp;CELL("address",M34)),AC.No[],2,0),""),""),""),REPT("-",150))</f>
        <v/>
      </c>
      <c r="C34" s="7" t="str">
        <f ca="1">IF(INDIRECT($A$1&amp;"!"&amp;CELL("address",$CU34))&lt;&gt;"END",IF(INDIRECT($A$1&amp;"!"&amp;CELL("address",P34))&lt;&gt;0,"USED IMPORTED   "&amp;INDIRECT($A$1&amp;"!"&amp;CELL("address",$CU34))&amp;"     USED  "&amp;TEXT(INDIRECT($A$1&amp;"!"&amp;CELL("address",P34)),"#,###.#0")&amp;" KGS      AGAINST BILL OF ENTRY NO    "&amp;INDIRECT($A$1&amp;"!"&amp;CELL("address",$F34))&amp;"      Rate Per Kgs [ "&amp;INDIRECT($A$1&amp;"!"&amp;CELL("address",$I34))&amp;" ]     AGAINST H.S.CODE   "&amp;TEXT(INDIRECT($A$1&amp;"!"&amp;CELL("address",$H34)),"0000.0000")&amp;IF(OR(INDIRECT($A$1&amp;"!"&amp;CELL("address",$R$8))&lt;&gt;"",INDIRECT($A$1&amp;"!"&amp;CELL("address",$S$8))&lt;&gt;""),"  EFS ONLINE AC #    ","")&amp;_xlfn.IFNA(VLOOKUP(INDIRECT($A$1&amp;"!"&amp;CELL("address",R34)),AC.No[],2,0),"")&amp;_xlfn.IFNA(IF(INDIRECT($A$1&amp;"!"&amp;CELL("address",S34))&lt;&gt;0,"   +   "&amp;VLOOKUP(INDIRECT($A$1&amp;"!"&amp;CELL("address",S34)),AC.No[],2,0),""),""),""),REPT("-",150))</f>
        <v/>
      </c>
      <c r="D34" s="7" t="str">
        <f ca="1">IF(INDIRECT($A$1&amp;"!"&amp;CELL("address",$CU34))&lt;&gt;"END",IF(INDIRECT($A$1&amp;"!"&amp;CELL("address",V34))&lt;&gt;0,"USED IMPORTED   "&amp;INDIRECT($A$1&amp;"!"&amp;CELL("address",$CU34))&amp;"     USED  "&amp;TEXT(INDIRECT($A$1&amp;"!"&amp;CELL("address",V34)),"#,###.#0")&amp;" KGS      AGAINST BILL OF ENTRY NO    "&amp;INDIRECT($A$1&amp;"!"&amp;CELL("address",$F34))&amp;"      Rate Per Kgs [ "&amp;INDIRECT($A$1&amp;"!"&amp;CELL("address",$I34))&amp;" ]     AGAINST H.S.CODE   "&amp;TEXT(INDIRECT($A$1&amp;"!"&amp;CELL("address",$H34)),"0000.0000")&amp;IF(OR(INDIRECT($A$1&amp;"!"&amp;CELL("address",$X$8))&lt;&gt;"",INDIRECT($A$1&amp;"!"&amp;CELL("address",$Y$8))&lt;&gt;""),"  EFS ONLINE AC #    ","")&amp;_xlfn.IFNA(VLOOKUP(INDIRECT($A$1&amp;"!"&amp;CELL("address",X34)),AC.No[],2,0),"")&amp;_xlfn.IFNA(IF(INDIRECT($A$1&amp;"!"&amp;CELL("address",Y34))&lt;&gt;0,"   +   "&amp;VLOOKUP(INDIRECT($A$1&amp;"!"&amp;CELL("address",Y34)),AC.No[],2,0),""),""),""),REPT("-",150))</f>
        <v/>
      </c>
      <c r="E34" s="7" t="str">
        <f ca="1">IF(INDIRECT($A$1&amp;"!"&amp;CELL("address",$CU34))&lt;&gt;"END",IF(INDIRECT($A$1&amp;"!"&amp;CELL("address",AB34))&lt;&gt;0,"USED IMPORTED   "&amp;INDIRECT($A$1&amp;"!"&amp;CELL("address",$CU34))&amp;"     USED  "&amp;TEXT(INDIRECT($A$1&amp;"!"&amp;CELL("address",AB34)),"#,###.#0")&amp;" KGS      AGAINST BILL OF ENTRY NO    "&amp;INDIRECT($A$1&amp;"!"&amp;CELL("address",$F34))&amp;"      Rate Per Kgs [ "&amp;INDIRECT($A$1&amp;"!"&amp;CELL("address",$I34))&amp;" ]     AGAINST H.S.CODE   "&amp;TEXT(INDIRECT($A$1&amp;"!"&amp;CELL("address",$H34)),"0000.0000")&amp;IF(OR(INDIRECT($A$1&amp;"!"&amp;CELL("address",$AD$8))&lt;&gt;"",INDIRECT($A$1&amp;"!"&amp;CELL("address",$AE$8))&lt;&gt;""),"  EFS ONLINE AC #    ","")&amp;_xlfn.IFNA(VLOOKUP(INDIRECT($A$1&amp;"!"&amp;CELL("address",AD34)),AC.No[],2,0),"")&amp;_xlfn.IFNA(IF(INDIRECT($A$1&amp;"!"&amp;CELL("address",AE34))&lt;&gt;0,"   +   "&amp;VLOOKUP(INDIRECT($A$1&amp;"!"&amp;CELL("address",AE34)),AC.No[],2,0),""),""),""),REPT("-",150))</f>
        <v/>
      </c>
      <c r="F34" s="7" t="str">
        <f ca="1">IF(INDIRECT($A$1&amp;"!"&amp;CELL("address",$CU34))&lt;&gt;"END",IF(INDIRECT($A$1&amp;"!"&amp;CELL("address",AH34))&lt;&gt;0,"USED IMPORTED   "&amp;INDIRECT($A$1&amp;"!"&amp;CELL("address",$CU34))&amp;"     USED  "&amp;TEXT(INDIRECT($A$1&amp;"!"&amp;CELL("address",AH34)),"#,###.#0")&amp;" KGS      AGAINST BILL OF ENTRY NO    "&amp;INDIRECT($A$1&amp;"!"&amp;CELL("address",$F34))&amp;"      Rate Per Kgs [ "&amp;INDIRECT($A$1&amp;"!"&amp;CELL("address",$I34))&amp;" ]     AGAINST H.S.CODE   "&amp;TEXT(INDIRECT($A$1&amp;"!"&amp;CELL("address",$H34)),"0000.0000")&amp;IF(OR(INDIRECT($A$1&amp;"!"&amp;CELL("address",$AJ$8))&lt;&gt;"",INDIRECT($A$1&amp;"!"&amp;CELL("address",$AK$8))&lt;&gt;""),"  EFS ONLINE AC #    ","")&amp;_xlfn.IFNA(VLOOKUP(INDIRECT($A$1&amp;"!"&amp;CELL("address",AJ34)),AC.No[],2,0),"")&amp;_xlfn.IFNA(IF(INDIRECT($A$1&amp;"!"&amp;CELL("address",AK34))&lt;&gt;0,"   +   "&amp;VLOOKUP(INDIRECT($A$1&amp;"!"&amp;CELL("address",AK34)),AC.No[],2,0),""),""),""),REPT("-",150))</f>
        <v/>
      </c>
      <c r="G34" s="7" t="str">
        <f ca="1">IF(INDIRECT($A$1&amp;"!"&amp;CELL("address",$CU34))&lt;&gt;"END",IF(INDIRECT($A$1&amp;"!"&amp;CELL("address",AN34))&lt;&gt;0,"USED IMPORTED   "&amp;INDIRECT($A$1&amp;"!"&amp;CELL("address",$CU34))&amp;"     USED  "&amp;TEXT(INDIRECT($A$1&amp;"!"&amp;CELL("address",AN34)),"#,###.#0")&amp;" KGS      AGAINST BILL OF ENTRY NO    "&amp;INDIRECT($A$1&amp;"!"&amp;CELL("address",$F34))&amp;"      Rate Per Kgs [ "&amp;INDIRECT($A$1&amp;"!"&amp;CELL("address",$I34))&amp;" ]     AGAINST H.S.CODE   "&amp;TEXT(INDIRECT($A$1&amp;"!"&amp;CELL("address",$H34)),"0000.0000")&amp;IF(OR(INDIRECT($A$1&amp;"!"&amp;CELL("address",$AP$8))&lt;&gt;"",INDIRECT($A$1&amp;"!"&amp;CELL("address",$AQ$8))&lt;&gt;""),"  EFS ONLINE AC #    ","")&amp;_xlfn.IFNA(VLOOKUP(INDIRECT($A$1&amp;"!"&amp;CELL("address",AP34)),AC.No[],2,0),"")&amp;_xlfn.IFNA(IF(INDIRECT($A$1&amp;"!"&amp;CELL("address",AQ34))&lt;&gt;0,"   +   "&amp;VLOOKUP(INDIRECT($A$1&amp;"!"&amp;CELL("address",AQ34)),AC.No[],2,0),""),""),""),REPT("-",150))</f>
        <v/>
      </c>
      <c r="H34" s="7" t="str">
        <f ca="1">IF(INDIRECT($A$1&amp;"!"&amp;CELL("address",$CU34))&lt;&gt;"END",IF(INDIRECT($A$1&amp;"!"&amp;CELL("address",AT34))&lt;&gt;0,"USED IMPORTED   "&amp;INDIRECT($A$1&amp;"!"&amp;CELL("address",$CU34))&amp;"     USED  "&amp;TEXT(INDIRECT($A$1&amp;"!"&amp;CELL("address",AT34)),"#,###.#0")&amp;" KGS      AGAINST BILL OF ENTRY NO    "&amp;INDIRECT($A$1&amp;"!"&amp;CELL("address",$F34))&amp;"      Rate Per Kgs [ "&amp;INDIRECT($A$1&amp;"!"&amp;CELL("address",$I34))&amp;" ]     AGAINST H.S.CODE   "&amp;TEXT(INDIRECT($A$1&amp;"!"&amp;CELL("address",$H34)),"0000.0000")&amp;IF(OR(INDIRECT($A$1&amp;"!"&amp;CELL("address",$AV$8))&lt;&gt;"",INDIRECT($A$1&amp;"!"&amp;CELL("address",$AW$8))&lt;&gt;""),"  EFS ONLINE AC #    ","")&amp;_xlfn.IFNA(VLOOKUP(INDIRECT($A$1&amp;"!"&amp;CELL("address",AV34)),AC.No[],2,0),"")&amp;_xlfn.IFNA(IF(INDIRECT($A$1&amp;"!"&amp;CELL("address",AW34))&lt;&gt;0,"   +   "&amp;VLOOKUP(INDIRECT($A$1&amp;"!"&amp;CELL("address",AW34)),AC.No[],2,0),""),""),""),REPT("-",150))</f>
        <v/>
      </c>
      <c r="I34" s="7" t="str">
        <f ca="1">IF(INDIRECT($A$1&amp;"!"&amp;CELL("address",$CU34))&lt;&gt;"END",IF(INDIRECT($A$1&amp;"!"&amp;CELL("address",AZ34))&lt;&gt;0,"USED IMPORTED   "&amp;INDIRECT($A$1&amp;"!"&amp;CELL("address",$CU34))&amp;"     USED  "&amp;TEXT(INDIRECT($A$1&amp;"!"&amp;CELL("address",AZ34)),"#,###.#0")&amp;" KGS      AGAINST BILL OF ENTRY NO    "&amp;INDIRECT($A$1&amp;"!"&amp;CELL("address",$F34))&amp;"      Rate Per Kgs [ "&amp;INDIRECT($A$1&amp;"!"&amp;CELL("address",$I34))&amp;" ]     AGAINST H.S.CODE   "&amp;TEXT(INDIRECT($A$1&amp;"!"&amp;CELL("address",$H34)),"0000.0000")&amp;IF(OR(INDIRECT($A$1&amp;"!"&amp;CELL("address",$BB$8))&lt;&gt;"",INDIRECT($A$1&amp;"!"&amp;CELL("address",$BC$8))&lt;&gt;""),"  EFS ONLINE AC #    ","")&amp;_xlfn.IFNA(VLOOKUP(INDIRECT($A$1&amp;"!"&amp;CELL("address",BB34)),AC.No[],2,0),"")&amp;_xlfn.IFNA(IF(INDIRECT($A$1&amp;"!"&amp;CELL("address",BC34))&lt;&gt;0,"   +   "&amp;VLOOKUP(INDIRECT($A$1&amp;"!"&amp;CELL("address",BC34)),AC.No[],2,0),""),""),""),REPT("-",150))</f>
        <v/>
      </c>
      <c r="J34" s="7" t="str">
        <f ca="1">IF(INDIRECT($A$1&amp;"!"&amp;CELL("address",$CU34))&lt;&gt;"END",IF(INDIRECT($A$1&amp;"!"&amp;CELL("address",BF34))&lt;&gt;0,"USED IMPORTED   "&amp;INDIRECT($A$1&amp;"!"&amp;CELL("address",$CU34))&amp;"     USED  "&amp;TEXT(INDIRECT($A$1&amp;"!"&amp;CELL("address",BF34)),"#,###.#0")&amp;" KGS      AGAINST BILL OF ENTRY NO    "&amp;INDIRECT($A$1&amp;"!"&amp;CELL("address",$F34))&amp;"      Rate Per Kgs [ "&amp;INDIRECT($A$1&amp;"!"&amp;CELL("address",$I34))&amp;" ]     AGAINST H.S.CODE   "&amp;TEXT(INDIRECT($A$1&amp;"!"&amp;CELL("address",$H34)),"0000.0000")&amp;IF(OR(INDIRECT($A$1&amp;"!"&amp;CELL("address",$BH$8))&lt;&gt;"",INDIRECT($A$1&amp;"!"&amp;CELL("address",$BI$8))&lt;&gt;""),"  EFS ONLINE AC #    ","")&amp;_xlfn.IFNA(VLOOKUP(INDIRECT($A$1&amp;"!"&amp;CELL("address",BH34)),AC.No[],2,0),"")&amp;_xlfn.IFNA(IF(INDIRECT($A$1&amp;"!"&amp;CELL("address",BI34))&lt;&gt;0,"   +   "&amp;VLOOKUP(INDIRECT($A$1&amp;"!"&amp;CELL("address",BI34)),AC.No[],2,0),""),""),""),REPT("-",150))</f>
        <v/>
      </c>
      <c r="K34" s="7" t="str">
        <f ca="1">IF(INDIRECT($A$1&amp;"!"&amp;CELL("address",$CU34))&lt;&gt;"END",IF(INDIRECT($A$1&amp;"!"&amp;CELL("address",BL34))&lt;&gt;0,"USED IMPORTED   "&amp;INDIRECT($A$1&amp;"!"&amp;CELL("address",$CU34))&amp;"     USED  "&amp;TEXT(INDIRECT($A$1&amp;"!"&amp;CELL("address",BL34)),"#,###.#0")&amp;" KGS      AGAINST BILL OF ENTRY NO    "&amp;INDIRECT($A$1&amp;"!"&amp;CELL("address",$F34))&amp;"      Rate Per Kgs [ "&amp;INDIRECT($A$1&amp;"!"&amp;CELL("address",$I34))&amp;" ]     AGAINST H.S.CODE   "&amp;TEXT(INDIRECT($A$1&amp;"!"&amp;CELL("address",$H34)),"0000.0000")&amp;IF(OR(INDIRECT($A$1&amp;"!"&amp;CELL("address",$BN$8))&lt;&gt;"",INDIRECT($A$1&amp;"!"&amp;CELL("address",$BO$8))&lt;&gt;""),"  EFS ONLINE AC #    ","")&amp;_xlfn.IFNA(VLOOKUP(INDIRECT($A$1&amp;"!"&amp;CELL("address",BN34)),AC.No[],2,0),"")&amp;_xlfn.IFNA(IF(INDIRECT($A$1&amp;"!"&amp;CELL("address",BO34))&lt;&gt;0,"   +   "&amp;VLOOKUP(INDIRECT($A$1&amp;"!"&amp;CELL("address",BO34)),AC.No[],2,0),""),""),""),REPT("-",150))</f>
        <v/>
      </c>
      <c r="L34" s="7" t="str">
        <f ca="1">IF(INDIRECT($A$1&amp;"!"&amp;CELL("address",$CU34))&lt;&gt;"END",IF(INDIRECT($A$1&amp;"!"&amp;CELL("address",BR34))&lt;&gt;0,"USED IMPORTED   "&amp;INDIRECT($A$1&amp;"!"&amp;CELL("address",$CU34))&amp;"     USED  "&amp;TEXT(INDIRECT($A$1&amp;"!"&amp;CELL("address",BR34)),"#,###.#0")&amp;" KGS      AGAINST BILL OF ENTRY NO    "&amp;INDIRECT($A$1&amp;"!"&amp;CELL("address",$F34))&amp;"      Rate Per Kgs [ "&amp;INDIRECT($A$1&amp;"!"&amp;CELL("address",$I34))&amp;" ]     AGAINST H.S.CODE   "&amp;TEXT(INDIRECT($A$1&amp;"!"&amp;CELL("address",$H34)),"0000.0000")&amp;IF(OR(INDIRECT($A$1&amp;"!"&amp;CELL("address",$BT$8))&lt;&gt;"",INDIRECT($A$1&amp;"!"&amp;CELL("address",$BU$8))&lt;&gt;""),"  EFS ONLINE AC #    ","")&amp;_xlfn.IFNA(VLOOKUP(INDIRECT($A$1&amp;"!"&amp;CELL("address",BT34)),AC.No[],2,0),"")&amp;_xlfn.IFNA(IF(INDIRECT($A$1&amp;"!"&amp;CELL("address",BU34))&lt;&gt;0,"   +   "&amp;VLOOKUP(INDIRECT($A$1&amp;"!"&amp;CELL("address",BU34)),AC.No[],2,0),""),""),""),REPT("-",150))</f>
        <v/>
      </c>
      <c r="M34" s="7" t="str">
        <f ca="1">IF(INDIRECT($A$1&amp;"!"&amp;CELL("address",$CU34))&lt;&gt;"END",IF(INDIRECT($A$1&amp;"!"&amp;CELL("address",BX34))&lt;&gt;0,"USED IMPORTED   "&amp;INDIRECT($A$1&amp;"!"&amp;CELL("address",$CU34))&amp;"     USED  "&amp;TEXT(INDIRECT($A$1&amp;"!"&amp;CELL("address",BX34)),"#,###.#0")&amp;" KGS      AGAINST BILL OF ENTRY NO    "&amp;INDIRECT($A$1&amp;"!"&amp;CELL("address",$F34))&amp;"      Rate Per Kgs [ "&amp;INDIRECT($A$1&amp;"!"&amp;CELL("address",$I34))&amp;" ]     AGAINST H.S.CODE   "&amp;TEXT(INDIRECT($A$1&amp;"!"&amp;CELL("address",$H34)),"0000.0000")&amp;IF(OR(INDIRECT($A$1&amp;"!"&amp;CELL("address",$BZ$8))&lt;&gt;"",INDIRECT($A$1&amp;"!"&amp;CELL("address",$CA$8))&lt;&gt;""),"  EFS ONLINE AC #    ","")&amp;_xlfn.IFNA(VLOOKUP(INDIRECT($A$1&amp;"!"&amp;CELL("address",BZ34)),AC.No[],2,0),"")&amp;_xlfn.IFNA(IF(INDIRECT($A$1&amp;"!"&amp;CELL("address",CA34))&lt;&gt;0,"   +   "&amp;VLOOKUP(INDIRECT($A$1&amp;"!"&amp;CELL("address",CA34)),AC.No[],2,0),""),""),""),REPT("-",150))</f>
        <v/>
      </c>
      <c r="N34" s="7" t="str">
        <f ca="1">IF(INDIRECT($A$1&amp;"!"&amp;CELL("address",$CU34))&lt;&gt;"END",IF(INDIRECT($A$1&amp;"!"&amp;CELL("address",CD34))&lt;&gt;0,"USED IMPORTED   "&amp;INDIRECT($A$1&amp;"!"&amp;CELL("address",$CU34))&amp;"     USED  "&amp;TEXT(INDIRECT($A$1&amp;"!"&amp;CELL("address",CD34)),"#,###.#0")&amp;" KGS      AGAINST BILL OF ENTRY NO    "&amp;INDIRECT($A$1&amp;"!"&amp;CELL("address",$F34))&amp;"      Rate Per Kgs [ "&amp;INDIRECT($A$1&amp;"!"&amp;CELL("address",$I34))&amp;" ]     AGAINST H.S.CODE   "&amp;TEXT(INDIRECT($A$1&amp;"!"&amp;CELL("address",$H34)),"0000.0000")&amp;IF(OR(INDIRECT($A$1&amp;"!"&amp;CELL("address",$CF$8))&lt;&gt;"",INDIRECT($A$1&amp;"!"&amp;CELL("address",$CG$8))&lt;&gt;""),"  EFS ONLINE AC #    ","")&amp;_xlfn.IFNA(VLOOKUP(INDIRECT($A$1&amp;"!"&amp;CELL("address",CF34)),AC.No[],2,0),"")&amp;_xlfn.IFNA(IF(INDIRECT($A$1&amp;"!"&amp;CELL("address",CG34))&lt;&gt;0,"   +   "&amp;VLOOKUP(INDIRECT($A$1&amp;"!"&amp;CELL("address",CG34)),AC.No[],2,0),""),""),""),REPT("-",150))</f>
        <v/>
      </c>
      <c r="O34" s="7" t="str">
        <f ca="1">IF(INDIRECT($A$1&amp;"!"&amp;CELL("address",$CU34))&lt;&gt;"END",IF(INDIRECT($A$1&amp;"!"&amp;CELL("address",CJ34))&lt;&gt;0,"USED IMPORTED   "&amp;INDIRECT($A$1&amp;"!"&amp;CELL("address",$CU34))&amp;"     USED  "&amp;TEXT(INDIRECT($A$1&amp;"!"&amp;CELL("address",CJ34)),"#,###.#0")&amp;" KGS      AGAINST BILL OF ENTRY NO    "&amp;INDIRECT($A$1&amp;"!"&amp;CELL("address",$F34))&amp;"      Rate Per Kgs [ "&amp;INDIRECT($A$1&amp;"!"&amp;CELL("address",$I34))&amp;" ]     AGAINST H.S.CODE   "&amp;TEXT(INDIRECT($A$1&amp;"!"&amp;CELL("address",$H34)),"0000.0000")&amp;IF(OR(INDIRECT($A$1&amp;"!"&amp;CELL("address",$CL$8))&lt;&gt;"",INDIRECT($A$1&amp;"!"&amp;CELL("address",$CM$8))&lt;&gt;""),"  EFS ONLINE AC #    ","")&amp;_xlfn.IFNA(VLOOKUP(INDIRECT($A$1&amp;"!"&amp;CELL("address",CL34)),AC.No[],2,0),"")&amp;_xlfn.IFNA(IF(INDIRECT($A$1&amp;"!"&amp;CELL("address",CM34))&lt;&gt;0,"   +   "&amp;VLOOKUP(INDIRECT($A$1&amp;"!"&amp;CELL("address",CM34)),AC.No[],2,0),""),""),""),REPT("-",150))</f>
        <v/>
      </c>
      <c r="P34" s="7" t="str">
        <f ca="1">IF(INDIRECT($A$1&amp;"!"&amp;CELL("address",$CU34))&lt;&gt;"END",IF(INDIRECT($A$1&amp;"!"&amp;CELL("address",CP34))&lt;&gt;0,"USED IMPORTED   "&amp;INDIRECT($A$1&amp;"!"&amp;CELL("address",$CU34))&amp;"     USED  "&amp;TEXT(INDIRECT($A$1&amp;"!"&amp;CELL("address",CP34)),"#,###.#0")&amp;" KGS      AGAINST BILL OF ENTRY NO    "&amp;INDIRECT($A$1&amp;"!"&amp;CELL("address",$F34))&amp;"      Rate Per Kgs [ "&amp;INDIRECT($A$1&amp;"!"&amp;CELL("address",$I34))&amp;" ]     AGAINST H.S.CODE   "&amp;TEXT(INDIRECT($A$1&amp;"!"&amp;CELL("address",$H34)),"0000.0000")&amp;IF(OR(INDIRECT($A$1&amp;"!"&amp;CELL("address",$CR$8))&lt;&gt;"",INDIRECT($A$1&amp;"!"&amp;CELL("address",$CS$8))&lt;&gt;""),"  EFS ONLINE AC #    ","")&amp;_xlfn.IFNA(VLOOKUP(INDIRECT($A$1&amp;"!"&amp;CELL("address",CR34)),AC.No[],2,0),"")&amp;_xlfn.IFNA(IF(INDIRECT($A$1&amp;"!"&amp;CELL("address",CS34))&lt;&gt;0,"   +   "&amp;VLOOKUP(INDIRECT($A$1&amp;"!"&amp;CELL("address",CS34)),AC.No[],2,0),""),""),""),REPT("-",150))</f>
        <v/>
      </c>
    </row>
    <row r="35" spans="1:16" x14ac:dyDescent="0.2">
      <c r="A35" s="124">
        <v>26</v>
      </c>
      <c r="B35" s="7" t="str">
        <f ca="1">IF(INDIRECT($A$1&amp;"!"&amp;CELL("address",$CU35))&lt;&gt;"END",IF(INDIRECT($A$1&amp;"!"&amp;CELL("address",J35))&lt;&gt;0,"USED IMPORTED   "&amp;INDIRECT($A$1&amp;"!"&amp;CELL("address",$CU35))&amp;"     USED  "&amp;TEXT(INDIRECT($A$1&amp;"!"&amp;CELL("address",J35)),"#,###.#0")&amp;" KGS      AGAINST BILL OF ENTRY NO    "&amp;INDIRECT($A$1&amp;"!"&amp;CELL("address",$F35))&amp;"      Rate Per Kgs [ "&amp;INDIRECT($A$1&amp;"!"&amp;CELL("address",$I35))&amp;" ]     AGAINST H.S.CODE   "&amp;TEXT(INDIRECT($A$1&amp;"!"&amp;CELL("address",$H35)),"0000.0000")&amp;IF(OR(INDIRECT($A$1&amp;"!"&amp;CELL("address",$L$8))&lt;&gt;"",INDIRECT($A$1&amp;"!"&amp;CELL("address",$M$8))&lt;&gt;""),"  EFS ONLINE AC #    ","")&amp;_xlfn.IFNA(VLOOKUP(INDIRECT($A$1&amp;"!"&amp;CELL("address",L35)),AC.No[],2,0),"")&amp;_xlfn.IFNA(IF(INDIRECT($A$1&amp;"!"&amp;CELL("address",M35))&lt;&gt;0,"   +   "&amp;VLOOKUP(INDIRECT($A$1&amp;"!"&amp;CELL("address",M35)),AC.No[],2,0),""),""),""),REPT("-",150))</f>
        <v/>
      </c>
      <c r="C35" s="7" t="str">
        <f ca="1">IF(INDIRECT($A$1&amp;"!"&amp;CELL("address",$CU35))&lt;&gt;"END",IF(INDIRECT($A$1&amp;"!"&amp;CELL("address",P35))&lt;&gt;0,"USED IMPORTED   "&amp;INDIRECT($A$1&amp;"!"&amp;CELL("address",$CU35))&amp;"     USED  "&amp;TEXT(INDIRECT($A$1&amp;"!"&amp;CELL("address",P35)),"#,###.#0")&amp;" KGS      AGAINST BILL OF ENTRY NO    "&amp;INDIRECT($A$1&amp;"!"&amp;CELL("address",$F35))&amp;"      Rate Per Kgs [ "&amp;INDIRECT($A$1&amp;"!"&amp;CELL("address",$I35))&amp;" ]     AGAINST H.S.CODE   "&amp;TEXT(INDIRECT($A$1&amp;"!"&amp;CELL("address",$H35)),"0000.0000")&amp;IF(OR(INDIRECT($A$1&amp;"!"&amp;CELL("address",$R$8))&lt;&gt;"",INDIRECT($A$1&amp;"!"&amp;CELL("address",$S$8))&lt;&gt;""),"  EFS ONLINE AC #    ","")&amp;_xlfn.IFNA(VLOOKUP(INDIRECT($A$1&amp;"!"&amp;CELL("address",R35)),AC.No[],2,0),"")&amp;_xlfn.IFNA(IF(INDIRECT($A$1&amp;"!"&amp;CELL("address",S35))&lt;&gt;0,"   +   "&amp;VLOOKUP(INDIRECT($A$1&amp;"!"&amp;CELL("address",S35)),AC.No[],2,0),""),""),""),REPT("-",150))</f>
        <v/>
      </c>
      <c r="D35" s="7" t="str">
        <f ca="1">IF(INDIRECT($A$1&amp;"!"&amp;CELL("address",$CU35))&lt;&gt;"END",IF(INDIRECT($A$1&amp;"!"&amp;CELL("address",V35))&lt;&gt;0,"USED IMPORTED   "&amp;INDIRECT($A$1&amp;"!"&amp;CELL("address",$CU35))&amp;"     USED  "&amp;TEXT(INDIRECT($A$1&amp;"!"&amp;CELL("address",V35)),"#,###.#0")&amp;" KGS      AGAINST BILL OF ENTRY NO    "&amp;INDIRECT($A$1&amp;"!"&amp;CELL("address",$F35))&amp;"      Rate Per Kgs [ "&amp;INDIRECT($A$1&amp;"!"&amp;CELL("address",$I35))&amp;" ]     AGAINST H.S.CODE   "&amp;TEXT(INDIRECT($A$1&amp;"!"&amp;CELL("address",$H35)),"0000.0000")&amp;IF(OR(INDIRECT($A$1&amp;"!"&amp;CELL("address",$X$8))&lt;&gt;"",INDIRECT($A$1&amp;"!"&amp;CELL("address",$Y$8))&lt;&gt;""),"  EFS ONLINE AC #    ","")&amp;_xlfn.IFNA(VLOOKUP(INDIRECT($A$1&amp;"!"&amp;CELL("address",X35)),AC.No[],2,0),"")&amp;_xlfn.IFNA(IF(INDIRECT($A$1&amp;"!"&amp;CELL("address",Y35))&lt;&gt;0,"   +   "&amp;VLOOKUP(INDIRECT($A$1&amp;"!"&amp;CELL("address",Y35)),AC.No[],2,0),""),""),""),REPT("-",150))</f>
        <v/>
      </c>
      <c r="E35" s="7" t="str">
        <f ca="1">IF(INDIRECT($A$1&amp;"!"&amp;CELL("address",$CU35))&lt;&gt;"END",IF(INDIRECT($A$1&amp;"!"&amp;CELL("address",AB35))&lt;&gt;0,"USED IMPORTED   "&amp;INDIRECT($A$1&amp;"!"&amp;CELL("address",$CU35))&amp;"     USED  "&amp;TEXT(INDIRECT($A$1&amp;"!"&amp;CELL("address",AB35)),"#,###.#0")&amp;" KGS      AGAINST BILL OF ENTRY NO    "&amp;INDIRECT($A$1&amp;"!"&amp;CELL("address",$F35))&amp;"      Rate Per Kgs [ "&amp;INDIRECT($A$1&amp;"!"&amp;CELL("address",$I35))&amp;" ]     AGAINST H.S.CODE   "&amp;TEXT(INDIRECT($A$1&amp;"!"&amp;CELL("address",$H35)),"0000.0000")&amp;IF(OR(INDIRECT($A$1&amp;"!"&amp;CELL("address",$AD$8))&lt;&gt;"",INDIRECT($A$1&amp;"!"&amp;CELL("address",$AE$8))&lt;&gt;""),"  EFS ONLINE AC #    ","")&amp;_xlfn.IFNA(VLOOKUP(INDIRECT($A$1&amp;"!"&amp;CELL("address",AD35)),AC.No[],2,0),"")&amp;_xlfn.IFNA(IF(INDIRECT($A$1&amp;"!"&amp;CELL("address",AE35))&lt;&gt;0,"   +   "&amp;VLOOKUP(INDIRECT($A$1&amp;"!"&amp;CELL("address",AE35)),AC.No[],2,0),""),""),""),REPT("-",150))</f>
        <v/>
      </c>
      <c r="F35" s="7" t="str">
        <f ca="1">IF(INDIRECT($A$1&amp;"!"&amp;CELL("address",$CU35))&lt;&gt;"END",IF(INDIRECT($A$1&amp;"!"&amp;CELL("address",AH35))&lt;&gt;0,"USED IMPORTED   "&amp;INDIRECT($A$1&amp;"!"&amp;CELL("address",$CU35))&amp;"     USED  "&amp;TEXT(INDIRECT($A$1&amp;"!"&amp;CELL("address",AH35)),"#,###.#0")&amp;" KGS      AGAINST BILL OF ENTRY NO    "&amp;INDIRECT($A$1&amp;"!"&amp;CELL("address",$F35))&amp;"      Rate Per Kgs [ "&amp;INDIRECT($A$1&amp;"!"&amp;CELL("address",$I35))&amp;" ]     AGAINST H.S.CODE   "&amp;TEXT(INDIRECT($A$1&amp;"!"&amp;CELL("address",$H35)),"0000.0000")&amp;IF(OR(INDIRECT($A$1&amp;"!"&amp;CELL("address",$AJ$8))&lt;&gt;"",INDIRECT($A$1&amp;"!"&amp;CELL("address",$AK$8))&lt;&gt;""),"  EFS ONLINE AC #    ","")&amp;_xlfn.IFNA(VLOOKUP(INDIRECT($A$1&amp;"!"&amp;CELL("address",AJ35)),AC.No[],2,0),"")&amp;_xlfn.IFNA(IF(INDIRECT($A$1&amp;"!"&amp;CELL("address",AK35))&lt;&gt;0,"   +   "&amp;VLOOKUP(INDIRECT($A$1&amp;"!"&amp;CELL("address",AK35)),AC.No[],2,0),""),""),""),REPT("-",150))</f>
        <v/>
      </c>
      <c r="G35" s="7" t="str">
        <f ca="1">IF(INDIRECT($A$1&amp;"!"&amp;CELL("address",$CU35))&lt;&gt;"END",IF(INDIRECT($A$1&amp;"!"&amp;CELL("address",AN35))&lt;&gt;0,"USED IMPORTED   "&amp;INDIRECT($A$1&amp;"!"&amp;CELL("address",$CU35))&amp;"     USED  "&amp;TEXT(INDIRECT($A$1&amp;"!"&amp;CELL("address",AN35)),"#,###.#0")&amp;" KGS      AGAINST BILL OF ENTRY NO    "&amp;INDIRECT($A$1&amp;"!"&amp;CELL("address",$F35))&amp;"      Rate Per Kgs [ "&amp;INDIRECT($A$1&amp;"!"&amp;CELL("address",$I35))&amp;" ]     AGAINST H.S.CODE   "&amp;TEXT(INDIRECT($A$1&amp;"!"&amp;CELL("address",$H35)),"0000.0000")&amp;IF(OR(INDIRECT($A$1&amp;"!"&amp;CELL("address",$AP$8))&lt;&gt;"",INDIRECT($A$1&amp;"!"&amp;CELL("address",$AQ$8))&lt;&gt;""),"  EFS ONLINE AC #    ","")&amp;_xlfn.IFNA(VLOOKUP(INDIRECT($A$1&amp;"!"&amp;CELL("address",AP35)),AC.No[],2,0),"")&amp;_xlfn.IFNA(IF(INDIRECT($A$1&amp;"!"&amp;CELL("address",AQ35))&lt;&gt;0,"   +   "&amp;VLOOKUP(INDIRECT($A$1&amp;"!"&amp;CELL("address",AQ35)),AC.No[],2,0),""),""),""),REPT("-",150))</f>
        <v/>
      </c>
      <c r="H35" s="7" t="str">
        <f ca="1">IF(INDIRECT($A$1&amp;"!"&amp;CELL("address",$CU35))&lt;&gt;"END",IF(INDIRECT($A$1&amp;"!"&amp;CELL("address",AT35))&lt;&gt;0,"USED IMPORTED   "&amp;INDIRECT($A$1&amp;"!"&amp;CELL("address",$CU35))&amp;"     USED  "&amp;TEXT(INDIRECT($A$1&amp;"!"&amp;CELL("address",AT35)),"#,###.#0")&amp;" KGS      AGAINST BILL OF ENTRY NO    "&amp;INDIRECT($A$1&amp;"!"&amp;CELL("address",$F35))&amp;"      Rate Per Kgs [ "&amp;INDIRECT($A$1&amp;"!"&amp;CELL("address",$I35))&amp;" ]     AGAINST H.S.CODE   "&amp;TEXT(INDIRECT($A$1&amp;"!"&amp;CELL("address",$H35)),"0000.0000")&amp;IF(OR(INDIRECT($A$1&amp;"!"&amp;CELL("address",$AV$8))&lt;&gt;"",INDIRECT($A$1&amp;"!"&amp;CELL("address",$AW$8))&lt;&gt;""),"  EFS ONLINE AC #    ","")&amp;_xlfn.IFNA(VLOOKUP(INDIRECT($A$1&amp;"!"&amp;CELL("address",AV35)),AC.No[],2,0),"")&amp;_xlfn.IFNA(IF(INDIRECT($A$1&amp;"!"&amp;CELL("address",AW35))&lt;&gt;0,"   +   "&amp;VLOOKUP(INDIRECT($A$1&amp;"!"&amp;CELL("address",AW35)),AC.No[],2,0),""),""),""),REPT("-",150))</f>
        <v/>
      </c>
      <c r="I35" s="7" t="str">
        <f ca="1">IF(INDIRECT($A$1&amp;"!"&amp;CELL("address",$CU35))&lt;&gt;"END",IF(INDIRECT($A$1&amp;"!"&amp;CELL("address",AZ35))&lt;&gt;0,"USED IMPORTED   "&amp;INDIRECT($A$1&amp;"!"&amp;CELL("address",$CU35))&amp;"     USED  "&amp;TEXT(INDIRECT($A$1&amp;"!"&amp;CELL("address",AZ35)),"#,###.#0")&amp;" KGS      AGAINST BILL OF ENTRY NO    "&amp;INDIRECT($A$1&amp;"!"&amp;CELL("address",$F35))&amp;"      Rate Per Kgs [ "&amp;INDIRECT($A$1&amp;"!"&amp;CELL("address",$I35))&amp;" ]     AGAINST H.S.CODE   "&amp;TEXT(INDIRECT($A$1&amp;"!"&amp;CELL("address",$H35)),"0000.0000")&amp;IF(OR(INDIRECT($A$1&amp;"!"&amp;CELL("address",$BB$8))&lt;&gt;"",INDIRECT($A$1&amp;"!"&amp;CELL("address",$BC$8))&lt;&gt;""),"  EFS ONLINE AC #    ","")&amp;_xlfn.IFNA(VLOOKUP(INDIRECT($A$1&amp;"!"&amp;CELL("address",BB35)),AC.No[],2,0),"")&amp;_xlfn.IFNA(IF(INDIRECT($A$1&amp;"!"&amp;CELL("address",BC35))&lt;&gt;0,"   +   "&amp;VLOOKUP(INDIRECT($A$1&amp;"!"&amp;CELL("address",BC35)),AC.No[],2,0),""),""),""),REPT("-",150))</f>
        <v/>
      </c>
      <c r="J35" s="7" t="str">
        <f ca="1">IF(INDIRECT($A$1&amp;"!"&amp;CELL("address",$CU35))&lt;&gt;"END",IF(INDIRECT($A$1&amp;"!"&amp;CELL("address",BF35))&lt;&gt;0,"USED IMPORTED   "&amp;INDIRECT($A$1&amp;"!"&amp;CELL("address",$CU35))&amp;"     USED  "&amp;TEXT(INDIRECT($A$1&amp;"!"&amp;CELL("address",BF35)),"#,###.#0")&amp;" KGS      AGAINST BILL OF ENTRY NO    "&amp;INDIRECT($A$1&amp;"!"&amp;CELL("address",$F35))&amp;"      Rate Per Kgs [ "&amp;INDIRECT($A$1&amp;"!"&amp;CELL("address",$I35))&amp;" ]     AGAINST H.S.CODE   "&amp;TEXT(INDIRECT($A$1&amp;"!"&amp;CELL("address",$H35)),"0000.0000")&amp;IF(OR(INDIRECT($A$1&amp;"!"&amp;CELL("address",$BH$8))&lt;&gt;"",INDIRECT($A$1&amp;"!"&amp;CELL("address",$BI$8))&lt;&gt;""),"  EFS ONLINE AC #    ","")&amp;_xlfn.IFNA(VLOOKUP(INDIRECT($A$1&amp;"!"&amp;CELL("address",BH35)),AC.No[],2,0),"")&amp;_xlfn.IFNA(IF(INDIRECT($A$1&amp;"!"&amp;CELL("address",BI35))&lt;&gt;0,"   +   "&amp;VLOOKUP(INDIRECT($A$1&amp;"!"&amp;CELL("address",BI35)),AC.No[],2,0),""),""),""),REPT("-",150))</f>
        <v/>
      </c>
      <c r="K35" s="7" t="str">
        <f ca="1">IF(INDIRECT($A$1&amp;"!"&amp;CELL("address",$CU35))&lt;&gt;"END",IF(INDIRECT($A$1&amp;"!"&amp;CELL("address",BL35))&lt;&gt;0,"USED IMPORTED   "&amp;INDIRECT($A$1&amp;"!"&amp;CELL("address",$CU35))&amp;"     USED  "&amp;TEXT(INDIRECT($A$1&amp;"!"&amp;CELL("address",BL35)),"#,###.#0")&amp;" KGS      AGAINST BILL OF ENTRY NO    "&amp;INDIRECT($A$1&amp;"!"&amp;CELL("address",$F35))&amp;"      Rate Per Kgs [ "&amp;INDIRECT($A$1&amp;"!"&amp;CELL("address",$I35))&amp;" ]     AGAINST H.S.CODE   "&amp;TEXT(INDIRECT($A$1&amp;"!"&amp;CELL("address",$H35)),"0000.0000")&amp;IF(OR(INDIRECT($A$1&amp;"!"&amp;CELL("address",$BN$8))&lt;&gt;"",INDIRECT($A$1&amp;"!"&amp;CELL("address",$BO$8))&lt;&gt;""),"  EFS ONLINE AC #    ","")&amp;_xlfn.IFNA(VLOOKUP(INDIRECT($A$1&amp;"!"&amp;CELL("address",BN35)),AC.No[],2,0),"")&amp;_xlfn.IFNA(IF(INDIRECT($A$1&amp;"!"&amp;CELL("address",BO35))&lt;&gt;0,"   +   "&amp;VLOOKUP(INDIRECT($A$1&amp;"!"&amp;CELL("address",BO35)),AC.No[],2,0),""),""),""),REPT("-",150))</f>
        <v/>
      </c>
      <c r="L35" s="7" t="str">
        <f ca="1">IF(INDIRECT($A$1&amp;"!"&amp;CELL("address",$CU35))&lt;&gt;"END",IF(INDIRECT($A$1&amp;"!"&amp;CELL("address",BR35))&lt;&gt;0,"USED IMPORTED   "&amp;INDIRECT($A$1&amp;"!"&amp;CELL("address",$CU35))&amp;"     USED  "&amp;TEXT(INDIRECT($A$1&amp;"!"&amp;CELL("address",BR35)),"#,###.#0")&amp;" KGS      AGAINST BILL OF ENTRY NO    "&amp;INDIRECT($A$1&amp;"!"&amp;CELL("address",$F35))&amp;"      Rate Per Kgs [ "&amp;INDIRECT($A$1&amp;"!"&amp;CELL("address",$I35))&amp;" ]     AGAINST H.S.CODE   "&amp;TEXT(INDIRECT($A$1&amp;"!"&amp;CELL("address",$H35)),"0000.0000")&amp;IF(OR(INDIRECT($A$1&amp;"!"&amp;CELL("address",$BT$8))&lt;&gt;"",INDIRECT($A$1&amp;"!"&amp;CELL("address",$BU$8))&lt;&gt;""),"  EFS ONLINE AC #    ","")&amp;_xlfn.IFNA(VLOOKUP(INDIRECT($A$1&amp;"!"&amp;CELL("address",BT35)),AC.No[],2,0),"")&amp;_xlfn.IFNA(IF(INDIRECT($A$1&amp;"!"&amp;CELL("address",BU35))&lt;&gt;0,"   +   "&amp;VLOOKUP(INDIRECT($A$1&amp;"!"&amp;CELL("address",BU35)),AC.No[],2,0),""),""),""),REPT("-",150))</f>
        <v/>
      </c>
      <c r="M35" s="7" t="str">
        <f ca="1">IF(INDIRECT($A$1&amp;"!"&amp;CELL("address",$CU35))&lt;&gt;"END",IF(INDIRECT($A$1&amp;"!"&amp;CELL("address",BX35))&lt;&gt;0,"USED IMPORTED   "&amp;INDIRECT($A$1&amp;"!"&amp;CELL("address",$CU35))&amp;"     USED  "&amp;TEXT(INDIRECT($A$1&amp;"!"&amp;CELL("address",BX35)),"#,###.#0")&amp;" KGS      AGAINST BILL OF ENTRY NO    "&amp;INDIRECT($A$1&amp;"!"&amp;CELL("address",$F35))&amp;"      Rate Per Kgs [ "&amp;INDIRECT($A$1&amp;"!"&amp;CELL("address",$I35))&amp;" ]     AGAINST H.S.CODE   "&amp;TEXT(INDIRECT($A$1&amp;"!"&amp;CELL("address",$H35)),"0000.0000")&amp;IF(OR(INDIRECT($A$1&amp;"!"&amp;CELL("address",$BZ$8))&lt;&gt;"",INDIRECT($A$1&amp;"!"&amp;CELL("address",$CA$8))&lt;&gt;""),"  EFS ONLINE AC #    ","")&amp;_xlfn.IFNA(VLOOKUP(INDIRECT($A$1&amp;"!"&amp;CELL("address",BZ35)),AC.No[],2,0),"")&amp;_xlfn.IFNA(IF(INDIRECT($A$1&amp;"!"&amp;CELL("address",CA35))&lt;&gt;0,"   +   "&amp;VLOOKUP(INDIRECT($A$1&amp;"!"&amp;CELL("address",CA35)),AC.No[],2,0),""),""),""),REPT("-",150))</f>
        <v/>
      </c>
      <c r="N35" s="7" t="str">
        <f ca="1">IF(INDIRECT($A$1&amp;"!"&amp;CELL("address",$CU35))&lt;&gt;"END",IF(INDIRECT($A$1&amp;"!"&amp;CELL("address",CD35))&lt;&gt;0,"USED IMPORTED   "&amp;INDIRECT($A$1&amp;"!"&amp;CELL("address",$CU35))&amp;"     USED  "&amp;TEXT(INDIRECT($A$1&amp;"!"&amp;CELL("address",CD35)),"#,###.#0")&amp;" KGS      AGAINST BILL OF ENTRY NO    "&amp;INDIRECT($A$1&amp;"!"&amp;CELL("address",$F35))&amp;"      Rate Per Kgs [ "&amp;INDIRECT($A$1&amp;"!"&amp;CELL("address",$I35))&amp;" ]     AGAINST H.S.CODE   "&amp;TEXT(INDIRECT($A$1&amp;"!"&amp;CELL("address",$H35)),"0000.0000")&amp;IF(OR(INDIRECT($A$1&amp;"!"&amp;CELL("address",$CF$8))&lt;&gt;"",INDIRECT($A$1&amp;"!"&amp;CELL("address",$CG$8))&lt;&gt;""),"  EFS ONLINE AC #    ","")&amp;_xlfn.IFNA(VLOOKUP(INDIRECT($A$1&amp;"!"&amp;CELL("address",CF35)),AC.No[],2,0),"")&amp;_xlfn.IFNA(IF(INDIRECT($A$1&amp;"!"&amp;CELL("address",CG35))&lt;&gt;0,"   +   "&amp;VLOOKUP(INDIRECT($A$1&amp;"!"&amp;CELL("address",CG35)),AC.No[],2,0),""),""),""),REPT("-",150))</f>
        <v/>
      </c>
      <c r="O35" s="7" t="str">
        <f ca="1">IF(INDIRECT($A$1&amp;"!"&amp;CELL("address",$CU35))&lt;&gt;"END",IF(INDIRECT($A$1&amp;"!"&amp;CELL("address",CJ35))&lt;&gt;0,"USED IMPORTED   "&amp;INDIRECT($A$1&amp;"!"&amp;CELL("address",$CU35))&amp;"     USED  "&amp;TEXT(INDIRECT($A$1&amp;"!"&amp;CELL("address",CJ35)),"#,###.#0")&amp;" KGS      AGAINST BILL OF ENTRY NO    "&amp;INDIRECT($A$1&amp;"!"&amp;CELL("address",$F35))&amp;"      Rate Per Kgs [ "&amp;INDIRECT($A$1&amp;"!"&amp;CELL("address",$I35))&amp;" ]     AGAINST H.S.CODE   "&amp;TEXT(INDIRECT($A$1&amp;"!"&amp;CELL("address",$H35)),"0000.0000")&amp;IF(OR(INDIRECT($A$1&amp;"!"&amp;CELL("address",$CL$8))&lt;&gt;"",INDIRECT($A$1&amp;"!"&amp;CELL("address",$CM$8))&lt;&gt;""),"  EFS ONLINE AC #    ","")&amp;_xlfn.IFNA(VLOOKUP(INDIRECT($A$1&amp;"!"&amp;CELL("address",CL35)),AC.No[],2,0),"")&amp;_xlfn.IFNA(IF(INDIRECT($A$1&amp;"!"&amp;CELL("address",CM35))&lt;&gt;0,"   +   "&amp;VLOOKUP(INDIRECT($A$1&amp;"!"&amp;CELL("address",CM35)),AC.No[],2,0),""),""),""),REPT("-",150))</f>
        <v/>
      </c>
      <c r="P35" s="7" t="str">
        <f ca="1">IF(INDIRECT($A$1&amp;"!"&amp;CELL("address",$CU35))&lt;&gt;"END",IF(INDIRECT($A$1&amp;"!"&amp;CELL("address",CP35))&lt;&gt;0,"USED IMPORTED   "&amp;INDIRECT($A$1&amp;"!"&amp;CELL("address",$CU35))&amp;"     USED  "&amp;TEXT(INDIRECT($A$1&amp;"!"&amp;CELL("address",CP35)),"#,###.#0")&amp;" KGS      AGAINST BILL OF ENTRY NO    "&amp;INDIRECT($A$1&amp;"!"&amp;CELL("address",$F35))&amp;"      Rate Per Kgs [ "&amp;INDIRECT($A$1&amp;"!"&amp;CELL("address",$I35))&amp;" ]     AGAINST H.S.CODE   "&amp;TEXT(INDIRECT($A$1&amp;"!"&amp;CELL("address",$H35)),"0000.0000")&amp;IF(OR(INDIRECT($A$1&amp;"!"&amp;CELL("address",$CR$8))&lt;&gt;"",INDIRECT($A$1&amp;"!"&amp;CELL("address",$CS$8))&lt;&gt;""),"  EFS ONLINE AC #    ","")&amp;_xlfn.IFNA(VLOOKUP(INDIRECT($A$1&amp;"!"&amp;CELL("address",CR35)),AC.No[],2,0),"")&amp;_xlfn.IFNA(IF(INDIRECT($A$1&amp;"!"&amp;CELL("address",CS35))&lt;&gt;0,"   +   "&amp;VLOOKUP(INDIRECT($A$1&amp;"!"&amp;CELL("address",CS35)),AC.No[],2,0),""),""),""),REPT("-",150))</f>
        <v/>
      </c>
    </row>
    <row r="36" spans="1:16" x14ac:dyDescent="0.2">
      <c r="A36" s="124">
        <v>27</v>
      </c>
      <c r="B36" s="7" t="str">
        <f ca="1">IF(INDIRECT($A$1&amp;"!"&amp;CELL("address",$CU36))&lt;&gt;"END",IF(INDIRECT($A$1&amp;"!"&amp;CELL("address",J36))&lt;&gt;0,"USED IMPORTED   "&amp;INDIRECT($A$1&amp;"!"&amp;CELL("address",$CU36))&amp;"     USED  "&amp;TEXT(INDIRECT($A$1&amp;"!"&amp;CELL("address",J36)),"#,###.#0")&amp;" KGS      AGAINST BILL OF ENTRY NO    "&amp;INDIRECT($A$1&amp;"!"&amp;CELL("address",$F36))&amp;"      Rate Per Kgs [ "&amp;INDIRECT($A$1&amp;"!"&amp;CELL("address",$I36))&amp;" ]     AGAINST H.S.CODE   "&amp;TEXT(INDIRECT($A$1&amp;"!"&amp;CELL("address",$H36)),"0000.0000")&amp;IF(OR(INDIRECT($A$1&amp;"!"&amp;CELL("address",$L$8))&lt;&gt;"",INDIRECT($A$1&amp;"!"&amp;CELL("address",$M$8))&lt;&gt;""),"  EFS ONLINE AC #    ","")&amp;_xlfn.IFNA(VLOOKUP(INDIRECT($A$1&amp;"!"&amp;CELL("address",L36)),AC.No[],2,0),"")&amp;_xlfn.IFNA(IF(INDIRECT($A$1&amp;"!"&amp;CELL("address",M36))&lt;&gt;0,"   +   "&amp;VLOOKUP(INDIRECT($A$1&amp;"!"&amp;CELL("address",M36)),AC.No[],2,0),""),""),""),REPT("-",150))</f>
        <v/>
      </c>
      <c r="C36" s="7" t="str">
        <f ca="1">IF(INDIRECT($A$1&amp;"!"&amp;CELL("address",$CU36))&lt;&gt;"END",IF(INDIRECT($A$1&amp;"!"&amp;CELL("address",P36))&lt;&gt;0,"USED IMPORTED   "&amp;INDIRECT($A$1&amp;"!"&amp;CELL("address",$CU36))&amp;"     USED  "&amp;TEXT(INDIRECT($A$1&amp;"!"&amp;CELL("address",P36)),"#,###.#0")&amp;" KGS      AGAINST BILL OF ENTRY NO    "&amp;INDIRECT($A$1&amp;"!"&amp;CELL("address",$F36))&amp;"      Rate Per Kgs [ "&amp;INDIRECT($A$1&amp;"!"&amp;CELL("address",$I36))&amp;" ]     AGAINST H.S.CODE   "&amp;TEXT(INDIRECT($A$1&amp;"!"&amp;CELL("address",$H36)),"0000.0000")&amp;IF(OR(INDIRECT($A$1&amp;"!"&amp;CELL("address",$R$8))&lt;&gt;"",INDIRECT($A$1&amp;"!"&amp;CELL("address",$S$8))&lt;&gt;""),"  EFS ONLINE AC #    ","")&amp;_xlfn.IFNA(VLOOKUP(INDIRECT($A$1&amp;"!"&amp;CELL("address",R36)),AC.No[],2,0),"")&amp;_xlfn.IFNA(IF(INDIRECT($A$1&amp;"!"&amp;CELL("address",S36))&lt;&gt;0,"   +   "&amp;VLOOKUP(INDIRECT($A$1&amp;"!"&amp;CELL("address",S36)),AC.No[],2,0),""),""),""),REPT("-",150))</f>
        <v/>
      </c>
      <c r="D36" s="7" t="str">
        <f ca="1">IF(INDIRECT($A$1&amp;"!"&amp;CELL("address",$CU36))&lt;&gt;"END",IF(INDIRECT($A$1&amp;"!"&amp;CELL("address",V36))&lt;&gt;0,"USED IMPORTED   "&amp;INDIRECT($A$1&amp;"!"&amp;CELL("address",$CU36))&amp;"     USED  "&amp;TEXT(INDIRECT($A$1&amp;"!"&amp;CELL("address",V36)),"#,###.#0")&amp;" KGS      AGAINST BILL OF ENTRY NO    "&amp;INDIRECT($A$1&amp;"!"&amp;CELL("address",$F36))&amp;"      Rate Per Kgs [ "&amp;INDIRECT($A$1&amp;"!"&amp;CELL("address",$I36))&amp;" ]     AGAINST H.S.CODE   "&amp;TEXT(INDIRECT($A$1&amp;"!"&amp;CELL("address",$H36)),"0000.0000")&amp;IF(OR(INDIRECT($A$1&amp;"!"&amp;CELL("address",$X$8))&lt;&gt;"",INDIRECT($A$1&amp;"!"&amp;CELL("address",$Y$8))&lt;&gt;""),"  EFS ONLINE AC #    ","")&amp;_xlfn.IFNA(VLOOKUP(INDIRECT($A$1&amp;"!"&amp;CELL("address",X36)),AC.No[],2,0),"")&amp;_xlfn.IFNA(IF(INDIRECT($A$1&amp;"!"&amp;CELL("address",Y36))&lt;&gt;0,"   +   "&amp;VLOOKUP(INDIRECT($A$1&amp;"!"&amp;CELL("address",Y36)),AC.No[],2,0),""),""),""),REPT("-",150))</f>
        <v/>
      </c>
      <c r="E36" s="7" t="str">
        <f ca="1">IF(INDIRECT($A$1&amp;"!"&amp;CELL("address",$CU36))&lt;&gt;"END",IF(INDIRECT($A$1&amp;"!"&amp;CELL("address",AB36))&lt;&gt;0,"USED IMPORTED   "&amp;INDIRECT($A$1&amp;"!"&amp;CELL("address",$CU36))&amp;"     USED  "&amp;TEXT(INDIRECT($A$1&amp;"!"&amp;CELL("address",AB36)),"#,###.#0")&amp;" KGS      AGAINST BILL OF ENTRY NO    "&amp;INDIRECT($A$1&amp;"!"&amp;CELL("address",$F36))&amp;"      Rate Per Kgs [ "&amp;INDIRECT($A$1&amp;"!"&amp;CELL("address",$I36))&amp;" ]     AGAINST H.S.CODE   "&amp;TEXT(INDIRECT($A$1&amp;"!"&amp;CELL("address",$H36)),"0000.0000")&amp;IF(OR(INDIRECT($A$1&amp;"!"&amp;CELL("address",$AD$8))&lt;&gt;"",INDIRECT($A$1&amp;"!"&amp;CELL("address",$AE$8))&lt;&gt;""),"  EFS ONLINE AC #    ","")&amp;_xlfn.IFNA(VLOOKUP(INDIRECT($A$1&amp;"!"&amp;CELL("address",AD36)),AC.No[],2,0),"")&amp;_xlfn.IFNA(IF(INDIRECT($A$1&amp;"!"&amp;CELL("address",AE36))&lt;&gt;0,"   +   "&amp;VLOOKUP(INDIRECT($A$1&amp;"!"&amp;CELL("address",AE36)),AC.No[],2,0),""),""),""),REPT("-",150))</f>
        <v/>
      </c>
      <c r="F36" s="7" t="str">
        <f ca="1">IF(INDIRECT($A$1&amp;"!"&amp;CELL("address",$CU36))&lt;&gt;"END",IF(INDIRECT($A$1&amp;"!"&amp;CELL("address",AH36))&lt;&gt;0,"USED IMPORTED   "&amp;INDIRECT($A$1&amp;"!"&amp;CELL("address",$CU36))&amp;"     USED  "&amp;TEXT(INDIRECT($A$1&amp;"!"&amp;CELL("address",AH36)),"#,###.#0")&amp;" KGS      AGAINST BILL OF ENTRY NO    "&amp;INDIRECT($A$1&amp;"!"&amp;CELL("address",$F36))&amp;"      Rate Per Kgs [ "&amp;INDIRECT($A$1&amp;"!"&amp;CELL("address",$I36))&amp;" ]     AGAINST H.S.CODE   "&amp;TEXT(INDIRECT($A$1&amp;"!"&amp;CELL("address",$H36)),"0000.0000")&amp;IF(OR(INDIRECT($A$1&amp;"!"&amp;CELL("address",$AJ$8))&lt;&gt;"",INDIRECT($A$1&amp;"!"&amp;CELL("address",$AK$8))&lt;&gt;""),"  EFS ONLINE AC #    ","")&amp;_xlfn.IFNA(VLOOKUP(INDIRECT($A$1&amp;"!"&amp;CELL("address",AJ36)),AC.No[],2,0),"")&amp;_xlfn.IFNA(IF(INDIRECT($A$1&amp;"!"&amp;CELL("address",AK36))&lt;&gt;0,"   +   "&amp;VLOOKUP(INDIRECT($A$1&amp;"!"&amp;CELL("address",AK36)),AC.No[],2,0),""),""),""),REPT("-",150))</f>
        <v/>
      </c>
      <c r="G36" s="7" t="str">
        <f ca="1">IF(INDIRECT($A$1&amp;"!"&amp;CELL("address",$CU36))&lt;&gt;"END",IF(INDIRECT($A$1&amp;"!"&amp;CELL("address",AN36))&lt;&gt;0,"USED IMPORTED   "&amp;INDIRECT($A$1&amp;"!"&amp;CELL("address",$CU36))&amp;"     USED  "&amp;TEXT(INDIRECT($A$1&amp;"!"&amp;CELL("address",AN36)),"#,###.#0")&amp;" KGS      AGAINST BILL OF ENTRY NO    "&amp;INDIRECT($A$1&amp;"!"&amp;CELL("address",$F36))&amp;"      Rate Per Kgs [ "&amp;INDIRECT($A$1&amp;"!"&amp;CELL("address",$I36))&amp;" ]     AGAINST H.S.CODE   "&amp;TEXT(INDIRECT($A$1&amp;"!"&amp;CELL("address",$H36)),"0000.0000")&amp;IF(OR(INDIRECT($A$1&amp;"!"&amp;CELL("address",$AP$8))&lt;&gt;"",INDIRECT($A$1&amp;"!"&amp;CELL("address",$AQ$8))&lt;&gt;""),"  EFS ONLINE AC #    ","")&amp;_xlfn.IFNA(VLOOKUP(INDIRECT($A$1&amp;"!"&amp;CELL("address",AP36)),AC.No[],2,0),"")&amp;_xlfn.IFNA(IF(INDIRECT($A$1&amp;"!"&amp;CELL("address",AQ36))&lt;&gt;0,"   +   "&amp;VLOOKUP(INDIRECT($A$1&amp;"!"&amp;CELL("address",AQ36)),AC.No[],2,0),""),""),""),REPT("-",150))</f>
        <v/>
      </c>
      <c r="H36" s="7" t="str">
        <f ca="1">IF(INDIRECT($A$1&amp;"!"&amp;CELL("address",$CU36))&lt;&gt;"END",IF(INDIRECT($A$1&amp;"!"&amp;CELL("address",AT36))&lt;&gt;0,"USED IMPORTED   "&amp;INDIRECT($A$1&amp;"!"&amp;CELL("address",$CU36))&amp;"     USED  "&amp;TEXT(INDIRECT($A$1&amp;"!"&amp;CELL("address",AT36)),"#,###.#0")&amp;" KGS      AGAINST BILL OF ENTRY NO    "&amp;INDIRECT($A$1&amp;"!"&amp;CELL("address",$F36))&amp;"      Rate Per Kgs [ "&amp;INDIRECT($A$1&amp;"!"&amp;CELL("address",$I36))&amp;" ]     AGAINST H.S.CODE   "&amp;TEXT(INDIRECT($A$1&amp;"!"&amp;CELL("address",$H36)),"0000.0000")&amp;IF(OR(INDIRECT($A$1&amp;"!"&amp;CELL("address",$AV$8))&lt;&gt;"",INDIRECT($A$1&amp;"!"&amp;CELL("address",$AW$8))&lt;&gt;""),"  EFS ONLINE AC #    ","")&amp;_xlfn.IFNA(VLOOKUP(INDIRECT($A$1&amp;"!"&amp;CELL("address",AV36)),AC.No[],2,0),"")&amp;_xlfn.IFNA(IF(INDIRECT($A$1&amp;"!"&amp;CELL("address",AW36))&lt;&gt;0,"   +   "&amp;VLOOKUP(INDIRECT($A$1&amp;"!"&amp;CELL("address",AW36)),AC.No[],2,0),""),""),""),REPT("-",150))</f>
        <v/>
      </c>
      <c r="I36" s="7" t="str">
        <f ca="1">IF(INDIRECT($A$1&amp;"!"&amp;CELL("address",$CU36))&lt;&gt;"END",IF(INDIRECT($A$1&amp;"!"&amp;CELL("address",AZ36))&lt;&gt;0,"USED IMPORTED   "&amp;INDIRECT($A$1&amp;"!"&amp;CELL("address",$CU36))&amp;"     USED  "&amp;TEXT(INDIRECT($A$1&amp;"!"&amp;CELL("address",AZ36)),"#,###.#0")&amp;" KGS      AGAINST BILL OF ENTRY NO    "&amp;INDIRECT($A$1&amp;"!"&amp;CELL("address",$F36))&amp;"      Rate Per Kgs [ "&amp;INDIRECT($A$1&amp;"!"&amp;CELL("address",$I36))&amp;" ]     AGAINST H.S.CODE   "&amp;TEXT(INDIRECT($A$1&amp;"!"&amp;CELL("address",$H36)),"0000.0000")&amp;IF(OR(INDIRECT($A$1&amp;"!"&amp;CELL("address",$BB$8))&lt;&gt;"",INDIRECT($A$1&amp;"!"&amp;CELL("address",$BC$8))&lt;&gt;""),"  EFS ONLINE AC #    ","")&amp;_xlfn.IFNA(VLOOKUP(INDIRECT($A$1&amp;"!"&amp;CELL("address",BB36)),AC.No[],2,0),"")&amp;_xlfn.IFNA(IF(INDIRECT($A$1&amp;"!"&amp;CELL("address",BC36))&lt;&gt;0,"   +   "&amp;VLOOKUP(INDIRECT($A$1&amp;"!"&amp;CELL("address",BC36)),AC.No[],2,0),""),""),""),REPT("-",150))</f>
        <v/>
      </c>
      <c r="J36" s="7" t="str">
        <f ca="1">IF(INDIRECT($A$1&amp;"!"&amp;CELL("address",$CU36))&lt;&gt;"END",IF(INDIRECT($A$1&amp;"!"&amp;CELL("address",BF36))&lt;&gt;0,"USED IMPORTED   "&amp;INDIRECT($A$1&amp;"!"&amp;CELL("address",$CU36))&amp;"     USED  "&amp;TEXT(INDIRECT($A$1&amp;"!"&amp;CELL("address",BF36)),"#,###.#0")&amp;" KGS      AGAINST BILL OF ENTRY NO    "&amp;INDIRECT($A$1&amp;"!"&amp;CELL("address",$F36))&amp;"      Rate Per Kgs [ "&amp;INDIRECT($A$1&amp;"!"&amp;CELL("address",$I36))&amp;" ]     AGAINST H.S.CODE   "&amp;TEXT(INDIRECT($A$1&amp;"!"&amp;CELL("address",$H36)),"0000.0000")&amp;IF(OR(INDIRECT($A$1&amp;"!"&amp;CELL("address",$BH$8))&lt;&gt;"",INDIRECT($A$1&amp;"!"&amp;CELL("address",$BI$8))&lt;&gt;""),"  EFS ONLINE AC #    ","")&amp;_xlfn.IFNA(VLOOKUP(INDIRECT($A$1&amp;"!"&amp;CELL("address",BH36)),AC.No[],2,0),"")&amp;_xlfn.IFNA(IF(INDIRECT($A$1&amp;"!"&amp;CELL("address",BI36))&lt;&gt;0,"   +   "&amp;VLOOKUP(INDIRECT($A$1&amp;"!"&amp;CELL("address",BI36)),AC.No[],2,0),""),""),""),REPT("-",150))</f>
        <v/>
      </c>
      <c r="K36" s="7" t="str">
        <f ca="1">IF(INDIRECT($A$1&amp;"!"&amp;CELL("address",$CU36))&lt;&gt;"END",IF(INDIRECT($A$1&amp;"!"&amp;CELL("address",BL36))&lt;&gt;0,"USED IMPORTED   "&amp;INDIRECT($A$1&amp;"!"&amp;CELL("address",$CU36))&amp;"     USED  "&amp;TEXT(INDIRECT($A$1&amp;"!"&amp;CELL("address",BL36)),"#,###.#0")&amp;" KGS      AGAINST BILL OF ENTRY NO    "&amp;INDIRECT($A$1&amp;"!"&amp;CELL("address",$F36))&amp;"      Rate Per Kgs [ "&amp;INDIRECT($A$1&amp;"!"&amp;CELL("address",$I36))&amp;" ]     AGAINST H.S.CODE   "&amp;TEXT(INDIRECT($A$1&amp;"!"&amp;CELL("address",$H36)),"0000.0000")&amp;IF(OR(INDIRECT($A$1&amp;"!"&amp;CELL("address",$BN$8))&lt;&gt;"",INDIRECT($A$1&amp;"!"&amp;CELL("address",$BO$8))&lt;&gt;""),"  EFS ONLINE AC #    ","")&amp;_xlfn.IFNA(VLOOKUP(INDIRECT($A$1&amp;"!"&amp;CELL("address",BN36)),AC.No[],2,0),"")&amp;_xlfn.IFNA(IF(INDIRECT($A$1&amp;"!"&amp;CELL("address",BO36))&lt;&gt;0,"   +   "&amp;VLOOKUP(INDIRECT($A$1&amp;"!"&amp;CELL("address",BO36)),AC.No[],2,0),""),""),""),REPT("-",150))</f>
        <v/>
      </c>
      <c r="L36" s="7" t="str">
        <f ca="1">IF(INDIRECT($A$1&amp;"!"&amp;CELL("address",$CU36))&lt;&gt;"END",IF(INDIRECT($A$1&amp;"!"&amp;CELL("address",BR36))&lt;&gt;0,"USED IMPORTED   "&amp;INDIRECT($A$1&amp;"!"&amp;CELL("address",$CU36))&amp;"     USED  "&amp;TEXT(INDIRECT($A$1&amp;"!"&amp;CELL("address",BR36)),"#,###.#0")&amp;" KGS      AGAINST BILL OF ENTRY NO    "&amp;INDIRECT($A$1&amp;"!"&amp;CELL("address",$F36))&amp;"      Rate Per Kgs [ "&amp;INDIRECT($A$1&amp;"!"&amp;CELL("address",$I36))&amp;" ]     AGAINST H.S.CODE   "&amp;TEXT(INDIRECT($A$1&amp;"!"&amp;CELL("address",$H36)),"0000.0000")&amp;IF(OR(INDIRECT($A$1&amp;"!"&amp;CELL("address",$BT$8))&lt;&gt;"",INDIRECT($A$1&amp;"!"&amp;CELL("address",$BU$8))&lt;&gt;""),"  EFS ONLINE AC #    ","")&amp;_xlfn.IFNA(VLOOKUP(INDIRECT($A$1&amp;"!"&amp;CELL("address",BT36)),AC.No[],2,0),"")&amp;_xlfn.IFNA(IF(INDIRECT($A$1&amp;"!"&amp;CELL("address",BU36))&lt;&gt;0,"   +   "&amp;VLOOKUP(INDIRECT($A$1&amp;"!"&amp;CELL("address",BU36)),AC.No[],2,0),""),""),""),REPT("-",150))</f>
        <v/>
      </c>
      <c r="M36" s="7" t="str">
        <f ca="1">IF(INDIRECT($A$1&amp;"!"&amp;CELL("address",$CU36))&lt;&gt;"END",IF(INDIRECT($A$1&amp;"!"&amp;CELL("address",BX36))&lt;&gt;0,"USED IMPORTED   "&amp;INDIRECT($A$1&amp;"!"&amp;CELL("address",$CU36))&amp;"     USED  "&amp;TEXT(INDIRECT($A$1&amp;"!"&amp;CELL("address",BX36)),"#,###.#0")&amp;" KGS      AGAINST BILL OF ENTRY NO    "&amp;INDIRECT($A$1&amp;"!"&amp;CELL("address",$F36))&amp;"      Rate Per Kgs [ "&amp;INDIRECT($A$1&amp;"!"&amp;CELL("address",$I36))&amp;" ]     AGAINST H.S.CODE   "&amp;TEXT(INDIRECT($A$1&amp;"!"&amp;CELL("address",$H36)),"0000.0000")&amp;IF(OR(INDIRECT($A$1&amp;"!"&amp;CELL("address",$BZ$8))&lt;&gt;"",INDIRECT($A$1&amp;"!"&amp;CELL("address",$CA$8))&lt;&gt;""),"  EFS ONLINE AC #    ","")&amp;_xlfn.IFNA(VLOOKUP(INDIRECT($A$1&amp;"!"&amp;CELL("address",BZ36)),AC.No[],2,0),"")&amp;_xlfn.IFNA(IF(INDIRECT($A$1&amp;"!"&amp;CELL("address",CA36))&lt;&gt;0,"   +   "&amp;VLOOKUP(INDIRECT($A$1&amp;"!"&amp;CELL("address",CA36)),AC.No[],2,0),""),""),""),REPT("-",150))</f>
        <v/>
      </c>
      <c r="N36" s="7" t="str">
        <f ca="1">IF(INDIRECT($A$1&amp;"!"&amp;CELL("address",$CU36))&lt;&gt;"END",IF(INDIRECT($A$1&amp;"!"&amp;CELL("address",CD36))&lt;&gt;0,"USED IMPORTED   "&amp;INDIRECT($A$1&amp;"!"&amp;CELL("address",$CU36))&amp;"     USED  "&amp;TEXT(INDIRECT($A$1&amp;"!"&amp;CELL("address",CD36)),"#,###.#0")&amp;" KGS      AGAINST BILL OF ENTRY NO    "&amp;INDIRECT($A$1&amp;"!"&amp;CELL("address",$F36))&amp;"      Rate Per Kgs [ "&amp;INDIRECT($A$1&amp;"!"&amp;CELL("address",$I36))&amp;" ]     AGAINST H.S.CODE   "&amp;TEXT(INDIRECT($A$1&amp;"!"&amp;CELL("address",$H36)),"0000.0000")&amp;IF(OR(INDIRECT($A$1&amp;"!"&amp;CELL("address",$CF$8))&lt;&gt;"",INDIRECT($A$1&amp;"!"&amp;CELL("address",$CG$8))&lt;&gt;""),"  EFS ONLINE AC #    ","")&amp;_xlfn.IFNA(VLOOKUP(INDIRECT($A$1&amp;"!"&amp;CELL("address",CF36)),AC.No[],2,0),"")&amp;_xlfn.IFNA(IF(INDIRECT($A$1&amp;"!"&amp;CELL("address",CG36))&lt;&gt;0,"   +   "&amp;VLOOKUP(INDIRECT($A$1&amp;"!"&amp;CELL("address",CG36)),AC.No[],2,0),""),""),""),REPT("-",150))</f>
        <v/>
      </c>
      <c r="O36" s="7" t="str">
        <f ca="1">IF(INDIRECT($A$1&amp;"!"&amp;CELL("address",$CU36))&lt;&gt;"END",IF(INDIRECT($A$1&amp;"!"&amp;CELL("address",CJ36))&lt;&gt;0,"USED IMPORTED   "&amp;INDIRECT($A$1&amp;"!"&amp;CELL("address",$CU36))&amp;"     USED  "&amp;TEXT(INDIRECT($A$1&amp;"!"&amp;CELL("address",CJ36)),"#,###.#0")&amp;" KGS      AGAINST BILL OF ENTRY NO    "&amp;INDIRECT($A$1&amp;"!"&amp;CELL("address",$F36))&amp;"      Rate Per Kgs [ "&amp;INDIRECT($A$1&amp;"!"&amp;CELL("address",$I36))&amp;" ]     AGAINST H.S.CODE   "&amp;TEXT(INDIRECT($A$1&amp;"!"&amp;CELL("address",$H36)),"0000.0000")&amp;IF(OR(INDIRECT($A$1&amp;"!"&amp;CELL("address",$CL$8))&lt;&gt;"",INDIRECT($A$1&amp;"!"&amp;CELL("address",$CM$8))&lt;&gt;""),"  EFS ONLINE AC #    ","")&amp;_xlfn.IFNA(VLOOKUP(INDIRECT($A$1&amp;"!"&amp;CELL("address",CL36)),AC.No[],2,0),"")&amp;_xlfn.IFNA(IF(INDIRECT($A$1&amp;"!"&amp;CELL("address",CM36))&lt;&gt;0,"   +   "&amp;VLOOKUP(INDIRECT($A$1&amp;"!"&amp;CELL("address",CM36)),AC.No[],2,0),""),""),""),REPT("-",150))</f>
        <v/>
      </c>
      <c r="P36" s="7" t="str">
        <f ca="1">IF(INDIRECT($A$1&amp;"!"&amp;CELL("address",$CU36))&lt;&gt;"END",IF(INDIRECT($A$1&amp;"!"&amp;CELL("address",CP36))&lt;&gt;0,"USED IMPORTED   "&amp;INDIRECT($A$1&amp;"!"&amp;CELL("address",$CU36))&amp;"     USED  "&amp;TEXT(INDIRECT($A$1&amp;"!"&amp;CELL("address",CP36)),"#,###.#0")&amp;" KGS      AGAINST BILL OF ENTRY NO    "&amp;INDIRECT($A$1&amp;"!"&amp;CELL("address",$F36))&amp;"      Rate Per Kgs [ "&amp;INDIRECT($A$1&amp;"!"&amp;CELL("address",$I36))&amp;" ]     AGAINST H.S.CODE   "&amp;TEXT(INDIRECT($A$1&amp;"!"&amp;CELL("address",$H36)),"0000.0000")&amp;IF(OR(INDIRECT($A$1&amp;"!"&amp;CELL("address",$CR$8))&lt;&gt;"",INDIRECT($A$1&amp;"!"&amp;CELL("address",$CS$8))&lt;&gt;""),"  EFS ONLINE AC #    ","")&amp;_xlfn.IFNA(VLOOKUP(INDIRECT($A$1&amp;"!"&amp;CELL("address",CR36)),AC.No[],2,0),"")&amp;_xlfn.IFNA(IF(INDIRECT($A$1&amp;"!"&amp;CELL("address",CS36))&lt;&gt;0,"   +   "&amp;VLOOKUP(INDIRECT($A$1&amp;"!"&amp;CELL("address",CS36)),AC.No[],2,0),""),""),""),REPT("-",150))</f>
        <v/>
      </c>
    </row>
    <row r="37" spans="1:16" x14ac:dyDescent="0.2">
      <c r="A37" s="124">
        <v>28</v>
      </c>
      <c r="B37" s="7" t="str">
        <f ca="1">IF(INDIRECT($A$1&amp;"!"&amp;CELL("address",$CU37))&lt;&gt;"END",IF(INDIRECT($A$1&amp;"!"&amp;CELL("address",J37))&lt;&gt;0,"USED IMPORTED   "&amp;INDIRECT($A$1&amp;"!"&amp;CELL("address",$CU37))&amp;"     USED  "&amp;TEXT(INDIRECT($A$1&amp;"!"&amp;CELL("address",J37)),"#,###.#0")&amp;" KGS      AGAINST BILL OF ENTRY NO    "&amp;INDIRECT($A$1&amp;"!"&amp;CELL("address",$F37))&amp;"      Rate Per Kgs [ "&amp;INDIRECT($A$1&amp;"!"&amp;CELL("address",$I37))&amp;" ]     AGAINST H.S.CODE   "&amp;TEXT(INDIRECT($A$1&amp;"!"&amp;CELL("address",$H37)),"0000.0000")&amp;IF(OR(INDIRECT($A$1&amp;"!"&amp;CELL("address",$L$8))&lt;&gt;"",INDIRECT($A$1&amp;"!"&amp;CELL("address",$M$8))&lt;&gt;""),"  EFS ONLINE AC #    ","")&amp;_xlfn.IFNA(VLOOKUP(INDIRECT($A$1&amp;"!"&amp;CELL("address",L37)),AC.No[],2,0),"")&amp;_xlfn.IFNA(IF(INDIRECT($A$1&amp;"!"&amp;CELL("address",M37))&lt;&gt;0,"   +   "&amp;VLOOKUP(INDIRECT($A$1&amp;"!"&amp;CELL("address",M37)),AC.No[],2,0),""),""),""),REPT("-",150))</f>
        <v/>
      </c>
      <c r="C37" s="7" t="str">
        <f ca="1">IF(INDIRECT($A$1&amp;"!"&amp;CELL("address",$CU37))&lt;&gt;"END",IF(INDIRECT($A$1&amp;"!"&amp;CELL("address",P37))&lt;&gt;0,"USED IMPORTED   "&amp;INDIRECT($A$1&amp;"!"&amp;CELL("address",$CU37))&amp;"     USED  "&amp;TEXT(INDIRECT($A$1&amp;"!"&amp;CELL("address",P37)),"#,###.#0")&amp;" KGS      AGAINST BILL OF ENTRY NO    "&amp;INDIRECT($A$1&amp;"!"&amp;CELL("address",$F37))&amp;"      Rate Per Kgs [ "&amp;INDIRECT($A$1&amp;"!"&amp;CELL("address",$I37))&amp;" ]     AGAINST H.S.CODE   "&amp;TEXT(INDIRECT($A$1&amp;"!"&amp;CELL("address",$H37)),"0000.0000")&amp;IF(OR(INDIRECT($A$1&amp;"!"&amp;CELL("address",$R$8))&lt;&gt;"",INDIRECT($A$1&amp;"!"&amp;CELL("address",$S$8))&lt;&gt;""),"  EFS ONLINE AC #    ","")&amp;_xlfn.IFNA(VLOOKUP(INDIRECT($A$1&amp;"!"&amp;CELL("address",R37)),AC.No[],2,0),"")&amp;_xlfn.IFNA(IF(INDIRECT($A$1&amp;"!"&amp;CELL("address",S37))&lt;&gt;0,"   +   "&amp;VLOOKUP(INDIRECT($A$1&amp;"!"&amp;CELL("address",S37)),AC.No[],2,0),""),""),""),REPT("-",150))</f>
        <v/>
      </c>
      <c r="D37" s="7" t="str">
        <f ca="1">IF(INDIRECT($A$1&amp;"!"&amp;CELL("address",$CU37))&lt;&gt;"END",IF(INDIRECT($A$1&amp;"!"&amp;CELL("address",V37))&lt;&gt;0,"USED IMPORTED   "&amp;INDIRECT($A$1&amp;"!"&amp;CELL("address",$CU37))&amp;"     USED  "&amp;TEXT(INDIRECT($A$1&amp;"!"&amp;CELL("address",V37)),"#,###.#0")&amp;" KGS      AGAINST BILL OF ENTRY NO    "&amp;INDIRECT($A$1&amp;"!"&amp;CELL("address",$F37))&amp;"      Rate Per Kgs [ "&amp;INDIRECT($A$1&amp;"!"&amp;CELL("address",$I37))&amp;" ]     AGAINST H.S.CODE   "&amp;TEXT(INDIRECT($A$1&amp;"!"&amp;CELL("address",$H37)),"0000.0000")&amp;IF(OR(INDIRECT($A$1&amp;"!"&amp;CELL("address",$X$8))&lt;&gt;"",INDIRECT($A$1&amp;"!"&amp;CELL("address",$Y$8))&lt;&gt;""),"  EFS ONLINE AC #    ","")&amp;_xlfn.IFNA(VLOOKUP(INDIRECT($A$1&amp;"!"&amp;CELL("address",X37)),AC.No[],2,0),"")&amp;_xlfn.IFNA(IF(INDIRECT($A$1&amp;"!"&amp;CELL("address",Y37))&lt;&gt;0,"   +   "&amp;VLOOKUP(INDIRECT($A$1&amp;"!"&amp;CELL("address",Y37)),AC.No[],2,0),""),""),""),REPT("-",150))</f>
        <v/>
      </c>
      <c r="E37" s="7" t="str">
        <f ca="1">IF(INDIRECT($A$1&amp;"!"&amp;CELL("address",$CU37))&lt;&gt;"END",IF(INDIRECT($A$1&amp;"!"&amp;CELL("address",AB37))&lt;&gt;0,"USED IMPORTED   "&amp;INDIRECT($A$1&amp;"!"&amp;CELL("address",$CU37))&amp;"     USED  "&amp;TEXT(INDIRECT($A$1&amp;"!"&amp;CELL("address",AB37)),"#,###.#0")&amp;" KGS      AGAINST BILL OF ENTRY NO    "&amp;INDIRECT($A$1&amp;"!"&amp;CELL("address",$F37))&amp;"      Rate Per Kgs [ "&amp;INDIRECT($A$1&amp;"!"&amp;CELL("address",$I37))&amp;" ]     AGAINST H.S.CODE   "&amp;TEXT(INDIRECT($A$1&amp;"!"&amp;CELL("address",$H37)),"0000.0000")&amp;IF(OR(INDIRECT($A$1&amp;"!"&amp;CELL("address",$AD$8))&lt;&gt;"",INDIRECT($A$1&amp;"!"&amp;CELL("address",$AE$8))&lt;&gt;""),"  EFS ONLINE AC #    ","")&amp;_xlfn.IFNA(VLOOKUP(INDIRECT($A$1&amp;"!"&amp;CELL("address",AD37)),AC.No[],2,0),"")&amp;_xlfn.IFNA(IF(INDIRECT($A$1&amp;"!"&amp;CELL("address",AE37))&lt;&gt;0,"   +   "&amp;VLOOKUP(INDIRECT($A$1&amp;"!"&amp;CELL("address",AE37)),AC.No[],2,0),""),""),""),REPT("-",150))</f>
        <v/>
      </c>
      <c r="F37" s="7" t="str">
        <f ca="1">IF(INDIRECT($A$1&amp;"!"&amp;CELL("address",$CU37))&lt;&gt;"END",IF(INDIRECT($A$1&amp;"!"&amp;CELL("address",AH37))&lt;&gt;0,"USED IMPORTED   "&amp;INDIRECT($A$1&amp;"!"&amp;CELL("address",$CU37))&amp;"     USED  "&amp;TEXT(INDIRECT($A$1&amp;"!"&amp;CELL("address",AH37)),"#,###.#0")&amp;" KGS      AGAINST BILL OF ENTRY NO    "&amp;INDIRECT($A$1&amp;"!"&amp;CELL("address",$F37))&amp;"      Rate Per Kgs [ "&amp;INDIRECT($A$1&amp;"!"&amp;CELL("address",$I37))&amp;" ]     AGAINST H.S.CODE   "&amp;TEXT(INDIRECT($A$1&amp;"!"&amp;CELL("address",$H37)),"0000.0000")&amp;IF(OR(INDIRECT($A$1&amp;"!"&amp;CELL("address",$AJ$8))&lt;&gt;"",INDIRECT($A$1&amp;"!"&amp;CELL("address",$AK$8))&lt;&gt;""),"  EFS ONLINE AC #    ","")&amp;_xlfn.IFNA(VLOOKUP(INDIRECT($A$1&amp;"!"&amp;CELL("address",AJ37)),AC.No[],2,0),"")&amp;_xlfn.IFNA(IF(INDIRECT($A$1&amp;"!"&amp;CELL("address",AK37))&lt;&gt;0,"   +   "&amp;VLOOKUP(INDIRECT($A$1&amp;"!"&amp;CELL("address",AK37)),AC.No[],2,0),""),""),""),REPT("-",150))</f>
        <v/>
      </c>
      <c r="G37" s="7" t="str">
        <f ca="1">IF(INDIRECT($A$1&amp;"!"&amp;CELL("address",$CU37))&lt;&gt;"END",IF(INDIRECT($A$1&amp;"!"&amp;CELL("address",AN37))&lt;&gt;0,"USED IMPORTED   "&amp;INDIRECT($A$1&amp;"!"&amp;CELL("address",$CU37))&amp;"     USED  "&amp;TEXT(INDIRECT($A$1&amp;"!"&amp;CELL("address",AN37)),"#,###.#0")&amp;" KGS      AGAINST BILL OF ENTRY NO    "&amp;INDIRECT($A$1&amp;"!"&amp;CELL("address",$F37))&amp;"      Rate Per Kgs [ "&amp;INDIRECT($A$1&amp;"!"&amp;CELL("address",$I37))&amp;" ]     AGAINST H.S.CODE   "&amp;TEXT(INDIRECT($A$1&amp;"!"&amp;CELL("address",$H37)),"0000.0000")&amp;IF(OR(INDIRECT($A$1&amp;"!"&amp;CELL("address",$AP$8))&lt;&gt;"",INDIRECT($A$1&amp;"!"&amp;CELL("address",$AQ$8))&lt;&gt;""),"  EFS ONLINE AC #    ","")&amp;_xlfn.IFNA(VLOOKUP(INDIRECT($A$1&amp;"!"&amp;CELL("address",AP37)),AC.No[],2,0),"")&amp;_xlfn.IFNA(IF(INDIRECT($A$1&amp;"!"&amp;CELL("address",AQ37))&lt;&gt;0,"   +   "&amp;VLOOKUP(INDIRECT($A$1&amp;"!"&amp;CELL("address",AQ37)),AC.No[],2,0),""),""),""),REPT("-",150))</f>
        <v/>
      </c>
      <c r="H37" s="7" t="str">
        <f ca="1">IF(INDIRECT($A$1&amp;"!"&amp;CELL("address",$CU37))&lt;&gt;"END",IF(INDIRECT($A$1&amp;"!"&amp;CELL("address",AT37))&lt;&gt;0,"USED IMPORTED   "&amp;INDIRECT($A$1&amp;"!"&amp;CELL("address",$CU37))&amp;"     USED  "&amp;TEXT(INDIRECT($A$1&amp;"!"&amp;CELL("address",AT37)),"#,###.#0")&amp;" KGS      AGAINST BILL OF ENTRY NO    "&amp;INDIRECT($A$1&amp;"!"&amp;CELL("address",$F37))&amp;"      Rate Per Kgs [ "&amp;INDIRECT($A$1&amp;"!"&amp;CELL("address",$I37))&amp;" ]     AGAINST H.S.CODE   "&amp;TEXT(INDIRECT($A$1&amp;"!"&amp;CELL("address",$H37)),"0000.0000")&amp;IF(OR(INDIRECT($A$1&amp;"!"&amp;CELL("address",$AV$8))&lt;&gt;"",INDIRECT($A$1&amp;"!"&amp;CELL("address",$AW$8))&lt;&gt;""),"  EFS ONLINE AC #    ","")&amp;_xlfn.IFNA(VLOOKUP(INDIRECT($A$1&amp;"!"&amp;CELL("address",AV37)),AC.No[],2,0),"")&amp;_xlfn.IFNA(IF(INDIRECT($A$1&amp;"!"&amp;CELL("address",AW37))&lt;&gt;0,"   +   "&amp;VLOOKUP(INDIRECT($A$1&amp;"!"&amp;CELL("address",AW37)),AC.No[],2,0),""),""),""),REPT("-",150))</f>
        <v/>
      </c>
      <c r="I37" s="7" t="str">
        <f ca="1">IF(INDIRECT($A$1&amp;"!"&amp;CELL("address",$CU37))&lt;&gt;"END",IF(INDIRECT($A$1&amp;"!"&amp;CELL("address",AZ37))&lt;&gt;0,"USED IMPORTED   "&amp;INDIRECT($A$1&amp;"!"&amp;CELL("address",$CU37))&amp;"     USED  "&amp;TEXT(INDIRECT($A$1&amp;"!"&amp;CELL("address",AZ37)),"#,###.#0")&amp;" KGS      AGAINST BILL OF ENTRY NO    "&amp;INDIRECT($A$1&amp;"!"&amp;CELL("address",$F37))&amp;"      Rate Per Kgs [ "&amp;INDIRECT($A$1&amp;"!"&amp;CELL("address",$I37))&amp;" ]     AGAINST H.S.CODE   "&amp;TEXT(INDIRECT($A$1&amp;"!"&amp;CELL("address",$H37)),"0000.0000")&amp;IF(OR(INDIRECT($A$1&amp;"!"&amp;CELL("address",$BB$8))&lt;&gt;"",INDIRECT($A$1&amp;"!"&amp;CELL("address",$BC$8))&lt;&gt;""),"  EFS ONLINE AC #    ","")&amp;_xlfn.IFNA(VLOOKUP(INDIRECT($A$1&amp;"!"&amp;CELL("address",BB37)),AC.No[],2,0),"")&amp;_xlfn.IFNA(IF(INDIRECT($A$1&amp;"!"&amp;CELL("address",BC37))&lt;&gt;0,"   +   "&amp;VLOOKUP(INDIRECT($A$1&amp;"!"&amp;CELL("address",BC37)),AC.No[],2,0),""),""),""),REPT("-",150))</f>
        <v/>
      </c>
      <c r="J37" s="7" t="str">
        <f ca="1">IF(INDIRECT($A$1&amp;"!"&amp;CELL("address",$CU37))&lt;&gt;"END",IF(INDIRECT($A$1&amp;"!"&amp;CELL("address",BF37))&lt;&gt;0,"USED IMPORTED   "&amp;INDIRECT($A$1&amp;"!"&amp;CELL("address",$CU37))&amp;"     USED  "&amp;TEXT(INDIRECT($A$1&amp;"!"&amp;CELL("address",BF37)),"#,###.#0")&amp;" KGS      AGAINST BILL OF ENTRY NO    "&amp;INDIRECT($A$1&amp;"!"&amp;CELL("address",$F37))&amp;"      Rate Per Kgs [ "&amp;INDIRECT($A$1&amp;"!"&amp;CELL("address",$I37))&amp;" ]     AGAINST H.S.CODE   "&amp;TEXT(INDIRECT($A$1&amp;"!"&amp;CELL("address",$H37)),"0000.0000")&amp;IF(OR(INDIRECT($A$1&amp;"!"&amp;CELL("address",$BH$8))&lt;&gt;"",INDIRECT($A$1&amp;"!"&amp;CELL("address",$BI$8))&lt;&gt;""),"  EFS ONLINE AC #    ","")&amp;_xlfn.IFNA(VLOOKUP(INDIRECT($A$1&amp;"!"&amp;CELL("address",BH37)),AC.No[],2,0),"")&amp;_xlfn.IFNA(IF(INDIRECT($A$1&amp;"!"&amp;CELL("address",BI37))&lt;&gt;0,"   +   "&amp;VLOOKUP(INDIRECT($A$1&amp;"!"&amp;CELL("address",BI37)),AC.No[],2,0),""),""),""),REPT("-",150))</f>
        <v/>
      </c>
      <c r="K37" s="7" t="str">
        <f ca="1">IF(INDIRECT($A$1&amp;"!"&amp;CELL("address",$CU37))&lt;&gt;"END",IF(INDIRECT($A$1&amp;"!"&amp;CELL("address",BL37))&lt;&gt;0,"USED IMPORTED   "&amp;INDIRECT($A$1&amp;"!"&amp;CELL("address",$CU37))&amp;"     USED  "&amp;TEXT(INDIRECT($A$1&amp;"!"&amp;CELL("address",BL37)),"#,###.#0")&amp;" KGS      AGAINST BILL OF ENTRY NO    "&amp;INDIRECT($A$1&amp;"!"&amp;CELL("address",$F37))&amp;"      Rate Per Kgs [ "&amp;INDIRECT($A$1&amp;"!"&amp;CELL("address",$I37))&amp;" ]     AGAINST H.S.CODE   "&amp;TEXT(INDIRECT($A$1&amp;"!"&amp;CELL("address",$H37)),"0000.0000")&amp;IF(OR(INDIRECT($A$1&amp;"!"&amp;CELL("address",$BN$8))&lt;&gt;"",INDIRECT($A$1&amp;"!"&amp;CELL("address",$BO$8))&lt;&gt;""),"  EFS ONLINE AC #    ","")&amp;_xlfn.IFNA(VLOOKUP(INDIRECT($A$1&amp;"!"&amp;CELL("address",BN37)),AC.No[],2,0),"")&amp;_xlfn.IFNA(IF(INDIRECT($A$1&amp;"!"&amp;CELL("address",BO37))&lt;&gt;0,"   +   "&amp;VLOOKUP(INDIRECT($A$1&amp;"!"&amp;CELL("address",BO37)),AC.No[],2,0),""),""),""),REPT("-",150))</f>
        <v/>
      </c>
      <c r="L37" s="7" t="str">
        <f ca="1">IF(INDIRECT($A$1&amp;"!"&amp;CELL("address",$CU37))&lt;&gt;"END",IF(INDIRECT($A$1&amp;"!"&amp;CELL("address",BR37))&lt;&gt;0,"USED IMPORTED   "&amp;INDIRECT($A$1&amp;"!"&amp;CELL("address",$CU37))&amp;"     USED  "&amp;TEXT(INDIRECT($A$1&amp;"!"&amp;CELL("address",BR37)),"#,###.#0")&amp;" KGS      AGAINST BILL OF ENTRY NO    "&amp;INDIRECT($A$1&amp;"!"&amp;CELL("address",$F37))&amp;"      Rate Per Kgs [ "&amp;INDIRECT($A$1&amp;"!"&amp;CELL("address",$I37))&amp;" ]     AGAINST H.S.CODE   "&amp;TEXT(INDIRECT($A$1&amp;"!"&amp;CELL("address",$H37)),"0000.0000")&amp;IF(OR(INDIRECT($A$1&amp;"!"&amp;CELL("address",$BT$8))&lt;&gt;"",INDIRECT($A$1&amp;"!"&amp;CELL("address",$BU$8))&lt;&gt;""),"  EFS ONLINE AC #    ","")&amp;_xlfn.IFNA(VLOOKUP(INDIRECT($A$1&amp;"!"&amp;CELL("address",BT37)),AC.No[],2,0),"")&amp;_xlfn.IFNA(IF(INDIRECT($A$1&amp;"!"&amp;CELL("address",BU37))&lt;&gt;0,"   +   "&amp;VLOOKUP(INDIRECT($A$1&amp;"!"&amp;CELL("address",BU37)),AC.No[],2,0),""),""),""),REPT("-",150))</f>
        <v/>
      </c>
      <c r="M37" s="7" t="str">
        <f ca="1">IF(INDIRECT($A$1&amp;"!"&amp;CELL("address",$CU37))&lt;&gt;"END",IF(INDIRECT($A$1&amp;"!"&amp;CELL("address",BX37))&lt;&gt;0,"USED IMPORTED   "&amp;INDIRECT($A$1&amp;"!"&amp;CELL("address",$CU37))&amp;"     USED  "&amp;TEXT(INDIRECT($A$1&amp;"!"&amp;CELL("address",BX37)),"#,###.#0")&amp;" KGS      AGAINST BILL OF ENTRY NO    "&amp;INDIRECT($A$1&amp;"!"&amp;CELL("address",$F37))&amp;"      Rate Per Kgs [ "&amp;INDIRECT($A$1&amp;"!"&amp;CELL("address",$I37))&amp;" ]     AGAINST H.S.CODE   "&amp;TEXT(INDIRECT($A$1&amp;"!"&amp;CELL("address",$H37)),"0000.0000")&amp;IF(OR(INDIRECT($A$1&amp;"!"&amp;CELL("address",$BZ$8))&lt;&gt;"",INDIRECT($A$1&amp;"!"&amp;CELL("address",$CA$8))&lt;&gt;""),"  EFS ONLINE AC #    ","")&amp;_xlfn.IFNA(VLOOKUP(INDIRECT($A$1&amp;"!"&amp;CELL("address",BZ37)),AC.No[],2,0),"")&amp;_xlfn.IFNA(IF(INDIRECT($A$1&amp;"!"&amp;CELL("address",CA37))&lt;&gt;0,"   +   "&amp;VLOOKUP(INDIRECT($A$1&amp;"!"&amp;CELL("address",CA37)),AC.No[],2,0),""),""),""),REPT("-",150))</f>
        <v/>
      </c>
      <c r="N37" s="7" t="str">
        <f ca="1">IF(INDIRECT($A$1&amp;"!"&amp;CELL("address",$CU37))&lt;&gt;"END",IF(INDIRECT($A$1&amp;"!"&amp;CELL("address",CD37))&lt;&gt;0,"USED IMPORTED   "&amp;INDIRECT($A$1&amp;"!"&amp;CELL("address",$CU37))&amp;"     USED  "&amp;TEXT(INDIRECT($A$1&amp;"!"&amp;CELL("address",CD37)),"#,###.#0")&amp;" KGS      AGAINST BILL OF ENTRY NO    "&amp;INDIRECT($A$1&amp;"!"&amp;CELL("address",$F37))&amp;"      Rate Per Kgs [ "&amp;INDIRECT($A$1&amp;"!"&amp;CELL("address",$I37))&amp;" ]     AGAINST H.S.CODE   "&amp;TEXT(INDIRECT($A$1&amp;"!"&amp;CELL("address",$H37)),"0000.0000")&amp;IF(OR(INDIRECT($A$1&amp;"!"&amp;CELL("address",$CF$8))&lt;&gt;"",INDIRECT($A$1&amp;"!"&amp;CELL("address",$CG$8))&lt;&gt;""),"  EFS ONLINE AC #    ","")&amp;_xlfn.IFNA(VLOOKUP(INDIRECT($A$1&amp;"!"&amp;CELL("address",CF37)),AC.No[],2,0),"")&amp;_xlfn.IFNA(IF(INDIRECT($A$1&amp;"!"&amp;CELL("address",CG37))&lt;&gt;0,"   +   "&amp;VLOOKUP(INDIRECT($A$1&amp;"!"&amp;CELL("address",CG37)),AC.No[],2,0),""),""),""),REPT("-",150))</f>
        <v/>
      </c>
      <c r="O37" s="7" t="str">
        <f ca="1">IF(INDIRECT($A$1&amp;"!"&amp;CELL("address",$CU37))&lt;&gt;"END",IF(INDIRECT($A$1&amp;"!"&amp;CELL("address",CJ37))&lt;&gt;0,"USED IMPORTED   "&amp;INDIRECT($A$1&amp;"!"&amp;CELL("address",$CU37))&amp;"     USED  "&amp;TEXT(INDIRECT($A$1&amp;"!"&amp;CELL("address",CJ37)),"#,###.#0")&amp;" KGS      AGAINST BILL OF ENTRY NO    "&amp;INDIRECT($A$1&amp;"!"&amp;CELL("address",$F37))&amp;"      Rate Per Kgs [ "&amp;INDIRECT($A$1&amp;"!"&amp;CELL("address",$I37))&amp;" ]     AGAINST H.S.CODE   "&amp;TEXT(INDIRECT($A$1&amp;"!"&amp;CELL("address",$H37)),"0000.0000")&amp;IF(OR(INDIRECT($A$1&amp;"!"&amp;CELL("address",$CL$8))&lt;&gt;"",INDIRECT($A$1&amp;"!"&amp;CELL("address",$CM$8))&lt;&gt;""),"  EFS ONLINE AC #    ","")&amp;_xlfn.IFNA(VLOOKUP(INDIRECT($A$1&amp;"!"&amp;CELL("address",CL37)),AC.No[],2,0),"")&amp;_xlfn.IFNA(IF(INDIRECT($A$1&amp;"!"&amp;CELL("address",CM37))&lt;&gt;0,"   +   "&amp;VLOOKUP(INDIRECT($A$1&amp;"!"&amp;CELL("address",CM37)),AC.No[],2,0),""),""),""),REPT("-",150))</f>
        <v/>
      </c>
      <c r="P37" s="7" t="str">
        <f ca="1">IF(INDIRECT($A$1&amp;"!"&amp;CELL("address",$CU37))&lt;&gt;"END",IF(INDIRECT($A$1&amp;"!"&amp;CELL("address",CP37))&lt;&gt;0,"USED IMPORTED   "&amp;INDIRECT($A$1&amp;"!"&amp;CELL("address",$CU37))&amp;"     USED  "&amp;TEXT(INDIRECT($A$1&amp;"!"&amp;CELL("address",CP37)),"#,###.#0")&amp;" KGS      AGAINST BILL OF ENTRY NO    "&amp;INDIRECT($A$1&amp;"!"&amp;CELL("address",$F37))&amp;"      Rate Per Kgs [ "&amp;INDIRECT($A$1&amp;"!"&amp;CELL("address",$I37))&amp;" ]     AGAINST H.S.CODE   "&amp;TEXT(INDIRECT($A$1&amp;"!"&amp;CELL("address",$H37)),"0000.0000")&amp;IF(OR(INDIRECT($A$1&amp;"!"&amp;CELL("address",$CR$8))&lt;&gt;"",INDIRECT($A$1&amp;"!"&amp;CELL("address",$CS$8))&lt;&gt;""),"  EFS ONLINE AC #    ","")&amp;_xlfn.IFNA(VLOOKUP(INDIRECT($A$1&amp;"!"&amp;CELL("address",CR37)),AC.No[],2,0),"")&amp;_xlfn.IFNA(IF(INDIRECT($A$1&amp;"!"&amp;CELL("address",CS37))&lt;&gt;0,"   +   "&amp;VLOOKUP(INDIRECT($A$1&amp;"!"&amp;CELL("address",CS37)),AC.No[],2,0),""),""),""),REPT("-",150))</f>
        <v/>
      </c>
    </row>
    <row r="38" spans="1:16" x14ac:dyDescent="0.2">
      <c r="A38" s="124">
        <v>29</v>
      </c>
      <c r="B38" s="7" t="str">
        <f ca="1">IF(INDIRECT($A$1&amp;"!"&amp;CELL("address",$CU38))&lt;&gt;"END",IF(INDIRECT($A$1&amp;"!"&amp;CELL("address",J38))&lt;&gt;0,"USED IMPORTED   "&amp;INDIRECT($A$1&amp;"!"&amp;CELL("address",$CU38))&amp;"     USED  "&amp;TEXT(INDIRECT($A$1&amp;"!"&amp;CELL("address",J38)),"#,###.#0")&amp;" KGS      AGAINST BILL OF ENTRY NO    "&amp;INDIRECT($A$1&amp;"!"&amp;CELL("address",$F38))&amp;"      Rate Per Kgs [ "&amp;INDIRECT($A$1&amp;"!"&amp;CELL("address",$I38))&amp;" ]     AGAINST H.S.CODE   "&amp;TEXT(INDIRECT($A$1&amp;"!"&amp;CELL("address",$H38)),"0000.0000")&amp;IF(OR(INDIRECT($A$1&amp;"!"&amp;CELL("address",$L$8))&lt;&gt;"",INDIRECT($A$1&amp;"!"&amp;CELL("address",$M$8))&lt;&gt;""),"  EFS ONLINE AC #    ","")&amp;_xlfn.IFNA(VLOOKUP(INDIRECT($A$1&amp;"!"&amp;CELL("address",L38)),AC.No[],2,0),"")&amp;_xlfn.IFNA(IF(INDIRECT($A$1&amp;"!"&amp;CELL("address",M38))&lt;&gt;0,"   +   "&amp;VLOOKUP(INDIRECT($A$1&amp;"!"&amp;CELL("address",M38)),AC.No[],2,0),""),""),""),REPT("-",150))</f>
        <v/>
      </c>
      <c r="C38" s="7" t="str">
        <f ca="1">IF(INDIRECT($A$1&amp;"!"&amp;CELL("address",$CU38))&lt;&gt;"END",IF(INDIRECT($A$1&amp;"!"&amp;CELL("address",P38))&lt;&gt;0,"USED IMPORTED   "&amp;INDIRECT($A$1&amp;"!"&amp;CELL("address",$CU38))&amp;"     USED  "&amp;TEXT(INDIRECT($A$1&amp;"!"&amp;CELL("address",P38)),"#,###.#0")&amp;" KGS      AGAINST BILL OF ENTRY NO    "&amp;INDIRECT($A$1&amp;"!"&amp;CELL("address",$F38))&amp;"      Rate Per Kgs [ "&amp;INDIRECT($A$1&amp;"!"&amp;CELL("address",$I38))&amp;" ]     AGAINST H.S.CODE   "&amp;TEXT(INDIRECT($A$1&amp;"!"&amp;CELL("address",$H38)),"0000.0000")&amp;IF(OR(INDIRECT($A$1&amp;"!"&amp;CELL("address",$R$8))&lt;&gt;"",INDIRECT($A$1&amp;"!"&amp;CELL("address",$S$8))&lt;&gt;""),"  EFS ONLINE AC #    ","")&amp;_xlfn.IFNA(VLOOKUP(INDIRECT($A$1&amp;"!"&amp;CELL("address",R38)),AC.No[],2,0),"")&amp;_xlfn.IFNA(IF(INDIRECT($A$1&amp;"!"&amp;CELL("address",S38))&lt;&gt;0,"   +   "&amp;VLOOKUP(INDIRECT($A$1&amp;"!"&amp;CELL("address",S38)),AC.No[],2,0),""),""),""),REPT("-",150))</f>
        <v/>
      </c>
      <c r="D38" s="7" t="str">
        <f ca="1">IF(INDIRECT($A$1&amp;"!"&amp;CELL("address",$CU38))&lt;&gt;"END",IF(INDIRECT($A$1&amp;"!"&amp;CELL("address",V38))&lt;&gt;0,"USED IMPORTED   "&amp;INDIRECT($A$1&amp;"!"&amp;CELL("address",$CU38))&amp;"     USED  "&amp;TEXT(INDIRECT($A$1&amp;"!"&amp;CELL("address",V38)),"#,###.#0")&amp;" KGS      AGAINST BILL OF ENTRY NO    "&amp;INDIRECT($A$1&amp;"!"&amp;CELL("address",$F38))&amp;"      Rate Per Kgs [ "&amp;INDIRECT($A$1&amp;"!"&amp;CELL("address",$I38))&amp;" ]     AGAINST H.S.CODE   "&amp;TEXT(INDIRECT($A$1&amp;"!"&amp;CELL("address",$H38)),"0000.0000")&amp;IF(OR(INDIRECT($A$1&amp;"!"&amp;CELL("address",$X$8))&lt;&gt;"",INDIRECT($A$1&amp;"!"&amp;CELL("address",$Y$8))&lt;&gt;""),"  EFS ONLINE AC #    ","")&amp;_xlfn.IFNA(VLOOKUP(INDIRECT($A$1&amp;"!"&amp;CELL("address",X38)),AC.No[],2,0),"")&amp;_xlfn.IFNA(IF(INDIRECT($A$1&amp;"!"&amp;CELL("address",Y38))&lt;&gt;0,"   +   "&amp;VLOOKUP(INDIRECT($A$1&amp;"!"&amp;CELL("address",Y38)),AC.No[],2,0),""),""),""),REPT("-",150))</f>
        <v/>
      </c>
      <c r="E38" s="7" t="str">
        <f ca="1">IF(INDIRECT($A$1&amp;"!"&amp;CELL("address",$CU38))&lt;&gt;"END",IF(INDIRECT($A$1&amp;"!"&amp;CELL("address",AB38))&lt;&gt;0,"USED IMPORTED   "&amp;INDIRECT($A$1&amp;"!"&amp;CELL("address",$CU38))&amp;"     USED  "&amp;TEXT(INDIRECT($A$1&amp;"!"&amp;CELL("address",AB38)),"#,###.#0")&amp;" KGS      AGAINST BILL OF ENTRY NO    "&amp;INDIRECT($A$1&amp;"!"&amp;CELL("address",$F38))&amp;"      Rate Per Kgs [ "&amp;INDIRECT($A$1&amp;"!"&amp;CELL("address",$I38))&amp;" ]     AGAINST H.S.CODE   "&amp;TEXT(INDIRECT($A$1&amp;"!"&amp;CELL("address",$H38)),"0000.0000")&amp;IF(OR(INDIRECT($A$1&amp;"!"&amp;CELL("address",$AD$8))&lt;&gt;"",INDIRECT($A$1&amp;"!"&amp;CELL("address",$AE$8))&lt;&gt;""),"  EFS ONLINE AC #    ","")&amp;_xlfn.IFNA(VLOOKUP(INDIRECT($A$1&amp;"!"&amp;CELL("address",AD38)),AC.No[],2,0),"")&amp;_xlfn.IFNA(IF(INDIRECT($A$1&amp;"!"&amp;CELL("address",AE38))&lt;&gt;0,"   +   "&amp;VLOOKUP(INDIRECT($A$1&amp;"!"&amp;CELL("address",AE38)),AC.No[],2,0),""),""),""),REPT("-",150))</f>
        <v/>
      </c>
      <c r="F38" s="7" t="str">
        <f ca="1">IF(INDIRECT($A$1&amp;"!"&amp;CELL("address",$CU38))&lt;&gt;"END",IF(INDIRECT($A$1&amp;"!"&amp;CELL("address",AH38))&lt;&gt;0,"USED IMPORTED   "&amp;INDIRECT($A$1&amp;"!"&amp;CELL("address",$CU38))&amp;"     USED  "&amp;TEXT(INDIRECT($A$1&amp;"!"&amp;CELL("address",AH38)),"#,###.#0")&amp;" KGS      AGAINST BILL OF ENTRY NO    "&amp;INDIRECT($A$1&amp;"!"&amp;CELL("address",$F38))&amp;"      Rate Per Kgs [ "&amp;INDIRECT($A$1&amp;"!"&amp;CELL("address",$I38))&amp;" ]     AGAINST H.S.CODE   "&amp;TEXT(INDIRECT($A$1&amp;"!"&amp;CELL("address",$H38)),"0000.0000")&amp;IF(OR(INDIRECT($A$1&amp;"!"&amp;CELL("address",$AJ$8))&lt;&gt;"",INDIRECT($A$1&amp;"!"&amp;CELL("address",$AK$8))&lt;&gt;""),"  EFS ONLINE AC #    ","")&amp;_xlfn.IFNA(VLOOKUP(INDIRECT($A$1&amp;"!"&amp;CELL("address",AJ38)),AC.No[],2,0),"")&amp;_xlfn.IFNA(IF(INDIRECT($A$1&amp;"!"&amp;CELL("address",AK38))&lt;&gt;0,"   +   "&amp;VLOOKUP(INDIRECT($A$1&amp;"!"&amp;CELL("address",AK38)),AC.No[],2,0),""),""),""),REPT("-",150))</f>
        <v/>
      </c>
      <c r="G38" s="7" t="str">
        <f ca="1">IF(INDIRECT($A$1&amp;"!"&amp;CELL("address",$CU38))&lt;&gt;"END",IF(INDIRECT($A$1&amp;"!"&amp;CELL("address",AN38))&lt;&gt;0,"USED IMPORTED   "&amp;INDIRECT($A$1&amp;"!"&amp;CELL("address",$CU38))&amp;"     USED  "&amp;TEXT(INDIRECT($A$1&amp;"!"&amp;CELL("address",AN38)),"#,###.#0")&amp;" KGS      AGAINST BILL OF ENTRY NO    "&amp;INDIRECT($A$1&amp;"!"&amp;CELL("address",$F38))&amp;"      Rate Per Kgs [ "&amp;INDIRECT($A$1&amp;"!"&amp;CELL("address",$I38))&amp;" ]     AGAINST H.S.CODE   "&amp;TEXT(INDIRECT($A$1&amp;"!"&amp;CELL("address",$H38)),"0000.0000")&amp;IF(OR(INDIRECT($A$1&amp;"!"&amp;CELL("address",$AP$8))&lt;&gt;"",INDIRECT($A$1&amp;"!"&amp;CELL("address",$AQ$8))&lt;&gt;""),"  EFS ONLINE AC #    ","")&amp;_xlfn.IFNA(VLOOKUP(INDIRECT($A$1&amp;"!"&amp;CELL("address",AP38)),AC.No[],2,0),"")&amp;_xlfn.IFNA(IF(INDIRECT($A$1&amp;"!"&amp;CELL("address",AQ38))&lt;&gt;0,"   +   "&amp;VLOOKUP(INDIRECT($A$1&amp;"!"&amp;CELL("address",AQ38)),AC.No[],2,0),""),""),""),REPT("-",150))</f>
        <v/>
      </c>
      <c r="H38" s="7" t="str">
        <f ca="1">IF(INDIRECT($A$1&amp;"!"&amp;CELL("address",$CU38))&lt;&gt;"END",IF(INDIRECT($A$1&amp;"!"&amp;CELL("address",AT38))&lt;&gt;0,"USED IMPORTED   "&amp;INDIRECT($A$1&amp;"!"&amp;CELL("address",$CU38))&amp;"     USED  "&amp;TEXT(INDIRECT($A$1&amp;"!"&amp;CELL("address",AT38)),"#,###.#0")&amp;" KGS      AGAINST BILL OF ENTRY NO    "&amp;INDIRECT($A$1&amp;"!"&amp;CELL("address",$F38))&amp;"      Rate Per Kgs [ "&amp;INDIRECT($A$1&amp;"!"&amp;CELL("address",$I38))&amp;" ]     AGAINST H.S.CODE   "&amp;TEXT(INDIRECT($A$1&amp;"!"&amp;CELL("address",$H38)),"0000.0000")&amp;IF(OR(INDIRECT($A$1&amp;"!"&amp;CELL("address",$AV$8))&lt;&gt;"",INDIRECT($A$1&amp;"!"&amp;CELL("address",$AW$8))&lt;&gt;""),"  EFS ONLINE AC #    ","")&amp;_xlfn.IFNA(VLOOKUP(INDIRECT($A$1&amp;"!"&amp;CELL("address",AV38)),AC.No[],2,0),"")&amp;_xlfn.IFNA(IF(INDIRECT($A$1&amp;"!"&amp;CELL("address",AW38))&lt;&gt;0,"   +   "&amp;VLOOKUP(INDIRECT($A$1&amp;"!"&amp;CELL("address",AW38)),AC.No[],2,0),""),""),""),REPT("-",150))</f>
        <v/>
      </c>
      <c r="I38" s="7" t="str">
        <f ca="1">IF(INDIRECT($A$1&amp;"!"&amp;CELL("address",$CU38))&lt;&gt;"END",IF(INDIRECT($A$1&amp;"!"&amp;CELL("address",AZ38))&lt;&gt;0,"USED IMPORTED   "&amp;INDIRECT($A$1&amp;"!"&amp;CELL("address",$CU38))&amp;"     USED  "&amp;TEXT(INDIRECT($A$1&amp;"!"&amp;CELL("address",AZ38)),"#,###.#0")&amp;" KGS      AGAINST BILL OF ENTRY NO    "&amp;INDIRECT($A$1&amp;"!"&amp;CELL("address",$F38))&amp;"      Rate Per Kgs [ "&amp;INDIRECT($A$1&amp;"!"&amp;CELL("address",$I38))&amp;" ]     AGAINST H.S.CODE   "&amp;TEXT(INDIRECT($A$1&amp;"!"&amp;CELL("address",$H38)),"0000.0000")&amp;IF(OR(INDIRECT($A$1&amp;"!"&amp;CELL("address",$BB$8))&lt;&gt;"",INDIRECT($A$1&amp;"!"&amp;CELL("address",$BC$8))&lt;&gt;""),"  EFS ONLINE AC #    ","")&amp;_xlfn.IFNA(VLOOKUP(INDIRECT($A$1&amp;"!"&amp;CELL("address",BB38)),AC.No[],2,0),"")&amp;_xlfn.IFNA(IF(INDIRECT($A$1&amp;"!"&amp;CELL("address",BC38))&lt;&gt;0,"   +   "&amp;VLOOKUP(INDIRECT($A$1&amp;"!"&amp;CELL("address",BC38)),AC.No[],2,0),""),""),""),REPT("-",150))</f>
        <v/>
      </c>
      <c r="J38" s="7" t="str">
        <f ca="1">IF(INDIRECT($A$1&amp;"!"&amp;CELL("address",$CU38))&lt;&gt;"END",IF(INDIRECT($A$1&amp;"!"&amp;CELL("address",BF38))&lt;&gt;0,"USED IMPORTED   "&amp;INDIRECT($A$1&amp;"!"&amp;CELL("address",$CU38))&amp;"     USED  "&amp;TEXT(INDIRECT($A$1&amp;"!"&amp;CELL("address",BF38)),"#,###.#0")&amp;" KGS      AGAINST BILL OF ENTRY NO    "&amp;INDIRECT($A$1&amp;"!"&amp;CELL("address",$F38))&amp;"      Rate Per Kgs [ "&amp;INDIRECT($A$1&amp;"!"&amp;CELL("address",$I38))&amp;" ]     AGAINST H.S.CODE   "&amp;TEXT(INDIRECT($A$1&amp;"!"&amp;CELL("address",$H38)),"0000.0000")&amp;IF(OR(INDIRECT($A$1&amp;"!"&amp;CELL("address",$BH$8))&lt;&gt;"",INDIRECT($A$1&amp;"!"&amp;CELL("address",$BI$8))&lt;&gt;""),"  EFS ONLINE AC #    ","")&amp;_xlfn.IFNA(VLOOKUP(INDIRECT($A$1&amp;"!"&amp;CELL("address",BH38)),AC.No[],2,0),"")&amp;_xlfn.IFNA(IF(INDIRECT($A$1&amp;"!"&amp;CELL("address",BI38))&lt;&gt;0,"   +   "&amp;VLOOKUP(INDIRECT($A$1&amp;"!"&amp;CELL("address",BI38)),AC.No[],2,0),""),""),""),REPT("-",150))</f>
        <v/>
      </c>
      <c r="K38" s="7" t="str">
        <f ca="1">IF(INDIRECT($A$1&amp;"!"&amp;CELL("address",$CU38))&lt;&gt;"END",IF(INDIRECT($A$1&amp;"!"&amp;CELL("address",BL38))&lt;&gt;0,"USED IMPORTED   "&amp;INDIRECT($A$1&amp;"!"&amp;CELL("address",$CU38))&amp;"     USED  "&amp;TEXT(INDIRECT($A$1&amp;"!"&amp;CELL("address",BL38)),"#,###.#0")&amp;" KGS      AGAINST BILL OF ENTRY NO    "&amp;INDIRECT($A$1&amp;"!"&amp;CELL("address",$F38))&amp;"      Rate Per Kgs [ "&amp;INDIRECT($A$1&amp;"!"&amp;CELL("address",$I38))&amp;" ]     AGAINST H.S.CODE   "&amp;TEXT(INDIRECT($A$1&amp;"!"&amp;CELL("address",$H38)),"0000.0000")&amp;IF(OR(INDIRECT($A$1&amp;"!"&amp;CELL("address",$BN$8))&lt;&gt;"",INDIRECT($A$1&amp;"!"&amp;CELL("address",$BO$8))&lt;&gt;""),"  EFS ONLINE AC #    ","")&amp;_xlfn.IFNA(VLOOKUP(INDIRECT($A$1&amp;"!"&amp;CELL("address",BN38)),AC.No[],2,0),"")&amp;_xlfn.IFNA(IF(INDIRECT($A$1&amp;"!"&amp;CELL("address",BO38))&lt;&gt;0,"   +   "&amp;VLOOKUP(INDIRECT($A$1&amp;"!"&amp;CELL("address",BO38)),AC.No[],2,0),""),""),""),REPT("-",150))</f>
        <v/>
      </c>
      <c r="L38" s="7" t="str">
        <f ca="1">IF(INDIRECT($A$1&amp;"!"&amp;CELL("address",$CU38))&lt;&gt;"END",IF(INDIRECT($A$1&amp;"!"&amp;CELL("address",BR38))&lt;&gt;0,"USED IMPORTED   "&amp;INDIRECT($A$1&amp;"!"&amp;CELL("address",$CU38))&amp;"     USED  "&amp;TEXT(INDIRECT($A$1&amp;"!"&amp;CELL("address",BR38)),"#,###.#0")&amp;" KGS      AGAINST BILL OF ENTRY NO    "&amp;INDIRECT($A$1&amp;"!"&amp;CELL("address",$F38))&amp;"      Rate Per Kgs [ "&amp;INDIRECT($A$1&amp;"!"&amp;CELL("address",$I38))&amp;" ]     AGAINST H.S.CODE   "&amp;TEXT(INDIRECT($A$1&amp;"!"&amp;CELL("address",$H38)),"0000.0000")&amp;IF(OR(INDIRECT($A$1&amp;"!"&amp;CELL("address",$BT$8))&lt;&gt;"",INDIRECT($A$1&amp;"!"&amp;CELL("address",$BU$8))&lt;&gt;""),"  EFS ONLINE AC #    ","")&amp;_xlfn.IFNA(VLOOKUP(INDIRECT($A$1&amp;"!"&amp;CELL("address",BT38)),AC.No[],2,0),"")&amp;_xlfn.IFNA(IF(INDIRECT($A$1&amp;"!"&amp;CELL("address",BU38))&lt;&gt;0,"   +   "&amp;VLOOKUP(INDIRECT($A$1&amp;"!"&amp;CELL("address",BU38)),AC.No[],2,0),""),""),""),REPT("-",150))</f>
        <v/>
      </c>
      <c r="M38" s="7" t="str">
        <f ca="1">IF(INDIRECT($A$1&amp;"!"&amp;CELL("address",$CU38))&lt;&gt;"END",IF(INDIRECT($A$1&amp;"!"&amp;CELL("address",BX38))&lt;&gt;0,"USED IMPORTED   "&amp;INDIRECT($A$1&amp;"!"&amp;CELL("address",$CU38))&amp;"     USED  "&amp;TEXT(INDIRECT($A$1&amp;"!"&amp;CELL("address",BX38)),"#,###.#0")&amp;" KGS      AGAINST BILL OF ENTRY NO    "&amp;INDIRECT($A$1&amp;"!"&amp;CELL("address",$F38))&amp;"      Rate Per Kgs [ "&amp;INDIRECT($A$1&amp;"!"&amp;CELL("address",$I38))&amp;" ]     AGAINST H.S.CODE   "&amp;TEXT(INDIRECT($A$1&amp;"!"&amp;CELL("address",$H38)),"0000.0000")&amp;IF(OR(INDIRECT($A$1&amp;"!"&amp;CELL("address",$BZ$8))&lt;&gt;"",INDIRECT($A$1&amp;"!"&amp;CELL("address",$CA$8))&lt;&gt;""),"  EFS ONLINE AC #    ","")&amp;_xlfn.IFNA(VLOOKUP(INDIRECT($A$1&amp;"!"&amp;CELL("address",BZ38)),AC.No[],2,0),"")&amp;_xlfn.IFNA(IF(INDIRECT($A$1&amp;"!"&amp;CELL("address",CA38))&lt;&gt;0,"   +   "&amp;VLOOKUP(INDIRECT($A$1&amp;"!"&amp;CELL("address",CA38)),AC.No[],2,0),""),""),""),REPT("-",150))</f>
        <v/>
      </c>
      <c r="N38" s="7" t="str">
        <f ca="1">IF(INDIRECT($A$1&amp;"!"&amp;CELL("address",$CU38))&lt;&gt;"END",IF(INDIRECT($A$1&amp;"!"&amp;CELL("address",CD38))&lt;&gt;0,"USED IMPORTED   "&amp;INDIRECT($A$1&amp;"!"&amp;CELL("address",$CU38))&amp;"     USED  "&amp;TEXT(INDIRECT($A$1&amp;"!"&amp;CELL("address",CD38)),"#,###.#0")&amp;" KGS      AGAINST BILL OF ENTRY NO    "&amp;INDIRECT($A$1&amp;"!"&amp;CELL("address",$F38))&amp;"      Rate Per Kgs [ "&amp;INDIRECT($A$1&amp;"!"&amp;CELL("address",$I38))&amp;" ]     AGAINST H.S.CODE   "&amp;TEXT(INDIRECT($A$1&amp;"!"&amp;CELL("address",$H38)),"0000.0000")&amp;IF(OR(INDIRECT($A$1&amp;"!"&amp;CELL("address",$CF$8))&lt;&gt;"",INDIRECT($A$1&amp;"!"&amp;CELL("address",$CG$8))&lt;&gt;""),"  EFS ONLINE AC #    ","")&amp;_xlfn.IFNA(VLOOKUP(INDIRECT($A$1&amp;"!"&amp;CELL("address",CF38)),AC.No[],2,0),"")&amp;_xlfn.IFNA(IF(INDIRECT($A$1&amp;"!"&amp;CELL("address",CG38))&lt;&gt;0,"   +   "&amp;VLOOKUP(INDIRECT($A$1&amp;"!"&amp;CELL("address",CG38)),AC.No[],2,0),""),""),""),REPT("-",150))</f>
        <v/>
      </c>
      <c r="O38" s="7" t="str">
        <f ca="1">IF(INDIRECT($A$1&amp;"!"&amp;CELL("address",$CU38))&lt;&gt;"END",IF(INDIRECT($A$1&amp;"!"&amp;CELL("address",CJ38))&lt;&gt;0,"USED IMPORTED   "&amp;INDIRECT($A$1&amp;"!"&amp;CELL("address",$CU38))&amp;"     USED  "&amp;TEXT(INDIRECT($A$1&amp;"!"&amp;CELL("address",CJ38)),"#,###.#0")&amp;" KGS      AGAINST BILL OF ENTRY NO    "&amp;INDIRECT($A$1&amp;"!"&amp;CELL("address",$F38))&amp;"      Rate Per Kgs [ "&amp;INDIRECT($A$1&amp;"!"&amp;CELL("address",$I38))&amp;" ]     AGAINST H.S.CODE   "&amp;TEXT(INDIRECT($A$1&amp;"!"&amp;CELL("address",$H38)),"0000.0000")&amp;IF(OR(INDIRECT($A$1&amp;"!"&amp;CELL("address",$CL$8))&lt;&gt;"",INDIRECT($A$1&amp;"!"&amp;CELL("address",$CM$8))&lt;&gt;""),"  EFS ONLINE AC #    ","")&amp;_xlfn.IFNA(VLOOKUP(INDIRECT($A$1&amp;"!"&amp;CELL("address",CL38)),AC.No[],2,0),"")&amp;_xlfn.IFNA(IF(INDIRECT($A$1&amp;"!"&amp;CELL("address",CM38))&lt;&gt;0,"   +   "&amp;VLOOKUP(INDIRECT($A$1&amp;"!"&amp;CELL("address",CM38)),AC.No[],2,0),""),""),""),REPT("-",150))</f>
        <v/>
      </c>
      <c r="P38" s="7" t="str">
        <f ca="1">IF(INDIRECT($A$1&amp;"!"&amp;CELL("address",$CU38))&lt;&gt;"END",IF(INDIRECT($A$1&amp;"!"&amp;CELL("address",CP38))&lt;&gt;0,"USED IMPORTED   "&amp;INDIRECT($A$1&amp;"!"&amp;CELL("address",$CU38))&amp;"     USED  "&amp;TEXT(INDIRECT($A$1&amp;"!"&amp;CELL("address",CP38)),"#,###.#0")&amp;" KGS      AGAINST BILL OF ENTRY NO    "&amp;INDIRECT($A$1&amp;"!"&amp;CELL("address",$F38))&amp;"      Rate Per Kgs [ "&amp;INDIRECT($A$1&amp;"!"&amp;CELL("address",$I38))&amp;" ]     AGAINST H.S.CODE   "&amp;TEXT(INDIRECT($A$1&amp;"!"&amp;CELL("address",$H38)),"0000.0000")&amp;IF(OR(INDIRECT($A$1&amp;"!"&amp;CELL("address",$CR$8))&lt;&gt;"",INDIRECT($A$1&amp;"!"&amp;CELL("address",$CS$8))&lt;&gt;""),"  EFS ONLINE AC #    ","")&amp;_xlfn.IFNA(VLOOKUP(INDIRECT($A$1&amp;"!"&amp;CELL("address",CR38)),AC.No[],2,0),"")&amp;_xlfn.IFNA(IF(INDIRECT($A$1&amp;"!"&amp;CELL("address",CS38))&lt;&gt;0,"   +   "&amp;VLOOKUP(INDIRECT($A$1&amp;"!"&amp;CELL("address",CS38)),AC.No[],2,0),""),""),""),REPT("-",150))</f>
        <v/>
      </c>
    </row>
    <row r="39" spans="1:16" x14ac:dyDescent="0.2">
      <c r="A39" s="124">
        <v>30</v>
      </c>
      <c r="B39" s="7" t="str">
        <f ca="1">IF(INDIRECT($A$1&amp;"!"&amp;CELL("address",$CU39))&lt;&gt;"END",IF(INDIRECT($A$1&amp;"!"&amp;CELL("address",J39))&lt;&gt;0,"USED IMPORTED   "&amp;INDIRECT($A$1&amp;"!"&amp;CELL("address",$CU39))&amp;"     USED  "&amp;TEXT(INDIRECT($A$1&amp;"!"&amp;CELL("address",J39)),"#,###.#0")&amp;" KGS      AGAINST BILL OF ENTRY NO    "&amp;INDIRECT($A$1&amp;"!"&amp;CELL("address",$F39))&amp;"      Rate Per Kgs [ "&amp;INDIRECT($A$1&amp;"!"&amp;CELL("address",$I39))&amp;" ]     AGAINST H.S.CODE   "&amp;TEXT(INDIRECT($A$1&amp;"!"&amp;CELL("address",$H39)),"0000.0000")&amp;IF(OR(INDIRECT($A$1&amp;"!"&amp;CELL("address",$L$8))&lt;&gt;"",INDIRECT($A$1&amp;"!"&amp;CELL("address",$M$8))&lt;&gt;""),"  EFS ONLINE AC #    ","")&amp;_xlfn.IFNA(VLOOKUP(INDIRECT($A$1&amp;"!"&amp;CELL("address",L39)),AC.No[],2,0),"")&amp;_xlfn.IFNA(IF(INDIRECT($A$1&amp;"!"&amp;CELL("address",M39))&lt;&gt;0,"   +   "&amp;VLOOKUP(INDIRECT($A$1&amp;"!"&amp;CELL("address",M39)),AC.No[],2,0),""),""),""),REPT("-",150))</f>
        <v/>
      </c>
      <c r="C39" s="7" t="str">
        <f ca="1">IF(INDIRECT($A$1&amp;"!"&amp;CELL("address",$CU39))&lt;&gt;"END",IF(INDIRECT($A$1&amp;"!"&amp;CELL("address",P39))&lt;&gt;0,"USED IMPORTED   "&amp;INDIRECT($A$1&amp;"!"&amp;CELL("address",$CU39))&amp;"     USED  "&amp;TEXT(INDIRECT($A$1&amp;"!"&amp;CELL("address",P39)),"#,###.#0")&amp;" KGS      AGAINST BILL OF ENTRY NO    "&amp;INDIRECT($A$1&amp;"!"&amp;CELL("address",$F39))&amp;"      Rate Per Kgs [ "&amp;INDIRECT($A$1&amp;"!"&amp;CELL("address",$I39))&amp;" ]     AGAINST H.S.CODE   "&amp;TEXT(INDIRECT($A$1&amp;"!"&amp;CELL("address",$H39)),"0000.0000")&amp;IF(OR(INDIRECT($A$1&amp;"!"&amp;CELL("address",$R$8))&lt;&gt;"",INDIRECT($A$1&amp;"!"&amp;CELL("address",$S$8))&lt;&gt;""),"  EFS ONLINE AC #    ","")&amp;_xlfn.IFNA(VLOOKUP(INDIRECT($A$1&amp;"!"&amp;CELL("address",R39)),AC.No[],2,0),"")&amp;_xlfn.IFNA(IF(INDIRECT($A$1&amp;"!"&amp;CELL("address",S39))&lt;&gt;0,"   +   "&amp;VLOOKUP(INDIRECT($A$1&amp;"!"&amp;CELL("address",S39)),AC.No[],2,0),""),""),""),REPT("-",150))</f>
        <v/>
      </c>
      <c r="D39" s="7" t="str">
        <f ca="1">IF(INDIRECT($A$1&amp;"!"&amp;CELL("address",$CU39))&lt;&gt;"END",IF(INDIRECT($A$1&amp;"!"&amp;CELL("address",V39))&lt;&gt;0,"USED IMPORTED   "&amp;INDIRECT($A$1&amp;"!"&amp;CELL("address",$CU39))&amp;"     USED  "&amp;TEXT(INDIRECT($A$1&amp;"!"&amp;CELL("address",V39)),"#,###.#0")&amp;" KGS      AGAINST BILL OF ENTRY NO    "&amp;INDIRECT($A$1&amp;"!"&amp;CELL("address",$F39))&amp;"      Rate Per Kgs [ "&amp;INDIRECT($A$1&amp;"!"&amp;CELL("address",$I39))&amp;" ]     AGAINST H.S.CODE   "&amp;TEXT(INDIRECT($A$1&amp;"!"&amp;CELL("address",$H39)),"0000.0000")&amp;IF(OR(INDIRECT($A$1&amp;"!"&amp;CELL("address",$X$8))&lt;&gt;"",INDIRECT($A$1&amp;"!"&amp;CELL("address",$Y$8))&lt;&gt;""),"  EFS ONLINE AC #    ","")&amp;_xlfn.IFNA(VLOOKUP(INDIRECT($A$1&amp;"!"&amp;CELL("address",X39)),AC.No[],2,0),"")&amp;_xlfn.IFNA(IF(INDIRECT($A$1&amp;"!"&amp;CELL("address",Y39))&lt;&gt;0,"   +   "&amp;VLOOKUP(INDIRECT($A$1&amp;"!"&amp;CELL("address",Y39)),AC.No[],2,0),""),""),""),REPT("-",150))</f>
        <v/>
      </c>
      <c r="E39" s="7" t="str">
        <f ca="1">IF(INDIRECT($A$1&amp;"!"&amp;CELL("address",$CU39))&lt;&gt;"END",IF(INDIRECT($A$1&amp;"!"&amp;CELL("address",AB39))&lt;&gt;0,"USED IMPORTED   "&amp;INDIRECT($A$1&amp;"!"&amp;CELL("address",$CU39))&amp;"     USED  "&amp;TEXT(INDIRECT($A$1&amp;"!"&amp;CELL("address",AB39)),"#,###.#0")&amp;" KGS      AGAINST BILL OF ENTRY NO    "&amp;INDIRECT($A$1&amp;"!"&amp;CELL("address",$F39))&amp;"      Rate Per Kgs [ "&amp;INDIRECT($A$1&amp;"!"&amp;CELL("address",$I39))&amp;" ]     AGAINST H.S.CODE   "&amp;TEXT(INDIRECT($A$1&amp;"!"&amp;CELL("address",$H39)),"0000.0000")&amp;IF(OR(INDIRECT($A$1&amp;"!"&amp;CELL("address",$AD$8))&lt;&gt;"",INDIRECT($A$1&amp;"!"&amp;CELL("address",$AE$8))&lt;&gt;""),"  EFS ONLINE AC #    ","")&amp;_xlfn.IFNA(VLOOKUP(INDIRECT($A$1&amp;"!"&amp;CELL("address",AD39)),AC.No[],2,0),"")&amp;_xlfn.IFNA(IF(INDIRECT($A$1&amp;"!"&amp;CELL("address",AE39))&lt;&gt;0,"   +   "&amp;VLOOKUP(INDIRECT($A$1&amp;"!"&amp;CELL("address",AE39)),AC.No[],2,0),""),""),""),REPT("-",150))</f>
        <v/>
      </c>
      <c r="F39" s="7" t="str">
        <f ca="1">IF(INDIRECT($A$1&amp;"!"&amp;CELL("address",$CU39))&lt;&gt;"END",IF(INDIRECT($A$1&amp;"!"&amp;CELL("address",AH39))&lt;&gt;0,"USED IMPORTED   "&amp;INDIRECT($A$1&amp;"!"&amp;CELL("address",$CU39))&amp;"     USED  "&amp;TEXT(INDIRECT($A$1&amp;"!"&amp;CELL("address",AH39)),"#,###.#0")&amp;" KGS      AGAINST BILL OF ENTRY NO    "&amp;INDIRECT($A$1&amp;"!"&amp;CELL("address",$F39))&amp;"      Rate Per Kgs [ "&amp;INDIRECT($A$1&amp;"!"&amp;CELL("address",$I39))&amp;" ]     AGAINST H.S.CODE   "&amp;TEXT(INDIRECT($A$1&amp;"!"&amp;CELL("address",$H39)),"0000.0000")&amp;IF(OR(INDIRECT($A$1&amp;"!"&amp;CELL("address",$AJ$8))&lt;&gt;"",INDIRECT($A$1&amp;"!"&amp;CELL("address",$AK$8))&lt;&gt;""),"  EFS ONLINE AC #    ","")&amp;_xlfn.IFNA(VLOOKUP(INDIRECT($A$1&amp;"!"&amp;CELL("address",AJ39)),AC.No[],2,0),"")&amp;_xlfn.IFNA(IF(INDIRECT($A$1&amp;"!"&amp;CELL("address",AK39))&lt;&gt;0,"   +   "&amp;VLOOKUP(INDIRECT($A$1&amp;"!"&amp;CELL("address",AK39)),AC.No[],2,0),""),""),""),REPT("-",150))</f>
        <v/>
      </c>
      <c r="G39" s="7" t="str">
        <f ca="1">IF(INDIRECT($A$1&amp;"!"&amp;CELL("address",$CU39))&lt;&gt;"END",IF(INDIRECT($A$1&amp;"!"&amp;CELL("address",AN39))&lt;&gt;0,"USED IMPORTED   "&amp;INDIRECT($A$1&amp;"!"&amp;CELL("address",$CU39))&amp;"     USED  "&amp;TEXT(INDIRECT($A$1&amp;"!"&amp;CELL("address",AN39)),"#,###.#0")&amp;" KGS      AGAINST BILL OF ENTRY NO    "&amp;INDIRECT($A$1&amp;"!"&amp;CELL("address",$F39))&amp;"      Rate Per Kgs [ "&amp;INDIRECT($A$1&amp;"!"&amp;CELL("address",$I39))&amp;" ]     AGAINST H.S.CODE   "&amp;TEXT(INDIRECT($A$1&amp;"!"&amp;CELL("address",$H39)),"0000.0000")&amp;IF(OR(INDIRECT($A$1&amp;"!"&amp;CELL("address",$AP$8))&lt;&gt;"",INDIRECT($A$1&amp;"!"&amp;CELL("address",$AQ$8))&lt;&gt;""),"  EFS ONLINE AC #    ","")&amp;_xlfn.IFNA(VLOOKUP(INDIRECT($A$1&amp;"!"&amp;CELL("address",AP39)),AC.No[],2,0),"")&amp;_xlfn.IFNA(IF(INDIRECT($A$1&amp;"!"&amp;CELL("address",AQ39))&lt;&gt;0,"   +   "&amp;VLOOKUP(INDIRECT($A$1&amp;"!"&amp;CELL("address",AQ39)),AC.No[],2,0),""),""),""),REPT("-",150))</f>
        <v/>
      </c>
      <c r="H39" s="7" t="str">
        <f ca="1">IF(INDIRECT($A$1&amp;"!"&amp;CELL("address",$CU39))&lt;&gt;"END",IF(INDIRECT($A$1&amp;"!"&amp;CELL("address",AT39))&lt;&gt;0,"USED IMPORTED   "&amp;INDIRECT($A$1&amp;"!"&amp;CELL("address",$CU39))&amp;"     USED  "&amp;TEXT(INDIRECT($A$1&amp;"!"&amp;CELL("address",AT39)),"#,###.#0")&amp;" KGS      AGAINST BILL OF ENTRY NO    "&amp;INDIRECT($A$1&amp;"!"&amp;CELL("address",$F39))&amp;"      Rate Per Kgs [ "&amp;INDIRECT($A$1&amp;"!"&amp;CELL("address",$I39))&amp;" ]     AGAINST H.S.CODE   "&amp;TEXT(INDIRECT($A$1&amp;"!"&amp;CELL("address",$H39)),"0000.0000")&amp;IF(OR(INDIRECT($A$1&amp;"!"&amp;CELL("address",$AV$8))&lt;&gt;"",INDIRECT($A$1&amp;"!"&amp;CELL("address",$AW$8))&lt;&gt;""),"  EFS ONLINE AC #    ","")&amp;_xlfn.IFNA(VLOOKUP(INDIRECT($A$1&amp;"!"&amp;CELL("address",AV39)),AC.No[],2,0),"")&amp;_xlfn.IFNA(IF(INDIRECT($A$1&amp;"!"&amp;CELL("address",AW39))&lt;&gt;0,"   +   "&amp;VLOOKUP(INDIRECT($A$1&amp;"!"&amp;CELL("address",AW39)),AC.No[],2,0),""),""),""),REPT("-",150))</f>
        <v/>
      </c>
      <c r="I39" s="7" t="str">
        <f ca="1">IF(INDIRECT($A$1&amp;"!"&amp;CELL("address",$CU39))&lt;&gt;"END",IF(INDIRECT($A$1&amp;"!"&amp;CELL("address",AZ39))&lt;&gt;0,"USED IMPORTED   "&amp;INDIRECT($A$1&amp;"!"&amp;CELL("address",$CU39))&amp;"     USED  "&amp;TEXT(INDIRECT($A$1&amp;"!"&amp;CELL("address",AZ39)),"#,###.#0")&amp;" KGS      AGAINST BILL OF ENTRY NO    "&amp;INDIRECT($A$1&amp;"!"&amp;CELL("address",$F39))&amp;"      Rate Per Kgs [ "&amp;INDIRECT($A$1&amp;"!"&amp;CELL("address",$I39))&amp;" ]     AGAINST H.S.CODE   "&amp;TEXT(INDIRECT($A$1&amp;"!"&amp;CELL("address",$H39)),"0000.0000")&amp;IF(OR(INDIRECT($A$1&amp;"!"&amp;CELL("address",$BB$8))&lt;&gt;"",INDIRECT($A$1&amp;"!"&amp;CELL("address",$BC$8))&lt;&gt;""),"  EFS ONLINE AC #    ","")&amp;_xlfn.IFNA(VLOOKUP(INDIRECT($A$1&amp;"!"&amp;CELL("address",BB39)),AC.No[],2,0),"")&amp;_xlfn.IFNA(IF(INDIRECT($A$1&amp;"!"&amp;CELL("address",BC39))&lt;&gt;0,"   +   "&amp;VLOOKUP(INDIRECT($A$1&amp;"!"&amp;CELL("address",BC39)),AC.No[],2,0),""),""),""),REPT("-",150))</f>
        <v/>
      </c>
      <c r="J39" s="7" t="str">
        <f ca="1">IF(INDIRECT($A$1&amp;"!"&amp;CELL("address",$CU39))&lt;&gt;"END",IF(INDIRECT($A$1&amp;"!"&amp;CELL("address",BF39))&lt;&gt;0,"USED IMPORTED   "&amp;INDIRECT($A$1&amp;"!"&amp;CELL("address",$CU39))&amp;"     USED  "&amp;TEXT(INDIRECT($A$1&amp;"!"&amp;CELL("address",BF39)),"#,###.#0")&amp;" KGS      AGAINST BILL OF ENTRY NO    "&amp;INDIRECT($A$1&amp;"!"&amp;CELL("address",$F39))&amp;"      Rate Per Kgs [ "&amp;INDIRECT($A$1&amp;"!"&amp;CELL("address",$I39))&amp;" ]     AGAINST H.S.CODE   "&amp;TEXT(INDIRECT($A$1&amp;"!"&amp;CELL("address",$H39)),"0000.0000")&amp;IF(OR(INDIRECT($A$1&amp;"!"&amp;CELL("address",$BH$8))&lt;&gt;"",INDIRECT($A$1&amp;"!"&amp;CELL("address",$BI$8))&lt;&gt;""),"  EFS ONLINE AC #    ","")&amp;_xlfn.IFNA(VLOOKUP(INDIRECT($A$1&amp;"!"&amp;CELL("address",BH39)),AC.No[],2,0),"")&amp;_xlfn.IFNA(IF(INDIRECT($A$1&amp;"!"&amp;CELL("address",BI39))&lt;&gt;0,"   +   "&amp;VLOOKUP(INDIRECT($A$1&amp;"!"&amp;CELL("address",BI39)),AC.No[],2,0),""),""),""),REPT("-",150))</f>
        <v/>
      </c>
      <c r="K39" s="7" t="str">
        <f ca="1">IF(INDIRECT($A$1&amp;"!"&amp;CELL("address",$CU39))&lt;&gt;"END",IF(INDIRECT($A$1&amp;"!"&amp;CELL("address",BL39))&lt;&gt;0,"USED IMPORTED   "&amp;INDIRECT($A$1&amp;"!"&amp;CELL("address",$CU39))&amp;"     USED  "&amp;TEXT(INDIRECT($A$1&amp;"!"&amp;CELL("address",BL39)),"#,###.#0")&amp;" KGS      AGAINST BILL OF ENTRY NO    "&amp;INDIRECT($A$1&amp;"!"&amp;CELL("address",$F39))&amp;"      Rate Per Kgs [ "&amp;INDIRECT($A$1&amp;"!"&amp;CELL("address",$I39))&amp;" ]     AGAINST H.S.CODE   "&amp;TEXT(INDIRECT($A$1&amp;"!"&amp;CELL("address",$H39)),"0000.0000")&amp;IF(OR(INDIRECT($A$1&amp;"!"&amp;CELL("address",$BN$8))&lt;&gt;"",INDIRECT($A$1&amp;"!"&amp;CELL("address",$BO$8))&lt;&gt;""),"  EFS ONLINE AC #    ","")&amp;_xlfn.IFNA(VLOOKUP(INDIRECT($A$1&amp;"!"&amp;CELL("address",BN39)),AC.No[],2,0),"")&amp;_xlfn.IFNA(IF(INDIRECT($A$1&amp;"!"&amp;CELL("address",BO39))&lt;&gt;0,"   +   "&amp;VLOOKUP(INDIRECT($A$1&amp;"!"&amp;CELL("address",BO39)),AC.No[],2,0),""),""),""),REPT("-",150))</f>
        <v/>
      </c>
      <c r="L39" s="7" t="str">
        <f ca="1">IF(INDIRECT($A$1&amp;"!"&amp;CELL("address",$CU39))&lt;&gt;"END",IF(INDIRECT($A$1&amp;"!"&amp;CELL("address",BR39))&lt;&gt;0,"USED IMPORTED   "&amp;INDIRECT($A$1&amp;"!"&amp;CELL("address",$CU39))&amp;"     USED  "&amp;TEXT(INDIRECT($A$1&amp;"!"&amp;CELL("address",BR39)),"#,###.#0")&amp;" KGS      AGAINST BILL OF ENTRY NO    "&amp;INDIRECT($A$1&amp;"!"&amp;CELL("address",$F39))&amp;"      Rate Per Kgs [ "&amp;INDIRECT($A$1&amp;"!"&amp;CELL("address",$I39))&amp;" ]     AGAINST H.S.CODE   "&amp;TEXT(INDIRECT($A$1&amp;"!"&amp;CELL("address",$H39)),"0000.0000")&amp;IF(OR(INDIRECT($A$1&amp;"!"&amp;CELL("address",$BT$8))&lt;&gt;"",INDIRECT($A$1&amp;"!"&amp;CELL("address",$BU$8))&lt;&gt;""),"  EFS ONLINE AC #    ","")&amp;_xlfn.IFNA(VLOOKUP(INDIRECT($A$1&amp;"!"&amp;CELL("address",BT39)),AC.No[],2,0),"")&amp;_xlfn.IFNA(IF(INDIRECT($A$1&amp;"!"&amp;CELL("address",BU39))&lt;&gt;0,"   +   "&amp;VLOOKUP(INDIRECT($A$1&amp;"!"&amp;CELL("address",BU39)),AC.No[],2,0),""),""),""),REPT("-",150))</f>
        <v/>
      </c>
      <c r="M39" s="7" t="str">
        <f ca="1">IF(INDIRECT($A$1&amp;"!"&amp;CELL("address",$CU39))&lt;&gt;"END",IF(INDIRECT($A$1&amp;"!"&amp;CELL("address",BX39))&lt;&gt;0,"USED IMPORTED   "&amp;INDIRECT($A$1&amp;"!"&amp;CELL("address",$CU39))&amp;"     USED  "&amp;TEXT(INDIRECT($A$1&amp;"!"&amp;CELL("address",BX39)),"#,###.#0")&amp;" KGS      AGAINST BILL OF ENTRY NO    "&amp;INDIRECT($A$1&amp;"!"&amp;CELL("address",$F39))&amp;"      Rate Per Kgs [ "&amp;INDIRECT($A$1&amp;"!"&amp;CELL("address",$I39))&amp;" ]     AGAINST H.S.CODE   "&amp;TEXT(INDIRECT($A$1&amp;"!"&amp;CELL("address",$H39)),"0000.0000")&amp;IF(OR(INDIRECT($A$1&amp;"!"&amp;CELL("address",$BZ$8))&lt;&gt;"",INDIRECT($A$1&amp;"!"&amp;CELL("address",$CA$8))&lt;&gt;""),"  EFS ONLINE AC #    ","")&amp;_xlfn.IFNA(VLOOKUP(INDIRECT($A$1&amp;"!"&amp;CELL("address",BZ39)),AC.No[],2,0),"")&amp;_xlfn.IFNA(IF(INDIRECT($A$1&amp;"!"&amp;CELL("address",CA39))&lt;&gt;0,"   +   "&amp;VLOOKUP(INDIRECT($A$1&amp;"!"&amp;CELL("address",CA39)),AC.No[],2,0),""),""),""),REPT("-",150))</f>
        <v/>
      </c>
      <c r="N39" s="7" t="str">
        <f ca="1">IF(INDIRECT($A$1&amp;"!"&amp;CELL("address",$CU39))&lt;&gt;"END",IF(INDIRECT($A$1&amp;"!"&amp;CELL("address",CD39))&lt;&gt;0,"USED IMPORTED   "&amp;INDIRECT($A$1&amp;"!"&amp;CELL("address",$CU39))&amp;"     USED  "&amp;TEXT(INDIRECT($A$1&amp;"!"&amp;CELL("address",CD39)),"#,###.#0")&amp;" KGS      AGAINST BILL OF ENTRY NO    "&amp;INDIRECT($A$1&amp;"!"&amp;CELL("address",$F39))&amp;"      Rate Per Kgs [ "&amp;INDIRECT($A$1&amp;"!"&amp;CELL("address",$I39))&amp;" ]     AGAINST H.S.CODE   "&amp;TEXT(INDIRECT($A$1&amp;"!"&amp;CELL("address",$H39)),"0000.0000")&amp;IF(OR(INDIRECT($A$1&amp;"!"&amp;CELL("address",$CF$8))&lt;&gt;"",INDIRECT($A$1&amp;"!"&amp;CELL("address",$CG$8))&lt;&gt;""),"  EFS ONLINE AC #    ","")&amp;_xlfn.IFNA(VLOOKUP(INDIRECT($A$1&amp;"!"&amp;CELL("address",CF39)),AC.No[],2,0),"")&amp;_xlfn.IFNA(IF(INDIRECT($A$1&amp;"!"&amp;CELL("address",CG39))&lt;&gt;0,"   +   "&amp;VLOOKUP(INDIRECT($A$1&amp;"!"&amp;CELL("address",CG39)),AC.No[],2,0),""),""),""),REPT("-",150))</f>
        <v/>
      </c>
      <c r="O39" s="7" t="str">
        <f ca="1">IF(INDIRECT($A$1&amp;"!"&amp;CELL("address",$CU39))&lt;&gt;"END",IF(INDIRECT($A$1&amp;"!"&amp;CELL("address",CJ39))&lt;&gt;0,"USED IMPORTED   "&amp;INDIRECT($A$1&amp;"!"&amp;CELL("address",$CU39))&amp;"     USED  "&amp;TEXT(INDIRECT($A$1&amp;"!"&amp;CELL("address",CJ39)),"#,###.#0")&amp;" KGS      AGAINST BILL OF ENTRY NO    "&amp;INDIRECT($A$1&amp;"!"&amp;CELL("address",$F39))&amp;"      Rate Per Kgs [ "&amp;INDIRECT($A$1&amp;"!"&amp;CELL("address",$I39))&amp;" ]     AGAINST H.S.CODE   "&amp;TEXT(INDIRECT($A$1&amp;"!"&amp;CELL("address",$H39)),"0000.0000")&amp;IF(OR(INDIRECT($A$1&amp;"!"&amp;CELL("address",$CL$8))&lt;&gt;"",INDIRECT($A$1&amp;"!"&amp;CELL("address",$CM$8))&lt;&gt;""),"  EFS ONLINE AC #    ","")&amp;_xlfn.IFNA(VLOOKUP(INDIRECT($A$1&amp;"!"&amp;CELL("address",CL39)),AC.No[],2,0),"")&amp;_xlfn.IFNA(IF(INDIRECT($A$1&amp;"!"&amp;CELL("address",CM39))&lt;&gt;0,"   +   "&amp;VLOOKUP(INDIRECT($A$1&amp;"!"&amp;CELL("address",CM39)),AC.No[],2,0),""),""),""),REPT("-",150))</f>
        <v/>
      </c>
      <c r="P39" s="7" t="str">
        <f ca="1">IF(INDIRECT($A$1&amp;"!"&amp;CELL("address",$CU39))&lt;&gt;"END",IF(INDIRECT($A$1&amp;"!"&amp;CELL("address",CP39))&lt;&gt;0,"USED IMPORTED   "&amp;INDIRECT($A$1&amp;"!"&amp;CELL("address",$CU39))&amp;"     USED  "&amp;TEXT(INDIRECT($A$1&amp;"!"&amp;CELL("address",CP39)),"#,###.#0")&amp;" KGS      AGAINST BILL OF ENTRY NO    "&amp;INDIRECT($A$1&amp;"!"&amp;CELL("address",$F39))&amp;"      Rate Per Kgs [ "&amp;INDIRECT($A$1&amp;"!"&amp;CELL("address",$I39))&amp;" ]     AGAINST H.S.CODE   "&amp;TEXT(INDIRECT($A$1&amp;"!"&amp;CELL("address",$H39)),"0000.0000")&amp;IF(OR(INDIRECT($A$1&amp;"!"&amp;CELL("address",$CR$8))&lt;&gt;"",INDIRECT($A$1&amp;"!"&amp;CELL("address",$CS$8))&lt;&gt;""),"  EFS ONLINE AC #    ","")&amp;_xlfn.IFNA(VLOOKUP(INDIRECT($A$1&amp;"!"&amp;CELL("address",CR39)),AC.No[],2,0),"")&amp;_xlfn.IFNA(IF(INDIRECT($A$1&amp;"!"&amp;CELL("address",CS39))&lt;&gt;0,"   +   "&amp;VLOOKUP(INDIRECT($A$1&amp;"!"&amp;CELL("address",CS39)),AC.No[],2,0),""),""),""),REPT("-",150))</f>
        <v/>
      </c>
    </row>
    <row r="40" spans="1:16" x14ac:dyDescent="0.2">
      <c r="A40" s="124">
        <v>31</v>
      </c>
      <c r="B40" s="7" t="str">
        <f ca="1">IF(INDIRECT($A$1&amp;"!"&amp;CELL("address",$CU40))&lt;&gt;"END",IF(INDIRECT($A$1&amp;"!"&amp;CELL("address",J40))&lt;&gt;0,"USED IMPORTED   "&amp;INDIRECT($A$1&amp;"!"&amp;CELL("address",$CU40))&amp;"     USED  "&amp;TEXT(INDIRECT($A$1&amp;"!"&amp;CELL("address",J40)),"#,###.#0")&amp;" KGS      AGAINST BILL OF ENTRY NO    "&amp;INDIRECT($A$1&amp;"!"&amp;CELL("address",$F40))&amp;"      Rate Per Kgs [ "&amp;INDIRECT($A$1&amp;"!"&amp;CELL("address",$I40))&amp;" ]     AGAINST H.S.CODE   "&amp;TEXT(INDIRECT($A$1&amp;"!"&amp;CELL("address",$H40)),"0000.0000")&amp;IF(OR(INDIRECT($A$1&amp;"!"&amp;CELL("address",$L$8))&lt;&gt;"",INDIRECT($A$1&amp;"!"&amp;CELL("address",$M$8))&lt;&gt;""),"  EFS ONLINE AC #    ","")&amp;_xlfn.IFNA(VLOOKUP(INDIRECT($A$1&amp;"!"&amp;CELL("address",L40)),AC.No[],2,0),"")&amp;_xlfn.IFNA(IF(INDIRECT($A$1&amp;"!"&amp;CELL("address",M40))&lt;&gt;0,"   +   "&amp;VLOOKUP(INDIRECT($A$1&amp;"!"&amp;CELL("address",M40)),AC.No[],2,0),""),""),""),REPT("-",150))</f>
        <v/>
      </c>
      <c r="C40" s="7" t="str">
        <f ca="1">IF(INDIRECT($A$1&amp;"!"&amp;CELL("address",$CU40))&lt;&gt;"END",IF(INDIRECT($A$1&amp;"!"&amp;CELL("address",P40))&lt;&gt;0,"USED IMPORTED   "&amp;INDIRECT($A$1&amp;"!"&amp;CELL("address",$CU40))&amp;"     USED  "&amp;TEXT(INDIRECT($A$1&amp;"!"&amp;CELL("address",P40)),"#,###.#0")&amp;" KGS      AGAINST BILL OF ENTRY NO    "&amp;INDIRECT($A$1&amp;"!"&amp;CELL("address",$F40))&amp;"      Rate Per Kgs [ "&amp;INDIRECT($A$1&amp;"!"&amp;CELL("address",$I40))&amp;" ]     AGAINST H.S.CODE   "&amp;TEXT(INDIRECT($A$1&amp;"!"&amp;CELL("address",$H40)),"0000.0000")&amp;IF(OR(INDIRECT($A$1&amp;"!"&amp;CELL("address",$R$8))&lt;&gt;"",INDIRECT($A$1&amp;"!"&amp;CELL("address",$S$8))&lt;&gt;""),"  EFS ONLINE AC #    ","")&amp;_xlfn.IFNA(VLOOKUP(INDIRECT($A$1&amp;"!"&amp;CELL("address",R40)),AC.No[],2,0),"")&amp;_xlfn.IFNA(IF(INDIRECT($A$1&amp;"!"&amp;CELL("address",S40))&lt;&gt;0,"   +   "&amp;VLOOKUP(INDIRECT($A$1&amp;"!"&amp;CELL("address",S40)),AC.No[],2,0),""),""),""),REPT("-",150))</f>
        <v/>
      </c>
      <c r="D40" s="7" t="str">
        <f ca="1">IF(INDIRECT($A$1&amp;"!"&amp;CELL("address",$CU40))&lt;&gt;"END",IF(INDIRECT($A$1&amp;"!"&amp;CELL("address",V40))&lt;&gt;0,"USED IMPORTED   "&amp;INDIRECT($A$1&amp;"!"&amp;CELL("address",$CU40))&amp;"     USED  "&amp;TEXT(INDIRECT($A$1&amp;"!"&amp;CELL("address",V40)),"#,###.#0")&amp;" KGS      AGAINST BILL OF ENTRY NO    "&amp;INDIRECT($A$1&amp;"!"&amp;CELL("address",$F40))&amp;"      Rate Per Kgs [ "&amp;INDIRECT($A$1&amp;"!"&amp;CELL("address",$I40))&amp;" ]     AGAINST H.S.CODE   "&amp;TEXT(INDIRECT($A$1&amp;"!"&amp;CELL("address",$H40)),"0000.0000")&amp;IF(OR(INDIRECT($A$1&amp;"!"&amp;CELL("address",$X$8))&lt;&gt;"",INDIRECT($A$1&amp;"!"&amp;CELL("address",$Y$8))&lt;&gt;""),"  EFS ONLINE AC #    ","")&amp;_xlfn.IFNA(VLOOKUP(INDIRECT($A$1&amp;"!"&amp;CELL("address",X40)),AC.No[],2,0),"")&amp;_xlfn.IFNA(IF(INDIRECT($A$1&amp;"!"&amp;CELL("address",Y40))&lt;&gt;0,"   +   "&amp;VLOOKUP(INDIRECT($A$1&amp;"!"&amp;CELL("address",Y40)),AC.No[],2,0),""),""),""),REPT("-",150))</f>
        <v/>
      </c>
      <c r="E40" s="7" t="str">
        <f ca="1">IF(INDIRECT($A$1&amp;"!"&amp;CELL("address",$CU40))&lt;&gt;"END",IF(INDIRECT($A$1&amp;"!"&amp;CELL("address",AB40))&lt;&gt;0,"USED IMPORTED   "&amp;INDIRECT($A$1&amp;"!"&amp;CELL("address",$CU40))&amp;"     USED  "&amp;TEXT(INDIRECT($A$1&amp;"!"&amp;CELL("address",AB40)),"#,###.#0")&amp;" KGS      AGAINST BILL OF ENTRY NO    "&amp;INDIRECT($A$1&amp;"!"&amp;CELL("address",$F40))&amp;"      Rate Per Kgs [ "&amp;INDIRECT($A$1&amp;"!"&amp;CELL("address",$I40))&amp;" ]     AGAINST H.S.CODE   "&amp;TEXT(INDIRECT($A$1&amp;"!"&amp;CELL("address",$H40)),"0000.0000")&amp;IF(OR(INDIRECT($A$1&amp;"!"&amp;CELL("address",$AD$8))&lt;&gt;"",INDIRECT($A$1&amp;"!"&amp;CELL("address",$AE$8))&lt;&gt;""),"  EFS ONLINE AC #    ","")&amp;_xlfn.IFNA(VLOOKUP(INDIRECT($A$1&amp;"!"&amp;CELL("address",AD40)),AC.No[],2,0),"")&amp;_xlfn.IFNA(IF(INDIRECT($A$1&amp;"!"&amp;CELL("address",AE40))&lt;&gt;0,"   +   "&amp;VLOOKUP(INDIRECT($A$1&amp;"!"&amp;CELL("address",AE40)),AC.No[],2,0),""),""),""),REPT("-",150))</f>
        <v/>
      </c>
      <c r="F40" s="7" t="str">
        <f ca="1">IF(INDIRECT($A$1&amp;"!"&amp;CELL("address",$CU40))&lt;&gt;"END",IF(INDIRECT($A$1&amp;"!"&amp;CELL("address",AH40))&lt;&gt;0,"USED IMPORTED   "&amp;INDIRECT($A$1&amp;"!"&amp;CELL("address",$CU40))&amp;"     USED  "&amp;TEXT(INDIRECT($A$1&amp;"!"&amp;CELL("address",AH40)),"#,###.#0")&amp;" KGS      AGAINST BILL OF ENTRY NO    "&amp;INDIRECT($A$1&amp;"!"&amp;CELL("address",$F40))&amp;"      Rate Per Kgs [ "&amp;INDIRECT($A$1&amp;"!"&amp;CELL("address",$I40))&amp;" ]     AGAINST H.S.CODE   "&amp;TEXT(INDIRECT($A$1&amp;"!"&amp;CELL("address",$H40)),"0000.0000")&amp;IF(OR(INDIRECT($A$1&amp;"!"&amp;CELL("address",$AJ$8))&lt;&gt;"",INDIRECT($A$1&amp;"!"&amp;CELL("address",$AK$8))&lt;&gt;""),"  EFS ONLINE AC #    ","")&amp;_xlfn.IFNA(VLOOKUP(INDIRECT($A$1&amp;"!"&amp;CELL("address",AJ40)),AC.No[],2,0),"")&amp;_xlfn.IFNA(IF(INDIRECT($A$1&amp;"!"&amp;CELL("address",AK40))&lt;&gt;0,"   +   "&amp;VLOOKUP(INDIRECT($A$1&amp;"!"&amp;CELL("address",AK40)),AC.No[],2,0),""),""),""),REPT("-",150))</f>
        <v/>
      </c>
      <c r="G40" s="7" t="str">
        <f ca="1">IF(INDIRECT($A$1&amp;"!"&amp;CELL("address",$CU40))&lt;&gt;"END",IF(INDIRECT($A$1&amp;"!"&amp;CELL("address",AN40))&lt;&gt;0,"USED IMPORTED   "&amp;INDIRECT($A$1&amp;"!"&amp;CELL("address",$CU40))&amp;"     USED  "&amp;TEXT(INDIRECT($A$1&amp;"!"&amp;CELL("address",AN40)),"#,###.#0")&amp;" KGS      AGAINST BILL OF ENTRY NO    "&amp;INDIRECT($A$1&amp;"!"&amp;CELL("address",$F40))&amp;"      Rate Per Kgs [ "&amp;INDIRECT($A$1&amp;"!"&amp;CELL("address",$I40))&amp;" ]     AGAINST H.S.CODE   "&amp;TEXT(INDIRECT($A$1&amp;"!"&amp;CELL("address",$H40)),"0000.0000")&amp;IF(OR(INDIRECT($A$1&amp;"!"&amp;CELL("address",$AP$8))&lt;&gt;"",INDIRECT($A$1&amp;"!"&amp;CELL("address",$AQ$8))&lt;&gt;""),"  EFS ONLINE AC #    ","")&amp;_xlfn.IFNA(VLOOKUP(INDIRECT($A$1&amp;"!"&amp;CELL("address",AP40)),AC.No[],2,0),"")&amp;_xlfn.IFNA(IF(INDIRECT($A$1&amp;"!"&amp;CELL("address",AQ40))&lt;&gt;0,"   +   "&amp;VLOOKUP(INDIRECT($A$1&amp;"!"&amp;CELL("address",AQ40)),AC.No[],2,0),""),""),""),REPT("-",150))</f>
        <v/>
      </c>
      <c r="H40" s="7" t="str">
        <f ca="1">IF(INDIRECT($A$1&amp;"!"&amp;CELL("address",$CU40))&lt;&gt;"END",IF(INDIRECT($A$1&amp;"!"&amp;CELL("address",AT40))&lt;&gt;0,"USED IMPORTED   "&amp;INDIRECT($A$1&amp;"!"&amp;CELL("address",$CU40))&amp;"     USED  "&amp;TEXT(INDIRECT($A$1&amp;"!"&amp;CELL("address",AT40)),"#,###.#0")&amp;" KGS      AGAINST BILL OF ENTRY NO    "&amp;INDIRECT($A$1&amp;"!"&amp;CELL("address",$F40))&amp;"      Rate Per Kgs [ "&amp;INDIRECT($A$1&amp;"!"&amp;CELL("address",$I40))&amp;" ]     AGAINST H.S.CODE   "&amp;TEXT(INDIRECT($A$1&amp;"!"&amp;CELL("address",$H40)),"0000.0000")&amp;IF(OR(INDIRECT($A$1&amp;"!"&amp;CELL("address",$AV$8))&lt;&gt;"",INDIRECT($A$1&amp;"!"&amp;CELL("address",$AW$8))&lt;&gt;""),"  EFS ONLINE AC #    ","")&amp;_xlfn.IFNA(VLOOKUP(INDIRECT($A$1&amp;"!"&amp;CELL("address",AV40)),AC.No[],2,0),"")&amp;_xlfn.IFNA(IF(INDIRECT($A$1&amp;"!"&amp;CELL("address",AW40))&lt;&gt;0,"   +   "&amp;VLOOKUP(INDIRECT($A$1&amp;"!"&amp;CELL("address",AW40)),AC.No[],2,0),""),""),""),REPT("-",150))</f>
        <v/>
      </c>
      <c r="I40" s="7" t="str">
        <f ca="1">IF(INDIRECT($A$1&amp;"!"&amp;CELL("address",$CU40))&lt;&gt;"END",IF(INDIRECT($A$1&amp;"!"&amp;CELL("address",AZ40))&lt;&gt;0,"USED IMPORTED   "&amp;INDIRECT($A$1&amp;"!"&amp;CELL("address",$CU40))&amp;"     USED  "&amp;TEXT(INDIRECT($A$1&amp;"!"&amp;CELL("address",AZ40)),"#,###.#0")&amp;" KGS      AGAINST BILL OF ENTRY NO    "&amp;INDIRECT($A$1&amp;"!"&amp;CELL("address",$F40))&amp;"      Rate Per Kgs [ "&amp;INDIRECT($A$1&amp;"!"&amp;CELL("address",$I40))&amp;" ]     AGAINST H.S.CODE   "&amp;TEXT(INDIRECT($A$1&amp;"!"&amp;CELL("address",$H40)),"0000.0000")&amp;IF(OR(INDIRECT($A$1&amp;"!"&amp;CELL("address",$BB$8))&lt;&gt;"",INDIRECT($A$1&amp;"!"&amp;CELL("address",$BC$8))&lt;&gt;""),"  EFS ONLINE AC #    ","")&amp;_xlfn.IFNA(VLOOKUP(INDIRECT($A$1&amp;"!"&amp;CELL("address",BB40)),AC.No[],2,0),"")&amp;_xlfn.IFNA(IF(INDIRECT($A$1&amp;"!"&amp;CELL("address",BC40))&lt;&gt;0,"   +   "&amp;VLOOKUP(INDIRECT($A$1&amp;"!"&amp;CELL("address",BC40)),AC.No[],2,0),""),""),""),REPT("-",150))</f>
        <v/>
      </c>
      <c r="J40" s="7" t="str">
        <f ca="1">IF(INDIRECT($A$1&amp;"!"&amp;CELL("address",$CU40))&lt;&gt;"END",IF(INDIRECT($A$1&amp;"!"&amp;CELL("address",BF40))&lt;&gt;0,"USED IMPORTED   "&amp;INDIRECT($A$1&amp;"!"&amp;CELL("address",$CU40))&amp;"     USED  "&amp;TEXT(INDIRECT($A$1&amp;"!"&amp;CELL("address",BF40)),"#,###.#0")&amp;" KGS      AGAINST BILL OF ENTRY NO    "&amp;INDIRECT($A$1&amp;"!"&amp;CELL("address",$F40))&amp;"      Rate Per Kgs [ "&amp;INDIRECT($A$1&amp;"!"&amp;CELL("address",$I40))&amp;" ]     AGAINST H.S.CODE   "&amp;TEXT(INDIRECT($A$1&amp;"!"&amp;CELL("address",$H40)),"0000.0000")&amp;IF(OR(INDIRECT($A$1&amp;"!"&amp;CELL("address",$BH$8))&lt;&gt;"",INDIRECT($A$1&amp;"!"&amp;CELL("address",$BI$8))&lt;&gt;""),"  EFS ONLINE AC #    ","")&amp;_xlfn.IFNA(VLOOKUP(INDIRECT($A$1&amp;"!"&amp;CELL("address",BH40)),AC.No[],2,0),"")&amp;_xlfn.IFNA(IF(INDIRECT($A$1&amp;"!"&amp;CELL("address",BI40))&lt;&gt;0,"   +   "&amp;VLOOKUP(INDIRECT($A$1&amp;"!"&amp;CELL("address",BI40)),AC.No[],2,0),""),""),""),REPT("-",150))</f>
        <v/>
      </c>
      <c r="K40" s="7" t="str">
        <f ca="1">IF(INDIRECT($A$1&amp;"!"&amp;CELL("address",$CU40))&lt;&gt;"END",IF(INDIRECT($A$1&amp;"!"&amp;CELL("address",BL40))&lt;&gt;0,"USED IMPORTED   "&amp;INDIRECT($A$1&amp;"!"&amp;CELL("address",$CU40))&amp;"     USED  "&amp;TEXT(INDIRECT($A$1&amp;"!"&amp;CELL("address",BL40)),"#,###.#0")&amp;" KGS      AGAINST BILL OF ENTRY NO    "&amp;INDIRECT($A$1&amp;"!"&amp;CELL("address",$F40))&amp;"      Rate Per Kgs [ "&amp;INDIRECT($A$1&amp;"!"&amp;CELL("address",$I40))&amp;" ]     AGAINST H.S.CODE   "&amp;TEXT(INDIRECT($A$1&amp;"!"&amp;CELL("address",$H40)),"0000.0000")&amp;IF(OR(INDIRECT($A$1&amp;"!"&amp;CELL("address",$BN$8))&lt;&gt;"",INDIRECT($A$1&amp;"!"&amp;CELL("address",$BO$8))&lt;&gt;""),"  EFS ONLINE AC #    ","")&amp;_xlfn.IFNA(VLOOKUP(INDIRECT($A$1&amp;"!"&amp;CELL("address",BN40)),AC.No[],2,0),"")&amp;_xlfn.IFNA(IF(INDIRECT($A$1&amp;"!"&amp;CELL("address",BO40))&lt;&gt;0,"   +   "&amp;VLOOKUP(INDIRECT($A$1&amp;"!"&amp;CELL("address",BO40)),AC.No[],2,0),""),""),""),REPT("-",150))</f>
        <v/>
      </c>
      <c r="L40" s="7" t="str">
        <f ca="1">IF(INDIRECT($A$1&amp;"!"&amp;CELL("address",$CU40))&lt;&gt;"END",IF(INDIRECT($A$1&amp;"!"&amp;CELL("address",BR40))&lt;&gt;0,"USED IMPORTED   "&amp;INDIRECT($A$1&amp;"!"&amp;CELL("address",$CU40))&amp;"     USED  "&amp;TEXT(INDIRECT($A$1&amp;"!"&amp;CELL("address",BR40)),"#,###.#0")&amp;" KGS      AGAINST BILL OF ENTRY NO    "&amp;INDIRECT($A$1&amp;"!"&amp;CELL("address",$F40))&amp;"      Rate Per Kgs [ "&amp;INDIRECT($A$1&amp;"!"&amp;CELL("address",$I40))&amp;" ]     AGAINST H.S.CODE   "&amp;TEXT(INDIRECT($A$1&amp;"!"&amp;CELL("address",$H40)),"0000.0000")&amp;IF(OR(INDIRECT($A$1&amp;"!"&amp;CELL("address",$BT$8))&lt;&gt;"",INDIRECT($A$1&amp;"!"&amp;CELL("address",$BU$8))&lt;&gt;""),"  EFS ONLINE AC #    ","")&amp;_xlfn.IFNA(VLOOKUP(INDIRECT($A$1&amp;"!"&amp;CELL("address",BT40)),AC.No[],2,0),"")&amp;_xlfn.IFNA(IF(INDIRECT($A$1&amp;"!"&amp;CELL("address",BU40))&lt;&gt;0,"   +   "&amp;VLOOKUP(INDIRECT($A$1&amp;"!"&amp;CELL("address",BU40)),AC.No[],2,0),""),""),""),REPT("-",150))</f>
        <v/>
      </c>
      <c r="M40" s="7" t="str">
        <f ca="1">IF(INDIRECT($A$1&amp;"!"&amp;CELL("address",$CU40))&lt;&gt;"END",IF(INDIRECT($A$1&amp;"!"&amp;CELL("address",BX40))&lt;&gt;0,"USED IMPORTED   "&amp;INDIRECT($A$1&amp;"!"&amp;CELL("address",$CU40))&amp;"     USED  "&amp;TEXT(INDIRECT($A$1&amp;"!"&amp;CELL("address",BX40)),"#,###.#0")&amp;" KGS      AGAINST BILL OF ENTRY NO    "&amp;INDIRECT($A$1&amp;"!"&amp;CELL("address",$F40))&amp;"      Rate Per Kgs [ "&amp;INDIRECT($A$1&amp;"!"&amp;CELL("address",$I40))&amp;" ]     AGAINST H.S.CODE   "&amp;TEXT(INDIRECT($A$1&amp;"!"&amp;CELL("address",$H40)),"0000.0000")&amp;IF(OR(INDIRECT($A$1&amp;"!"&amp;CELL("address",$BZ$8))&lt;&gt;"",INDIRECT($A$1&amp;"!"&amp;CELL("address",$CA$8))&lt;&gt;""),"  EFS ONLINE AC #    ","")&amp;_xlfn.IFNA(VLOOKUP(INDIRECT($A$1&amp;"!"&amp;CELL("address",BZ40)),AC.No[],2,0),"")&amp;_xlfn.IFNA(IF(INDIRECT($A$1&amp;"!"&amp;CELL("address",CA40))&lt;&gt;0,"   +   "&amp;VLOOKUP(INDIRECT($A$1&amp;"!"&amp;CELL("address",CA40)),AC.No[],2,0),""),""),""),REPT("-",150))</f>
        <v/>
      </c>
      <c r="N40" s="7" t="str">
        <f ca="1">IF(INDIRECT($A$1&amp;"!"&amp;CELL("address",$CU40))&lt;&gt;"END",IF(INDIRECT($A$1&amp;"!"&amp;CELL("address",CD40))&lt;&gt;0,"USED IMPORTED   "&amp;INDIRECT($A$1&amp;"!"&amp;CELL("address",$CU40))&amp;"     USED  "&amp;TEXT(INDIRECT($A$1&amp;"!"&amp;CELL("address",CD40)),"#,###.#0")&amp;" KGS      AGAINST BILL OF ENTRY NO    "&amp;INDIRECT($A$1&amp;"!"&amp;CELL("address",$F40))&amp;"      Rate Per Kgs [ "&amp;INDIRECT($A$1&amp;"!"&amp;CELL("address",$I40))&amp;" ]     AGAINST H.S.CODE   "&amp;TEXT(INDIRECT($A$1&amp;"!"&amp;CELL("address",$H40)),"0000.0000")&amp;IF(OR(INDIRECT($A$1&amp;"!"&amp;CELL("address",$CF$8))&lt;&gt;"",INDIRECT($A$1&amp;"!"&amp;CELL("address",$CG$8))&lt;&gt;""),"  EFS ONLINE AC #    ","")&amp;_xlfn.IFNA(VLOOKUP(INDIRECT($A$1&amp;"!"&amp;CELL("address",CF40)),AC.No[],2,0),"")&amp;_xlfn.IFNA(IF(INDIRECT($A$1&amp;"!"&amp;CELL("address",CG40))&lt;&gt;0,"   +   "&amp;VLOOKUP(INDIRECT($A$1&amp;"!"&amp;CELL("address",CG40)),AC.No[],2,0),""),""),""),REPT("-",150))</f>
        <v/>
      </c>
      <c r="O40" s="7" t="str">
        <f ca="1">IF(INDIRECT($A$1&amp;"!"&amp;CELL("address",$CU40))&lt;&gt;"END",IF(INDIRECT($A$1&amp;"!"&amp;CELL("address",CJ40))&lt;&gt;0,"USED IMPORTED   "&amp;INDIRECT($A$1&amp;"!"&amp;CELL("address",$CU40))&amp;"     USED  "&amp;TEXT(INDIRECT($A$1&amp;"!"&amp;CELL("address",CJ40)),"#,###.#0")&amp;" KGS      AGAINST BILL OF ENTRY NO    "&amp;INDIRECT($A$1&amp;"!"&amp;CELL("address",$F40))&amp;"      Rate Per Kgs [ "&amp;INDIRECT($A$1&amp;"!"&amp;CELL("address",$I40))&amp;" ]     AGAINST H.S.CODE   "&amp;TEXT(INDIRECT($A$1&amp;"!"&amp;CELL("address",$H40)),"0000.0000")&amp;IF(OR(INDIRECT($A$1&amp;"!"&amp;CELL("address",$CL$8))&lt;&gt;"",INDIRECT($A$1&amp;"!"&amp;CELL("address",$CM$8))&lt;&gt;""),"  EFS ONLINE AC #    ","")&amp;_xlfn.IFNA(VLOOKUP(INDIRECT($A$1&amp;"!"&amp;CELL("address",CL40)),AC.No[],2,0),"")&amp;_xlfn.IFNA(IF(INDIRECT($A$1&amp;"!"&amp;CELL("address",CM40))&lt;&gt;0,"   +   "&amp;VLOOKUP(INDIRECT($A$1&amp;"!"&amp;CELL("address",CM40)),AC.No[],2,0),""),""),""),REPT("-",150))</f>
        <v/>
      </c>
      <c r="P40" s="7" t="str">
        <f ca="1">IF(INDIRECT($A$1&amp;"!"&amp;CELL("address",$CU40))&lt;&gt;"END",IF(INDIRECT($A$1&amp;"!"&amp;CELL("address",CP40))&lt;&gt;0,"USED IMPORTED   "&amp;INDIRECT($A$1&amp;"!"&amp;CELL("address",$CU40))&amp;"     USED  "&amp;TEXT(INDIRECT($A$1&amp;"!"&amp;CELL("address",CP40)),"#,###.#0")&amp;" KGS      AGAINST BILL OF ENTRY NO    "&amp;INDIRECT($A$1&amp;"!"&amp;CELL("address",$F40))&amp;"      Rate Per Kgs [ "&amp;INDIRECT($A$1&amp;"!"&amp;CELL("address",$I40))&amp;" ]     AGAINST H.S.CODE   "&amp;TEXT(INDIRECT($A$1&amp;"!"&amp;CELL("address",$H40)),"0000.0000")&amp;IF(OR(INDIRECT($A$1&amp;"!"&amp;CELL("address",$CR$8))&lt;&gt;"",INDIRECT($A$1&amp;"!"&amp;CELL("address",$CS$8))&lt;&gt;""),"  EFS ONLINE AC #    ","")&amp;_xlfn.IFNA(VLOOKUP(INDIRECT($A$1&amp;"!"&amp;CELL("address",CR40)),AC.No[],2,0),"")&amp;_xlfn.IFNA(IF(INDIRECT($A$1&amp;"!"&amp;CELL("address",CS40))&lt;&gt;0,"   +   "&amp;VLOOKUP(INDIRECT($A$1&amp;"!"&amp;CELL("address",CS40)),AC.No[],2,0),""),""),""),REPT("-",150))</f>
        <v/>
      </c>
    </row>
    <row r="41" spans="1:16" x14ac:dyDescent="0.2">
      <c r="A41" s="124">
        <v>32</v>
      </c>
      <c r="B41" s="7" t="str">
        <f ca="1">IF(INDIRECT($A$1&amp;"!"&amp;CELL("address",$CU41))&lt;&gt;"END",IF(INDIRECT($A$1&amp;"!"&amp;CELL("address",J41))&lt;&gt;0,"USED IMPORTED   "&amp;INDIRECT($A$1&amp;"!"&amp;CELL("address",$CU41))&amp;"     USED  "&amp;TEXT(INDIRECT($A$1&amp;"!"&amp;CELL("address",J41)),"#,###.#0")&amp;" KGS      AGAINST BILL OF ENTRY NO    "&amp;INDIRECT($A$1&amp;"!"&amp;CELL("address",$F41))&amp;"      Rate Per Kgs [ "&amp;INDIRECT($A$1&amp;"!"&amp;CELL("address",$I41))&amp;" ]     AGAINST H.S.CODE   "&amp;TEXT(INDIRECT($A$1&amp;"!"&amp;CELL("address",$H41)),"0000.0000")&amp;IF(OR(INDIRECT($A$1&amp;"!"&amp;CELL("address",$L$8))&lt;&gt;"",INDIRECT($A$1&amp;"!"&amp;CELL("address",$M$8))&lt;&gt;""),"  EFS ONLINE AC #    ","")&amp;_xlfn.IFNA(VLOOKUP(INDIRECT($A$1&amp;"!"&amp;CELL("address",L41)),AC.No[],2,0),"")&amp;_xlfn.IFNA(IF(INDIRECT($A$1&amp;"!"&amp;CELL("address",M41))&lt;&gt;0,"   +   "&amp;VLOOKUP(INDIRECT($A$1&amp;"!"&amp;CELL("address",M41)),AC.No[],2,0),""),""),""),REPT("-",150))</f>
        <v/>
      </c>
      <c r="C41" s="7" t="str">
        <f ca="1">IF(INDIRECT($A$1&amp;"!"&amp;CELL("address",$CU41))&lt;&gt;"END",IF(INDIRECT($A$1&amp;"!"&amp;CELL("address",P41))&lt;&gt;0,"USED IMPORTED   "&amp;INDIRECT($A$1&amp;"!"&amp;CELL("address",$CU41))&amp;"     USED  "&amp;TEXT(INDIRECT($A$1&amp;"!"&amp;CELL("address",P41)),"#,###.#0")&amp;" KGS      AGAINST BILL OF ENTRY NO    "&amp;INDIRECT($A$1&amp;"!"&amp;CELL("address",$F41))&amp;"      Rate Per Kgs [ "&amp;INDIRECT($A$1&amp;"!"&amp;CELL("address",$I41))&amp;" ]     AGAINST H.S.CODE   "&amp;TEXT(INDIRECT($A$1&amp;"!"&amp;CELL("address",$H41)),"0000.0000")&amp;IF(OR(INDIRECT($A$1&amp;"!"&amp;CELL("address",$R$8))&lt;&gt;"",INDIRECT($A$1&amp;"!"&amp;CELL("address",$S$8))&lt;&gt;""),"  EFS ONLINE AC #    ","")&amp;_xlfn.IFNA(VLOOKUP(INDIRECT($A$1&amp;"!"&amp;CELL("address",R41)),AC.No[],2,0),"")&amp;_xlfn.IFNA(IF(INDIRECT($A$1&amp;"!"&amp;CELL("address",S41))&lt;&gt;0,"   +   "&amp;VLOOKUP(INDIRECT($A$1&amp;"!"&amp;CELL("address",S41)),AC.No[],2,0),""),""),""),REPT("-",150))</f>
        <v/>
      </c>
      <c r="D41" s="7" t="str">
        <f ca="1">IF(INDIRECT($A$1&amp;"!"&amp;CELL("address",$CU41))&lt;&gt;"END",IF(INDIRECT($A$1&amp;"!"&amp;CELL("address",V41))&lt;&gt;0,"USED IMPORTED   "&amp;INDIRECT($A$1&amp;"!"&amp;CELL("address",$CU41))&amp;"     USED  "&amp;TEXT(INDIRECT($A$1&amp;"!"&amp;CELL("address",V41)),"#,###.#0")&amp;" KGS      AGAINST BILL OF ENTRY NO    "&amp;INDIRECT($A$1&amp;"!"&amp;CELL("address",$F41))&amp;"      Rate Per Kgs [ "&amp;INDIRECT($A$1&amp;"!"&amp;CELL("address",$I41))&amp;" ]     AGAINST H.S.CODE   "&amp;TEXT(INDIRECT($A$1&amp;"!"&amp;CELL("address",$H41)),"0000.0000")&amp;IF(OR(INDIRECT($A$1&amp;"!"&amp;CELL("address",$X$8))&lt;&gt;"",INDIRECT($A$1&amp;"!"&amp;CELL("address",$Y$8))&lt;&gt;""),"  EFS ONLINE AC #    ","")&amp;_xlfn.IFNA(VLOOKUP(INDIRECT($A$1&amp;"!"&amp;CELL("address",X41)),AC.No[],2,0),"")&amp;_xlfn.IFNA(IF(INDIRECT($A$1&amp;"!"&amp;CELL("address",Y41))&lt;&gt;0,"   +   "&amp;VLOOKUP(INDIRECT($A$1&amp;"!"&amp;CELL("address",Y41)),AC.No[],2,0),""),""),""),REPT("-",150))</f>
        <v/>
      </c>
      <c r="E41" s="7" t="str">
        <f ca="1">IF(INDIRECT($A$1&amp;"!"&amp;CELL("address",$CU41))&lt;&gt;"END",IF(INDIRECT($A$1&amp;"!"&amp;CELL("address",AB41))&lt;&gt;0,"USED IMPORTED   "&amp;INDIRECT($A$1&amp;"!"&amp;CELL("address",$CU41))&amp;"     USED  "&amp;TEXT(INDIRECT($A$1&amp;"!"&amp;CELL("address",AB41)),"#,###.#0")&amp;" KGS      AGAINST BILL OF ENTRY NO    "&amp;INDIRECT($A$1&amp;"!"&amp;CELL("address",$F41))&amp;"      Rate Per Kgs [ "&amp;INDIRECT($A$1&amp;"!"&amp;CELL("address",$I41))&amp;" ]     AGAINST H.S.CODE   "&amp;TEXT(INDIRECT($A$1&amp;"!"&amp;CELL("address",$H41)),"0000.0000")&amp;IF(OR(INDIRECT($A$1&amp;"!"&amp;CELL("address",$AD$8))&lt;&gt;"",INDIRECT($A$1&amp;"!"&amp;CELL("address",$AE$8))&lt;&gt;""),"  EFS ONLINE AC #    ","")&amp;_xlfn.IFNA(VLOOKUP(INDIRECT($A$1&amp;"!"&amp;CELL("address",AD41)),AC.No[],2,0),"")&amp;_xlfn.IFNA(IF(INDIRECT($A$1&amp;"!"&amp;CELL("address",AE41))&lt;&gt;0,"   +   "&amp;VLOOKUP(INDIRECT($A$1&amp;"!"&amp;CELL("address",AE41)),AC.No[],2,0),""),""),""),REPT("-",150))</f>
        <v/>
      </c>
      <c r="F41" s="7" t="str">
        <f ca="1">IF(INDIRECT($A$1&amp;"!"&amp;CELL("address",$CU41))&lt;&gt;"END",IF(INDIRECT($A$1&amp;"!"&amp;CELL("address",AH41))&lt;&gt;0,"USED IMPORTED   "&amp;INDIRECT($A$1&amp;"!"&amp;CELL("address",$CU41))&amp;"     USED  "&amp;TEXT(INDIRECT($A$1&amp;"!"&amp;CELL("address",AH41)),"#,###.#0")&amp;" KGS      AGAINST BILL OF ENTRY NO    "&amp;INDIRECT($A$1&amp;"!"&amp;CELL("address",$F41))&amp;"      Rate Per Kgs [ "&amp;INDIRECT($A$1&amp;"!"&amp;CELL("address",$I41))&amp;" ]     AGAINST H.S.CODE   "&amp;TEXT(INDIRECT($A$1&amp;"!"&amp;CELL("address",$H41)),"0000.0000")&amp;IF(OR(INDIRECT($A$1&amp;"!"&amp;CELL("address",$AJ$8))&lt;&gt;"",INDIRECT($A$1&amp;"!"&amp;CELL("address",$AK$8))&lt;&gt;""),"  EFS ONLINE AC #    ","")&amp;_xlfn.IFNA(VLOOKUP(INDIRECT($A$1&amp;"!"&amp;CELL("address",AJ41)),AC.No[],2,0),"")&amp;_xlfn.IFNA(IF(INDIRECT($A$1&amp;"!"&amp;CELL("address",AK41))&lt;&gt;0,"   +   "&amp;VLOOKUP(INDIRECT($A$1&amp;"!"&amp;CELL("address",AK41)),AC.No[],2,0),""),""),""),REPT("-",150))</f>
        <v/>
      </c>
      <c r="G41" s="7" t="str">
        <f ca="1">IF(INDIRECT($A$1&amp;"!"&amp;CELL("address",$CU41))&lt;&gt;"END",IF(INDIRECT($A$1&amp;"!"&amp;CELL("address",AN41))&lt;&gt;0,"USED IMPORTED   "&amp;INDIRECT($A$1&amp;"!"&amp;CELL("address",$CU41))&amp;"     USED  "&amp;TEXT(INDIRECT($A$1&amp;"!"&amp;CELL("address",AN41)),"#,###.#0")&amp;" KGS      AGAINST BILL OF ENTRY NO    "&amp;INDIRECT($A$1&amp;"!"&amp;CELL("address",$F41))&amp;"      Rate Per Kgs [ "&amp;INDIRECT($A$1&amp;"!"&amp;CELL("address",$I41))&amp;" ]     AGAINST H.S.CODE   "&amp;TEXT(INDIRECT($A$1&amp;"!"&amp;CELL("address",$H41)),"0000.0000")&amp;IF(OR(INDIRECT($A$1&amp;"!"&amp;CELL("address",$AP$8))&lt;&gt;"",INDIRECT($A$1&amp;"!"&amp;CELL("address",$AQ$8))&lt;&gt;""),"  EFS ONLINE AC #    ","")&amp;_xlfn.IFNA(VLOOKUP(INDIRECT($A$1&amp;"!"&amp;CELL("address",AP41)),AC.No[],2,0),"")&amp;_xlfn.IFNA(IF(INDIRECT($A$1&amp;"!"&amp;CELL("address",AQ41))&lt;&gt;0,"   +   "&amp;VLOOKUP(INDIRECT($A$1&amp;"!"&amp;CELL("address",AQ41)),AC.No[],2,0),""),""),""),REPT("-",150))</f>
        <v/>
      </c>
      <c r="H41" s="7" t="str">
        <f ca="1">IF(INDIRECT($A$1&amp;"!"&amp;CELL("address",$CU41))&lt;&gt;"END",IF(INDIRECT($A$1&amp;"!"&amp;CELL("address",AT41))&lt;&gt;0,"USED IMPORTED   "&amp;INDIRECT($A$1&amp;"!"&amp;CELL("address",$CU41))&amp;"     USED  "&amp;TEXT(INDIRECT($A$1&amp;"!"&amp;CELL("address",AT41)),"#,###.#0")&amp;" KGS      AGAINST BILL OF ENTRY NO    "&amp;INDIRECT($A$1&amp;"!"&amp;CELL("address",$F41))&amp;"      Rate Per Kgs [ "&amp;INDIRECT($A$1&amp;"!"&amp;CELL("address",$I41))&amp;" ]     AGAINST H.S.CODE   "&amp;TEXT(INDIRECT($A$1&amp;"!"&amp;CELL("address",$H41)),"0000.0000")&amp;IF(OR(INDIRECT($A$1&amp;"!"&amp;CELL("address",$AV$8))&lt;&gt;"",INDIRECT($A$1&amp;"!"&amp;CELL("address",$AW$8))&lt;&gt;""),"  EFS ONLINE AC #    ","")&amp;_xlfn.IFNA(VLOOKUP(INDIRECT($A$1&amp;"!"&amp;CELL("address",AV41)),AC.No[],2,0),"")&amp;_xlfn.IFNA(IF(INDIRECT($A$1&amp;"!"&amp;CELL("address",AW41))&lt;&gt;0,"   +   "&amp;VLOOKUP(INDIRECT($A$1&amp;"!"&amp;CELL("address",AW41)),AC.No[],2,0),""),""),""),REPT("-",150))</f>
        <v/>
      </c>
      <c r="I41" s="7" t="str">
        <f ca="1">IF(INDIRECT($A$1&amp;"!"&amp;CELL("address",$CU41))&lt;&gt;"END",IF(INDIRECT($A$1&amp;"!"&amp;CELL("address",AZ41))&lt;&gt;0,"USED IMPORTED   "&amp;INDIRECT($A$1&amp;"!"&amp;CELL("address",$CU41))&amp;"     USED  "&amp;TEXT(INDIRECT($A$1&amp;"!"&amp;CELL("address",AZ41)),"#,###.#0")&amp;" KGS      AGAINST BILL OF ENTRY NO    "&amp;INDIRECT($A$1&amp;"!"&amp;CELL("address",$F41))&amp;"      Rate Per Kgs [ "&amp;INDIRECT($A$1&amp;"!"&amp;CELL("address",$I41))&amp;" ]     AGAINST H.S.CODE   "&amp;TEXT(INDIRECT($A$1&amp;"!"&amp;CELL("address",$H41)),"0000.0000")&amp;IF(OR(INDIRECT($A$1&amp;"!"&amp;CELL("address",$BB$8))&lt;&gt;"",INDIRECT($A$1&amp;"!"&amp;CELL("address",$BC$8))&lt;&gt;""),"  EFS ONLINE AC #    ","")&amp;_xlfn.IFNA(VLOOKUP(INDIRECT($A$1&amp;"!"&amp;CELL("address",BB41)),AC.No[],2,0),"")&amp;_xlfn.IFNA(IF(INDIRECT($A$1&amp;"!"&amp;CELL("address",BC41))&lt;&gt;0,"   +   "&amp;VLOOKUP(INDIRECT($A$1&amp;"!"&amp;CELL("address",BC41)),AC.No[],2,0),""),""),""),REPT("-",150))</f>
        <v/>
      </c>
      <c r="J41" s="7" t="str">
        <f ca="1">IF(INDIRECT($A$1&amp;"!"&amp;CELL("address",$CU41))&lt;&gt;"END",IF(INDIRECT($A$1&amp;"!"&amp;CELL("address",BF41))&lt;&gt;0,"USED IMPORTED   "&amp;INDIRECT($A$1&amp;"!"&amp;CELL("address",$CU41))&amp;"     USED  "&amp;TEXT(INDIRECT($A$1&amp;"!"&amp;CELL("address",BF41)),"#,###.#0")&amp;" KGS      AGAINST BILL OF ENTRY NO    "&amp;INDIRECT($A$1&amp;"!"&amp;CELL("address",$F41))&amp;"      Rate Per Kgs [ "&amp;INDIRECT($A$1&amp;"!"&amp;CELL("address",$I41))&amp;" ]     AGAINST H.S.CODE   "&amp;TEXT(INDIRECT($A$1&amp;"!"&amp;CELL("address",$H41)),"0000.0000")&amp;IF(OR(INDIRECT($A$1&amp;"!"&amp;CELL("address",$BH$8))&lt;&gt;"",INDIRECT($A$1&amp;"!"&amp;CELL("address",$BI$8))&lt;&gt;""),"  EFS ONLINE AC #    ","")&amp;_xlfn.IFNA(VLOOKUP(INDIRECT($A$1&amp;"!"&amp;CELL("address",BH41)),AC.No[],2,0),"")&amp;_xlfn.IFNA(IF(INDIRECT($A$1&amp;"!"&amp;CELL("address",BI41))&lt;&gt;0,"   +   "&amp;VLOOKUP(INDIRECT($A$1&amp;"!"&amp;CELL("address",BI41)),AC.No[],2,0),""),""),""),REPT("-",150))</f>
        <v/>
      </c>
      <c r="K41" s="7" t="str">
        <f ca="1">IF(INDIRECT($A$1&amp;"!"&amp;CELL("address",$CU41))&lt;&gt;"END",IF(INDIRECT($A$1&amp;"!"&amp;CELL("address",BL41))&lt;&gt;0,"USED IMPORTED   "&amp;INDIRECT($A$1&amp;"!"&amp;CELL("address",$CU41))&amp;"     USED  "&amp;TEXT(INDIRECT($A$1&amp;"!"&amp;CELL("address",BL41)),"#,###.#0")&amp;" KGS      AGAINST BILL OF ENTRY NO    "&amp;INDIRECT($A$1&amp;"!"&amp;CELL("address",$F41))&amp;"      Rate Per Kgs [ "&amp;INDIRECT($A$1&amp;"!"&amp;CELL("address",$I41))&amp;" ]     AGAINST H.S.CODE   "&amp;TEXT(INDIRECT($A$1&amp;"!"&amp;CELL("address",$H41)),"0000.0000")&amp;IF(OR(INDIRECT($A$1&amp;"!"&amp;CELL("address",$BN$8))&lt;&gt;"",INDIRECT($A$1&amp;"!"&amp;CELL("address",$BO$8))&lt;&gt;""),"  EFS ONLINE AC #    ","")&amp;_xlfn.IFNA(VLOOKUP(INDIRECT($A$1&amp;"!"&amp;CELL("address",BN41)),AC.No[],2,0),"")&amp;_xlfn.IFNA(IF(INDIRECT($A$1&amp;"!"&amp;CELL("address",BO41))&lt;&gt;0,"   +   "&amp;VLOOKUP(INDIRECT($A$1&amp;"!"&amp;CELL("address",BO41)),AC.No[],2,0),""),""),""),REPT("-",150))</f>
        <v/>
      </c>
      <c r="L41" s="7" t="str">
        <f ca="1">IF(INDIRECT($A$1&amp;"!"&amp;CELL("address",$CU41))&lt;&gt;"END",IF(INDIRECT($A$1&amp;"!"&amp;CELL("address",BR41))&lt;&gt;0,"USED IMPORTED   "&amp;INDIRECT($A$1&amp;"!"&amp;CELL("address",$CU41))&amp;"     USED  "&amp;TEXT(INDIRECT($A$1&amp;"!"&amp;CELL("address",BR41)),"#,###.#0")&amp;" KGS      AGAINST BILL OF ENTRY NO    "&amp;INDIRECT($A$1&amp;"!"&amp;CELL("address",$F41))&amp;"      Rate Per Kgs [ "&amp;INDIRECT($A$1&amp;"!"&amp;CELL("address",$I41))&amp;" ]     AGAINST H.S.CODE   "&amp;TEXT(INDIRECT($A$1&amp;"!"&amp;CELL("address",$H41)),"0000.0000")&amp;IF(OR(INDIRECT($A$1&amp;"!"&amp;CELL("address",$BT$8))&lt;&gt;"",INDIRECT($A$1&amp;"!"&amp;CELL("address",$BU$8))&lt;&gt;""),"  EFS ONLINE AC #    ","")&amp;_xlfn.IFNA(VLOOKUP(INDIRECT($A$1&amp;"!"&amp;CELL("address",BT41)),AC.No[],2,0),"")&amp;_xlfn.IFNA(IF(INDIRECT($A$1&amp;"!"&amp;CELL("address",BU41))&lt;&gt;0,"   +   "&amp;VLOOKUP(INDIRECT($A$1&amp;"!"&amp;CELL("address",BU41)),AC.No[],2,0),""),""),""),REPT("-",150))</f>
        <v/>
      </c>
      <c r="M41" s="7" t="str">
        <f ca="1">IF(INDIRECT($A$1&amp;"!"&amp;CELL("address",$CU41))&lt;&gt;"END",IF(INDIRECT($A$1&amp;"!"&amp;CELL("address",BX41))&lt;&gt;0,"USED IMPORTED   "&amp;INDIRECT($A$1&amp;"!"&amp;CELL("address",$CU41))&amp;"     USED  "&amp;TEXT(INDIRECT($A$1&amp;"!"&amp;CELL("address",BX41)),"#,###.#0")&amp;" KGS      AGAINST BILL OF ENTRY NO    "&amp;INDIRECT($A$1&amp;"!"&amp;CELL("address",$F41))&amp;"      Rate Per Kgs [ "&amp;INDIRECT($A$1&amp;"!"&amp;CELL("address",$I41))&amp;" ]     AGAINST H.S.CODE   "&amp;TEXT(INDIRECT($A$1&amp;"!"&amp;CELL("address",$H41)),"0000.0000")&amp;IF(OR(INDIRECT($A$1&amp;"!"&amp;CELL("address",$BZ$8))&lt;&gt;"",INDIRECT($A$1&amp;"!"&amp;CELL("address",$CA$8))&lt;&gt;""),"  EFS ONLINE AC #    ","")&amp;_xlfn.IFNA(VLOOKUP(INDIRECT($A$1&amp;"!"&amp;CELL("address",BZ41)),AC.No[],2,0),"")&amp;_xlfn.IFNA(IF(INDIRECT($A$1&amp;"!"&amp;CELL("address",CA41))&lt;&gt;0,"   +   "&amp;VLOOKUP(INDIRECT($A$1&amp;"!"&amp;CELL("address",CA41)),AC.No[],2,0),""),""),""),REPT("-",150))</f>
        <v/>
      </c>
      <c r="N41" s="7" t="str">
        <f ca="1">IF(INDIRECT($A$1&amp;"!"&amp;CELL("address",$CU41))&lt;&gt;"END",IF(INDIRECT($A$1&amp;"!"&amp;CELL("address",CD41))&lt;&gt;0,"USED IMPORTED   "&amp;INDIRECT($A$1&amp;"!"&amp;CELL("address",$CU41))&amp;"     USED  "&amp;TEXT(INDIRECT($A$1&amp;"!"&amp;CELL("address",CD41)),"#,###.#0")&amp;" KGS      AGAINST BILL OF ENTRY NO    "&amp;INDIRECT($A$1&amp;"!"&amp;CELL("address",$F41))&amp;"      Rate Per Kgs [ "&amp;INDIRECT($A$1&amp;"!"&amp;CELL("address",$I41))&amp;" ]     AGAINST H.S.CODE   "&amp;TEXT(INDIRECT($A$1&amp;"!"&amp;CELL("address",$H41)),"0000.0000")&amp;IF(OR(INDIRECT($A$1&amp;"!"&amp;CELL("address",$CF$8))&lt;&gt;"",INDIRECT($A$1&amp;"!"&amp;CELL("address",$CG$8))&lt;&gt;""),"  EFS ONLINE AC #    ","")&amp;_xlfn.IFNA(VLOOKUP(INDIRECT($A$1&amp;"!"&amp;CELL("address",CF41)),AC.No[],2,0),"")&amp;_xlfn.IFNA(IF(INDIRECT($A$1&amp;"!"&amp;CELL("address",CG41))&lt;&gt;0,"   +   "&amp;VLOOKUP(INDIRECT($A$1&amp;"!"&amp;CELL("address",CG41)),AC.No[],2,0),""),""),""),REPT("-",150))</f>
        <v/>
      </c>
      <c r="O41" s="7" t="str">
        <f ca="1">IF(INDIRECT($A$1&amp;"!"&amp;CELL("address",$CU41))&lt;&gt;"END",IF(INDIRECT($A$1&amp;"!"&amp;CELL("address",CJ41))&lt;&gt;0,"USED IMPORTED   "&amp;INDIRECT($A$1&amp;"!"&amp;CELL("address",$CU41))&amp;"     USED  "&amp;TEXT(INDIRECT($A$1&amp;"!"&amp;CELL("address",CJ41)),"#,###.#0")&amp;" KGS      AGAINST BILL OF ENTRY NO    "&amp;INDIRECT($A$1&amp;"!"&amp;CELL("address",$F41))&amp;"      Rate Per Kgs [ "&amp;INDIRECT($A$1&amp;"!"&amp;CELL("address",$I41))&amp;" ]     AGAINST H.S.CODE   "&amp;TEXT(INDIRECT($A$1&amp;"!"&amp;CELL("address",$H41)),"0000.0000")&amp;IF(OR(INDIRECT($A$1&amp;"!"&amp;CELL("address",$CL$8))&lt;&gt;"",INDIRECT($A$1&amp;"!"&amp;CELL("address",$CM$8))&lt;&gt;""),"  EFS ONLINE AC #    ","")&amp;_xlfn.IFNA(VLOOKUP(INDIRECT($A$1&amp;"!"&amp;CELL("address",CL41)),AC.No[],2,0),"")&amp;_xlfn.IFNA(IF(INDIRECT($A$1&amp;"!"&amp;CELL("address",CM41))&lt;&gt;0,"   +   "&amp;VLOOKUP(INDIRECT($A$1&amp;"!"&amp;CELL("address",CM41)),AC.No[],2,0),""),""),""),REPT("-",150))</f>
        <v/>
      </c>
      <c r="P41" s="7" t="str">
        <f ca="1">IF(INDIRECT($A$1&amp;"!"&amp;CELL("address",$CU41))&lt;&gt;"END",IF(INDIRECT($A$1&amp;"!"&amp;CELL("address",CP41))&lt;&gt;0,"USED IMPORTED   "&amp;INDIRECT($A$1&amp;"!"&amp;CELL("address",$CU41))&amp;"     USED  "&amp;TEXT(INDIRECT($A$1&amp;"!"&amp;CELL("address",CP41)),"#,###.#0")&amp;" KGS      AGAINST BILL OF ENTRY NO    "&amp;INDIRECT($A$1&amp;"!"&amp;CELL("address",$F41))&amp;"      Rate Per Kgs [ "&amp;INDIRECT($A$1&amp;"!"&amp;CELL("address",$I41))&amp;" ]     AGAINST H.S.CODE   "&amp;TEXT(INDIRECT($A$1&amp;"!"&amp;CELL("address",$H41)),"0000.0000")&amp;IF(OR(INDIRECT($A$1&amp;"!"&amp;CELL("address",$CR$8))&lt;&gt;"",INDIRECT($A$1&amp;"!"&amp;CELL("address",$CS$8))&lt;&gt;""),"  EFS ONLINE AC #    ","")&amp;_xlfn.IFNA(VLOOKUP(INDIRECT($A$1&amp;"!"&amp;CELL("address",CR41)),AC.No[],2,0),"")&amp;_xlfn.IFNA(IF(INDIRECT($A$1&amp;"!"&amp;CELL("address",CS41))&lt;&gt;0,"   +   "&amp;VLOOKUP(INDIRECT($A$1&amp;"!"&amp;CELL("address",CS41)),AC.No[],2,0),""),""),""),REPT("-",150))</f>
        <v/>
      </c>
    </row>
    <row r="42" spans="1:16" x14ac:dyDescent="0.2">
      <c r="A42" s="124">
        <v>33</v>
      </c>
      <c r="B42" s="7" t="str">
        <f ca="1">IF(INDIRECT($A$1&amp;"!"&amp;CELL("address",$CU42))&lt;&gt;"END",IF(INDIRECT($A$1&amp;"!"&amp;CELL("address",J42))&lt;&gt;0,"USED IMPORTED   "&amp;INDIRECT($A$1&amp;"!"&amp;CELL("address",$CU42))&amp;"     USED  "&amp;TEXT(INDIRECT($A$1&amp;"!"&amp;CELL("address",J42)),"#,###.#0")&amp;" KGS      AGAINST BILL OF ENTRY NO    "&amp;INDIRECT($A$1&amp;"!"&amp;CELL("address",$F42))&amp;"      Rate Per Kgs [ "&amp;INDIRECT($A$1&amp;"!"&amp;CELL("address",$I42))&amp;" ]     AGAINST H.S.CODE   "&amp;TEXT(INDIRECT($A$1&amp;"!"&amp;CELL("address",$H42)),"0000.0000")&amp;IF(OR(INDIRECT($A$1&amp;"!"&amp;CELL("address",$L$8))&lt;&gt;"",INDIRECT($A$1&amp;"!"&amp;CELL("address",$M$8))&lt;&gt;""),"  EFS ONLINE AC #    ","")&amp;_xlfn.IFNA(VLOOKUP(INDIRECT($A$1&amp;"!"&amp;CELL("address",L42)),AC.No[],2,0),"")&amp;_xlfn.IFNA(IF(INDIRECT($A$1&amp;"!"&amp;CELL("address",M42))&lt;&gt;0,"   +   "&amp;VLOOKUP(INDIRECT($A$1&amp;"!"&amp;CELL("address",M42)),AC.No[],2,0),""),""),""),REPT("-",150))</f>
        <v/>
      </c>
      <c r="C42" s="7" t="str">
        <f ca="1">IF(INDIRECT($A$1&amp;"!"&amp;CELL("address",$CU42))&lt;&gt;"END",IF(INDIRECT($A$1&amp;"!"&amp;CELL("address",P42))&lt;&gt;0,"USED IMPORTED   "&amp;INDIRECT($A$1&amp;"!"&amp;CELL("address",$CU42))&amp;"     USED  "&amp;TEXT(INDIRECT($A$1&amp;"!"&amp;CELL("address",P42)),"#,###.#0")&amp;" KGS      AGAINST BILL OF ENTRY NO    "&amp;INDIRECT($A$1&amp;"!"&amp;CELL("address",$F42))&amp;"      Rate Per Kgs [ "&amp;INDIRECT($A$1&amp;"!"&amp;CELL("address",$I42))&amp;" ]     AGAINST H.S.CODE   "&amp;TEXT(INDIRECT($A$1&amp;"!"&amp;CELL("address",$H42)),"0000.0000")&amp;IF(OR(INDIRECT($A$1&amp;"!"&amp;CELL("address",$R$8))&lt;&gt;"",INDIRECT($A$1&amp;"!"&amp;CELL("address",$S$8))&lt;&gt;""),"  EFS ONLINE AC #    ","")&amp;_xlfn.IFNA(VLOOKUP(INDIRECT($A$1&amp;"!"&amp;CELL("address",R42)),AC.No[],2,0),"")&amp;_xlfn.IFNA(IF(INDIRECT($A$1&amp;"!"&amp;CELL("address",S42))&lt;&gt;0,"   +   "&amp;VLOOKUP(INDIRECT($A$1&amp;"!"&amp;CELL("address",S42)),AC.No[],2,0),""),""),""),REPT("-",150))</f>
        <v/>
      </c>
      <c r="D42" s="7" t="str">
        <f ca="1">IF(INDIRECT($A$1&amp;"!"&amp;CELL("address",$CU42))&lt;&gt;"END",IF(INDIRECT($A$1&amp;"!"&amp;CELL("address",V42))&lt;&gt;0,"USED IMPORTED   "&amp;INDIRECT($A$1&amp;"!"&amp;CELL("address",$CU42))&amp;"     USED  "&amp;TEXT(INDIRECT($A$1&amp;"!"&amp;CELL("address",V42)),"#,###.#0")&amp;" KGS      AGAINST BILL OF ENTRY NO    "&amp;INDIRECT($A$1&amp;"!"&amp;CELL("address",$F42))&amp;"      Rate Per Kgs [ "&amp;INDIRECT($A$1&amp;"!"&amp;CELL("address",$I42))&amp;" ]     AGAINST H.S.CODE   "&amp;TEXT(INDIRECT($A$1&amp;"!"&amp;CELL("address",$H42)),"0000.0000")&amp;IF(OR(INDIRECT($A$1&amp;"!"&amp;CELL("address",$X$8))&lt;&gt;"",INDIRECT($A$1&amp;"!"&amp;CELL("address",$Y$8))&lt;&gt;""),"  EFS ONLINE AC #    ","")&amp;_xlfn.IFNA(VLOOKUP(INDIRECT($A$1&amp;"!"&amp;CELL("address",X42)),AC.No[],2,0),"")&amp;_xlfn.IFNA(IF(INDIRECT($A$1&amp;"!"&amp;CELL("address",Y42))&lt;&gt;0,"   +   "&amp;VLOOKUP(INDIRECT($A$1&amp;"!"&amp;CELL("address",Y42)),AC.No[],2,0),""),""),""),REPT("-",150))</f>
        <v/>
      </c>
      <c r="E42" s="7" t="str">
        <f ca="1">IF(INDIRECT($A$1&amp;"!"&amp;CELL("address",$CU42))&lt;&gt;"END",IF(INDIRECT($A$1&amp;"!"&amp;CELL("address",AB42))&lt;&gt;0,"USED IMPORTED   "&amp;INDIRECT($A$1&amp;"!"&amp;CELL("address",$CU42))&amp;"     USED  "&amp;TEXT(INDIRECT($A$1&amp;"!"&amp;CELL("address",AB42)),"#,###.#0")&amp;" KGS      AGAINST BILL OF ENTRY NO    "&amp;INDIRECT($A$1&amp;"!"&amp;CELL("address",$F42))&amp;"      Rate Per Kgs [ "&amp;INDIRECT($A$1&amp;"!"&amp;CELL("address",$I42))&amp;" ]     AGAINST H.S.CODE   "&amp;TEXT(INDIRECT($A$1&amp;"!"&amp;CELL("address",$H42)),"0000.0000")&amp;IF(OR(INDIRECT($A$1&amp;"!"&amp;CELL("address",$AD$8))&lt;&gt;"",INDIRECT($A$1&amp;"!"&amp;CELL("address",$AE$8))&lt;&gt;""),"  EFS ONLINE AC #    ","")&amp;_xlfn.IFNA(VLOOKUP(INDIRECT($A$1&amp;"!"&amp;CELL("address",AD42)),AC.No[],2,0),"")&amp;_xlfn.IFNA(IF(INDIRECT($A$1&amp;"!"&amp;CELL("address",AE42))&lt;&gt;0,"   +   "&amp;VLOOKUP(INDIRECT($A$1&amp;"!"&amp;CELL("address",AE42)),AC.No[],2,0),""),""),""),REPT("-",150))</f>
        <v/>
      </c>
      <c r="F42" s="7" t="str">
        <f ca="1">IF(INDIRECT($A$1&amp;"!"&amp;CELL("address",$CU42))&lt;&gt;"END",IF(INDIRECT($A$1&amp;"!"&amp;CELL("address",AH42))&lt;&gt;0,"USED IMPORTED   "&amp;INDIRECT($A$1&amp;"!"&amp;CELL("address",$CU42))&amp;"     USED  "&amp;TEXT(INDIRECT($A$1&amp;"!"&amp;CELL("address",AH42)),"#,###.#0")&amp;" KGS      AGAINST BILL OF ENTRY NO    "&amp;INDIRECT($A$1&amp;"!"&amp;CELL("address",$F42))&amp;"      Rate Per Kgs [ "&amp;INDIRECT($A$1&amp;"!"&amp;CELL("address",$I42))&amp;" ]     AGAINST H.S.CODE   "&amp;TEXT(INDIRECT($A$1&amp;"!"&amp;CELL("address",$H42)),"0000.0000")&amp;IF(OR(INDIRECT($A$1&amp;"!"&amp;CELL("address",$AJ$8))&lt;&gt;"",INDIRECT($A$1&amp;"!"&amp;CELL("address",$AK$8))&lt;&gt;""),"  EFS ONLINE AC #    ","")&amp;_xlfn.IFNA(VLOOKUP(INDIRECT($A$1&amp;"!"&amp;CELL("address",AJ42)),AC.No[],2,0),"")&amp;_xlfn.IFNA(IF(INDIRECT($A$1&amp;"!"&amp;CELL("address",AK42))&lt;&gt;0,"   +   "&amp;VLOOKUP(INDIRECT($A$1&amp;"!"&amp;CELL("address",AK42)),AC.No[],2,0),""),""),""),REPT("-",150))</f>
        <v/>
      </c>
      <c r="G42" s="7" t="str">
        <f ca="1">IF(INDIRECT($A$1&amp;"!"&amp;CELL("address",$CU42))&lt;&gt;"END",IF(INDIRECT($A$1&amp;"!"&amp;CELL("address",AN42))&lt;&gt;0,"USED IMPORTED   "&amp;INDIRECT($A$1&amp;"!"&amp;CELL("address",$CU42))&amp;"     USED  "&amp;TEXT(INDIRECT($A$1&amp;"!"&amp;CELL("address",AN42)),"#,###.#0")&amp;" KGS      AGAINST BILL OF ENTRY NO    "&amp;INDIRECT($A$1&amp;"!"&amp;CELL("address",$F42))&amp;"      Rate Per Kgs [ "&amp;INDIRECT($A$1&amp;"!"&amp;CELL("address",$I42))&amp;" ]     AGAINST H.S.CODE   "&amp;TEXT(INDIRECT($A$1&amp;"!"&amp;CELL("address",$H42)),"0000.0000")&amp;IF(OR(INDIRECT($A$1&amp;"!"&amp;CELL("address",$AP$8))&lt;&gt;"",INDIRECT($A$1&amp;"!"&amp;CELL("address",$AQ$8))&lt;&gt;""),"  EFS ONLINE AC #    ","")&amp;_xlfn.IFNA(VLOOKUP(INDIRECT($A$1&amp;"!"&amp;CELL("address",AP42)),AC.No[],2,0),"")&amp;_xlfn.IFNA(IF(INDIRECT($A$1&amp;"!"&amp;CELL("address",AQ42))&lt;&gt;0,"   +   "&amp;VLOOKUP(INDIRECT($A$1&amp;"!"&amp;CELL("address",AQ42)),AC.No[],2,0),""),""),""),REPT("-",150))</f>
        <v/>
      </c>
      <c r="H42" s="7" t="str">
        <f ca="1">IF(INDIRECT($A$1&amp;"!"&amp;CELL("address",$CU42))&lt;&gt;"END",IF(INDIRECT($A$1&amp;"!"&amp;CELL("address",AT42))&lt;&gt;0,"USED IMPORTED   "&amp;INDIRECT($A$1&amp;"!"&amp;CELL("address",$CU42))&amp;"     USED  "&amp;TEXT(INDIRECT($A$1&amp;"!"&amp;CELL("address",AT42)),"#,###.#0")&amp;" KGS      AGAINST BILL OF ENTRY NO    "&amp;INDIRECT($A$1&amp;"!"&amp;CELL("address",$F42))&amp;"      Rate Per Kgs [ "&amp;INDIRECT($A$1&amp;"!"&amp;CELL("address",$I42))&amp;" ]     AGAINST H.S.CODE   "&amp;TEXT(INDIRECT($A$1&amp;"!"&amp;CELL("address",$H42)),"0000.0000")&amp;IF(OR(INDIRECT($A$1&amp;"!"&amp;CELL("address",$AV$8))&lt;&gt;"",INDIRECT($A$1&amp;"!"&amp;CELL("address",$AW$8))&lt;&gt;""),"  EFS ONLINE AC #    ","")&amp;_xlfn.IFNA(VLOOKUP(INDIRECT($A$1&amp;"!"&amp;CELL("address",AV42)),AC.No[],2,0),"")&amp;_xlfn.IFNA(IF(INDIRECT($A$1&amp;"!"&amp;CELL("address",AW42))&lt;&gt;0,"   +   "&amp;VLOOKUP(INDIRECT($A$1&amp;"!"&amp;CELL("address",AW42)),AC.No[],2,0),""),""),""),REPT("-",150))</f>
        <v/>
      </c>
      <c r="I42" s="7" t="str">
        <f ca="1">IF(INDIRECT($A$1&amp;"!"&amp;CELL("address",$CU42))&lt;&gt;"END",IF(INDIRECT($A$1&amp;"!"&amp;CELL("address",AZ42))&lt;&gt;0,"USED IMPORTED   "&amp;INDIRECT($A$1&amp;"!"&amp;CELL("address",$CU42))&amp;"     USED  "&amp;TEXT(INDIRECT($A$1&amp;"!"&amp;CELL("address",AZ42)),"#,###.#0")&amp;" KGS      AGAINST BILL OF ENTRY NO    "&amp;INDIRECT($A$1&amp;"!"&amp;CELL("address",$F42))&amp;"      Rate Per Kgs [ "&amp;INDIRECT($A$1&amp;"!"&amp;CELL("address",$I42))&amp;" ]     AGAINST H.S.CODE   "&amp;TEXT(INDIRECT($A$1&amp;"!"&amp;CELL("address",$H42)),"0000.0000")&amp;IF(OR(INDIRECT($A$1&amp;"!"&amp;CELL("address",$BB$8))&lt;&gt;"",INDIRECT($A$1&amp;"!"&amp;CELL("address",$BC$8))&lt;&gt;""),"  EFS ONLINE AC #    ","")&amp;_xlfn.IFNA(VLOOKUP(INDIRECT($A$1&amp;"!"&amp;CELL("address",BB42)),AC.No[],2,0),"")&amp;_xlfn.IFNA(IF(INDIRECT($A$1&amp;"!"&amp;CELL("address",BC42))&lt;&gt;0,"   +   "&amp;VLOOKUP(INDIRECT($A$1&amp;"!"&amp;CELL("address",BC42)),AC.No[],2,0),""),""),""),REPT("-",150))</f>
        <v/>
      </c>
      <c r="J42" s="7" t="str">
        <f ca="1">IF(INDIRECT($A$1&amp;"!"&amp;CELL("address",$CU42))&lt;&gt;"END",IF(INDIRECT($A$1&amp;"!"&amp;CELL("address",BF42))&lt;&gt;0,"USED IMPORTED   "&amp;INDIRECT($A$1&amp;"!"&amp;CELL("address",$CU42))&amp;"     USED  "&amp;TEXT(INDIRECT($A$1&amp;"!"&amp;CELL("address",BF42)),"#,###.#0")&amp;" KGS      AGAINST BILL OF ENTRY NO    "&amp;INDIRECT($A$1&amp;"!"&amp;CELL("address",$F42))&amp;"      Rate Per Kgs [ "&amp;INDIRECT($A$1&amp;"!"&amp;CELL("address",$I42))&amp;" ]     AGAINST H.S.CODE   "&amp;TEXT(INDIRECT($A$1&amp;"!"&amp;CELL("address",$H42)),"0000.0000")&amp;IF(OR(INDIRECT($A$1&amp;"!"&amp;CELL("address",$BH$8))&lt;&gt;"",INDIRECT($A$1&amp;"!"&amp;CELL("address",$BI$8))&lt;&gt;""),"  EFS ONLINE AC #    ","")&amp;_xlfn.IFNA(VLOOKUP(INDIRECT($A$1&amp;"!"&amp;CELL("address",BH42)),AC.No[],2,0),"")&amp;_xlfn.IFNA(IF(INDIRECT($A$1&amp;"!"&amp;CELL("address",BI42))&lt;&gt;0,"   +   "&amp;VLOOKUP(INDIRECT($A$1&amp;"!"&amp;CELL("address",BI42)),AC.No[],2,0),""),""),""),REPT("-",150))</f>
        <v/>
      </c>
      <c r="K42" s="7" t="str">
        <f ca="1">IF(INDIRECT($A$1&amp;"!"&amp;CELL("address",$CU42))&lt;&gt;"END",IF(INDIRECT($A$1&amp;"!"&amp;CELL("address",BL42))&lt;&gt;0,"USED IMPORTED   "&amp;INDIRECT($A$1&amp;"!"&amp;CELL("address",$CU42))&amp;"     USED  "&amp;TEXT(INDIRECT($A$1&amp;"!"&amp;CELL("address",BL42)),"#,###.#0")&amp;" KGS      AGAINST BILL OF ENTRY NO    "&amp;INDIRECT($A$1&amp;"!"&amp;CELL("address",$F42))&amp;"      Rate Per Kgs [ "&amp;INDIRECT($A$1&amp;"!"&amp;CELL("address",$I42))&amp;" ]     AGAINST H.S.CODE   "&amp;TEXT(INDIRECT($A$1&amp;"!"&amp;CELL("address",$H42)),"0000.0000")&amp;IF(OR(INDIRECT($A$1&amp;"!"&amp;CELL("address",$BN$8))&lt;&gt;"",INDIRECT($A$1&amp;"!"&amp;CELL("address",$BO$8))&lt;&gt;""),"  EFS ONLINE AC #    ","")&amp;_xlfn.IFNA(VLOOKUP(INDIRECT($A$1&amp;"!"&amp;CELL("address",BN42)),AC.No[],2,0),"")&amp;_xlfn.IFNA(IF(INDIRECT($A$1&amp;"!"&amp;CELL("address",BO42))&lt;&gt;0,"   +   "&amp;VLOOKUP(INDIRECT($A$1&amp;"!"&amp;CELL("address",BO42)),AC.No[],2,0),""),""),""),REPT("-",150))</f>
        <v/>
      </c>
      <c r="L42" s="7" t="str">
        <f ca="1">IF(INDIRECT($A$1&amp;"!"&amp;CELL("address",$CU42))&lt;&gt;"END",IF(INDIRECT($A$1&amp;"!"&amp;CELL("address",BR42))&lt;&gt;0,"USED IMPORTED   "&amp;INDIRECT($A$1&amp;"!"&amp;CELL("address",$CU42))&amp;"     USED  "&amp;TEXT(INDIRECT($A$1&amp;"!"&amp;CELL("address",BR42)),"#,###.#0")&amp;" KGS      AGAINST BILL OF ENTRY NO    "&amp;INDIRECT($A$1&amp;"!"&amp;CELL("address",$F42))&amp;"      Rate Per Kgs [ "&amp;INDIRECT($A$1&amp;"!"&amp;CELL("address",$I42))&amp;" ]     AGAINST H.S.CODE   "&amp;TEXT(INDIRECT($A$1&amp;"!"&amp;CELL("address",$H42)),"0000.0000")&amp;IF(OR(INDIRECT($A$1&amp;"!"&amp;CELL("address",$BT$8))&lt;&gt;"",INDIRECT($A$1&amp;"!"&amp;CELL("address",$BU$8))&lt;&gt;""),"  EFS ONLINE AC #    ","")&amp;_xlfn.IFNA(VLOOKUP(INDIRECT($A$1&amp;"!"&amp;CELL("address",BT42)),AC.No[],2,0),"")&amp;_xlfn.IFNA(IF(INDIRECT($A$1&amp;"!"&amp;CELL("address",BU42))&lt;&gt;0,"   +   "&amp;VLOOKUP(INDIRECT($A$1&amp;"!"&amp;CELL("address",BU42)),AC.No[],2,0),""),""),""),REPT("-",150))</f>
        <v/>
      </c>
      <c r="M42" s="7" t="str">
        <f ca="1">IF(INDIRECT($A$1&amp;"!"&amp;CELL("address",$CU42))&lt;&gt;"END",IF(INDIRECT($A$1&amp;"!"&amp;CELL("address",BX42))&lt;&gt;0,"USED IMPORTED   "&amp;INDIRECT($A$1&amp;"!"&amp;CELL("address",$CU42))&amp;"     USED  "&amp;TEXT(INDIRECT($A$1&amp;"!"&amp;CELL("address",BX42)),"#,###.#0")&amp;" KGS      AGAINST BILL OF ENTRY NO    "&amp;INDIRECT($A$1&amp;"!"&amp;CELL("address",$F42))&amp;"      Rate Per Kgs [ "&amp;INDIRECT($A$1&amp;"!"&amp;CELL("address",$I42))&amp;" ]     AGAINST H.S.CODE   "&amp;TEXT(INDIRECT($A$1&amp;"!"&amp;CELL("address",$H42)),"0000.0000")&amp;IF(OR(INDIRECT($A$1&amp;"!"&amp;CELL("address",$BZ$8))&lt;&gt;"",INDIRECT($A$1&amp;"!"&amp;CELL("address",$CA$8))&lt;&gt;""),"  EFS ONLINE AC #    ","")&amp;_xlfn.IFNA(VLOOKUP(INDIRECT($A$1&amp;"!"&amp;CELL("address",BZ42)),AC.No[],2,0),"")&amp;_xlfn.IFNA(IF(INDIRECT($A$1&amp;"!"&amp;CELL("address",CA42))&lt;&gt;0,"   +   "&amp;VLOOKUP(INDIRECT($A$1&amp;"!"&amp;CELL("address",CA42)),AC.No[],2,0),""),""),""),REPT("-",150))</f>
        <v/>
      </c>
      <c r="N42" s="7" t="str">
        <f ca="1">IF(INDIRECT($A$1&amp;"!"&amp;CELL("address",$CU42))&lt;&gt;"END",IF(INDIRECT($A$1&amp;"!"&amp;CELL("address",CD42))&lt;&gt;0,"USED IMPORTED   "&amp;INDIRECT($A$1&amp;"!"&amp;CELL("address",$CU42))&amp;"     USED  "&amp;TEXT(INDIRECT($A$1&amp;"!"&amp;CELL("address",CD42)),"#,###.#0")&amp;" KGS      AGAINST BILL OF ENTRY NO    "&amp;INDIRECT($A$1&amp;"!"&amp;CELL("address",$F42))&amp;"      Rate Per Kgs [ "&amp;INDIRECT($A$1&amp;"!"&amp;CELL("address",$I42))&amp;" ]     AGAINST H.S.CODE   "&amp;TEXT(INDIRECT($A$1&amp;"!"&amp;CELL("address",$H42)),"0000.0000")&amp;IF(OR(INDIRECT($A$1&amp;"!"&amp;CELL("address",$CF$8))&lt;&gt;"",INDIRECT($A$1&amp;"!"&amp;CELL("address",$CG$8))&lt;&gt;""),"  EFS ONLINE AC #    ","")&amp;_xlfn.IFNA(VLOOKUP(INDIRECT($A$1&amp;"!"&amp;CELL("address",CF42)),AC.No[],2,0),"")&amp;_xlfn.IFNA(IF(INDIRECT($A$1&amp;"!"&amp;CELL("address",CG42))&lt;&gt;0,"   +   "&amp;VLOOKUP(INDIRECT($A$1&amp;"!"&amp;CELL("address",CG42)),AC.No[],2,0),""),""),""),REPT("-",150))</f>
        <v/>
      </c>
      <c r="O42" s="7" t="str">
        <f ca="1">IF(INDIRECT($A$1&amp;"!"&amp;CELL("address",$CU42))&lt;&gt;"END",IF(INDIRECT($A$1&amp;"!"&amp;CELL("address",CJ42))&lt;&gt;0,"USED IMPORTED   "&amp;INDIRECT($A$1&amp;"!"&amp;CELL("address",$CU42))&amp;"     USED  "&amp;TEXT(INDIRECT($A$1&amp;"!"&amp;CELL("address",CJ42)),"#,###.#0")&amp;" KGS      AGAINST BILL OF ENTRY NO    "&amp;INDIRECT($A$1&amp;"!"&amp;CELL("address",$F42))&amp;"      Rate Per Kgs [ "&amp;INDIRECT($A$1&amp;"!"&amp;CELL("address",$I42))&amp;" ]     AGAINST H.S.CODE   "&amp;TEXT(INDIRECT($A$1&amp;"!"&amp;CELL("address",$H42)),"0000.0000")&amp;IF(OR(INDIRECT($A$1&amp;"!"&amp;CELL("address",$CL$8))&lt;&gt;"",INDIRECT($A$1&amp;"!"&amp;CELL("address",$CM$8))&lt;&gt;""),"  EFS ONLINE AC #    ","")&amp;_xlfn.IFNA(VLOOKUP(INDIRECT($A$1&amp;"!"&amp;CELL("address",CL42)),AC.No[],2,0),"")&amp;_xlfn.IFNA(IF(INDIRECT($A$1&amp;"!"&amp;CELL("address",CM42))&lt;&gt;0,"   +   "&amp;VLOOKUP(INDIRECT($A$1&amp;"!"&amp;CELL("address",CM42)),AC.No[],2,0),""),""),""),REPT("-",150))</f>
        <v/>
      </c>
      <c r="P42" s="7" t="str">
        <f ca="1">IF(INDIRECT($A$1&amp;"!"&amp;CELL("address",$CU42))&lt;&gt;"END",IF(INDIRECT($A$1&amp;"!"&amp;CELL("address",CP42))&lt;&gt;0,"USED IMPORTED   "&amp;INDIRECT($A$1&amp;"!"&amp;CELL("address",$CU42))&amp;"     USED  "&amp;TEXT(INDIRECT($A$1&amp;"!"&amp;CELL("address",CP42)),"#,###.#0")&amp;" KGS      AGAINST BILL OF ENTRY NO    "&amp;INDIRECT($A$1&amp;"!"&amp;CELL("address",$F42))&amp;"      Rate Per Kgs [ "&amp;INDIRECT($A$1&amp;"!"&amp;CELL("address",$I42))&amp;" ]     AGAINST H.S.CODE   "&amp;TEXT(INDIRECT($A$1&amp;"!"&amp;CELL("address",$H42)),"0000.0000")&amp;IF(OR(INDIRECT($A$1&amp;"!"&amp;CELL("address",$CR$8))&lt;&gt;"",INDIRECT($A$1&amp;"!"&amp;CELL("address",$CS$8))&lt;&gt;""),"  EFS ONLINE AC #    ","")&amp;_xlfn.IFNA(VLOOKUP(INDIRECT($A$1&amp;"!"&amp;CELL("address",CR42)),AC.No[],2,0),"")&amp;_xlfn.IFNA(IF(INDIRECT($A$1&amp;"!"&amp;CELL("address",CS42))&lt;&gt;0,"   +   "&amp;VLOOKUP(INDIRECT($A$1&amp;"!"&amp;CELL("address",CS42)),AC.No[],2,0),""),""),""),REPT("-",150))</f>
        <v/>
      </c>
    </row>
    <row r="43" spans="1:16" x14ac:dyDescent="0.2">
      <c r="A43" s="124">
        <v>34</v>
      </c>
      <c r="B43" s="7" t="str">
        <f ca="1">IF(INDIRECT($A$1&amp;"!"&amp;CELL("address",$CU43))&lt;&gt;"END",IF(INDIRECT($A$1&amp;"!"&amp;CELL("address",J43))&lt;&gt;0,"USED IMPORTED   "&amp;INDIRECT($A$1&amp;"!"&amp;CELL("address",$CU43))&amp;"     USED  "&amp;TEXT(INDIRECT($A$1&amp;"!"&amp;CELL("address",J43)),"#,###.#0")&amp;" KGS      AGAINST BILL OF ENTRY NO    "&amp;INDIRECT($A$1&amp;"!"&amp;CELL("address",$F43))&amp;"      Rate Per Kgs [ "&amp;INDIRECT($A$1&amp;"!"&amp;CELL("address",$I43))&amp;" ]     AGAINST H.S.CODE   "&amp;TEXT(INDIRECT($A$1&amp;"!"&amp;CELL("address",$H43)),"0000.0000")&amp;IF(OR(INDIRECT($A$1&amp;"!"&amp;CELL("address",$L$8))&lt;&gt;"",INDIRECT($A$1&amp;"!"&amp;CELL("address",$M$8))&lt;&gt;""),"  EFS ONLINE AC #    ","")&amp;_xlfn.IFNA(VLOOKUP(INDIRECT($A$1&amp;"!"&amp;CELL("address",L43)),AC.No[],2,0),"")&amp;_xlfn.IFNA(IF(INDIRECT($A$1&amp;"!"&amp;CELL("address",M43))&lt;&gt;0,"   +   "&amp;VLOOKUP(INDIRECT($A$1&amp;"!"&amp;CELL("address",M43)),AC.No[],2,0),""),""),""),REPT("-",150))</f>
        <v/>
      </c>
      <c r="C43" s="7" t="str">
        <f ca="1">IF(INDIRECT($A$1&amp;"!"&amp;CELL("address",$CU43))&lt;&gt;"END",IF(INDIRECT($A$1&amp;"!"&amp;CELL("address",P43))&lt;&gt;0,"USED IMPORTED   "&amp;INDIRECT($A$1&amp;"!"&amp;CELL("address",$CU43))&amp;"     USED  "&amp;TEXT(INDIRECT($A$1&amp;"!"&amp;CELL("address",P43)),"#,###.#0")&amp;" KGS      AGAINST BILL OF ENTRY NO    "&amp;INDIRECT($A$1&amp;"!"&amp;CELL("address",$F43))&amp;"      Rate Per Kgs [ "&amp;INDIRECT($A$1&amp;"!"&amp;CELL("address",$I43))&amp;" ]     AGAINST H.S.CODE   "&amp;TEXT(INDIRECT($A$1&amp;"!"&amp;CELL("address",$H43)),"0000.0000")&amp;IF(OR(INDIRECT($A$1&amp;"!"&amp;CELL("address",$R$8))&lt;&gt;"",INDIRECT($A$1&amp;"!"&amp;CELL("address",$S$8))&lt;&gt;""),"  EFS ONLINE AC #    ","")&amp;_xlfn.IFNA(VLOOKUP(INDIRECT($A$1&amp;"!"&amp;CELL("address",R43)),AC.No[],2,0),"")&amp;_xlfn.IFNA(IF(INDIRECT($A$1&amp;"!"&amp;CELL("address",S43))&lt;&gt;0,"   +   "&amp;VLOOKUP(INDIRECT($A$1&amp;"!"&amp;CELL("address",S43)),AC.No[],2,0),""),""),""),REPT("-",150))</f>
        <v/>
      </c>
      <c r="D43" s="7" t="str">
        <f ca="1">IF(INDIRECT($A$1&amp;"!"&amp;CELL("address",$CU43))&lt;&gt;"END",IF(INDIRECT($A$1&amp;"!"&amp;CELL("address",V43))&lt;&gt;0,"USED IMPORTED   "&amp;INDIRECT($A$1&amp;"!"&amp;CELL("address",$CU43))&amp;"     USED  "&amp;TEXT(INDIRECT($A$1&amp;"!"&amp;CELL("address",V43)),"#,###.#0")&amp;" KGS      AGAINST BILL OF ENTRY NO    "&amp;INDIRECT($A$1&amp;"!"&amp;CELL("address",$F43))&amp;"      Rate Per Kgs [ "&amp;INDIRECT($A$1&amp;"!"&amp;CELL("address",$I43))&amp;" ]     AGAINST H.S.CODE   "&amp;TEXT(INDIRECT($A$1&amp;"!"&amp;CELL("address",$H43)),"0000.0000")&amp;IF(OR(INDIRECT($A$1&amp;"!"&amp;CELL("address",$X$8))&lt;&gt;"",INDIRECT($A$1&amp;"!"&amp;CELL("address",$Y$8))&lt;&gt;""),"  EFS ONLINE AC #    ","")&amp;_xlfn.IFNA(VLOOKUP(INDIRECT($A$1&amp;"!"&amp;CELL("address",X43)),AC.No[],2,0),"")&amp;_xlfn.IFNA(IF(INDIRECT($A$1&amp;"!"&amp;CELL("address",Y43))&lt;&gt;0,"   +   "&amp;VLOOKUP(INDIRECT($A$1&amp;"!"&amp;CELL("address",Y43)),AC.No[],2,0),""),""),""),REPT("-",150))</f>
        <v/>
      </c>
      <c r="E43" s="7" t="str">
        <f ca="1">IF(INDIRECT($A$1&amp;"!"&amp;CELL("address",$CU43))&lt;&gt;"END",IF(INDIRECT($A$1&amp;"!"&amp;CELL("address",AB43))&lt;&gt;0,"USED IMPORTED   "&amp;INDIRECT($A$1&amp;"!"&amp;CELL("address",$CU43))&amp;"     USED  "&amp;TEXT(INDIRECT($A$1&amp;"!"&amp;CELL("address",AB43)),"#,###.#0")&amp;" KGS      AGAINST BILL OF ENTRY NO    "&amp;INDIRECT($A$1&amp;"!"&amp;CELL("address",$F43))&amp;"      Rate Per Kgs [ "&amp;INDIRECT($A$1&amp;"!"&amp;CELL("address",$I43))&amp;" ]     AGAINST H.S.CODE   "&amp;TEXT(INDIRECT($A$1&amp;"!"&amp;CELL("address",$H43)),"0000.0000")&amp;IF(OR(INDIRECT($A$1&amp;"!"&amp;CELL("address",$AD$8))&lt;&gt;"",INDIRECT($A$1&amp;"!"&amp;CELL("address",$AE$8))&lt;&gt;""),"  EFS ONLINE AC #    ","")&amp;_xlfn.IFNA(VLOOKUP(INDIRECT($A$1&amp;"!"&amp;CELL("address",AD43)),AC.No[],2,0),"")&amp;_xlfn.IFNA(IF(INDIRECT($A$1&amp;"!"&amp;CELL("address",AE43))&lt;&gt;0,"   +   "&amp;VLOOKUP(INDIRECT($A$1&amp;"!"&amp;CELL("address",AE43)),AC.No[],2,0),""),""),""),REPT("-",150))</f>
        <v/>
      </c>
      <c r="F43" s="7" t="str">
        <f ca="1">IF(INDIRECT($A$1&amp;"!"&amp;CELL("address",$CU43))&lt;&gt;"END",IF(INDIRECT($A$1&amp;"!"&amp;CELL("address",AH43))&lt;&gt;0,"USED IMPORTED   "&amp;INDIRECT($A$1&amp;"!"&amp;CELL("address",$CU43))&amp;"     USED  "&amp;TEXT(INDIRECT($A$1&amp;"!"&amp;CELL("address",AH43)),"#,###.#0")&amp;" KGS      AGAINST BILL OF ENTRY NO    "&amp;INDIRECT($A$1&amp;"!"&amp;CELL("address",$F43))&amp;"      Rate Per Kgs [ "&amp;INDIRECT($A$1&amp;"!"&amp;CELL("address",$I43))&amp;" ]     AGAINST H.S.CODE   "&amp;TEXT(INDIRECT($A$1&amp;"!"&amp;CELL("address",$H43)),"0000.0000")&amp;IF(OR(INDIRECT($A$1&amp;"!"&amp;CELL("address",$AJ$8))&lt;&gt;"",INDIRECT($A$1&amp;"!"&amp;CELL("address",$AK$8))&lt;&gt;""),"  EFS ONLINE AC #    ","")&amp;_xlfn.IFNA(VLOOKUP(INDIRECT($A$1&amp;"!"&amp;CELL("address",AJ43)),AC.No[],2,0),"")&amp;_xlfn.IFNA(IF(INDIRECT($A$1&amp;"!"&amp;CELL("address",AK43))&lt;&gt;0,"   +   "&amp;VLOOKUP(INDIRECT($A$1&amp;"!"&amp;CELL("address",AK43)),AC.No[],2,0),""),""),""),REPT("-",150))</f>
        <v/>
      </c>
      <c r="G43" s="7" t="str">
        <f ca="1">IF(INDIRECT($A$1&amp;"!"&amp;CELL("address",$CU43))&lt;&gt;"END",IF(INDIRECT($A$1&amp;"!"&amp;CELL("address",AN43))&lt;&gt;0,"USED IMPORTED   "&amp;INDIRECT($A$1&amp;"!"&amp;CELL("address",$CU43))&amp;"     USED  "&amp;TEXT(INDIRECT($A$1&amp;"!"&amp;CELL("address",AN43)),"#,###.#0")&amp;" KGS      AGAINST BILL OF ENTRY NO    "&amp;INDIRECT($A$1&amp;"!"&amp;CELL("address",$F43))&amp;"      Rate Per Kgs [ "&amp;INDIRECT($A$1&amp;"!"&amp;CELL("address",$I43))&amp;" ]     AGAINST H.S.CODE   "&amp;TEXT(INDIRECT($A$1&amp;"!"&amp;CELL("address",$H43)),"0000.0000")&amp;IF(OR(INDIRECT($A$1&amp;"!"&amp;CELL("address",$AP$8))&lt;&gt;"",INDIRECT($A$1&amp;"!"&amp;CELL("address",$AQ$8))&lt;&gt;""),"  EFS ONLINE AC #    ","")&amp;_xlfn.IFNA(VLOOKUP(INDIRECT($A$1&amp;"!"&amp;CELL("address",AP43)),AC.No[],2,0),"")&amp;_xlfn.IFNA(IF(INDIRECT($A$1&amp;"!"&amp;CELL("address",AQ43))&lt;&gt;0,"   +   "&amp;VLOOKUP(INDIRECT($A$1&amp;"!"&amp;CELL("address",AQ43)),AC.No[],2,0),""),""),""),REPT("-",150))</f>
        <v/>
      </c>
      <c r="H43" s="7" t="str">
        <f ca="1">IF(INDIRECT($A$1&amp;"!"&amp;CELL("address",$CU43))&lt;&gt;"END",IF(INDIRECT($A$1&amp;"!"&amp;CELL("address",AT43))&lt;&gt;0,"USED IMPORTED   "&amp;INDIRECT($A$1&amp;"!"&amp;CELL("address",$CU43))&amp;"     USED  "&amp;TEXT(INDIRECT($A$1&amp;"!"&amp;CELL("address",AT43)),"#,###.#0")&amp;" KGS      AGAINST BILL OF ENTRY NO    "&amp;INDIRECT($A$1&amp;"!"&amp;CELL("address",$F43))&amp;"      Rate Per Kgs [ "&amp;INDIRECT($A$1&amp;"!"&amp;CELL("address",$I43))&amp;" ]     AGAINST H.S.CODE   "&amp;TEXT(INDIRECT($A$1&amp;"!"&amp;CELL("address",$H43)),"0000.0000")&amp;IF(OR(INDIRECT($A$1&amp;"!"&amp;CELL("address",$AV$8))&lt;&gt;"",INDIRECT($A$1&amp;"!"&amp;CELL("address",$AW$8))&lt;&gt;""),"  EFS ONLINE AC #    ","")&amp;_xlfn.IFNA(VLOOKUP(INDIRECT($A$1&amp;"!"&amp;CELL("address",AV43)),AC.No[],2,0),"")&amp;_xlfn.IFNA(IF(INDIRECT($A$1&amp;"!"&amp;CELL("address",AW43))&lt;&gt;0,"   +   "&amp;VLOOKUP(INDIRECT($A$1&amp;"!"&amp;CELL("address",AW43)),AC.No[],2,0),""),""),""),REPT("-",150))</f>
        <v/>
      </c>
      <c r="I43" s="7" t="str">
        <f ca="1">IF(INDIRECT($A$1&amp;"!"&amp;CELL("address",$CU43))&lt;&gt;"END",IF(INDIRECT($A$1&amp;"!"&amp;CELL("address",AZ43))&lt;&gt;0,"USED IMPORTED   "&amp;INDIRECT($A$1&amp;"!"&amp;CELL("address",$CU43))&amp;"     USED  "&amp;TEXT(INDIRECT($A$1&amp;"!"&amp;CELL("address",AZ43)),"#,###.#0")&amp;" KGS      AGAINST BILL OF ENTRY NO    "&amp;INDIRECT($A$1&amp;"!"&amp;CELL("address",$F43))&amp;"      Rate Per Kgs [ "&amp;INDIRECT($A$1&amp;"!"&amp;CELL("address",$I43))&amp;" ]     AGAINST H.S.CODE   "&amp;TEXT(INDIRECT($A$1&amp;"!"&amp;CELL("address",$H43)),"0000.0000")&amp;IF(OR(INDIRECT($A$1&amp;"!"&amp;CELL("address",$BB$8))&lt;&gt;"",INDIRECT($A$1&amp;"!"&amp;CELL("address",$BC$8))&lt;&gt;""),"  EFS ONLINE AC #    ","")&amp;_xlfn.IFNA(VLOOKUP(INDIRECT($A$1&amp;"!"&amp;CELL("address",BB43)),AC.No[],2,0),"")&amp;_xlfn.IFNA(IF(INDIRECT($A$1&amp;"!"&amp;CELL("address",BC43))&lt;&gt;0,"   +   "&amp;VLOOKUP(INDIRECT($A$1&amp;"!"&amp;CELL("address",BC43)),AC.No[],2,0),""),""),""),REPT("-",150))</f>
        <v/>
      </c>
      <c r="J43" s="7" t="str">
        <f ca="1">IF(INDIRECT($A$1&amp;"!"&amp;CELL("address",$CU43))&lt;&gt;"END",IF(INDIRECT($A$1&amp;"!"&amp;CELL("address",BF43))&lt;&gt;0,"USED IMPORTED   "&amp;INDIRECT($A$1&amp;"!"&amp;CELL("address",$CU43))&amp;"     USED  "&amp;TEXT(INDIRECT($A$1&amp;"!"&amp;CELL("address",BF43)),"#,###.#0")&amp;" KGS      AGAINST BILL OF ENTRY NO    "&amp;INDIRECT($A$1&amp;"!"&amp;CELL("address",$F43))&amp;"      Rate Per Kgs [ "&amp;INDIRECT($A$1&amp;"!"&amp;CELL("address",$I43))&amp;" ]     AGAINST H.S.CODE   "&amp;TEXT(INDIRECT($A$1&amp;"!"&amp;CELL("address",$H43)),"0000.0000")&amp;IF(OR(INDIRECT($A$1&amp;"!"&amp;CELL("address",$BH$8))&lt;&gt;"",INDIRECT($A$1&amp;"!"&amp;CELL("address",$BI$8))&lt;&gt;""),"  EFS ONLINE AC #    ","")&amp;_xlfn.IFNA(VLOOKUP(INDIRECT($A$1&amp;"!"&amp;CELL("address",BH43)),AC.No[],2,0),"")&amp;_xlfn.IFNA(IF(INDIRECT($A$1&amp;"!"&amp;CELL("address",BI43))&lt;&gt;0,"   +   "&amp;VLOOKUP(INDIRECT($A$1&amp;"!"&amp;CELL("address",BI43)),AC.No[],2,0),""),""),""),REPT("-",150))</f>
        <v/>
      </c>
      <c r="K43" s="7" t="str">
        <f ca="1">IF(INDIRECT($A$1&amp;"!"&amp;CELL("address",$CU43))&lt;&gt;"END",IF(INDIRECT($A$1&amp;"!"&amp;CELL("address",BL43))&lt;&gt;0,"USED IMPORTED   "&amp;INDIRECT($A$1&amp;"!"&amp;CELL("address",$CU43))&amp;"     USED  "&amp;TEXT(INDIRECT($A$1&amp;"!"&amp;CELL("address",BL43)),"#,###.#0")&amp;" KGS      AGAINST BILL OF ENTRY NO    "&amp;INDIRECT($A$1&amp;"!"&amp;CELL("address",$F43))&amp;"      Rate Per Kgs [ "&amp;INDIRECT($A$1&amp;"!"&amp;CELL("address",$I43))&amp;" ]     AGAINST H.S.CODE   "&amp;TEXT(INDIRECT($A$1&amp;"!"&amp;CELL("address",$H43)),"0000.0000")&amp;IF(OR(INDIRECT($A$1&amp;"!"&amp;CELL("address",$BN$8))&lt;&gt;"",INDIRECT($A$1&amp;"!"&amp;CELL("address",$BO$8))&lt;&gt;""),"  EFS ONLINE AC #    ","")&amp;_xlfn.IFNA(VLOOKUP(INDIRECT($A$1&amp;"!"&amp;CELL("address",BN43)),AC.No[],2,0),"")&amp;_xlfn.IFNA(IF(INDIRECT($A$1&amp;"!"&amp;CELL("address",BO43))&lt;&gt;0,"   +   "&amp;VLOOKUP(INDIRECT($A$1&amp;"!"&amp;CELL("address",BO43)),AC.No[],2,0),""),""),""),REPT("-",150))</f>
        <v/>
      </c>
      <c r="L43" s="7" t="str">
        <f ca="1">IF(INDIRECT($A$1&amp;"!"&amp;CELL("address",$CU43))&lt;&gt;"END",IF(INDIRECT($A$1&amp;"!"&amp;CELL("address",BR43))&lt;&gt;0,"USED IMPORTED   "&amp;INDIRECT($A$1&amp;"!"&amp;CELL("address",$CU43))&amp;"     USED  "&amp;TEXT(INDIRECT($A$1&amp;"!"&amp;CELL("address",BR43)),"#,###.#0")&amp;" KGS      AGAINST BILL OF ENTRY NO    "&amp;INDIRECT($A$1&amp;"!"&amp;CELL("address",$F43))&amp;"      Rate Per Kgs [ "&amp;INDIRECT($A$1&amp;"!"&amp;CELL("address",$I43))&amp;" ]     AGAINST H.S.CODE   "&amp;TEXT(INDIRECT($A$1&amp;"!"&amp;CELL("address",$H43)),"0000.0000")&amp;IF(OR(INDIRECT($A$1&amp;"!"&amp;CELL("address",$BT$8))&lt;&gt;"",INDIRECT($A$1&amp;"!"&amp;CELL("address",$BU$8))&lt;&gt;""),"  EFS ONLINE AC #    ","")&amp;_xlfn.IFNA(VLOOKUP(INDIRECT($A$1&amp;"!"&amp;CELL("address",BT43)),AC.No[],2,0),"")&amp;_xlfn.IFNA(IF(INDIRECT($A$1&amp;"!"&amp;CELL("address",BU43))&lt;&gt;0,"   +   "&amp;VLOOKUP(INDIRECT($A$1&amp;"!"&amp;CELL("address",BU43)),AC.No[],2,0),""),""),""),REPT("-",150))</f>
        <v/>
      </c>
      <c r="M43" s="7" t="str">
        <f ca="1">IF(INDIRECT($A$1&amp;"!"&amp;CELL("address",$CU43))&lt;&gt;"END",IF(INDIRECT($A$1&amp;"!"&amp;CELL("address",BX43))&lt;&gt;0,"USED IMPORTED   "&amp;INDIRECT($A$1&amp;"!"&amp;CELL("address",$CU43))&amp;"     USED  "&amp;TEXT(INDIRECT($A$1&amp;"!"&amp;CELL("address",BX43)),"#,###.#0")&amp;" KGS      AGAINST BILL OF ENTRY NO    "&amp;INDIRECT($A$1&amp;"!"&amp;CELL("address",$F43))&amp;"      Rate Per Kgs [ "&amp;INDIRECT($A$1&amp;"!"&amp;CELL("address",$I43))&amp;" ]     AGAINST H.S.CODE   "&amp;TEXT(INDIRECT($A$1&amp;"!"&amp;CELL("address",$H43)),"0000.0000")&amp;IF(OR(INDIRECT($A$1&amp;"!"&amp;CELL("address",$BZ$8))&lt;&gt;"",INDIRECT($A$1&amp;"!"&amp;CELL("address",$CA$8))&lt;&gt;""),"  EFS ONLINE AC #    ","")&amp;_xlfn.IFNA(VLOOKUP(INDIRECT($A$1&amp;"!"&amp;CELL("address",BZ43)),AC.No[],2,0),"")&amp;_xlfn.IFNA(IF(INDIRECT($A$1&amp;"!"&amp;CELL("address",CA43))&lt;&gt;0,"   +   "&amp;VLOOKUP(INDIRECT($A$1&amp;"!"&amp;CELL("address",CA43)),AC.No[],2,0),""),""),""),REPT("-",150))</f>
        <v/>
      </c>
      <c r="N43" s="7" t="str">
        <f ca="1">IF(INDIRECT($A$1&amp;"!"&amp;CELL("address",$CU43))&lt;&gt;"END",IF(INDIRECT($A$1&amp;"!"&amp;CELL("address",CD43))&lt;&gt;0,"USED IMPORTED   "&amp;INDIRECT($A$1&amp;"!"&amp;CELL("address",$CU43))&amp;"     USED  "&amp;TEXT(INDIRECT($A$1&amp;"!"&amp;CELL("address",CD43)),"#,###.#0")&amp;" KGS      AGAINST BILL OF ENTRY NO    "&amp;INDIRECT($A$1&amp;"!"&amp;CELL("address",$F43))&amp;"      Rate Per Kgs [ "&amp;INDIRECT($A$1&amp;"!"&amp;CELL("address",$I43))&amp;" ]     AGAINST H.S.CODE   "&amp;TEXT(INDIRECT($A$1&amp;"!"&amp;CELL("address",$H43)),"0000.0000")&amp;IF(OR(INDIRECT($A$1&amp;"!"&amp;CELL("address",$CF$8))&lt;&gt;"",INDIRECT($A$1&amp;"!"&amp;CELL("address",$CG$8))&lt;&gt;""),"  EFS ONLINE AC #    ","")&amp;_xlfn.IFNA(VLOOKUP(INDIRECT($A$1&amp;"!"&amp;CELL("address",CF43)),AC.No[],2,0),"")&amp;_xlfn.IFNA(IF(INDIRECT($A$1&amp;"!"&amp;CELL("address",CG43))&lt;&gt;0,"   +   "&amp;VLOOKUP(INDIRECT($A$1&amp;"!"&amp;CELL("address",CG43)),AC.No[],2,0),""),""),""),REPT("-",150))</f>
        <v/>
      </c>
      <c r="O43" s="7" t="str">
        <f ca="1">IF(INDIRECT($A$1&amp;"!"&amp;CELL("address",$CU43))&lt;&gt;"END",IF(INDIRECT($A$1&amp;"!"&amp;CELL("address",CJ43))&lt;&gt;0,"USED IMPORTED   "&amp;INDIRECT($A$1&amp;"!"&amp;CELL("address",$CU43))&amp;"     USED  "&amp;TEXT(INDIRECT($A$1&amp;"!"&amp;CELL("address",CJ43)),"#,###.#0")&amp;" KGS      AGAINST BILL OF ENTRY NO    "&amp;INDIRECT($A$1&amp;"!"&amp;CELL("address",$F43))&amp;"      Rate Per Kgs [ "&amp;INDIRECT($A$1&amp;"!"&amp;CELL("address",$I43))&amp;" ]     AGAINST H.S.CODE   "&amp;TEXT(INDIRECT($A$1&amp;"!"&amp;CELL("address",$H43)),"0000.0000")&amp;IF(OR(INDIRECT($A$1&amp;"!"&amp;CELL("address",$CL$8))&lt;&gt;"",INDIRECT($A$1&amp;"!"&amp;CELL("address",$CM$8))&lt;&gt;""),"  EFS ONLINE AC #    ","")&amp;_xlfn.IFNA(VLOOKUP(INDIRECT($A$1&amp;"!"&amp;CELL("address",CL43)),AC.No[],2,0),"")&amp;_xlfn.IFNA(IF(INDIRECT($A$1&amp;"!"&amp;CELL("address",CM43))&lt;&gt;0,"   +   "&amp;VLOOKUP(INDIRECT($A$1&amp;"!"&amp;CELL("address",CM43)),AC.No[],2,0),""),""),""),REPT("-",150))</f>
        <v/>
      </c>
      <c r="P43" s="7" t="str">
        <f ca="1">IF(INDIRECT($A$1&amp;"!"&amp;CELL("address",$CU43))&lt;&gt;"END",IF(INDIRECT($A$1&amp;"!"&amp;CELL("address",CP43))&lt;&gt;0,"USED IMPORTED   "&amp;INDIRECT($A$1&amp;"!"&amp;CELL("address",$CU43))&amp;"     USED  "&amp;TEXT(INDIRECT($A$1&amp;"!"&amp;CELL("address",CP43)),"#,###.#0")&amp;" KGS      AGAINST BILL OF ENTRY NO    "&amp;INDIRECT($A$1&amp;"!"&amp;CELL("address",$F43))&amp;"      Rate Per Kgs [ "&amp;INDIRECT($A$1&amp;"!"&amp;CELL("address",$I43))&amp;" ]     AGAINST H.S.CODE   "&amp;TEXT(INDIRECT($A$1&amp;"!"&amp;CELL("address",$H43)),"0000.0000")&amp;IF(OR(INDIRECT($A$1&amp;"!"&amp;CELL("address",$CR$8))&lt;&gt;"",INDIRECT($A$1&amp;"!"&amp;CELL("address",$CS$8))&lt;&gt;""),"  EFS ONLINE AC #    ","")&amp;_xlfn.IFNA(VLOOKUP(INDIRECT($A$1&amp;"!"&amp;CELL("address",CR43)),AC.No[],2,0),"")&amp;_xlfn.IFNA(IF(INDIRECT($A$1&amp;"!"&amp;CELL("address",CS43))&lt;&gt;0,"   +   "&amp;VLOOKUP(INDIRECT($A$1&amp;"!"&amp;CELL("address",CS43)),AC.No[],2,0),""),""),""),REPT("-",150))</f>
        <v/>
      </c>
    </row>
    <row r="44" spans="1:16" x14ac:dyDescent="0.2">
      <c r="A44" s="124">
        <v>35</v>
      </c>
      <c r="B44" s="7" t="str">
        <f ca="1">IF(INDIRECT($A$1&amp;"!"&amp;CELL("address",$CU44))&lt;&gt;"END",IF(INDIRECT($A$1&amp;"!"&amp;CELL("address",J44))&lt;&gt;0,"USED IMPORTED   "&amp;INDIRECT($A$1&amp;"!"&amp;CELL("address",$CU44))&amp;"     USED  "&amp;TEXT(INDIRECT($A$1&amp;"!"&amp;CELL("address",J44)),"#,###.#0")&amp;" KGS      AGAINST BILL OF ENTRY NO    "&amp;INDIRECT($A$1&amp;"!"&amp;CELL("address",$F44))&amp;"      Rate Per Kgs [ "&amp;INDIRECT($A$1&amp;"!"&amp;CELL("address",$I44))&amp;" ]     AGAINST H.S.CODE   "&amp;TEXT(INDIRECT($A$1&amp;"!"&amp;CELL("address",$H44)),"0000.0000")&amp;IF(OR(INDIRECT($A$1&amp;"!"&amp;CELL("address",$L$8))&lt;&gt;"",INDIRECT($A$1&amp;"!"&amp;CELL("address",$M$8))&lt;&gt;""),"  EFS ONLINE AC #    ","")&amp;_xlfn.IFNA(VLOOKUP(INDIRECT($A$1&amp;"!"&amp;CELL("address",L44)),AC.No[],2,0),"")&amp;_xlfn.IFNA(IF(INDIRECT($A$1&amp;"!"&amp;CELL("address",M44))&lt;&gt;0,"   +   "&amp;VLOOKUP(INDIRECT($A$1&amp;"!"&amp;CELL("address",M44)),AC.No[],2,0),""),""),""),REPT("-",150))</f>
        <v/>
      </c>
      <c r="C44" s="7" t="str">
        <f ca="1">IF(INDIRECT($A$1&amp;"!"&amp;CELL("address",$CU44))&lt;&gt;"END",IF(INDIRECT($A$1&amp;"!"&amp;CELL("address",P44))&lt;&gt;0,"USED IMPORTED   "&amp;INDIRECT($A$1&amp;"!"&amp;CELL("address",$CU44))&amp;"     USED  "&amp;TEXT(INDIRECT($A$1&amp;"!"&amp;CELL("address",P44)),"#,###.#0")&amp;" KGS      AGAINST BILL OF ENTRY NO    "&amp;INDIRECT($A$1&amp;"!"&amp;CELL("address",$F44))&amp;"      Rate Per Kgs [ "&amp;INDIRECT($A$1&amp;"!"&amp;CELL("address",$I44))&amp;" ]     AGAINST H.S.CODE   "&amp;TEXT(INDIRECT($A$1&amp;"!"&amp;CELL("address",$H44)),"0000.0000")&amp;IF(OR(INDIRECT($A$1&amp;"!"&amp;CELL("address",$R$8))&lt;&gt;"",INDIRECT($A$1&amp;"!"&amp;CELL("address",$S$8))&lt;&gt;""),"  EFS ONLINE AC #    ","")&amp;_xlfn.IFNA(VLOOKUP(INDIRECT($A$1&amp;"!"&amp;CELL("address",R44)),AC.No[],2,0),"")&amp;_xlfn.IFNA(IF(INDIRECT($A$1&amp;"!"&amp;CELL("address",S44))&lt;&gt;0,"   +   "&amp;VLOOKUP(INDIRECT($A$1&amp;"!"&amp;CELL("address",S44)),AC.No[],2,0),""),""),""),REPT("-",150))</f>
        <v/>
      </c>
      <c r="D44" s="7" t="str">
        <f ca="1">IF(INDIRECT($A$1&amp;"!"&amp;CELL("address",$CU44))&lt;&gt;"END",IF(INDIRECT($A$1&amp;"!"&amp;CELL("address",V44))&lt;&gt;0,"USED IMPORTED   "&amp;INDIRECT($A$1&amp;"!"&amp;CELL("address",$CU44))&amp;"     USED  "&amp;TEXT(INDIRECT($A$1&amp;"!"&amp;CELL("address",V44)),"#,###.#0")&amp;" KGS      AGAINST BILL OF ENTRY NO    "&amp;INDIRECT($A$1&amp;"!"&amp;CELL("address",$F44))&amp;"      Rate Per Kgs [ "&amp;INDIRECT($A$1&amp;"!"&amp;CELL("address",$I44))&amp;" ]     AGAINST H.S.CODE   "&amp;TEXT(INDIRECT($A$1&amp;"!"&amp;CELL("address",$H44)),"0000.0000")&amp;IF(OR(INDIRECT($A$1&amp;"!"&amp;CELL("address",$X$8))&lt;&gt;"",INDIRECT($A$1&amp;"!"&amp;CELL("address",$Y$8))&lt;&gt;""),"  EFS ONLINE AC #    ","")&amp;_xlfn.IFNA(VLOOKUP(INDIRECT($A$1&amp;"!"&amp;CELL("address",X44)),AC.No[],2,0),"")&amp;_xlfn.IFNA(IF(INDIRECT($A$1&amp;"!"&amp;CELL("address",Y44))&lt;&gt;0,"   +   "&amp;VLOOKUP(INDIRECT($A$1&amp;"!"&amp;CELL("address",Y44)),AC.No[],2,0),""),""),""),REPT("-",150))</f>
        <v/>
      </c>
      <c r="E44" s="7" t="str">
        <f ca="1">IF(INDIRECT($A$1&amp;"!"&amp;CELL("address",$CU44))&lt;&gt;"END",IF(INDIRECT($A$1&amp;"!"&amp;CELL("address",AB44))&lt;&gt;0,"USED IMPORTED   "&amp;INDIRECT($A$1&amp;"!"&amp;CELL("address",$CU44))&amp;"     USED  "&amp;TEXT(INDIRECT($A$1&amp;"!"&amp;CELL("address",AB44)),"#,###.#0")&amp;" KGS      AGAINST BILL OF ENTRY NO    "&amp;INDIRECT($A$1&amp;"!"&amp;CELL("address",$F44))&amp;"      Rate Per Kgs [ "&amp;INDIRECT($A$1&amp;"!"&amp;CELL("address",$I44))&amp;" ]     AGAINST H.S.CODE   "&amp;TEXT(INDIRECT($A$1&amp;"!"&amp;CELL("address",$H44)),"0000.0000")&amp;IF(OR(INDIRECT($A$1&amp;"!"&amp;CELL("address",$AD$8))&lt;&gt;"",INDIRECT($A$1&amp;"!"&amp;CELL("address",$AE$8))&lt;&gt;""),"  EFS ONLINE AC #    ","")&amp;_xlfn.IFNA(VLOOKUP(INDIRECT($A$1&amp;"!"&amp;CELL("address",AD44)),AC.No[],2,0),"")&amp;_xlfn.IFNA(IF(INDIRECT($A$1&amp;"!"&amp;CELL("address",AE44))&lt;&gt;0,"   +   "&amp;VLOOKUP(INDIRECT($A$1&amp;"!"&amp;CELL("address",AE44)),AC.No[],2,0),""),""),""),REPT("-",150))</f>
        <v/>
      </c>
      <c r="F44" s="7" t="str">
        <f ca="1">IF(INDIRECT($A$1&amp;"!"&amp;CELL("address",$CU44))&lt;&gt;"END",IF(INDIRECT($A$1&amp;"!"&amp;CELL("address",AH44))&lt;&gt;0,"USED IMPORTED   "&amp;INDIRECT($A$1&amp;"!"&amp;CELL("address",$CU44))&amp;"     USED  "&amp;TEXT(INDIRECT($A$1&amp;"!"&amp;CELL("address",AH44)),"#,###.#0")&amp;" KGS      AGAINST BILL OF ENTRY NO    "&amp;INDIRECT($A$1&amp;"!"&amp;CELL("address",$F44))&amp;"      Rate Per Kgs [ "&amp;INDIRECT($A$1&amp;"!"&amp;CELL("address",$I44))&amp;" ]     AGAINST H.S.CODE   "&amp;TEXT(INDIRECT($A$1&amp;"!"&amp;CELL("address",$H44)),"0000.0000")&amp;IF(OR(INDIRECT($A$1&amp;"!"&amp;CELL("address",$AJ$8))&lt;&gt;"",INDIRECT($A$1&amp;"!"&amp;CELL("address",$AK$8))&lt;&gt;""),"  EFS ONLINE AC #    ","")&amp;_xlfn.IFNA(VLOOKUP(INDIRECT($A$1&amp;"!"&amp;CELL("address",AJ44)),AC.No[],2,0),"")&amp;_xlfn.IFNA(IF(INDIRECT($A$1&amp;"!"&amp;CELL("address",AK44))&lt;&gt;0,"   +   "&amp;VLOOKUP(INDIRECT($A$1&amp;"!"&amp;CELL("address",AK44)),AC.No[],2,0),""),""),""),REPT("-",150))</f>
        <v/>
      </c>
      <c r="G44" s="7" t="str">
        <f ca="1">IF(INDIRECT($A$1&amp;"!"&amp;CELL("address",$CU44))&lt;&gt;"END",IF(INDIRECT($A$1&amp;"!"&amp;CELL("address",AN44))&lt;&gt;0,"USED IMPORTED   "&amp;INDIRECT($A$1&amp;"!"&amp;CELL("address",$CU44))&amp;"     USED  "&amp;TEXT(INDIRECT($A$1&amp;"!"&amp;CELL("address",AN44)),"#,###.#0")&amp;" KGS      AGAINST BILL OF ENTRY NO    "&amp;INDIRECT($A$1&amp;"!"&amp;CELL("address",$F44))&amp;"      Rate Per Kgs [ "&amp;INDIRECT($A$1&amp;"!"&amp;CELL("address",$I44))&amp;" ]     AGAINST H.S.CODE   "&amp;TEXT(INDIRECT($A$1&amp;"!"&amp;CELL("address",$H44)),"0000.0000")&amp;IF(OR(INDIRECT($A$1&amp;"!"&amp;CELL("address",$AP$8))&lt;&gt;"",INDIRECT($A$1&amp;"!"&amp;CELL("address",$AQ$8))&lt;&gt;""),"  EFS ONLINE AC #    ","")&amp;_xlfn.IFNA(VLOOKUP(INDIRECT($A$1&amp;"!"&amp;CELL("address",AP44)),AC.No[],2,0),"")&amp;_xlfn.IFNA(IF(INDIRECT($A$1&amp;"!"&amp;CELL("address",AQ44))&lt;&gt;0,"   +   "&amp;VLOOKUP(INDIRECT($A$1&amp;"!"&amp;CELL("address",AQ44)),AC.No[],2,0),""),""),""),REPT("-",150))</f>
        <v/>
      </c>
      <c r="H44" s="7" t="str">
        <f ca="1">IF(INDIRECT($A$1&amp;"!"&amp;CELL("address",$CU44))&lt;&gt;"END",IF(INDIRECT($A$1&amp;"!"&amp;CELL("address",AT44))&lt;&gt;0,"USED IMPORTED   "&amp;INDIRECT($A$1&amp;"!"&amp;CELL("address",$CU44))&amp;"     USED  "&amp;TEXT(INDIRECT($A$1&amp;"!"&amp;CELL("address",AT44)),"#,###.#0")&amp;" KGS      AGAINST BILL OF ENTRY NO    "&amp;INDIRECT($A$1&amp;"!"&amp;CELL("address",$F44))&amp;"      Rate Per Kgs [ "&amp;INDIRECT($A$1&amp;"!"&amp;CELL("address",$I44))&amp;" ]     AGAINST H.S.CODE   "&amp;TEXT(INDIRECT($A$1&amp;"!"&amp;CELL("address",$H44)),"0000.0000")&amp;IF(OR(INDIRECT($A$1&amp;"!"&amp;CELL("address",$AV$8))&lt;&gt;"",INDIRECT($A$1&amp;"!"&amp;CELL("address",$AW$8))&lt;&gt;""),"  EFS ONLINE AC #    ","")&amp;_xlfn.IFNA(VLOOKUP(INDIRECT($A$1&amp;"!"&amp;CELL("address",AV44)),AC.No[],2,0),"")&amp;_xlfn.IFNA(IF(INDIRECT($A$1&amp;"!"&amp;CELL("address",AW44))&lt;&gt;0,"   +   "&amp;VLOOKUP(INDIRECT($A$1&amp;"!"&amp;CELL("address",AW44)),AC.No[],2,0),""),""),""),REPT("-",150))</f>
        <v/>
      </c>
      <c r="I44" s="7" t="str">
        <f ca="1">IF(INDIRECT($A$1&amp;"!"&amp;CELL("address",$CU44))&lt;&gt;"END",IF(INDIRECT($A$1&amp;"!"&amp;CELL("address",AZ44))&lt;&gt;0,"USED IMPORTED   "&amp;INDIRECT($A$1&amp;"!"&amp;CELL("address",$CU44))&amp;"     USED  "&amp;TEXT(INDIRECT($A$1&amp;"!"&amp;CELL("address",AZ44)),"#,###.#0")&amp;" KGS      AGAINST BILL OF ENTRY NO    "&amp;INDIRECT($A$1&amp;"!"&amp;CELL("address",$F44))&amp;"      Rate Per Kgs [ "&amp;INDIRECT($A$1&amp;"!"&amp;CELL("address",$I44))&amp;" ]     AGAINST H.S.CODE   "&amp;TEXT(INDIRECT($A$1&amp;"!"&amp;CELL("address",$H44)),"0000.0000")&amp;IF(OR(INDIRECT($A$1&amp;"!"&amp;CELL("address",$BB$8))&lt;&gt;"",INDIRECT($A$1&amp;"!"&amp;CELL("address",$BC$8))&lt;&gt;""),"  EFS ONLINE AC #    ","")&amp;_xlfn.IFNA(VLOOKUP(INDIRECT($A$1&amp;"!"&amp;CELL("address",BB44)),AC.No[],2,0),"")&amp;_xlfn.IFNA(IF(INDIRECT($A$1&amp;"!"&amp;CELL("address",BC44))&lt;&gt;0,"   +   "&amp;VLOOKUP(INDIRECT($A$1&amp;"!"&amp;CELL("address",BC44)),AC.No[],2,0),""),""),""),REPT("-",150))</f>
        <v/>
      </c>
      <c r="J44" s="7" t="str">
        <f ca="1">IF(INDIRECT($A$1&amp;"!"&amp;CELL("address",$CU44))&lt;&gt;"END",IF(INDIRECT($A$1&amp;"!"&amp;CELL("address",BF44))&lt;&gt;0,"USED IMPORTED   "&amp;INDIRECT($A$1&amp;"!"&amp;CELL("address",$CU44))&amp;"     USED  "&amp;TEXT(INDIRECT($A$1&amp;"!"&amp;CELL("address",BF44)),"#,###.#0")&amp;" KGS      AGAINST BILL OF ENTRY NO    "&amp;INDIRECT($A$1&amp;"!"&amp;CELL("address",$F44))&amp;"      Rate Per Kgs [ "&amp;INDIRECT($A$1&amp;"!"&amp;CELL("address",$I44))&amp;" ]     AGAINST H.S.CODE   "&amp;TEXT(INDIRECT($A$1&amp;"!"&amp;CELL("address",$H44)),"0000.0000")&amp;IF(OR(INDIRECT($A$1&amp;"!"&amp;CELL("address",$BH$8))&lt;&gt;"",INDIRECT($A$1&amp;"!"&amp;CELL("address",$BI$8))&lt;&gt;""),"  EFS ONLINE AC #    ","")&amp;_xlfn.IFNA(VLOOKUP(INDIRECT($A$1&amp;"!"&amp;CELL("address",BH44)),AC.No[],2,0),"")&amp;_xlfn.IFNA(IF(INDIRECT($A$1&amp;"!"&amp;CELL("address",BI44))&lt;&gt;0,"   +   "&amp;VLOOKUP(INDIRECT($A$1&amp;"!"&amp;CELL("address",BI44)),AC.No[],2,0),""),""),""),REPT("-",150))</f>
        <v/>
      </c>
      <c r="K44" s="7" t="str">
        <f ca="1">IF(INDIRECT($A$1&amp;"!"&amp;CELL("address",$CU44))&lt;&gt;"END",IF(INDIRECT($A$1&amp;"!"&amp;CELL("address",BL44))&lt;&gt;0,"USED IMPORTED   "&amp;INDIRECT($A$1&amp;"!"&amp;CELL("address",$CU44))&amp;"     USED  "&amp;TEXT(INDIRECT($A$1&amp;"!"&amp;CELL("address",BL44)),"#,###.#0")&amp;" KGS      AGAINST BILL OF ENTRY NO    "&amp;INDIRECT($A$1&amp;"!"&amp;CELL("address",$F44))&amp;"      Rate Per Kgs [ "&amp;INDIRECT($A$1&amp;"!"&amp;CELL("address",$I44))&amp;" ]     AGAINST H.S.CODE   "&amp;TEXT(INDIRECT($A$1&amp;"!"&amp;CELL("address",$H44)),"0000.0000")&amp;IF(OR(INDIRECT($A$1&amp;"!"&amp;CELL("address",$BN$8))&lt;&gt;"",INDIRECT($A$1&amp;"!"&amp;CELL("address",$BO$8))&lt;&gt;""),"  EFS ONLINE AC #    ","")&amp;_xlfn.IFNA(VLOOKUP(INDIRECT($A$1&amp;"!"&amp;CELL("address",BN44)),AC.No[],2,0),"")&amp;_xlfn.IFNA(IF(INDIRECT($A$1&amp;"!"&amp;CELL("address",BO44))&lt;&gt;0,"   +   "&amp;VLOOKUP(INDIRECT($A$1&amp;"!"&amp;CELL("address",BO44)),AC.No[],2,0),""),""),""),REPT("-",150))</f>
        <v/>
      </c>
      <c r="L44" s="7" t="str">
        <f ca="1">IF(INDIRECT($A$1&amp;"!"&amp;CELL("address",$CU44))&lt;&gt;"END",IF(INDIRECT($A$1&amp;"!"&amp;CELL("address",BR44))&lt;&gt;0,"USED IMPORTED   "&amp;INDIRECT($A$1&amp;"!"&amp;CELL("address",$CU44))&amp;"     USED  "&amp;TEXT(INDIRECT($A$1&amp;"!"&amp;CELL("address",BR44)),"#,###.#0")&amp;" KGS      AGAINST BILL OF ENTRY NO    "&amp;INDIRECT($A$1&amp;"!"&amp;CELL("address",$F44))&amp;"      Rate Per Kgs [ "&amp;INDIRECT($A$1&amp;"!"&amp;CELL("address",$I44))&amp;" ]     AGAINST H.S.CODE   "&amp;TEXT(INDIRECT($A$1&amp;"!"&amp;CELL("address",$H44)),"0000.0000")&amp;IF(OR(INDIRECT($A$1&amp;"!"&amp;CELL("address",$BT$8))&lt;&gt;"",INDIRECT($A$1&amp;"!"&amp;CELL("address",$BU$8))&lt;&gt;""),"  EFS ONLINE AC #    ","")&amp;_xlfn.IFNA(VLOOKUP(INDIRECT($A$1&amp;"!"&amp;CELL("address",BT44)),AC.No[],2,0),"")&amp;_xlfn.IFNA(IF(INDIRECT($A$1&amp;"!"&amp;CELL("address",BU44))&lt;&gt;0,"   +   "&amp;VLOOKUP(INDIRECT($A$1&amp;"!"&amp;CELL("address",BU44)),AC.No[],2,0),""),""),""),REPT("-",150))</f>
        <v/>
      </c>
      <c r="M44" s="7" t="str">
        <f ca="1">IF(INDIRECT($A$1&amp;"!"&amp;CELL("address",$CU44))&lt;&gt;"END",IF(INDIRECT($A$1&amp;"!"&amp;CELL("address",BX44))&lt;&gt;0,"USED IMPORTED   "&amp;INDIRECT($A$1&amp;"!"&amp;CELL("address",$CU44))&amp;"     USED  "&amp;TEXT(INDIRECT($A$1&amp;"!"&amp;CELL("address",BX44)),"#,###.#0")&amp;" KGS      AGAINST BILL OF ENTRY NO    "&amp;INDIRECT($A$1&amp;"!"&amp;CELL("address",$F44))&amp;"      Rate Per Kgs [ "&amp;INDIRECT($A$1&amp;"!"&amp;CELL("address",$I44))&amp;" ]     AGAINST H.S.CODE   "&amp;TEXT(INDIRECT($A$1&amp;"!"&amp;CELL("address",$H44)),"0000.0000")&amp;IF(OR(INDIRECT($A$1&amp;"!"&amp;CELL("address",$BZ$8))&lt;&gt;"",INDIRECT($A$1&amp;"!"&amp;CELL("address",$CA$8))&lt;&gt;""),"  EFS ONLINE AC #    ","")&amp;_xlfn.IFNA(VLOOKUP(INDIRECT($A$1&amp;"!"&amp;CELL("address",BZ44)),AC.No[],2,0),"")&amp;_xlfn.IFNA(IF(INDIRECT($A$1&amp;"!"&amp;CELL("address",CA44))&lt;&gt;0,"   +   "&amp;VLOOKUP(INDIRECT($A$1&amp;"!"&amp;CELL("address",CA44)),AC.No[],2,0),""),""),""),REPT("-",150))</f>
        <v/>
      </c>
      <c r="N44" s="7" t="str">
        <f ca="1">IF(INDIRECT($A$1&amp;"!"&amp;CELL("address",$CU44))&lt;&gt;"END",IF(INDIRECT($A$1&amp;"!"&amp;CELL("address",CD44))&lt;&gt;0,"USED IMPORTED   "&amp;INDIRECT($A$1&amp;"!"&amp;CELL("address",$CU44))&amp;"     USED  "&amp;TEXT(INDIRECT($A$1&amp;"!"&amp;CELL("address",CD44)),"#,###.#0")&amp;" KGS      AGAINST BILL OF ENTRY NO    "&amp;INDIRECT($A$1&amp;"!"&amp;CELL("address",$F44))&amp;"      Rate Per Kgs [ "&amp;INDIRECT($A$1&amp;"!"&amp;CELL("address",$I44))&amp;" ]     AGAINST H.S.CODE   "&amp;TEXT(INDIRECT($A$1&amp;"!"&amp;CELL("address",$H44)),"0000.0000")&amp;IF(OR(INDIRECT($A$1&amp;"!"&amp;CELL("address",$CF$8))&lt;&gt;"",INDIRECT($A$1&amp;"!"&amp;CELL("address",$CG$8))&lt;&gt;""),"  EFS ONLINE AC #    ","")&amp;_xlfn.IFNA(VLOOKUP(INDIRECT($A$1&amp;"!"&amp;CELL("address",CF44)),AC.No[],2,0),"")&amp;_xlfn.IFNA(IF(INDIRECT($A$1&amp;"!"&amp;CELL("address",CG44))&lt;&gt;0,"   +   "&amp;VLOOKUP(INDIRECT($A$1&amp;"!"&amp;CELL("address",CG44)),AC.No[],2,0),""),""),""),REPT("-",150))</f>
        <v/>
      </c>
      <c r="O44" s="7" t="str">
        <f ca="1">IF(INDIRECT($A$1&amp;"!"&amp;CELL("address",$CU44))&lt;&gt;"END",IF(INDIRECT($A$1&amp;"!"&amp;CELL("address",CJ44))&lt;&gt;0,"USED IMPORTED   "&amp;INDIRECT($A$1&amp;"!"&amp;CELL("address",$CU44))&amp;"     USED  "&amp;TEXT(INDIRECT($A$1&amp;"!"&amp;CELL("address",CJ44)),"#,###.#0")&amp;" KGS      AGAINST BILL OF ENTRY NO    "&amp;INDIRECT($A$1&amp;"!"&amp;CELL("address",$F44))&amp;"      Rate Per Kgs [ "&amp;INDIRECT($A$1&amp;"!"&amp;CELL("address",$I44))&amp;" ]     AGAINST H.S.CODE   "&amp;TEXT(INDIRECT($A$1&amp;"!"&amp;CELL("address",$H44)),"0000.0000")&amp;IF(OR(INDIRECT($A$1&amp;"!"&amp;CELL("address",$CL$8))&lt;&gt;"",INDIRECT($A$1&amp;"!"&amp;CELL("address",$CM$8))&lt;&gt;""),"  EFS ONLINE AC #    ","")&amp;_xlfn.IFNA(VLOOKUP(INDIRECT($A$1&amp;"!"&amp;CELL("address",CL44)),AC.No[],2,0),"")&amp;_xlfn.IFNA(IF(INDIRECT($A$1&amp;"!"&amp;CELL("address",CM44))&lt;&gt;0,"   +   "&amp;VLOOKUP(INDIRECT($A$1&amp;"!"&amp;CELL("address",CM44)),AC.No[],2,0),""),""),""),REPT("-",150))</f>
        <v/>
      </c>
      <c r="P44" s="7" t="str">
        <f ca="1">IF(INDIRECT($A$1&amp;"!"&amp;CELL("address",$CU44))&lt;&gt;"END",IF(INDIRECT($A$1&amp;"!"&amp;CELL("address",CP44))&lt;&gt;0,"USED IMPORTED   "&amp;INDIRECT($A$1&amp;"!"&amp;CELL("address",$CU44))&amp;"     USED  "&amp;TEXT(INDIRECT($A$1&amp;"!"&amp;CELL("address",CP44)),"#,###.#0")&amp;" KGS      AGAINST BILL OF ENTRY NO    "&amp;INDIRECT($A$1&amp;"!"&amp;CELL("address",$F44))&amp;"      Rate Per Kgs [ "&amp;INDIRECT($A$1&amp;"!"&amp;CELL("address",$I44))&amp;" ]     AGAINST H.S.CODE   "&amp;TEXT(INDIRECT($A$1&amp;"!"&amp;CELL("address",$H44)),"0000.0000")&amp;IF(OR(INDIRECT($A$1&amp;"!"&amp;CELL("address",$CR$8))&lt;&gt;"",INDIRECT($A$1&amp;"!"&amp;CELL("address",$CS$8))&lt;&gt;""),"  EFS ONLINE AC #    ","")&amp;_xlfn.IFNA(VLOOKUP(INDIRECT($A$1&amp;"!"&amp;CELL("address",CR44)),AC.No[],2,0),"")&amp;_xlfn.IFNA(IF(INDIRECT($A$1&amp;"!"&amp;CELL("address",CS44))&lt;&gt;0,"   +   "&amp;VLOOKUP(INDIRECT($A$1&amp;"!"&amp;CELL("address",CS44)),AC.No[],2,0),""),""),""),REPT("-",150))</f>
        <v/>
      </c>
    </row>
    <row r="45" spans="1:16" x14ac:dyDescent="0.2">
      <c r="A45" s="124">
        <v>36</v>
      </c>
      <c r="B45" s="7" t="str">
        <f ca="1">IF(INDIRECT($A$1&amp;"!"&amp;CELL("address",$CU45))&lt;&gt;"END",IF(INDIRECT($A$1&amp;"!"&amp;CELL("address",J45))&lt;&gt;0,"USED IMPORTED   "&amp;INDIRECT($A$1&amp;"!"&amp;CELL("address",$CU45))&amp;"     USED  "&amp;TEXT(INDIRECT($A$1&amp;"!"&amp;CELL("address",J45)),"#,###.#0")&amp;" KGS      AGAINST BILL OF ENTRY NO    "&amp;INDIRECT($A$1&amp;"!"&amp;CELL("address",$F45))&amp;"      Rate Per Kgs [ "&amp;INDIRECT($A$1&amp;"!"&amp;CELL("address",$I45))&amp;" ]     AGAINST H.S.CODE   "&amp;TEXT(INDIRECT($A$1&amp;"!"&amp;CELL("address",$H45)),"0000.0000")&amp;IF(OR(INDIRECT($A$1&amp;"!"&amp;CELL("address",$L$8))&lt;&gt;"",INDIRECT($A$1&amp;"!"&amp;CELL("address",$M$8))&lt;&gt;""),"  EFS ONLINE AC #    ","")&amp;_xlfn.IFNA(VLOOKUP(INDIRECT($A$1&amp;"!"&amp;CELL("address",L45)),AC.No[],2,0),"")&amp;_xlfn.IFNA(IF(INDIRECT($A$1&amp;"!"&amp;CELL("address",M45))&lt;&gt;0,"   +   "&amp;VLOOKUP(INDIRECT($A$1&amp;"!"&amp;CELL("address",M45)),AC.No[],2,0),""),""),""),REPT("-",150))</f>
        <v/>
      </c>
      <c r="C45" s="7" t="str">
        <f ca="1">IF(INDIRECT($A$1&amp;"!"&amp;CELL("address",$CU45))&lt;&gt;"END",IF(INDIRECT($A$1&amp;"!"&amp;CELL("address",P45))&lt;&gt;0,"USED IMPORTED   "&amp;INDIRECT($A$1&amp;"!"&amp;CELL("address",$CU45))&amp;"     USED  "&amp;TEXT(INDIRECT($A$1&amp;"!"&amp;CELL("address",P45)),"#,###.#0")&amp;" KGS      AGAINST BILL OF ENTRY NO    "&amp;INDIRECT($A$1&amp;"!"&amp;CELL("address",$F45))&amp;"      Rate Per Kgs [ "&amp;INDIRECT($A$1&amp;"!"&amp;CELL("address",$I45))&amp;" ]     AGAINST H.S.CODE   "&amp;TEXT(INDIRECT($A$1&amp;"!"&amp;CELL("address",$H45)),"0000.0000")&amp;IF(OR(INDIRECT($A$1&amp;"!"&amp;CELL("address",$R$8))&lt;&gt;"",INDIRECT($A$1&amp;"!"&amp;CELL("address",$S$8))&lt;&gt;""),"  EFS ONLINE AC #    ","")&amp;_xlfn.IFNA(VLOOKUP(INDIRECT($A$1&amp;"!"&amp;CELL("address",R45)),AC.No[],2,0),"")&amp;_xlfn.IFNA(IF(INDIRECT($A$1&amp;"!"&amp;CELL("address",S45))&lt;&gt;0,"   +   "&amp;VLOOKUP(INDIRECT($A$1&amp;"!"&amp;CELL("address",S45)),AC.No[],2,0),""),""),""),REPT("-",150))</f>
        <v/>
      </c>
      <c r="D45" s="7" t="str">
        <f ca="1">IF(INDIRECT($A$1&amp;"!"&amp;CELL("address",$CU45))&lt;&gt;"END",IF(INDIRECT($A$1&amp;"!"&amp;CELL("address",V45))&lt;&gt;0,"USED IMPORTED   "&amp;INDIRECT($A$1&amp;"!"&amp;CELL("address",$CU45))&amp;"     USED  "&amp;TEXT(INDIRECT($A$1&amp;"!"&amp;CELL("address",V45)),"#,###.#0")&amp;" KGS      AGAINST BILL OF ENTRY NO    "&amp;INDIRECT($A$1&amp;"!"&amp;CELL("address",$F45))&amp;"      Rate Per Kgs [ "&amp;INDIRECT($A$1&amp;"!"&amp;CELL("address",$I45))&amp;" ]     AGAINST H.S.CODE   "&amp;TEXT(INDIRECT($A$1&amp;"!"&amp;CELL("address",$H45)),"0000.0000")&amp;IF(OR(INDIRECT($A$1&amp;"!"&amp;CELL("address",$X$8))&lt;&gt;"",INDIRECT($A$1&amp;"!"&amp;CELL("address",$Y$8))&lt;&gt;""),"  EFS ONLINE AC #    ","")&amp;_xlfn.IFNA(VLOOKUP(INDIRECT($A$1&amp;"!"&amp;CELL("address",X45)),AC.No[],2,0),"")&amp;_xlfn.IFNA(IF(INDIRECT($A$1&amp;"!"&amp;CELL("address",Y45))&lt;&gt;0,"   +   "&amp;VLOOKUP(INDIRECT($A$1&amp;"!"&amp;CELL("address",Y45)),AC.No[],2,0),""),""),""),REPT("-",150))</f>
        <v/>
      </c>
      <c r="E45" s="7" t="str">
        <f ca="1">IF(INDIRECT($A$1&amp;"!"&amp;CELL("address",$CU45))&lt;&gt;"END",IF(INDIRECT($A$1&amp;"!"&amp;CELL("address",AB45))&lt;&gt;0,"USED IMPORTED   "&amp;INDIRECT($A$1&amp;"!"&amp;CELL("address",$CU45))&amp;"     USED  "&amp;TEXT(INDIRECT($A$1&amp;"!"&amp;CELL("address",AB45)),"#,###.#0")&amp;" KGS      AGAINST BILL OF ENTRY NO    "&amp;INDIRECT($A$1&amp;"!"&amp;CELL("address",$F45))&amp;"      Rate Per Kgs [ "&amp;INDIRECT($A$1&amp;"!"&amp;CELL("address",$I45))&amp;" ]     AGAINST H.S.CODE   "&amp;TEXT(INDIRECT($A$1&amp;"!"&amp;CELL("address",$H45)),"0000.0000")&amp;IF(OR(INDIRECT($A$1&amp;"!"&amp;CELL("address",$AD$8))&lt;&gt;"",INDIRECT($A$1&amp;"!"&amp;CELL("address",$AE$8))&lt;&gt;""),"  EFS ONLINE AC #    ","")&amp;_xlfn.IFNA(VLOOKUP(INDIRECT($A$1&amp;"!"&amp;CELL("address",AD45)),AC.No[],2,0),"")&amp;_xlfn.IFNA(IF(INDIRECT($A$1&amp;"!"&amp;CELL("address",AE45))&lt;&gt;0,"   +   "&amp;VLOOKUP(INDIRECT($A$1&amp;"!"&amp;CELL("address",AE45)),AC.No[],2,0),""),""),""),REPT("-",150))</f>
        <v/>
      </c>
      <c r="F45" s="7" t="str">
        <f ca="1">IF(INDIRECT($A$1&amp;"!"&amp;CELL("address",$CU45))&lt;&gt;"END",IF(INDIRECT($A$1&amp;"!"&amp;CELL("address",AH45))&lt;&gt;0,"USED IMPORTED   "&amp;INDIRECT($A$1&amp;"!"&amp;CELL("address",$CU45))&amp;"     USED  "&amp;TEXT(INDIRECT($A$1&amp;"!"&amp;CELL("address",AH45)),"#,###.#0")&amp;" KGS      AGAINST BILL OF ENTRY NO    "&amp;INDIRECT($A$1&amp;"!"&amp;CELL("address",$F45))&amp;"      Rate Per Kgs [ "&amp;INDIRECT($A$1&amp;"!"&amp;CELL("address",$I45))&amp;" ]     AGAINST H.S.CODE   "&amp;TEXT(INDIRECT($A$1&amp;"!"&amp;CELL("address",$H45)),"0000.0000")&amp;IF(OR(INDIRECT($A$1&amp;"!"&amp;CELL("address",$AJ$8))&lt;&gt;"",INDIRECT($A$1&amp;"!"&amp;CELL("address",$AK$8))&lt;&gt;""),"  EFS ONLINE AC #    ","")&amp;_xlfn.IFNA(VLOOKUP(INDIRECT($A$1&amp;"!"&amp;CELL("address",AJ45)),AC.No[],2,0),"")&amp;_xlfn.IFNA(IF(INDIRECT($A$1&amp;"!"&amp;CELL("address",AK45))&lt;&gt;0,"   +   "&amp;VLOOKUP(INDIRECT($A$1&amp;"!"&amp;CELL("address",AK45)),AC.No[],2,0),""),""),""),REPT("-",150))</f>
        <v/>
      </c>
      <c r="G45" s="7" t="str">
        <f ca="1">IF(INDIRECT($A$1&amp;"!"&amp;CELL("address",$CU45))&lt;&gt;"END",IF(INDIRECT($A$1&amp;"!"&amp;CELL("address",AN45))&lt;&gt;0,"USED IMPORTED   "&amp;INDIRECT($A$1&amp;"!"&amp;CELL("address",$CU45))&amp;"     USED  "&amp;TEXT(INDIRECT($A$1&amp;"!"&amp;CELL("address",AN45)),"#,###.#0")&amp;" KGS      AGAINST BILL OF ENTRY NO    "&amp;INDIRECT($A$1&amp;"!"&amp;CELL("address",$F45))&amp;"      Rate Per Kgs [ "&amp;INDIRECT($A$1&amp;"!"&amp;CELL("address",$I45))&amp;" ]     AGAINST H.S.CODE   "&amp;TEXT(INDIRECT($A$1&amp;"!"&amp;CELL("address",$H45)),"0000.0000")&amp;IF(OR(INDIRECT($A$1&amp;"!"&amp;CELL("address",$AP$8))&lt;&gt;"",INDIRECT($A$1&amp;"!"&amp;CELL("address",$AQ$8))&lt;&gt;""),"  EFS ONLINE AC #    ","")&amp;_xlfn.IFNA(VLOOKUP(INDIRECT($A$1&amp;"!"&amp;CELL("address",AP45)),AC.No[],2,0),"")&amp;_xlfn.IFNA(IF(INDIRECT($A$1&amp;"!"&amp;CELL("address",AQ45))&lt;&gt;0,"   +   "&amp;VLOOKUP(INDIRECT($A$1&amp;"!"&amp;CELL("address",AQ45)),AC.No[],2,0),""),""),""),REPT("-",150))</f>
        <v/>
      </c>
      <c r="H45" s="7" t="str">
        <f ca="1">IF(INDIRECT($A$1&amp;"!"&amp;CELL("address",$CU45))&lt;&gt;"END",IF(INDIRECT($A$1&amp;"!"&amp;CELL("address",AT45))&lt;&gt;0,"USED IMPORTED   "&amp;INDIRECT($A$1&amp;"!"&amp;CELL("address",$CU45))&amp;"     USED  "&amp;TEXT(INDIRECT($A$1&amp;"!"&amp;CELL("address",AT45)),"#,###.#0")&amp;" KGS      AGAINST BILL OF ENTRY NO    "&amp;INDIRECT($A$1&amp;"!"&amp;CELL("address",$F45))&amp;"      Rate Per Kgs [ "&amp;INDIRECT($A$1&amp;"!"&amp;CELL("address",$I45))&amp;" ]     AGAINST H.S.CODE   "&amp;TEXT(INDIRECT($A$1&amp;"!"&amp;CELL("address",$H45)),"0000.0000")&amp;IF(OR(INDIRECT($A$1&amp;"!"&amp;CELL("address",$AV$8))&lt;&gt;"",INDIRECT($A$1&amp;"!"&amp;CELL("address",$AW$8))&lt;&gt;""),"  EFS ONLINE AC #    ","")&amp;_xlfn.IFNA(VLOOKUP(INDIRECT($A$1&amp;"!"&amp;CELL("address",AV45)),AC.No[],2,0),"")&amp;_xlfn.IFNA(IF(INDIRECT($A$1&amp;"!"&amp;CELL("address",AW45))&lt;&gt;0,"   +   "&amp;VLOOKUP(INDIRECT($A$1&amp;"!"&amp;CELL("address",AW45)),AC.No[],2,0),""),""),""),REPT("-",150))</f>
        <v/>
      </c>
      <c r="I45" s="7" t="str">
        <f ca="1">IF(INDIRECT($A$1&amp;"!"&amp;CELL("address",$CU45))&lt;&gt;"END",IF(INDIRECT($A$1&amp;"!"&amp;CELL("address",AZ45))&lt;&gt;0,"USED IMPORTED   "&amp;INDIRECT($A$1&amp;"!"&amp;CELL("address",$CU45))&amp;"     USED  "&amp;TEXT(INDIRECT($A$1&amp;"!"&amp;CELL("address",AZ45)),"#,###.#0")&amp;" KGS      AGAINST BILL OF ENTRY NO    "&amp;INDIRECT($A$1&amp;"!"&amp;CELL("address",$F45))&amp;"      Rate Per Kgs [ "&amp;INDIRECT($A$1&amp;"!"&amp;CELL("address",$I45))&amp;" ]     AGAINST H.S.CODE   "&amp;TEXT(INDIRECT($A$1&amp;"!"&amp;CELL("address",$H45)),"0000.0000")&amp;IF(OR(INDIRECT($A$1&amp;"!"&amp;CELL("address",$BB$8))&lt;&gt;"",INDIRECT($A$1&amp;"!"&amp;CELL("address",$BC$8))&lt;&gt;""),"  EFS ONLINE AC #    ","")&amp;_xlfn.IFNA(VLOOKUP(INDIRECT($A$1&amp;"!"&amp;CELL("address",BB45)),AC.No[],2,0),"")&amp;_xlfn.IFNA(IF(INDIRECT($A$1&amp;"!"&amp;CELL("address",BC45))&lt;&gt;0,"   +   "&amp;VLOOKUP(INDIRECT($A$1&amp;"!"&amp;CELL("address",BC45)),AC.No[],2,0),""),""),""),REPT("-",150))</f>
        <v/>
      </c>
      <c r="J45" s="7" t="str">
        <f ca="1">IF(INDIRECT($A$1&amp;"!"&amp;CELL("address",$CU45))&lt;&gt;"END",IF(INDIRECT($A$1&amp;"!"&amp;CELL("address",BF45))&lt;&gt;0,"USED IMPORTED   "&amp;INDIRECT($A$1&amp;"!"&amp;CELL("address",$CU45))&amp;"     USED  "&amp;TEXT(INDIRECT($A$1&amp;"!"&amp;CELL("address",BF45)),"#,###.#0")&amp;" KGS      AGAINST BILL OF ENTRY NO    "&amp;INDIRECT($A$1&amp;"!"&amp;CELL("address",$F45))&amp;"      Rate Per Kgs [ "&amp;INDIRECT($A$1&amp;"!"&amp;CELL("address",$I45))&amp;" ]     AGAINST H.S.CODE   "&amp;TEXT(INDIRECT($A$1&amp;"!"&amp;CELL("address",$H45)),"0000.0000")&amp;IF(OR(INDIRECT($A$1&amp;"!"&amp;CELL("address",$BH$8))&lt;&gt;"",INDIRECT($A$1&amp;"!"&amp;CELL("address",$BI$8))&lt;&gt;""),"  EFS ONLINE AC #    ","")&amp;_xlfn.IFNA(VLOOKUP(INDIRECT($A$1&amp;"!"&amp;CELL("address",BH45)),AC.No[],2,0),"")&amp;_xlfn.IFNA(IF(INDIRECT($A$1&amp;"!"&amp;CELL("address",BI45))&lt;&gt;0,"   +   "&amp;VLOOKUP(INDIRECT($A$1&amp;"!"&amp;CELL("address",BI45)),AC.No[],2,0),""),""),""),REPT("-",150))</f>
        <v/>
      </c>
      <c r="K45" s="7" t="str">
        <f ca="1">IF(INDIRECT($A$1&amp;"!"&amp;CELL("address",$CU45))&lt;&gt;"END",IF(INDIRECT($A$1&amp;"!"&amp;CELL("address",BL45))&lt;&gt;0,"USED IMPORTED   "&amp;INDIRECT($A$1&amp;"!"&amp;CELL("address",$CU45))&amp;"     USED  "&amp;TEXT(INDIRECT($A$1&amp;"!"&amp;CELL("address",BL45)),"#,###.#0")&amp;" KGS      AGAINST BILL OF ENTRY NO    "&amp;INDIRECT($A$1&amp;"!"&amp;CELL("address",$F45))&amp;"      Rate Per Kgs [ "&amp;INDIRECT($A$1&amp;"!"&amp;CELL("address",$I45))&amp;" ]     AGAINST H.S.CODE   "&amp;TEXT(INDIRECT($A$1&amp;"!"&amp;CELL("address",$H45)),"0000.0000")&amp;IF(OR(INDIRECT($A$1&amp;"!"&amp;CELL("address",$BN$8))&lt;&gt;"",INDIRECT($A$1&amp;"!"&amp;CELL("address",$BO$8))&lt;&gt;""),"  EFS ONLINE AC #    ","")&amp;_xlfn.IFNA(VLOOKUP(INDIRECT($A$1&amp;"!"&amp;CELL("address",BN45)),AC.No[],2,0),"")&amp;_xlfn.IFNA(IF(INDIRECT($A$1&amp;"!"&amp;CELL("address",BO45))&lt;&gt;0,"   +   "&amp;VLOOKUP(INDIRECT($A$1&amp;"!"&amp;CELL("address",BO45)),AC.No[],2,0),""),""),""),REPT("-",150))</f>
        <v/>
      </c>
      <c r="L45" s="7" t="str">
        <f ca="1">IF(INDIRECT($A$1&amp;"!"&amp;CELL("address",$CU45))&lt;&gt;"END",IF(INDIRECT($A$1&amp;"!"&amp;CELL("address",BR45))&lt;&gt;0,"USED IMPORTED   "&amp;INDIRECT($A$1&amp;"!"&amp;CELL("address",$CU45))&amp;"     USED  "&amp;TEXT(INDIRECT($A$1&amp;"!"&amp;CELL("address",BR45)),"#,###.#0")&amp;" KGS      AGAINST BILL OF ENTRY NO    "&amp;INDIRECT($A$1&amp;"!"&amp;CELL("address",$F45))&amp;"      Rate Per Kgs [ "&amp;INDIRECT($A$1&amp;"!"&amp;CELL("address",$I45))&amp;" ]     AGAINST H.S.CODE   "&amp;TEXT(INDIRECT($A$1&amp;"!"&amp;CELL("address",$H45)),"0000.0000")&amp;IF(OR(INDIRECT($A$1&amp;"!"&amp;CELL("address",$BT$8))&lt;&gt;"",INDIRECT($A$1&amp;"!"&amp;CELL("address",$BU$8))&lt;&gt;""),"  EFS ONLINE AC #    ","")&amp;_xlfn.IFNA(VLOOKUP(INDIRECT($A$1&amp;"!"&amp;CELL("address",BT45)),AC.No[],2,0),"")&amp;_xlfn.IFNA(IF(INDIRECT($A$1&amp;"!"&amp;CELL("address",BU45))&lt;&gt;0,"   +   "&amp;VLOOKUP(INDIRECT($A$1&amp;"!"&amp;CELL("address",BU45)),AC.No[],2,0),""),""),""),REPT("-",150))</f>
        <v/>
      </c>
      <c r="M45" s="7" t="str">
        <f ca="1">IF(INDIRECT($A$1&amp;"!"&amp;CELL("address",$CU45))&lt;&gt;"END",IF(INDIRECT($A$1&amp;"!"&amp;CELL("address",BX45))&lt;&gt;0,"USED IMPORTED   "&amp;INDIRECT($A$1&amp;"!"&amp;CELL("address",$CU45))&amp;"     USED  "&amp;TEXT(INDIRECT($A$1&amp;"!"&amp;CELL("address",BX45)),"#,###.#0")&amp;" KGS      AGAINST BILL OF ENTRY NO    "&amp;INDIRECT($A$1&amp;"!"&amp;CELL("address",$F45))&amp;"      Rate Per Kgs [ "&amp;INDIRECT($A$1&amp;"!"&amp;CELL("address",$I45))&amp;" ]     AGAINST H.S.CODE   "&amp;TEXT(INDIRECT($A$1&amp;"!"&amp;CELL("address",$H45)),"0000.0000")&amp;IF(OR(INDIRECT($A$1&amp;"!"&amp;CELL("address",$BZ$8))&lt;&gt;"",INDIRECT($A$1&amp;"!"&amp;CELL("address",$CA$8))&lt;&gt;""),"  EFS ONLINE AC #    ","")&amp;_xlfn.IFNA(VLOOKUP(INDIRECT($A$1&amp;"!"&amp;CELL("address",BZ45)),AC.No[],2,0),"")&amp;_xlfn.IFNA(IF(INDIRECT($A$1&amp;"!"&amp;CELL("address",CA45))&lt;&gt;0,"   +   "&amp;VLOOKUP(INDIRECT($A$1&amp;"!"&amp;CELL("address",CA45)),AC.No[],2,0),""),""),""),REPT("-",150))</f>
        <v/>
      </c>
      <c r="N45" s="7" t="str">
        <f ca="1">IF(INDIRECT($A$1&amp;"!"&amp;CELL("address",$CU45))&lt;&gt;"END",IF(INDIRECT($A$1&amp;"!"&amp;CELL("address",CD45))&lt;&gt;0,"USED IMPORTED   "&amp;INDIRECT($A$1&amp;"!"&amp;CELL("address",$CU45))&amp;"     USED  "&amp;TEXT(INDIRECT($A$1&amp;"!"&amp;CELL("address",CD45)),"#,###.#0")&amp;" KGS      AGAINST BILL OF ENTRY NO    "&amp;INDIRECT($A$1&amp;"!"&amp;CELL("address",$F45))&amp;"      Rate Per Kgs [ "&amp;INDIRECT($A$1&amp;"!"&amp;CELL("address",$I45))&amp;" ]     AGAINST H.S.CODE   "&amp;TEXT(INDIRECT($A$1&amp;"!"&amp;CELL("address",$H45)),"0000.0000")&amp;IF(OR(INDIRECT($A$1&amp;"!"&amp;CELL("address",$CF$8))&lt;&gt;"",INDIRECT($A$1&amp;"!"&amp;CELL("address",$CG$8))&lt;&gt;""),"  EFS ONLINE AC #    ","")&amp;_xlfn.IFNA(VLOOKUP(INDIRECT($A$1&amp;"!"&amp;CELL("address",CF45)),AC.No[],2,0),"")&amp;_xlfn.IFNA(IF(INDIRECT($A$1&amp;"!"&amp;CELL("address",CG45))&lt;&gt;0,"   +   "&amp;VLOOKUP(INDIRECT($A$1&amp;"!"&amp;CELL("address",CG45)),AC.No[],2,0),""),""),""),REPT("-",150))</f>
        <v/>
      </c>
      <c r="O45" s="7" t="str">
        <f ca="1">IF(INDIRECT($A$1&amp;"!"&amp;CELL("address",$CU45))&lt;&gt;"END",IF(INDIRECT($A$1&amp;"!"&amp;CELL("address",CJ45))&lt;&gt;0,"USED IMPORTED   "&amp;INDIRECT($A$1&amp;"!"&amp;CELL("address",$CU45))&amp;"     USED  "&amp;TEXT(INDIRECT($A$1&amp;"!"&amp;CELL("address",CJ45)),"#,###.#0")&amp;" KGS      AGAINST BILL OF ENTRY NO    "&amp;INDIRECT($A$1&amp;"!"&amp;CELL("address",$F45))&amp;"      Rate Per Kgs [ "&amp;INDIRECT($A$1&amp;"!"&amp;CELL("address",$I45))&amp;" ]     AGAINST H.S.CODE   "&amp;TEXT(INDIRECT($A$1&amp;"!"&amp;CELL("address",$H45)),"0000.0000")&amp;IF(OR(INDIRECT($A$1&amp;"!"&amp;CELL("address",$CL$8))&lt;&gt;"",INDIRECT($A$1&amp;"!"&amp;CELL("address",$CM$8))&lt;&gt;""),"  EFS ONLINE AC #    ","")&amp;_xlfn.IFNA(VLOOKUP(INDIRECT($A$1&amp;"!"&amp;CELL("address",CL45)),AC.No[],2,0),"")&amp;_xlfn.IFNA(IF(INDIRECT($A$1&amp;"!"&amp;CELL("address",CM45))&lt;&gt;0,"   +   "&amp;VLOOKUP(INDIRECT($A$1&amp;"!"&amp;CELL("address",CM45)),AC.No[],2,0),""),""),""),REPT("-",150))</f>
        <v/>
      </c>
      <c r="P45" s="7" t="str">
        <f ca="1">IF(INDIRECT($A$1&amp;"!"&amp;CELL("address",$CU45))&lt;&gt;"END",IF(INDIRECT($A$1&amp;"!"&amp;CELL("address",CP45))&lt;&gt;0,"USED IMPORTED   "&amp;INDIRECT($A$1&amp;"!"&amp;CELL("address",$CU45))&amp;"     USED  "&amp;TEXT(INDIRECT($A$1&amp;"!"&amp;CELL("address",CP45)),"#,###.#0")&amp;" KGS      AGAINST BILL OF ENTRY NO    "&amp;INDIRECT($A$1&amp;"!"&amp;CELL("address",$F45))&amp;"      Rate Per Kgs [ "&amp;INDIRECT($A$1&amp;"!"&amp;CELL("address",$I45))&amp;" ]     AGAINST H.S.CODE   "&amp;TEXT(INDIRECT($A$1&amp;"!"&amp;CELL("address",$H45)),"0000.0000")&amp;IF(OR(INDIRECT($A$1&amp;"!"&amp;CELL("address",$CR$8))&lt;&gt;"",INDIRECT($A$1&amp;"!"&amp;CELL("address",$CS$8))&lt;&gt;""),"  EFS ONLINE AC #    ","")&amp;_xlfn.IFNA(VLOOKUP(INDIRECT($A$1&amp;"!"&amp;CELL("address",CR45)),AC.No[],2,0),"")&amp;_xlfn.IFNA(IF(INDIRECT($A$1&amp;"!"&amp;CELL("address",CS45))&lt;&gt;0,"   +   "&amp;VLOOKUP(INDIRECT($A$1&amp;"!"&amp;CELL("address",CS45)),AC.No[],2,0),""),""),""),REPT("-",150))</f>
        <v/>
      </c>
    </row>
    <row r="46" spans="1:16" x14ac:dyDescent="0.2">
      <c r="A46" s="124">
        <v>37</v>
      </c>
      <c r="B46" s="7" t="str">
        <f ca="1">IF(INDIRECT($A$1&amp;"!"&amp;CELL("address",$CU46))&lt;&gt;"END",IF(INDIRECT($A$1&amp;"!"&amp;CELL("address",J46))&lt;&gt;0,"USED IMPORTED   "&amp;INDIRECT($A$1&amp;"!"&amp;CELL("address",$CU46))&amp;"     USED  "&amp;TEXT(INDIRECT($A$1&amp;"!"&amp;CELL("address",J46)),"#,###.#0")&amp;" KGS      AGAINST BILL OF ENTRY NO    "&amp;INDIRECT($A$1&amp;"!"&amp;CELL("address",$F46))&amp;"      Rate Per Kgs [ "&amp;INDIRECT($A$1&amp;"!"&amp;CELL("address",$I46))&amp;" ]     AGAINST H.S.CODE   "&amp;TEXT(INDIRECT($A$1&amp;"!"&amp;CELL("address",$H46)),"0000.0000")&amp;IF(OR(INDIRECT($A$1&amp;"!"&amp;CELL("address",$L$8))&lt;&gt;"",INDIRECT($A$1&amp;"!"&amp;CELL("address",$M$8))&lt;&gt;""),"  EFS ONLINE AC #    ","")&amp;_xlfn.IFNA(VLOOKUP(INDIRECT($A$1&amp;"!"&amp;CELL("address",L46)),AC.No[],2,0),"")&amp;_xlfn.IFNA(IF(INDIRECT($A$1&amp;"!"&amp;CELL("address",M46))&lt;&gt;0,"   +   "&amp;VLOOKUP(INDIRECT($A$1&amp;"!"&amp;CELL("address",M46)),AC.No[],2,0),""),""),""),REPT("-",150))</f>
        <v/>
      </c>
      <c r="C46" s="7" t="str">
        <f ca="1">IF(INDIRECT($A$1&amp;"!"&amp;CELL("address",$CU46))&lt;&gt;"END",IF(INDIRECT($A$1&amp;"!"&amp;CELL("address",P46))&lt;&gt;0,"USED IMPORTED   "&amp;INDIRECT($A$1&amp;"!"&amp;CELL("address",$CU46))&amp;"     USED  "&amp;TEXT(INDIRECT($A$1&amp;"!"&amp;CELL("address",P46)),"#,###.#0")&amp;" KGS      AGAINST BILL OF ENTRY NO    "&amp;INDIRECT($A$1&amp;"!"&amp;CELL("address",$F46))&amp;"      Rate Per Kgs [ "&amp;INDIRECT($A$1&amp;"!"&amp;CELL("address",$I46))&amp;" ]     AGAINST H.S.CODE   "&amp;TEXT(INDIRECT($A$1&amp;"!"&amp;CELL("address",$H46)),"0000.0000")&amp;IF(OR(INDIRECT($A$1&amp;"!"&amp;CELL("address",$R$8))&lt;&gt;"",INDIRECT($A$1&amp;"!"&amp;CELL("address",$S$8))&lt;&gt;""),"  EFS ONLINE AC #    ","")&amp;_xlfn.IFNA(VLOOKUP(INDIRECT($A$1&amp;"!"&amp;CELL("address",R46)),AC.No[],2,0),"")&amp;_xlfn.IFNA(IF(INDIRECT($A$1&amp;"!"&amp;CELL("address",S46))&lt;&gt;0,"   +   "&amp;VLOOKUP(INDIRECT($A$1&amp;"!"&amp;CELL("address",S46)),AC.No[],2,0),""),""),""),REPT("-",150))</f>
        <v/>
      </c>
      <c r="D46" s="7" t="str">
        <f ca="1">IF(INDIRECT($A$1&amp;"!"&amp;CELL("address",$CU46))&lt;&gt;"END",IF(INDIRECT($A$1&amp;"!"&amp;CELL("address",V46))&lt;&gt;0,"USED IMPORTED   "&amp;INDIRECT($A$1&amp;"!"&amp;CELL("address",$CU46))&amp;"     USED  "&amp;TEXT(INDIRECT($A$1&amp;"!"&amp;CELL("address",V46)),"#,###.#0")&amp;" KGS      AGAINST BILL OF ENTRY NO    "&amp;INDIRECT($A$1&amp;"!"&amp;CELL("address",$F46))&amp;"      Rate Per Kgs [ "&amp;INDIRECT($A$1&amp;"!"&amp;CELL("address",$I46))&amp;" ]     AGAINST H.S.CODE   "&amp;TEXT(INDIRECT($A$1&amp;"!"&amp;CELL("address",$H46)),"0000.0000")&amp;IF(OR(INDIRECT($A$1&amp;"!"&amp;CELL("address",$X$8))&lt;&gt;"",INDIRECT($A$1&amp;"!"&amp;CELL("address",$Y$8))&lt;&gt;""),"  EFS ONLINE AC #    ","")&amp;_xlfn.IFNA(VLOOKUP(INDIRECT($A$1&amp;"!"&amp;CELL("address",X46)),AC.No[],2,0),"")&amp;_xlfn.IFNA(IF(INDIRECT($A$1&amp;"!"&amp;CELL("address",Y46))&lt;&gt;0,"   +   "&amp;VLOOKUP(INDIRECT($A$1&amp;"!"&amp;CELL("address",Y46)),AC.No[],2,0),""),""),""),REPT("-",150))</f>
        <v/>
      </c>
      <c r="E46" s="7" t="str">
        <f ca="1">IF(INDIRECT($A$1&amp;"!"&amp;CELL("address",$CU46))&lt;&gt;"END",IF(INDIRECT($A$1&amp;"!"&amp;CELL("address",AB46))&lt;&gt;0,"USED IMPORTED   "&amp;INDIRECT($A$1&amp;"!"&amp;CELL("address",$CU46))&amp;"     USED  "&amp;TEXT(INDIRECT($A$1&amp;"!"&amp;CELL("address",AB46)),"#,###.#0")&amp;" KGS      AGAINST BILL OF ENTRY NO    "&amp;INDIRECT($A$1&amp;"!"&amp;CELL("address",$F46))&amp;"      Rate Per Kgs [ "&amp;INDIRECT($A$1&amp;"!"&amp;CELL("address",$I46))&amp;" ]     AGAINST H.S.CODE   "&amp;TEXT(INDIRECT($A$1&amp;"!"&amp;CELL("address",$H46)),"0000.0000")&amp;IF(OR(INDIRECT($A$1&amp;"!"&amp;CELL("address",$AD$8))&lt;&gt;"",INDIRECT($A$1&amp;"!"&amp;CELL("address",$AE$8))&lt;&gt;""),"  EFS ONLINE AC #    ","")&amp;_xlfn.IFNA(VLOOKUP(INDIRECT($A$1&amp;"!"&amp;CELL("address",AD46)),AC.No[],2,0),"")&amp;_xlfn.IFNA(IF(INDIRECT($A$1&amp;"!"&amp;CELL("address",AE46))&lt;&gt;0,"   +   "&amp;VLOOKUP(INDIRECT($A$1&amp;"!"&amp;CELL("address",AE46)),AC.No[],2,0),""),""),""),REPT("-",150))</f>
        <v/>
      </c>
      <c r="F46" s="7" t="str">
        <f ca="1">IF(INDIRECT($A$1&amp;"!"&amp;CELL("address",$CU46))&lt;&gt;"END",IF(INDIRECT($A$1&amp;"!"&amp;CELL("address",AH46))&lt;&gt;0,"USED IMPORTED   "&amp;INDIRECT($A$1&amp;"!"&amp;CELL("address",$CU46))&amp;"     USED  "&amp;TEXT(INDIRECT($A$1&amp;"!"&amp;CELL("address",AH46)),"#,###.#0")&amp;" KGS      AGAINST BILL OF ENTRY NO    "&amp;INDIRECT($A$1&amp;"!"&amp;CELL("address",$F46))&amp;"      Rate Per Kgs [ "&amp;INDIRECT($A$1&amp;"!"&amp;CELL("address",$I46))&amp;" ]     AGAINST H.S.CODE   "&amp;TEXT(INDIRECT($A$1&amp;"!"&amp;CELL("address",$H46)),"0000.0000")&amp;IF(OR(INDIRECT($A$1&amp;"!"&amp;CELL("address",$AJ$8))&lt;&gt;"",INDIRECT($A$1&amp;"!"&amp;CELL("address",$AK$8))&lt;&gt;""),"  EFS ONLINE AC #    ","")&amp;_xlfn.IFNA(VLOOKUP(INDIRECT($A$1&amp;"!"&amp;CELL("address",AJ46)),AC.No[],2,0),"")&amp;_xlfn.IFNA(IF(INDIRECT($A$1&amp;"!"&amp;CELL("address",AK46))&lt;&gt;0,"   +   "&amp;VLOOKUP(INDIRECT($A$1&amp;"!"&amp;CELL("address",AK46)),AC.No[],2,0),""),""),""),REPT("-",150))</f>
        <v/>
      </c>
      <c r="G46" s="7" t="str">
        <f ca="1">IF(INDIRECT($A$1&amp;"!"&amp;CELL("address",$CU46))&lt;&gt;"END",IF(INDIRECT($A$1&amp;"!"&amp;CELL("address",AN46))&lt;&gt;0,"USED IMPORTED   "&amp;INDIRECT($A$1&amp;"!"&amp;CELL("address",$CU46))&amp;"     USED  "&amp;TEXT(INDIRECT($A$1&amp;"!"&amp;CELL("address",AN46)),"#,###.#0")&amp;" KGS      AGAINST BILL OF ENTRY NO    "&amp;INDIRECT($A$1&amp;"!"&amp;CELL("address",$F46))&amp;"      Rate Per Kgs [ "&amp;INDIRECT($A$1&amp;"!"&amp;CELL("address",$I46))&amp;" ]     AGAINST H.S.CODE   "&amp;TEXT(INDIRECT($A$1&amp;"!"&amp;CELL("address",$H46)),"0000.0000")&amp;IF(OR(INDIRECT($A$1&amp;"!"&amp;CELL("address",$AP$8))&lt;&gt;"",INDIRECT($A$1&amp;"!"&amp;CELL("address",$AQ$8))&lt;&gt;""),"  EFS ONLINE AC #    ","")&amp;_xlfn.IFNA(VLOOKUP(INDIRECT($A$1&amp;"!"&amp;CELL("address",AP46)),AC.No[],2,0),"")&amp;_xlfn.IFNA(IF(INDIRECT($A$1&amp;"!"&amp;CELL("address",AQ46))&lt;&gt;0,"   +   "&amp;VLOOKUP(INDIRECT($A$1&amp;"!"&amp;CELL("address",AQ46)),AC.No[],2,0),""),""),""),REPT("-",150))</f>
        <v/>
      </c>
      <c r="H46" s="7" t="str">
        <f ca="1">IF(INDIRECT($A$1&amp;"!"&amp;CELL("address",$CU46))&lt;&gt;"END",IF(INDIRECT($A$1&amp;"!"&amp;CELL("address",AT46))&lt;&gt;0,"USED IMPORTED   "&amp;INDIRECT($A$1&amp;"!"&amp;CELL("address",$CU46))&amp;"     USED  "&amp;TEXT(INDIRECT($A$1&amp;"!"&amp;CELL("address",AT46)),"#,###.#0")&amp;" KGS      AGAINST BILL OF ENTRY NO    "&amp;INDIRECT($A$1&amp;"!"&amp;CELL("address",$F46))&amp;"      Rate Per Kgs [ "&amp;INDIRECT($A$1&amp;"!"&amp;CELL("address",$I46))&amp;" ]     AGAINST H.S.CODE   "&amp;TEXT(INDIRECT($A$1&amp;"!"&amp;CELL("address",$H46)),"0000.0000")&amp;IF(OR(INDIRECT($A$1&amp;"!"&amp;CELL("address",$AV$8))&lt;&gt;"",INDIRECT($A$1&amp;"!"&amp;CELL("address",$AW$8))&lt;&gt;""),"  EFS ONLINE AC #    ","")&amp;_xlfn.IFNA(VLOOKUP(INDIRECT($A$1&amp;"!"&amp;CELL("address",AV46)),AC.No[],2,0),"")&amp;_xlfn.IFNA(IF(INDIRECT($A$1&amp;"!"&amp;CELL("address",AW46))&lt;&gt;0,"   +   "&amp;VLOOKUP(INDIRECT($A$1&amp;"!"&amp;CELL("address",AW46)),AC.No[],2,0),""),""),""),REPT("-",150))</f>
        <v/>
      </c>
      <c r="I46" s="7" t="str">
        <f ca="1">IF(INDIRECT($A$1&amp;"!"&amp;CELL("address",$CU46))&lt;&gt;"END",IF(INDIRECT($A$1&amp;"!"&amp;CELL("address",AZ46))&lt;&gt;0,"USED IMPORTED   "&amp;INDIRECT($A$1&amp;"!"&amp;CELL("address",$CU46))&amp;"     USED  "&amp;TEXT(INDIRECT($A$1&amp;"!"&amp;CELL("address",AZ46)),"#,###.#0")&amp;" KGS      AGAINST BILL OF ENTRY NO    "&amp;INDIRECT($A$1&amp;"!"&amp;CELL("address",$F46))&amp;"      Rate Per Kgs [ "&amp;INDIRECT($A$1&amp;"!"&amp;CELL("address",$I46))&amp;" ]     AGAINST H.S.CODE   "&amp;TEXT(INDIRECT($A$1&amp;"!"&amp;CELL("address",$H46)),"0000.0000")&amp;IF(OR(INDIRECT($A$1&amp;"!"&amp;CELL("address",$BB$8))&lt;&gt;"",INDIRECT($A$1&amp;"!"&amp;CELL("address",$BC$8))&lt;&gt;""),"  EFS ONLINE AC #    ","")&amp;_xlfn.IFNA(VLOOKUP(INDIRECT($A$1&amp;"!"&amp;CELL("address",BB46)),AC.No[],2,0),"")&amp;_xlfn.IFNA(IF(INDIRECT($A$1&amp;"!"&amp;CELL("address",BC46))&lt;&gt;0,"   +   "&amp;VLOOKUP(INDIRECT($A$1&amp;"!"&amp;CELL("address",BC46)),AC.No[],2,0),""),""),""),REPT("-",150))</f>
        <v/>
      </c>
      <c r="J46" s="7" t="str">
        <f ca="1">IF(INDIRECT($A$1&amp;"!"&amp;CELL("address",$CU46))&lt;&gt;"END",IF(INDIRECT($A$1&amp;"!"&amp;CELL("address",BF46))&lt;&gt;0,"USED IMPORTED   "&amp;INDIRECT($A$1&amp;"!"&amp;CELL("address",$CU46))&amp;"     USED  "&amp;TEXT(INDIRECT($A$1&amp;"!"&amp;CELL("address",BF46)),"#,###.#0")&amp;" KGS      AGAINST BILL OF ENTRY NO    "&amp;INDIRECT($A$1&amp;"!"&amp;CELL("address",$F46))&amp;"      Rate Per Kgs [ "&amp;INDIRECT($A$1&amp;"!"&amp;CELL("address",$I46))&amp;" ]     AGAINST H.S.CODE   "&amp;TEXT(INDIRECT($A$1&amp;"!"&amp;CELL("address",$H46)),"0000.0000")&amp;IF(OR(INDIRECT($A$1&amp;"!"&amp;CELL("address",$BH$8))&lt;&gt;"",INDIRECT($A$1&amp;"!"&amp;CELL("address",$BI$8))&lt;&gt;""),"  EFS ONLINE AC #    ","")&amp;_xlfn.IFNA(VLOOKUP(INDIRECT($A$1&amp;"!"&amp;CELL("address",BH46)),AC.No[],2,0),"")&amp;_xlfn.IFNA(IF(INDIRECT($A$1&amp;"!"&amp;CELL("address",BI46))&lt;&gt;0,"   +   "&amp;VLOOKUP(INDIRECT($A$1&amp;"!"&amp;CELL("address",BI46)),AC.No[],2,0),""),""),""),REPT("-",150))</f>
        <v/>
      </c>
      <c r="K46" s="7" t="str">
        <f ca="1">IF(INDIRECT($A$1&amp;"!"&amp;CELL("address",$CU46))&lt;&gt;"END",IF(INDIRECT($A$1&amp;"!"&amp;CELL("address",BL46))&lt;&gt;0,"USED IMPORTED   "&amp;INDIRECT($A$1&amp;"!"&amp;CELL("address",$CU46))&amp;"     USED  "&amp;TEXT(INDIRECT($A$1&amp;"!"&amp;CELL("address",BL46)),"#,###.#0")&amp;" KGS      AGAINST BILL OF ENTRY NO    "&amp;INDIRECT($A$1&amp;"!"&amp;CELL("address",$F46))&amp;"      Rate Per Kgs [ "&amp;INDIRECT($A$1&amp;"!"&amp;CELL("address",$I46))&amp;" ]     AGAINST H.S.CODE   "&amp;TEXT(INDIRECT($A$1&amp;"!"&amp;CELL("address",$H46)),"0000.0000")&amp;IF(OR(INDIRECT($A$1&amp;"!"&amp;CELL("address",$BN$8))&lt;&gt;"",INDIRECT($A$1&amp;"!"&amp;CELL("address",$BO$8))&lt;&gt;""),"  EFS ONLINE AC #    ","")&amp;_xlfn.IFNA(VLOOKUP(INDIRECT($A$1&amp;"!"&amp;CELL("address",BN46)),AC.No[],2,0),"")&amp;_xlfn.IFNA(IF(INDIRECT($A$1&amp;"!"&amp;CELL("address",BO46))&lt;&gt;0,"   +   "&amp;VLOOKUP(INDIRECT($A$1&amp;"!"&amp;CELL("address",BO46)),AC.No[],2,0),""),""),""),REPT("-",150))</f>
        <v/>
      </c>
      <c r="L46" s="7" t="str">
        <f ca="1">IF(INDIRECT($A$1&amp;"!"&amp;CELL("address",$CU46))&lt;&gt;"END",IF(INDIRECT($A$1&amp;"!"&amp;CELL("address",BR46))&lt;&gt;0,"USED IMPORTED   "&amp;INDIRECT($A$1&amp;"!"&amp;CELL("address",$CU46))&amp;"     USED  "&amp;TEXT(INDIRECT($A$1&amp;"!"&amp;CELL("address",BR46)),"#,###.#0")&amp;" KGS      AGAINST BILL OF ENTRY NO    "&amp;INDIRECT($A$1&amp;"!"&amp;CELL("address",$F46))&amp;"      Rate Per Kgs [ "&amp;INDIRECT($A$1&amp;"!"&amp;CELL("address",$I46))&amp;" ]     AGAINST H.S.CODE   "&amp;TEXT(INDIRECT($A$1&amp;"!"&amp;CELL("address",$H46)),"0000.0000")&amp;IF(OR(INDIRECT($A$1&amp;"!"&amp;CELL("address",$BT$8))&lt;&gt;"",INDIRECT($A$1&amp;"!"&amp;CELL("address",$BU$8))&lt;&gt;""),"  EFS ONLINE AC #    ","")&amp;_xlfn.IFNA(VLOOKUP(INDIRECT($A$1&amp;"!"&amp;CELL("address",BT46)),AC.No[],2,0),"")&amp;_xlfn.IFNA(IF(INDIRECT($A$1&amp;"!"&amp;CELL("address",BU46))&lt;&gt;0,"   +   "&amp;VLOOKUP(INDIRECT($A$1&amp;"!"&amp;CELL("address",BU46)),AC.No[],2,0),""),""),""),REPT("-",150))</f>
        <v/>
      </c>
      <c r="M46" s="7" t="str">
        <f ca="1">IF(INDIRECT($A$1&amp;"!"&amp;CELL("address",$CU46))&lt;&gt;"END",IF(INDIRECT($A$1&amp;"!"&amp;CELL("address",BX46))&lt;&gt;0,"USED IMPORTED   "&amp;INDIRECT($A$1&amp;"!"&amp;CELL("address",$CU46))&amp;"     USED  "&amp;TEXT(INDIRECT($A$1&amp;"!"&amp;CELL("address",BX46)),"#,###.#0")&amp;" KGS      AGAINST BILL OF ENTRY NO    "&amp;INDIRECT($A$1&amp;"!"&amp;CELL("address",$F46))&amp;"      Rate Per Kgs [ "&amp;INDIRECT($A$1&amp;"!"&amp;CELL("address",$I46))&amp;" ]     AGAINST H.S.CODE   "&amp;TEXT(INDIRECT($A$1&amp;"!"&amp;CELL("address",$H46)),"0000.0000")&amp;IF(OR(INDIRECT($A$1&amp;"!"&amp;CELL("address",$BZ$8))&lt;&gt;"",INDIRECT($A$1&amp;"!"&amp;CELL("address",$CA$8))&lt;&gt;""),"  EFS ONLINE AC #    ","")&amp;_xlfn.IFNA(VLOOKUP(INDIRECT($A$1&amp;"!"&amp;CELL("address",BZ46)),AC.No[],2,0),"")&amp;_xlfn.IFNA(IF(INDIRECT($A$1&amp;"!"&amp;CELL("address",CA46))&lt;&gt;0,"   +   "&amp;VLOOKUP(INDIRECT($A$1&amp;"!"&amp;CELL("address",CA46)),AC.No[],2,0),""),""),""),REPT("-",150))</f>
        <v/>
      </c>
      <c r="N46" s="7" t="str">
        <f ca="1">IF(INDIRECT($A$1&amp;"!"&amp;CELL("address",$CU46))&lt;&gt;"END",IF(INDIRECT($A$1&amp;"!"&amp;CELL("address",CD46))&lt;&gt;0,"USED IMPORTED   "&amp;INDIRECT($A$1&amp;"!"&amp;CELL("address",$CU46))&amp;"     USED  "&amp;TEXT(INDIRECT($A$1&amp;"!"&amp;CELL("address",CD46)),"#,###.#0")&amp;" KGS      AGAINST BILL OF ENTRY NO    "&amp;INDIRECT($A$1&amp;"!"&amp;CELL("address",$F46))&amp;"      Rate Per Kgs [ "&amp;INDIRECT($A$1&amp;"!"&amp;CELL("address",$I46))&amp;" ]     AGAINST H.S.CODE   "&amp;TEXT(INDIRECT($A$1&amp;"!"&amp;CELL("address",$H46)),"0000.0000")&amp;IF(OR(INDIRECT($A$1&amp;"!"&amp;CELL("address",$CF$8))&lt;&gt;"",INDIRECT($A$1&amp;"!"&amp;CELL("address",$CG$8))&lt;&gt;""),"  EFS ONLINE AC #    ","")&amp;_xlfn.IFNA(VLOOKUP(INDIRECT($A$1&amp;"!"&amp;CELL("address",CF46)),AC.No[],2,0),"")&amp;_xlfn.IFNA(IF(INDIRECT($A$1&amp;"!"&amp;CELL("address",CG46))&lt;&gt;0,"   +   "&amp;VLOOKUP(INDIRECT($A$1&amp;"!"&amp;CELL("address",CG46)),AC.No[],2,0),""),""),""),REPT("-",150))</f>
        <v/>
      </c>
      <c r="O46" s="7" t="str">
        <f ca="1">IF(INDIRECT($A$1&amp;"!"&amp;CELL("address",$CU46))&lt;&gt;"END",IF(INDIRECT($A$1&amp;"!"&amp;CELL("address",CJ46))&lt;&gt;0,"USED IMPORTED   "&amp;INDIRECT($A$1&amp;"!"&amp;CELL("address",$CU46))&amp;"     USED  "&amp;TEXT(INDIRECT($A$1&amp;"!"&amp;CELL("address",CJ46)),"#,###.#0")&amp;" KGS      AGAINST BILL OF ENTRY NO    "&amp;INDIRECT($A$1&amp;"!"&amp;CELL("address",$F46))&amp;"      Rate Per Kgs [ "&amp;INDIRECT($A$1&amp;"!"&amp;CELL("address",$I46))&amp;" ]     AGAINST H.S.CODE   "&amp;TEXT(INDIRECT($A$1&amp;"!"&amp;CELL("address",$H46)),"0000.0000")&amp;IF(OR(INDIRECT($A$1&amp;"!"&amp;CELL("address",$CL$8))&lt;&gt;"",INDIRECT($A$1&amp;"!"&amp;CELL("address",$CM$8))&lt;&gt;""),"  EFS ONLINE AC #    ","")&amp;_xlfn.IFNA(VLOOKUP(INDIRECT($A$1&amp;"!"&amp;CELL("address",CL46)),AC.No[],2,0),"")&amp;_xlfn.IFNA(IF(INDIRECT($A$1&amp;"!"&amp;CELL("address",CM46))&lt;&gt;0,"   +   "&amp;VLOOKUP(INDIRECT($A$1&amp;"!"&amp;CELL("address",CM46)),AC.No[],2,0),""),""),""),REPT("-",150))</f>
        <v/>
      </c>
      <c r="P46" s="7" t="str">
        <f ca="1">IF(INDIRECT($A$1&amp;"!"&amp;CELL("address",$CU46))&lt;&gt;"END",IF(INDIRECT($A$1&amp;"!"&amp;CELL("address",CP46))&lt;&gt;0,"USED IMPORTED   "&amp;INDIRECT($A$1&amp;"!"&amp;CELL("address",$CU46))&amp;"     USED  "&amp;TEXT(INDIRECT($A$1&amp;"!"&amp;CELL("address",CP46)),"#,###.#0")&amp;" KGS      AGAINST BILL OF ENTRY NO    "&amp;INDIRECT($A$1&amp;"!"&amp;CELL("address",$F46))&amp;"      Rate Per Kgs [ "&amp;INDIRECT($A$1&amp;"!"&amp;CELL("address",$I46))&amp;" ]     AGAINST H.S.CODE   "&amp;TEXT(INDIRECT($A$1&amp;"!"&amp;CELL("address",$H46)),"0000.0000")&amp;IF(OR(INDIRECT($A$1&amp;"!"&amp;CELL("address",$CR$8))&lt;&gt;"",INDIRECT($A$1&amp;"!"&amp;CELL("address",$CS$8))&lt;&gt;""),"  EFS ONLINE AC #    ","")&amp;_xlfn.IFNA(VLOOKUP(INDIRECT($A$1&amp;"!"&amp;CELL("address",CR46)),AC.No[],2,0),"")&amp;_xlfn.IFNA(IF(INDIRECT($A$1&amp;"!"&amp;CELL("address",CS46))&lt;&gt;0,"   +   "&amp;VLOOKUP(INDIRECT($A$1&amp;"!"&amp;CELL("address",CS46)),AC.No[],2,0),""),""),""),REPT("-",150))</f>
        <v/>
      </c>
    </row>
    <row r="47" spans="1:16" x14ac:dyDescent="0.2">
      <c r="A47" s="124">
        <v>38</v>
      </c>
      <c r="B47" s="7" t="str">
        <f ca="1">IF(INDIRECT($A$1&amp;"!"&amp;CELL("address",$CU47))&lt;&gt;"END",IF(INDIRECT($A$1&amp;"!"&amp;CELL("address",J47))&lt;&gt;0,"USED IMPORTED   "&amp;INDIRECT($A$1&amp;"!"&amp;CELL("address",$CU47))&amp;"     USED  "&amp;TEXT(INDIRECT($A$1&amp;"!"&amp;CELL("address",J47)),"#,###.#0")&amp;" KGS      AGAINST BILL OF ENTRY NO    "&amp;INDIRECT($A$1&amp;"!"&amp;CELL("address",$F47))&amp;"      Rate Per Kgs [ "&amp;INDIRECT($A$1&amp;"!"&amp;CELL("address",$I47))&amp;" ]     AGAINST H.S.CODE   "&amp;TEXT(INDIRECT($A$1&amp;"!"&amp;CELL("address",$H47)),"0000.0000")&amp;IF(OR(INDIRECT($A$1&amp;"!"&amp;CELL("address",$L$8))&lt;&gt;"",INDIRECT($A$1&amp;"!"&amp;CELL("address",$M$8))&lt;&gt;""),"  EFS ONLINE AC #    ","")&amp;_xlfn.IFNA(VLOOKUP(INDIRECT($A$1&amp;"!"&amp;CELL("address",L47)),AC.No[],2,0),"")&amp;_xlfn.IFNA(IF(INDIRECT($A$1&amp;"!"&amp;CELL("address",M47))&lt;&gt;0,"   +   "&amp;VLOOKUP(INDIRECT($A$1&amp;"!"&amp;CELL("address",M47)),AC.No[],2,0),""),""),""),REPT("-",150))</f>
        <v/>
      </c>
      <c r="C47" s="7" t="str">
        <f ca="1">IF(INDIRECT($A$1&amp;"!"&amp;CELL("address",$CU47))&lt;&gt;"END",IF(INDIRECT($A$1&amp;"!"&amp;CELL("address",P47))&lt;&gt;0,"USED IMPORTED   "&amp;INDIRECT($A$1&amp;"!"&amp;CELL("address",$CU47))&amp;"     USED  "&amp;TEXT(INDIRECT($A$1&amp;"!"&amp;CELL("address",P47)),"#,###.#0")&amp;" KGS      AGAINST BILL OF ENTRY NO    "&amp;INDIRECT($A$1&amp;"!"&amp;CELL("address",$F47))&amp;"      Rate Per Kgs [ "&amp;INDIRECT($A$1&amp;"!"&amp;CELL("address",$I47))&amp;" ]     AGAINST H.S.CODE   "&amp;TEXT(INDIRECT($A$1&amp;"!"&amp;CELL("address",$H47)),"0000.0000")&amp;IF(OR(INDIRECT($A$1&amp;"!"&amp;CELL("address",$R$8))&lt;&gt;"",INDIRECT($A$1&amp;"!"&amp;CELL("address",$S$8))&lt;&gt;""),"  EFS ONLINE AC #    ","")&amp;_xlfn.IFNA(VLOOKUP(INDIRECT($A$1&amp;"!"&amp;CELL("address",R47)),AC.No[],2,0),"")&amp;_xlfn.IFNA(IF(INDIRECT($A$1&amp;"!"&amp;CELL("address",S47))&lt;&gt;0,"   +   "&amp;VLOOKUP(INDIRECT($A$1&amp;"!"&amp;CELL("address",S47)),AC.No[],2,0),""),""),""),REPT("-",150))</f>
        <v/>
      </c>
      <c r="D47" s="7" t="str">
        <f ca="1">IF(INDIRECT($A$1&amp;"!"&amp;CELL("address",$CU47))&lt;&gt;"END",IF(INDIRECT($A$1&amp;"!"&amp;CELL("address",V47))&lt;&gt;0,"USED IMPORTED   "&amp;INDIRECT($A$1&amp;"!"&amp;CELL("address",$CU47))&amp;"     USED  "&amp;TEXT(INDIRECT($A$1&amp;"!"&amp;CELL("address",V47)),"#,###.#0")&amp;" KGS      AGAINST BILL OF ENTRY NO    "&amp;INDIRECT($A$1&amp;"!"&amp;CELL("address",$F47))&amp;"      Rate Per Kgs [ "&amp;INDIRECT($A$1&amp;"!"&amp;CELL("address",$I47))&amp;" ]     AGAINST H.S.CODE   "&amp;TEXT(INDIRECT($A$1&amp;"!"&amp;CELL("address",$H47)),"0000.0000")&amp;IF(OR(INDIRECT($A$1&amp;"!"&amp;CELL("address",$X$8))&lt;&gt;"",INDIRECT($A$1&amp;"!"&amp;CELL("address",$Y$8))&lt;&gt;""),"  EFS ONLINE AC #    ","")&amp;_xlfn.IFNA(VLOOKUP(INDIRECT($A$1&amp;"!"&amp;CELL("address",X47)),AC.No[],2,0),"")&amp;_xlfn.IFNA(IF(INDIRECT($A$1&amp;"!"&amp;CELL("address",Y47))&lt;&gt;0,"   +   "&amp;VLOOKUP(INDIRECT($A$1&amp;"!"&amp;CELL("address",Y47)),AC.No[],2,0),""),""),""),REPT("-",150))</f>
        <v/>
      </c>
      <c r="E47" s="7" t="str">
        <f ca="1">IF(INDIRECT($A$1&amp;"!"&amp;CELL("address",$CU47))&lt;&gt;"END",IF(INDIRECT($A$1&amp;"!"&amp;CELL("address",AB47))&lt;&gt;0,"USED IMPORTED   "&amp;INDIRECT($A$1&amp;"!"&amp;CELL("address",$CU47))&amp;"     USED  "&amp;TEXT(INDIRECT($A$1&amp;"!"&amp;CELL("address",AB47)),"#,###.#0")&amp;" KGS      AGAINST BILL OF ENTRY NO    "&amp;INDIRECT($A$1&amp;"!"&amp;CELL("address",$F47))&amp;"      Rate Per Kgs [ "&amp;INDIRECT($A$1&amp;"!"&amp;CELL("address",$I47))&amp;" ]     AGAINST H.S.CODE   "&amp;TEXT(INDIRECT($A$1&amp;"!"&amp;CELL("address",$H47)),"0000.0000")&amp;IF(OR(INDIRECT($A$1&amp;"!"&amp;CELL("address",$AD$8))&lt;&gt;"",INDIRECT($A$1&amp;"!"&amp;CELL("address",$AE$8))&lt;&gt;""),"  EFS ONLINE AC #    ","")&amp;_xlfn.IFNA(VLOOKUP(INDIRECT($A$1&amp;"!"&amp;CELL("address",AD47)),AC.No[],2,0),"")&amp;_xlfn.IFNA(IF(INDIRECT($A$1&amp;"!"&amp;CELL("address",AE47))&lt;&gt;0,"   +   "&amp;VLOOKUP(INDIRECT($A$1&amp;"!"&amp;CELL("address",AE47)),AC.No[],2,0),""),""),""),REPT("-",150))</f>
        <v/>
      </c>
      <c r="F47" s="7" t="str">
        <f ca="1">IF(INDIRECT($A$1&amp;"!"&amp;CELL("address",$CU47))&lt;&gt;"END",IF(INDIRECT($A$1&amp;"!"&amp;CELL("address",AH47))&lt;&gt;0,"USED IMPORTED   "&amp;INDIRECT($A$1&amp;"!"&amp;CELL("address",$CU47))&amp;"     USED  "&amp;TEXT(INDIRECT($A$1&amp;"!"&amp;CELL("address",AH47)),"#,###.#0")&amp;" KGS      AGAINST BILL OF ENTRY NO    "&amp;INDIRECT($A$1&amp;"!"&amp;CELL("address",$F47))&amp;"      Rate Per Kgs [ "&amp;INDIRECT($A$1&amp;"!"&amp;CELL("address",$I47))&amp;" ]     AGAINST H.S.CODE   "&amp;TEXT(INDIRECT($A$1&amp;"!"&amp;CELL("address",$H47)),"0000.0000")&amp;IF(OR(INDIRECT($A$1&amp;"!"&amp;CELL("address",$AJ$8))&lt;&gt;"",INDIRECT($A$1&amp;"!"&amp;CELL("address",$AK$8))&lt;&gt;""),"  EFS ONLINE AC #    ","")&amp;_xlfn.IFNA(VLOOKUP(INDIRECT($A$1&amp;"!"&amp;CELL("address",AJ47)),AC.No[],2,0),"")&amp;_xlfn.IFNA(IF(INDIRECT($A$1&amp;"!"&amp;CELL("address",AK47))&lt;&gt;0,"   +   "&amp;VLOOKUP(INDIRECT($A$1&amp;"!"&amp;CELL("address",AK47)),AC.No[],2,0),""),""),""),REPT("-",150))</f>
        <v/>
      </c>
      <c r="G47" s="7" t="str">
        <f ca="1">IF(INDIRECT($A$1&amp;"!"&amp;CELL("address",$CU47))&lt;&gt;"END",IF(INDIRECT($A$1&amp;"!"&amp;CELL("address",AN47))&lt;&gt;0,"USED IMPORTED   "&amp;INDIRECT($A$1&amp;"!"&amp;CELL("address",$CU47))&amp;"     USED  "&amp;TEXT(INDIRECT($A$1&amp;"!"&amp;CELL("address",AN47)),"#,###.#0")&amp;" KGS      AGAINST BILL OF ENTRY NO    "&amp;INDIRECT($A$1&amp;"!"&amp;CELL("address",$F47))&amp;"      Rate Per Kgs [ "&amp;INDIRECT($A$1&amp;"!"&amp;CELL("address",$I47))&amp;" ]     AGAINST H.S.CODE   "&amp;TEXT(INDIRECT($A$1&amp;"!"&amp;CELL("address",$H47)),"0000.0000")&amp;IF(OR(INDIRECT($A$1&amp;"!"&amp;CELL("address",$AP$8))&lt;&gt;"",INDIRECT($A$1&amp;"!"&amp;CELL("address",$AQ$8))&lt;&gt;""),"  EFS ONLINE AC #    ","")&amp;_xlfn.IFNA(VLOOKUP(INDIRECT($A$1&amp;"!"&amp;CELL("address",AP47)),AC.No[],2,0),"")&amp;_xlfn.IFNA(IF(INDIRECT($A$1&amp;"!"&amp;CELL("address",AQ47))&lt;&gt;0,"   +   "&amp;VLOOKUP(INDIRECT($A$1&amp;"!"&amp;CELL("address",AQ47)),AC.No[],2,0),""),""),""),REPT("-",150))</f>
        <v/>
      </c>
      <c r="H47" s="7" t="str">
        <f ca="1">IF(INDIRECT($A$1&amp;"!"&amp;CELL("address",$CU47))&lt;&gt;"END",IF(INDIRECT($A$1&amp;"!"&amp;CELL("address",AT47))&lt;&gt;0,"USED IMPORTED   "&amp;INDIRECT($A$1&amp;"!"&amp;CELL("address",$CU47))&amp;"     USED  "&amp;TEXT(INDIRECT($A$1&amp;"!"&amp;CELL("address",AT47)),"#,###.#0")&amp;" KGS      AGAINST BILL OF ENTRY NO    "&amp;INDIRECT($A$1&amp;"!"&amp;CELL("address",$F47))&amp;"      Rate Per Kgs [ "&amp;INDIRECT($A$1&amp;"!"&amp;CELL("address",$I47))&amp;" ]     AGAINST H.S.CODE   "&amp;TEXT(INDIRECT($A$1&amp;"!"&amp;CELL("address",$H47)),"0000.0000")&amp;IF(OR(INDIRECT($A$1&amp;"!"&amp;CELL("address",$AV$8))&lt;&gt;"",INDIRECT($A$1&amp;"!"&amp;CELL("address",$AW$8))&lt;&gt;""),"  EFS ONLINE AC #    ","")&amp;_xlfn.IFNA(VLOOKUP(INDIRECT($A$1&amp;"!"&amp;CELL("address",AV47)),AC.No[],2,0),"")&amp;_xlfn.IFNA(IF(INDIRECT($A$1&amp;"!"&amp;CELL("address",AW47))&lt;&gt;0,"   +   "&amp;VLOOKUP(INDIRECT($A$1&amp;"!"&amp;CELL("address",AW47)),AC.No[],2,0),""),""),""),REPT("-",150))</f>
        <v/>
      </c>
      <c r="I47" s="7" t="str">
        <f ca="1">IF(INDIRECT($A$1&amp;"!"&amp;CELL("address",$CU47))&lt;&gt;"END",IF(INDIRECT($A$1&amp;"!"&amp;CELL("address",AZ47))&lt;&gt;0,"USED IMPORTED   "&amp;INDIRECT($A$1&amp;"!"&amp;CELL("address",$CU47))&amp;"     USED  "&amp;TEXT(INDIRECT($A$1&amp;"!"&amp;CELL("address",AZ47)),"#,###.#0")&amp;" KGS      AGAINST BILL OF ENTRY NO    "&amp;INDIRECT($A$1&amp;"!"&amp;CELL("address",$F47))&amp;"      Rate Per Kgs [ "&amp;INDIRECT($A$1&amp;"!"&amp;CELL("address",$I47))&amp;" ]     AGAINST H.S.CODE   "&amp;TEXT(INDIRECT($A$1&amp;"!"&amp;CELL("address",$H47)),"0000.0000")&amp;IF(OR(INDIRECT($A$1&amp;"!"&amp;CELL("address",$BB$8))&lt;&gt;"",INDIRECT($A$1&amp;"!"&amp;CELL("address",$BC$8))&lt;&gt;""),"  EFS ONLINE AC #    ","")&amp;_xlfn.IFNA(VLOOKUP(INDIRECT($A$1&amp;"!"&amp;CELL("address",BB47)),AC.No[],2,0),"")&amp;_xlfn.IFNA(IF(INDIRECT($A$1&amp;"!"&amp;CELL("address",BC47))&lt;&gt;0,"   +   "&amp;VLOOKUP(INDIRECT($A$1&amp;"!"&amp;CELL("address",BC47)),AC.No[],2,0),""),""),""),REPT("-",150))</f>
        <v/>
      </c>
      <c r="J47" s="7" t="str">
        <f ca="1">IF(INDIRECT($A$1&amp;"!"&amp;CELL("address",$CU47))&lt;&gt;"END",IF(INDIRECT($A$1&amp;"!"&amp;CELL("address",BF47))&lt;&gt;0,"USED IMPORTED   "&amp;INDIRECT($A$1&amp;"!"&amp;CELL("address",$CU47))&amp;"     USED  "&amp;TEXT(INDIRECT($A$1&amp;"!"&amp;CELL("address",BF47)),"#,###.#0")&amp;" KGS      AGAINST BILL OF ENTRY NO    "&amp;INDIRECT($A$1&amp;"!"&amp;CELL("address",$F47))&amp;"      Rate Per Kgs [ "&amp;INDIRECT($A$1&amp;"!"&amp;CELL("address",$I47))&amp;" ]     AGAINST H.S.CODE   "&amp;TEXT(INDIRECT($A$1&amp;"!"&amp;CELL("address",$H47)),"0000.0000")&amp;IF(OR(INDIRECT($A$1&amp;"!"&amp;CELL("address",$BH$8))&lt;&gt;"",INDIRECT($A$1&amp;"!"&amp;CELL("address",$BI$8))&lt;&gt;""),"  EFS ONLINE AC #    ","")&amp;_xlfn.IFNA(VLOOKUP(INDIRECT($A$1&amp;"!"&amp;CELL("address",BH47)),AC.No[],2,0),"")&amp;_xlfn.IFNA(IF(INDIRECT($A$1&amp;"!"&amp;CELL("address",BI47))&lt;&gt;0,"   +   "&amp;VLOOKUP(INDIRECT($A$1&amp;"!"&amp;CELL("address",BI47)),AC.No[],2,0),""),""),""),REPT("-",150))</f>
        <v/>
      </c>
      <c r="K47" s="7" t="str">
        <f ca="1">IF(INDIRECT($A$1&amp;"!"&amp;CELL("address",$CU47))&lt;&gt;"END",IF(INDIRECT($A$1&amp;"!"&amp;CELL("address",BL47))&lt;&gt;0,"USED IMPORTED   "&amp;INDIRECT($A$1&amp;"!"&amp;CELL("address",$CU47))&amp;"     USED  "&amp;TEXT(INDIRECT($A$1&amp;"!"&amp;CELL("address",BL47)),"#,###.#0")&amp;" KGS      AGAINST BILL OF ENTRY NO    "&amp;INDIRECT($A$1&amp;"!"&amp;CELL("address",$F47))&amp;"      Rate Per Kgs [ "&amp;INDIRECT($A$1&amp;"!"&amp;CELL("address",$I47))&amp;" ]     AGAINST H.S.CODE   "&amp;TEXT(INDIRECT($A$1&amp;"!"&amp;CELL("address",$H47)),"0000.0000")&amp;IF(OR(INDIRECT($A$1&amp;"!"&amp;CELL("address",$BN$8))&lt;&gt;"",INDIRECT($A$1&amp;"!"&amp;CELL("address",$BO$8))&lt;&gt;""),"  EFS ONLINE AC #    ","")&amp;_xlfn.IFNA(VLOOKUP(INDIRECT($A$1&amp;"!"&amp;CELL("address",BN47)),AC.No[],2,0),"")&amp;_xlfn.IFNA(IF(INDIRECT($A$1&amp;"!"&amp;CELL("address",BO47))&lt;&gt;0,"   +   "&amp;VLOOKUP(INDIRECT($A$1&amp;"!"&amp;CELL("address",BO47)),AC.No[],2,0),""),""),""),REPT("-",150))</f>
        <v/>
      </c>
      <c r="L47" s="7" t="str">
        <f ca="1">IF(INDIRECT($A$1&amp;"!"&amp;CELL("address",$CU47))&lt;&gt;"END",IF(INDIRECT($A$1&amp;"!"&amp;CELL("address",BR47))&lt;&gt;0,"USED IMPORTED   "&amp;INDIRECT($A$1&amp;"!"&amp;CELL("address",$CU47))&amp;"     USED  "&amp;TEXT(INDIRECT($A$1&amp;"!"&amp;CELL("address",BR47)),"#,###.#0")&amp;" KGS      AGAINST BILL OF ENTRY NO    "&amp;INDIRECT($A$1&amp;"!"&amp;CELL("address",$F47))&amp;"      Rate Per Kgs [ "&amp;INDIRECT($A$1&amp;"!"&amp;CELL("address",$I47))&amp;" ]     AGAINST H.S.CODE   "&amp;TEXT(INDIRECT($A$1&amp;"!"&amp;CELL("address",$H47)),"0000.0000")&amp;IF(OR(INDIRECT($A$1&amp;"!"&amp;CELL("address",$BT$8))&lt;&gt;"",INDIRECT($A$1&amp;"!"&amp;CELL("address",$BU$8))&lt;&gt;""),"  EFS ONLINE AC #    ","")&amp;_xlfn.IFNA(VLOOKUP(INDIRECT($A$1&amp;"!"&amp;CELL("address",BT47)),AC.No[],2,0),"")&amp;_xlfn.IFNA(IF(INDIRECT($A$1&amp;"!"&amp;CELL("address",BU47))&lt;&gt;0,"   +   "&amp;VLOOKUP(INDIRECT($A$1&amp;"!"&amp;CELL("address",BU47)),AC.No[],2,0),""),""),""),REPT("-",150))</f>
        <v/>
      </c>
      <c r="M47" s="7" t="str">
        <f ca="1">IF(INDIRECT($A$1&amp;"!"&amp;CELL("address",$CU47))&lt;&gt;"END",IF(INDIRECT($A$1&amp;"!"&amp;CELL("address",BX47))&lt;&gt;0,"USED IMPORTED   "&amp;INDIRECT($A$1&amp;"!"&amp;CELL("address",$CU47))&amp;"     USED  "&amp;TEXT(INDIRECT($A$1&amp;"!"&amp;CELL("address",BX47)),"#,###.#0")&amp;" KGS      AGAINST BILL OF ENTRY NO    "&amp;INDIRECT($A$1&amp;"!"&amp;CELL("address",$F47))&amp;"      Rate Per Kgs [ "&amp;INDIRECT($A$1&amp;"!"&amp;CELL("address",$I47))&amp;" ]     AGAINST H.S.CODE   "&amp;TEXT(INDIRECT($A$1&amp;"!"&amp;CELL("address",$H47)),"0000.0000")&amp;IF(OR(INDIRECT($A$1&amp;"!"&amp;CELL("address",$BZ$8))&lt;&gt;"",INDIRECT($A$1&amp;"!"&amp;CELL("address",$CA$8))&lt;&gt;""),"  EFS ONLINE AC #    ","")&amp;_xlfn.IFNA(VLOOKUP(INDIRECT($A$1&amp;"!"&amp;CELL("address",BZ47)),AC.No[],2,0),"")&amp;_xlfn.IFNA(IF(INDIRECT($A$1&amp;"!"&amp;CELL("address",CA47))&lt;&gt;0,"   +   "&amp;VLOOKUP(INDIRECT($A$1&amp;"!"&amp;CELL("address",CA47)),AC.No[],2,0),""),""),""),REPT("-",150))</f>
        <v/>
      </c>
      <c r="N47" s="7" t="str">
        <f ca="1">IF(INDIRECT($A$1&amp;"!"&amp;CELL("address",$CU47))&lt;&gt;"END",IF(INDIRECT($A$1&amp;"!"&amp;CELL("address",CD47))&lt;&gt;0,"USED IMPORTED   "&amp;INDIRECT($A$1&amp;"!"&amp;CELL("address",$CU47))&amp;"     USED  "&amp;TEXT(INDIRECT($A$1&amp;"!"&amp;CELL("address",CD47)),"#,###.#0")&amp;" KGS      AGAINST BILL OF ENTRY NO    "&amp;INDIRECT($A$1&amp;"!"&amp;CELL("address",$F47))&amp;"      Rate Per Kgs [ "&amp;INDIRECT($A$1&amp;"!"&amp;CELL("address",$I47))&amp;" ]     AGAINST H.S.CODE   "&amp;TEXT(INDIRECT($A$1&amp;"!"&amp;CELL("address",$H47)),"0000.0000")&amp;IF(OR(INDIRECT($A$1&amp;"!"&amp;CELL("address",$CF$8))&lt;&gt;"",INDIRECT($A$1&amp;"!"&amp;CELL("address",$CG$8))&lt;&gt;""),"  EFS ONLINE AC #    ","")&amp;_xlfn.IFNA(VLOOKUP(INDIRECT($A$1&amp;"!"&amp;CELL("address",CF47)),AC.No[],2,0),"")&amp;_xlfn.IFNA(IF(INDIRECT($A$1&amp;"!"&amp;CELL("address",CG47))&lt;&gt;0,"   +   "&amp;VLOOKUP(INDIRECT($A$1&amp;"!"&amp;CELL("address",CG47)),AC.No[],2,0),""),""),""),REPT("-",150))</f>
        <v/>
      </c>
      <c r="O47" s="7" t="str">
        <f ca="1">IF(INDIRECT($A$1&amp;"!"&amp;CELL("address",$CU47))&lt;&gt;"END",IF(INDIRECT($A$1&amp;"!"&amp;CELL("address",CJ47))&lt;&gt;0,"USED IMPORTED   "&amp;INDIRECT($A$1&amp;"!"&amp;CELL("address",$CU47))&amp;"     USED  "&amp;TEXT(INDIRECT($A$1&amp;"!"&amp;CELL("address",CJ47)),"#,###.#0")&amp;" KGS      AGAINST BILL OF ENTRY NO    "&amp;INDIRECT($A$1&amp;"!"&amp;CELL("address",$F47))&amp;"      Rate Per Kgs [ "&amp;INDIRECT($A$1&amp;"!"&amp;CELL("address",$I47))&amp;" ]     AGAINST H.S.CODE   "&amp;TEXT(INDIRECT($A$1&amp;"!"&amp;CELL("address",$H47)),"0000.0000")&amp;IF(OR(INDIRECT($A$1&amp;"!"&amp;CELL("address",$CL$8))&lt;&gt;"",INDIRECT($A$1&amp;"!"&amp;CELL("address",$CM$8))&lt;&gt;""),"  EFS ONLINE AC #    ","")&amp;_xlfn.IFNA(VLOOKUP(INDIRECT($A$1&amp;"!"&amp;CELL("address",CL47)),AC.No[],2,0),"")&amp;_xlfn.IFNA(IF(INDIRECT($A$1&amp;"!"&amp;CELL("address",CM47))&lt;&gt;0,"   +   "&amp;VLOOKUP(INDIRECT($A$1&amp;"!"&amp;CELL("address",CM47)),AC.No[],2,0),""),""),""),REPT("-",150))</f>
        <v/>
      </c>
      <c r="P47" s="7" t="str">
        <f ca="1">IF(INDIRECT($A$1&amp;"!"&amp;CELL("address",$CU47))&lt;&gt;"END",IF(INDIRECT($A$1&amp;"!"&amp;CELL("address",CP47))&lt;&gt;0,"USED IMPORTED   "&amp;INDIRECT($A$1&amp;"!"&amp;CELL("address",$CU47))&amp;"     USED  "&amp;TEXT(INDIRECT($A$1&amp;"!"&amp;CELL("address",CP47)),"#,###.#0")&amp;" KGS      AGAINST BILL OF ENTRY NO    "&amp;INDIRECT($A$1&amp;"!"&amp;CELL("address",$F47))&amp;"      Rate Per Kgs [ "&amp;INDIRECT($A$1&amp;"!"&amp;CELL("address",$I47))&amp;" ]     AGAINST H.S.CODE   "&amp;TEXT(INDIRECT($A$1&amp;"!"&amp;CELL("address",$H47)),"0000.0000")&amp;IF(OR(INDIRECT($A$1&amp;"!"&amp;CELL("address",$CR$8))&lt;&gt;"",INDIRECT($A$1&amp;"!"&amp;CELL("address",$CS$8))&lt;&gt;""),"  EFS ONLINE AC #    ","")&amp;_xlfn.IFNA(VLOOKUP(INDIRECT($A$1&amp;"!"&amp;CELL("address",CR47)),AC.No[],2,0),"")&amp;_xlfn.IFNA(IF(INDIRECT($A$1&amp;"!"&amp;CELL("address",CS47))&lt;&gt;0,"   +   "&amp;VLOOKUP(INDIRECT($A$1&amp;"!"&amp;CELL("address",CS47)),AC.No[],2,0),""),""),""),REPT("-",150))</f>
        <v/>
      </c>
    </row>
    <row r="48" spans="1:16" x14ac:dyDescent="0.2">
      <c r="A48" s="124">
        <v>39</v>
      </c>
      <c r="B48" s="7" t="str">
        <f ca="1">IF(INDIRECT($A$1&amp;"!"&amp;CELL("address",$CU48))&lt;&gt;"END",IF(INDIRECT($A$1&amp;"!"&amp;CELL("address",J48))&lt;&gt;0,"USED IMPORTED   "&amp;INDIRECT($A$1&amp;"!"&amp;CELL("address",$CU48))&amp;"     USED  "&amp;TEXT(INDIRECT($A$1&amp;"!"&amp;CELL("address",J48)),"#,###.#0")&amp;" KGS      AGAINST BILL OF ENTRY NO    "&amp;INDIRECT($A$1&amp;"!"&amp;CELL("address",$F48))&amp;"      Rate Per Kgs [ "&amp;INDIRECT($A$1&amp;"!"&amp;CELL("address",$I48))&amp;" ]     AGAINST H.S.CODE   "&amp;TEXT(INDIRECT($A$1&amp;"!"&amp;CELL("address",$H48)),"0000.0000")&amp;IF(OR(INDIRECT($A$1&amp;"!"&amp;CELL("address",$L$8))&lt;&gt;"",INDIRECT($A$1&amp;"!"&amp;CELL("address",$M$8))&lt;&gt;""),"  EFS ONLINE AC #    ","")&amp;_xlfn.IFNA(VLOOKUP(INDIRECT($A$1&amp;"!"&amp;CELL("address",L48)),AC.No[],2,0),"")&amp;_xlfn.IFNA(IF(INDIRECT($A$1&amp;"!"&amp;CELL("address",M48))&lt;&gt;0,"   +   "&amp;VLOOKUP(INDIRECT($A$1&amp;"!"&amp;CELL("address",M48)),AC.No[],2,0),""),""),""),REPT("-",150))</f>
        <v/>
      </c>
      <c r="C48" s="7" t="str">
        <f ca="1">IF(INDIRECT($A$1&amp;"!"&amp;CELL("address",$CU48))&lt;&gt;"END",IF(INDIRECT($A$1&amp;"!"&amp;CELL("address",P48))&lt;&gt;0,"USED IMPORTED   "&amp;INDIRECT($A$1&amp;"!"&amp;CELL("address",$CU48))&amp;"     USED  "&amp;TEXT(INDIRECT($A$1&amp;"!"&amp;CELL("address",P48)),"#,###.#0")&amp;" KGS      AGAINST BILL OF ENTRY NO    "&amp;INDIRECT($A$1&amp;"!"&amp;CELL("address",$F48))&amp;"      Rate Per Kgs [ "&amp;INDIRECT($A$1&amp;"!"&amp;CELL("address",$I48))&amp;" ]     AGAINST H.S.CODE   "&amp;TEXT(INDIRECT($A$1&amp;"!"&amp;CELL("address",$H48)),"0000.0000")&amp;IF(OR(INDIRECT($A$1&amp;"!"&amp;CELL("address",$R$8))&lt;&gt;"",INDIRECT($A$1&amp;"!"&amp;CELL("address",$S$8))&lt;&gt;""),"  EFS ONLINE AC #    ","")&amp;_xlfn.IFNA(VLOOKUP(INDIRECT($A$1&amp;"!"&amp;CELL("address",R48)),AC.No[],2,0),"")&amp;_xlfn.IFNA(IF(INDIRECT($A$1&amp;"!"&amp;CELL("address",S48))&lt;&gt;0,"   +   "&amp;VLOOKUP(INDIRECT($A$1&amp;"!"&amp;CELL("address",S48)),AC.No[],2,0),""),""),""),REPT("-",150))</f>
        <v/>
      </c>
      <c r="D48" s="7" t="str">
        <f ca="1">IF(INDIRECT($A$1&amp;"!"&amp;CELL("address",$CU48))&lt;&gt;"END",IF(INDIRECT($A$1&amp;"!"&amp;CELL("address",V48))&lt;&gt;0,"USED IMPORTED   "&amp;INDIRECT($A$1&amp;"!"&amp;CELL("address",$CU48))&amp;"     USED  "&amp;TEXT(INDIRECT($A$1&amp;"!"&amp;CELL("address",V48)),"#,###.#0")&amp;" KGS      AGAINST BILL OF ENTRY NO    "&amp;INDIRECT($A$1&amp;"!"&amp;CELL("address",$F48))&amp;"      Rate Per Kgs [ "&amp;INDIRECT($A$1&amp;"!"&amp;CELL("address",$I48))&amp;" ]     AGAINST H.S.CODE   "&amp;TEXT(INDIRECT($A$1&amp;"!"&amp;CELL("address",$H48)),"0000.0000")&amp;IF(OR(INDIRECT($A$1&amp;"!"&amp;CELL("address",$X$8))&lt;&gt;"",INDIRECT($A$1&amp;"!"&amp;CELL("address",$Y$8))&lt;&gt;""),"  EFS ONLINE AC #    ","")&amp;_xlfn.IFNA(VLOOKUP(INDIRECT($A$1&amp;"!"&amp;CELL("address",X48)),AC.No[],2,0),"")&amp;_xlfn.IFNA(IF(INDIRECT($A$1&amp;"!"&amp;CELL("address",Y48))&lt;&gt;0,"   +   "&amp;VLOOKUP(INDIRECT($A$1&amp;"!"&amp;CELL("address",Y48)),AC.No[],2,0),""),""),""),REPT("-",150))</f>
        <v/>
      </c>
      <c r="E48" s="7" t="str">
        <f ca="1">IF(INDIRECT($A$1&amp;"!"&amp;CELL("address",$CU48))&lt;&gt;"END",IF(INDIRECT($A$1&amp;"!"&amp;CELL("address",AB48))&lt;&gt;0,"USED IMPORTED   "&amp;INDIRECT($A$1&amp;"!"&amp;CELL("address",$CU48))&amp;"     USED  "&amp;TEXT(INDIRECT($A$1&amp;"!"&amp;CELL("address",AB48)),"#,###.#0")&amp;" KGS      AGAINST BILL OF ENTRY NO    "&amp;INDIRECT($A$1&amp;"!"&amp;CELL("address",$F48))&amp;"      Rate Per Kgs [ "&amp;INDIRECT($A$1&amp;"!"&amp;CELL("address",$I48))&amp;" ]     AGAINST H.S.CODE   "&amp;TEXT(INDIRECT($A$1&amp;"!"&amp;CELL("address",$H48)),"0000.0000")&amp;IF(OR(INDIRECT($A$1&amp;"!"&amp;CELL("address",$AD$8))&lt;&gt;"",INDIRECT($A$1&amp;"!"&amp;CELL("address",$AE$8))&lt;&gt;""),"  EFS ONLINE AC #    ","")&amp;_xlfn.IFNA(VLOOKUP(INDIRECT($A$1&amp;"!"&amp;CELL("address",AD48)),AC.No[],2,0),"")&amp;_xlfn.IFNA(IF(INDIRECT($A$1&amp;"!"&amp;CELL("address",AE48))&lt;&gt;0,"   +   "&amp;VLOOKUP(INDIRECT($A$1&amp;"!"&amp;CELL("address",AE48)),AC.No[],2,0),""),""),""),REPT("-",150))</f>
        <v/>
      </c>
      <c r="F48" s="7" t="str">
        <f ca="1">IF(INDIRECT($A$1&amp;"!"&amp;CELL("address",$CU48))&lt;&gt;"END",IF(INDIRECT($A$1&amp;"!"&amp;CELL("address",AH48))&lt;&gt;0,"USED IMPORTED   "&amp;INDIRECT($A$1&amp;"!"&amp;CELL("address",$CU48))&amp;"     USED  "&amp;TEXT(INDIRECT($A$1&amp;"!"&amp;CELL("address",AH48)),"#,###.#0")&amp;" KGS      AGAINST BILL OF ENTRY NO    "&amp;INDIRECT($A$1&amp;"!"&amp;CELL("address",$F48))&amp;"      Rate Per Kgs [ "&amp;INDIRECT($A$1&amp;"!"&amp;CELL("address",$I48))&amp;" ]     AGAINST H.S.CODE   "&amp;TEXT(INDIRECT($A$1&amp;"!"&amp;CELL("address",$H48)),"0000.0000")&amp;IF(OR(INDIRECT($A$1&amp;"!"&amp;CELL("address",$AJ$8))&lt;&gt;"",INDIRECT($A$1&amp;"!"&amp;CELL("address",$AK$8))&lt;&gt;""),"  EFS ONLINE AC #    ","")&amp;_xlfn.IFNA(VLOOKUP(INDIRECT($A$1&amp;"!"&amp;CELL("address",AJ48)),AC.No[],2,0),"")&amp;_xlfn.IFNA(IF(INDIRECT($A$1&amp;"!"&amp;CELL("address",AK48))&lt;&gt;0,"   +   "&amp;VLOOKUP(INDIRECT($A$1&amp;"!"&amp;CELL("address",AK48)),AC.No[],2,0),""),""),""),REPT("-",150))</f>
        <v/>
      </c>
      <c r="G48" s="7" t="str">
        <f ca="1">IF(INDIRECT($A$1&amp;"!"&amp;CELL("address",$CU48))&lt;&gt;"END",IF(INDIRECT($A$1&amp;"!"&amp;CELL("address",AN48))&lt;&gt;0,"USED IMPORTED   "&amp;INDIRECT($A$1&amp;"!"&amp;CELL("address",$CU48))&amp;"     USED  "&amp;TEXT(INDIRECT($A$1&amp;"!"&amp;CELL("address",AN48)),"#,###.#0")&amp;" KGS      AGAINST BILL OF ENTRY NO    "&amp;INDIRECT($A$1&amp;"!"&amp;CELL("address",$F48))&amp;"      Rate Per Kgs [ "&amp;INDIRECT($A$1&amp;"!"&amp;CELL("address",$I48))&amp;" ]     AGAINST H.S.CODE   "&amp;TEXT(INDIRECT($A$1&amp;"!"&amp;CELL("address",$H48)),"0000.0000")&amp;IF(OR(INDIRECT($A$1&amp;"!"&amp;CELL("address",$AP$8))&lt;&gt;"",INDIRECT($A$1&amp;"!"&amp;CELL("address",$AQ$8))&lt;&gt;""),"  EFS ONLINE AC #    ","")&amp;_xlfn.IFNA(VLOOKUP(INDIRECT($A$1&amp;"!"&amp;CELL("address",AP48)),AC.No[],2,0),"")&amp;_xlfn.IFNA(IF(INDIRECT($A$1&amp;"!"&amp;CELL("address",AQ48))&lt;&gt;0,"   +   "&amp;VLOOKUP(INDIRECT($A$1&amp;"!"&amp;CELL("address",AQ48)),AC.No[],2,0),""),""),""),REPT("-",150))</f>
        <v/>
      </c>
      <c r="H48" s="7" t="str">
        <f ca="1">IF(INDIRECT($A$1&amp;"!"&amp;CELL("address",$CU48))&lt;&gt;"END",IF(INDIRECT($A$1&amp;"!"&amp;CELL("address",AT48))&lt;&gt;0,"USED IMPORTED   "&amp;INDIRECT($A$1&amp;"!"&amp;CELL("address",$CU48))&amp;"     USED  "&amp;TEXT(INDIRECT($A$1&amp;"!"&amp;CELL("address",AT48)),"#,###.#0")&amp;" KGS      AGAINST BILL OF ENTRY NO    "&amp;INDIRECT($A$1&amp;"!"&amp;CELL("address",$F48))&amp;"      Rate Per Kgs [ "&amp;INDIRECT($A$1&amp;"!"&amp;CELL("address",$I48))&amp;" ]     AGAINST H.S.CODE   "&amp;TEXT(INDIRECT($A$1&amp;"!"&amp;CELL("address",$H48)),"0000.0000")&amp;IF(OR(INDIRECT($A$1&amp;"!"&amp;CELL("address",$AV$8))&lt;&gt;"",INDIRECT($A$1&amp;"!"&amp;CELL("address",$AW$8))&lt;&gt;""),"  EFS ONLINE AC #    ","")&amp;_xlfn.IFNA(VLOOKUP(INDIRECT($A$1&amp;"!"&amp;CELL("address",AV48)),AC.No[],2,0),"")&amp;_xlfn.IFNA(IF(INDIRECT($A$1&amp;"!"&amp;CELL("address",AW48))&lt;&gt;0,"   +   "&amp;VLOOKUP(INDIRECT($A$1&amp;"!"&amp;CELL("address",AW48)),AC.No[],2,0),""),""),""),REPT("-",150))</f>
        <v/>
      </c>
      <c r="I48" s="7" t="str">
        <f ca="1">IF(INDIRECT($A$1&amp;"!"&amp;CELL("address",$CU48))&lt;&gt;"END",IF(INDIRECT($A$1&amp;"!"&amp;CELL("address",AZ48))&lt;&gt;0,"USED IMPORTED   "&amp;INDIRECT($A$1&amp;"!"&amp;CELL("address",$CU48))&amp;"     USED  "&amp;TEXT(INDIRECT($A$1&amp;"!"&amp;CELL("address",AZ48)),"#,###.#0")&amp;" KGS      AGAINST BILL OF ENTRY NO    "&amp;INDIRECT($A$1&amp;"!"&amp;CELL("address",$F48))&amp;"      Rate Per Kgs [ "&amp;INDIRECT($A$1&amp;"!"&amp;CELL("address",$I48))&amp;" ]     AGAINST H.S.CODE   "&amp;TEXT(INDIRECT($A$1&amp;"!"&amp;CELL("address",$H48)),"0000.0000")&amp;IF(OR(INDIRECT($A$1&amp;"!"&amp;CELL("address",$BB$8))&lt;&gt;"",INDIRECT($A$1&amp;"!"&amp;CELL("address",$BC$8))&lt;&gt;""),"  EFS ONLINE AC #    ","")&amp;_xlfn.IFNA(VLOOKUP(INDIRECT($A$1&amp;"!"&amp;CELL("address",BB48)),AC.No[],2,0),"")&amp;_xlfn.IFNA(IF(INDIRECT($A$1&amp;"!"&amp;CELL("address",BC48))&lt;&gt;0,"   +   "&amp;VLOOKUP(INDIRECT($A$1&amp;"!"&amp;CELL("address",BC48)),AC.No[],2,0),""),""),""),REPT("-",150))</f>
        <v/>
      </c>
      <c r="J48" s="7" t="str">
        <f ca="1">IF(INDIRECT($A$1&amp;"!"&amp;CELL("address",$CU48))&lt;&gt;"END",IF(INDIRECT($A$1&amp;"!"&amp;CELL("address",BF48))&lt;&gt;0,"USED IMPORTED   "&amp;INDIRECT($A$1&amp;"!"&amp;CELL("address",$CU48))&amp;"     USED  "&amp;TEXT(INDIRECT($A$1&amp;"!"&amp;CELL("address",BF48)),"#,###.#0")&amp;" KGS      AGAINST BILL OF ENTRY NO    "&amp;INDIRECT($A$1&amp;"!"&amp;CELL("address",$F48))&amp;"      Rate Per Kgs [ "&amp;INDIRECT($A$1&amp;"!"&amp;CELL("address",$I48))&amp;" ]     AGAINST H.S.CODE   "&amp;TEXT(INDIRECT($A$1&amp;"!"&amp;CELL("address",$H48)),"0000.0000")&amp;IF(OR(INDIRECT($A$1&amp;"!"&amp;CELL("address",$BH$8))&lt;&gt;"",INDIRECT($A$1&amp;"!"&amp;CELL("address",$BI$8))&lt;&gt;""),"  EFS ONLINE AC #    ","")&amp;_xlfn.IFNA(VLOOKUP(INDIRECT($A$1&amp;"!"&amp;CELL("address",BH48)),AC.No[],2,0),"")&amp;_xlfn.IFNA(IF(INDIRECT($A$1&amp;"!"&amp;CELL("address",BI48))&lt;&gt;0,"   +   "&amp;VLOOKUP(INDIRECT($A$1&amp;"!"&amp;CELL("address",BI48)),AC.No[],2,0),""),""),""),REPT("-",150))</f>
        <v/>
      </c>
      <c r="K48" s="7" t="str">
        <f ca="1">IF(INDIRECT($A$1&amp;"!"&amp;CELL("address",$CU48))&lt;&gt;"END",IF(INDIRECT($A$1&amp;"!"&amp;CELL("address",BL48))&lt;&gt;0,"USED IMPORTED   "&amp;INDIRECT($A$1&amp;"!"&amp;CELL("address",$CU48))&amp;"     USED  "&amp;TEXT(INDIRECT($A$1&amp;"!"&amp;CELL("address",BL48)),"#,###.#0")&amp;" KGS      AGAINST BILL OF ENTRY NO    "&amp;INDIRECT($A$1&amp;"!"&amp;CELL("address",$F48))&amp;"      Rate Per Kgs [ "&amp;INDIRECT($A$1&amp;"!"&amp;CELL("address",$I48))&amp;" ]     AGAINST H.S.CODE   "&amp;TEXT(INDIRECT($A$1&amp;"!"&amp;CELL("address",$H48)),"0000.0000")&amp;IF(OR(INDIRECT($A$1&amp;"!"&amp;CELL("address",$BN$8))&lt;&gt;"",INDIRECT($A$1&amp;"!"&amp;CELL("address",$BO$8))&lt;&gt;""),"  EFS ONLINE AC #    ","")&amp;_xlfn.IFNA(VLOOKUP(INDIRECT($A$1&amp;"!"&amp;CELL("address",BN48)),AC.No[],2,0),"")&amp;_xlfn.IFNA(IF(INDIRECT($A$1&amp;"!"&amp;CELL("address",BO48))&lt;&gt;0,"   +   "&amp;VLOOKUP(INDIRECT($A$1&amp;"!"&amp;CELL("address",BO48)),AC.No[],2,0),""),""),""),REPT("-",150))</f>
        <v/>
      </c>
      <c r="L48" s="7" t="str">
        <f ca="1">IF(INDIRECT($A$1&amp;"!"&amp;CELL("address",$CU48))&lt;&gt;"END",IF(INDIRECT($A$1&amp;"!"&amp;CELL("address",BR48))&lt;&gt;0,"USED IMPORTED   "&amp;INDIRECT($A$1&amp;"!"&amp;CELL("address",$CU48))&amp;"     USED  "&amp;TEXT(INDIRECT($A$1&amp;"!"&amp;CELL("address",BR48)),"#,###.#0")&amp;" KGS      AGAINST BILL OF ENTRY NO    "&amp;INDIRECT($A$1&amp;"!"&amp;CELL("address",$F48))&amp;"      Rate Per Kgs [ "&amp;INDIRECT($A$1&amp;"!"&amp;CELL("address",$I48))&amp;" ]     AGAINST H.S.CODE   "&amp;TEXT(INDIRECT($A$1&amp;"!"&amp;CELL("address",$H48)),"0000.0000")&amp;IF(OR(INDIRECT($A$1&amp;"!"&amp;CELL("address",$BT$8))&lt;&gt;"",INDIRECT($A$1&amp;"!"&amp;CELL("address",$BU$8))&lt;&gt;""),"  EFS ONLINE AC #    ","")&amp;_xlfn.IFNA(VLOOKUP(INDIRECT($A$1&amp;"!"&amp;CELL("address",BT48)),AC.No[],2,0),"")&amp;_xlfn.IFNA(IF(INDIRECT($A$1&amp;"!"&amp;CELL("address",BU48))&lt;&gt;0,"   +   "&amp;VLOOKUP(INDIRECT($A$1&amp;"!"&amp;CELL("address",BU48)),AC.No[],2,0),""),""),""),REPT("-",150))</f>
        <v/>
      </c>
      <c r="M48" s="7" t="str">
        <f ca="1">IF(INDIRECT($A$1&amp;"!"&amp;CELL("address",$CU48))&lt;&gt;"END",IF(INDIRECT($A$1&amp;"!"&amp;CELL("address",BX48))&lt;&gt;0,"USED IMPORTED   "&amp;INDIRECT($A$1&amp;"!"&amp;CELL("address",$CU48))&amp;"     USED  "&amp;TEXT(INDIRECT($A$1&amp;"!"&amp;CELL("address",BX48)),"#,###.#0")&amp;" KGS      AGAINST BILL OF ENTRY NO    "&amp;INDIRECT($A$1&amp;"!"&amp;CELL("address",$F48))&amp;"      Rate Per Kgs [ "&amp;INDIRECT($A$1&amp;"!"&amp;CELL("address",$I48))&amp;" ]     AGAINST H.S.CODE   "&amp;TEXT(INDIRECT($A$1&amp;"!"&amp;CELL("address",$H48)),"0000.0000")&amp;IF(OR(INDIRECT($A$1&amp;"!"&amp;CELL("address",$BZ$8))&lt;&gt;"",INDIRECT($A$1&amp;"!"&amp;CELL("address",$CA$8))&lt;&gt;""),"  EFS ONLINE AC #    ","")&amp;_xlfn.IFNA(VLOOKUP(INDIRECT($A$1&amp;"!"&amp;CELL("address",BZ48)),AC.No[],2,0),"")&amp;_xlfn.IFNA(IF(INDIRECT($A$1&amp;"!"&amp;CELL("address",CA48))&lt;&gt;0,"   +   "&amp;VLOOKUP(INDIRECT($A$1&amp;"!"&amp;CELL("address",CA48)),AC.No[],2,0),""),""),""),REPT("-",150))</f>
        <v/>
      </c>
      <c r="N48" s="7" t="str">
        <f ca="1">IF(INDIRECT($A$1&amp;"!"&amp;CELL("address",$CU48))&lt;&gt;"END",IF(INDIRECT($A$1&amp;"!"&amp;CELL("address",CD48))&lt;&gt;0,"USED IMPORTED   "&amp;INDIRECT($A$1&amp;"!"&amp;CELL("address",$CU48))&amp;"     USED  "&amp;TEXT(INDIRECT($A$1&amp;"!"&amp;CELL("address",CD48)),"#,###.#0")&amp;" KGS      AGAINST BILL OF ENTRY NO    "&amp;INDIRECT($A$1&amp;"!"&amp;CELL("address",$F48))&amp;"      Rate Per Kgs [ "&amp;INDIRECT($A$1&amp;"!"&amp;CELL("address",$I48))&amp;" ]     AGAINST H.S.CODE   "&amp;TEXT(INDIRECT($A$1&amp;"!"&amp;CELL("address",$H48)),"0000.0000")&amp;IF(OR(INDIRECT($A$1&amp;"!"&amp;CELL("address",$CF$8))&lt;&gt;"",INDIRECT($A$1&amp;"!"&amp;CELL("address",$CG$8))&lt;&gt;""),"  EFS ONLINE AC #    ","")&amp;_xlfn.IFNA(VLOOKUP(INDIRECT($A$1&amp;"!"&amp;CELL("address",CF48)),AC.No[],2,0),"")&amp;_xlfn.IFNA(IF(INDIRECT($A$1&amp;"!"&amp;CELL("address",CG48))&lt;&gt;0,"   +   "&amp;VLOOKUP(INDIRECT($A$1&amp;"!"&amp;CELL("address",CG48)),AC.No[],2,0),""),""),""),REPT("-",150))</f>
        <v/>
      </c>
      <c r="O48" s="7" t="str">
        <f ca="1">IF(INDIRECT($A$1&amp;"!"&amp;CELL("address",$CU48))&lt;&gt;"END",IF(INDIRECT($A$1&amp;"!"&amp;CELL("address",CJ48))&lt;&gt;0,"USED IMPORTED   "&amp;INDIRECT($A$1&amp;"!"&amp;CELL("address",$CU48))&amp;"     USED  "&amp;TEXT(INDIRECT($A$1&amp;"!"&amp;CELL("address",CJ48)),"#,###.#0")&amp;" KGS      AGAINST BILL OF ENTRY NO    "&amp;INDIRECT($A$1&amp;"!"&amp;CELL("address",$F48))&amp;"      Rate Per Kgs [ "&amp;INDIRECT($A$1&amp;"!"&amp;CELL("address",$I48))&amp;" ]     AGAINST H.S.CODE   "&amp;TEXT(INDIRECT($A$1&amp;"!"&amp;CELL("address",$H48)),"0000.0000")&amp;IF(OR(INDIRECT($A$1&amp;"!"&amp;CELL("address",$CL$8))&lt;&gt;"",INDIRECT($A$1&amp;"!"&amp;CELL("address",$CM$8))&lt;&gt;""),"  EFS ONLINE AC #    ","")&amp;_xlfn.IFNA(VLOOKUP(INDIRECT($A$1&amp;"!"&amp;CELL("address",CL48)),AC.No[],2,0),"")&amp;_xlfn.IFNA(IF(INDIRECT($A$1&amp;"!"&amp;CELL("address",CM48))&lt;&gt;0,"   +   "&amp;VLOOKUP(INDIRECT($A$1&amp;"!"&amp;CELL("address",CM48)),AC.No[],2,0),""),""),""),REPT("-",150))</f>
        <v/>
      </c>
      <c r="P48" s="7" t="str">
        <f ca="1">IF(INDIRECT($A$1&amp;"!"&amp;CELL("address",$CU48))&lt;&gt;"END",IF(INDIRECT($A$1&amp;"!"&amp;CELL("address",CP48))&lt;&gt;0,"USED IMPORTED   "&amp;INDIRECT($A$1&amp;"!"&amp;CELL("address",$CU48))&amp;"     USED  "&amp;TEXT(INDIRECT($A$1&amp;"!"&amp;CELL("address",CP48)),"#,###.#0")&amp;" KGS      AGAINST BILL OF ENTRY NO    "&amp;INDIRECT($A$1&amp;"!"&amp;CELL("address",$F48))&amp;"      Rate Per Kgs [ "&amp;INDIRECT($A$1&amp;"!"&amp;CELL("address",$I48))&amp;" ]     AGAINST H.S.CODE   "&amp;TEXT(INDIRECT($A$1&amp;"!"&amp;CELL("address",$H48)),"0000.0000")&amp;IF(OR(INDIRECT($A$1&amp;"!"&amp;CELL("address",$CR$8))&lt;&gt;"",INDIRECT($A$1&amp;"!"&amp;CELL("address",$CS$8))&lt;&gt;""),"  EFS ONLINE AC #    ","")&amp;_xlfn.IFNA(VLOOKUP(INDIRECT($A$1&amp;"!"&amp;CELL("address",CR48)),AC.No[],2,0),"")&amp;_xlfn.IFNA(IF(INDIRECT($A$1&amp;"!"&amp;CELL("address",CS48))&lt;&gt;0,"   +   "&amp;VLOOKUP(INDIRECT($A$1&amp;"!"&amp;CELL("address",CS48)),AC.No[],2,0),""),""),""),REPT("-",150))</f>
        <v/>
      </c>
    </row>
    <row r="49" spans="1:16" x14ac:dyDescent="0.2">
      <c r="A49" s="124">
        <v>40</v>
      </c>
      <c r="B49" s="7" t="str">
        <f ca="1">IF(INDIRECT($A$1&amp;"!"&amp;CELL("address",$CU49))&lt;&gt;"END",IF(INDIRECT($A$1&amp;"!"&amp;CELL("address",J49))&lt;&gt;0,"USED IMPORTED   "&amp;INDIRECT($A$1&amp;"!"&amp;CELL("address",$CU49))&amp;"     USED  "&amp;TEXT(INDIRECT($A$1&amp;"!"&amp;CELL("address",J49)),"#,###.#0")&amp;" KGS      AGAINST BILL OF ENTRY NO    "&amp;INDIRECT($A$1&amp;"!"&amp;CELL("address",$F49))&amp;"      Rate Per Kgs [ "&amp;INDIRECT($A$1&amp;"!"&amp;CELL("address",$I49))&amp;" ]     AGAINST H.S.CODE   "&amp;TEXT(INDIRECT($A$1&amp;"!"&amp;CELL("address",$H49)),"0000.0000")&amp;IF(OR(INDIRECT($A$1&amp;"!"&amp;CELL("address",$L$8))&lt;&gt;"",INDIRECT($A$1&amp;"!"&amp;CELL("address",$M$8))&lt;&gt;""),"  EFS ONLINE AC #    ","")&amp;_xlfn.IFNA(VLOOKUP(INDIRECT($A$1&amp;"!"&amp;CELL("address",L49)),AC.No[],2,0),"")&amp;_xlfn.IFNA(IF(INDIRECT($A$1&amp;"!"&amp;CELL("address",M49))&lt;&gt;0,"   +   "&amp;VLOOKUP(INDIRECT($A$1&amp;"!"&amp;CELL("address",M49)),AC.No[],2,0),""),""),""),REPT("-",150))</f>
        <v/>
      </c>
      <c r="C49" s="7" t="str">
        <f ca="1">IF(INDIRECT($A$1&amp;"!"&amp;CELL("address",$CU49))&lt;&gt;"END",IF(INDIRECT($A$1&amp;"!"&amp;CELL("address",P49))&lt;&gt;0,"USED IMPORTED   "&amp;INDIRECT($A$1&amp;"!"&amp;CELL("address",$CU49))&amp;"     USED  "&amp;TEXT(INDIRECT($A$1&amp;"!"&amp;CELL("address",P49)),"#,###.#0")&amp;" KGS      AGAINST BILL OF ENTRY NO    "&amp;INDIRECT($A$1&amp;"!"&amp;CELL("address",$F49))&amp;"      Rate Per Kgs [ "&amp;INDIRECT($A$1&amp;"!"&amp;CELL("address",$I49))&amp;" ]     AGAINST H.S.CODE   "&amp;TEXT(INDIRECT($A$1&amp;"!"&amp;CELL("address",$H49)),"0000.0000")&amp;IF(OR(INDIRECT($A$1&amp;"!"&amp;CELL("address",$R$8))&lt;&gt;"",INDIRECT($A$1&amp;"!"&amp;CELL("address",$S$8))&lt;&gt;""),"  EFS ONLINE AC #    ","")&amp;_xlfn.IFNA(VLOOKUP(INDIRECT($A$1&amp;"!"&amp;CELL("address",R49)),AC.No[],2,0),"")&amp;_xlfn.IFNA(IF(INDIRECT($A$1&amp;"!"&amp;CELL("address",S49))&lt;&gt;0,"   +   "&amp;VLOOKUP(INDIRECT($A$1&amp;"!"&amp;CELL("address",S49)),AC.No[],2,0),""),""),""),REPT("-",150))</f>
        <v/>
      </c>
      <c r="D49" s="7" t="str">
        <f ca="1">IF(INDIRECT($A$1&amp;"!"&amp;CELL("address",$CU49))&lt;&gt;"END",IF(INDIRECT($A$1&amp;"!"&amp;CELL("address",V49))&lt;&gt;0,"USED IMPORTED   "&amp;INDIRECT($A$1&amp;"!"&amp;CELL("address",$CU49))&amp;"     USED  "&amp;TEXT(INDIRECT($A$1&amp;"!"&amp;CELL("address",V49)),"#,###.#0")&amp;" KGS      AGAINST BILL OF ENTRY NO    "&amp;INDIRECT($A$1&amp;"!"&amp;CELL("address",$F49))&amp;"      Rate Per Kgs [ "&amp;INDIRECT($A$1&amp;"!"&amp;CELL("address",$I49))&amp;" ]     AGAINST H.S.CODE   "&amp;TEXT(INDIRECT($A$1&amp;"!"&amp;CELL("address",$H49)),"0000.0000")&amp;IF(OR(INDIRECT($A$1&amp;"!"&amp;CELL("address",$X$8))&lt;&gt;"",INDIRECT($A$1&amp;"!"&amp;CELL("address",$Y$8))&lt;&gt;""),"  EFS ONLINE AC #    ","")&amp;_xlfn.IFNA(VLOOKUP(INDIRECT($A$1&amp;"!"&amp;CELL("address",X49)),AC.No[],2,0),"")&amp;_xlfn.IFNA(IF(INDIRECT($A$1&amp;"!"&amp;CELL("address",Y49))&lt;&gt;0,"   +   "&amp;VLOOKUP(INDIRECT($A$1&amp;"!"&amp;CELL("address",Y49)),AC.No[],2,0),""),""),""),REPT("-",150))</f>
        <v/>
      </c>
      <c r="E49" s="7" t="str">
        <f ca="1">IF(INDIRECT($A$1&amp;"!"&amp;CELL("address",$CU49))&lt;&gt;"END",IF(INDIRECT($A$1&amp;"!"&amp;CELL("address",AB49))&lt;&gt;0,"USED IMPORTED   "&amp;INDIRECT($A$1&amp;"!"&amp;CELL("address",$CU49))&amp;"     USED  "&amp;TEXT(INDIRECT($A$1&amp;"!"&amp;CELL("address",AB49)),"#,###.#0")&amp;" KGS      AGAINST BILL OF ENTRY NO    "&amp;INDIRECT($A$1&amp;"!"&amp;CELL("address",$F49))&amp;"      Rate Per Kgs [ "&amp;INDIRECT($A$1&amp;"!"&amp;CELL("address",$I49))&amp;" ]     AGAINST H.S.CODE   "&amp;TEXT(INDIRECT($A$1&amp;"!"&amp;CELL("address",$H49)),"0000.0000")&amp;IF(OR(INDIRECT($A$1&amp;"!"&amp;CELL("address",$AD$8))&lt;&gt;"",INDIRECT($A$1&amp;"!"&amp;CELL("address",$AE$8))&lt;&gt;""),"  EFS ONLINE AC #    ","")&amp;_xlfn.IFNA(VLOOKUP(INDIRECT($A$1&amp;"!"&amp;CELL("address",AD49)),AC.No[],2,0),"")&amp;_xlfn.IFNA(IF(INDIRECT($A$1&amp;"!"&amp;CELL("address",AE49))&lt;&gt;0,"   +   "&amp;VLOOKUP(INDIRECT($A$1&amp;"!"&amp;CELL("address",AE49)),AC.No[],2,0),""),""),""),REPT("-",150))</f>
        <v/>
      </c>
      <c r="F49" s="7" t="str">
        <f ca="1">IF(INDIRECT($A$1&amp;"!"&amp;CELL("address",$CU49))&lt;&gt;"END",IF(INDIRECT($A$1&amp;"!"&amp;CELL("address",AH49))&lt;&gt;0,"USED IMPORTED   "&amp;INDIRECT($A$1&amp;"!"&amp;CELL("address",$CU49))&amp;"     USED  "&amp;TEXT(INDIRECT($A$1&amp;"!"&amp;CELL("address",AH49)),"#,###.#0")&amp;" KGS      AGAINST BILL OF ENTRY NO    "&amp;INDIRECT($A$1&amp;"!"&amp;CELL("address",$F49))&amp;"      Rate Per Kgs [ "&amp;INDIRECT($A$1&amp;"!"&amp;CELL("address",$I49))&amp;" ]     AGAINST H.S.CODE   "&amp;TEXT(INDIRECT($A$1&amp;"!"&amp;CELL("address",$H49)),"0000.0000")&amp;IF(OR(INDIRECT($A$1&amp;"!"&amp;CELL("address",$AJ$8))&lt;&gt;"",INDIRECT($A$1&amp;"!"&amp;CELL("address",$AK$8))&lt;&gt;""),"  EFS ONLINE AC #    ","")&amp;_xlfn.IFNA(VLOOKUP(INDIRECT($A$1&amp;"!"&amp;CELL("address",AJ49)),AC.No[],2,0),"")&amp;_xlfn.IFNA(IF(INDIRECT($A$1&amp;"!"&amp;CELL("address",AK49))&lt;&gt;0,"   +   "&amp;VLOOKUP(INDIRECT($A$1&amp;"!"&amp;CELL("address",AK49)),AC.No[],2,0),""),""),""),REPT("-",150))</f>
        <v/>
      </c>
      <c r="G49" s="7" t="str">
        <f ca="1">IF(INDIRECT($A$1&amp;"!"&amp;CELL("address",$CU49))&lt;&gt;"END",IF(INDIRECT($A$1&amp;"!"&amp;CELL("address",AN49))&lt;&gt;0,"USED IMPORTED   "&amp;INDIRECT($A$1&amp;"!"&amp;CELL("address",$CU49))&amp;"     USED  "&amp;TEXT(INDIRECT($A$1&amp;"!"&amp;CELL("address",AN49)),"#,###.#0")&amp;" KGS      AGAINST BILL OF ENTRY NO    "&amp;INDIRECT($A$1&amp;"!"&amp;CELL("address",$F49))&amp;"      Rate Per Kgs [ "&amp;INDIRECT($A$1&amp;"!"&amp;CELL("address",$I49))&amp;" ]     AGAINST H.S.CODE   "&amp;TEXT(INDIRECT($A$1&amp;"!"&amp;CELL("address",$H49)),"0000.0000")&amp;IF(OR(INDIRECT($A$1&amp;"!"&amp;CELL("address",$AP$8))&lt;&gt;"",INDIRECT($A$1&amp;"!"&amp;CELL("address",$AQ$8))&lt;&gt;""),"  EFS ONLINE AC #    ","")&amp;_xlfn.IFNA(VLOOKUP(INDIRECT($A$1&amp;"!"&amp;CELL("address",AP49)),AC.No[],2,0),"")&amp;_xlfn.IFNA(IF(INDIRECT($A$1&amp;"!"&amp;CELL("address",AQ49))&lt;&gt;0,"   +   "&amp;VLOOKUP(INDIRECT($A$1&amp;"!"&amp;CELL("address",AQ49)),AC.No[],2,0),""),""),""),REPT("-",150))</f>
        <v/>
      </c>
      <c r="H49" s="7" t="str">
        <f ca="1">IF(INDIRECT($A$1&amp;"!"&amp;CELL("address",$CU49))&lt;&gt;"END",IF(INDIRECT($A$1&amp;"!"&amp;CELL("address",AT49))&lt;&gt;0,"USED IMPORTED   "&amp;INDIRECT($A$1&amp;"!"&amp;CELL("address",$CU49))&amp;"     USED  "&amp;TEXT(INDIRECT($A$1&amp;"!"&amp;CELL("address",AT49)),"#,###.#0")&amp;" KGS      AGAINST BILL OF ENTRY NO    "&amp;INDIRECT($A$1&amp;"!"&amp;CELL("address",$F49))&amp;"      Rate Per Kgs [ "&amp;INDIRECT($A$1&amp;"!"&amp;CELL("address",$I49))&amp;" ]     AGAINST H.S.CODE   "&amp;TEXT(INDIRECT($A$1&amp;"!"&amp;CELL("address",$H49)),"0000.0000")&amp;IF(OR(INDIRECT($A$1&amp;"!"&amp;CELL("address",$AV$8))&lt;&gt;"",INDIRECT($A$1&amp;"!"&amp;CELL("address",$AW$8))&lt;&gt;""),"  EFS ONLINE AC #    ","")&amp;_xlfn.IFNA(VLOOKUP(INDIRECT($A$1&amp;"!"&amp;CELL("address",AV49)),AC.No[],2,0),"")&amp;_xlfn.IFNA(IF(INDIRECT($A$1&amp;"!"&amp;CELL("address",AW49))&lt;&gt;0,"   +   "&amp;VLOOKUP(INDIRECT($A$1&amp;"!"&amp;CELL("address",AW49)),AC.No[],2,0),""),""),""),REPT("-",150))</f>
        <v/>
      </c>
      <c r="I49" s="7" t="str">
        <f ca="1">IF(INDIRECT($A$1&amp;"!"&amp;CELL("address",$CU49))&lt;&gt;"END",IF(INDIRECT($A$1&amp;"!"&amp;CELL("address",AZ49))&lt;&gt;0,"USED IMPORTED   "&amp;INDIRECT($A$1&amp;"!"&amp;CELL("address",$CU49))&amp;"     USED  "&amp;TEXT(INDIRECT($A$1&amp;"!"&amp;CELL("address",AZ49)),"#,###.#0")&amp;" KGS      AGAINST BILL OF ENTRY NO    "&amp;INDIRECT($A$1&amp;"!"&amp;CELL("address",$F49))&amp;"      Rate Per Kgs [ "&amp;INDIRECT($A$1&amp;"!"&amp;CELL("address",$I49))&amp;" ]     AGAINST H.S.CODE   "&amp;TEXT(INDIRECT($A$1&amp;"!"&amp;CELL("address",$H49)),"0000.0000")&amp;IF(OR(INDIRECT($A$1&amp;"!"&amp;CELL("address",$BB$8))&lt;&gt;"",INDIRECT($A$1&amp;"!"&amp;CELL("address",$BC$8))&lt;&gt;""),"  EFS ONLINE AC #    ","")&amp;_xlfn.IFNA(VLOOKUP(INDIRECT($A$1&amp;"!"&amp;CELL("address",BB49)),AC.No[],2,0),"")&amp;_xlfn.IFNA(IF(INDIRECT($A$1&amp;"!"&amp;CELL("address",BC49))&lt;&gt;0,"   +   "&amp;VLOOKUP(INDIRECT($A$1&amp;"!"&amp;CELL("address",BC49)),AC.No[],2,0),""),""),""),REPT("-",150))</f>
        <v/>
      </c>
      <c r="J49" s="7" t="str">
        <f ca="1">IF(INDIRECT($A$1&amp;"!"&amp;CELL("address",$CU49))&lt;&gt;"END",IF(INDIRECT($A$1&amp;"!"&amp;CELL("address",BF49))&lt;&gt;0,"USED IMPORTED   "&amp;INDIRECT($A$1&amp;"!"&amp;CELL("address",$CU49))&amp;"     USED  "&amp;TEXT(INDIRECT($A$1&amp;"!"&amp;CELL("address",BF49)),"#,###.#0")&amp;" KGS      AGAINST BILL OF ENTRY NO    "&amp;INDIRECT($A$1&amp;"!"&amp;CELL("address",$F49))&amp;"      Rate Per Kgs [ "&amp;INDIRECT($A$1&amp;"!"&amp;CELL("address",$I49))&amp;" ]     AGAINST H.S.CODE   "&amp;TEXT(INDIRECT($A$1&amp;"!"&amp;CELL("address",$H49)),"0000.0000")&amp;IF(OR(INDIRECT($A$1&amp;"!"&amp;CELL("address",$BH$8))&lt;&gt;"",INDIRECT($A$1&amp;"!"&amp;CELL("address",$BI$8))&lt;&gt;""),"  EFS ONLINE AC #    ","")&amp;_xlfn.IFNA(VLOOKUP(INDIRECT($A$1&amp;"!"&amp;CELL("address",BH49)),AC.No[],2,0),"")&amp;_xlfn.IFNA(IF(INDIRECT($A$1&amp;"!"&amp;CELL("address",BI49))&lt;&gt;0,"   +   "&amp;VLOOKUP(INDIRECT($A$1&amp;"!"&amp;CELL("address",BI49)),AC.No[],2,0),""),""),""),REPT("-",150))</f>
        <v/>
      </c>
      <c r="K49" s="7" t="str">
        <f ca="1">IF(INDIRECT($A$1&amp;"!"&amp;CELL("address",$CU49))&lt;&gt;"END",IF(INDIRECT($A$1&amp;"!"&amp;CELL("address",BL49))&lt;&gt;0,"USED IMPORTED   "&amp;INDIRECT($A$1&amp;"!"&amp;CELL("address",$CU49))&amp;"     USED  "&amp;TEXT(INDIRECT($A$1&amp;"!"&amp;CELL("address",BL49)),"#,###.#0")&amp;" KGS      AGAINST BILL OF ENTRY NO    "&amp;INDIRECT($A$1&amp;"!"&amp;CELL("address",$F49))&amp;"      Rate Per Kgs [ "&amp;INDIRECT($A$1&amp;"!"&amp;CELL("address",$I49))&amp;" ]     AGAINST H.S.CODE   "&amp;TEXT(INDIRECT($A$1&amp;"!"&amp;CELL("address",$H49)),"0000.0000")&amp;IF(OR(INDIRECT($A$1&amp;"!"&amp;CELL("address",$BN$8))&lt;&gt;"",INDIRECT($A$1&amp;"!"&amp;CELL("address",$BO$8))&lt;&gt;""),"  EFS ONLINE AC #    ","")&amp;_xlfn.IFNA(VLOOKUP(INDIRECT($A$1&amp;"!"&amp;CELL("address",BN49)),AC.No[],2,0),"")&amp;_xlfn.IFNA(IF(INDIRECT($A$1&amp;"!"&amp;CELL("address",BO49))&lt;&gt;0,"   +   "&amp;VLOOKUP(INDIRECT($A$1&amp;"!"&amp;CELL("address",BO49)),AC.No[],2,0),""),""),""),REPT("-",150))</f>
        <v/>
      </c>
      <c r="L49" s="7" t="str">
        <f ca="1">IF(INDIRECT($A$1&amp;"!"&amp;CELL("address",$CU49))&lt;&gt;"END",IF(INDIRECT($A$1&amp;"!"&amp;CELL("address",BR49))&lt;&gt;0,"USED IMPORTED   "&amp;INDIRECT($A$1&amp;"!"&amp;CELL("address",$CU49))&amp;"     USED  "&amp;TEXT(INDIRECT($A$1&amp;"!"&amp;CELL("address",BR49)),"#,###.#0")&amp;" KGS      AGAINST BILL OF ENTRY NO    "&amp;INDIRECT($A$1&amp;"!"&amp;CELL("address",$F49))&amp;"      Rate Per Kgs [ "&amp;INDIRECT($A$1&amp;"!"&amp;CELL("address",$I49))&amp;" ]     AGAINST H.S.CODE   "&amp;TEXT(INDIRECT($A$1&amp;"!"&amp;CELL("address",$H49)),"0000.0000")&amp;IF(OR(INDIRECT($A$1&amp;"!"&amp;CELL("address",$BT$8))&lt;&gt;"",INDIRECT($A$1&amp;"!"&amp;CELL("address",$BU$8))&lt;&gt;""),"  EFS ONLINE AC #    ","")&amp;_xlfn.IFNA(VLOOKUP(INDIRECT($A$1&amp;"!"&amp;CELL("address",BT49)),AC.No[],2,0),"")&amp;_xlfn.IFNA(IF(INDIRECT($A$1&amp;"!"&amp;CELL("address",BU49))&lt;&gt;0,"   +   "&amp;VLOOKUP(INDIRECT($A$1&amp;"!"&amp;CELL("address",BU49)),AC.No[],2,0),""),""),""),REPT("-",150))</f>
        <v/>
      </c>
      <c r="M49" s="7" t="str">
        <f ca="1">IF(INDIRECT($A$1&amp;"!"&amp;CELL("address",$CU49))&lt;&gt;"END",IF(INDIRECT($A$1&amp;"!"&amp;CELL("address",BX49))&lt;&gt;0,"USED IMPORTED   "&amp;INDIRECT($A$1&amp;"!"&amp;CELL("address",$CU49))&amp;"     USED  "&amp;TEXT(INDIRECT($A$1&amp;"!"&amp;CELL("address",BX49)),"#,###.#0")&amp;" KGS      AGAINST BILL OF ENTRY NO    "&amp;INDIRECT($A$1&amp;"!"&amp;CELL("address",$F49))&amp;"      Rate Per Kgs [ "&amp;INDIRECT($A$1&amp;"!"&amp;CELL("address",$I49))&amp;" ]     AGAINST H.S.CODE   "&amp;TEXT(INDIRECT($A$1&amp;"!"&amp;CELL("address",$H49)),"0000.0000")&amp;IF(OR(INDIRECT($A$1&amp;"!"&amp;CELL("address",$BZ$8))&lt;&gt;"",INDIRECT($A$1&amp;"!"&amp;CELL("address",$CA$8))&lt;&gt;""),"  EFS ONLINE AC #    ","")&amp;_xlfn.IFNA(VLOOKUP(INDIRECT($A$1&amp;"!"&amp;CELL("address",BZ49)),AC.No[],2,0),"")&amp;_xlfn.IFNA(IF(INDIRECT($A$1&amp;"!"&amp;CELL("address",CA49))&lt;&gt;0,"   +   "&amp;VLOOKUP(INDIRECT($A$1&amp;"!"&amp;CELL("address",CA49)),AC.No[],2,0),""),""),""),REPT("-",150))</f>
        <v/>
      </c>
      <c r="N49" s="7" t="str">
        <f ca="1">IF(INDIRECT($A$1&amp;"!"&amp;CELL("address",$CU49))&lt;&gt;"END",IF(INDIRECT($A$1&amp;"!"&amp;CELL("address",CD49))&lt;&gt;0,"USED IMPORTED   "&amp;INDIRECT($A$1&amp;"!"&amp;CELL("address",$CU49))&amp;"     USED  "&amp;TEXT(INDIRECT($A$1&amp;"!"&amp;CELL("address",CD49)),"#,###.#0")&amp;" KGS      AGAINST BILL OF ENTRY NO    "&amp;INDIRECT($A$1&amp;"!"&amp;CELL("address",$F49))&amp;"      Rate Per Kgs [ "&amp;INDIRECT($A$1&amp;"!"&amp;CELL("address",$I49))&amp;" ]     AGAINST H.S.CODE   "&amp;TEXT(INDIRECT($A$1&amp;"!"&amp;CELL("address",$H49)),"0000.0000")&amp;IF(OR(INDIRECT($A$1&amp;"!"&amp;CELL("address",$CF$8))&lt;&gt;"",INDIRECT($A$1&amp;"!"&amp;CELL("address",$CG$8))&lt;&gt;""),"  EFS ONLINE AC #    ","")&amp;_xlfn.IFNA(VLOOKUP(INDIRECT($A$1&amp;"!"&amp;CELL("address",CF49)),AC.No[],2,0),"")&amp;_xlfn.IFNA(IF(INDIRECT($A$1&amp;"!"&amp;CELL("address",CG49))&lt;&gt;0,"   +   "&amp;VLOOKUP(INDIRECT($A$1&amp;"!"&amp;CELL("address",CG49)),AC.No[],2,0),""),""),""),REPT("-",150))</f>
        <v/>
      </c>
      <c r="O49" s="7" t="str">
        <f ca="1">IF(INDIRECT($A$1&amp;"!"&amp;CELL("address",$CU49))&lt;&gt;"END",IF(INDIRECT($A$1&amp;"!"&amp;CELL("address",CJ49))&lt;&gt;0,"USED IMPORTED   "&amp;INDIRECT($A$1&amp;"!"&amp;CELL("address",$CU49))&amp;"     USED  "&amp;TEXT(INDIRECT($A$1&amp;"!"&amp;CELL("address",CJ49)),"#,###.#0")&amp;" KGS      AGAINST BILL OF ENTRY NO    "&amp;INDIRECT($A$1&amp;"!"&amp;CELL("address",$F49))&amp;"      Rate Per Kgs [ "&amp;INDIRECT($A$1&amp;"!"&amp;CELL("address",$I49))&amp;" ]     AGAINST H.S.CODE   "&amp;TEXT(INDIRECT($A$1&amp;"!"&amp;CELL("address",$H49)),"0000.0000")&amp;IF(OR(INDIRECT($A$1&amp;"!"&amp;CELL("address",$CL$8))&lt;&gt;"",INDIRECT($A$1&amp;"!"&amp;CELL("address",$CM$8))&lt;&gt;""),"  EFS ONLINE AC #    ","")&amp;_xlfn.IFNA(VLOOKUP(INDIRECT($A$1&amp;"!"&amp;CELL("address",CL49)),AC.No[],2,0),"")&amp;_xlfn.IFNA(IF(INDIRECT($A$1&amp;"!"&amp;CELL("address",CM49))&lt;&gt;0,"   +   "&amp;VLOOKUP(INDIRECT($A$1&amp;"!"&amp;CELL("address",CM49)),AC.No[],2,0),""),""),""),REPT("-",150))</f>
        <v/>
      </c>
      <c r="P49" s="7" t="str">
        <f ca="1">IF(INDIRECT($A$1&amp;"!"&amp;CELL("address",$CU49))&lt;&gt;"END",IF(INDIRECT($A$1&amp;"!"&amp;CELL("address",CP49))&lt;&gt;0,"USED IMPORTED   "&amp;INDIRECT($A$1&amp;"!"&amp;CELL("address",$CU49))&amp;"     USED  "&amp;TEXT(INDIRECT($A$1&amp;"!"&amp;CELL("address",CP49)),"#,###.#0")&amp;" KGS      AGAINST BILL OF ENTRY NO    "&amp;INDIRECT($A$1&amp;"!"&amp;CELL("address",$F49))&amp;"      Rate Per Kgs [ "&amp;INDIRECT($A$1&amp;"!"&amp;CELL("address",$I49))&amp;" ]     AGAINST H.S.CODE   "&amp;TEXT(INDIRECT($A$1&amp;"!"&amp;CELL("address",$H49)),"0000.0000")&amp;IF(OR(INDIRECT($A$1&amp;"!"&amp;CELL("address",$CR$8))&lt;&gt;"",INDIRECT($A$1&amp;"!"&amp;CELL("address",$CS$8))&lt;&gt;""),"  EFS ONLINE AC #    ","")&amp;_xlfn.IFNA(VLOOKUP(INDIRECT($A$1&amp;"!"&amp;CELL("address",CR49)),AC.No[],2,0),"")&amp;_xlfn.IFNA(IF(INDIRECT($A$1&amp;"!"&amp;CELL("address",CS49))&lt;&gt;0,"   +   "&amp;VLOOKUP(INDIRECT($A$1&amp;"!"&amp;CELL("address",CS49)),AC.No[],2,0),""),""),""),REPT("-",150))</f>
        <v/>
      </c>
    </row>
    <row r="50" spans="1:16" x14ac:dyDescent="0.2">
      <c r="A50" s="124">
        <v>41</v>
      </c>
      <c r="B50" s="7" t="str">
        <f ca="1">IF(INDIRECT($A$1&amp;"!"&amp;CELL("address",$CU50))&lt;&gt;"END",IF(INDIRECT($A$1&amp;"!"&amp;CELL("address",J50))&lt;&gt;0,"USED IMPORTED   "&amp;INDIRECT($A$1&amp;"!"&amp;CELL("address",$CU50))&amp;"     USED  "&amp;TEXT(INDIRECT($A$1&amp;"!"&amp;CELL("address",J50)),"#,###.#0")&amp;" KGS      AGAINST BILL OF ENTRY NO    "&amp;INDIRECT($A$1&amp;"!"&amp;CELL("address",$F50))&amp;"      Rate Per Kgs [ "&amp;INDIRECT($A$1&amp;"!"&amp;CELL("address",$I50))&amp;" ]     AGAINST H.S.CODE   "&amp;TEXT(INDIRECT($A$1&amp;"!"&amp;CELL("address",$H50)),"0000.0000")&amp;IF(OR(INDIRECT($A$1&amp;"!"&amp;CELL("address",$L$8))&lt;&gt;"",INDIRECT($A$1&amp;"!"&amp;CELL("address",$M$8))&lt;&gt;""),"  EFS ONLINE AC #    ","")&amp;_xlfn.IFNA(VLOOKUP(INDIRECT($A$1&amp;"!"&amp;CELL("address",L50)),AC.No[],2,0),"")&amp;_xlfn.IFNA(IF(INDIRECT($A$1&amp;"!"&amp;CELL("address",M50))&lt;&gt;0,"   +   "&amp;VLOOKUP(INDIRECT($A$1&amp;"!"&amp;CELL("address",M50)),AC.No[],2,0),""),""),""),REPT("-",150))</f>
        <v/>
      </c>
      <c r="C50" s="7" t="str">
        <f ca="1">IF(INDIRECT($A$1&amp;"!"&amp;CELL("address",$CU50))&lt;&gt;"END",IF(INDIRECT($A$1&amp;"!"&amp;CELL("address",P50))&lt;&gt;0,"USED IMPORTED   "&amp;INDIRECT($A$1&amp;"!"&amp;CELL("address",$CU50))&amp;"     USED  "&amp;TEXT(INDIRECT($A$1&amp;"!"&amp;CELL("address",P50)),"#,###.#0")&amp;" KGS      AGAINST BILL OF ENTRY NO    "&amp;INDIRECT($A$1&amp;"!"&amp;CELL("address",$F50))&amp;"      Rate Per Kgs [ "&amp;INDIRECT($A$1&amp;"!"&amp;CELL("address",$I50))&amp;" ]     AGAINST H.S.CODE   "&amp;TEXT(INDIRECT($A$1&amp;"!"&amp;CELL("address",$H50)),"0000.0000")&amp;IF(OR(INDIRECT($A$1&amp;"!"&amp;CELL("address",$R$8))&lt;&gt;"",INDIRECT($A$1&amp;"!"&amp;CELL("address",$S$8))&lt;&gt;""),"  EFS ONLINE AC #    ","")&amp;_xlfn.IFNA(VLOOKUP(INDIRECT($A$1&amp;"!"&amp;CELL("address",R50)),AC.No[],2,0),"")&amp;_xlfn.IFNA(IF(INDIRECT($A$1&amp;"!"&amp;CELL("address",S50))&lt;&gt;0,"   +   "&amp;VLOOKUP(INDIRECT($A$1&amp;"!"&amp;CELL("address",S50)),AC.No[],2,0),""),""),""),REPT("-",150))</f>
        <v/>
      </c>
      <c r="D50" s="7" t="str">
        <f ca="1">IF(INDIRECT($A$1&amp;"!"&amp;CELL("address",$CU50))&lt;&gt;"END",IF(INDIRECT($A$1&amp;"!"&amp;CELL("address",V50))&lt;&gt;0,"USED IMPORTED   "&amp;INDIRECT($A$1&amp;"!"&amp;CELL("address",$CU50))&amp;"     USED  "&amp;TEXT(INDIRECT($A$1&amp;"!"&amp;CELL("address",V50)),"#,###.#0")&amp;" KGS      AGAINST BILL OF ENTRY NO    "&amp;INDIRECT($A$1&amp;"!"&amp;CELL("address",$F50))&amp;"      Rate Per Kgs [ "&amp;INDIRECT($A$1&amp;"!"&amp;CELL("address",$I50))&amp;" ]     AGAINST H.S.CODE   "&amp;TEXT(INDIRECT($A$1&amp;"!"&amp;CELL("address",$H50)),"0000.0000")&amp;IF(OR(INDIRECT($A$1&amp;"!"&amp;CELL("address",$X$8))&lt;&gt;"",INDIRECT($A$1&amp;"!"&amp;CELL("address",$Y$8))&lt;&gt;""),"  EFS ONLINE AC #    ","")&amp;_xlfn.IFNA(VLOOKUP(INDIRECT($A$1&amp;"!"&amp;CELL("address",X50)),AC.No[],2,0),"")&amp;_xlfn.IFNA(IF(INDIRECT($A$1&amp;"!"&amp;CELL("address",Y50))&lt;&gt;0,"   +   "&amp;VLOOKUP(INDIRECT($A$1&amp;"!"&amp;CELL("address",Y50)),AC.No[],2,0),""),""),""),REPT("-",150))</f>
        <v/>
      </c>
      <c r="E50" s="7" t="str">
        <f ca="1">IF(INDIRECT($A$1&amp;"!"&amp;CELL("address",$CU50))&lt;&gt;"END",IF(INDIRECT($A$1&amp;"!"&amp;CELL("address",AB50))&lt;&gt;0,"USED IMPORTED   "&amp;INDIRECT($A$1&amp;"!"&amp;CELL("address",$CU50))&amp;"     USED  "&amp;TEXT(INDIRECT($A$1&amp;"!"&amp;CELL("address",AB50)),"#,###.#0")&amp;" KGS      AGAINST BILL OF ENTRY NO    "&amp;INDIRECT($A$1&amp;"!"&amp;CELL("address",$F50))&amp;"      Rate Per Kgs [ "&amp;INDIRECT($A$1&amp;"!"&amp;CELL("address",$I50))&amp;" ]     AGAINST H.S.CODE   "&amp;TEXT(INDIRECT($A$1&amp;"!"&amp;CELL("address",$H50)),"0000.0000")&amp;IF(OR(INDIRECT($A$1&amp;"!"&amp;CELL("address",$AD$8))&lt;&gt;"",INDIRECT($A$1&amp;"!"&amp;CELL("address",$AE$8))&lt;&gt;""),"  EFS ONLINE AC #    ","")&amp;_xlfn.IFNA(VLOOKUP(INDIRECT($A$1&amp;"!"&amp;CELL("address",AD50)),AC.No[],2,0),"")&amp;_xlfn.IFNA(IF(INDIRECT($A$1&amp;"!"&amp;CELL("address",AE50))&lt;&gt;0,"   +   "&amp;VLOOKUP(INDIRECT($A$1&amp;"!"&amp;CELL("address",AE50)),AC.No[],2,0),""),""),""),REPT("-",150))</f>
        <v/>
      </c>
      <c r="F50" s="7" t="str">
        <f ca="1">IF(INDIRECT($A$1&amp;"!"&amp;CELL("address",$CU50))&lt;&gt;"END",IF(INDIRECT($A$1&amp;"!"&amp;CELL("address",AH50))&lt;&gt;0,"USED IMPORTED   "&amp;INDIRECT($A$1&amp;"!"&amp;CELL("address",$CU50))&amp;"     USED  "&amp;TEXT(INDIRECT($A$1&amp;"!"&amp;CELL("address",AH50)),"#,###.#0")&amp;" KGS      AGAINST BILL OF ENTRY NO    "&amp;INDIRECT($A$1&amp;"!"&amp;CELL("address",$F50))&amp;"      Rate Per Kgs [ "&amp;INDIRECT($A$1&amp;"!"&amp;CELL("address",$I50))&amp;" ]     AGAINST H.S.CODE   "&amp;TEXT(INDIRECT($A$1&amp;"!"&amp;CELL("address",$H50)),"0000.0000")&amp;IF(OR(INDIRECT($A$1&amp;"!"&amp;CELL("address",$AJ$8))&lt;&gt;"",INDIRECT($A$1&amp;"!"&amp;CELL("address",$AK$8))&lt;&gt;""),"  EFS ONLINE AC #    ","")&amp;_xlfn.IFNA(VLOOKUP(INDIRECT($A$1&amp;"!"&amp;CELL("address",AJ50)),AC.No[],2,0),"")&amp;_xlfn.IFNA(IF(INDIRECT($A$1&amp;"!"&amp;CELL("address",AK50))&lt;&gt;0,"   +   "&amp;VLOOKUP(INDIRECT($A$1&amp;"!"&amp;CELL("address",AK50)),AC.No[],2,0),""),""),""),REPT("-",150))</f>
        <v/>
      </c>
      <c r="G50" s="7" t="str">
        <f ca="1">IF(INDIRECT($A$1&amp;"!"&amp;CELL("address",$CU50))&lt;&gt;"END",IF(INDIRECT($A$1&amp;"!"&amp;CELL("address",AN50))&lt;&gt;0,"USED IMPORTED   "&amp;INDIRECT($A$1&amp;"!"&amp;CELL("address",$CU50))&amp;"     USED  "&amp;TEXT(INDIRECT($A$1&amp;"!"&amp;CELL("address",AN50)),"#,###.#0")&amp;" KGS      AGAINST BILL OF ENTRY NO    "&amp;INDIRECT($A$1&amp;"!"&amp;CELL("address",$F50))&amp;"      Rate Per Kgs [ "&amp;INDIRECT($A$1&amp;"!"&amp;CELL("address",$I50))&amp;" ]     AGAINST H.S.CODE   "&amp;TEXT(INDIRECT($A$1&amp;"!"&amp;CELL("address",$H50)),"0000.0000")&amp;IF(OR(INDIRECT($A$1&amp;"!"&amp;CELL("address",$AP$8))&lt;&gt;"",INDIRECT($A$1&amp;"!"&amp;CELL("address",$AQ$8))&lt;&gt;""),"  EFS ONLINE AC #    ","")&amp;_xlfn.IFNA(VLOOKUP(INDIRECT($A$1&amp;"!"&amp;CELL("address",AP50)),AC.No[],2,0),"")&amp;_xlfn.IFNA(IF(INDIRECT($A$1&amp;"!"&amp;CELL("address",AQ50))&lt;&gt;0,"   +   "&amp;VLOOKUP(INDIRECT($A$1&amp;"!"&amp;CELL("address",AQ50)),AC.No[],2,0),""),""),""),REPT("-",150))</f>
        <v/>
      </c>
      <c r="H50" s="7" t="str">
        <f ca="1">IF(INDIRECT($A$1&amp;"!"&amp;CELL("address",$CU50))&lt;&gt;"END",IF(INDIRECT($A$1&amp;"!"&amp;CELL("address",AT50))&lt;&gt;0,"USED IMPORTED   "&amp;INDIRECT($A$1&amp;"!"&amp;CELL("address",$CU50))&amp;"     USED  "&amp;TEXT(INDIRECT($A$1&amp;"!"&amp;CELL("address",AT50)),"#,###.#0")&amp;" KGS      AGAINST BILL OF ENTRY NO    "&amp;INDIRECT($A$1&amp;"!"&amp;CELL("address",$F50))&amp;"      Rate Per Kgs [ "&amp;INDIRECT($A$1&amp;"!"&amp;CELL("address",$I50))&amp;" ]     AGAINST H.S.CODE   "&amp;TEXT(INDIRECT($A$1&amp;"!"&amp;CELL("address",$H50)),"0000.0000")&amp;IF(OR(INDIRECT($A$1&amp;"!"&amp;CELL("address",$AV$8))&lt;&gt;"",INDIRECT($A$1&amp;"!"&amp;CELL("address",$AW$8))&lt;&gt;""),"  EFS ONLINE AC #    ","")&amp;_xlfn.IFNA(VLOOKUP(INDIRECT($A$1&amp;"!"&amp;CELL("address",AV50)),AC.No[],2,0),"")&amp;_xlfn.IFNA(IF(INDIRECT($A$1&amp;"!"&amp;CELL("address",AW50))&lt;&gt;0,"   +   "&amp;VLOOKUP(INDIRECT($A$1&amp;"!"&amp;CELL("address",AW50)),AC.No[],2,0),""),""),""),REPT("-",150))</f>
        <v/>
      </c>
      <c r="I50" s="7" t="str">
        <f ca="1">IF(INDIRECT($A$1&amp;"!"&amp;CELL("address",$CU50))&lt;&gt;"END",IF(INDIRECT($A$1&amp;"!"&amp;CELL("address",AZ50))&lt;&gt;0,"USED IMPORTED   "&amp;INDIRECT($A$1&amp;"!"&amp;CELL("address",$CU50))&amp;"     USED  "&amp;TEXT(INDIRECT($A$1&amp;"!"&amp;CELL("address",AZ50)),"#,###.#0")&amp;" KGS      AGAINST BILL OF ENTRY NO    "&amp;INDIRECT($A$1&amp;"!"&amp;CELL("address",$F50))&amp;"      Rate Per Kgs [ "&amp;INDIRECT($A$1&amp;"!"&amp;CELL("address",$I50))&amp;" ]     AGAINST H.S.CODE   "&amp;TEXT(INDIRECT($A$1&amp;"!"&amp;CELL("address",$H50)),"0000.0000")&amp;IF(OR(INDIRECT($A$1&amp;"!"&amp;CELL("address",$BB$8))&lt;&gt;"",INDIRECT($A$1&amp;"!"&amp;CELL("address",$BC$8))&lt;&gt;""),"  EFS ONLINE AC #    ","")&amp;_xlfn.IFNA(VLOOKUP(INDIRECT($A$1&amp;"!"&amp;CELL("address",BB50)),AC.No[],2,0),"")&amp;_xlfn.IFNA(IF(INDIRECT($A$1&amp;"!"&amp;CELL("address",BC50))&lt;&gt;0,"   +   "&amp;VLOOKUP(INDIRECT($A$1&amp;"!"&amp;CELL("address",BC50)),AC.No[],2,0),""),""),""),REPT("-",150))</f>
        <v/>
      </c>
      <c r="J50" s="7" t="str">
        <f ca="1">IF(INDIRECT($A$1&amp;"!"&amp;CELL("address",$CU50))&lt;&gt;"END",IF(INDIRECT($A$1&amp;"!"&amp;CELL("address",BF50))&lt;&gt;0,"USED IMPORTED   "&amp;INDIRECT($A$1&amp;"!"&amp;CELL("address",$CU50))&amp;"     USED  "&amp;TEXT(INDIRECT($A$1&amp;"!"&amp;CELL("address",BF50)),"#,###.#0")&amp;" KGS      AGAINST BILL OF ENTRY NO    "&amp;INDIRECT($A$1&amp;"!"&amp;CELL("address",$F50))&amp;"      Rate Per Kgs [ "&amp;INDIRECT($A$1&amp;"!"&amp;CELL("address",$I50))&amp;" ]     AGAINST H.S.CODE   "&amp;TEXT(INDIRECT($A$1&amp;"!"&amp;CELL("address",$H50)),"0000.0000")&amp;IF(OR(INDIRECT($A$1&amp;"!"&amp;CELL("address",$BH$8))&lt;&gt;"",INDIRECT($A$1&amp;"!"&amp;CELL("address",$BI$8))&lt;&gt;""),"  EFS ONLINE AC #    ","")&amp;_xlfn.IFNA(VLOOKUP(INDIRECT($A$1&amp;"!"&amp;CELL("address",BH50)),AC.No[],2,0),"")&amp;_xlfn.IFNA(IF(INDIRECT($A$1&amp;"!"&amp;CELL("address",BI50))&lt;&gt;0,"   +   "&amp;VLOOKUP(INDIRECT($A$1&amp;"!"&amp;CELL("address",BI50)),AC.No[],2,0),""),""),""),REPT("-",150))</f>
        <v/>
      </c>
      <c r="K50" s="7" t="str">
        <f ca="1">IF(INDIRECT($A$1&amp;"!"&amp;CELL("address",$CU50))&lt;&gt;"END",IF(INDIRECT($A$1&amp;"!"&amp;CELL("address",BL50))&lt;&gt;0,"USED IMPORTED   "&amp;INDIRECT($A$1&amp;"!"&amp;CELL("address",$CU50))&amp;"     USED  "&amp;TEXT(INDIRECT($A$1&amp;"!"&amp;CELL("address",BL50)),"#,###.#0")&amp;" KGS      AGAINST BILL OF ENTRY NO    "&amp;INDIRECT($A$1&amp;"!"&amp;CELL("address",$F50))&amp;"      Rate Per Kgs [ "&amp;INDIRECT($A$1&amp;"!"&amp;CELL("address",$I50))&amp;" ]     AGAINST H.S.CODE   "&amp;TEXT(INDIRECT($A$1&amp;"!"&amp;CELL("address",$H50)),"0000.0000")&amp;IF(OR(INDIRECT($A$1&amp;"!"&amp;CELL("address",$BN$8))&lt;&gt;"",INDIRECT($A$1&amp;"!"&amp;CELL("address",$BO$8))&lt;&gt;""),"  EFS ONLINE AC #    ","")&amp;_xlfn.IFNA(VLOOKUP(INDIRECT($A$1&amp;"!"&amp;CELL("address",BN50)),AC.No[],2,0),"")&amp;_xlfn.IFNA(IF(INDIRECT($A$1&amp;"!"&amp;CELL("address",BO50))&lt;&gt;0,"   +   "&amp;VLOOKUP(INDIRECT($A$1&amp;"!"&amp;CELL("address",BO50)),AC.No[],2,0),""),""),""),REPT("-",150))</f>
        <v/>
      </c>
      <c r="L50" s="7" t="str">
        <f ca="1">IF(INDIRECT($A$1&amp;"!"&amp;CELL("address",$CU50))&lt;&gt;"END",IF(INDIRECT($A$1&amp;"!"&amp;CELL("address",BR50))&lt;&gt;0,"USED IMPORTED   "&amp;INDIRECT($A$1&amp;"!"&amp;CELL("address",$CU50))&amp;"     USED  "&amp;TEXT(INDIRECT($A$1&amp;"!"&amp;CELL("address",BR50)),"#,###.#0")&amp;" KGS      AGAINST BILL OF ENTRY NO    "&amp;INDIRECT($A$1&amp;"!"&amp;CELL("address",$F50))&amp;"      Rate Per Kgs [ "&amp;INDIRECT($A$1&amp;"!"&amp;CELL("address",$I50))&amp;" ]     AGAINST H.S.CODE   "&amp;TEXT(INDIRECT($A$1&amp;"!"&amp;CELL("address",$H50)),"0000.0000")&amp;IF(OR(INDIRECT($A$1&amp;"!"&amp;CELL("address",$BT$8))&lt;&gt;"",INDIRECT($A$1&amp;"!"&amp;CELL("address",$BU$8))&lt;&gt;""),"  EFS ONLINE AC #    ","")&amp;_xlfn.IFNA(VLOOKUP(INDIRECT($A$1&amp;"!"&amp;CELL("address",BT50)),AC.No[],2,0),"")&amp;_xlfn.IFNA(IF(INDIRECT($A$1&amp;"!"&amp;CELL("address",BU50))&lt;&gt;0,"   +   "&amp;VLOOKUP(INDIRECT($A$1&amp;"!"&amp;CELL("address",BU50)),AC.No[],2,0),""),""),""),REPT("-",150))</f>
        <v/>
      </c>
      <c r="M50" s="7" t="str">
        <f ca="1">IF(INDIRECT($A$1&amp;"!"&amp;CELL("address",$CU50))&lt;&gt;"END",IF(INDIRECT($A$1&amp;"!"&amp;CELL("address",BX50))&lt;&gt;0,"USED IMPORTED   "&amp;INDIRECT($A$1&amp;"!"&amp;CELL("address",$CU50))&amp;"     USED  "&amp;TEXT(INDIRECT($A$1&amp;"!"&amp;CELL("address",BX50)),"#,###.#0")&amp;" KGS      AGAINST BILL OF ENTRY NO    "&amp;INDIRECT($A$1&amp;"!"&amp;CELL("address",$F50))&amp;"      Rate Per Kgs [ "&amp;INDIRECT($A$1&amp;"!"&amp;CELL("address",$I50))&amp;" ]     AGAINST H.S.CODE   "&amp;TEXT(INDIRECT($A$1&amp;"!"&amp;CELL("address",$H50)),"0000.0000")&amp;IF(OR(INDIRECT($A$1&amp;"!"&amp;CELL("address",$BZ$8))&lt;&gt;"",INDIRECT($A$1&amp;"!"&amp;CELL("address",$CA$8))&lt;&gt;""),"  EFS ONLINE AC #    ","")&amp;_xlfn.IFNA(VLOOKUP(INDIRECT($A$1&amp;"!"&amp;CELL("address",BZ50)),AC.No[],2,0),"")&amp;_xlfn.IFNA(IF(INDIRECT($A$1&amp;"!"&amp;CELL("address",CA50))&lt;&gt;0,"   +   "&amp;VLOOKUP(INDIRECT($A$1&amp;"!"&amp;CELL("address",CA50)),AC.No[],2,0),""),""),""),REPT("-",150))</f>
        <v/>
      </c>
      <c r="N50" s="7" t="str">
        <f ca="1">IF(INDIRECT($A$1&amp;"!"&amp;CELL("address",$CU50))&lt;&gt;"END",IF(INDIRECT($A$1&amp;"!"&amp;CELL("address",CD50))&lt;&gt;0,"USED IMPORTED   "&amp;INDIRECT($A$1&amp;"!"&amp;CELL("address",$CU50))&amp;"     USED  "&amp;TEXT(INDIRECT($A$1&amp;"!"&amp;CELL("address",CD50)),"#,###.#0")&amp;" KGS      AGAINST BILL OF ENTRY NO    "&amp;INDIRECT($A$1&amp;"!"&amp;CELL("address",$F50))&amp;"      Rate Per Kgs [ "&amp;INDIRECT($A$1&amp;"!"&amp;CELL("address",$I50))&amp;" ]     AGAINST H.S.CODE   "&amp;TEXT(INDIRECT($A$1&amp;"!"&amp;CELL("address",$H50)),"0000.0000")&amp;IF(OR(INDIRECT($A$1&amp;"!"&amp;CELL("address",$CF$8))&lt;&gt;"",INDIRECT($A$1&amp;"!"&amp;CELL("address",$CG$8))&lt;&gt;""),"  EFS ONLINE AC #    ","")&amp;_xlfn.IFNA(VLOOKUP(INDIRECT($A$1&amp;"!"&amp;CELL("address",CF50)),AC.No[],2,0),"")&amp;_xlfn.IFNA(IF(INDIRECT($A$1&amp;"!"&amp;CELL("address",CG50))&lt;&gt;0,"   +   "&amp;VLOOKUP(INDIRECT($A$1&amp;"!"&amp;CELL("address",CG50)),AC.No[],2,0),""),""),""),REPT("-",150))</f>
        <v/>
      </c>
      <c r="O50" s="7" t="str">
        <f ca="1">IF(INDIRECT($A$1&amp;"!"&amp;CELL("address",$CU50))&lt;&gt;"END",IF(INDIRECT($A$1&amp;"!"&amp;CELL("address",CJ50))&lt;&gt;0,"USED IMPORTED   "&amp;INDIRECT($A$1&amp;"!"&amp;CELL("address",$CU50))&amp;"     USED  "&amp;TEXT(INDIRECT($A$1&amp;"!"&amp;CELL("address",CJ50)),"#,###.#0")&amp;" KGS      AGAINST BILL OF ENTRY NO    "&amp;INDIRECT($A$1&amp;"!"&amp;CELL("address",$F50))&amp;"      Rate Per Kgs [ "&amp;INDIRECT($A$1&amp;"!"&amp;CELL("address",$I50))&amp;" ]     AGAINST H.S.CODE   "&amp;TEXT(INDIRECT($A$1&amp;"!"&amp;CELL("address",$H50)),"0000.0000")&amp;IF(OR(INDIRECT($A$1&amp;"!"&amp;CELL("address",$CL$8))&lt;&gt;"",INDIRECT($A$1&amp;"!"&amp;CELL("address",$CM$8))&lt;&gt;""),"  EFS ONLINE AC #    ","")&amp;_xlfn.IFNA(VLOOKUP(INDIRECT($A$1&amp;"!"&amp;CELL("address",CL50)),AC.No[],2,0),"")&amp;_xlfn.IFNA(IF(INDIRECT($A$1&amp;"!"&amp;CELL("address",CM50))&lt;&gt;0,"   +   "&amp;VLOOKUP(INDIRECT($A$1&amp;"!"&amp;CELL("address",CM50)),AC.No[],2,0),""),""),""),REPT("-",150))</f>
        <v/>
      </c>
      <c r="P50" s="7" t="str">
        <f ca="1">IF(INDIRECT($A$1&amp;"!"&amp;CELL("address",$CU50))&lt;&gt;"END",IF(INDIRECT($A$1&amp;"!"&amp;CELL("address",CP50))&lt;&gt;0,"USED IMPORTED   "&amp;INDIRECT($A$1&amp;"!"&amp;CELL("address",$CU50))&amp;"     USED  "&amp;TEXT(INDIRECT($A$1&amp;"!"&amp;CELL("address",CP50)),"#,###.#0")&amp;" KGS      AGAINST BILL OF ENTRY NO    "&amp;INDIRECT($A$1&amp;"!"&amp;CELL("address",$F50))&amp;"      Rate Per Kgs [ "&amp;INDIRECT($A$1&amp;"!"&amp;CELL("address",$I50))&amp;" ]     AGAINST H.S.CODE   "&amp;TEXT(INDIRECT($A$1&amp;"!"&amp;CELL("address",$H50)),"0000.0000")&amp;IF(OR(INDIRECT($A$1&amp;"!"&amp;CELL("address",$CR$8))&lt;&gt;"",INDIRECT($A$1&amp;"!"&amp;CELL("address",$CS$8))&lt;&gt;""),"  EFS ONLINE AC #    ","")&amp;_xlfn.IFNA(VLOOKUP(INDIRECT($A$1&amp;"!"&amp;CELL("address",CR50)),AC.No[],2,0),"")&amp;_xlfn.IFNA(IF(INDIRECT($A$1&amp;"!"&amp;CELL("address",CS50))&lt;&gt;0,"   +   "&amp;VLOOKUP(INDIRECT($A$1&amp;"!"&amp;CELL("address",CS50)),AC.No[],2,0),""),""),""),REPT("-",150))</f>
        <v/>
      </c>
    </row>
    <row r="51" spans="1:16" x14ac:dyDescent="0.2">
      <c r="A51" s="124">
        <v>42</v>
      </c>
      <c r="B51" s="7" t="str">
        <f ca="1">IF(INDIRECT($A$1&amp;"!"&amp;CELL("address",$CU51))&lt;&gt;"END",IF(INDIRECT($A$1&amp;"!"&amp;CELL("address",J51))&lt;&gt;0,"USED IMPORTED   "&amp;INDIRECT($A$1&amp;"!"&amp;CELL("address",$CU51))&amp;"     USED  "&amp;TEXT(INDIRECT($A$1&amp;"!"&amp;CELL("address",J51)),"#,###.#0")&amp;" KGS      AGAINST BILL OF ENTRY NO    "&amp;INDIRECT($A$1&amp;"!"&amp;CELL("address",$F51))&amp;"      Rate Per Kgs [ "&amp;INDIRECT($A$1&amp;"!"&amp;CELL("address",$I51))&amp;" ]     AGAINST H.S.CODE   "&amp;TEXT(INDIRECT($A$1&amp;"!"&amp;CELL("address",$H51)),"0000.0000")&amp;IF(OR(INDIRECT($A$1&amp;"!"&amp;CELL("address",$L$8))&lt;&gt;"",INDIRECT($A$1&amp;"!"&amp;CELL("address",$M$8))&lt;&gt;""),"  EFS ONLINE AC #    ","")&amp;_xlfn.IFNA(VLOOKUP(INDIRECT($A$1&amp;"!"&amp;CELL("address",L51)),AC.No[],2,0),"")&amp;_xlfn.IFNA(IF(INDIRECT($A$1&amp;"!"&amp;CELL("address",M51))&lt;&gt;0,"   +   "&amp;VLOOKUP(INDIRECT($A$1&amp;"!"&amp;CELL("address",M51)),AC.No[],2,0),""),""),""),REPT("-",150))</f>
        <v/>
      </c>
      <c r="C51" s="7" t="str">
        <f ca="1">IF(INDIRECT($A$1&amp;"!"&amp;CELL("address",$CU51))&lt;&gt;"END",IF(INDIRECT($A$1&amp;"!"&amp;CELL("address",P51))&lt;&gt;0,"USED IMPORTED   "&amp;INDIRECT($A$1&amp;"!"&amp;CELL("address",$CU51))&amp;"     USED  "&amp;TEXT(INDIRECT($A$1&amp;"!"&amp;CELL("address",P51)),"#,###.#0")&amp;" KGS      AGAINST BILL OF ENTRY NO    "&amp;INDIRECT($A$1&amp;"!"&amp;CELL("address",$F51))&amp;"      Rate Per Kgs [ "&amp;INDIRECT($A$1&amp;"!"&amp;CELL("address",$I51))&amp;" ]     AGAINST H.S.CODE   "&amp;TEXT(INDIRECT($A$1&amp;"!"&amp;CELL("address",$H51)),"0000.0000")&amp;IF(OR(INDIRECT($A$1&amp;"!"&amp;CELL("address",$R$8))&lt;&gt;"",INDIRECT($A$1&amp;"!"&amp;CELL("address",$S$8))&lt;&gt;""),"  EFS ONLINE AC #    ","")&amp;_xlfn.IFNA(VLOOKUP(INDIRECT($A$1&amp;"!"&amp;CELL("address",R51)),AC.No[],2,0),"")&amp;_xlfn.IFNA(IF(INDIRECT($A$1&amp;"!"&amp;CELL("address",S51))&lt;&gt;0,"   +   "&amp;VLOOKUP(INDIRECT($A$1&amp;"!"&amp;CELL("address",S51)),AC.No[],2,0),""),""),""),REPT("-",150))</f>
        <v/>
      </c>
      <c r="D51" s="7" t="str">
        <f ca="1">IF(INDIRECT($A$1&amp;"!"&amp;CELL("address",$CU51))&lt;&gt;"END",IF(INDIRECT($A$1&amp;"!"&amp;CELL("address",V51))&lt;&gt;0,"USED IMPORTED   "&amp;INDIRECT($A$1&amp;"!"&amp;CELL("address",$CU51))&amp;"     USED  "&amp;TEXT(INDIRECT($A$1&amp;"!"&amp;CELL("address",V51)),"#,###.#0")&amp;" KGS      AGAINST BILL OF ENTRY NO    "&amp;INDIRECT($A$1&amp;"!"&amp;CELL("address",$F51))&amp;"      Rate Per Kgs [ "&amp;INDIRECT($A$1&amp;"!"&amp;CELL("address",$I51))&amp;" ]     AGAINST H.S.CODE   "&amp;TEXT(INDIRECT($A$1&amp;"!"&amp;CELL("address",$H51)),"0000.0000")&amp;IF(OR(INDIRECT($A$1&amp;"!"&amp;CELL("address",$X$8))&lt;&gt;"",INDIRECT($A$1&amp;"!"&amp;CELL("address",$Y$8))&lt;&gt;""),"  EFS ONLINE AC #    ","")&amp;_xlfn.IFNA(VLOOKUP(INDIRECT($A$1&amp;"!"&amp;CELL("address",X51)),AC.No[],2,0),"")&amp;_xlfn.IFNA(IF(INDIRECT($A$1&amp;"!"&amp;CELL("address",Y51))&lt;&gt;0,"   +   "&amp;VLOOKUP(INDIRECT($A$1&amp;"!"&amp;CELL("address",Y51)),AC.No[],2,0),""),""),""),REPT("-",150))</f>
        <v/>
      </c>
      <c r="E51" s="7" t="str">
        <f ca="1">IF(INDIRECT($A$1&amp;"!"&amp;CELL("address",$CU51))&lt;&gt;"END",IF(INDIRECT($A$1&amp;"!"&amp;CELL("address",AB51))&lt;&gt;0,"USED IMPORTED   "&amp;INDIRECT($A$1&amp;"!"&amp;CELL("address",$CU51))&amp;"     USED  "&amp;TEXT(INDIRECT($A$1&amp;"!"&amp;CELL("address",AB51)),"#,###.#0")&amp;" KGS      AGAINST BILL OF ENTRY NO    "&amp;INDIRECT($A$1&amp;"!"&amp;CELL("address",$F51))&amp;"      Rate Per Kgs [ "&amp;INDIRECT($A$1&amp;"!"&amp;CELL("address",$I51))&amp;" ]     AGAINST H.S.CODE   "&amp;TEXT(INDIRECT($A$1&amp;"!"&amp;CELL("address",$H51)),"0000.0000")&amp;IF(OR(INDIRECT($A$1&amp;"!"&amp;CELL("address",$AD$8))&lt;&gt;"",INDIRECT($A$1&amp;"!"&amp;CELL("address",$AE$8))&lt;&gt;""),"  EFS ONLINE AC #    ","")&amp;_xlfn.IFNA(VLOOKUP(INDIRECT($A$1&amp;"!"&amp;CELL("address",AD51)),AC.No[],2,0),"")&amp;_xlfn.IFNA(IF(INDIRECT($A$1&amp;"!"&amp;CELL("address",AE51))&lt;&gt;0,"   +   "&amp;VLOOKUP(INDIRECT($A$1&amp;"!"&amp;CELL("address",AE51)),AC.No[],2,0),""),""),""),REPT("-",150))</f>
        <v/>
      </c>
      <c r="F51" s="7" t="str">
        <f ca="1">IF(INDIRECT($A$1&amp;"!"&amp;CELL("address",$CU51))&lt;&gt;"END",IF(INDIRECT($A$1&amp;"!"&amp;CELL("address",AH51))&lt;&gt;0,"USED IMPORTED   "&amp;INDIRECT($A$1&amp;"!"&amp;CELL("address",$CU51))&amp;"     USED  "&amp;TEXT(INDIRECT($A$1&amp;"!"&amp;CELL("address",AH51)),"#,###.#0")&amp;" KGS      AGAINST BILL OF ENTRY NO    "&amp;INDIRECT($A$1&amp;"!"&amp;CELL("address",$F51))&amp;"      Rate Per Kgs [ "&amp;INDIRECT($A$1&amp;"!"&amp;CELL("address",$I51))&amp;" ]     AGAINST H.S.CODE   "&amp;TEXT(INDIRECT($A$1&amp;"!"&amp;CELL("address",$H51)),"0000.0000")&amp;IF(OR(INDIRECT($A$1&amp;"!"&amp;CELL("address",$AJ$8))&lt;&gt;"",INDIRECT($A$1&amp;"!"&amp;CELL("address",$AK$8))&lt;&gt;""),"  EFS ONLINE AC #    ","")&amp;_xlfn.IFNA(VLOOKUP(INDIRECT($A$1&amp;"!"&amp;CELL("address",AJ51)),AC.No[],2,0),"")&amp;_xlfn.IFNA(IF(INDIRECT($A$1&amp;"!"&amp;CELL("address",AK51))&lt;&gt;0,"   +   "&amp;VLOOKUP(INDIRECT($A$1&amp;"!"&amp;CELL("address",AK51)),AC.No[],2,0),""),""),""),REPT("-",150))</f>
        <v/>
      </c>
      <c r="G51" s="7" t="str">
        <f ca="1">IF(INDIRECT($A$1&amp;"!"&amp;CELL("address",$CU51))&lt;&gt;"END",IF(INDIRECT($A$1&amp;"!"&amp;CELL("address",AN51))&lt;&gt;0,"USED IMPORTED   "&amp;INDIRECT($A$1&amp;"!"&amp;CELL("address",$CU51))&amp;"     USED  "&amp;TEXT(INDIRECT($A$1&amp;"!"&amp;CELL("address",AN51)),"#,###.#0")&amp;" KGS      AGAINST BILL OF ENTRY NO    "&amp;INDIRECT($A$1&amp;"!"&amp;CELL("address",$F51))&amp;"      Rate Per Kgs [ "&amp;INDIRECT($A$1&amp;"!"&amp;CELL("address",$I51))&amp;" ]     AGAINST H.S.CODE   "&amp;TEXT(INDIRECT($A$1&amp;"!"&amp;CELL("address",$H51)),"0000.0000")&amp;IF(OR(INDIRECT($A$1&amp;"!"&amp;CELL("address",$AP$8))&lt;&gt;"",INDIRECT($A$1&amp;"!"&amp;CELL("address",$AQ$8))&lt;&gt;""),"  EFS ONLINE AC #    ","")&amp;_xlfn.IFNA(VLOOKUP(INDIRECT($A$1&amp;"!"&amp;CELL("address",AP51)),AC.No[],2,0),"")&amp;_xlfn.IFNA(IF(INDIRECT($A$1&amp;"!"&amp;CELL("address",AQ51))&lt;&gt;0,"   +   "&amp;VLOOKUP(INDIRECT($A$1&amp;"!"&amp;CELL("address",AQ51)),AC.No[],2,0),""),""),""),REPT("-",150))</f>
        <v/>
      </c>
      <c r="H51" s="7" t="str">
        <f ca="1">IF(INDIRECT($A$1&amp;"!"&amp;CELL("address",$CU51))&lt;&gt;"END",IF(INDIRECT($A$1&amp;"!"&amp;CELL("address",AT51))&lt;&gt;0,"USED IMPORTED   "&amp;INDIRECT($A$1&amp;"!"&amp;CELL("address",$CU51))&amp;"     USED  "&amp;TEXT(INDIRECT($A$1&amp;"!"&amp;CELL("address",AT51)),"#,###.#0")&amp;" KGS      AGAINST BILL OF ENTRY NO    "&amp;INDIRECT($A$1&amp;"!"&amp;CELL("address",$F51))&amp;"      Rate Per Kgs [ "&amp;INDIRECT($A$1&amp;"!"&amp;CELL("address",$I51))&amp;" ]     AGAINST H.S.CODE   "&amp;TEXT(INDIRECT($A$1&amp;"!"&amp;CELL("address",$H51)),"0000.0000")&amp;IF(OR(INDIRECT($A$1&amp;"!"&amp;CELL("address",$AV$8))&lt;&gt;"",INDIRECT($A$1&amp;"!"&amp;CELL("address",$AW$8))&lt;&gt;""),"  EFS ONLINE AC #    ","")&amp;_xlfn.IFNA(VLOOKUP(INDIRECT($A$1&amp;"!"&amp;CELL("address",AV51)),AC.No[],2,0),"")&amp;_xlfn.IFNA(IF(INDIRECT($A$1&amp;"!"&amp;CELL("address",AW51))&lt;&gt;0,"   +   "&amp;VLOOKUP(INDIRECT($A$1&amp;"!"&amp;CELL("address",AW51)),AC.No[],2,0),""),""),""),REPT("-",150))</f>
        <v/>
      </c>
      <c r="I51" s="7" t="str">
        <f ca="1">IF(INDIRECT($A$1&amp;"!"&amp;CELL("address",$CU51))&lt;&gt;"END",IF(INDIRECT($A$1&amp;"!"&amp;CELL("address",AZ51))&lt;&gt;0,"USED IMPORTED   "&amp;INDIRECT($A$1&amp;"!"&amp;CELL("address",$CU51))&amp;"     USED  "&amp;TEXT(INDIRECT($A$1&amp;"!"&amp;CELL("address",AZ51)),"#,###.#0")&amp;" KGS      AGAINST BILL OF ENTRY NO    "&amp;INDIRECT($A$1&amp;"!"&amp;CELL("address",$F51))&amp;"      Rate Per Kgs [ "&amp;INDIRECT($A$1&amp;"!"&amp;CELL("address",$I51))&amp;" ]     AGAINST H.S.CODE   "&amp;TEXT(INDIRECT($A$1&amp;"!"&amp;CELL("address",$H51)),"0000.0000")&amp;IF(OR(INDIRECT($A$1&amp;"!"&amp;CELL("address",$BB$8))&lt;&gt;"",INDIRECT($A$1&amp;"!"&amp;CELL("address",$BC$8))&lt;&gt;""),"  EFS ONLINE AC #    ","")&amp;_xlfn.IFNA(VLOOKUP(INDIRECT($A$1&amp;"!"&amp;CELL("address",BB51)),AC.No[],2,0),"")&amp;_xlfn.IFNA(IF(INDIRECT($A$1&amp;"!"&amp;CELL("address",BC51))&lt;&gt;0,"   +   "&amp;VLOOKUP(INDIRECT($A$1&amp;"!"&amp;CELL("address",BC51)),AC.No[],2,0),""),""),""),REPT("-",150))</f>
        <v/>
      </c>
      <c r="J51" s="7" t="str">
        <f ca="1">IF(INDIRECT($A$1&amp;"!"&amp;CELL("address",$CU51))&lt;&gt;"END",IF(INDIRECT($A$1&amp;"!"&amp;CELL("address",BF51))&lt;&gt;0,"USED IMPORTED   "&amp;INDIRECT($A$1&amp;"!"&amp;CELL("address",$CU51))&amp;"     USED  "&amp;TEXT(INDIRECT($A$1&amp;"!"&amp;CELL("address",BF51)),"#,###.#0")&amp;" KGS      AGAINST BILL OF ENTRY NO    "&amp;INDIRECT($A$1&amp;"!"&amp;CELL("address",$F51))&amp;"      Rate Per Kgs [ "&amp;INDIRECT($A$1&amp;"!"&amp;CELL("address",$I51))&amp;" ]     AGAINST H.S.CODE   "&amp;TEXT(INDIRECT($A$1&amp;"!"&amp;CELL("address",$H51)),"0000.0000")&amp;IF(OR(INDIRECT($A$1&amp;"!"&amp;CELL("address",$BH$8))&lt;&gt;"",INDIRECT($A$1&amp;"!"&amp;CELL("address",$BI$8))&lt;&gt;""),"  EFS ONLINE AC #    ","")&amp;_xlfn.IFNA(VLOOKUP(INDIRECT($A$1&amp;"!"&amp;CELL("address",BH51)),AC.No[],2,0),"")&amp;_xlfn.IFNA(IF(INDIRECT($A$1&amp;"!"&amp;CELL("address",BI51))&lt;&gt;0,"   +   "&amp;VLOOKUP(INDIRECT($A$1&amp;"!"&amp;CELL("address",BI51)),AC.No[],2,0),""),""),""),REPT("-",150))</f>
        <v/>
      </c>
      <c r="K51" s="7" t="str">
        <f ca="1">IF(INDIRECT($A$1&amp;"!"&amp;CELL("address",$CU51))&lt;&gt;"END",IF(INDIRECT($A$1&amp;"!"&amp;CELL("address",BL51))&lt;&gt;0,"USED IMPORTED   "&amp;INDIRECT($A$1&amp;"!"&amp;CELL("address",$CU51))&amp;"     USED  "&amp;TEXT(INDIRECT($A$1&amp;"!"&amp;CELL("address",BL51)),"#,###.#0")&amp;" KGS      AGAINST BILL OF ENTRY NO    "&amp;INDIRECT($A$1&amp;"!"&amp;CELL("address",$F51))&amp;"      Rate Per Kgs [ "&amp;INDIRECT($A$1&amp;"!"&amp;CELL("address",$I51))&amp;" ]     AGAINST H.S.CODE   "&amp;TEXT(INDIRECT($A$1&amp;"!"&amp;CELL("address",$H51)),"0000.0000")&amp;IF(OR(INDIRECT($A$1&amp;"!"&amp;CELL("address",$BN$8))&lt;&gt;"",INDIRECT($A$1&amp;"!"&amp;CELL("address",$BO$8))&lt;&gt;""),"  EFS ONLINE AC #    ","")&amp;_xlfn.IFNA(VLOOKUP(INDIRECT($A$1&amp;"!"&amp;CELL("address",BN51)),AC.No[],2,0),"")&amp;_xlfn.IFNA(IF(INDIRECT($A$1&amp;"!"&amp;CELL("address",BO51))&lt;&gt;0,"   +   "&amp;VLOOKUP(INDIRECT($A$1&amp;"!"&amp;CELL("address",BO51)),AC.No[],2,0),""),""),""),REPT("-",150))</f>
        <v/>
      </c>
      <c r="L51" s="7" t="str">
        <f ca="1">IF(INDIRECT($A$1&amp;"!"&amp;CELL("address",$CU51))&lt;&gt;"END",IF(INDIRECT($A$1&amp;"!"&amp;CELL("address",BR51))&lt;&gt;0,"USED IMPORTED   "&amp;INDIRECT($A$1&amp;"!"&amp;CELL("address",$CU51))&amp;"     USED  "&amp;TEXT(INDIRECT($A$1&amp;"!"&amp;CELL("address",BR51)),"#,###.#0")&amp;" KGS      AGAINST BILL OF ENTRY NO    "&amp;INDIRECT($A$1&amp;"!"&amp;CELL("address",$F51))&amp;"      Rate Per Kgs [ "&amp;INDIRECT($A$1&amp;"!"&amp;CELL("address",$I51))&amp;" ]     AGAINST H.S.CODE   "&amp;TEXT(INDIRECT($A$1&amp;"!"&amp;CELL("address",$H51)),"0000.0000")&amp;IF(OR(INDIRECT($A$1&amp;"!"&amp;CELL("address",$BT$8))&lt;&gt;"",INDIRECT($A$1&amp;"!"&amp;CELL("address",$BU$8))&lt;&gt;""),"  EFS ONLINE AC #    ","")&amp;_xlfn.IFNA(VLOOKUP(INDIRECT($A$1&amp;"!"&amp;CELL("address",BT51)),AC.No[],2,0),"")&amp;_xlfn.IFNA(IF(INDIRECT($A$1&amp;"!"&amp;CELL("address",BU51))&lt;&gt;0,"   +   "&amp;VLOOKUP(INDIRECT($A$1&amp;"!"&amp;CELL("address",BU51)),AC.No[],2,0),""),""),""),REPT("-",150))</f>
        <v/>
      </c>
      <c r="M51" s="7" t="str">
        <f ca="1">IF(INDIRECT($A$1&amp;"!"&amp;CELL("address",$CU51))&lt;&gt;"END",IF(INDIRECT($A$1&amp;"!"&amp;CELL("address",BX51))&lt;&gt;0,"USED IMPORTED   "&amp;INDIRECT($A$1&amp;"!"&amp;CELL("address",$CU51))&amp;"     USED  "&amp;TEXT(INDIRECT($A$1&amp;"!"&amp;CELL("address",BX51)),"#,###.#0")&amp;" KGS      AGAINST BILL OF ENTRY NO    "&amp;INDIRECT($A$1&amp;"!"&amp;CELL("address",$F51))&amp;"      Rate Per Kgs [ "&amp;INDIRECT($A$1&amp;"!"&amp;CELL("address",$I51))&amp;" ]     AGAINST H.S.CODE   "&amp;TEXT(INDIRECT($A$1&amp;"!"&amp;CELL("address",$H51)),"0000.0000")&amp;IF(OR(INDIRECT($A$1&amp;"!"&amp;CELL("address",$BZ$8))&lt;&gt;"",INDIRECT($A$1&amp;"!"&amp;CELL("address",$CA$8))&lt;&gt;""),"  EFS ONLINE AC #    ","")&amp;_xlfn.IFNA(VLOOKUP(INDIRECT($A$1&amp;"!"&amp;CELL("address",BZ51)),AC.No[],2,0),"")&amp;_xlfn.IFNA(IF(INDIRECT($A$1&amp;"!"&amp;CELL("address",CA51))&lt;&gt;0,"   +   "&amp;VLOOKUP(INDIRECT($A$1&amp;"!"&amp;CELL("address",CA51)),AC.No[],2,0),""),""),""),REPT("-",150))</f>
        <v/>
      </c>
      <c r="N51" s="7" t="str">
        <f ca="1">IF(INDIRECT($A$1&amp;"!"&amp;CELL("address",$CU51))&lt;&gt;"END",IF(INDIRECT($A$1&amp;"!"&amp;CELL("address",CD51))&lt;&gt;0,"USED IMPORTED   "&amp;INDIRECT($A$1&amp;"!"&amp;CELL("address",$CU51))&amp;"     USED  "&amp;TEXT(INDIRECT($A$1&amp;"!"&amp;CELL("address",CD51)),"#,###.#0")&amp;" KGS      AGAINST BILL OF ENTRY NO    "&amp;INDIRECT($A$1&amp;"!"&amp;CELL("address",$F51))&amp;"      Rate Per Kgs [ "&amp;INDIRECT($A$1&amp;"!"&amp;CELL("address",$I51))&amp;" ]     AGAINST H.S.CODE   "&amp;TEXT(INDIRECT($A$1&amp;"!"&amp;CELL("address",$H51)),"0000.0000")&amp;IF(OR(INDIRECT($A$1&amp;"!"&amp;CELL("address",$CF$8))&lt;&gt;"",INDIRECT($A$1&amp;"!"&amp;CELL("address",$CG$8))&lt;&gt;""),"  EFS ONLINE AC #    ","")&amp;_xlfn.IFNA(VLOOKUP(INDIRECT($A$1&amp;"!"&amp;CELL("address",CF51)),AC.No[],2,0),"")&amp;_xlfn.IFNA(IF(INDIRECT($A$1&amp;"!"&amp;CELL("address",CG51))&lt;&gt;0,"   +   "&amp;VLOOKUP(INDIRECT($A$1&amp;"!"&amp;CELL("address",CG51)),AC.No[],2,0),""),""),""),REPT("-",150))</f>
        <v/>
      </c>
      <c r="O51" s="7" t="str">
        <f ca="1">IF(INDIRECT($A$1&amp;"!"&amp;CELL("address",$CU51))&lt;&gt;"END",IF(INDIRECT($A$1&amp;"!"&amp;CELL("address",CJ51))&lt;&gt;0,"USED IMPORTED   "&amp;INDIRECT($A$1&amp;"!"&amp;CELL("address",$CU51))&amp;"     USED  "&amp;TEXT(INDIRECT($A$1&amp;"!"&amp;CELL("address",CJ51)),"#,###.#0")&amp;" KGS      AGAINST BILL OF ENTRY NO    "&amp;INDIRECT($A$1&amp;"!"&amp;CELL("address",$F51))&amp;"      Rate Per Kgs [ "&amp;INDIRECT($A$1&amp;"!"&amp;CELL("address",$I51))&amp;" ]     AGAINST H.S.CODE   "&amp;TEXT(INDIRECT($A$1&amp;"!"&amp;CELL("address",$H51)),"0000.0000")&amp;IF(OR(INDIRECT($A$1&amp;"!"&amp;CELL("address",$CL$8))&lt;&gt;"",INDIRECT($A$1&amp;"!"&amp;CELL("address",$CM$8))&lt;&gt;""),"  EFS ONLINE AC #    ","")&amp;_xlfn.IFNA(VLOOKUP(INDIRECT($A$1&amp;"!"&amp;CELL("address",CL51)),AC.No[],2,0),"")&amp;_xlfn.IFNA(IF(INDIRECT($A$1&amp;"!"&amp;CELL("address",CM51))&lt;&gt;0,"   +   "&amp;VLOOKUP(INDIRECT($A$1&amp;"!"&amp;CELL("address",CM51)),AC.No[],2,0),""),""),""),REPT("-",150))</f>
        <v/>
      </c>
      <c r="P51" s="7" t="str">
        <f ca="1">IF(INDIRECT($A$1&amp;"!"&amp;CELL("address",$CU51))&lt;&gt;"END",IF(INDIRECT($A$1&amp;"!"&amp;CELL("address",CP51))&lt;&gt;0,"USED IMPORTED   "&amp;INDIRECT($A$1&amp;"!"&amp;CELL("address",$CU51))&amp;"     USED  "&amp;TEXT(INDIRECT($A$1&amp;"!"&amp;CELL("address",CP51)),"#,###.#0")&amp;" KGS      AGAINST BILL OF ENTRY NO    "&amp;INDIRECT($A$1&amp;"!"&amp;CELL("address",$F51))&amp;"      Rate Per Kgs [ "&amp;INDIRECT($A$1&amp;"!"&amp;CELL("address",$I51))&amp;" ]     AGAINST H.S.CODE   "&amp;TEXT(INDIRECT($A$1&amp;"!"&amp;CELL("address",$H51)),"0000.0000")&amp;IF(OR(INDIRECT($A$1&amp;"!"&amp;CELL("address",$CR$8))&lt;&gt;"",INDIRECT($A$1&amp;"!"&amp;CELL("address",$CS$8))&lt;&gt;""),"  EFS ONLINE AC #    ","")&amp;_xlfn.IFNA(VLOOKUP(INDIRECT($A$1&amp;"!"&amp;CELL("address",CR51)),AC.No[],2,0),"")&amp;_xlfn.IFNA(IF(INDIRECT($A$1&amp;"!"&amp;CELL("address",CS51))&lt;&gt;0,"   +   "&amp;VLOOKUP(INDIRECT($A$1&amp;"!"&amp;CELL("address",CS51)),AC.No[],2,0),""),""),""),REPT("-",150))</f>
        <v/>
      </c>
    </row>
    <row r="52" spans="1:16" x14ac:dyDescent="0.2">
      <c r="A52" s="124">
        <v>43</v>
      </c>
      <c r="B52" s="7" t="str">
        <f ca="1">IF(INDIRECT($A$1&amp;"!"&amp;CELL("address",$CU52))&lt;&gt;"END",IF(INDIRECT($A$1&amp;"!"&amp;CELL("address",J52))&lt;&gt;0,"USED IMPORTED   "&amp;INDIRECT($A$1&amp;"!"&amp;CELL("address",$CU52))&amp;"     USED  "&amp;TEXT(INDIRECT($A$1&amp;"!"&amp;CELL("address",J52)),"#,###.#0")&amp;" KGS      AGAINST BILL OF ENTRY NO    "&amp;INDIRECT($A$1&amp;"!"&amp;CELL("address",$F52))&amp;"      Rate Per Kgs [ "&amp;INDIRECT($A$1&amp;"!"&amp;CELL("address",$I52))&amp;" ]     AGAINST H.S.CODE   "&amp;TEXT(INDIRECT($A$1&amp;"!"&amp;CELL("address",$H52)),"0000.0000")&amp;IF(OR(INDIRECT($A$1&amp;"!"&amp;CELL("address",$L$8))&lt;&gt;"",INDIRECT($A$1&amp;"!"&amp;CELL("address",$M$8))&lt;&gt;""),"  EFS ONLINE AC #    ","")&amp;_xlfn.IFNA(VLOOKUP(INDIRECT($A$1&amp;"!"&amp;CELL("address",L52)),AC.No[],2,0),"")&amp;_xlfn.IFNA(IF(INDIRECT($A$1&amp;"!"&amp;CELL("address",M52))&lt;&gt;0,"   +   "&amp;VLOOKUP(INDIRECT($A$1&amp;"!"&amp;CELL("address",M52)),AC.No[],2,0),""),""),""),REPT("-",150))</f>
        <v/>
      </c>
      <c r="C52" s="7" t="str">
        <f ca="1">IF(INDIRECT($A$1&amp;"!"&amp;CELL("address",$CU52))&lt;&gt;"END",IF(INDIRECT($A$1&amp;"!"&amp;CELL("address",P52))&lt;&gt;0,"USED IMPORTED   "&amp;INDIRECT($A$1&amp;"!"&amp;CELL("address",$CU52))&amp;"     USED  "&amp;TEXT(INDIRECT($A$1&amp;"!"&amp;CELL("address",P52)),"#,###.#0")&amp;" KGS      AGAINST BILL OF ENTRY NO    "&amp;INDIRECT($A$1&amp;"!"&amp;CELL("address",$F52))&amp;"      Rate Per Kgs [ "&amp;INDIRECT($A$1&amp;"!"&amp;CELL("address",$I52))&amp;" ]     AGAINST H.S.CODE   "&amp;TEXT(INDIRECT($A$1&amp;"!"&amp;CELL("address",$H52)),"0000.0000")&amp;IF(OR(INDIRECT($A$1&amp;"!"&amp;CELL("address",$R$8))&lt;&gt;"",INDIRECT($A$1&amp;"!"&amp;CELL("address",$S$8))&lt;&gt;""),"  EFS ONLINE AC #    ","")&amp;_xlfn.IFNA(VLOOKUP(INDIRECT($A$1&amp;"!"&amp;CELL("address",R52)),AC.No[],2,0),"")&amp;_xlfn.IFNA(IF(INDIRECT($A$1&amp;"!"&amp;CELL("address",S52))&lt;&gt;0,"   +   "&amp;VLOOKUP(INDIRECT($A$1&amp;"!"&amp;CELL("address",S52)),AC.No[],2,0),""),""),""),REPT("-",150))</f>
        <v/>
      </c>
      <c r="D52" s="7" t="str">
        <f ca="1">IF(INDIRECT($A$1&amp;"!"&amp;CELL("address",$CU52))&lt;&gt;"END",IF(INDIRECT($A$1&amp;"!"&amp;CELL("address",V52))&lt;&gt;0,"USED IMPORTED   "&amp;INDIRECT($A$1&amp;"!"&amp;CELL("address",$CU52))&amp;"     USED  "&amp;TEXT(INDIRECT($A$1&amp;"!"&amp;CELL("address",V52)),"#,###.#0")&amp;" KGS      AGAINST BILL OF ENTRY NO    "&amp;INDIRECT($A$1&amp;"!"&amp;CELL("address",$F52))&amp;"      Rate Per Kgs [ "&amp;INDIRECT($A$1&amp;"!"&amp;CELL("address",$I52))&amp;" ]     AGAINST H.S.CODE   "&amp;TEXT(INDIRECT($A$1&amp;"!"&amp;CELL("address",$H52)),"0000.0000")&amp;IF(OR(INDIRECT($A$1&amp;"!"&amp;CELL("address",$X$8))&lt;&gt;"",INDIRECT($A$1&amp;"!"&amp;CELL("address",$Y$8))&lt;&gt;""),"  EFS ONLINE AC #    ","")&amp;_xlfn.IFNA(VLOOKUP(INDIRECT($A$1&amp;"!"&amp;CELL("address",X52)),AC.No[],2,0),"")&amp;_xlfn.IFNA(IF(INDIRECT($A$1&amp;"!"&amp;CELL("address",Y52))&lt;&gt;0,"   +   "&amp;VLOOKUP(INDIRECT($A$1&amp;"!"&amp;CELL("address",Y52)),AC.No[],2,0),""),""),""),REPT("-",150))</f>
        <v/>
      </c>
      <c r="E52" s="7" t="str">
        <f ca="1">IF(INDIRECT($A$1&amp;"!"&amp;CELL("address",$CU52))&lt;&gt;"END",IF(INDIRECT($A$1&amp;"!"&amp;CELL("address",AB52))&lt;&gt;0,"USED IMPORTED   "&amp;INDIRECT($A$1&amp;"!"&amp;CELL("address",$CU52))&amp;"     USED  "&amp;TEXT(INDIRECT($A$1&amp;"!"&amp;CELL("address",AB52)),"#,###.#0")&amp;" KGS      AGAINST BILL OF ENTRY NO    "&amp;INDIRECT($A$1&amp;"!"&amp;CELL("address",$F52))&amp;"      Rate Per Kgs [ "&amp;INDIRECT($A$1&amp;"!"&amp;CELL("address",$I52))&amp;" ]     AGAINST H.S.CODE   "&amp;TEXT(INDIRECT($A$1&amp;"!"&amp;CELL("address",$H52)),"0000.0000")&amp;IF(OR(INDIRECT($A$1&amp;"!"&amp;CELL("address",$AD$8))&lt;&gt;"",INDIRECT($A$1&amp;"!"&amp;CELL("address",$AE$8))&lt;&gt;""),"  EFS ONLINE AC #    ","")&amp;_xlfn.IFNA(VLOOKUP(INDIRECT($A$1&amp;"!"&amp;CELL("address",AD52)),AC.No[],2,0),"")&amp;_xlfn.IFNA(IF(INDIRECT($A$1&amp;"!"&amp;CELL("address",AE52))&lt;&gt;0,"   +   "&amp;VLOOKUP(INDIRECT($A$1&amp;"!"&amp;CELL("address",AE52)),AC.No[],2,0),""),""),""),REPT("-",150))</f>
        <v/>
      </c>
      <c r="F52" s="7" t="str">
        <f ca="1">IF(INDIRECT($A$1&amp;"!"&amp;CELL("address",$CU52))&lt;&gt;"END",IF(INDIRECT($A$1&amp;"!"&amp;CELL("address",AH52))&lt;&gt;0,"USED IMPORTED   "&amp;INDIRECT($A$1&amp;"!"&amp;CELL("address",$CU52))&amp;"     USED  "&amp;TEXT(INDIRECT($A$1&amp;"!"&amp;CELL("address",AH52)),"#,###.#0")&amp;" KGS      AGAINST BILL OF ENTRY NO    "&amp;INDIRECT($A$1&amp;"!"&amp;CELL("address",$F52))&amp;"      Rate Per Kgs [ "&amp;INDIRECT($A$1&amp;"!"&amp;CELL("address",$I52))&amp;" ]     AGAINST H.S.CODE   "&amp;TEXT(INDIRECT($A$1&amp;"!"&amp;CELL("address",$H52)),"0000.0000")&amp;IF(OR(INDIRECT($A$1&amp;"!"&amp;CELL("address",$AJ$8))&lt;&gt;"",INDIRECT($A$1&amp;"!"&amp;CELL("address",$AK$8))&lt;&gt;""),"  EFS ONLINE AC #    ","")&amp;_xlfn.IFNA(VLOOKUP(INDIRECT($A$1&amp;"!"&amp;CELL("address",AJ52)),AC.No[],2,0),"")&amp;_xlfn.IFNA(IF(INDIRECT($A$1&amp;"!"&amp;CELL("address",AK52))&lt;&gt;0,"   +   "&amp;VLOOKUP(INDIRECT($A$1&amp;"!"&amp;CELL("address",AK52)),AC.No[],2,0),""),""),""),REPT("-",150))</f>
        <v/>
      </c>
      <c r="G52" s="7" t="str">
        <f ca="1">IF(INDIRECT($A$1&amp;"!"&amp;CELL("address",$CU52))&lt;&gt;"END",IF(INDIRECT($A$1&amp;"!"&amp;CELL("address",AN52))&lt;&gt;0,"USED IMPORTED   "&amp;INDIRECT($A$1&amp;"!"&amp;CELL("address",$CU52))&amp;"     USED  "&amp;TEXT(INDIRECT($A$1&amp;"!"&amp;CELL("address",AN52)),"#,###.#0")&amp;" KGS      AGAINST BILL OF ENTRY NO    "&amp;INDIRECT($A$1&amp;"!"&amp;CELL("address",$F52))&amp;"      Rate Per Kgs [ "&amp;INDIRECT($A$1&amp;"!"&amp;CELL("address",$I52))&amp;" ]     AGAINST H.S.CODE   "&amp;TEXT(INDIRECT($A$1&amp;"!"&amp;CELL("address",$H52)),"0000.0000")&amp;IF(OR(INDIRECT($A$1&amp;"!"&amp;CELL("address",$AP$8))&lt;&gt;"",INDIRECT($A$1&amp;"!"&amp;CELL("address",$AQ$8))&lt;&gt;""),"  EFS ONLINE AC #    ","")&amp;_xlfn.IFNA(VLOOKUP(INDIRECT($A$1&amp;"!"&amp;CELL("address",AP52)),AC.No[],2,0),"")&amp;_xlfn.IFNA(IF(INDIRECT($A$1&amp;"!"&amp;CELL("address",AQ52))&lt;&gt;0,"   +   "&amp;VLOOKUP(INDIRECT($A$1&amp;"!"&amp;CELL("address",AQ52)),AC.No[],2,0),""),""),""),REPT("-",150))</f>
        <v/>
      </c>
      <c r="H52" s="7" t="str">
        <f ca="1">IF(INDIRECT($A$1&amp;"!"&amp;CELL("address",$CU52))&lt;&gt;"END",IF(INDIRECT($A$1&amp;"!"&amp;CELL("address",AT52))&lt;&gt;0,"USED IMPORTED   "&amp;INDIRECT($A$1&amp;"!"&amp;CELL("address",$CU52))&amp;"     USED  "&amp;TEXT(INDIRECT($A$1&amp;"!"&amp;CELL("address",AT52)),"#,###.#0")&amp;" KGS      AGAINST BILL OF ENTRY NO    "&amp;INDIRECT($A$1&amp;"!"&amp;CELL("address",$F52))&amp;"      Rate Per Kgs [ "&amp;INDIRECT($A$1&amp;"!"&amp;CELL("address",$I52))&amp;" ]     AGAINST H.S.CODE   "&amp;TEXT(INDIRECT($A$1&amp;"!"&amp;CELL("address",$H52)),"0000.0000")&amp;IF(OR(INDIRECT($A$1&amp;"!"&amp;CELL("address",$AV$8))&lt;&gt;"",INDIRECT($A$1&amp;"!"&amp;CELL("address",$AW$8))&lt;&gt;""),"  EFS ONLINE AC #    ","")&amp;_xlfn.IFNA(VLOOKUP(INDIRECT($A$1&amp;"!"&amp;CELL("address",AV52)),AC.No[],2,0),"")&amp;_xlfn.IFNA(IF(INDIRECT($A$1&amp;"!"&amp;CELL("address",AW52))&lt;&gt;0,"   +   "&amp;VLOOKUP(INDIRECT($A$1&amp;"!"&amp;CELL("address",AW52)),AC.No[],2,0),""),""),""),REPT("-",150))</f>
        <v/>
      </c>
      <c r="I52" s="7" t="str">
        <f ca="1">IF(INDIRECT($A$1&amp;"!"&amp;CELL("address",$CU52))&lt;&gt;"END",IF(INDIRECT($A$1&amp;"!"&amp;CELL("address",AZ52))&lt;&gt;0,"USED IMPORTED   "&amp;INDIRECT($A$1&amp;"!"&amp;CELL("address",$CU52))&amp;"     USED  "&amp;TEXT(INDIRECT($A$1&amp;"!"&amp;CELL("address",AZ52)),"#,###.#0")&amp;" KGS      AGAINST BILL OF ENTRY NO    "&amp;INDIRECT($A$1&amp;"!"&amp;CELL("address",$F52))&amp;"      Rate Per Kgs [ "&amp;INDIRECT($A$1&amp;"!"&amp;CELL("address",$I52))&amp;" ]     AGAINST H.S.CODE   "&amp;TEXT(INDIRECT($A$1&amp;"!"&amp;CELL("address",$H52)),"0000.0000")&amp;IF(OR(INDIRECT($A$1&amp;"!"&amp;CELL("address",$BB$8))&lt;&gt;"",INDIRECT($A$1&amp;"!"&amp;CELL("address",$BC$8))&lt;&gt;""),"  EFS ONLINE AC #    ","")&amp;_xlfn.IFNA(VLOOKUP(INDIRECT($A$1&amp;"!"&amp;CELL("address",BB52)),AC.No[],2,0),"")&amp;_xlfn.IFNA(IF(INDIRECT($A$1&amp;"!"&amp;CELL("address",BC52))&lt;&gt;0,"   +   "&amp;VLOOKUP(INDIRECT($A$1&amp;"!"&amp;CELL("address",BC52)),AC.No[],2,0),""),""),""),REPT("-",150))</f>
        <v/>
      </c>
      <c r="J52" s="7" t="str">
        <f ca="1">IF(INDIRECT($A$1&amp;"!"&amp;CELL("address",$CU52))&lt;&gt;"END",IF(INDIRECT($A$1&amp;"!"&amp;CELL("address",BF52))&lt;&gt;0,"USED IMPORTED   "&amp;INDIRECT($A$1&amp;"!"&amp;CELL("address",$CU52))&amp;"     USED  "&amp;TEXT(INDIRECT($A$1&amp;"!"&amp;CELL("address",BF52)),"#,###.#0")&amp;" KGS      AGAINST BILL OF ENTRY NO    "&amp;INDIRECT($A$1&amp;"!"&amp;CELL("address",$F52))&amp;"      Rate Per Kgs [ "&amp;INDIRECT($A$1&amp;"!"&amp;CELL("address",$I52))&amp;" ]     AGAINST H.S.CODE   "&amp;TEXT(INDIRECT($A$1&amp;"!"&amp;CELL("address",$H52)),"0000.0000")&amp;IF(OR(INDIRECT($A$1&amp;"!"&amp;CELL("address",$BH$8))&lt;&gt;"",INDIRECT($A$1&amp;"!"&amp;CELL("address",$BI$8))&lt;&gt;""),"  EFS ONLINE AC #    ","")&amp;_xlfn.IFNA(VLOOKUP(INDIRECT($A$1&amp;"!"&amp;CELL("address",BH52)),AC.No[],2,0),"")&amp;_xlfn.IFNA(IF(INDIRECT($A$1&amp;"!"&amp;CELL("address",BI52))&lt;&gt;0,"   +   "&amp;VLOOKUP(INDIRECT($A$1&amp;"!"&amp;CELL("address",BI52)),AC.No[],2,0),""),""),""),REPT("-",150))</f>
        <v/>
      </c>
      <c r="K52" s="7" t="str">
        <f ca="1">IF(INDIRECT($A$1&amp;"!"&amp;CELL("address",$CU52))&lt;&gt;"END",IF(INDIRECT($A$1&amp;"!"&amp;CELL("address",BL52))&lt;&gt;0,"USED IMPORTED   "&amp;INDIRECT($A$1&amp;"!"&amp;CELL("address",$CU52))&amp;"     USED  "&amp;TEXT(INDIRECT($A$1&amp;"!"&amp;CELL("address",BL52)),"#,###.#0")&amp;" KGS      AGAINST BILL OF ENTRY NO    "&amp;INDIRECT($A$1&amp;"!"&amp;CELL("address",$F52))&amp;"      Rate Per Kgs [ "&amp;INDIRECT($A$1&amp;"!"&amp;CELL("address",$I52))&amp;" ]     AGAINST H.S.CODE   "&amp;TEXT(INDIRECT($A$1&amp;"!"&amp;CELL("address",$H52)),"0000.0000")&amp;IF(OR(INDIRECT($A$1&amp;"!"&amp;CELL("address",$BN$8))&lt;&gt;"",INDIRECT($A$1&amp;"!"&amp;CELL("address",$BO$8))&lt;&gt;""),"  EFS ONLINE AC #    ","")&amp;_xlfn.IFNA(VLOOKUP(INDIRECT($A$1&amp;"!"&amp;CELL("address",BN52)),AC.No[],2,0),"")&amp;_xlfn.IFNA(IF(INDIRECT($A$1&amp;"!"&amp;CELL("address",BO52))&lt;&gt;0,"   +   "&amp;VLOOKUP(INDIRECT($A$1&amp;"!"&amp;CELL("address",BO52)),AC.No[],2,0),""),""),""),REPT("-",150))</f>
        <v/>
      </c>
      <c r="L52" s="7" t="str">
        <f ca="1">IF(INDIRECT($A$1&amp;"!"&amp;CELL("address",$CU52))&lt;&gt;"END",IF(INDIRECT($A$1&amp;"!"&amp;CELL("address",BR52))&lt;&gt;0,"USED IMPORTED   "&amp;INDIRECT($A$1&amp;"!"&amp;CELL("address",$CU52))&amp;"     USED  "&amp;TEXT(INDIRECT($A$1&amp;"!"&amp;CELL("address",BR52)),"#,###.#0")&amp;" KGS      AGAINST BILL OF ENTRY NO    "&amp;INDIRECT($A$1&amp;"!"&amp;CELL("address",$F52))&amp;"      Rate Per Kgs [ "&amp;INDIRECT($A$1&amp;"!"&amp;CELL("address",$I52))&amp;" ]     AGAINST H.S.CODE   "&amp;TEXT(INDIRECT($A$1&amp;"!"&amp;CELL("address",$H52)),"0000.0000")&amp;IF(OR(INDIRECT($A$1&amp;"!"&amp;CELL("address",$BT$8))&lt;&gt;"",INDIRECT($A$1&amp;"!"&amp;CELL("address",$BU$8))&lt;&gt;""),"  EFS ONLINE AC #    ","")&amp;_xlfn.IFNA(VLOOKUP(INDIRECT($A$1&amp;"!"&amp;CELL("address",BT52)),AC.No[],2,0),"")&amp;_xlfn.IFNA(IF(INDIRECT($A$1&amp;"!"&amp;CELL("address",BU52))&lt;&gt;0,"   +   "&amp;VLOOKUP(INDIRECT($A$1&amp;"!"&amp;CELL("address",BU52)),AC.No[],2,0),""),""),""),REPT("-",150))</f>
        <v/>
      </c>
      <c r="M52" s="7" t="str">
        <f ca="1">IF(INDIRECT($A$1&amp;"!"&amp;CELL("address",$CU52))&lt;&gt;"END",IF(INDIRECT($A$1&amp;"!"&amp;CELL("address",BX52))&lt;&gt;0,"USED IMPORTED   "&amp;INDIRECT($A$1&amp;"!"&amp;CELL("address",$CU52))&amp;"     USED  "&amp;TEXT(INDIRECT($A$1&amp;"!"&amp;CELL("address",BX52)),"#,###.#0")&amp;" KGS      AGAINST BILL OF ENTRY NO    "&amp;INDIRECT($A$1&amp;"!"&amp;CELL("address",$F52))&amp;"      Rate Per Kgs [ "&amp;INDIRECT($A$1&amp;"!"&amp;CELL("address",$I52))&amp;" ]     AGAINST H.S.CODE   "&amp;TEXT(INDIRECT($A$1&amp;"!"&amp;CELL("address",$H52)),"0000.0000")&amp;IF(OR(INDIRECT($A$1&amp;"!"&amp;CELL("address",$BZ$8))&lt;&gt;"",INDIRECT($A$1&amp;"!"&amp;CELL("address",$CA$8))&lt;&gt;""),"  EFS ONLINE AC #    ","")&amp;_xlfn.IFNA(VLOOKUP(INDIRECT($A$1&amp;"!"&amp;CELL("address",BZ52)),AC.No[],2,0),"")&amp;_xlfn.IFNA(IF(INDIRECT($A$1&amp;"!"&amp;CELL("address",CA52))&lt;&gt;0,"   +   "&amp;VLOOKUP(INDIRECT($A$1&amp;"!"&amp;CELL("address",CA52)),AC.No[],2,0),""),""),""),REPT("-",150))</f>
        <v/>
      </c>
      <c r="N52" s="7" t="str">
        <f ca="1">IF(INDIRECT($A$1&amp;"!"&amp;CELL("address",$CU52))&lt;&gt;"END",IF(INDIRECT($A$1&amp;"!"&amp;CELL("address",CD52))&lt;&gt;0,"USED IMPORTED   "&amp;INDIRECT($A$1&amp;"!"&amp;CELL("address",$CU52))&amp;"     USED  "&amp;TEXT(INDIRECT($A$1&amp;"!"&amp;CELL("address",CD52)),"#,###.#0")&amp;" KGS      AGAINST BILL OF ENTRY NO    "&amp;INDIRECT($A$1&amp;"!"&amp;CELL("address",$F52))&amp;"      Rate Per Kgs [ "&amp;INDIRECT($A$1&amp;"!"&amp;CELL("address",$I52))&amp;" ]     AGAINST H.S.CODE   "&amp;TEXT(INDIRECT($A$1&amp;"!"&amp;CELL("address",$H52)),"0000.0000")&amp;IF(OR(INDIRECT($A$1&amp;"!"&amp;CELL("address",$CF$8))&lt;&gt;"",INDIRECT($A$1&amp;"!"&amp;CELL("address",$CG$8))&lt;&gt;""),"  EFS ONLINE AC #    ","")&amp;_xlfn.IFNA(VLOOKUP(INDIRECT($A$1&amp;"!"&amp;CELL("address",CF52)),AC.No[],2,0),"")&amp;_xlfn.IFNA(IF(INDIRECT($A$1&amp;"!"&amp;CELL("address",CG52))&lt;&gt;0,"   +   "&amp;VLOOKUP(INDIRECT($A$1&amp;"!"&amp;CELL("address",CG52)),AC.No[],2,0),""),""),""),REPT("-",150))</f>
        <v/>
      </c>
      <c r="O52" s="7" t="str">
        <f ca="1">IF(INDIRECT($A$1&amp;"!"&amp;CELL("address",$CU52))&lt;&gt;"END",IF(INDIRECT($A$1&amp;"!"&amp;CELL("address",CJ52))&lt;&gt;0,"USED IMPORTED   "&amp;INDIRECT($A$1&amp;"!"&amp;CELL("address",$CU52))&amp;"     USED  "&amp;TEXT(INDIRECT($A$1&amp;"!"&amp;CELL("address",CJ52)),"#,###.#0")&amp;" KGS      AGAINST BILL OF ENTRY NO    "&amp;INDIRECT($A$1&amp;"!"&amp;CELL("address",$F52))&amp;"      Rate Per Kgs [ "&amp;INDIRECT($A$1&amp;"!"&amp;CELL("address",$I52))&amp;" ]     AGAINST H.S.CODE   "&amp;TEXT(INDIRECT($A$1&amp;"!"&amp;CELL("address",$H52)),"0000.0000")&amp;IF(OR(INDIRECT($A$1&amp;"!"&amp;CELL("address",$CL$8))&lt;&gt;"",INDIRECT($A$1&amp;"!"&amp;CELL("address",$CM$8))&lt;&gt;""),"  EFS ONLINE AC #    ","")&amp;_xlfn.IFNA(VLOOKUP(INDIRECT($A$1&amp;"!"&amp;CELL("address",CL52)),AC.No[],2,0),"")&amp;_xlfn.IFNA(IF(INDIRECT($A$1&amp;"!"&amp;CELL("address",CM52))&lt;&gt;0,"   +   "&amp;VLOOKUP(INDIRECT($A$1&amp;"!"&amp;CELL("address",CM52)),AC.No[],2,0),""),""),""),REPT("-",150))</f>
        <v/>
      </c>
      <c r="P52" s="7" t="str">
        <f ca="1">IF(INDIRECT($A$1&amp;"!"&amp;CELL("address",$CU52))&lt;&gt;"END",IF(INDIRECT($A$1&amp;"!"&amp;CELL("address",CP52))&lt;&gt;0,"USED IMPORTED   "&amp;INDIRECT($A$1&amp;"!"&amp;CELL("address",$CU52))&amp;"     USED  "&amp;TEXT(INDIRECT($A$1&amp;"!"&amp;CELL("address",CP52)),"#,###.#0")&amp;" KGS      AGAINST BILL OF ENTRY NO    "&amp;INDIRECT($A$1&amp;"!"&amp;CELL("address",$F52))&amp;"      Rate Per Kgs [ "&amp;INDIRECT($A$1&amp;"!"&amp;CELL("address",$I52))&amp;" ]     AGAINST H.S.CODE   "&amp;TEXT(INDIRECT($A$1&amp;"!"&amp;CELL("address",$H52)),"0000.0000")&amp;IF(OR(INDIRECT($A$1&amp;"!"&amp;CELL("address",$CR$8))&lt;&gt;"",INDIRECT($A$1&amp;"!"&amp;CELL("address",$CS$8))&lt;&gt;""),"  EFS ONLINE AC #    ","")&amp;_xlfn.IFNA(VLOOKUP(INDIRECT($A$1&amp;"!"&amp;CELL("address",CR52)),AC.No[],2,0),"")&amp;_xlfn.IFNA(IF(INDIRECT($A$1&amp;"!"&amp;CELL("address",CS52))&lt;&gt;0,"   +   "&amp;VLOOKUP(INDIRECT($A$1&amp;"!"&amp;CELL("address",CS52)),AC.No[],2,0),""),""),""),REPT("-",150))</f>
        <v/>
      </c>
    </row>
    <row r="53" spans="1:16" x14ac:dyDescent="0.2">
      <c r="A53" s="124">
        <v>44</v>
      </c>
      <c r="B53" s="7" t="str">
        <f ca="1">IF(INDIRECT($A$1&amp;"!"&amp;CELL("address",$CU53))&lt;&gt;"END",IF(INDIRECT($A$1&amp;"!"&amp;CELL("address",J53))&lt;&gt;0,"USED IMPORTED   "&amp;INDIRECT($A$1&amp;"!"&amp;CELL("address",$CU53))&amp;"     USED  "&amp;TEXT(INDIRECT($A$1&amp;"!"&amp;CELL("address",J53)),"#,###.#0")&amp;" KGS      AGAINST BILL OF ENTRY NO    "&amp;INDIRECT($A$1&amp;"!"&amp;CELL("address",$F53))&amp;"      Rate Per Kgs [ "&amp;INDIRECT($A$1&amp;"!"&amp;CELL("address",$I53))&amp;" ]     AGAINST H.S.CODE   "&amp;TEXT(INDIRECT($A$1&amp;"!"&amp;CELL("address",$H53)),"0000.0000")&amp;IF(OR(INDIRECT($A$1&amp;"!"&amp;CELL("address",$L$8))&lt;&gt;"",INDIRECT($A$1&amp;"!"&amp;CELL("address",$M$8))&lt;&gt;""),"  EFS ONLINE AC #    ","")&amp;_xlfn.IFNA(VLOOKUP(INDIRECT($A$1&amp;"!"&amp;CELL("address",L53)),AC.No[],2,0),"")&amp;_xlfn.IFNA(IF(INDIRECT($A$1&amp;"!"&amp;CELL("address",M53))&lt;&gt;0,"   +   "&amp;VLOOKUP(INDIRECT($A$1&amp;"!"&amp;CELL("address",M53)),AC.No[],2,0),""),""),""),REPT("-",150))</f>
        <v/>
      </c>
      <c r="C53" s="7" t="str">
        <f ca="1">IF(INDIRECT($A$1&amp;"!"&amp;CELL("address",$CU53))&lt;&gt;"END",IF(INDIRECT($A$1&amp;"!"&amp;CELL("address",P53))&lt;&gt;0,"USED IMPORTED   "&amp;INDIRECT($A$1&amp;"!"&amp;CELL("address",$CU53))&amp;"     USED  "&amp;TEXT(INDIRECT($A$1&amp;"!"&amp;CELL("address",P53)),"#,###.#0")&amp;" KGS      AGAINST BILL OF ENTRY NO    "&amp;INDIRECT($A$1&amp;"!"&amp;CELL("address",$F53))&amp;"      Rate Per Kgs [ "&amp;INDIRECT($A$1&amp;"!"&amp;CELL("address",$I53))&amp;" ]     AGAINST H.S.CODE   "&amp;TEXT(INDIRECT($A$1&amp;"!"&amp;CELL("address",$H53)),"0000.0000")&amp;IF(OR(INDIRECT($A$1&amp;"!"&amp;CELL("address",$R$8))&lt;&gt;"",INDIRECT($A$1&amp;"!"&amp;CELL("address",$S$8))&lt;&gt;""),"  EFS ONLINE AC #    ","")&amp;_xlfn.IFNA(VLOOKUP(INDIRECT($A$1&amp;"!"&amp;CELL("address",R53)),AC.No[],2,0),"")&amp;_xlfn.IFNA(IF(INDIRECT($A$1&amp;"!"&amp;CELL("address",S53))&lt;&gt;0,"   +   "&amp;VLOOKUP(INDIRECT($A$1&amp;"!"&amp;CELL("address",S53)),AC.No[],2,0),""),""),""),REPT("-",150))</f>
        <v/>
      </c>
      <c r="D53" s="7" t="str">
        <f ca="1">IF(INDIRECT($A$1&amp;"!"&amp;CELL("address",$CU53))&lt;&gt;"END",IF(INDIRECT($A$1&amp;"!"&amp;CELL("address",V53))&lt;&gt;0,"USED IMPORTED   "&amp;INDIRECT($A$1&amp;"!"&amp;CELL("address",$CU53))&amp;"     USED  "&amp;TEXT(INDIRECT($A$1&amp;"!"&amp;CELL("address",V53)),"#,###.#0")&amp;" KGS      AGAINST BILL OF ENTRY NO    "&amp;INDIRECT($A$1&amp;"!"&amp;CELL("address",$F53))&amp;"      Rate Per Kgs [ "&amp;INDIRECT($A$1&amp;"!"&amp;CELL("address",$I53))&amp;" ]     AGAINST H.S.CODE   "&amp;TEXT(INDIRECT($A$1&amp;"!"&amp;CELL("address",$H53)),"0000.0000")&amp;IF(OR(INDIRECT($A$1&amp;"!"&amp;CELL("address",$X$8))&lt;&gt;"",INDIRECT($A$1&amp;"!"&amp;CELL("address",$Y$8))&lt;&gt;""),"  EFS ONLINE AC #    ","")&amp;_xlfn.IFNA(VLOOKUP(INDIRECT($A$1&amp;"!"&amp;CELL("address",X53)),AC.No[],2,0),"")&amp;_xlfn.IFNA(IF(INDIRECT($A$1&amp;"!"&amp;CELL("address",Y53))&lt;&gt;0,"   +   "&amp;VLOOKUP(INDIRECT($A$1&amp;"!"&amp;CELL("address",Y53)),AC.No[],2,0),""),""),""),REPT("-",150))</f>
        <v/>
      </c>
      <c r="E53" s="7" t="str">
        <f ca="1">IF(INDIRECT($A$1&amp;"!"&amp;CELL("address",$CU53))&lt;&gt;"END",IF(INDIRECT($A$1&amp;"!"&amp;CELL("address",AB53))&lt;&gt;0,"USED IMPORTED   "&amp;INDIRECT($A$1&amp;"!"&amp;CELL("address",$CU53))&amp;"     USED  "&amp;TEXT(INDIRECT($A$1&amp;"!"&amp;CELL("address",AB53)),"#,###.#0")&amp;" KGS      AGAINST BILL OF ENTRY NO    "&amp;INDIRECT($A$1&amp;"!"&amp;CELL("address",$F53))&amp;"      Rate Per Kgs [ "&amp;INDIRECT($A$1&amp;"!"&amp;CELL("address",$I53))&amp;" ]     AGAINST H.S.CODE   "&amp;TEXT(INDIRECT($A$1&amp;"!"&amp;CELL("address",$H53)),"0000.0000")&amp;IF(OR(INDIRECT($A$1&amp;"!"&amp;CELL("address",$AD$8))&lt;&gt;"",INDIRECT($A$1&amp;"!"&amp;CELL("address",$AE$8))&lt;&gt;""),"  EFS ONLINE AC #    ","")&amp;_xlfn.IFNA(VLOOKUP(INDIRECT($A$1&amp;"!"&amp;CELL("address",AD53)),AC.No[],2,0),"")&amp;_xlfn.IFNA(IF(INDIRECT($A$1&amp;"!"&amp;CELL("address",AE53))&lt;&gt;0,"   +   "&amp;VLOOKUP(INDIRECT($A$1&amp;"!"&amp;CELL("address",AE53)),AC.No[],2,0),""),""),""),REPT("-",150))</f>
        <v/>
      </c>
      <c r="F53" s="7" t="str">
        <f ca="1">IF(INDIRECT($A$1&amp;"!"&amp;CELL("address",$CU53))&lt;&gt;"END",IF(INDIRECT($A$1&amp;"!"&amp;CELL("address",AH53))&lt;&gt;0,"USED IMPORTED   "&amp;INDIRECT($A$1&amp;"!"&amp;CELL("address",$CU53))&amp;"     USED  "&amp;TEXT(INDIRECT($A$1&amp;"!"&amp;CELL("address",AH53)),"#,###.#0")&amp;" KGS      AGAINST BILL OF ENTRY NO    "&amp;INDIRECT($A$1&amp;"!"&amp;CELL("address",$F53))&amp;"      Rate Per Kgs [ "&amp;INDIRECT($A$1&amp;"!"&amp;CELL("address",$I53))&amp;" ]     AGAINST H.S.CODE   "&amp;TEXT(INDIRECT($A$1&amp;"!"&amp;CELL("address",$H53)),"0000.0000")&amp;IF(OR(INDIRECT($A$1&amp;"!"&amp;CELL("address",$AJ$8))&lt;&gt;"",INDIRECT($A$1&amp;"!"&amp;CELL("address",$AK$8))&lt;&gt;""),"  EFS ONLINE AC #    ","")&amp;_xlfn.IFNA(VLOOKUP(INDIRECT($A$1&amp;"!"&amp;CELL("address",AJ53)),AC.No[],2,0),"")&amp;_xlfn.IFNA(IF(INDIRECT($A$1&amp;"!"&amp;CELL("address",AK53))&lt;&gt;0,"   +   "&amp;VLOOKUP(INDIRECT($A$1&amp;"!"&amp;CELL("address",AK53)),AC.No[],2,0),""),""),""),REPT("-",150))</f>
        <v/>
      </c>
      <c r="G53" s="7" t="str">
        <f ca="1">IF(INDIRECT($A$1&amp;"!"&amp;CELL("address",$CU53))&lt;&gt;"END",IF(INDIRECT($A$1&amp;"!"&amp;CELL("address",AN53))&lt;&gt;0,"USED IMPORTED   "&amp;INDIRECT($A$1&amp;"!"&amp;CELL("address",$CU53))&amp;"     USED  "&amp;TEXT(INDIRECT($A$1&amp;"!"&amp;CELL("address",AN53)),"#,###.#0")&amp;" KGS      AGAINST BILL OF ENTRY NO    "&amp;INDIRECT($A$1&amp;"!"&amp;CELL("address",$F53))&amp;"      Rate Per Kgs [ "&amp;INDIRECT($A$1&amp;"!"&amp;CELL("address",$I53))&amp;" ]     AGAINST H.S.CODE   "&amp;TEXT(INDIRECT($A$1&amp;"!"&amp;CELL("address",$H53)),"0000.0000")&amp;IF(OR(INDIRECT($A$1&amp;"!"&amp;CELL("address",$AP$8))&lt;&gt;"",INDIRECT($A$1&amp;"!"&amp;CELL("address",$AQ$8))&lt;&gt;""),"  EFS ONLINE AC #    ","")&amp;_xlfn.IFNA(VLOOKUP(INDIRECT($A$1&amp;"!"&amp;CELL("address",AP53)),AC.No[],2,0),"")&amp;_xlfn.IFNA(IF(INDIRECT($A$1&amp;"!"&amp;CELL("address",AQ53))&lt;&gt;0,"   +   "&amp;VLOOKUP(INDIRECT($A$1&amp;"!"&amp;CELL("address",AQ53)),AC.No[],2,0),""),""),""),REPT("-",150))</f>
        <v/>
      </c>
      <c r="H53" s="7" t="str">
        <f ca="1">IF(INDIRECT($A$1&amp;"!"&amp;CELL("address",$CU53))&lt;&gt;"END",IF(INDIRECT($A$1&amp;"!"&amp;CELL("address",AT53))&lt;&gt;0,"USED IMPORTED   "&amp;INDIRECT($A$1&amp;"!"&amp;CELL("address",$CU53))&amp;"     USED  "&amp;TEXT(INDIRECT($A$1&amp;"!"&amp;CELL("address",AT53)),"#,###.#0")&amp;" KGS      AGAINST BILL OF ENTRY NO    "&amp;INDIRECT($A$1&amp;"!"&amp;CELL("address",$F53))&amp;"      Rate Per Kgs [ "&amp;INDIRECT($A$1&amp;"!"&amp;CELL("address",$I53))&amp;" ]     AGAINST H.S.CODE   "&amp;TEXT(INDIRECT($A$1&amp;"!"&amp;CELL("address",$H53)),"0000.0000")&amp;IF(OR(INDIRECT($A$1&amp;"!"&amp;CELL("address",$AV$8))&lt;&gt;"",INDIRECT($A$1&amp;"!"&amp;CELL("address",$AW$8))&lt;&gt;""),"  EFS ONLINE AC #    ","")&amp;_xlfn.IFNA(VLOOKUP(INDIRECT($A$1&amp;"!"&amp;CELL("address",AV53)),AC.No[],2,0),"")&amp;_xlfn.IFNA(IF(INDIRECT($A$1&amp;"!"&amp;CELL("address",AW53))&lt;&gt;0,"   +   "&amp;VLOOKUP(INDIRECT($A$1&amp;"!"&amp;CELL("address",AW53)),AC.No[],2,0),""),""),""),REPT("-",150))</f>
        <v/>
      </c>
      <c r="I53" s="7" t="str">
        <f ca="1">IF(INDIRECT($A$1&amp;"!"&amp;CELL("address",$CU53))&lt;&gt;"END",IF(INDIRECT($A$1&amp;"!"&amp;CELL("address",AZ53))&lt;&gt;0,"USED IMPORTED   "&amp;INDIRECT($A$1&amp;"!"&amp;CELL("address",$CU53))&amp;"     USED  "&amp;TEXT(INDIRECT($A$1&amp;"!"&amp;CELL("address",AZ53)),"#,###.#0")&amp;" KGS      AGAINST BILL OF ENTRY NO    "&amp;INDIRECT($A$1&amp;"!"&amp;CELL("address",$F53))&amp;"      Rate Per Kgs [ "&amp;INDIRECT($A$1&amp;"!"&amp;CELL("address",$I53))&amp;" ]     AGAINST H.S.CODE   "&amp;TEXT(INDIRECT($A$1&amp;"!"&amp;CELL("address",$H53)),"0000.0000")&amp;IF(OR(INDIRECT($A$1&amp;"!"&amp;CELL("address",$BB$8))&lt;&gt;"",INDIRECT($A$1&amp;"!"&amp;CELL("address",$BC$8))&lt;&gt;""),"  EFS ONLINE AC #    ","")&amp;_xlfn.IFNA(VLOOKUP(INDIRECT($A$1&amp;"!"&amp;CELL("address",BB53)),AC.No[],2,0),"")&amp;_xlfn.IFNA(IF(INDIRECT($A$1&amp;"!"&amp;CELL("address",BC53))&lt;&gt;0,"   +   "&amp;VLOOKUP(INDIRECT($A$1&amp;"!"&amp;CELL("address",BC53)),AC.No[],2,0),""),""),""),REPT("-",150))</f>
        <v/>
      </c>
      <c r="J53" s="7" t="str">
        <f ca="1">IF(INDIRECT($A$1&amp;"!"&amp;CELL("address",$CU53))&lt;&gt;"END",IF(INDIRECT($A$1&amp;"!"&amp;CELL("address",BF53))&lt;&gt;0,"USED IMPORTED   "&amp;INDIRECT($A$1&amp;"!"&amp;CELL("address",$CU53))&amp;"     USED  "&amp;TEXT(INDIRECT($A$1&amp;"!"&amp;CELL("address",BF53)),"#,###.#0")&amp;" KGS      AGAINST BILL OF ENTRY NO    "&amp;INDIRECT($A$1&amp;"!"&amp;CELL("address",$F53))&amp;"      Rate Per Kgs [ "&amp;INDIRECT($A$1&amp;"!"&amp;CELL("address",$I53))&amp;" ]     AGAINST H.S.CODE   "&amp;TEXT(INDIRECT($A$1&amp;"!"&amp;CELL("address",$H53)),"0000.0000")&amp;IF(OR(INDIRECT($A$1&amp;"!"&amp;CELL("address",$BH$8))&lt;&gt;"",INDIRECT($A$1&amp;"!"&amp;CELL("address",$BI$8))&lt;&gt;""),"  EFS ONLINE AC #    ","")&amp;_xlfn.IFNA(VLOOKUP(INDIRECT($A$1&amp;"!"&amp;CELL("address",BH53)),AC.No[],2,0),"")&amp;_xlfn.IFNA(IF(INDIRECT($A$1&amp;"!"&amp;CELL("address",BI53))&lt;&gt;0,"   +   "&amp;VLOOKUP(INDIRECT($A$1&amp;"!"&amp;CELL("address",BI53)),AC.No[],2,0),""),""),""),REPT("-",150))</f>
        <v/>
      </c>
      <c r="K53" s="7" t="str">
        <f ca="1">IF(INDIRECT($A$1&amp;"!"&amp;CELL("address",$CU53))&lt;&gt;"END",IF(INDIRECT($A$1&amp;"!"&amp;CELL("address",BL53))&lt;&gt;0,"USED IMPORTED   "&amp;INDIRECT($A$1&amp;"!"&amp;CELL("address",$CU53))&amp;"     USED  "&amp;TEXT(INDIRECT($A$1&amp;"!"&amp;CELL("address",BL53)),"#,###.#0")&amp;" KGS      AGAINST BILL OF ENTRY NO    "&amp;INDIRECT($A$1&amp;"!"&amp;CELL("address",$F53))&amp;"      Rate Per Kgs [ "&amp;INDIRECT($A$1&amp;"!"&amp;CELL("address",$I53))&amp;" ]     AGAINST H.S.CODE   "&amp;TEXT(INDIRECT($A$1&amp;"!"&amp;CELL("address",$H53)),"0000.0000")&amp;IF(OR(INDIRECT($A$1&amp;"!"&amp;CELL("address",$BN$8))&lt;&gt;"",INDIRECT($A$1&amp;"!"&amp;CELL("address",$BO$8))&lt;&gt;""),"  EFS ONLINE AC #    ","")&amp;_xlfn.IFNA(VLOOKUP(INDIRECT($A$1&amp;"!"&amp;CELL("address",BN53)),AC.No[],2,0),"")&amp;_xlfn.IFNA(IF(INDIRECT($A$1&amp;"!"&amp;CELL("address",BO53))&lt;&gt;0,"   +   "&amp;VLOOKUP(INDIRECT($A$1&amp;"!"&amp;CELL("address",BO53)),AC.No[],2,0),""),""),""),REPT("-",150))</f>
        <v/>
      </c>
      <c r="L53" s="7" t="str">
        <f ca="1">IF(INDIRECT($A$1&amp;"!"&amp;CELL("address",$CU53))&lt;&gt;"END",IF(INDIRECT($A$1&amp;"!"&amp;CELL("address",BR53))&lt;&gt;0,"USED IMPORTED   "&amp;INDIRECT($A$1&amp;"!"&amp;CELL("address",$CU53))&amp;"     USED  "&amp;TEXT(INDIRECT($A$1&amp;"!"&amp;CELL("address",BR53)),"#,###.#0")&amp;" KGS      AGAINST BILL OF ENTRY NO    "&amp;INDIRECT($A$1&amp;"!"&amp;CELL("address",$F53))&amp;"      Rate Per Kgs [ "&amp;INDIRECT($A$1&amp;"!"&amp;CELL("address",$I53))&amp;" ]     AGAINST H.S.CODE   "&amp;TEXT(INDIRECT($A$1&amp;"!"&amp;CELL("address",$H53)),"0000.0000")&amp;IF(OR(INDIRECT($A$1&amp;"!"&amp;CELL("address",$BT$8))&lt;&gt;"",INDIRECT($A$1&amp;"!"&amp;CELL("address",$BU$8))&lt;&gt;""),"  EFS ONLINE AC #    ","")&amp;_xlfn.IFNA(VLOOKUP(INDIRECT($A$1&amp;"!"&amp;CELL("address",BT53)),AC.No[],2,0),"")&amp;_xlfn.IFNA(IF(INDIRECT($A$1&amp;"!"&amp;CELL("address",BU53))&lt;&gt;0,"   +   "&amp;VLOOKUP(INDIRECT($A$1&amp;"!"&amp;CELL("address",BU53)),AC.No[],2,0),""),""),""),REPT("-",150))</f>
        <v/>
      </c>
      <c r="M53" s="7" t="str">
        <f ca="1">IF(INDIRECT($A$1&amp;"!"&amp;CELL("address",$CU53))&lt;&gt;"END",IF(INDIRECT($A$1&amp;"!"&amp;CELL("address",BX53))&lt;&gt;0,"USED IMPORTED   "&amp;INDIRECT($A$1&amp;"!"&amp;CELL("address",$CU53))&amp;"     USED  "&amp;TEXT(INDIRECT($A$1&amp;"!"&amp;CELL("address",BX53)),"#,###.#0")&amp;" KGS      AGAINST BILL OF ENTRY NO    "&amp;INDIRECT($A$1&amp;"!"&amp;CELL("address",$F53))&amp;"      Rate Per Kgs [ "&amp;INDIRECT($A$1&amp;"!"&amp;CELL("address",$I53))&amp;" ]     AGAINST H.S.CODE   "&amp;TEXT(INDIRECT($A$1&amp;"!"&amp;CELL("address",$H53)),"0000.0000")&amp;IF(OR(INDIRECT($A$1&amp;"!"&amp;CELL("address",$BZ$8))&lt;&gt;"",INDIRECT($A$1&amp;"!"&amp;CELL("address",$CA$8))&lt;&gt;""),"  EFS ONLINE AC #    ","")&amp;_xlfn.IFNA(VLOOKUP(INDIRECT($A$1&amp;"!"&amp;CELL("address",BZ53)),AC.No[],2,0),"")&amp;_xlfn.IFNA(IF(INDIRECT($A$1&amp;"!"&amp;CELL("address",CA53))&lt;&gt;0,"   +   "&amp;VLOOKUP(INDIRECT($A$1&amp;"!"&amp;CELL("address",CA53)),AC.No[],2,0),""),""),""),REPT("-",150))</f>
        <v/>
      </c>
      <c r="N53" s="7" t="str">
        <f ca="1">IF(INDIRECT($A$1&amp;"!"&amp;CELL("address",$CU53))&lt;&gt;"END",IF(INDIRECT($A$1&amp;"!"&amp;CELL("address",CD53))&lt;&gt;0,"USED IMPORTED   "&amp;INDIRECT($A$1&amp;"!"&amp;CELL("address",$CU53))&amp;"     USED  "&amp;TEXT(INDIRECT($A$1&amp;"!"&amp;CELL("address",CD53)),"#,###.#0")&amp;" KGS      AGAINST BILL OF ENTRY NO    "&amp;INDIRECT($A$1&amp;"!"&amp;CELL("address",$F53))&amp;"      Rate Per Kgs [ "&amp;INDIRECT($A$1&amp;"!"&amp;CELL("address",$I53))&amp;" ]     AGAINST H.S.CODE   "&amp;TEXT(INDIRECT($A$1&amp;"!"&amp;CELL("address",$H53)),"0000.0000")&amp;IF(OR(INDIRECT($A$1&amp;"!"&amp;CELL("address",$CF$8))&lt;&gt;"",INDIRECT($A$1&amp;"!"&amp;CELL("address",$CG$8))&lt;&gt;""),"  EFS ONLINE AC #    ","")&amp;_xlfn.IFNA(VLOOKUP(INDIRECT($A$1&amp;"!"&amp;CELL("address",CF53)),AC.No[],2,0),"")&amp;_xlfn.IFNA(IF(INDIRECT($A$1&amp;"!"&amp;CELL("address",CG53))&lt;&gt;0,"   +   "&amp;VLOOKUP(INDIRECT($A$1&amp;"!"&amp;CELL("address",CG53)),AC.No[],2,0),""),""),""),REPT("-",150))</f>
        <v/>
      </c>
      <c r="O53" s="7" t="str">
        <f ca="1">IF(INDIRECT($A$1&amp;"!"&amp;CELL("address",$CU53))&lt;&gt;"END",IF(INDIRECT($A$1&amp;"!"&amp;CELL("address",CJ53))&lt;&gt;0,"USED IMPORTED   "&amp;INDIRECT($A$1&amp;"!"&amp;CELL("address",$CU53))&amp;"     USED  "&amp;TEXT(INDIRECT($A$1&amp;"!"&amp;CELL("address",CJ53)),"#,###.#0")&amp;" KGS      AGAINST BILL OF ENTRY NO    "&amp;INDIRECT($A$1&amp;"!"&amp;CELL("address",$F53))&amp;"      Rate Per Kgs [ "&amp;INDIRECT($A$1&amp;"!"&amp;CELL("address",$I53))&amp;" ]     AGAINST H.S.CODE   "&amp;TEXT(INDIRECT($A$1&amp;"!"&amp;CELL("address",$H53)),"0000.0000")&amp;IF(OR(INDIRECT($A$1&amp;"!"&amp;CELL("address",$CL$8))&lt;&gt;"",INDIRECT($A$1&amp;"!"&amp;CELL("address",$CM$8))&lt;&gt;""),"  EFS ONLINE AC #    ","")&amp;_xlfn.IFNA(VLOOKUP(INDIRECT($A$1&amp;"!"&amp;CELL("address",CL53)),AC.No[],2,0),"")&amp;_xlfn.IFNA(IF(INDIRECT($A$1&amp;"!"&amp;CELL("address",CM53))&lt;&gt;0,"   +   "&amp;VLOOKUP(INDIRECT($A$1&amp;"!"&amp;CELL("address",CM53)),AC.No[],2,0),""),""),""),REPT("-",150))</f>
        <v/>
      </c>
      <c r="P53" s="7" t="str">
        <f ca="1">IF(INDIRECT($A$1&amp;"!"&amp;CELL("address",$CU53))&lt;&gt;"END",IF(INDIRECT($A$1&amp;"!"&amp;CELL("address",CP53))&lt;&gt;0,"USED IMPORTED   "&amp;INDIRECT($A$1&amp;"!"&amp;CELL("address",$CU53))&amp;"     USED  "&amp;TEXT(INDIRECT($A$1&amp;"!"&amp;CELL("address",CP53)),"#,###.#0")&amp;" KGS      AGAINST BILL OF ENTRY NO    "&amp;INDIRECT($A$1&amp;"!"&amp;CELL("address",$F53))&amp;"      Rate Per Kgs [ "&amp;INDIRECT($A$1&amp;"!"&amp;CELL("address",$I53))&amp;" ]     AGAINST H.S.CODE   "&amp;TEXT(INDIRECT($A$1&amp;"!"&amp;CELL("address",$H53)),"0000.0000")&amp;IF(OR(INDIRECT($A$1&amp;"!"&amp;CELL("address",$CR$8))&lt;&gt;"",INDIRECT($A$1&amp;"!"&amp;CELL("address",$CS$8))&lt;&gt;""),"  EFS ONLINE AC #    ","")&amp;_xlfn.IFNA(VLOOKUP(INDIRECT($A$1&amp;"!"&amp;CELL("address",CR53)),AC.No[],2,0),"")&amp;_xlfn.IFNA(IF(INDIRECT($A$1&amp;"!"&amp;CELL("address",CS53))&lt;&gt;0,"   +   "&amp;VLOOKUP(INDIRECT($A$1&amp;"!"&amp;CELL("address",CS53)),AC.No[],2,0),""),""),""),REPT("-",150))</f>
        <v/>
      </c>
    </row>
    <row r="54" spans="1:16" x14ac:dyDescent="0.2">
      <c r="A54" s="124">
        <v>45</v>
      </c>
      <c r="B54" s="7" t="str">
        <f ca="1">IF(INDIRECT($A$1&amp;"!"&amp;CELL("address",$CU54))&lt;&gt;"END",IF(INDIRECT($A$1&amp;"!"&amp;CELL("address",J54))&lt;&gt;0,"USED IMPORTED   "&amp;INDIRECT($A$1&amp;"!"&amp;CELL("address",$CU54))&amp;"     USED  "&amp;TEXT(INDIRECT($A$1&amp;"!"&amp;CELL("address",J54)),"#,###.#0")&amp;" KGS      AGAINST BILL OF ENTRY NO    "&amp;INDIRECT($A$1&amp;"!"&amp;CELL("address",$F54))&amp;"      Rate Per Kgs [ "&amp;INDIRECT($A$1&amp;"!"&amp;CELL("address",$I54))&amp;" ]     AGAINST H.S.CODE   "&amp;TEXT(INDIRECT($A$1&amp;"!"&amp;CELL("address",$H54)),"0000.0000")&amp;IF(OR(INDIRECT($A$1&amp;"!"&amp;CELL("address",$L$8))&lt;&gt;"",INDIRECT($A$1&amp;"!"&amp;CELL("address",$M$8))&lt;&gt;""),"  EFS ONLINE AC #    ","")&amp;_xlfn.IFNA(VLOOKUP(INDIRECT($A$1&amp;"!"&amp;CELL("address",L54)),AC.No[],2,0),"")&amp;_xlfn.IFNA(IF(INDIRECT($A$1&amp;"!"&amp;CELL("address",M54))&lt;&gt;0,"   +   "&amp;VLOOKUP(INDIRECT($A$1&amp;"!"&amp;CELL("address",M54)),AC.No[],2,0),""),""),""),REPT("-",150))</f>
        <v/>
      </c>
      <c r="C54" s="7" t="str">
        <f ca="1">IF(INDIRECT($A$1&amp;"!"&amp;CELL("address",$CU54))&lt;&gt;"END",IF(INDIRECT($A$1&amp;"!"&amp;CELL("address",P54))&lt;&gt;0,"USED IMPORTED   "&amp;INDIRECT($A$1&amp;"!"&amp;CELL("address",$CU54))&amp;"     USED  "&amp;TEXT(INDIRECT($A$1&amp;"!"&amp;CELL("address",P54)),"#,###.#0")&amp;" KGS      AGAINST BILL OF ENTRY NO    "&amp;INDIRECT($A$1&amp;"!"&amp;CELL("address",$F54))&amp;"      Rate Per Kgs [ "&amp;INDIRECT($A$1&amp;"!"&amp;CELL("address",$I54))&amp;" ]     AGAINST H.S.CODE   "&amp;TEXT(INDIRECT($A$1&amp;"!"&amp;CELL("address",$H54)),"0000.0000")&amp;IF(OR(INDIRECT($A$1&amp;"!"&amp;CELL("address",$R$8))&lt;&gt;"",INDIRECT($A$1&amp;"!"&amp;CELL("address",$S$8))&lt;&gt;""),"  EFS ONLINE AC #    ","")&amp;_xlfn.IFNA(VLOOKUP(INDIRECT($A$1&amp;"!"&amp;CELL("address",R54)),AC.No[],2,0),"")&amp;_xlfn.IFNA(IF(INDIRECT($A$1&amp;"!"&amp;CELL("address",S54))&lt;&gt;0,"   +   "&amp;VLOOKUP(INDIRECT($A$1&amp;"!"&amp;CELL("address",S54)),AC.No[],2,0),""),""),""),REPT("-",150))</f>
        <v/>
      </c>
      <c r="D54" s="7" t="str">
        <f ca="1">IF(INDIRECT($A$1&amp;"!"&amp;CELL("address",$CU54))&lt;&gt;"END",IF(INDIRECT($A$1&amp;"!"&amp;CELL("address",V54))&lt;&gt;0,"USED IMPORTED   "&amp;INDIRECT($A$1&amp;"!"&amp;CELL("address",$CU54))&amp;"     USED  "&amp;TEXT(INDIRECT($A$1&amp;"!"&amp;CELL("address",V54)),"#,###.#0")&amp;" KGS      AGAINST BILL OF ENTRY NO    "&amp;INDIRECT($A$1&amp;"!"&amp;CELL("address",$F54))&amp;"      Rate Per Kgs [ "&amp;INDIRECT($A$1&amp;"!"&amp;CELL("address",$I54))&amp;" ]     AGAINST H.S.CODE   "&amp;TEXT(INDIRECT($A$1&amp;"!"&amp;CELL("address",$H54)),"0000.0000")&amp;IF(OR(INDIRECT($A$1&amp;"!"&amp;CELL("address",$X$8))&lt;&gt;"",INDIRECT($A$1&amp;"!"&amp;CELL("address",$Y$8))&lt;&gt;""),"  EFS ONLINE AC #    ","")&amp;_xlfn.IFNA(VLOOKUP(INDIRECT($A$1&amp;"!"&amp;CELL("address",X54)),AC.No[],2,0),"")&amp;_xlfn.IFNA(IF(INDIRECT($A$1&amp;"!"&amp;CELL("address",Y54))&lt;&gt;0,"   +   "&amp;VLOOKUP(INDIRECT($A$1&amp;"!"&amp;CELL("address",Y54)),AC.No[],2,0),""),""),""),REPT("-",150))</f>
        <v/>
      </c>
      <c r="E54" s="7" t="str">
        <f ca="1">IF(INDIRECT($A$1&amp;"!"&amp;CELL("address",$CU54))&lt;&gt;"END",IF(INDIRECT($A$1&amp;"!"&amp;CELL("address",AB54))&lt;&gt;0,"USED IMPORTED   "&amp;INDIRECT($A$1&amp;"!"&amp;CELL("address",$CU54))&amp;"     USED  "&amp;TEXT(INDIRECT($A$1&amp;"!"&amp;CELL("address",AB54)),"#,###.#0")&amp;" KGS      AGAINST BILL OF ENTRY NO    "&amp;INDIRECT($A$1&amp;"!"&amp;CELL("address",$F54))&amp;"      Rate Per Kgs [ "&amp;INDIRECT($A$1&amp;"!"&amp;CELL("address",$I54))&amp;" ]     AGAINST H.S.CODE   "&amp;TEXT(INDIRECT($A$1&amp;"!"&amp;CELL("address",$H54)),"0000.0000")&amp;IF(OR(INDIRECT($A$1&amp;"!"&amp;CELL("address",$AD$8))&lt;&gt;"",INDIRECT($A$1&amp;"!"&amp;CELL("address",$AE$8))&lt;&gt;""),"  EFS ONLINE AC #    ","")&amp;_xlfn.IFNA(VLOOKUP(INDIRECT($A$1&amp;"!"&amp;CELL("address",AD54)),AC.No[],2,0),"")&amp;_xlfn.IFNA(IF(INDIRECT($A$1&amp;"!"&amp;CELL("address",AE54))&lt;&gt;0,"   +   "&amp;VLOOKUP(INDIRECT($A$1&amp;"!"&amp;CELL("address",AE54)),AC.No[],2,0),""),""),""),REPT("-",150))</f>
        <v/>
      </c>
      <c r="F54" s="7" t="str">
        <f ca="1">IF(INDIRECT($A$1&amp;"!"&amp;CELL("address",$CU54))&lt;&gt;"END",IF(INDIRECT($A$1&amp;"!"&amp;CELL("address",AH54))&lt;&gt;0,"USED IMPORTED   "&amp;INDIRECT($A$1&amp;"!"&amp;CELL("address",$CU54))&amp;"     USED  "&amp;TEXT(INDIRECT($A$1&amp;"!"&amp;CELL("address",AH54)),"#,###.#0")&amp;" KGS      AGAINST BILL OF ENTRY NO    "&amp;INDIRECT($A$1&amp;"!"&amp;CELL("address",$F54))&amp;"      Rate Per Kgs [ "&amp;INDIRECT($A$1&amp;"!"&amp;CELL("address",$I54))&amp;" ]     AGAINST H.S.CODE   "&amp;TEXT(INDIRECT($A$1&amp;"!"&amp;CELL("address",$H54)),"0000.0000")&amp;IF(OR(INDIRECT($A$1&amp;"!"&amp;CELL("address",$AJ$8))&lt;&gt;"",INDIRECT($A$1&amp;"!"&amp;CELL("address",$AK$8))&lt;&gt;""),"  EFS ONLINE AC #    ","")&amp;_xlfn.IFNA(VLOOKUP(INDIRECT($A$1&amp;"!"&amp;CELL("address",AJ54)),AC.No[],2,0),"")&amp;_xlfn.IFNA(IF(INDIRECT($A$1&amp;"!"&amp;CELL("address",AK54))&lt;&gt;0,"   +   "&amp;VLOOKUP(INDIRECT($A$1&amp;"!"&amp;CELL("address",AK54)),AC.No[],2,0),""),""),""),REPT("-",150))</f>
        <v/>
      </c>
      <c r="G54" s="7" t="str">
        <f ca="1">IF(INDIRECT($A$1&amp;"!"&amp;CELL("address",$CU54))&lt;&gt;"END",IF(INDIRECT($A$1&amp;"!"&amp;CELL("address",AN54))&lt;&gt;0,"USED IMPORTED   "&amp;INDIRECT($A$1&amp;"!"&amp;CELL("address",$CU54))&amp;"     USED  "&amp;TEXT(INDIRECT($A$1&amp;"!"&amp;CELL("address",AN54)),"#,###.#0")&amp;" KGS      AGAINST BILL OF ENTRY NO    "&amp;INDIRECT($A$1&amp;"!"&amp;CELL("address",$F54))&amp;"      Rate Per Kgs [ "&amp;INDIRECT($A$1&amp;"!"&amp;CELL("address",$I54))&amp;" ]     AGAINST H.S.CODE   "&amp;TEXT(INDIRECT($A$1&amp;"!"&amp;CELL("address",$H54)),"0000.0000")&amp;IF(OR(INDIRECT($A$1&amp;"!"&amp;CELL("address",$AP$8))&lt;&gt;"",INDIRECT($A$1&amp;"!"&amp;CELL("address",$AQ$8))&lt;&gt;""),"  EFS ONLINE AC #    ","")&amp;_xlfn.IFNA(VLOOKUP(INDIRECT($A$1&amp;"!"&amp;CELL("address",AP54)),AC.No[],2,0),"")&amp;_xlfn.IFNA(IF(INDIRECT($A$1&amp;"!"&amp;CELL("address",AQ54))&lt;&gt;0,"   +   "&amp;VLOOKUP(INDIRECT($A$1&amp;"!"&amp;CELL("address",AQ54)),AC.No[],2,0),""),""),""),REPT("-",150))</f>
        <v/>
      </c>
      <c r="H54" s="7" t="str">
        <f ca="1">IF(INDIRECT($A$1&amp;"!"&amp;CELL("address",$CU54))&lt;&gt;"END",IF(INDIRECT($A$1&amp;"!"&amp;CELL("address",AT54))&lt;&gt;0,"USED IMPORTED   "&amp;INDIRECT($A$1&amp;"!"&amp;CELL("address",$CU54))&amp;"     USED  "&amp;TEXT(INDIRECT($A$1&amp;"!"&amp;CELL("address",AT54)),"#,###.#0")&amp;" KGS      AGAINST BILL OF ENTRY NO    "&amp;INDIRECT($A$1&amp;"!"&amp;CELL("address",$F54))&amp;"      Rate Per Kgs [ "&amp;INDIRECT($A$1&amp;"!"&amp;CELL("address",$I54))&amp;" ]     AGAINST H.S.CODE   "&amp;TEXT(INDIRECT($A$1&amp;"!"&amp;CELL("address",$H54)),"0000.0000")&amp;IF(OR(INDIRECT($A$1&amp;"!"&amp;CELL("address",$AV$8))&lt;&gt;"",INDIRECT($A$1&amp;"!"&amp;CELL("address",$AW$8))&lt;&gt;""),"  EFS ONLINE AC #    ","")&amp;_xlfn.IFNA(VLOOKUP(INDIRECT($A$1&amp;"!"&amp;CELL("address",AV54)),AC.No[],2,0),"")&amp;_xlfn.IFNA(IF(INDIRECT($A$1&amp;"!"&amp;CELL("address",AW54))&lt;&gt;0,"   +   "&amp;VLOOKUP(INDIRECT($A$1&amp;"!"&amp;CELL("address",AW54)),AC.No[],2,0),""),""),""),REPT("-",150))</f>
        <v/>
      </c>
      <c r="I54" s="7" t="str">
        <f ca="1">IF(INDIRECT($A$1&amp;"!"&amp;CELL("address",$CU54))&lt;&gt;"END",IF(INDIRECT($A$1&amp;"!"&amp;CELL("address",AZ54))&lt;&gt;0,"USED IMPORTED   "&amp;INDIRECT($A$1&amp;"!"&amp;CELL("address",$CU54))&amp;"     USED  "&amp;TEXT(INDIRECT($A$1&amp;"!"&amp;CELL("address",AZ54)),"#,###.#0")&amp;" KGS      AGAINST BILL OF ENTRY NO    "&amp;INDIRECT($A$1&amp;"!"&amp;CELL("address",$F54))&amp;"      Rate Per Kgs [ "&amp;INDIRECT($A$1&amp;"!"&amp;CELL("address",$I54))&amp;" ]     AGAINST H.S.CODE   "&amp;TEXT(INDIRECT($A$1&amp;"!"&amp;CELL("address",$H54)),"0000.0000")&amp;IF(OR(INDIRECT($A$1&amp;"!"&amp;CELL("address",$BB$8))&lt;&gt;"",INDIRECT($A$1&amp;"!"&amp;CELL("address",$BC$8))&lt;&gt;""),"  EFS ONLINE AC #    ","")&amp;_xlfn.IFNA(VLOOKUP(INDIRECT($A$1&amp;"!"&amp;CELL("address",BB54)),AC.No[],2,0),"")&amp;_xlfn.IFNA(IF(INDIRECT($A$1&amp;"!"&amp;CELL("address",BC54))&lt;&gt;0,"   +   "&amp;VLOOKUP(INDIRECT($A$1&amp;"!"&amp;CELL("address",BC54)),AC.No[],2,0),""),""),""),REPT("-",150))</f>
        <v/>
      </c>
      <c r="J54" s="7" t="str">
        <f ca="1">IF(INDIRECT($A$1&amp;"!"&amp;CELL("address",$CU54))&lt;&gt;"END",IF(INDIRECT($A$1&amp;"!"&amp;CELL("address",BF54))&lt;&gt;0,"USED IMPORTED   "&amp;INDIRECT($A$1&amp;"!"&amp;CELL("address",$CU54))&amp;"     USED  "&amp;TEXT(INDIRECT($A$1&amp;"!"&amp;CELL("address",BF54)),"#,###.#0")&amp;" KGS      AGAINST BILL OF ENTRY NO    "&amp;INDIRECT($A$1&amp;"!"&amp;CELL("address",$F54))&amp;"      Rate Per Kgs [ "&amp;INDIRECT($A$1&amp;"!"&amp;CELL("address",$I54))&amp;" ]     AGAINST H.S.CODE   "&amp;TEXT(INDIRECT($A$1&amp;"!"&amp;CELL("address",$H54)),"0000.0000")&amp;IF(OR(INDIRECT($A$1&amp;"!"&amp;CELL("address",$BH$8))&lt;&gt;"",INDIRECT($A$1&amp;"!"&amp;CELL("address",$BI$8))&lt;&gt;""),"  EFS ONLINE AC #    ","")&amp;_xlfn.IFNA(VLOOKUP(INDIRECT($A$1&amp;"!"&amp;CELL("address",BH54)),AC.No[],2,0),"")&amp;_xlfn.IFNA(IF(INDIRECT($A$1&amp;"!"&amp;CELL("address",BI54))&lt;&gt;0,"   +   "&amp;VLOOKUP(INDIRECT($A$1&amp;"!"&amp;CELL("address",BI54)),AC.No[],2,0),""),""),""),REPT("-",150))</f>
        <v/>
      </c>
      <c r="K54" s="7" t="str">
        <f ca="1">IF(INDIRECT($A$1&amp;"!"&amp;CELL("address",$CU54))&lt;&gt;"END",IF(INDIRECT($A$1&amp;"!"&amp;CELL("address",BL54))&lt;&gt;0,"USED IMPORTED   "&amp;INDIRECT($A$1&amp;"!"&amp;CELL("address",$CU54))&amp;"     USED  "&amp;TEXT(INDIRECT($A$1&amp;"!"&amp;CELL("address",BL54)),"#,###.#0")&amp;" KGS      AGAINST BILL OF ENTRY NO    "&amp;INDIRECT($A$1&amp;"!"&amp;CELL("address",$F54))&amp;"      Rate Per Kgs [ "&amp;INDIRECT($A$1&amp;"!"&amp;CELL("address",$I54))&amp;" ]     AGAINST H.S.CODE   "&amp;TEXT(INDIRECT($A$1&amp;"!"&amp;CELL("address",$H54)),"0000.0000")&amp;IF(OR(INDIRECT($A$1&amp;"!"&amp;CELL("address",$BN$8))&lt;&gt;"",INDIRECT($A$1&amp;"!"&amp;CELL("address",$BO$8))&lt;&gt;""),"  EFS ONLINE AC #    ","")&amp;_xlfn.IFNA(VLOOKUP(INDIRECT($A$1&amp;"!"&amp;CELL("address",BN54)),AC.No[],2,0),"")&amp;_xlfn.IFNA(IF(INDIRECT($A$1&amp;"!"&amp;CELL("address",BO54))&lt;&gt;0,"   +   "&amp;VLOOKUP(INDIRECT($A$1&amp;"!"&amp;CELL("address",BO54)),AC.No[],2,0),""),""),""),REPT("-",150))</f>
        <v/>
      </c>
      <c r="L54" s="7" t="str">
        <f ca="1">IF(INDIRECT($A$1&amp;"!"&amp;CELL("address",$CU54))&lt;&gt;"END",IF(INDIRECT($A$1&amp;"!"&amp;CELL("address",BR54))&lt;&gt;0,"USED IMPORTED   "&amp;INDIRECT($A$1&amp;"!"&amp;CELL("address",$CU54))&amp;"     USED  "&amp;TEXT(INDIRECT($A$1&amp;"!"&amp;CELL("address",BR54)),"#,###.#0")&amp;" KGS      AGAINST BILL OF ENTRY NO    "&amp;INDIRECT($A$1&amp;"!"&amp;CELL("address",$F54))&amp;"      Rate Per Kgs [ "&amp;INDIRECT($A$1&amp;"!"&amp;CELL("address",$I54))&amp;" ]     AGAINST H.S.CODE   "&amp;TEXT(INDIRECT($A$1&amp;"!"&amp;CELL("address",$H54)),"0000.0000")&amp;IF(OR(INDIRECT($A$1&amp;"!"&amp;CELL("address",$BT$8))&lt;&gt;"",INDIRECT($A$1&amp;"!"&amp;CELL("address",$BU$8))&lt;&gt;""),"  EFS ONLINE AC #    ","")&amp;_xlfn.IFNA(VLOOKUP(INDIRECT($A$1&amp;"!"&amp;CELL("address",BT54)),AC.No[],2,0),"")&amp;_xlfn.IFNA(IF(INDIRECT($A$1&amp;"!"&amp;CELL("address",BU54))&lt;&gt;0,"   +   "&amp;VLOOKUP(INDIRECT($A$1&amp;"!"&amp;CELL("address",BU54)),AC.No[],2,0),""),""),""),REPT("-",150))</f>
        <v/>
      </c>
      <c r="M54" s="7" t="str">
        <f ca="1">IF(INDIRECT($A$1&amp;"!"&amp;CELL("address",$CU54))&lt;&gt;"END",IF(INDIRECT($A$1&amp;"!"&amp;CELL("address",BX54))&lt;&gt;0,"USED IMPORTED   "&amp;INDIRECT($A$1&amp;"!"&amp;CELL("address",$CU54))&amp;"     USED  "&amp;TEXT(INDIRECT($A$1&amp;"!"&amp;CELL("address",BX54)),"#,###.#0")&amp;" KGS      AGAINST BILL OF ENTRY NO    "&amp;INDIRECT($A$1&amp;"!"&amp;CELL("address",$F54))&amp;"      Rate Per Kgs [ "&amp;INDIRECT($A$1&amp;"!"&amp;CELL("address",$I54))&amp;" ]     AGAINST H.S.CODE   "&amp;TEXT(INDIRECT($A$1&amp;"!"&amp;CELL("address",$H54)),"0000.0000")&amp;IF(OR(INDIRECT($A$1&amp;"!"&amp;CELL("address",$BZ$8))&lt;&gt;"",INDIRECT($A$1&amp;"!"&amp;CELL("address",$CA$8))&lt;&gt;""),"  EFS ONLINE AC #    ","")&amp;_xlfn.IFNA(VLOOKUP(INDIRECT($A$1&amp;"!"&amp;CELL("address",BZ54)),AC.No[],2,0),"")&amp;_xlfn.IFNA(IF(INDIRECT($A$1&amp;"!"&amp;CELL("address",CA54))&lt;&gt;0,"   +   "&amp;VLOOKUP(INDIRECT($A$1&amp;"!"&amp;CELL("address",CA54)),AC.No[],2,0),""),""),""),REPT("-",150))</f>
        <v/>
      </c>
      <c r="N54" s="7" t="str">
        <f ca="1">IF(INDIRECT($A$1&amp;"!"&amp;CELL("address",$CU54))&lt;&gt;"END",IF(INDIRECT($A$1&amp;"!"&amp;CELL("address",CD54))&lt;&gt;0,"USED IMPORTED   "&amp;INDIRECT($A$1&amp;"!"&amp;CELL("address",$CU54))&amp;"     USED  "&amp;TEXT(INDIRECT($A$1&amp;"!"&amp;CELL("address",CD54)),"#,###.#0")&amp;" KGS      AGAINST BILL OF ENTRY NO    "&amp;INDIRECT($A$1&amp;"!"&amp;CELL("address",$F54))&amp;"      Rate Per Kgs [ "&amp;INDIRECT($A$1&amp;"!"&amp;CELL("address",$I54))&amp;" ]     AGAINST H.S.CODE   "&amp;TEXT(INDIRECT($A$1&amp;"!"&amp;CELL("address",$H54)),"0000.0000")&amp;IF(OR(INDIRECT($A$1&amp;"!"&amp;CELL("address",$CF$8))&lt;&gt;"",INDIRECT($A$1&amp;"!"&amp;CELL("address",$CG$8))&lt;&gt;""),"  EFS ONLINE AC #    ","")&amp;_xlfn.IFNA(VLOOKUP(INDIRECT($A$1&amp;"!"&amp;CELL("address",CF54)),AC.No[],2,0),"")&amp;_xlfn.IFNA(IF(INDIRECT($A$1&amp;"!"&amp;CELL("address",CG54))&lt;&gt;0,"   +   "&amp;VLOOKUP(INDIRECT($A$1&amp;"!"&amp;CELL("address",CG54)),AC.No[],2,0),""),""),""),REPT("-",150))</f>
        <v/>
      </c>
      <c r="O54" s="7" t="str">
        <f ca="1">IF(INDIRECT($A$1&amp;"!"&amp;CELL("address",$CU54))&lt;&gt;"END",IF(INDIRECT($A$1&amp;"!"&amp;CELL("address",CJ54))&lt;&gt;0,"USED IMPORTED   "&amp;INDIRECT($A$1&amp;"!"&amp;CELL("address",$CU54))&amp;"     USED  "&amp;TEXT(INDIRECT($A$1&amp;"!"&amp;CELL("address",CJ54)),"#,###.#0")&amp;" KGS      AGAINST BILL OF ENTRY NO    "&amp;INDIRECT($A$1&amp;"!"&amp;CELL("address",$F54))&amp;"      Rate Per Kgs [ "&amp;INDIRECT($A$1&amp;"!"&amp;CELL("address",$I54))&amp;" ]     AGAINST H.S.CODE   "&amp;TEXT(INDIRECT($A$1&amp;"!"&amp;CELL("address",$H54)),"0000.0000")&amp;IF(OR(INDIRECT($A$1&amp;"!"&amp;CELL("address",$CL$8))&lt;&gt;"",INDIRECT($A$1&amp;"!"&amp;CELL("address",$CM$8))&lt;&gt;""),"  EFS ONLINE AC #    ","")&amp;_xlfn.IFNA(VLOOKUP(INDIRECT($A$1&amp;"!"&amp;CELL("address",CL54)),AC.No[],2,0),"")&amp;_xlfn.IFNA(IF(INDIRECT($A$1&amp;"!"&amp;CELL("address",CM54))&lt;&gt;0,"   +   "&amp;VLOOKUP(INDIRECT($A$1&amp;"!"&amp;CELL("address",CM54)),AC.No[],2,0),""),""),""),REPT("-",150))</f>
        <v/>
      </c>
      <c r="P54" s="7" t="str">
        <f ca="1">IF(INDIRECT($A$1&amp;"!"&amp;CELL("address",$CU54))&lt;&gt;"END",IF(INDIRECT($A$1&amp;"!"&amp;CELL("address",CP54))&lt;&gt;0,"USED IMPORTED   "&amp;INDIRECT($A$1&amp;"!"&amp;CELL("address",$CU54))&amp;"     USED  "&amp;TEXT(INDIRECT($A$1&amp;"!"&amp;CELL("address",CP54)),"#,###.#0")&amp;" KGS      AGAINST BILL OF ENTRY NO    "&amp;INDIRECT($A$1&amp;"!"&amp;CELL("address",$F54))&amp;"      Rate Per Kgs [ "&amp;INDIRECT($A$1&amp;"!"&amp;CELL("address",$I54))&amp;" ]     AGAINST H.S.CODE   "&amp;TEXT(INDIRECT($A$1&amp;"!"&amp;CELL("address",$H54)),"0000.0000")&amp;IF(OR(INDIRECT($A$1&amp;"!"&amp;CELL("address",$CR$8))&lt;&gt;"",INDIRECT($A$1&amp;"!"&amp;CELL("address",$CS$8))&lt;&gt;""),"  EFS ONLINE AC #    ","")&amp;_xlfn.IFNA(VLOOKUP(INDIRECT($A$1&amp;"!"&amp;CELL("address",CR54)),AC.No[],2,0),"")&amp;_xlfn.IFNA(IF(INDIRECT($A$1&amp;"!"&amp;CELL("address",CS54))&lt;&gt;0,"   +   "&amp;VLOOKUP(INDIRECT($A$1&amp;"!"&amp;CELL("address",CS54)),AC.No[],2,0),""),""),""),REPT("-",150))</f>
        <v/>
      </c>
    </row>
    <row r="55" spans="1:16" x14ac:dyDescent="0.2">
      <c r="A55" s="124">
        <v>46</v>
      </c>
      <c r="B55" s="7" t="str">
        <f ca="1">IF(INDIRECT($A$1&amp;"!"&amp;CELL("address",$CU55))&lt;&gt;"END",IF(INDIRECT($A$1&amp;"!"&amp;CELL("address",J55))&lt;&gt;0,"USED IMPORTED   "&amp;INDIRECT($A$1&amp;"!"&amp;CELL("address",$CU55))&amp;"     USED  "&amp;TEXT(INDIRECT($A$1&amp;"!"&amp;CELL("address",J55)),"#,###.#0")&amp;" KGS      AGAINST BILL OF ENTRY NO    "&amp;INDIRECT($A$1&amp;"!"&amp;CELL("address",$F55))&amp;"      Rate Per Kgs [ "&amp;INDIRECT($A$1&amp;"!"&amp;CELL("address",$I55))&amp;" ]     AGAINST H.S.CODE   "&amp;TEXT(INDIRECT($A$1&amp;"!"&amp;CELL("address",$H55)),"0000.0000")&amp;IF(OR(INDIRECT($A$1&amp;"!"&amp;CELL("address",$L$8))&lt;&gt;"",INDIRECT($A$1&amp;"!"&amp;CELL("address",$M$8))&lt;&gt;""),"  EFS ONLINE AC #    ","")&amp;_xlfn.IFNA(VLOOKUP(INDIRECT($A$1&amp;"!"&amp;CELL("address",L55)),AC.No[],2,0),"")&amp;_xlfn.IFNA(IF(INDIRECT($A$1&amp;"!"&amp;CELL("address",M55))&lt;&gt;0,"   +   "&amp;VLOOKUP(INDIRECT($A$1&amp;"!"&amp;CELL("address",M55)),AC.No[],2,0),""),""),""),REPT("-",150))</f>
        <v/>
      </c>
      <c r="C55" s="7" t="str">
        <f ca="1">IF(INDIRECT($A$1&amp;"!"&amp;CELL("address",$CU55))&lt;&gt;"END",IF(INDIRECT($A$1&amp;"!"&amp;CELL("address",P55))&lt;&gt;0,"USED IMPORTED   "&amp;INDIRECT($A$1&amp;"!"&amp;CELL("address",$CU55))&amp;"     USED  "&amp;TEXT(INDIRECT($A$1&amp;"!"&amp;CELL("address",P55)),"#,###.#0")&amp;" KGS      AGAINST BILL OF ENTRY NO    "&amp;INDIRECT($A$1&amp;"!"&amp;CELL("address",$F55))&amp;"      Rate Per Kgs [ "&amp;INDIRECT($A$1&amp;"!"&amp;CELL("address",$I55))&amp;" ]     AGAINST H.S.CODE   "&amp;TEXT(INDIRECT($A$1&amp;"!"&amp;CELL("address",$H55)),"0000.0000")&amp;IF(OR(INDIRECT($A$1&amp;"!"&amp;CELL("address",$R$8))&lt;&gt;"",INDIRECT($A$1&amp;"!"&amp;CELL("address",$S$8))&lt;&gt;""),"  EFS ONLINE AC #    ","")&amp;_xlfn.IFNA(VLOOKUP(INDIRECT($A$1&amp;"!"&amp;CELL("address",R55)),AC.No[],2,0),"")&amp;_xlfn.IFNA(IF(INDIRECT($A$1&amp;"!"&amp;CELL("address",S55))&lt;&gt;0,"   +   "&amp;VLOOKUP(INDIRECT($A$1&amp;"!"&amp;CELL("address",S55)),AC.No[],2,0),""),""),""),REPT("-",150))</f>
        <v/>
      </c>
      <c r="D55" s="7" t="str">
        <f ca="1">IF(INDIRECT($A$1&amp;"!"&amp;CELL("address",$CU55))&lt;&gt;"END",IF(INDIRECT($A$1&amp;"!"&amp;CELL("address",V55))&lt;&gt;0,"USED IMPORTED   "&amp;INDIRECT($A$1&amp;"!"&amp;CELL("address",$CU55))&amp;"     USED  "&amp;TEXT(INDIRECT($A$1&amp;"!"&amp;CELL("address",V55)),"#,###.#0")&amp;" KGS      AGAINST BILL OF ENTRY NO    "&amp;INDIRECT($A$1&amp;"!"&amp;CELL("address",$F55))&amp;"      Rate Per Kgs [ "&amp;INDIRECT($A$1&amp;"!"&amp;CELL("address",$I55))&amp;" ]     AGAINST H.S.CODE   "&amp;TEXT(INDIRECT($A$1&amp;"!"&amp;CELL("address",$H55)),"0000.0000")&amp;IF(OR(INDIRECT($A$1&amp;"!"&amp;CELL("address",$X$8))&lt;&gt;"",INDIRECT($A$1&amp;"!"&amp;CELL("address",$Y$8))&lt;&gt;""),"  EFS ONLINE AC #    ","")&amp;_xlfn.IFNA(VLOOKUP(INDIRECT($A$1&amp;"!"&amp;CELL("address",X55)),AC.No[],2,0),"")&amp;_xlfn.IFNA(IF(INDIRECT($A$1&amp;"!"&amp;CELL("address",Y55))&lt;&gt;0,"   +   "&amp;VLOOKUP(INDIRECT($A$1&amp;"!"&amp;CELL("address",Y55)),AC.No[],2,0),""),""),""),REPT("-",150))</f>
        <v/>
      </c>
      <c r="E55" s="7" t="str">
        <f ca="1">IF(INDIRECT($A$1&amp;"!"&amp;CELL("address",$CU55))&lt;&gt;"END",IF(INDIRECT($A$1&amp;"!"&amp;CELL("address",AB55))&lt;&gt;0,"USED IMPORTED   "&amp;INDIRECT($A$1&amp;"!"&amp;CELL("address",$CU55))&amp;"     USED  "&amp;TEXT(INDIRECT($A$1&amp;"!"&amp;CELL("address",AB55)),"#,###.#0")&amp;" KGS      AGAINST BILL OF ENTRY NO    "&amp;INDIRECT($A$1&amp;"!"&amp;CELL("address",$F55))&amp;"      Rate Per Kgs [ "&amp;INDIRECT($A$1&amp;"!"&amp;CELL("address",$I55))&amp;" ]     AGAINST H.S.CODE   "&amp;TEXT(INDIRECT($A$1&amp;"!"&amp;CELL("address",$H55)),"0000.0000")&amp;IF(OR(INDIRECT($A$1&amp;"!"&amp;CELL("address",$AD$8))&lt;&gt;"",INDIRECT($A$1&amp;"!"&amp;CELL("address",$AE$8))&lt;&gt;""),"  EFS ONLINE AC #    ","")&amp;_xlfn.IFNA(VLOOKUP(INDIRECT($A$1&amp;"!"&amp;CELL("address",AD55)),AC.No[],2,0),"")&amp;_xlfn.IFNA(IF(INDIRECT($A$1&amp;"!"&amp;CELL("address",AE55))&lt;&gt;0,"   +   "&amp;VLOOKUP(INDIRECT($A$1&amp;"!"&amp;CELL("address",AE55)),AC.No[],2,0),""),""),""),REPT("-",150))</f>
        <v/>
      </c>
      <c r="F55" s="7" t="str">
        <f ca="1">IF(INDIRECT($A$1&amp;"!"&amp;CELL("address",$CU55))&lt;&gt;"END",IF(INDIRECT($A$1&amp;"!"&amp;CELL("address",AH55))&lt;&gt;0,"USED IMPORTED   "&amp;INDIRECT($A$1&amp;"!"&amp;CELL("address",$CU55))&amp;"     USED  "&amp;TEXT(INDIRECT($A$1&amp;"!"&amp;CELL("address",AH55)),"#,###.#0")&amp;" KGS      AGAINST BILL OF ENTRY NO    "&amp;INDIRECT($A$1&amp;"!"&amp;CELL("address",$F55))&amp;"      Rate Per Kgs [ "&amp;INDIRECT($A$1&amp;"!"&amp;CELL("address",$I55))&amp;" ]     AGAINST H.S.CODE   "&amp;TEXT(INDIRECT($A$1&amp;"!"&amp;CELL("address",$H55)),"0000.0000")&amp;IF(OR(INDIRECT($A$1&amp;"!"&amp;CELL("address",$AJ$8))&lt;&gt;"",INDIRECT($A$1&amp;"!"&amp;CELL("address",$AK$8))&lt;&gt;""),"  EFS ONLINE AC #    ","")&amp;_xlfn.IFNA(VLOOKUP(INDIRECT($A$1&amp;"!"&amp;CELL("address",AJ55)),AC.No[],2,0),"")&amp;_xlfn.IFNA(IF(INDIRECT($A$1&amp;"!"&amp;CELL("address",AK55))&lt;&gt;0,"   +   "&amp;VLOOKUP(INDIRECT($A$1&amp;"!"&amp;CELL("address",AK55)),AC.No[],2,0),""),""),""),REPT("-",150))</f>
        <v/>
      </c>
      <c r="G55" s="7" t="str">
        <f ca="1">IF(INDIRECT($A$1&amp;"!"&amp;CELL("address",$CU55))&lt;&gt;"END",IF(INDIRECT($A$1&amp;"!"&amp;CELL("address",AN55))&lt;&gt;0,"USED IMPORTED   "&amp;INDIRECT($A$1&amp;"!"&amp;CELL("address",$CU55))&amp;"     USED  "&amp;TEXT(INDIRECT($A$1&amp;"!"&amp;CELL("address",AN55)),"#,###.#0")&amp;" KGS      AGAINST BILL OF ENTRY NO    "&amp;INDIRECT($A$1&amp;"!"&amp;CELL("address",$F55))&amp;"      Rate Per Kgs [ "&amp;INDIRECT($A$1&amp;"!"&amp;CELL("address",$I55))&amp;" ]     AGAINST H.S.CODE   "&amp;TEXT(INDIRECT($A$1&amp;"!"&amp;CELL("address",$H55)),"0000.0000")&amp;IF(OR(INDIRECT($A$1&amp;"!"&amp;CELL("address",$AP$8))&lt;&gt;"",INDIRECT($A$1&amp;"!"&amp;CELL("address",$AQ$8))&lt;&gt;""),"  EFS ONLINE AC #    ","")&amp;_xlfn.IFNA(VLOOKUP(INDIRECT($A$1&amp;"!"&amp;CELL("address",AP55)),AC.No[],2,0),"")&amp;_xlfn.IFNA(IF(INDIRECT($A$1&amp;"!"&amp;CELL("address",AQ55))&lt;&gt;0,"   +   "&amp;VLOOKUP(INDIRECT($A$1&amp;"!"&amp;CELL("address",AQ55)),AC.No[],2,0),""),""),""),REPT("-",150))</f>
        <v/>
      </c>
      <c r="H55" s="7" t="str">
        <f ca="1">IF(INDIRECT($A$1&amp;"!"&amp;CELL("address",$CU55))&lt;&gt;"END",IF(INDIRECT($A$1&amp;"!"&amp;CELL("address",AT55))&lt;&gt;0,"USED IMPORTED   "&amp;INDIRECT($A$1&amp;"!"&amp;CELL("address",$CU55))&amp;"     USED  "&amp;TEXT(INDIRECT($A$1&amp;"!"&amp;CELL("address",AT55)),"#,###.#0")&amp;" KGS      AGAINST BILL OF ENTRY NO    "&amp;INDIRECT($A$1&amp;"!"&amp;CELL("address",$F55))&amp;"      Rate Per Kgs [ "&amp;INDIRECT($A$1&amp;"!"&amp;CELL("address",$I55))&amp;" ]     AGAINST H.S.CODE   "&amp;TEXT(INDIRECT($A$1&amp;"!"&amp;CELL("address",$H55)),"0000.0000")&amp;IF(OR(INDIRECT($A$1&amp;"!"&amp;CELL("address",$AV$8))&lt;&gt;"",INDIRECT($A$1&amp;"!"&amp;CELL("address",$AW$8))&lt;&gt;""),"  EFS ONLINE AC #    ","")&amp;_xlfn.IFNA(VLOOKUP(INDIRECT($A$1&amp;"!"&amp;CELL("address",AV55)),AC.No[],2,0),"")&amp;_xlfn.IFNA(IF(INDIRECT($A$1&amp;"!"&amp;CELL("address",AW55))&lt;&gt;0,"   +   "&amp;VLOOKUP(INDIRECT($A$1&amp;"!"&amp;CELL("address",AW55)),AC.No[],2,0),""),""),""),REPT("-",150))</f>
        <v/>
      </c>
      <c r="I55" s="7" t="str">
        <f ca="1">IF(INDIRECT($A$1&amp;"!"&amp;CELL("address",$CU55))&lt;&gt;"END",IF(INDIRECT($A$1&amp;"!"&amp;CELL("address",AZ55))&lt;&gt;0,"USED IMPORTED   "&amp;INDIRECT($A$1&amp;"!"&amp;CELL("address",$CU55))&amp;"     USED  "&amp;TEXT(INDIRECT($A$1&amp;"!"&amp;CELL("address",AZ55)),"#,###.#0")&amp;" KGS      AGAINST BILL OF ENTRY NO    "&amp;INDIRECT($A$1&amp;"!"&amp;CELL("address",$F55))&amp;"      Rate Per Kgs [ "&amp;INDIRECT($A$1&amp;"!"&amp;CELL("address",$I55))&amp;" ]     AGAINST H.S.CODE   "&amp;TEXT(INDIRECT($A$1&amp;"!"&amp;CELL("address",$H55)),"0000.0000")&amp;IF(OR(INDIRECT($A$1&amp;"!"&amp;CELL("address",$BB$8))&lt;&gt;"",INDIRECT($A$1&amp;"!"&amp;CELL("address",$BC$8))&lt;&gt;""),"  EFS ONLINE AC #    ","")&amp;_xlfn.IFNA(VLOOKUP(INDIRECT($A$1&amp;"!"&amp;CELL("address",BB55)),AC.No[],2,0),"")&amp;_xlfn.IFNA(IF(INDIRECT($A$1&amp;"!"&amp;CELL("address",BC55))&lt;&gt;0,"   +   "&amp;VLOOKUP(INDIRECT($A$1&amp;"!"&amp;CELL("address",BC55)),AC.No[],2,0),""),""),""),REPT("-",150))</f>
        <v/>
      </c>
      <c r="J55" s="7" t="str">
        <f ca="1">IF(INDIRECT($A$1&amp;"!"&amp;CELL("address",$CU55))&lt;&gt;"END",IF(INDIRECT($A$1&amp;"!"&amp;CELL("address",BF55))&lt;&gt;0,"USED IMPORTED   "&amp;INDIRECT($A$1&amp;"!"&amp;CELL("address",$CU55))&amp;"     USED  "&amp;TEXT(INDIRECT($A$1&amp;"!"&amp;CELL("address",BF55)),"#,###.#0")&amp;" KGS      AGAINST BILL OF ENTRY NO    "&amp;INDIRECT($A$1&amp;"!"&amp;CELL("address",$F55))&amp;"      Rate Per Kgs [ "&amp;INDIRECT($A$1&amp;"!"&amp;CELL("address",$I55))&amp;" ]     AGAINST H.S.CODE   "&amp;TEXT(INDIRECT($A$1&amp;"!"&amp;CELL("address",$H55)),"0000.0000")&amp;IF(OR(INDIRECT($A$1&amp;"!"&amp;CELL("address",$BH$8))&lt;&gt;"",INDIRECT($A$1&amp;"!"&amp;CELL("address",$BI$8))&lt;&gt;""),"  EFS ONLINE AC #    ","")&amp;_xlfn.IFNA(VLOOKUP(INDIRECT($A$1&amp;"!"&amp;CELL("address",BH55)),AC.No[],2,0),"")&amp;_xlfn.IFNA(IF(INDIRECT($A$1&amp;"!"&amp;CELL("address",BI55))&lt;&gt;0,"   +   "&amp;VLOOKUP(INDIRECT($A$1&amp;"!"&amp;CELL("address",BI55)),AC.No[],2,0),""),""),""),REPT("-",150))</f>
        <v/>
      </c>
      <c r="K55" s="7" t="str">
        <f ca="1">IF(INDIRECT($A$1&amp;"!"&amp;CELL("address",$CU55))&lt;&gt;"END",IF(INDIRECT($A$1&amp;"!"&amp;CELL("address",BL55))&lt;&gt;0,"USED IMPORTED   "&amp;INDIRECT($A$1&amp;"!"&amp;CELL("address",$CU55))&amp;"     USED  "&amp;TEXT(INDIRECT($A$1&amp;"!"&amp;CELL("address",BL55)),"#,###.#0")&amp;" KGS      AGAINST BILL OF ENTRY NO    "&amp;INDIRECT($A$1&amp;"!"&amp;CELL("address",$F55))&amp;"      Rate Per Kgs [ "&amp;INDIRECT($A$1&amp;"!"&amp;CELL("address",$I55))&amp;" ]     AGAINST H.S.CODE   "&amp;TEXT(INDIRECT($A$1&amp;"!"&amp;CELL("address",$H55)),"0000.0000")&amp;IF(OR(INDIRECT($A$1&amp;"!"&amp;CELL("address",$BN$8))&lt;&gt;"",INDIRECT($A$1&amp;"!"&amp;CELL("address",$BO$8))&lt;&gt;""),"  EFS ONLINE AC #    ","")&amp;_xlfn.IFNA(VLOOKUP(INDIRECT($A$1&amp;"!"&amp;CELL("address",BN55)),AC.No[],2,0),"")&amp;_xlfn.IFNA(IF(INDIRECT($A$1&amp;"!"&amp;CELL("address",BO55))&lt;&gt;0,"   +   "&amp;VLOOKUP(INDIRECT($A$1&amp;"!"&amp;CELL("address",BO55)),AC.No[],2,0),""),""),""),REPT("-",150))</f>
        <v/>
      </c>
      <c r="L55" s="7" t="str">
        <f ca="1">IF(INDIRECT($A$1&amp;"!"&amp;CELL("address",$CU55))&lt;&gt;"END",IF(INDIRECT($A$1&amp;"!"&amp;CELL("address",BR55))&lt;&gt;0,"USED IMPORTED   "&amp;INDIRECT($A$1&amp;"!"&amp;CELL("address",$CU55))&amp;"     USED  "&amp;TEXT(INDIRECT($A$1&amp;"!"&amp;CELL("address",BR55)),"#,###.#0")&amp;" KGS      AGAINST BILL OF ENTRY NO    "&amp;INDIRECT($A$1&amp;"!"&amp;CELL("address",$F55))&amp;"      Rate Per Kgs [ "&amp;INDIRECT($A$1&amp;"!"&amp;CELL("address",$I55))&amp;" ]     AGAINST H.S.CODE   "&amp;TEXT(INDIRECT($A$1&amp;"!"&amp;CELL("address",$H55)),"0000.0000")&amp;IF(OR(INDIRECT($A$1&amp;"!"&amp;CELL("address",$BT$8))&lt;&gt;"",INDIRECT($A$1&amp;"!"&amp;CELL("address",$BU$8))&lt;&gt;""),"  EFS ONLINE AC #    ","")&amp;_xlfn.IFNA(VLOOKUP(INDIRECT($A$1&amp;"!"&amp;CELL("address",BT55)),AC.No[],2,0),"")&amp;_xlfn.IFNA(IF(INDIRECT($A$1&amp;"!"&amp;CELL("address",BU55))&lt;&gt;0,"   +   "&amp;VLOOKUP(INDIRECT($A$1&amp;"!"&amp;CELL("address",BU55)),AC.No[],2,0),""),""),""),REPT("-",150))</f>
        <v/>
      </c>
      <c r="M55" s="7" t="str">
        <f ca="1">IF(INDIRECT($A$1&amp;"!"&amp;CELL("address",$CU55))&lt;&gt;"END",IF(INDIRECT($A$1&amp;"!"&amp;CELL("address",BX55))&lt;&gt;0,"USED IMPORTED   "&amp;INDIRECT($A$1&amp;"!"&amp;CELL("address",$CU55))&amp;"     USED  "&amp;TEXT(INDIRECT($A$1&amp;"!"&amp;CELL("address",BX55)),"#,###.#0")&amp;" KGS      AGAINST BILL OF ENTRY NO    "&amp;INDIRECT($A$1&amp;"!"&amp;CELL("address",$F55))&amp;"      Rate Per Kgs [ "&amp;INDIRECT($A$1&amp;"!"&amp;CELL("address",$I55))&amp;" ]     AGAINST H.S.CODE   "&amp;TEXT(INDIRECT($A$1&amp;"!"&amp;CELL("address",$H55)),"0000.0000")&amp;IF(OR(INDIRECT($A$1&amp;"!"&amp;CELL("address",$BZ$8))&lt;&gt;"",INDIRECT($A$1&amp;"!"&amp;CELL("address",$CA$8))&lt;&gt;""),"  EFS ONLINE AC #    ","")&amp;_xlfn.IFNA(VLOOKUP(INDIRECT($A$1&amp;"!"&amp;CELL("address",BZ55)),AC.No[],2,0),"")&amp;_xlfn.IFNA(IF(INDIRECT($A$1&amp;"!"&amp;CELL("address",CA55))&lt;&gt;0,"   +   "&amp;VLOOKUP(INDIRECT($A$1&amp;"!"&amp;CELL("address",CA55)),AC.No[],2,0),""),""),""),REPT("-",150))</f>
        <v/>
      </c>
      <c r="N55" s="7" t="str">
        <f ca="1">IF(INDIRECT($A$1&amp;"!"&amp;CELL("address",$CU55))&lt;&gt;"END",IF(INDIRECT($A$1&amp;"!"&amp;CELL("address",CD55))&lt;&gt;0,"USED IMPORTED   "&amp;INDIRECT($A$1&amp;"!"&amp;CELL("address",$CU55))&amp;"     USED  "&amp;TEXT(INDIRECT($A$1&amp;"!"&amp;CELL("address",CD55)),"#,###.#0")&amp;" KGS      AGAINST BILL OF ENTRY NO    "&amp;INDIRECT($A$1&amp;"!"&amp;CELL("address",$F55))&amp;"      Rate Per Kgs [ "&amp;INDIRECT($A$1&amp;"!"&amp;CELL("address",$I55))&amp;" ]     AGAINST H.S.CODE   "&amp;TEXT(INDIRECT($A$1&amp;"!"&amp;CELL("address",$H55)),"0000.0000")&amp;IF(OR(INDIRECT($A$1&amp;"!"&amp;CELL("address",$CF$8))&lt;&gt;"",INDIRECT($A$1&amp;"!"&amp;CELL("address",$CG$8))&lt;&gt;""),"  EFS ONLINE AC #    ","")&amp;_xlfn.IFNA(VLOOKUP(INDIRECT($A$1&amp;"!"&amp;CELL("address",CF55)),AC.No[],2,0),"")&amp;_xlfn.IFNA(IF(INDIRECT($A$1&amp;"!"&amp;CELL("address",CG55))&lt;&gt;0,"   +   "&amp;VLOOKUP(INDIRECT($A$1&amp;"!"&amp;CELL("address",CG55)),AC.No[],2,0),""),""),""),REPT("-",150))</f>
        <v/>
      </c>
      <c r="O55" s="7" t="str">
        <f ca="1">IF(INDIRECT($A$1&amp;"!"&amp;CELL("address",$CU55))&lt;&gt;"END",IF(INDIRECT($A$1&amp;"!"&amp;CELL("address",CJ55))&lt;&gt;0,"USED IMPORTED   "&amp;INDIRECT($A$1&amp;"!"&amp;CELL("address",$CU55))&amp;"     USED  "&amp;TEXT(INDIRECT($A$1&amp;"!"&amp;CELL("address",CJ55)),"#,###.#0")&amp;" KGS      AGAINST BILL OF ENTRY NO    "&amp;INDIRECT($A$1&amp;"!"&amp;CELL("address",$F55))&amp;"      Rate Per Kgs [ "&amp;INDIRECT($A$1&amp;"!"&amp;CELL("address",$I55))&amp;" ]     AGAINST H.S.CODE   "&amp;TEXT(INDIRECT($A$1&amp;"!"&amp;CELL("address",$H55)),"0000.0000")&amp;IF(OR(INDIRECT($A$1&amp;"!"&amp;CELL("address",$CL$8))&lt;&gt;"",INDIRECT($A$1&amp;"!"&amp;CELL("address",$CM$8))&lt;&gt;""),"  EFS ONLINE AC #    ","")&amp;_xlfn.IFNA(VLOOKUP(INDIRECT($A$1&amp;"!"&amp;CELL("address",CL55)),AC.No[],2,0),"")&amp;_xlfn.IFNA(IF(INDIRECT($A$1&amp;"!"&amp;CELL("address",CM55))&lt;&gt;0,"   +   "&amp;VLOOKUP(INDIRECT($A$1&amp;"!"&amp;CELL("address",CM55)),AC.No[],2,0),""),""),""),REPT("-",150))</f>
        <v/>
      </c>
      <c r="P55" s="7" t="str">
        <f ca="1">IF(INDIRECT($A$1&amp;"!"&amp;CELL("address",$CU55))&lt;&gt;"END",IF(INDIRECT($A$1&amp;"!"&amp;CELL("address",CP55))&lt;&gt;0,"USED IMPORTED   "&amp;INDIRECT($A$1&amp;"!"&amp;CELL("address",$CU55))&amp;"     USED  "&amp;TEXT(INDIRECT($A$1&amp;"!"&amp;CELL("address",CP55)),"#,###.#0")&amp;" KGS      AGAINST BILL OF ENTRY NO    "&amp;INDIRECT($A$1&amp;"!"&amp;CELL("address",$F55))&amp;"      Rate Per Kgs [ "&amp;INDIRECT($A$1&amp;"!"&amp;CELL("address",$I55))&amp;" ]     AGAINST H.S.CODE   "&amp;TEXT(INDIRECT($A$1&amp;"!"&amp;CELL("address",$H55)),"0000.0000")&amp;IF(OR(INDIRECT($A$1&amp;"!"&amp;CELL("address",$CR$8))&lt;&gt;"",INDIRECT($A$1&amp;"!"&amp;CELL("address",$CS$8))&lt;&gt;""),"  EFS ONLINE AC #    ","")&amp;_xlfn.IFNA(VLOOKUP(INDIRECT($A$1&amp;"!"&amp;CELL("address",CR55)),AC.No[],2,0),"")&amp;_xlfn.IFNA(IF(INDIRECT($A$1&amp;"!"&amp;CELL("address",CS55))&lt;&gt;0,"   +   "&amp;VLOOKUP(INDIRECT($A$1&amp;"!"&amp;CELL("address",CS55)),AC.No[],2,0),""),""),""),REPT("-",150))</f>
        <v/>
      </c>
    </row>
    <row r="56" spans="1:16" x14ac:dyDescent="0.2">
      <c r="A56" s="124">
        <v>47</v>
      </c>
      <c r="B56" s="7" t="str">
        <f ca="1">IF(INDIRECT($A$1&amp;"!"&amp;CELL("address",$CU56))&lt;&gt;"END",IF(INDIRECT($A$1&amp;"!"&amp;CELL("address",J56))&lt;&gt;0,"USED IMPORTED   "&amp;INDIRECT($A$1&amp;"!"&amp;CELL("address",$CU56))&amp;"     USED  "&amp;TEXT(INDIRECT($A$1&amp;"!"&amp;CELL("address",J56)),"#,###.#0")&amp;" KGS      AGAINST BILL OF ENTRY NO    "&amp;INDIRECT($A$1&amp;"!"&amp;CELL("address",$F56))&amp;"      Rate Per Kgs [ "&amp;INDIRECT($A$1&amp;"!"&amp;CELL("address",$I56))&amp;" ]     AGAINST H.S.CODE   "&amp;TEXT(INDIRECT($A$1&amp;"!"&amp;CELL("address",$H56)),"0000.0000")&amp;IF(OR(INDIRECT($A$1&amp;"!"&amp;CELL("address",$L$8))&lt;&gt;"",INDIRECT($A$1&amp;"!"&amp;CELL("address",$M$8))&lt;&gt;""),"  EFS ONLINE AC #    ","")&amp;_xlfn.IFNA(VLOOKUP(INDIRECT($A$1&amp;"!"&amp;CELL("address",L56)),AC.No[],2,0),"")&amp;_xlfn.IFNA(IF(INDIRECT($A$1&amp;"!"&amp;CELL("address",M56))&lt;&gt;0,"   +   "&amp;VLOOKUP(INDIRECT($A$1&amp;"!"&amp;CELL("address",M56)),AC.No[],2,0),""),""),""),REPT("-",150))</f>
        <v/>
      </c>
      <c r="C56" s="7" t="str">
        <f ca="1">IF(INDIRECT($A$1&amp;"!"&amp;CELL("address",$CU56))&lt;&gt;"END",IF(INDIRECT($A$1&amp;"!"&amp;CELL("address",P56))&lt;&gt;0,"USED IMPORTED   "&amp;INDIRECT($A$1&amp;"!"&amp;CELL("address",$CU56))&amp;"     USED  "&amp;TEXT(INDIRECT($A$1&amp;"!"&amp;CELL("address",P56)),"#,###.#0")&amp;" KGS      AGAINST BILL OF ENTRY NO    "&amp;INDIRECT($A$1&amp;"!"&amp;CELL("address",$F56))&amp;"      Rate Per Kgs [ "&amp;INDIRECT($A$1&amp;"!"&amp;CELL("address",$I56))&amp;" ]     AGAINST H.S.CODE   "&amp;TEXT(INDIRECT($A$1&amp;"!"&amp;CELL("address",$H56)),"0000.0000")&amp;IF(OR(INDIRECT($A$1&amp;"!"&amp;CELL("address",$R$8))&lt;&gt;"",INDIRECT($A$1&amp;"!"&amp;CELL("address",$S$8))&lt;&gt;""),"  EFS ONLINE AC #    ","")&amp;_xlfn.IFNA(VLOOKUP(INDIRECT($A$1&amp;"!"&amp;CELL("address",R56)),AC.No[],2,0),"")&amp;_xlfn.IFNA(IF(INDIRECT($A$1&amp;"!"&amp;CELL("address",S56))&lt;&gt;0,"   +   "&amp;VLOOKUP(INDIRECT($A$1&amp;"!"&amp;CELL("address",S56)),AC.No[],2,0),""),""),""),REPT("-",150))</f>
        <v/>
      </c>
      <c r="D56" s="7" t="str">
        <f ca="1">IF(INDIRECT($A$1&amp;"!"&amp;CELL("address",$CU56))&lt;&gt;"END",IF(INDIRECT($A$1&amp;"!"&amp;CELL("address",V56))&lt;&gt;0,"USED IMPORTED   "&amp;INDIRECT($A$1&amp;"!"&amp;CELL("address",$CU56))&amp;"     USED  "&amp;TEXT(INDIRECT($A$1&amp;"!"&amp;CELL("address",V56)),"#,###.#0")&amp;" KGS      AGAINST BILL OF ENTRY NO    "&amp;INDIRECT($A$1&amp;"!"&amp;CELL("address",$F56))&amp;"      Rate Per Kgs [ "&amp;INDIRECT($A$1&amp;"!"&amp;CELL("address",$I56))&amp;" ]     AGAINST H.S.CODE   "&amp;TEXT(INDIRECT($A$1&amp;"!"&amp;CELL("address",$H56)),"0000.0000")&amp;IF(OR(INDIRECT($A$1&amp;"!"&amp;CELL("address",$X$8))&lt;&gt;"",INDIRECT($A$1&amp;"!"&amp;CELL("address",$Y$8))&lt;&gt;""),"  EFS ONLINE AC #    ","")&amp;_xlfn.IFNA(VLOOKUP(INDIRECT($A$1&amp;"!"&amp;CELL("address",X56)),AC.No[],2,0),"")&amp;_xlfn.IFNA(IF(INDIRECT($A$1&amp;"!"&amp;CELL("address",Y56))&lt;&gt;0,"   +   "&amp;VLOOKUP(INDIRECT($A$1&amp;"!"&amp;CELL("address",Y56)),AC.No[],2,0),""),""),""),REPT("-",150))</f>
        <v/>
      </c>
      <c r="E56" s="7" t="str">
        <f ca="1">IF(INDIRECT($A$1&amp;"!"&amp;CELL("address",$CU56))&lt;&gt;"END",IF(INDIRECT($A$1&amp;"!"&amp;CELL("address",AB56))&lt;&gt;0,"USED IMPORTED   "&amp;INDIRECT($A$1&amp;"!"&amp;CELL("address",$CU56))&amp;"     USED  "&amp;TEXT(INDIRECT($A$1&amp;"!"&amp;CELL("address",AB56)),"#,###.#0")&amp;" KGS      AGAINST BILL OF ENTRY NO    "&amp;INDIRECT($A$1&amp;"!"&amp;CELL("address",$F56))&amp;"      Rate Per Kgs [ "&amp;INDIRECT($A$1&amp;"!"&amp;CELL("address",$I56))&amp;" ]     AGAINST H.S.CODE   "&amp;TEXT(INDIRECT($A$1&amp;"!"&amp;CELL("address",$H56)),"0000.0000")&amp;IF(OR(INDIRECT($A$1&amp;"!"&amp;CELL("address",$AD$8))&lt;&gt;"",INDIRECT($A$1&amp;"!"&amp;CELL("address",$AE$8))&lt;&gt;""),"  EFS ONLINE AC #    ","")&amp;_xlfn.IFNA(VLOOKUP(INDIRECT($A$1&amp;"!"&amp;CELL("address",AD56)),AC.No[],2,0),"")&amp;_xlfn.IFNA(IF(INDIRECT($A$1&amp;"!"&amp;CELL("address",AE56))&lt;&gt;0,"   +   "&amp;VLOOKUP(INDIRECT($A$1&amp;"!"&amp;CELL("address",AE56)),AC.No[],2,0),""),""),""),REPT("-",150))</f>
        <v/>
      </c>
      <c r="F56" s="7" t="str">
        <f ca="1">IF(INDIRECT($A$1&amp;"!"&amp;CELL("address",$CU56))&lt;&gt;"END",IF(INDIRECT($A$1&amp;"!"&amp;CELL("address",AH56))&lt;&gt;0,"USED IMPORTED   "&amp;INDIRECT($A$1&amp;"!"&amp;CELL("address",$CU56))&amp;"     USED  "&amp;TEXT(INDIRECT($A$1&amp;"!"&amp;CELL("address",AH56)),"#,###.#0")&amp;" KGS      AGAINST BILL OF ENTRY NO    "&amp;INDIRECT($A$1&amp;"!"&amp;CELL("address",$F56))&amp;"      Rate Per Kgs [ "&amp;INDIRECT($A$1&amp;"!"&amp;CELL("address",$I56))&amp;" ]     AGAINST H.S.CODE   "&amp;TEXT(INDIRECT($A$1&amp;"!"&amp;CELL("address",$H56)),"0000.0000")&amp;IF(OR(INDIRECT($A$1&amp;"!"&amp;CELL("address",$AJ$8))&lt;&gt;"",INDIRECT($A$1&amp;"!"&amp;CELL("address",$AK$8))&lt;&gt;""),"  EFS ONLINE AC #    ","")&amp;_xlfn.IFNA(VLOOKUP(INDIRECT($A$1&amp;"!"&amp;CELL("address",AJ56)),AC.No[],2,0),"")&amp;_xlfn.IFNA(IF(INDIRECT($A$1&amp;"!"&amp;CELL("address",AK56))&lt;&gt;0,"   +   "&amp;VLOOKUP(INDIRECT($A$1&amp;"!"&amp;CELL("address",AK56)),AC.No[],2,0),""),""),""),REPT("-",150))</f>
        <v/>
      </c>
      <c r="G56" s="7" t="str">
        <f ca="1">IF(INDIRECT($A$1&amp;"!"&amp;CELL("address",$CU56))&lt;&gt;"END",IF(INDIRECT($A$1&amp;"!"&amp;CELL("address",AN56))&lt;&gt;0,"USED IMPORTED   "&amp;INDIRECT($A$1&amp;"!"&amp;CELL("address",$CU56))&amp;"     USED  "&amp;TEXT(INDIRECT($A$1&amp;"!"&amp;CELL("address",AN56)),"#,###.#0")&amp;" KGS      AGAINST BILL OF ENTRY NO    "&amp;INDIRECT($A$1&amp;"!"&amp;CELL("address",$F56))&amp;"      Rate Per Kgs [ "&amp;INDIRECT($A$1&amp;"!"&amp;CELL("address",$I56))&amp;" ]     AGAINST H.S.CODE   "&amp;TEXT(INDIRECT($A$1&amp;"!"&amp;CELL("address",$H56)),"0000.0000")&amp;IF(OR(INDIRECT($A$1&amp;"!"&amp;CELL("address",$AP$8))&lt;&gt;"",INDIRECT($A$1&amp;"!"&amp;CELL("address",$AQ$8))&lt;&gt;""),"  EFS ONLINE AC #    ","")&amp;_xlfn.IFNA(VLOOKUP(INDIRECT($A$1&amp;"!"&amp;CELL("address",AP56)),AC.No[],2,0),"")&amp;_xlfn.IFNA(IF(INDIRECT($A$1&amp;"!"&amp;CELL("address",AQ56))&lt;&gt;0,"   +   "&amp;VLOOKUP(INDIRECT($A$1&amp;"!"&amp;CELL("address",AQ56)),AC.No[],2,0),""),""),""),REPT("-",150))</f>
        <v/>
      </c>
      <c r="H56" s="7" t="str">
        <f ca="1">IF(INDIRECT($A$1&amp;"!"&amp;CELL("address",$CU56))&lt;&gt;"END",IF(INDIRECT($A$1&amp;"!"&amp;CELL("address",AT56))&lt;&gt;0,"USED IMPORTED   "&amp;INDIRECT($A$1&amp;"!"&amp;CELL("address",$CU56))&amp;"     USED  "&amp;TEXT(INDIRECT($A$1&amp;"!"&amp;CELL("address",AT56)),"#,###.#0")&amp;" KGS      AGAINST BILL OF ENTRY NO    "&amp;INDIRECT($A$1&amp;"!"&amp;CELL("address",$F56))&amp;"      Rate Per Kgs [ "&amp;INDIRECT($A$1&amp;"!"&amp;CELL("address",$I56))&amp;" ]     AGAINST H.S.CODE   "&amp;TEXT(INDIRECT($A$1&amp;"!"&amp;CELL("address",$H56)),"0000.0000")&amp;IF(OR(INDIRECT($A$1&amp;"!"&amp;CELL("address",$AV$8))&lt;&gt;"",INDIRECT($A$1&amp;"!"&amp;CELL("address",$AW$8))&lt;&gt;""),"  EFS ONLINE AC #    ","")&amp;_xlfn.IFNA(VLOOKUP(INDIRECT($A$1&amp;"!"&amp;CELL("address",AV56)),AC.No[],2,0),"")&amp;_xlfn.IFNA(IF(INDIRECT($A$1&amp;"!"&amp;CELL("address",AW56))&lt;&gt;0,"   +   "&amp;VLOOKUP(INDIRECT($A$1&amp;"!"&amp;CELL("address",AW56)),AC.No[],2,0),""),""),""),REPT("-",150))</f>
        <v/>
      </c>
      <c r="I56" s="7" t="str">
        <f ca="1">IF(INDIRECT($A$1&amp;"!"&amp;CELL("address",$CU56))&lt;&gt;"END",IF(INDIRECT($A$1&amp;"!"&amp;CELL("address",AZ56))&lt;&gt;0,"USED IMPORTED   "&amp;INDIRECT($A$1&amp;"!"&amp;CELL("address",$CU56))&amp;"     USED  "&amp;TEXT(INDIRECT($A$1&amp;"!"&amp;CELL("address",AZ56)),"#,###.#0")&amp;" KGS      AGAINST BILL OF ENTRY NO    "&amp;INDIRECT($A$1&amp;"!"&amp;CELL("address",$F56))&amp;"      Rate Per Kgs [ "&amp;INDIRECT($A$1&amp;"!"&amp;CELL("address",$I56))&amp;" ]     AGAINST H.S.CODE   "&amp;TEXT(INDIRECT($A$1&amp;"!"&amp;CELL("address",$H56)),"0000.0000")&amp;IF(OR(INDIRECT($A$1&amp;"!"&amp;CELL("address",$BB$8))&lt;&gt;"",INDIRECT($A$1&amp;"!"&amp;CELL("address",$BC$8))&lt;&gt;""),"  EFS ONLINE AC #    ","")&amp;_xlfn.IFNA(VLOOKUP(INDIRECT($A$1&amp;"!"&amp;CELL("address",BB56)),AC.No[],2,0),"")&amp;_xlfn.IFNA(IF(INDIRECT($A$1&amp;"!"&amp;CELL("address",BC56))&lt;&gt;0,"   +   "&amp;VLOOKUP(INDIRECT($A$1&amp;"!"&amp;CELL("address",BC56)),AC.No[],2,0),""),""),""),REPT("-",150))</f>
        <v/>
      </c>
      <c r="J56" s="7" t="str">
        <f ca="1">IF(INDIRECT($A$1&amp;"!"&amp;CELL("address",$CU56))&lt;&gt;"END",IF(INDIRECT($A$1&amp;"!"&amp;CELL("address",BF56))&lt;&gt;0,"USED IMPORTED   "&amp;INDIRECT($A$1&amp;"!"&amp;CELL("address",$CU56))&amp;"     USED  "&amp;TEXT(INDIRECT($A$1&amp;"!"&amp;CELL("address",BF56)),"#,###.#0")&amp;" KGS      AGAINST BILL OF ENTRY NO    "&amp;INDIRECT($A$1&amp;"!"&amp;CELL("address",$F56))&amp;"      Rate Per Kgs [ "&amp;INDIRECT($A$1&amp;"!"&amp;CELL("address",$I56))&amp;" ]     AGAINST H.S.CODE   "&amp;TEXT(INDIRECT($A$1&amp;"!"&amp;CELL("address",$H56)),"0000.0000")&amp;IF(OR(INDIRECT($A$1&amp;"!"&amp;CELL("address",$BH$8))&lt;&gt;"",INDIRECT($A$1&amp;"!"&amp;CELL("address",$BI$8))&lt;&gt;""),"  EFS ONLINE AC #    ","")&amp;_xlfn.IFNA(VLOOKUP(INDIRECT($A$1&amp;"!"&amp;CELL("address",BH56)),AC.No[],2,0),"")&amp;_xlfn.IFNA(IF(INDIRECT($A$1&amp;"!"&amp;CELL("address",BI56))&lt;&gt;0,"   +   "&amp;VLOOKUP(INDIRECT($A$1&amp;"!"&amp;CELL("address",BI56)),AC.No[],2,0),""),""),""),REPT("-",150))</f>
        <v/>
      </c>
      <c r="K56" s="7" t="str">
        <f ca="1">IF(INDIRECT($A$1&amp;"!"&amp;CELL("address",$CU56))&lt;&gt;"END",IF(INDIRECT($A$1&amp;"!"&amp;CELL("address",BL56))&lt;&gt;0,"USED IMPORTED   "&amp;INDIRECT($A$1&amp;"!"&amp;CELL("address",$CU56))&amp;"     USED  "&amp;TEXT(INDIRECT($A$1&amp;"!"&amp;CELL("address",BL56)),"#,###.#0")&amp;" KGS      AGAINST BILL OF ENTRY NO    "&amp;INDIRECT($A$1&amp;"!"&amp;CELL("address",$F56))&amp;"      Rate Per Kgs [ "&amp;INDIRECT($A$1&amp;"!"&amp;CELL("address",$I56))&amp;" ]     AGAINST H.S.CODE   "&amp;TEXT(INDIRECT($A$1&amp;"!"&amp;CELL("address",$H56)),"0000.0000")&amp;IF(OR(INDIRECT($A$1&amp;"!"&amp;CELL("address",$BN$8))&lt;&gt;"",INDIRECT($A$1&amp;"!"&amp;CELL("address",$BO$8))&lt;&gt;""),"  EFS ONLINE AC #    ","")&amp;_xlfn.IFNA(VLOOKUP(INDIRECT($A$1&amp;"!"&amp;CELL("address",BN56)),AC.No[],2,0),"")&amp;_xlfn.IFNA(IF(INDIRECT($A$1&amp;"!"&amp;CELL("address",BO56))&lt;&gt;0,"   +   "&amp;VLOOKUP(INDIRECT($A$1&amp;"!"&amp;CELL("address",BO56)),AC.No[],2,0),""),""),""),REPT("-",150))</f>
        <v/>
      </c>
      <c r="L56" s="7" t="str">
        <f ca="1">IF(INDIRECT($A$1&amp;"!"&amp;CELL("address",$CU56))&lt;&gt;"END",IF(INDIRECT($A$1&amp;"!"&amp;CELL("address",BR56))&lt;&gt;0,"USED IMPORTED   "&amp;INDIRECT($A$1&amp;"!"&amp;CELL("address",$CU56))&amp;"     USED  "&amp;TEXT(INDIRECT($A$1&amp;"!"&amp;CELL("address",BR56)),"#,###.#0")&amp;" KGS      AGAINST BILL OF ENTRY NO    "&amp;INDIRECT($A$1&amp;"!"&amp;CELL("address",$F56))&amp;"      Rate Per Kgs [ "&amp;INDIRECT($A$1&amp;"!"&amp;CELL("address",$I56))&amp;" ]     AGAINST H.S.CODE   "&amp;TEXT(INDIRECT($A$1&amp;"!"&amp;CELL("address",$H56)),"0000.0000")&amp;IF(OR(INDIRECT($A$1&amp;"!"&amp;CELL("address",$BT$8))&lt;&gt;"",INDIRECT($A$1&amp;"!"&amp;CELL("address",$BU$8))&lt;&gt;""),"  EFS ONLINE AC #    ","")&amp;_xlfn.IFNA(VLOOKUP(INDIRECT($A$1&amp;"!"&amp;CELL("address",BT56)),AC.No[],2,0),"")&amp;_xlfn.IFNA(IF(INDIRECT($A$1&amp;"!"&amp;CELL("address",BU56))&lt;&gt;0,"   +   "&amp;VLOOKUP(INDIRECT($A$1&amp;"!"&amp;CELL("address",BU56)),AC.No[],2,0),""),""),""),REPT("-",150))</f>
        <v/>
      </c>
      <c r="M56" s="7" t="str">
        <f ca="1">IF(INDIRECT($A$1&amp;"!"&amp;CELL("address",$CU56))&lt;&gt;"END",IF(INDIRECT($A$1&amp;"!"&amp;CELL("address",BX56))&lt;&gt;0,"USED IMPORTED   "&amp;INDIRECT($A$1&amp;"!"&amp;CELL("address",$CU56))&amp;"     USED  "&amp;TEXT(INDIRECT($A$1&amp;"!"&amp;CELL("address",BX56)),"#,###.#0")&amp;" KGS      AGAINST BILL OF ENTRY NO    "&amp;INDIRECT($A$1&amp;"!"&amp;CELL("address",$F56))&amp;"      Rate Per Kgs [ "&amp;INDIRECT($A$1&amp;"!"&amp;CELL("address",$I56))&amp;" ]     AGAINST H.S.CODE   "&amp;TEXT(INDIRECT($A$1&amp;"!"&amp;CELL("address",$H56)),"0000.0000")&amp;IF(OR(INDIRECT($A$1&amp;"!"&amp;CELL("address",$BZ$8))&lt;&gt;"",INDIRECT($A$1&amp;"!"&amp;CELL("address",$CA$8))&lt;&gt;""),"  EFS ONLINE AC #    ","")&amp;_xlfn.IFNA(VLOOKUP(INDIRECT($A$1&amp;"!"&amp;CELL("address",BZ56)),AC.No[],2,0),"")&amp;_xlfn.IFNA(IF(INDIRECT($A$1&amp;"!"&amp;CELL("address",CA56))&lt;&gt;0,"   +   "&amp;VLOOKUP(INDIRECT($A$1&amp;"!"&amp;CELL("address",CA56)),AC.No[],2,0),""),""),""),REPT("-",150))</f>
        <v/>
      </c>
      <c r="N56" s="7" t="str">
        <f ca="1">IF(INDIRECT($A$1&amp;"!"&amp;CELL("address",$CU56))&lt;&gt;"END",IF(INDIRECT($A$1&amp;"!"&amp;CELL("address",CD56))&lt;&gt;0,"USED IMPORTED   "&amp;INDIRECT($A$1&amp;"!"&amp;CELL("address",$CU56))&amp;"     USED  "&amp;TEXT(INDIRECT($A$1&amp;"!"&amp;CELL("address",CD56)),"#,###.#0")&amp;" KGS      AGAINST BILL OF ENTRY NO    "&amp;INDIRECT($A$1&amp;"!"&amp;CELL("address",$F56))&amp;"      Rate Per Kgs [ "&amp;INDIRECT($A$1&amp;"!"&amp;CELL("address",$I56))&amp;" ]     AGAINST H.S.CODE   "&amp;TEXT(INDIRECT($A$1&amp;"!"&amp;CELL("address",$H56)),"0000.0000")&amp;IF(OR(INDIRECT($A$1&amp;"!"&amp;CELL("address",$CF$8))&lt;&gt;"",INDIRECT($A$1&amp;"!"&amp;CELL("address",$CG$8))&lt;&gt;""),"  EFS ONLINE AC #    ","")&amp;_xlfn.IFNA(VLOOKUP(INDIRECT($A$1&amp;"!"&amp;CELL("address",CF56)),AC.No[],2,0),"")&amp;_xlfn.IFNA(IF(INDIRECT($A$1&amp;"!"&amp;CELL("address",CG56))&lt;&gt;0,"   +   "&amp;VLOOKUP(INDIRECT($A$1&amp;"!"&amp;CELL("address",CG56)),AC.No[],2,0),""),""),""),REPT("-",150))</f>
        <v/>
      </c>
      <c r="O56" s="7" t="str">
        <f ca="1">IF(INDIRECT($A$1&amp;"!"&amp;CELL("address",$CU56))&lt;&gt;"END",IF(INDIRECT($A$1&amp;"!"&amp;CELL("address",CJ56))&lt;&gt;0,"USED IMPORTED   "&amp;INDIRECT($A$1&amp;"!"&amp;CELL("address",$CU56))&amp;"     USED  "&amp;TEXT(INDIRECT($A$1&amp;"!"&amp;CELL("address",CJ56)),"#,###.#0")&amp;" KGS      AGAINST BILL OF ENTRY NO    "&amp;INDIRECT($A$1&amp;"!"&amp;CELL("address",$F56))&amp;"      Rate Per Kgs [ "&amp;INDIRECT($A$1&amp;"!"&amp;CELL("address",$I56))&amp;" ]     AGAINST H.S.CODE   "&amp;TEXT(INDIRECT($A$1&amp;"!"&amp;CELL("address",$H56)),"0000.0000")&amp;IF(OR(INDIRECT($A$1&amp;"!"&amp;CELL("address",$CL$8))&lt;&gt;"",INDIRECT($A$1&amp;"!"&amp;CELL("address",$CM$8))&lt;&gt;""),"  EFS ONLINE AC #    ","")&amp;_xlfn.IFNA(VLOOKUP(INDIRECT($A$1&amp;"!"&amp;CELL("address",CL56)),AC.No[],2,0),"")&amp;_xlfn.IFNA(IF(INDIRECT($A$1&amp;"!"&amp;CELL("address",CM56))&lt;&gt;0,"   +   "&amp;VLOOKUP(INDIRECT($A$1&amp;"!"&amp;CELL("address",CM56)),AC.No[],2,0),""),""),""),REPT("-",150))</f>
        <v/>
      </c>
      <c r="P56" s="7" t="str">
        <f ca="1">IF(INDIRECT($A$1&amp;"!"&amp;CELL("address",$CU56))&lt;&gt;"END",IF(INDIRECT($A$1&amp;"!"&amp;CELL("address",CP56))&lt;&gt;0,"USED IMPORTED   "&amp;INDIRECT($A$1&amp;"!"&amp;CELL("address",$CU56))&amp;"     USED  "&amp;TEXT(INDIRECT($A$1&amp;"!"&amp;CELL("address",CP56)),"#,###.#0")&amp;" KGS      AGAINST BILL OF ENTRY NO    "&amp;INDIRECT($A$1&amp;"!"&amp;CELL("address",$F56))&amp;"      Rate Per Kgs [ "&amp;INDIRECT($A$1&amp;"!"&amp;CELL("address",$I56))&amp;" ]     AGAINST H.S.CODE   "&amp;TEXT(INDIRECT($A$1&amp;"!"&amp;CELL("address",$H56)),"0000.0000")&amp;IF(OR(INDIRECT($A$1&amp;"!"&amp;CELL("address",$CR$8))&lt;&gt;"",INDIRECT($A$1&amp;"!"&amp;CELL("address",$CS$8))&lt;&gt;""),"  EFS ONLINE AC #    ","")&amp;_xlfn.IFNA(VLOOKUP(INDIRECT($A$1&amp;"!"&amp;CELL("address",CR56)),AC.No[],2,0),"")&amp;_xlfn.IFNA(IF(INDIRECT($A$1&amp;"!"&amp;CELL("address",CS56))&lt;&gt;0,"   +   "&amp;VLOOKUP(INDIRECT($A$1&amp;"!"&amp;CELL("address",CS56)),AC.No[],2,0),""),""),""),REPT("-",150))</f>
        <v/>
      </c>
    </row>
    <row r="57" spans="1:16" x14ac:dyDescent="0.2">
      <c r="A57" s="124">
        <v>48</v>
      </c>
      <c r="B57" s="7" t="str">
        <f ca="1">IF(INDIRECT($A$1&amp;"!"&amp;CELL("address",$CU57))&lt;&gt;"END",IF(INDIRECT($A$1&amp;"!"&amp;CELL("address",J57))&lt;&gt;0,"USED IMPORTED   "&amp;INDIRECT($A$1&amp;"!"&amp;CELL("address",$CU57))&amp;"     USED  "&amp;TEXT(INDIRECT($A$1&amp;"!"&amp;CELL("address",J57)),"#,###.#0")&amp;" KGS      AGAINST BILL OF ENTRY NO    "&amp;INDIRECT($A$1&amp;"!"&amp;CELL("address",$F57))&amp;"      Rate Per Kgs [ "&amp;INDIRECT($A$1&amp;"!"&amp;CELL("address",$I57))&amp;" ]     AGAINST H.S.CODE   "&amp;TEXT(INDIRECT($A$1&amp;"!"&amp;CELL("address",$H57)),"0000.0000")&amp;IF(OR(INDIRECT($A$1&amp;"!"&amp;CELL("address",$L$8))&lt;&gt;"",INDIRECT($A$1&amp;"!"&amp;CELL("address",$M$8))&lt;&gt;""),"  EFS ONLINE AC #    ","")&amp;_xlfn.IFNA(VLOOKUP(INDIRECT($A$1&amp;"!"&amp;CELL("address",L57)),AC.No[],2,0),"")&amp;_xlfn.IFNA(IF(INDIRECT($A$1&amp;"!"&amp;CELL("address",M57))&lt;&gt;0,"   +   "&amp;VLOOKUP(INDIRECT($A$1&amp;"!"&amp;CELL("address",M57)),AC.No[],2,0),""),""),""),REPT("-",150))</f>
        <v/>
      </c>
      <c r="C57" s="7" t="str">
        <f ca="1">IF(INDIRECT($A$1&amp;"!"&amp;CELL("address",$CU57))&lt;&gt;"END",IF(INDIRECT($A$1&amp;"!"&amp;CELL("address",P57))&lt;&gt;0,"USED IMPORTED   "&amp;INDIRECT($A$1&amp;"!"&amp;CELL("address",$CU57))&amp;"     USED  "&amp;TEXT(INDIRECT($A$1&amp;"!"&amp;CELL("address",P57)),"#,###.#0")&amp;" KGS      AGAINST BILL OF ENTRY NO    "&amp;INDIRECT($A$1&amp;"!"&amp;CELL("address",$F57))&amp;"      Rate Per Kgs [ "&amp;INDIRECT($A$1&amp;"!"&amp;CELL("address",$I57))&amp;" ]     AGAINST H.S.CODE   "&amp;TEXT(INDIRECT($A$1&amp;"!"&amp;CELL("address",$H57)),"0000.0000")&amp;IF(OR(INDIRECT($A$1&amp;"!"&amp;CELL("address",$R$8))&lt;&gt;"",INDIRECT($A$1&amp;"!"&amp;CELL("address",$S$8))&lt;&gt;""),"  EFS ONLINE AC #    ","")&amp;_xlfn.IFNA(VLOOKUP(INDIRECT($A$1&amp;"!"&amp;CELL("address",R57)),AC.No[],2,0),"")&amp;_xlfn.IFNA(IF(INDIRECT($A$1&amp;"!"&amp;CELL("address",S57))&lt;&gt;0,"   +   "&amp;VLOOKUP(INDIRECT($A$1&amp;"!"&amp;CELL("address",S57)),AC.No[],2,0),""),""),""),REPT("-",150))</f>
        <v/>
      </c>
      <c r="D57" s="7" t="str">
        <f ca="1">IF(INDIRECT($A$1&amp;"!"&amp;CELL("address",$CU57))&lt;&gt;"END",IF(INDIRECT($A$1&amp;"!"&amp;CELL("address",V57))&lt;&gt;0,"USED IMPORTED   "&amp;INDIRECT($A$1&amp;"!"&amp;CELL("address",$CU57))&amp;"     USED  "&amp;TEXT(INDIRECT($A$1&amp;"!"&amp;CELL("address",V57)),"#,###.#0")&amp;" KGS      AGAINST BILL OF ENTRY NO    "&amp;INDIRECT($A$1&amp;"!"&amp;CELL("address",$F57))&amp;"      Rate Per Kgs [ "&amp;INDIRECT($A$1&amp;"!"&amp;CELL("address",$I57))&amp;" ]     AGAINST H.S.CODE   "&amp;TEXT(INDIRECT($A$1&amp;"!"&amp;CELL("address",$H57)),"0000.0000")&amp;IF(OR(INDIRECT($A$1&amp;"!"&amp;CELL("address",$X$8))&lt;&gt;"",INDIRECT($A$1&amp;"!"&amp;CELL("address",$Y$8))&lt;&gt;""),"  EFS ONLINE AC #    ","")&amp;_xlfn.IFNA(VLOOKUP(INDIRECT($A$1&amp;"!"&amp;CELL("address",X57)),AC.No[],2,0),"")&amp;_xlfn.IFNA(IF(INDIRECT($A$1&amp;"!"&amp;CELL("address",Y57))&lt;&gt;0,"   +   "&amp;VLOOKUP(INDIRECT($A$1&amp;"!"&amp;CELL("address",Y57)),AC.No[],2,0),""),""),""),REPT("-",150))</f>
        <v/>
      </c>
      <c r="E57" s="7" t="str">
        <f ca="1">IF(INDIRECT($A$1&amp;"!"&amp;CELL("address",$CU57))&lt;&gt;"END",IF(INDIRECT($A$1&amp;"!"&amp;CELL("address",AB57))&lt;&gt;0,"USED IMPORTED   "&amp;INDIRECT($A$1&amp;"!"&amp;CELL("address",$CU57))&amp;"     USED  "&amp;TEXT(INDIRECT($A$1&amp;"!"&amp;CELL("address",AB57)),"#,###.#0")&amp;" KGS      AGAINST BILL OF ENTRY NO    "&amp;INDIRECT($A$1&amp;"!"&amp;CELL("address",$F57))&amp;"      Rate Per Kgs [ "&amp;INDIRECT($A$1&amp;"!"&amp;CELL("address",$I57))&amp;" ]     AGAINST H.S.CODE   "&amp;TEXT(INDIRECT($A$1&amp;"!"&amp;CELL("address",$H57)),"0000.0000")&amp;IF(OR(INDIRECT($A$1&amp;"!"&amp;CELL("address",$AD$8))&lt;&gt;"",INDIRECT($A$1&amp;"!"&amp;CELL("address",$AE$8))&lt;&gt;""),"  EFS ONLINE AC #    ","")&amp;_xlfn.IFNA(VLOOKUP(INDIRECT($A$1&amp;"!"&amp;CELL("address",AD57)),AC.No[],2,0),"")&amp;_xlfn.IFNA(IF(INDIRECT($A$1&amp;"!"&amp;CELL("address",AE57))&lt;&gt;0,"   +   "&amp;VLOOKUP(INDIRECT($A$1&amp;"!"&amp;CELL("address",AE57)),AC.No[],2,0),""),""),""),REPT("-",150))</f>
        <v/>
      </c>
      <c r="F57" s="7" t="str">
        <f ca="1">IF(INDIRECT($A$1&amp;"!"&amp;CELL("address",$CU57))&lt;&gt;"END",IF(INDIRECT($A$1&amp;"!"&amp;CELL("address",AH57))&lt;&gt;0,"USED IMPORTED   "&amp;INDIRECT($A$1&amp;"!"&amp;CELL("address",$CU57))&amp;"     USED  "&amp;TEXT(INDIRECT($A$1&amp;"!"&amp;CELL("address",AH57)),"#,###.#0")&amp;" KGS      AGAINST BILL OF ENTRY NO    "&amp;INDIRECT($A$1&amp;"!"&amp;CELL("address",$F57))&amp;"      Rate Per Kgs [ "&amp;INDIRECT($A$1&amp;"!"&amp;CELL("address",$I57))&amp;" ]     AGAINST H.S.CODE   "&amp;TEXT(INDIRECT($A$1&amp;"!"&amp;CELL("address",$H57)),"0000.0000")&amp;IF(OR(INDIRECT($A$1&amp;"!"&amp;CELL("address",$AJ$8))&lt;&gt;"",INDIRECT($A$1&amp;"!"&amp;CELL("address",$AK$8))&lt;&gt;""),"  EFS ONLINE AC #    ","")&amp;_xlfn.IFNA(VLOOKUP(INDIRECT($A$1&amp;"!"&amp;CELL("address",AJ57)),AC.No[],2,0),"")&amp;_xlfn.IFNA(IF(INDIRECT($A$1&amp;"!"&amp;CELL("address",AK57))&lt;&gt;0,"   +   "&amp;VLOOKUP(INDIRECT($A$1&amp;"!"&amp;CELL("address",AK57)),AC.No[],2,0),""),""),""),REPT("-",150))</f>
        <v/>
      </c>
      <c r="G57" s="7" t="str">
        <f ca="1">IF(INDIRECT($A$1&amp;"!"&amp;CELL("address",$CU57))&lt;&gt;"END",IF(INDIRECT($A$1&amp;"!"&amp;CELL("address",AN57))&lt;&gt;0,"USED IMPORTED   "&amp;INDIRECT($A$1&amp;"!"&amp;CELL("address",$CU57))&amp;"     USED  "&amp;TEXT(INDIRECT($A$1&amp;"!"&amp;CELL("address",AN57)),"#,###.#0")&amp;" KGS      AGAINST BILL OF ENTRY NO    "&amp;INDIRECT($A$1&amp;"!"&amp;CELL("address",$F57))&amp;"      Rate Per Kgs [ "&amp;INDIRECT($A$1&amp;"!"&amp;CELL("address",$I57))&amp;" ]     AGAINST H.S.CODE   "&amp;TEXT(INDIRECT($A$1&amp;"!"&amp;CELL("address",$H57)),"0000.0000")&amp;IF(OR(INDIRECT($A$1&amp;"!"&amp;CELL("address",$AP$8))&lt;&gt;"",INDIRECT($A$1&amp;"!"&amp;CELL("address",$AQ$8))&lt;&gt;""),"  EFS ONLINE AC #    ","")&amp;_xlfn.IFNA(VLOOKUP(INDIRECT($A$1&amp;"!"&amp;CELL("address",AP57)),AC.No[],2,0),"")&amp;_xlfn.IFNA(IF(INDIRECT($A$1&amp;"!"&amp;CELL("address",AQ57))&lt;&gt;0,"   +   "&amp;VLOOKUP(INDIRECT($A$1&amp;"!"&amp;CELL("address",AQ57)),AC.No[],2,0),""),""),""),REPT("-",150))</f>
        <v/>
      </c>
      <c r="H57" s="7" t="str">
        <f ca="1">IF(INDIRECT($A$1&amp;"!"&amp;CELL("address",$CU57))&lt;&gt;"END",IF(INDIRECT($A$1&amp;"!"&amp;CELL("address",AT57))&lt;&gt;0,"USED IMPORTED   "&amp;INDIRECT($A$1&amp;"!"&amp;CELL("address",$CU57))&amp;"     USED  "&amp;TEXT(INDIRECT($A$1&amp;"!"&amp;CELL("address",AT57)),"#,###.#0")&amp;" KGS      AGAINST BILL OF ENTRY NO    "&amp;INDIRECT($A$1&amp;"!"&amp;CELL("address",$F57))&amp;"      Rate Per Kgs [ "&amp;INDIRECT($A$1&amp;"!"&amp;CELL("address",$I57))&amp;" ]     AGAINST H.S.CODE   "&amp;TEXT(INDIRECT($A$1&amp;"!"&amp;CELL("address",$H57)),"0000.0000")&amp;IF(OR(INDIRECT($A$1&amp;"!"&amp;CELL("address",$AV$8))&lt;&gt;"",INDIRECT($A$1&amp;"!"&amp;CELL("address",$AW$8))&lt;&gt;""),"  EFS ONLINE AC #    ","")&amp;_xlfn.IFNA(VLOOKUP(INDIRECT($A$1&amp;"!"&amp;CELL("address",AV57)),AC.No[],2,0),"")&amp;_xlfn.IFNA(IF(INDIRECT($A$1&amp;"!"&amp;CELL("address",AW57))&lt;&gt;0,"   +   "&amp;VLOOKUP(INDIRECT($A$1&amp;"!"&amp;CELL("address",AW57)),AC.No[],2,0),""),""),""),REPT("-",150))</f>
        <v/>
      </c>
      <c r="I57" s="7" t="str">
        <f ca="1">IF(INDIRECT($A$1&amp;"!"&amp;CELL("address",$CU57))&lt;&gt;"END",IF(INDIRECT($A$1&amp;"!"&amp;CELL("address",AZ57))&lt;&gt;0,"USED IMPORTED   "&amp;INDIRECT($A$1&amp;"!"&amp;CELL("address",$CU57))&amp;"     USED  "&amp;TEXT(INDIRECT($A$1&amp;"!"&amp;CELL("address",AZ57)),"#,###.#0")&amp;" KGS      AGAINST BILL OF ENTRY NO    "&amp;INDIRECT($A$1&amp;"!"&amp;CELL("address",$F57))&amp;"      Rate Per Kgs [ "&amp;INDIRECT($A$1&amp;"!"&amp;CELL("address",$I57))&amp;" ]     AGAINST H.S.CODE   "&amp;TEXT(INDIRECT($A$1&amp;"!"&amp;CELL("address",$H57)),"0000.0000")&amp;IF(OR(INDIRECT($A$1&amp;"!"&amp;CELL("address",$BB$8))&lt;&gt;"",INDIRECT($A$1&amp;"!"&amp;CELL("address",$BC$8))&lt;&gt;""),"  EFS ONLINE AC #    ","")&amp;_xlfn.IFNA(VLOOKUP(INDIRECT($A$1&amp;"!"&amp;CELL("address",BB57)),AC.No[],2,0),"")&amp;_xlfn.IFNA(IF(INDIRECT($A$1&amp;"!"&amp;CELL("address",BC57))&lt;&gt;0,"   +   "&amp;VLOOKUP(INDIRECT($A$1&amp;"!"&amp;CELL("address",BC57)),AC.No[],2,0),""),""),""),REPT("-",150))</f>
        <v/>
      </c>
      <c r="J57" s="7" t="str">
        <f ca="1">IF(INDIRECT($A$1&amp;"!"&amp;CELL("address",$CU57))&lt;&gt;"END",IF(INDIRECT($A$1&amp;"!"&amp;CELL("address",BF57))&lt;&gt;0,"USED IMPORTED   "&amp;INDIRECT($A$1&amp;"!"&amp;CELL("address",$CU57))&amp;"     USED  "&amp;TEXT(INDIRECT($A$1&amp;"!"&amp;CELL("address",BF57)),"#,###.#0")&amp;" KGS      AGAINST BILL OF ENTRY NO    "&amp;INDIRECT($A$1&amp;"!"&amp;CELL("address",$F57))&amp;"      Rate Per Kgs [ "&amp;INDIRECT($A$1&amp;"!"&amp;CELL("address",$I57))&amp;" ]     AGAINST H.S.CODE   "&amp;TEXT(INDIRECT($A$1&amp;"!"&amp;CELL("address",$H57)),"0000.0000")&amp;IF(OR(INDIRECT($A$1&amp;"!"&amp;CELL("address",$BH$8))&lt;&gt;"",INDIRECT($A$1&amp;"!"&amp;CELL("address",$BI$8))&lt;&gt;""),"  EFS ONLINE AC #    ","")&amp;_xlfn.IFNA(VLOOKUP(INDIRECT($A$1&amp;"!"&amp;CELL("address",BH57)),AC.No[],2,0),"")&amp;_xlfn.IFNA(IF(INDIRECT($A$1&amp;"!"&amp;CELL("address",BI57))&lt;&gt;0,"   +   "&amp;VLOOKUP(INDIRECT($A$1&amp;"!"&amp;CELL("address",BI57)),AC.No[],2,0),""),""),""),REPT("-",150))</f>
        <v/>
      </c>
      <c r="K57" s="7" t="str">
        <f ca="1">IF(INDIRECT($A$1&amp;"!"&amp;CELL("address",$CU57))&lt;&gt;"END",IF(INDIRECT($A$1&amp;"!"&amp;CELL("address",BL57))&lt;&gt;0,"USED IMPORTED   "&amp;INDIRECT($A$1&amp;"!"&amp;CELL("address",$CU57))&amp;"     USED  "&amp;TEXT(INDIRECT($A$1&amp;"!"&amp;CELL("address",BL57)),"#,###.#0")&amp;" KGS      AGAINST BILL OF ENTRY NO    "&amp;INDIRECT($A$1&amp;"!"&amp;CELL("address",$F57))&amp;"      Rate Per Kgs [ "&amp;INDIRECT($A$1&amp;"!"&amp;CELL("address",$I57))&amp;" ]     AGAINST H.S.CODE   "&amp;TEXT(INDIRECT($A$1&amp;"!"&amp;CELL("address",$H57)),"0000.0000")&amp;IF(OR(INDIRECT($A$1&amp;"!"&amp;CELL("address",$BN$8))&lt;&gt;"",INDIRECT($A$1&amp;"!"&amp;CELL("address",$BO$8))&lt;&gt;""),"  EFS ONLINE AC #    ","")&amp;_xlfn.IFNA(VLOOKUP(INDIRECT($A$1&amp;"!"&amp;CELL("address",BN57)),AC.No[],2,0),"")&amp;_xlfn.IFNA(IF(INDIRECT($A$1&amp;"!"&amp;CELL("address",BO57))&lt;&gt;0,"   +   "&amp;VLOOKUP(INDIRECT($A$1&amp;"!"&amp;CELL("address",BO57)),AC.No[],2,0),""),""),""),REPT("-",150))</f>
        <v/>
      </c>
      <c r="L57" s="7" t="str">
        <f ca="1">IF(INDIRECT($A$1&amp;"!"&amp;CELL("address",$CU57))&lt;&gt;"END",IF(INDIRECT($A$1&amp;"!"&amp;CELL("address",BR57))&lt;&gt;0,"USED IMPORTED   "&amp;INDIRECT($A$1&amp;"!"&amp;CELL("address",$CU57))&amp;"     USED  "&amp;TEXT(INDIRECT($A$1&amp;"!"&amp;CELL("address",BR57)),"#,###.#0")&amp;" KGS      AGAINST BILL OF ENTRY NO    "&amp;INDIRECT($A$1&amp;"!"&amp;CELL("address",$F57))&amp;"      Rate Per Kgs [ "&amp;INDIRECT($A$1&amp;"!"&amp;CELL("address",$I57))&amp;" ]     AGAINST H.S.CODE   "&amp;TEXT(INDIRECT($A$1&amp;"!"&amp;CELL("address",$H57)),"0000.0000")&amp;IF(OR(INDIRECT($A$1&amp;"!"&amp;CELL("address",$BT$8))&lt;&gt;"",INDIRECT($A$1&amp;"!"&amp;CELL("address",$BU$8))&lt;&gt;""),"  EFS ONLINE AC #    ","")&amp;_xlfn.IFNA(VLOOKUP(INDIRECT($A$1&amp;"!"&amp;CELL("address",BT57)),AC.No[],2,0),"")&amp;_xlfn.IFNA(IF(INDIRECT($A$1&amp;"!"&amp;CELL("address",BU57))&lt;&gt;0,"   +   "&amp;VLOOKUP(INDIRECT($A$1&amp;"!"&amp;CELL("address",BU57)),AC.No[],2,0),""),""),""),REPT("-",150))</f>
        <v/>
      </c>
      <c r="M57" s="7" t="str">
        <f ca="1">IF(INDIRECT($A$1&amp;"!"&amp;CELL("address",$CU57))&lt;&gt;"END",IF(INDIRECT($A$1&amp;"!"&amp;CELL("address",BX57))&lt;&gt;0,"USED IMPORTED   "&amp;INDIRECT($A$1&amp;"!"&amp;CELL("address",$CU57))&amp;"     USED  "&amp;TEXT(INDIRECT($A$1&amp;"!"&amp;CELL("address",BX57)),"#,###.#0")&amp;" KGS      AGAINST BILL OF ENTRY NO    "&amp;INDIRECT($A$1&amp;"!"&amp;CELL("address",$F57))&amp;"      Rate Per Kgs [ "&amp;INDIRECT($A$1&amp;"!"&amp;CELL("address",$I57))&amp;" ]     AGAINST H.S.CODE   "&amp;TEXT(INDIRECT($A$1&amp;"!"&amp;CELL("address",$H57)),"0000.0000")&amp;IF(OR(INDIRECT($A$1&amp;"!"&amp;CELL("address",$BZ$8))&lt;&gt;"",INDIRECT($A$1&amp;"!"&amp;CELL("address",$CA$8))&lt;&gt;""),"  EFS ONLINE AC #    ","")&amp;_xlfn.IFNA(VLOOKUP(INDIRECT($A$1&amp;"!"&amp;CELL("address",BZ57)),AC.No[],2,0),"")&amp;_xlfn.IFNA(IF(INDIRECT($A$1&amp;"!"&amp;CELL("address",CA57))&lt;&gt;0,"   +   "&amp;VLOOKUP(INDIRECT($A$1&amp;"!"&amp;CELL("address",CA57)),AC.No[],2,0),""),""),""),REPT("-",150))</f>
        <v/>
      </c>
      <c r="N57" s="7" t="str">
        <f ca="1">IF(INDIRECT($A$1&amp;"!"&amp;CELL("address",$CU57))&lt;&gt;"END",IF(INDIRECT($A$1&amp;"!"&amp;CELL("address",CD57))&lt;&gt;0,"USED IMPORTED   "&amp;INDIRECT($A$1&amp;"!"&amp;CELL("address",$CU57))&amp;"     USED  "&amp;TEXT(INDIRECT($A$1&amp;"!"&amp;CELL("address",CD57)),"#,###.#0")&amp;" KGS      AGAINST BILL OF ENTRY NO    "&amp;INDIRECT($A$1&amp;"!"&amp;CELL("address",$F57))&amp;"      Rate Per Kgs [ "&amp;INDIRECT($A$1&amp;"!"&amp;CELL("address",$I57))&amp;" ]     AGAINST H.S.CODE   "&amp;TEXT(INDIRECT($A$1&amp;"!"&amp;CELL("address",$H57)),"0000.0000")&amp;IF(OR(INDIRECT($A$1&amp;"!"&amp;CELL("address",$CF$8))&lt;&gt;"",INDIRECT($A$1&amp;"!"&amp;CELL("address",$CG$8))&lt;&gt;""),"  EFS ONLINE AC #    ","")&amp;_xlfn.IFNA(VLOOKUP(INDIRECT($A$1&amp;"!"&amp;CELL("address",CF57)),AC.No[],2,0),"")&amp;_xlfn.IFNA(IF(INDIRECT($A$1&amp;"!"&amp;CELL("address",CG57))&lt;&gt;0,"   +   "&amp;VLOOKUP(INDIRECT($A$1&amp;"!"&amp;CELL("address",CG57)),AC.No[],2,0),""),""),""),REPT("-",150))</f>
        <v/>
      </c>
      <c r="O57" s="7" t="str">
        <f ca="1">IF(INDIRECT($A$1&amp;"!"&amp;CELL("address",$CU57))&lt;&gt;"END",IF(INDIRECT($A$1&amp;"!"&amp;CELL("address",CJ57))&lt;&gt;0,"USED IMPORTED   "&amp;INDIRECT($A$1&amp;"!"&amp;CELL("address",$CU57))&amp;"     USED  "&amp;TEXT(INDIRECT($A$1&amp;"!"&amp;CELL("address",CJ57)),"#,###.#0")&amp;" KGS      AGAINST BILL OF ENTRY NO    "&amp;INDIRECT($A$1&amp;"!"&amp;CELL("address",$F57))&amp;"      Rate Per Kgs [ "&amp;INDIRECT($A$1&amp;"!"&amp;CELL("address",$I57))&amp;" ]     AGAINST H.S.CODE   "&amp;TEXT(INDIRECT($A$1&amp;"!"&amp;CELL("address",$H57)),"0000.0000")&amp;IF(OR(INDIRECT($A$1&amp;"!"&amp;CELL("address",$CL$8))&lt;&gt;"",INDIRECT($A$1&amp;"!"&amp;CELL("address",$CM$8))&lt;&gt;""),"  EFS ONLINE AC #    ","")&amp;_xlfn.IFNA(VLOOKUP(INDIRECT($A$1&amp;"!"&amp;CELL("address",CL57)),AC.No[],2,0),"")&amp;_xlfn.IFNA(IF(INDIRECT($A$1&amp;"!"&amp;CELL("address",CM57))&lt;&gt;0,"   +   "&amp;VLOOKUP(INDIRECT($A$1&amp;"!"&amp;CELL("address",CM57)),AC.No[],2,0),""),""),""),REPT("-",150))</f>
        <v/>
      </c>
      <c r="P57" s="7" t="str">
        <f ca="1">IF(INDIRECT($A$1&amp;"!"&amp;CELL("address",$CU57))&lt;&gt;"END",IF(INDIRECT($A$1&amp;"!"&amp;CELL("address",CP57))&lt;&gt;0,"USED IMPORTED   "&amp;INDIRECT($A$1&amp;"!"&amp;CELL("address",$CU57))&amp;"     USED  "&amp;TEXT(INDIRECT($A$1&amp;"!"&amp;CELL("address",CP57)),"#,###.#0")&amp;" KGS      AGAINST BILL OF ENTRY NO    "&amp;INDIRECT($A$1&amp;"!"&amp;CELL("address",$F57))&amp;"      Rate Per Kgs [ "&amp;INDIRECT($A$1&amp;"!"&amp;CELL("address",$I57))&amp;" ]     AGAINST H.S.CODE   "&amp;TEXT(INDIRECT($A$1&amp;"!"&amp;CELL("address",$H57)),"0000.0000")&amp;IF(OR(INDIRECT($A$1&amp;"!"&amp;CELL("address",$CR$8))&lt;&gt;"",INDIRECT($A$1&amp;"!"&amp;CELL("address",$CS$8))&lt;&gt;""),"  EFS ONLINE AC #    ","")&amp;_xlfn.IFNA(VLOOKUP(INDIRECT($A$1&amp;"!"&amp;CELL("address",CR57)),AC.No[],2,0),"")&amp;_xlfn.IFNA(IF(INDIRECT($A$1&amp;"!"&amp;CELL("address",CS57))&lt;&gt;0,"   +   "&amp;VLOOKUP(INDIRECT($A$1&amp;"!"&amp;CELL("address",CS57)),AC.No[],2,0),""),""),""),REPT("-",150))</f>
        <v/>
      </c>
    </row>
    <row r="58" spans="1:16" x14ac:dyDescent="0.2">
      <c r="A58" s="124">
        <v>49</v>
      </c>
      <c r="B58" s="7" t="str">
        <f ca="1">IF(INDIRECT($A$1&amp;"!"&amp;CELL("address",$CU58))&lt;&gt;"END",IF(INDIRECT($A$1&amp;"!"&amp;CELL("address",J58))&lt;&gt;0,"USED IMPORTED   "&amp;INDIRECT($A$1&amp;"!"&amp;CELL("address",$CU58))&amp;"     USED  "&amp;TEXT(INDIRECT($A$1&amp;"!"&amp;CELL("address",J58)),"#,###.#0")&amp;" KGS      AGAINST BILL OF ENTRY NO    "&amp;INDIRECT($A$1&amp;"!"&amp;CELL("address",$F58))&amp;"      Rate Per Kgs [ "&amp;INDIRECT($A$1&amp;"!"&amp;CELL("address",$I58))&amp;" ]     AGAINST H.S.CODE   "&amp;TEXT(INDIRECT($A$1&amp;"!"&amp;CELL("address",$H58)),"0000.0000")&amp;IF(OR(INDIRECT($A$1&amp;"!"&amp;CELL("address",$L$8))&lt;&gt;"",INDIRECT($A$1&amp;"!"&amp;CELL("address",$M$8))&lt;&gt;""),"  EFS ONLINE AC #    ","")&amp;_xlfn.IFNA(VLOOKUP(INDIRECT($A$1&amp;"!"&amp;CELL("address",L58)),AC.No[],2,0),"")&amp;_xlfn.IFNA(IF(INDIRECT($A$1&amp;"!"&amp;CELL("address",M58))&lt;&gt;0,"   +   "&amp;VLOOKUP(INDIRECT($A$1&amp;"!"&amp;CELL("address",M58)),AC.No[],2,0),""),""),""),REPT("-",150))</f>
        <v/>
      </c>
      <c r="C58" s="7" t="str">
        <f ca="1">IF(INDIRECT($A$1&amp;"!"&amp;CELL("address",$CU58))&lt;&gt;"END",IF(INDIRECT($A$1&amp;"!"&amp;CELL("address",P58))&lt;&gt;0,"USED IMPORTED   "&amp;INDIRECT($A$1&amp;"!"&amp;CELL("address",$CU58))&amp;"     USED  "&amp;TEXT(INDIRECT($A$1&amp;"!"&amp;CELL("address",P58)),"#,###.#0")&amp;" KGS      AGAINST BILL OF ENTRY NO    "&amp;INDIRECT($A$1&amp;"!"&amp;CELL("address",$F58))&amp;"      Rate Per Kgs [ "&amp;INDIRECT($A$1&amp;"!"&amp;CELL("address",$I58))&amp;" ]     AGAINST H.S.CODE   "&amp;TEXT(INDIRECT($A$1&amp;"!"&amp;CELL("address",$H58)),"0000.0000")&amp;IF(OR(INDIRECT($A$1&amp;"!"&amp;CELL("address",$R$8))&lt;&gt;"",INDIRECT($A$1&amp;"!"&amp;CELL("address",$S$8))&lt;&gt;""),"  EFS ONLINE AC #    ","")&amp;_xlfn.IFNA(VLOOKUP(INDIRECT($A$1&amp;"!"&amp;CELL("address",R58)),AC.No[],2,0),"")&amp;_xlfn.IFNA(IF(INDIRECT($A$1&amp;"!"&amp;CELL("address",S58))&lt;&gt;0,"   +   "&amp;VLOOKUP(INDIRECT($A$1&amp;"!"&amp;CELL("address",S58)),AC.No[],2,0),""),""),""),REPT("-",150))</f>
        <v/>
      </c>
      <c r="D58" s="7" t="str">
        <f ca="1">IF(INDIRECT($A$1&amp;"!"&amp;CELL("address",$CU58))&lt;&gt;"END",IF(INDIRECT($A$1&amp;"!"&amp;CELL("address",V58))&lt;&gt;0,"USED IMPORTED   "&amp;INDIRECT($A$1&amp;"!"&amp;CELL("address",$CU58))&amp;"     USED  "&amp;TEXT(INDIRECT($A$1&amp;"!"&amp;CELL("address",V58)),"#,###.#0")&amp;" KGS      AGAINST BILL OF ENTRY NO    "&amp;INDIRECT($A$1&amp;"!"&amp;CELL("address",$F58))&amp;"      Rate Per Kgs [ "&amp;INDIRECT($A$1&amp;"!"&amp;CELL("address",$I58))&amp;" ]     AGAINST H.S.CODE   "&amp;TEXT(INDIRECT($A$1&amp;"!"&amp;CELL("address",$H58)),"0000.0000")&amp;IF(OR(INDIRECT($A$1&amp;"!"&amp;CELL("address",$X$8))&lt;&gt;"",INDIRECT($A$1&amp;"!"&amp;CELL("address",$Y$8))&lt;&gt;""),"  EFS ONLINE AC #    ","")&amp;_xlfn.IFNA(VLOOKUP(INDIRECT($A$1&amp;"!"&amp;CELL("address",X58)),AC.No[],2,0),"")&amp;_xlfn.IFNA(IF(INDIRECT($A$1&amp;"!"&amp;CELL("address",Y58))&lt;&gt;0,"   +   "&amp;VLOOKUP(INDIRECT($A$1&amp;"!"&amp;CELL("address",Y58)),AC.No[],2,0),""),""),""),REPT("-",150))</f>
        <v/>
      </c>
      <c r="E58" s="7" t="str">
        <f ca="1">IF(INDIRECT($A$1&amp;"!"&amp;CELL("address",$CU58))&lt;&gt;"END",IF(INDIRECT($A$1&amp;"!"&amp;CELL("address",AB58))&lt;&gt;0,"USED IMPORTED   "&amp;INDIRECT($A$1&amp;"!"&amp;CELL("address",$CU58))&amp;"     USED  "&amp;TEXT(INDIRECT($A$1&amp;"!"&amp;CELL("address",AB58)),"#,###.#0")&amp;" KGS      AGAINST BILL OF ENTRY NO    "&amp;INDIRECT($A$1&amp;"!"&amp;CELL("address",$F58))&amp;"      Rate Per Kgs [ "&amp;INDIRECT($A$1&amp;"!"&amp;CELL("address",$I58))&amp;" ]     AGAINST H.S.CODE   "&amp;TEXT(INDIRECT($A$1&amp;"!"&amp;CELL("address",$H58)),"0000.0000")&amp;IF(OR(INDIRECT($A$1&amp;"!"&amp;CELL("address",$AD$8))&lt;&gt;"",INDIRECT($A$1&amp;"!"&amp;CELL("address",$AE$8))&lt;&gt;""),"  EFS ONLINE AC #    ","")&amp;_xlfn.IFNA(VLOOKUP(INDIRECT($A$1&amp;"!"&amp;CELL("address",AD58)),AC.No[],2,0),"")&amp;_xlfn.IFNA(IF(INDIRECT($A$1&amp;"!"&amp;CELL("address",AE58))&lt;&gt;0,"   +   "&amp;VLOOKUP(INDIRECT($A$1&amp;"!"&amp;CELL("address",AE58)),AC.No[],2,0),""),""),""),REPT("-",150))</f>
        <v/>
      </c>
      <c r="F58" s="7" t="str">
        <f ca="1">IF(INDIRECT($A$1&amp;"!"&amp;CELL("address",$CU58))&lt;&gt;"END",IF(INDIRECT($A$1&amp;"!"&amp;CELL("address",AH58))&lt;&gt;0,"USED IMPORTED   "&amp;INDIRECT($A$1&amp;"!"&amp;CELL("address",$CU58))&amp;"     USED  "&amp;TEXT(INDIRECT($A$1&amp;"!"&amp;CELL("address",AH58)),"#,###.#0")&amp;" KGS      AGAINST BILL OF ENTRY NO    "&amp;INDIRECT($A$1&amp;"!"&amp;CELL("address",$F58))&amp;"      Rate Per Kgs [ "&amp;INDIRECT($A$1&amp;"!"&amp;CELL("address",$I58))&amp;" ]     AGAINST H.S.CODE   "&amp;TEXT(INDIRECT($A$1&amp;"!"&amp;CELL("address",$H58)),"0000.0000")&amp;IF(OR(INDIRECT($A$1&amp;"!"&amp;CELL("address",$AJ$8))&lt;&gt;"",INDIRECT($A$1&amp;"!"&amp;CELL("address",$AK$8))&lt;&gt;""),"  EFS ONLINE AC #    ","")&amp;_xlfn.IFNA(VLOOKUP(INDIRECT($A$1&amp;"!"&amp;CELL("address",AJ58)),AC.No[],2,0),"")&amp;_xlfn.IFNA(IF(INDIRECT($A$1&amp;"!"&amp;CELL("address",AK58))&lt;&gt;0,"   +   "&amp;VLOOKUP(INDIRECT($A$1&amp;"!"&amp;CELL("address",AK58)),AC.No[],2,0),""),""),""),REPT("-",150))</f>
        <v/>
      </c>
      <c r="G58" s="7" t="str">
        <f ca="1">IF(INDIRECT($A$1&amp;"!"&amp;CELL("address",$CU58))&lt;&gt;"END",IF(INDIRECT($A$1&amp;"!"&amp;CELL("address",AN58))&lt;&gt;0,"USED IMPORTED   "&amp;INDIRECT($A$1&amp;"!"&amp;CELL("address",$CU58))&amp;"     USED  "&amp;TEXT(INDIRECT($A$1&amp;"!"&amp;CELL("address",AN58)),"#,###.#0")&amp;" KGS      AGAINST BILL OF ENTRY NO    "&amp;INDIRECT($A$1&amp;"!"&amp;CELL("address",$F58))&amp;"      Rate Per Kgs [ "&amp;INDIRECT($A$1&amp;"!"&amp;CELL("address",$I58))&amp;" ]     AGAINST H.S.CODE   "&amp;TEXT(INDIRECT($A$1&amp;"!"&amp;CELL("address",$H58)),"0000.0000")&amp;IF(OR(INDIRECT($A$1&amp;"!"&amp;CELL("address",$AP$8))&lt;&gt;"",INDIRECT($A$1&amp;"!"&amp;CELL("address",$AQ$8))&lt;&gt;""),"  EFS ONLINE AC #    ","")&amp;_xlfn.IFNA(VLOOKUP(INDIRECT($A$1&amp;"!"&amp;CELL("address",AP58)),AC.No[],2,0),"")&amp;_xlfn.IFNA(IF(INDIRECT($A$1&amp;"!"&amp;CELL("address",AQ58))&lt;&gt;0,"   +   "&amp;VLOOKUP(INDIRECT($A$1&amp;"!"&amp;CELL("address",AQ58)),AC.No[],2,0),""),""),""),REPT("-",150))</f>
        <v/>
      </c>
      <c r="H58" s="7" t="str">
        <f ca="1">IF(INDIRECT($A$1&amp;"!"&amp;CELL("address",$CU58))&lt;&gt;"END",IF(INDIRECT($A$1&amp;"!"&amp;CELL("address",AT58))&lt;&gt;0,"USED IMPORTED   "&amp;INDIRECT($A$1&amp;"!"&amp;CELL("address",$CU58))&amp;"     USED  "&amp;TEXT(INDIRECT($A$1&amp;"!"&amp;CELL("address",AT58)),"#,###.#0")&amp;" KGS      AGAINST BILL OF ENTRY NO    "&amp;INDIRECT($A$1&amp;"!"&amp;CELL("address",$F58))&amp;"      Rate Per Kgs [ "&amp;INDIRECT($A$1&amp;"!"&amp;CELL("address",$I58))&amp;" ]     AGAINST H.S.CODE   "&amp;TEXT(INDIRECT($A$1&amp;"!"&amp;CELL("address",$H58)),"0000.0000")&amp;IF(OR(INDIRECT($A$1&amp;"!"&amp;CELL("address",$AV$8))&lt;&gt;"",INDIRECT($A$1&amp;"!"&amp;CELL("address",$AW$8))&lt;&gt;""),"  EFS ONLINE AC #    ","")&amp;_xlfn.IFNA(VLOOKUP(INDIRECT($A$1&amp;"!"&amp;CELL("address",AV58)),AC.No[],2,0),"")&amp;_xlfn.IFNA(IF(INDIRECT($A$1&amp;"!"&amp;CELL("address",AW58))&lt;&gt;0,"   +   "&amp;VLOOKUP(INDIRECT($A$1&amp;"!"&amp;CELL("address",AW58)),AC.No[],2,0),""),""),""),REPT("-",150))</f>
        <v/>
      </c>
      <c r="I58" s="7" t="str">
        <f ca="1">IF(INDIRECT($A$1&amp;"!"&amp;CELL("address",$CU58))&lt;&gt;"END",IF(INDIRECT($A$1&amp;"!"&amp;CELL("address",AZ58))&lt;&gt;0,"USED IMPORTED   "&amp;INDIRECT($A$1&amp;"!"&amp;CELL("address",$CU58))&amp;"     USED  "&amp;TEXT(INDIRECT($A$1&amp;"!"&amp;CELL("address",AZ58)),"#,###.#0")&amp;" KGS      AGAINST BILL OF ENTRY NO    "&amp;INDIRECT($A$1&amp;"!"&amp;CELL("address",$F58))&amp;"      Rate Per Kgs [ "&amp;INDIRECT($A$1&amp;"!"&amp;CELL("address",$I58))&amp;" ]     AGAINST H.S.CODE   "&amp;TEXT(INDIRECT($A$1&amp;"!"&amp;CELL("address",$H58)),"0000.0000")&amp;IF(OR(INDIRECT($A$1&amp;"!"&amp;CELL("address",$BB$8))&lt;&gt;"",INDIRECT($A$1&amp;"!"&amp;CELL("address",$BC$8))&lt;&gt;""),"  EFS ONLINE AC #    ","")&amp;_xlfn.IFNA(VLOOKUP(INDIRECT($A$1&amp;"!"&amp;CELL("address",BB58)),AC.No[],2,0),"")&amp;_xlfn.IFNA(IF(INDIRECT($A$1&amp;"!"&amp;CELL("address",BC58))&lt;&gt;0,"   +   "&amp;VLOOKUP(INDIRECT($A$1&amp;"!"&amp;CELL("address",BC58)),AC.No[],2,0),""),""),""),REPT("-",150))</f>
        <v/>
      </c>
      <c r="J58" s="7" t="str">
        <f ca="1">IF(INDIRECT($A$1&amp;"!"&amp;CELL("address",$CU58))&lt;&gt;"END",IF(INDIRECT($A$1&amp;"!"&amp;CELL("address",BF58))&lt;&gt;0,"USED IMPORTED   "&amp;INDIRECT($A$1&amp;"!"&amp;CELL("address",$CU58))&amp;"     USED  "&amp;TEXT(INDIRECT($A$1&amp;"!"&amp;CELL("address",BF58)),"#,###.#0")&amp;" KGS      AGAINST BILL OF ENTRY NO    "&amp;INDIRECT($A$1&amp;"!"&amp;CELL("address",$F58))&amp;"      Rate Per Kgs [ "&amp;INDIRECT($A$1&amp;"!"&amp;CELL("address",$I58))&amp;" ]     AGAINST H.S.CODE   "&amp;TEXT(INDIRECT($A$1&amp;"!"&amp;CELL("address",$H58)),"0000.0000")&amp;IF(OR(INDIRECT($A$1&amp;"!"&amp;CELL("address",$BH$8))&lt;&gt;"",INDIRECT($A$1&amp;"!"&amp;CELL("address",$BI$8))&lt;&gt;""),"  EFS ONLINE AC #    ","")&amp;_xlfn.IFNA(VLOOKUP(INDIRECT($A$1&amp;"!"&amp;CELL("address",BH58)),AC.No[],2,0),"")&amp;_xlfn.IFNA(IF(INDIRECT($A$1&amp;"!"&amp;CELL("address",BI58))&lt;&gt;0,"   +   "&amp;VLOOKUP(INDIRECT($A$1&amp;"!"&amp;CELL("address",BI58)),AC.No[],2,0),""),""),""),REPT("-",150))</f>
        <v/>
      </c>
      <c r="K58" s="7" t="str">
        <f ca="1">IF(INDIRECT($A$1&amp;"!"&amp;CELL("address",$CU58))&lt;&gt;"END",IF(INDIRECT($A$1&amp;"!"&amp;CELL("address",BL58))&lt;&gt;0,"USED IMPORTED   "&amp;INDIRECT($A$1&amp;"!"&amp;CELL("address",$CU58))&amp;"     USED  "&amp;TEXT(INDIRECT($A$1&amp;"!"&amp;CELL("address",BL58)),"#,###.#0")&amp;" KGS      AGAINST BILL OF ENTRY NO    "&amp;INDIRECT($A$1&amp;"!"&amp;CELL("address",$F58))&amp;"      Rate Per Kgs [ "&amp;INDIRECT($A$1&amp;"!"&amp;CELL("address",$I58))&amp;" ]     AGAINST H.S.CODE   "&amp;TEXT(INDIRECT($A$1&amp;"!"&amp;CELL("address",$H58)),"0000.0000")&amp;IF(OR(INDIRECT($A$1&amp;"!"&amp;CELL("address",$BN$8))&lt;&gt;"",INDIRECT($A$1&amp;"!"&amp;CELL("address",$BO$8))&lt;&gt;""),"  EFS ONLINE AC #    ","")&amp;_xlfn.IFNA(VLOOKUP(INDIRECT($A$1&amp;"!"&amp;CELL("address",BN58)),AC.No[],2,0),"")&amp;_xlfn.IFNA(IF(INDIRECT($A$1&amp;"!"&amp;CELL("address",BO58))&lt;&gt;0,"   +   "&amp;VLOOKUP(INDIRECT($A$1&amp;"!"&amp;CELL("address",BO58)),AC.No[],2,0),""),""),""),REPT("-",150))</f>
        <v/>
      </c>
      <c r="L58" s="7" t="str">
        <f ca="1">IF(INDIRECT($A$1&amp;"!"&amp;CELL("address",$CU58))&lt;&gt;"END",IF(INDIRECT($A$1&amp;"!"&amp;CELL("address",BR58))&lt;&gt;0,"USED IMPORTED   "&amp;INDIRECT($A$1&amp;"!"&amp;CELL("address",$CU58))&amp;"     USED  "&amp;TEXT(INDIRECT($A$1&amp;"!"&amp;CELL("address",BR58)),"#,###.#0")&amp;" KGS      AGAINST BILL OF ENTRY NO    "&amp;INDIRECT($A$1&amp;"!"&amp;CELL("address",$F58))&amp;"      Rate Per Kgs [ "&amp;INDIRECT($A$1&amp;"!"&amp;CELL("address",$I58))&amp;" ]     AGAINST H.S.CODE   "&amp;TEXT(INDIRECT($A$1&amp;"!"&amp;CELL("address",$H58)),"0000.0000")&amp;IF(OR(INDIRECT($A$1&amp;"!"&amp;CELL("address",$BT$8))&lt;&gt;"",INDIRECT($A$1&amp;"!"&amp;CELL("address",$BU$8))&lt;&gt;""),"  EFS ONLINE AC #    ","")&amp;_xlfn.IFNA(VLOOKUP(INDIRECT($A$1&amp;"!"&amp;CELL("address",BT58)),AC.No[],2,0),"")&amp;_xlfn.IFNA(IF(INDIRECT($A$1&amp;"!"&amp;CELL("address",BU58))&lt;&gt;0,"   +   "&amp;VLOOKUP(INDIRECT($A$1&amp;"!"&amp;CELL("address",BU58)),AC.No[],2,0),""),""),""),REPT("-",150))</f>
        <v/>
      </c>
      <c r="M58" s="7" t="str">
        <f ca="1">IF(INDIRECT($A$1&amp;"!"&amp;CELL("address",$CU58))&lt;&gt;"END",IF(INDIRECT($A$1&amp;"!"&amp;CELL("address",BX58))&lt;&gt;0,"USED IMPORTED   "&amp;INDIRECT($A$1&amp;"!"&amp;CELL("address",$CU58))&amp;"     USED  "&amp;TEXT(INDIRECT($A$1&amp;"!"&amp;CELL("address",BX58)),"#,###.#0")&amp;" KGS      AGAINST BILL OF ENTRY NO    "&amp;INDIRECT($A$1&amp;"!"&amp;CELL("address",$F58))&amp;"      Rate Per Kgs [ "&amp;INDIRECT($A$1&amp;"!"&amp;CELL("address",$I58))&amp;" ]     AGAINST H.S.CODE   "&amp;TEXT(INDIRECT($A$1&amp;"!"&amp;CELL("address",$H58)),"0000.0000")&amp;IF(OR(INDIRECT($A$1&amp;"!"&amp;CELL("address",$BZ$8))&lt;&gt;"",INDIRECT($A$1&amp;"!"&amp;CELL("address",$CA$8))&lt;&gt;""),"  EFS ONLINE AC #    ","")&amp;_xlfn.IFNA(VLOOKUP(INDIRECT($A$1&amp;"!"&amp;CELL("address",BZ58)),AC.No[],2,0),"")&amp;_xlfn.IFNA(IF(INDIRECT($A$1&amp;"!"&amp;CELL("address",CA58))&lt;&gt;0,"   +   "&amp;VLOOKUP(INDIRECT($A$1&amp;"!"&amp;CELL("address",CA58)),AC.No[],2,0),""),""),""),REPT("-",150))</f>
        <v/>
      </c>
      <c r="N58" s="7" t="str">
        <f ca="1">IF(INDIRECT($A$1&amp;"!"&amp;CELL("address",$CU58))&lt;&gt;"END",IF(INDIRECT($A$1&amp;"!"&amp;CELL("address",CD58))&lt;&gt;0,"USED IMPORTED   "&amp;INDIRECT($A$1&amp;"!"&amp;CELL("address",$CU58))&amp;"     USED  "&amp;TEXT(INDIRECT($A$1&amp;"!"&amp;CELL("address",CD58)),"#,###.#0")&amp;" KGS      AGAINST BILL OF ENTRY NO    "&amp;INDIRECT($A$1&amp;"!"&amp;CELL("address",$F58))&amp;"      Rate Per Kgs [ "&amp;INDIRECT($A$1&amp;"!"&amp;CELL("address",$I58))&amp;" ]     AGAINST H.S.CODE   "&amp;TEXT(INDIRECT($A$1&amp;"!"&amp;CELL("address",$H58)),"0000.0000")&amp;IF(OR(INDIRECT($A$1&amp;"!"&amp;CELL("address",$CF$8))&lt;&gt;"",INDIRECT($A$1&amp;"!"&amp;CELL("address",$CG$8))&lt;&gt;""),"  EFS ONLINE AC #    ","")&amp;_xlfn.IFNA(VLOOKUP(INDIRECT($A$1&amp;"!"&amp;CELL("address",CF58)),AC.No[],2,0),"")&amp;_xlfn.IFNA(IF(INDIRECT($A$1&amp;"!"&amp;CELL("address",CG58))&lt;&gt;0,"   +   "&amp;VLOOKUP(INDIRECT($A$1&amp;"!"&amp;CELL("address",CG58)),AC.No[],2,0),""),""),""),REPT("-",150))</f>
        <v/>
      </c>
      <c r="O58" s="7" t="str">
        <f ca="1">IF(INDIRECT($A$1&amp;"!"&amp;CELL("address",$CU58))&lt;&gt;"END",IF(INDIRECT($A$1&amp;"!"&amp;CELL("address",CJ58))&lt;&gt;0,"USED IMPORTED   "&amp;INDIRECT($A$1&amp;"!"&amp;CELL("address",$CU58))&amp;"     USED  "&amp;TEXT(INDIRECT($A$1&amp;"!"&amp;CELL("address",CJ58)),"#,###.#0")&amp;" KGS      AGAINST BILL OF ENTRY NO    "&amp;INDIRECT($A$1&amp;"!"&amp;CELL("address",$F58))&amp;"      Rate Per Kgs [ "&amp;INDIRECT($A$1&amp;"!"&amp;CELL("address",$I58))&amp;" ]     AGAINST H.S.CODE   "&amp;TEXT(INDIRECT($A$1&amp;"!"&amp;CELL("address",$H58)),"0000.0000")&amp;IF(OR(INDIRECT($A$1&amp;"!"&amp;CELL("address",$CL$8))&lt;&gt;"",INDIRECT($A$1&amp;"!"&amp;CELL("address",$CM$8))&lt;&gt;""),"  EFS ONLINE AC #    ","")&amp;_xlfn.IFNA(VLOOKUP(INDIRECT($A$1&amp;"!"&amp;CELL("address",CL58)),AC.No[],2,0),"")&amp;_xlfn.IFNA(IF(INDIRECT($A$1&amp;"!"&amp;CELL("address",CM58))&lt;&gt;0,"   +   "&amp;VLOOKUP(INDIRECT($A$1&amp;"!"&amp;CELL("address",CM58)),AC.No[],2,0),""),""),""),REPT("-",150))</f>
        <v/>
      </c>
      <c r="P58" s="7" t="str">
        <f ca="1">IF(INDIRECT($A$1&amp;"!"&amp;CELL("address",$CU58))&lt;&gt;"END",IF(INDIRECT($A$1&amp;"!"&amp;CELL("address",CP58))&lt;&gt;0,"USED IMPORTED   "&amp;INDIRECT($A$1&amp;"!"&amp;CELL("address",$CU58))&amp;"     USED  "&amp;TEXT(INDIRECT($A$1&amp;"!"&amp;CELL("address",CP58)),"#,###.#0")&amp;" KGS      AGAINST BILL OF ENTRY NO    "&amp;INDIRECT($A$1&amp;"!"&amp;CELL("address",$F58))&amp;"      Rate Per Kgs [ "&amp;INDIRECT($A$1&amp;"!"&amp;CELL("address",$I58))&amp;" ]     AGAINST H.S.CODE   "&amp;TEXT(INDIRECT($A$1&amp;"!"&amp;CELL("address",$H58)),"0000.0000")&amp;IF(OR(INDIRECT($A$1&amp;"!"&amp;CELL("address",$CR$8))&lt;&gt;"",INDIRECT($A$1&amp;"!"&amp;CELL("address",$CS$8))&lt;&gt;""),"  EFS ONLINE AC #    ","")&amp;_xlfn.IFNA(VLOOKUP(INDIRECT($A$1&amp;"!"&amp;CELL("address",CR58)),AC.No[],2,0),"")&amp;_xlfn.IFNA(IF(INDIRECT($A$1&amp;"!"&amp;CELL("address",CS58))&lt;&gt;0,"   +   "&amp;VLOOKUP(INDIRECT($A$1&amp;"!"&amp;CELL("address",CS58)),AC.No[],2,0),""),""),""),REPT("-",150))</f>
        <v/>
      </c>
    </row>
    <row r="59" spans="1:16" x14ac:dyDescent="0.2">
      <c r="A59" s="124">
        <v>50</v>
      </c>
      <c r="B59" s="7" t="str">
        <f ca="1">IF(INDIRECT($A$1&amp;"!"&amp;CELL("address",$CU59))&lt;&gt;"END",IF(INDIRECT($A$1&amp;"!"&amp;CELL("address",J59))&lt;&gt;0,"USED IMPORTED   "&amp;INDIRECT($A$1&amp;"!"&amp;CELL("address",$CU59))&amp;"     USED  "&amp;TEXT(INDIRECT($A$1&amp;"!"&amp;CELL("address",J59)),"#,###.#0")&amp;" KGS      AGAINST BILL OF ENTRY NO    "&amp;INDIRECT($A$1&amp;"!"&amp;CELL("address",$F59))&amp;"      Rate Per Kgs [ "&amp;INDIRECT($A$1&amp;"!"&amp;CELL("address",$I59))&amp;" ]     AGAINST H.S.CODE   "&amp;TEXT(INDIRECT($A$1&amp;"!"&amp;CELL("address",$H59)),"0000.0000")&amp;IF(OR(INDIRECT($A$1&amp;"!"&amp;CELL("address",$L$8))&lt;&gt;"",INDIRECT($A$1&amp;"!"&amp;CELL("address",$M$8))&lt;&gt;""),"  EFS ONLINE AC #    ","")&amp;_xlfn.IFNA(VLOOKUP(INDIRECT($A$1&amp;"!"&amp;CELL("address",L59)),AC.No[],2,0),"")&amp;_xlfn.IFNA(IF(INDIRECT($A$1&amp;"!"&amp;CELL("address",M59))&lt;&gt;0,"   +   "&amp;VLOOKUP(INDIRECT($A$1&amp;"!"&amp;CELL("address",M59)),AC.No[],2,0),""),""),""),REPT("-",150))</f>
        <v/>
      </c>
      <c r="C59" s="7" t="str">
        <f ca="1">IF(INDIRECT($A$1&amp;"!"&amp;CELL("address",$CU59))&lt;&gt;"END",IF(INDIRECT($A$1&amp;"!"&amp;CELL("address",P59))&lt;&gt;0,"USED IMPORTED   "&amp;INDIRECT($A$1&amp;"!"&amp;CELL("address",$CU59))&amp;"     USED  "&amp;TEXT(INDIRECT($A$1&amp;"!"&amp;CELL("address",P59)),"#,###.#0")&amp;" KGS      AGAINST BILL OF ENTRY NO    "&amp;INDIRECT($A$1&amp;"!"&amp;CELL("address",$F59))&amp;"      Rate Per Kgs [ "&amp;INDIRECT($A$1&amp;"!"&amp;CELL("address",$I59))&amp;" ]     AGAINST H.S.CODE   "&amp;TEXT(INDIRECT($A$1&amp;"!"&amp;CELL("address",$H59)),"0000.0000")&amp;IF(OR(INDIRECT($A$1&amp;"!"&amp;CELL("address",$R$8))&lt;&gt;"",INDIRECT($A$1&amp;"!"&amp;CELL("address",$S$8))&lt;&gt;""),"  EFS ONLINE AC #    ","")&amp;_xlfn.IFNA(VLOOKUP(INDIRECT($A$1&amp;"!"&amp;CELL("address",R59)),AC.No[],2,0),"")&amp;_xlfn.IFNA(IF(INDIRECT($A$1&amp;"!"&amp;CELL("address",S59))&lt;&gt;0,"   +   "&amp;VLOOKUP(INDIRECT($A$1&amp;"!"&amp;CELL("address",S59)),AC.No[],2,0),""),""),""),REPT("-",150))</f>
        <v/>
      </c>
      <c r="D59" s="7" t="str">
        <f ca="1">IF(INDIRECT($A$1&amp;"!"&amp;CELL("address",$CU59))&lt;&gt;"END",IF(INDIRECT($A$1&amp;"!"&amp;CELL("address",V59))&lt;&gt;0,"USED IMPORTED   "&amp;INDIRECT($A$1&amp;"!"&amp;CELL("address",$CU59))&amp;"     USED  "&amp;TEXT(INDIRECT($A$1&amp;"!"&amp;CELL("address",V59)),"#,###.#0")&amp;" KGS      AGAINST BILL OF ENTRY NO    "&amp;INDIRECT($A$1&amp;"!"&amp;CELL("address",$F59))&amp;"      Rate Per Kgs [ "&amp;INDIRECT($A$1&amp;"!"&amp;CELL("address",$I59))&amp;" ]     AGAINST H.S.CODE   "&amp;TEXT(INDIRECT($A$1&amp;"!"&amp;CELL("address",$H59)),"0000.0000")&amp;IF(OR(INDIRECT($A$1&amp;"!"&amp;CELL("address",$X$8))&lt;&gt;"",INDIRECT($A$1&amp;"!"&amp;CELL("address",$Y$8))&lt;&gt;""),"  EFS ONLINE AC #    ","")&amp;_xlfn.IFNA(VLOOKUP(INDIRECT($A$1&amp;"!"&amp;CELL("address",X59)),AC.No[],2,0),"")&amp;_xlfn.IFNA(IF(INDIRECT($A$1&amp;"!"&amp;CELL("address",Y59))&lt;&gt;0,"   +   "&amp;VLOOKUP(INDIRECT($A$1&amp;"!"&amp;CELL("address",Y59)),AC.No[],2,0),""),""),""),REPT("-",150))</f>
        <v/>
      </c>
      <c r="E59" s="7" t="str">
        <f ca="1">IF(INDIRECT($A$1&amp;"!"&amp;CELL("address",$CU59))&lt;&gt;"END",IF(INDIRECT($A$1&amp;"!"&amp;CELL("address",AB59))&lt;&gt;0,"USED IMPORTED   "&amp;INDIRECT($A$1&amp;"!"&amp;CELL("address",$CU59))&amp;"     USED  "&amp;TEXT(INDIRECT($A$1&amp;"!"&amp;CELL("address",AB59)),"#,###.#0")&amp;" KGS      AGAINST BILL OF ENTRY NO    "&amp;INDIRECT($A$1&amp;"!"&amp;CELL("address",$F59))&amp;"      Rate Per Kgs [ "&amp;INDIRECT($A$1&amp;"!"&amp;CELL("address",$I59))&amp;" ]     AGAINST H.S.CODE   "&amp;TEXT(INDIRECT($A$1&amp;"!"&amp;CELL("address",$H59)),"0000.0000")&amp;IF(OR(INDIRECT($A$1&amp;"!"&amp;CELL("address",$AD$8))&lt;&gt;"",INDIRECT($A$1&amp;"!"&amp;CELL("address",$AE$8))&lt;&gt;""),"  EFS ONLINE AC #    ","")&amp;_xlfn.IFNA(VLOOKUP(INDIRECT($A$1&amp;"!"&amp;CELL("address",AD59)),AC.No[],2,0),"")&amp;_xlfn.IFNA(IF(INDIRECT($A$1&amp;"!"&amp;CELL("address",AE59))&lt;&gt;0,"   +   "&amp;VLOOKUP(INDIRECT($A$1&amp;"!"&amp;CELL("address",AE59)),AC.No[],2,0),""),""),""),REPT("-",150))</f>
        <v/>
      </c>
      <c r="F59" s="7" t="str">
        <f ca="1">IF(INDIRECT($A$1&amp;"!"&amp;CELL("address",$CU59))&lt;&gt;"END",IF(INDIRECT($A$1&amp;"!"&amp;CELL("address",AH59))&lt;&gt;0,"USED IMPORTED   "&amp;INDIRECT($A$1&amp;"!"&amp;CELL("address",$CU59))&amp;"     USED  "&amp;TEXT(INDIRECT($A$1&amp;"!"&amp;CELL("address",AH59)),"#,###.#0")&amp;" KGS      AGAINST BILL OF ENTRY NO    "&amp;INDIRECT($A$1&amp;"!"&amp;CELL("address",$F59))&amp;"      Rate Per Kgs [ "&amp;INDIRECT($A$1&amp;"!"&amp;CELL("address",$I59))&amp;" ]     AGAINST H.S.CODE   "&amp;TEXT(INDIRECT($A$1&amp;"!"&amp;CELL("address",$H59)),"0000.0000")&amp;IF(OR(INDIRECT($A$1&amp;"!"&amp;CELL("address",$AJ$8))&lt;&gt;"",INDIRECT($A$1&amp;"!"&amp;CELL("address",$AK$8))&lt;&gt;""),"  EFS ONLINE AC #    ","")&amp;_xlfn.IFNA(VLOOKUP(INDIRECT($A$1&amp;"!"&amp;CELL("address",AJ59)),AC.No[],2,0),"")&amp;_xlfn.IFNA(IF(INDIRECT($A$1&amp;"!"&amp;CELL("address",AK59))&lt;&gt;0,"   +   "&amp;VLOOKUP(INDIRECT($A$1&amp;"!"&amp;CELL("address",AK59)),AC.No[],2,0),""),""),""),REPT("-",150))</f>
        <v/>
      </c>
      <c r="G59" s="7" t="str">
        <f ca="1">IF(INDIRECT($A$1&amp;"!"&amp;CELL("address",$CU59))&lt;&gt;"END",IF(INDIRECT($A$1&amp;"!"&amp;CELL("address",AN59))&lt;&gt;0,"USED IMPORTED   "&amp;INDIRECT($A$1&amp;"!"&amp;CELL("address",$CU59))&amp;"     USED  "&amp;TEXT(INDIRECT($A$1&amp;"!"&amp;CELL("address",AN59)),"#,###.#0")&amp;" KGS      AGAINST BILL OF ENTRY NO    "&amp;INDIRECT($A$1&amp;"!"&amp;CELL("address",$F59))&amp;"      Rate Per Kgs [ "&amp;INDIRECT($A$1&amp;"!"&amp;CELL("address",$I59))&amp;" ]     AGAINST H.S.CODE   "&amp;TEXT(INDIRECT($A$1&amp;"!"&amp;CELL("address",$H59)),"0000.0000")&amp;IF(OR(INDIRECT($A$1&amp;"!"&amp;CELL("address",$AP$8))&lt;&gt;"",INDIRECT($A$1&amp;"!"&amp;CELL("address",$AQ$8))&lt;&gt;""),"  EFS ONLINE AC #    ","")&amp;_xlfn.IFNA(VLOOKUP(INDIRECT($A$1&amp;"!"&amp;CELL("address",AP59)),AC.No[],2,0),"")&amp;_xlfn.IFNA(IF(INDIRECT($A$1&amp;"!"&amp;CELL("address",AQ59))&lt;&gt;0,"   +   "&amp;VLOOKUP(INDIRECT($A$1&amp;"!"&amp;CELL("address",AQ59)),AC.No[],2,0),""),""),""),REPT("-",150))</f>
        <v/>
      </c>
      <c r="H59" s="7" t="str">
        <f ca="1">IF(INDIRECT($A$1&amp;"!"&amp;CELL("address",$CU59))&lt;&gt;"END",IF(INDIRECT($A$1&amp;"!"&amp;CELL("address",AT59))&lt;&gt;0,"USED IMPORTED   "&amp;INDIRECT($A$1&amp;"!"&amp;CELL("address",$CU59))&amp;"     USED  "&amp;TEXT(INDIRECT($A$1&amp;"!"&amp;CELL("address",AT59)),"#,###.#0")&amp;" KGS      AGAINST BILL OF ENTRY NO    "&amp;INDIRECT($A$1&amp;"!"&amp;CELL("address",$F59))&amp;"      Rate Per Kgs [ "&amp;INDIRECT($A$1&amp;"!"&amp;CELL("address",$I59))&amp;" ]     AGAINST H.S.CODE   "&amp;TEXT(INDIRECT($A$1&amp;"!"&amp;CELL("address",$H59)),"0000.0000")&amp;IF(OR(INDIRECT($A$1&amp;"!"&amp;CELL("address",$AV$8))&lt;&gt;"",INDIRECT($A$1&amp;"!"&amp;CELL("address",$AW$8))&lt;&gt;""),"  EFS ONLINE AC #    ","")&amp;_xlfn.IFNA(VLOOKUP(INDIRECT($A$1&amp;"!"&amp;CELL("address",AV59)),AC.No[],2,0),"")&amp;_xlfn.IFNA(IF(INDIRECT($A$1&amp;"!"&amp;CELL("address",AW59))&lt;&gt;0,"   +   "&amp;VLOOKUP(INDIRECT($A$1&amp;"!"&amp;CELL("address",AW59)),AC.No[],2,0),""),""),""),REPT("-",150))</f>
        <v/>
      </c>
      <c r="I59" s="7" t="str">
        <f ca="1">IF(INDIRECT($A$1&amp;"!"&amp;CELL("address",$CU59))&lt;&gt;"END",IF(INDIRECT($A$1&amp;"!"&amp;CELL("address",AZ59))&lt;&gt;0,"USED IMPORTED   "&amp;INDIRECT($A$1&amp;"!"&amp;CELL("address",$CU59))&amp;"     USED  "&amp;TEXT(INDIRECT($A$1&amp;"!"&amp;CELL("address",AZ59)),"#,###.#0")&amp;" KGS      AGAINST BILL OF ENTRY NO    "&amp;INDIRECT($A$1&amp;"!"&amp;CELL("address",$F59))&amp;"      Rate Per Kgs [ "&amp;INDIRECT($A$1&amp;"!"&amp;CELL("address",$I59))&amp;" ]     AGAINST H.S.CODE   "&amp;TEXT(INDIRECT($A$1&amp;"!"&amp;CELL("address",$H59)),"0000.0000")&amp;IF(OR(INDIRECT($A$1&amp;"!"&amp;CELL("address",$BB$8))&lt;&gt;"",INDIRECT($A$1&amp;"!"&amp;CELL("address",$BC$8))&lt;&gt;""),"  EFS ONLINE AC #    ","")&amp;_xlfn.IFNA(VLOOKUP(INDIRECT($A$1&amp;"!"&amp;CELL("address",BB59)),AC.No[],2,0),"")&amp;_xlfn.IFNA(IF(INDIRECT($A$1&amp;"!"&amp;CELL("address",BC59))&lt;&gt;0,"   +   "&amp;VLOOKUP(INDIRECT($A$1&amp;"!"&amp;CELL("address",BC59)),AC.No[],2,0),""),""),""),REPT("-",150))</f>
        <v/>
      </c>
      <c r="J59" s="7" t="str">
        <f ca="1">IF(INDIRECT($A$1&amp;"!"&amp;CELL("address",$CU59))&lt;&gt;"END",IF(INDIRECT($A$1&amp;"!"&amp;CELL("address",BF59))&lt;&gt;0,"USED IMPORTED   "&amp;INDIRECT($A$1&amp;"!"&amp;CELL("address",$CU59))&amp;"     USED  "&amp;TEXT(INDIRECT($A$1&amp;"!"&amp;CELL("address",BF59)),"#,###.#0")&amp;" KGS      AGAINST BILL OF ENTRY NO    "&amp;INDIRECT($A$1&amp;"!"&amp;CELL("address",$F59))&amp;"      Rate Per Kgs [ "&amp;INDIRECT($A$1&amp;"!"&amp;CELL("address",$I59))&amp;" ]     AGAINST H.S.CODE   "&amp;TEXT(INDIRECT($A$1&amp;"!"&amp;CELL("address",$H59)),"0000.0000")&amp;IF(OR(INDIRECT($A$1&amp;"!"&amp;CELL("address",$BH$8))&lt;&gt;"",INDIRECT($A$1&amp;"!"&amp;CELL("address",$BI$8))&lt;&gt;""),"  EFS ONLINE AC #    ","")&amp;_xlfn.IFNA(VLOOKUP(INDIRECT($A$1&amp;"!"&amp;CELL("address",BH59)),AC.No[],2,0),"")&amp;_xlfn.IFNA(IF(INDIRECT($A$1&amp;"!"&amp;CELL("address",BI59))&lt;&gt;0,"   +   "&amp;VLOOKUP(INDIRECT($A$1&amp;"!"&amp;CELL("address",BI59)),AC.No[],2,0),""),""),""),REPT("-",150))</f>
        <v/>
      </c>
      <c r="K59" s="7" t="str">
        <f ca="1">IF(INDIRECT($A$1&amp;"!"&amp;CELL("address",$CU59))&lt;&gt;"END",IF(INDIRECT($A$1&amp;"!"&amp;CELL("address",BL59))&lt;&gt;0,"USED IMPORTED   "&amp;INDIRECT($A$1&amp;"!"&amp;CELL("address",$CU59))&amp;"     USED  "&amp;TEXT(INDIRECT($A$1&amp;"!"&amp;CELL("address",BL59)),"#,###.#0")&amp;" KGS      AGAINST BILL OF ENTRY NO    "&amp;INDIRECT($A$1&amp;"!"&amp;CELL("address",$F59))&amp;"      Rate Per Kgs [ "&amp;INDIRECT($A$1&amp;"!"&amp;CELL("address",$I59))&amp;" ]     AGAINST H.S.CODE   "&amp;TEXT(INDIRECT($A$1&amp;"!"&amp;CELL("address",$H59)),"0000.0000")&amp;IF(OR(INDIRECT($A$1&amp;"!"&amp;CELL("address",$BN$8))&lt;&gt;"",INDIRECT($A$1&amp;"!"&amp;CELL("address",$BO$8))&lt;&gt;""),"  EFS ONLINE AC #    ","")&amp;_xlfn.IFNA(VLOOKUP(INDIRECT($A$1&amp;"!"&amp;CELL("address",BN59)),AC.No[],2,0),"")&amp;_xlfn.IFNA(IF(INDIRECT($A$1&amp;"!"&amp;CELL("address",BO59))&lt;&gt;0,"   +   "&amp;VLOOKUP(INDIRECT($A$1&amp;"!"&amp;CELL("address",BO59)),AC.No[],2,0),""),""),""),REPT("-",150))</f>
        <v/>
      </c>
      <c r="L59" s="7" t="str">
        <f ca="1">IF(INDIRECT($A$1&amp;"!"&amp;CELL("address",$CU59))&lt;&gt;"END",IF(INDIRECT($A$1&amp;"!"&amp;CELL("address",BR59))&lt;&gt;0,"USED IMPORTED   "&amp;INDIRECT($A$1&amp;"!"&amp;CELL("address",$CU59))&amp;"     USED  "&amp;TEXT(INDIRECT($A$1&amp;"!"&amp;CELL("address",BR59)),"#,###.#0")&amp;" KGS      AGAINST BILL OF ENTRY NO    "&amp;INDIRECT($A$1&amp;"!"&amp;CELL("address",$F59))&amp;"      Rate Per Kgs [ "&amp;INDIRECT($A$1&amp;"!"&amp;CELL("address",$I59))&amp;" ]     AGAINST H.S.CODE   "&amp;TEXT(INDIRECT($A$1&amp;"!"&amp;CELL("address",$H59)),"0000.0000")&amp;IF(OR(INDIRECT($A$1&amp;"!"&amp;CELL("address",$BT$8))&lt;&gt;"",INDIRECT($A$1&amp;"!"&amp;CELL("address",$BU$8))&lt;&gt;""),"  EFS ONLINE AC #    ","")&amp;_xlfn.IFNA(VLOOKUP(INDIRECT($A$1&amp;"!"&amp;CELL("address",BT59)),AC.No[],2,0),"")&amp;_xlfn.IFNA(IF(INDIRECT($A$1&amp;"!"&amp;CELL("address",BU59))&lt;&gt;0,"   +   "&amp;VLOOKUP(INDIRECT($A$1&amp;"!"&amp;CELL("address",BU59)),AC.No[],2,0),""),""),""),REPT("-",150))</f>
        <v/>
      </c>
      <c r="M59" s="7" t="str">
        <f ca="1">IF(INDIRECT($A$1&amp;"!"&amp;CELL("address",$CU59))&lt;&gt;"END",IF(INDIRECT($A$1&amp;"!"&amp;CELL("address",BX59))&lt;&gt;0,"USED IMPORTED   "&amp;INDIRECT($A$1&amp;"!"&amp;CELL("address",$CU59))&amp;"     USED  "&amp;TEXT(INDIRECT($A$1&amp;"!"&amp;CELL("address",BX59)),"#,###.#0")&amp;" KGS      AGAINST BILL OF ENTRY NO    "&amp;INDIRECT($A$1&amp;"!"&amp;CELL("address",$F59))&amp;"      Rate Per Kgs [ "&amp;INDIRECT($A$1&amp;"!"&amp;CELL("address",$I59))&amp;" ]     AGAINST H.S.CODE   "&amp;TEXT(INDIRECT($A$1&amp;"!"&amp;CELL("address",$H59)),"0000.0000")&amp;IF(OR(INDIRECT($A$1&amp;"!"&amp;CELL("address",$BZ$8))&lt;&gt;"",INDIRECT($A$1&amp;"!"&amp;CELL("address",$CA$8))&lt;&gt;""),"  EFS ONLINE AC #    ","")&amp;_xlfn.IFNA(VLOOKUP(INDIRECT($A$1&amp;"!"&amp;CELL("address",BZ59)),AC.No[],2,0),"")&amp;_xlfn.IFNA(IF(INDIRECT($A$1&amp;"!"&amp;CELL("address",CA59))&lt;&gt;0,"   +   "&amp;VLOOKUP(INDIRECT($A$1&amp;"!"&amp;CELL("address",CA59)),AC.No[],2,0),""),""),""),REPT("-",150))</f>
        <v/>
      </c>
      <c r="N59" s="7" t="str">
        <f ca="1">IF(INDIRECT($A$1&amp;"!"&amp;CELL("address",$CU59))&lt;&gt;"END",IF(INDIRECT($A$1&amp;"!"&amp;CELL("address",CD59))&lt;&gt;0,"USED IMPORTED   "&amp;INDIRECT($A$1&amp;"!"&amp;CELL("address",$CU59))&amp;"     USED  "&amp;TEXT(INDIRECT($A$1&amp;"!"&amp;CELL("address",CD59)),"#,###.#0")&amp;" KGS      AGAINST BILL OF ENTRY NO    "&amp;INDIRECT($A$1&amp;"!"&amp;CELL("address",$F59))&amp;"      Rate Per Kgs [ "&amp;INDIRECT($A$1&amp;"!"&amp;CELL("address",$I59))&amp;" ]     AGAINST H.S.CODE   "&amp;TEXT(INDIRECT($A$1&amp;"!"&amp;CELL("address",$H59)),"0000.0000")&amp;IF(OR(INDIRECT($A$1&amp;"!"&amp;CELL("address",$CF$8))&lt;&gt;"",INDIRECT($A$1&amp;"!"&amp;CELL("address",$CG$8))&lt;&gt;""),"  EFS ONLINE AC #    ","")&amp;_xlfn.IFNA(VLOOKUP(INDIRECT($A$1&amp;"!"&amp;CELL("address",CF59)),AC.No[],2,0),"")&amp;_xlfn.IFNA(IF(INDIRECT($A$1&amp;"!"&amp;CELL("address",CG59))&lt;&gt;0,"   +   "&amp;VLOOKUP(INDIRECT($A$1&amp;"!"&amp;CELL("address",CG59)),AC.No[],2,0),""),""),""),REPT("-",150))</f>
        <v/>
      </c>
      <c r="O59" s="7" t="str">
        <f ca="1">IF(INDIRECT($A$1&amp;"!"&amp;CELL("address",$CU59))&lt;&gt;"END",IF(INDIRECT($A$1&amp;"!"&amp;CELL("address",CJ59))&lt;&gt;0,"USED IMPORTED   "&amp;INDIRECT($A$1&amp;"!"&amp;CELL("address",$CU59))&amp;"     USED  "&amp;TEXT(INDIRECT($A$1&amp;"!"&amp;CELL("address",CJ59)),"#,###.#0")&amp;" KGS      AGAINST BILL OF ENTRY NO    "&amp;INDIRECT($A$1&amp;"!"&amp;CELL("address",$F59))&amp;"      Rate Per Kgs [ "&amp;INDIRECT($A$1&amp;"!"&amp;CELL("address",$I59))&amp;" ]     AGAINST H.S.CODE   "&amp;TEXT(INDIRECT($A$1&amp;"!"&amp;CELL("address",$H59)),"0000.0000")&amp;IF(OR(INDIRECT($A$1&amp;"!"&amp;CELL("address",$CL$8))&lt;&gt;"",INDIRECT($A$1&amp;"!"&amp;CELL("address",$CM$8))&lt;&gt;""),"  EFS ONLINE AC #    ","")&amp;_xlfn.IFNA(VLOOKUP(INDIRECT($A$1&amp;"!"&amp;CELL("address",CL59)),AC.No[],2,0),"")&amp;_xlfn.IFNA(IF(INDIRECT($A$1&amp;"!"&amp;CELL("address",CM59))&lt;&gt;0,"   +   "&amp;VLOOKUP(INDIRECT($A$1&amp;"!"&amp;CELL("address",CM59)),AC.No[],2,0),""),""),""),REPT("-",150))</f>
        <v/>
      </c>
      <c r="P59" s="7" t="str">
        <f ca="1">IF(INDIRECT($A$1&amp;"!"&amp;CELL("address",$CU59))&lt;&gt;"END",IF(INDIRECT($A$1&amp;"!"&amp;CELL("address",CP59))&lt;&gt;0,"USED IMPORTED   "&amp;INDIRECT($A$1&amp;"!"&amp;CELL("address",$CU59))&amp;"     USED  "&amp;TEXT(INDIRECT($A$1&amp;"!"&amp;CELL("address",CP59)),"#,###.#0")&amp;" KGS      AGAINST BILL OF ENTRY NO    "&amp;INDIRECT($A$1&amp;"!"&amp;CELL("address",$F59))&amp;"      Rate Per Kgs [ "&amp;INDIRECT($A$1&amp;"!"&amp;CELL("address",$I59))&amp;" ]     AGAINST H.S.CODE   "&amp;TEXT(INDIRECT($A$1&amp;"!"&amp;CELL("address",$H59)),"0000.0000")&amp;IF(OR(INDIRECT($A$1&amp;"!"&amp;CELL("address",$CR$8))&lt;&gt;"",INDIRECT($A$1&amp;"!"&amp;CELL("address",$CS$8))&lt;&gt;""),"  EFS ONLINE AC #    ","")&amp;_xlfn.IFNA(VLOOKUP(INDIRECT($A$1&amp;"!"&amp;CELL("address",CR59)),AC.No[],2,0),"")&amp;_xlfn.IFNA(IF(INDIRECT($A$1&amp;"!"&amp;CELL("address",CS59))&lt;&gt;0,"   +   "&amp;VLOOKUP(INDIRECT($A$1&amp;"!"&amp;CELL("address",CS59)),AC.No[],2,0),""),""),""),REPT("-",150))</f>
        <v/>
      </c>
    </row>
    <row r="60" spans="1:16" x14ac:dyDescent="0.2">
      <c r="A60" s="124">
        <v>51</v>
      </c>
      <c r="B60" s="7" t="str">
        <f ca="1">IF(INDIRECT($A$1&amp;"!"&amp;CELL("address",$CU60))&lt;&gt;"END",IF(INDIRECT($A$1&amp;"!"&amp;CELL("address",J60))&lt;&gt;0,"USED IMPORTED   "&amp;INDIRECT($A$1&amp;"!"&amp;CELL("address",$CU60))&amp;"     USED  "&amp;TEXT(INDIRECT($A$1&amp;"!"&amp;CELL("address",J60)),"#,###.#0")&amp;" KGS      AGAINST BILL OF ENTRY NO    "&amp;INDIRECT($A$1&amp;"!"&amp;CELL("address",$F60))&amp;"      Rate Per Kgs [ "&amp;INDIRECT($A$1&amp;"!"&amp;CELL("address",$I60))&amp;" ]     AGAINST H.S.CODE   "&amp;TEXT(INDIRECT($A$1&amp;"!"&amp;CELL("address",$H60)),"0000.0000")&amp;IF(OR(INDIRECT($A$1&amp;"!"&amp;CELL("address",$L$8))&lt;&gt;"",INDIRECT($A$1&amp;"!"&amp;CELL("address",$M$8))&lt;&gt;""),"  EFS ONLINE AC #    ","")&amp;_xlfn.IFNA(VLOOKUP(INDIRECT($A$1&amp;"!"&amp;CELL("address",L60)),AC.No[],2,0),"")&amp;_xlfn.IFNA(IF(INDIRECT($A$1&amp;"!"&amp;CELL("address",M60))&lt;&gt;0,"   +   "&amp;VLOOKUP(INDIRECT($A$1&amp;"!"&amp;CELL("address",M60)),AC.No[],2,0),""),""),""),REPT("-",150))</f>
        <v/>
      </c>
      <c r="C60" s="7" t="str">
        <f ca="1">IF(INDIRECT($A$1&amp;"!"&amp;CELL("address",$CU60))&lt;&gt;"END",IF(INDIRECT($A$1&amp;"!"&amp;CELL("address",P60))&lt;&gt;0,"USED IMPORTED   "&amp;INDIRECT($A$1&amp;"!"&amp;CELL("address",$CU60))&amp;"     USED  "&amp;TEXT(INDIRECT($A$1&amp;"!"&amp;CELL("address",P60)),"#,###.#0")&amp;" KGS      AGAINST BILL OF ENTRY NO    "&amp;INDIRECT($A$1&amp;"!"&amp;CELL("address",$F60))&amp;"      Rate Per Kgs [ "&amp;INDIRECT($A$1&amp;"!"&amp;CELL("address",$I60))&amp;" ]     AGAINST H.S.CODE   "&amp;TEXT(INDIRECT($A$1&amp;"!"&amp;CELL("address",$H60)),"0000.0000")&amp;IF(OR(INDIRECT($A$1&amp;"!"&amp;CELL("address",$R$8))&lt;&gt;"",INDIRECT($A$1&amp;"!"&amp;CELL("address",$S$8))&lt;&gt;""),"  EFS ONLINE AC #    ","")&amp;_xlfn.IFNA(VLOOKUP(INDIRECT($A$1&amp;"!"&amp;CELL("address",R60)),AC.No[],2,0),"")&amp;_xlfn.IFNA(IF(INDIRECT($A$1&amp;"!"&amp;CELL("address",S60))&lt;&gt;0,"   +   "&amp;VLOOKUP(INDIRECT($A$1&amp;"!"&amp;CELL("address",S60)),AC.No[],2,0),""),""),""),REPT("-",150))</f>
        <v/>
      </c>
      <c r="D60" s="7" t="str">
        <f ca="1">IF(INDIRECT($A$1&amp;"!"&amp;CELL("address",$CU60))&lt;&gt;"END",IF(INDIRECT($A$1&amp;"!"&amp;CELL("address",V60))&lt;&gt;0,"USED IMPORTED   "&amp;INDIRECT($A$1&amp;"!"&amp;CELL("address",$CU60))&amp;"     USED  "&amp;TEXT(INDIRECT($A$1&amp;"!"&amp;CELL("address",V60)),"#,###.#0")&amp;" KGS      AGAINST BILL OF ENTRY NO    "&amp;INDIRECT($A$1&amp;"!"&amp;CELL("address",$F60))&amp;"      Rate Per Kgs [ "&amp;INDIRECT($A$1&amp;"!"&amp;CELL("address",$I60))&amp;" ]     AGAINST H.S.CODE   "&amp;TEXT(INDIRECT($A$1&amp;"!"&amp;CELL("address",$H60)),"0000.0000")&amp;IF(OR(INDIRECT($A$1&amp;"!"&amp;CELL("address",$X$8))&lt;&gt;"",INDIRECT($A$1&amp;"!"&amp;CELL("address",$Y$8))&lt;&gt;""),"  EFS ONLINE AC #    ","")&amp;_xlfn.IFNA(VLOOKUP(INDIRECT($A$1&amp;"!"&amp;CELL("address",X60)),AC.No[],2,0),"")&amp;_xlfn.IFNA(IF(INDIRECT($A$1&amp;"!"&amp;CELL("address",Y60))&lt;&gt;0,"   +   "&amp;VLOOKUP(INDIRECT($A$1&amp;"!"&amp;CELL("address",Y60)),AC.No[],2,0),""),""),""),REPT("-",150))</f>
        <v/>
      </c>
      <c r="E60" s="7" t="str">
        <f ca="1">IF(INDIRECT($A$1&amp;"!"&amp;CELL("address",$CU60))&lt;&gt;"END",IF(INDIRECT($A$1&amp;"!"&amp;CELL("address",AB60))&lt;&gt;0,"USED IMPORTED   "&amp;INDIRECT($A$1&amp;"!"&amp;CELL("address",$CU60))&amp;"     USED  "&amp;TEXT(INDIRECT($A$1&amp;"!"&amp;CELL("address",AB60)),"#,###.#0")&amp;" KGS      AGAINST BILL OF ENTRY NO    "&amp;INDIRECT($A$1&amp;"!"&amp;CELL("address",$F60))&amp;"      Rate Per Kgs [ "&amp;INDIRECT($A$1&amp;"!"&amp;CELL("address",$I60))&amp;" ]     AGAINST H.S.CODE   "&amp;TEXT(INDIRECT($A$1&amp;"!"&amp;CELL("address",$H60)),"0000.0000")&amp;IF(OR(INDIRECT($A$1&amp;"!"&amp;CELL("address",$AD$8))&lt;&gt;"",INDIRECT($A$1&amp;"!"&amp;CELL("address",$AE$8))&lt;&gt;""),"  EFS ONLINE AC #    ","")&amp;_xlfn.IFNA(VLOOKUP(INDIRECT($A$1&amp;"!"&amp;CELL("address",AD60)),AC.No[],2,0),"")&amp;_xlfn.IFNA(IF(INDIRECT($A$1&amp;"!"&amp;CELL("address",AE60))&lt;&gt;0,"   +   "&amp;VLOOKUP(INDIRECT($A$1&amp;"!"&amp;CELL("address",AE60)),AC.No[],2,0),""),""),""),REPT("-",150))</f>
        <v/>
      </c>
      <c r="F60" s="7" t="str">
        <f ca="1">IF(INDIRECT($A$1&amp;"!"&amp;CELL("address",$CU60))&lt;&gt;"END",IF(INDIRECT($A$1&amp;"!"&amp;CELL("address",AH60))&lt;&gt;0,"USED IMPORTED   "&amp;INDIRECT($A$1&amp;"!"&amp;CELL("address",$CU60))&amp;"     USED  "&amp;TEXT(INDIRECT($A$1&amp;"!"&amp;CELL("address",AH60)),"#,###.#0")&amp;" KGS      AGAINST BILL OF ENTRY NO    "&amp;INDIRECT($A$1&amp;"!"&amp;CELL("address",$F60))&amp;"      Rate Per Kgs [ "&amp;INDIRECT($A$1&amp;"!"&amp;CELL("address",$I60))&amp;" ]     AGAINST H.S.CODE   "&amp;TEXT(INDIRECT($A$1&amp;"!"&amp;CELL("address",$H60)),"0000.0000")&amp;IF(OR(INDIRECT($A$1&amp;"!"&amp;CELL("address",$AJ$8))&lt;&gt;"",INDIRECT($A$1&amp;"!"&amp;CELL("address",$AK$8))&lt;&gt;""),"  EFS ONLINE AC #    ","")&amp;_xlfn.IFNA(VLOOKUP(INDIRECT($A$1&amp;"!"&amp;CELL("address",AJ60)),AC.No[],2,0),"")&amp;_xlfn.IFNA(IF(INDIRECT($A$1&amp;"!"&amp;CELL("address",AK60))&lt;&gt;0,"   +   "&amp;VLOOKUP(INDIRECT($A$1&amp;"!"&amp;CELL("address",AK60)),AC.No[],2,0),""),""),""),REPT("-",150))</f>
        <v/>
      </c>
      <c r="G60" s="7" t="str">
        <f ca="1">IF(INDIRECT($A$1&amp;"!"&amp;CELL("address",$CU60))&lt;&gt;"END",IF(INDIRECT($A$1&amp;"!"&amp;CELL("address",AN60))&lt;&gt;0,"USED IMPORTED   "&amp;INDIRECT($A$1&amp;"!"&amp;CELL("address",$CU60))&amp;"     USED  "&amp;TEXT(INDIRECT($A$1&amp;"!"&amp;CELL("address",AN60)),"#,###.#0")&amp;" KGS      AGAINST BILL OF ENTRY NO    "&amp;INDIRECT($A$1&amp;"!"&amp;CELL("address",$F60))&amp;"      Rate Per Kgs [ "&amp;INDIRECT($A$1&amp;"!"&amp;CELL("address",$I60))&amp;" ]     AGAINST H.S.CODE   "&amp;TEXT(INDIRECT($A$1&amp;"!"&amp;CELL("address",$H60)),"0000.0000")&amp;IF(OR(INDIRECT($A$1&amp;"!"&amp;CELL("address",$AP$8))&lt;&gt;"",INDIRECT($A$1&amp;"!"&amp;CELL("address",$AQ$8))&lt;&gt;""),"  EFS ONLINE AC #    ","")&amp;_xlfn.IFNA(VLOOKUP(INDIRECT($A$1&amp;"!"&amp;CELL("address",AP60)),AC.No[],2,0),"")&amp;_xlfn.IFNA(IF(INDIRECT($A$1&amp;"!"&amp;CELL("address",AQ60))&lt;&gt;0,"   +   "&amp;VLOOKUP(INDIRECT($A$1&amp;"!"&amp;CELL("address",AQ60)),AC.No[],2,0),""),""),""),REPT("-",150))</f>
        <v/>
      </c>
      <c r="H60" s="7" t="str">
        <f ca="1">IF(INDIRECT($A$1&amp;"!"&amp;CELL("address",$CU60))&lt;&gt;"END",IF(INDIRECT($A$1&amp;"!"&amp;CELL("address",AT60))&lt;&gt;0,"USED IMPORTED   "&amp;INDIRECT($A$1&amp;"!"&amp;CELL("address",$CU60))&amp;"     USED  "&amp;TEXT(INDIRECT($A$1&amp;"!"&amp;CELL("address",AT60)),"#,###.#0")&amp;" KGS      AGAINST BILL OF ENTRY NO    "&amp;INDIRECT($A$1&amp;"!"&amp;CELL("address",$F60))&amp;"      Rate Per Kgs [ "&amp;INDIRECT($A$1&amp;"!"&amp;CELL("address",$I60))&amp;" ]     AGAINST H.S.CODE   "&amp;TEXT(INDIRECT($A$1&amp;"!"&amp;CELL("address",$H60)),"0000.0000")&amp;IF(OR(INDIRECT($A$1&amp;"!"&amp;CELL("address",$AV$8))&lt;&gt;"",INDIRECT($A$1&amp;"!"&amp;CELL("address",$AW$8))&lt;&gt;""),"  EFS ONLINE AC #    ","")&amp;_xlfn.IFNA(VLOOKUP(INDIRECT($A$1&amp;"!"&amp;CELL("address",AV60)),AC.No[],2,0),"")&amp;_xlfn.IFNA(IF(INDIRECT($A$1&amp;"!"&amp;CELL("address",AW60))&lt;&gt;0,"   +   "&amp;VLOOKUP(INDIRECT($A$1&amp;"!"&amp;CELL("address",AW60)),AC.No[],2,0),""),""),""),REPT("-",150))</f>
        <v/>
      </c>
      <c r="I60" s="7" t="str">
        <f ca="1">IF(INDIRECT($A$1&amp;"!"&amp;CELL("address",$CU60))&lt;&gt;"END",IF(INDIRECT($A$1&amp;"!"&amp;CELL("address",AZ60))&lt;&gt;0,"USED IMPORTED   "&amp;INDIRECT($A$1&amp;"!"&amp;CELL("address",$CU60))&amp;"     USED  "&amp;TEXT(INDIRECT($A$1&amp;"!"&amp;CELL("address",AZ60)),"#,###.#0")&amp;" KGS      AGAINST BILL OF ENTRY NO    "&amp;INDIRECT($A$1&amp;"!"&amp;CELL("address",$F60))&amp;"      Rate Per Kgs [ "&amp;INDIRECT($A$1&amp;"!"&amp;CELL("address",$I60))&amp;" ]     AGAINST H.S.CODE   "&amp;TEXT(INDIRECT($A$1&amp;"!"&amp;CELL("address",$H60)),"0000.0000")&amp;IF(OR(INDIRECT($A$1&amp;"!"&amp;CELL("address",$BB$8))&lt;&gt;"",INDIRECT($A$1&amp;"!"&amp;CELL("address",$BC$8))&lt;&gt;""),"  EFS ONLINE AC #    ","")&amp;_xlfn.IFNA(VLOOKUP(INDIRECT($A$1&amp;"!"&amp;CELL("address",BB60)),AC.No[],2,0),"")&amp;_xlfn.IFNA(IF(INDIRECT($A$1&amp;"!"&amp;CELL("address",BC60))&lt;&gt;0,"   +   "&amp;VLOOKUP(INDIRECT($A$1&amp;"!"&amp;CELL("address",BC60)),AC.No[],2,0),""),""),""),REPT("-",150))</f>
        <v/>
      </c>
      <c r="J60" s="7" t="str">
        <f ca="1">IF(INDIRECT($A$1&amp;"!"&amp;CELL("address",$CU60))&lt;&gt;"END",IF(INDIRECT($A$1&amp;"!"&amp;CELL("address",BF60))&lt;&gt;0,"USED IMPORTED   "&amp;INDIRECT($A$1&amp;"!"&amp;CELL("address",$CU60))&amp;"     USED  "&amp;TEXT(INDIRECT($A$1&amp;"!"&amp;CELL("address",BF60)),"#,###.#0")&amp;" KGS      AGAINST BILL OF ENTRY NO    "&amp;INDIRECT($A$1&amp;"!"&amp;CELL("address",$F60))&amp;"      Rate Per Kgs [ "&amp;INDIRECT($A$1&amp;"!"&amp;CELL("address",$I60))&amp;" ]     AGAINST H.S.CODE   "&amp;TEXT(INDIRECT($A$1&amp;"!"&amp;CELL("address",$H60)),"0000.0000")&amp;IF(OR(INDIRECT($A$1&amp;"!"&amp;CELL("address",$BH$8))&lt;&gt;"",INDIRECT($A$1&amp;"!"&amp;CELL("address",$BI$8))&lt;&gt;""),"  EFS ONLINE AC #    ","")&amp;_xlfn.IFNA(VLOOKUP(INDIRECT($A$1&amp;"!"&amp;CELL("address",BH60)),AC.No[],2,0),"")&amp;_xlfn.IFNA(IF(INDIRECT($A$1&amp;"!"&amp;CELL("address",BI60))&lt;&gt;0,"   +   "&amp;VLOOKUP(INDIRECT($A$1&amp;"!"&amp;CELL("address",BI60)),AC.No[],2,0),""),""),""),REPT("-",150))</f>
        <v/>
      </c>
      <c r="K60" s="7" t="str">
        <f ca="1">IF(INDIRECT($A$1&amp;"!"&amp;CELL("address",$CU60))&lt;&gt;"END",IF(INDIRECT($A$1&amp;"!"&amp;CELL("address",BL60))&lt;&gt;0,"USED IMPORTED   "&amp;INDIRECT($A$1&amp;"!"&amp;CELL("address",$CU60))&amp;"     USED  "&amp;TEXT(INDIRECT($A$1&amp;"!"&amp;CELL("address",BL60)),"#,###.#0")&amp;" KGS      AGAINST BILL OF ENTRY NO    "&amp;INDIRECT($A$1&amp;"!"&amp;CELL("address",$F60))&amp;"      Rate Per Kgs [ "&amp;INDIRECT($A$1&amp;"!"&amp;CELL("address",$I60))&amp;" ]     AGAINST H.S.CODE   "&amp;TEXT(INDIRECT($A$1&amp;"!"&amp;CELL("address",$H60)),"0000.0000")&amp;IF(OR(INDIRECT($A$1&amp;"!"&amp;CELL("address",$BN$8))&lt;&gt;"",INDIRECT($A$1&amp;"!"&amp;CELL("address",$BO$8))&lt;&gt;""),"  EFS ONLINE AC #    ","")&amp;_xlfn.IFNA(VLOOKUP(INDIRECT($A$1&amp;"!"&amp;CELL("address",BN60)),AC.No[],2,0),"")&amp;_xlfn.IFNA(IF(INDIRECT($A$1&amp;"!"&amp;CELL("address",BO60))&lt;&gt;0,"   +   "&amp;VLOOKUP(INDIRECT($A$1&amp;"!"&amp;CELL("address",BO60)),AC.No[],2,0),""),""),""),REPT("-",150))</f>
        <v/>
      </c>
      <c r="L60" s="7" t="str">
        <f ca="1">IF(INDIRECT($A$1&amp;"!"&amp;CELL("address",$CU60))&lt;&gt;"END",IF(INDIRECT($A$1&amp;"!"&amp;CELL("address",BR60))&lt;&gt;0,"USED IMPORTED   "&amp;INDIRECT($A$1&amp;"!"&amp;CELL("address",$CU60))&amp;"     USED  "&amp;TEXT(INDIRECT($A$1&amp;"!"&amp;CELL("address",BR60)),"#,###.#0")&amp;" KGS      AGAINST BILL OF ENTRY NO    "&amp;INDIRECT($A$1&amp;"!"&amp;CELL("address",$F60))&amp;"      Rate Per Kgs [ "&amp;INDIRECT($A$1&amp;"!"&amp;CELL("address",$I60))&amp;" ]     AGAINST H.S.CODE   "&amp;TEXT(INDIRECT($A$1&amp;"!"&amp;CELL("address",$H60)),"0000.0000")&amp;IF(OR(INDIRECT($A$1&amp;"!"&amp;CELL("address",$BT$8))&lt;&gt;"",INDIRECT($A$1&amp;"!"&amp;CELL("address",$BU$8))&lt;&gt;""),"  EFS ONLINE AC #    ","")&amp;_xlfn.IFNA(VLOOKUP(INDIRECT($A$1&amp;"!"&amp;CELL("address",BT60)),AC.No[],2,0),"")&amp;_xlfn.IFNA(IF(INDIRECT($A$1&amp;"!"&amp;CELL("address",BU60))&lt;&gt;0,"   +   "&amp;VLOOKUP(INDIRECT($A$1&amp;"!"&amp;CELL("address",BU60)),AC.No[],2,0),""),""),""),REPT("-",150))</f>
        <v/>
      </c>
      <c r="M60" s="7" t="str">
        <f ca="1">IF(INDIRECT($A$1&amp;"!"&amp;CELL("address",$CU60))&lt;&gt;"END",IF(INDIRECT($A$1&amp;"!"&amp;CELL("address",BX60))&lt;&gt;0,"USED IMPORTED   "&amp;INDIRECT($A$1&amp;"!"&amp;CELL("address",$CU60))&amp;"     USED  "&amp;TEXT(INDIRECT($A$1&amp;"!"&amp;CELL("address",BX60)),"#,###.#0")&amp;" KGS      AGAINST BILL OF ENTRY NO    "&amp;INDIRECT($A$1&amp;"!"&amp;CELL("address",$F60))&amp;"      Rate Per Kgs [ "&amp;INDIRECT($A$1&amp;"!"&amp;CELL("address",$I60))&amp;" ]     AGAINST H.S.CODE   "&amp;TEXT(INDIRECT($A$1&amp;"!"&amp;CELL("address",$H60)),"0000.0000")&amp;IF(OR(INDIRECT($A$1&amp;"!"&amp;CELL("address",$BZ$8))&lt;&gt;"",INDIRECT($A$1&amp;"!"&amp;CELL("address",$CA$8))&lt;&gt;""),"  EFS ONLINE AC #    ","")&amp;_xlfn.IFNA(VLOOKUP(INDIRECT($A$1&amp;"!"&amp;CELL("address",BZ60)),AC.No[],2,0),"")&amp;_xlfn.IFNA(IF(INDIRECT($A$1&amp;"!"&amp;CELL("address",CA60))&lt;&gt;0,"   +   "&amp;VLOOKUP(INDIRECT($A$1&amp;"!"&amp;CELL("address",CA60)),AC.No[],2,0),""),""),""),REPT("-",150))</f>
        <v/>
      </c>
      <c r="N60" s="7" t="str">
        <f ca="1">IF(INDIRECT($A$1&amp;"!"&amp;CELL("address",$CU60))&lt;&gt;"END",IF(INDIRECT($A$1&amp;"!"&amp;CELL("address",CD60))&lt;&gt;0,"USED IMPORTED   "&amp;INDIRECT($A$1&amp;"!"&amp;CELL("address",$CU60))&amp;"     USED  "&amp;TEXT(INDIRECT($A$1&amp;"!"&amp;CELL("address",CD60)),"#,###.#0")&amp;" KGS      AGAINST BILL OF ENTRY NO    "&amp;INDIRECT($A$1&amp;"!"&amp;CELL("address",$F60))&amp;"      Rate Per Kgs [ "&amp;INDIRECT($A$1&amp;"!"&amp;CELL("address",$I60))&amp;" ]     AGAINST H.S.CODE   "&amp;TEXT(INDIRECT($A$1&amp;"!"&amp;CELL("address",$H60)),"0000.0000")&amp;IF(OR(INDIRECT($A$1&amp;"!"&amp;CELL("address",$CF$8))&lt;&gt;"",INDIRECT($A$1&amp;"!"&amp;CELL("address",$CG$8))&lt;&gt;""),"  EFS ONLINE AC #    ","")&amp;_xlfn.IFNA(VLOOKUP(INDIRECT($A$1&amp;"!"&amp;CELL("address",CF60)),AC.No[],2,0),"")&amp;_xlfn.IFNA(IF(INDIRECT($A$1&amp;"!"&amp;CELL("address",CG60))&lt;&gt;0,"   +   "&amp;VLOOKUP(INDIRECT($A$1&amp;"!"&amp;CELL("address",CG60)),AC.No[],2,0),""),""),""),REPT("-",150))</f>
        <v/>
      </c>
      <c r="O60" s="7" t="str">
        <f ca="1">IF(INDIRECT($A$1&amp;"!"&amp;CELL("address",$CU60))&lt;&gt;"END",IF(INDIRECT($A$1&amp;"!"&amp;CELL("address",CJ60))&lt;&gt;0,"USED IMPORTED   "&amp;INDIRECT($A$1&amp;"!"&amp;CELL("address",$CU60))&amp;"     USED  "&amp;TEXT(INDIRECT($A$1&amp;"!"&amp;CELL("address",CJ60)),"#,###.#0")&amp;" KGS      AGAINST BILL OF ENTRY NO    "&amp;INDIRECT($A$1&amp;"!"&amp;CELL("address",$F60))&amp;"      Rate Per Kgs [ "&amp;INDIRECT($A$1&amp;"!"&amp;CELL("address",$I60))&amp;" ]     AGAINST H.S.CODE   "&amp;TEXT(INDIRECT($A$1&amp;"!"&amp;CELL("address",$H60)),"0000.0000")&amp;IF(OR(INDIRECT($A$1&amp;"!"&amp;CELL("address",$CL$8))&lt;&gt;"",INDIRECT($A$1&amp;"!"&amp;CELL("address",$CM$8))&lt;&gt;""),"  EFS ONLINE AC #    ","")&amp;_xlfn.IFNA(VLOOKUP(INDIRECT($A$1&amp;"!"&amp;CELL("address",CL60)),AC.No[],2,0),"")&amp;_xlfn.IFNA(IF(INDIRECT($A$1&amp;"!"&amp;CELL("address",CM60))&lt;&gt;0,"   +   "&amp;VLOOKUP(INDIRECT($A$1&amp;"!"&amp;CELL("address",CM60)),AC.No[],2,0),""),""),""),REPT("-",150))</f>
        <v/>
      </c>
      <c r="P60" s="7" t="str">
        <f ca="1">IF(INDIRECT($A$1&amp;"!"&amp;CELL("address",$CU60))&lt;&gt;"END",IF(INDIRECT($A$1&amp;"!"&amp;CELL("address",CP60))&lt;&gt;0,"USED IMPORTED   "&amp;INDIRECT($A$1&amp;"!"&amp;CELL("address",$CU60))&amp;"     USED  "&amp;TEXT(INDIRECT($A$1&amp;"!"&amp;CELL("address",CP60)),"#,###.#0")&amp;" KGS      AGAINST BILL OF ENTRY NO    "&amp;INDIRECT($A$1&amp;"!"&amp;CELL("address",$F60))&amp;"      Rate Per Kgs [ "&amp;INDIRECT($A$1&amp;"!"&amp;CELL("address",$I60))&amp;" ]     AGAINST H.S.CODE   "&amp;TEXT(INDIRECT($A$1&amp;"!"&amp;CELL("address",$H60)),"0000.0000")&amp;IF(OR(INDIRECT($A$1&amp;"!"&amp;CELL("address",$CR$8))&lt;&gt;"",INDIRECT($A$1&amp;"!"&amp;CELL("address",$CS$8))&lt;&gt;""),"  EFS ONLINE AC #    ","")&amp;_xlfn.IFNA(VLOOKUP(INDIRECT($A$1&amp;"!"&amp;CELL("address",CR60)),AC.No[],2,0),"")&amp;_xlfn.IFNA(IF(INDIRECT($A$1&amp;"!"&amp;CELL("address",CS60))&lt;&gt;0,"   +   "&amp;VLOOKUP(INDIRECT($A$1&amp;"!"&amp;CELL("address",CS60)),AC.No[],2,0),""),""),""),REPT("-",150))</f>
        <v/>
      </c>
    </row>
    <row r="61" spans="1:16" x14ac:dyDescent="0.2">
      <c r="A61" s="124">
        <v>52</v>
      </c>
      <c r="B61" s="7" t="str">
        <f ca="1">IF(INDIRECT($A$1&amp;"!"&amp;CELL("address",$CU61))&lt;&gt;"END",IF(INDIRECT($A$1&amp;"!"&amp;CELL("address",J61))&lt;&gt;0,"USED IMPORTED   "&amp;INDIRECT($A$1&amp;"!"&amp;CELL("address",$CU61))&amp;"     USED  "&amp;TEXT(INDIRECT($A$1&amp;"!"&amp;CELL("address",J61)),"#,###.#0")&amp;" KGS      AGAINST BILL OF ENTRY NO    "&amp;INDIRECT($A$1&amp;"!"&amp;CELL("address",$F61))&amp;"      Rate Per Kgs [ "&amp;INDIRECT($A$1&amp;"!"&amp;CELL("address",$I61))&amp;" ]     AGAINST H.S.CODE   "&amp;TEXT(INDIRECT($A$1&amp;"!"&amp;CELL("address",$H61)),"0000.0000")&amp;IF(OR(INDIRECT($A$1&amp;"!"&amp;CELL("address",$L$8))&lt;&gt;"",INDIRECT($A$1&amp;"!"&amp;CELL("address",$M$8))&lt;&gt;""),"  EFS ONLINE AC #    ","")&amp;_xlfn.IFNA(VLOOKUP(INDIRECT($A$1&amp;"!"&amp;CELL("address",L61)),AC.No[],2,0),"")&amp;_xlfn.IFNA(IF(INDIRECT($A$1&amp;"!"&amp;CELL("address",M61))&lt;&gt;0,"   +   "&amp;VLOOKUP(INDIRECT($A$1&amp;"!"&amp;CELL("address",M61)),AC.No[],2,0),""),""),""),REPT("-",150))</f>
        <v/>
      </c>
      <c r="C61" s="7" t="str">
        <f ca="1">IF(INDIRECT($A$1&amp;"!"&amp;CELL("address",$CU61))&lt;&gt;"END",IF(INDIRECT($A$1&amp;"!"&amp;CELL("address",P61))&lt;&gt;0,"USED IMPORTED   "&amp;INDIRECT($A$1&amp;"!"&amp;CELL("address",$CU61))&amp;"     USED  "&amp;TEXT(INDIRECT($A$1&amp;"!"&amp;CELL("address",P61)),"#,###.#0")&amp;" KGS      AGAINST BILL OF ENTRY NO    "&amp;INDIRECT($A$1&amp;"!"&amp;CELL("address",$F61))&amp;"      Rate Per Kgs [ "&amp;INDIRECT($A$1&amp;"!"&amp;CELL("address",$I61))&amp;" ]     AGAINST H.S.CODE   "&amp;TEXT(INDIRECT($A$1&amp;"!"&amp;CELL("address",$H61)),"0000.0000")&amp;IF(OR(INDIRECT($A$1&amp;"!"&amp;CELL("address",$R$8))&lt;&gt;"",INDIRECT($A$1&amp;"!"&amp;CELL("address",$S$8))&lt;&gt;""),"  EFS ONLINE AC #    ","")&amp;_xlfn.IFNA(VLOOKUP(INDIRECT($A$1&amp;"!"&amp;CELL("address",R61)),AC.No[],2,0),"")&amp;_xlfn.IFNA(IF(INDIRECT($A$1&amp;"!"&amp;CELL("address",S61))&lt;&gt;0,"   +   "&amp;VLOOKUP(INDIRECT($A$1&amp;"!"&amp;CELL("address",S61)),AC.No[],2,0),""),""),""),REPT("-",150))</f>
        <v/>
      </c>
      <c r="D61" s="7" t="str">
        <f ca="1">IF(INDIRECT($A$1&amp;"!"&amp;CELL("address",$CU61))&lt;&gt;"END",IF(INDIRECT($A$1&amp;"!"&amp;CELL("address",V61))&lt;&gt;0,"USED IMPORTED   "&amp;INDIRECT($A$1&amp;"!"&amp;CELL("address",$CU61))&amp;"     USED  "&amp;TEXT(INDIRECT($A$1&amp;"!"&amp;CELL("address",V61)),"#,###.#0")&amp;" KGS      AGAINST BILL OF ENTRY NO    "&amp;INDIRECT($A$1&amp;"!"&amp;CELL("address",$F61))&amp;"      Rate Per Kgs [ "&amp;INDIRECT($A$1&amp;"!"&amp;CELL("address",$I61))&amp;" ]     AGAINST H.S.CODE   "&amp;TEXT(INDIRECT($A$1&amp;"!"&amp;CELL("address",$H61)),"0000.0000")&amp;IF(OR(INDIRECT($A$1&amp;"!"&amp;CELL("address",$X$8))&lt;&gt;"",INDIRECT($A$1&amp;"!"&amp;CELL("address",$Y$8))&lt;&gt;""),"  EFS ONLINE AC #    ","")&amp;_xlfn.IFNA(VLOOKUP(INDIRECT($A$1&amp;"!"&amp;CELL("address",X61)),AC.No[],2,0),"")&amp;_xlfn.IFNA(IF(INDIRECT($A$1&amp;"!"&amp;CELL("address",Y61))&lt;&gt;0,"   +   "&amp;VLOOKUP(INDIRECT($A$1&amp;"!"&amp;CELL("address",Y61)),AC.No[],2,0),""),""),""),REPT("-",150))</f>
        <v/>
      </c>
      <c r="E61" s="7" t="str">
        <f ca="1">IF(INDIRECT($A$1&amp;"!"&amp;CELL("address",$CU61))&lt;&gt;"END",IF(INDIRECT($A$1&amp;"!"&amp;CELL("address",AB61))&lt;&gt;0,"USED IMPORTED   "&amp;INDIRECT($A$1&amp;"!"&amp;CELL("address",$CU61))&amp;"     USED  "&amp;TEXT(INDIRECT($A$1&amp;"!"&amp;CELL("address",AB61)),"#,###.#0")&amp;" KGS      AGAINST BILL OF ENTRY NO    "&amp;INDIRECT($A$1&amp;"!"&amp;CELL("address",$F61))&amp;"      Rate Per Kgs [ "&amp;INDIRECT($A$1&amp;"!"&amp;CELL("address",$I61))&amp;" ]     AGAINST H.S.CODE   "&amp;TEXT(INDIRECT($A$1&amp;"!"&amp;CELL("address",$H61)),"0000.0000")&amp;IF(OR(INDIRECT($A$1&amp;"!"&amp;CELL("address",$AD$8))&lt;&gt;"",INDIRECT($A$1&amp;"!"&amp;CELL("address",$AE$8))&lt;&gt;""),"  EFS ONLINE AC #    ","")&amp;_xlfn.IFNA(VLOOKUP(INDIRECT($A$1&amp;"!"&amp;CELL("address",AD61)),AC.No[],2,0),"")&amp;_xlfn.IFNA(IF(INDIRECT($A$1&amp;"!"&amp;CELL("address",AE61))&lt;&gt;0,"   +   "&amp;VLOOKUP(INDIRECT($A$1&amp;"!"&amp;CELL("address",AE61)),AC.No[],2,0),""),""),""),REPT("-",150))</f>
        <v/>
      </c>
      <c r="F61" s="7" t="str">
        <f ca="1">IF(INDIRECT($A$1&amp;"!"&amp;CELL("address",$CU61))&lt;&gt;"END",IF(INDIRECT($A$1&amp;"!"&amp;CELL("address",AH61))&lt;&gt;0,"USED IMPORTED   "&amp;INDIRECT($A$1&amp;"!"&amp;CELL("address",$CU61))&amp;"     USED  "&amp;TEXT(INDIRECT($A$1&amp;"!"&amp;CELL("address",AH61)),"#,###.#0")&amp;" KGS      AGAINST BILL OF ENTRY NO    "&amp;INDIRECT($A$1&amp;"!"&amp;CELL("address",$F61))&amp;"      Rate Per Kgs [ "&amp;INDIRECT($A$1&amp;"!"&amp;CELL("address",$I61))&amp;" ]     AGAINST H.S.CODE   "&amp;TEXT(INDIRECT($A$1&amp;"!"&amp;CELL("address",$H61)),"0000.0000")&amp;IF(OR(INDIRECT($A$1&amp;"!"&amp;CELL("address",$AJ$8))&lt;&gt;"",INDIRECT($A$1&amp;"!"&amp;CELL("address",$AK$8))&lt;&gt;""),"  EFS ONLINE AC #    ","")&amp;_xlfn.IFNA(VLOOKUP(INDIRECT($A$1&amp;"!"&amp;CELL("address",AJ61)),AC.No[],2,0),"")&amp;_xlfn.IFNA(IF(INDIRECT($A$1&amp;"!"&amp;CELL("address",AK61))&lt;&gt;0,"   +   "&amp;VLOOKUP(INDIRECT($A$1&amp;"!"&amp;CELL("address",AK61)),AC.No[],2,0),""),""),""),REPT("-",150))</f>
        <v/>
      </c>
      <c r="G61" s="7" t="str">
        <f ca="1">IF(INDIRECT($A$1&amp;"!"&amp;CELL("address",$CU61))&lt;&gt;"END",IF(INDIRECT($A$1&amp;"!"&amp;CELL("address",AN61))&lt;&gt;0,"USED IMPORTED   "&amp;INDIRECT($A$1&amp;"!"&amp;CELL("address",$CU61))&amp;"     USED  "&amp;TEXT(INDIRECT($A$1&amp;"!"&amp;CELL("address",AN61)),"#,###.#0")&amp;" KGS      AGAINST BILL OF ENTRY NO    "&amp;INDIRECT($A$1&amp;"!"&amp;CELL("address",$F61))&amp;"      Rate Per Kgs [ "&amp;INDIRECT($A$1&amp;"!"&amp;CELL("address",$I61))&amp;" ]     AGAINST H.S.CODE   "&amp;TEXT(INDIRECT($A$1&amp;"!"&amp;CELL("address",$H61)),"0000.0000")&amp;IF(OR(INDIRECT($A$1&amp;"!"&amp;CELL("address",$AP$8))&lt;&gt;"",INDIRECT($A$1&amp;"!"&amp;CELL("address",$AQ$8))&lt;&gt;""),"  EFS ONLINE AC #    ","")&amp;_xlfn.IFNA(VLOOKUP(INDIRECT($A$1&amp;"!"&amp;CELL("address",AP61)),AC.No[],2,0),"")&amp;_xlfn.IFNA(IF(INDIRECT($A$1&amp;"!"&amp;CELL("address",AQ61))&lt;&gt;0,"   +   "&amp;VLOOKUP(INDIRECT($A$1&amp;"!"&amp;CELL("address",AQ61)),AC.No[],2,0),""),""),""),REPT("-",150))</f>
        <v/>
      </c>
      <c r="H61" s="7" t="str">
        <f ca="1">IF(INDIRECT($A$1&amp;"!"&amp;CELL("address",$CU61))&lt;&gt;"END",IF(INDIRECT($A$1&amp;"!"&amp;CELL("address",AT61))&lt;&gt;0,"USED IMPORTED   "&amp;INDIRECT($A$1&amp;"!"&amp;CELL("address",$CU61))&amp;"     USED  "&amp;TEXT(INDIRECT($A$1&amp;"!"&amp;CELL("address",AT61)),"#,###.#0")&amp;" KGS      AGAINST BILL OF ENTRY NO    "&amp;INDIRECT($A$1&amp;"!"&amp;CELL("address",$F61))&amp;"      Rate Per Kgs [ "&amp;INDIRECT($A$1&amp;"!"&amp;CELL("address",$I61))&amp;" ]     AGAINST H.S.CODE   "&amp;TEXT(INDIRECT($A$1&amp;"!"&amp;CELL("address",$H61)),"0000.0000")&amp;IF(OR(INDIRECT($A$1&amp;"!"&amp;CELL("address",$AV$8))&lt;&gt;"",INDIRECT($A$1&amp;"!"&amp;CELL("address",$AW$8))&lt;&gt;""),"  EFS ONLINE AC #    ","")&amp;_xlfn.IFNA(VLOOKUP(INDIRECT($A$1&amp;"!"&amp;CELL("address",AV61)),AC.No[],2,0),"")&amp;_xlfn.IFNA(IF(INDIRECT($A$1&amp;"!"&amp;CELL("address",AW61))&lt;&gt;0,"   +   "&amp;VLOOKUP(INDIRECT($A$1&amp;"!"&amp;CELL("address",AW61)),AC.No[],2,0),""),""),""),REPT("-",150))</f>
        <v/>
      </c>
      <c r="I61" s="7" t="str">
        <f ca="1">IF(INDIRECT($A$1&amp;"!"&amp;CELL("address",$CU61))&lt;&gt;"END",IF(INDIRECT($A$1&amp;"!"&amp;CELL("address",AZ61))&lt;&gt;0,"USED IMPORTED   "&amp;INDIRECT($A$1&amp;"!"&amp;CELL("address",$CU61))&amp;"     USED  "&amp;TEXT(INDIRECT($A$1&amp;"!"&amp;CELL("address",AZ61)),"#,###.#0")&amp;" KGS      AGAINST BILL OF ENTRY NO    "&amp;INDIRECT($A$1&amp;"!"&amp;CELL("address",$F61))&amp;"      Rate Per Kgs [ "&amp;INDIRECT($A$1&amp;"!"&amp;CELL("address",$I61))&amp;" ]     AGAINST H.S.CODE   "&amp;TEXT(INDIRECT($A$1&amp;"!"&amp;CELL("address",$H61)),"0000.0000")&amp;IF(OR(INDIRECT($A$1&amp;"!"&amp;CELL("address",$BB$8))&lt;&gt;"",INDIRECT($A$1&amp;"!"&amp;CELL("address",$BC$8))&lt;&gt;""),"  EFS ONLINE AC #    ","")&amp;_xlfn.IFNA(VLOOKUP(INDIRECT($A$1&amp;"!"&amp;CELL("address",BB61)),AC.No[],2,0),"")&amp;_xlfn.IFNA(IF(INDIRECT($A$1&amp;"!"&amp;CELL("address",BC61))&lt;&gt;0,"   +   "&amp;VLOOKUP(INDIRECT($A$1&amp;"!"&amp;CELL("address",BC61)),AC.No[],2,0),""),""),""),REPT("-",150))</f>
        <v/>
      </c>
      <c r="J61" s="7" t="str">
        <f ca="1">IF(INDIRECT($A$1&amp;"!"&amp;CELL("address",$CU61))&lt;&gt;"END",IF(INDIRECT($A$1&amp;"!"&amp;CELL("address",BF61))&lt;&gt;0,"USED IMPORTED   "&amp;INDIRECT($A$1&amp;"!"&amp;CELL("address",$CU61))&amp;"     USED  "&amp;TEXT(INDIRECT($A$1&amp;"!"&amp;CELL("address",BF61)),"#,###.#0")&amp;" KGS      AGAINST BILL OF ENTRY NO    "&amp;INDIRECT($A$1&amp;"!"&amp;CELL("address",$F61))&amp;"      Rate Per Kgs [ "&amp;INDIRECT($A$1&amp;"!"&amp;CELL("address",$I61))&amp;" ]     AGAINST H.S.CODE   "&amp;TEXT(INDIRECT($A$1&amp;"!"&amp;CELL("address",$H61)),"0000.0000")&amp;IF(OR(INDIRECT($A$1&amp;"!"&amp;CELL("address",$BH$8))&lt;&gt;"",INDIRECT($A$1&amp;"!"&amp;CELL("address",$BI$8))&lt;&gt;""),"  EFS ONLINE AC #    ","")&amp;_xlfn.IFNA(VLOOKUP(INDIRECT($A$1&amp;"!"&amp;CELL("address",BH61)),AC.No[],2,0),"")&amp;_xlfn.IFNA(IF(INDIRECT($A$1&amp;"!"&amp;CELL("address",BI61))&lt;&gt;0,"   +   "&amp;VLOOKUP(INDIRECT($A$1&amp;"!"&amp;CELL("address",BI61)),AC.No[],2,0),""),""),""),REPT("-",150))</f>
        <v/>
      </c>
      <c r="K61" s="7" t="str">
        <f ca="1">IF(INDIRECT($A$1&amp;"!"&amp;CELL("address",$CU61))&lt;&gt;"END",IF(INDIRECT($A$1&amp;"!"&amp;CELL("address",BL61))&lt;&gt;0,"USED IMPORTED   "&amp;INDIRECT($A$1&amp;"!"&amp;CELL("address",$CU61))&amp;"     USED  "&amp;TEXT(INDIRECT($A$1&amp;"!"&amp;CELL("address",BL61)),"#,###.#0")&amp;" KGS      AGAINST BILL OF ENTRY NO    "&amp;INDIRECT($A$1&amp;"!"&amp;CELL("address",$F61))&amp;"      Rate Per Kgs [ "&amp;INDIRECT($A$1&amp;"!"&amp;CELL("address",$I61))&amp;" ]     AGAINST H.S.CODE   "&amp;TEXT(INDIRECT($A$1&amp;"!"&amp;CELL("address",$H61)),"0000.0000")&amp;IF(OR(INDIRECT($A$1&amp;"!"&amp;CELL("address",$BN$8))&lt;&gt;"",INDIRECT($A$1&amp;"!"&amp;CELL("address",$BO$8))&lt;&gt;""),"  EFS ONLINE AC #    ","")&amp;_xlfn.IFNA(VLOOKUP(INDIRECT($A$1&amp;"!"&amp;CELL("address",BN61)),AC.No[],2,0),"")&amp;_xlfn.IFNA(IF(INDIRECT($A$1&amp;"!"&amp;CELL("address",BO61))&lt;&gt;0,"   +   "&amp;VLOOKUP(INDIRECT($A$1&amp;"!"&amp;CELL("address",BO61)),AC.No[],2,0),""),""),""),REPT("-",150))</f>
        <v/>
      </c>
      <c r="L61" s="7" t="str">
        <f ca="1">IF(INDIRECT($A$1&amp;"!"&amp;CELL("address",$CU61))&lt;&gt;"END",IF(INDIRECT($A$1&amp;"!"&amp;CELL("address",BR61))&lt;&gt;0,"USED IMPORTED   "&amp;INDIRECT($A$1&amp;"!"&amp;CELL("address",$CU61))&amp;"     USED  "&amp;TEXT(INDIRECT($A$1&amp;"!"&amp;CELL("address",BR61)),"#,###.#0")&amp;" KGS      AGAINST BILL OF ENTRY NO    "&amp;INDIRECT($A$1&amp;"!"&amp;CELL("address",$F61))&amp;"      Rate Per Kgs [ "&amp;INDIRECT($A$1&amp;"!"&amp;CELL("address",$I61))&amp;" ]     AGAINST H.S.CODE   "&amp;TEXT(INDIRECT($A$1&amp;"!"&amp;CELL("address",$H61)),"0000.0000")&amp;IF(OR(INDIRECT($A$1&amp;"!"&amp;CELL("address",$BT$8))&lt;&gt;"",INDIRECT($A$1&amp;"!"&amp;CELL("address",$BU$8))&lt;&gt;""),"  EFS ONLINE AC #    ","")&amp;_xlfn.IFNA(VLOOKUP(INDIRECT($A$1&amp;"!"&amp;CELL("address",BT61)),AC.No[],2,0),"")&amp;_xlfn.IFNA(IF(INDIRECT($A$1&amp;"!"&amp;CELL("address",BU61))&lt;&gt;0,"   +   "&amp;VLOOKUP(INDIRECT($A$1&amp;"!"&amp;CELL("address",BU61)),AC.No[],2,0),""),""),""),REPT("-",150))</f>
        <v/>
      </c>
      <c r="M61" s="7" t="str">
        <f ca="1">IF(INDIRECT($A$1&amp;"!"&amp;CELL("address",$CU61))&lt;&gt;"END",IF(INDIRECT($A$1&amp;"!"&amp;CELL("address",BX61))&lt;&gt;0,"USED IMPORTED   "&amp;INDIRECT($A$1&amp;"!"&amp;CELL("address",$CU61))&amp;"     USED  "&amp;TEXT(INDIRECT($A$1&amp;"!"&amp;CELL("address",BX61)),"#,###.#0")&amp;" KGS      AGAINST BILL OF ENTRY NO    "&amp;INDIRECT($A$1&amp;"!"&amp;CELL("address",$F61))&amp;"      Rate Per Kgs [ "&amp;INDIRECT($A$1&amp;"!"&amp;CELL("address",$I61))&amp;" ]     AGAINST H.S.CODE   "&amp;TEXT(INDIRECT($A$1&amp;"!"&amp;CELL("address",$H61)),"0000.0000")&amp;IF(OR(INDIRECT($A$1&amp;"!"&amp;CELL("address",$BZ$8))&lt;&gt;"",INDIRECT($A$1&amp;"!"&amp;CELL("address",$CA$8))&lt;&gt;""),"  EFS ONLINE AC #    ","")&amp;_xlfn.IFNA(VLOOKUP(INDIRECT($A$1&amp;"!"&amp;CELL("address",BZ61)),AC.No[],2,0),"")&amp;_xlfn.IFNA(IF(INDIRECT($A$1&amp;"!"&amp;CELL("address",CA61))&lt;&gt;0,"   +   "&amp;VLOOKUP(INDIRECT($A$1&amp;"!"&amp;CELL("address",CA61)),AC.No[],2,0),""),""),""),REPT("-",150))</f>
        <v/>
      </c>
      <c r="N61" s="7" t="str">
        <f ca="1">IF(INDIRECT($A$1&amp;"!"&amp;CELL("address",$CU61))&lt;&gt;"END",IF(INDIRECT($A$1&amp;"!"&amp;CELL("address",CD61))&lt;&gt;0,"USED IMPORTED   "&amp;INDIRECT($A$1&amp;"!"&amp;CELL("address",$CU61))&amp;"     USED  "&amp;TEXT(INDIRECT($A$1&amp;"!"&amp;CELL("address",CD61)),"#,###.#0")&amp;" KGS      AGAINST BILL OF ENTRY NO    "&amp;INDIRECT($A$1&amp;"!"&amp;CELL("address",$F61))&amp;"      Rate Per Kgs [ "&amp;INDIRECT($A$1&amp;"!"&amp;CELL("address",$I61))&amp;" ]     AGAINST H.S.CODE   "&amp;TEXT(INDIRECT($A$1&amp;"!"&amp;CELL("address",$H61)),"0000.0000")&amp;IF(OR(INDIRECT($A$1&amp;"!"&amp;CELL("address",$CF$8))&lt;&gt;"",INDIRECT($A$1&amp;"!"&amp;CELL("address",$CG$8))&lt;&gt;""),"  EFS ONLINE AC #    ","")&amp;_xlfn.IFNA(VLOOKUP(INDIRECT($A$1&amp;"!"&amp;CELL("address",CF61)),AC.No[],2,0),"")&amp;_xlfn.IFNA(IF(INDIRECT($A$1&amp;"!"&amp;CELL("address",CG61))&lt;&gt;0,"   +   "&amp;VLOOKUP(INDIRECT($A$1&amp;"!"&amp;CELL("address",CG61)),AC.No[],2,0),""),""),""),REPT("-",150))</f>
        <v/>
      </c>
      <c r="O61" s="7" t="str">
        <f ca="1">IF(INDIRECT($A$1&amp;"!"&amp;CELL("address",$CU61))&lt;&gt;"END",IF(INDIRECT($A$1&amp;"!"&amp;CELL("address",CJ61))&lt;&gt;0,"USED IMPORTED   "&amp;INDIRECT($A$1&amp;"!"&amp;CELL("address",$CU61))&amp;"     USED  "&amp;TEXT(INDIRECT($A$1&amp;"!"&amp;CELL("address",CJ61)),"#,###.#0")&amp;" KGS      AGAINST BILL OF ENTRY NO    "&amp;INDIRECT($A$1&amp;"!"&amp;CELL("address",$F61))&amp;"      Rate Per Kgs [ "&amp;INDIRECT($A$1&amp;"!"&amp;CELL("address",$I61))&amp;" ]     AGAINST H.S.CODE   "&amp;TEXT(INDIRECT($A$1&amp;"!"&amp;CELL("address",$H61)),"0000.0000")&amp;IF(OR(INDIRECT($A$1&amp;"!"&amp;CELL("address",$CL$8))&lt;&gt;"",INDIRECT($A$1&amp;"!"&amp;CELL("address",$CM$8))&lt;&gt;""),"  EFS ONLINE AC #    ","")&amp;_xlfn.IFNA(VLOOKUP(INDIRECT($A$1&amp;"!"&amp;CELL("address",CL61)),AC.No[],2,0),"")&amp;_xlfn.IFNA(IF(INDIRECT($A$1&amp;"!"&amp;CELL("address",CM61))&lt;&gt;0,"   +   "&amp;VLOOKUP(INDIRECT($A$1&amp;"!"&amp;CELL("address",CM61)),AC.No[],2,0),""),""),""),REPT("-",150))</f>
        <v/>
      </c>
      <c r="P61" s="7" t="str">
        <f ca="1">IF(INDIRECT($A$1&amp;"!"&amp;CELL("address",$CU61))&lt;&gt;"END",IF(INDIRECT($A$1&amp;"!"&amp;CELL("address",CP61))&lt;&gt;0,"USED IMPORTED   "&amp;INDIRECT($A$1&amp;"!"&amp;CELL("address",$CU61))&amp;"     USED  "&amp;TEXT(INDIRECT($A$1&amp;"!"&amp;CELL("address",CP61)),"#,###.#0")&amp;" KGS      AGAINST BILL OF ENTRY NO    "&amp;INDIRECT($A$1&amp;"!"&amp;CELL("address",$F61))&amp;"      Rate Per Kgs [ "&amp;INDIRECT($A$1&amp;"!"&amp;CELL("address",$I61))&amp;" ]     AGAINST H.S.CODE   "&amp;TEXT(INDIRECT($A$1&amp;"!"&amp;CELL("address",$H61)),"0000.0000")&amp;IF(OR(INDIRECT($A$1&amp;"!"&amp;CELL("address",$CR$8))&lt;&gt;"",INDIRECT($A$1&amp;"!"&amp;CELL("address",$CS$8))&lt;&gt;""),"  EFS ONLINE AC #    ","")&amp;_xlfn.IFNA(VLOOKUP(INDIRECT($A$1&amp;"!"&amp;CELL("address",CR61)),AC.No[],2,0),"")&amp;_xlfn.IFNA(IF(INDIRECT($A$1&amp;"!"&amp;CELL("address",CS61))&lt;&gt;0,"   +   "&amp;VLOOKUP(INDIRECT($A$1&amp;"!"&amp;CELL("address",CS61)),AC.No[],2,0),""),""),""),REPT("-",150))</f>
        <v/>
      </c>
    </row>
    <row r="62" spans="1:16" x14ac:dyDescent="0.2">
      <c r="A62" s="124">
        <v>53</v>
      </c>
      <c r="B62" s="7" t="str">
        <f ca="1">IF(INDIRECT($A$1&amp;"!"&amp;CELL("address",$CU62))&lt;&gt;"END",IF(INDIRECT($A$1&amp;"!"&amp;CELL("address",J62))&lt;&gt;0,"USED IMPORTED   "&amp;INDIRECT($A$1&amp;"!"&amp;CELL("address",$CU62))&amp;"     USED  "&amp;TEXT(INDIRECT($A$1&amp;"!"&amp;CELL("address",J62)),"#,###.#0")&amp;" KGS      AGAINST BILL OF ENTRY NO    "&amp;INDIRECT($A$1&amp;"!"&amp;CELL("address",$F62))&amp;"      Rate Per Kgs [ "&amp;INDIRECT($A$1&amp;"!"&amp;CELL("address",$I62))&amp;" ]     AGAINST H.S.CODE   "&amp;TEXT(INDIRECT($A$1&amp;"!"&amp;CELL("address",$H62)),"0000.0000")&amp;IF(OR(INDIRECT($A$1&amp;"!"&amp;CELL("address",$L$8))&lt;&gt;"",INDIRECT($A$1&amp;"!"&amp;CELL("address",$M$8))&lt;&gt;""),"  EFS ONLINE AC #    ","")&amp;_xlfn.IFNA(VLOOKUP(INDIRECT($A$1&amp;"!"&amp;CELL("address",L62)),AC.No[],2,0),"")&amp;_xlfn.IFNA(IF(INDIRECT($A$1&amp;"!"&amp;CELL("address",M62))&lt;&gt;0,"   +   "&amp;VLOOKUP(INDIRECT($A$1&amp;"!"&amp;CELL("address",M62)),AC.No[],2,0),""),""),""),REPT("-",150))</f>
        <v/>
      </c>
      <c r="C62" s="7" t="str">
        <f ca="1">IF(INDIRECT($A$1&amp;"!"&amp;CELL("address",$CU62))&lt;&gt;"END",IF(INDIRECT($A$1&amp;"!"&amp;CELL("address",P62))&lt;&gt;0,"USED IMPORTED   "&amp;INDIRECT($A$1&amp;"!"&amp;CELL("address",$CU62))&amp;"     USED  "&amp;TEXT(INDIRECT($A$1&amp;"!"&amp;CELL("address",P62)),"#,###.#0")&amp;" KGS      AGAINST BILL OF ENTRY NO    "&amp;INDIRECT($A$1&amp;"!"&amp;CELL("address",$F62))&amp;"      Rate Per Kgs [ "&amp;INDIRECT($A$1&amp;"!"&amp;CELL("address",$I62))&amp;" ]     AGAINST H.S.CODE   "&amp;TEXT(INDIRECT($A$1&amp;"!"&amp;CELL("address",$H62)),"0000.0000")&amp;IF(OR(INDIRECT($A$1&amp;"!"&amp;CELL("address",$R$8))&lt;&gt;"",INDIRECT($A$1&amp;"!"&amp;CELL("address",$S$8))&lt;&gt;""),"  EFS ONLINE AC #    ","")&amp;_xlfn.IFNA(VLOOKUP(INDIRECT($A$1&amp;"!"&amp;CELL("address",R62)),AC.No[],2,0),"")&amp;_xlfn.IFNA(IF(INDIRECT($A$1&amp;"!"&amp;CELL("address",S62))&lt;&gt;0,"   +   "&amp;VLOOKUP(INDIRECT($A$1&amp;"!"&amp;CELL("address",S62)),AC.No[],2,0),""),""),""),REPT("-",150))</f>
        <v/>
      </c>
      <c r="D62" s="7" t="str">
        <f ca="1">IF(INDIRECT($A$1&amp;"!"&amp;CELL("address",$CU62))&lt;&gt;"END",IF(INDIRECT($A$1&amp;"!"&amp;CELL("address",V62))&lt;&gt;0,"USED IMPORTED   "&amp;INDIRECT($A$1&amp;"!"&amp;CELL("address",$CU62))&amp;"     USED  "&amp;TEXT(INDIRECT($A$1&amp;"!"&amp;CELL("address",V62)),"#,###.#0")&amp;" KGS      AGAINST BILL OF ENTRY NO    "&amp;INDIRECT($A$1&amp;"!"&amp;CELL("address",$F62))&amp;"      Rate Per Kgs [ "&amp;INDIRECT($A$1&amp;"!"&amp;CELL("address",$I62))&amp;" ]     AGAINST H.S.CODE   "&amp;TEXT(INDIRECT($A$1&amp;"!"&amp;CELL("address",$H62)),"0000.0000")&amp;IF(OR(INDIRECT($A$1&amp;"!"&amp;CELL("address",$X$8))&lt;&gt;"",INDIRECT($A$1&amp;"!"&amp;CELL("address",$Y$8))&lt;&gt;""),"  EFS ONLINE AC #    ","")&amp;_xlfn.IFNA(VLOOKUP(INDIRECT($A$1&amp;"!"&amp;CELL("address",X62)),AC.No[],2,0),"")&amp;_xlfn.IFNA(IF(INDIRECT($A$1&amp;"!"&amp;CELL("address",Y62))&lt;&gt;0,"   +   "&amp;VLOOKUP(INDIRECT($A$1&amp;"!"&amp;CELL("address",Y62)),AC.No[],2,0),""),""),""),REPT("-",150))</f>
        <v/>
      </c>
      <c r="E62" s="7" t="str">
        <f ca="1">IF(INDIRECT($A$1&amp;"!"&amp;CELL("address",$CU62))&lt;&gt;"END",IF(INDIRECT($A$1&amp;"!"&amp;CELL("address",AB62))&lt;&gt;0,"USED IMPORTED   "&amp;INDIRECT($A$1&amp;"!"&amp;CELL("address",$CU62))&amp;"     USED  "&amp;TEXT(INDIRECT($A$1&amp;"!"&amp;CELL("address",AB62)),"#,###.#0")&amp;" KGS      AGAINST BILL OF ENTRY NO    "&amp;INDIRECT($A$1&amp;"!"&amp;CELL("address",$F62))&amp;"      Rate Per Kgs [ "&amp;INDIRECT($A$1&amp;"!"&amp;CELL("address",$I62))&amp;" ]     AGAINST H.S.CODE   "&amp;TEXT(INDIRECT($A$1&amp;"!"&amp;CELL("address",$H62)),"0000.0000")&amp;IF(OR(INDIRECT($A$1&amp;"!"&amp;CELL("address",$AD$8))&lt;&gt;"",INDIRECT($A$1&amp;"!"&amp;CELL("address",$AE$8))&lt;&gt;""),"  EFS ONLINE AC #    ","")&amp;_xlfn.IFNA(VLOOKUP(INDIRECT($A$1&amp;"!"&amp;CELL("address",AD62)),AC.No[],2,0),"")&amp;_xlfn.IFNA(IF(INDIRECT($A$1&amp;"!"&amp;CELL("address",AE62))&lt;&gt;0,"   +   "&amp;VLOOKUP(INDIRECT($A$1&amp;"!"&amp;CELL("address",AE62)),AC.No[],2,0),""),""),""),REPT("-",150))</f>
        <v/>
      </c>
      <c r="F62" s="7" t="str">
        <f ca="1">IF(INDIRECT($A$1&amp;"!"&amp;CELL("address",$CU62))&lt;&gt;"END",IF(INDIRECT($A$1&amp;"!"&amp;CELL("address",AH62))&lt;&gt;0,"USED IMPORTED   "&amp;INDIRECT($A$1&amp;"!"&amp;CELL("address",$CU62))&amp;"     USED  "&amp;TEXT(INDIRECT($A$1&amp;"!"&amp;CELL("address",AH62)),"#,###.#0")&amp;" KGS      AGAINST BILL OF ENTRY NO    "&amp;INDIRECT($A$1&amp;"!"&amp;CELL("address",$F62))&amp;"      Rate Per Kgs [ "&amp;INDIRECT($A$1&amp;"!"&amp;CELL("address",$I62))&amp;" ]     AGAINST H.S.CODE   "&amp;TEXT(INDIRECT($A$1&amp;"!"&amp;CELL("address",$H62)),"0000.0000")&amp;IF(OR(INDIRECT($A$1&amp;"!"&amp;CELL("address",$AJ$8))&lt;&gt;"",INDIRECT($A$1&amp;"!"&amp;CELL("address",$AK$8))&lt;&gt;""),"  EFS ONLINE AC #    ","")&amp;_xlfn.IFNA(VLOOKUP(INDIRECT($A$1&amp;"!"&amp;CELL("address",AJ62)),AC.No[],2,0),"")&amp;_xlfn.IFNA(IF(INDIRECT($A$1&amp;"!"&amp;CELL("address",AK62))&lt;&gt;0,"   +   "&amp;VLOOKUP(INDIRECT($A$1&amp;"!"&amp;CELL("address",AK62)),AC.No[],2,0),""),""),""),REPT("-",150))</f>
        <v/>
      </c>
      <c r="G62" s="7" t="str">
        <f ca="1">IF(INDIRECT($A$1&amp;"!"&amp;CELL("address",$CU62))&lt;&gt;"END",IF(INDIRECT($A$1&amp;"!"&amp;CELL("address",AN62))&lt;&gt;0,"USED IMPORTED   "&amp;INDIRECT($A$1&amp;"!"&amp;CELL("address",$CU62))&amp;"     USED  "&amp;TEXT(INDIRECT($A$1&amp;"!"&amp;CELL("address",AN62)),"#,###.#0")&amp;" KGS      AGAINST BILL OF ENTRY NO    "&amp;INDIRECT($A$1&amp;"!"&amp;CELL("address",$F62))&amp;"      Rate Per Kgs [ "&amp;INDIRECT($A$1&amp;"!"&amp;CELL("address",$I62))&amp;" ]     AGAINST H.S.CODE   "&amp;TEXT(INDIRECT($A$1&amp;"!"&amp;CELL("address",$H62)),"0000.0000")&amp;IF(OR(INDIRECT($A$1&amp;"!"&amp;CELL("address",$AP$8))&lt;&gt;"",INDIRECT($A$1&amp;"!"&amp;CELL("address",$AQ$8))&lt;&gt;""),"  EFS ONLINE AC #    ","")&amp;_xlfn.IFNA(VLOOKUP(INDIRECT($A$1&amp;"!"&amp;CELL("address",AP62)),AC.No[],2,0),"")&amp;_xlfn.IFNA(IF(INDIRECT($A$1&amp;"!"&amp;CELL("address",AQ62))&lt;&gt;0,"   +   "&amp;VLOOKUP(INDIRECT($A$1&amp;"!"&amp;CELL("address",AQ62)),AC.No[],2,0),""),""),""),REPT("-",150))</f>
        <v/>
      </c>
      <c r="H62" s="7" t="str">
        <f ca="1">IF(INDIRECT($A$1&amp;"!"&amp;CELL("address",$CU62))&lt;&gt;"END",IF(INDIRECT($A$1&amp;"!"&amp;CELL("address",AT62))&lt;&gt;0,"USED IMPORTED   "&amp;INDIRECT($A$1&amp;"!"&amp;CELL("address",$CU62))&amp;"     USED  "&amp;TEXT(INDIRECT($A$1&amp;"!"&amp;CELL("address",AT62)),"#,###.#0")&amp;" KGS      AGAINST BILL OF ENTRY NO    "&amp;INDIRECT($A$1&amp;"!"&amp;CELL("address",$F62))&amp;"      Rate Per Kgs [ "&amp;INDIRECT($A$1&amp;"!"&amp;CELL("address",$I62))&amp;" ]     AGAINST H.S.CODE   "&amp;TEXT(INDIRECT($A$1&amp;"!"&amp;CELL("address",$H62)),"0000.0000")&amp;IF(OR(INDIRECT($A$1&amp;"!"&amp;CELL("address",$AV$8))&lt;&gt;"",INDIRECT($A$1&amp;"!"&amp;CELL("address",$AW$8))&lt;&gt;""),"  EFS ONLINE AC #    ","")&amp;_xlfn.IFNA(VLOOKUP(INDIRECT($A$1&amp;"!"&amp;CELL("address",AV62)),AC.No[],2,0),"")&amp;_xlfn.IFNA(IF(INDIRECT($A$1&amp;"!"&amp;CELL("address",AW62))&lt;&gt;0,"   +   "&amp;VLOOKUP(INDIRECT($A$1&amp;"!"&amp;CELL("address",AW62)),AC.No[],2,0),""),""),""),REPT("-",150))</f>
        <v/>
      </c>
      <c r="I62" s="7" t="str">
        <f ca="1">IF(INDIRECT($A$1&amp;"!"&amp;CELL("address",$CU62))&lt;&gt;"END",IF(INDIRECT($A$1&amp;"!"&amp;CELL("address",AZ62))&lt;&gt;0,"USED IMPORTED   "&amp;INDIRECT($A$1&amp;"!"&amp;CELL("address",$CU62))&amp;"     USED  "&amp;TEXT(INDIRECT($A$1&amp;"!"&amp;CELL("address",AZ62)),"#,###.#0")&amp;" KGS      AGAINST BILL OF ENTRY NO    "&amp;INDIRECT($A$1&amp;"!"&amp;CELL("address",$F62))&amp;"      Rate Per Kgs [ "&amp;INDIRECT($A$1&amp;"!"&amp;CELL("address",$I62))&amp;" ]     AGAINST H.S.CODE   "&amp;TEXT(INDIRECT($A$1&amp;"!"&amp;CELL("address",$H62)),"0000.0000")&amp;IF(OR(INDIRECT($A$1&amp;"!"&amp;CELL("address",$BB$8))&lt;&gt;"",INDIRECT($A$1&amp;"!"&amp;CELL("address",$BC$8))&lt;&gt;""),"  EFS ONLINE AC #    ","")&amp;_xlfn.IFNA(VLOOKUP(INDIRECT($A$1&amp;"!"&amp;CELL("address",BB62)),AC.No[],2,0),"")&amp;_xlfn.IFNA(IF(INDIRECT($A$1&amp;"!"&amp;CELL("address",BC62))&lt;&gt;0,"   +   "&amp;VLOOKUP(INDIRECT($A$1&amp;"!"&amp;CELL("address",BC62)),AC.No[],2,0),""),""),""),REPT("-",150))</f>
        <v/>
      </c>
      <c r="J62" s="7" t="str">
        <f ca="1">IF(INDIRECT($A$1&amp;"!"&amp;CELL("address",$CU62))&lt;&gt;"END",IF(INDIRECT($A$1&amp;"!"&amp;CELL("address",BF62))&lt;&gt;0,"USED IMPORTED   "&amp;INDIRECT($A$1&amp;"!"&amp;CELL("address",$CU62))&amp;"     USED  "&amp;TEXT(INDIRECT($A$1&amp;"!"&amp;CELL("address",BF62)),"#,###.#0")&amp;" KGS      AGAINST BILL OF ENTRY NO    "&amp;INDIRECT($A$1&amp;"!"&amp;CELL("address",$F62))&amp;"      Rate Per Kgs [ "&amp;INDIRECT($A$1&amp;"!"&amp;CELL("address",$I62))&amp;" ]     AGAINST H.S.CODE   "&amp;TEXT(INDIRECT($A$1&amp;"!"&amp;CELL("address",$H62)),"0000.0000")&amp;IF(OR(INDIRECT($A$1&amp;"!"&amp;CELL("address",$BH$8))&lt;&gt;"",INDIRECT($A$1&amp;"!"&amp;CELL("address",$BI$8))&lt;&gt;""),"  EFS ONLINE AC #    ","")&amp;_xlfn.IFNA(VLOOKUP(INDIRECT($A$1&amp;"!"&amp;CELL("address",BH62)),AC.No[],2,0),"")&amp;_xlfn.IFNA(IF(INDIRECT($A$1&amp;"!"&amp;CELL("address",BI62))&lt;&gt;0,"   +   "&amp;VLOOKUP(INDIRECT($A$1&amp;"!"&amp;CELL("address",BI62)),AC.No[],2,0),""),""),""),REPT("-",150))</f>
        <v/>
      </c>
      <c r="K62" s="7" t="str">
        <f ca="1">IF(INDIRECT($A$1&amp;"!"&amp;CELL("address",$CU62))&lt;&gt;"END",IF(INDIRECT($A$1&amp;"!"&amp;CELL("address",BL62))&lt;&gt;0,"USED IMPORTED   "&amp;INDIRECT($A$1&amp;"!"&amp;CELL("address",$CU62))&amp;"     USED  "&amp;TEXT(INDIRECT($A$1&amp;"!"&amp;CELL("address",BL62)),"#,###.#0")&amp;" KGS      AGAINST BILL OF ENTRY NO    "&amp;INDIRECT($A$1&amp;"!"&amp;CELL("address",$F62))&amp;"      Rate Per Kgs [ "&amp;INDIRECT($A$1&amp;"!"&amp;CELL("address",$I62))&amp;" ]     AGAINST H.S.CODE   "&amp;TEXT(INDIRECT($A$1&amp;"!"&amp;CELL("address",$H62)),"0000.0000")&amp;IF(OR(INDIRECT($A$1&amp;"!"&amp;CELL("address",$BN$8))&lt;&gt;"",INDIRECT($A$1&amp;"!"&amp;CELL("address",$BO$8))&lt;&gt;""),"  EFS ONLINE AC #    ","")&amp;_xlfn.IFNA(VLOOKUP(INDIRECT($A$1&amp;"!"&amp;CELL("address",BN62)),AC.No[],2,0),"")&amp;_xlfn.IFNA(IF(INDIRECT($A$1&amp;"!"&amp;CELL("address",BO62))&lt;&gt;0,"   +   "&amp;VLOOKUP(INDIRECT($A$1&amp;"!"&amp;CELL("address",BO62)),AC.No[],2,0),""),""),""),REPT("-",150))</f>
        <v/>
      </c>
      <c r="L62" s="7" t="str">
        <f ca="1">IF(INDIRECT($A$1&amp;"!"&amp;CELL("address",$CU62))&lt;&gt;"END",IF(INDIRECT($A$1&amp;"!"&amp;CELL("address",BR62))&lt;&gt;0,"USED IMPORTED   "&amp;INDIRECT($A$1&amp;"!"&amp;CELL("address",$CU62))&amp;"     USED  "&amp;TEXT(INDIRECT($A$1&amp;"!"&amp;CELL("address",BR62)),"#,###.#0")&amp;" KGS      AGAINST BILL OF ENTRY NO    "&amp;INDIRECT($A$1&amp;"!"&amp;CELL("address",$F62))&amp;"      Rate Per Kgs [ "&amp;INDIRECT($A$1&amp;"!"&amp;CELL("address",$I62))&amp;" ]     AGAINST H.S.CODE   "&amp;TEXT(INDIRECT($A$1&amp;"!"&amp;CELL("address",$H62)),"0000.0000")&amp;IF(OR(INDIRECT($A$1&amp;"!"&amp;CELL("address",$BT$8))&lt;&gt;"",INDIRECT($A$1&amp;"!"&amp;CELL("address",$BU$8))&lt;&gt;""),"  EFS ONLINE AC #    ","")&amp;_xlfn.IFNA(VLOOKUP(INDIRECT($A$1&amp;"!"&amp;CELL("address",BT62)),AC.No[],2,0),"")&amp;_xlfn.IFNA(IF(INDIRECT($A$1&amp;"!"&amp;CELL("address",BU62))&lt;&gt;0,"   +   "&amp;VLOOKUP(INDIRECT($A$1&amp;"!"&amp;CELL("address",BU62)),AC.No[],2,0),""),""),""),REPT("-",150))</f>
        <v/>
      </c>
      <c r="M62" s="7" t="str">
        <f ca="1">IF(INDIRECT($A$1&amp;"!"&amp;CELL("address",$CU62))&lt;&gt;"END",IF(INDIRECT($A$1&amp;"!"&amp;CELL("address",BX62))&lt;&gt;0,"USED IMPORTED   "&amp;INDIRECT($A$1&amp;"!"&amp;CELL("address",$CU62))&amp;"     USED  "&amp;TEXT(INDIRECT($A$1&amp;"!"&amp;CELL("address",BX62)),"#,###.#0")&amp;" KGS      AGAINST BILL OF ENTRY NO    "&amp;INDIRECT($A$1&amp;"!"&amp;CELL("address",$F62))&amp;"      Rate Per Kgs [ "&amp;INDIRECT($A$1&amp;"!"&amp;CELL("address",$I62))&amp;" ]     AGAINST H.S.CODE   "&amp;TEXT(INDIRECT($A$1&amp;"!"&amp;CELL("address",$H62)),"0000.0000")&amp;IF(OR(INDIRECT($A$1&amp;"!"&amp;CELL("address",$BZ$8))&lt;&gt;"",INDIRECT($A$1&amp;"!"&amp;CELL("address",$CA$8))&lt;&gt;""),"  EFS ONLINE AC #    ","")&amp;_xlfn.IFNA(VLOOKUP(INDIRECT($A$1&amp;"!"&amp;CELL("address",BZ62)),AC.No[],2,0),"")&amp;_xlfn.IFNA(IF(INDIRECT($A$1&amp;"!"&amp;CELL("address",CA62))&lt;&gt;0,"   +   "&amp;VLOOKUP(INDIRECT($A$1&amp;"!"&amp;CELL("address",CA62)),AC.No[],2,0),""),""),""),REPT("-",150))</f>
        <v/>
      </c>
      <c r="N62" s="7" t="str">
        <f ca="1">IF(INDIRECT($A$1&amp;"!"&amp;CELL("address",$CU62))&lt;&gt;"END",IF(INDIRECT($A$1&amp;"!"&amp;CELL("address",CD62))&lt;&gt;0,"USED IMPORTED   "&amp;INDIRECT($A$1&amp;"!"&amp;CELL("address",$CU62))&amp;"     USED  "&amp;TEXT(INDIRECT($A$1&amp;"!"&amp;CELL("address",CD62)),"#,###.#0")&amp;" KGS      AGAINST BILL OF ENTRY NO    "&amp;INDIRECT($A$1&amp;"!"&amp;CELL("address",$F62))&amp;"      Rate Per Kgs [ "&amp;INDIRECT($A$1&amp;"!"&amp;CELL("address",$I62))&amp;" ]     AGAINST H.S.CODE   "&amp;TEXT(INDIRECT($A$1&amp;"!"&amp;CELL("address",$H62)),"0000.0000")&amp;IF(OR(INDIRECT($A$1&amp;"!"&amp;CELL("address",$CF$8))&lt;&gt;"",INDIRECT($A$1&amp;"!"&amp;CELL("address",$CG$8))&lt;&gt;""),"  EFS ONLINE AC #    ","")&amp;_xlfn.IFNA(VLOOKUP(INDIRECT($A$1&amp;"!"&amp;CELL("address",CF62)),AC.No[],2,0),"")&amp;_xlfn.IFNA(IF(INDIRECT($A$1&amp;"!"&amp;CELL("address",CG62))&lt;&gt;0,"   +   "&amp;VLOOKUP(INDIRECT($A$1&amp;"!"&amp;CELL("address",CG62)),AC.No[],2,0),""),""),""),REPT("-",150))</f>
        <v/>
      </c>
      <c r="O62" s="7" t="str">
        <f ca="1">IF(INDIRECT($A$1&amp;"!"&amp;CELL("address",$CU62))&lt;&gt;"END",IF(INDIRECT($A$1&amp;"!"&amp;CELL("address",CJ62))&lt;&gt;0,"USED IMPORTED   "&amp;INDIRECT($A$1&amp;"!"&amp;CELL("address",$CU62))&amp;"     USED  "&amp;TEXT(INDIRECT($A$1&amp;"!"&amp;CELL("address",CJ62)),"#,###.#0")&amp;" KGS      AGAINST BILL OF ENTRY NO    "&amp;INDIRECT($A$1&amp;"!"&amp;CELL("address",$F62))&amp;"      Rate Per Kgs [ "&amp;INDIRECT($A$1&amp;"!"&amp;CELL("address",$I62))&amp;" ]     AGAINST H.S.CODE   "&amp;TEXT(INDIRECT($A$1&amp;"!"&amp;CELL("address",$H62)),"0000.0000")&amp;IF(OR(INDIRECT($A$1&amp;"!"&amp;CELL("address",$CL$8))&lt;&gt;"",INDIRECT($A$1&amp;"!"&amp;CELL("address",$CM$8))&lt;&gt;""),"  EFS ONLINE AC #    ","")&amp;_xlfn.IFNA(VLOOKUP(INDIRECT($A$1&amp;"!"&amp;CELL("address",CL62)),AC.No[],2,0),"")&amp;_xlfn.IFNA(IF(INDIRECT($A$1&amp;"!"&amp;CELL("address",CM62))&lt;&gt;0,"   +   "&amp;VLOOKUP(INDIRECT($A$1&amp;"!"&amp;CELL("address",CM62)),AC.No[],2,0),""),""),""),REPT("-",150))</f>
        <v/>
      </c>
      <c r="P62" s="7" t="str">
        <f ca="1">IF(INDIRECT($A$1&amp;"!"&amp;CELL("address",$CU62))&lt;&gt;"END",IF(INDIRECT($A$1&amp;"!"&amp;CELL("address",CP62))&lt;&gt;0,"USED IMPORTED   "&amp;INDIRECT($A$1&amp;"!"&amp;CELL("address",$CU62))&amp;"     USED  "&amp;TEXT(INDIRECT($A$1&amp;"!"&amp;CELL("address",CP62)),"#,###.#0")&amp;" KGS      AGAINST BILL OF ENTRY NO    "&amp;INDIRECT($A$1&amp;"!"&amp;CELL("address",$F62))&amp;"      Rate Per Kgs [ "&amp;INDIRECT($A$1&amp;"!"&amp;CELL("address",$I62))&amp;" ]     AGAINST H.S.CODE   "&amp;TEXT(INDIRECT($A$1&amp;"!"&amp;CELL("address",$H62)),"0000.0000")&amp;IF(OR(INDIRECT($A$1&amp;"!"&amp;CELL("address",$CR$8))&lt;&gt;"",INDIRECT($A$1&amp;"!"&amp;CELL("address",$CS$8))&lt;&gt;""),"  EFS ONLINE AC #    ","")&amp;_xlfn.IFNA(VLOOKUP(INDIRECT($A$1&amp;"!"&amp;CELL("address",CR62)),AC.No[],2,0),"")&amp;_xlfn.IFNA(IF(INDIRECT($A$1&amp;"!"&amp;CELL("address",CS62))&lt;&gt;0,"   +   "&amp;VLOOKUP(INDIRECT($A$1&amp;"!"&amp;CELL("address",CS62)),AC.No[],2,0),""),""),""),REPT("-",150))</f>
        <v/>
      </c>
    </row>
    <row r="63" spans="1:16" x14ac:dyDescent="0.2">
      <c r="A63" s="124">
        <v>54</v>
      </c>
      <c r="B63" s="7" t="str">
        <f ca="1">IF(INDIRECT($A$1&amp;"!"&amp;CELL("address",$CU63))&lt;&gt;"END",IF(INDIRECT($A$1&amp;"!"&amp;CELL("address",J63))&lt;&gt;0,"USED IMPORTED   "&amp;INDIRECT($A$1&amp;"!"&amp;CELL("address",$CU63))&amp;"     USED  "&amp;TEXT(INDIRECT($A$1&amp;"!"&amp;CELL("address",J63)),"#,###.#0")&amp;" KGS      AGAINST BILL OF ENTRY NO    "&amp;INDIRECT($A$1&amp;"!"&amp;CELL("address",$F63))&amp;"      Rate Per Kgs [ "&amp;INDIRECT($A$1&amp;"!"&amp;CELL("address",$I63))&amp;" ]     AGAINST H.S.CODE   "&amp;TEXT(INDIRECT($A$1&amp;"!"&amp;CELL("address",$H63)),"0000.0000")&amp;IF(OR(INDIRECT($A$1&amp;"!"&amp;CELL("address",$L$8))&lt;&gt;"",INDIRECT($A$1&amp;"!"&amp;CELL("address",$M$8))&lt;&gt;""),"  EFS ONLINE AC #    ","")&amp;_xlfn.IFNA(VLOOKUP(INDIRECT($A$1&amp;"!"&amp;CELL("address",L63)),AC.No[],2,0),"")&amp;_xlfn.IFNA(IF(INDIRECT($A$1&amp;"!"&amp;CELL("address",M63))&lt;&gt;0,"   +   "&amp;VLOOKUP(INDIRECT($A$1&amp;"!"&amp;CELL("address",M63)),AC.No[],2,0),""),""),""),REPT("-",150))</f>
        <v/>
      </c>
      <c r="C63" s="7" t="str">
        <f ca="1">IF(INDIRECT($A$1&amp;"!"&amp;CELL("address",$CU63))&lt;&gt;"END",IF(INDIRECT($A$1&amp;"!"&amp;CELL("address",P63))&lt;&gt;0,"USED IMPORTED   "&amp;INDIRECT($A$1&amp;"!"&amp;CELL("address",$CU63))&amp;"     USED  "&amp;TEXT(INDIRECT($A$1&amp;"!"&amp;CELL("address",P63)),"#,###.#0")&amp;" KGS      AGAINST BILL OF ENTRY NO    "&amp;INDIRECT($A$1&amp;"!"&amp;CELL("address",$F63))&amp;"      Rate Per Kgs [ "&amp;INDIRECT($A$1&amp;"!"&amp;CELL("address",$I63))&amp;" ]     AGAINST H.S.CODE   "&amp;TEXT(INDIRECT($A$1&amp;"!"&amp;CELL("address",$H63)),"0000.0000")&amp;IF(OR(INDIRECT($A$1&amp;"!"&amp;CELL("address",$R$8))&lt;&gt;"",INDIRECT($A$1&amp;"!"&amp;CELL("address",$S$8))&lt;&gt;""),"  EFS ONLINE AC #    ","")&amp;_xlfn.IFNA(VLOOKUP(INDIRECT($A$1&amp;"!"&amp;CELL("address",R63)),AC.No[],2,0),"")&amp;_xlfn.IFNA(IF(INDIRECT($A$1&amp;"!"&amp;CELL("address",S63))&lt;&gt;0,"   +   "&amp;VLOOKUP(INDIRECT($A$1&amp;"!"&amp;CELL("address",S63)),AC.No[],2,0),""),""),""),REPT("-",150))</f>
        <v/>
      </c>
      <c r="D63" s="7" t="str">
        <f ca="1">IF(INDIRECT($A$1&amp;"!"&amp;CELL("address",$CU63))&lt;&gt;"END",IF(INDIRECT($A$1&amp;"!"&amp;CELL("address",V63))&lt;&gt;0,"USED IMPORTED   "&amp;INDIRECT($A$1&amp;"!"&amp;CELL("address",$CU63))&amp;"     USED  "&amp;TEXT(INDIRECT($A$1&amp;"!"&amp;CELL("address",V63)),"#,###.#0")&amp;" KGS      AGAINST BILL OF ENTRY NO    "&amp;INDIRECT($A$1&amp;"!"&amp;CELL("address",$F63))&amp;"      Rate Per Kgs [ "&amp;INDIRECT($A$1&amp;"!"&amp;CELL("address",$I63))&amp;" ]     AGAINST H.S.CODE   "&amp;TEXT(INDIRECT($A$1&amp;"!"&amp;CELL("address",$H63)),"0000.0000")&amp;IF(OR(INDIRECT($A$1&amp;"!"&amp;CELL("address",$X$8))&lt;&gt;"",INDIRECT($A$1&amp;"!"&amp;CELL("address",$Y$8))&lt;&gt;""),"  EFS ONLINE AC #    ","")&amp;_xlfn.IFNA(VLOOKUP(INDIRECT($A$1&amp;"!"&amp;CELL("address",X63)),AC.No[],2,0),"")&amp;_xlfn.IFNA(IF(INDIRECT($A$1&amp;"!"&amp;CELL("address",Y63))&lt;&gt;0,"   +   "&amp;VLOOKUP(INDIRECT($A$1&amp;"!"&amp;CELL("address",Y63)),AC.No[],2,0),""),""),""),REPT("-",150))</f>
        <v/>
      </c>
      <c r="E63" s="7" t="str">
        <f ca="1">IF(INDIRECT($A$1&amp;"!"&amp;CELL("address",$CU63))&lt;&gt;"END",IF(INDIRECT($A$1&amp;"!"&amp;CELL("address",AB63))&lt;&gt;0,"USED IMPORTED   "&amp;INDIRECT($A$1&amp;"!"&amp;CELL("address",$CU63))&amp;"     USED  "&amp;TEXT(INDIRECT($A$1&amp;"!"&amp;CELL("address",AB63)),"#,###.#0")&amp;" KGS      AGAINST BILL OF ENTRY NO    "&amp;INDIRECT($A$1&amp;"!"&amp;CELL("address",$F63))&amp;"      Rate Per Kgs [ "&amp;INDIRECT($A$1&amp;"!"&amp;CELL("address",$I63))&amp;" ]     AGAINST H.S.CODE   "&amp;TEXT(INDIRECT($A$1&amp;"!"&amp;CELL("address",$H63)),"0000.0000")&amp;IF(OR(INDIRECT($A$1&amp;"!"&amp;CELL("address",$AD$8))&lt;&gt;"",INDIRECT($A$1&amp;"!"&amp;CELL("address",$AE$8))&lt;&gt;""),"  EFS ONLINE AC #    ","")&amp;_xlfn.IFNA(VLOOKUP(INDIRECT($A$1&amp;"!"&amp;CELL("address",AD63)),AC.No[],2,0),"")&amp;_xlfn.IFNA(IF(INDIRECT($A$1&amp;"!"&amp;CELL("address",AE63))&lt;&gt;0,"   +   "&amp;VLOOKUP(INDIRECT($A$1&amp;"!"&amp;CELL("address",AE63)),AC.No[],2,0),""),""),""),REPT("-",150))</f>
        <v/>
      </c>
      <c r="F63" s="7" t="str">
        <f ca="1">IF(INDIRECT($A$1&amp;"!"&amp;CELL("address",$CU63))&lt;&gt;"END",IF(INDIRECT($A$1&amp;"!"&amp;CELL("address",AH63))&lt;&gt;0,"USED IMPORTED   "&amp;INDIRECT($A$1&amp;"!"&amp;CELL("address",$CU63))&amp;"     USED  "&amp;TEXT(INDIRECT($A$1&amp;"!"&amp;CELL("address",AH63)),"#,###.#0")&amp;" KGS      AGAINST BILL OF ENTRY NO    "&amp;INDIRECT($A$1&amp;"!"&amp;CELL("address",$F63))&amp;"      Rate Per Kgs [ "&amp;INDIRECT($A$1&amp;"!"&amp;CELL("address",$I63))&amp;" ]     AGAINST H.S.CODE   "&amp;TEXT(INDIRECT($A$1&amp;"!"&amp;CELL("address",$H63)),"0000.0000")&amp;IF(OR(INDIRECT($A$1&amp;"!"&amp;CELL("address",$AJ$8))&lt;&gt;"",INDIRECT($A$1&amp;"!"&amp;CELL("address",$AK$8))&lt;&gt;""),"  EFS ONLINE AC #    ","")&amp;_xlfn.IFNA(VLOOKUP(INDIRECT($A$1&amp;"!"&amp;CELL("address",AJ63)),AC.No[],2,0),"")&amp;_xlfn.IFNA(IF(INDIRECT($A$1&amp;"!"&amp;CELL("address",AK63))&lt;&gt;0,"   +   "&amp;VLOOKUP(INDIRECT($A$1&amp;"!"&amp;CELL("address",AK63)),AC.No[],2,0),""),""),""),REPT("-",150))</f>
        <v/>
      </c>
      <c r="G63" s="7" t="str">
        <f ca="1">IF(INDIRECT($A$1&amp;"!"&amp;CELL("address",$CU63))&lt;&gt;"END",IF(INDIRECT($A$1&amp;"!"&amp;CELL("address",AN63))&lt;&gt;0,"USED IMPORTED   "&amp;INDIRECT($A$1&amp;"!"&amp;CELL("address",$CU63))&amp;"     USED  "&amp;TEXT(INDIRECT($A$1&amp;"!"&amp;CELL("address",AN63)),"#,###.#0")&amp;" KGS      AGAINST BILL OF ENTRY NO    "&amp;INDIRECT($A$1&amp;"!"&amp;CELL("address",$F63))&amp;"      Rate Per Kgs [ "&amp;INDIRECT($A$1&amp;"!"&amp;CELL("address",$I63))&amp;" ]     AGAINST H.S.CODE   "&amp;TEXT(INDIRECT($A$1&amp;"!"&amp;CELL("address",$H63)),"0000.0000")&amp;IF(OR(INDIRECT($A$1&amp;"!"&amp;CELL("address",$AP$8))&lt;&gt;"",INDIRECT($A$1&amp;"!"&amp;CELL("address",$AQ$8))&lt;&gt;""),"  EFS ONLINE AC #    ","")&amp;_xlfn.IFNA(VLOOKUP(INDIRECT($A$1&amp;"!"&amp;CELL("address",AP63)),AC.No[],2,0),"")&amp;_xlfn.IFNA(IF(INDIRECT($A$1&amp;"!"&amp;CELL("address",AQ63))&lt;&gt;0,"   +   "&amp;VLOOKUP(INDIRECT($A$1&amp;"!"&amp;CELL("address",AQ63)),AC.No[],2,0),""),""),""),REPT("-",150))</f>
        <v/>
      </c>
      <c r="H63" s="7" t="str">
        <f ca="1">IF(INDIRECT($A$1&amp;"!"&amp;CELL("address",$CU63))&lt;&gt;"END",IF(INDIRECT($A$1&amp;"!"&amp;CELL("address",AT63))&lt;&gt;0,"USED IMPORTED   "&amp;INDIRECT($A$1&amp;"!"&amp;CELL("address",$CU63))&amp;"     USED  "&amp;TEXT(INDIRECT($A$1&amp;"!"&amp;CELL("address",AT63)),"#,###.#0")&amp;" KGS      AGAINST BILL OF ENTRY NO    "&amp;INDIRECT($A$1&amp;"!"&amp;CELL("address",$F63))&amp;"      Rate Per Kgs [ "&amp;INDIRECT($A$1&amp;"!"&amp;CELL("address",$I63))&amp;" ]     AGAINST H.S.CODE   "&amp;TEXT(INDIRECT($A$1&amp;"!"&amp;CELL("address",$H63)),"0000.0000")&amp;IF(OR(INDIRECT($A$1&amp;"!"&amp;CELL("address",$AV$8))&lt;&gt;"",INDIRECT($A$1&amp;"!"&amp;CELL("address",$AW$8))&lt;&gt;""),"  EFS ONLINE AC #    ","")&amp;_xlfn.IFNA(VLOOKUP(INDIRECT($A$1&amp;"!"&amp;CELL("address",AV63)),AC.No[],2,0),"")&amp;_xlfn.IFNA(IF(INDIRECT($A$1&amp;"!"&amp;CELL("address",AW63))&lt;&gt;0,"   +   "&amp;VLOOKUP(INDIRECT($A$1&amp;"!"&amp;CELL("address",AW63)),AC.No[],2,0),""),""),""),REPT("-",150))</f>
        <v/>
      </c>
      <c r="I63" s="7" t="str">
        <f ca="1">IF(INDIRECT($A$1&amp;"!"&amp;CELL("address",$CU63))&lt;&gt;"END",IF(INDIRECT($A$1&amp;"!"&amp;CELL("address",AZ63))&lt;&gt;0,"USED IMPORTED   "&amp;INDIRECT($A$1&amp;"!"&amp;CELL("address",$CU63))&amp;"     USED  "&amp;TEXT(INDIRECT($A$1&amp;"!"&amp;CELL("address",AZ63)),"#,###.#0")&amp;" KGS      AGAINST BILL OF ENTRY NO    "&amp;INDIRECT($A$1&amp;"!"&amp;CELL("address",$F63))&amp;"      Rate Per Kgs [ "&amp;INDIRECT($A$1&amp;"!"&amp;CELL("address",$I63))&amp;" ]     AGAINST H.S.CODE   "&amp;TEXT(INDIRECT($A$1&amp;"!"&amp;CELL("address",$H63)),"0000.0000")&amp;IF(OR(INDIRECT($A$1&amp;"!"&amp;CELL("address",$BB$8))&lt;&gt;"",INDIRECT($A$1&amp;"!"&amp;CELL("address",$BC$8))&lt;&gt;""),"  EFS ONLINE AC #    ","")&amp;_xlfn.IFNA(VLOOKUP(INDIRECT($A$1&amp;"!"&amp;CELL("address",BB63)),AC.No[],2,0),"")&amp;_xlfn.IFNA(IF(INDIRECT($A$1&amp;"!"&amp;CELL("address",BC63))&lt;&gt;0,"   +   "&amp;VLOOKUP(INDIRECT($A$1&amp;"!"&amp;CELL("address",BC63)),AC.No[],2,0),""),""),""),REPT("-",150))</f>
        <v/>
      </c>
      <c r="J63" s="7" t="str">
        <f ca="1">IF(INDIRECT($A$1&amp;"!"&amp;CELL("address",$CU63))&lt;&gt;"END",IF(INDIRECT($A$1&amp;"!"&amp;CELL("address",BF63))&lt;&gt;0,"USED IMPORTED   "&amp;INDIRECT($A$1&amp;"!"&amp;CELL("address",$CU63))&amp;"     USED  "&amp;TEXT(INDIRECT($A$1&amp;"!"&amp;CELL("address",BF63)),"#,###.#0")&amp;" KGS      AGAINST BILL OF ENTRY NO    "&amp;INDIRECT($A$1&amp;"!"&amp;CELL("address",$F63))&amp;"      Rate Per Kgs [ "&amp;INDIRECT($A$1&amp;"!"&amp;CELL("address",$I63))&amp;" ]     AGAINST H.S.CODE   "&amp;TEXT(INDIRECT($A$1&amp;"!"&amp;CELL("address",$H63)),"0000.0000")&amp;IF(OR(INDIRECT($A$1&amp;"!"&amp;CELL("address",$BH$8))&lt;&gt;"",INDIRECT($A$1&amp;"!"&amp;CELL("address",$BI$8))&lt;&gt;""),"  EFS ONLINE AC #    ","")&amp;_xlfn.IFNA(VLOOKUP(INDIRECT($A$1&amp;"!"&amp;CELL("address",BH63)),AC.No[],2,0),"")&amp;_xlfn.IFNA(IF(INDIRECT($A$1&amp;"!"&amp;CELL("address",BI63))&lt;&gt;0,"   +   "&amp;VLOOKUP(INDIRECT($A$1&amp;"!"&amp;CELL("address",BI63)),AC.No[],2,0),""),""),""),REPT("-",150))</f>
        <v/>
      </c>
      <c r="K63" s="7" t="str">
        <f ca="1">IF(INDIRECT($A$1&amp;"!"&amp;CELL("address",$CU63))&lt;&gt;"END",IF(INDIRECT($A$1&amp;"!"&amp;CELL("address",BL63))&lt;&gt;0,"USED IMPORTED   "&amp;INDIRECT($A$1&amp;"!"&amp;CELL("address",$CU63))&amp;"     USED  "&amp;TEXT(INDIRECT($A$1&amp;"!"&amp;CELL("address",BL63)),"#,###.#0")&amp;" KGS      AGAINST BILL OF ENTRY NO    "&amp;INDIRECT($A$1&amp;"!"&amp;CELL("address",$F63))&amp;"      Rate Per Kgs [ "&amp;INDIRECT($A$1&amp;"!"&amp;CELL("address",$I63))&amp;" ]     AGAINST H.S.CODE   "&amp;TEXT(INDIRECT($A$1&amp;"!"&amp;CELL("address",$H63)),"0000.0000")&amp;IF(OR(INDIRECT($A$1&amp;"!"&amp;CELL("address",$BN$8))&lt;&gt;"",INDIRECT($A$1&amp;"!"&amp;CELL("address",$BO$8))&lt;&gt;""),"  EFS ONLINE AC #    ","")&amp;_xlfn.IFNA(VLOOKUP(INDIRECT($A$1&amp;"!"&amp;CELL("address",BN63)),AC.No[],2,0),"")&amp;_xlfn.IFNA(IF(INDIRECT($A$1&amp;"!"&amp;CELL("address",BO63))&lt;&gt;0,"   +   "&amp;VLOOKUP(INDIRECT($A$1&amp;"!"&amp;CELL("address",BO63)),AC.No[],2,0),""),""),""),REPT("-",150))</f>
        <v/>
      </c>
      <c r="L63" s="7" t="str">
        <f ca="1">IF(INDIRECT($A$1&amp;"!"&amp;CELL("address",$CU63))&lt;&gt;"END",IF(INDIRECT($A$1&amp;"!"&amp;CELL("address",BR63))&lt;&gt;0,"USED IMPORTED   "&amp;INDIRECT($A$1&amp;"!"&amp;CELL("address",$CU63))&amp;"     USED  "&amp;TEXT(INDIRECT($A$1&amp;"!"&amp;CELL("address",BR63)),"#,###.#0")&amp;" KGS      AGAINST BILL OF ENTRY NO    "&amp;INDIRECT($A$1&amp;"!"&amp;CELL("address",$F63))&amp;"      Rate Per Kgs [ "&amp;INDIRECT($A$1&amp;"!"&amp;CELL("address",$I63))&amp;" ]     AGAINST H.S.CODE   "&amp;TEXT(INDIRECT($A$1&amp;"!"&amp;CELL("address",$H63)),"0000.0000")&amp;IF(OR(INDIRECT($A$1&amp;"!"&amp;CELL("address",$BT$8))&lt;&gt;"",INDIRECT($A$1&amp;"!"&amp;CELL("address",$BU$8))&lt;&gt;""),"  EFS ONLINE AC #    ","")&amp;_xlfn.IFNA(VLOOKUP(INDIRECT($A$1&amp;"!"&amp;CELL("address",BT63)),AC.No[],2,0),"")&amp;_xlfn.IFNA(IF(INDIRECT($A$1&amp;"!"&amp;CELL("address",BU63))&lt;&gt;0,"   +   "&amp;VLOOKUP(INDIRECT($A$1&amp;"!"&amp;CELL("address",BU63)),AC.No[],2,0),""),""),""),REPT("-",150))</f>
        <v/>
      </c>
      <c r="M63" s="7" t="str">
        <f ca="1">IF(INDIRECT($A$1&amp;"!"&amp;CELL("address",$CU63))&lt;&gt;"END",IF(INDIRECT($A$1&amp;"!"&amp;CELL("address",BX63))&lt;&gt;0,"USED IMPORTED   "&amp;INDIRECT($A$1&amp;"!"&amp;CELL("address",$CU63))&amp;"     USED  "&amp;TEXT(INDIRECT($A$1&amp;"!"&amp;CELL("address",BX63)),"#,###.#0")&amp;" KGS      AGAINST BILL OF ENTRY NO    "&amp;INDIRECT($A$1&amp;"!"&amp;CELL("address",$F63))&amp;"      Rate Per Kgs [ "&amp;INDIRECT($A$1&amp;"!"&amp;CELL("address",$I63))&amp;" ]     AGAINST H.S.CODE   "&amp;TEXT(INDIRECT($A$1&amp;"!"&amp;CELL("address",$H63)),"0000.0000")&amp;IF(OR(INDIRECT($A$1&amp;"!"&amp;CELL("address",$BZ$8))&lt;&gt;"",INDIRECT($A$1&amp;"!"&amp;CELL("address",$CA$8))&lt;&gt;""),"  EFS ONLINE AC #    ","")&amp;_xlfn.IFNA(VLOOKUP(INDIRECT($A$1&amp;"!"&amp;CELL("address",BZ63)),AC.No[],2,0),"")&amp;_xlfn.IFNA(IF(INDIRECT($A$1&amp;"!"&amp;CELL("address",CA63))&lt;&gt;0,"   +   "&amp;VLOOKUP(INDIRECT($A$1&amp;"!"&amp;CELL("address",CA63)),AC.No[],2,0),""),""),""),REPT("-",150))</f>
        <v/>
      </c>
      <c r="N63" s="7" t="str">
        <f ca="1">IF(INDIRECT($A$1&amp;"!"&amp;CELL("address",$CU63))&lt;&gt;"END",IF(INDIRECT($A$1&amp;"!"&amp;CELL("address",CD63))&lt;&gt;0,"USED IMPORTED   "&amp;INDIRECT($A$1&amp;"!"&amp;CELL("address",$CU63))&amp;"     USED  "&amp;TEXT(INDIRECT($A$1&amp;"!"&amp;CELL("address",CD63)),"#,###.#0")&amp;" KGS      AGAINST BILL OF ENTRY NO    "&amp;INDIRECT($A$1&amp;"!"&amp;CELL("address",$F63))&amp;"      Rate Per Kgs [ "&amp;INDIRECT($A$1&amp;"!"&amp;CELL("address",$I63))&amp;" ]     AGAINST H.S.CODE   "&amp;TEXT(INDIRECT($A$1&amp;"!"&amp;CELL("address",$H63)),"0000.0000")&amp;IF(OR(INDIRECT($A$1&amp;"!"&amp;CELL("address",$CF$8))&lt;&gt;"",INDIRECT($A$1&amp;"!"&amp;CELL("address",$CG$8))&lt;&gt;""),"  EFS ONLINE AC #    ","")&amp;_xlfn.IFNA(VLOOKUP(INDIRECT($A$1&amp;"!"&amp;CELL("address",CF63)),AC.No[],2,0),"")&amp;_xlfn.IFNA(IF(INDIRECT($A$1&amp;"!"&amp;CELL("address",CG63))&lt;&gt;0,"   +   "&amp;VLOOKUP(INDIRECT($A$1&amp;"!"&amp;CELL("address",CG63)),AC.No[],2,0),""),""),""),REPT("-",150))</f>
        <v/>
      </c>
      <c r="O63" s="7" t="str">
        <f ca="1">IF(INDIRECT($A$1&amp;"!"&amp;CELL("address",$CU63))&lt;&gt;"END",IF(INDIRECT($A$1&amp;"!"&amp;CELL("address",CJ63))&lt;&gt;0,"USED IMPORTED   "&amp;INDIRECT($A$1&amp;"!"&amp;CELL("address",$CU63))&amp;"     USED  "&amp;TEXT(INDIRECT($A$1&amp;"!"&amp;CELL("address",CJ63)),"#,###.#0")&amp;" KGS      AGAINST BILL OF ENTRY NO    "&amp;INDIRECT($A$1&amp;"!"&amp;CELL("address",$F63))&amp;"      Rate Per Kgs [ "&amp;INDIRECT($A$1&amp;"!"&amp;CELL("address",$I63))&amp;" ]     AGAINST H.S.CODE   "&amp;TEXT(INDIRECT($A$1&amp;"!"&amp;CELL("address",$H63)),"0000.0000")&amp;IF(OR(INDIRECT($A$1&amp;"!"&amp;CELL("address",$CL$8))&lt;&gt;"",INDIRECT($A$1&amp;"!"&amp;CELL("address",$CM$8))&lt;&gt;""),"  EFS ONLINE AC #    ","")&amp;_xlfn.IFNA(VLOOKUP(INDIRECT($A$1&amp;"!"&amp;CELL("address",CL63)),AC.No[],2,0),"")&amp;_xlfn.IFNA(IF(INDIRECT($A$1&amp;"!"&amp;CELL("address",CM63))&lt;&gt;0,"   +   "&amp;VLOOKUP(INDIRECT($A$1&amp;"!"&amp;CELL("address",CM63)),AC.No[],2,0),""),""),""),REPT("-",150))</f>
        <v/>
      </c>
      <c r="P63" s="7" t="str">
        <f ca="1">IF(INDIRECT($A$1&amp;"!"&amp;CELL("address",$CU63))&lt;&gt;"END",IF(INDIRECT($A$1&amp;"!"&amp;CELL("address",CP63))&lt;&gt;0,"USED IMPORTED   "&amp;INDIRECT($A$1&amp;"!"&amp;CELL("address",$CU63))&amp;"     USED  "&amp;TEXT(INDIRECT($A$1&amp;"!"&amp;CELL("address",CP63)),"#,###.#0")&amp;" KGS      AGAINST BILL OF ENTRY NO    "&amp;INDIRECT($A$1&amp;"!"&amp;CELL("address",$F63))&amp;"      Rate Per Kgs [ "&amp;INDIRECT($A$1&amp;"!"&amp;CELL("address",$I63))&amp;" ]     AGAINST H.S.CODE   "&amp;TEXT(INDIRECT($A$1&amp;"!"&amp;CELL("address",$H63)),"0000.0000")&amp;IF(OR(INDIRECT($A$1&amp;"!"&amp;CELL("address",$CR$8))&lt;&gt;"",INDIRECT($A$1&amp;"!"&amp;CELL("address",$CS$8))&lt;&gt;""),"  EFS ONLINE AC #    ","")&amp;_xlfn.IFNA(VLOOKUP(INDIRECT($A$1&amp;"!"&amp;CELL("address",CR63)),AC.No[],2,0),"")&amp;_xlfn.IFNA(IF(INDIRECT($A$1&amp;"!"&amp;CELL("address",CS63))&lt;&gt;0,"   +   "&amp;VLOOKUP(INDIRECT($A$1&amp;"!"&amp;CELL("address",CS63)),AC.No[],2,0),""),""),""),REPT("-",150))</f>
        <v/>
      </c>
    </row>
    <row r="64" spans="1:16" x14ac:dyDescent="0.2">
      <c r="A64" s="124">
        <v>55</v>
      </c>
      <c r="B64" s="7" t="str">
        <f ca="1">IF(INDIRECT($A$1&amp;"!"&amp;CELL("address",$CU64))&lt;&gt;"END",IF(INDIRECT($A$1&amp;"!"&amp;CELL("address",J64))&lt;&gt;0,"USED IMPORTED   "&amp;INDIRECT($A$1&amp;"!"&amp;CELL("address",$CU64))&amp;"     USED  "&amp;TEXT(INDIRECT($A$1&amp;"!"&amp;CELL("address",J64)),"#,###.#0")&amp;" KGS      AGAINST BILL OF ENTRY NO    "&amp;INDIRECT($A$1&amp;"!"&amp;CELL("address",$F64))&amp;"      Rate Per Kgs [ "&amp;INDIRECT($A$1&amp;"!"&amp;CELL("address",$I64))&amp;" ]     AGAINST H.S.CODE   "&amp;TEXT(INDIRECT($A$1&amp;"!"&amp;CELL("address",$H64)),"0000.0000")&amp;IF(OR(INDIRECT($A$1&amp;"!"&amp;CELL("address",$L$8))&lt;&gt;"",INDIRECT($A$1&amp;"!"&amp;CELL("address",$M$8))&lt;&gt;""),"  EFS ONLINE AC #    ","")&amp;_xlfn.IFNA(VLOOKUP(INDIRECT($A$1&amp;"!"&amp;CELL("address",L64)),AC.No[],2,0),"")&amp;_xlfn.IFNA(IF(INDIRECT($A$1&amp;"!"&amp;CELL("address",M64))&lt;&gt;0,"   +   "&amp;VLOOKUP(INDIRECT($A$1&amp;"!"&amp;CELL("address",M64)),AC.No[],2,0),""),""),""),REPT("-",150))</f>
        <v/>
      </c>
      <c r="C64" s="7" t="str">
        <f ca="1">IF(INDIRECT($A$1&amp;"!"&amp;CELL("address",$CU64))&lt;&gt;"END",IF(INDIRECT($A$1&amp;"!"&amp;CELL("address",P64))&lt;&gt;0,"USED IMPORTED   "&amp;INDIRECT($A$1&amp;"!"&amp;CELL("address",$CU64))&amp;"     USED  "&amp;TEXT(INDIRECT($A$1&amp;"!"&amp;CELL("address",P64)),"#,###.#0")&amp;" KGS      AGAINST BILL OF ENTRY NO    "&amp;INDIRECT($A$1&amp;"!"&amp;CELL("address",$F64))&amp;"      Rate Per Kgs [ "&amp;INDIRECT($A$1&amp;"!"&amp;CELL("address",$I64))&amp;" ]     AGAINST H.S.CODE   "&amp;TEXT(INDIRECT($A$1&amp;"!"&amp;CELL("address",$H64)),"0000.0000")&amp;IF(OR(INDIRECT($A$1&amp;"!"&amp;CELL("address",$R$8))&lt;&gt;"",INDIRECT($A$1&amp;"!"&amp;CELL("address",$S$8))&lt;&gt;""),"  EFS ONLINE AC #    ","")&amp;_xlfn.IFNA(VLOOKUP(INDIRECT($A$1&amp;"!"&amp;CELL("address",R64)),AC.No[],2,0),"")&amp;_xlfn.IFNA(IF(INDIRECT($A$1&amp;"!"&amp;CELL("address",S64))&lt;&gt;0,"   +   "&amp;VLOOKUP(INDIRECT($A$1&amp;"!"&amp;CELL("address",S64)),AC.No[],2,0),""),""),""),REPT("-",150))</f>
        <v/>
      </c>
      <c r="D64" s="7" t="str">
        <f ca="1">IF(INDIRECT($A$1&amp;"!"&amp;CELL("address",$CU64))&lt;&gt;"END",IF(INDIRECT($A$1&amp;"!"&amp;CELL("address",V64))&lt;&gt;0,"USED IMPORTED   "&amp;INDIRECT($A$1&amp;"!"&amp;CELL("address",$CU64))&amp;"     USED  "&amp;TEXT(INDIRECT($A$1&amp;"!"&amp;CELL("address",V64)),"#,###.#0")&amp;" KGS      AGAINST BILL OF ENTRY NO    "&amp;INDIRECT($A$1&amp;"!"&amp;CELL("address",$F64))&amp;"      Rate Per Kgs [ "&amp;INDIRECT($A$1&amp;"!"&amp;CELL("address",$I64))&amp;" ]     AGAINST H.S.CODE   "&amp;TEXT(INDIRECT($A$1&amp;"!"&amp;CELL("address",$H64)),"0000.0000")&amp;IF(OR(INDIRECT($A$1&amp;"!"&amp;CELL("address",$X$8))&lt;&gt;"",INDIRECT($A$1&amp;"!"&amp;CELL("address",$Y$8))&lt;&gt;""),"  EFS ONLINE AC #    ","")&amp;_xlfn.IFNA(VLOOKUP(INDIRECT($A$1&amp;"!"&amp;CELL("address",X64)),AC.No[],2,0),"")&amp;_xlfn.IFNA(IF(INDIRECT($A$1&amp;"!"&amp;CELL("address",Y64))&lt;&gt;0,"   +   "&amp;VLOOKUP(INDIRECT($A$1&amp;"!"&amp;CELL("address",Y64)),AC.No[],2,0),""),""),""),REPT("-",150))</f>
        <v/>
      </c>
      <c r="E64" s="7" t="str">
        <f ca="1">IF(INDIRECT($A$1&amp;"!"&amp;CELL("address",$CU64))&lt;&gt;"END",IF(INDIRECT($A$1&amp;"!"&amp;CELL("address",AB64))&lt;&gt;0,"USED IMPORTED   "&amp;INDIRECT($A$1&amp;"!"&amp;CELL("address",$CU64))&amp;"     USED  "&amp;TEXT(INDIRECT($A$1&amp;"!"&amp;CELL("address",AB64)),"#,###.#0")&amp;" KGS      AGAINST BILL OF ENTRY NO    "&amp;INDIRECT($A$1&amp;"!"&amp;CELL("address",$F64))&amp;"      Rate Per Kgs [ "&amp;INDIRECT($A$1&amp;"!"&amp;CELL("address",$I64))&amp;" ]     AGAINST H.S.CODE   "&amp;TEXT(INDIRECT($A$1&amp;"!"&amp;CELL("address",$H64)),"0000.0000")&amp;IF(OR(INDIRECT($A$1&amp;"!"&amp;CELL("address",$AD$8))&lt;&gt;"",INDIRECT($A$1&amp;"!"&amp;CELL("address",$AE$8))&lt;&gt;""),"  EFS ONLINE AC #    ","")&amp;_xlfn.IFNA(VLOOKUP(INDIRECT($A$1&amp;"!"&amp;CELL("address",AD64)),AC.No[],2,0),"")&amp;_xlfn.IFNA(IF(INDIRECT($A$1&amp;"!"&amp;CELL("address",AE64))&lt;&gt;0,"   +   "&amp;VLOOKUP(INDIRECT($A$1&amp;"!"&amp;CELL("address",AE64)),AC.No[],2,0),""),""),""),REPT("-",150))</f>
        <v/>
      </c>
      <c r="F64" s="7" t="str">
        <f ca="1">IF(INDIRECT($A$1&amp;"!"&amp;CELL("address",$CU64))&lt;&gt;"END",IF(INDIRECT($A$1&amp;"!"&amp;CELL("address",AH64))&lt;&gt;0,"USED IMPORTED   "&amp;INDIRECT($A$1&amp;"!"&amp;CELL("address",$CU64))&amp;"     USED  "&amp;TEXT(INDIRECT($A$1&amp;"!"&amp;CELL("address",AH64)),"#,###.#0")&amp;" KGS      AGAINST BILL OF ENTRY NO    "&amp;INDIRECT($A$1&amp;"!"&amp;CELL("address",$F64))&amp;"      Rate Per Kgs [ "&amp;INDIRECT($A$1&amp;"!"&amp;CELL("address",$I64))&amp;" ]     AGAINST H.S.CODE   "&amp;TEXT(INDIRECT($A$1&amp;"!"&amp;CELL("address",$H64)),"0000.0000")&amp;IF(OR(INDIRECT($A$1&amp;"!"&amp;CELL("address",$AJ$8))&lt;&gt;"",INDIRECT($A$1&amp;"!"&amp;CELL("address",$AK$8))&lt;&gt;""),"  EFS ONLINE AC #    ","")&amp;_xlfn.IFNA(VLOOKUP(INDIRECT($A$1&amp;"!"&amp;CELL("address",AJ64)),AC.No[],2,0),"")&amp;_xlfn.IFNA(IF(INDIRECT($A$1&amp;"!"&amp;CELL("address",AK64))&lt;&gt;0,"   +   "&amp;VLOOKUP(INDIRECT($A$1&amp;"!"&amp;CELL("address",AK64)),AC.No[],2,0),""),""),""),REPT("-",150))</f>
        <v/>
      </c>
      <c r="G64" s="7" t="str">
        <f ca="1">IF(INDIRECT($A$1&amp;"!"&amp;CELL("address",$CU64))&lt;&gt;"END",IF(INDIRECT($A$1&amp;"!"&amp;CELL("address",AN64))&lt;&gt;0,"USED IMPORTED   "&amp;INDIRECT($A$1&amp;"!"&amp;CELL("address",$CU64))&amp;"     USED  "&amp;TEXT(INDIRECT($A$1&amp;"!"&amp;CELL("address",AN64)),"#,###.#0")&amp;" KGS      AGAINST BILL OF ENTRY NO    "&amp;INDIRECT($A$1&amp;"!"&amp;CELL("address",$F64))&amp;"      Rate Per Kgs [ "&amp;INDIRECT($A$1&amp;"!"&amp;CELL("address",$I64))&amp;" ]     AGAINST H.S.CODE   "&amp;TEXT(INDIRECT($A$1&amp;"!"&amp;CELL("address",$H64)),"0000.0000")&amp;IF(OR(INDIRECT($A$1&amp;"!"&amp;CELL("address",$AP$8))&lt;&gt;"",INDIRECT($A$1&amp;"!"&amp;CELL("address",$AQ$8))&lt;&gt;""),"  EFS ONLINE AC #    ","")&amp;_xlfn.IFNA(VLOOKUP(INDIRECT($A$1&amp;"!"&amp;CELL("address",AP64)),AC.No[],2,0),"")&amp;_xlfn.IFNA(IF(INDIRECT($A$1&amp;"!"&amp;CELL("address",AQ64))&lt;&gt;0,"   +   "&amp;VLOOKUP(INDIRECT($A$1&amp;"!"&amp;CELL("address",AQ64)),AC.No[],2,0),""),""),""),REPT("-",150))</f>
        <v/>
      </c>
      <c r="H64" s="7" t="str">
        <f ca="1">IF(INDIRECT($A$1&amp;"!"&amp;CELL("address",$CU64))&lt;&gt;"END",IF(INDIRECT($A$1&amp;"!"&amp;CELL("address",AT64))&lt;&gt;0,"USED IMPORTED   "&amp;INDIRECT($A$1&amp;"!"&amp;CELL("address",$CU64))&amp;"     USED  "&amp;TEXT(INDIRECT($A$1&amp;"!"&amp;CELL("address",AT64)),"#,###.#0")&amp;" KGS      AGAINST BILL OF ENTRY NO    "&amp;INDIRECT($A$1&amp;"!"&amp;CELL("address",$F64))&amp;"      Rate Per Kgs [ "&amp;INDIRECT($A$1&amp;"!"&amp;CELL("address",$I64))&amp;" ]     AGAINST H.S.CODE   "&amp;TEXT(INDIRECT($A$1&amp;"!"&amp;CELL("address",$H64)),"0000.0000")&amp;IF(OR(INDIRECT($A$1&amp;"!"&amp;CELL("address",$AV$8))&lt;&gt;"",INDIRECT($A$1&amp;"!"&amp;CELL("address",$AW$8))&lt;&gt;""),"  EFS ONLINE AC #    ","")&amp;_xlfn.IFNA(VLOOKUP(INDIRECT($A$1&amp;"!"&amp;CELL("address",AV64)),AC.No[],2,0),"")&amp;_xlfn.IFNA(IF(INDIRECT($A$1&amp;"!"&amp;CELL("address",AW64))&lt;&gt;0,"   +   "&amp;VLOOKUP(INDIRECT($A$1&amp;"!"&amp;CELL("address",AW64)),AC.No[],2,0),""),""),""),REPT("-",150))</f>
        <v/>
      </c>
      <c r="I64" s="7" t="str">
        <f ca="1">IF(INDIRECT($A$1&amp;"!"&amp;CELL("address",$CU64))&lt;&gt;"END",IF(INDIRECT($A$1&amp;"!"&amp;CELL("address",AZ64))&lt;&gt;0,"USED IMPORTED   "&amp;INDIRECT($A$1&amp;"!"&amp;CELL("address",$CU64))&amp;"     USED  "&amp;TEXT(INDIRECT($A$1&amp;"!"&amp;CELL("address",AZ64)),"#,###.#0")&amp;" KGS      AGAINST BILL OF ENTRY NO    "&amp;INDIRECT($A$1&amp;"!"&amp;CELL("address",$F64))&amp;"      Rate Per Kgs [ "&amp;INDIRECT($A$1&amp;"!"&amp;CELL("address",$I64))&amp;" ]     AGAINST H.S.CODE   "&amp;TEXT(INDIRECT($A$1&amp;"!"&amp;CELL("address",$H64)),"0000.0000")&amp;IF(OR(INDIRECT($A$1&amp;"!"&amp;CELL("address",$BB$8))&lt;&gt;"",INDIRECT($A$1&amp;"!"&amp;CELL("address",$BC$8))&lt;&gt;""),"  EFS ONLINE AC #    ","")&amp;_xlfn.IFNA(VLOOKUP(INDIRECT($A$1&amp;"!"&amp;CELL("address",BB64)),AC.No[],2,0),"")&amp;_xlfn.IFNA(IF(INDIRECT($A$1&amp;"!"&amp;CELL("address",BC64))&lt;&gt;0,"   +   "&amp;VLOOKUP(INDIRECT($A$1&amp;"!"&amp;CELL("address",BC64)),AC.No[],2,0),""),""),""),REPT("-",150))</f>
        <v/>
      </c>
      <c r="J64" s="7" t="str">
        <f ca="1">IF(INDIRECT($A$1&amp;"!"&amp;CELL("address",$CU64))&lt;&gt;"END",IF(INDIRECT($A$1&amp;"!"&amp;CELL("address",BF64))&lt;&gt;0,"USED IMPORTED   "&amp;INDIRECT($A$1&amp;"!"&amp;CELL("address",$CU64))&amp;"     USED  "&amp;TEXT(INDIRECT($A$1&amp;"!"&amp;CELL("address",BF64)),"#,###.#0")&amp;" KGS      AGAINST BILL OF ENTRY NO    "&amp;INDIRECT($A$1&amp;"!"&amp;CELL("address",$F64))&amp;"      Rate Per Kgs [ "&amp;INDIRECT($A$1&amp;"!"&amp;CELL("address",$I64))&amp;" ]     AGAINST H.S.CODE   "&amp;TEXT(INDIRECT($A$1&amp;"!"&amp;CELL("address",$H64)),"0000.0000")&amp;IF(OR(INDIRECT($A$1&amp;"!"&amp;CELL("address",$BH$8))&lt;&gt;"",INDIRECT($A$1&amp;"!"&amp;CELL("address",$BI$8))&lt;&gt;""),"  EFS ONLINE AC #    ","")&amp;_xlfn.IFNA(VLOOKUP(INDIRECT($A$1&amp;"!"&amp;CELL("address",BH64)),AC.No[],2,0),"")&amp;_xlfn.IFNA(IF(INDIRECT($A$1&amp;"!"&amp;CELL("address",BI64))&lt;&gt;0,"   +   "&amp;VLOOKUP(INDIRECT($A$1&amp;"!"&amp;CELL("address",BI64)),AC.No[],2,0),""),""),""),REPT("-",150))</f>
        <v/>
      </c>
      <c r="K64" s="7" t="str">
        <f ca="1">IF(INDIRECT($A$1&amp;"!"&amp;CELL("address",$CU64))&lt;&gt;"END",IF(INDIRECT($A$1&amp;"!"&amp;CELL("address",BL64))&lt;&gt;0,"USED IMPORTED   "&amp;INDIRECT($A$1&amp;"!"&amp;CELL("address",$CU64))&amp;"     USED  "&amp;TEXT(INDIRECT($A$1&amp;"!"&amp;CELL("address",BL64)),"#,###.#0")&amp;" KGS      AGAINST BILL OF ENTRY NO    "&amp;INDIRECT($A$1&amp;"!"&amp;CELL("address",$F64))&amp;"      Rate Per Kgs [ "&amp;INDIRECT($A$1&amp;"!"&amp;CELL("address",$I64))&amp;" ]     AGAINST H.S.CODE   "&amp;TEXT(INDIRECT($A$1&amp;"!"&amp;CELL("address",$H64)),"0000.0000")&amp;IF(OR(INDIRECT($A$1&amp;"!"&amp;CELL("address",$BN$8))&lt;&gt;"",INDIRECT($A$1&amp;"!"&amp;CELL("address",$BO$8))&lt;&gt;""),"  EFS ONLINE AC #    ","")&amp;_xlfn.IFNA(VLOOKUP(INDIRECT($A$1&amp;"!"&amp;CELL("address",BN64)),AC.No[],2,0),"")&amp;_xlfn.IFNA(IF(INDIRECT($A$1&amp;"!"&amp;CELL("address",BO64))&lt;&gt;0,"   +   "&amp;VLOOKUP(INDIRECT($A$1&amp;"!"&amp;CELL("address",BO64)),AC.No[],2,0),""),""),""),REPT("-",150))</f>
        <v/>
      </c>
      <c r="L64" s="7" t="str">
        <f ca="1">IF(INDIRECT($A$1&amp;"!"&amp;CELL("address",$CU64))&lt;&gt;"END",IF(INDIRECT($A$1&amp;"!"&amp;CELL("address",BR64))&lt;&gt;0,"USED IMPORTED   "&amp;INDIRECT($A$1&amp;"!"&amp;CELL("address",$CU64))&amp;"     USED  "&amp;TEXT(INDIRECT($A$1&amp;"!"&amp;CELL("address",BR64)),"#,###.#0")&amp;" KGS      AGAINST BILL OF ENTRY NO    "&amp;INDIRECT($A$1&amp;"!"&amp;CELL("address",$F64))&amp;"      Rate Per Kgs [ "&amp;INDIRECT($A$1&amp;"!"&amp;CELL("address",$I64))&amp;" ]     AGAINST H.S.CODE   "&amp;TEXT(INDIRECT($A$1&amp;"!"&amp;CELL("address",$H64)),"0000.0000")&amp;IF(OR(INDIRECT($A$1&amp;"!"&amp;CELL("address",$BT$8))&lt;&gt;"",INDIRECT($A$1&amp;"!"&amp;CELL("address",$BU$8))&lt;&gt;""),"  EFS ONLINE AC #    ","")&amp;_xlfn.IFNA(VLOOKUP(INDIRECT($A$1&amp;"!"&amp;CELL("address",BT64)),AC.No[],2,0),"")&amp;_xlfn.IFNA(IF(INDIRECT($A$1&amp;"!"&amp;CELL("address",BU64))&lt;&gt;0,"   +   "&amp;VLOOKUP(INDIRECT($A$1&amp;"!"&amp;CELL("address",BU64)),AC.No[],2,0),""),""),""),REPT("-",150))</f>
        <v/>
      </c>
      <c r="M64" s="7" t="str">
        <f ca="1">IF(INDIRECT($A$1&amp;"!"&amp;CELL("address",$CU64))&lt;&gt;"END",IF(INDIRECT($A$1&amp;"!"&amp;CELL("address",BX64))&lt;&gt;0,"USED IMPORTED   "&amp;INDIRECT($A$1&amp;"!"&amp;CELL("address",$CU64))&amp;"     USED  "&amp;TEXT(INDIRECT($A$1&amp;"!"&amp;CELL("address",BX64)),"#,###.#0")&amp;" KGS      AGAINST BILL OF ENTRY NO    "&amp;INDIRECT($A$1&amp;"!"&amp;CELL("address",$F64))&amp;"      Rate Per Kgs [ "&amp;INDIRECT($A$1&amp;"!"&amp;CELL("address",$I64))&amp;" ]     AGAINST H.S.CODE   "&amp;TEXT(INDIRECT($A$1&amp;"!"&amp;CELL("address",$H64)),"0000.0000")&amp;IF(OR(INDIRECT($A$1&amp;"!"&amp;CELL("address",$BZ$8))&lt;&gt;"",INDIRECT($A$1&amp;"!"&amp;CELL("address",$CA$8))&lt;&gt;""),"  EFS ONLINE AC #    ","")&amp;_xlfn.IFNA(VLOOKUP(INDIRECT($A$1&amp;"!"&amp;CELL("address",BZ64)),AC.No[],2,0),"")&amp;_xlfn.IFNA(IF(INDIRECT($A$1&amp;"!"&amp;CELL("address",CA64))&lt;&gt;0,"   +   "&amp;VLOOKUP(INDIRECT($A$1&amp;"!"&amp;CELL("address",CA64)),AC.No[],2,0),""),""),""),REPT("-",150))</f>
        <v/>
      </c>
      <c r="N64" s="7" t="str">
        <f ca="1">IF(INDIRECT($A$1&amp;"!"&amp;CELL("address",$CU64))&lt;&gt;"END",IF(INDIRECT($A$1&amp;"!"&amp;CELL("address",CD64))&lt;&gt;0,"USED IMPORTED   "&amp;INDIRECT($A$1&amp;"!"&amp;CELL("address",$CU64))&amp;"     USED  "&amp;TEXT(INDIRECT($A$1&amp;"!"&amp;CELL("address",CD64)),"#,###.#0")&amp;" KGS      AGAINST BILL OF ENTRY NO    "&amp;INDIRECT($A$1&amp;"!"&amp;CELL("address",$F64))&amp;"      Rate Per Kgs [ "&amp;INDIRECT($A$1&amp;"!"&amp;CELL("address",$I64))&amp;" ]     AGAINST H.S.CODE   "&amp;TEXT(INDIRECT($A$1&amp;"!"&amp;CELL("address",$H64)),"0000.0000")&amp;IF(OR(INDIRECT($A$1&amp;"!"&amp;CELL("address",$CF$8))&lt;&gt;"",INDIRECT($A$1&amp;"!"&amp;CELL("address",$CG$8))&lt;&gt;""),"  EFS ONLINE AC #    ","")&amp;_xlfn.IFNA(VLOOKUP(INDIRECT($A$1&amp;"!"&amp;CELL("address",CF64)),AC.No[],2,0),"")&amp;_xlfn.IFNA(IF(INDIRECT($A$1&amp;"!"&amp;CELL("address",CG64))&lt;&gt;0,"   +   "&amp;VLOOKUP(INDIRECT($A$1&amp;"!"&amp;CELL("address",CG64)),AC.No[],2,0),""),""),""),REPT("-",150))</f>
        <v/>
      </c>
      <c r="O64" s="7" t="str">
        <f ca="1">IF(INDIRECT($A$1&amp;"!"&amp;CELL("address",$CU64))&lt;&gt;"END",IF(INDIRECT($A$1&amp;"!"&amp;CELL("address",CJ64))&lt;&gt;0,"USED IMPORTED   "&amp;INDIRECT($A$1&amp;"!"&amp;CELL("address",$CU64))&amp;"     USED  "&amp;TEXT(INDIRECT($A$1&amp;"!"&amp;CELL("address",CJ64)),"#,###.#0")&amp;" KGS      AGAINST BILL OF ENTRY NO    "&amp;INDIRECT($A$1&amp;"!"&amp;CELL("address",$F64))&amp;"      Rate Per Kgs [ "&amp;INDIRECT($A$1&amp;"!"&amp;CELL("address",$I64))&amp;" ]     AGAINST H.S.CODE   "&amp;TEXT(INDIRECT($A$1&amp;"!"&amp;CELL("address",$H64)),"0000.0000")&amp;IF(OR(INDIRECT($A$1&amp;"!"&amp;CELL("address",$CL$8))&lt;&gt;"",INDIRECT($A$1&amp;"!"&amp;CELL("address",$CM$8))&lt;&gt;""),"  EFS ONLINE AC #    ","")&amp;_xlfn.IFNA(VLOOKUP(INDIRECT($A$1&amp;"!"&amp;CELL("address",CL64)),AC.No[],2,0),"")&amp;_xlfn.IFNA(IF(INDIRECT($A$1&amp;"!"&amp;CELL("address",CM64))&lt;&gt;0,"   +   "&amp;VLOOKUP(INDIRECT($A$1&amp;"!"&amp;CELL("address",CM64)),AC.No[],2,0),""),""),""),REPT("-",150))</f>
        <v/>
      </c>
      <c r="P64" s="7" t="str">
        <f ca="1">IF(INDIRECT($A$1&amp;"!"&amp;CELL("address",$CU64))&lt;&gt;"END",IF(INDIRECT($A$1&amp;"!"&amp;CELL("address",CP64))&lt;&gt;0,"USED IMPORTED   "&amp;INDIRECT($A$1&amp;"!"&amp;CELL("address",$CU64))&amp;"     USED  "&amp;TEXT(INDIRECT($A$1&amp;"!"&amp;CELL("address",CP64)),"#,###.#0")&amp;" KGS      AGAINST BILL OF ENTRY NO    "&amp;INDIRECT($A$1&amp;"!"&amp;CELL("address",$F64))&amp;"      Rate Per Kgs [ "&amp;INDIRECT($A$1&amp;"!"&amp;CELL("address",$I64))&amp;" ]     AGAINST H.S.CODE   "&amp;TEXT(INDIRECT($A$1&amp;"!"&amp;CELL("address",$H64)),"0000.0000")&amp;IF(OR(INDIRECT($A$1&amp;"!"&amp;CELL("address",$CR$8))&lt;&gt;"",INDIRECT($A$1&amp;"!"&amp;CELL("address",$CS$8))&lt;&gt;""),"  EFS ONLINE AC #    ","")&amp;_xlfn.IFNA(VLOOKUP(INDIRECT($A$1&amp;"!"&amp;CELL("address",CR64)),AC.No[],2,0),"")&amp;_xlfn.IFNA(IF(INDIRECT($A$1&amp;"!"&amp;CELL("address",CS64))&lt;&gt;0,"   +   "&amp;VLOOKUP(INDIRECT($A$1&amp;"!"&amp;CELL("address",CS64)),AC.No[],2,0),""),""),""),REPT("-",150))</f>
        <v/>
      </c>
    </row>
    <row r="65" spans="1:16" x14ac:dyDescent="0.2">
      <c r="A65" s="124">
        <v>56</v>
      </c>
      <c r="B65" s="7" t="str">
        <f ca="1">IF(INDIRECT($A$1&amp;"!"&amp;CELL("address",$CU65))&lt;&gt;"END",IF(INDIRECT($A$1&amp;"!"&amp;CELL("address",J65))&lt;&gt;0,"USED IMPORTED   "&amp;INDIRECT($A$1&amp;"!"&amp;CELL("address",$CU65))&amp;"     USED  "&amp;TEXT(INDIRECT($A$1&amp;"!"&amp;CELL("address",J65)),"#,###.#0")&amp;" KGS      AGAINST BILL OF ENTRY NO    "&amp;INDIRECT($A$1&amp;"!"&amp;CELL("address",$F65))&amp;"      Rate Per Kgs [ "&amp;INDIRECT($A$1&amp;"!"&amp;CELL("address",$I65))&amp;" ]     AGAINST H.S.CODE   "&amp;TEXT(INDIRECT($A$1&amp;"!"&amp;CELL("address",$H65)),"0000.0000")&amp;IF(OR(INDIRECT($A$1&amp;"!"&amp;CELL("address",$L$8))&lt;&gt;"",INDIRECT($A$1&amp;"!"&amp;CELL("address",$M$8))&lt;&gt;""),"  EFS ONLINE AC #    ","")&amp;_xlfn.IFNA(VLOOKUP(INDIRECT($A$1&amp;"!"&amp;CELL("address",L65)),AC.No[],2,0),"")&amp;_xlfn.IFNA(IF(INDIRECT($A$1&amp;"!"&amp;CELL("address",M65))&lt;&gt;0,"   +   "&amp;VLOOKUP(INDIRECT($A$1&amp;"!"&amp;CELL("address",M65)),AC.No[],2,0),""),""),""),REPT("-",150))</f>
        <v/>
      </c>
      <c r="C65" s="7" t="str">
        <f ca="1">IF(INDIRECT($A$1&amp;"!"&amp;CELL("address",$CU65))&lt;&gt;"END",IF(INDIRECT($A$1&amp;"!"&amp;CELL("address",P65))&lt;&gt;0,"USED IMPORTED   "&amp;INDIRECT($A$1&amp;"!"&amp;CELL("address",$CU65))&amp;"     USED  "&amp;TEXT(INDIRECT($A$1&amp;"!"&amp;CELL("address",P65)),"#,###.#0")&amp;" KGS      AGAINST BILL OF ENTRY NO    "&amp;INDIRECT($A$1&amp;"!"&amp;CELL("address",$F65))&amp;"      Rate Per Kgs [ "&amp;INDIRECT($A$1&amp;"!"&amp;CELL("address",$I65))&amp;" ]     AGAINST H.S.CODE   "&amp;TEXT(INDIRECT($A$1&amp;"!"&amp;CELL("address",$H65)),"0000.0000")&amp;IF(OR(INDIRECT($A$1&amp;"!"&amp;CELL("address",$R$8))&lt;&gt;"",INDIRECT($A$1&amp;"!"&amp;CELL("address",$S$8))&lt;&gt;""),"  EFS ONLINE AC #    ","")&amp;_xlfn.IFNA(VLOOKUP(INDIRECT($A$1&amp;"!"&amp;CELL("address",R65)),AC.No[],2,0),"")&amp;_xlfn.IFNA(IF(INDIRECT($A$1&amp;"!"&amp;CELL("address",S65))&lt;&gt;0,"   +   "&amp;VLOOKUP(INDIRECT($A$1&amp;"!"&amp;CELL("address",S65)),AC.No[],2,0),""),""),""),REPT("-",150))</f>
        <v/>
      </c>
      <c r="D65" s="7" t="str">
        <f ca="1">IF(INDIRECT($A$1&amp;"!"&amp;CELL("address",$CU65))&lt;&gt;"END",IF(INDIRECT($A$1&amp;"!"&amp;CELL("address",V65))&lt;&gt;0,"USED IMPORTED   "&amp;INDIRECT($A$1&amp;"!"&amp;CELL("address",$CU65))&amp;"     USED  "&amp;TEXT(INDIRECT($A$1&amp;"!"&amp;CELL("address",V65)),"#,###.#0")&amp;" KGS      AGAINST BILL OF ENTRY NO    "&amp;INDIRECT($A$1&amp;"!"&amp;CELL("address",$F65))&amp;"      Rate Per Kgs [ "&amp;INDIRECT($A$1&amp;"!"&amp;CELL("address",$I65))&amp;" ]     AGAINST H.S.CODE   "&amp;TEXT(INDIRECT($A$1&amp;"!"&amp;CELL("address",$H65)),"0000.0000")&amp;IF(OR(INDIRECT($A$1&amp;"!"&amp;CELL("address",$X$8))&lt;&gt;"",INDIRECT($A$1&amp;"!"&amp;CELL("address",$Y$8))&lt;&gt;""),"  EFS ONLINE AC #    ","")&amp;_xlfn.IFNA(VLOOKUP(INDIRECT($A$1&amp;"!"&amp;CELL("address",X65)),AC.No[],2,0),"")&amp;_xlfn.IFNA(IF(INDIRECT($A$1&amp;"!"&amp;CELL("address",Y65))&lt;&gt;0,"   +   "&amp;VLOOKUP(INDIRECT($A$1&amp;"!"&amp;CELL("address",Y65)),AC.No[],2,0),""),""),""),REPT("-",150))</f>
        <v/>
      </c>
      <c r="E65" s="7" t="str">
        <f ca="1">IF(INDIRECT($A$1&amp;"!"&amp;CELL("address",$CU65))&lt;&gt;"END",IF(INDIRECT($A$1&amp;"!"&amp;CELL("address",AB65))&lt;&gt;0,"USED IMPORTED   "&amp;INDIRECT($A$1&amp;"!"&amp;CELL("address",$CU65))&amp;"     USED  "&amp;TEXT(INDIRECT($A$1&amp;"!"&amp;CELL("address",AB65)),"#,###.#0")&amp;" KGS      AGAINST BILL OF ENTRY NO    "&amp;INDIRECT($A$1&amp;"!"&amp;CELL("address",$F65))&amp;"      Rate Per Kgs [ "&amp;INDIRECT($A$1&amp;"!"&amp;CELL("address",$I65))&amp;" ]     AGAINST H.S.CODE   "&amp;TEXT(INDIRECT($A$1&amp;"!"&amp;CELL("address",$H65)),"0000.0000")&amp;IF(OR(INDIRECT($A$1&amp;"!"&amp;CELL("address",$AD$8))&lt;&gt;"",INDIRECT($A$1&amp;"!"&amp;CELL("address",$AE$8))&lt;&gt;""),"  EFS ONLINE AC #    ","")&amp;_xlfn.IFNA(VLOOKUP(INDIRECT($A$1&amp;"!"&amp;CELL("address",AD65)),AC.No[],2,0),"")&amp;_xlfn.IFNA(IF(INDIRECT($A$1&amp;"!"&amp;CELL("address",AE65))&lt;&gt;0,"   +   "&amp;VLOOKUP(INDIRECT($A$1&amp;"!"&amp;CELL("address",AE65)),AC.No[],2,0),""),""),""),REPT("-",150))</f>
        <v/>
      </c>
      <c r="F65" s="7" t="str">
        <f ca="1">IF(INDIRECT($A$1&amp;"!"&amp;CELL("address",$CU65))&lt;&gt;"END",IF(INDIRECT($A$1&amp;"!"&amp;CELL("address",AH65))&lt;&gt;0,"USED IMPORTED   "&amp;INDIRECT($A$1&amp;"!"&amp;CELL("address",$CU65))&amp;"     USED  "&amp;TEXT(INDIRECT($A$1&amp;"!"&amp;CELL("address",AH65)),"#,###.#0")&amp;" KGS      AGAINST BILL OF ENTRY NO    "&amp;INDIRECT($A$1&amp;"!"&amp;CELL("address",$F65))&amp;"      Rate Per Kgs [ "&amp;INDIRECT($A$1&amp;"!"&amp;CELL("address",$I65))&amp;" ]     AGAINST H.S.CODE   "&amp;TEXT(INDIRECT($A$1&amp;"!"&amp;CELL("address",$H65)),"0000.0000")&amp;IF(OR(INDIRECT($A$1&amp;"!"&amp;CELL("address",$AJ$8))&lt;&gt;"",INDIRECT($A$1&amp;"!"&amp;CELL("address",$AK$8))&lt;&gt;""),"  EFS ONLINE AC #    ","")&amp;_xlfn.IFNA(VLOOKUP(INDIRECT($A$1&amp;"!"&amp;CELL("address",AJ65)),AC.No[],2,0),"")&amp;_xlfn.IFNA(IF(INDIRECT($A$1&amp;"!"&amp;CELL("address",AK65))&lt;&gt;0,"   +   "&amp;VLOOKUP(INDIRECT($A$1&amp;"!"&amp;CELL("address",AK65)),AC.No[],2,0),""),""),""),REPT("-",150))</f>
        <v/>
      </c>
      <c r="G65" s="7" t="str">
        <f ca="1">IF(INDIRECT($A$1&amp;"!"&amp;CELL("address",$CU65))&lt;&gt;"END",IF(INDIRECT($A$1&amp;"!"&amp;CELL("address",AN65))&lt;&gt;0,"USED IMPORTED   "&amp;INDIRECT($A$1&amp;"!"&amp;CELL("address",$CU65))&amp;"     USED  "&amp;TEXT(INDIRECT($A$1&amp;"!"&amp;CELL("address",AN65)),"#,###.#0")&amp;" KGS      AGAINST BILL OF ENTRY NO    "&amp;INDIRECT($A$1&amp;"!"&amp;CELL("address",$F65))&amp;"      Rate Per Kgs [ "&amp;INDIRECT($A$1&amp;"!"&amp;CELL("address",$I65))&amp;" ]     AGAINST H.S.CODE   "&amp;TEXT(INDIRECT($A$1&amp;"!"&amp;CELL("address",$H65)),"0000.0000")&amp;IF(OR(INDIRECT($A$1&amp;"!"&amp;CELL("address",$AP$8))&lt;&gt;"",INDIRECT($A$1&amp;"!"&amp;CELL("address",$AQ$8))&lt;&gt;""),"  EFS ONLINE AC #    ","")&amp;_xlfn.IFNA(VLOOKUP(INDIRECT($A$1&amp;"!"&amp;CELL("address",AP65)),AC.No[],2,0),"")&amp;_xlfn.IFNA(IF(INDIRECT($A$1&amp;"!"&amp;CELL("address",AQ65))&lt;&gt;0,"   +   "&amp;VLOOKUP(INDIRECT($A$1&amp;"!"&amp;CELL("address",AQ65)),AC.No[],2,0),""),""),""),REPT("-",150))</f>
        <v/>
      </c>
      <c r="H65" s="7" t="str">
        <f ca="1">IF(INDIRECT($A$1&amp;"!"&amp;CELL("address",$CU65))&lt;&gt;"END",IF(INDIRECT($A$1&amp;"!"&amp;CELL("address",AT65))&lt;&gt;0,"USED IMPORTED   "&amp;INDIRECT($A$1&amp;"!"&amp;CELL("address",$CU65))&amp;"     USED  "&amp;TEXT(INDIRECT($A$1&amp;"!"&amp;CELL("address",AT65)),"#,###.#0")&amp;" KGS      AGAINST BILL OF ENTRY NO    "&amp;INDIRECT($A$1&amp;"!"&amp;CELL("address",$F65))&amp;"      Rate Per Kgs [ "&amp;INDIRECT($A$1&amp;"!"&amp;CELL("address",$I65))&amp;" ]     AGAINST H.S.CODE   "&amp;TEXT(INDIRECT($A$1&amp;"!"&amp;CELL("address",$H65)),"0000.0000")&amp;IF(OR(INDIRECT($A$1&amp;"!"&amp;CELL("address",$AV$8))&lt;&gt;"",INDIRECT($A$1&amp;"!"&amp;CELL("address",$AW$8))&lt;&gt;""),"  EFS ONLINE AC #    ","")&amp;_xlfn.IFNA(VLOOKUP(INDIRECT($A$1&amp;"!"&amp;CELL("address",AV65)),AC.No[],2,0),"")&amp;_xlfn.IFNA(IF(INDIRECT($A$1&amp;"!"&amp;CELL("address",AW65))&lt;&gt;0,"   +   "&amp;VLOOKUP(INDIRECT($A$1&amp;"!"&amp;CELL("address",AW65)),AC.No[],2,0),""),""),""),REPT("-",150))</f>
        <v/>
      </c>
      <c r="I65" s="7" t="str">
        <f ca="1">IF(INDIRECT($A$1&amp;"!"&amp;CELL("address",$CU65))&lt;&gt;"END",IF(INDIRECT($A$1&amp;"!"&amp;CELL("address",AZ65))&lt;&gt;0,"USED IMPORTED   "&amp;INDIRECT($A$1&amp;"!"&amp;CELL("address",$CU65))&amp;"     USED  "&amp;TEXT(INDIRECT($A$1&amp;"!"&amp;CELL("address",AZ65)),"#,###.#0")&amp;" KGS      AGAINST BILL OF ENTRY NO    "&amp;INDIRECT($A$1&amp;"!"&amp;CELL("address",$F65))&amp;"      Rate Per Kgs [ "&amp;INDIRECT($A$1&amp;"!"&amp;CELL("address",$I65))&amp;" ]     AGAINST H.S.CODE   "&amp;TEXT(INDIRECT($A$1&amp;"!"&amp;CELL("address",$H65)),"0000.0000")&amp;IF(OR(INDIRECT($A$1&amp;"!"&amp;CELL("address",$BB$8))&lt;&gt;"",INDIRECT($A$1&amp;"!"&amp;CELL("address",$BC$8))&lt;&gt;""),"  EFS ONLINE AC #    ","")&amp;_xlfn.IFNA(VLOOKUP(INDIRECT($A$1&amp;"!"&amp;CELL("address",BB65)),AC.No[],2,0),"")&amp;_xlfn.IFNA(IF(INDIRECT($A$1&amp;"!"&amp;CELL("address",BC65))&lt;&gt;0,"   +   "&amp;VLOOKUP(INDIRECT($A$1&amp;"!"&amp;CELL("address",BC65)),AC.No[],2,0),""),""),""),REPT("-",150))</f>
        <v/>
      </c>
      <c r="J65" s="7" t="str">
        <f ca="1">IF(INDIRECT($A$1&amp;"!"&amp;CELL("address",$CU65))&lt;&gt;"END",IF(INDIRECT($A$1&amp;"!"&amp;CELL("address",BF65))&lt;&gt;0,"USED IMPORTED   "&amp;INDIRECT($A$1&amp;"!"&amp;CELL("address",$CU65))&amp;"     USED  "&amp;TEXT(INDIRECT($A$1&amp;"!"&amp;CELL("address",BF65)),"#,###.#0")&amp;" KGS      AGAINST BILL OF ENTRY NO    "&amp;INDIRECT($A$1&amp;"!"&amp;CELL("address",$F65))&amp;"      Rate Per Kgs [ "&amp;INDIRECT($A$1&amp;"!"&amp;CELL("address",$I65))&amp;" ]     AGAINST H.S.CODE   "&amp;TEXT(INDIRECT($A$1&amp;"!"&amp;CELL("address",$H65)),"0000.0000")&amp;IF(OR(INDIRECT($A$1&amp;"!"&amp;CELL("address",$BH$8))&lt;&gt;"",INDIRECT($A$1&amp;"!"&amp;CELL("address",$BI$8))&lt;&gt;""),"  EFS ONLINE AC #    ","")&amp;_xlfn.IFNA(VLOOKUP(INDIRECT($A$1&amp;"!"&amp;CELL("address",BH65)),AC.No[],2,0),"")&amp;_xlfn.IFNA(IF(INDIRECT($A$1&amp;"!"&amp;CELL("address",BI65))&lt;&gt;0,"   +   "&amp;VLOOKUP(INDIRECT($A$1&amp;"!"&amp;CELL("address",BI65)),AC.No[],2,0),""),""),""),REPT("-",150))</f>
        <v/>
      </c>
      <c r="K65" s="7" t="str">
        <f ca="1">IF(INDIRECT($A$1&amp;"!"&amp;CELL("address",$CU65))&lt;&gt;"END",IF(INDIRECT($A$1&amp;"!"&amp;CELL("address",BL65))&lt;&gt;0,"USED IMPORTED   "&amp;INDIRECT($A$1&amp;"!"&amp;CELL("address",$CU65))&amp;"     USED  "&amp;TEXT(INDIRECT($A$1&amp;"!"&amp;CELL("address",BL65)),"#,###.#0")&amp;" KGS      AGAINST BILL OF ENTRY NO    "&amp;INDIRECT($A$1&amp;"!"&amp;CELL("address",$F65))&amp;"      Rate Per Kgs [ "&amp;INDIRECT($A$1&amp;"!"&amp;CELL("address",$I65))&amp;" ]     AGAINST H.S.CODE   "&amp;TEXT(INDIRECT($A$1&amp;"!"&amp;CELL("address",$H65)),"0000.0000")&amp;IF(OR(INDIRECT($A$1&amp;"!"&amp;CELL("address",$BN$8))&lt;&gt;"",INDIRECT($A$1&amp;"!"&amp;CELL("address",$BO$8))&lt;&gt;""),"  EFS ONLINE AC #    ","")&amp;_xlfn.IFNA(VLOOKUP(INDIRECT($A$1&amp;"!"&amp;CELL("address",BN65)),AC.No[],2,0),"")&amp;_xlfn.IFNA(IF(INDIRECT($A$1&amp;"!"&amp;CELL("address",BO65))&lt;&gt;0,"   +   "&amp;VLOOKUP(INDIRECT($A$1&amp;"!"&amp;CELL("address",BO65)),AC.No[],2,0),""),""),""),REPT("-",150))</f>
        <v/>
      </c>
      <c r="L65" s="7" t="str">
        <f ca="1">IF(INDIRECT($A$1&amp;"!"&amp;CELL("address",$CU65))&lt;&gt;"END",IF(INDIRECT($A$1&amp;"!"&amp;CELL("address",BR65))&lt;&gt;0,"USED IMPORTED   "&amp;INDIRECT($A$1&amp;"!"&amp;CELL("address",$CU65))&amp;"     USED  "&amp;TEXT(INDIRECT($A$1&amp;"!"&amp;CELL("address",BR65)),"#,###.#0")&amp;" KGS      AGAINST BILL OF ENTRY NO    "&amp;INDIRECT($A$1&amp;"!"&amp;CELL("address",$F65))&amp;"      Rate Per Kgs [ "&amp;INDIRECT($A$1&amp;"!"&amp;CELL("address",$I65))&amp;" ]     AGAINST H.S.CODE   "&amp;TEXT(INDIRECT($A$1&amp;"!"&amp;CELL("address",$H65)),"0000.0000")&amp;IF(OR(INDIRECT($A$1&amp;"!"&amp;CELL("address",$BT$8))&lt;&gt;"",INDIRECT($A$1&amp;"!"&amp;CELL("address",$BU$8))&lt;&gt;""),"  EFS ONLINE AC #    ","")&amp;_xlfn.IFNA(VLOOKUP(INDIRECT($A$1&amp;"!"&amp;CELL("address",BT65)),AC.No[],2,0),"")&amp;_xlfn.IFNA(IF(INDIRECT($A$1&amp;"!"&amp;CELL("address",BU65))&lt;&gt;0,"   +   "&amp;VLOOKUP(INDIRECT($A$1&amp;"!"&amp;CELL("address",BU65)),AC.No[],2,0),""),""),""),REPT("-",150))</f>
        <v/>
      </c>
      <c r="M65" s="7" t="str">
        <f ca="1">IF(INDIRECT($A$1&amp;"!"&amp;CELL("address",$CU65))&lt;&gt;"END",IF(INDIRECT($A$1&amp;"!"&amp;CELL("address",BX65))&lt;&gt;0,"USED IMPORTED   "&amp;INDIRECT($A$1&amp;"!"&amp;CELL("address",$CU65))&amp;"     USED  "&amp;TEXT(INDIRECT($A$1&amp;"!"&amp;CELL("address",BX65)),"#,###.#0")&amp;" KGS      AGAINST BILL OF ENTRY NO    "&amp;INDIRECT($A$1&amp;"!"&amp;CELL("address",$F65))&amp;"      Rate Per Kgs [ "&amp;INDIRECT($A$1&amp;"!"&amp;CELL("address",$I65))&amp;" ]     AGAINST H.S.CODE   "&amp;TEXT(INDIRECT($A$1&amp;"!"&amp;CELL("address",$H65)),"0000.0000")&amp;IF(OR(INDIRECT($A$1&amp;"!"&amp;CELL("address",$BZ$8))&lt;&gt;"",INDIRECT($A$1&amp;"!"&amp;CELL("address",$CA$8))&lt;&gt;""),"  EFS ONLINE AC #    ","")&amp;_xlfn.IFNA(VLOOKUP(INDIRECT($A$1&amp;"!"&amp;CELL("address",BZ65)),AC.No[],2,0),"")&amp;_xlfn.IFNA(IF(INDIRECT($A$1&amp;"!"&amp;CELL("address",CA65))&lt;&gt;0,"   +   "&amp;VLOOKUP(INDIRECT($A$1&amp;"!"&amp;CELL("address",CA65)),AC.No[],2,0),""),""),""),REPT("-",150))</f>
        <v/>
      </c>
      <c r="N65" s="7" t="str">
        <f ca="1">IF(INDIRECT($A$1&amp;"!"&amp;CELL("address",$CU65))&lt;&gt;"END",IF(INDIRECT($A$1&amp;"!"&amp;CELL("address",CD65))&lt;&gt;0,"USED IMPORTED   "&amp;INDIRECT($A$1&amp;"!"&amp;CELL("address",$CU65))&amp;"     USED  "&amp;TEXT(INDIRECT($A$1&amp;"!"&amp;CELL("address",CD65)),"#,###.#0")&amp;" KGS      AGAINST BILL OF ENTRY NO    "&amp;INDIRECT($A$1&amp;"!"&amp;CELL("address",$F65))&amp;"      Rate Per Kgs [ "&amp;INDIRECT($A$1&amp;"!"&amp;CELL("address",$I65))&amp;" ]     AGAINST H.S.CODE   "&amp;TEXT(INDIRECT($A$1&amp;"!"&amp;CELL("address",$H65)),"0000.0000")&amp;IF(OR(INDIRECT($A$1&amp;"!"&amp;CELL("address",$CF$8))&lt;&gt;"",INDIRECT($A$1&amp;"!"&amp;CELL("address",$CG$8))&lt;&gt;""),"  EFS ONLINE AC #    ","")&amp;_xlfn.IFNA(VLOOKUP(INDIRECT($A$1&amp;"!"&amp;CELL("address",CF65)),AC.No[],2,0),"")&amp;_xlfn.IFNA(IF(INDIRECT($A$1&amp;"!"&amp;CELL("address",CG65))&lt;&gt;0,"   +   "&amp;VLOOKUP(INDIRECT($A$1&amp;"!"&amp;CELL("address",CG65)),AC.No[],2,0),""),""),""),REPT("-",150))</f>
        <v/>
      </c>
      <c r="O65" s="7" t="str">
        <f ca="1">IF(INDIRECT($A$1&amp;"!"&amp;CELL("address",$CU65))&lt;&gt;"END",IF(INDIRECT($A$1&amp;"!"&amp;CELL("address",CJ65))&lt;&gt;0,"USED IMPORTED   "&amp;INDIRECT($A$1&amp;"!"&amp;CELL("address",$CU65))&amp;"     USED  "&amp;TEXT(INDIRECT($A$1&amp;"!"&amp;CELL("address",CJ65)),"#,###.#0")&amp;" KGS      AGAINST BILL OF ENTRY NO    "&amp;INDIRECT($A$1&amp;"!"&amp;CELL("address",$F65))&amp;"      Rate Per Kgs [ "&amp;INDIRECT($A$1&amp;"!"&amp;CELL("address",$I65))&amp;" ]     AGAINST H.S.CODE   "&amp;TEXT(INDIRECT($A$1&amp;"!"&amp;CELL("address",$H65)),"0000.0000")&amp;IF(OR(INDIRECT($A$1&amp;"!"&amp;CELL("address",$CL$8))&lt;&gt;"",INDIRECT($A$1&amp;"!"&amp;CELL("address",$CM$8))&lt;&gt;""),"  EFS ONLINE AC #    ","")&amp;_xlfn.IFNA(VLOOKUP(INDIRECT($A$1&amp;"!"&amp;CELL("address",CL65)),AC.No[],2,0),"")&amp;_xlfn.IFNA(IF(INDIRECT($A$1&amp;"!"&amp;CELL("address",CM65))&lt;&gt;0,"   +   "&amp;VLOOKUP(INDIRECT($A$1&amp;"!"&amp;CELL("address",CM65)),AC.No[],2,0),""),""),""),REPT("-",150))</f>
        <v/>
      </c>
      <c r="P65" s="7" t="str">
        <f ca="1">IF(INDIRECT($A$1&amp;"!"&amp;CELL("address",$CU65))&lt;&gt;"END",IF(INDIRECT($A$1&amp;"!"&amp;CELL("address",CP65))&lt;&gt;0,"USED IMPORTED   "&amp;INDIRECT($A$1&amp;"!"&amp;CELL("address",$CU65))&amp;"     USED  "&amp;TEXT(INDIRECT($A$1&amp;"!"&amp;CELL("address",CP65)),"#,###.#0")&amp;" KGS      AGAINST BILL OF ENTRY NO    "&amp;INDIRECT($A$1&amp;"!"&amp;CELL("address",$F65))&amp;"      Rate Per Kgs [ "&amp;INDIRECT($A$1&amp;"!"&amp;CELL("address",$I65))&amp;" ]     AGAINST H.S.CODE   "&amp;TEXT(INDIRECT($A$1&amp;"!"&amp;CELL("address",$H65)),"0000.0000")&amp;IF(OR(INDIRECT($A$1&amp;"!"&amp;CELL("address",$CR$8))&lt;&gt;"",INDIRECT($A$1&amp;"!"&amp;CELL("address",$CS$8))&lt;&gt;""),"  EFS ONLINE AC #    ","")&amp;_xlfn.IFNA(VLOOKUP(INDIRECT($A$1&amp;"!"&amp;CELL("address",CR65)),AC.No[],2,0),"")&amp;_xlfn.IFNA(IF(INDIRECT($A$1&amp;"!"&amp;CELL("address",CS65))&lt;&gt;0,"   +   "&amp;VLOOKUP(INDIRECT($A$1&amp;"!"&amp;CELL("address",CS65)),AC.No[],2,0),""),""),""),REPT("-",150))</f>
        <v/>
      </c>
    </row>
    <row r="66" spans="1:16" x14ac:dyDescent="0.2">
      <c r="A66" s="124">
        <v>57</v>
      </c>
      <c r="B66" s="7" t="str">
        <f ca="1">IF(INDIRECT($A$1&amp;"!"&amp;CELL("address",$CU66))&lt;&gt;"END",IF(INDIRECT($A$1&amp;"!"&amp;CELL("address",J66))&lt;&gt;0,"USED IMPORTED   "&amp;INDIRECT($A$1&amp;"!"&amp;CELL("address",$CU66))&amp;"     USED  "&amp;TEXT(INDIRECT($A$1&amp;"!"&amp;CELL("address",J66)),"#,###.#0")&amp;" KGS      AGAINST BILL OF ENTRY NO    "&amp;INDIRECT($A$1&amp;"!"&amp;CELL("address",$F66))&amp;"      Rate Per Kgs [ "&amp;INDIRECT($A$1&amp;"!"&amp;CELL("address",$I66))&amp;" ]     AGAINST H.S.CODE   "&amp;TEXT(INDIRECT($A$1&amp;"!"&amp;CELL("address",$H66)),"0000.0000")&amp;IF(OR(INDIRECT($A$1&amp;"!"&amp;CELL("address",$L$8))&lt;&gt;"",INDIRECT($A$1&amp;"!"&amp;CELL("address",$M$8))&lt;&gt;""),"  EFS ONLINE AC #    ","")&amp;_xlfn.IFNA(VLOOKUP(INDIRECT($A$1&amp;"!"&amp;CELL("address",L66)),AC.No[],2,0),"")&amp;_xlfn.IFNA(IF(INDIRECT($A$1&amp;"!"&amp;CELL("address",M66))&lt;&gt;0,"   +   "&amp;VLOOKUP(INDIRECT($A$1&amp;"!"&amp;CELL("address",M66)),AC.No[],2,0),""),""),""),REPT("-",150))</f>
        <v/>
      </c>
      <c r="C66" s="7" t="str">
        <f ca="1">IF(INDIRECT($A$1&amp;"!"&amp;CELL("address",$CU66))&lt;&gt;"END",IF(INDIRECT($A$1&amp;"!"&amp;CELL("address",P66))&lt;&gt;0,"USED IMPORTED   "&amp;INDIRECT($A$1&amp;"!"&amp;CELL("address",$CU66))&amp;"     USED  "&amp;TEXT(INDIRECT($A$1&amp;"!"&amp;CELL("address",P66)),"#,###.#0")&amp;" KGS      AGAINST BILL OF ENTRY NO    "&amp;INDIRECT($A$1&amp;"!"&amp;CELL("address",$F66))&amp;"      Rate Per Kgs [ "&amp;INDIRECT($A$1&amp;"!"&amp;CELL("address",$I66))&amp;" ]     AGAINST H.S.CODE   "&amp;TEXT(INDIRECT($A$1&amp;"!"&amp;CELL("address",$H66)),"0000.0000")&amp;IF(OR(INDIRECT($A$1&amp;"!"&amp;CELL("address",$R$8))&lt;&gt;"",INDIRECT($A$1&amp;"!"&amp;CELL("address",$S$8))&lt;&gt;""),"  EFS ONLINE AC #    ","")&amp;_xlfn.IFNA(VLOOKUP(INDIRECT($A$1&amp;"!"&amp;CELL("address",R66)),AC.No[],2,0),"")&amp;_xlfn.IFNA(IF(INDIRECT($A$1&amp;"!"&amp;CELL("address",S66))&lt;&gt;0,"   +   "&amp;VLOOKUP(INDIRECT($A$1&amp;"!"&amp;CELL("address",S66)),AC.No[],2,0),""),""),""),REPT("-",150))</f>
        <v/>
      </c>
      <c r="D66" s="7" t="str">
        <f ca="1">IF(INDIRECT($A$1&amp;"!"&amp;CELL("address",$CU66))&lt;&gt;"END",IF(INDIRECT($A$1&amp;"!"&amp;CELL("address",V66))&lt;&gt;0,"USED IMPORTED   "&amp;INDIRECT($A$1&amp;"!"&amp;CELL("address",$CU66))&amp;"     USED  "&amp;TEXT(INDIRECT($A$1&amp;"!"&amp;CELL("address",V66)),"#,###.#0")&amp;" KGS      AGAINST BILL OF ENTRY NO    "&amp;INDIRECT($A$1&amp;"!"&amp;CELL("address",$F66))&amp;"      Rate Per Kgs [ "&amp;INDIRECT($A$1&amp;"!"&amp;CELL("address",$I66))&amp;" ]     AGAINST H.S.CODE   "&amp;TEXT(INDIRECT($A$1&amp;"!"&amp;CELL("address",$H66)),"0000.0000")&amp;IF(OR(INDIRECT($A$1&amp;"!"&amp;CELL("address",$X$8))&lt;&gt;"",INDIRECT($A$1&amp;"!"&amp;CELL("address",$Y$8))&lt;&gt;""),"  EFS ONLINE AC #    ","")&amp;_xlfn.IFNA(VLOOKUP(INDIRECT($A$1&amp;"!"&amp;CELL("address",X66)),AC.No[],2,0),"")&amp;_xlfn.IFNA(IF(INDIRECT($A$1&amp;"!"&amp;CELL("address",Y66))&lt;&gt;0,"   +   "&amp;VLOOKUP(INDIRECT($A$1&amp;"!"&amp;CELL("address",Y66)),AC.No[],2,0),""),""),""),REPT("-",150))</f>
        <v/>
      </c>
      <c r="E66" s="7" t="str">
        <f ca="1">IF(INDIRECT($A$1&amp;"!"&amp;CELL("address",$CU66))&lt;&gt;"END",IF(INDIRECT($A$1&amp;"!"&amp;CELL("address",AB66))&lt;&gt;0,"USED IMPORTED   "&amp;INDIRECT($A$1&amp;"!"&amp;CELL("address",$CU66))&amp;"     USED  "&amp;TEXT(INDIRECT($A$1&amp;"!"&amp;CELL("address",AB66)),"#,###.#0")&amp;" KGS      AGAINST BILL OF ENTRY NO    "&amp;INDIRECT($A$1&amp;"!"&amp;CELL("address",$F66))&amp;"      Rate Per Kgs [ "&amp;INDIRECT($A$1&amp;"!"&amp;CELL("address",$I66))&amp;" ]     AGAINST H.S.CODE   "&amp;TEXT(INDIRECT($A$1&amp;"!"&amp;CELL("address",$H66)),"0000.0000")&amp;IF(OR(INDIRECT($A$1&amp;"!"&amp;CELL("address",$AD$8))&lt;&gt;"",INDIRECT($A$1&amp;"!"&amp;CELL("address",$AE$8))&lt;&gt;""),"  EFS ONLINE AC #    ","")&amp;_xlfn.IFNA(VLOOKUP(INDIRECT($A$1&amp;"!"&amp;CELL("address",AD66)),AC.No[],2,0),"")&amp;_xlfn.IFNA(IF(INDIRECT($A$1&amp;"!"&amp;CELL("address",AE66))&lt;&gt;0,"   +   "&amp;VLOOKUP(INDIRECT($A$1&amp;"!"&amp;CELL("address",AE66)),AC.No[],2,0),""),""),""),REPT("-",150))</f>
        <v/>
      </c>
      <c r="F66" s="7" t="str">
        <f ca="1">IF(INDIRECT($A$1&amp;"!"&amp;CELL("address",$CU66))&lt;&gt;"END",IF(INDIRECT($A$1&amp;"!"&amp;CELL("address",AH66))&lt;&gt;0,"USED IMPORTED   "&amp;INDIRECT($A$1&amp;"!"&amp;CELL("address",$CU66))&amp;"     USED  "&amp;TEXT(INDIRECT($A$1&amp;"!"&amp;CELL("address",AH66)),"#,###.#0")&amp;" KGS      AGAINST BILL OF ENTRY NO    "&amp;INDIRECT($A$1&amp;"!"&amp;CELL("address",$F66))&amp;"      Rate Per Kgs [ "&amp;INDIRECT($A$1&amp;"!"&amp;CELL("address",$I66))&amp;" ]     AGAINST H.S.CODE   "&amp;TEXT(INDIRECT($A$1&amp;"!"&amp;CELL("address",$H66)),"0000.0000")&amp;IF(OR(INDIRECT($A$1&amp;"!"&amp;CELL("address",$AJ$8))&lt;&gt;"",INDIRECT($A$1&amp;"!"&amp;CELL("address",$AK$8))&lt;&gt;""),"  EFS ONLINE AC #    ","")&amp;_xlfn.IFNA(VLOOKUP(INDIRECT($A$1&amp;"!"&amp;CELL("address",AJ66)),AC.No[],2,0),"")&amp;_xlfn.IFNA(IF(INDIRECT($A$1&amp;"!"&amp;CELL("address",AK66))&lt;&gt;0,"   +   "&amp;VLOOKUP(INDIRECT($A$1&amp;"!"&amp;CELL("address",AK66)),AC.No[],2,0),""),""),""),REPT("-",150))</f>
        <v/>
      </c>
      <c r="G66" s="7" t="str">
        <f ca="1">IF(INDIRECT($A$1&amp;"!"&amp;CELL("address",$CU66))&lt;&gt;"END",IF(INDIRECT($A$1&amp;"!"&amp;CELL("address",AN66))&lt;&gt;0,"USED IMPORTED   "&amp;INDIRECT($A$1&amp;"!"&amp;CELL("address",$CU66))&amp;"     USED  "&amp;TEXT(INDIRECT($A$1&amp;"!"&amp;CELL("address",AN66)),"#,###.#0")&amp;" KGS      AGAINST BILL OF ENTRY NO    "&amp;INDIRECT($A$1&amp;"!"&amp;CELL("address",$F66))&amp;"      Rate Per Kgs [ "&amp;INDIRECT($A$1&amp;"!"&amp;CELL("address",$I66))&amp;" ]     AGAINST H.S.CODE   "&amp;TEXT(INDIRECT($A$1&amp;"!"&amp;CELL("address",$H66)),"0000.0000")&amp;IF(OR(INDIRECT($A$1&amp;"!"&amp;CELL("address",$AP$8))&lt;&gt;"",INDIRECT($A$1&amp;"!"&amp;CELL("address",$AQ$8))&lt;&gt;""),"  EFS ONLINE AC #    ","")&amp;_xlfn.IFNA(VLOOKUP(INDIRECT($A$1&amp;"!"&amp;CELL("address",AP66)),AC.No[],2,0),"")&amp;_xlfn.IFNA(IF(INDIRECT($A$1&amp;"!"&amp;CELL("address",AQ66))&lt;&gt;0,"   +   "&amp;VLOOKUP(INDIRECT($A$1&amp;"!"&amp;CELL("address",AQ66)),AC.No[],2,0),""),""),""),REPT("-",150))</f>
        <v/>
      </c>
      <c r="H66" s="7" t="str">
        <f ca="1">IF(INDIRECT($A$1&amp;"!"&amp;CELL("address",$CU66))&lt;&gt;"END",IF(INDIRECT($A$1&amp;"!"&amp;CELL("address",AT66))&lt;&gt;0,"USED IMPORTED   "&amp;INDIRECT($A$1&amp;"!"&amp;CELL("address",$CU66))&amp;"     USED  "&amp;TEXT(INDIRECT($A$1&amp;"!"&amp;CELL("address",AT66)),"#,###.#0")&amp;" KGS      AGAINST BILL OF ENTRY NO    "&amp;INDIRECT($A$1&amp;"!"&amp;CELL("address",$F66))&amp;"      Rate Per Kgs [ "&amp;INDIRECT($A$1&amp;"!"&amp;CELL("address",$I66))&amp;" ]     AGAINST H.S.CODE   "&amp;TEXT(INDIRECT($A$1&amp;"!"&amp;CELL("address",$H66)),"0000.0000")&amp;IF(OR(INDIRECT($A$1&amp;"!"&amp;CELL("address",$AV$8))&lt;&gt;"",INDIRECT($A$1&amp;"!"&amp;CELL("address",$AW$8))&lt;&gt;""),"  EFS ONLINE AC #    ","")&amp;_xlfn.IFNA(VLOOKUP(INDIRECT($A$1&amp;"!"&amp;CELL("address",AV66)),AC.No[],2,0),"")&amp;_xlfn.IFNA(IF(INDIRECT($A$1&amp;"!"&amp;CELL("address",AW66))&lt;&gt;0,"   +   "&amp;VLOOKUP(INDIRECT($A$1&amp;"!"&amp;CELL("address",AW66)),AC.No[],2,0),""),""),""),REPT("-",150))</f>
        <v/>
      </c>
      <c r="I66" s="7" t="str">
        <f ca="1">IF(INDIRECT($A$1&amp;"!"&amp;CELL("address",$CU66))&lt;&gt;"END",IF(INDIRECT($A$1&amp;"!"&amp;CELL("address",AZ66))&lt;&gt;0,"USED IMPORTED   "&amp;INDIRECT($A$1&amp;"!"&amp;CELL("address",$CU66))&amp;"     USED  "&amp;TEXT(INDIRECT($A$1&amp;"!"&amp;CELL("address",AZ66)),"#,###.#0")&amp;" KGS      AGAINST BILL OF ENTRY NO    "&amp;INDIRECT($A$1&amp;"!"&amp;CELL("address",$F66))&amp;"      Rate Per Kgs [ "&amp;INDIRECT($A$1&amp;"!"&amp;CELL("address",$I66))&amp;" ]     AGAINST H.S.CODE   "&amp;TEXT(INDIRECT($A$1&amp;"!"&amp;CELL("address",$H66)),"0000.0000")&amp;IF(OR(INDIRECT($A$1&amp;"!"&amp;CELL("address",$BB$8))&lt;&gt;"",INDIRECT($A$1&amp;"!"&amp;CELL("address",$BC$8))&lt;&gt;""),"  EFS ONLINE AC #    ","")&amp;_xlfn.IFNA(VLOOKUP(INDIRECT($A$1&amp;"!"&amp;CELL("address",BB66)),AC.No[],2,0),"")&amp;_xlfn.IFNA(IF(INDIRECT($A$1&amp;"!"&amp;CELL("address",BC66))&lt;&gt;0,"   +   "&amp;VLOOKUP(INDIRECT($A$1&amp;"!"&amp;CELL("address",BC66)),AC.No[],2,0),""),""),""),REPT("-",150))</f>
        <v/>
      </c>
      <c r="J66" s="7" t="str">
        <f ca="1">IF(INDIRECT($A$1&amp;"!"&amp;CELL("address",$CU66))&lt;&gt;"END",IF(INDIRECT($A$1&amp;"!"&amp;CELL("address",BF66))&lt;&gt;0,"USED IMPORTED   "&amp;INDIRECT($A$1&amp;"!"&amp;CELL("address",$CU66))&amp;"     USED  "&amp;TEXT(INDIRECT($A$1&amp;"!"&amp;CELL("address",BF66)),"#,###.#0")&amp;" KGS      AGAINST BILL OF ENTRY NO    "&amp;INDIRECT($A$1&amp;"!"&amp;CELL("address",$F66))&amp;"      Rate Per Kgs [ "&amp;INDIRECT($A$1&amp;"!"&amp;CELL("address",$I66))&amp;" ]     AGAINST H.S.CODE   "&amp;TEXT(INDIRECT($A$1&amp;"!"&amp;CELL("address",$H66)),"0000.0000")&amp;IF(OR(INDIRECT($A$1&amp;"!"&amp;CELL("address",$BH$8))&lt;&gt;"",INDIRECT($A$1&amp;"!"&amp;CELL("address",$BI$8))&lt;&gt;""),"  EFS ONLINE AC #    ","")&amp;_xlfn.IFNA(VLOOKUP(INDIRECT($A$1&amp;"!"&amp;CELL("address",BH66)),AC.No[],2,0),"")&amp;_xlfn.IFNA(IF(INDIRECT($A$1&amp;"!"&amp;CELL("address",BI66))&lt;&gt;0,"   +   "&amp;VLOOKUP(INDIRECT($A$1&amp;"!"&amp;CELL("address",BI66)),AC.No[],2,0),""),""),""),REPT("-",150))</f>
        <v/>
      </c>
      <c r="K66" s="7" t="str">
        <f ca="1">IF(INDIRECT($A$1&amp;"!"&amp;CELL("address",$CU66))&lt;&gt;"END",IF(INDIRECT($A$1&amp;"!"&amp;CELL("address",BL66))&lt;&gt;0,"USED IMPORTED   "&amp;INDIRECT($A$1&amp;"!"&amp;CELL("address",$CU66))&amp;"     USED  "&amp;TEXT(INDIRECT($A$1&amp;"!"&amp;CELL("address",BL66)),"#,###.#0")&amp;" KGS      AGAINST BILL OF ENTRY NO    "&amp;INDIRECT($A$1&amp;"!"&amp;CELL("address",$F66))&amp;"      Rate Per Kgs [ "&amp;INDIRECT($A$1&amp;"!"&amp;CELL("address",$I66))&amp;" ]     AGAINST H.S.CODE   "&amp;TEXT(INDIRECT($A$1&amp;"!"&amp;CELL("address",$H66)),"0000.0000")&amp;IF(OR(INDIRECT($A$1&amp;"!"&amp;CELL("address",$BN$8))&lt;&gt;"",INDIRECT($A$1&amp;"!"&amp;CELL("address",$BO$8))&lt;&gt;""),"  EFS ONLINE AC #    ","")&amp;_xlfn.IFNA(VLOOKUP(INDIRECT($A$1&amp;"!"&amp;CELL("address",BN66)),AC.No[],2,0),"")&amp;_xlfn.IFNA(IF(INDIRECT($A$1&amp;"!"&amp;CELL("address",BO66))&lt;&gt;0,"   +   "&amp;VLOOKUP(INDIRECT($A$1&amp;"!"&amp;CELL("address",BO66)),AC.No[],2,0),""),""),""),REPT("-",150))</f>
        <v/>
      </c>
      <c r="L66" s="7" t="str">
        <f ca="1">IF(INDIRECT($A$1&amp;"!"&amp;CELL("address",$CU66))&lt;&gt;"END",IF(INDIRECT($A$1&amp;"!"&amp;CELL("address",BR66))&lt;&gt;0,"USED IMPORTED   "&amp;INDIRECT($A$1&amp;"!"&amp;CELL("address",$CU66))&amp;"     USED  "&amp;TEXT(INDIRECT($A$1&amp;"!"&amp;CELL("address",BR66)),"#,###.#0")&amp;" KGS      AGAINST BILL OF ENTRY NO    "&amp;INDIRECT($A$1&amp;"!"&amp;CELL("address",$F66))&amp;"      Rate Per Kgs [ "&amp;INDIRECT($A$1&amp;"!"&amp;CELL("address",$I66))&amp;" ]     AGAINST H.S.CODE   "&amp;TEXT(INDIRECT($A$1&amp;"!"&amp;CELL("address",$H66)),"0000.0000")&amp;IF(OR(INDIRECT($A$1&amp;"!"&amp;CELL("address",$BT$8))&lt;&gt;"",INDIRECT($A$1&amp;"!"&amp;CELL("address",$BU$8))&lt;&gt;""),"  EFS ONLINE AC #    ","")&amp;_xlfn.IFNA(VLOOKUP(INDIRECT($A$1&amp;"!"&amp;CELL("address",BT66)),AC.No[],2,0),"")&amp;_xlfn.IFNA(IF(INDIRECT($A$1&amp;"!"&amp;CELL("address",BU66))&lt;&gt;0,"   +   "&amp;VLOOKUP(INDIRECT($A$1&amp;"!"&amp;CELL("address",BU66)),AC.No[],2,0),""),""),""),REPT("-",150))</f>
        <v/>
      </c>
      <c r="M66" s="7" t="str">
        <f ca="1">IF(INDIRECT($A$1&amp;"!"&amp;CELL("address",$CU66))&lt;&gt;"END",IF(INDIRECT($A$1&amp;"!"&amp;CELL("address",BX66))&lt;&gt;0,"USED IMPORTED   "&amp;INDIRECT($A$1&amp;"!"&amp;CELL("address",$CU66))&amp;"     USED  "&amp;TEXT(INDIRECT($A$1&amp;"!"&amp;CELL("address",BX66)),"#,###.#0")&amp;" KGS      AGAINST BILL OF ENTRY NO    "&amp;INDIRECT($A$1&amp;"!"&amp;CELL("address",$F66))&amp;"      Rate Per Kgs [ "&amp;INDIRECT($A$1&amp;"!"&amp;CELL("address",$I66))&amp;" ]     AGAINST H.S.CODE   "&amp;TEXT(INDIRECT($A$1&amp;"!"&amp;CELL("address",$H66)),"0000.0000")&amp;IF(OR(INDIRECT($A$1&amp;"!"&amp;CELL("address",$BZ$8))&lt;&gt;"",INDIRECT($A$1&amp;"!"&amp;CELL("address",$CA$8))&lt;&gt;""),"  EFS ONLINE AC #    ","")&amp;_xlfn.IFNA(VLOOKUP(INDIRECT($A$1&amp;"!"&amp;CELL("address",BZ66)),AC.No[],2,0),"")&amp;_xlfn.IFNA(IF(INDIRECT($A$1&amp;"!"&amp;CELL("address",CA66))&lt;&gt;0,"   +   "&amp;VLOOKUP(INDIRECT($A$1&amp;"!"&amp;CELL("address",CA66)),AC.No[],2,0),""),""),""),REPT("-",150))</f>
        <v/>
      </c>
      <c r="N66" s="7" t="str">
        <f ca="1">IF(INDIRECT($A$1&amp;"!"&amp;CELL("address",$CU66))&lt;&gt;"END",IF(INDIRECT($A$1&amp;"!"&amp;CELL("address",CD66))&lt;&gt;0,"USED IMPORTED   "&amp;INDIRECT($A$1&amp;"!"&amp;CELL("address",$CU66))&amp;"     USED  "&amp;TEXT(INDIRECT($A$1&amp;"!"&amp;CELL("address",CD66)),"#,###.#0")&amp;" KGS      AGAINST BILL OF ENTRY NO    "&amp;INDIRECT($A$1&amp;"!"&amp;CELL("address",$F66))&amp;"      Rate Per Kgs [ "&amp;INDIRECT($A$1&amp;"!"&amp;CELL("address",$I66))&amp;" ]     AGAINST H.S.CODE   "&amp;TEXT(INDIRECT($A$1&amp;"!"&amp;CELL("address",$H66)),"0000.0000")&amp;IF(OR(INDIRECT($A$1&amp;"!"&amp;CELL("address",$CF$8))&lt;&gt;"",INDIRECT($A$1&amp;"!"&amp;CELL("address",$CG$8))&lt;&gt;""),"  EFS ONLINE AC #    ","")&amp;_xlfn.IFNA(VLOOKUP(INDIRECT($A$1&amp;"!"&amp;CELL("address",CF66)),AC.No[],2,0),"")&amp;_xlfn.IFNA(IF(INDIRECT($A$1&amp;"!"&amp;CELL("address",CG66))&lt;&gt;0,"   +   "&amp;VLOOKUP(INDIRECT($A$1&amp;"!"&amp;CELL("address",CG66)),AC.No[],2,0),""),""),""),REPT("-",150))</f>
        <v/>
      </c>
      <c r="O66" s="7" t="str">
        <f ca="1">IF(INDIRECT($A$1&amp;"!"&amp;CELL("address",$CU66))&lt;&gt;"END",IF(INDIRECT($A$1&amp;"!"&amp;CELL("address",CJ66))&lt;&gt;0,"USED IMPORTED   "&amp;INDIRECT($A$1&amp;"!"&amp;CELL("address",$CU66))&amp;"     USED  "&amp;TEXT(INDIRECT($A$1&amp;"!"&amp;CELL("address",CJ66)),"#,###.#0")&amp;" KGS      AGAINST BILL OF ENTRY NO    "&amp;INDIRECT($A$1&amp;"!"&amp;CELL("address",$F66))&amp;"      Rate Per Kgs [ "&amp;INDIRECT($A$1&amp;"!"&amp;CELL("address",$I66))&amp;" ]     AGAINST H.S.CODE   "&amp;TEXT(INDIRECT($A$1&amp;"!"&amp;CELL("address",$H66)),"0000.0000")&amp;IF(OR(INDIRECT($A$1&amp;"!"&amp;CELL("address",$CL$8))&lt;&gt;"",INDIRECT($A$1&amp;"!"&amp;CELL("address",$CM$8))&lt;&gt;""),"  EFS ONLINE AC #    ","")&amp;_xlfn.IFNA(VLOOKUP(INDIRECT($A$1&amp;"!"&amp;CELL("address",CL66)),AC.No[],2,0),"")&amp;_xlfn.IFNA(IF(INDIRECT($A$1&amp;"!"&amp;CELL("address",CM66))&lt;&gt;0,"   +   "&amp;VLOOKUP(INDIRECT($A$1&amp;"!"&amp;CELL("address",CM66)),AC.No[],2,0),""),""),""),REPT("-",150))</f>
        <v/>
      </c>
      <c r="P66" s="7" t="str">
        <f ca="1">IF(INDIRECT($A$1&amp;"!"&amp;CELL("address",$CU66))&lt;&gt;"END",IF(INDIRECT($A$1&amp;"!"&amp;CELL("address",CP66))&lt;&gt;0,"USED IMPORTED   "&amp;INDIRECT($A$1&amp;"!"&amp;CELL("address",$CU66))&amp;"     USED  "&amp;TEXT(INDIRECT($A$1&amp;"!"&amp;CELL("address",CP66)),"#,###.#0")&amp;" KGS      AGAINST BILL OF ENTRY NO    "&amp;INDIRECT($A$1&amp;"!"&amp;CELL("address",$F66))&amp;"      Rate Per Kgs [ "&amp;INDIRECT($A$1&amp;"!"&amp;CELL("address",$I66))&amp;" ]     AGAINST H.S.CODE   "&amp;TEXT(INDIRECT($A$1&amp;"!"&amp;CELL("address",$H66)),"0000.0000")&amp;IF(OR(INDIRECT($A$1&amp;"!"&amp;CELL("address",$CR$8))&lt;&gt;"",INDIRECT($A$1&amp;"!"&amp;CELL("address",$CS$8))&lt;&gt;""),"  EFS ONLINE AC #    ","")&amp;_xlfn.IFNA(VLOOKUP(INDIRECT($A$1&amp;"!"&amp;CELL("address",CR66)),AC.No[],2,0),"")&amp;_xlfn.IFNA(IF(INDIRECT($A$1&amp;"!"&amp;CELL("address",CS66))&lt;&gt;0,"   +   "&amp;VLOOKUP(INDIRECT($A$1&amp;"!"&amp;CELL("address",CS66)),AC.No[],2,0),""),""),""),REPT("-",150))</f>
        <v/>
      </c>
    </row>
    <row r="67" spans="1:16" x14ac:dyDescent="0.2">
      <c r="A67" s="124">
        <v>58</v>
      </c>
      <c r="B67" s="7" t="str">
        <f ca="1">IF(INDIRECT($A$1&amp;"!"&amp;CELL("address",$CU67))&lt;&gt;"END",IF(INDIRECT($A$1&amp;"!"&amp;CELL("address",J67))&lt;&gt;0,"USED IMPORTED   "&amp;INDIRECT($A$1&amp;"!"&amp;CELL("address",$CU67))&amp;"     USED  "&amp;TEXT(INDIRECT($A$1&amp;"!"&amp;CELL("address",J67)),"#,###.#0")&amp;" KGS      AGAINST BILL OF ENTRY NO    "&amp;INDIRECT($A$1&amp;"!"&amp;CELL("address",$F67))&amp;"      Rate Per Kgs [ "&amp;INDIRECT($A$1&amp;"!"&amp;CELL("address",$I67))&amp;" ]     AGAINST H.S.CODE   "&amp;TEXT(INDIRECT($A$1&amp;"!"&amp;CELL("address",$H67)),"0000.0000")&amp;IF(OR(INDIRECT($A$1&amp;"!"&amp;CELL("address",$L$8))&lt;&gt;"",INDIRECT($A$1&amp;"!"&amp;CELL("address",$M$8))&lt;&gt;""),"  EFS ONLINE AC #    ","")&amp;_xlfn.IFNA(VLOOKUP(INDIRECT($A$1&amp;"!"&amp;CELL("address",L67)),AC.No[],2,0),"")&amp;_xlfn.IFNA(IF(INDIRECT($A$1&amp;"!"&amp;CELL("address",M67))&lt;&gt;0,"   +   "&amp;VLOOKUP(INDIRECT($A$1&amp;"!"&amp;CELL("address",M67)),AC.No[],2,0),""),""),""),REPT("-",150))</f>
        <v/>
      </c>
      <c r="C67" s="7" t="str">
        <f ca="1">IF(INDIRECT($A$1&amp;"!"&amp;CELL("address",$CU67))&lt;&gt;"END",IF(INDIRECT($A$1&amp;"!"&amp;CELL("address",P67))&lt;&gt;0,"USED IMPORTED   "&amp;INDIRECT($A$1&amp;"!"&amp;CELL("address",$CU67))&amp;"     USED  "&amp;TEXT(INDIRECT($A$1&amp;"!"&amp;CELL("address",P67)),"#,###.#0")&amp;" KGS      AGAINST BILL OF ENTRY NO    "&amp;INDIRECT($A$1&amp;"!"&amp;CELL("address",$F67))&amp;"      Rate Per Kgs [ "&amp;INDIRECT($A$1&amp;"!"&amp;CELL("address",$I67))&amp;" ]     AGAINST H.S.CODE   "&amp;TEXT(INDIRECT($A$1&amp;"!"&amp;CELL("address",$H67)),"0000.0000")&amp;IF(OR(INDIRECT($A$1&amp;"!"&amp;CELL("address",$R$8))&lt;&gt;"",INDIRECT($A$1&amp;"!"&amp;CELL("address",$S$8))&lt;&gt;""),"  EFS ONLINE AC #    ","")&amp;_xlfn.IFNA(VLOOKUP(INDIRECT($A$1&amp;"!"&amp;CELL("address",R67)),AC.No[],2,0),"")&amp;_xlfn.IFNA(IF(INDIRECT($A$1&amp;"!"&amp;CELL("address",S67))&lt;&gt;0,"   +   "&amp;VLOOKUP(INDIRECT($A$1&amp;"!"&amp;CELL("address",S67)),AC.No[],2,0),""),""),""),REPT("-",150))</f>
        <v/>
      </c>
      <c r="D67" s="7" t="str">
        <f ca="1">IF(INDIRECT($A$1&amp;"!"&amp;CELL("address",$CU67))&lt;&gt;"END",IF(INDIRECT($A$1&amp;"!"&amp;CELL("address",V67))&lt;&gt;0,"USED IMPORTED   "&amp;INDIRECT($A$1&amp;"!"&amp;CELL("address",$CU67))&amp;"     USED  "&amp;TEXT(INDIRECT($A$1&amp;"!"&amp;CELL("address",V67)),"#,###.#0")&amp;" KGS      AGAINST BILL OF ENTRY NO    "&amp;INDIRECT($A$1&amp;"!"&amp;CELL("address",$F67))&amp;"      Rate Per Kgs [ "&amp;INDIRECT($A$1&amp;"!"&amp;CELL("address",$I67))&amp;" ]     AGAINST H.S.CODE   "&amp;TEXT(INDIRECT($A$1&amp;"!"&amp;CELL("address",$H67)),"0000.0000")&amp;IF(OR(INDIRECT($A$1&amp;"!"&amp;CELL("address",$X$8))&lt;&gt;"",INDIRECT($A$1&amp;"!"&amp;CELL("address",$Y$8))&lt;&gt;""),"  EFS ONLINE AC #    ","")&amp;_xlfn.IFNA(VLOOKUP(INDIRECT($A$1&amp;"!"&amp;CELL("address",X67)),AC.No[],2,0),"")&amp;_xlfn.IFNA(IF(INDIRECT($A$1&amp;"!"&amp;CELL("address",Y67))&lt;&gt;0,"   +   "&amp;VLOOKUP(INDIRECT($A$1&amp;"!"&amp;CELL("address",Y67)),AC.No[],2,0),""),""),""),REPT("-",150))</f>
        <v/>
      </c>
      <c r="E67" s="7" t="str">
        <f ca="1">IF(INDIRECT($A$1&amp;"!"&amp;CELL("address",$CU67))&lt;&gt;"END",IF(INDIRECT($A$1&amp;"!"&amp;CELL("address",AB67))&lt;&gt;0,"USED IMPORTED   "&amp;INDIRECT($A$1&amp;"!"&amp;CELL("address",$CU67))&amp;"     USED  "&amp;TEXT(INDIRECT($A$1&amp;"!"&amp;CELL("address",AB67)),"#,###.#0")&amp;" KGS      AGAINST BILL OF ENTRY NO    "&amp;INDIRECT($A$1&amp;"!"&amp;CELL("address",$F67))&amp;"      Rate Per Kgs [ "&amp;INDIRECT($A$1&amp;"!"&amp;CELL("address",$I67))&amp;" ]     AGAINST H.S.CODE   "&amp;TEXT(INDIRECT($A$1&amp;"!"&amp;CELL("address",$H67)),"0000.0000")&amp;IF(OR(INDIRECT($A$1&amp;"!"&amp;CELL("address",$AD$8))&lt;&gt;"",INDIRECT($A$1&amp;"!"&amp;CELL("address",$AE$8))&lt;&gt;""),"  EFS ONLINE AC #    ","")&amp;_xlfn.IFNA(VLOOKUP(INDIRECT($A$1&amp;"!"&amp;CELL("address",AD67)),AC.No[],2,0),"")&amp;_xlfn.IFNA(IF(INDIRECT($A$1&amp;"!"&amp;CELL("address",AE67))&lt;&gt;0,"   +   "&amp;VLOOKUP(INDIRECT($A$1&amp;"!"&amp;CELL("address",AE67)),AC.No[],2,0),""),""),""),REPT("-",150))</f>
        <v/>
      </c>
      <c r="F67" s="7" t="str">
        <f ca="1">IF(INDIRECT($A$1&amp;"!"&amp;CELL("address",$CU67))&lt;&gt;"END",IF(INDIRECT($A$1&amp;"!"&amp;CELL("address",AH67))&lt;&gt;0,"USED IMPORTED   "&amp;INDIRECT($A$1&amp;"!"&amp;CELL("address",$CU67))&amp;"     USED  "&amp;TEXT(INDIRECT($A$1&amp;"!"&amp;CELL("address",AH67)),"#,###.#0")&amp;" KGS      AGAINST BILL OF ENTRY NO    "&amp;INDIRECT($A$1&amp;"!"&amp;CELL("address",$F67))&amp;"      Rate Per Kgs [ "&amp;INDIRECT($A$1&amp;"!"&amp;CELL("address",$I67))&amp;" ]     AGAINST H.S.CODE   "&amp;TEXT(INDIRECT($A$1&amp;"!"&amp;CELL("address",$H67)),"0000.0000")&amp;IF(OR(INDIRECT($A$1&amp;"!"&amp;CELL("address",$AJ$8))&lt;&gt;"",INDIRECT($A$1&amp;"!"&amp;CELL("address",$AK$8))&lt;&gt;""),"  EFS ONLINE AC #    ","")&amp;_xlfn.IFNA(VLOOKUP(INDIRECT($A$1&amp;"!"&amp;CELL("address",AJ67)),AC.No[],2,0),"")&amp;_xlfn.IFNA(IF(INDIRECT($A$1&amp;"!"&amp;CELL("address",AK67))&lt;&gt;0,"   +   "&amp;VLOOKUP(INDIRECT($A$1&amp;"!"&amp;CELL("address",AK67)),AC.No[],2,0),""),""),""),REPT("-",150))</f>
        <v/>
      </c>
      <c r="G67" s="7" t="str">
        <f ca="1">IF(INDIRECT($A$1&amp;"!"&amp;CELL("address",$CU67))&lt;&gt;"END",IF(INDIRECT($A$1&amp;"!"&amp;CELL("address",AN67))&lt;&gt;0,"USED IMPORTED   "&amp;INDIRECT($A$1&amp;"!"&amp;CELL("address",$CU67))&amp;"     USED  "&amp;TEXT(INDIRECT($A$1&amp;"!"&amp;CELL("address",AN67)),"#,###.#0")&amp;" KGS      AGAINST BILL OF ENTRY NO    "&amp;INDIRECT($A$1&amp;"!"&amp;CELL("address",$F67))&amp;"      Rate Per Kgs [ "&amp;INDIRECT($A$1&amp;"!"&amp;CELL("address",$I67))&amp;" ]     AGAINST H.S.CODE   "&amp;TEXT(INDIRECT($A$1&amp;"!"&amp;CELL("address",$H67)),"0000.0000")&amp;IF(OR(INDIRECT($A$1&amp;"!"&amp;CELL("address",$AP$8))&lt;&gt;"",INDIRECT($A$1&amp;"!"&amp;CELL("address",$AQ$8))&lt;&gt;""),"  EFS ONLINE AC #    ","")&amp;_xlfn.IFNA(VLOOKUP(INDIRECT($A$1&amp;"!"&amp;CELL("address",AP67)),AC.No[],2,0),"")&amp;_xlfn.IFNA(IF(INDIRECT($A$1&amp;"!"&amp;CELL("address",AQ67))&lt;&gt;0,"   +   "&amp;VLOOKUP(INDIRECT($A$1&amp;"!"&amp;CELL("address",AQ67)),AC.No[],2,0),""),""),""),REPT("-",150))</f>
        <v/>
      </c>
      <c r="H67" s="7" t="str">
        <f ca="1">IF(INDIRECT($A$1&amp;"!"&amp;CELL("address",$CU67))&lt;&gt;"END",IF(INDIRECT($A$1&amp;"!"&amp;CELL("address",AT67))&lt;&gt;0,"USED IMPORTED   "&amp;INDIRECT($A$1&amp;"!"&amp;CELL("address",$CU67))&amp;"     USED  "&amp;TEXT(INDIRECT($A$1&amp;"!"&amp;CELL("address",AT67)),"#,###.#0")&amp;" KGS      AGAINST BILL OF ENTRY NO    "&amp;INDIRECT($A$1&amp;"!"&amp;CELL("address",$F67))&amp;"      Rate Per Kgs [ "&amp;INDIRECT($A$1&amp;"!"&amp;CELL("address",$I67))&amp;" ]     AGAINST H.S.CODE   "&amp;TEXT(INDIRECT($A$1&amp;"!"&amp;CELL("address",$H67)),"0000.0000")&amp;IF(OR(INDIRECT($A$1&amp;"!"&amp;CELL("address",$AV$8))&lt;&gt;"",INDIRECT($A$1&amp;"!"&amp;CELL("address",$AW$8))&lt;&gt;""),"  EFS ONLINE AC #    ","")&amp;_xlfn.IFNA(VLOOKUP(INDIRECT($A$1&amp;"!"&amp;CELL("address",AV67)),AC.No[],2,0),"")&amp;_xlfn.IFNA(IF(INDIRECT($A$1&amp;"!"&amp;CELL("address",AW67))&lt;&gt;0,"   +   "&amp;VLOOKUP(INDIRECT($A$1&amp;"!"&amp;CELL("address",AW67)),AC.No[],2,0),""),""),""),REPT("-",150))</f>
        <v/>
      </c>
      <c r="I67" s="7" t="str">
        <f ca="1">IF(INDIRECT($A$1&amp;"!"&amp;CELL("address",$CU67))&lt;&gt;"END",IF(INDIRECT($A$1&amp;"!"&amp;CELL("address",AZ67))&lt;&gt;0,"USED IMPORTED   "&amp;INDIRECT($A$1&amp;"!"&amp;CELL("address",$CU67))&amp;"     USED  "&amp;TEXT(INDIRECT($A$1&amp;"!"&amp;CELL("address",AZ67)),"#,###.#0")&amp;" KGS      AGAINST BILL OF ENTRY NO    "&amp;INDIRECT($A$1&amp;"!"&amp;CELL("address",$F67))&amp;"      Rate Per Kgs [ "&amp;INDIRECT($A$1&amp;"!"&amp;CELL("address",$I67))&amp;" ]     AGAINST H.S.CODE   "&amp;TEXT(INDIRECT($A$1&amp;"!"&amp;CELL("address",$H67)),"0000.0000")&amp;IF(OR(INDIRECT($A$1&amp;"!"&amp;CELL("address",$BB$8))&lt;&gt;"",INDIRECT($A$1&amp;"!"&amp;CELL("address",$BC$8))&lt;&gt;""),"  EFS ONLINE AC #    ","")&amp;_xlfn.IFNA(VLOOKUP(INDIRECT($A$1&amp;"!"&amp;CELL("address",BB67)),AC.No[],2,0),"")&amp;_xlfn.IFNA(IF(INDIRECT($A$1&amp;"!"&amp;CELL("address",BC67))&lt;&gt;0,"   +   "&amp;VLOOKUP(INDIRECT($A$1&amp;"!"&amp;CELL("address",BC67)),AC.No[],2,0),""),""),""),REPT("-",150))</f>
        <v/>
      </c>
      <c r="J67" s="7" t="str">
        <f ca="1">IF(INDIRECT($A$1&amp;"!"&amp;CELL("address",$CU67))&lt;&gt;"END",IF(INDIRECT($A$1&amp;"!"&amp;CELL("address",BF67))&lt;&gt;0,"USED IMPORTED   "&amp;INDIRECT($A$1&amp;"!"&amp;CELL("address",$CU67))&amp;"     USED  "&amp;TEXT(INDIRECT($A$1&amp;"!"&amp;CELL("address",BF67)),"#,###.#0")&amp;" KGS      AGAINST BILL OF ENTRY NO    "&amp;INDIRECT($A$1&amp;"!"&amp;CELL("address",$F67))&amp;"      Rate Per Kgs [ "&amp;INDIRECT($A$1&amp;"!"&amp;CELL("address",$I67))&amp;" ]     AGAINST H.S.CODE   "&amp;TEXT(INDIRECT($A$1&amp;"!"&amp;CELL("address",$H67)),"0000.0000")&amp;IF(OR(INDIRECT($A$1&amp;"!"&amp;CELL("address",$BH$8))&lt;&gt;"",INDIRECT($A$1&amp;"!"&amp;CELL("address",$BI$8))&lt;&gt;""),"  EFS ONLINE AC #    ","")&amp;_xlfn.IFNA(VLOOKUP(INDIRECT($A$1&amp;"!"&amp;CELL("address",BH67)),AC.No[],2,0),"")&amp;_xlfn.IFNA(IF(INDIRECT($A$1&amp;"!"&amp;CELL("address",BI67))&lt;&gt;0,"   +   "&amp;VLOOKUP(INDIRECT($A$1&amp;"!"&amp;CELL("address",BI67)),AC.No[],2,0),""),""),""),REPT("-",150))</f>
        <v/>
      </c>
      <c r="K67" s="7" t="str">
        <f ca="1">IF(INDIRECT($A$1&amp;"!"&amp;CELL("address",$CU67))&lt;&gt;"END",IF(INDIRECT($A$1&amp;"!"&amp;CELL("address",BL67))&lt;&gt;0,"USED IMPORTED   "&amp;INDIRECT($A$1&amp;"!"&amp;CELL("address",$CU67))&amp;"     USED  "&amp;TEXT(INDIRECT($A$1&amp;"!"&amp;CELL("address",BL67)),"#,###.#0")&amp;" KGS      AGAINST BILL OF ENTRY NO    "&amp;INDIRECT($A$1&amp;"!"&amp;CELL("address",$F67))&amp;"      Rate Per Kgs [ "&amp;INDIRECT($A$1&amp;"!"&amp;CELL("address",$I67))&amp;" ]     AGAINST H.S.CODE   "&amp;TEXT(INDIRECT($A$1&amp;"!"&amp;CELL("address",$H67)),"0000.0000")&amp;IF(OR(INDIRECT($A$1&amp;"!"&amp;CELL("address",$BN$8))&lt;&gt;"",INDIRECT($A$1&amp;"!"&amp;CELL("address",$BO$8))&lt;&gt;""),"  EFS ONLINE AC #    ","")&amp;_xlfn.IFNA(VLOOKUP(INDIRECT($A$1&amp;"!"&amp;CELL("address",BN67)),AC.No[],2,0),"")&amp;_xlfn.IFNA(IF(INDIRECT($A$1&amp;"!"&amp;CELL("address",BO67))&lt;&gt;0,"   +   "&amp;VLOOKUP(INDIRECT($A$1&amp;"!"&amp;CELL("address",BO67)),AC.No[],2,0),""),""),""),REPT("-",150))</f>
        <v/>
      </c>
      <c r="L67" s="7" t="str">
        <f ca="1">IF(INDIRECT($A$1&amp;"!"&amp;CELL("address",$CU67))&lt;&gt;"END",IF(INDIRECT($A$1&amp;"!"&amp;CELL("address",BR67))&lt;&gt;0,"USED IMPORTED   "&amp;INDIRECT($A$1&amp;"!"&amp;CELL("address",$CU67))&amp;"     USED  "&amp;TEXT(INDIRECT($A$1&amp;"!"&amp;CELL("address",BR67)),"#,###.#0")&amp;" KGS      AGAINST BILL OF ENTRY NO    "&amp;INDIRECT($A$1&amp;"!"&amp;CELL("address",$F67))&amp;"      Rate Per Kgs [ "&amp;INDIRECT($A$1&amp;"!"&amp;CELL("address",$I67))&amp;" ]     AGAINST H.S.CODE   "&amp;TEXT(INDIRECT($A$1&amp;"!"&amp;CELL("address",$H67)),"0000.0000")&amp;IF(OR(INDIRECT($A$1&amp;"!"&amp;CELL("address",$BT$8))&lt;&gt;"",INDIRECT($A$1&amp;"!"&amp;CELL("address",$BU$8))&lt;&gt;""),"  EFS ONLINE AC #    ","")&amp;_xlfn.IFNA(VLOOKUP(INDIRECT($A$1&amp;"!"&amp;CELL("address",BT67)),AC.No[],2,0),"")&amp;_xlfn.IFNA(IF(INDIRECT($A$1&amp;"!"&amp;CELL("address",BU67))&lt;&gt;0,"   +   "&amp;VLOOKUP(INDIRECT($A$1&amp;"!"&amp;CELL("address",BU67)),AC.No[],2,0),""),""),""),REPT("-",150))</f>
        <v/>
      </c>
      <c r="M67" s="7" t="str">
        <f ca="1">IF(INDIRECT($A$1&amp;"!"&amp;CELL("address",$CU67))&lt;&gt;"END",IF(INDIRECT($A$1&amp;"!"&amp;CELL("address",BX67))&lt;&gt;0,"USED IMPORTED   "&amp;INDIRECT($A$1&amp;"!"&amp;CELL("address",$CU67))&amp;"     USED  "&amp;TEXT(INDIRECT($A$1&amp;"!"&amp;CELL("address",BX67)),"#,###.#0")&amp;" KGS      AGAINST BILL OF ENTRY NO    "&amp;INDIRECT($A$1&amp;"!"&amp;CELL("address",$F67))&amp;"      Rate Per Kgs [ "&amp;INDIRECT($A$1&amp;"!"&amp;CELL("address",$I67))&amp;" ]     AGAINST H.S.CODE   "&amp;TEXT(INDIRECT($A$1&amp;"!"&amp;CELL("address",$H67)),"0000.0000")&amp;IF(OR(INDIRECT($A$1&amp;"!"&amp;CELL("address",$BZ$8))&lt;&gt;"",INDIRECT($A$1&amp;"!"&amp;CELL("address",$CA$8))&lt;&gt;""),"  EFS ONLINE AC #    ","")&amp;_xlfn.IFNA(VLOOKUP(INDIRECT($A$1&amp;"!"&amp;CELL("address",BZ67)),AC.No[],2,0),"")&amp;_xlfn.IFNA(IF(INDIRECT($A$1&amp;"!"&amp;CELL("address",CA67))&lt;&gt;0,"   +   "&amp;VLOOKUP(INDIRECT($A$1&amp;"!"&amp;CELL("address",CA67)),AC.No[],2,0),""),""),""),REPT("-",150))</f>
        <v/>
      </c>
      <c r="N67" s="7" t="str">
        <f ca="1">IF(INDIRECT($A$1&amp;"!"&amp;CELL("address",$CU67))&lt;&gt;"END",IF(INDIRECT($A$1&amp;"!"&amp;CELL("address",CD67))&lt;&gt;0,"USED IMPORTED   "&amp;INDIRECT($A$1&amp;"!"&amp;CELL("address",$CU67))&amp;"     USED  "&amp;TEXT(INDIRECT($A$1&amp;"!"&amp;CELL("address",CD67)),"#,###.#0")&amp;" KGS      AGAINST BILL OF ENTRY NO    "&amp;INDIRECT($A$1&amp;"!"&amp;CELL("address",$F67))&amp;"      Rate Per Kgs [ "&amp;INDIRECT($A$1&amp;"!"&amp;CELL("address",$I67))&amp;" ]     AGAINST H.S.CODE   "&amp;TEXT(INDIRECT($A$1&amp;"!"&amp;CELL("address",$H67)),"0000.0000")&amp;IF(OR(INDIRECT($A$1&amp;"!"&amp;CELL("address",$CF$8))&lt;&gt;"",INDIRECT($A$1&amp;"!"&amp;CELL("address",$CG$8))&lt;&gt;""),"  EFS ONLINE AC #    ","")&amp;_xlfn.IFNA(VLOOKUP(INDIRECT($A$1&amp;"!"&amp;CELL("address",CF67)),AC.No[],2,0),"")&amp;_xlfn.IFNA(IF(INDIRECT($A$1&amp;"!"&amp;CELL("address",CG67))&lt;&gt;0,"   +   "&amp;VLOOKUP(INDIRECT($A$1&amp;"!"&amp;CELL("address",CG67)),AC.No[],2,0),""),""),""),REPT("-",150))</f>
        <v/>
      </c>
      <c r="O67" s="7" t="str">
        <f ca="1">IF(INDIRECT($A$1&amp;"!"&amp;CELL("address",$CU67))&lt;&gt;"END",IF(INDIRECT($A$1&amp;"!"&amp;CELL("address",CJ67))&lt;&gt;0,"USED IMPORTED   "&amp;INDIRECT($A$1&amp;"!"&amp;CELL("address",$CU67))&amp;"     USED  "&amp;TEXT(INDIRECT($A$1&amp;"!"&amp;CELL("address",CJ67)),"#,###.#0")&amp;" KGS      AGAINST BILL OF ENTRY NO    "&amp;INDIRECT($A$1&amp;"!"&amp;CELL("address",$F67))&amp;"      Rate Per Kgs [ "&amp;INDIRECT($A$1&amp;"!"&amp;CELL("address",$I67))&amp;" ]     AGAINST H.S.CODE   "&amp;TEXT(INDIRECT($A$1&amp;"!"&amp;CELL("address",$H67)),"0000.0000")&amp;IF(OR(INDIRECT($A$1&amp;"!"&amp;CELL("address",$CL$8))&lt;&gt;"",INDIRECT($A$1&amp;"!"&amp;CELL("address",$CM$8))&lt;&gt;""),"  EFS ONLINE AC #    ","")&amp;_xlfn.IFNA(VLOOKUP(INDIRECT($A$1&amp;"!"&amp;CELL("address",CL67)),AC.No[],2,0),"")&amp;_xlfn.IFNA(IF(INDIRECT($A$1&amp;"!"&amp;CELL("address",CM67))&lt;&gt;0,"   +   "&amp;VLOOKUP(INDIRECT($A$1&amp;"!"&amp;CELL("address",CM67)),AC.No[],2,0),""),""),""),REPT("-",150))</f>
        <v/>
      </c>
      <c r="P67" s="7" t="str">
        <f ca="1">IF(INDIRECT($A$1&amp;"!"&amp;CELL("address",$CU67))&lt;&gt;"END",IF(INDIRECT($A$1&amp;"!"&amp;CELL("address",CP67))&lt;&gt;0,"USED IMPORTED   "&amp;INDIRECT($A$1&amp;"!"&amp;CELL("address",$CU67))&amp;"     USED  "&amp;TEXT(INDIRECT($A$1&amp;"!"&amp;CELL("address",CP67)),"#,###.#0")&amp;" KGS      AGAINST BILL OF ENTRY NO    "&amp;INDIRECT($A$1&amp;"!"&amp;CELL("address",$F67))&amp;"      Rate Per Kgs [ "&amp;INDIRECT($A$1&amp;"!"&amp;CELL("address",$I67))&amp;" ]     AGAINST H.S.CODE   "&amp;TEXT(INDIRECT($A$1&amp;"!"&amp;CELL("address",$H67)),"0000.0000")&amp;IF(OR(INDIRECT($A$1&amp;"!"&amp;CELL("address",$CR$8))&lt;&gt;"",INDIRECT($A$1&amp;"!"&amp;CELL("address",$CS$8))&lt;&gt;""),"  EFS ONLINE AC #    ","")&amp;_xlfn.IFNA(VLOOKUP(INDIRECT($A$1&amp;"!"&amp;CELL("address",CR67)),AC.No[],2,0),"")&amp;_xlfn.IFNA(IF(INDIRECT($A$1&amp;"!"&amp;CELL("address",CS67))&lt;&gt;0,"   +   "&amp;VLOOKUP(INDIRECT($A$1&amp;"!"&amp;CELL("address",CS67)),AC.No[],2,0),""),""),""),REPT("-",150))</f>
        <v/>
      </c>
    </row>
    <row r="68" spans="1:16" x14ac:dyDescent="0.2">
      <c r="A68" s="124">
        <v>59</v>
      </c>
      <c r="B68" s="7" t="str">
        <f ca="1">IF(INDIRECT($A$1&amp;"!"&amp;CELL("address",$CU68))&lt;&gt;"END",IF(INDIRECT($A$1&amp;"!"&amp;CELL("address",J68))&lt;&gt;0,"USED IMPORTED   "&amp;INDIRECT($A$1&amp;"!"&amp;CELL("address",$CU68))&amp;"     USED  "&amp;TEXT(INDIRECT($A$1&amp;"!"&amp;CELL("address",J68)),"#,###.#0")&amp;" KGS      AGAINST BILL OF ENTRY NO    "&amp;INDIRECT($A$1&amp;"!"&amp;CELL("address",$F68))&amp;"      Rate Per Kgs [ "&amp;INDIRECT($A$1&amp;"!"&amp;CELL("address",$I68))&amp;" ]     AGAINST H.S.CODE   "&amp;TEXT(INDIRECT($A$1&amp;"!"&amp;CELL("address",$H68)),"0000.0000")&amp;IF(OR(INDIRECT($A$1&amp;"!"&amp;CELL("address",$L$8))&lt;&gt;"",INDIRECT($A$1&amp;"!"&amp;CELL("address",$M$8))&lt;&gt;""),"  EFS ONLINE AC #    ","")&amp;_xlfn.IFNA(VLOOKUP(INDIRECT($A$1&amp;"!"&amp;CELL("address",L68)),AC.No[],2,0),"")&amp;_xlfn.IFNA(IF(INDIRECT($A$1&amp;"!"&amp;CELL("address",M68))&lt;&gt;0,"   +   "&amp;VLOOKUP(INDIRECT($A$1&amp;"!"&amp;CELL("address",M68)),AC.No[],2,0),""),""),""),REPT("-",150))</f>
        <v/>
      </c>
      <c r="C68" s="7" t="str">
        <f ca="1">IF(INDIRECT($A$1&amp;"!"&amp;CELL("address",$CU68))&lt;&gt;"END",IF(INDIRECT($A$1&amp;"!"&amp;CELL("address",P68))&lt;&gt;0,"USED IMPORTED   "&amp;INDIRECT($A$1&amp;"!"&amp;CELL("address",$CU68))&amp;"     USED  "&amp;TEXT(INDIRECT($A$1&amp;"!"&amp;CELL("address",P68)),"#,###.#0")&amp;" KGS      AGAINST BILL OF ENTRY NO    "&amp;INDIRECT($A$1&amp;"!"&amp;CELL("address",$F68))&amp;"      Rate Per Kgs [ "&amp;INDIRECT($A$1&amp;"!"&amp;CELL("address",$I68))&amp;" ]     AGAINST H.S.CODE   "&amp;TEXT(INDIRECT($A$1&amp;"!"&amp;CELL("address",$H68)),"0000.0000")&amp;IF(OR(INDIRECT($A$1&amp;"!"&amp;CELL("address",$R$8))&lt;&gt;"",INDIRECT($A$1&amp;"!"&amp;CELL("address",$S$8))&lt;&gt;""),"  EFS ONLINE AC #    ","")&amp;_xlfn.IFNA(VLOOKUP(INDIRECT($A$1&amp;"!"&amp;CELL("address",R68)),AC.No[],2,0),"")&amp;_xlfn.IFNA(IF(INDIRECT($A$1&amp;"!"&amp;CELL("address",S68))&lt;&gt;0,"   +   "&amp;VLOOKUP(INDIRECT($A$1&amp;"!"&amp;CELL("address",S68)),AC.No[],2,0),""),""),""),REPT("-",150))</f>
        <v/>
      </c>
      <c r="D68" s="7" t="str">
        <f ca="1">IF(INDIRECT($A$1&amp;"!"&amp;CELL("address",$CU68))&lt;&gt;"END",IF(INDIRECT($A$1&amp;"!"&amp;CELL("address",V68))&lt;&gt;0,"USED IMPORTED   "&amp;INDIRECT($A$1&amp;"!"&amp;CELL("address",$CU68))&amp;"     USED  "&amp;TEXT(INDIRECT($A$1&amp;"!"&amp;CELL("address",V68)),"#,###.#0")&amp;" KGS      AGAINST BILL OF ENTRY NO    "&amp;INDIRECT($A$1&amp;"!"&amp;CELL("address",$F68))&amp;"      Rate Per Kgs [ "&amp;INDIRECT($A$1&amp;"!"&amp;CELL("address",$I68))&amp;" ]     AGAINST H.S.CODE   "&amp;TEXT(INDIRECT($A$1&amp;"!"&amp;CELL("address",$H68)),"0000.0000")&amp;IF(OR(INDIRECT($A$1&amp;"!"&amp;CELL("address",$X$8))&lt;&gt;"",INDIRECT($A$1&amp;"!"&amp;CELL("address",$Y$8))&lt;&gt;""),"  EFS ONLINE AC #    ","")&amp;_xlfn.IFNA(VLOOKUP(INDIRECT($A$1&amp;"!"&amp;CELL("address",X68)),AC.No[],2,0),"")&amp;_xlfn.IFNA(IF(INDIRECT($A$1&amp;"!"&amp;CELL("address",Y68))&lt;&gt;0,"   +   "&amp;VLOOKUP(INDIRECT($A$1&amp;"!"&amp;CELL("address",Y68)),AC.No[],2,0),""),""),""),REPT("-",150))</f>
        <v/>
      </c>
      <c r="E68" s="7" t="str">
        <f ca="1">IF(INDIRECT($A$1&amp;"!"&amp;CELL("address",$CU68))&lt;&gt;"END",IF(INDIRECT($A$1&amp;"!"&amp;CELL("address",AB68))&lt;&gt;0,"USED IMPORTED   "&amp;INDIRECT($A$1&amp;"!"&amp;CELL("address",$CU68))&amp;"     USED  "&amp;TEXT(INDIRECT($A$1&amp;"!"&amp;CELL("address",AB68)),"#,###.#0")&amp;" KGS      AGAINST BILL OF ENTRY NO    "&amp;INDIRECT($A$1&amp;"!"&amp;CELL("address",$F68))&amp;"      Rate Per Kgs [ "&amp;INDIRECT($A$1&amp;"!"&amp;CELL("address",$I68))&amp;" ]     AGAINST H.S.CODE   "&amp;TEXT(INDIRECT($A$1&amp;"!"&amp;CELL("address",$H68)),"0000.0000")&amp;IF(OR(INDIRECT($A$1&amp;"!"&amp;CELL("address",$AD$8))&lt;&gt;"",INDIRECT($A$1&amp;"!"&amp;CELL("address",$AE$8))&lt;&gt;""),"  EFS ONLINE AC #    ","")&amp;_xlfn.IFNA(VLOOKUP(INDIRECT($A$1&amp;"!"&amp;CELL("address",AD68)),AC.No[],2,0),"")&amp;_xlfn.IFNA(IF(INDIRECT($A$1&amp;"!"&amp;CELL("address",AE68))&lt;&gt;0,"   +   "&amp;VLOOKUP(INDIRECT($A$1&amp;"!"&amp;CELL("address",AE68)),AC.No[],2,0),""),""),""),REPT("-",150))</f>
        <v/>
      </c>
      <c r="F68" s="7" t="str">
        <f ca="1">IF(INDIRECT($A$1&amp;"!"&amp;CELL("address",$CU68))&lt;&gt;"END",IF(INDIRECT($A$1&amp;"!"&amp;CELL("address",AH68))&lt;&gt;0,"USED IMPORTED   "&amp;INDIRECT($A$1&amp;"!"&amp;CELL("address",$CU68))&amp;"     USED  "&amp;TEXT(INDIRECT($A$1&amp;"!"&amp;CELL("address",AH68)),"#,###.#0")&amp;" KGS      AGAINST BILL OF ENTRY NO    "&amp;INDIRECT($A$1&amp;"!"&amp;CELL("address",$F68))&amp;"      Rate Per Kgs [ "&amp;INDIRECT($A$1&amp;"!"&amp;CELL("address",$I68))&amp;" ]     AGAINST H.S.CODE   "&amp;TEXT(INDIRECT($A$1&amp;"!"&amp;CELL("address",$H68)),"0000.0000")&amp;IF(OR(INDIRECT($A$1&amp;"!"&amp;CELL("address",$AJ$8))&lt;&gt;"",INDIRECT($A$1&amp;"!"&amp;CELL("address",$AK$8))&lt;&gt;""),"  EFS ONLINE AC #    ","")&amp;_xlfn.IFNA(VLOOKUP(INDIRECT($A$1&amp;"!"&amp;CELL("address",AJ68)),AC.No[],2,0),"")&amp;_xlfn.IFNA(IF(INDIRECT($A$1&amp;"!"&amp;CELL("address",AK68))&lt;&gt;0,"   +   "&amp;VLOOKUP(INDIRECT($A$1&amp;"!"&amp;CELL("address",AK68)),AC.No[],2,0),""),""),""),REPT("-",150))</f>
        <v/>
      </c>
      <c r="G68" s="7" t="str">
        <f ca="1">IF(INDIRECT($A$1&amp;"!"&amp;CELL("address",$CU68))&lt;&gt;"END",IF(INDIRECT($A$1&amp;"!"&amp;CELL("address",AN68))&lt;&gt;0,"USED IMPORTED   "&amp;INDIRECT($A$1&amp;"!"&amp;CELL("address",$CU68))&amp;"     USED  "&amp;TEXT(INDIRECT($A$1&amp;"!"&amp;CELL("address",AN68)),"#,###.#0")&amp;" KGS      AGAINST BILL OF ENTRY NO    "&amp;INDIRECT($A$1&amp;"!"&amp;CELL("address",$F68))&amp;"      Rate Per Kgs [ "&amp;INDIRECT($A$1&amp;"!"&amp;CELL("address",$I68))&amp;" ]     AGAINST H.S.CODE   "&amp;TEXT(INDIRECT($A$1&amp;"!"&amp;CELL("address",$H68)),"0000.0000")&amp;IF(OR(INDIRECT($A$1&amp;"!"&amp;CELL("address",$AP$8))&lt;&gt;"",INDIRECT($A$1&amp;"!"&amp;CELL("address",$AQ$8))&lt;&gt;""),"  EFS ONLINE AC #    ","")&amp;_xlfn.IFNA(VLOOKUP(INDIRECT($A$1&amp;"!"&amp;CELL("address",AP68)),AC.No[],2,0),"")&amp;_xlfn.IFNA(IF(INDIRECT($A$1&amp;"!"&amp;CELL("address",AQ68))&lt;&gt;0,"   +   "&amp;VLOOKUP(INDIRECT($A$1&amp;"!"&amp;CELL("address",AQ68)),AC.No[],2,0),""),""),""),REPT("-",150))</f>
        <v/>
      </c>
      <c r="H68" s="7" t="str">
        <f ca="1">IF(INDIRECT($A$1&amp;"!"&amp;CELL("address",$CU68))&lt;&gt;"END",IF(INDIRECT($A$1&amp;"!"&amp;CELL("address",AT68))&lt;&gt;0,"USED IMPORTED   "&amp;INDIRECT($A$1&amp;"!"&amp;CELL("address",$CU68))&amp;"     USED  "&amp;TEXT(INDIRECT($A$1&amp;"!"&amp;CELL("address",AT68)),"#,###.#0")&amp;" KGS      AGAINST BILL OF ENTRY NO    "&amp;INDIRECT($A$1&amp;"!"&amp;CELL("address",$F68))&amp;"      Rate Per Kgs [ "&amp;INDIRECT($A$1&amp;"!"&amp;CELL("address",$I68))&amp;" ]     AGAINST H.S.CODE   "&amp;TEXT(INDIRECT($A$1&amp;"!"&amp;CELL("address",$H68)),"0000.0000")&amp;IF(OR(INDIRECT($A$1&amp;"!"&amp;CELL("address",$AV$8))&lt;&gt;"",INDIRECT($A$1&amp;"!"&amp;CELL("address",$AW$8))&lt;&gt;""),"  EFS ONLINE AC #    ","")&amp;_xlfn.IFNA(VLOOKUP(INDIRECT($A$1&amp;"!"&amp;CELL("address",AV68)),AC.No[],2,0),"")&amp;_xlfn.IFNA(IF(INDIRECT($A$1&amp;"!"&amp;CELL("address",AW68))&lt;&gt;0,"   +   "&amp;VLOOKUP(INDIRECT($A$1&amp;"!"&amp;CELL("address",AW68)),AC.No[],2,0),""),""),""),REPT("-",150))</f>
        <v/>
      </c>
      <c r="I68" s="7" t="str">
        <f ca="1">IF(INDIRECT($A$1&amp;"!"&amp;CELL("address",$CU68))&lt;&gt;"END",IF(INDIRECT($A$1&amp;"!"&amp;CELL("address",AZ68))&lt;&gt;0,"USED IMPORTED   "&amp;INDIRECT($A$1&amp;"!"&amp;CELL("address",$CU68))&amp;"     USED  "&amp;TEXT(INDIRECT($A$1&amp;"!"&amp;CELL("address",AZ68)),"#,###.#0")&amp;" KGS      AGAINST BILL OF ENTRY NO    "&amp;INDIRECT($A$1&amp;"!"&amp;CELL("address",$F68))&amp;"      Rate Per Kgs [ "&amp;INDIRECT($A$1&amp;"!"&amp;CELL("address",$I68))&amp;" ]     AGAINST H.S.CODE   "&amp;TEXT(INDIRECT($A$1&amp;"!"&amp;CELL("address",$H68)),"0000.0000")&amp;IF(OR(INDIRECT($A$1&amp;"!"&amp;CELL("address",$BB$8))&lt;&gt;"",INDIRECT($A$1&amp;"!"&amp;CELL("address",$BC$8))&lt;&gt;""),"  EFS ONLINE AC #    ","")&amp;_xlfn.IFNA(VLOOKUP(INDIRECT($A$1&amp;"!"&amp;CELL("address",BB68)),AC.No[],2,0),"")&amp;_xlfn.IFNA(IF(INDIRECT($A$1&amp;"!"&amp;CELL("address",BC68))&lt;&gt;0,"   +   "&amp;VLOOKUP(INDIRECT($A$1&amp;"!"&amp;CELL("address",BC68)),AC.No[],2,0),""),""),""),REPT("-",150))</f>
        <v/>
      </c>
      <c r="J68" s="7" t="str">
        <f ca="1">IF(INDIRECT($A$1&amp;"!"&amp;CELL("address",$CU68))&lt;&gt;"END",IF(INDIRECT($A$1&amp;"!"&amp;CELL("address",BF68))&lt;&gt;0,"USED IMPORTED   "&amp;INDIRECT($A$1&amp;"!"&amp;CELL("address",$CU68))&amp;"     USED  "&amp;TEXT(INDIRECT($A$1&amp;"!"&amp;CELL("address",BF68)),"#,###.#0")&amp;" KGS      AGAINST BILL OF ENTRY NO    "&amp;INDIRECT($A$1&amp;"!"&amp;CELL("address",$F68))&amp;"      Rate Per Kgs [ "&amp;INDIRECT($A$1&amp;"!"&amp;CELL("address",$I68))&amp;" ]     AGAINST H.S.CODE   "&amp;TEXT(INDIRECT($A$1&amp;"!"&amp;CELL("address",$H68)),"0000.0000")&amp;IF(OR(INDIRECT($A$1&amp;"!"&amp;CELL("address",$BH$8))&lt;&gt;"",INDIRECT($A$1&amp;"!"&amp;CELL("address",$BI$8))&lt;&gt;""),"  EFS ONLINE AC #    ","")&amp;_xlfn.IFNA(VLOOKUP(INDIRECT($A$1&amp;"!"&amp;CELL("address",BH68)),AC.No[],2,0),"")&amp;_xlfn.IFNA(IF(INDIRECT($A$1&amp;"!"&amp;CELL("address",BI68))&lt;&gt;0,"   +   "&amp;VLOOKUP(INDIRECT($A$1&amp;"!"&amp;CELL("address",BI68)),AC.No[],2,0),""),""),""),REPT("-",150))</f>
        <v/>
      </c>
      <c r="K68" s="7" t="str">
        <f ca="1">IF(INDIRECT($A$1&amp;"!"&amp;CELL("address",$CU68))&lt;&gt;"END",IF(INDIRECT($A$1&amp;"!"&amp;CELL("address",BL68))&lt;&gt;0,"USED IMPORTED   "&amp;INDIRECT($A$1&amp;"!"&amp;CELL("address",$CU68))&amp;"     USED  "&amp;TEXT(INDIRECT($A$1&amp;"!"&amp;CELL("address",BL68)),"#,###.#0")&amp;" KGS      AGAINST BILL OF ENTRY NO    "&amp;INDIRECT($A$1&amp;"!"&amp;CELL("address",$F68))&amp;"      Rate Per Kgs [ "&amp;INDIRECT($A$1&amp;"!"&amp;CELL("address",$I68))&amp;" ]     AGAINST H.S.CODE   "&amp;TEXT(INDIRECT($A$1&amp;"!"&amp;CELL("address",$H68)),"0000.0000")&amp;IF(OR(INDIRECT($A$1&amp;"!"&amp;CELL("address",$BN$8))&lt;&gt;"",INDIRECT($A$1&amp;"!"&amp;CELL("address",$BO$8))&lt;&gt;""),"  EFS ONLINE AC #    ","")&amp;_xlfn.IFNA(VLOOKUP(INDIRECT($A$1&amp;"!"&amp;CELL("address",BN68)),AC.No[],2,0),"")&amp;_xlfn.IFNA(IF(INDIRECT($A$1&amp;"!"&amp;CELL("address",BO68))&lt;&gt;0,"   +   "&amp;VLOOKUP(INDIRECT($A$1&amp;"!"&amp;CELL("address",BO68)),AC.No[],2,0),""),""),""),REPT("-",150))</f>
        <v/>
      </c>
      <c r="L68" s="7" t="str">
        <f ca="1">IF(INDIRECT($A$1&amp;"!"&amp;CELL("address",$CU68))&lt;&gt;"END",IF(INDIRECT($A$1&amp;"!"&amp;CELL("address",BR68))&lt;&gt;0,"USED IMPORTED   "&amp;INDIRECT($A$1&amp;"!"&amp;CELL("address",$CU68))&amp;"     USED  "&amp;TEXT(INDIRECT($A$1&amp;"!"&amp;CELL("address",BR68)),"#,###.#0")&amp;" KGS      AGAINST BILL OF ENTRY NO    "&amp;INDIRECT($A$1&amp;"!"&amp;CELL("address",$F68))&amp;"      Rate Per Kgs [ "&amp;INDIRECT($A$1&amp;"!"&amp;CELL("address",$I68))&amp;" ]     AGAINST H.S.CODE   "&amp;TEXT(INDIRECT($A$1&amp;"!"&amp;CELL("address",$H68)),"0000.0000")&amp;IF(OR(INDIRECT($A$1&amp;"!"&amp;CELL("address",$BT$8))&lt;&gt;"",INDIRECT($A$1&amp;"!"&amp;CELL("address",$BU$8))&lt;&gt;""),"  EFS ONLINE AC #    ","")&amp;_xlfn.IFNA(VLOOKUP(INDIRECT($A$1&amp;"!"&amp;CELL("address",BT68)),AC.No[],2,0),"")&amp;_xlfn.IFNA(IF(INDIRECT($A$1&amp;"!"&amp;CELL("address",BU68))&lt;&gt;0,"   +   "&amp;VLOOKUP(INDIRECT($A$1&amp;"!"&amp;CELL("address",BU68)),AC.No[],2,0),""),""),""),REPT("-",150))</f>
        <v/>
      </c>
      <c r="M68" s="7" t="str">
        <f ca="1">IF(INDIRECT($A$1&amp;"!"&amp;CELL("address",$CU68))&lt;&gt;"END",IF(INDIRECT($A$1&amp;"!"&amp;CELL("address",BX68))&lt;&gt;0,"USED IMPORTED   "&amp;INDIRECT($A$1&amp;"!"&amp;CELL("address",$CU68))&amp;"     USED  "&amp;TEXT(INDIRECT($A$1&amp;"!"&amp;CELL("address",BX68)),"#,###.#0")&amp;" KGS      AGAINST BILL OF ENTRY NO    "&amp;INDIRECT($A$1&amp;"!"&amp;CELL("address",$F68))&amp;"      Rate Per Kgs [ "&amp;INDIRECT($A$1&amp;"!"&amp;CELL("address",$I68))&amp;" ]     AGAINST H.S.CODE   "&amp;TEXT(INDIRECT($A$1&amp;"!"&amp;CELL("address",$H68)),"0000.0000")&amp;IF(OR(INDIRECT($A$1&amp;"!"&amp;CELL("address",$BZ$8))&lt;&gt;"",INDIRECT($A$1&amp;"!"&amp;CELL("address",$CA$8))&lt;&gt;""),"  EFS ONLINE AC #    ","")&amp;_xlfn.IFNA(VLOOKUP(INDIRECT($A$1&amp;"!"&amp;CELL("address",BZ68)),AC.No[],2,0),"")&amp;_xlfn.IFNA(IF(INDIRECT($A$1&amp;"!"&amp;CELL("address",CA68))&lt;&gt;0,"   +   "&amp;VLOOKUP(INDIRECT($A$1&amp;"!"&amp;CELL("address",CA68)),AC.No[],2,0),""),""),""),REPT("-",150))</f>
        <v/>
      </c>
      <c r="N68" s="7" t="str">
        <f ca="1">IF(INDIRECT($A$1&amp;"!"&amp;CELL("address",$CU68))&lt;&gt;"END",IF(INDIRECT($A$1&amp;"!"&amp;CELL("address",CD68))&lt;&gt;0,"USED IMPORTED   "&amp;INDIRECT($A$1&amp;"!"&amp;CELL("address",$CU68))&amp;"     USED  "&amp;TEXT(INDIRECT($A$1&amp;"!"&amp;CELL("address",CD68)),"#,###.#0")&amp;" KGS      AGAINST BILL OF ENTRY NO    "&amp;INDIRECT($A$1&amp;"!"&amp;CELL("address",$F68))&amp;"      Rate Per Kgs [ "&amp;INDIRECT($A$1&amp;"!"&amp;CELL("address",$I68))&amp;" ]     AGAINST H.S.CODE   "&amp;TEXT(INDIRECT($A$1&amp;"!"&amp;CELL("address",$H68)),"0000.0000")&amp;IF(OR(INDIRECT($A$1&amp;"!"&amp;CELL("address",$CF$8))&lt;&gt;"",INDIRECT($A$1&amp;"!"&amp;CELL("address",$CG$8))&lt;&gt;""),"  EFS ONLINE AC #    ","")&amp;_xlfn.IFNA(VLOOKUP(INDIRECT($A$1&amp;"!"&amp;CELL("address",CF68)),AC.No[],2,0),"")&amp;_xlfn.IFNA(IF(INDIRECT($A$1&amp;"!"&amp;CELL("address",CG68))&lt;&gt;0,"   +   "&amp;VLOOKUP(INDIRECT($A$1&amp;"!"&amp;CELL("address",CG68)),AC.No[],2,0),""),""),""),REPT("-",150))</f>
        <v/>
      </c>
      <c r="O68" s="7" t="str">
        <f ca="1">IF(INDIRECT($A$1&amp;"!"&amp;CELL("address",$CU68))&lt;&gt;"END",IF(INDIRECT($A$1&amp;"!"&amp;CELL("address",CJ68))&lt;&gt;0,"USED IMPORTED   "&amp;INDIRECT($A$1&amp;"!"&amp;CELL("address",$CU68))&amp;"     USED  "&amp;TEXT(INDIRECT($A$1&amp;"!"&amp;CELL("address",CJ68)),"#,###.#0")&amp;" KGS      AGAINST BILL OF ENTRY NO    "&amp;INDIRECT($A$1&amp;"!"&amp;CELL("address",$F68))&amp;"      Rate Per Kgs [ "&amp;INDIRECT($A$1&amp;"!"&amp;CELL("address",$I68))&amp;" ]     AGAINST H.S.CODE   "&amp;TEXT(INDIRECT($A$1&amp;"!"&amp;CELL("address",$H68)),"0000.0000")&amp;IF(OR(INDIRECT($A$1&amp;"!"&amp;CELL("address",$CL$8))&lt;&gt;"",INDIRECT($A$1&amp;"!"&amp;CELL("address",$CM$8))&lt;&gt;""),"  EFS ONLINE AC #    ","")&amp;_xlfn.IFNA(VLOOKUP(INDIRECT($A$1&amp;"!"&amp;CELL("address",CL68)),AC.No[],2,0),"")&amp;_xlfn.IFNA(IF(INDIRECT($A$1&amp;"!"&amp;CELL("address",CM68))&lt;&gt;0,"   +   "&amp;VLOOKUP(INDIRECT($A$1&amp;"!"&amp;CELL("address",CM68)),AC.No[],2,0),""),""),""),REPT("-",150))</f>
        <v/>
      </c>
      <c r="P68" s="7" t="str">
        <f ca="1">IF(INDIRECT($A$1&amp;"!"&amp;CELL("address",$CU68))&lt;&gt;"END",IF(INDIRECT($A$1&amp;"!"&amp;CELL("address",CP68))&lt;&gt;0,"USED IMPORTED   "&amp;INDIRECT($A$1&amp;"!"&amp;CELL("address",$CU68))&amp;"     USED  "&amp;TEXT(INDIRECT($A$1&amp;"!"&amp;CELL("address",CP68)),"#,###.#0")&amp;" KGS      AGAINST BILL OF ENTRY NO    "&amp;INDIRECT($A$1&amp;"!"&amp;CELL("address",$F68))&amp;"      Rate Per Kgs [ "&amp;INDIRECT($A$1&amp;"!"&amp;CELL("address",$I68))&amp;" ]     AGAINST H.S.CODE   "&amp;TEXT(INDIRECT($A$1&amp;"!"&amp;CELL("address",$H68)),"0000.0000")&amp;IF(OR(INDIRECT($A$1&amp;"!"&amp;CELL("address",$CR$8))&lt;&gt;"",INDIRECT($A$1&amp;"!"&amp;CELL("address",$CS$8))&lt;&gt;""),"  EFS ONLINE AC #    ","")&amp;_xlfn.IFNA(VLOOKUP(INDIRECT($A$1&amp;"!"&amp;CELL("address",CR68)),AC.No[],2,0),"")&amp;_xlfn.IFNA(IF(INDIRECT($A$1&amp;"!"&amp;CELL("address",CS68))&lt;&gt;0,"   +   "&amp;VLOOKUP(INDIRECT($A$1&amp;"!"&amp;CELL("address",CS68)),AC.No[],2,0),""),""),""),REPT("-",150))</f>
        <v/>
      </c>
    </row>
    <row r="69" spans="1:16" x14ac:dyDescent="0.2">
      <c r="A69" s="124">
        <v>60</v>
      </c>
      <c r="B69" s="7" t="str">
        <f ca="1">IF(INDIRECT($A$1&amp;"!"&amp;CELL("address",$CU69))&lt;&gt;"END",IF(INDIRECT($A$1&amp;"!"&amp;CELL("address",J69))&lt;&gt;0,"USED IMPORTED   "&amp;INDIRECT($A$1&amp;"!"&amp;CELL("address",$CU69))&amp;"     USED  "&amp;TEXT(INDIRECT($A$1&amp;"!"&amp;CELL("address",J69)),"#,###.#0")&amp;" KGS      AGAINST BILL OF ENTRY NO    "&amp;INDIRECT($A$1&amp;"!"&amp;CELL("address",$F69))&amp;"      Rate Per Kgs [ "&amp;INDIRECT($A$1&amp;"!"&amp;CELL("address",$I69))&amp;" ]     AGAINST H.S.CODE   "&amp;TEXT(INDIRECT($A$1&amp;"!"&amp;CELL("address",$H69)),"0000.0000")&amp;IF(OR(INDIRECT($A$1&amp;"!"&amp;CELL("address",$L$8))&lt;&gt;"",INDIRECT($A$1&amp;"!"&amp;CELL("address",$M$8))&lt;&gt;""),"  EFS ONLINE AC #    ","")&amp;_xlfn.IFNA(VLOOKUP(INDIRECT($A$1&amp;"!"&amp;CELL("address",L69)),AC.No[],2,0),"")&amp;_xlfn.IFNA(IF(INDIRECT($A$1&amp;"!"&amp;CELL("address",M69))&lt;&gt;0,"   +   "&amp;VLOOKUP(INDIRECT($A$1&amp;"!"&amp;CELL("address",M69)),AC.No[],2,0),""),""),""),REPT("-",150))</f>
        <v/>
      </c>
      <c r="C69" s="7" t="str">
        <f ca="1">IF(INDIRECT($A$1&amp;"!"&amp;CELL("address",$CU69))&lt;&gt;"END",IF(INDIRECT($A$1&amp;"!"&amp;CELL("address",P69))&lt;&gt;0,"USED IMPORTED   "&amp;INDIRECT($A$1&amp;"!"&amp;CELL("address",$CU69))&amp;"     USED  "&amp;TEXT(INDIRECT($A$1&amp;"!"&amp;CELL("address",P69)),"#,###.#0")&amp;" KGS      AGAINST BILL OF ENTRY NO    "&amp;INDIRECT($A$1&amp;"!"&amp;CELL("address",$F69))&amp;"      Rate Per Kgs [ "&amp;INDIRECT($A$1&amp;"!"&amp;CELL("address",$I69))&amp;" ]     AGAINST H.S.CODE   "&amp;TEXT(INDIRECT($A$1&amp;"!"&amp;CELL("address",$H69)),"0000.0000")&amp;IF(OR(INDIRECT($A$1&amp;"!"&amp;CELL("address",$R$8))&lt;&gt;"",INDIRECT($A$1&amp;"!"&amp;CELL("address",$S$8))&lt;&gt;""),"  EFS ONLINE AC #    ","")&amp;_xlfn.IFNA(VLOOKUP(INDIRECT($A$1&amp;"!"&amp;CELL("address",R69)),AC.No[],2,0),"")&amp;_xlfn.IFNA(IF(INDIRECT($A$1&amp;"!"&amp;CELL("address",S69))&lt;&gt;0,"   +   "&amp;VLOOKUP(INDIRECT($A$1&amp;"!"&amp;CELL("address",S69)),AC.No[],2,0),""),""),""),REPT("-",150))</f>
        <v/>
      </c>
      <c r="D69" s="7" t="str">
        <f ca="1">IF(INDIRECT($A$1&amp;"!"&amp;CELL("address",$CU69))&lt;&gt;"END",IF(INDIRECT($A$1&amp;"!"&amp;CELL("address",V69))&lt;&gt;0,"USED IMPORTED   "&amp;INDIRECT($A$1&amp;"!"&amp;CELL("address",$CU69))&amp;"     USED  "&amp;TEXT(INDIRECT($A$1&amp;"!"&amp;CELL("address",V69)),"#,###.#0")&amp;" KGS      AGAINST BILL OF ENTRY NO    "&amp;INDIRECT($A$1&amp;"!"&amp;CELL("address",$F69))&amp;"      Rate Per Kgs [ "&amp;INDIRECT($A$1&amp;"!"&amp;CELL("address",$I69))&amp;" ]     AGAINST H.S.CODE   "&amp;TEXT(INDIRECT($A$1&amp;"!"&amp;CELL("address",$H69)),"0000.0000")&amp;IF(OR(INDIRECT($A$1&amp;"!"&amp;CELL("address",$X$8))&lt;&gt;"",INDIRECT($A$1&amp;"!"&amp;CELL("address",$Y$8))&lt;&gt;""),"  EFS ONLINE AC #    ","")&amp;_xlfn.IFNA(VLOOKUP(INDIRECT($A$1&amp;"!"&amp;CELL("address",X69)),AC.No[],2,0),"")&amp;_xlfn.IFNA(IF(INDIRECT($A$1&amp;"!"&amp;CELL("address",Y69))&lt;&gt;0,"   +   "&amp;VLOOKUP(INDIRECT($A$1&amp;"!"&amp;CELL("address",Y69)),AC.No[],2,0),""),""),""),REPT("-",150))</f>
        <v/>
      </c>
      <c r="E69" s="7" t="str">
        <f ca="1">IF(INDIRECT($A$1&amp;"!"&amp;CELL("address",$CU69))&lt;&gt;"END",IF(INDIRECT($A$1&amp;"!"&amp;CELL("address",AB69))&lt;&gt;0,"USED IMPORTED   "&amp;INDIRECT($A$1&amp;"!"&amp;CELL("address",$CU69))&amp;"     USED  "&amp;TEXT(INDIRECT($A$1&amp;"!"&amp;CELL("address",AB69)),"#,###.#0")&amp;" KGS      AGAINST BILL OF ENTRY NO    "&amp;INDIRECT($A$1&amp;"!"&amp;CELL("address",$F69))&amp;"      Rate Per Kgs [ "&amp;INDIRECT($A$1&amp;"!"&amp;CELL("address",$I69))&amp;" ]     AGAINST H.S.CODE   "&amp;TEXT(INDIRECT($A$1&amp;"!"&amp;CELL("address",$H69)),"0000.0000")&amp;IF(OR(INDIRECT($A$1&amp;"!"&amp;CELL("address",$AD$8))&lt;&gt;"",INDIRECT($A$1&amp;"!"&amp;CELL("address",$AE$8))&lt;&gt;""),"  EFS ONLINE AC #    ","")&amp;_xlfn.IFNA(VLOOKUP(INDIRECT($A$1&amp;"!"&amp;CELL("address",AD69)),AC.No[],2,0),"")&amp;_xlfn.IFNA(IF(INDIRECT($A$1&amp;"!"&amp;CELL("address",AE69))&lt;&gt;0,"   +   "&amp;VLOOKUP(INDIRECT($A$1&amp;"!"&amp;CELL("address",AE69)),AC.No[],2,0),""),""),""),REPT("-",150))</f>
        <v/>
      </c>
      <c r="F69" s="7" t="str">
        <f ca="1">IF(INDIRECT($A$1&amp;"!"&amp;CELL("address",$CU69))&lt;&gt;"END",IF(INDIRECT($A$1&amp;"!"&amp;CELL("address",AH69))&lt;&gt;0,"USED IMPORTED   "&amp;INDIRECT($A$1&amp;"!"&amp;CELL("address",$CU69))&amp;"     USED  "&amp;TEXT(INDIRECT($A$1&amp;"!"&amp;CELL("address",AH69)),"#,###.#0")&amp;" KGS      AGAINST BILL OF ENTRY NO    "&amp;INDIRECT($A$1&amp;"!"&amp;CELL("address",$F69))&amp;"      Rate Per Kgs [ "&amp;INDIRECT($A$1&amp;"!"&amp;CELL("address",$I69))&amp;" ]     AGAINST H.S.CODE   "&amp;TEXT(INDIRECT($A$1&amp;"!"&amp;CELL("address",$H69)),"0000.0000")&amp;IF(OR(INDIRECT($A$1&amp;"!"&amp;CELL("address",$AJ$8))&lt;&gt;"",INDIRECT($A$1&amp;"!"&amp;CELL("address",$AK$8))&lt;&gt;""),"  EFS ONLINE AC #    ","")&amp;_xlfn.IFNA(VLOOKUP(INDIRECT($A$1&amp;"!"&amp;CELL("address",AJ69)),AC.No[],2,0),"")&amp;_xlfn.IFNA(IF(INDIRECT($A$1&amp;"!"&amp;CELL("address",AK69))&lt;&gt;0,"   +   "&amp;VLOOKUP(INDIRECT($A$1&amp;"!"&amp;CELL("address",AK69)),AC.No[],2,0),""),""),""),REPT("-",150))</f>
        <v/>
      </c>
      <c r="G69" s="7" t="str">
        <f ca="1">IF(INDIRECT($A$1&amp;"!"&amp;CELL("address",$CU69))&lt;&gt;"END",IF(INDIRECT($A$1&amp;"!"&amp;CELL("address",AN69))&lt;&gt;0,"USED IMPORTED   "&amp;INDIRECT($A$1&amp;"!"&amp;CELL("address",$CU69))&amp;"     USED  "&amp;TEXT(INDIRECT($A$1&amp;"!"&amp;CELL("address",AN69)),"#,###.#0")&amp;" KGS      AGAINST BILL OF ENTRY NO    "&amp;INDIRECT($A$1&amp;"!"&amp;CELL("address",$F69))&amp;"      Rate Per Kgs [ "&amp;INDIRECT($A$1&amp;"!"&amp;CELL("address",$I69))&amp;" ]     AGAINST H.S.CODE   "&amp;TEXT(INDIRECT($A$1&amp;"!"&amp;CELL("address",$H69)),"0000.0000")&amp;IF(OR(INDIRECT($A$1&amp;"!"&amp;CELL("address",$AP$8))&lt;&gt;"",INDIRECT($A$1&amp;"!"&amp;CELL("address",$AQ$8))&lt;&gt;""),"  EFS ONLINE AC #    ","")&amp;_xlfn.IFNA(VLOOKUP(INDIRECT($A$1&amp;"!"&amp;CELL("address",AP69)),AC.No[],2,0),"")&amp;_xlfn.IFNA(IF(INDIRECT($A$1&amp;"!"&amp;CELL("address",AQ69))&lt;&gt;0,"   +   "&amp;VLOOKUP(INDIRECT($A$1&amp;"!"&amp;CELL("address",AQ69)),AC.No[],2,0),""),""),""),REPT("-",150))</f>
        <v/>
      </c>
      <c r="H69" s="7" t="str">
        <f ca="1">IF(INDIRECT($A$1&amp;"!"&amp;CELL("address",$CU69))&lt;&gt;"END",IF(INDIRECT($A$1&amp;"!"&amp;CELL("address",AT69))&lt;&gt;0,"USED IMPORTED   "&amp;INDIRECT($A$1&amp;"!"&amp;CELL("address",$CU69))&amp;"     USED  "&amp;TEXT(INDIRECT($A$1&amp;"!"&amp;CELL("address",AT69)),"#,###.#0")&amp;" KGS      AGAINST BILL OF ENTRY NO    "&amp;INDIRECT($A$1&amp;"!"&amp;CELL("address",$F69))&amp;"      Rate Per Kgs [ "&amp;INDIRECT($A$1&amp;"!"&amp;CELL("address",$I69))&amp;" ]     AGAINST H.S.CODE   "&amp;TEXT(INDIRECT($A$1&amp;"!"&amp;CELL("address",$H69)),"0000.0000")&amp;IF(OR(INDIRECT($A$1&amp;"!"&amp;CELL("address",$AV$8))&lt;&gt;"",INDIRECT($A$1&amp;"!"&amp;CELL("address",$AW$8))&lt;&gt;""),"  EFS ONLINE AC #    ","")&amp;_xlfn.IFNA(VLOOKUP(INDIRECT($A$1&amp;"!"&amp;CELL("address",AV69)),AC.No[],2,0),"")&amp;_xlfn.IFNA(IF(INDIRECT($A$1&amp;"!"&amp;CELL("address",AW69))&lt;&gt;0,"   +   "&amp;VLOOKUP(INDIRECT($A$1&amp;"!"&amp;CELL("address",AW69)),AC.No[],2,0),""),""),""),REPT("-",150))</f>
        <v/>
      </c>
      <c r="I69" s="7" t="str">
        <f ca="1">IF(INDIRECT($A$1&amp;"!"&amp;CELL("address",$CU69))&lt;&gt;"END",IF(INDIRECT($A$1&amp;"!"&amp;CELL("address",AZ69))&lt;&gt;0,"USED IMPORTED   "&amp;INDIRECT($A$1&amp;"!"&amp;CELL("address",$CU69))&amp;"     USED  "&amp;TEXT(INDIRECT($A$1&amp;"!"&amp;CELL("address",AZ69)),"#,###.#0")&amp;" KGS      AGAINST BILL OF ENTRY NO    "&amp;INDIRECT($A$1&amp;"!"&amp;CELL("address",$F69))&amp;"      Rate Per Kgs [ "&amp;INDIRECT($A$1&amp;"!"&amp;CELL("address",$I69))&amp;" ]     AGAINST H.S.CODE   "&amp;TEXT(INDIRECT($A$1&amp;"!"&amp;CELL("address",$H69)),"0000.0000")&amp;IF(OR(INDIRECT($A$1&amp;"!"&amp;CELL("address",$BB$8))&lt;&gt;"",INDIRECT($A$1&amp;"!"&amp;CELL("address",$BC$8))&lt;&gt;""),"  EFS ONLINE AC #    ","")&amp;_xlfn.IFNA(VLOOKUP(INDIRECT($A$1&amp;"!"&amp;CELL("address",BB69)),AC.No[],2,0),"")&amp;_xlfn.IFNA(IF(INDIRECT($A$1&amp;"!"&amp;CELL("address",BC69))&lt;&gt;0,"   +   "&amp;VLOOKUP(INDIRECT($A$1&amp;"!"&amp;CELL("address",BC69)),AC.No[],2,0),""),""),""),REPT("-",150))</f>
        <v/>
      </c>
      <c r="J69" s="7" t="str">
        <f ca="1">IF(INDIRECT($A$1&amp;"!"&amp;CELL("address",$CU69))&lt;&gt;"END",IF(INDIRECT($A$1&amp;"!"&amp;CELL("address",BF69))&lt;&gt;0,"USED IMPORTED   "&amp;INDIRECT($A$1&amp;"!"&amp;CELL("address",$CU69))&amp;"     USED  "&amp;TEXT(INDIRECT($A$1&amp;"!"&amp;CELL("address",BF69)),"#,###.#0")&amp;" KGS      AGAINST BILL OF ENTRY NO    "&amp;INDIRECT($A$1&amp;"!"&amp;CELL("address",$F69))&amp;"      Rate Per Kgs [ "&amp;INDIRECT($A$1&amp;"!"&amp;CELL("address",$I69))&amp;" ]     AGAINST H.S.CODE   "&amp;TEXT(INDIRECT($A$1&amp;"!"&amp;CELL("address",$H69)),"0000.0000")&amp;IF(OR(INDIRECT($A$1&amp;"!"&amp;CELL("address",$BH$8))&lt;&gt;"",INDIRECT($A$1&amp;"!"&amp;CELL("address",$BI$8))&lt;&gt;""),"  EFS ONLINE AC #    ","")&amp;_xlfn.IFNA(VLOOKUP(INDIRECT($A$1&amp;"!"&amp;CELL("address",BH69)),AC.No[],2,0),"")&amp;_xlfn.IFNA(IF(INDIRECT($A$1&amp;"!"&amp;CELL("address",BI69))&lt;&gt;0,"   +   "&amp;VLOOKUP(INDIRECT($A$1&amp;"!"&amp;CELL("address",BI69)),AC.No[],2,0),""),""),""),REPT("-",150))</f>
        <v/>
      </c>
      <c r="K69" s="7" t="str">
        <f ca="1">IF(INDIRECT($A$1&amp;"!"&amp;CELL("address",$CU69))&lt;&gt;"END",IF(INDIRECT($A$1&amp;"!"&amp;CELL("address",BL69))&lt;&gt;0,"USED IMPORTED   "&amp;INDIRECT($A$1&amp;"!"&amp;CELL("address",$CU69))&amp;"     USED  "&amp;TEXT(INDIRECT($A$1&amp;"!"&amp;CELL("address",BL69)),"#,###.#0")&amp;" KGS      AGAINST BILL OF ENTRY NO    "&amp;INDIRECT($A$1&amp;"!"&amp;CELL("address",$F69))&amp;"      Rate Per Kgs [ "&amp;INDIRECT($A$1&amp;"!"&amp;CELL("address",$I69))&amp;" ]     AGAINST H.S.CODE   "&amp;TEXT(INDIRECT($A$1&amp;"!"&amp;CELL("address",$H69)),"0000.0000")&amp;IF(OR(INDIRECT($A$1&amp;"!"&amp;CELL("address",$BN$8))&lt;&gt;"",INDIRECT($A$1&amp;"!"&amp;CELL("address",$BO$8))&lt;&gt;""),"  EFS ONLINE AC #    ","")&amp;_xlfn.IFNA(VLOOKUP(INDIRECT($A$1&amp;"!"&amp;CELL("address",BN69)),AC.No[],2,0),"")&amp;_xlfn.IFNA(IF(INDIRECT($A$1&amp;"!"&amp;CELL("address",BO69))&lt;&gt;0,"   +   "&amp;VLOOKUP(INDIRECT($A$1&amp;"!"&amp;CELL("address",BO69)),AC.No[],2,0),""),""),""),REPT("-",150))</f>
        <v/>
      </c>
      <c r="L69" s="7" t="str">
        <f ca="1">IF(INDIRECT($A$1&amp;"!"&amp;CELL("address",$CU69))&lt;&gt;"END",IF(INDIRECT($A$1&amp;"!"&amp;CELL("address",BR69))&lt;&gt;0,"USED IMPORTED   "&amp;INDIRECT($A$1&amp;"!"&amp;CELL("address",$CU69))&amp;"     USED  "&amp;TEXT(INDIRECT($A$1&amp;"!"&amp;CELL("address",BR69)),"#,###.#0")&amp;" KGS      AGAINST BILL OF ENTRY NO    "&amp;INDIRECT($A$1&amp;"!"&amp;CELL("address",$F69))&amp;"      Rate Per Kgs [ "&amp;INDIRECT($A$1&amp;"!"&amp;CELL("address",$I69))&amp;" ]     AGAINST H.S.CODE   "&amp;TEXT(INDIRECT($A$1&amp;"!"&amp;CELL("address",$H69)),"0000.0000")&amp;IF(OR(INDIRECT($A$1&amp;"!"&amp;CELL("address",$BT$8))&lt;&gt;"",INDIRECT($A$1&amp;"!"&amp;CELL("address",$BU$8))&lt;&gt;""),"  EFS ONLINE AC #    ","")&amp;_xlfn.IFNA(VLOOKUP(INDIRECT($A$1&amp;"!"&amp;CELL("address",BT69)),AC.No[],2,0),"")&amp;_xlfn.IFNA(IF(INDIRECT($A$1&amp;"!"&amp;CELL("address",BU69))&lt;&gt;0,"   +   "&amp;VLOOKUP(INDIRECT($A$1&amp;"!"&amp;CELL("address",BU69)),AC.No[],2,0),""),""),""),REPT("-",150))</f>
        <v/>
      </c>
      <c r="M69" s="7" t="str">
        <f ca="1">IF(INDIRECT($A$1&amp;"!"&amp;CELL("address",$CU69))&lt;&gt;"END",IF(INDIRECT($A$1&amp;"!"&amp;CELL("address",BX69))&lt;&gt;0,"USED IMPORTED   "&amp;INDIRECT($A$1&amp;"!"&amp;CELL("address",$CU69))&amp;"     USED  "&amp;TEXT(INDIRECT($A$1&amp;"!"&amp;CELL("address",BX69)),"#,###.#0")&amp;" KGS      AGAINST BILL OF ENTRY NO    "&amp;INDIRECT($A$1&amp;"!"&amp;CELL("address",$F69))&amp;"      Rate Per Kgs [ "&amp;INDIRECT($A$1&amp;"!"&amp;CELL("address",$I69))&amp;" ]     AGAINST H.S.CODE   "&amp;TEXT(INDIRECT($A$1&amp;"!"&amp;CELL("address",$H69)),"0000.0000")&amp;IF(OR(INDIRECT($A$1&amp;"!"&amp;CELL("address",$BZ$8))&lt;&gt;"",INDIRECT($A$1&amp;"!"&amp;CELL("address",$CA$8))&lt;&gt;""),"  EFS ONLINE AC #    ","")&amp;_xlfn.IFNA(VLOOKUP(INDIRECT($A$1&amp;"!"&amp;CELL("address",BZ69)),AC.No[],2,0),"")&amp;_xlfn.IFNA(IF(INDIRECT($A$1&amp;"!"&amp;CELL("address",CA69))&lt;&gt;0,"   +   "&amp;VLOOKUP(INDIRECT($A$1&amp;"!"&amp;CELL("address",CA69)),AC.No[],2,0),""),""),""),REPT("-",150))</f>
        <v/>
      </c>
      <c r="N69" s="7" t="str">
        <f ca="1">IF(INDIRECT($A$1&amp;"!"&amp;CELL("address",$CU69))&lt;&gt;"END",IF(INDIRECT($A$1&amp;"!"&amp;CELL("address",CD69))&lt;&gt;0,"USED IMPORTED   "&amp;INDIRECT($A$1&amp;"!"&amp;CELL("address",$CU69))&amp;"     USED  "&amp;TEXT(INDIRECT($A$1&amp;"!"&amp;CELL("address",CD69)),"#,###.#0")&amp;" KGS      AGAINST BILL OF ENTRY NO    "&amp;INDIRECT($A$1&amp;"!"&amp;CELL("address",$F69))&amp;"      Rate Per Kgs [ "&amp;INDIRECT($A$1&amp;"!"&amp;CELL("address",$I69))&amp;" ]     AGAINST H.S.CODE   "&amp;TEXT(INDIRECT($A$1&amp;"!"&amp;CELL("address",$H69)),"0000.0000")&amp;IF(OR(INDIRECT($A$1&amp;"!"&amp;CELL("address",$CF$8))&lt;&gt;"",INDIRECT($A$1&amp;"!"&amp;CELL("address",$CG$8))&lt;&gt;""),"  EFS ONLINE AC #    ","")&amp;_xlfn.IFNA(VLOOKUP(INDIRECT($A$1&amp;"!"&amp;CELL("address",CF69)),AC.No[],2,0),"")&amp;_xlfn.IFNA(IF(INDIRECT($A$1&amp;"!"&amp;CELL("address",CG69))&lt;&gt;0,"   +   "&amp;VLOOKUP(INDIRECT($A$1&amp;"!"&amp;CELL("address",CG69)),AC.No[],2,0),""),""),""),REPT("-",150))</f>
        <v/>
      </c>
      <c r="O69" s="7" t="str">
        <f ca="1">IF(INDIRECT($A$1&amp;"!"&amp;CELL("address",$CU69))&lt;&gt;"END",IF(INDIRECT($A$1&amp;"!"&amp;CELL("address",CJ69))&lt;&gt;0,"USED IMPORTED   "&amp;INDIRECT($A$1&amp;"!"&amp;CELL("address",$CU69))&amp;"     USED  "&amp;TEXT(INDIRECT($A$1&amp;"!"&amp;CELL("address",CJ69)),"#,###.#0")&amp;" KGS      AGAINST BILL OF ENTRY NO    "&amp;INDIRECT($A$1&amp;"!"&amp;CELL("address",$F69))&amp;"      Rate Per Kgs [ "&amp;INDIRECT($A$1&amp;"!"&amp;CELL("address",$I69))&amp;" ]     AGAINST H.S.CODE   "&amp;TEXT(INDIRECT($A$1&amp;"!"&amp;CELL("address",$H69)),"0000.0000")&amp;IF(OR(INDIRECT($A$1&amp;"!"&amp;CELL("address",$CL$8))&lt;&gt;"",INDIRECT($A$1&amp;"!"&amp;CELL("address",$CM$8))&lt;&gt;""),"  EFS ONLINE AC #    ","")&amp;_xlfn.IFNA(VLOOKUP(INDIRECT($A$1&amp;"!"&amp;CELL("address",CL69)),AC.No[],2,0),"")&amp;_xlfn.IFNA(IF(INDIRECT($A$1&amp;"!"&amp;CELL("address",CM69))&lt;&gt;0,"   +   "&amp;VLOOKUP(INDIRECT($A$1&amp;"!"&amp;CELL("address",CM69)),AC.No[],2,0),""),""),""),REPT("-",150))</f>
        <v/>
      </c>
      <c r="P69" s="7" t="str">
        <f ca="1">IF(INDIRECT($A$1&amp;"!"&amp;CELL("address",$CU69))&lt;&gt;"END",IF(INDIRECT($A$1&amp;"!"&amp;CELL("address",CP69))&lt;&gt;0,"USED IMPORTED   "&amp;INDIRECT($A$1&amp;"!"&amp;CELL("address",$CU69))&amp;"     USED  "&amp;TEXT(INDIRECT($A$1&amp;"!"&amp;CELL("address",CP69)),"#,###.#0")&amp;" KGS      AGAINST BILL OF ENTRY NO    "&amp;INDIRECT($A$1&amp;"!"&amp;CELL("address",$F69))&amp;"      Rate Per Kgs [ "&amp;INDIRECT($A$1&amp;"!"&amp;CELL("address",$I69))&amp;" ]     AGAINST H.S.CODE   "&amp;TEXT(INDIRECT($A$1&amp;"!"&amp;CELL("address",$H69)),"0000.0000")&amp;IF(OR(INDIRECT($A$1&amp;"!"&amp;CELL("address",$CR$8))&lt;&gt;"",INDIRECT($A$1&amp;"!"&amp;CELL("address",$CS$8))&lt;&gt;""),"  EFS ONLINE AC #    ","")&amp;_xlfn.IFNA(VLOOKUP(INDIRECT($A$1&amp;"!"&amp;CELL("address",CR69)),AC.No[],2,0),"")&amp;_xlfn.IFNA(IF(INDIRECT($A$1&amp;"!"&amp;CELL("address",CS69))&lt;&gt;0,"   +   "&amp;VLOOKUP(INDIRECT($A$1&amp;"!"&amp;CELL("address",CS69)),AC.No[],2,0),""),""),""),REPT("-",150))</f>
        <v/>
      </c>
    </row>
    <row r="70" spans="1:16" x14ac:dyDescent="0.2">
      <c r="A70" s="124">
        <v>61</v>
      </c>
      <c r="B70" s="7" t="str">
        <f ca="1">IF(INDIRECT($A$1&amp;"!"&amp;CELL("address",$CU70))&lt;&gt;"END",IF(INDIRECT($A$1&amp;"!"&amp;CELL("address",J70))&lt;&gt;0,"USED IMPORTED   "&amp;INDIRECT($A$1&amp;"!"&amp;CELL("address",$CU70))&amp;"     USED  "&amp;TEXT(INDIRECT($A$1&amp;"!"&amp;CELL("address",J70)),"#,###.#0")&amp;" KGS      AGAINST BILL OF ENTRY NO    "&amp;INDIRECT($A$1&amp;"!"&amp;CELL("address",$F70))&amp;"      Rate Per Kgs [ "&amp;INDIRECT($A$1&amp;"!"&amp;CELL("address",$I70))&amp;" ]     AGAINST H.S.CODE   "&amp;TEXT(INDIRECT($A$1&amp;"!"&amp;CELL("address",$H70)),"0000.0000")&amp;IF(OR(INDIRECT($A$1&amp;"!"&amp;CELL("address",$L$8))&lt;&gt;"",INDIRECT($A$1&amp;"!"&amp;CELL("address",$M$8))&lt;&gt;""),"  EFS ONLINE AC #    ","")&amp;_xlfn.IFNA(VLOOKUP(INDIRECT($A$1&amp;"!"&amp;CELL("address",L70)),AC.No[],2,0),"")&amp;_xlfn.IFNA(IF(INDIRECT($A$1&amp;"!"&amp;CELL("address",M70))&lt;&gt;0,"   +   "&amp;VLOOKUP(INDIRECT($A$1&amp;"!"&amp;CELL("address",M70)),AC.No[],2,0),""),""),""),REPT("-",150))</f>
        <v/>
      </c>
      <c r="C70" s="7" t="str">
        <f ca="1">IF(INDIRECT($A$1&amp;"!"&amp;CELL("address",$CU70))&lt;&gt;"END",IF(INDIRECT($A$1&amp;"!"&amp;CELL("address",P70))&lt;&gt;0,"USED IMPORTED   "&amp;INDIRECT($A$1&amp;"!"&amp;CELL("address",$CU70))&amp;"     USED  "&amp;TEXT(INDIRECT($A$1&amp;"!"&amp;CELL("address",P70)),"#,###.#0")&amp;" KGS      AGAINST BILL OF ENTRY NO    "&amp;INDIRECT($A$1&amp;"!"&amp;CELL("address",$F70))&amp;"      Rate Per Kgs [ "&amp;INDIRECT($A$1&amp;"!"&amp;CELL("address",$I70))&amp;" ]     AGAINST H.S.CODE   "&amp;TEXT(INDIRECT($A$1&amp;"!"&amp;CELL("address",$H70)),"0000.0000")&amp;IF(OR(INDIRECT($A$1&amp;"!"&amp;CELL("address",$R$8))&lt;&gt;"",INDIRECT($A$1&amp;"!"&amp;CELL("address",$S$8))&lt;&gt;""),"  EFS ONLINE AC #    ","")&amp;_xlfn.IFNA(VLOOKUP(INDIRECT($A$1&amp;"!"&amp;CELL("address",R70)),AC.No[],2,0),"")&amp;_xlfn.IFNA(IF(INDIRECT($A$1&amp;"!"&amp;CELL("address",S70))&lt;&gt;0,"   +   "&amp;VLOOKUP(INDIRECT($A$1&amp;"!"&amp;CELL("address",S70)),AC.No[],2,0),""),""),""),REPT("-",150))</f>
        <v/>
      </c>
      <c r="D70" s="7" t="str">
        <f ca="1">IF(INDIRECT($A$1&amp;"!"&amp;CELL("address",$CU70))&lt;&gt;"END",IF(INDIRECT($A$1&amp;"!"&amp;CELL("address",V70))&lt;&gt;0,"USED IMPORTED   "&amp;INDIRECT($A$1&amp;"!"&amp;CELL("address",$CU70))&amp;"     USED  "&amp;TEXT(INDIRECT($A$1&amp;"!"&amp;CELL("address",V70)),"#,###.#0")&amp;" KGS      AGAINST BILL OF ENTRY NO    "&amp;INDIRECT($A$1&amp;"!"&amp;CELL("address",$F70))&amp;"      Rate Per Kgs [ "&amp;INDIRECT($A$1&amp;"!"&amp;CELL("address",$I70))&amp;" ]     AGAINST H.S.CODE   "&amp;TEXT(INDIRECT($A$1&amp;"!"&amp;CELL("address",$H70)),"0000.0000")&amp;IF(OR(INDIRECT($A$1&amp;"!"&amp;CELL("address",$X$8))&lt;&gt;"",INDIRECT($A$1&amp;"!"&amp;CELL("address",$Y$8))&lt;&gt;""),"  EFS ONLINE AC #    ","")&amp;_xlfn.IFNA(VLOOKUP(INDIRECT($A$1&amp;"!"&amp;CELL("address",X70)),AC.No[],2,0),"")&amp;_xlfn.IFNA(IF(INDIRECT($A$1&amp;"!"&amp;CELL("address",Y70))&lt;&gt;0,"   +   "&amp;VLOOKUP(INDIRECT($A$1&amp;"!"&amp;CELL("address",Y70)),AC.No[],2,0),""),""),""),REPT("-",150))</f>
        <v/>
      </c>
      <c r="E70" s="7" t="str">
        <f ca="1">IF(INDIRECT($A$1&amp;"!"&amp;CELL("address",$CU70))&lt;&gt;"END",IF(INDIRECT($A$1&amp;"!"&amp;CELL("address",AB70))&lt;&gt;0,"USED IMPORTED   "&amp;INDIRECT($A$1&amp;"!"&amp;CELL("address",$CU70))&amp;"     USED  "&amp;TEXT(INDIRECT($A$1&amp;"!"&amp;CELL("address",AB70)),"#,###.#0")&amp;" KGS      AGAINST BILL OF ENTRY NO    "&amp;INDIRECT($A$1&amp;"!"&amp;CELL("address",$F70))&amp;"      Rate Per Kgs [ "&amp;INDIRECT($A$1&amp;"!"&amp;CELL("address",$I70))&amp;" ]     AGAINST H.S.CODE   "&amp;TEXT(INDIRECT($A$1&amp;"!"&amp;CELL("address",$H70)),"0000.0000")&amp;IF(OR(INDIRECT($A$1&amp;"!"&amp;CELL("address",$AD$8))&lt;&gt;"",INDIRECT($A$1&amp;"!"&amp;CELL("address",$AE$8))&lt;&gt;""),"  EFS ONLINE AC #    ","")&amp;_xlfn.IFNA(VLOOKUP(INDIRECT($A$1&amp;"!"&amp;CELL("address",AD70)),AC.No[],2,0),"")&amp;_xlfn.IFNA(IF(INDIRECT($A$1&amp;"!"&amp;CELL("address",AE70))&lt;&gt;0,"   +   "&amp;VLOOKUP(INDIRECT($A$1&amp;"!"&amp;CELL("address",AE70)),AC.No[],2,0),""),""),""),REPT("-",150))</f>
        <v/>
      </c>
      <c r="F70" s="7" t="str">
        <f ca="1">IF(INDIRECT($A$1&amp;"!"&amp;CELL("address",$CU70))&lt;&gt;"END",IF(INDIRECT($A$1&amp;"!"&amp;CELL("address",AH70))&lt;&gt;0,"USED IMPORTED   "&amp;INDIRECT($A$1&amp;"!"&amp;CELL("address",$CU70))&amp;"     USED  "&amp;TEXT(INDIRECT($A$1&amp;"!"&amp;CELL("address",AH70)),"#,###.#0")&amp;" KGS      AGAINST BILL OF ENTRY NO    "&amp;INDIRECT($A$1&amp;"!"&amp;CELL("address",$F70))&amp;"      Rate Per Kgs [ "&amp;INDIRECT($A$1&amp;"!"&amp;CELL("address",$I70))&amp;" ]     AGAINST H.S.CODE   "&amp;TEXT(INDIRECT($A$1&amp;"!"&amp;CELL("address",$H70)),"0000.0000")&amp;IF(OR(INDIRECT($A$1&amp;"!"&amp;CELL("address",$AJ$8))&lt;&gt;"",INDIRECT($A$1&amp;"!"&amp;CELL("address",$AK$8))&lt;&gt;""),"  EFS ONLINE AC #    ","")&amp;_xlfn.IFNA(VLOOKUP(INDIRECT($A$1&amp;"!"&amp;CELL("address",AJ70)),AC.No[],2,0),"")&amp;_xlfn.IFNA(IF(INDIRECT($A$1&amp;"!"&amp;CELL("address",AK70))&lt;&gt;0,"   +   "&amp;VLOOKUP(INDIRECT($A$1&amp;"!"&amp;CELL("address",AK70)),AC.No[],2,0),""),""),""),REPT("-",150))</f>
        <v/>
      </c>
      <c r="G70" s="7" t="str">
        <f ca="1">IF(INDIRECT($A$1&amp;"!"&amp;CELL("address",$CU70))&lt;&gt;"END",IF(INDIRECT($A$1&amp;"!"&amp;CELL("address",AN70))&lt;&gt;0,"USED IMPORTED   "&amp;INDIRECT($A$1&amp;"!"&amp;CELL("address",$CU70))&amp;"     USED  "&amp;TEXT(INDIRECT($A$1&amp;"!"&amp;CELL("address",AN70)),"#,###.#0")&amp;" KGS      AGAINST BILL OF ENTRY NO    "&amp;INDIRECT($A$1&amp;"!"&amp;CELL("address",$F70))&amp;"      Rate Per Kgs [ "&amp;INDIRECT($A$1&amp;"!"&amp;CELL("address",$I70))&amp;" ]     AGAINST H.S.CODE   "&amp;TEXT(INDIRECT($A$1&amp;"!"&amp;CELL("address",$H70)),"0000.0000")&amp;IF(OR(INDIRECT($A$1&amp;"!"&amp;CELL("address",$AP$8))&lt;&gt;"",INDIRECT($A$1&amp;"!"&amp;CELL("address",$AQ$8))&lt;&gt;""),"  EFS ONLINE AC #    ","")&amp;_xlfn.IFNA(VLOOKUP(INDIRECT($A$1&amp;"!"&amp;CELL("address",AP70)),AC.No[],2,0),"")&amp;_xlfn.IFNA(IF(INDIRECT($A$1&amp;"!"&amp;CELL("address",AQ70))&lt;&gt;0,"   +   "&amp;VLOOKUP(INDIRECT($A$1&amp;"!"&amp;CELL("address",AQ70)),AC.No[],2,0),""),""),""),REPT("-",150))</f>
        <v/>
      </c>
      <c r="H70" s="7" t="str">
        <f ca="1">IF(INDIRECT($A$1&amp;"!"&amp;CELL("address",$CU70))&lt;&gt;"END",IF(INDIRECT($A$1&amp;"!"&amp;CELL("address",AT70))&lt;&gt;0,"USED IMPORTED   "&amp;INDIRECT($A$1&amp;"!"&amp;CELL("address",$CU70))&amp;"     USED  "&amp;TEXT(INDIRECT($A$1&amp;"!"&amp;CELL("address",AT70)),"#,###.#0")&amp;" KGS      AGAINST BILL OF ENTRY NO    "&amp;INDIRECT($A$1&amp;"!"&amp;CELL("address",$F70))&amp;"      Rate Per Kgs [ "&amp;INDIRECT($A$1&amp;"!"&amp;CELL("address",$I70))&amp;" ]     AGAINST H.S.CODE   "&amp;TEXT(INDIRECT($A$1&amp;"!"&amp;CELL("address",$H70)),"0000.0000")&amp;IF(OR(INDIRECT($A$1&amp;"!"&amp;CELL("address",$AV$8))&lt;&gt;"",INDIRECT($A$1&amp;"!"&amp;CELL("address",$AW$8))&lt;&gt;""),"  EFS ONLINE AC #    ","")&amp;_xlfn.IFNA(VLOOKUP(INDIRECT($A$1&amp;"!"&amp;CELL("address",AV70)),AC.No[],2,0),"")&amp;_xlfn.IFNA(IF(INDIRECT($A$1&amp;"!"&amp;CELL("address",AW70))&lt;&gt;0,"   +   "&amp;VLOOKUP(INDIRECT($A$1&amp;"!"&amp;CELL("address",AW70)),AC.No[],2,0),""),""),""),REPT("-",150))</f>
        <v/>
      </c>
      <c r="I70" s="7" t="str">
        <f ca="1">IF(INDIRECT($A$1&amp;"!"&amp;CELL("address",$CU70))&lt;&gt;"END",IF(INDIRECT($A$1&amp;"!"&amp;CELL("address",AZ70))&lt;&gt;0,"USED IMPORTED   "&amp;INDIRECT($A$1&amp;"!"&amp;CELL("address",$CU70))&amp;"     USED  "&amp;TEXT(INDIRECT($A$1&amp;"!"&amp;CELL("address",AZ70)),"#,###.#0")&amp;" KGS      AGAINST BILL OF ENTRY NO    "&amp;INDIRECT($A$1&amp;"!"&amp;CELL("address",$F70))&amp;"      Rate Per Kgs [ "&amp;INDIRECT($A$1&amp;"!"&amp;CELL("address",$I70))&amp;" ]     AGAINST H.S.CODE   "&amp;TEXT(INDIRECT($A$1&amp;"!"&amp;CELL("address",$H70)),"0000.0000")&amp;IF(OR(INDIRECT($A$1&amp;"!"&amp;CELL("address",$BB$8))&lt;&gt;"",INDIRECT($A$1&amp;"!"&amp;CELL("address",$BC$8))&lt;&gt;""),"  EFS ONLINE AC #    ","")&amp;_xlfn.IFNA(VLOOKUP(INDIRECT($A$1&amp;"!"&amp;CELL("address",BB70)),AC.No[],2,0),"")&amp;_xlfn.IFNA(IF(INDIRECT($A$1&amp;"!"&amp;CELL("address",BC70))&lt;&gt;0,"   +   "&amp;VLOOKUP(INDIRECT($A$1&amp;"!"&amp;CELL("address",BC70)),AC.No[],2,0),""),""),""),REPT("-",150))</f>
        <v/>
      </c>
      <c r="J70" s="7" t="str">
        <f ca="1">IF(INDIRECT($A$1&amp;"!"&amp;CELL("address",$CU70))&lt;&gt;"END",IF(INDIRECT($A$1&amp;"!"&amp;CELL("address",BF70))&lt;&gt;0,"USED IMPORTED   "&amp;INDIRECT($A$1&amp;"!"&amp;CELL("address",$CU70))&amp;"     USED  "&amp;TEXT(INDIRECT($A$1&amp;"!"&amp;CELL("address",BF70)),"#,###.#0")&amp;" KGS      AGAINST BILL OF ENTRY NO    "&amp;INDIRECT($A$1&amp;"!"&amp;CELL("address",$F70))&amp;"      Rate Per Kgs [ "&amp;INDIRECT($A$1&amp;"!"&amp;CELL("address",$I70))&amp;" ]     AGAINST H.S.CODE   "&amp;TEXT(INDIRECT($A$1&amp;"!"&amp;CELL("address",$H70)),"0000.0000")&amp;IF(OR(INDIRECT($A$1&amp;"!"&amp;CELL("address",$BH$8))&lt;&gt;"",INDIRECT($A$1&amp;"!"&amp;CELL("address",$BI$8))&lt;&gt;""),"  EFS ONLINE AC #    ","")&amp;_xlfn.IFNA(VLOOKUP(INDIRECT($A$1&amp;"!"&amp;CELL("address",BH70)),AC.No[],2,0),"")&amp;_xlfn.IFNA(IF(INDIRECT($A$1&amp;"!"&amp;CELL("address",BI70))&lt;&gt;0,"   +   "&amp;VLOOKUP(INDIRECT($A$1&amp;"!"&amp;CELL("address",BI70)),AC.No[],2,0),""),""),""),REPT("-",150))</f>
        <v/>
      </c>
      <c r="K70" s="7" t="str">
        <f ca="1">IF(INDIRECT($A$1&amp;"!"&amp;CELL("address",$CU70))&lt;&gt;"END",IF(INDIRECT($A$1&amp;"!"&amp;CELL("address",BL70))&lt;&gt;0,"USED IMPORTED   "&amp;INDIRECT($A$1&amp;"!"&amp;CELL("address",$CU70))&amp;"     USED  "&amp;TEXT(INDIRECT($A$1&amp;"!"&amp;CELL("address",BL70)),"#,###.#0")&amp;" KGS      AGAINST BILL OF ENTRY NO    "&amp;INDIRECT($A$1&amp;"!"&amp;CELL("address",$F70))&amp;"      Rate Per Kgs [ "&amp;INDIRECT($A$1&amp;"!"&amp;CELL("address",$I70))&amp;" ]     AGAINST H.S.CODE   "&amp;TEXT(INDIRECT($A$1&amp;"!"&amp;CELL("address",$H70)),"0000.0000")&amp;IF(OR(INDIRECT($A$1&amp;"!"&amp;CELL("address",$BN$8))&lt;&gt;"",INDIRECT($A$1&amp;"!"&amp;CELL("address",$BO$8))&lt;&gt;""),"  EFS ONLINE AC #    ","")&amp;_xlfn.IFNA(VLOOKUP(INDIRECT($A$1&amp;"!"&amp;CELL("address",BN70)),AC.No[],2,0),"")&amp;_xlfn.IFNA(IF(INDIRECT($A$1&amp;"!"&amp;CELL("address",BO70))&lt;&gt;0,"   +   "&amp;VLOOKUP(INDIRECT($A$1&amp;"!"&amp;CELL("address",BO70)),AC.No[],2,0),""),""),""),REPT("-",150))</f>
        <v/>
      </c>
      <c r="L70" s="7" t="str">
        <f ca="1">IF(INDIRECT($A$1&amp;"!"&amp;CELL("address",$CU70))&lt;&gt;"END",IF(INDIRECT($A$1&amp;"!"&amp;CELL("address",BR70))&lt;&gt;0,"USED IMPORTED   "&amp;INDIRECT($A$1&amp;"!"&amp;CELL("address",$CU70))&amp;"     USED  "&amp;TEXT(INDIRECT($A$1&amp;"!"&amp;CELL("address",BR70)),"#,###.#0")&amp;" KGS      AGAINST BILL OF ENTRY NO    "&amp;INDIRECT($A$1&amp;"!"&amp;CELL("address",$F70))&amp;"      Rate Per Kgs [ "&amp;INDIRECT($A$1&amp;"!"&amp;CELL("address",$I70))&amp;" ]     AGAINST H.S.CODE   "&amp;TEXT(INDIRECT($A$1&amp;"!"&amp;CELL("address",$H70)),"0000.0000")&amp;IF(OR(INDIRECT($A$1&amp;"!"&amp;CELL("address",$BT$8))&lt;&gt;"",INDIRECT($A$1&amp;"!"&amp;CELL("address",$BU$8))&lt;&gt;""),"  EFS ONLINE AC #    ","")&amp;_xlfn.IFNA(VLOOKUP(INDIRECT($A$1&amp;"!"&amp;CELL("address",BT70)),AC.No[],2,0),"")&amp;_xlfn.IFNA(IF(INDIRECT($A$1&amp;"!"&amp;CELL("address",BU70))&lt;&gt;0,"   +   "&amp;VLOOKUP(INDIRECT($A$1&amp;"!"&amp;CELL("address",BU70)),AC.No[],2,0),""),""),""),REPT("-",150))</f>
        <v/>
      </c>
      <c r="M70" s="7" t="str">
        <f ca="1">IF(INDIRECT($A$1&amp;"!"&amp;CELL("address",$CU70))&lt;&gt;"END",IF(INDIRECT($A$1&amp;"!"&amp;CELL("address",BX70))&lt;&gt;0,"USED IMPORTED   "&amp;INDIRECT($A$1&amp;"!"&amp;CELL("address",$CU70))&amp;"     USED  "&amp;TEXT(INDIRECT($A$1&amp;"!"&amp;CELL("address",BX70)),"#,###.#0")&amp;" KGS      AGAINST BILL OF ENTRY NO    "&amp;INDIRECT($A$1&amp;"!"&amp;CELL("address",$F70))&amp;"      Rate Per Kgs [ "&amp;INDIRECT($A$1&amp;"!"&amp;CELL("address",$I70))&amp;" ]     AGAINST H.S.CODE   "&amp;TEXT(INDIRECT($A$1&amp;"!"&amp;CELL("address",$H70)),"0000.0000")&amp;IF(OR(INDIRECT($A$1&amp;"!"&amp;CELL("address",$BZ$8))&lt;&gt;"",INDIRECT($A$1&amp;"!"&amp;CELL("address",$CA$8))&lt;&gt;""),"  EFS ONLINE AC #    ","")&amp;_xlfn.IFNA(VLOOKUP(INDIRECT($A$1&amp;"!"&amp;CELL("address",BZ70)),AC.No[],2,0),"")&amp;_xlfn.IFNA(IF(INDIRECT($A$1&amp;"!"&amp;CELL("address",CA70))&lt;&gt;0,"   +   "&amp;VLOOKUP(INDIRECT($A$1&amp;"!"&amp;CELL("address",CA70)),AC.No[],2,0),""),""),""),REPT("-",150))</f>
        <v/>
      </c>
      <c r="N70" s="7" t="str">
        <f ca="1">IF(INDIRECT($A$1&amp;"!"&amp;CELL("address",$CU70))&lt;&gt;"END",IF(INDIRECT($A$1&amp;"!"&amp;CELL("address",CD70))&lt;&gt;0,"USED IMPORTED   "&amp;INDIRECT($A$1&amp;"!"&amp;CELL("address",$CU70))&amp;"     USED  "&amp;TEXT(INDIRECT($A$1&amp;"!"&amp;CELL("address",CD70)),"#,###.#0")&amp;" KGS      AGAINST BILL OF ENTRY NO    "&amp;INDIRECT($A$1&amp;"!"&amp;CELL("address",$F70))&amp;"      Rate Per Kgs [ "&amp;INDIRECT($A$1&amp;"!"&amp;CELL("address",$I70))&amp;" ]     AGAINST H.S.CODE   "&amp;TEXT(INDIRECT($A$1&amp;"!"&amp;CELL("address",$H70)),"0000.0000")&amp;IF(OR(INDIRECT($A$1&amp;"!"&amp;CELL("address",$CF$8))&lt;&gt;"",INDIRECT($A$1&amp;"!"&amp;CELL("address",$CG$8))&lt;&gt;""),"  EFS ONLINE AC #    ","")&amp;_xlfn.IFNA(VLOOKUP(INDIRECT($A$1&amp;"!"&amp;CELL("address",CF70)),AC.No[],2,0),"")&amp;_xlfn.IFNA(IF(INDIRECT($A$1&amp;"!"&amp;CELL("address",CG70))&lt;&gt;0,"   +   "&amp;VLOOKUP(INDIRECT($A$1&amp;"!"&amp;CELL("address",CG70)),AC.No[],2,0),""),""),""),REPT("-",150))</f>
        <v/>
      </c>
      <c r="O70" s="7" t="str">
        <f ca="1">IF(INDIRECT($A$1&amp;"!"&amp;CELL("address",$CU70))&lt;&gt;"END",IF(INDIRECT($A$1&amp;"!"&amp;CELL("address",CJ70))&lt;&gt;0,"USED IMPORTED   "&amp;INDIRECT($A$1&amp;"!"&amp;CELL("address",$CU70))&amp;"     USED  "&amp;TEXT(INDIRECT($A$1&amp;"!"&amp;CELL("address",CJ70)),"#,###.#0")&amp;" KGS      AGAINST BILL OF ENTRY NO    "&amp;INDIRECT($A$1&amp;"!"&amp;CELL("address",$F70))&amp;"      Rate Per Kgs [ "&amp;INDIRECT($A$1&amp;"!"&amp;CELL("address",$I70))&amp;" ]     AGAINST H.S.CODE   "&amp;TEXT(INDIRECT($A$1&amp;"!"&amp;CELL("address",$H70)),"0000.0000")&amp;IF(OR(INDIRECT($A$1&amp;"!"&amp;CELL("address",$CL$8))&lt;&gt;"",INDIRECT($A$1&amp;"!"&amp;CELL("address",$CM$8))&lt;&gt;""),"  EFS ONLINE AC #    ","")&amp;_xlfn.IFNA(VLOOKUP(INDIRECT($A$1&amp;"!"&amp;CELL("address",CL70)),AC.No[],2,0),"")&amp;_xlfn.IFNA(IF(INDIRECT($A$1&amp;"!"&amp;CELL("address",CM70))&lt;&gt;0,"   +   "&amp;VLOOKUP(INDIRECT($A$1&amp;"!"&amp;CELL("address",CM70)),AC.No[],2,0),""),""),""),REPT("-",150))</f>
        <v/>
      </c>
      <c r="P70" s="7" t="str">
        <f ca="1">IF(INDIRECT($A$1&amp;"!"&amp;CELL("address",$CU70))&lt;&gt;"END",IF(INDIRECT($A$1&amp;"!"&amp;CELL("address",CP70))&lt;&gt;0,"USED IMPORTED   "&amp;INDIRECT($A$1&amp;"!"&amp;CELL("address",$CU70))&amp;"     USED  "&amp;TEXT(INDIRECT($A$1&amp;"!"&amp;CELL("address",CP70)),"#,###.#0")&amp;" KGS      AGAINST BILL OF ENTRY NO    "&amp;INDIRECT($A$1&amp;"!"&amp;CELL("address",$F70))&amp;"      Rate Per Kgs [ "&amp;INDIRECT($A$1&amp;"!"&amp;CELL("address",$I70))&amp;" ]     AGAINST H.S.CODE   "&amp;TEXT(INDIRECT($A$1&amp;"!"&amp;CELL("address",$H70)),"0000.0000")&amp;IF(OR(INDIRECT($A$1&amp;"!"&amp;CELL("address",$CR$8))&lt;&gt;"",INDIRECT($A$1&amp;"!"&amp;CELL("address",$CS$8))&lt;&gt;""),"  EFS ONLINE AC #    ","")&amp;_xlfn.IFNA(VLOOKUP(INDIRECT($A$1&amp;"!"&amp;CELL("address",CR70)),AC.No[],2,0),"")&amp;_xlfn.IFNA(IF(INDIRECT($A$1&amp;"!"&amp;CELL("address",CS70))&lt;&gt;0,"   +   "&amp;VLOOKUP(INDIRECT($A$1&amp;"!"&amp;CELL("address",CS70)),AC.No[],2,0),""),""),""),REPT("-",150))</f>
        <v/>
      </c>
    </row>
    <row r="71" spans="1:16" x14ac:dyDescent="0.2">
      <c r="A71" s="124">
        <v>62</v>
      </c>
      <c r="B71" s="7" t="str">
        <f ca="1">IF(INDIRECT($A$1&amp;"!"&amp;CELL("address",$CU71))&lt;&gt;"END",IF(INDIRECT($A$1&amp;"!"&amp;CELL("address",J71))&lt;&gt;0,"USED IMPORTED   "&amp;INDIRECT($A$1&amp;"!"&amp;CELL("address",$CU71))&amp;"     USED  "&amp;TEXT(INDIRECT($A$1&amp;"!"&amp;CELL("address",J71)),"#,###.#0")&amp;" KGS      AGAINST BILL OF ENTRY NO    "&amp;INDIRECT($A$1&amp;"!"&amp;CELL("address",$F71))&amp;"      Rate Per Kgs [ "&amp;INDIRECT($A$1&amp;"!"&amp;CELL("address",$I71))&amp;" ]     AGAINST H.S.CODE   "&amp;TEXT(INDIRECT($A$1&amp;"!"&amp;CELL("address",$H71)),"0000.0000")&amp;IF(OR(INDIRECT($A$1&amp;"!"&amp;CELL("address",$L$8))&lt;&gt;"",INDIRECT($A$1&amp;"!"&amp;CELL("address",$M$8))&lt;&gt;""),"  EFS ONLINE AC #    ","")&amp;_xlfn.IFNA(VLOOKUP(INDIRECT($A$1&amp;"!"&amp;CELL("address",L71)),AC.No[],2,0),"")&amp;_xlfn.IFNA(IF(INDIRECT($A$1&amp;"!"&amp;CELL("address",M71))&lt;&gt;0,"   +   "&amp;VLOOKUP(INDIRECT($A$1&amp;"!"&amp;CELL("address",M71)),AC.No[],2,0),""),""),""),REPT("-",150))</f>
        <v/>
      </c>
      <c r="C71" s="7" t="str">
        <f ca="1">IF(INDIRECT($A$1&amp;"!"&amp;CELL("address",$CU71))&lt;&gt;"END",IF(INDIRECT($A$1&amp;"!"&amp;CELL("address",P71))&lt;&gt;0,"USED IMPORTED   "&amp;INDIRECT($A$1&amp;"!"&amp;CELL("address",$CU71))&amp;"     USED  "&amp;TEXT(INDIRECT($A$1&amp;"!"&amp;CELL("address",P71)),"#,###.#0")&amp;" KGS      AGAINST BILL OF ENTRY NO    "&amp;INDIRECT($A$1&amp;"!"&amp;CELL("address",$F71))&amp;"      Rate Per Kgs [ "&amp;INDIRECT($A$1&amp;"!"&amp;CELL("address",$I71))&amp;" ]     AGAINST H.S.CODE   "&amp;TEXT(INDIRECT($A$1&amp;"!"&amp;CELL("address",$H71)),"0000.0000")&amp;IF(OR(INDIRECT($A$1&amp;"!"&amp;CELL("address",$R$8))&lt;&gt;"",INDIRECT($A$1&amp;"!"&amp;CELL("address",$S$8))&lt;&gt;""),"  EFS ONLINE AC #    ","")&amp;_xlfn.IFNA(VLOOKUP(INDIRECT($A$1&amp;"!"&amp;CELL("address",R71)),AC.No[],2,0),"")&amp;_xlfn.IFNA(IF(INDIRECT($A$1&amp;"!"&amp;CELL("address",S71))&lt;&gt;0,"   +   "&amp;VLOOKUP(INDIRECT($A$1&amp;"!"&amp;CELL("address",S71)),AC.No[],2,0),""),""),""),REPT("-",150))</f>
        <v/>
      </c>
      <c r="D71" s="7" t="str">
        <f ca="1">IF(INDIRECT($A$1&amp;"!"&amp;CELL("address",$CU71))&lt;&gt;"END",IF(INDIRECT($A$1&amp;"!"&amp;CELL("address",V71))&lt;&gt;0,"USED IMPORTED   "&amp;INDIRECT($A$1&amp;"!"&amp;CELL("address",$CU71))&amp;"     USED  "&amp;TEXT(INDIRECT($A$1&amp;"!"&amp;CELL("address",V71)),"#,###.#0")&amp;" KGS      AGAINST BILL OF ENTRY NO    "&amp;INDIRECT($A$1&amp;"!"&amp;CELL("address",$F71))&amp;"      Rate Per Kgs [ "&amp;INDIRECT($A$1&amp;"!"&amp;CELL("address",$I71))&amp;" ]     AGAINST H.S.CODE   "&amp;TEXT(INDIRECT($A$1&amp;"!"&amp;CELL("address",$H71)),"0000.0000")&amp;IF(OR(INDIRECT($A$1&amp;"!"&amp;CELL("address",$X$8))&lt;&gt;"",INDIRECT($A$1&amp;"!"&amp;CELL("address",$Y$8))&lt;&gt;""),"  EFS ONLINE AC #    ","")&amp;_xlfn.IFNA(VLOOKUP(INDIRECT($A$1&amp;"!"&amp;CELL("address",X71)),AC.No[],2,0),"")&amp;_xlfn.IFNA(IF(INDIRECT($A$1&amp;"!"&amp;CELL("address",Y71))&lt;&gt;0,"   +   "&amp;VLOOKUP(INDIRECT($A$1&amp;"!"&amp;CELL("address",Y71)),AC.No[],2,0),""),""),""),REPT("-",150))</f>
        <v/>
      </c>
      <c r="E71" s="7" t="str">
        <f ca="1">IF(INDIRECT($A$1&amp;"!"&amp;CELL("address",$CU71))&lt;&gt;"END",IF(INDIRECT($A$1&amp;"!"&amp;CELL("address",AB71))&lt;&gt;0,"USED IMPORTED   "&amp;INDIRECT($A$1&amp;"!"&amp;CELL("address",$CU71))&amp;"     USED  "&amp;TEXT(INDIRECT($A$1&amp;"!"&amp;CELL("address",AB71)),"#,###.#0")&amp;" KGS      AGAINST BILL OF ENTRY NO    "&amp;INDIRECT($A$1&amp;"!"&amp;CELL("address",$F71))&amp;"      Rate Per Kgs [ "&amp;INDIRECT($A$1&amp;"!"&amp;CELL("address",$I71))&amp;" ]     AGAINST H.S.CODE   "&amp;TEXT(INDIRECT($A$1&amp;"!"&amp;CELL("address",$H71)),"0000.0000")&amp;IF(OR(INDIRECT($A$1&amp;"!"&amp;CELL("address",$AD$8))&lt;&gt;"",INDIRECT($A$1&amp;"!"&amp;CELL("address",$AE$8))&lt;&gt;""),"  EFS ONLINE AC #    ","")&amp;_xlfn.IFNA(VLOOKUP(INDIRECT($A$1&amp;"!"&amp;CELL("address",AD71)),AC.No[],2,0),"")&amp;_xlfn.IFNA(IF(INDIRECT($A$1&amp;"!"&amp;CELL("address",AE71))&lt;&gt;0,"   +   "&amp;VLOOKUP(INDIRECT($A$1&amp;"!"&amp;CELL("address",AE71)),AC.No[],2,0),""),""),""),REPT("-",150))</f>
        <v/>
      </c>
      <c r="F71" s="7" t="str">
        <f ca="1">IF(INDIRECT($A$1&amp;"!"&amp;CELL("address",$CU71))&lt;&gt;"END",IF(INDIRECT($A$1&amp;"!"&amp;CELL("address",AH71))&lt;&gt;0,"USED IMPORTED   "&amp;INDIRECT($A$1&amp;"!"&amp;CELL("address",$CU71))&amp;"     USED  "&amp;TEXT(INDIRECT($A$1&amp;"!"&amp;CELL("address",AH71)),"#,###.#0")&amp;" KGS      AGAINST BILL OF ENTRY NO    "&amp;INDIRECT($A$1&amp;"!"&amp;CELL("address",$F71))&amp;"      Rate Per Kgs [ "&amp;INDIRECT($A$1&amp;"!"&amp;CELL("address",$I71))&amp;" ]     AGAINST H.S.CODE   "&amp;TEXT(INDIRECT($A$1&amp;"!"&amp;CELL("address",$H71)),"0000.0000")&amp;IF(OR(INDIRECT($A$1&amp;"!"&amp;CELL("address",$AJ$8))&lt;&gt;"",INDIRECT($A$1&amp;"!"&amp;CELL("address",$AK$8))&lt;&gt;""),"  EFS ONLINE AC #    ","")&amp;_xlfn.IFNA(VLOOKUP(INDIRECT($A$1&amp;"!"&amp;CELL("address",AJ71)),AC.No[],2,0),"")&amp;_xlfn.IFNA(IF(INDIRECT($A$1&amp;"!"&amp;CELL("address",AK71))&lt;&gt;0,"   +   "&amp;VLOOKUP(INDIRECT($A$1&amp;"!"&amp;CELL("address",AK71)),AC.No[],2,0),""),""),""),REPT("-",150))</f>
        <v/>
      </c>
      <c r="G71" s="7" t="str">
        <f ca="1">IF(INDIRECT($A$1&amp;"!"&amp;CELL("address",$CU71))&lt;&gt;"END",IF(INDIRECT($A$1&amp;"!"&amp;CELL("address",AN71))&lt;&gt;0,"USED IMPORTED   "&amp;INDIRECT($A$1&amp;"!"&amp;CELL("address",$CU71))&amp;"     USED  "&amp;TEXT(INDIRECT($A$1&amp;"!"&amp;CELL("address",AN71)),"#,###.#0")&amp;" KGS      AGAINST BILL OF ENTRY NO    "&amp;INDIRECT($A$1&amp;"!"&amp;CELL("address",$F71))&amp;"      Rate Per Kgs [ "&amp;INDIRECT($A$1&amp;"!"&amp;CELL("address",$I71))&amp;" ]     AGAINST H.S.CODE   "&amp;TEXT(INDIRECT($A$1&amp;"!"&amp;CELL("address",$H71)),"0000.0000")&amp;IF(OR(INDIRECT($A$1&amp;"!"&amp;CELL("address",$AP$8))&lt;&gt;"",INDIRECT($A$1&amp;"!"&amp;CELL("address",$AQ$8))&lt;&gt;""),"  EFS ONLINE AC #    ","")&amp;_xlfn.IFNA(VLOOKUP(INDIRECT($A$1&amp;"!"&amp;CELL("address",AP71)),AC.No[],2,0),"")&amp;_xlfn.IFNA(IF(INDIRECT($A$1&amp;"!"&amp;CELL("address",AQ71))&lt;&gt;0,"   +   "&amp;VLOOKUP(INDIRECT($A$1&amp;"!"&amp;CELL("address",AQ71)),AC.No[],2,0),""),""),""),REPT("-",150))</f>
        <v/>
      </c>
      <c r="H71" s="7" t="str">
        <f ca="1">IF(INDIRECT($A$1&amp;"!"&amp;CELL("address",$CU71))&lt;&gt;"END",IF(INDIRECT($A$1&amp;"!"&amp;CELL("address",AT71))&lt;&gt;0,"USED IMPORTED   "&amp;INDIRECT($A$1&amp;"!"&amp;CELL("address",$CU71))&amp;"     USED  "&amp;TEXT(INDIRECT($A$1&amp;"!"&amp;CELL("address",AT71)),"#,###.#0")&amp;" KGS      AGAINST BILL OF ENTRY NO    "&amp;INDIRECT($A$1&amp;"!"&amp;CELL("address",$F71))&amp;"      Rate Per Kgs [ "&amp;INDIRECT($A$1&amp;"!"&amp;CELL("address",$I71))&amp;" ]     AGAINST H.S.CODE   "&amp;TEXT(INDIRECT($A$1&amp;"!"&amp;CELL("address",$H71)),"0000.0000")&amp;IF(OR(INDIRECT($A$1&amp;"!"&amp;CELL("address",$AV$8))&lt;&gt;"",INDIRECT($A$1&amp;"!"&amp;CELL("address",$AW$8))&lt;&gt;""),"  EFS ONLINE AC #    ","")&amp;_xlfn.IFNA(VLOOKUP(INDIRECT($A$1&amp;"!"&amp;CELL("address",AV71)),AC.No[],2,0),"")&amp;_xlfn.IFNA(IF(INDIRECT($A$1&amp;"!"&amp;CELL("address",AW71))&lt;&gt;0,"   +   "&amp;VLOOKUP(INDIRECT($A$1&amp;"!"&amp;CELL("address",AW71)),AC.No[],2,0),""),""),""),REPT("-",150))</f>
        <v/>
      </c>
      <c r="I71" s="7" t="str">
        <f ca="1">IF(INDIRECT($A$1&amp;"!"&amp;CELL("address",$CU71))&lt;&gt;"END",IF(INDIRECT($A$1&amp;"!"&amp;CELL("address",AZ71))&lt;&gt;0,"USED IMPORTED   "&amp;INDIRECT($A$1&amp;"!"&amp;CELL("address",$CU71))&amp;"     USED  "&amp;TEXT(INDIRECT($A$1&amp;"!"&amp;CELL("address",AZ71)),"#,###.#0")&amp;" KGS      AGAINST BILL OF ENTRY NO    "&amp;INDIRECT($A$1&amp;"!"&amp;CELL("address",$F71))&amp;"      Rate Per Kgs [ "&amp;INDIRECT($A$1&amp;"!"&amp;CELL("address",$I71))&amp;" ]     AGAINST H.S.CODE   "&amp;TEXT(INDIRECT($A$1&amp;"!"&amp;CELL("address",$H71)),"0000.0000")&amp;IF(OR(INDIRECT($A$1&amp;"!"&amp;CELL("address",$BB$8))&lt;&gt;"",INDIRECT($A$1&amp;"!"&amp;CELL("address",$BC$8))&lt;&gt;""),"  EFS ONLINE AC #    ","")&amp;_xlfn.IFNA(VLOOKUP(INDIRECT($A$1&amp;"!"&amp;CELL("address",BB71)),AC.No[],2,0),"")&amp;_xlfn.IFNA(IF(INDIRECT($A$1&amp;"!"&amp;CELL("address",BC71))&lt;&gt;0,"   +   "&amp;VLOOKUP(INDIRECT($A$1&amp;"!"&amp;CELL("address",BC71)),AC.No[],2,0),""),""),""),REPT("-",150))</f>
        <v/>
      </c>
      <c r="J71" s="7" t="str">
        <f ca="1">IF(INDIRECT($A$1&amp;"!"&amp;CELL("address",$CU71))&lt;&gt;"END",IF(INDIRECT($A$1&amp;"!"&amp;CELL("address",BF71))&lt;&gt;0,"USED IMPORTED   "&amp;INDIRECT($A$1&amp;"!"&amp;CELL("address",$CU71))&amp;"     USED  "&amp;TEXT(INDIRECT($A$1&amp;"!"&amp;CELL("address",BF71)),"#,###.#0")&amp;" KGS      AGAINST BILL OF ENTRY NO    "&amp;INDIRECT($A$1&amp;"!"&amp;CELL("address",$F71))&amp;"      Rate Per Kgs [ "&amp;INDIRECT($A$1&amp;"!"&amp;CELL("address",$I71))&amp;" ]     AGAINST H.S.CODE   "&amp;TEXT(INDIRECT($A$1&amp;"!"&amp;CELL("address",$H71)),"0000.0000")&amp;IF(OR(INDIRECT($A$1&amp;"!"&amp;CELL("address",$BH$8))&lt;&gt;"",INDIRECT($A$1&amp;"!"&amp;CELL("address",$BI$8))&lt;&gt;""),"  EFS ONLINE AC #    ","")&amp;_xlfn.IFNA(VLOOKUP(INDIRECT($A$1&amp;"!"&amp;CELL("address",BH71)),AC.No[],2,0),"")&amp;_xlfn.IFNA(IF(INDIRECT($A$1&amp;"!"&amp;CELL("address",BI71))&lt;&gt;0,"   +   "&amp;VLOOKUP(INDIRECT($A$1&amp;"!"&amp;CELL("address",BI71)),AC.No[],2,0),""),""),""),REPT("-",150))</f>
        <v/>
      </c>
      <c r="K71" s="7" t="str">
        <f ca="1">IF(INDIRECT($A$1&amp;"!"&amp;CELL("address",$CU71))&lt;&gt;"END",IF(INDIRECT($A$1&amp;"!"&amp;CELL("address",BL71))&lt;&gt;0,"USED IMPORTED   "&amp;INDIRECT($A$1&amp;"!"&amp;CELL("address",$CU71))&amp;"     USED  "&amp;TEXT(INDIRECT($A$1&amp;"!"&amp;CELL("address",BL71)),"#,###.#0")&amp;" KGS      AGAINST BILL OF ENTRY NO    "&amp;INDIRECT($A$1&amp;"!"&amp;CELL("address",$F71))&amp;"      Rate Per Kgs [ "&amp;INDIRECT($A$1&amp;"!"&amp;CELL("address",$I71))&amp;" ]     AGAINST H.S.CODE   "&amp;TEXT(INDIRECT($A$1&amp;"!"&amp;CELL("address",$H71)),"0000.0000")&amp;IF(OR(INDIRECT($A$1&amp;"!"&amp;CELL("address",$BN$8))&lt;&gt;"",INDIRECT($A$1&amp;"!"&amp;CELL("address",$BO$8))&lt;&gt;""),"  EFS ONLINE AC #    ","")&amp;_xlfn.IFNA(VLOOKUP(INDIRECT($A$1&amp;"!"&amp;CELL("address",BN71)),AC.No[],2,0),"")&amp;_xlfn.IFNA(IF(INDIRECT($A$1&amp;"!"&amp;CELL("address",BO71))&lt;&gt;0,"   +   "&amp;VLOOKUP(INDIRECT($A$1&amp;"!"&amp;CELL("address",BO71)),AC.No[],2,0),""),""),""),REPT("-",150))</f>
        <v/>
      </c>
      <c r="L71" s="7" t="str">
        <f ca="1">IF(INDIRECT($A$1&amp;"!"&amp;CELL("address",$CU71))&lt;&gt;"END",IF(INDIRECT($A$1&amp;"!"&amp;CELL("address",BR71))&lt;&gt;0,"USED IMPORTED   "&amp;INDIRECT($A$1&amp;"!"&amp;CELL("address",$CU71))&amp;"     USED  "&amp;TEXT(INDIRECT($A$1&amp;"!"&amp;CELL("address",BR71)),"#,###.#0")&amp;" KGS      AGAINST BILL OF ENTRY NO    "&amp;INDIRECT($A$1&amp;"!"&amp;CELL("address",$F71))&amp;"      Rate Per Kgs [ "&amp;INDIRECT($A$1&amp;"!"&amp;CELL("address",$I71))&amp;" ]     AGAINST H.S.CODE   "&amp;TEXT(INDIRECT($A$1&amp;"!"&amp;CELL("address",$H71)),"0000.0000")&amp;IF(OR(INDIRECT($A$1&amp;"!"&amp;CELL("address",$BT$8))&lt;&gt;"",INDIRECT($A$1&amp;"!"&amp;CELL("address",$BU$8))&lt;&gt;""),"  EFS ONLINE AC #    ","")&amp;_xlfn.IFNA(VLOOKUP(INDIRECT($A$1&amp;"!"&amp;CELL("address",BT71)),AC.No[],2,0),"")&amp;_xlfn.IFNA(IF(INDIRECT($A$1&amp;"!"&amp;CELL("address",BU71))&lt;&gt;0,"   +   "&amp;VLOOKUP(INDIRECT($A$1&amp;"!"&amp;CELL("address",BU71)),AC.No[],2,0),""),""),""),REPT("-",150))</f>
        <v/>
      </c>
      <c r="M71" s="7" t="str">
        <f ca="1">IF(INDIRECT($A$1&amp;"!"&amp;CELL("address",$CU71))&lt;&gt;"END",IF(INDIRECT($A$1&amp;"!"&amp;CELL("address",BX71))&lt;&gt;0,"USED IMPORTED   "&amp;INDIRECT($A$1&amp;"!"&amp;CELL("address",$CU71))&amp;"     USED  "&amp;TEXT(INDIRECT($A$1&amp;"!"&amp;CELL("address",BX71)),"#,###.#0")&amp;" KGS      AGAINST BILL OF ENTRY NO    "&amp;INDIRECT($A$1&amp;"!"&amp;CELL("address",$F71))&amp;"      Rate Per Kgs [ "&amp;INDIRECT($A$1&amp;"!"&amp;CELL("address",$I71))&amp;" ]     AGAINST H.S.CODE   "&amp;TEXT(INDIRECT($A$1&amp;"!"&amp;CELL("address",$H71)),"0000.0000")&amp;IF(OR(INDIRECT($A$1&amp;"!"&amp;CELL("address",$BZ$8))&lt;&gt;"",INDIRECT($A$1&amp;"!"&amp;CELL("address",$CA$8))&lt;&gt;""),"  EFS ONLINE AC #    ","")&amp;_xlfn.IFNA(VLOOKUP(INDIRECT($A$1&amp;"!"&amp;CELL("address",BZ71)),AC.No[],2,0),"")&amp;_xlfn.IFNA(IF(INDIRECT($A$1&amp;"!"&amp;CELL("address",CA71))&lt;&gt;0,"   +   "&amp;VLOOKUP(INDIRECT($A$1&amp;"!"&amp;CELL("address",CA71)),AC.No[],2,0),""),""),""),REPT("-",150))</f>
        <v/>
      </c>
      <c r="N71" s="7" t="str">
        <f ca="1">IF(INDIRECT($A$1&amp;"!"&amp;CELL("address",$CU71))&lt;&gt;"END",IF(INDIRECT($A$1&amp;"!"&amp;CELL("address",CD71))&lt;&gt;0,"USED IMPORTED   "&amp;INDIRECT($A$1&amp;"!"&amp;CELL("address",$CU71))&amp;"     USED  "&amp;TEXT(INDIRECT($A$1&amp;"!"&amp;CELL("address",CD71)),"#,###.#0")&amp;" KGS      AGAINST BILL OF ENTRY NO    "&amp;INDIRECT($A$1&amp;"!"&amp;CELL("address",$F71))&amp;"      Rate Per Kgs [ "&amp;INDIRECT($A$1&amp;"!"&amp;CELL("address",$I71))&amp;" ]     AGAINST H.S.CODE   "&amp;TEXT(INDIRECT($A$1&amp;"!"&amp;CELL("address",$H71)),"0000.0000")&amp;IF(OR(INDIRECT($A$1&amp;"!"&amp;CELL("address",$CF$8))&lt;&gt;"",INDIRECT($A$1&amp;"!"&amp;CELL("address",$CG$8))&lt;&gt;""),"  EFS ONLINE AC #    ","")&amp;_xlfn.IFNA(VLOOKUP(INDIRECT($A$1&amp;"!"&amp;CELL("address",CF71)),AC.No[],2,0),"")&amp;_xlfn.IFNA(IF(INDIRECT($A$1&amp;"!"&amp;CELL("address",CG71))&lt;&gt;0,"   +   "&amp;VLOOKUP(INDIRECT($A$1&amp;"!"&amp;CELL("address",CG71)),AC.No[],2,0),""),""),""),REPT("-",150))</f>
        <v/>
      </c>
      <c r="O71" s="7" t="str">
        <f ca="1">IF(INDIRECT($A$1&amp;"!"&amp;CELL("address",$CU71))&lt;&gt;"END",IF(INDIRECT($A$1&amp;"!"&amp;CELL("address",CJ71))&lt;&gt;0,"USED IMPORTED   "&amp;INDIRECT($A$1&amp;"!"&amp;CELL("address",$CU71))&amp;"     USED  "&amp;TEXT(INDIRECT($A$1&amp;"!"&amp;CELL("address",CJ71)),"#,###.#0")&amp;" KGS      AGAINST BILL OF ENTRY NO    "&amp;INDIRECT($A$1&amp;"!"&amp;CELL("address",$F71))&amp;"      Rate Per Kgs [ "&amp;INDIRECT($A$1&amp;"!"&amp;CELL("address",$I71))&amp;" ]     AGAINST H.S.CODE   "&amp;TEXT(INDIRECT($A$1&amp;"!"&amp;CELL("address",$H71)),"0000.0000")&amp;IF(OR(INDIRECT($A$1&amp;"!"&amp;CELL("address",$CL$8))&lt;&gt;"",INDIRECT($A$1&amp;"!"&amp;CELL("address",$CM$8))&lt;&gt;""),"  EFS ONLINE AC #    ","")&amp;_xlfn.IFNA(VLOOKUP(INDIRECT($A$1&amp;"!"&amp;CELL("address",CL71)),AC.No[],2,0),"")&amp;_xlfn.IFNA(IF(INDIRECT($A$1&amp;"!"&amp;CELL("address",CM71))&lt;&gt;0,"   +   "&amp;VLOOKUP(INDIRECT($A$1&amp;"!"&amp;CELL("address",CM71)),AC.No[],2,0),""),""),""),REPT("-",150))</f>
        <v/>
      </c>
      <c r="P71" s="7" t="str">
        <f ca="1">IF(INDIRECT($A$1&amp;"!"&amp;CELL("address",$CU71))&lt;&gt;"END",IF(INDIRECT($A$1&amp;"!"&amp;CELL("address",CP71))&lt;&gt;0,"USED IMPORTED   "&amp;INDIRECT($A$1&amp;"!"&amp;CELL("address",$CU71))&amp;"     USED  "&amp;TEXT(INDIRECT($A$1&amp;"!"&amp;CELL("address",CP71)),"#,###.#0")&amp;" KGS      AGAINST BILL OF ENTRY NO    "&amp;INDIRECT($A$1&amp;"!"&amp;CELL("address",$F71))&amp;"      Rate Per Kgs [ "&amp;INDIRECT($A$1&amp;"!"&amp;CELL("address",$I71))&amp;" ]     AGAINST H.S.CODE   "&amp;TEXT(INDIRECT($A$1&amp;"!"&amp;CELL("address",$H71)),"0000.0000")&amp;IF(OR(INDIRECT($A$1&amp;"!"&amp;CELL("address",$CR$8))&lt;&gt;"",INDIRECT($A$1&amp;"!"&amp;CELL("address",$CS$8))&lt;&gt;""),"  EFS ONLINE AC #    ","")&amp;_xlfn.IFNA(VLOOKUP(INDIRECT($A$1&amp;"!"&amp;CELL("address",CR71)),AC.No[],2,0),"")&amp;_xlfn.IFNA(IF(INDIRECT($A$1&amp;"!"&amp;CELL("address",CS71))&lt;&gt;0,"   +   "&amp;VLOOKUP(INDIRECT($A$1&amp;"!"&amp;CELL("address",CS71)),AC.No[],2,0),""),""),""),REPT("-",150))</f>
        <v/>
      </c>
    </row>
    <row r="72" spans="1:16" x14ac:dyDescent="0.2">
      <c r="A72" s="124">
        <v>63</v>
      </c>
      <c r="B72" s="7" t="str">
        <f ca="1">IF(INDIRECT($A$1&amp;"!"&amp;CELL("address",$CU72))&lt;&gt;"END",IF(INDIRECT($A$1&amp;"!"&amp;CELL("address",J72))&lt;&gt;0,"USED IMPORTED   "&amp;INDIRECT($A$1&amp;"!"&amp;CELL("address",$CU72))&amp;"     USED  "&amp;TEXT(INDIRECT($A$1&amp;"!"&amp;CELL("address",J72)),"#,###.#0")&amp;" KGS      AGAINST BILL OF ENTRY NO    "&amp;INDIRECT($A$1&amp;"!"&amp;CELL("address",$F72))&amp;"      Rate Per Kgs [ "&amp;INDIRECT($A$1&amp;"!"&amp;CELL("address",$I72))&amp;" ]     AGAINST H.S.CODE   "&amp;TEXT(INDIRECT($A$1&amp;"!"&amp;CELL("address",$H72)),"0000.0000")&amp;IF(OR(INDIRECT($A$1&amp;"!"&amp;CELL("address",$L$8))&lt;&gt;"",INDIRECT($A$1&amp;"!"&amp;CELL("address",$M$8))&lt;&gt;""),"  EFS ONLINE AC #    ","")&amp;_xlfn.IFNA(VLOOKUP(INDIRECT($A$1&amp;"!"&amp;CELL("address",L72)),AC.No[],2,0),"")&amp;_xlfn.IFNA(IF(INDIRECT($A$1&amp;"!"&amp;CELL("address",M72))&lt;&gt;0,"   +   "&amp;VLOOKUP(INDIRECT($A$1&amp;"!"&amp;CELL("address",M72)),AC.No[],2,0),""),""),""),REPT("-",150))</f>
        <v/>
      </c>
      <c r="C72" s="7" t="str">
        <f ca="1">IF(INDIRECT($A$1&amp;"!"&amp;CELL("address",$CU72))&lt;&gt;"END",IF(INDIRECT($A$1&amp;"!"&amp;CELL("address",P72))&lt;&gt;0,"USED IMPORTED   "&amp;INDIRECT($A$1&amp;"!"&amp;CELL("address",$CU72))&amp;"     USED  "&amp;TEXT(INDIRECT($A$1&amp;"!"&amp;CELL("address",P72)),"#,###.#0")&amp;" KGS      AGAINST BILL OF ENTRY NO    "&amp;INDIRECT($A$1&amp;"!"&amp;CELL("address",$F72))&amp;"      Rate Per Kgs [ "&amp;INDIRECT($A$1&amp;"!"&amp;CELL("address",$I72))&amp;" ]     AGAINST H.S.CODE   "&amp;TEXT(INDIRECT($A$1&amp;"!"&amp;CELL("address",$H72)),"0000.0000")&amp;IF(OR(INDIRECT($A$1&amp;"!"&amp;CELL("address",$R$8))&lt;&gt;"",INDIRECT($A$1&amp;"!"&amp;CELL("address",$S$8))&lt;&gt;""),"  EFS ONLINE AC #    ","")&amp;_xlfn.IFNA(VLOOKUP(INDIRECT($A$1&amp;"!"&amp;CELL("address",R72)),AC.No[],2,0),"")&amp;_xlfn.IFNA(IF(INDIRECT($A$1&amp;"!"&amp;CELL("address",S72))&lt;&gt;0,"   +   "&amp;VLOOKUP(INDIRECT($A$1&amp;"!"&amp;CELL("address",S72)),AC.No[],2,0),""),""),""),REPT("-",150))</f>
        <v/>
      </c>
      <c r="D72" s="7" t="str">
        <f ca="1">IF(INDIRECT($A$1&amp;"!"&amp;CELL("address",$CU72))&lt;&gt;"END",IF(INDIRECT($A$1&amp;"!"&amp;CELL("address",V72))&lt;&gt;0,"USED IMPORTED   "&amp;INDIRECT($A$1&amp;"!"&amp;CELL("address",$CU72))&amp;"     USED  "&amp;TEXT(INDIRECT($A$1&amp;"!"&amp;CELL("address",V72)),"#,###.#0")&amp;" KGS      AGAINST BILL OF ENTRY NO    "&amp;INDIRECT($A$1&amp;"!"&amp;CELL("address",$F72))&amp;"      Rate Per Kgs [ "&amp;INDIRECT($A$1&amp;"!"&amp;CELL("address",$I72))&amp;" ]     AGAINST H.S.CODE   "&amp;TEXT(INDIRECT($A$1&amp;"!"&amp;CELL("address",$H72)),"0000.0000")&amp;IF(OR(INDIRECT($A$1&amp;"!"&amp;CELL("address",$X$8))&lt;&gt;"",INDIRECT($A$1&amp;"!"&amp;CELL("address",$Y$8))&lt;&gt;""),"  EFS ONLINE AC #    ","")&amp;_xlfn.IFNA(VLOOKUP(INDIRECT($A$1&amp;"!"&amp;CELL("address",X72)),AC.No[],2,0),"")&amp;_xlfn.IFNA(IF(INDIRECT($A$1&amp;"!"&amp;CELL("address",Y72))&lt;&gt;0,"   +   "&amp;VLOOKUP(INDIRECT($A$1&amp;"!"&amp;CELL("address",Y72)),AC.No[],2,0),""),""),""),REPT("-",150))</f>
        <v/>
      </c>
      <c r="E72" s="7" t="str">
        <f ca="1">IF(INDIRECT($A$1&amp;"!"&amp;CELL("address",$CU72))&lt;&gt;"END",IF(INDIRECT($A$1&amp;"!"&amp;CELL("address",AB72))&lt;&gt;0,"USED IMPORTED   "&amp;INDIRECT($A$1&amp;"!"&amp;CELL("address",$CU72))&amp;"     USED  "&amp;TEXT(INDIRECT($A$1&amp;"!"&amp;CELL("address",AB72)),"#,###.#0")&amp;" KGS      AGAINST BILL OF ENTRY NO    "&amp;INDIRECT($A$1&amp;"!"&amp;CELL("address",$F72))&amp;"      Rate Per Kgs [ "&amp;INDIRECT($A$1&amp;"!"&amp;CELL("address",$I72))&amp;" ]     AGAINST H.S.CODE   "&amp;TEXT(INDIRECT($A$1&amp;"!"&amp;CELL("address",$H72)),"0000.0000")&amp;IF(OR(INDIRECT($A$1&amp;"!"&amp;CELL("address",$AD$8))&lt;&gt;"",INDIRECT($A$1&amp;"!"&amp;CELL("address",$AE$8))&lt;&gt;""),"  EFS ONLINE AC #    ","")&amp;_xlfn.IFNA(VLOOKUP(INDIRECT($A$1&amp;"!"&amp;CELL("address",AD72)),AC.No[],2,0),"")&amp;_xlfn.IFNA(IF(INDIRECT($A$1&amp;"!"&amp;CELL("address",AE72))&lt;&gt;0,"   +   "&amp;VLOOKUP(INDIRECT($A$1&amp;"!"&amp;CELL("address",AE72)),AC.No[],2,0),""),""),""),REPT("-",150))</f>
        <v/>
      </c>
      <c r="F72" s="7" t="str">
        <f ca="1">IF(INDIRECT($A$1&amp;"!"&amp;CELL("address",$CU72))&lt;&gt;"END",IF(INDIRECT($A$1&amp;"!"&amp;CELL("address",AH72))&lt;&gt;0,"USED IMPORTED   "&amp;INDIRECT($A$1&amp;"!"&amp;CELL("address",$CU72))&amp;"     USED  "&amp;TEXT(INDIRECT($A$1&amp;"!"&amp;CELL("address",AH72)),"#,###.#0")&amp;" KGS      AGAINST BILL OF ENTRY NO    "&amp;INDIRECT($A$1&amp;"!"&amp;CELL("address",$F72))&amp;"      Rate Per Kgs [ "&amp;INDIRECT($A$1&amp;"!"&amp;CELL("address",$I72))&amp;" ]     AGAINST H.S.CODE   "&amp;TEXT(INDIRECT($A$1&amp;"!"&amp;CELL("address",$H72)),"0000.0000")&amp;IF(OR(INDIRECT($A$1&amp;"!"&amp;CELL("address",$AJ$8))&lt;&gt;"",INDIRECT($A$1&amp;"!"&amp;CELL("address",$AK$8))&lt;&gt;""),"  EFS ONLINE AC #    ","")&amp;_xlfn.IFNA(VLOOKUP(INDIRECT($A$1&amp;"!"&amp;CELL("address",AJ72)),AC.No[],2,0),"")&amp;_xlfn.IFNA(IF(INDIRECT($A$1&amp;"!"&amp;CELL("address",AK72))&lt;&gt;0,"   +   "&amp;VLOOKUP(INDIRECT($A$1&amp;"!"&amp;CELL("address",AK72)),AC.No[],2,0),""),""),""),REPT("-",150))</f>
        <v/>
      </c>
      <c r="G72" s="7" t="str">
        <f ca="1">IF(INDIRECT($A$1&amp;"!"&amp;CELL("address",$CU72))&lt;&gt;"END",IF(INDIRECT($A$1&amp;"!"&amp;CELL("address",AN72))&lt;&gt;0,"USED IMPORTED   "&amp;INDIRECT($A$1&amp;"!"&amp;CELL("address",$CU72))&amp;"     USED  "&amp;TEXT(INDIRECT($A$1&amp;"!"&amp;CELL("address",AN72)),"#,###.#0")&amp;" KGS      AGAINST BILL OF ENTRY NO    "&amp;INDIRECT($A$1&amp;"!"&amp;CELL("address",$F72))&amp;"      Rate Per Kgs [ "&amp;INDIRECT($A$1&amp;"!"&amp;CELL("address",$I72))&amp;" ]     AGAINST H.S.CODE   "&amp;TEXT(INDIRECT($A$1&amp;"!"&amp;CELL("address",$H72)),"0000.0000")&amp;IF(OR(INDIRECT($A$1&amp;"!"&amp;CELL("address",$AP$8))&lt;&gt;"",INDIRECT($A$1&amp;"!"&amp;CELL("address",$AQ$8))&lt;&gt;""),"  EFS ONLINE AC #    ","")&amp;_xlfn.IFNA(VLOOKUP(INDIRECT($A$1&amp;"!"&amp;CELL("address",AP72)),AC.No[],2,0),"")&amp;_xlfn.IFNA(IF(INDIRECT($A$1&amp;"!"&amp;CELL("address",AQ72))&lt;&gt;0,"   +   "&amp;VLOOKUP(INDIRECT($A$1&amp;"!"&amp;CELL("address",AQ72)),AC.No[],2,0),""),""),""),REPT("-",150))</f>
        <v/>
      </c>
      <c r="H72" s="7" t="str">
        <f ca="1">IF(INDIRECT($A$1&amp;"!"&amp;CELL("address",$CU72))&lt;&gt;"END",IF(INDIRECT($A$1&amp;"!"&amp;CELL("address",AT72))&lt;&gt;0,"USED IMPORTED   "&amp;INDIRECT($A$1&amp;"!"&amp;CELL("address",$CU72))&amp;"     USED  "&amp;TEXT(INDIRECT($A$1&amp;"!"&amp;CELL("address",AT72)),"#,###.#0")&amp;" KGS      AGAINST BILL OF ENTRY NO    "&amp;INDIRECT($A$1&amp;"!"&amp;CELL("address",$F72))&amp;"      Rate Per Kgs [ "&amp;INDIRECT($A$1&amp;"!"&amp;CELL("address",$I72))&amp;" ]     AGAINST H.S.CODE   "&amp;TEXT(INDIRECT($A$1&amp;"!"&amp;CELL("address",$H72)),"0000.0000")&amp;IF(OR(INDIRECT($A$1&amp;"!"&amp;CELL("address",$AV$8))&lt;&gt;"",INDIRECT($A$1&amp;"!"&amp;CELL("address",$AW$8))&lt;&gt;""),"  EFS ONLINE AC #    ","")&amp;_xlfn.IFNA(VLOOKUP(INDIRECT($A$1&amp;"!"&amp;CELL("address",AV72)),AC.No[],2,0),"")&amp;_xlfn.IFNA(IF(INDIRECT($A$1&amp;"!"&amp;CELL("address",AW72))&lt;&gt;0,"   +   "&amp;VLOOKUP(INDIRECT($A$1&amp;"!"&amp;CELL("address",AW72)),AC.No[],2,0),""),""),""),REPT("-",150))</f>
        <v/>
      </c>
      <c r="I72" s="7" t="str">
        <f ca="1">IF(INDIRECT($A$1&amp;"!"&amp;CELL("address",$CU72))&lt;&gt;"END",IF(INDIRECT($A$1&amp;"!"&amp;CELL("address",AZ72))&lt;&gt;0,"USED IMPORTED   "&amp;INDIRECT($A$1&amp;"!"&amp;CELL("address",$CU72))&amp;"     USED  "&amp;TEXT(INDIRECT($A$1&amp;"!"&amp;CELL("address",AZ72)),"#,###.#0")&amp;" KGS      AGAINST BILL OF ENTRY NO    "&amp;INDIRECT($A$1&amp;"!"&amp;CELL("address",$F72))&amp;"      Rate Per Kgs [ "&amp;INDIRECT($A$1&amp;"!"&amp;CELL("address",$I72))&amp;" ]     AGAINST H.S.CODE   "&amp;TEXT(INDIRECT($A$1&amp;"!"&amp;CELL("address",$H72)),"0000.0000")&amp;IF(OR(INDIRECT($A$1&amp;"!"&amp;CELL("address",$BB$8))&lt;&gt;"",INDIRECT($A$1&amp;"!"&amp;CELL("address",$BC$8))&lt;&gt;""),"  EFS ONLINE AC #    ","")&amp;_xlfn.IFNA(VLOOKUP(INDIRECT($A$1&amp;"!"&amp;CELL("address",BB72)),AC.No[],2,0),"")&amp;_xlfn.IFNA(IF(INDIRECT($A$1&amp;"!"&amp;CELL("address",BC72))&lt;&gt;0,"   +   "&amp;VLOOKUP(INDIRECT($A$1&amp;"!"&amp;CELL("address",BC72)),AC.No[],2,0),""),""),""),REPT("-",150))</f>
        <v/>
      </c>
      <c r="J72" s="7" t="str">
        <f ca="1">IF(INDIRECT($A$1&amp;"!"&amp;CELL("address",$CU72))&lt;&gt;"END",IF(INDIRECT($A$1&amp;"!"&amp;CELL("address",BF72))&lt;&gt;0,"USED IMPORTED   "&amp;INDIRECT($A$1&amp;"!"&amp;CELL("address",$CU72))&amp;"     USED  "&amp;TEXT(INDIRECT($A$1&amp;"!"&amp;CELL("address",BF72)),"#,###.#0")&amp;" KGS      AGAINST BILL OF ENTRY NO    "&amp;INDIRECT($A$1&amp;"!"&amp;CELL("address",$F72))&amp;"      Rate Per Kgs [ "&amp;INDIRECT($A$1&amp;"!"&amp;CELL("address",$I72))&amp;" ]     AGAINST H.S.CODE   "&amp;TEXT(INDIRECT($A$1&amp;"!"&amp;CELL("address",$H72)),"0000.0000")&amp;IF(OR(INDIRECT($A$1&amp;"!"&amp;CELL("address",$BH$8))&lt;&gt;"",INDIRECT($A$1&amp;"!"&amp;CELL("address",$BI$8))&lt;&gt;""),"  EFS ONLINE AC #    ","")&amp;_xlfn.IFNA(VLOOKUP(INDIRECT($A$1&amp;"!"&amp;CELL("address",BH72)),AC.No[],2,0),"")&amp;_xlfn.IFNA(IF(INDIRECT($A$1&amp;"!"&amp;CELL("address",BI72))&lt;&gt;0,"   +   "&amp;VLOOKUP(INDIRECT($A$1&amp;"!"&amp;CELL("address",BI72)),AC.No[],2,0),""),""),""),REPT("-",150))</f>
        <v/>
      </c>
      <c r="K72" s="7" t="str">
        <f ca="1">IF(INDIRECT($A$1&amp;"!"&amp;CELL("address",$CU72))&lt;&gt;"END",IF(INDIRECT($A$1&amp;"!"&amp;CELL("address",BL72))&lt;&gt;0,"USED IMPORTED   "&amp;INDIRECT($A$1&amp;"!"&amp;CELL("address",$CU72))&amp;"     USED  "&amp;TEXT(INDIRECT($A$1&amp;"!"&amp;CELL("address",BL72)),"#,###.#0")&amp;" KGS      AGAINST BILL OF ENTRY NO    "&amp;INDIRECT($A$1&amp;"!"&amp;CELL("address",$F72))&amp;"      Rate Per Kgs [ "&amp;INDIRECT($A$1&amp;"!"&amp;CELL("address",$I72))&amp;" ]     AGAINST H.S.CODE   "&amp;TEXT(INDIRECT($A$1&amp;"!"&amp;CELL("address",$H72)),"0000.0000")&amp;IF(OR(INDIRECT($A$1&amp;"!"&amp;CELL("address",$BN$8))&lt;&gt;"",INDIRECT($A$1&amp;"!"&amp;CELL("address",$BO$8))&lt;&gt;""),"  EFS ONLINE AC #    ","")&amp;_xlfn.IFNA(VLOOKUP(INDIRECT($A$1&amp;"!"&amp;CELL("address",BN72)),AC.No[],2,0),"")&amp;_xlfn.IFNA(IF(INDIRECT($A$1&amp;"!"&amp;CELL("address",BO72))&lt;&gt;0,"   +   "&amp;VLOOKUP(INDIRECT($A$1&amp;"!"&amp;CELL("address",BO72)),AC.No[],2,0),""),""),""),REPT("-",150))</f>
        <v/>
      </c>
      <c r="L72" s="7" t="str">
        <f ca="1">IF(INDIRECT($A$1&amp;"!"&amp;CELL("address",$CU72))&lt;&gt;"END",IF(INDIRECT($A$1&amp;"!"&amp;CELL("address",BR72))&lt;&gt;0,"USED IMPORTED   "&amp;INDIRECT($A$1&amp;"!"&amp;CELL("address",$CU72))&amp;"     USED  "&amp;TEXT(INDIRECT($A$1&amp;"!"&amp;CELL("address",BR72)),"#,###.#0")&amp;" KGS      AGAINST BILL OF ENTRY NO    "&amp;INDIRECT($A$1&amp;"!"&amp;CELL("address",$F72))&amp;"      Rate Per Kgs [ "&amp;INDIRECT($A$1&amp;"!"&amp;CELL("address",$I72))&amp;" ]     AGAINST H.S.CODE   "&amp;TEXT(INDIRECT($A$1&amp;"!"&amp;CELL("address",$H72)),"0000.0000")&amp;IF(OR(INDIRECT($A$1&amp;"!"&amp;CELL("address",$BT$8))&lt;&gt;"",INDIRECT($A$1&amp;"!"&amp;CELL("address",$BU$8))&lt;&gt;""),"  EFS ONLINE AC #    ","")&amp;_xlfn.IFNA(VLOOKUP(INDIRECT($A$1&amp;"!"&amp;CELL("address",BT72)),AC.No[],2,0),"")&amp;_xlfn.IFNA(IF(INDIRECT($A$1&amp;"!"&amp;CELL("address",BU72))&lt;&gt;0,"   +   "&amp;VLOOKUP(INDIRECT($A$1&amp;"!"&amp;CELL("address",BU72)),AC.No[],2,0),""),""),""),REPT("-",150))</f>
        <v/>
      </c>
      <c r="M72" s="7" t="str">
        <f ca="1">IF(INDIRECT($A$1&amp;"!"&amp;CELL("address",$CU72))&lt;&gt;"END",IF(INDIRECT($A$1&amp;"!"&amp;CELL("address",BX72))&lt;&gt;0,"USED IMPORTED   "&amp;INDIRECT($A$1&amp;"!"&amp;CELL("address",$CU72))&amp;"     USED  "&amp;TEXT(INDIRECT($A$1&amp;"!"&amp;CELL("address",BX72)),"#,###.#0")&amp;" KGS      AGAINST BILL OF ENTRY NO    "&amp;INDIRECT($A$1&amp;"!"&amp;CELL("address",$F72))&amp;"      Rate Per Kgs [ "&amp;INDIRECT($A$1&amp;"!"&amp;CELL("address",$I72))&amp;" ]     AGAINST H.S.CODE   "&amp;TEXT(INDIRECT($A$1&amp;"!"&amp;CELL("address",$H72)),"0000.0000")&amp;IF(OR(INDIRECT($A$1&amp;"!"&amp;CELL("address",$BZ$8))&lt;&gt;"",INDIRECT($A$1&amp;"!"&amp;CELL("address",$CA$8))&lt;&gt;""),"  EFS ONLINE AC #    ","")&amp;_xlfn.IFNA(VLOOKUP(INDIRECT($A$1&amp;"!"&amp;CELL("address",BZ72)),AC.No[],2,0),"")&amp;_xlfn.IFNA(IF(INDIRECT($A$1&amp;"!"&amp;CELL("address",CA72))&lt;&gt;0,"   +   "&amp;VLOOKUP(INDIRECT($A$1&amp;"!"&amp;CELL("address",CA72)),AC.No[],2,0),""),""),""),REPT("-",150))</f>
        <v/>
      </c>
      <c r="N72" s="7" t="str">
        <f ca="1">IF(INDIRECT($A$1&amp;"!"&amp;CELL("address",$CU72))&lt;&gt;"END",IF(INDIRECT($A$1&amp;"!"&amp;CELL("address",CD72))&lt;&gt;0,"USED IMPORTED   "&amp;INDIRECT($A$1&amp;"!"&amp;CELL("address",$CU72))&amp;"     USED  "&amp;TEXT(INDIRECT($A$1&amp;"!"&amp;CELL("address",CD72)),"#,###.#0")&amp;" KGS      AGAINST BILL OF ENTRY NO    "&amp;INDIRECT($A$1&amp;"!"&amp;CELL("address",$F72))&amp;"      Rate Per Kgs [ "&amp;INDIRECT($A$1&amp;"!"&amp;CELL("address",$I72))&amp;" ]     AGAINST H.S.CODE   "&amp;TEXT(INDIRECT($A$1&amp;"!"&amp;CELL("address",$H72)),"0000.0000")&amp;IF(OR(INDIRECT($A$1&amp;"!"&amp;CELL("address",$CF$8))&lt;&gt;"",INDIRECT($A$1&amp;"!"&amp;CELL("address",$CG$8))&lt;&gt;""),"  EFS ONLINE AC #    ","")&amp;_xlfn.IFNA(VLOOKUP(INDIRECT($A$1&amp;"!"&amp;CELL("address",CF72)),AC.No[],2,0),"")&amp;_xlfn.IFNA(IF(INDIRECT($A$1&amp;"!"&amp;CELL("address",CG72))&lt;&gt;0,"   +   "&amp;VLOOKUP(INDIRECT($A$1&amp;"!"&amp;CELL("address",CG72)),AC.No[],2,0),""),""),""),REPT("-",150))</f>
        <v/>
      </c>
      <c r="O72" s="7" t="str">
        <f ca="1">IF(INDIRECT($A$1&amp;"!"&amp;CELL("address",$CU72))&lt;&gt;"END",IF(INDIRECT($A$1&amp;"!"&amp;CELL("address",CJ72))&lt;&gt;0,"USED IMPORTED   "&amp;INDIRECT($A$1&amp;"!"&amp;CELL("address",$CU72))&amp;"     USED  "&amp;TEXT(INDIRECT($A$1&amp;"!"&amp;CELL("address",CJ72)),"#,###.#0")&amp;" KGS      AGAINST BILL OF ENTRY NO    "&amp;INDIRECT($A$1&amp;"!"&amp;CELL("address",$F72))&amp;"      Rate Per Kgs [ "&amp;INDIRECT($A$1&amp;"!"&amp;CELL("address",$I72))&amp;" ]     AGAINST H.S.CODE   "&amp;TEXT(INDIRECT($A$1&amp;"!"&amp;CELL("address",$H72)),"0000.0000")&amp;IF(OR(INDIRECT($A$1&amp;"!"&amp;CELL("address",$CL$8))&lt;&gt;"",INDIRECT($A$1&amp;"!"&amp;CELL("address",$CM$8))&lt;&gt;""),"  EFS ONLINE AC #    ","")&amp;_xlfn.IFNA(VLOOKUP(INDIRECT($A$1&amp;"!"&amp;CELL("address",CL72)),AC.No[],2,0),"")&amp;_xlfn.IFNA(IF(INDIRECT($A$1&amp;"!"&amp;CELL("address",CM72))&lt;&gt;0,"   +   "&amp;VLOOKUP(INDIRECT($A$1&amp;"!"&amp;CELL("address",CM72)),AC.No[],2,0),""),""),""),REPT("-",150))</f>
        <v/>
      </c>
      <c r="P72" s="7" t="str">
        <f ca="1">IF(INDIRECT($A$1&amp;"!"&amp;CELL("address",$CU72))&lt;&gt;"END",IF(INDIRECT($A$1&amp;"!"&amp;CELL("address",CP72))&lt;&gt;0,"USED IMPORTED   "&amp;INDIRECT($A$1&amp;"!"&amp;CELL("address",$CU72))&amp;"     USED  "&amp;TEXT(INDIRECT($A$1&amp;"!"&amp;CELL("address",CP72)),"#,###.#0")&amp;" KGS      AGAINST BILL OF ENTRY NO    "&amp;INDIRECT($A$1&amp;"!"&amp;CELL("address",$F72))&amp;"      Rate Per Kgs [ "&amp;INDIRECT($A$1&amp;"!"&amp;CELL("address",$I72))&amp;" ]     AGAINST H.S.CODE   "&amp;TEXT(INDIRECT($A$1&amp;"!"&amp;CELL("address",$H72)),"0000.0000")&amp;IF(OR(INDIRECT($A$1&amp;"!"&amp;CELL("address",$CR$8))&lt;&gt;"",INDIRECT($A$1&amp;"!"&amp;CELL("address",$CS$8))&lt;&gt;""),"  EFS ONLINE AC #    ","")&amp;_xlfn.IFNA(VLOOKUP(INDIRECT($A$1&amp;"!"&amp;CELL("address",CR72)),AC.No[],2,0),"")&amp;_xlfn.IFNA(IF(INDIRECT($A$1&amp;"!"&amp;CELL("address",CS72))&lt;&gt;0,"   +   "&amp;VLOOKUP(INDIRECT($A$1&amp;"!"&amp;CELL("address",CS72)),AC.No[],2,0),""),""),""),REPT("-",150))</f>
        <v/>
      </c>
    </row>
    <row r="73" spans="1:16" x14ac:dyDescent="0.2">
      <c r="A73" s="124">
        <v>64</v>
      </c>
      <c r="B73" s="7" t="str">
        <f ca="1">IF(INDIRECT($A$1&amp;"!"&amp;CELL("address",$CU73))&lt;&gt;"END",IF(INDIRECT($A$1&amp;"!"&amp;CELL("address",J73))&lt;&gt;0,"USED IMPORTED   "&amp;INDIRECT($A$1&amp;"!"&amp;CELL("address",$CU73))&amp;"     USED  "&amp;TEXT(INDIRECT($A$1&amp;"!"&amp;CELL("address",J73)),"#,###.#0")&amp;" KGS      AGAINST BILL OF ENTRY NO    "&amp;INDIRECT($A$1&amp;"!"&amp;CELL("address",$F73))&amp;"      Rate Per Kgs [ "&amp;INDIRECT($A$1&amp;"!"&amp;CELL("address",$I73))&amp;" ]     AGAINST H.S.CODE   "&amp;TEXT(INDIRECT($A$1&amp;"!"&amp;CELL("address",$H73)),"0000.0000")&amp;IF(OR(INDIRECT($A$1&amp;"!"&amp;CELL("address",$L$8))&lt;&gt;"",INDIRECT($A$1&amp;"!"&amp;CELL("address",$M$8))&lt;&gt;""),"  EFS ONLINE AC #    ","")&amp;_xlfn.IFNA(VLOOKUP(INDIRECT($A$1&amp;"!"&amp;CELL("address",L73)),AC.No[],2,0),"")&amp;_xlfn.IFNA(IF(INDIRECT($A$1&amp;"!"&amp;CELL("address",M73))&lt;&gt;0,"   +   "&amp;VLOOKUP(INDIRECT($A$1&amp;"!"&amp;CELL("address",M73)),AC.No[],2,0),""),""),""),REPT("-",150))</f>
        <v/>
      </c>
      <c r="C73" s="7" t="str">
        <f ca="1">IF(INDIRECT($A$1&amp;"!"&amp;CELL("address",$CU73))&lt;&gt;"END",IF(INDIRECT($A$1&amp;"!"&amp;CELL("address",P73))&lt;&gt;0,"USED IMPORTED   "&amp;INDIRECT($A$1&amp;"!"&amp;CELL("address",$CU73))&amp;"     USED  "&amp;TEXT(INDIRECT($A$1&amp;"!"&amp;CELL("address",P73)),"#,###.#0")&amp;" KGS      AGAINST BILL OF ENTRY NO    "&amp;INDIRECT($A$1&amp;"!"&amp;CELL("address",$F73))&amp;"      Rate Per Kgs [ "&amp;INDIRECT($A$1&amp;"!"&amp;CELL("address",$I73))&amp;" ]     AGAINST H.S.CODE   "&amp;TEXT(INDIRECT($A$1&amp;"!"&amp;CELL("address",$H73)),"0000.0000")&amp;IF(OR(INDIRECT($A$1&amp;"!"&amp;CELL("address",$R$8))&lt;&gt;"",INDIRECT($A$1&amp;"!"&amp;CELL("address",$S$8))&lt;&gt;""),"  EFS ONLINE AC #    ","")&amp;_xlfn.IFNA(VLOOKUP(INDIRECT($A$1&amp;"!"&amp;CELL("address",R73)),AC.No[],2,0),"")&amp;_xlfn.IFNA(IF(INDIRECT($A$1&amp;"!"&amp;CELL("address",S73))&lt;&gt;0,"   +   "&amp;VLOOKUP(INDIRECT($A$1&amp;"!"&amp;CELL("address",S73)),AC.No[],2,0),""),""),""),REPT("-",150))</f>
        <v/>
      </c>
      <c r="D73" s="7" t="str">
        <f ca="1">IF(INDIRECT($A$1&amp;"!"&amp;CELL("address",$CU73))&lt;&gt;"END",IF(INDIRECT($A$1&amp;"!"&amp;CELL("address",V73))&lt;&gt;0,"USED IMPORTED   "&amp;INDIRECT($A$1&amp;"!"&amp;CELL("address",$CU73))&amp;"     USED  "&amp;TEXT(INDIRECT($A$1&amp;"!"&amp;CELL("address",V73)),"#,###.#0")&amp;" KGS      AGAINST BILL OF ENTRY NO    "&amp;INDIRECT($A$1&amp;"!"&amp;CELL("address",$F73))&amp;"      Rate Per Kgs [ "&amp;INDIRECT($A$1&amp;"!"&amp;CELL("address",$I73))&amp;" ]     AGAINST H.S.CODE   "&amp;TEXT(INDIRECT($A$1&amp;"!"&amp;CELL("address",$H73)),"0000.0000")&amp;IF(OR(INDIRECT($A$1&amp;"!"&amp;CELL("address",$X$8))&lt;&gt;"",INDIRECT($A$1&amp;"!"&amp;CELL("address",$Y$8))&lt;&gt;""),"  EFS ONLINE AC #    ","")&amp;_xlfn.IFNA(VLOOKUP(INDIRECT($A$1&amp;"!"&amp;CELL("address",X73)),AC.No[],2,0),"")&amp;_xlfn.IFNA(IF(INDIRECT($A$1&amp;"!"&amp;CELL("address",Y73))&lt;&gt;0,"   +   "&amp;VLOOKUP(INDIRECT($A$1&amp;"!"&amp;CELL("address",Y73)),AC.No[],2,0),""),""),""),REPT("-",150))</f>
        <v/>
      </c>
      <c r="E73" s="7" t="str">
        <f ca="1">IF(INDIRECT($A$1&amp;"!"&amp;CELL("address",$CU73))&lt;&gt;"END",IF(INDIRECT($A$1&amp;"!"&amp;CELL("address",AB73))&lt;&gt;0,"USED IMPORTED   "&amp;INDIRECT($A$1&amp;"!"&amp;CELL("address",$CU73))&amp;"     USED  "&amp;TEXT(INDIRECT($A$1&amp;"!"&amp;CELL("address",AB73)),"#,###.#0")&amp;" KGS      AGAINST BILL OF ENTRY NO    "&amp;INDIRECT($A$1&amp;"!"&amp;CELL("address",$F73))&amp;"      Rate Per Kgs [ "&amp;INDIRECT($A$1&amp;"!"&amp;CELL("address",$I73))&amp;" ]     AGAINST H.S.CODE   "&amp;TEXT(INDIRECT($A$1&amp;"!"&amp;CELL("address",$H73)),"0000.0000")&amp;IF(OR(INDIRECT($A$1&amp;"!"&amp;CELL("address",$AD$8))&lt;&gt;"",INDIRECT($A$1&amp;"!"&amp;CELL("address",$AE$8))&lt;&gt;""),"  EFS ONLINE AC #    ","")&amp;_xlfn.IFNA(VLOOKUP(INDIRECT($A$1&amp;"!"&amp;CELL("address",AD73)),AC.No[],2,0),"")&amp;_xlfn.IFNA(IF(INDIRECT($A$1&amp;"!"&amp;CELL("address",AE73))&lt;&gt;0,"   +   "&amp;VLOOKUP(INDIRECT($A$1&amp;"!"&amp;CELL("address",AE73)),AC.No[],2,0),""),""),""),REPT("-",150))</f>
        <v/>
      </c>
      <c r="F73" s="7" t="str">
        <f ca="1">IF(INDIRECT($A$1&amp;"!"&amp;CELL("address",$CU73))&lt;&gt;"END",IF(INDIRECT($A$1&amp;"!"&amp;CELL("address",AH73))&lt;&gt;0,"USED IMPORTED   "&amp;INDIRECT($A$1&amp;"!"&amp;CELL("address",$CU73))&amp;"     USED  "&amp;TEXT(INDIRECT($A$1&amp;"!"&amp;CELL("address",AH73)),"#,###.#0")&amp;" KGS      AGAINST BILL OF ENTRY NO    "&amp;INDIRECT($A$1&amp;"!"&amp;CELL("address",$F73))&amp;"      Rate Per Kgs [ "&amp;INDIRECT($A$1&amp;"!"&amp;CELL("address",$I73))&amp;" ]     AGAINST H.S.CODE   "&amp;TEXT(INDIRECT($A$1&amp;"!"&amp;CELL("address",$H73)),"0000.0000")&amp;IF(OR(INDIRECT($A$1&amp;"!"&amp;CELL("address",$AJ$8))&lt;&gt;"",INDIRECT($A$1&amp;"!"&amp;CELL("address",$AK$8))&lt;&gt;""),"  EFS ONLINE AC #    ","")&amp;_xlfn.IFNA(VLOOKUP(INDIRECT($A$1&amp;"!"&amp;CELL("address",AJ73)),AC.No[],2,0),"")&amp;_xlfn.IFNA(IF(INDIRECT($A$1&amp;"!"&amp;CELL("address",AK73))&lt;&gt;0,"   +   "&amp;VLOOKUP(INDIRECT($A$1&amp;"!"&amp;CELL("address",AK73)),AC.No[],2,0),""),""),""),REPT("-",150))</f>
        <v/>
      </c>
      <c r="G73" s="7" t="str">
        <f ca="1">IF(INDIRECT($A$1&amp;"!"&amp;CELL("address",$CU73))&lt;&gt;"END",IF(INDIRECT($A$1&amp;"!"&amp;CELL("address",AN73))&lt;&gt;0,"USED IMPORTED   "&amp;INDIRECT($A$1&amp;"!"&amp;CELL("address",$CU73))&amp;"     USED  "&amp;TEXT(INDIRECT($A$1&amp;"!"&amp;CELL("address",AN73)),"#,###.#0")&amp;" KGS      AGAINST BILL OF ENTRY NO    "&amp;INDIRECT($A$1&amp;"!"&amp;CELL("address",$F73))&amp;"      Rate Per Kgs [ "&amp;INDIRECT($A$1&amp;"!"&amp;CELL("address",$I73))&amp;" ]     AGAINST H.S.CODE   "&amp;TEXT(INDIRECT($A$1&amp;"!"&amp;CELL("address",$H73)),"0000.0000")&amp;IF(OR(INDIRECT($A$1&amp;"!"&amp;CELL("address",$AP$8))&lt;&gt;"",INDIRECT($A$1&amp;"!"&amp;CELL("address",$AQ$8))&lt;&gt;""),"  EFS ONLINE AC #    ","")&amp;_xlfn.IFNA(VLOOKUP(INDIRECT($A$1&amp;"!"&amp;CELL("address",AP73)),AC.No[],2,0),"")&amp;_xlfn.IFNA(IF(INDIRECT($A$1&amp;"!"&amp;CELL("address",AQ73))&lt;&gt;0,"   +   "&amp;VLOOKUP(INDIRECT($A$1&amp;"!"&amp;CELL("address",AQ73)),AC.No[],2,0),""),""),""),REPT("-",150))</f>
        <v/>
      </c>
      <c r="H73" s="7" t="str">
        <f ca="1">IF(INDIRECT($A$1&amp;"!"&amp;CELL("address",$CU73))&lt;&gt;"END",IF(INDIRECT($A$1&amp;"!"&amp;CELL("address",AT73))&lt;&gt;0,"USED IMPORTED   "&amp;INDIRECT($A$1&amp;"!"&amp;CELL("address",$CU73))&amp;"     USED  "&amp;TEXT(INDIRECT($A$1&amp;"!"&amp;CELL("address",AT73)),"#,###.#0")&amp;" KGS      AGAINST BILL OF ENTRY NO    "&amp;INDIRECT($A$1&amp;"!"&amp;CELL("address",$F73))&amp;"      Rate Per Kgs [ "&amp;INDIRECT($A$1&amp;"!"&amp;CELL("address",$I73))&amp;" ]     AGAINST H.S.CODE   "&amp;TEXT(INDIRECT($A$1&amp;"!"&amp;CELL("address",$H73)),"0000.0000")&amp;IF(OR(INDIRECT($A$1&amp;"!"&amp;CELL("address",$AV$8))&lt;&gt;"",INDIRECT($A$1&amp;"!"&amp;CELL("address",$AW$8))&lt;&gt;""),"  EFS ONLINE AC #    ","")&amp;_xlfn.IFNA(VLOOKUP(INDIRECT($A$1&amp;"!"&amp;CELL("address",AV73)),AC.No[],2,0),"")&amp;_xlfn.IFNA(IF(INDIRECT($A$1&amp;"!"&amp;CELL("address",AW73))&lt;&gt;0,"   +   "&amp;VLOOKUP(INDIRECT($A$1&amp;"!"&amp;CELL("address",AW73)),AC.No[],2,0),""),""),""),REPT("-",150))</f>
        <v/>
      </c>
      <c r="I73" s="7" t="str">
        <f ca="1">IF(INDIRECT($A$1&amp;"!"&amp;CELL("address",$CU73))&lt;&gt;"END",IF(INDIRECT($A$1&amp;"!"&amp;CELL("address",AZ73))&lt;&gt;0,"USED IMPORTED   "&amp;INDIRECT($A$1&amp;"!"&amp;CELL("address",$CU73))&amp;"     USED  "&amp;TEXT(INDIRECT($A$1&amp;"!"&amp;CELL("address",AZ73)),"#,###.#0")&amp;" KGS      AGAINST BILL OF ENTRY NO    "&amp;INDIRECT($A$1&amp;"!"&amp;CELL("address",$F73))&amp;"      Rate Per Kgs [ "&amp;INDIRECT($A$1&amp;"!"&amp;CELL("address",$I73))&amp;" ]     AGAINST H.S.CODE   "&amp;TEXT(INDIRECT($A$1&amp;"!"&amp;CELL("address",$H73)),"0000.0000")&amp;IF(OR(INDIRECT($A$1&amp;"!"&amp;CELL("address",$BB$8))&lt;&gt;"",INDIRECT($A$1&amp;"!"&amp;CELL("address",$BC$8))&lt;&gt;""),"  EFS ONLINE AC #    ","")&amp;_xlfn.IFNA(VLOOKUP(INDIRECT($A$1&amp;"!"&amp;CELL("address",BB73)),AC.No[],2,0),"")&amp;_xlfn.IFNA(IF(INDIRECT($A$1&amp;"!"&amp;CELL("address",BC73))&lt;&gt;0,"   +   "&amp;VLOOKUP(INDIRECT($A$1&amp;"!"&amp;CELL("address",BC73)),AC.No[],2,0),""),""),""),REPT("-",150))</f>
        <v/>
      </c>
      <c r="J73" s="7" t="str">
        <f ca="1">IF(INDIRECT($A$1&amp;"!"&amp;CELL("address",$CU73))&lt;&gt;"END",IF(INDIRECT($A$1&amp;"!"&amp;CELL("address",BF73))&lt;&gt;0,"USED IMPORTED   "&amp;INDIRECT($A$1&amp;"!"&amp;CELL("address",$CU73))&amp;"     USED  "&amp;TEXT(INDIRECT($A$1&amp;"!"&amp;CELL("address",BF73)),"#,###.#0")&amp;" KGS      AGAINST BILL OF ENTRY NO    "&amp;INDIRECT($A$1&amp;"!"&amp;CELL("address",$F73))&amp;"      Rate Per Kgs [ "&amp;INDIRECT($A$1&amp;"!"&amp;CELL("address",$I73))&amp;" ]     AGAINST H.S.CODE   "&amp;TEXT(INDIRECT($A$1&amp;"!"&amp;CELL("address",$H73)),"0000.0000")&amp;IF(OR(INDIRECT($A$1&amp;"!"&amp;CELL("address",$BH$8))&lt;&gt;"",INDIRECT($A$1&amp;"!"&amp;CELL("address",$BI$8))&lt;&gt;""),"  EFS ONLINE AC #    ","")&amp;_xlfn.IFNA(VLOOKUP(INDIRECT($A$1&amp;"!"&amp;CELL("address",BH73)),AC.No[],2,0),"")&amp;_xlfn.IFNA(IF(INDIRECT($A$1&amp;"!"&amp;CELL("address",BI73))&lt;&gt;0,"   +   "&amp;VLOOKUP(INDIRECT($A$1&amp;"!"&amp;CELL("address",BI73)),AC.No[],2,0),""),""),""),REPT("-",150))</f>
        <v/>
      </c>
      <c r="K73" s="7" t="str">
        <f ca="1">IF(INDIRECT($A$1&amp;"!"&amp;CELL("address",$CU73))&lt;&gt;"END",IF(INDIRECT($A$1&amp;"!"&amp;CELL("address",BL73))&lt;&gt;0,"USED IMPORTED   "&amp;INDIRECT($A$1&amp;"!"&amp;CELL("address",$CU73))&amp;"     USED  "&amp;TEXT(INDIRECT($A$1&amp;"!"&amp;CELL("address",BL73)),"#,###.#0")&amp;" KGS      AGAINST BILL OF ENTRY NO    "&amp;INDIRECT($A$1&amp;"!"&amp;CELL("address",$F73))&amp;"      Rate Per Kgs [ "&amp;INDIRECT($A$1&amp;"!"&amp;CELL("address",$I73))&amp;" ]     AGAINST H.S.CODE   "&amp;TEXT(INDIRECT($A$1&amp;"!"&amp;CELL("address",$H73)),"0000.0000")&amp;IF(OR(INDIRECT($A$1&amp;"!"&amp;CELL("address",$BN$8))&lt;&gt;"",INDIRECT($A$1&amp;"!"&amp;CELL("address",$BO$8))&lt;&gt;""),"  EFS ONLINE AC #    ","")&amp;_xlfn.IFNA(VLOOKUP(INDIRECT($A$1&amp;"!"&amp;CELL("address",BN73)),AC.No[],2,0),"")&amp;_xlfn.IFNA(IF(INDIRECT($A$1&amp;"!"&amp;CELL("address",BO73))&lt;&gt;0,"   +   "&amp;VLOOKUP(INDIRECT($A$1&amp;"!"&amp;CELL("address",BO73)),AC.No[],2,0),""),""),""),REPT("-",150))</f>
        <v/>
      </c>
      <c r="L73" s="7" t="str">
        <f ca="1">IF(INDIRECT($A$1&amp;"!"&amp;CELL("address",$CU73))&lt;&gt;"END",IF(INDIRECT($A$1&amp;"!"&amp;CELL("address",BR73))&lt;&gt;0,"USED IMPORTED   "&amp;INDIRECT($A$1&amp;"!"&amp;CELL("address",$CU73))&amp;"     USED  "&amp;TEXT(INDIRECT($A$1&amp;"!"&amp;CELL("address",BR73)),"#,###.#0")&amp;" KGS      AGAINST BILL OF ENTRY NO    "&amp;INDIRECT($A$1&amp;"!"&amp;CELL("address",$F73))&amp;"      Rate Per Kgs [ "&amp;INDIRECT($A$1&amp;"!"&amp;CELL("address",$I73))&amp;" ]     AGAINST H.S.CODE   "&amp;TEXT(INDIRECT($A$1&amp;"!"&amp;CELL("address",$H73)),"0000.0000")&amp;IF(OR(INDIRECT($A$1&amp;"!"&amp;CELL("address",$BT$8))&lt;&gt;"",INDIRECT($A$1&amp;"!"&amp;CELL("address",$BU$8))&lt;&gt;""),"  EFS ONLINE AC #    ","")&amp;_xlfn.IFNA(VLOOKUP(INDIRECT($A$1&amp;"!"&amp;CELL("address",BT73)),AC.No[],2,0),"")&amp;_xlfn.IFNA(IF(INDIRECT($A$1&amp;"!"&amp;CELL("address",BU73))&lt;&gt;0,"   +   "&amp;VLOOKUP(INDIRECT($A$1&amp;"!"&amp;CELL("address",BU73)),AC.No[],2,0),""),""),""),REPT("-",150))</f>
        <v/>
      </c>
      <c r="M73" s="7" t="str">
        <f ca="1">IF(INDIRECT($A$1&amp;"!"&amp;CELL("address",$CU73))&lt;&gt;"END",IF(INDIRECT($A$1&amp;"!"&amp;CELL("address",BX73))&lt;&gt;0,"USED IMPORTED   "&amp;INDIRECT($A$1&amp;"!"&amp;CELL("address",$CU73))&amp;"     USED  "&amp;TEXT(INDIRECT($A$1&amp;"!"&amp;CELL("address",BX73)),"#,###.#0")&amp;" KGS      AGAINST BILL OF ENTRY NO    "&amp;INDIRECT($A$1&amp;"!"&amp;CELL("address",$F73))&amp;"      Rate Per Kgs [ "&amp;INDIRECT($A$1&amp;"!"&amp;CELL("address",$I73))&amp;" ]     AGAINST H.S.CODE   "&amp;TEXT(INDIRECT($A$1&amp;"!"&amp;CELL("address",$H73)),"0000.0000")&amp;IF(OR(INDIRECT($A$1&amp;"!"&amp;CELL("address",$BZ$8))&lt;&gt;"",INDIRECT($A$1&amp;"!"&amp;CELL("address",$CA$8))&lt;&gt;""),"  EFS ONLINE AC #    ","")&amp;_xlfn.IFNA(VLOOKUP(INDIRECT($A$1&amp;"!"&amp;CELL("address",BZ73)),AC.No[],2,0),"")&amp;_xlfn.IFNA(IF(INDIRECT($A$1&amp;"!"&amp;CELL("address",CA73))&lt;&gt;0,"   +   "&amp;VLOOKUP(INDIRECT($A$1&amp;"!"&amp;CELL("address",CA73)),AC.No[],2,0),""),""),""),REPT("-",150))</f>
        <v/>
      </c>
      <c r="N73" s="7" t="str">
        <f ca="1">IF(INDIRECT($A$1&amp;"!"&amp;CELL("address",$CU73))&lt;&gt;"END",IF(INDIRECT($A$1&amp;"!"&amp;CELL("address",CD73))&lt;&gt;0,"USED IMPORTED   "&amp;INDIRECT($A$1&amp;"!"&amp;CELL("address",$CU73))&amp;"     USED  "&amp;TEXT(INDIRECT($A$1&amp;"!"&amp;CELL("address",CD73)),"#,###.#0")&amp;" KGS      AGAINST BILL OF ENTRY NO    "&amp;INDIRECT($A$1&amp;"!"&amp;CELL("address",$F73))&amp;"      Rate Per Kgs [ "&amp;INDIRECT($A$1&amp;"!"&amp;CELL("address",$I73))&amp;" ]     AGAINST H.S.CODE   "&amp;TEXT(INDIRECT($A$1&amp;"!"&amp;CELL("address",$H73)),"0000.0000")&amp;IF(OR(INDIRECT($A$1&amp;"!"&amp;CELL("address",$CF$8))&lt;&gt;"",INDIRECT($A$1&amp;"!"&amp;CELL("address",$CG$8))&lt;&gt;""),"  EFS ONLINE AC #    ","")&amp;_xlfn.IFNA(VLOOKUP(INDIRECT($A$1&amp;"!"&amp;CELL("address",CF73)),AC.No[],2,0),"")&amp;_xlfn.IFNA(IF(INDIRECT($A$1&amp;"!"&amp;CELL("address",CG73))&lt;&gt;0,"   +   "&amp;VLOOKUP(INDIRECT($A$1&amp;"!"&amp;CELL("address",CG73)),AC.No[],2,0),""),""),""),REPT("-",150))</f>
        <v/>
      </c>
      <c r="O73" s="7" t="str">
        <f ca="1">IF(INDIRECT($A$1&amp;"!"&amp;CELL("address",$CU73))&lt;&gt;"END",IF(INDIRECT($A$1&amp;"!"&amp;CELL("address",CJ73))&lt;&gt;0,"USED IMPORTED   "&amp;INDIRECT($A$1&amp;"!"&amp;CELL("address",$CU73))&amp;"     USED  "&amp;TEXT(INDIRECT($A$1&amp;"!"&amp;CELL("address",CJ73)),"#,###.#0")&amp;" KGS      AGAINST BILL OF ENTRY NO    "&amp;INDIRECT($A$1&amp;"!"&amp;CELL("address",$F73))&amp;"      Rate Per Kgs [ "&amp;INDIRECT($A$1&amp;"!"&amp;CELL("address",$I73))&amp;" ]     AGAINST H.S.CODE   "&amp;TEXT(INDIRECT($A$1&amp;"!"&amp;CELL("address",$H73)),"0000.0000")&amp;IF(OR(INDIRECT($A$1&amp;"!"&amp;CELL("address",$CL$8))&lt;&gt;"",INDIRECT($A$1&amp;"!"&amp;CELL("address",$CM$8))&lt;&gt;""),"  EFS ONLINE AC #    ","")&amp;_xlfn.IFNA(VLOOKUP(INDIRECT($A$1&amp;"!"&amp;CELL("address",CL73)),AC.No[],2,0),"")&amp;_xlfn.IFNA(IF(INDIRECT($A$1&amp;"!"&amp;CELL("address",CM73))&lt;&gt;0,"   +   "&amp;VLOOKUP(INDIRECT($A$1&amp;"!"&amp;CELL("address",CM73)),AC.No[],2,0),""),""),""),REPT("-",150))</f>
        <v/>
      </c>
      <c r="P73" s="7" t="str">
        <f ca="1">IF(INDIRECT($A$1&amp;"!"&amp;CELL("address",$CU73))&lt;&gt;"END",IF(INDIRECT($A$1&amp;"!"&amp;CELL("address",CP73))&lt;&gt;0,"USED IMPORTED   "&amp;INDIRECT($A$1&amp;"!"&amp;CELL("address",$CU73))&amp;"     USED  "&amp;TEXT(INDIRECT($A$1&amp;"!"&amp;CELL("address",CP73)),"#,###.#0")&amp;" KGS      AGAINST BILL OF ENTRY NO    "&amp;INDIRECT($A$1&amp;"!"&amp;CELL("address",$F73))&amp;"      Rate Per Kgs [ "&amp;INDIRECT($A$1&amp;"!"&amp;CELL("address",$I73))&amp;" ]     AGAINST H.S.CODE   "&amp;TEXT(INDIRECT($A$1&amp;"!"&amp;CELL("address",$H73)),"0000.0000")&amp;IF(OR(INDIRECT($A$1&amp;"!"&amp;CELL("address",$CR$8))&lt;&gt;"",INDIRECT($A$1&amp;"!"&amp;CELL("address",$CS$8))&lt;&gt;""),"  EFS ONLINE AC #    ","")&amp;_xlfn.IFNA(VLOOKUP(INDIRECT($A$1&amp;"!"&amp;CELL("address",CR73)),AC.No[],2,0),"")&amp;_xlfn.IFNA(IF(INDIRECT($A$1&amp;"!"&amp;CELL("address",CS73))&lt;&gt;0,"   +   "&amp;VLOOKUP(INDIRECT($A$1&amp;"!"&amp;CELL("address",CS73)),AC.No[],2,0),""),""),""),REPT("-",150))</f>
        <v/>
      </c>
    </row>
    <row r="74" spans="1:16" x14ac:dyDescent="0.2">
      <c r="A74" s="124">
        <v>65</v>
      </c>
      <c r="B74" s="7" t="str">
        <f ca="1">IF(INDIRECT($A$1&amp;"!"&amp;CELL("address",$CU74))&lt;&gt;"END",IF(INDIRECT($A$1&amp;"!"&amp;CELL("address",J74))&lt;&gt;0,"USED IMPORTED   "&amp;INDIRECT($A$1&amp;"!"&amp;CELL("address",$CU74))&amp;"     USED  "&amp;TEXT(INDIRECT($A$1&amp;"!"&amp;CELL("address",J74)),"#,###.#0")&amp;" KGS      AGAINST BILL OF ENTRY NO    "&amp;INDIRECT($A$1&amp;"!"&amp;CELL("address",$F74))&amp;"      Rate Per Kgs [ "&amp;INDIRECT($A$1&amp;"!"&amp;CELL("address",$I74))&amp;" ]     AGAINST H.S.CODE   "&amp;TEXT(INDIRECT($A$1&amp;"!"&amp;CELL("address",$H74)),"0000.0000")&amp;IF(OR(INDIRECT($A$1&amp;"!"&amp;CELL("address",$L$8))&lt;&gt;"",INDIRECT($A$1&amp;"!"&amp;CELL("address",$M$8))&lt;&gt;""),"  EFS ONLINE AC #    ","")&amp;_xlfn.IFNA(VLOOKUP(INDIRECT($A$1&amp;"!"&amp;CELL("address",L74)),AC.No[],2,0),"")&amp;_xlfn.IFNA(IF(INDIRECT($A$1&amp;"!"&amp;CELL("address",M74))&lt;&gt;0,"   +   "&amp;VLOOKUP(INDIRECT($A$1&amp;"!"&amp;CELL("address",M74)),AC.No[],2,0),""),""),""),REPT("-",150))</f>
        <v/>
      </c>
      <c r="C74" s="7" t="str">
        <f ca="1">IF(INDIRECT($A$1&amp;"!"&amp;CELL("address",$CU74))&lt;&gt;"END",IF(INDIRECT($A$1&amp;"!"&amp;CELL("address",P74))&lt;&gt;0,"USED IMPORTED   "&amp;INDIRECT($A$1&amp;"!"&amp;CELL("address",$CU74))&amp;"     USED  "&amp;TEXT(INDIRECT($A$1&amp;"!"&amp;CELL("address",P74)),"#,###.#0")&amp;" KGS      AGAINST BILL OF ENTRY NO    "&amp;INDIRECT($A$1&amp;"!"&amp;CELL("address",$F74))&amp;"      Rate Per Kgs [ "&amp;INDIRECT($A$1&amp;"!"&amp;CELL("address",$I74))&amp;" ]     AGAINST H.S.CODE   "&amp;TEXT(INDIRECT($A$1&amp;"!"&amp;CELL("address",$H74)),"0000.0000")&amp;IF(OR(INDIRECT($A$1&amp;"!"&amp;CELL("address",$R$8))&lt;&gt;"",INDIRECT($A$1&amp;"!"&amp;CELL("address",$S$8))&lt;&gt;""),"  EFS ONLINE AC #    ","")&amp;_xlfn.IFNA(VLOOKUP(INDIRECT($A$1&amp;"!"&amp;CELL("address",R74)),AC.No[],2,0),"")&amp;_xlfn.IFNA(IF(INDIRECT($A$1&amp;"!"&amp;CELL("address",S74))&lt;&gt;0,"   +   "&amp;VLOOKUP(INDIRECT($A$1&amp;"!"&amp;CELL("address",S74)),AC.No[],2,0),""),""),""),REPT("-",150))</f>
        <v/>
      </c>
      <c r="D74" s="7" t="str">
        <f ca="1">IF(INDIRECT($A$1&amp;"!"&amp;CELL("address",$CU74))&lt;&gt;"END",IF(INDIRECT($A$1&amp;"!"&amp;CELL("address",V74))&lt;&gt;0,"USED IMPORTED   "&amp;INDIRECT($A$1&amp;"!"&amp;CELL("address",$CU74))&amp;"     USED  "&amp;TEXT(INDIRECT($A$1&amp;"!"&amp;CELL("address",V74)),"#,###.#0")&amp;" KGS      AGAINST BILL OF ENTRY NO    "&amp;INDIRECT($A$1&amp;"!"&amp;CELL("address",$F74))&amp;"      Rate Per Kgs [ "&amp;INDIRECT($A$1&amp;"!"&amp;CELL("address",$I74))&amp;" ]     AGAINST H.S.CODE   "&amp;TEXT(INDIRECT($A$1&amp;"!"&amp;CELL("address",$H74)),"0000.0000")&amp;IF(OR(INDIRECT($A$1&amp;"!"&amp;CELL("address",$X$8))&lt;&gt;"",INDIRECT($A$1&amp;"!"&amp;CELL("address",$Y$8))&lt;&gt;""),"  EFS ONLINE AC #    ","")&amp;_xlfn.IFNA(VLOOKUP(INDIRECT($A$1&amp;"!"&amp;CELL("address",X74)),AC.No[],2,0),"")&amp;_xlfn.IFNA(IF(INDIRECT($A$1&amp;"!"&amp;CELL("address",Y74))&lt;&gt;0,"   +   "&amp;VLOOKUP(INDIRECT($A$1&amp;"!"&amp;CELL("address",Y74)),AC.No[],2,0),""),""),""),REPT("-",150))</f>
        <v/>
      </c>
      <c r="E74" s="7" t="str">
        <f ca="1">IF(INDIRECT($A$1&amp;"!"&amp;CELL("address",$CU74))&lt;&gt;"END",IF(INDIRECT($A$1&amp;"!"&amp;CELL("address",AB74))&lt;&gt;0,"USED IMPORTED   "&amp;INDIRECT($A$1&amp;"!"&amp;CELL("address",$CU74))&amp;"     USED  "&amp;TEXT(INDIRECT($A$1&amp;"!"&amp;CELL("address",AB74)),"#,###.#0")&amp;" KGS      AGAINST BILL OF ENTRY NO    "&amp;INDIRECT($A$1&amp;"!"&amp;CELL("address",$F74))&amp;"      Rate Per Kgs [ "&amp;INDIRECT($A$1&amp;"!"&amp;CELL("address",$I74))&amp;" ]     AGAINST H.S.CODE   "&amp;TEXT(INDIRECT($A$1&amp;"!"&amp;CELL("address",$H74)),"0000.0000")&amp;IF(OR(INDIRECT($A$1&amp;"!"&amp;CELL("address",$AD$8))&lt;&gt;"",INDIRECT($A$1&amp;"!"&amp;CELL("address",$AE$8))&lt;&gt;""),"  EFS ONLINE AC #    ","")&amp;_xlfn.IFNA(VLOOKUP(INDIRECT($A$1&amp;"!"&amp;CELL("address",AD74)),AC.No[],2,0),"")&amp;_xlfn.IFNA(IF(INDIRECT($A$1&amp;"!"&amp;CELL("address",AE74))&lt;&gt;0,"   +   "&amp;VLOOKUP(INDIRECT($A$1&amp;"!"&amp;CELL("address",AE74)),AC.No[],2,0),""),""),""),REPT("-",150))</f>
        <v/>
      </c>
      <c r="F74" s="7" t="str">
        <f ca="1">IF(INDIRECT($A$1&amp;"!"&amp;CELL("address",$CU74))&lt;&gt;"END",IF(INDIRECT($A$1&amp;"!"&amp;CELL("address",AH74))&lt;&gt;0,"USED IMPORTED   "&amp;INDIRECT($A$1&amp;"!"&amp;CELL("address",$CU74))&amp;"     USED  "&amp;TEXT(INDIRECT($A$1&amp;"!"&amp;CELL("address",AH74)),"#,###.#0")&amp;" KGS      AGAINST BILL OF ENTRY NO    "&amp;INDIRECT($A$1&amp;"!"&amp;CELL("address",$F74))&amp;"      Rate Per Kgs [ "&amp;INDIRECT($A$1&amp;"!"&amp;CELL("address",$I74))&amp;" ]     AGAINST H.S.CODE   "&amp;TEXT(INDIRECT($A$1&amp;"!"&amp;CELL("address",$H74)),"0000.0000")&amp;IF(OR(INDIRECT($A$1&amp;"!"&amp;CELL("address",$AJ$8))&lt;&gt;"",INDIRECT($A$1&amp;"!"&amp;CELL("address",$AK$8))&lt;&gt;""),"  EFS ONLINE AC #    ","")&amp;_xlfn.IFNA(VLOOKUP(INDIRECT($A$1&amp;"!"&amp;CELL("address",AJ74)),AC.No[],2,0),"")&amp;_xlfn.IFNA(IF(INDIRECT($A$1&amp;"!"&amp;CELL("address",AK74))&lt;&gt;0,"   +   "&amp;VLOOKUP(INDIRECT($A$1&amp;"!"&amp;CELL("address",AK74)),AC.No[],2,0),""),""),""),REPT("-",150))</f>
        <v/>
      </c>
      <c r="G74" s="7" t="str">
        <f ca="1">IF(INDIRECT($A$1&amp;"!"&amp;CELL("address",$CU74))&lt;&gt;"END",IF(INDIRECT($A$1&amp;"!"&amp;CELL("address",AN74))&lt;&gt;0,"USED IMPORTED   "&amp;INDIRECT($A$1&amp;"!"&amp;CELL("address",$CU74))&amp;"     USED  "&amp;TEXT(INDIRECT($A$1&amp;"!"&amp;CELL("address",AN74)),"#,###.#0")&amp;" KGS      AGAINST BILL OF ENTRY NO    "&amp;INDIRECT($A$1&amp;"!"&amp;CELL("address",$F74))&amp;"      Rate Per Kgs [ "&amp;INDIRECT($A$1&amp;"!"&amp;CELL("address",$I74))&amp;" ]     AGAINST H.S.CODE   "&amp;TEXT(INDIRECT($A$1&amp;"!"&amp;CELL("address",$H74)),"0000.0000")&amp;IF(OR(INDIRECT($A$1&amp;"!"&amp;CELL("address",$AP$8))&lt;&gt;"",INDIRECT($A$1&amp;"!"&amp;CELL("address",$AQ$8))&lt;&gt;""),"  EFS ONLINE AC #    ","")&amp;_xlfn.IFNA(VLOOKUP(INDIRECT($A$1&amp;"!"&amp;CELL("address",AP74)),AC.No[],2,0),"")&amp;_xlfn.IFNA(IF(INDIRECT($A$1&amp;"!"&amp;CELL("address",AQ74))&lt;&gt;0,"   +   "&amp;VLOOKUP(INDIRECT($A$1&amp;"!"&amp;CELL("address",AQ74)),AC.No[],2,0),""),""),""),REPT("-",150))</f>
        <v/>
      </c>
      <c r="H74" s="7" t="str">
        <f ca="1">IF(INDIRECT($A$1&amp;"!"&amp;CELL("address",$CU74))&lt;&gt;"END",IF(INDIRECT($A$1&amp;"!"&amp;CELL("address",AT74))&lt;&gt;0,"USED IMPORTED   "&amp;INDIRECT($A$1&amp;"!"&amp;CELL("address",$CU74))&amp;"     USED  "&amp;TEXT(INDIRECT($A$1&amp;"!"&amp;CELL("address",AT74)),"#,###.#0")&amp;" KGS      AGAINST BILL OF ENTRY NO    "&amp;INDIRECT($A$1&amp;"!"&amp;CELL("address",$F74))&amp;"      Rate Per Kgs [ "&amp;INDIRECT($A$1&amp;"!"&amp;CELL("address",$I74))&amp;" ]     AGAINST H.S.CODE   "&amp;TEXT(INDIRECT($A$1&amp;"!"&amp;CELL("address",$H74)),"0000.0000")&amp;IF(OR(INDIRECT($A$1&amp;"!"&amp;CELL("address",$AV$8))&lt;&gt;"",INDIRECT($A$1&amp;"!"&amp;CELL("address",$AW$8))&lt;&gt;""),"  EFS ONLINE AC #    ","")&amp;_xlfn.IFNA(VLOOKUP(INDIRECT($A$1&amp;"!"&amp;CELL("address",AV74)),AC.No[],2,0),"")&amp;_xlfn.IFNA(IF(INDIRECT($A$1&amp;"!"&amp;CELL("address",AW74))&lt;&gt;0,"   +   "&amp;VLOOKUP(INDIRECT($A$1&amp;"!"&amp;CELL("address",AW74)),AC.No[],2,0),""),""),""),REPT("-",150))</f>
        <v/>
      </c>
      <c r="I74" s="7" t="str">
        <f ca="1">IF(INDIRECT($A$1&amp;"!"&amp;CELL("address",$CU74))&lt;&gt;"END",IF(INDIRECT($A$1&amp;"!"&amp;CELL("address",AZ74))&lt;&gt;0,"USED IMPORTED   "&amp;INDIRECT($A$1&amp;"!"&amp;CELL("address",$CU74))&amp;"     USED  "&amp;TEXT(INDIRECT($A$1&amp;"!"&amp;CELL("address",AZ74)),"#,###.#0")&amp;" KGS      AGAINST BILL OF ENTRY NO    "&amp;INDIRECT($A$1&amp;"!"&amp;CELL("address",$F74))&amp;"      Rate Per Kgs [ "&amp;INDIRECT($A$1&amp;"!"&amp;CELL("address",$I74))&amp;" ]     AGAINST H.S.CODE   "&amp;TEXT(INDIRECT($A$1&amp;"!"&amp;CELL("address",$H74)),"0000.0000")&amp;IF(OR(INDIRECT($A$1&amp;"!"&amp;CELL("address",$BB$8))&lt;&gt;"",INDIRECT($A$1&amp;"!"&amp;CELL("address",$BC$8))&lt;&gt;""),"  EFS ONLINE AC #    ","")&amp;_xlfn.IFNA(VLOOKUP(INDIRECT($A$1&amp;"!"&amp;CELL("address",BB74)),AC.No[],2,0),"")&amp;_xlfn.IFNA(IF(INDIRECT($A$1&amp;"!"&amp;CELL("address",BC74))&lt;&gt;0,"   +   "&amp;VLOOKUP(INDIRECT($A$1&amp;"!"&amp;CELL("address",BC74)),AC.No[],2,0),""),""),""),REPT("-",150))</f>
        <v/>
      </c>
      <c r="J74" s="7" t="str">
        <f ca="1">IF(INDIRECT($A$1&amp;"!"&amp;CELL("address",$CU74))&lt;&gt;"END",IF(INDIRECT($A$1&amp;"!"&amp;CELL("address",BF74))&lt;&gt;0,"USED IMPORTED   "&amp;INDIRECT($A$1&amp;"!"&amp;CELL("address",$CU74))&amp;"     USED  "&amp;TEXT(INDIRECT($A$1&amp;"!"&amp;CELL("address",BF74)),"#,###.#0")&amp;" KGS      AGAINST BILL OF ENTRY NO    "&amp;INDIRECT($A$1&amp;"!"&amp;CELL("address",$F74))&amp;"      Rate Per Kgs [ "&amp;INDIRECT($A$1&amp;"!"&amp;CELL("address",$I74))&amp;" ]     AGAINST H.S.CODE   "&amp;TEXT(INDIRECT($A$1&amp;"!"&amp;CELL("address",$H74)),"0000.0000")&amp;IF(OR(INDIRECT($A$1&amp;"!"&amp;CELL("address",$BH$8))&lt;&gt;"",INDIRECT($A$1&amp;"!"&amp;CELL("address",$BI$8))&lt;&gt;""),"  EFS ONLINE AC #    ","")&amp;_xlfn.IFNA(VLOOKUP(INDIRECT($A$1&amp;"!"&amp;CELL("address",BH74)),AC.No[],2,0),"")&amp;_xlfn.IFNA(IF(INDIRECT($A$1&amp;"!"&amp;CELL("address",BI74))&lt;&gt;0,"   +   "&amp;VLOOKUP(INDIRECT($A$1&amp;"!"&amp;CELL("address",BI74)),AC.No[],2,0),""),""),""),REPT("-",150))</f>
        <v/>
      </c>
      <c r="K74" s="7" t="str">
        <f ca="1">IF(INDIRECT($A$1&amp;"!"&amp;CELL("address",$CU74))&lt;&gt;"END",IF(INDIRECT($A$1&amp;"!"&amp;CELL("address",BL74))&lt;&gt;0,"USED IMPORTED   "&amp;INDIRECT($A$1&amp;"!"&amp;CELL("address",$CU74))&amp;"     USED  "&amp;TEXT(INDIRECT($A$1&amp;"!"&amp;CELL("address",BL74)),"#,###.#0")&amp;" KGS      AGAINST BILL OF ENTRY NO    "&amp;INDIRECT($A$1&amp;"!"&amp;CELL("address",$F74))&amp;"      Rate Per Kgs [ "&amp;INDIRECT($A$1&amp;"!"&amp;CELL("address",$I74))&amp;" ]     AGAINST H.S.CODE   "&amp;TEXT(INDIRECT($A$1&amp;"!"&amp;CELL("address",$H74)),"0000.0000")&amp;IF(OR(INDIRECT($A$1&amp;"!"&amp;CELL("address",$BN$8))&lt;&gt;"",INDIRECT($A$1&amp;"!"&amp;CELL("address",$BO$8))&lt;&gt;""),"  EFS ONLINE AC #    ","")&amp;_xlfn.IFNA(VLOOKUP(INDIRECT($A$1&amp;"!"&amp;CELL("address",BN74)),AC.No[],2,0),"")&amp;_xlfn.IFNA(IF(INDIRECT($A$1&amp;"!"&amp;CELL("address",BO74))&lt;&gt;0,"   +   "&amp;VLOOKUP(INDIRECT($A$1&amp;"!"&amp;CELL("address",BO74)),AC.No[],2,0),""),""),""),REPT("-",150))</f>
        <v/>
      </c>
      <c r="L74" s="7" t="str">
        <f ca="1">IF(INDIRECT($A$1&amp;"!"&amp;CELL("address",$CU74))&lt;&gt;"END",IF(INDIRECT($A$1&amp;"!"&amp;CELL("address",BR74))&lt;&gt;0,"USED IMPORTED   "&amp;INDIRECT($A$1&amp;"!"&amp;CELL("address",$CU74))&amp;"     USED  "&amp;TEXT(INDIRECT($A$1&amp;"!"&amp;CELL("address",BR74)),"#,###.#0")&amp;" KGS      AGAINST BILL OF ENTRY NO    "&amp;INDIRECT($A$1&amp;"!"&amp;CELL("address",$F74))&amp;"      Rate Per Kgs [ "&amp;INDIRECT($A$1&amp;"!"&amp;CELL("address",$I74))&amp;" ]     AGAINST H.S.CODE   "&amp;TEXT(INDIRECT($A$1&amp;"!"&amp;CELL("address",$H74)),"0000.0000")&amp;IF(OR(INDIRECT($A$1&amp;"!"&amp;CELL("address",$BT$8))&lt;&gt;"",INDIRECT($A$1&amp;"!"&amp;CELL("address",$BU$8))&lt;&gt;""),"  EFS ONLINE AC #    ","")&amp;_xlfn.IFNA(VLOOKUP(INDIRECT($A$1&amp;"!"&amp;CELL("address",BT74)),AC.No[],2,0),"")&amp;_xlfn.IFNA(IF(INDIRECT($A$1&amp;"!"&amp;CELL("address",BU74))&lt;&gt;0,"   +   "&amp;VLOOKUP(INDIRECT($A$1&amp;"!"&amp;CELL("address",BU74)),AC.No[],2,0),""),""),""),REPT("-",150))</f>
        <v/>
      </c>
      <c r="M74" s="7" t="str">
        <f ca="1">IF(INDIRECT($A$1&amp;"!"&amp;CELL("address",$CU74))&lt;&gt;"END",IF(INDIRECT($A$1&amp;"!"&amp;CELL("address",BX74))&lt;&gt;0,"USED IMPORTED   "&amp;INDIRECT($A$1&amp;"!"&amp;CELL("address",$CU74))&amp;"     USED  "&amp;TEXT(INDIRECT($A$1&amp;"!"&amp;CELL("address",BX74)),"#,###.#0")&amp;" KGS      AGAINST BILL OF ENTRY NO    "&amp;INDIRECT($A$1&amp;"!"&amp;CELL("address",$F74))&amp;"      Rate Per Kgs [ "&amp;INDIRECT($A$1&amp;"!"&amp;CELL("address",$I74))&amp;" ]     AGAINST H.S.CODE   "&amp;TEXT(INDIRECT($A$1&amp;"!"&amp;CELL("address",$H74)),"0000.0000")&amp;IF(OR(INDIRECT($A$1&amp;"!"&amp;CELL("address",$BZ$8))&lt;&gt;"",INDIRECT($A$1&amp;"!"&amp;CELL("address",$CA$8))&lt;&gt;""),"  EFS ONLINE AC #    ","")&amp;_xlfn.IFNA(VLOOKUP(INDIRECT($A$1&amp;"!"&amp;CELL("address",BZ74)),AC.No[],2,0),"")&amp;_xlfn.IFNA(IF(INDIRECT($A$1&amp;"!"&amp;CELL("address",CA74))&lt;&gt;0,"   +   "&amp;VLOOKUP(INDIRECT($A$1&amp;"!"&amp;CELL("address",CA74)),AC.No[],2,0),""),""),""),REPT("-",150))</f>
        <v/>
      </c>
      <c r="N74" s="7" t="str">
        <f ca="1">IF(INDIRECT($A$1&amp;"!"&amp;CELL("address",$CU74))&lt;&gt;"END",IF(INDIRECT($A$1&amp;"!"&amp;CELL("address",CD74))&lt;&gt;0,"USED IMPORTED   "&amp;INDIRECT($A$1&amp;"!"&amp;CELL("address",$CU74))&amp;"     USED  "&amp;TEXT(INDIRECT($A$1&amp;"!"&amp;CELL("address",CD74)),"#,###.#0")&amp;" KGS      AGAINST BILL OF ENTRY NO    "&amp;INDIRECT($A$1&amp;"!"&amp;CELL("address",$F74))&amp;"      Rate Per Kgs [ "&amp;INDIRECT($A$1&amp;"!"&amp;CELL("address",$I74))&amp;" ]     AGAINST H.S.CODE   "&amp;TEXT(INDIRECT($A$1&amp;"!"&amp;CELL("address",$H74)),"0000.0000")&amp;IF(OR(INDIRECT($A$1&amp;"!"&amp;CELL("address",$CF$8))&lt;&gt;"",INDIRECT($A$1&amp;"!"&amp;CELL("address",$CG$8))&lt;&gt;""),"  EFS ONLINE AC #    ","")&amp;_xlfn.IFNA(VLOOKUP(INDIRECT($A$1&amp;"!"&amp;CELL("address",CF74)),AC.No[],2,0),"")&amp;_xlfn.IFNA(IF(INDIRECT($A$1&amp;"!"&amp;CELL("address",CG74))&lt;&gt;0,"   +   "&amp;VLOOKUP(INDIRECT($A$1&amp;"!"&amp;CELL("address",CG74)),AC.No[],2,0),""),""),""),REPT("-",150))</f>
        <v/>
      </c>
      <c r="O74" s="7" t="str">
        <f ca="1">IF(INDIRECT($A$1&amp;"!"&amp;CELL("address",$CU74))&lt;&gt;"END",IF(INDIRECT($A$1&amp;"!"&amp;CELL("address",CJ74))&lt;&gt;0,"USED IMPORTED   "&amp;INDIRECT($A$1&amp;"!"&amp;CELL("address",$CU74))&amp;"     USED  "&amp;TEXT(INDIRECT($A$1&amp;"!"&amp;CELL("address",CJ74)),"#,###.#0")&amp;" KGS      AGAINST BILL OF ENTRY NO    "&amp;INDIRECT($A$1&amp;"!"&amp;CELL("address",$F74))&amp;"      Rate Per Kgs [ "&amp;INDIRECT($A$1&amp;"!"&amp;CELL("address",$I74))&amp;" ]     AGAINST H.S.CODE   "&amp;TEXT(INDIRECT($A$1&amp;"!"&amp;CELL("address",$H74)),"0000.0000")&amp;IF(OR(INDIRECT($A$1&amp;"!"&amp;CELL("address",$CL$8))&lt;&gt;"",INDIRECT($A$1&amp;"!"&amp;CELL("address",$CM$8))&lt;&gt;""),"  EFS ONLINE AC #    ","")&amp;_xlfn.IFNA(VLOOKUP(INDIRECT($A$1&amp;"!"&amp;CELL("address",CL74)),AC.No[],2,0),"")&amp;_xlfn.IFNA(IF(INDIRECT($A$1&amp;"!"&amp;CELL("address",CM74))&lt;&gt;0,"   +   "&amp;VLOOKUP(INDIRECT($A$1&amp;"!"&amp;CELL("address",CM74)),AC.No[],2,0),""),""),""),REPT("-",150))</f>
        <v/>
      </c>
      <c r="P74" s="7" t="str">
        <f ca="1">IF(INDIRECT($A$1&amp;"!"&amp;CELL("address",$CU74))&lt;&gt;"END",IF(INDIRECT($A$1&amp;"!"&amp;CELL("address",CP74))&lt;&gt;0,"USED IMPORTED   "&amp;INDIRECT($A$1&amp;"!"&amp;CELL("address",$CU74))&amp;"     USED  "&amp;TEXT(INDIRECT($A$1&amp;"!"&amp;CELL("address",CP74)),"#,###.#0")&amp;" KGS      AGAINST BILL OF ENTRY NO    "&amp;INDIRECT($A$1&amp;"!"&amp;CELL("address",$F74))&amp;"      Rate Per Kgs [ "&amp;INDIRECT($A$1&amp;"!"&amp;CELL("address",$I74))&amp;" ]     AGAINST H.S.CODE   "&amp;TEXT(INDIRECT($A$1&amp;"!"&amp;CELL("address",$H74)),"0000.0000")&amp;IF(OR(INDIRECT($A$1&amp;"!"&amp;CELL("address",$CR$8))&lt;&gt;"",INDIRECT($A$1&amp;"!"&amp;CELL("address",$CS$8))&lt;&gt;""),"  EFS ONLINE AC #    ","")&amp;_xlfn.IFNA(VLOOKUP(INDIRECT($A$1&amp;"!"&amp;CELL("address",CR74)),AC.No[],2,0),"")&amp;_xlfn.IFNA(IF(INDIRECT($A$1&amp;"!"&amp;CELL("address",CS74))&lt;&gt;0,"   +   "&amp;VLOOKUP(INDIRECT($A$1&amp;"!"&amp;CELL("address",CS74)),AC.No[],2,0),""),""),""),REPT("-",150))</f>
        <v/>
      </c>
    </row>
    <row r="75" spans="1:16" x14ac:dyDescent="0.2">
      <c r="A75" s="124">
        <v>66</v>
      </c>
      <c r="B75" s="7" t="str">
        <f ca="1">IF(INDIRECT($A$1&amp;"!"&amp;CELL("address",$CU75))&lt;&gt;"END",IF(INDIRECT($A$1&amp;"!"&amp;CELL("address",J75))&lt;&gt;0,"USED IMPORTED   "&amp;INDIRECT($A$1&amp;"!"&amp;CELL("address",$CU75))&amp;"     USED  "&amp;TEXT(INDIRECT($A$1&amp;"!"&amp;CELL("address",J75)),"#,###.#0")&amp;" KGS      AGAINST BILL OF ENTRY NO    "&amp;INDIRECT($A$1&amp;"!"&amp;CELL("address",$F75))&amp;"      Rate Per Kgs [ "&amp;INDIRECT($A$1&amp;"!"&amp;CELL("address",$I75))&amp;" ]     AGAINST H.S.CODE   "&amp;TEXT(INDIRECT($A$1&amp;"!"&amp;CELL("address",$H75)),"0000.0000")&amp;IF(OR(INDIRECT($A$1&amp;"!"&amp;CELL("address",$L$8))&lt;&gt;"",INDIRECT($A$1&amp;"!"&amp;CELL("address",$M$8))&lt;&gt;""),"  EFS ONLINE AC #    ","")&amp;_xlfn.IFNA(VLOOKUP(INDIRECT($A$1&amp;"!"&amp;CELL("address",L75)),AC.No[],2,0),"")&amp;_xlfn.IFNA(IF(INDIRECT($A$1&amp;"!"&amp;CELL("address",M75))&lt;&gt;0,"   +   "&amp;VLOOKUP(INDIRECT($A$1&amp;"!"&amp;CELL("address",M75)),AC.No[],2,0),""),""),""),REPT("-",150))</f>
        <v/>
      </c>
      <c r="C75" s="7" t="str">
        <f ca="1">IF(INDIRECT($A$1&amp;"!"&amp;CELL("address",$CU75))&lt;&gt;"END",IF(INDIRECT($A$1&amp;"!"&amp;CELL("address",P75))&lt;&gt;0,"USED IMPORTED   "&amp;INDIRECT($A$1&amp;"!"&amp;CELL("address",$CU75))&amp;"     USED  "&amp;TEXT(INDIRECT($A$1&amp;"!"&amp;CELL("address",P75)),"#,###.#0")&amp;" KGS      AGAINST BILL OF ENTRY NO    "&amp;INDIRECT($A$1&amp;"!"&amp;CELL("address",$F75))&amp;"      Rate Per Kgs [ "&amp;INDIRECT($A$1&amp;"!"&amp;CELL("address",$I75))&amp;" ]     AGAINST H.S.CODE   "&amp;TEXT(INDIRECT($A$1&amp;"!"&amp;CELL("address",$H75)),"0000.0000")&amp;IF(OR(INDIRECT($A$1&amp;"!"&amp;CELL("address",$R$8))&lt;&gt;"",INDIRECT($A$1&amp;"!"&amp;CELL("address",$S$8))&lt;&gt;""),"  EFS ONLINE AC #    ","")&amp;_xlfn.IFNA(VLOOKUP(INDIRECT($A$1&amp;"!"&amp;CELL("address",R75)),AC.No[],2,0),"")&amp;_xlfn.IFNA(IF(INDIRECT($A$1&amp;"!"&amp;CELL("address",S75))&lt;&gt;0,"   +   "&amp;VLOOKUP(INDIRECT($A$1&amp;"!"&amp;CELL("address",S75)),AC.No[],2,0),""),""),""),REPT("-",150))</f>
        <v/>
      </c>
      <c r="D75" s="7" t="str">
        <f ca="1">IF(INDIRECT($A$1&amp;"!"&amp;CELL("address",$CU75))&lt;&gt;"END",IF(INDIRECT($A$1&amp;"!"&amp;CELL("address",V75))&lt;&gt;0,"USED IMPORTED   "&amp;INDIRECT($A$1&amp;"!"&amp;CELL("address",$CU75))&amp;"     USED  "&amp;TEXT(INDIRECT($A$1&amp;"!"&amp;CELL("address",V75)),"#,###.#0")&amp;" KGS      AGAINST BILL OF ENTRY NO    "&amp;INDIRECT($A$1&amp;"!"&amp;CELL("address",$F75))&amp;"      Rate Per Kgs [ "&amp;INDIRECT($A$1&amp;"!"&amp;CELL("address",$I75))&amp;" ]     AGAINST H.S.CODE   "&amp;TEXT(INDIRECT($A$1&amp;"!"&amp;CELL("address",$H75)),"0000.0000")&amp;IF(OR(INDIRECT($A$1&amp;"!"&amp;CELL("address",$X$8))&lt;&gt;"",INDIRECT($A$1&amp;"!"&amp;CELL("address",$Y$8))&lt;&gt;""),"  EFS ONLINE AC #    ","")&amp;_xlfn.IFNA(VLOOKUP(INDIRECT($A$1&amp;"!"&amp;CELL("address",X75)),AC.No[],2,0),"")&amp;_xlfn.IFNA(IF(INDIRECT($A$1&amp;"!"&amp;CELL("address",Y75))&lt;&gt;0,"   +   "&amp;VLOOKUP(INDIRECT($A$1&amp;"!"&amp;CELL("address",Y75)),AC.No[],2,0),""),""),""),REPT("-",150))</f>
        <v/>
      </c>
      <c r="E75" s="7" t="str">
        <f ca="1">IF(INDIRECT($A$1&amp;"!"&amp;CELL("address",$CU75))&lt;&gt;"END",IF(INDIRECT($A$1&amp;"!"&amp;CELL("address",AB75))&lt;&gt;0,"USED IMPORTED   "&amp;INDIRECT($A$1&amp;"!"&amp;CELL("address",$CU75))&amp;"     USED  "&amp;TEXT(INDIRECT($A$1&amp;"!"&amp;CELL("address",AB75)),"#,###.#0")&amp;" KGS      AGAINST BILL OF ENTRY NO    "&amp;INDIRECT($A$1&amp;"!"&amp;CELL("address",$F75))&amp;"      Rate Per Kgs [ "&amp;INDIRECT($A$1&amp;"!"&amp;CELL("address",$I75))&amp;" ]     AGAINST H.S.CODE   "&amp;TEXT(INDIRECT($A$1&amp;"!"&amp;CELL("address",$H75)),"0000.0000")&amp;IF(OR(INDIRECT($A$1&amp;"!"&amp;CELL("address",$AD$8))&lt;&gt;"",INDIRECT($A$1&amp;"!"&amp;CELL("address",$AE$8))&lt;&gt;""),"  EFS ONLINE AC #    ","")&amp;_xlfn.IFNA(VLOOKUP(INDIRECT($A$1&amp;"!"&amp;CELL("address",AD75)),AC.No[],2,0),"")&amp;_xlfn.IFNA(IF(INDIRECT($A$1&amp;"!"&amp;CELL("address",AE75))&lt;&gt;0,"   +   "&amp;VLOOKUP(INDIRECT($A$1&amp;"!"&amp;CELL("address",AE75)),AC.No[],2,0),""),""),""),REPT("-",150))</f>
        <v/>
      </c>
      <c r="F75" s="7" t="str">
        <f ca="1">IF(INDIRECT($A$1&amp;"!"&amp;CELL("address",$CU75))&lt;&gt;"END",IF(INDIRECT($A$1&amp;"!"&amp;CELL("address",AH75))&lt;&gt;0,"USED IMPORTED   "&amp;INDIRECT($A$1&amp;"!"&amp;CELL("address",$CU75))&amp;"     USED  "&amp;TEXT(INDIRECT($A$1&amp;"!"&amp;CELL("address",AH75)),"#,###.#0")&amp;" KGS      AGAINST BILL OF ENTRY NO    "&amp;INDIRECT($A$1&amp;"!"&amp;CELL("address",$F75))&amp;"      Rate Per Kgs [ "&amp;INDIRECT($A$1&amp;"!"&amp;CELL("address",$I75))&amp;" ]     AGAINST H.S.CODE   "&amp;TEXT(INDIRECT($A$1&amp;"!"&amp;CELL("address",$H75)),"0000.0000")&amp;IF(OR(INDIRECT($A$1&amp;"!"&amp;CELL("address",$AJ$8))&lt;&gt;"",INDIRECT($A$1&amp;"!"&amp;CELL("address",$AK$8))&lt;&gt;""),"  EFS ONLINE AC #    ","")&amp;_xlfn.IFNA(VLOOKUP(INDIRECT($A$1&amp;"!"&amp;CELL("address",AJ75)),AC.No[],2,0),"")&amp;_xlfn.IFNA(IF(INDIRECT($A$1&amp;"!"&amp;CELL("address",AK75))&lt;&gt;0,"   +   "&amp;VLOOKUP(INDIRECT($A$1&amp;"!"&amp;CELL("address",AK75)),AC.No[],2,0),""),""),""),REPT("-",150))</f>
        <v/>
      </c>
      <c r="G75" s="7" t="str">
        <f ca="1">IF(INDIRECT($A$1&amp;"!"&amp;CELL("address",$CU75))&lt;&gt;"END",IF(INDIRECT($A$1&amp;"!"&amp;CELL("address",AN75))&lt;&gt;0,"USED IMPORTED   "&amp;INDIRECT($A$1&amp;"!"&amp;CELL("address",$CU75))&amp;"     USED  "&amp;TEXT(INDIRECT($A$1&amp;"!"&amp;CELL("address",AN75)),"#,###.#0")&amp;" KGS      AGAINST BILL OF ENTRY NO    "&amp;INDIRECT($A$1&amp;"!"&amp;CELL("address",$F75))&amp;"      Rate Per Kgs [ "&amp;INDIRECT($A$1&amp;"!"&amp;CELL("address",$I75))&amp;" ]     AGAINST H.S.CODE   "&amp;TEXT(INDIRECT($A$1&amp;"!"&amp;CELL("address",$H75)),"0000.0000")&amp;IF(OR(INDIRECT($A$1&amp;"!"&amp;CELL("address",$AP$8))&lt;&gt;"",INDIRECT($A$1&amp;"!"&amp;CELL("address",$AQ$8))&lt;&gt;""),"  EFS ONLINE AC #    ","")&amp;_xlfn.IFNA(VLOOKUP(INDIRECT($A$1&amp;"!"&amp;CELL("address",AP75)),AC.No[],2,0),"")&amp;_xlfn.IFNA(IF(INDIRECT($A$1&amp;"!"&amp;CELL("address",AQ75))&lt;&gt;0,"   +   "&amp;VLOOKUP(INDIRECT($A$1&amp;"!"&amp;CELL("address",AQ75)),AC.No[],2,0),""),""),""),REPT("-",150))</f>
        <v/>
      </c>
      <c r="H75" s="7" t="str">
        <f ca="1">IF(INDIRECT($A$1&amp;"!"&amp;CELL("address",$CU75))&lt;&gt;"END",IF(INDIRECT($A$1&amp;"!"&amp;CELL("address",AT75))&lt;&gt;0,"USED IMPORTED   "&amp;INDIRECT($A$1&amp;"!"&amp;CELL("address",$CU75))&amp;"     USED  "&amp;TEXT(INDIRECT($A$1&amp;"!"&amp;CELL("address",AT75)),"#,###.#0")&amp;" KGS      AGAINST BILL OF ENTRY NO    "&amp;INDIRECT($A$1&amp;"!"&amp;CELL("address",$F75))&amp;"      Rate Per Kgs [ "&amp;INDIRECT($A$1&amp;"!"&amp;CELL("address",$I75))&amp;" ]     AGAINST H.S.CODE   "&amp;TEXT(INDIRECT($A$1&amp;"!"&amp;CELL("address",$H75)),"0000.0000")&amp;IF(OR(INDIRECT($A$1&amp;"!"&amp;CELL("address",$AV$8))&lt;&gt;"",INDIRECT($A$1&amp;"!"&amp;CELL("address",$AW$8))&lt;&gt;""),"  EFS ONLINE AC #    ","")&amp;_xlfn.IFNA(VLOOKUP(INDIRECT($A$1&amp;"!"&amp;CELL("address",AV75)),AC.No[],2,0),"")&amp;_xlfn.IFNA(IF(INDIRECT($A$1&amp;"!"&amp;CELL("address",AW75))&lt;&gt;0,"   +   "&amp;VLOOKUP(INDIRECT($A$1&amp;"!"&amp;CELL("address",AW75)),AC.No[],2,0),""),""),""),REPT("-",150))</f>
        <v/>
      </c>
      <c r="I75" s="7" t="str">
        <f ca="1">IF(INDIRECT($A$1&amp;"!"&amp;CELL("address",$CU75))&lt;&gt;"END",IF(INDIRECT($A$1&amp;"!"&amp;CELL("address",AZ75))&lt;&gt;0,"USED IMPORTED   "&amp;INDIRECT($A$1&amp;"!"&amp;CELL("address",$CU75))&amp;"     USED  "&amp;TEXT(INDIRECT($A$1&amp;"!"&amp;CELL("address",AZ75)),"#,###.#0")&amp;" KGS      AGAINST BILL OF ENTRY NO    "&amp;INDIRECT($A$1&amp;"!"&amp;CELL("address",$F75))&amp;"      Rate Per Kgs [ "&amp;INDIRECT($A$1&amp;"!"&amp;CELL("address",$I75))&amp;" ]     AGAINST H.S.CODE   "&amp;TEXT(INDIRECT($A$1&amp;"!"&amp;CELL("address",$H75)),"0000.0000")&amp;IF(OR(INDIRECT($A$1&amp;"!"&amp;CELL("address",$BB$8))&lt;&gt;"",INDIRECT($A$1&amp;"!"&amp;CELL("address",$BC$8))&lt;&gt;""),"  EFS ONLINE AC #    ","")&amp;_xlfn.IFNA(VLOOKUP(INDIRECT($A$1&amp;"!"&amp;CELL("address",BB75)),AC.No[],2,0),"")&amp;_xlfn.IFNA(IF(INDIRECT($A$1&amp;"!"&amp;CELL("address",BC75))&lt;&gt;0,"   +   "&amp;VLOOKUP(INDIRECT($A$1&amp;"!"&amp;CELL("address",BC75)),AC.No[],2,0),""),""),""),REPT("-",150))</f>
        <v/>
      </c>
      <c r="J75" s="7" t="str">
        <f ca="1">IF(INDIRECT($A$1&amp;"!"&amp;CELL("address",$CU75))&lt;&gt;"END",IF(INDIRECT($A$1&amp;"!"&amp;CELL("address",BF75))&lt;&gt;0,"USED IMPORTED   "&amp;INDIRECT($A$1&amp;"!"&amp;CELL("address",$CU75))&amp;"     USED  "&amp;TEXT(INDIRECT($A$1&amp;"!"&amp;CELL("address",BF75)),"#,###.#0")&amp;" KGS      AGAINST BILL OF ENTRY NO    "&amp;INDIRECT($A$1&amp;"!"&amp;CELL("address",$F75))&amp;"      Rate Per Kgs [ "&amp;INDIRECT($A$1&amp;"!"&amp;CELL("address",$I75))&amp;" ]     AGAINST H.S.CODE   "&amp;TEXT(INDIRECT($A$1&amp;"!"&amp;CELL("address",$H75)),"0000.0000")&amp;IF(OR(INDIRECT($A$1&amp;"!"&amp;CELL("address",$BH$8))&lt;&gt;"",INDIRECT($A$1&amp;"!"&amp;CELL("address",$BI$8))&lt;&gt;""),"  EFS ONLINE AC #    ","")&amp;_xlfn.IFNA(VLOOKUP(INDIRECT($A$1&amp;"!"&amp;CELL("address",BH75)),AC.No[],2,0),"")&amp;_xlfn.IFNA(IF(INDIRECT($A$1&amp;"!"&amp;CELL("address",BI75))&lt;&gt;0,"   +   "&amp;VLOOKUP(INDIRECT($A$1&amp;"!"&amp;CELL("address",BI75)),AC.No[],2,0),""),""),""),REPT("-",150))</f>
        <v/>
      </c>
      <c r="K75" s="7" t="str">
        <f ca="1">IF(INDIRECT($A$1&amp;"!"&amp;CELL("address",$CU75))&lt;&gt;"END",IF(INDIRECT($A$1&amp;"!"&amp;CELL("address",BL75))&lt;&gt;0,"USED IMPORTED   "&amp;INDIRECT($A$1&amp;"!"&amp;CELL("address",$CU75))&amp;"     USED  "&amp;TEXT(INDIRECT($A$1&amp;"!"&amp;CELL("address",BL75)),"#,###.#0")&amp;" KGS      AGAINST BILL OF ENTRY NO    "&amp;INDIRECT($A$1&amp;"!"&amp;CELL("address",$F75))&amp;"      Rate Per Kgs [ "&amp;INDIRECT($A$1&amp;"!"&amp;CELL("address",$I75))&amp;" ]     AGAINST H.S.CODE   "&amp;TEXT(INDIRECT($A$1&amp;"!"&amp;CELL("address",$H75)),"0000.0000")&amp;IF(OR(INDIRECT($A$1&amp;"!"&amp;CELL("address",$BN$8))&lt;&gt;"",INDIRECT($A$1&amp;"!"&amp;CELL("address",$BO$8))&lt;&gt;""),"  EFS ONLINE AC #    ","")&amp;_xlfn.IFNA(VLOOKUP(INDIRECT($A$1&amp;"!"&amp;CELL("address",BN75)),AC.No[],2,0),"")&amp;_xlfn.IFNA(IF(INDIRECT($A$1&amp;"!"&amp;CELL("address",BO75))&lt;&gt;0,"   +   "&amp;VLOOKUP(INDIRECT($A$1&amp;"!"&amp;CELL("address",BO75)),AC.No[],2,0),""),""),""),REPT("-",150))</f>
        <v/>
      </c>
      <c r="L75" s="7" t="str">
        <f ca="1">IF(INDIRECT($A$1&amp;"!"&amp;CELL("address",$CU75))&lt;&gt;"END",IF(INDIRECT($A$1&amp;"!"&amp;CELL("address",BR75))&lt;&gt;0,"USED IMPORTED   "&amp;INDIRECT($A$1&amp;"!"&amp;CELL("address",$CU75))&amp;"     USED  "&amp;TEXT(INDIRECT($A$1&amp;"!"&amp;CELL("address",BR75)),"#,###.#0")&amp;" KGS      AGAINST BILL OF ENTRY NO    "&amp;INDIRECT($A$1&amp;"!"&amp;CELL("address",$F75))&amp;"      Rate Per Kgs [ "&amp;INDIRECT($A$1&amp;"!"&amp;CELL("address",$I75))&amp;" ]     AGAINST H.S.CODE   "&amp;TEXT(INDIRECT($A$1&amp;"!"&amp;CELL("address",$H75)),"0000.0000")&amp;IF(OR(INDIRECT($A$1&amp;"!"&amp;CELL("address",$BT$8))&lt;&gt;"",INDIRECT($A$1&amp;"!"&amp;CELL("address",$BU$8))&lt;&gt;""),"  EFS ONLINE AC #    ","")&amp;_xlfn.IFNA(VLOOKUP(INDIRECT($A$1&amp;"!"&amp;CELL("address",BT75)),AC.No[],2,0),"")&amp;_xlfn.IFNA(IF(INDIRECT($A$1&amp;"!"&amp;CELL("address",BU75))&lt;&gt;0,"   +   "&amp;VLOOKUP(INDIRECT($A$1&amp;"!"&amp;CELL("address",BU75)),AC.No[],2,0),""),""),""),REPT("-",150))</f>
        <v/>
      </c>
      <c r="M75" s="7" t="str">
        <f ca="1">IF(INDIRECT($A$1&amp;"!"&amp;CELL("address",$CU75))&lt;&gt;"END",IF(INDIRECT($A$1&amp;"!"&amp;CELL("address",BX75))&lt;&gt;0,"USED IMPORTED   "&amp;INDIRECT($A$1&amp;"!"&amp;CELL("address",$CU75))&amp;"     USED  "&amp;TEXT(INDIRECT($A$1&amp;"!"&amp;CELL("address",BX75)),"#,###.#0")&amp;" KGS      AGAINST BILL OF ENTRY NO    "&amp;INDIRECT($A$1&amp;"!"&amp;CELL("address",$F75))&amp;"      Rate Per Kgs [ "&amp;INDIRECT($A$1&amp;"!"&amp;CELL("address",$I75))&amp;" ]     AGAINST H.S.CODE   "&amp;TEXT(INDIRECT($A$1&amp;"!"&amp;CELL("address",$H75)),"0000.0000")&amp;IF(OR(INDIRECT($A$1&amp;"!"&amp;CELL("address",$BZ$8))&lt;&gt;"",INDIRECT($A$1&amp;"!"&amp;CELL("address",$CA$8))&lt;&gt;""),"  EFS ONLINE AC #    ","")&amp;_xlfn.IFNA(VLOOKUP(INDIRECT($A$1&amp;"!"&amp;CELL("address",BZ75)),AC.No[],2,0),"")&amp;_xlfn.IFNA(IF(INDIRECT($A$1&amp;"!"&amp;CELL("address",CA75))&lt;&gt;0,"   +   "&amp;VLOOKUP(INDIRECT($A$1&amp;"!"&amp;CELL("address",CA75)),AC.No[],2,0),""),""),""),REPT("-",150))</f>
        <v/>
      </c>
      <c r="N75" s="7" t="str">
        <f ca="1">IF(INDIRECT($A$1&amp;"!"&amp;CELL("address",$CU75))&lt;&gt;"END",IF(INDIRECT($A$1&amp;"!"&amp;CELL("address",CD75))&lt;&gt;0,"USED IMPORTED   "&amp;INDIRECT($A$1&amp;"!"&amp;CELL("address",$CU75))&amp;"     USED  "&amp;TEXT(INDIRECT($A$1&amp;"!"&amp;CELL("address",CD75)),"#,###.#0")&amp;" KGS      AGAINST BILL OF ENTRY NO    "&amp;INDIRECT($A$1&amp;"!"&amp;CELL("address",$F75))&amp;"      Rate Per Kgs [ "&amp;INDIRECT($A$1&amp;"!"&amp;CELL("address",$I75))&amp;" ]     AGAINST H.S.CODE   "&amp;TEXT(INDIRECT($A$1&amp;"!"&amp;CELL("address",$H75)),"0000.0000")&amp;IF(OR(INDIRECT($A$1&amp;"!"&amp;CELL("address",$CF$8))&lt;&gt;"",INDIRECT($A$1&amp;"!"&amp;CELL("address",$CG$8))&lt;&gt;""),"  EFS ONLINE AC #    ","")&amp;_xlfn.IFNA(VLOOKUP(INDIRECT($A$1&amp;"!"&amp;CELL("address",CF75)),AC.No[],2,0),"")&amp;_xlfn.IFNA(IF(INDIRECT($A$1&amp;"!"&amp;CELL("address",CG75))&lt;&gt;0,"   +   "&amp;VLOOKUP(INDIRECT($A$1&amp;"!"&amp;CELL("address",CG75)),AC.No[],2,0),""),""),""),REPT("-",150))</f>
        <v/>
      </c>
      <c r="O75" s="7" t="str">
        <f ca="1">IF(INDIRECT($A$1&amp;"!"&amp;CELL("address",$CU75))&lt;&gt;"END",IF(INDIRECT($A$1&amp;"!"&amp;CELL("address",CJ75))&lt;&gt;0,"USED IMPORTED   "&amp;INDIRECT($A$1&amp;"!"&amp;CELL("address",$CU75))&amp;"     USED  "&amp;TEXT(INDIRECT($A$1&amp;"!"&amp;CELL("address",CJ75)),"#,###.#0")&amp;" KGS      AGAINST BILL OF ENTRY NO    "&amp;INDIRECT($A$1&amp;"!"&amp;CELL("address",$F75))&amp;"      Rate Per Kgs [ "&amp;INDIRECT($A$1&amp;"!"&amp;CELL("address",$I75))&amp;" ]     AGAINST H.S.CODE   "&amp;TEXT(INDIRECT($A$1&amp;"!"&amp;CELL("address",$H75)),"0000.0000")&amp;IF(OR(INDIRECT($A$1&amp;"!"&amp;CELL("address",$CL$8))&lt;&gt;"",INDIRECT($A$1&amp;"!"&amp;CELL("address",$CM$8))&lt;&gt;""),"  EFS ONLINE AC #    ","")&amp;_xlfn.IFNA(VLOOKUP(INDIRECT($A$1&amp;"!"&amp;CELL("address",CL75)),AC.No[],2,0),"")&amp;_xlfn.IFNA(IF(INDIRECT($A$1&amp;"!"&amp;CELL("address",CM75))&lt;&gt;0,"   +   "&amp;VLOOKUP(INDIRECT($A$1&amp;"!"&amp;CELL("address",CM75)),AC.No[],2,0),""),""),""),REPT("-",150))</f>
        <v/>
      </c>
      <c r="P75" s="7" t="str">
        <f ca="1">IF(INDIRECT($A$1&amp;"!"&amp;CELL("address",$CU75))&lt;&gt;"END",IF(INDIRECT($A$1&amp;"!"&amp;CELL("address",CP75))&lt;&gt;0,"USED IMPORTED   "&amp;INDIRECT($A$1&amp;"!"&amp;CELL("address",$CU75))&amp;"     USED  "&amp;TEXT(INDIRECT($A$1&amp;"!"&amp;CELL("address",CP75)),"#,###.#0")&amp;" KGS      AGAINST BILL OF ENTRY NO    "&amp;INDIRECT($A$1&amp;"!"&amp;CELL("address",$F75))&amp;"      Rate Per Kgs [ "&amp;INDIRECT($A$1&amp;"!"&amp;CELL("address",$I75))&amp;" ]     AGAINST H.S.CODE   "&amp;TEXT(INDIRECT($A$1&amp;"!"&amp;CELL("address",$H75)),"0000.0000")&amp;IF(OR(INDIRECT($A$1&amp;"!"&amp;CELL("address",$CR$8))&lt;&gt;"",INDIRECT($A$1&amp;"!"&amp;CELL("address",$CS$8))&lt;&gt;""),"  EFS ONLINE AC #    ","")&amp;_xlfn.IFNA(VLOOKUP(INDIRECT($A$1&amp;"!"&amp;CELL("address",CR75)),AC.No[],2,0),"")&amp;_xlfn.IFNA(IF(INDIRECT($A$1&amp;"!"&amp;CELL("address",CS75))&lt;&gt;0,"   +   "&amp;VLOOKUP(INDIRECT($A$1&amp;"!"&amp;CELL("address",CS75)),AC.No[],2,0),""),""),""),REPT("-",150))</f>
        <v/>
      </c>
    </row>
    <row r="76" spans="1:16" x14ac:dyDescent="0.2">
      <c r="A76" s="124">
        <v>67</v>
      </c>
      <c r="B76" s="7" t="str">
        <f ca="1">IF(INDIRECT($A$1&amp;"!"&amp;CELL("address",$CU76))&lt;&gt;"END",IF(INDIRECT($A$1&amp;"!"&amp;CELL("address",J76))&lt;&gt;0,"USED IMPORTED   "&amp;INDIRECT($A$1&amp;"!"&amp;CELL("address",$CU76))&amp;"     USED  "&amp;TEXT(INDIRECT($A$1&amp;"!"&amp;CELL("address",J76)),"#,###.#0")&amp;" KGS      AGAINST BILL OF ENTRY NO    "&amp;INDIRECT($A$1&amp;"!"&amp;CELL("address",$F76))&amp;"      Rate Per Kgs [ "&amp;INDIRECT($A$1&amp;"!"&amp;CELL("address",$I76))&amp;" ]     AGAINST H.S.CODE   "&amp;TEXT(INDIRECT($A$1&amp;"!"&amp;CELL("address",$H76)),"0000.0000")&amp;IF(OR(INDIRECT($A$1&amp;"!"&amp;CELL("address",$L$8))&lt;&gt;"",INDIRECT($A$1&amp;"!"&amp;CELL("address",$M$8))&lt;&gt;""),"  EFS ONLINE AC #    ","")&amp;_xlfn.IFNA(VLOOKUP(INDIRECT($A$1&amp;"!"&amp;CELL("address",L76)),AC.No[],2,0),"")&amp;_xlfn.IFNA(IF(INDIRECT($A$1&amp;"!"&amp;CELL("address",M76))&lt;&gt;0,"   +   "&amp;VLOOKUP(INDIRECT($A$1&amp;"!"&amp;CELL("address",M76)),AC.No[],2,0),""),""),""),REPT("-",150))</f>
        <v/>
      </c>
      <c r="C76" s="7" t="str">
        <f ca="1">IF(INDIRECT($A$1&amp;"!"&amp;CELL("address",$CU76))&lt;&gt;"END",IF(INDIRECT($A$1&amp;"!"&amp;CELL("address",P76))&lt;&gt;0,"USED IMPORTED   "&amp;INDIRECT($A$1&amp;"!"&amp;CELL("address",$CU76))&amp;"     USED  "&amp;TEXT(INDIRECT($A$1&amp;"!"&amp;CELL("address",P76)),"#,###.#0")&amp;" KGS      AGAINST BILL OF ENTRY NO    "&amp;INDIRECT($A$1&amp;"!"&amp;CELL("address",$F76))&amp;"      Rate Per Kgs [ "&amp;INDIRECT($A$1&amp;"!"&amp;CELL("address",$I76))&amp;" ]     AGAINST H.S.CODE   "&amp;TEXT(INDIRECT($A$1&amp;"!"&amp;CELL("address",$H76)),"0000.0000")&amp;IF(OR(INDIRECT($A$1&amp;"!"&amp;CELL("address",$R$8))&lt;&gt;"",INDIRECT($A$1&amp;"!"&amp;CELL("address",$S$8))&lt;&gt;""),"  EFS ONLINE AC #    ","")&amp;_xlfn.IFNA(VLOOKUP(INDIRECT($A$1&amp;"!"&amp;CELL("address",R76)),AC.No[],2,0),"")&amp;_xlfn.IFNA(IF(INDIRECT($A$1&amp;"!"&amp;CELL("address",S76))&lt;&gt;0,"   +   "&amp;VLOOKUP(INDIRECT($A$1&amp;"!"&amp;CELL("address",S76)),AC.No[],2,0),""),""),""),REPT("-",150))</f>
        <v/>
      </c>
      <c r="D76" s="7" t="str">
        <f ca="1">IF(INDIRECT($A$1&amp;"!"&amp;CELL("address",$CU76))&lt;&gt;"END",IF(INDIRECT($A$1&amp;"!"&amp;CELL("address",V76))&lt;&gt;0,"USED IMPORTED   "&amp;INDIRECT($A$1&amp;"!"&amp;CELL("address",$CU76))&amp;"     USED  "&amp;TEXT(INDIRECT($A$1&amp;"!"&amp;CELL("address",V76)),"#,###.#0")&amp;" KGS      AGAINST BILL OF ENTRY NO    "&amp;INDIRECT($A$1&amp;"!"&amp;CELL("address",$F76))&amp;"      Rate Per Kgs [ "&amp;INDIRECT($A$1&amp;"!"&amp;CELL("address",$I76))&amp;" ]     AGAINST H.S.CODE   "&amp;TEXT(INDIRECT($A$1&amp;"!"&amp;CELL("address",$H76)),"0000.0000")&amp;IF(OR(INDIRECT($A$1&amp;"!"&amp;CELL("address",$X$8))&lt;&gt;"",INDIRECT($A$1&amp;"!"&amp;CELL("address",$Y$8))&lt;&gt;""),"  EFS ONLINE AC #    ","")&amp;_xlfn.IFNA(VLOOKUP(INDIRECT($A$1&amp;"!"&amp;CELL("address",X76)),AC.No[],2,0),"")&amp;_xlfn.IFNA(IF(INDIRECT($A$1&amp;"!"&amp;CELL("address",Y76))&lt;&gt;0,"   +   "&amp;VLOOKUP(INDIRECT($A$1&amp;"!"&amp;CELL("address",Y76)),AC.No[],2,0),""),""),""),REPT("-",150))</f>
        <v/>
      </c>
      <c r="E76" s="7" t="str">
        <f ca="1">IF(INDIRECT($A$1&amp;"!"&amp;CELL("address",$CU76))&lt;&gt;"END",IF(INDIRECT($A$1&amp;"!"&amp;CELL("address",AB76))&lt;&gt;0,"USED IMPORTED   "&amp;INDIRECT($A$1&amp;"!"&amp;CELL("address",$CU76))&amp;"     USED  "&amp;TEXT(INDIRECT($A$1&amp;"!"&amp;CELL("address",AB76)),"#,###.#0")&amp;" KGS      AGAINST BILL OF ENTRY NO    "&amp;INDIRECT($A$1&amp;"!"&amp;CELL("address",$F76))&amp;"      Rate Per Kgs [ "&amp;INDIRECT($A$1&amp;"!"&amp;CELL("address",$I76))&amp;" ]     AGAINST H.S.CODE   "&amp;TEXT(INDIRECT($A$1&amp;"!"&amp;CELL("address",$H76)),"0000.0000")&amp;IF(OR(INDIRECT($A$1&amp;"!"&amp;CELL("address",$AD$8))&lt;&gt;"",INDIRECT($A$1&amp;"!"&amp;CELL("address",$AE$8))&lt;&gt;""),"  EFS ONLINE AC #    ","")&amp;_xlfn.IFNA(VLOOKUP(INDIRECT($A$1&amp;"!"&amp;CELL("address",AD76)),AC.No[],2,0),"")&amp;_xlfn.IFNA(IF(INDIRECT($A$1&amp;"!"&amp;CELL("address",AE76))&lt;&gt;0,"   +   "&amp;VLOOKUP(INDIRECT($A$1&amp;"!"&amp;CELL("address",AE76)),AC.No[],2,0),""),""),""),REPT("-",150))</f>
        <v/>
      </c>
      <c r="F76" s="7" t="str">
        <f ca="1">IF(INDIRECT($A$1&amp;"!"&amp;CELL("address",$CU76))&lt;&gt;"END",IF(INDIRECT($A$1&amp;"!"&amp;CELL("address",AH76))&lt;&gt;0,"USED IMPORTED   "&amp;INDIRECT($A$1&amp;"!"&amp;CELL("address",$CU76))&amp;"     USED  "&amp;TEXT(INDIRECT($A$1&amp;"!"&amp;CELL("address",AH76)),"#,###.#0")&amp;" KGS      AGAINST BILL OF ENTRY NO    "&amp;INDIRECT($A$1&amp;"!"&amp;CELL("address",$F76))&amp;"      Rate Per Kgs [ "&amp;INDIRECT($A$1&amp;"!"&amp;CELL("address",$I76))&amp;" ]     AGAINST H.S.CODE   "&amp;TEXT(INDIRECT($A$1&amp;"!"&amp;CELL("address",$H76)),"0000.0000")&amp;IF(OR(INDIRECT($A$1&amp;"!"&amp;CELL("address",$AJ$8))&lt;&gt;"",INDIRECT($A$1&amp;"!"&amp;CELL("address",$AK$8))&lt;&gt;""),"  EFS ONLINE AC #    ","")&amp;_xlfn.IFNA(VLOOKUP(INDIRECT($A$1&amp;"!"&amp;CELL("address",AJ76)),AC.No[],2,0),"")&amp;_xlfn.IFNA(IF(INDIRECT($A$1&amp;"!"&amp;CELL("address",AK76))&lt;&gt;0,"   +   "&amp;VLOOKUP(INDIRECT($A$1&amp;"!"&amp;CELL("address",AK76)),AC.No[],2,0),""),""),""),REPT("-",150))</f>
        <v/>
      </c>
      <c r="G76" s="7" t="str">
        <f ca="1">IF(INDIRECT($A$1&amp;"!"&amp;CELL("address",$CU76))&lt;&gt;"END",IF(INDIRECT($A$1&amp;"!"&amp;CELL("address",AN76))&lt;&gt;0,"USED IMPORTED   "&amp;INDIRECT($A$1&amp;"!"&amp;CELL("address",$CU76))&amp;"     USED  "&amp;TEXT(INDIRECT($A$1&amp;"!"&amp;CELL("address",AN76)),"#,###.#0")&amp;" KGS      AGAINST BILL OF ENTRY NO    "&amp;INDIRECT($A$1&amp;"!"&amp;CELL("address",$F76))&amp;"      Rate Per Kgs [ "&amp;INDIRECT($A$1&amp;"!"&amp;CELL("address",$I76))&amp;" ]     AGAINST H.S.CODE   "&amp;TEXT(INDIRECT($A$1&amp;"!"&amp;CELL("address",$H76)),"0000.0000")&amp;IF(OR(INDIRECT($A$1&amp;"!"&amp;CELL("address",$AP$8))&lt;&gt;"",INDIRECT($A$1&amp;"!"&amp;CELL("address",$AQ$8))&lt;&gt;""),"  EFS ONLINE AC #    ","")&amp;_xlfn.IFNA(VLOOKUP(INDIRECT($A$1&amp;"!"&amp;CELL("address",AP76)),AC.No[],2,0),"")&amp;_xlfn.IFNA(IF(INDIRECT($A$1&amp;"!"&amp;CELL("address",AQ76))&lt;&gt;0,"   +   "&amp;VLOOKUP(INDIRECT($A$1&amp;"!"&amp;CELL("address",AQ76)),AC.No[],2,0),""),""),""),REPT("-",150))</f>
        <v/>
      </c>
      <c r="H76" s="7" t="str">
        <f ca="1">IF(INDIRECT($A$1&amp;"!"&amp;CELL("address",$CU76))&lt;&gt;"END",IF(INDIRECT($A$1&amp;"!"&amp;CELL("address",AT76))&lt;&gt;0,"USED IMPORTED   "&amp;INDIRECT($A$1&amp;"!"&amp;CELL("address",$CU76))&amp;"     USED  "&amp;TEXT(INDIRECT($A$1&amp;"!"&amp;CELL("address",AT76)),"#,###.#0")&amp;" KGS      AGAINST BILL OF ENTRY NO    "&amp;INDIRECT($A$1&amp;"!"&amp;CELL("address",$F76))&amp;"      Rate Per Kgs [ "&amp;INDIRECT($A$1&amp;"!"&amp;CELL("address",$I76))&amp;" ]     AGAINST H.S.CODE   "&amp;TEXT(INDIRECT($A$1&amp;"!"&amp;CELL("address",$H76)),"0000.0000")&amp;IF(OR(INDIRECT($A$1&amp;"!"&amp;CELL("address",$AV$8))&lt;&gt;"",INDIRECT($A$1&amp;"!"&amp;CELL("address",$AW$8))&lt;&gt;""),"  EFS ONLINE AC #    ","")&amp;_xlfn.IFNA(VLOOKUP(INDIRECT($A$1&amp;"!"&amp;CELL("address",AV76)),AC.No[],2,0),"")&amp;_xlfn.IFNA(IF(INDIRECT($A$1&amp;"!"&amp;CELL("address",AW76))&lt;&gt;0,"   +   "&amp;VLOOKUP(INDIRECT($A$1&amp;"!"&amp;CELL("address",AW76)),AC.No[],2,0),""),""),""),REPT("-",150))</f>
        <v/>
      </c>
      <c r="I76" s="7" t="str">
        <f ca="1">IF(INDIRECT($A$1&amp;"!"&amp;CELL("address",$CU76))&lt;&gt;"END",IF(INDIRECT($A$1&amp;"!"&amp;CELL("address",AZ76))&lt;&gt;0,"USED IMPORTED   "&amp;INDIRECT($A$1&amp;"!"&amp;CELL("address",$CU76))&amp;"     USED  "&amp;TEXT(INDIRECT($A$1&amp;"!"&amp;CELL("address",AZ76)),"#,###.#0")&amp;" KGS      AGAINST BILL OF ENTRY NO    "&amp;INDIRECT($A$1&amp;"!"&amp;CELL("address",$F76))&amp;"      Rate Per Kgs [ "&amp;INDIRECT($A$1&amp;"!"&amp;CELL("address",$I76))&amp;" ]     AGAINST H.S.CODE   "&amp;TEXT(INDIRECT($A$1&amp;"!"&amp;CELL("address",$H76)),"0000.0000")&amp;IF(OR(INDIRECT($A$1&amp;"!"&amp;CELL("address",$BB$8))&lt;&gt;"",INDIRECT($A$1&amp;"!"&amp;CELL("address",$BC$8))&lt;&gt;""),"  EFS ONLINE AC #    ","")&amp;_xlfn.IFNA(VLOOKUP(INDIRECT($A$1&amp;"!"&amp;CELL("address",BB76)),AC.No[],2,0),"")&amp;_xlfn.IFNA(IF(INDIRECT($A$1&amp;"!"&amp;CELL("address",BC76))&lt;&gt;0,"   +   "&amp;VLOOKUP(INDIRECT($A$1&amp;"!"&amp;CELL("address",BC76)),AC.No[],2,0),""),""),""),REPT("-",150))</f>
        <v/>
      </c>
      <c r="J76" s="7" t="str">
        <f ca="1">IF(INDIRECT($A$1&amp;"!"&amp;CELL("address",$CU76))&lt;&gt;"END",IF(INDIRECT($A$1&amp;"!"&amp;CELL("address",BF76))&lt;&gt;0,"USED IMPORTED   "&amp;INDIRECT($A$1&amp;"!"&amp;CELL("address",$CU76))&amp;"     USED  "&amp;TEXT(INDIRECT($A$1&amp;"!"&amp;CELL("address",BF76)),"#,###.#0")&amp;" KGS      AGAINST BILL OF ENTRY NO    "&amp;INDIRECT($A$1&amp;"!"&amp;CELL("address",$F76))&amp;"      Rate Per Kgs [ "&amp;INDIRECT($A$1&amp;"!"&amp;CELL("address",$I76))&amp;" ]     AGAINST H.S.CODE   "&amp;TEXT(INDIRECT($A$1&amp;"!"&amp;CELL("address",$H76)),"0000.0000")&amp;IF(OR(INDIRECT($A$1&amp;"!"&amp;CELL("address",$BH$8))&lt;&gt;"",INDIRECT($A$1&amp;"!"&amp;CELL("address",$BI$8))&lt;&gt;""),"  EFS ONLINE AC #    ","")&amp;_xlfn.IFNA(VLOOKUP(INDIRECT($A$1&amp;"!"&amp;CELL("address",BH76)),AC.No[],2,0),"")&amp;_xlfn.IFNA(IF(INDIRECT($A$1&amp;"!"&amp;CELL("address",BI76))&lt;&gt;0,"   +   "&amp;VLOOKUP(INDIRECT($A$1&amp;"!"&amp;CELL("address",BI76)),AC.No[],2,0),""),""),""),REPT("-",150))</f>
        <v/>
      </c>
      <c r="K76" s="7" t="str">
        <f ca="1">IF(INDIRECT($A$1&amp;"!"&amp;CELL("address",$CU76))&lt;&gt;"END",IF(INDIRECT($A$1&amp;"!"&amp;CELL("address",BL76))&lt;&gt;0,"USED IMPORTED   "&amp;INDIRECT($A$1&amp;"!"&amp;CELL("address",$CU76))&amp;"     USED  "&amp;TEXT(INDIRECT($A$1&amp;"!"&amp;CELL("address",BL76)),"#,###.#0")&amp;" KGS      AGAINST BILL OF ENTRY NO    "&amp;INDIRECT($A$1&amp;"!"&amp;CELL("address",$F76))&amp;"      Rate Per Kgs [ "&amp;INDIRECT($A$1&amp;"!"&amp;CELL("address",$I76))&amp;" ]     AGAINST H.S.CODE   "&amp;TEXT(INDIRECT($A$1&amp;"!"&amp;CELL("address",$H76)),"0000.0000")&amp;IF(OR(INDIRECT($A$1&amp;"!"&amp;CELL("address",$BN$8))&lt;&gt;"",INDIRECT($A$1&amp;"!"&amp;CELL("address",$BO$8))&lt;&gt;""),"  EFS ONLINE AC #    ","")&amp;_xlfn.IFNA(VLOOKUP(INDIRECT($A$1&amp;"!"&amp;CELL("address",BN76)),AC.No[],2,0),"")&amp;_xlfn.IFNA(IF(INDIRECT($A$1&amp;"!"&amp;CELL("address",BO76))&lt;&gt;0,"   +   "&amp;VLOOKUP(INDIRECT($A$1&amp;"!"&amp;CELL("address",BO76)),AC.No[],2,0),""),""),""),REPT("-",150))</f>
        <v/>
      </c>
      <c r="L76" s="7" t="str">
        <f ca="1">IF(INDIRECT($A$1&amp;"!"&amp;CELL("address",$CU76))&lt;&gt;"END",IF(INDIRECT($A$1&amp;"!"&amp;CELL("address",BR76))&lt;&gt;0,"USED IMPORTED   "&amp;INDIRECT($A$1&amp;"!"&amp;CELL("address",$CU76))&amp;"     USED  "&amp;TEXT(INDIRECT($A$1&amp;"!"&amp;CELL("address",BR76)),"#,###.#0")&amp;" KGS      AGAINST BILL OF ENTRY NO    "&amp;INDIRECT($A$1&amp;"!"&amp;CELL("address",$F76))&amp;"      Rate Per Kgs [ "&amp;INDIRECT($A$1&amp;"!"&amp;CELL("address",$I76))&amp;" ]     AGAINST H.S.CODE   "&amp;TEXT(INDIRECT($A$1&amp;"!"&amp;CELL("address",$H76)),"0000.0000")&amp;IF(OR(INDIRECT($A$1&amp;"!"&amp;CELL("address",$BT$8))&lt;&gt;"",INDIRECT($A$1&amp;"!"&amp;CELL("address",$BU$8))&lt;&gt;""),"  EFS ONLINE AC #    ","")&amp;_xlfn.IFNA(VLOOKUP(INDIRECT($A$1&amp;"!"&amp;CELL("address",BT76)),AC.No[],2,0),"")&amp;_xlfn.IFNA(IF(INDIRECT($A$1&amp;"!"&amp;CELL("address",BU76))&lt;&gt;0,"   +   "&amp;VLOOKUP(INDIRECT($A$1&amp;"!"&amp;CELL("address",BU76)),AC.No[],2,0),""),""),""),REPT("-",150))</f>
        <v/>
      </c>
      <c r="M76" s="7" t="str">
        <f ca="1">IF(INDIRECT($A$1&amp;"!"&amp;CELL("address",$CU76))&lt;&gt;"END",IF(INDIRECT($A$1&amp;"!"&amp;CELL("address",BX76))&lt;&gt;0,"USED IMPORTED   "&amp;INDIRECT($A$1&amp;"!"&amp;CELL("address",$CU76))&amp;"     USED  "&amp;TEXT(INDIRECT($A$1&amp;"!"&amp;CELL("address",BX76)),"#,###.#0")&amp;" KGS      AGAINST BILL OF ENTRY NO    "&amp;INDIRECT($A$1&amp;"!"&amp;CELL("address",$F76))&amp;"      Rate Per Kgs [ "&amp;INDIRECT($A$1&amp;"!"&amp;CELL("address",$I76))&amp;" ]     AGAINST H.S.CODE   "&amp;TEXT(INDIRECT($A$1&amp;"!"&amp;CELL("address",$H76)),"0000.0000")&amp;IF(OR(INDIRECT($A$1&amp;"!"&amp;CELL("address",$BZ$8))&lt;&gt;"",INDIRECT($A$1&amp;"!"&amp;CELL("address",$CA$8))&lt;&gt;""),"  EFS ONLINE AC #    ","")&amp;_xlfn.IFNA(VLOOKUP(INDIRECT($A$1&amp;"!"&amp;CELL("address",BZ76)),AC.No[],2,0),"")&amp;_xlfn.IFNA(IF(INDIRECT($A$1&amp;"!"&amp;CELL("address",CA76))&lt;&gt;0,"   +   "&amp;VLOOKUP(INDIRECT($A$1&amp;"!"&amp;CELL("address",CA76)),AC.No[],2,0),""),""),""),REPT("-",150))</f>
        <v/>
      </c>
      <c r="N76" s="7" t="str">
        <f ca="1">IF(INDIRECT($A$1&amp;"!"&amp;CELL("address",$CU76))&lt;&gt;"END",IF(INDIRECT($A$1&amp;"!"&amp;CELL("address",CD76))&lt;&gt;0,"USED IMPORTED   "&amp;INDIRECT($A$1&amp;"!"&amp;CELL("address",$CU76))&amp;"     USED  "&amp;TEXT(INDIRECT($A$1&amp;"!"&amp;CELL("address",CD76)),"#,###.#0")&amp;" KGS      AGAINST BILL OF ENTRY NO    "&amp;INDIRECT($A$1&amp;"!"&amp;CELL("address",$F76))&amp;"      Rate Per Kgs [ "&amp;INDIRECT($A$1&amp;"!"&amp;CELL("address",$I76))&amp;" ]     AGAINST H.S.CODE   "&amp;TEXT(INDIRECT($A$1&amp;"!"&amp;CELL("address",$H76)),"0000.0000")&amp;IF(OR(INDIRECT($A$1&amp;"!"&amp;CELL("address",$CF$8))&lt;&gt;"",INDIRECT($A$1&amp;"!"&amp;CELL("address",$CG$8))&lt;&gt;""),"  EFS ONLINE AC #    ","")&amp;_xlfn.IFNA(VLOOKUP(INDIRECT($A$1&amp;"!"&amp;CELL("address",CF76)),AC.No[],2,0),"")&amp;_xlfn.IFNA(IF(INDIRECT($A$1&amp;"!"&amp;CELL("address",CG76))&lt;&gt;0,"   +   "&amp;VLOOKUP(INDIRECT($A$1&amp;"!"&amp;CELL("address",CG76)),AC.No[],2,0),""),""),""),REPT("-",150))</f>
        <v/>
      </c>
      <c r="O76" s="7" t="str">
        <f ca="1">IF(INDIRECT($A$1&amp;"!"&amp;CELL("address",$CU76))&lt;&gt;"END",IF(INDIRECT($A$1&amp;"!"&amp;CELL("address",CJ76))&lt;&gt;0,"USED IMPORTED   "&amp;INDIRECT($A$1&amp;"!"&amp;CELL("address",$CU76))&amp;"     USED  "&amp;TEXT(INDIRECT($A$1&amp;"!"&amp;CELL("address",CJ76)),"#,###.#0")&amp;" KGS      AGAINST BILL OF ENTRY NO    "&amp;INDIRECT($A$1&amp;"!"&amp;CELL("address",$F76))&amp;"      Rate Per Kgs [ "&amp;INDIRECT($A$1&amp;"!"&amp;CELL("address",$I76))&amp;" ]     AGAINST H.S.CODE   "&amp;TEXT(INDIRECT($A$1&amp;"!"&amp;CELL("address",$H76)),"0000.0000")&amp;IF(OR(INDIRECT($A$1&amp;"!"&amp;CELL("address",$CL$8))&lt;&gt;"",INDIRECT($A$1&amp;"!"&amp;CELL("address",$CM$8))&lt;&gt;""),"  EFS ONLINE AC #    ","")&amp;_xlfn.IFNA(VLOOKUP(INDIRECT($A$1&amp;"!"&amp;CELL("address",CL76)),AC.No[],2,0),"")&amp;_xlfn.IFNA(IF(INDIRECT($A$1&amp;"!"&amp;CELL("address",CM76))&lt;&gt;0,"   +   "&amp;VLOOKUP(INDIRECT($A$1&amp;"!"&amp;CELL("address",CM76)),AC.No[],2,0),""),""),""),REPT("-",150))</f>
        <v/>
      </c>
      <c r="P76" s="7" t="str">
        <f ca="1">IF(INDIRECT($A$1&amp;"!"&amp;CELL("address",$CU76))&lt;&gt;"END",IF(INDIRECT($A$1&amp;"!"&amp;CELL("address",CP76))&lt;&gt;0,"USED IMPORTED   "&amp;INDIRECT($A$1&amp;"!"&amp;CELL("address",$CU76))&amp;"     USED  "&amp;TEXT(INDIRECT($A$1&amp;"!"&amp;CELL("address",CP76)),"#,###.#0")&amp;" KGS      AGAINST BILL OF ENTRY NO    "&amp;INDIRECT($A$1&amp;"!"&amp;CELL("address",$F76))&amp;"      Rate Per Kgs [ "&amp;INDIRECT($A$1&amp;"!"&amp;CELL("address",$I76))&amp;" ]     AGAINST H.S.CODE   "&amp;TEXT(INDIRECT($A$1&amp;"!"&amp;CELL("address",$H76)),"0000.0000")&amp;IF(OR(INDIRECT($A$1&amp;"!"&amp;CELL("address",$CR$8))&lt;&gt;"",INDIRECT($A$1&amp;"!"&amp;CELL("address",$CS$8))&lt;&gt;""),"  EFS ONLINE AC #    ","")&amp;_xlfn.IFNA(VLOOKUP(INDIRECT($A$1&amp;"!"&amp;CELL("address",CR76)),AC.No[],2,0),"")&amp;_xlfn.IFNA(IF(INDIRECT($A$1&amp;"!"&amp;CELL("address",CS76))&lt;&gt;0,"   +   "&amp;VLOOKUP(INDIRECT($A$1&amp;"!"&amp;CELL("address",CS76)),AC.No[],2,0),""),""),""),REPT("-",150))</f>
        <v/>
      </c>
    </row>
    <row r="77" spans="1:16" x14ac:dyDescent="0.2">
      <c r="A77" s="124">
        <v>68</v>
      </c>
      <c r="B77" s="7" t="str">
        <f ca="1">IF(INDIRECT($A$1&amp;"!"&amp;CELL("address",$CU77))&lt;&gt;"END",IF(INDIRECT($A$1&amp;"!"&amp;CELL("address",J77))&lt;&gt;0,"USED IMPORTED   "&amp;INDIRECT($A$1&amp;"!"&amp;CELL("address",$CU77))&amp;"     USED  "&amp;TEXT(INDIRECT($A$1&amp;"!"&amp;CELL("address",J77)),"#,###.#0")&amp;" KGS      AGAINST BILL OF ENTRY NO    "&amp;INDIRECT($A$1&amp;"!"&amp;CELL("address",$F77))&amp;"      Rate Per Kgs [ "&amp;INDIRECT($A$1&amp;"!"&amp;CELL("address",$I77))&amp;" ]     AGAINST H.S.CODE   "&amp;TEXT(INDIRECT($A$1&amp;"!"&amp;CELL("address",$H77)),"0000.0000")&amp;IF(OR(INDIRECT($A$1&amp;"!"&amp;CELL("address",$L$8))&lt;&gt;"",INDIRECT($A$1&amp;"!"&amp;CELL("address",$M$8))&lt;&gt;""),"  EFS ONLINE AC #    ","")&amp;_xlfn.IFNA(VLOOKUP(INDIRECT($A$1&amp;"!"&amp;CELL("address",L77)),AC.No[],2,0),"")&amp;_xlfn.IFNA(IF(INDIRECT($A$1&amp;"!"&amp;CELL("address",M77))&lt;&gt;0,"   +   "&amp;VLOOKUP(INDIRECT($A$1&amp;"!"&amp;CELL("address",M77)),AC.No[],2,0),""),""),""),REPT("-",150))</f>
        <v>------------------------------------------------------------------------------------------------------------------------------------------------------</v>
      </c>
      <c r="C77" s="7" t="str">
        <f ca="1">IF(INDIRECT($A$1&amp;"!"&amp;CELL("address",$CU77))&lt;&gt;"END",IF(INDIRECT($A$1&amp;"!"&amp;CELL("address",P77))&lt;&gt;0,"USED IMPORTED   "&amp;INDIRECT($A$1&amp;"!"&amp;CELL("address",$CU77))&amp;"     USED  "&amp;TEXT(INDIRECT($A$1&amp;"!"&amp;CELL("address",P77)),"#,###.#0")&amp;" KGS      AGAINST BILL OF ENTRY NO    "&amp;INDIRECT($A$1&amp;"!"&amp;CELL("address",$F77))&amp;"      Rate Per Kgs [ "&amp;INDIRECT($A$1&amp;"!"&amp;CELL("address",$I77))&amp;" ]     AGAINST H.S.CODE   "&amp;TEXT(INDIRECT($A$1&amp;"!"&amp;CELL("address",$H77)),"0000.0000")&amp;IF(OR(INDIRECT($A$1&amp;"!"&amp;CELL("address",$R$8))&lt;&gt;"",INDIRECT($A$1&amp;"!"&amp;CELL("address",$S$8))&lt;&gt;""),"  EFS ONLINE AC #    ","")&amp;_xlfn.IFNA(VLOOKUP(INDIRECT($A$1&amp;"!"&amp;CELL("address",R77)),AC.No[],2,0),"")&amp;_xlfn.IFNA(IF(INDIRECT($A$1&amp;"!"&amp;CELL("address",S77))&lt;&gt;0,"   +   "&amp;VLOOKUP(INDIRECT($A$1&amp;"!"&amp;CELL("address",S77)),AC.No[],2,0),""),""),""),REPT("-",150))</f>
        <v>------------------------------------------------------------------------------------------------------------------------------------------------------</v>
      </c>
      <c r="D77" s="7" t="str">
        <f ca="1">IF(INDIRECT($A$1&amp;"!"&amp;CELL("address",$CU77))&lt;&gt;"END",IF(INDIRECT($A$1&amp;"!"&amp;CELL("address",V77))&lt;&gt;0,"USED IMPORTED   "&amp;INDIRECT($A$1&amp;"!"&amp;CELL("address",$CU77))&amp;"     USED  "&amp;TEXT(INDIRECT($A$1&amp;"!"&amp;CELL("address",V77)),"#,###.#0")&amp;" KGS      AGAINST BILL OF ENTRY NO    "&amp;INDIRECT($A$1&amp;"!"&amp;CELL("address",$F77))&amp;"      Rate Per Kgs [ "&amp;INDIRECT($A$1&amp;"!"&amp;CELL("address",$I77))&amp;" ]     AGAINST H.S.CODE   "&amp;TEXT(INDIRECT($A$1&amp;"!"&amp;CELL("address",$H77)),"0000.0000")&amp;IF(OR(INDIRECT($A$1&amp;"!"&amp;CELL("address",$X$8))&lt;&gt;"",INDIRECT($A$1&amp;"!"&amp;CELL("address",$Y$8))&lt;&gt;""),"  EFS ONLINE AC #    ","")&amp;_xlfn.IFNA(VLOOKUP(INDIRECT($A$1&amp;"!"&amp;CELL("address",X77)),AC.No[],2,0),"")&amp;_xlfn.IFNA(IF(INDIRECT($A$1&amp;"!"&amp;CELL("address",Y77))&lt;&gt;0,"   +   "&amp;VLOOKUP(INDIRECT($A$1&amp;"!"&amp;CELL("address",Y77)),AC.No[],2,0),""),""),""),REPT("-",150))</f>
        <v>------------------------------------------------------------------------------------------------------------------------------------------------------</v>
      </c>
      <c r="E77" s="7" t="str">
        <f ca="1">IF(INDIRECT($A$1&amp;"!"&amp;CELL("address",$CU77))&lt;&gt;"END",IF(INDIRECT($A$1&amp;"!"&amp;CELL("address",AB77))&lt;&gt;0,"USED IMPORTED   "&amp;INDIRECT($A$1&amp;"!"&amp;CELL("address",$CU77))&amp;"     USED  "&amp;TEXT(INDIRECT($A$1&amp;"!"&amp;CELL("address",AB77)),"#,###.#0")&amp;" KGS      AGAINST BILL OF ENTRY NO    "&amp;INDIRECT($A$1&amp;"!"&amp;CELL("address",$F77))&amp;"      Rate Per Kgs [ "&amp;INDIRECT($A$1&amp;"!"&amp;CELL("address",$I77))&amp;" ]     AGAINST H.S.CODE   "&amp;TEXT(INDIRECT($A$1&amp;"!"&amp;CELL("address",$H77)),"0000.0000")&amp;IF(OR(INDIRECT($A$1&amp;"!"&amp;CELL("address",$AD$8))&lt;&gt;"",INDIRECT($A$1&amp;"!"&amp;CELL("address",$AE$8))&lt;&gt;""),"  EFS ONLINE AC #    ","")&amp;_xlfn.IFNA(VLOOKUP(INDIRECT($A$1&amp;"!"&amp;CELL("address",AD77)),AC.No[],2,0),"")&amp;_xlfn.IFNA(IF(INDIRECT($A$1&amp;"!"&amp;CELL("address",AE77))&lt;&gt;0,"   +   "&amp;VLOOKUP(INDIRECT($A$1&amp;"!"&amp;CELL("address",AE77)),AC.No[],2,0),""),""),""),REPT("-",150))</f>
        <v>------------------------------------------------------------------------------------------------------------------------------------------------------</v>
      </c>
      <c r="F77" s="7" t="str">
        <f ca="1">IF(INDIRECT($A$1&amp;"!"&amp;CELL("address",$CU77))&lt;&gt;"END",IF(INDIRECT($A$1&amp;"!"&amp;CELL("address",AH77))&lt;&gt;0,"USED IMPORTED   "&amp;INDIRECT($A$1&amp;"!"&amp;CELL("address",$CU77))&amp;"     USED  "&amp;TEXT(INDIRECT($A$1&amp;"!"&amp;CELL("address",AH77)),"#,###.#0")&amp;" KGS      AGAINST BILL OF ENTRY NO    "&amp;INDIRECT($A$1&amp;"!"&amp;CELL("address",$F77))&amp;"      Rate Per Kgs [ "&amp;INDIRECT($A$1&amp;"!"&amp;CELL("address",$I77))&amp;" ]     AGAINST H.S.CODE   "&amp;TEXT(INDIRECT($A$1&amp;"!"&amp;CELL("address",$H77)),"0000.0000")&amp;IF(OR(INDIRECT($A$1&amp;"!"&amp;CELL("address",$AJ$8))&lt;&gt;"",INDIRECT($A$1&amp;"!"&amp;CELL("address",$AK$8))&lt;&gt;""),"  EFS ONLINE AC #    ","")&amp;_xlfn.IFNA(VLOOKUP(INDIRECT($A$1&amp;"!"&amp;CELL("address",AJ77)),AC.No[],2,0),"")&amp;_xlfn.IFNA(IF(INDIRECT($A$1&amp;"!"&amp;CELL("address",AK77))&lt;&gt;0,"   +   "&amp;VLOOKUP(INDIRECT($A$1&amp;"!"&amp;CELL("address",AK77)),AC.No[],2,0),""),""),""),REPT("-",150))</f>
        <v>------------------------------------------------------------------------------------------------------------------------------------------------------</v>
      </c>
      <c r="G77" s="7" t="str">
        <f ca="1">IF(INDIRECT($A$1&amp;"!"&amp;CELL("address",$CU77))&lt;&gt;"END",IF(INDIRECT($A$1&amp;"!"&amp;CELL("address",AN77))&lt;&gt;0,"USED IMPORTED   "&amp;INDIRECT($A$1&amp;"!"&amp;CELL("address",$CU77))&amp;"     USED  "&amp;TEXT(INDIRECT($A$1&amp;"!"&amp;CELL("address",AN77)),"#,###.#0")&amp;" KGS      AGAINST BILL OF ENTRY NO    "&amp;INDIRECT($A$1&amp;"!"&amp;CELL("address",$F77))&amp;"      Rate Per Kgs [ "&amp;INDIRECT($A$1&amp;"!"&amp;CELL("address",$I77))&amp;" ]     AGAINST H.S.CODE   "&amp;TEXT(INDIRECT($A$1&amp;"!"&amp;CELL("address",$H77)),"0000.0000")&amp;IF(OR(INDIRECT($A$1&amp;"!"&amp;CELL("address",$AP$8))&lt;&gt;"",INDIRECT($A$1&amp;"!"&amp;CELL("address",$AQ$8))&lt;&gt;""),"  EFS ONLINE AC #    ","")&amp;_xlfn.IFNA(VLOOKUP(INDIRECT($A$1&amp;"!"&amp;CELL("address",AP77)),AC.No[],2,0),"")&amp;_xlfn.IFNA(IF(INDIRECT($A$1&amp;"!"&amp;CELL("address",AQ77))&lt;&gt;0,"   +   "&amp;VLOOKUP(INDIRECT($A$1&amp;"!"&amp;CELL("address",AQ77)),AC.No[],2,0),""),""),""),REPT("-",150))</f>
        <v>------------------------------------------------------------------------------------------------------------------------------------------------------</v>
      </c>
      <c r="H77" s="7" t="str">
        <f ca="1">IF(INDIRECT($A$1&amp;"!"&amp;CELL("address",$CU77))&lt;&gt;"END",IF(INDIRECT($A$1&amp;"!"&amp;CELL("address",AT77))&lt;&gt;0,"USED IMPORTED   "&amp;INDIRECT($A$1&amp;"!"&amp;CELL("address",$CU77))&amp;"     USED  "&amp;TEXT(INDIRECT($A$1&amp;"!"&amp;CELL("address",AT77)),"#,###.#0")&amp;" KGS      AGAINST BILL OF ENTRY NO    "&amp;INDIRECT($A$1&amp;"!"&amp;CELL("address",$F77))&amp;"      Rate Per Kgs [ "&amp;INDIRECT($A$1&amp;"!"&amp;CELL("address",$I77))&amp;" ]     AGAINST H.S.CODE   "&amp;TEXT(INDIRECT($A$1&amp;"!"&amp;CELL("address",$H77)),"0000.0000")&amp;IF(OR(INDIRECT($A$1&amp;"!"&amp;CELL("address",$AV$8))&lt;&gt;"",INDIRECT($A$1&amp;"!"&amp;CELL("address",$AW$8))&lt;&gt;""),"  EFS ONLINE AC #    ","")&amp;_xlfn.IFNA(VLOOKUP(INDIRECT($A$1&amp;"!"&amp;CELL("address",AV77)),AC.No[],2,0),"")&amp;_xlfn.IFNA(IF(INDIRECT($A$1&amp;"!"&amp;CELL("address",AW77))&lt;&gt;0,"   +   "&amp;VLOOKUP(INDIRECT($A$1&amp;"!"&amp;CELL("address",AW77)),AC.No[],2,0),""),""),""),REPT("-",150))</f>
        <v>------------------------------------------------------------------------------------------------------------------------------------------------------</v>
      </c>
      <c r="I77" s="7" t="str">
        <f ca="1">IF(INDIRECT($A$1&amp;"!"&amp;CELL("address",$CU77))&lt;&gt;"END",IF(INDIRECT($A$1&amp;"!"&amp;CELL("address",AZ77))&lt;&gt;0,"USED IMPORTED   "&amp;INDIRECT($A$1&amp;"!"&amp;CELL("address",$CU77))&amp;"     USED  "&amp;TEXT(INDIRECT($A$1&amp;"!"&amp;CELL("address",AZ77)),"#,###.#0")&amp;" KGS      AGAINST BILL OF ENTRY NO    "&amp;INDIRECT($A$1&amp;"!"&amp;CELL("address",$F77))&amp;"      Rate Per Kgs [ "&amp;INDIRECT($A$1&amp;"!"&amp;CELL("address",$I77))&amp;" ]     AGAINST H.S.CODE   "&amp;TEXT(INDIRECT($A$1&amp;"!"&amp;CELL("address",$H77)),"0000.0000")&amp;IF(OR(INDIRECT($A$1&amp;"!"&amp;CELL("address",$BB$8))&lt;&gt;"",INDIRECT($A$1&amp;"!"&amp;CELL("address",$BC$8))&lt;&gt;""),"  EFS ONLINE AC #    ","")&amp;_xlfn.IFNA(VLOOKUP(INDIRECT($A$1&amp;"!"&amp;CELL("address",BB77)),AC.No[],2,0),"")&amp;_xlfn.IFNA(IF(INDIRECT($A$1&amp;"!"&amp;CELL("address",BC77))&lt;&gt;0,"   +   "&amp;VLOOKUP(INDIRECT($A$1&amp;"!"&amp;CELL("address",BC77)),AC.No[],2,0),""),""),""),REPT("-",150))</f>
        <v>------------------------------------------------------------------------------------------------------------------------------------------------------</v>
      </c>
      <c r="J77" s="7" t="str">
        <f ca="1">IF(INDIRECT($A$1&amp;"!"&amp;CELL("address",$CU77))&lt;&gt;"END",IF(INDIRECT($A$1&amp;"!"&amp;CELL("address",BF77))&lt;&gt;0,"USED IMPORTED   "&amp;INDIRECT($A$1&amp;"!"&amp;CELL("address",$CU77))&amp;"     USED  "&amp;TEXT(INDIRECT($A$1&amp;"!"&amp;CELL("address",BF77)),"#,###.#0")&amp;" KGS      AGAINST BILL OF ENTRY NO    "&amp;INDIRECT($A$1&amp;"!"&amp;CELL("address",$F77))&amp;"      Rate Per Kgs [ "&amp;INDIRECT($A$1&amp;"!"&amp;CELL("address",$I77))&amp;" ]     AGAINST H.S.CODE   "&amp;TEXT(INDIRECT($A$1&amp;"!"&amp;CELL("address",$H77)),"0000.0000")&amp;IF(OR(INDIRECT($A$1&amp;"!"&amp;CELL("address",$BH$8))&lt;&gt;"",INDIRECT($A$1&amp;"!"&amp;CELL("address",$BI$8))&lt;&gt;""),"  EFS ONLINE AC #    ","")&amp;_xlfn.IFNA(VLOOKUP(INDIRECT($A$1&amp;"!"&amp;CELL("address",BH77)),AC.No[],2,0),"")&amp;_xlfn.IFNA(IF(INDIRECT($A$1&amp;"!"&amp;CELL("address",BI77))&lt;&gt;0,"   +   "&amp;VLOOKUP(INDIRECT($A$1&amp;"!"&amp;CELL("address",BI77)),AC.No[],2,0),""),""),""),REPT("-",150))</f>
        <v>------------------------------------------------------------------------------------------------------------------------------------------------------</v>
      </c>
      <c r="K77" s="7" t="str">
        <f ca="1">IF(INDIRECT($A$1&amp;"!"&amp;CELL("address",$CU77))&lt;&gt;"END",IF(INDIRECT($A$1&amp;"!"&amp;CELL("address",BL77))&lt;&gt;0,"USED IMPORTED   "&amp;INDIRECT($A$1&amp;"!"&amp;CELL("address",$CU77))&amp;"     USED  "&amp;TEXT(INDIRECT($A$1&amp;"!"&amp;CELL("address",BL77)),"#,###.#0")&amp;" KGS      AGAINST BILL OF ENTRY NO    "&amp;INDIRECT($A$1&amp;"!"&amp;CELL("address",$F77))&amp;"      Rate Per Kgs [ "&amp;INDIRECT($A$1&amp;"!"&amp;CELL("address",$I77))&amp;" ]     AGAINST H.S.CODE   "&amp;TEXT(INDIRECT($A$1&amp;"!"&amp;CELL("address",$H77)),"0000.0000")&amp;IF(OR(INDIRECT($A$1&amp;"!"&amp;CELL("address",$BN$8))&lt;&gt;"",INDIRECT($A$1&amp;"!"&amp;CELL("address",$BO$8))&lt;&gt;""),"  EFS ONLINE AC #    ","")&amp;_xlfn.IFNA(VLOOKUP(INDIRECT($A$1&amp;"!"&amp;CELL("address",BN77)),AC.No[],2,0),"")&amp;_xlfn.IFNA(IF(INDIRECT($A$1&amp;"!"&amp;CELL("address",BO77))&lt;&gt;0,"   +   "&amp;VLOOKUP(INDIRECT($A$1&amp;"!"&amp;CELL("address",BO77)),AC.No[],2,0),""),""),""),REPT("-",150))</f>
        <v>------------------------------------------------------------------------------------------------------------------------------------------------------</v>
      </c>
      <c r="L77" s="7" t="str">
        <f ca="1">IF(INDIRECT($A$1&amp;"!"&amp;CELL("address",$CU77))&lt;&gt;"END",IF(INDIRECT($A$1&amp;"!"&amp;CELL("address",BR77))&lt;&gt;0,"USED IMPORTED   "&amp;INDIRECT($A$1&amp;"!"&amp;CELL("address",$CU77))&amp;"     USED  "&amp;TEXT(INDIRECT($A$1&amp;"!"&amp;CELL("address",BR77)),"#,###.#0")&amp;" KGS      AGAINST BILL OF ENTRY NO    "&amp;INDIRECT($A$1&amp;"!"&amp;CELL("address",$F77))&amp;"      Rate Per Kgs [ "&amp;INDIRECT($A$1&amp;"!"&amp;CELL("address",$I77))&amp;" ]     AGAINST H.S.CODE   "&amp;TEXT(INDIRECT($A$1&amp;"!"&amp;CELL("address",$H77)),"0000.0000")&amp;IF(OR(INDIRECT($A$1&amp;"!"&amp;CELL("address",$BT$8))&lt;&gt;"",INDIRECT($A$1&amp;"!"&amp;CELL("address",$BU$8))&lt;&gt;""),"  EFS ONLINE AC #    ","")&amp;_xlfn.IFNA(VLOOKUP(INDIRECT($A$1&amp;"!"&amp;CELL("address",BT77)),AC.No[],2,0),"")&amp;_xlfn.IFNA(IF(INDIRECT($A$1&amp;"!"&amp;CELL("address",BU77))&lt;&gt;0,"   +   "&amp;VLOOKUP(INDIRECT($A$1&amp;"!"&amp;CELL("address",BU77)),AC.No[],2,0),""),""),""),REPT("-",150))</f>
        <v>------------------------------------------------------------------------------------------------------------------------------------------------------</v>
      </c>
      <c r="M77" s="7" t="str">
        <f ca="1">IF(INDIRECT($A$1&amp;"!"&amp;CELL("address",$CU77))&lt;&gt;"END",IF(INDIRECT($A$1&amp;"!"&amp;CELL("address",BX77))&lt;&gt;0,"USED IMPORTED   "&amp;INDIRECT($A$1&amp;"!"&amp;CELL("address",$CU77))&amp;"     USED  "&amp;TEXT(INDIRECT($A$1&amp;"!"&amp;CELL("address",BX77)),"#,###.#0")&amp;" KGS      AGAINST BILL OF ENTRY NO    "&amp;INDIRECT($A$1&amp;"!"&amp;CELL("address",$F77))&amp;"      Rate Per Kgs [ "&amp;INDIRECT($A$1&amp;"!"&amp;CELL("address",$I77))&amp;" ]     AGAINST H.S.CODE   "&amp;TEXT(INDIRECT($A$1&amp;"!"&amp;CELL("address",$H77)),"0000.0000")&amp;IF(OR(INDIRECT($A$1&amp;"!"&amp;CELL("address",$BZ$8))&lt;&gt;"",INDIRECT($A$1&amp;"!"&amp;CELL("address",$CA$8))&lt;&gt;""),"  EFS ONLINE AC #    ","")&amp;_xlfn.IFNA(VLOOKUP(INDIRECT($A$1&amp;"!"&amp;CELL("address",BZ77)),AC.No[],2,0),"")&amp;_xlfn.IFNA(IF(INDIRECT($A$1&amp;"!"&amp;CELL("address",CA77))&lt;&gt;0,"   +   "&amp;VLOOKUP(INDIRECT($A$1&amp;"!"&amp;CELL("address",CA77)),AC.No[],2,0),""),""),""),REPT("-",150))</f>
        <v>------------------------------------------------------------------------------------------------------------------------------------------------------</v>
      </c>
      <c r="N77" s="7" t="str">
        <f ca="1">IF(INDIRECT($A$1&amp;"!"&amp;CELL("address",$CU77))&lt;&gt;"END",IF(INDIRECT($A$1&amp;"!"&amp;CELL("address",CD77))&lt;&gt;0,"USED IMPORTED   "&amp;INDIRECT($A$1&amp;"!"&amp;CELL("address",$CU77))&amp;"     USED  "&amp;TEXT(INDIRECT($A$1&amp;"!"&amp;CELL("address",CD77)),"#,###.#0")&amp;" KGS      AGAINST BILL OF ENTRY NO    "&amp;INDIRECT($A$1&amp;"!"&amp;CELL("address",$F77))&amp;"      Rate Per Kgs [ "&amp;INDIRECT($A$1&amp;"!"&amp;CELL("address",$I77))&amp;" ]     AGAINST H.S.CODE   "&amp;TEXT(INDIRECT($A$1&amp;"!"&amp;CELL("address",$H77)),"0000.0000")&amp;IF(OR(INDIRECT($A$1&amp;"!"&amp;CELL("address",$CF$8))&lt;&gt;"",INDIRECT($A$1&amp;"!"&amp;CELL("address",$CG$8))&lt;&gt;""),"  EFS ONLINE AC #    ","")&amp;_xlfn.IFNA(VLOOKUP(INDIRECT($A$1&amp;"!"&amp;CELL("address",CF77)),AC.No[],2,0),"")&amp;_xlfn.IFNA(IF(INDIRECT($A$1&amp;"!"&amp;CELL("address",CG77))&lt;&gt;0,"   +   "&amp;VLOOKUP(INDIRECT($A$1&amp;"!"&amp;CELL("address",CG77)),AC.No[],2,0),""),""),""),REPT("-",150))</f>
        <v>------------------------------------------------------------------------------------------------------------------------------------------------------</v>
      </c>
      <c r="O77" s="7" t="str">
        <f ca="1">IF(INDIRECT($A$1&amp;"!"&amp;CELL("address",$CU77))&lt;&gt;"END",IF(INDIRECT($A$1&amp;"!"&amp;CELL("address",CJ77))&lt;&gt;0,"USED IMPORTED   "&amp;INDIRECT($A$1&amp;"!"&amp;CELL("address",$CU77))&amp;"     USED  "&amp;TEXT(INDIRECT($A$1&amp;"!"&amp;CELL("address",CJ77)),"#,###.#0")&amp;" KGS      AGAINST BILL OF ENTRY NO    "&amp;INDIRECT($A$1&amp;"!"&amp;CELL("address",$F77))&amp;"      Rate Per Kgs [ "&amp;INDIRECT($A$1&amp;"!"&amp;CELL("address",$I77))&amp;" ]     AGAINST H.S.CODE   "&amp;TEXT(INDIRECT($A$1&amp;"!"&amp;CELL("address",$H77)),"0000.0000")&amp;IF(OR(INDIRECT($A$1&amp;"!"&amp;CELL("address",$CL$8))&lt;&gt;"",INDIRECT($A$1&amp;"!"&amp;CELL("address",$CM$8))&lt;&gt;""),"  EFS ONLINE AC #    ","")&amp;_xlfn.IFNA(VLOOKUP(INDIRECT($A$1&amp;"!"&amp;CELL("address",CL77)),AC.No[],2,0),"")&amp;_xlfn.IFNA(IF(INDIRECT($A$1&amp;"!"&amp;CELL("address",CM77))&lt;&gt;0,"   +   "&amp;VLOOKUP(INDIRECT($A$1&amp;"!"&amp;CELL("address",CM77)),AC.No[],2,0),""),""),""),REPT("-",150))</f>
        <v>------------------------------------------------------------------------------------------------------------------------------------------------------</v>
      </c>
      <c r="P77" s="7" t="str">
        <f ca="1">IF(INDIRECT($A$1&amp;"!"&amp;CELL("address",$CU77))&lt;&gt;"END",IF(INDIRECT($A$1&amp;"!"&amp;CELL("address",CP77))&lt;&gt;0,"USED IMPORTED   "&amp;INDIRECT($A$1&amp;"!"&amp;CELL("address",$CU77))&amp;"     USED  "&amp;TEXT(INDIRECT($A$1&amp;"!"&amp;CELL("address",CP77)),"#,###.#0")&amp;" KGS      AGAINST BILL OF ENTRY NO    "&amp;INDIRECT($A$1&amp;"!"&amp;CELL("address",$F77))&amp;"      Rate Per Kgs [ "&amp;INDIRECT($A$1&amp;"!"&amp;CELL("address",$I77))&amp;" ]     AGAINST H.S.CODE   "&amp;TEXT(INDIRECT($A$1&amp;"!"&amp;CELL("address",$H77)),"0000.0000")&amp;IF(OR(INDIRECT($A$1&amp;"!"&amp;CELL("address",$CR$8))&lt;&gt;"",INDIRECT($A$1&amp;"!"&amp;CELL("address",$CS$8))&lt;&gt;""),"  EFS ONLINE AC #    ","")&amp;_xlfn.IFNA(VLOOKUP(INDIRECT($A$1&amp;"!"&amp;CELL("address",CR77)),AC.No[],2,0),"")&amp;_xlfn.IFNA(IF(INDIRECT($A$1&amp;"!"&amp;CELL("address",CS77))&lt;&gt;0,"   +   "&amp;VLOOKUP(INDIRECT($A$1&amp;"!"&amp;CELL("address",CS77)),AC.No[],2,0),""),""),""),REPT("-",150))</f>
        <v>------------------------------------------------------------------------------------------------------------------------------------------------------</v>
      </c>
    </row>
    <row r="78" spans="1:16" x14ac:dyDescent="0.2">
      <c r="A78" s="124">
        <v>69</v>
      </c>
      <c r="B78" s="7" t="str">
        <f ca="1">IF(INDIRECT($A$1&amp;"!"&amp;CELL("address",$CU78))&lt;&gt;"END",IF(INDIRECT($A$1&amp;"!"&amp;CELL("address",J78))&lt;&gt;0,"USED IMPORTED   "&amp;INDIRECT($A$1&amp;"!"&amp;CELL("address",$CU78))&amp;"     USED  "&amp;TEXT(INDIRECT($A$1&amp;"!"&amp;CELL("address",J78)),"#,###.#0")&amp;" KGS      AGAINST BILL OF ENTRY NO    "&amp;INDIRECT($A$1&amp;"!"&amp;CELL("address",$F78))&amp;"      Rate Per Kgs [ "&amp;INDIRECT($A$1&amp;"!"&amp;CELL("address",$I78))&amp;" ]     AGAINST H.S.CODE   "&amp;TEXT(INDIRECT($A$1&amp;"!"&amp;CELL("address",$H78)),"0000.0000")&amp;IF(OR(INDIRECT($A$1&amp;"!"&amp;CELL("address",$L$8))&lt;&gt;"",INDIRECT($A$1&amp;"!"&amp;CELL("address",$M$8))&lt;&gt;""),"  EFS ONLINE AC #    ","")&amp;_xlfn.IFNA(VLOOKUP(INDIRECT($A$1&amp;"!"&amp;CELL("address",L78)),AC.No[],2,0),"")&amp;_xlfn.IFNA(IF(INDIRECT($A$1&amp;"!"&amp;CELL("address",M78))&lt;&gt;0,"   +   "&amp;VLOOKUP(INDIRECT($A$1&amp;"!"&amp;CELL("address",M78)),AC.No[],2,0),""),""),""),REPT("-",150))</f>
        <v/>
      </c>
      <c r="C78" s="7" t="str">
        <f ca="1">IF(INDIRECT($A$1&amp;"!"&amp;CELL("address",$CU78))&lt;&gt;"END",IF(INDIRECT($A$1&amp;"!"&amp;CELL("address",P78))&lt;&gt;0,"USED IMPORTED   "&amp;INDIRECT($A$1&amp;"!"&amp;CELL("address",$CU78))&amp;"     USED  "&amp;TEXT(INDIRECT($A$1&amp;"!"&amp;CELL("address",P78)),"#,###.#0")&amp;" KGS      AGAINST BILL OF ENTRY NO    "&amp;INDIRECT($A$1&amp;"!"&amp;CELL("address",$F78))&amp;"      Rate Per Kgs [ "&amp;INDIRECT($A$1&amp;"!"&amp;CELL("address",$I78))&amp;" ]     AGAINST H.S.CODE   "&amp;TEXT(INDIRECT($A$1&amp;"!"&amp;CELL("address",$H78)),"0000.0000")&amp;IF(OR(INDIRECT($A$1&amp;"!"&amp;CELL("address",$R$8))&lt;&gt;"",INDIRECT($A$1&amp;"!"&amp;CELL("address",$S$8))&lt;&gt;""),"  EFS ONLINE AC #    ","")&amp;_xlfn.IFNA(VLOOKUP(INDIRECT($A$1&amp;"!"&amp;CELL("address",R78)),AC.No[],2,0),"")&amp;_xlfn.IFNA(IF(INDIRECT($A$1&amp;"!"&amp;CELL("address",S78))&lt;&gt;0,"   +   "&amp;VLOOKUP(INDIRECT($A$1&amp;"!"&amp;CELL("address",S78)),AC.No[],2,0),""),""),""),REPT("-",150))</f>
        <v/>
      </c>
      <c r="D78" s="7" t="str">
        <f ca="1">IF(INDIRECT($A$1&amp;"!"&amp;CELL("address",$CU78))&lt;&gt;"END",IF(INDIRECT($A$1&amp;"!"&amp;CELL("address",V78))&lt;&gt;0,"USED IMPORTED   "&amp;INDIRECT($A$1&amp;"!"&amp;CELL("address",$CU78))&amp;"     USED  "&amp;TEXT(INDIRECT($A$1&amp;"!"&amp;CELL("address",V78)),"#,###.#0")&amp;" KGS      AGAINST BILL OF ENTRY NO    "&amp;INDIRECT($A$1&amp;"!"&amp;CELL("address",$F78))&amp;"      Rate Per Kgs [ "&amp;INDIRECT($A$1&amp;"!"&amp;CELL("address",$I78))&amp;" ]     AGAINST H.S.CODE   "&amp;TEXT(INDIRECT($A$1&amp;"!"&amp;CELL("address",$H78)),"0000.0000")&amp;IF(OR(INDIRECT($A$1&amp;"!"&amp;CELL("address",$X$8))&lt;&gt;"",INDIRECT($A$1&amp;"!"&amp;CELL("address",$Y$8))&lt;&gt;""),"  EFS ONLINE AC #    ","")&amp;_xlfn.IFNA(VLOOKUP(INDIRECT($A$1&amp;"!"&amp;CELL("address",X78)),AC.No[],2,0),"")&amp;_xlfn.IFNA(IF(INDIRECT($A$1&amp;"!"&amp;CELL("address",Y78))&lt;&gt;0,"   +   "&amp;VLOOKUP(INDIRECT($A$1&amp;"!"&amp;CELL("address",Y78)),AC.No[],2,0),""),""),""),REPT("-",150))</f>
        <v/>
      </c>
      <c r="E78" s="7" t="str">
        <f ca="1">IF(INDIRECT($A$1&amp;"!"&amp;CELL("address",$CU78))&lt;&gt;"END",IF(INDIRECT($A$1&amp;"!"&amp;CELL("address",AB78))&lt;&gt;0,"USED IMPORTED   "&amp;INDIRECT($A$1&amp;"!"&amp;CELL("address",$CU78))&amp;"     USED  "&amp;TEXT(INDIRECT($A$1&amp;"!"&amp;CELL("address",AB78)),"#,###.#0")&amp;" KGS      AGAINST BILL OF ENTRY NO    "&amp;INDIRECT($A$1&amp;"!"&amp;CELL("address",$F78))&amp;"      Rate Per Kgs [ "&amp;INDIRECT($A$1&amp;"!"&amp;CELL("address",$I78))&amp;" ]     AGAINST H.S.CODE   "&amp;TEXT(INDIRECT($A$1&amp;"!"&amp;CELL("address",$H78)),"0000.0000")&amp;IF(OR(INDIRECT($A$1&amp;"!"&amp;CELL("address",$AD$8))&lt;&gt;"",INDIRECT($A$1&amp;"!"&amp;CELL("address",$AE$8))&lt;&gt;""),"  EFS ONLINE AC #    ","")&amp;_xlfn.IFNA(VLOOKUP(INDIRECT($A$1&amp;"!"&amp;CELL("address",AD78)),AC.No[],2,0),"")&amp;_xlfn.IFNA(IF(INDIRECT($A$1&amp;"!"&amp;CELL("address",AE78))&lt;&gt;0,"   +   "&amp;VLOOKUP(INDIRECT($A$1&amp;"!"&amp;CELL("address",AE78)),AC.No[],2,0),""),""),""),REPT("-",150))</f>
        <v/>
      </c>
      <c r="F78" s="7" t="str">
        <f ca="1">IF(INDIRECT($A$1&amp;"!"&amp;CELL("address",$CU78))&lt;&gt;"END",IF(INDIRECT($A$1&amp;"!"&amp;CELL("address",AH78))&lt;&gt;0,"USED IMPORTED   "&amp;INDIRECT($A$1&amp;"!"&amp;CELL("address",$CU78))&amp;"     USED  "&amp;TEXT(INDIRECT($A$1&amp;"!"&amp;CELL("address",AH78)),"#,###.#0")&amp;" KGS      AGAINST BILL OF ENTRY NO    "&amp;INDIRECT($A$1&amp;"!"&amp;CELL("address",$F78))&amp;"      Rate Per Kgs [ "&amp;INDIRECT($A$1&amp;"!"&amp;CELL("address",$I78))&amp;" ]     AGAINST H.S.CODE   "&amp;TEXT(INDIRECT($A$1&amp;"!"&amp;CELL("address",$H78)),"0000.0000")&amp;IF(OR(INDIRECT($A$1&amp;"!"&amp;CELL("address",$AJ$8))&lt;&gt;"",INDIRECT($A$1&amp;"!"&amp;CELL("address",$AK$8))&lt;&gt;""),"  EFS ONLINE AC #    ","")&amp;_xlfn.IFNA(VLOOKUP(INDIRECT($A$1&amp;"!"&amp;CELL("address",AJ78)),AC.No[],2,0),"")&amp;_xlfn.IFNA(IF(INDIRECT($A$1&amp;"!"&amp;CELL("address",AK78))&lt;&gt;0,"   +   "&amp;VLOOKUP(INDIRECT($A$1&amp;"!"&amp;CELL("address",AK78)),AC.No[],2,0),""),""),""),REPT("-",150))</f>
        <v/>
      </c>
      <c r="G78" s="7" t="str">
        <f ca="1">IF(INDIRECT($A$1&amp;"!"&amp;CELL("address",$CU78))&lt;&gt;"END",IF(INDIRECT($A$1&amp;"!"&amp;CELL("address",AN78))&lt;&gt;0,"USED IMPORTED   "&amp;INDIRECT($A$1&amp;"!"&amp;CELL("address",$CU78))&amp;"     USED  "&amp;TEXT(INDIRECT($A$1&amp;"!"&amp;CELL("address",AN78)),"#,###.#0")&amp;" KGS      AGAINST BILL OF ENTRY NO    "&amp;INDIRECT($A$1&amp;"!"&amp;CELL("address",$F78))&amp;"      Rate Per Kgs [ "&amp;INDIRECT($A$1&amp;"!"&amp;CELL("address",$I78))&amp;" ]     AGAINST H.S.CODE   "&amp;TEXT(INDIRECT($A$1&amp;"!"&amp;CELL("address",$H78)),"0000.0000")&amp;IF(OR(INDIRECT($A$1&amp;"!"&amp;CELL("address",$AP$8))&lt;&gt;"",INDIRECT($A$1&amp;"!"&amp;CELL("address",$AQ$8))&lt;&gt;""),"  EFS ONLINE AC #    ","")&amp;_xlfn.IFNA(VLOOKUP(INDIRECT($A$1&amp;"!"&amp;CELL("address",AP78)),AC.No[],2,0),"")&amp;_xlfn.IFNA(IF(INDIRECT($A$1&amp;"!"&amp;CELL("address",AQ78))&lt;&gt;0,"   +   "&amp;VLOOKUP(INDIRECT($A$1&amp;"!"&amp;CELL("address",AQ78)),AC.No[],2,0),""),""),""),REPT("-",150))</f>
        <v/>
      </c>
      <c r="H78" s="7" t="str">
        <f ca="1">IF(INDIRECT($A$1&amp;"!"&amp;CELL("address",$CU78))&lt;&gt;"END",IF(INDIRECT($A$1&amp;"!"&amp;CELL("address",AT78))&lt;&gt;0,"USED IMPORTED   "&amp;INDIRECT($A$1&amp;"!"&amp;CELL("address",$CU78))&amp;"     USED  "&amp;TEXT(INDIRECT($A$1&amp;"!"&amp;CELL("address",AT78)),"#,###.#0")&amp;" KGS      AGAINST BILL OF ENTRY NO    "&amp;INDIRECT($A$1&amp;"!"&amp;CELL("address",$F78))&amp;"      Rate Per Kgs [ "&amp;INDIRECT($A$1&amp;"!"&amp;CELL("address",$I78))&amp;" ]     AGAINST H.S.CODE   "&amp;TEXT(INDIRECT($A$1&amp;"!"&amp;CELL("address",$H78)),"0000.0000")&amp;IF(OR(INDIRECT($A$1&amp;"!"&amp;CELL("address",$AV$8))&lt;&gt;"",INDIRECT($A$1&amp;"!"&amp;CELL("address",$AW$8))&lt;&gt;""),"  EFS ONLINE AC #    ","")&amp;_xlfn.IFNA(VLOOKUP(INDIRECT($A$1&amp;"!"&amp;CELL("address",AV78)),AC.No[],2,0),"")&amp;_xlfn.IFNA(IF(INDIRECT($A$1&amp;"!"&amp;CELL("address",AW78))&lt;&gt;0,"   +   "&amp;VLOOKUP(INDIRECT($A$1&amp;"!"&amp;CELL("address",AW78)),AC.No[],2,0),""),""),""),REPT("-",150))</f>
        <v/>
      </c>
      <c r="I78" s="7" t="str">
        <f ca="1">IF(INDIRECT($A$1&amp;"!"&amp;CELL("address",$CU78))&lt;&gt;"END",IF(INDIRECT($A$1&amp;"!"&amp;CELL("address",AZ78))&lt;&gt;0,"USED IMPORTED   "&amp;INDIRECT($A$1&amp;"!"&amp;CELL("address",$CU78))&amp;"     USED  "&amp;TEXT(INDIRECT($A$1&amp;"!"&amp;CELL("address",AZ78)),"#,###.#0")&amp;" KGS      AGAINST BILL OF ENTRY NO    "&amp;INDIRECT($A$1&amp;"!"&amp;CELL("address",$F78))&amp;"      Rate Per Kgs [ "&amp;INDIRECT($A$1&amp;"!"&amp;CELL("address",$I78))&amp;" ]     AGAINST H.S.CODE   "&amp;TEXT(INDIRECT($A$1&amp;"!"&amp;CELL("address",$H78)),"0000.0000")&amp;IF(OR(INDIRECT($A$1&amp;"!"&amp;CELL("address",$BB$8))&lt;&gt;"",INDIRECT($A$1&amp;"!"&amp;CELL("address",$BC$8))&lt;&gt;""),"  EFS ONLINE AC #    ","")&amp;_xlfn.IFNA(VLOOKUP(INDIRECT($A$1&amp;"!"&amp;CELL("address",BB78)),AC.No[],2,0),"")&amp;_xlfn.IFNA(IF(INDIRECT($A$1&amp;"!"&amp;CELL("address",BC78))&lt;&gt;0,"   +   "&amp;VLOOKUP(INDIRECT($A$1&amp;"!"&amp;CELL("address",BC78)),AC.No[],2,0),""),""),""),REPT("-",150))</f>
        <v/>
      </c>
      <c r="J78" s="7" t="str">
        <f ca="1">IF(INDIRECT($A$1&amp;"!"&amp;CELL("address",$CU78))&lt;&gt;"END",IF(INDIRECT($A$1&amp;"!"&amp;CELL("address",BF78))&lt;&gt;0,"USED IMPORTED   "&amp;INDIRECT($A$1&amp;"!"&amp;CELL("address",$CU78))&amp;"     USED  "&amp;TEXT(INDIRECT($A$1&amp;"!"&amp;CELL("address",BF78)),"#,###.#0")&amp;" KGS      AGAINST BILL OF ENTRY NO    "&amp;INDIRECT($A$1&amp;"!"&amp;CELL("address",$F78))&amp;"      Rate Per Kgs [ "&amp;INDIRECT($A$1&amp;"!"&amp;CELL("address",$I78))&amp;" ]     AGAINST H.S.CODE   "&amp;TEXT(INDIRECT($A$1&amp;"!"&amp;CELL("address",$H78)),"0000.0000")&amp;IF(OR(INDIRECT($A$1&amp;"!"&amp;CELL("address",$BH$8))&lt;&gt;"",INDIRECT($A$1&amp;"!"&amp;CELL("address",$BI$8))&lt;&gt;""),"  EFS ONLINE AC #    ","")&amp;_xlfn.IFNA(VLOOKUP(INDIRECT($A$1&amp;"!"&amp;CELL("address",BH78)),AC.No[],2,0),"")&amp;_xlfn.IFNA(IF(INDIRECT($A$1&amp;"!"&amp;CELL("address",BI78))&lt;&gt;0,"   +   "&amp;VLOOKUP(INDIRECT($A$1&amp;"!"&amp;CELL("address",BI78)),AC.No[],2,0),""),""),""),REPT("-",150))</f>
        <v/>
      </c>
      <c r="K78" s="7" t="str">
        <f ca="1">IF(INDIRECT($A$1&amp;"!"&amp;CELL("address",$CU78))&lt;&gt;"END",IF(INDIRECT($A$1&amp;"!"&amp;CELL("address",BL78))&lt;&gt;0,"USED IMPORTED   "&amp;INDIRECT($A$1&amp;"!"&amp;CELL("address",$CU78))&amp;"     USED  "&amp;TEXT(INDIRECT($A$1&amp;"!"&amp;CELL("address",BL78)),"#,###.#0")&amp;" KGS      AGAINST BILL OF ENTRY NO    "&amp;INDIRECT($A$1&amp;"!"&amp;CELL("address",$F78))&amp;"      Rate Per Kgs [ "&amp;INDIRECT($A$1&amp;"!"&amp;CELL("address",$I78))&amp;" ]     AGAINST H.S.CODE   "&amp;TEXT(INDIRECT($A$1&amp;"!"&amp;CELL("address",$H78)),"0000.0000")&amp;IF(OR(INDIRECT($A$1&amp;"!"&amp;CELL("address",$BN$8))&lt;&gt;"",INDIRECT($A$1&amp;"!"&amp;CELL("address",$BO$8))&lt;&gt;""),"  EFS ONLINE AC #    ","")&amp;_xlfn.IFNA(VLOOKUP(INDIRECT($A$1&amp;"!"&amp;CELL("address",BN78)),AC.No[],2,0),"")&amp;_xlfn.IFNA(IF(INDIRECT($A$1&amp;"!"&amp;CELL("address",BO78))&lt;&gt;0,"   +   "&amp;VLOOKUP(INDIRECT($A$1&amp;"!"&amp;CELL("address",BO78)),AC.No[],2,0),""),""),""),REPT("-",150))</f>
        <v/>
      </c>
      <c r="L78" s="7" t="str">
        <f ca="1">IF(INDIRECT($A$1&amp;"!"&amp;CELL("address",$CU78))&lt;&gt;"END",IF(INDIRECT($A$1&amp;"!"&amp;CELL("address",BR78))&lt;&gt;0,"USED IMPORTED   "&amp;INDIRECT($A$1&amp;"!"&amp;CELL("address",$CU78))&amp;"     USED  "&amp;TEXT(INDIRECT($A$1&amp;"!"&amp;CELL("address",BR78)),"#,###.#0")&amp;" KGS      AGAINST BILL OF ENTRY NO    "&amp;INDIRECT($A$1&amp;"!"&amp;CELL("address",$F78))&amp;"      Rate Per Kgs [ "&amp;INDIRECT($A$1&amp;"!"&amp;CELL("address",$I78))&amp;" ]     AGAINST H.S.CODE   "&amp;TEXT(INDIRECT($A$1&amp;"!"&amp;CELL("address",$H78)),"0000.0000")&amp;IF(OR(INDIRECT($A$1&amp;"!"&amp;CELL("address",$BT$8))&lt;&gt;"",INDIRECT($A$1&amp;"!"&amp;CELL("address",$BU$8))&lt;&gt;""),"  EFS ONLINE AC #    ","")&amp;_xlfn.IFNA(VLOOKUP(INDIRECT($A$1&amp;"!"&amp;CELL("address",BT78)),AC.No[],2,0),"")&amp;_xlfn.IFNA(IF(INDIRECT($A$1&amp;"!"&amp;CELL("address",BU78))&lt;&gt;0,"   +   "&amp;VLOOKUP(INDIRECT($A$1&amp;"!"&amp;CELL("address",BU78)),AC.No[],2,0),""),""),""),REPT("-",150))</f>
        <v/>
      </c>
      <c r="M78" s="7" t="str">
        <f ca="1">IF(INDIRECT($A$1&amp;"!"&amp;CELL("address",$CU78))&lt;&gt;"END",IF(INDIRECT($A$1&amp;"!"&amp;CELL("address",BX78))&lt;&gt;0,"USED IMPORTED   "&amp;INDIRECT($A$1&amp;"!"&amp;CELL("address",$CU78))&amp;"     USED  "&amp;TEXT(INDIRECT($A$1&amp;"!"&amp;CELL("address",BX78)),"#,###.#0")&amp;" KGS      AGAINST BILL OF ENTRY NO    "&amp;INDIRECT($A$1&amp;"!"&amp;CELL("address",$F78))&amp;"      Rate Per Kgs [ "&amp;INDIRECT($A$1&amp;"!"&amp;CELL("address",$I78))&amp;" ]     AGAINST H.S.CODE   "&amp;TEXT(INDIRECT($A$1&amp;"!"&amp;CELL("address",$H78)),"0000.0000")&amp;IF(OR(INDIRECT($A$1&amp;"!"&amp;CELL("address",$BZ$8))&lt;&gt;"",INDIRECT($A$1&amp;"!"&amp;CELL("address",$CA$8))&lt;&gt;""),"  EFS ONLINE AC #    ","")&amp;_xlfn.IFNA(VLOOKUP(INDIRECT($A$1&amp;"!"&amp;CELL("address",BZ78)),AC.No[],2,0),"")&amp;_xlfn.IFNA(IF(INDIRECT($A$1&amp;"!"&amp;CELL("address",CA78))&lt;&gt;0,"   +   "&amp;VLOOKUP(INDIRECT($A$1&amp;"!"&amp;CELL("address",CA78)),AC.No[],2,0),""),""),""),REPT("-",150))</f>
        <v/>
      </c>
      <c r="N78" s="7" t="str">
        <f ca="1">IF(INDIRECT($A$1&amp;"!"&amp;CELL("address",$CU78))&lt;&gt;"END",IF(INDIRECT($A$1&amp;"!"&amp;CELL("address",CD78))&lt;&gt;0,"USED IMPORTED   "&amp;INDIRECT($A$1&amp;"!"&amp;CELL("address",$CU78))&amp;"     USED  "&amp;TEXT(INDIRECT($A$1&amp;"!"&amp;CELL("address",CD78)),"#,###.#0")&amp;" KGS      AGAINST BILL OF ENTRY NO    "&amp;INDIRECT($A$1&amp;"!"&amp;CELL("address",$F78))&amp;"      Rate Per Kgs [ "&amp;INDIRECT($A$1&amp;"!"&amp;CELL("address",$I78))&amp;" ]     AGAINST H.S.CODE   "&amp;TEXT(INDIRECT($A$1&amp;"!"&amp;CELL("address",$H78)),"0000.0000")&amp;IF(OR(INDIRECT($A$1&amp;"!"&amp;CELL("address",$CF$8))&lt;&gt;"",INDIRECT($A$1&amp;"!"&amp;CELL("address",$CG$8))&lt;&gt;""),"  EFS ONLINE AC #    ","")&amp;_xlfn.IFNA(VLOOKUP(INDIRECT($A$1&amp;"!"&amp;CELL("address",CF78)),AC.No[],2,0),"")&amp;_xlfn.IFNA(IF(INDIRECT($A$1&amp;"!"&amp;CELL("address",CG78))&lt;&gt;0,"   +   "&amp;VLOOKUP(INDIRECT($A$1&amp;"!"&amp;CELL("address",CG78)),AC.No[],2,0),""),""),""),REPT("-",150))</f>
        <v/>
      </c>
      <c r="O78" s="7" t="str">
        <f ca="1">IF(INDIRECT($A$1&amp;"!"&amp;CELL("address",$CU78))&lt;&gt;"END",IF(INDIRECT($A$1&amp;"!"&amp;CELL("address",CJ78))&lt;&gt;0,"USED IMPORTED   "&amp;INDIRECT($A$1&amp;"!"&amp;CELL("address",$CU78))&amp;"     USED  "&amp;TEXT(INDIRECT($A$1&amp;"!"&amp;CELL("address",CJ78)),"#,###.#0")&amp;" KGS      AGAINST BILL OF ENTRY NO    "&amp;INDIRECT($A$1&amp;"!"&amp;CELL("address",$F78))&amp;"      Rate Per Kgs [ "&amp;INDIRECT($A$1&amp;"!"&amp;CELL("address",$I78))&amp;" ]     AGAINST H.S.CODE   "&amp;TEXT(INDIRECT($A$1&amp;"!"&amp;CELL("address",$H78)),"0000.0000")&amp;IF(OR(INDIRECT($A$1&amp;"!"&amp;CELL("address",$CL$8))&lt;&gt;"",INDIRECT($A$1&amp;"!"&amp;CELL("address",$CM$8))&lt;&gt;""),"  EFS ONLINE AC #    ","")&amp;_xlfn.IFNA(VLOOKUP(INDIRECT($A$1&amp;"!"&amp;CELL("address",CL78)),AC.No[],2,0),"")&amp;_xlfn.IFNA(IF(INDIRECT($A$1&amp;"!"&amp;CELL("address",CM78))&lt;&gt;0,"   +   "&amp;VLOOKUP(INDIRECT($A$1&amp;"!"&amp;CELL("address",CM78)),AC.No[],2,0),""),""),""),REPT("-",150))</f>
        <v/>
      </c>
      <c r="P78" s="7" t="str">
        <f ca="1">IF(INDIRECT($A$1&amp;"!"&amp;CELL("address",$CU78))&lt;&gt;"END",IF(INDIRECT($A$1&amp;"!"&amp;CELL("address",CP78))&lt;&gt;0,"USED IMPORTED   "&amp;INDIRECT($A$1&amp;"!"&amp;CELL("address",$CU78))&amp;"     USED  "&amp;TEXT(INDIRECT($A$1&amp;"!"&amp;CELL("address",CP78)),"#,###.#0")&amp;" KGS      AGAINST BILL OF ENTRY NO    "&amp;INDIRECT($A$1&amp;"!"&amp;CELL("address",$F78))&amp;"      Rate Per Kgs [ "&amp;INDIRECT($A$1&amp;"!"&amp;CELL("address",$I78))&amp;" ]     AGAINST H.S.CODE   "&amp;TEXT(INDIRECT($A$1&amp;"!"&amp;CELL("address",$H78)),"0000.0000")&amp;IF(OR(INDIRECT($A$1&amp;"!"&amp;CELL("address",$CR$8))&lt;&gt;"",INDIRECT($A$1&amp;"!"&amp;CELL("address",$CS$8))&lt;&gt;""),"  EFS ONLINE AC #    ","")&amp;_xlfn.IFNA(VLOOKUP(INDIRECT($A$1&amp;"!"&amp;CELL("address",CR78)),AC.No[],2,0),"")&amp;_xlfn.IFNA(IF(INDIRECT($A$1&amp;"!"&amp;CELL("address",CS78))&lt;&gt;0,"   +   "&amp;VLOOKUP(INDIRECT($A$1&amp;"!"&amp;CELL("address",CS78)),AC.No[],2,0),""),""),""),REPT("-",150))</f>
        <v/>
      </c>
    </row>
    <row r="79" spans="1:16" x14ac:dyDescent="0.2">
      <c r="A79" s="124">
        <v>70</v>
      </c>
      <c r="B79" s="7" t="str">
        <f ca="1">IF(INDIRECT($A$1&amp;"!"&amp;CELL("address",$CU79))&lt;&gt;"END",IF(INDIRECT($A$1&amp;"!"&amp;CELL("address",J79))&lt;&gt;0,"USED IMPORTED   "&amp;INDIRECT($A$1&amp;"!"&amp;CELL("address",$CU79))&amp;"     USED  "&amp;TEXT(INDIRECT($A$1&amp;"!"&amp;CELL("address",J79)),"#,###.#0")&amp;" KGS      AGAINST BILL OF ENTRY NO    "&amp;INDIRECT($A$1&amp;"!"&amp;CELL("address",$F79))&amp;"      Rate Per Kgs [ "&amp;INDIRECT($A$1&amp;"!"&amp;CELL("address",$I79))&amp;" ]     AGAINST H.S.CODE   "&amp;TEXT(INDIRECT($A$1&amp;"!"&amp;CELL("address",$H79)),"0000.0000")&amp;IF(OR(INDIRECT($A$1&amp;"!"&amp;CELL("address",$L$8))&lt;&gt;"",INDIRECT($A$1&amp;"!"&amp;CELL("address",$M$8))&lt;&gt;""),"  EFS ONLINE AC #    ","")&amp;_xlfn.IFNA(VLOOKUP(INDIRECT($A$1&amp;"!"&amp;CELL("address",L79)),AC.No[],2,0),"")&amp;_xlfn.IFNA(IF(INDIRECT($A$1&amp;"!"&amp;CELL("address",M79))&lt;&gt;0,"   +   "&amp;VLOOKUP(INDIRECT($A$1&amp;"!"&amp;CELL("address",M79)),AC.No[],2,0),""),""),""),REPT("-",150))</f>
        <v/>
      </c>
      <c r="C79" s="7" t="str">
        <f ca="1">IF(INDIRECT($A$1&amp;"!"&amp;CELL("address",$CU79))&lt;&gt;"END",IF(INDIRECT($A$1&amp;"!"&amp;CELL("address",P79))&lt;&gt;0,"USED IMPORTED   "&amp;INDIRECT($A$1&amp;"!"&amp;CELL("address",$CU79))&amp;"     USED  "&amp;TEXT(INDIRECT($A$1&amp;"!"&amp;CELL("address",P79)),"#,###.#0")&amp;" KGS      AGAINST BILL OF ENTRY NO    "&amp;INDIRECT($A$1&amp;"!"&amp;CELL("address",$F79))&amp;"      Rate Per Kgs [ "&amp;INDIRECT($A$1&amp;"!"&amp;CELL("address",$I79))&amp;" ]     AGAINST H.S.CODE   "&amp;TEXT(INDIRECT($A$1&amp;"!"&amp;CELL("address",$H79)),"0000.0000")&amp;IF(OR(INDIRECT($A$1&amp;"!"&amp;CELL("address",$R$8))&lt;&gt;"",INDIRECT($A$1&amp;"!"&amp;CELL("address",$S$8))&lt;&gt;""),"  EFS ONLINE AC #    ","")&amp;_xlfn.IFNA(VLOOKUP(INDIRECT($A$1&amp;"!"&amp;CELL("address",R79)),AC.No[],2,0),"")&amp;_xlfn.IFNA(IF(INDIRECT($A$1&amp;"!"&amp;CELL("address",S79))&lt;&gt;0,"   +   "&amp;VLOOKUP(INDIRECT($A$1&amp;"!"&amp;CELL("address",S79)),AC.No[],2,0),""),""),""),REPT("-",150))</f>
        <v xml:space="preserve">USED IMPORTED        USED  VLOOKUP(F67,'[Pending Invoices.xlsm]Report'!$C$3:$T$200,7,0) KGS      AGAINST BILL OF ENTRY NO          Rate Per Kgs [  ]     AGAINST H.S.CODE   0000.0000  EFS ONLINE AC #    </v>
      </c>
      <c r="D79" s="7" t="str">
        <f ca="1">IF(INDIRECT($A$1&amp;"!"&amp;CELL("address",$CU79))&lt;&gt;"END",IF(INDIRECT($A$1&amp;"!"&amp;CELL("address",V79))&lt;&gt;0,"USED IMPORTED   "&amp;INDIRECT($A$1&amp;"!"&amp;CELL("address",$CU79))&amp;"     USED  "&amp;TEXT(INDIRECT($A$1&amp;"!"&amp;CELL("address",V79)),"#,###.#0")&amp;" KGS      AGAINST BILL OF ENTRY NO    "&amp;INDIRECT($A$1&amp;"!"&amp;CELL("address",$F79))&amp;"      Rate Per Kgs [ "&amp;INDIRECT($A$1&amp;"!"&amp;CELL("address",$I79))&amp;" ]     AGAINST H.S.CODE   "&amp;TEXT(INDIRECT($A$1&amp;"!"&amp;CELL("address",$H79)),"0000.0000")&amp;IF(OR(INDIRECT($A$1&amp;"!"&amp;CELL("address",$X$8))&lt;&gt;"",INDIRECT($A$1&amp;"!"&amp;CELL("address",$Y$8))&lt;&gt;""),"  EFS ONLINE AC #    ","")&amp;_xlfn.IFNA(VLOOKUP(INDIRECT($A$1&amp;"!"&amp;CELL("address",X79)),AC.No[],2,0),"")&amp;_xlfn.IFNA(IF(INDIRECT($A$1&amp;"!"&amp;CELL("address",Y79))&lt;&gt;0,"   +   "&amp;VLOOKUP(INDIRECT($A$1&amp;"!"&amp;CELL("address",Y79)),AC.No[],2,0),""),""),""),REPT("-",150))</f>
        <v/>
      </c>
      <c r="E79" s="7" t="str">
        <f ca="1">IF(INDIRECT($A$1&amp;"!"&amp;CELL("address",$CU79))&lt;&gt;"END",IF(INDIRECT($A$1&amp;"!"&amp;CELL("address",AB79))&lt;&gt;0,"USED IMPORTED   "&amp;INDIRECT($A$1&amp;"!"&amp;CELL("address",$CU79))&amp;"     USED  "&amp;TEXT(INDIRECT($A$1&amp;"!"&amp;CELL("address",AB79)),"#,###.#0")&amp;" KGS      AGAINST BILL OF ENTRY NO    "&amp;INDIRECT($A$1&amp;"!"&amp;CELL("address",$F79))&amp;"      Rate Per Kgs [ "&amp;INDIRECT($A$1&amp;"!"&amp;CELL("address",$I79))&amp;" ]     AGAINST H.S.CODE   "&amp;TEXT(INDIRECT($A$1&amp;"!"&amp;CELL("address",$H79)),"0000.0000")&amp;IF(OR(INDIRECT($A$1&amp;"!"&amp;CELL("address",$AD$8))&lt;&gt;"",INDIRECT($A$1&amp;"!"&amp;CELL("address",$AE$8))&lt;&gt;""),"  EFS ONLINE AC #    ","")&amp;_xlfn.IFNA(VLOOKUP(INDIRECT($A$1&amp;"!"&amp;CELL("address",AD79)),AC.No[],2,0),"")&amp;_xlfn.IFNA(IF(INDIRECT($A$1&amp;"!"&amp;CELL("address",AE79))&lt;&gt;0,"   +   "&amp;VLOOKUP(INDIRECT($A$1&amp;"!"&amp;CELL("address",AE79)),AC.No[],2,0),""),""),""),REPT("-",150))</f>
        <v/>
      </c>
      <c r="F79" s="7" t="str">
        <f ca="1">IF(INDIRECT($A$1&amp;"!"&amp;CELL("address",$CU79))&lt;&gt;"END",IF(INDIRECT($A$1&amp;"!"&amp;CELL("address",AH79))&lt;&gt;0,"USED IMPORTED   "&amp;INDIRECT($A$1&amp;"!"&amp;CELL("address",$CU79))&amp;"     USED  "&amp;TEXT(INDIRECT($A$1&amp;"!"&amp;CELL("address",AH79)),"#,###.#0")&amp;" KGS      AGAINST BILL OF ENTRY NO    "&amp;INDIRECT($A$1&amp;"!"&amp;CELL("address",$F79))&amp;"      Rate Per Kgs [ "&amp;INDIRECT($A$1&amp;"!"&amp;CELL("address",$I79))&amp;" ]     AGAINST H.S.CODE   "&amp;TEXT(INDIRECT($A$1&amp;"!"&amp;CELL("address",$H79)),"0000.0000")&amp;IF(OR(INDIRECT($A$1&amp;"!"&amp;CELL("address",$AJ$8))&lt;&gt;"",INDIRECT($A$1&amp;"!"&amp;CELL("address",$AK$8))&lt;&gt;""),"  EFS ONLINE AC #    ","")&amp;_xlfn.IFNA(VLOOKUP(INDIRECT($A$1&amp;"!"&amp;CELL("address",AJ79)),AC.No[],2,0),"")&amp;_xlfn.IFNA(IF(INDIRECT($A$1&amp;"!"&amp;CELL("address",AK79))&lt;&gt;0,"   +   "&amp;VLOOKUP(INDIRECT($A$1&amp;"!"&amp;CELL("address",AK79)),AC.No[],2,0),""),""),""),REPT("-",150))</f>
        <v/>
      </c>
      <c r="G79" s="7" t="str">
        <f ca="1">IF(INDIRECT($A$1&amp;"!"&amp;CELL("address",$CU79))&lt;&gt;"END",IF(INDIRECT($A$1&amp;"!"&amp;CELL("address",AN79))&lt;&gt;0,"USED IMPORTED   "&amp;INDIRECT($A$1&amp;"!"&amp;CELL("address",$CU79))&amp;"     USED  "&amp;TEXT(INDIRECT($A$1&amp;"!"&amp;CELL("address",AN79)),"#,###.#0")&amp;" KGS      AGAINST BILL OF ENTRY NO    "&amp;INDIRECT($A$1&amp;"!"&amp;CELL("address",$F79))&amp;"      Rate Per Kgs [ "&amp;INDIRECT($A$1&amp;"!"&amp;CELL("address",$I79))&amp;" ]     AGAINST H.S.CODE   "&amp;TEXT(INDIRECT($A$1&amp;"!"&amp;CELL("address",$H79)),"0000.0000")&amp;IF(OR(INDIRECT($A$1&amp;"!"&amp;CELL("address",$AP$8))&lt;&gt;"",INDIRECT($A$1&amp;"!"&amp;CELL("address",$AQ$8))&lt;&gt;""),"  EFS ONLINE AC #    ","")&amp;_xlfn.IFNA(VLOOKUP(INDIRECT($A$1&amp;"!"&amp;CELL("address",AP79)),AC.No[],2,0),"")&amp;_xlfn.IFNA(IF(INDIRECT($A$1&amp;"!"&amp;CELL("address",AQ79))&lt;&gt;0,"   +   "&amp;VLOOKUP(INDIRECT($A$1&amp;"!"&amp;CELL("address",AQ79)),AC.No[],2,0),""),""),""),REPT("-",150))</f>
        <v/>
      </c>
      <c r="H79" s="7" t="str">
        <f ca="1">IF(INDIRECT($A$1&amp;"!"&amp;CELL("address",$CU79))&lt;&gt;"END",IF(INDIRECT($A$1&amp;"!"&amp;CELL("address",AT79))&lt;&gt;0,"USED IMPORTED   "&amp;INDIRECT($A$1&amp;"!"&amp;CELL("address",$CU79))&amp;"     USED  "&amp;TEXT(INDIRECT($A$1&amp;"!"&amp;CELL("address",AT79)),"#,###.#0")&amp;" KGS      AGAINST BILL OF ENTRY NO    "&amp;INDIRECT($A$1&amp;"!"&amp;CELL("address",$F79))&amp;"      Rate Per Kgs [ "&amp;INDIRECT($A$1&amp;"!"&amp;CELL("address",$I79))&amp;" ]     AGAINST H.S.CODE   "&amp;TEXT(INDIRECT($A$1&amp;"!"&amp;CELL("address",$H79)),"0000.0000")&amp;IF(OR(INDIRECT($A$1&amp;"!"&amp;CELL("address",$AV$8))&lt;&gt;"",INDIRECT($A$1&amp;"!"&amp;CELL("address",$AW$8))&lt;&gt;""),"  EFS ONLINE AC #    ","")&amp;_xlfn.IFNA(VLOOKUP(INDIRECT($A$1&amp;"!"&amp;CELL("address",AV79)),AC.No[],2,0),"")&amp;_xlfn.IFNA(IF(INDIRECT($A$1&amp;"!"&amp;CELL("address",AW79))&lt;&gt;0,"   +   "&amp;VLOOKUP(INDIRECT($A$1&amp;"!"&amp;CELL("address",AW79)),AC.No[],2,0),""),""),""),REPT("-",150))</f>
        <v/>
      </c>
      <c r="I79" s="7" t="str">
        <f ca="1">IF(INDIRECT($A$1&amp;"!"&amp;CELL("address",$CU79))&lt;&gt;"END",IF(INDIRECT($A$1&amp;"!"&amp;CELL("address",AZ79))&lt;&gt;0,"USED IMPORTED   "&amp;INDIRECT($A$1&amp;"!"&amp;CELL("address",$CU79))&amp;"     USED  "&amp;TEXT(INDIRECT($A$1&amp;"!"&amp;CELL("address",AZ79)),"#,###.#0")&amp;" KGS      AGAINST BILL OF ENTRY NO    "&amp;INDIRECT($A$1&amp;"!"&amp;CELL("address",$F79))&amp;"      Rate Per Kgs [ "&amp;INDIRECT($A$1&amp;"!"&amp;CELL("address",$I79))&amp;" ]     AGAINST H.S.CODE   "&amp;TEXT(INDIRECT($A$1&amp;"!"&amp;CELL("address",$H79)),"0000.0000")&amp;IF(OR(INDIRECT($A$1&amp;"!"&amp;CELL("address",$BB$8))&lt;&gt;"",INDIRECT($A$1&amp;"!"&amp;CELL("address",$BC$8))&lt;&gt;""),"  EFS ONLINE AC #    ","")&amp;_xlfn.IFNA(VLOOKUP(INDIRECT($A$1&amp;"!"&amp;CELL("address",BB79)),AC.No[],2,0),"")&amp;_xlfn.IFNA(IF(INDIRECT($A$1&amp;"!"&amp;CELL("address",BC79))&lt;&gt;0,"   +   "&amp;VLOOKUP(INDIRECT($A$1&amp;"!"&amp;CELL("address",BC79)),AC.No[],2,0),""),""),""),REPT("-",150))</f>
        <v/>
      </c>
      <c r="J79" s="7" t="str">
        <f ca="1">IF(INDIRECT($A$1&amp;"!"&amp;CELL("address",$CU79))&lt;&gt;"END",IF(INDIRECT($A$1&amp;"!"&amp;CELL("address",BF79))&lt;&gt;0,"USED IMPORTED   "&amp;INDIRECT($A$1&amp;"!"&amp;CELL("address",$CU79))&amp;"     USED  "&amp;TEXT(INDIRECT($A$1&amp;"!"&amp;CELL("address",BF79)),"#,###.#0")&amp;" KGS      AGAINST BILL OF ENTRY NO    "&amp;INDIRECT($A$1&amp;"!"&amp;CELL("address",$F79))&amp;"      Rate Per Kgs [ "&amp;INDIRECT($A$1&amp;"!"&amp;CELL("address",$I79))&amp;" ]     AGAINST H.S.CODE   "&amp;TEXT(INDIRECT($A$1&amp;"!"&amp;CELL("address",$H79)),"0000.0000")&amp;IF(OR(INDIRECT($A$1&amp;"!"&amp;CELL("address",$BH$8))&lt;&gt;"",INDIRECT($A$1&amp;"!"&amp;CELL("address",$BI$8))&lt;&gt;""),"  EFS ONLINE AC #    ","")&amp;_xlfn.IFNA(VLOOKUP(INDIRECT($A$1&amp;"!"&amp;CELL("address",BH79)),AC.No[],2,0),"")&amp;_xlfn.IFNA(IF(INDIRECT($A$1&amp;"!"&amp;CELL("address",BI79))&lt;&gt;0,"   +   "&amp;VLOOKUP(INDIRECT($A$1&amp;"!"&amp;CELL("address",BI79)),AC.No[],2,0),""),""),""),REPT("-",150))</f>
        <v/>
      </c>
      <c r="K79" s="7" t="str">
        <f ca="1">IF(INDIRECT($A$1&amp;"!"&amp;CELL("address",$CU79))&lt;&gt;"END",IF(INDIRECT($A$1&amp;"!"&amp;CELL("address",BL79))&lt;&gt;0,"USED IMPORTED   "&amp;INDIRECT($A$1&amp;"!"&amp;CELL("address",$CU79))&amp;"     USED  "&amp;TEXT(INDIRECT($A$1&amp;"!"&amp;CELL("address",BL79)),"#,###.#0")&amp;" KGS      AGAINST BILL OF ENTRY NO    "&amp;INDIRECT($A$1&amp;"!"&amp;CELL("address",$F79))&amp;"      Rate Per Kgs [ "&amp;INDIRECT($A$1&amp;"!"&amp;CELL("address",$I79))&amp;" ]     AGAINST H.S.CODE   "&amp;TEXT(INDIRECT($A$1&amp;"!"&amp;CELL("address",$H79)),"0000.0000")&amp;IF(OR(INDIRECT($A$1&amp;"!"&amp;CELL("address",$BN$8))&lt;&gt;"",INDIRECT($A$1&amp;"!"&amp;CELL("address",$BO$8))&lt;&gt;""),"  EFS ONLINE AC #    ","")&amp;_xlfn.IFNA(VLOOKUP(INDIRECT($A$1&amp;"!"&amp;CELL("address",BN79)),AC.No[],2,0),"")&amp;_xlfn.IFNA(IF(INDIRECT($A$1&amp;"!"&amp;CELL("address",BO79))&lt;&gt;0,"   +   "&amp;VLOOKUP(INDIRECT($A$1&amp;"!"&amp;CELL("address",BO79)),AC.No[],2,0),""),""),""),REPT("-",150))</f>
        <v/>
      </c>
      <c r="L79" s="7" t="str">
        <f ca="1">IF(INDIRECT($A$1&amp;"!"&amp;CELL("address",$CU79))&lt;&gt;"END",IF(INDIRECT($A$1&amp;"!"&amp;CELL("address",BR79))&lt;&gt;0,"USED IMPORTED   "&amp;INDIRECT($A$1&amp;"!"&amp;CELL("address",$CU79))&amp;"     USED  "&amp;TEXT(INDIRECT($A$1&amp;"!"&amp;CELL("address",BR79)),"#,###.#0")&amp;" KGS      AGAINST BILL OF ENTRY NO    "&amp;INDIRECT($A$1&amp;"!"&amp;CELL("address",$F79))&amp;"      Rate Per Kgs [ "&amp;INDIRECT($A$1&amp;"!"&amp;CELL("address",$I79))&amp;" ]     AGAINST H.S.CODE   "&amp;TEXT(INDIRECT($A$1&amp;"!"&amp;CELL("address",$H79)),"0000.0000")&amp;IF(OR(INDIRECT($A$1&amp;"!"&amp;CELL("address",$BT$8))&lt;&gt;"",INDIRECT($A$1&amp;"!"&amp;CELL("address",$BU$8))&lt;&gt;""),"  EFS ONLINE AC #    ","")&amp;_xlfn.IFNA(VLOOKUP(INDIRECT($A$1&amp;"!"&amp;CELL("address",BT79)),AC.No[],2,0),"")&amp;_xlfn.IFNA(IF(INDIRECT($A$1&amp;"!"&amp;CELL("address",BU79))&lt;&gt;0,"   +   "&amp;VLOOKUP(INDIRECT($A$1&amp;"!"&amp;CELL("address",BU79)),AC.No[],2,0),""),""),""),REPT("-",150))</f>
        <v/>
      </c>
      <c r="M79" s="7" t="str">
        <f ca="1">IF(INDIRECT($A$1&amp;"!"&amp;CELL("address",$CU79))&lt;&gt;"END",IF(INDIRECT($A$1&amp;"!"&amp;CELL("address",BX79))&lt;&gt;0,"USED IMPORTED   "&amp;INDIRECT($A$1&amp;"!"&amp;CELL("address",$CU79))&amp;"     USED  "&amp;TEXT(INDIRECT($A$1&amp;"!"&amp;CELL("address",BX79)),"#,###.#0")&amp;" KGS      AGAINST BILL OF ENTRY NO    "&amp;INDIRECT($A$1&amp;"!"&amp;CELL("address",$F79))&amp;"      Rate Per Kgs [ "&amp;INDIRECT($A$1&amp;"!"&amp;CELL("address",$I79))&amp;" ]     AGAINST H.S.CODE   "&amp;TEXT(INDIRECT($A$1&amp;"!"&amp;CELL("address",$H79)),"0000.0000")&amp;IF(OR(INDIRECT($A$1&amp;"!"&amp;CELL("address",$BZ$8))&lt;&gt;"",INDIRECT($A$1&amp;"!"&amp;CELL("address",$CA$8))&lt;&gt;""),"  EFS ONLINE AC #    ","")&amp;_xlfn.IFNA(VLOOKUP(INDIRECT($A$1&amp;"!"&amp;CELL("address",BZ79)),AC.No[],2,0),"")&amp;_xlfn.IFNA(IF(INDIRECT($A$1&amp;"!"&amp;CELL("address",CA79))&lt;&gt;0,"   +   "&amp;VLOOKUP(INDIRECT($A$1&amp;"!"&amp;CELL("address",CA79)),AC.No[],2,0),""),""),""),REPT("-",150))</f>
        <v/>
      </c>
      <c r="N79" s="7" t="str">
        <f ca="1">IF(INDIRECT($A$1&amp;"!"&amp;CELL("address",$CU79))&lt;&gt;"END",IF(INDIRECT($A$1&amp;"!"&amp;CELL("address",CD79))&lt;&gt;0,"USED IMPORTED   "&amp;INDIRECT($A$1&amp;"!"&amp;CELL("address",$CU79))&amp;"     USED  "&amp;TEXT(INDIRECT($A$1&amp;"!"&amp;CELL("address",CD79)),"#,###.#0")&amp;" KGS      AGAINST BILL OF ENTRY NO    "&amp;INDIRECT($A$1&amp;"!"&amp;CELL("address",$F79))&amp;"      Rate Per Kgs [ "&amp;INDIRECT($A$1&amp;"!"&amp;CELL("address",$I79))&amp;" ]     AGAINST H.S.CODE   "&amp;TEXT(INDIRECT($A$1&amp;"!"&amp;CELL("address",$H79)),"0000.0000")&amp;IF(OR(INDIRECT($A$1&amp;"!"&amp;CELL("address",$CF$8))&lt;&gt;"",INDIRECT($A$1&amp;"!"&amp;CELL("address",$CG$8))&lt;&gt;""),"  EFS ONLINE AC #    ","")&amp;_xlfn.IFNA(VLOOKUP(INDIRECT($A$1&amp;"!"&amp;CELL("address",CF79)),AC.No[],2,0),"")&amp;_xlfn.IFNA(IF(INDIRECT($A$1&amp;"!"&amp;CELL("address",CG79))&lt;&gt;0,"   +   "&amp;VLOOKUP(INDIRECT($A$1&amp;"!"&amp;CELL("address",CG79)),AC.No[],2,0),""),""),""),REPT("-",150))</f>
        <v/>
      </c>
      <c r="O79" s="7" t="str">
        <f ca="1">IF(INDIRECT($A$1&amp;"!"&amp;CELL("address",$CU79))&lt;&gt;"END",IF(INDIRECT($A$1&amp;"!"&amp;CELL("address",CJ79))&lt;&gt;0,"USED IMPORTED   "&amp;INDIRECT($A$1&amp;"!"&amp;CELL("address",$CU79))&amp;"     USED  "&amp;TEXT(INDIRECT($A$1&amp;"!"&amp;CELL("address",CJ79)),"#,###.#0")&amp;" KGS      AGAINST BILL OF ENTRY NO    "&amp;INDIRECT($A$1&amp;"!"&amp;CELL("address",$F79))&amp;"      Rate Per Kgs [ "&amp;INDIRECT($A$1&amp;"!"&amp;CELL("address",$I79))&amp;" ]     AGAINST H.S.CODE   "&amp;TEXT(INDIRECT($A$1&amp;"!"&amp;CELL("address",$H79)),"0000.0000")&amp;IF(OR(INDIRECT($A$1&amp;"!"&amp;CELL("address",$CL$8))&lt;&gt;"",INDIRECT($A$1&amp;"!"&amp;CELL("address",$CM$8))&lt;&gt;""),"  EFS ONLINE AC #    ","")&amp;_xlfn.IFNA(VLOOKUP(INDIRECT($A$1&amp;"!"&amp;CELL("address",CL79)),AC.No[],2,0),"")&amp;_xlfn.IFNA(IF(INDIRECT($A$1&amp;"!"&amp;CELL("address",CM79))&lt;&gt;0,"   +   "&amp;VLOOKUP(INDIRECT($A$1&amp;"!"&amp;CELL("address",CM79)),AC.No[],2,0),""),""),""),REPT("-",150))</f>
        <v/>
      </c>
      <c r="P79" s="7" t="str">
        <f ca="1">IF(INDIRECT($A$1&amp;"!"&amp;CELL("address",$CU79))&lt;&gt;"END",IF(INDIRECT($A$1&amp;"!"&amp;CELL("address",CP79))&lt;&gt;0,"USED IMPORTED   "&amp;INDIRECT($A$1&amp;"!"&amp;CELL("address",$CU79))&amp;"     USED  "&amp;TEXT(INDIRECT($A$1&amp;"!"&amp;CELL("address",CP79)),"#,###.#0")&amp;" KGS      AGAINST BILL OF ENTRY NO    "&amp;INDIRECT($A$1&amp;"!"&amp;CELL("address",$F79))&amp;"      Rate Per Kgs [ "&amp;INDIRECT($A$1&amp;"!"&amp;CELL("address",$I79))&amp;" ]     AGAINST H.S.CODE   "&amp;TEXT(INDIRECT($A$1&amp;"!"&amp;CELL("address",$H79)),"0000.0000")&amp;IF(OR(INDIRECT($A$1&amp;"!"&amp;CELL("address",$CR$8))&lt;&gt;"",INDIRECT($A$1&amp;"!"&amp;CELL("address",$CS$8))&lt;&gt;""),"  EFS ONLINE AC #    ","")&amp;_xlfn.IFNA(VLOOKUP(INDIRECT($A$1&amp;"!"&amp;CELL("address",CR79)),AC.No[],2,0),"")&amp;_xlfn.IFNA(IF(INDIRECT($A$1&amp;"!"&amp;CELL("address",CS79))&lt;&gt;0,"   +   "&amp;VLOOKUP(INDIRECT($A$1&amp;"!"&amp;CELL("address",CS79)),AC.No[],2,0),""),""),""),REPT("-",150))</f>
        <v/>
      </c>
    </row>
    <row r="80" spans="1:16" x14ac:dyDescent="0.2">
      <c r="A80" s="124">
        <v>71</v>
      </c>
      <c r="B80" s="7" t="str">
        <f ca="1">IF(INDIRECT($A$1&amp;"!"&amp;CELL("address",$CU80))&lt;&gt;"END",IF(INDIRECT($A$1&amp;"!"&amp;CELL("address",J80))&lt;&gt;0,"USED IMPORTED   "&amp;INDIRECT($A$1&amp;"!"&amp;CELL("address",$CU80))&amp;"     USED  "&amp;TEXT(INDIRECT($A$1&amp;"!"&amp;CELL("address",J80)),"#,###.#0")&amp;" KGS      AGAINST BILL OF ENTRY NO    "&amp;INDIRECT($A$1&amp;"!"&amp;CELL("address",$F80))&amp;"      Rate Per Kgs [ "&amp;INDIRECT($A$1&amp;"!"&amp;CELL("address",$I80))&amp;" ]     AGAINST H.S.CODE   "&amp;TEXT(INDIRECT($A$1&amp;"!"&amp;CELL("address",$H80)),"0000.0000")&amp;IF(OR(INDIRECT($A$1&amp;"!"&amp;CELL("address",$L$8))&lt;&gt;"",INDIRECT($A$1&amp;"!"&amp;CELL("address",$M$8))&lt;&gt;""),"  EFS ONLINE AC #    ","")&amp;_xlfn.IFNA(VLOOKUP(INDIRECT($A$1&amp;"!"&amp;CELL("address",L80)),AC.No[],2,0),"")&amp;_xlfn.IFNA(IF(INDIRECT($A$1&amp;"!"&amp;CELL("address",M80))&lt;&gt;0,"   +   "&amp;VLOOKUP(INDIRECT($A$1&amp;"!"&amp;CELL("address",M80)),AC.No[],2,0),""),""),""),REPT("-",150))</f>
        <v xml:space="preserve">USED IMPORTED        USED  Running KGS      AGAINST BILL OF ENTRY NO    KAPW-FS-39893-18-09-2023      Rate Per Kgs [ 5.2 ]     AGAINST H.S.CODE   5407.5200  EFS ONLINE AC #    </v>
      </c>
      <c r="C80" s="7" t="str">
        <f ca="1">IF(INDIRECT($A$1&amp;"!"&amp;CELL("address",$CU80))&lt;&gt;"END",IF(INDIRECT($A$1&amp;"!"&amp;CELL("address",P80))&lt;&gt;0,"USED IMPORTED   "&amp;INDIRECT($A$1&amp;"!"&amp;CELL("address",$CU80))&amp;"     USED  "&amp;TEXT(INDIRECT($A$1&amp;"!"&amp;CELL("address",P80)),"#,###.#0")&amp;" KGS      AGAINST BILL OF ENTRY NO    "&amp;INDIRECT($A$1&amp;"!"&amp;CELL("address",$F80))&amp;"      Rate Per Kgs [ "&amp;INDIRECT($A$1&amp;"!"&amp;CELL("address",$I80))&amp;" ]     AGAINST H.S.CODE   "&amp;TEXT(INDIRECT($A$1&amp;"!"&amp;CELL("address",$H80)),"0000.0000")&amp;IF(OR(INDIRECT($A$1&amp;"!"&amp;CELL("address",$R$8))&lt;&gt;"",INDIRECT($A$1&amp;"!"&amp;CELL("address",$S$8))&lt;&gt;""),"  EFS ONLINE AC #    ","")&amp;_xlfn.IFNA(VLOOKUP(INDIRECT($A$1&amp;"!"&amp;CELL("address",R80)),AC.No[],2,0),"")&amp;_xlfn.IFNA(IF(INDIRECT($A$1&amp;"!"&amp;CELL("address",S80))&lt;&gt;0,"   +   "&amp;VLOOKUP(INDIRECT($A$1&amp;"!"&amp;CELL("address",S80)),AC.No[],2,0),""),""),""),REPT("-",150))</f>
        <v xml:space="preserve">USED IMPORTED        USED  8,080.0 KGS      AGAINST BILL OF ENTRY NO    KAPW-FS-39893-18-09-2023      Rate Per Kgs [ 5.2 ]     AGAINST H.S.CODE   5407.5200  EFS ONLINE AC #    </v>
      </c>
      <c r="D80" s="7" t="str">
        <f ca="1">IF(INDIRECT($A$1&amp;"!"&amp;CELL("address",$CU80))&lt;&gt;"END",IF(INDIRECT($A$1&amp;"!"&amp;CELL("address",V80))&lt;&gt;0,"USED IMPORTED   "&amp;INDIRECT($A$1&amp;"!"&amp;CELL("address",$CU80))&amp;"     USED  "&amp;TEXT(INDIRECT($A$1&amp;"!"&amp;CELL("address",V80)),"#,###.#0")&amp;" KGS      AGAINST BILL OF ENTRY NO    "&amp;INDIRECT($A$1&amp;"!"&amp;CELL("address",$F80))&amp;"      Rate Per Kgs [ "&amp;INDIRECT($A$1&amp;"!"&amp;CELL("address",$I80))&amp;" ]     AGAINST H.S.CODE   "&amp;TEXT(INDIRECT($A$1&amp;"!"&amp;CELL("address",$H80)),"0000.0000")&amp;IF(OR(INDIRECT($A$1&amp;"!"&amp;CELL("address",$X$8))&lt;&gt;"",INDIRECT($A$1&amp;"!"&amp;CELL("address",$Y$8))&lt;&gt;""),"  EFS ONLINE AC #    ","")&amp;_xlfn.IFNA(VLOOKUP(INDIRECT($A$1&amp;"!"&amp;CELL("address",X80)),AC.No[],2,0),"")&amp;_xlfn.IFNA(IF(INDIRECT($A$1&amp;"!"&amp;CELL("address",Y80))&lt;&gt;0,"   +   "&amp;VLOOKUP(INDIRECT($A$1&amp;"!"&amp;CELL("address",Y80)),AC.No[],2,0),""),""),""),REPT("-",150))</f>
        <v/>
      </c>
      <c r="E80" s="7" t="str">
        <f ca="1">IF(INDIRECT($A$1&amp;"!"&amp;CELL("address",$CU80))&lt;&gt;"END",IF(INDIRECT($A$1&amp;"!"&amp;CELL("address",AB80))&lt;&gt;0,"USED IMPORTED   "&amp;INDIRECT($A$1&amp;"!"&amp;CELL("address",$CU80))&amp;"     USED  "&amp;TEXT(INDIRECT($A$1&amp;"!"&amp;CELL("address",AB80)),"#,###.#0")&amp;" KGS      AGAINST BILL OF ENTRY NO    "&amp;INDIRECT($A$1&amp;"!"&amp;CELL("address",$F80))&amp;"      Rate Per Kgs [ "&amp;INDIRECT($A$1&amp;"!"&amp;CELL("address",$I80))&amp;" ]     AGAINST H.S.CODE   "&amp;TEXT(INDIRECT($A$1&amp;"!"&amp;CELL("address",$H80)),"0000.0000")&amp;IF(OR(INDIRECT($A$1&amp;"!"&amp;CELL("address",$AD$8))&lt;&gt;"",INDIRECT($A$1&amp;"!"&amp;CELL("address",$AE$8))&lt;&gt;""),"  EFS ONLINE AC #    ","")&amp;_xlfn.IFNA(VLOOKUP(INDIRECT($A$1&amp;"!"&amp;CELL("address",AD80)),AC.No[],2,0),"")&amp;_xlfn.IFNA(IF(INDIRECT($A$1&amp;"!"&amp;CELL("address",AE80))&lt;&gt;0,"   +   "&amp;VLOOKUP(INDIRECT($A$1&amp;"!"&amp;CELL("address",AE80)),AC.No[],2,0),""),""),""),REPT("-",150))</f>
        <v/>
      </c>
      <c r="F80" s="7" t="str">
        <f ca="1">IF(INDIRECT($A$1&amp;"!"&amp;CELL("address",$CU80))&lt;&gt;"END",IF(INDIRECT($A$1&amp;"!"&amp;CELL("address",AH80))&lt;&gt;0,"USED IMPORTED   "&amp;INDIRECT($A$1&amp;"!"&amp;CELL("address",$CU80))&amp;"     USED  "&amp;TEXT(INDIRECT($A$1&amp;"!"&amp;CELL("address",AH80)),"#,###.#0")&amp;" KGS      AGAINST BILL OF ENTRY NO    "&amp;INDIRECT($A$1&amp;"!"&amp;CELL("address",$F80))&amp;"      Rate Per Kgs [ "&amp;INDIRECT($A$1&amp;"!"&amp;CELL("address",$I80))&amp;" ]     AGAINST H.S.CODE   "&amp;TEXT(INDIRECT($A$1&amp;"!"&amp;CELL("address",$H80)),"0000.0000")&amp;IF(OR(INDIRECT($A$1&amp;"!"&amp;CELL("address",$AJ$8))&lt;&gt;"",INDIRECT($A$1&amp;"!"&amp;CELL("address",$AK$8))&lt;&gt;""),"  EFS ONLINE AC #    ","")&amp;_xlfn.IFNA(VLOOKUP(INDIRECT($A$1&amp;"!"&amp;CELL("address",AJ80)),AC.No[],2,0),"")&amp;_xlfn.IFNA(IF(INDIRECT($A$1&amp;"!"&amp;CELL("address",AK80))&lt;&gt;0,"   +   "&amp;VLOOKUP(INDIRECT($A$1&amp;"!"&amp;CELL("address",AK80)),AC.No[],2,0),""),""),""),REPT("-",150))</f>
        <v/>
      </c>
      <c r="G80" s="7" t="str">
        <f ca="1">IF(INDIRECT($A$1&amp;"!"&amp;CELL("address",$CU80))&lt;&gt;"END",IF(INDIRECT($A$1&amp;"!"&amp;CELL("address",AN80))&lt;&gt;0,"USED IMPORTED   "&amp;INDIRECT($A$1&amp;"!"&amp;CELL("address",$CU80))&amp;"     USED  "&amp;TEXT(INDIRECT($A$1&amp;"!"&amp;CELL("address",AN80)),"#,###.#0")&amp;" KGS      AGAINST BILL OF ENTRY NO    "&amp;INDIRECT($A$1&amp;"!"&amp;CELL("address",$F80))&amp;"      Rate Per Kgs [ "&amp;INDIRECT($A$1&amp;"!"&amp;CELL("address",$I80))&amp;" ]     AGAINST H.S.CODE   "&amp;TEXT(INDIRECT($A$1&amp;"!"&amp;CELL("address",$H80)),"0000.0000")&amp;IF(OR(INDIRECT($A$1&amp;"!"&amp;CELL("address",$AP$8))&lt;&gt;"",INDIRECT($A$1&amp;"!"&amp;CELL("address",$AQ$8))&lt;&gt;""),"  EFS ONLINE AC #    ","")&amp;_xlfn.IFNA(VLOOKUP(INDIRECT($A$1&amp;"!"&amp;CELL("address",AP80)),AC.No[],2,0),"")&amp;_xlfn.IFNA(IF(INDIRECT($A$1&amp;"!"&amp;CELL("address",AQ80))&lt;&gt;0,"   +   "&amp;VLOOKUP(INDIRECT($A$1&amp;"!"&amp;CELL("address",AQ80)),AC.No[],2,0),""),""),""),REPT("-",150))</f>
        <v/>
      </c>
      <c r="H80" s="7" t="str">
        <f ca="1">IF(INDIRECT($A$1&amp;"!"&amp;CELL("address",$CU80))&lt;&gt;"END",IF(INDIRECT($A$1&amp;"!"&amp;CELL("address",AT80))&lt;&gt;0,"USED IMPORTED   "&amp;INDIRECT($A$1&amp;"!"&amp;CELL("address",$CU80))&amp;"     USED  "&amp;TEXT(INDIRECT($A$1&amp;"!"&amp;CELL("address",AT80)),"#,###.#0")&amp;" KGS      AGAINST BILL OF ENTRY NO    "&amp;INDIRECT($A$1&amp;"!"&amp;CELL("address",$F80))&amp;"      Rate Per Kgs [ "&amp;INDIRECT($A$1&amp;"!"&amp;CELL("address",$I80))&amp;" ]     AGAINST H.S.CODE   "&amp;TEXT(INDIRECT($A$1&amp;"!"&amp;CELL("address",$H80)),"0000.0000")&amp;IF(OR(INDIRECT($A$1&amp;"!"&amp;CELL("address",$AV$8))&lt;&gt;"",INDIRECT($A$1&amp;"!"&amp;CELL("address",$AW$8))&lt;&gt;""),"  EFS ONLINE AC #    ","")&amp;_xlfn.IFNA(VLOOKUP(INDIRECT($A$1&amp;"!"&amp;CELL("address",AV80)),AC.No[],2,0),"")&amp;_xlfn.IFNA(IF(INDIRECT($A$1&amp;"!"&amp;CELL("address",AW80))&lt;&gt;0,"   +   "&amp;VLOOKUP(INDIRECT($A$1&amp;"!"&amp;CELL("address",AW80)),AC.No[],2,0),""),""),""),REPT("-",150))</f>
        <v/>
      </c>
      <c r="I80" s="7" t="str">
        <f ca="1">IF(INDIRECT($A$1&amp;"!"&amp;CELL("address",$CU80))&lt;&gt;"END",IF(INDIRECT($A$1&amp;"!"&amp;CELL("address",AZ80))&lt;&gt;0,"USED IMPORTED   "&amp;INDIRECT($A$1&amp;"!"&amp;CELL("address",$CU80))&amp;"     USED  "&amp;TEXT(INDIRECT($A$1&amp;"!"&amp;CELL("address",AZ80)),"#,###.#0")&amp;" KGS      AGAINST BILL OF ENTRY NO    "&amp;INDIRECT($A$1&amp;"!"&amp;CELL("address",$F80))&amp;"      Rate Per Kgs [ "&amp;INDIRECT($A$1&amp;"!"&amp;CELL("address",$I80))&amp;" ]     AGAINST H.S.CODE   "&amp;TEXT(INDIRECT($A$1&amp;"!"&amp;CELL("address",$H80)),"0000.0000")&amp;IF(OR(INDIRECT($A$1&amp;"!"&amp;CELL("address",$BB$8))&lt;&gt;"",INDIRECT($A$1&amp;"!"&amp;CELL("address",$BC$8))&lt;&gt;""),"  EFS ONLINE AC #    ","")&amp;_xlfn.IFNA(VLOOKUP(INDIRECT($A$1&amp;"!"&amp;CELL("address",BB80)),AC.No[],2,0),"")&amp;_xlfn.IFNA(IF(INDIRECT($A$1&amp;"!"&amp;CELL("address",BC80))&lt;&gt;0,"   +   "&amp;VLOOKUP(INDIRECT($A$1&amp;"!"&amp;CELL("address",BC80)),AC.No[],2,0),""),""),""),REPT("-",150))</f>
        <v/>
      </c>
      <c r="J80" s="7" t="str">
        <f ca="1">IF(INDIRECT($A$1&amp;"!"&amp;CELL("address",$CU80))&lt;&gt;"END",IF(INDIRECT($A$1&amp;"!"&amp;CELL("address",BF80))&lt;&gt;0,"USED IMPORTED   "&amp;INDIRECT($A$1&amp;"!"&amp;CELL("address",$CU80))&amp;"     USED  "&amp;TEXT(INDIRECT($A$1&amp;"!"&amp;CELL("address",BF80)),"#,###.#0")&amp;" KGS      AGAINST BILL OF ENTRY NO    "&amp;INDIRECT($A$1&amp;"!"&amp;CELL("address",$F80))&amp;"      Rate Per Kgs [ "&amp;INDIRECT($A$1&amp;"!"&amp;CELL("address",$I80))&amp;" ]     AGAINST H.S.CODE   "&amp;TEXT(INDIRECT($A$1&amp;"!"&amp;CELL("address",$H80)),"0000.0000")&amp;IF(OR(INDIRECT($A$1&amp;"!"&amp;CELL("address",$BH$8))&lt;&gt;"",INDIRECT($A$1&amp;"!"&amp;CELL("address",$BI$8))&lt;&gt;""),"  EFS ONLINE AC #    ","")&amp;_xlfn.IFNA(VLOOKUP(INDIRECT($A$1&amp;"!"&amp;CELL("address",BH80)),AC.No[],2,0),"")&amp;_xlfn.IFNA(IF(INDIRECT($A$1&amp;"!"&amp;CELL("address",BI80))&lt;&gt;0,"   +   "&amp;VLOOKUP(INDIRECT($A$1&amp;"!"&amp;CELL("address",BI80)),AC.No[],2,0),""),""),""),REPT("-",150))</f>
        <v/>
      </c>
      <c r="K80" s="7" t="str">
        <f ca="1">IF(INDIRECT($A$1&amp;"!"&amp;CELL("address",$CU80))&lt;&gt;"END",IF(INDIRECT($A$1&amp;"!"&amp;CELL("address",BL80))&lt;&gt;0,"USED IMPORTED   "&amp;INDIRECT($A$1&amp;"!"&amp;CELL("address",$CU80))&amp;"     USED  "&amp;TEXT(INDIRECT($A$1&amp;"!"&amp;CELL("address",BL80)),"#,###.#0")&amp;" KGS      AGAINST BILL OF ENTRY NO    "&amp;INDIRECT($A$1&amp;"!"&amp;CELL("address",$F80))&amp;"      Rate Per Kgs [ "&amp;INDIRECT($A$1&amp;"!"&amp;CELL("address",$I80))&amp;" ]     AGAINST H.S.CODE   "&amp;TEXT(INDIRECT($A$1&amp;"!"&amp;CELL("address",$H80)),"0000.0000")&amp;IF(OR(INDIRECT($A$1&amp;"!"&amp;CELL("address",$BN$8))&lt;&gt;"",INDIRECT($A$1&amp;"!"&amp;CELL("address",$BO$8))&lt;&gt;""),"  EFS ONLINE AC #    ","")&amp;_xlfn.IFNA(VLOOKUP(INDIRECT($A$1&amp;"!"&amp;CELL("address",BN80)),AC.No[],2,0),"")&amp;_xlfn.IFNA(IF(INDIRECT($A$1&amp;"!"&amp;CELL("address",BO80))&lt;&gt;0,"   +   "&amp;VLOOKUP(INDIRECT($A$1&amp;"!"&amp;CELL("address",BO80)),AC.No[],2,0),""),""),""),REPT("-",150))</f>
        <v/>
      </c>
      <c r="L80" s="7" t="str">
        <f ca="1">IF(INDIRECT($A$1&amp;"!"&amp;CELL("address",$CU80))&lt;&gt;"END",IF(INDIRECT($A$1&amp;"!"&amp;CELL("address",BR80))&lt;&gt;0,"USED IMPORTED   "&amp;INDIRECT($A$1&amp;"!"&amp;CELL("address",$CU80))&amp;"     USED  "&amp;TEXT(INDIRECT($A$1&amp;"!"&amp;CELL("address",BR80)),"#,###.#0")&amp;" KGS      AGAINST BILL OF ENTRY NO    "&amp;INDIRECT($A$1&amp;"!"&amp;CELL("address",$F80))&amp;"      Rate Per Kgs [ "&amp;INDIRECT($A$1&amp;"!"&amp;CELL("address",$I80))&amp;" ]     AGAINST H.S.CODE   "&amp;TEXT(INDIRECT($A$1&amp;"!"&amp;CELL("address",$H80)),"0000.0000")&amp;IF(OR(INDIRECT($A$1&amp;"!"&amp;CELL("address",$BT$8))&lt;&gt;"",INDIRECT($A$1&amp;"!"&amp;CELL("address",$BU$8))&lt;&gt;""),"  EFS ONLINE AC #    ","")&amp;_xlfn.IFNA(VLOOKUP(INDIRECT($A$1&amp;"!"&amp;CELL("address",BT80)),AC.No[],2,0),"")&amp;_xlfn.IFNA(IF(INDIRECT($A$1&amp;"!"&amp;CELL("address",BU80))&lt;&gt;0,"   +   "&amp;VLOOKUP(INDIRECT($A$1&amp;"!"&amp;CELL("address",BU80)),AC.No[],2,0),""),""),""),REPT("-",150))</f>
        <v/>
      </c>
      <c r="M80" s="7" t="str">
        <f ca="1">IF(INDIRECT($A$1&amp;"!"&amp;CELL("address",$CU80))&lt;&gt;"END",IF(INDIRECT($A$1&amp;"!"&amp;CELL("address",BX80))&lt;&gt;0,"USED IMPORTED   "&amp;INDIRECT($A$1&amp;"!"&amp;CELL("address",$CU80))&amp;"     USED  "&amp;TEXT(INDIRECT($A$1&amp;"!"&amp;CELL("address",BX80)),"#,###.#0")&amp;" KGS      AGAINST BILL OF ENTRY NO    "&amp;INDIRECT($A$1&amp;"!"&amp;CELL("address",$F80))&amp;"      Rate Per Kgs [ "&amp;INDIRECT($A$1&amp;"!"&amp;CELL("address",$I80))&amp;" ]     AGAINST H.S.CODE   "&amp;TEXT(INDIRECT($A$1&amp;"!"&amp;CELL("address",$H80)),"0000.0000")&amp;IF(OR(INDIRECT($A$1&amp;"!"&amp;CELL("address",$BZ$8))&lt;&gt;"",INDIRECT($A$1&amp;"!"&amp;CELL("address",$CA$8))&lt;&gt;""),"  EFS ONLINE AC #    ","")&amp;_xlfn.IFNA(VLOOKUP(INDIRECT($A$1&amp;"!"&amp;CELL("address",BZ80)),AC.No[],2,0),"")&amp;_xlfn.IFNA(IF(INDIRECT($A$1&amp;"!"&amp;CELL("address",CA80))&lt;&gt;0,"   +   "&amp;VLOOKUP(INDIRECT($A$1&amp;"!"&amp;CELL("address",CA80)),AC.No[],2,0),""),""),""),REPT("-",150))</f>
        <v/>
      </c>
      <c r="N80" s="7" t="str">
        <f ca="1">IF(INDIRECT($A$1&amp;"!"&amp;CELL("address",$CU80))&lt;&gt;"END",IF(INDIRECT($A$1&amp;"!"&amp;CELL("address",CD80))&lt;&gt;0,"USED IMPORTED   "&amp;INDIRECT($A$1&amp;"!"&amp;CELL("address",$CU80))&amp;"     USED  "&amp;TEXT(INDIRECT($A$1&amp;"!"&amp;CELL("address",CD80)),"#,###.#0")&amp;" KGS      AGAINST BILL OF ENTRY NO    "&amp;INDIRECT($A$1&amp;"!"&amp;CELL("address",$F80))&amp;"      Rate Per Kgs [ "&amp;INDIRECT($A$1&amp;"!"&amp;CELL("address",$I80))&amp;" ]     AGAINST H.S.CODE   "&amp;TEXT(INDIRECT($A$1&amp;"!"&amp;CELL("address",$H80)),"0000.0000")&amp;IF(OR(INDIRECT($A$1&amp;"!"&amp;CELL("address",$CF$8))&lt;&gt;"",INDIRECT($A$1&amp;"!"&amp;CELL("address",$CG$8))&lt;&gt;""),"  EFS ONLINE AC #    ","")&amp;_xlfn.IFNA(VLOOKUP(INDIRECT($A$1&amp;"!"&amp;CELL("address",CF80)),AC.No[],2,0),"")&amp;_xlfn.IFNA(IF(INDIRECT($A$1&amp;"!"&amp;CELL("address",CG80))&lt;&gt;0,"   +   "&amp;VLOOKUP(INDIRECT($A$1&amp;"!"&amp;CELL("address",CG80)),AC.No[],2,0),""),""),""),REPT("-",150))</f>
        <v/>
      </c>
      <c r="O80" s="7" t="str">
        <f ca="1">IF(INDIRECT($A$1&amp;"!"&amp;CELL("address",$CU80))&lt;&gt;"END",IF(INDIRECT($A$1&amp;"!"&amp;CELL("address",CJ80))&lt;&gt;0,"USED IMPORTED   "&amp;INDIRECT($A$1&amp;"!"&amp;CELL("address",$CU80))&amp;"     USED  "&amp;TEXT(INDIRECT($A$1&amp;"!"&amp;CELL("address",CJ80)),"#,###.#0")&amp;" KGS      AGAINST BILL OF ENTRY NO    "&amp;INDIRECT($A$1&amp;"!"&amp;CELL("address",$F80))&amp;"      Rate Per Kgs [ "&amp;INDIRECT($A$1&amp;"!"&amp;CELL("address",$I80))&amp;" ]     AGAINST H.S.CODE   "&amp;TEXT(INDIRECT($A$1&amp;"!"&amp;CELL("address",$H80)),"0000.0000")&amp;IF(OR(INDIRECT($A$1&amp;"!"&amp;CELL("address",$CL$8))&lt;&gt;"",INDIRECT($A$1&amp;"!"&amp;CELL("address",$CM$8))&lt;&gt;""),"  EFS ONLINE AC #    ","")&amp;_xlfn.IFNA(VLOOKUP(INDIRECT($A$1&amp;"!"&amp;CELL("address",CL80)),AC.No[],2,0),"")&amp;_xlfn.IFNA(IF(INDIRECT($A$1&amp;"!"&amp;CELL("address",CM80))&lt;&gt;0,"   +   "&amp;VLOOKUP(INDIRECT($A$1&amp;"!"&amp;CELL("address",CM80)),AC.No[],2,0),""),""),""),REPT("-",150))</f>
        <v/>
      </c>
      <c r="P80" s="7" t="str">
        <f ca="1">IF(INDIRECT($A$1&amp;"!"&amp;CELL("address",$CU80))&lt;&gt;"END",IF(INDIRECT($A$1&amp;"!"&amp;CELL("address",CP80))&lt;&gt;0,"USED IMPORTED   "&amp;INDIRECT($A$1&amp;"!"&amp;CELL("address",$CU80))&amp;"     USED  "&amp;TEXT(INDIRECT($A$1&amp;"!"&amp;CELL("address",CP80)),"#,###.#0")&amp;" KGS      AGAINST BILL OF ENTRY NO    "&amp;INDIRECT($A$1&amp;"!"&amp;CELL("address",$F80))&amp;"      Rate Per Kgs [ "&amp;INDIRECT($A$1&amp;"!"&amp;CELL("address",$I80))&amp;" ]     AGAINST H.S.CODE   "&amp;TEXT(INDIRECT($A$1&amp;"!"&amp;CELL("address",$H80)),"0000.0000")&amp;IF(OR(INDIRECT($A$1&amp;"!"&amp;CELL("address",$CR$8))&lt;&gt;"",INDIRECT($A$1&amp;"!"&amp;CELL("address",$CS$8))&lt;&gt;""),"  EFS ONLINE AC #    ","")&amp;_xlfn.IFNA(VLOOKUP(INDIRECT($A$1&amp;"!"&amp;CELL("address",CR80)),AC.No[],2,0),"")&amp;_xlfn.IFNA(IF(INDIRECT($A$1&amp;"!"&amp;CELL("address",CS80))&lt;&gt;0,"   +   "&amp;VLOOKUP(INDIRECT($A$1&amp;"!"&amp;CELL("address",CS80)),AC.No[],2,0),""),""),""),REPT("-",150))</f>
        <v/>
      </c>
    </row>
    <row r="81" spans="1:16" x14ac:dyDescent="0.2">
      <c r="A81" s="124">
        <v>72</v>
      </c>
      <c r="B81" s="7" t="str">
        <f ca="1">IF(INDIRECT($A$1&amp;"!"&amp;CELL("address",$CU81))&lt;&gt;"END",IF(INDIRECT($A$1&amp;"!"&amp;CELL("address",J81))&lt;&gt;0,"USED IMPORTED   "&amp;INDIRECT($A$1&amp;"!"&amp;CELL("address",$CU81))&amp;"     USED  "&amp;TEXT(INDIRECT($A$1&amp;"!"&amp;CELL("address",J81)),"#,###.#0")&amp;" KGS      AGAINST BILL OF ENTRY NO    "&amp;INDIRECT($A$1&amp;"!"&amp;CELL("address",$F81))&amp;"      Rate Per Kgs [ "&amp;INDIRECT($A$1&amp;"!"&amp;CELL("address",$I81))&amp;" ]     AGAINST H.S.CODE   "&amp;TEXT(INDIRECT($A$1&amp;"!"&amp;CELL("address",$H81)),"0000.0000")&amp;IF(OR(INDIRECT($A$1&amp;"!"&amp;CELL("address",$L$8))&lt;&gt;"",INDIRECT($A$1&amp;"!"&amp;CELL("address",$M$8))&lt;&gt;""),"  EFS ONLINE AC #    ","")&amp;_xlfn.IFNA(VLOOKUP(INDIRECT($A$1&amp;"!"&amp;CELL("address",L81)),AC.No[],2,0),"")&amp;_xlfn.IFNA(IF(INDIRECT($A$1&amp;"!"&amp;CELL("address",M81))&lt;&gt;0,"   +   "&amp;VLOOKUP(INDIRECT($A$1&amp;"!"&amp;CELL("address",M81)),AC.No[],2,0),""),""),""),REPT("-",150))</f>
        <v>USED IMPORTED        USED  Running KGS      AGAINST BILL OF ENTRY NO    13062024-A-115110      Rate Per Kgs [ 0.89 ]     AGAINST H.S.CODE   2904.2090  EFS ONLINE AC #       +   KEXP-0669961-28-06-12-2018</v>
      </c>
      <c r="C81" s="7" t="str">
        <f ca="1">IF(INDIRECT($A$1&amp;"!"&amp;CELL("address",$CU81))&lt;&gt;"END",IF(INDIRECT($A$1&amp;"!"&amp;CELL("address",P81))&lt;&gt;0,"USED IMPORTED   "&amp;INDIRECT($A$1&amp;"!"&amp;CELL("address",$CU81))&amp;"     USED  "&amp;TEXT(INDIRECT($A$1&amp;"!"&amp;CELL("address",P81)),"#,###.#0")&amp;" KGS      AGAINST BILL OF ENTRY NO    "&amp;INDIRECT($A$1&amp;"!"&amp;CELL("address",$F81))&amp;"      Rate Per Kgs [ "&amp;INDIRECT($A$1&amp;"!"&amp;CELL("address",$I81))&amp;" ]     AGAINST H.S.CODE   "&amp;TEXT(INDIRECT($A$1&amp;"!"&amp;CELL("address",$H81)),"0000.0000")&amp;IF(OR(INDIRECT($A$1&amp;"!"&amp;CELL("address",$R$8))&lt;&gt;"",INDIRECT($A$1&amp;"!"&amp;CELL("address",$S$8))&lt;&gt;""),"  EFS ONLINE AC #    ","")&amp;_xlfn.IFNA(VLOOKUP(INDIRECT($A$1&amp;"!"&amp;CELL("address",R81)),AC.No[],2,0),"")&amp;_xlfn.IFNA(IF(INDIRECT($A$1&amp;"!"&amp;CELL("address",S81))&lt;&gt;0,"   +   "&amp;VLOOKUP(INDIRECT($A$1&amp;"!"&amp;CELL("address",S81)),AC.No[],2,0),""),""),""),REPT("-",150))</f>
        <v xml:space="preserve">USED IMPORTED        USED  28.0 KGS      AGAINST BILL OF ENTRY NO    13062024-A-115110      Rate Per Kgs [ 0.89 ]     AGAINST H.S.CODE   2904.2090  EFS ONLINE AC #    </v>
      </c>
      <c r="D81" s="7" t="str">
        <f ca="1">IF(INDIRECT($A$1&amp;"!"&amp;CELL("address",$CU81))&lt;&gt;"END",IF(INDIRECT($A$1&amp;"!"&amp;CELL("address",V81))&lt;&gt;0,"USED IMPORTED   "&amp;INDIRECT($A$1&amp;"!"&amp;CELL("address",$CU81))&amp;"     USED  "&amp;TEXT(INDIRECT($A$1&amp;"!"&amp;CELL("address",V81)),"#,###.#0")&amp;" KGS      AGAINST BILL OF ENTRY NO    "&amp;INDIRECT($A$1&amp;"!"&amp;CELL("address",$F81))&amp;"      Rate Per Kgs [ "&amp;INDIRECT($A$1&amp;"!"&amp;CELL("address",$I81))&amp;" ]     AGAINST H.S.CODE   "&amp;TEXT(INDIRECT($A$1&amp;"!"&amp;CELL("address",$H81)),"0000.0000")&amp;IF(OR(INDIRECT($A$1&amp;"!"&amp;CELL("address",$X$8))&lt;&gt;"",INDIRECT($A$1&amp;"!"&amp;CELL("address",$Y$8))&lt;&gt;""),"  EFS ONLINE AC #    ","")&amp;_xlfn.IFNA(VLOOKUP(INDIRECT($A$1&amp;"!"&amp;CELL("address",X81)),AC.No[],2,0),"")&amp;_xlfn.IFNA(IF(INDIRECT($A$1&amp;"!"&amp;CELL("address",Y81))&lt;&gt;0,"   +   "&amp;VLOOKUP(INDIRECT($A$1&amp;"!"&amp;CELL("address",Y81)),AC.No[],2,0),""),""),""),REPT("-",150))</f>
        <v/>
      </c>
      <c r="E81" s="7" t="str">
        <f ca="1">IF(INDIRECT($A$1&amp;"!"&amp;CELL("address",$CU81))&lt;&gt;"END",IF(INDIRECT($A$1&amp;"!"&amp;CELL("address",AB81))&lt;&gt;0,"USED IMPORTED   "&amp;INDIRECT($A$1&amp;"!"&amp;CELL("address",$CU81))&amp;"     USED  "&amp;TEXT(INDIRECT($A$1&amp;"!"&amp;CELL("address",AB81)),"#,###.#0")&amp;" KGS      AGAINST BILL OF ENTRY NO    "&amp;INDIRECT($A$1&amp;"!"&amp;CELL("address",$F81))&amp;"      Rate Per Kgs [ "&amp;INDIRECT($A$1&amp;"!"&amp;CELL("address",$I81))&amp;" ]     AGAINST H.S.CODE   "&amp;TEXT(INDIRECT($A$1&amp;"!"&amp;CELL("address",$H81)),"0000.0000")&amp;IF(OR(INDIRECT($A$1&amp;"!"&amp;CELL("address",$AD$8))&lt;&gt;"",INDIRECT($A$1&amp;"!"&amp;CELL("address",$AE$8))&lt;&gt;""),"  EFS ONLINE AC #    ","")&amp;_xlfn.IFNA(VLOOKUP(INDIRECT($A$1&amp;"!"&amp;CELL("address",AD81)),AC.No[],2,0),"")&amp;_xlfn.IFNA(IF(INDIRECT($A$1&amp;"!"&amp;CELL("address",AE81))&lt;&gt;0,"   +   "&amp;VLOOKUP(INDIRECT($A$1&amp;"!"&amp;CELL("address",AE81)),AC.No[],2,0),""),""),""),REPT("-",150))</f>
        <v/>
      </c>
      <c r="F81" s="7" t="str">
        <f ca="1">IF(INDIRECT($A$1&amp;"!"&amp;CELL("address",$CU81))&lt;&gt;"END",IF(INDIRECT($A$1&amp;"!"&amp;CELL("address",AH81))&lt;&gt;0,"USED IMPORTED   "&amp;INDIRECT($A$1&amp;"!"&amp;CELL("address",$CU81))&amp;"     USED  "&amp;TEXT(INDIRECT($A$1&amp;"!"&amp;CELL("address",AH81)),"#,###.#0")&amp;" KGS      AGAINST BILL OF ENTRY NO    "&amp;INDIRECT($A$1&amp;"!"&amp;CELL("address",$F81))&amp;"      Rate Per Kgs [ "&amp;INDIRECT($A$1&amp;"!"&amp;CELL("address",$I81))&amp;" ]     AGAINST H.S.CODE   "&amp;TEXT(INDIRECT($A$1&amp;"!"&amp;CELL("address",$H81)),"0000.0000")&amp;IF(OR(INDIRECT($A$1&amp;"!"&amp;CELL("address",$AJ$8))&lt;&gt;"",INDIRECT($A$1&amp;"!"&amp;CELL("address",$AK$8))&lt;&gt;""),"  EFS ONLINE AC #    ","")&amp;_xlfn.IFNA(VLOOKUP(INDIRECT($A$1&amp;"!"&amp;CELL("address",AJ81)),AC.No[],2,0),"")&amp;_xlfn.IFNA(IF(INDIRECT($A$1&amp;"!"&amp;CELL("address",AK81))&lt;&gt;0,"   +   "&amp;VLOOKUP(INDIRECT($A$1&amp;"!"&amp;CELL("address",AK81)),AC.No[],2,0),""),""),""),REPT("-",150))</f>
        <v/>
      </c>
      <c r="G81" s="7" t="str">
        <f ca="1">IF(INDIRECT($A$1&amp;"!"&amp;CELL("address",$CU81))&lt;&gt;"END",IF(INDIRECT($A$1&amp;"!"&amp;CELL("address",AN81))&lt;&gt;0,"USED IMPORTED   "&amp;INDIRECT($A$1&amp;"!"&amp;CELL("address",$CU81))&amp;"     USED  "&amp;TEXT(INDIRECT($A$1&amp;"!"&amp;CELL("address",AN81)),"#,###.#0")&amp;" KGS      AGAINST BILL OF ENTRY NO    "&amp;INDIRECT($A$1&amp;"!"&amp;CELL("address",$F81))&amp;"      Rate Per Kgs [ "&amp;INDIRECT($A$1&amp;"!"&amp;CELL("address",$I81))&amp;" ]     AGAINST H.S.CODE   "&amp;TEXT(INDIRECT($A$1&amp;"!"&amp;CELL("address",$H81)),"0000.0000")&amp;IF(OR(INDIRECT($A$1&amp;"!"&amp;CELL("address",$AP$8))&lt;&gt;"",INDIRECT($A$1&amp;"!"&amp;CELL("address",$AQ$8))&lt;&gt;""),"  EFS ONLINE AC #    ","")&amp;_xlfn.IFNA(VLOOKUP(INDIRECT($A$1&amp;"!"&amp;CELL("address",AP81)),AC.No[],2,0),"")&amp;_xlfn.IFNA(IF(INDIRECT($A$1&amp;"!"&amp;CELL("address",AQ81))&lt;&gt;0,"   +   "&amp;VLOOKUP(INDIRECT($A$1&amp;"!"&amp;CELL("address",AQ81)),AC.No[],2,0),""),""),""),REPT("-",150))</f>
        <v/>
      </c>
      <c r="H81" s="7" t="str">
        <f ca="1">IF(INDIRECT($A$1&amp;"!"&amp;CELL("address",$CU81))&lt;&gt;"END",IF(INDIRECT($A$1&amp;"!"&amp;CELL("address",AT81))&lt;&gt;0,"USED IMPORTED   "&amp;INDIRECT($A$1&amp;"!"&amp;CELL("address",$CU81))&amp;"     USED  "&amp;TEXT(INDIRECT($A$1&amp;"!"&amp;CELL("address",AT81)),"#,###.#0")&amp;" KGS      AGAINST BILL OF ENTRY NO    "&amp;INDIRECT($A$1&amp;"!"&amp;CELL("address",$F81))&amp;"      Rate Per Kgs [ "&amp;INDIRECT($A$1&amp;"!"&amp;CELL("address",$I81))&amp;" ]     AGAINST H.S.CODE   "&amp;TEXT(INDIRECT($A$1&amp;"!"&amp;CELL("address",$H81)),"0000.0000")&amp;IF(OR(INDIRECT($A$1&amp;"!"&amp;CELL("address",$AV$8))&lt;&gt;"",INDIRECT($A$1&amp;"!"&amp;CELL("address",$AW$8))&lt;&gt;""),"  EFS ONLINE AC #    ","")&amp;_xlfn.IFNA(VLOOKUP(INDIRECT($A$1&amp;"!"&amp;CELL("address",AV81)),AC.No[],2,0),"")&amp;_xlfn.IFNA(IF(INDIRECT($A$1&amp;"!"&amp;CELL("address",AW81))&lt;&gt;0,"   +   "&amp;VLOOKUP(INDIRECT($A$1&amp;"!"&amp;CELL("address",AW81)),AC.No[],2,0),""),""),""),REPT("-",150))</f>
        <v/>
      </c>
      <c r="I81" s="7" t="str">
        <f ca="1">IF(INDIRECT($A$1&amp;"!"&amp;CELL("address",$CU81))&lt;&gt;"END",IF(INDIRECT($A$1&amp;"!"&amp;CELL("address",AZ81))&lt;&gt;0,"USED IMPORTED   "&amp;INDIRECT($A$1&amp;"!"&amp;CELL("address",$CU81))&amp;"     USED  "&amp;TEXT(INDIRECT($A$1&amp;"!"&amp;CELL("address",AZ81)),"#,###.#0")&amp;" KGS      AGAINST BILL OF ENTRY NO    "&amp;INDIRECT($A$1&amp;"!"&amp;CELL("address",$F81))&amp;"      Rate Per Kgs [ "&amp;INDIRECT($A$1&amp;"!"&amp;CELL("address",$I81))&amp;" ]     AGAINST H.S.CODE   "&amp;TEXT(INDIRECT($A$1&amp;"!"&amp;CELL("address",$H81)),"0000.0000")&amp;IF(OR(INDIRECT($A$1&amp;"!"&amp;CELL("address",$BB$8))&lt;&gt;"",INDIRECT($A$1&amp;"!"&amp;CELL("address",$BC$8))&lt;&gt;""),"  EFS ONLINE AC #    ","")&amp;_xlfn.IFNA(VLOOKUP(INDIRECT($A$1&amp;"!"&amp;CELL("address",BB81)),AC.No[],2,0),"")&amp;_xlfn.IFNA(IF(INDIRECT($A$1&amp;"!"&amp;CELL("address",BC81))&lt;&gt;0,"   +   "&amp;VLOOKUP(INDIRECT($A$1&amp;"!"&amp;CELL("address",BC81)),AC.No[],2,0),""),""),""),REPT("-",150))</f>
        <v/>
      </c>
      <c r="J81" s="7" t="str">
        <f ca="1">IF(INDIRECT($A$1&amp;"!"&amp;CELL("address",$CU81))&lt;&gt;"END",IF(INDIRECT($A$1&amp;"!"&amp;CELL("address",BF81))&lt;&gt;0,"USED IMPORTED   "&amp;INDIRECT($A$1&amp;"!"&amp;CELL("address",$CU81))&amp;"     USED  "&amp;TEXT(INDIRECT($A$1&amp;"!"&amp;CELL("address",BF81)),"#,###.#0")&amp;" KGS      AGAINST BILL OF ENTRY NO    "&amp;INDIRECT($A$1&amp;"!"&amp;CELL("address",$F81))&amp;"      Rate Per Kgs [ "&amp;INDIRECT($A$1&amp;"!"&amp;CELL("address",$I81))&amp;" ]     AGAINST H.S.CODE   "&amp;TEXT(INDIRECT($A$1&amp;"!"&amp;CELL("address",$H81)),"0000.0000")&amp;IF(OR(INDIRECT($A$1&amp;"!"&amp;CELL("address",$BH$8))&lt;&gt;"",INDIRECT($A$1&amp;"!"&amp;CELL("address",$BI$8))&lt;&gt;""),"  EFS ONLINE AC #    ","")&amp;_xlfn.IFNA(VLOOKUP(INDIRECT($A$1&amp;"!"&amp;CELL("address",BH81)),AC.No[],2,0),"")&amp;_xlfn.IFNA(IF(INDIRECT($A$1&amp;"!"&amp;CELL("address",BI81))&lt;&gt;0,"   +   "&amp;VLOOKUP(INDIRECT($A$1&amp;"!"&amp;CELL("address",BI81)),AC.No[],2,0),""),""),""),REPT("-",150))</f>
        <v/>
      </c>
      <c r="K81" s="7" t="str">
        <f ca="1">IF(INDIRECT($A$1&amp;"!"&amp;CELL("address",$CU81))&lt;&gt;"END",IF(INDIRECT($A$1&amp;"!"&amp;CELL("address",BL81))&lt;&gt;0,"USED IMPORTED   "&amp;INDIRECT($A$1&amp;"!"&amp;CELL("address",$CU81))&amp;"     USED  "&amp;TEXT(INDIRECT($A$1&amp;"!"&amp;CELL("address",BL81)),"#,###.#0")&amp;" KGS      AGAINST BILL OF ENTRY NO    "&amp;INDIRECT($A$1&amp;"!"&amp;CELL("address",$F81))&amp;"      Rate Per Kgs [ "&amp;INDIRECT($A$1&amp;"!"&amp;CELL("address",$I81))&amp;" ]     AGAINST H.S.CODE   "&amp;TEXT(INDIRECT($A$1&amp;"!"&amp;CELL("address",$H81)),"0000.0000")&amp;IF(OR(INDIRECT($A$1&amp;"!"&amp;CELL("address",$BN$8))&lt;&gt;"",INDIRECT($A$1&amp;"!"&amp;CELL("address",$BO$8))&lt;&gt;""),"  EFS ONLINE AC #    ","")&amp;_xlfn.IFNA(VLOOKUP(INDIRECT($A$1&amp;"!"&amp;CELL("address",BN81)),AC.No[],2,0),"")&amp;_xlfn.IFNA(IF(INDIRECT($A$1&amp;"!"&amp;CELL("address",BO81))&lt;&gt;0,"   +   "&amp;VLOOKUP(INDIRECT($A$1&amp;"!"&amp;CELL("address",BO81)),AC.No[],2,0),""),""),""),REPT("-",150))</f>
        <v/>
      </c>
      <c r="L81" s="7" t="str">
        <f ca="1">IF(INDIRECT($A$1&amp;"!"&amp;CELL("address",$CU81))&lt;&gt;"END",IF(INDIRECT($A$1&amp;"!"&amp;CELL("address",BR81))&lt;&gt;0,"USED IMPORTED   "&amp;INDIRECT($A$1&amp;"!"&amp;CELL("address",$CU81))&amp;"     USED  "&amp;TEXT(INDIRECT($A$1&amp;"!"&amp;CELL("address",BR81)),"#,###.#0")&amp;" KGS      AGAINST BILL OF ENTRY NO    "&amp;INDIRECT($A$1&amp;"!"&amp;CELL("address",$F81))&amp;"      Rate Per Kgs [ "&amp;INDIRECT($A$1&amp;"!"&amp;CELL("address",$I81))&amp;" ]     AGAINST H.S.CODE   "&amp;TEXT(INDIRECT($A$1&amp;"!"&amp;CELL("address",$H81)),"0000.0000")&amp;IF(OR(INDIRECT($A$1&amp;"!"&amp;CELL("address",$BT$8))&lt;&gt;"",INDIRECT($A$1&amp;"!"&amp;CELL("address",$BU$8))&lt;&gt;""),"  EFS ONLINE AC #    ","")&amp;_xlfn.IFNA(VLOOKUP(INDIRECT($A$1&amp;"!"&amp;CELL("address",BT81)),AC.No[],2,0),"")&amp;_xlfn.IFNA(IF(INDIRECT($A$1&amp;"!"&amp;CELL("address",BU81))&lt;&gt;0,"   +   "&amp;VLOOKUP(INDIRECT($A$1&amp;"!"&amp;CELL("address",BU81)),AC.No[],2,0),""),""),""),REPT("-",150))</f>
        <v/>
      </c>
      <c r="M81" s="7" t="str">
        <f ca="1">IF(INDIRECT($A$1&amp;"!"&amp;CELL("address",$CU81))&lt;&gt;"END",IF(INDIRECT($A$1&amp;"!"&amp;CELL("address",BX81))&lt;&gt;0,"USED IMPORTED   "&amp;INDIRECT($A$1&amp;"!"&amp;CELL("address",$CU81))&amp;"     USED  "&amp;TEXT(INDIRECT($A$1&amp;"!"&amp;CELL("address",BX81)),"#,###.#0")&amp;" KGS      AGAINST BILL OF ENTRY NO    "&amp;INDIRECT($A$1&amp;"!"&amp;CELL("address",$F81))&amp;"      Rate Per Kgs [ "&amp;INDIRECT($A$1&amp;"!"&amp;CELL("address",$I81))&amp;" ]     AGAINST H.S.CODE   "&amp;TEXT(INDIRECT($A$1&amp;"!"&amp;CELL("address",$H81)),"0000.0000")&amp;IF(OR(INDIRECT($A$1&amp;"!"&amp;CELL("address",$BZ$8))&lt;&gt;"",INDIRECT($A$1&amp;"!"&amp;CELL("address",$CA$8))&lt;&gt;""),"  EFS ONLINE AC #    ","")&amp;_xlfn.IFNA(VLOOKUP(INDIRECT($A$1&amp;"!"&amp;CELL("address",BZ81)),AC.No[],2,0),"")&amp;_xlfn.IFNA(IF(INDIRECT($A$1&amp;"!"&amp;CELL("address",CA81))&lt;&gt;0,"   +   "&amp;VLOOKUP(INDIRECT($A$1&amp;"!"&amp;CELL("address",CA81)),AC.No[],2,0),""),""),""),REPT("-",150))</f>
        <v/>
      </c>
      <c r="N81" s="7" t="str">
        <f ca="1">IF(INDIRECT($A$1&amp;"!"&amp;CELL("address",$CU81))&lt;&gt;"END",IF(INDIRECT($A$1&amp;"!"&amp;CELL("address",CD81))&lt;&gt;0,"USED IMPORTED   "&amp;INDIRECT($A$1&amp;"!"&amp;CELL("address",$CU81))&amp;"     USED  "&amp;TEXT(INDIRECT($A$1&amp;"!"&amp;CELL("address",CD81)),"#,###.#0")&amp;" KGS      AGAINST BILL OF ENTRY NO    "&amp;INDIRECT($A$1&amp;"!"&amp;CELL("address",$F81))&amp;"      Rate Per Kgs [ "&amp;INDIRECT($A$1&amp;"!"&amp;CELL("address",$I81))&amp;" ]     AGAINST H.S.CODE   "&amp;TEXT(INDIRECT($A$1&amp;"!"&amp;CELL("address",$H81)),"0000.0000")&amp;IF(OR(INDIRECT($A$1&amp;"!"&amp;CELL("address",$CF$8))&lt;&gt;"",INDIRECT($A$1&amp;"!"&amp;CELL("address",$CG$8))&lt;&gt;""),"  EFS ONLINE AC #    ","")&amp;_xlfn.IFNA(VLOOKUP(INDIRECT($A$1&amp;"!"&amp;CELL("address",CF81)),AC.No[],2,0),"")&amp;_xlfn.IFNA(IF(INDIRECT($A$1&amp;"!"&amp;CELL("address",CG81))&lt;&gt;0,"   +   "&amp;VLOOKUP(INDIRECT($A$1&amp;"!"&amp;CELL("address",CG81)),AC.No[],2,0),""),""),""),REPT("-",150))</f>
        <v/>
      </c>
      <c r="O81" s="7" t="str">
        <f ca="1">IF(INDIRECT($A$1&amp;"!"&amp;CELL("address",$CU81))&lt;&gt;"END",IF(INDIRECT($A$1&amp;"!"&amp;CELL("address",CJ81))&lt;&gt;0,"USED IMPORTED   "&amp;INDIRECT($A$1&amp;"!"&amp;CELL("address",$CU81))&amp;"     USED  "&amp;TEXT(INDIRECT($A$1&amp;"!"&amp;CELL("address",CJ81)),"#,###.#0")&amp;" KGS      AGAINST BILL OF ENTRY NO    "&amp;INDIRECT($A$1&amp;"!"&amp;CELL("address",$F81))&amp;"      Rate Per Kgs [ "&amp;INDIRECT($A$1&amp;"!"&amp;CELL("address",$I81))&amp;" ]     AGAINST H.S.CODE   "&amp;TEXT(INDIRECT($A$1&amp;"!"&amp;CELL("address",$H81)),"0000.0000")&amp;IF(OR(INDIRECT($A$1&amp;"!"&amp;CELL("address",$CL$8))&lt;&gt;"",INDIRECT($A$1&amp;"!"&amp;CELL("address",$CM$8))&lt;&gt;""),"  EFS ONLINE AC #    ","")&amp;_xlfn.IFNA(VLOOKUP(INDIRECT($A$1&amp;"!"&amp;CELL("address",CL81)),AC.No[],2,0),"")&amp;_xlfn.IFNA(IF(INDIRECT($A$1&amp;"!"&amp;CELL("address",CM81))&lt;&gt;0,"   +   "&amp;VLOOKUP(INDIRECT($A$1&amp;"!"&amp;CELL("address",CM81)),AC.No[],2,0),""),""),""),REPT("-",150))</f>
        <v/>
      </c>
      <c r="P81" s="7" t="str">
        <f ca="1">IF(INDIRECT($A$1&amp;"!"&amp;CELL("address",$CU81))&lt;&gt;"END",IF(INDIRECT($A$1&amp;"!"&amp;CELL("address",CP81))&lt;&gt;0,"USED IMPORTED   "&amp;INDIRECT($A$1&amp;"!"&amp;CELL("address",$CU81))&amp;"     USED  "&amp;TEXT(INDIRECT($A$1&amp;"!"&amp;CELL("address",CP81)),"#,###.#0")&amp;" KGS      AGAINST BILL OF ENTRY NO    "&amp;INDIRECT($A$1&amp;"!"&amp;CELL("address",$F81))&amp;"      Rate Per Kgs [ "&amp;INDIRECT($A$1&amp;"!"&amp;CELL("address",$I81))&amp;" ]     AGAINST H.S.CODE   "&amp;TEXT(INDIRECT($A$1&amp;"!"&amp;CELL("address",$H81)),"0000.0000")&amp;IF(OR(INDIRECT($A$1&amp;"!"&amp;CELL("address",$CR$8))&lt;&gt;"",INDIRECT($A$1&amp;"!"&amp;CELL("address",$CS$8))&lt;&gt;""),"  EFS ONLINE AC #    ","")&amp;_xlfn.IFNA(VLOOKUP(INDIRECT($A$1&amp;"!"&amp;CELL("address",CR81)),AC.No[],2,0),"")&amp;_xlfn.IFNA(IF(INDIRECT($A$1&amp;"!"&amp;CELL("address",CS81))&lt;&gt;0,"   +   "&amp;VLOOKUP(INDIRECT($A$1&amp;"!"&amp;CELL("address",CS81)),AC.No[],2,0),""),""),""),REPT("-",150))</f>
        <v/>
      </c>
    </row>
    <row r="82" spans="1:16" x14ac:dyDescent="0.2">
      <c r="A82" s="124">
        <v>73</v>
      </c>
      <c r="B82" s="7" t="str">
        <f ca="1">IF(INDIRECT($A$1&amp;"!"&amp;CELL("address",$CU82))&lt;&gt;"END",IF(INDIRECT($A$1&amp;"!"&amp;CELL("address",J82))&lt;&gt;0,"USED IMPORTED   "&amp;INDIRECT($A$1&amp;"!"&amp;CELL("address",$CU82))&amp;"     USED  "&amp;TEXT(INDIRECT($A$1&amp;"!"&amp;CELL("address",J82)),"#,###.#0")&amp;" KGS      AGAINST BILL OF ENTRY NO    "&amp;INDIRECT($A$1&amp;"!"&amp;CELL("address",$F82))&amp;"      Rate Per Kgs [ "&amp;INDIRECT($A$1&amp;"!"&amp;CELL("address",$I82))&amp;" ]     AGAINST H.S.CODE   "&amp;TEXT(INDIRECT($A$1&amp;"!"&amp;CELL("address",$H82)),"0000.0000")&amp;IF(OR(INDIRECT($A$1&amp;"!"&amp;CELL("address",$L$8))&lt;&gt;"",INDIRECT($A$1&amp;"!"&amp;CELL("address",$M$8))&lt;&gt;""),"  EFS ONLINE AC #    ","")&amp;_xlfn.IFNA(VLOOKUP(INDIRECT($A$1&amp;"!"&amp;CELL("address",L82)),AC.No[],2,0),"")&amp;_xlfn.IFNA(IF(INDIRECT($A$1&amp;"!"&amp;CELL("address",M82))&lt;&gt;0,"   +   "&amp;VLOOKUP(INDIRECT($A$1&amp;"!"&amp;CELL("address",M82)),AC.No[],2,0),""),""),""),REPT("-",150))</f>
        <v>USED IMPORTED        USED  Running KGS      AGAINST BILL OF ENTRY NO    26062024-A-119544      Rate Per Kgs [ 2.13 ]     AGAINST H.S.CODE   5402.3300  EFS ONLINE AC #       +   KEXP-0669961-1-27-06-2018</v>
      </c>
      <c r="C82" s="7" t="str">
        <f ca="1">IF(INDIRECT($A$1&amp;"!"&amp;CELL("address",$CU82))&lt;&gt;"END",IF(INDIRECT($A$1&amp;"!"&amp;CELL("address",P82))&lt;&gt;0,"USED IMPORTED   "&amp;INDIRECT($A$1&amp;"!"&amp;CELL("address",$CU82))&amp;"     USED  "&amp;TEXT(INDIRECT($A$1&amp;"!"&amp;CELL("address",P82)),"#,###.#0")&amp;" KGS      AGAINST BILL OF ENTRY NO    "&amp;INDIRECT($A$1&amp;"!"&amp;CELL("address",$F82))&amp;"      Rate Per Kgs [ "&amp;INDIRECT($A$1&amp;"!"&amp;CELL("address",$I82))&amp;" ]     AGAINST H.S.CODE   "&amp;TEXT(INDIRECT($A$1&amp;"!"&amp;CELL("address",$H82)),"0000.0000")&amp;IF(OR(INDIRECT($A$1&amp;"!"&amp;CELL("address",$R$8))&lt;&gt;"",INDIRECT($A$1&amp;"!"&amp;CELL("address",$S$8))&lt;&gt;""),"  EFS ONLINE AC #    ","")&amp;_xlfn.IFNA(VLOOKUP(INDIRECT($A$1&amp;"!"&amp;CELL("address",R82)),AC.No[],2,0),"")&amp;_xlfn.IFNA(IF(INDIRECT($A$1&amp;"!"&amp;CELL("address",S82))&lt;&gt;0,"   +   "&amp;VLOOKUP(INDIRECT($A$1&amp;"!"&amp;CELL("address",S82)),AC.No[],2,0),""),""),""),REPT("-",150))</f>
        <v xml:space="preserve">USED IMPORTED        USED  1.0 KGS      AGAINST BILL OF ENTRY NO    26062024-A-119544      Rate Per Kgs [ 2.13 ]     AGAINST H.S.CODE   5402.3300  EFS ONLINE AC #    </v>
      </c>
      <c r="D82" s="7" t="str">
        <f ca="1">IF(INDIRECT($A$1&amp;"!"&amp;CELL("address",$CU82))&lt;&gt;"END",IF(INDIRECT($A$1&amp;"!"&amp;CELL("address",V82))&lt;&gt;0,"USED IMPORTED   "&amp;INDIRECT($A$1&amp;"!"&amp;CELL("address",$CU82))&amp;"     USED  "&amp;TEXT(INDIRECT($A$1&amp;"!"&amp;CELL("address",V82)),"#,###.#0")&amp;" KGS      AGAINST BILL OF ENTRY NO    "&amp;INDIRECT($A$1&amp;"!"&amp;CELL("address",$F82))&amp;"      Rate Per Kgs [ "&amp;INDIRECT($A$1&amp;"!"&amp;CELL("address",$I82))&amp;" ]     AGAINST H.S.CODE   "&amp;TEXT(INDIRECT($A$1&amp;"!"&amp;CELL("address",$H82)),"0000.0000")&amp;IF(OR(INDIRECT($A$1&amp;"!"&amp;CELL("address",$X$8))&lt;&gt;"",INDIRECT($A$1&amp;"!"&amp;CELL("address",$Y$8))&lt;&gt;""),"  EFS ONLINE AC #    ","")&amp;_xlfn.IFNA(VLOOKUP(INDIRECT($A$1&amp;"!"&amp;CELL("address",X82)),AC.No[],2,0),"")&amp;_xlfn.IFNA(IF(INDIRECT($A$1&amp;"!"&amp;CELL("address",Y82))&lt;&gt;0,"   +   "&amp;VLOOKUP(INDIRECT($A$1&amp;"!"&amp;CELL("address",Y82)),AC.No[],2,0),""),""),""),REPT("-",150))</f>
        <v/>
      </c>
      <c r="E82" s="7" t="str">
        <f ca="1">IF(INDIRECT($A$1&amp;"!"&amp;CELL("address",$CU82))&lt;&gt;"END",IF(INDIRECT($A$1&amp;"!"&amp;CELL("address",AB82))&lt;&gt;0,"USED IMPORTED   "&amp;INDIRECT($A$1&amp;"!"&amp;CELL("address",$CU82))&amp;"     USED  "&amp;TEXT(INDIRECT($A$1&amp;"!"&amp;CELL("address",AB82)),"#,###.#0")&amp;" KGS      AGAINST BILL OF ENTRY NO    "&amp;INDIRECT($A$1&amp;"!"&amp;CELL("address",$F82))&amp;"      Rate Per Kgs [ "&amp;INDIRECT($A$1&amp;"!"&amp;CELL("address",$I82))&amp;" ]     AGAINST H.S.CODE   "&amp;TEXT(INDIRECT($A$1&amp;"!"&amp;CELL("address",$H82)),"0000.0000")&amp;IF(OR(INDIRECT($A$1&amp;"!"&amp;CELL("address",$AD$8))&lt;&gt;"",INDIRECT($A$1&amp;"!"&amp;CELL("address",$AE$8))&lt;&gt;""),"  EFS ONLINE AC #    ","")&amp;_xlfn.IFNA(VLOOKUP(INDIRECT($A$1&amp;"!"&amp;CELL("address",AD82)),AC.No[],2,0),"")&amp;_xlfn.IFNA(IF(INDIRECT($A$1&amp;"!"&amp;CELL("address",AE82))&lt;&gt;0,"   +   "&amp;VLOOKUP(INDIRECT($A$1&amp;"!"&amp;CELL("address",AE82)),AC.No[],2,0),""),""),""),REPT("-",150))</f>
        <v/>
      </c>
      <c r="F82" s="7" t="str">
        <f ca="1">IF(INDIRECT($A$1&amp;"!"&amp;CELL("address",$CU82))&lt;&gt;"END",IF(INDIRECT($A$1&amp;"!"&amp;CELL("address",AH82))&lt;&gt;0,"USED IMPORTED   "&amp;INDIRECT($A$1&amp;"!"&amp;CELL("address",$CU82))&amp;"     USED  "&amp;TEXT(INDIRECT($A$1&amp;"!"&amp;CELL("address",AH82)),"#,###.#0")&amp;" KGS      AGAINST BILL OF ENTRY NO    "&amp;INDIRECT($A$1&amp;"!"&amp;CELL("address",$F82))&amp;"      Rate Per Kgs [ "&amp;INDIRECT($A$1&amp;"!"&amp;CELL("address",$I82))&amp;" ]     AGAINST H.S.CODE   "&amp;TEXT(INDIRECT($A$1&amp;"!"&amp;CELL("address",$H82)),"0000.0000")&amp;IF(OR(INDIRECT($A$1&amp;"!"&amp;CELL("address",$AJ$8))&lt;&gt;"",INDIRECT($A$1&amp;"!"&amp;CELL("address",$AK$8))&lt;&gt;""),"  EFS ONLINE AC #    ","")&amp;_xlfn.IFNA(VLOOKUP(INDIRECT($A$1&amp;"!"&amp;CELL("address",AJ82)),AC.No[],2,0),"")&amp;_xlfn.IFNA(IF(INDIRECT($A$1&amp;"!"&amp;CELL("address",AK82))&lt;&gt;0,"   +   "&amp;VLOOKUP(INDIRECT($A$1&amp;"!"&amp;CELL("address",AK82)),AC.No[],2,0),""),""),""),REPT("-",150))</f>
        <v/>
      </c>
      <c r="G82" s="7" t="str">
        <f ca="1">IF(INDIRECT($A$1&amp;"!"&amp;CELL("address",$CU82))&lt;&gt;"END",IF(INDIRECT($A$1&amp;"!"&amp;CELL("address",AN82))&lt;&gt;0,"USED IMPORTED   "&amp;INDIRECT($A$1&amp;"!"&amp;CELL("address",$CU82))&amp;"     USED  "&amp;TEXT(INDIRECT($A$1&amp;"!"&amp;CELL("address",AN82)),"#,###.#0")&amp;" KGS      AGAINST BILL OF ENTRY NO    "&amp;INDIRECT($A$1&amp;"!"&amp;CELL("address",$F82))&amp;"      Rate Per Kgs [ "&amp;INDIRECT($A$1&amp;"!"&amp;CELL("address",$I82))&amp;" ]     AGAINST H.S.CODE   "&amp;TEXT(INDIRECT($A$1&amp;"!"&amp;CELL("address",$H82)),"0000.0000")&amp;IF(OR(INDIRECT($A$1&amp;"!"&amp;CELL("address",$AP$8))&lt;&gt;"",INDIRECT($A$1&amp;"!"&amp;CELL("address",$AQ$8))&lt;&gt;""),"  EFS ONLINE AC #    ","")&amp;_xlfn.IFNA(VLOOKUP(INDIRECT($A$1&amp;"!"&amp;CELL("address",AP82)),AC.No[],2,0),"")&amp;_xlfn.IFNA(IF(INDIRECT($A$1&amp;"!"&amp;CELL("address",AQ82))&lt;&gt;0,"   +   "&amp;VLOOKUP(INDIRECT($A$1&amp;"!"&amp;CELL("address",AQ82)),AC.No[],2,0),""),""),""),REPT("-",150))</f>
        <v/>
      </c>
      <c r="H82" s="7" t="str">
        <f ca="1">IF(INDIRECT($A$1&amp;"!"&amp;CELL("address",$CU82))&lt;&gt;"END",IF(INDIRECT($A$1&amp;"!"&amp;CELL("address",AT82))&lt;&gt;0,"USED IMPORTED   "&amp;INDIRECT($A$1&amp;"!"&amp;CELL("address",$CU82))&amp;"     USED  "&amp;TEXT(INDIRECT($A$1&amp;"!"&amp;CELL("address",AT82)),"#,###.#0")&amp;" KGS      AGAINST BILL OF ENTRY NO    "&amp;INDIRECT($A$1&amp;"!"&amp;CELL("address",$F82))&amp;"      Rate Per Kgs [ "&amp;INDIRECT($A$1&amp;"!"&amp;CELL("address",$I82))&amp;" ]     AGAINST H.S.CODE   "&amp;TEXT(INDIRECT($A$1&amp;"!"&amp;CELL("address",$H82)),"0000.0000")&amp;IF(OR(INDIRECT($A$1&amp;"!"&amp;CELL("address",$AV$8))&lt;&gt;"",INDIRECT($A$1&amp;"!"&amp;CELL("address",$AW$8))&lt;&gt;""),"  EFS ONLINE AC #    ","")&amp;_xlfn.IFNA(VLOOKUP(INDIRECT($A$1&amp;"!"&amp;CELL("address",AV82)),AC.No[],2,0),"")&amp;_xlfn.IFNA(IF(INDIRECT($A$1&amp;"!"&amp;CELL("address",AW82))&lt;&gt;0,"   +   "&amp;VLOOKUP(INDIRECT($A$1&amp;"!"&amp;CELL("address",AW82)),AC.No[],2,0),""),""),""),REPT("-",150))</f>
        <v/>
      </c>
      <c r="I82" s="7" t="str">
        <f ca="1">IF(INDIRECT($A$1&amp;"!"&amp;CELL("address",$CU82))&lt;&gt;"END",IF(INDIRECT($A$1&amp;"!"&amp;CELL("address",AZ82))&lt;&gt;0,"USED IMPORTED   "&amp;INDIRECT($A$1&amp;"!"&amp;CELL("address",$CU82))&amp;"     USED  "&amp;TEXT(INDIRECT($A$1&amp;"!"&amp;CELL("address",AZ82)),"#,###.#0")&amp;" KGS      AGAINST BILL OF ENTRY NO    "&amp;INDIRECT($A$1&amp;"!"&amp;CELL("address",$F82))&amp;"      Rate Per Kgs [ "&amp;INDIRECT($A$1&amp;"!"&amp;CELL("address",$I82))&amp;" ]     AGAINST H.S.CODE   "&amp;TEXT(INDIRECT($A$1&amp;"!"&amp;CELL("address",$H82)),"0000.0000")&amp;IF(OR(INDIRECT($A$1&amp;"!"&amp;CELL("address",$BB$8))&lt;&gt;"",INDIRECT($A$1&amp;"!"&amp;CELL("address",$BC$8))&lt;&gt;""),"  EFS ONLINE AC #    ","")&amp;_xlfn.IFNA(VLOOKUP(INDIRECT($A$1&amp;"!"&amp;CELL("address",BB82)),AC.No[],2,0),"")&amp;_xlfn.IFNA(IF(INDIRECT($A$1&amp;"!"&amp;CELL("address",BC82))&lt;&gt;0,"   +   "&amp;VLOOKUP(INDIRECT($A$1&amp;"!"&amp;CELL("address",BC82)),AC.No[],2,0),""),""),""),REPT("-",150))</f>
        <v/>
      </c>
      <c r="J82" s="7" t="str">
        <f ca="1">IF(INDIRECT($A$1&amp;"!"&amp;CELL("address",$CU82))&lt;&gt;"END",IF(INDIRECT($A$1&amp;"!"&amp;CELL("address",BF82))&lt;&gt;0,"USED IMPORTED   "&amp;INDIRECT($A$1&amp;"!"&amp;CELL("address",$CU82))&amp;"     USED  "&amp;TEXT(INDIRECT($A$1&amp;"!"&amp;CELL("address",BF82)),"#,###.#0")&amp;" KGS      AGAINST BILL OF ENTRY NO    "&amp;INDIRECT($A$1&amp;"!"&amp;CELL("address",$F82))&amp;"      Rate Per Kgs [ "&amp;INDIRECT($A$1&amp;"!"&amp;CELL("address",$I82))&amp;" ]     AGAINST H.S.CODE   "&amp;TEXT(INDIRECT($A$1&amp;"!"&amp;CELL("address",$H82)),"0000.0000")&amp;IF(OR(INDIRECT($A$1&amp;"!"&amp;CELL("address",$BH$8))&lt;&gt;"",INDIRECT($A$1&amp;"!"&amp;CELL("address",$BI$8))&lt;&gt;""),"  EFS ONLINE AC #    ","")&amp;_xlfn.IFNA(VLOOKUP(INDIRECT($A$1&amp;"!"&amp;CELL("address",BH82)),AC.No[],2,0),"")&amp;_xlfn.IFNA(IF(INDIRECT($A$1&amp;"!"&amp;CELL("address",BI82))&lt;&gt;0,"   +   "&amp;VLOOKUP(INDIRECT($A$1&amp;"!"&amp;CELL("address",BI82)),AC.No[],2,0),""),""),""),REPT("-",150))</f>
        <v/>
      </c>
      <c r="K82" s="7" t="str">
        <f ca="1">IF(INDIRECT($A$1&amp;"!"&amp;CELL("address",$CU82))&lt;&gt;"END",IF(INDIRECT($A$1&amp;"!"&amp;CELL("address",BL82))&lt;&gt;0,"USED IMPORTED   "&amp;INDIRECT($A$1&amp;"!"&amp;CELL("address",$CU82))&amp;"     USED  "&amp;TEXT(INDIRECT($A$1&amp;"!"&amp;CELL("address",BL82)),"#,###.#0")&amp;" KGS      AGAINST BILL OF ENTRY NO    "&amp;INDIRECT($A$1&amp;"!"&amp;CELL("address",$F82))&amp;"      Rate Per Kgs [ "&amp;INDIRECT($A$1&amp;"!"&amp;CELL("address",$I82))&amp;" ]     AGAINST H.S.CODE   "&amp;TEXT(INDIRECT($A$1&amp;"!"&amp;CELL("address",$H82)),"0000.0000")&amp;IF(OR(INDIRECT($A$1&amp;"!"&amp;CELL("address",$BN$8))&lt;&gt;"",INDIRECT($A$1&amp;"!"&amp;CELL("address",$BO$8))&lt;&gt;""),"  EFS ONLINE AC #    ","")&amp;_xlfn.IFNA(VLOOKUP(INDIRECT($A$1&amp;"!"&amp;CELL("address",BN82)),AC.No[],2,0),"")&amp;_xlfn.IFNA(IF(INDIRECT($A$1&amp;"!"&amp;CELL("address",BO82))&lt;&gt;0,"   +   "&amp;VLOOKUP(INDIRECT($A$1&amp;"!"&amp;CELL("address",BO82)),AC.No[],2,0),""),""),""),REPT("-",150))</f>
        <v/>
      </c>
      <c r="L82" s="7" t="str">
        <f ca="1">IF(INDIRECT($A$1&amp;"!"&amp;CELL("address",$CU82))&lt;&gt;"END",IF(INDIRECT($A$1&amp;"!"&amp;CELL("address",BR82))&lt;&gt;0,"USED IMPORTED   "&amp;INDIRECT($A$1&amp;"!"&amp;CELL("address",$CU82))&amp;"     USED  "&amp;TEXT(INDIRECT($A$1&amp;"!"&amp;CELL("address",BR82)),"#,###.#0")&amp;" KGS      AGAINST BILL OF ENTRY NO    "&amp;INDIRECT($A$1&amp;"!"&amp;CELL("address",$F82))&amp;"      Rate Per Kgs [ "&amp;INDIRECT($A$1&amp;"!"&amp;CELL("address",$I82))&amp;" ]     AGAINST H.S.CODE   "&amp;TEXT(INDIRECT($A$1&amp;"!"&amp;CELL("address",$H82)),"0000.0000")&amp;IF(OR(INDIRECT($A$1&amp;"!"&amp;CELL("address",$BT$8))&lt;&gt;"",INDIRECT($A$1&amp;"!"&amp;CELL("address",$BU$8))&lt;&gt;""),"  EFS ONLINE AC #    ","")&amp;_xlfn.IFNA(VLOOKUP(INDIRECT($A$1&amp;"!"&amp;CELL("address",BT82)),AC.No[],2,0),"")&amp;_xlfn.IFNA(IF(INDIRECT($A$1&amp;"!"&amp;CELL("address",BU82))&lt;&gt;0,"   +   "&amp;VLOOKUP(INDIRECT($A$1&amp;"!"&amp;CELL("address",BU82)),AC.No[],2,0),""),""),""),REPT("-",150))</f>
        <v/>
      </c>
      <c r="M82" s="7" t="str">
        <f ca="1">IF(INDIRECT($A$1&amp;"!"&amp;CELL("address",$CU82))&lt;&gt;"END",IF(INDIRECT($A$1&amp;"!"&amp;CELL("address",BX82))&lt;&gt;0,"USED IMPORTED   "&amp;INDIRECT($A$1&amp;"!"&amp;CELL("address",$CU82))&amp;"     USED  "&amp;TEXT(INDIRECT($A$1&amp;"!"&amp;CELL("address",BX82)),"#,###.#0")&amp;" KGS      AGAINST BILL OF ENTRY NO    "&amp;INDIRECT($A$1&amp;"!"&amp;CELL("address",$F82))&amp;"      Rate Per Kgs [ "&amp;INDIRECT($A$1&amp;"!"&amp;CELL("address",$I82))&amp;" ]     AGAINST H.S.CODE   "&amp;TEXT(INDIRECT($A$1&amp;"!"&amp;CELL("address",$H82)),"0000.0000")&amp;IF(OR(INDIRECT($A$1&amp;"!"&amp;CELL("address",$BZ$8))&lt;&gt;"",INDIRECT($A$1&amp;"!"&amp;CELL("address",$CA$8))&lt;&gt;""),"  EFS ONLINE AC #    ","")&amp;_xlfn.IFNA(VLOOKUP(INDIRECT($A$1&amp;"!"&amp;CELL("address",BZ82)),AC.No[],2,0),"")&amp;_xlfn.IFNA(IF(INDIRECT($A$1&amp;"!"&amp;CELL("address",CA82))&lt;&gt;0,"   +   "&amp;VLOOKUP(INDIRECT($A$1&amp;"!"&amp;CELL("address",CA82)),AC.No[],2,0),""),""),""),REPT("-",150))</f>
        <v/>
      </c>
      <c r="N82" s="7" t="str">
        <f ca="1">IF(INDIRECT($A$1&amp;"!"&amp;CELL("address",$CU82))&lt;&gt;"END",IF(INDIRECT($A$1&amp;"!"&amp;CELL("address",CD82))&lt;&gt;0,"USED IMPORTED   "&amp;INDIRECT($A$1&amp;"!"&amp;CELL("address",$CU82))&amp;"     USED  "&amp;TEXT(INDIRECT($A$1&amp;"!"&amp;CELL("address",CD82)),"#,###.#0")&amp;" KGS      AGAINST BILL OF ENTRY NO    "&amp;INDIRECT($A$1&amp;"!"&amp;CELL("address",$F82))&amp;"      Rate Per Kgs [ "&amp;INDIRECT($A$1&amp;"!"&amp;CELL("address",$I82))&amp;" ]     AGAINST H.S.CODE   "&amp;TEXT(INDIRECT($A$1&amp;"!"&amp;CELL("address",$H82)),"0000.0000")&amp;IF(OR(INDIRECT($A$1&amp;"!"&amp;CELL("address",$CF$8))&lt;&gt;"",INDIRECT($A$1&amp;"!"&amp;CELL("address",$CG$8))&lt;&gt;""),"  EFS ONLINE AC #    ","")&amp;_xlfn.IFNA(VLOOKUP(INDIRECT($A$1&amp;"!"&amp;CELL("address",CF82)),AC.No[],2,0),"")&amp;_xlfn.IFNA(IF(INDIRECT($A$1&amp;"!"&amp;CELL("address",CG82))&lt;&gt;0,"   +   "&amp;VLOOKUP(INDIRECT($A$1&amp;"!"&amp;CELL("address",CG82)),AC.No[],2,0),""),""),""),REPT("-",150))</f>
        <v/>
      </c>
      <c r="O82" s="7" t="str">
        <f ca="1">IF(INDIRECT($A$1&amp;"!"&amp;CELL("address",$CU82))&lt;&gt;"END",IF(INDIRECT($A$1&amp;"!"&amp;CELL("address",CJ82))&lt;&gt;0,"USED IMPORTED   "&amp;INDIRECT($A$1&amp;"!"&amp;CELL("address",$CU82))&amp;"     USED  "&amp;TEXT(INDIRECT($A$1&amp;"!"&amp;CELL("address",CJ82)),"#,###.#0")&amp;" KGS      AGAINST BILL OF ENTRY NO    "&amp;INDIRECT($A$1&amp;"!"&amp;CELL("address",$F82))&amp;"      Rate Per Kgs [ "&amp;INDIRECT($A$1&amp;"!"&amp;CELL("address",$I82))&amp;" ]     AGAINST H.S.CODE   "&amp;TEXT(INDIRECT($A$1&amp;"!"&amp;CELL("address",$H82)),"0000.0000")&amp;IF(OR(INDIRECT($A$1&amp;"!"&amp;CELL("address",$CL$8))&lt;&gt;"",INDIRECT($A$1&amp;"!"&amp;CELL("address",$CM$8))&lt;&gt;""),"  EFS ONLINE AC #    ","")&amp;_xlfn.IFNA(VLOOKUP(INDIRECT($A$1&amp;"!"&amp;CELL("address",CL82)),AC.No[],2,0),"")&amp;_xlfn.IFNA(IF(INDIRECT($A$1&amp;"!"&amp;CELL("address",CM82))&lt;&gt;0,"   +   "&amp;VLOOKUP(INDIRECT($A$1&amp;"!"&amp;CELL("address",CM82)),AC.No[],2,0),""),""),""),REPT("-",150))</f>
        <v/>
      </c>
      <c r="P82" s="7" t="str">
        <f ca="1">IF(INDIRECT($A$1&amp;"!"&amp;CELL("address",$CU82))&lt;&gt;"END",IF(INDIRECT($A$1&amp;"!"&amp;CELL("address",CP82))&lt;&gt;0,"USED IMPORTED   "&amp;INDIRECT($A$1&amp;"!"&amp;CELL("address",$CU82))&amp;"     USED  "&amp;TEXT(INDIRECT($A$1&amp;"!"&amp;CELL("address",CP82)),"#,###.#0")&amp;" KGS      AGAINST BILL OF ENTRY NO    "&amp;INDIRECT($A$1&amp;"!"&amp;CELL("address",$F82))&amp;"      Rate Per Kgs [ "&amp;INDIRECT($A$1&amp;"!"&amp;CELL("address",$I82))&amp;" ]     AGAINST H.S.CODE   "&amp;TEXT(INDIRECT($A$1&amp;"!"&amp;CELL("address",$H82)),"0000.0000")&amp;IF(OR(INDIRECT($A$1&amp;"!"&amp;CELL("address",$CR$8))&lt;&gt;"",INDIRECT($A$1&amp;"!"&amp;CELL("address",$CS$8))&lt;&gt;""),"  EFS ONLINE AC #    ","")&amp;_xlfn.IFNA(VLOOKUP(INDIRECT($A$1&amp;"!"&amp;CELL("address",CR82)),AC.No[],2,0),"")&amp;_xlfn.IFNA(IF(INDIRECT($A$1&amp;"!"&amp;CELL("address",CS82))&lt;&gt;0,"   +   "&amp;VLOOKUP(INDIRECT($A$1&amp;"!"&amp;CELL("address",CS82)),AC.No[],2,0),""),""),""),REPT("-",150))</f>
        <v/>
      </c>
    </row>
    <row r="83" spans="1:16" x14ac:dyDescent="0.2">
      <c r="A83" s="124">
        <v>74</v>
      </c>
      <c r="B83" s="7" t="str">
        <f ca="1">IF(INDIRECT($A$1&amp;"!"&amp;CELL("address",$CU83))&lt;&gt;"END",IF(INDIRECT($A$1&amp;"!"&amp;CELL("address",J83))&lt;&gt;0,"USED IMPORTED   "&amp;INDIRECT($A$1&amp;"!"&amp;CELL("address",$CU83))&amp;"     USED  "&amp;TEXT(INDIRECT($A$1&amp;"!"&amp;CELL("address",J83)),"#,###.#0")&amp;" KGS      AGAINST BILL OF ENTRY NO    "&amp;INDIRECT($A$1&amp;"!"&amp;CELL("address",$F83))&amp;"      Rate Per Kgs [ "&amp;INDIRECT($A$1&amp;"!"&amp;CELL("address",$I83))&amp;" ]     AGAINST H.S.CODE   "&amp;TEXT(INDIRECT($A$1&amp;"!"&amp;CELL("address",$H83)),"0000.0000")&amp;IF(OR(INDIRECT($A$1&amp;"!"&amp;CELL("address",$L$8))&lt;&gt;"",INDIRECT($A$1&amp;"!"&amp;CELL("address",$M$8))&lt;&gt;""),"  EFS ONLINE AC #    ","")&amp;_xlfn.IFNA(VLOOKUP(INDIRECT($A$1&amp;"!"&amp;CELL("address",L83)),AC.No[],2,0),"")&amp;_xlfn.IFNA(IF(INDIRECT($A$1&amp;"!"&amp;CELL("address",M83))&lt;&gt;0,"   +   "&amp;VLOOKUP(INDIRECT($A$1&amp;"!"&amp;CELL("address",M83)),AC.No[],2,0),""),""),""),REPT("-",150))</f>
        <v/>
      </c>
      <c r="C83" s="7" t="str">
        <f ca="1">IF(INDIRECT($A$1&amp;"!"&amp;CELL("address",$CU83))&lt;&gt;"END",IF(INDIRECT($A$1&amp;"!"&amp;CELL("address",P83))&lt;&gt;0,"USED IMPORTED   "&amp;INDIRECT($A$1&amp;"!"&amp;CELL("address",$CU83))&amp;"     USED  "&amp;TEXT(INDIRECT($A$1&amp;"!"&amp;CELL("address",P83)),"#,###.#0")&amp;" KGS      AGAINST BILL OF ENTRY NO    "&amp;INDIRECT($A$1&amp;"!"&amp;CELL("address",$F83))&amp;"      Rate Per Kgs [ "&amp;INDIRECT($A$1&amp;"!"&amp;CELL("address",$I83))&amp;" ]     AGAINST H.S.CODE   "&amp;TEXT(INDIRECT($A$1&amp;"!"&amp;CELL("address",$H83)),"0000.0000")&amp;IF(OR(INDIRECT($A$1&amp;"!"&amp;CELL("address",$R$8))&lt;&gt;"",INDIRECT($A$1&amp;"!"&amp;CELL("address",$S$8))&lt;&gt;""),"  EFS ONLINE AC #    ","")&amp;_xlfn.IFNA(VLOOKUP(INDIRECT($A$1&amp;"!"&amp;CELL("address",R83)),AC.No[],2,0),"")&amp;_xlfn.IFNA(IF(INDIRECT($A$1&amp;"!"&amp;CELL("address",S83))&lt;&gt;0,"   +   "&amp;VLOOKUP(INDIRECT($A$1&amp;"!"&amp;CELL("address",S83)),AC.No[],2,0),""),""),""),REPT("-",150))</f>
        <v/>
      </c>
      <c r="D83" s="7" t="str">
        <f ca="1">IF(INDIRECT($A$1&amp;"!"&amp;CELL("address",$CU83))&lt;&gt;"END",IF(INDIRECT($A$1&amp;"!"&amp;CELL("address",V83))&lt;&gt;0,"USED IMPORTED   "&amp;INDIRECT($A$1&amp;"!"&amp;CELL("address",$CU83))&amp;"     USED  "&amp;TEXT(INDIRECT($A$1&amp;"!"&amp;CELL("address",V83)),"#,###.#0")&amp;" KGS      AGAINST BILL OF ENTRY NO    "&amp;INDIRECT($A$1&amp;"!"&amp;CELL("address",$F83))&amp;"      Rate Per Kgs [ "&amp;INDIRECT($A$1&amp;"!"&amp;CELL("address",$I83))&amp;" ]     AGAINST H.S.CODE   "&amp;TEXT(INDIRECT($A$1&amp;"!"&amp;CELL("address",$H83)),"0000.0000")&amp;IF(OR(INDIRECT($A$1&amp;"!"&amp;CELL("address",$X$8))&lt;&gt;"",INDIRECT($A$1&amp;"!"&amp;CELL("address",$Y$8))&lt;&gt;""),"  EFS ONLINE AC #    ","")&amp;_xlfn.IFNA(VLOOKUP(INDIRECT($A$1&amp;"!"&amp;CELL("address",X83)),AC.No[],2,0),"")&amp;_xlfn.IFNA(IF(INDIRECT($A$1&amp;"!"&amp;CELL("address",Y83))&lt;&gt;0,"   +   "&amp;VLOOKUP(INDIRECT($A$1&amp;"!"&amp;CELL("address",Y83)),AC.No[],2,0),""),""),""),REPT("-",150))</f>
        <v/>
      </c>
      <c r="E83" s="7" t="str">
        <f ca="1">IF(INDIRECT($A$1&amp;"!"&amp;CELL("address",$CU83))&lt;&gt;"END",IF(INDIRECT($A$1&amp;"!"&amp;CELL("address",AB83))&lt;&gt;0,"USED IMPORTED   "&amp;INDIRECT($A$1&amp;"!"&amp;CELL("address",$CU83))&amp;"     USED  "&amp;TEXT(INDIRECT($A$1&amp;"!"&amp;CELL("address",AB83)),"#,###.#0")&amp;" KGS      AGAINST BILL OF ENTRY NO    "&amp;INDIRECT($A$1&amp;"!"&amp;CELL("address",$F83))&amp;"      Rate Per Kgs [ "&amp;INDIRECT($A$1&amp;"!"&amp;CELL("address",$I83))&amp;" ]     AGAINST H.S.CODE   "&amp;TEXT(INDIRECT($A$1&amp;"!"&amp;CELL("address",$H83)),"0000.0000")&amp;IF(OR(INDIRECT($A$1&amp;"!"&amp;CELL("address",$AD$8))&lt;&gt;"",INDIRECT($A$1&amp;"!"&amp;CELL("address",$AE$8))&lt;&gt;""),"  EFS ONLINE AC #    ","")&amp;_xlfn.IFNA(VLOOKUP(INDIRECT($A$1&amp;"!"&amp;CELL("address",AD83)),AC.No[],2,0),"")&amp;_xlfn.IFNA(IF(INDIRECT($A$1&amp;"!"&amp;CELL("address",AE83))&lt;&gt;0,"   +   "&amp;VLOOKUP(INDIRECT($A$1&amp;"!"&amp;CELL("address",AE83)),AC.No[],2,0),""),""),""),REPT("-",150))</f>
        <v/>
      </c>
      <c r="F83" s="7" t="str">
        <f ca="1">IF(INDIRECT($A$1&amp;"!"&amp;CELL("address",$CU83))&lt;&gt;"END",IF(INDIRECT($A$1&amp;"!"&amp;CELL("address",AH83))&lt;&gt;0,"USED IMPORTED   "&amp;INDIRECT($A$1&amp;"!"&amp;CELL("address",$CU83))&amp;"     USED  "&amp;TEXT(INDIRECT($A$1&amp;"!"&amp;CELL("address",AH83)),"#,###.#0")&amp;" KGS      AGAINST BILL OF ENTRY NO    "&amp;INDIRECT($A$1&amp;"!"&amp;CELL("address",$F83))&amp;"      Rate Per Kgs [ "&amp;INDIRECT($A$1&amp;"!"&amp;CELL("address",$I83))&amp;" ]     AGAINST H.S.CODE   "&amp;TEXT(INDIRECT($A$1&amp;"!"&amp;CELL("address",$H83)),"0000.0000")&amp;IF(OR(INDIRECT($A$1&amp;"!"&amp;CELL("address",$AJ$8))&lt;&gt;"",INDIRECT($A$1&amp;"!"&amp;CELL("address",$AK$8))&lt;&gt;""),"  EFS ONLINE AC #    ","")&amp;_xlfn.IFNA(VLOOKUP(INDIRECT($A$1&amp;"!"&amp;CELL("address",AJ83)),AC.No[],2,0),"")&amp;_xlfn.IFNA(IF(INDIRECT($A$1&amp;"!"&amp;CELL("address",AK83))&lt;&gt;0,"   +   "&amp;VLOOKUP(INDIRECT($A$1&amp;"!"&amp;CELL("address",AK83)),AC.No[],2,0),""),""),""),REPT("-",150))</f>
        <v/>
      </c>
      <c r="G83" s="7" t="str">
        <f ca="1">IF(INDIRECT($A$1&amp;"!"&amp;CELL("address",$CU83))&lt;&gt;"END",IF(INDIRECT($A$1&amp;"!"&amp;CELL("address",AN83))&lt;&gt;0,"USED IMPORTED   "&amp;INDIRECT($A$1&amp;"!"&amp;CELL("address",$CU83))&amp;"     USED  "&amp;TEXT(INDIRECT($A$1&amp;"!"&amp;CELL("address",AN83)),"#,###.#0")&amp;" KGS      AGAINST BILL OF ENTRY NO    "&amp;INDIRECT($A$1&amp;"!"&amp;CELL("address",$F83))&amp;"      Rate Per Kgs [ "&amp;INDIRECT($A$1&amp;"!"&amp;CELL("address",$I83))&amp;" ]     AGAINST H.S.CODE   "&amp;TEXT(INDIRECT($A$1&amp;"!"&amp;CELL("address",$H83)),"0000.0000")&amp;IF(OR(INDIRECT($A$1&amp;"!"&amp;CELL("address",$AP$8))&lt;&gt;"",INDIRECT($A$1&amp;"!"&amp;CELL("address",$AQ$8))&lt;&gt;""),"  EFS ONLINE AC #    ","")&amp;_xlfn.IFNA(VLOOKUP(INDIRECT($A$1&amp;"!"&amp;CELL("address",AP83)),AC.No[],2,0),"")&amp;_xlfn.IFNA(IF(INDIRECT($A$1&amp;"!"&amp;CELL("address",AQ83))&lt;&gt;0,"   +   "&amp;VLOOKUP(INDIRECT($A$1&amp;"!"&amp;CELL("address",AQ83)),AC.No[],2,0),""),""),""),REPT("-",150))</f>
        <v/>
      </c>
      <c r="H83" s="7" t="str">
        <f ca="1">IF(INDIRECT($A$1&amp;"!"&amp;CELL("address",$CU83))&lt;&gt;"END",IF(INDIRECT($A$1&amp;"!"&amp;CELL("address",AT83))&lt;&gt;0,"USED IMPORTED   "&amp;INDIRECT($A$1&amp;"!"&amp;CELL("address",$CU83))&amp;"     USED  "&amp;TEXT(INDIRECT($A$1&amp;"!"&amp;CELL("address",AT83)),"#,###.#0")&amp;" KGS      AGAINST BILL OF ENTRY NO    "&amp;INDIRECT($A$1&amp;"!"&amp;CELL("address",$F83))&amp;"      Rate Per Kgs [ "&amp;INDIRECT($A$1&amp;"!"&amp;CELL("address",$I83))&amp;" ]     AGAINST H.S.CODE   "&amp;TEXT(INDIRECT($A$1&amp;"!"&amp;CELL("address",$H83)),"0000.0000")&amp;IF(OR(INDIRECT($A$1&amp;"!"&amp;CELL("address",$AV$8))&lt;&gt;"",INDIRECT($A$1&amp;"!"&amp;CELL("address",$AW$8))&lt;&gt;""),"  EFS ONLINE AC #    ","")&amp;_xlfn.IFNA(VLOOKUP(INDIRECT($A$1&amp;"!"&amp;CELL("address",AV83)),AC.No[],2,0),"")&amp;_xlfn.IFNA(IF(INDIRECT($A$1&amp;"!"&amp;CELL("address",AW83))&lt;&gt;0,"   +   "&amp;VLOOKUP(INDIRECT($A$1&amp;"!"&amp;CELL("address",AW83)),AC.No[],2,0),""),""),""),REPT("-",150))</f>
        <v/>
      </c>
      <c r="I83" s="7" t="str">
        <f ca="1">IF(INDIRECT($A$1&amp;"!"&amp;CELL("address",$CU83))&lt;&gt;"END",IF(INDIRECT($A$1&amp;"!"&amp;CELL("address",AZ83))&lt;&gt;0,"USED IMPORTED   "&amp;INDIRECT($A$1&amp;"!"&amp;CELL("address",$CU83))&amp;"     USED  "&amp;TEXT(INDIRECT($A$1&amp;"!"&amp;CELL("address",AZ83)),"#,###.#0")&amp;" KGS      AGAINST BILL OF ENTRY NO    "&amp;INDIRECT($A$1&amp;"!"&amp;CELL("address",$F83))&amp;"      Rate Per Kgs [ "&amp;INDIRECT($A$1&amp;"!"&amp;CELL("address",$I83))&amp;" ]     AGAINST H.S.CODE   "&amp;TEXT(INDIRECT($A$1&amp;"!"&amp;CELL("address",$H83)),"0000.0000")&amp;IF(OR(INDIRECT($A$1&amp;"!"&amp;CELL("address",$BB$8))&lt;&gt;"",INDIRECT($A$1&amp;"!"&amp;CELL("address",$BC$8))&lt;&gt;""),"  EFS ONLINE AC #    ","")&amp;_xlfn.IFNA(VLOOKUP(INDIRECT($A$1&amp;"!"&amp;CELL("address",BB83)),AC.No[],2,0),"")&amp;_xlfn.IFNA(IF(INDIRECT($A$1&amp;"!"&amp;CELL("address",BC83))&lt;&gt;0,"   +   "&amp;VLOOKUP(INDIRECT($A$1&amp;"!"&amp;CELL("address",BC83)),AC.No[],2,0),""),""),""),REPT("-",150))</f>
        <v/>
      </c>
      <c r="J83" s="7" t="str">
        <f ca="1">IF(INDIRECT($A$1&amp;"!"&amp;CELL("address",$CU83))&lt;&gt;"END",IF(INDIRECT($A$1&amp;"!"&amp;CELL("address",BF83))&lt;&gt;0,"USED IMPORTED   "&amp;INDIRECT($A$1&amp;"!"&amp;CELL("address",$CU83))&amp;"     USED  "&amp;TEXT(INDIRECT($A$1&amp;"!"&amp;CELL("address",BF83)),"#,###.#0")&amp;" KGS      AGAINST BILL OF ENTRY NO    "&amp;INDIRECT($A$1&amp;"!"&amp;CELL("address",$F83))&amp;"      Rate Per Kgs [ "&amp;INDIRECT($A$1&amp;"!"&amp;CELL("address",$I83))&amp;" ]     AGAINST H.S.CODE   "&amp;TEXT(INDIRECT($A$1&amp;"!"&amp;CELL("address",$H83)),"0000.0000")&amp;IF(OR(INDIRECT($A$1&amp;"!"&amp;CELL("address",$BH$8))&lt;&gt;"",INDIRECT($A$1&amp;"!"&amp;CELL("address",$BI$8))&lt;&gt;""),"  EFS ONLINE AC #    ","")&amp;_xlfn.IFNA(VLOOKUP(INDIRECT($A$1&amp;"!"&amp;CELL("address",BH83)),AC.No[],2,0),"")&amp;_xlfn.IFNA(IF(INDIRECT($A$1&amp;"!"&amp;CELL("address",BI83))&lt;&gt;0,"   +   "&amp;VLOOKUP(INDIRECT($A$1&amp;"!"&amp;CELL("address",BI83)),AC.No[],2,0),""),""),""),REPT("-",150))</f>
        <v/>
      </c>
      <c r="K83" s="7" t="str">
        <f ca="1">IF(INDIRECT($A$1&amp;"!"&amp;CELL("address",$CU83))&lt;&gt;"END",IF(INDIRECT($A$1&amp;"!"&amp;CELL("address",BL83))&lt;&gt;0,"USED IMPORTED   "&amp;INDIRECT($A$1&amp;"!"&amp;CELL("address",$CU83))&amp;"     USED  "&amp;TEXT(INDIRECT($A$1&amp;"!"&amp;CELL("address",BL83)),"#,###.#0")&amp;" KGS      AGAINST BILL OF ENTRY NO    "&amp;INDIRECT($A$1&amp;"!"&amp;CELL("address",$F83))&amp;"      Rate Per Kgs [ "&amp;INDIRECT($A$1&amp;"!"&amp;CELL("address",$I83))&amp;" ]     AGAINST H.S.CODE   "&amp;TEXT(INDIRECT($A$1&amp;"!"&amp;CELL("address",$H83)),"0000.0000")&amp;IF(OR(INDIRECT($A$1&amp;"!"&amp;CELL("address",$BN$8))&lt;&gt;"",INDIRECT($A$1&amp;"!"&amp;CELL("address",$BO$8))&lt;&gt;""),"  EFS ONLINE AC #    ","")&amp;_xlfn.IFNA(VLOOKUP(INDIRECT($A$1&amp;"!"&amp;CELL("address",BN83)),AC.No[],2,0),"")&amp;_xlfn.IFNA(IF(INDIRECT($A$1&amp;"!"&amp;CELL("address",BO83))&lt;&gt;0,"   +   "&amp;VLOOKUP(INDIRECT($A$1&amp;"!"&amp;CELL("address",BO83)),AC.No[],2,0),""),""),""),REPT("-",150))</f>
        <v/>
      </c>
      <c r="L83" s="7" t="str">
        <f ca="1">IF(INDIRECT($A$1&amp;"!"&amp;CELL("address",$CU83))&lt;&gt;"END",IF(INDIRECT($A$1&amp;"!"&amp;CELL("address",BR83))&lt;&gt;0,"USED IMPORTED   "&amp;INDIRECT($A$1&amp;"!"&amp;CELL("address",$CU83))&amp;"     USED  "&amp;TEXT(INDIRECT($A$1&amp;"!"&amp;CELL("address",BR83)),"#,###.#0")&amp;" KGS      AGAINST BILL OF ENTRY NO    "&amp;INDIRECT($A$1&amp;"!"&amp;CELL("address",$F83))&amp;"      Rate Per Kgs [ "&amp;INDIRECT($A$1&amp;"!"&amp;CELL("address",$I83))&amp;" ]     AGAINST H.S.CODE   "&amp;TEXT(INDIRECT($A$1&amp;"!"&amp;CELL("address",$H83)),"0000.0000")&amp;IF(OR(INDIRECT($A$1&amp;"!"&amp;CELL("address",$BT$8))&lt;&gt;"",INDIRECT($A$1&amp;"!"&amp;CELL("address",$BU$8))&lt;&gt;""),"  EFS ONLINE AC #    ","")&amp;_xlfn.IFNA(VLOOKUP(INDIRECT($A$1&amp;"!"&amp;CELL("address",BT83)),AC.No[],2,0),"")&amp;_xlfn.IFNA(IF(INDIRECT($A$1&amp;"!"&amp;CELL("address",BU83))&lt;&gt;0,"   +   "&amp;VLOOKUP(INDIRECT($A$1&amp;"!"&amp;CELL("address",BU83)),AC.No[],2,0),""),""),""),REPT("-",150))</f>
        <v/>
      </c>
      <c r="M83" s="7" t="str">
        <f ca="1">IF(INDIRECT($A$1&amp;"!"&amp;CELL("address",$CU83))&lt;&gt;"END",IF(INDIRECT($A$1&amp;"!"&amp;CELL("address",BX83))&lt;&gt;0,"USED IMPORTED   "&amp;INDIRECT($A$1&amp;"!"&amp;CELL("address",$CU83))&amp;"     USED  "&amp;TEXT(INDIRECT($A$1&amp;"!"&amp;CELL("address",BX83)),"#,###.#0")&amp;" KGS      AGAINST BILL OF ENTRY NO    "&amp;INDIRECT($A$1&amp;"!"&amp;CELL("address",$F83))&amp;"      Rate Per Kgs [ "&amp;INDIRECT($A$1&amp;"!"&amp;CELL("address",$I83))&amp;" ]     AGAINST H.S.CODE   "&amp;TEXT(INDIRECT($A$1&amp;"!"&amp;CELL("address",$H83)),"0000.0000")&amp;IF(OR(INDIRECT($A$1&amp;"!"&amp;CELL("address",$BZ$8))&lt;&gt;"",INDIRECT($A$1&amp;"!"&amp;CELL("address",$CA$8))&lt;&gt;""),"  EFS ONLINE AC #    ","")&amp;_xlfn.IFNA(VLOOKUP(INDIRECT($A$1&amp;"!"&amp;CELL("address",BZ83)),AC.No[],2,0),"")&amp;_xlfn.IFNA(IF(INDIRECT($A$1&amp;"!"&amp;CELL("address",CA83))&lt;&gt;0,"   +   "&amp;VLOOKUP(INDIRECT($A$1&amp;"!"&amp;CELL("address",CA83)),AC.No[],2,0),""),""),""),REPT("-",150))</f>
        <v/>
      </c>
      <c r="N83" s="7" t="str">
        <f ca="1">IF(INDIRECT($A$1&amp;"!"&amp;CELL("address",$CU83))&lt;&gt;"END",IF(INDIRECT($A$1&amp;"!"&amp;CELL("address",CD83))&lt;&gt;0,"USED IMPORTED   "&amp;INDIRECT($A$1&amp;"!"&amp;CELL("address",$CU83))&amp;"     USED  "&amp;TEXT(INDIRECT($A$1&amp;"!"&amp;CELL("address",CD83)),"#,###.#0")&amp;" KGS      AGAINST BILL OF ENTRY NO    "&amp;INDIRECT($A$1&amp;"!"&amp;CELL("address",$F83))&amp;"      Rate Per Kgs [ "&amp;INDIRECT($A$1&amp;"!"&amp;CELL("address",$I83))&amp;" ]     AGAINST H.S.CODE   "&amp;TEXT(INDIRECT($A$1&amp;"!"&amp;CELL("address",$H83)),"0000.0000")&amp;IF(OR(INDIRECT($A$1&amp;"!"&amp;CELL("address",$CF$8))&lt;&gt;"",INDIRECT($A$1&amp;"!"&amp;CELL("address",$CG$8))&lt;&gt;""),"  EFS ONLINE AC #    ","")&amp;_xlfn.IFNA(VLOOKUP(INDIRECT($A$1&amp;"!"&amp;CELL("address",CF83)),AC.No[],2,0),"")&amp;_xlfn.IFNA(IF(INDIRECT($A$1&amp;"!"&amp;CELL("address",CG83))&lt;&gt;0,"   +   "&amp;VLOOKUP(INDIRECT($A$1&amp;"!"&amp;CELL("address",CG83)),AC.No[],2,0),""),""),""),REPT("-",150))</f>
        <v/>
      </c>
      <c r="O83" s="7" t="str">
        <f ca="1">IF(INDIRECT($A$1&amp;"!"&amp;CELL("address",$CU83))&lt;&gt;"END",IF(INDIRECT($A$1&amp;"!"&amp;CELL("address",CJ83))&lt;&gt;0,"USED IMPORTED   "&amp;INDIRECT($A$1&amp;"!"&amp;CELL("address",$CU83))&amp;"     USED  "&amp;TEXT(INDIRECT($A$1&amp;"!"&amp;CELL("address",CJ83)),"#,###.#0")&amp;" KGS      AGAINST BILL OF ENTRY NO    "&amp;INDIRECT($A$1&amp;"!"&amp;CELL("address",$F83))&amp;"      Rate Per Kgs [ "&amp;INDIRECT($A$1&amp;"!"&amp;CELL("address",$I83))&amp;" ]     AGAINST H.S.CODE   "&amp;TEXT(INDIRECT($A$1&amp;"!"&amp;CELL("address",$H83)),"0000.0000")&amp;IF(OR(INDIRECT($A$1&amp;"!"&amp;CELL("address",$CL$8))&lt;&gt;"",INDIRECT($A$1&amp;"!"&amp;CELL("address",$CM$8))&lt;&gt;""),"  EFS ONLINE AC #    ","")&amp;_xlfn.IFNA(VLOOKUP(INDIRECT($A$1&amp;"!"&amp;CELL("address",CL83)),AC.No[],2,0),"")&amp;_xlfn.IFNA(IF(INDIRECT($A$1&amp;"!"&amp;CELL("address",CM83))&lt;&gt;0,"   +   "&amp;VLOOKUP(INDIRECT($A$1&amp;"!"&amp;CELL("address",CM83)),AC.No[],2,0),""),""),""),REPT("-",150))</f>
        <v/>
      </c>
      <c r="P83" s="7" t="str">
        <f ca="1">IF(INDIRECT($A$1&amp;"!"&amp;CELL("address",$CU83))&lt;&gt;"END",IF(INDIRECT($A$1&amp;"!"&amp;CELL("address",CP83))&lt;&gt;0,"USED IMPORTED   "&amp;INDIRECT($A$1&amp;"!"&amp;CELL("address",$CU83))&amp;"     USED  "&amp;TEXT(INDIRECT($A$1&amp;"!"&amp;CELL("address",CP83)),"#,###.#0")&amp;" KGS      AGAINST BILL OF ENTRY NO    "&amp;INDIRECT($A$1&amp;"!"&amp;CELL("address",$F83))&amp;"      Rate Per Kgs [ "&amp;INDIRECT($A$1&amp;"!"&amp;CELL("address",$I83))&amp;" ]     AGAINST H.S.CODE   "&amp;TEXT(INDIRECT($A$1&amp;"!"&amp;CELL("address",$H83)),"0000.0000")&amp;IF(OR(INDIRECT($A$1&amp;"!"&amp;CELL("address",$CR$8))&lt;&gt;"",INDIRECT($A$1&amp;"!"&amp;CELL("address",$CS$8))&lt;&gt;""),"  EFS ONLINE AC #    ","")&amp;_xlfn.IFNA(VLOOKUP(INDIRECT($A$1&amp;"!"&amp;CELL("address",CR83)),AC.No[],2,0),"")&amp;_xlfn.IFNA(IF(INDIRECT($A$1&amp;"!"&amp;CELL("address",CS83))&lt;&gt;0,"   +   "&amp;VLOOKUP(INDIRECT($A$1&amp;"!"&amp;CELL("address",CS83)),AC.No[],2,0),""),""),""),REPT("-",150))</f>
        <v/>
      </c>
    </row>
    <row r="84" spans="1:16" x14ac:dyDescent="0.2">
      <c r="A84" s="124">
        <v>75</v>
      </c>
      <c r="B84" s="7" t="str">
        <f ca="1">IF(INDIRECT($A$1&amp;"!"&amp;CELL("address",$CU84))&lt;&gt;"END",IF(INDIRECT($A$1&amp;"!"&amp;CELL("address",J84))&lt;&gt;0,"USED IMPORTED   "&amp;INDIRECT($A$1&amp;"!"&amp;CELL("address",$CU84))&amp;"     USED  "&amp;TEXT(INDIRECT($A$1&amp;"!"&amp;CELL("address",J84)),"#,###.#0")&amp;" KGS      AGAINST BILL OF ENTRY NO    "&amp;INDIRECT($A$1&amp;"!"&amp;CELL("address",$F84))&amp;"      Rate Per Kgs [ "&amp;INDIRECT($A$1&amp;"!"&amp;CELL("address",$I84))&amp;" ]     AGAINST H.S.CODE   "&amp;TEXT(INDIRECT($A$1&amp;"!"&amp;CELL("address",$H84)),"0000.0000")&amp;IF(OR(INDIRECT($A$1&amp;"!"&amp;CELL("address",$L$8))&lt;&gt;"",INDIRECT($A$1&amp;"!"&amp;CELL("address",$M$8))&lt;&gt;""),"  EFS ONLINE AC #    ","")&amp;_xlfn.IFNA(VLOOKUP(INDIRECT($A$1&amp;"!"&amp;CELL("address",L84)),AC.No[],2,0),"")&amp;_xlfn.IFNA(IF(INDIRECT($A$1&amp;"!"&amp;CELL("address",M84))&lt;&gt;0,"   +   "&amp;VLOOKUP(INDIRECT($A$1&amp;"!"&amp;CELL("address",M84)),AC.No[],2,0),""),""),""),REPT("-",150))</f>
        <v/>
      </c>
      <c r="C84" s="7" t="str">
        <f ca="1">IF(INDIRECT($A$1&amp;"!"&amp;CELL("address",$CU84))&lt;&gt;"END",IF(INDIRECT($A$1&amp;"!"&amp;CELL("address",P84))&lt;&gt;0,"USED IMPORTED   "&amp;INDIRECT($A$1&amp;"!"&amp;CELL("address",$CU84))&amp;"     USED  "&amp;TEXT(INDIRECT($A$1&amp;"!"&amp;CELL("address",P84)),"#,###.#0")&amp;" KGS      AGAINST BILL OF ENTRY NO    "&amp;INDIRECT($A$1&amp;"!"&amp;CELL("address",$F84))&amp;"      Rate Per Kgs [ "&amp;INDIRECT($A$1&amp;"!"&amp;CELL("address",$I84))&amp;" ]     AGAINST H.S.CODE   "&amp;TEXT(INDIRECT($A$1&amp;"!"&amp;CELL("address",$H84)),"0000.0000")&amp;IF(OR(INDIRECT($A$1&amp;"!"&amp;CELL("address",$R$8))&lt;&gt;"",INDIRECT($A$1&amp;"!"&amp;CELL("address",$S$8))&lt;&gt;""),"  EFS ONLINE AC #    ","")&amp;_xlfn.IFNA(VLOOKUP(INDIRECT($A$1&amp;"!"&amp;CELL("address",R84)),AC.No[],2,0),"")&amp;_xlfn.IFNA(IF(INDIRECT($A$1&amp;"!"&amp;CELL("address",S84))&lt;&gt;0,"   +   "&amp;VLOOKUP(INDIRECT($A$1&amp;"!"&amp;CELL("address",S84)),AC.No[],2,0),""),""),""),REPT("-",150))</f>
        <v/>
      </c>
      <c r="D84" s="7" t="str">
        <f ca="1">IF(INDIRECT($A$1&amp;"!"&amp;CELL("address",$CU84))&lt;&gt;"END",IF(INDIRECT($A$1&amp;"!"&amp;CELL("address",V84))&lt;&gt;0,"USED IMPORTED   "&amp;INDIRECT($A$1&amp;"!"&amp;CELL("address",$CU84))&amp;"     USED  "&amp;TEXT(INDIRECT($A$1&amp;"!"&amp;CELL("address",V84)),"#,###.#0")&amp;" KGS      AGAINST BILL OF ENTRY NO    "&amp;INDIRECT($A$1&amp;"!"&amp;CELL("address",$F84))&amp;"      Rate Per Kgs [ "&amp;INDIRECT($A$1&amp;"!"&amp;CELL("address",$I84))&amp;" ]     AGAINST H.S.CODE   "&amp;TEXT(INDIRECT($A$1&amp;"!"&amp;CELL("address",$H84)),"0000.0000")&amp;IF(OR(INDIRECT($A$1&amp;"!"&amp;CELL("address",$X$8))&lt;&gt;"",INDIRECT($A$1&amp;"!"&amp;CELL("address",$Y$8))&lt;&gt;""),"  EFS ONLINE AC #    ","")&amp;_xlfn.IFNA(VLOOKUP(INDIRECT($A$1&amp;"!"&amp;CELL("address",X84)),AC.No[],2,0),"")&amp;_xlfn.IFNA(IF(INDIRECT($A$1&amp;"!"&amp;CELL("address",Y84))&lt;&gt;0,"   +   "&amp;VLOOKUP(INDIRECT($A$1&amp;"!"&amp;CELL("address",Y84)),AC.No[],2,0),""),""),""),REPT("-",150))</f>
        <v/>
      </c>
      <c r="E84" s="7" t="str">
        <f ca="1">IF(INDIRECT($A$1&amp;"!"&amp;CELL("address",$CU84))&lt;&gt;"END",IF(INDIRECT($A$1&amp;"!"&amp;CELL("address",AB84))&lt;&gt;0,"USED IMPORTED   "&amp;INDIRECT($A$1&amp;"!"&amp;CELL("address",$CU84))&amp;"     USED  "&amp;TEXT(INDIRECT($A$1&amp;"!"&amp;CELL("address",AB84)),"#,###.#0")&amp;" KGS      AGAINST BILL OF ENTRY NO    "&amp;INDIRECT($A$1&amp;"!"&amp;CELL("address",$F84))&amp;"      Rate Per Kgs [ "&amp;INDIRECT($A$1&amp;"!"&amp;CELL("address",$I84))&amp;" ]     AGAINST H.S.CODE   "&amp;TEXT(INDIRECT($A$1&amp;"!"&amp;CELL("address",$H84)),"0000.0000")&amp;IF(OR(INDIRECT($A$1&amp;"!"&amp;CELL("address",$AD$8))&lt;&gt;"",INDIRECT($A$1&amp;"!"&amp;CELL("address",$AE$8))&lt;&gt;""),"  EFS ONLINE AC #    ","")&amp;_xlfn.IFNA(VLOOKUP(INDIRECT($A$1&amp;"!"&amp;CELL("address",AD84)),AC.No[],2,0),"")&amp;_xlfn.IFNA(IF(INDIRECT($A$1&amp;"!"&amp;CELL("address",AE84))&lt;&gt;0,"   +   "&amp;VLOOKUP(INDIRECT($A$1&amp;"!"&amp;CELL("address",AE84)),AC.No[],2,0),""),""),""),REPT("-",150))</f>
        <v/>
      </c>
      <c r="F84" s="7" t="str">
        <f ca="1">IF(INDIRECT($A$1&amp;"!"&amp;CELL("address",$CU84))&lt;&gt;"END",IF(INDIRECT($A$1&amp;"!"&amp;CELL("address",AH84))&lt;&gt;0,"USED IMPORTED   "&amp;INDIRECT($A$1&amp;"!"&amp;CELL("address",$CU84))&amp;"     USED  "&amp;TEXT(INDIRECT($A$1&amp;"!"&amp;CELL("address",AH84)),"#,###.#0")&amp;" KGS      AGAINST BILL OF ENTRY NO    "&amp;INDIRECT($A$1&amp;"!"&amp;CELL("address",$F84))&amp;"      Rate Per Kgs [ "&amp;INDIRECT($A$1&amp;"!"&amp;CELL("address",$I84))&amp;" ]     AGAINST H.S.CODE   "&amp;TEXT(INDIRECT($A$1&amp;"!"&amp;CELL("address",$H84)),"0000.0000")&amp;IF(OR(INDIRECT($A$1&amp;"!"&amp;CELL("address",$AJ$8))&lt;&gt;"",INDIRECT($A$1&amp;"!"&amp;CELL("address",$AK$8))&lt;&gt;""),"  EFS ONLINE AC #    ","")&amp;_xlfn.IFNA(VLOOKUP(INDIRECT($A$1&amp;"!"&amp;CELL("address",AJ84)),AC.No[],2,0),"")&amp;_xlfn.IFNA(IF(INDIRECT($A$1&amp;"!"&amp;CELL("address",AK84))&lt;&gt;0,"   +   "&amp;VLOOKUP(INDIRECT($A$1&amp;"!"&amp;CELL("address",AK84)),AC.No[],2,0),""),""),""),REPT("-",150))</f>
        <v/>
      </c>
      <c r="G84" s="7" t="str">
        <f ca="1">IF(INDIRECT($A$1&amp;"!"&amp;CELL("address",$CU84))&lt;&gt;"END",IF(INDIRECT($A$1&amp;"!"&amp;CELL("address",AN84))&lt;&gt;0,"USED IMPORTED   "&amp;INDIRECT($A$1&amp;"!"&amp;CELL("address",$CU84))&amp;"     USED  "&amp;TEXT(INDIRECT($A$1&amp;"!"&amp;CELL("address",AN84)),"#,###.#0")&amp;" KGS      AGAINST BILL OF ENTRY NO    "&amp;INDIRECT($A$1&amp;"!"&amp;CELL("address",$F84))&amp;"      Rate Per Kgs [ "&amp;INDIRECT($A$1&amp;"!"&amp;CELL("address",$I84))&amp;" ]     AGAINST H.S.CODE   "&amp;TEXT(INDIRECT($A$1&amp;"!"&amp;CELL("address",$H84)),"0000.0000")&amp;IF(OR(INDIRECT($A$1&amp;"!"&amp;CELL("address",$AP$8))&lt;&gt;"",INDIRECT($A$1&amp;"!"&amp;CELL("address",$AQ$8))&lt;&gt;""),"  EFS ONLINE AC #    ","")&amp;_xlfn.IFNA(VLOOKUP(INDIRECT($A$1&amp;"!"&amp;CELL("address",AP84)),AC.No[],2,0),"")&amp;_xlfn.IFNA(IF(INDIRECT($A$1&amp;"!"&amp;CELL("address",AQ84))&lt;&gt;0,"   +   "&amp;VLOOKUP(INDIRECT($A$1&amp;"!"&amp;CELL("address",AQ84)),AC.No[],2,0),""),""),""),REPT("-",150))</f>
        <v/>
      </c>
      <c r="H84" s="7" t="str">
        <f ca="1">IF(INDIRECT($A$1&amp;"!"&amp;CELL("address",$CU84))&lt;&gt;"END",IF(INDIRECT($A$1&amp;"!"&amp;CELL("address",AT84))&lt;&gt;0,"USED IMPORTED   "&amp;INDIRECT($A$1&amp;"!"&amp;CELL("address",$CU84))&amp;"     USED  "&amp;TEXT(INDIRECT($A$1&amp;"!"&amp;CELL("address",AT84)),"#,###.#0")&amp;" KGS      AGAINST BILL OF ENTRY NO    "&amp;INDIRECT($A$1&amp;"!"&amp;CELL("address",$F84))&amp;"      Rate Per Kgs [ "&amp;INDIRECT($A$1&amp;"!"&amp;CELL("address",$I84))&amp;" ]     AGAINST H.S.CODE   "&amp;TEXT(INDIRECT($A$1&amp;"!"&amp;CELL("address",$H84)),"0000.0000")&amp;IF(OR(INDIRECT($A$1&amp;"!"&amp;CELL("address",$AV$8))&lt;&gt;"",INDIRECT($A$1&amp;"!"&amp;CELL("address",$AW$8))&lt;&gt;""),"  EFS ONLINE AC #    ","")&amp;_xlfn.IFNA(VLOOKUP(INDIRECT($A$1&amp;"!"&amp;CELL("address",AV84)),AC.No[],2,0),"")&amp;_xlfn.IFNA(IF(INDIRECT($A$1&amp;"!"&amp;CELL("address",AW84))&lt;&gt;0,"   +   "&amp;VLOOKUP(INDIRECT($A$1&amp;"!"&amp;CELL("address",AW84)),AC.No[],2,0),""),""),""),REPT("-",150))</f>
        <v/>
      </c>
      <c r="I84" s="7" t="str">
        <f ca="1">IF(INDIRECT($A$1&amp;"!"&amp;CELL("address",$CU84))&lt;&gt;"END",IF(INDIRECT($A$1&amp;"!"&amp;CELL("address",AZ84))&lt;&gt;0,"USED IMPORTED   "&amp;INDIRECT($A$1&amp;"!"&amp;CELL("address",$CU84))&amp;"     USED  "&amp;TEXT(INDIRECT($A$1&amp;"!"&amp;CELL("address",AZ84)),"#,###.#0")&amp;" KGS      AGAINST BILL OF ENTRY NO    "&amp;INDIRECT($A$1&amp;"!"&amp;CELL("address",$F84))&amp;"      Rate Per Kgs [ "&amp;INDIRECT($A$1&amp;"!"&amp;CELL("address",$I84))&amp;" ]     AGAINST H.S.CODE   "&amp;TEXT(INDIRECT($A$1&amp;"!"&amp;CELL("address",$H84)),"0000.0000")&amp;IF(OR(INDIRECT($A$1&amp;"!"&amp;CELL("address",$BB$8))&lt;&gt;"",INDIRECT($A$1&amp;"!"&amp;CELL("address",$BC$8))&lt;&gt;""),"  EFS ONLINE AC #    ","")&amp;_xlfn.IFNA(VLOOKUP(INDIRECT($A$1&amp;"!"&amp;CELL("address",BB84)),AC.No[],2,0),"")&amp;_xlfn.IFNA(IF(INDIRECT($A$1&amp;"!"&amp;CELL("address",BC84))&lt;&gt;0,"   +   "&amp;VLOOKUP(INDIRECT($A$1&amp;"!"&amp;CELL("address",BC84)),AC.No[],2,0),""),""),""),REPT("-",150))</f>
        <v/>
      </c>
      <c r="J84" s="7" t="str">
        <f ca="1">IF(INDIRECT($A$1&amp;"!"&amp;CELL("address",$CU84))&lt;&gt;"END",IF(INDIRECT($A$1&amp;"!"&amp;CELL("address",BF84))&lt;&gt;0,"USED IMPORTED   "&amp;INDIRECT($A$1&amp;"!"&amp;CELL("address",$CU84))&amp;"     USED  "&amp;TEXT(INDIRECT($A$1&amp;"!"&amp;CELL("address",BF84)),"#,###.#0")&amp;" KGS      AGAINST BILL OF ENTRY NO    "&amp;INDIRECT($A$1&amp;"!"&amp;CELL("address",$F84))&amp;"      Rate Per Kgs [ "&amp;INDIRECT($A$1&amp;"!"&amp;CELL("address",$I84))&amp;" ]     AGAINST H.S.CODE   "&amp;TEXT(INDIRECT($A$1&amp;"!"&amp;CELL("address",$H84)),"0000.0000")&amp;IF(OR(INDIRECT($A$1&amp;"!"&amp;CELL("address",$BH$8))&lt;&gt;"",INDIRECT($A$1&amp;"!"&amp;CELL("address",$BI$8))&lt;&gt;""),"  EFS ONLINE AC #    ","")&amp;_xlfn.IFNA(VLOOKUP(INDIRECT($A$1&amp;"!"&amp;CELL("address",BH84)),AC.No[],2,0),"")&amp;_xlfn.IFNA(IF(INDIRECT($A$1&amp;"!"&amp;CELL("address",BI84))&lt;&gt;0,"   +   "&amp;VLOOKUP(INDIRECT($A$1&amp;"!"&amp;CELL("address",BI84)),AC.No[],2,0),""),""),""),REPT("-",150))</f>
        <v/>
      </c>
      <c r="K84" s="7" t="str">
        <f ca="1">IF(INDIRECT($A$1&amp;"!"&amp;CELL("address",$CU84))&lt;&gt;"END",IF(INDIRECT($A$1&amp;"!"&amp;CELL("address",BL84))&lt;&gt;0,"USED IMPORTED   "&amp;INDIRECT($A$1&amp;"!"&amp;CELL("address",$CU84))&amp;"     USED  "&amp;TEXT(INDIRECT($A$1&amp;"!"&amp;CELL("address",BL84)),"#,###.#0")&amp;" KGS      AGAINST BILL OF ENTRY NO    "&amp;INDIRECT($A$1&amp;"!"&amp;CELL("address",$F84))&amp;"      Rate Per Kgs [ "&amp;INDIRECT($A$1&amp;"!"&amp;CELL("address",$I84))&amp;" ]     AGAINST H.S.CODE   "&amp;TEXT(INDIRECT($A$1&amp;"!"&amp;CELL("address",$H84)),"0000.0000")&amp;IF(OR(INDIRECT($A$1&amp;"!"&amp;CELL("address",$BN$8))&lt;&gt;"",INDIRECT($A$1&amp;"!"&amp;CELL("address",$BO$8))&lt;&gt;""),"  EFS ONLINE AC #    ","")&amp;_xlfn.IFNA(VLOOKUP(INDIRECT($A$1&amp;"!"&amp;CELL("address",BN84)),AC.No[],2,0),"")&amp;_xlfn.IFNA(IF(INDIRECT($A$1&amp;"!"&amp;CELL("address",BO84))&lt;&gt;0,"   +   "&amp;VLOOKUP(INDIRECT($A$1&amp;"!"&amp;CELL("address",BO84)),AC.No[],2,0),""),""),""),REPT("-",150))</f>
        <v/>
      </c>
      <c r="L84" s="7" t="str">
        <f ca="1">IF(INDIRECT($A$1&amp;"!"&amp;CELL("address",$CU84))&lt;&gt;"END",IF(INDIRECT($A$1&amp;"!"&amp;CELL("address",BR84))&lt;&gt;0,"USED IMPORTED   "&amp;INDIRECT($A$1&amp;"!"&amp;CELL("address",$CU84))&amp;"     USED  "&amp;TEXT(INDIRECT($A$1&amp;"!"&amp;CELL("address",BR84)),"#,###.#0")&amp;" KGS      AGAINST BILL OF ENTRY NO    "&amp;INDIRECT($A$1&amp;"!"&amp;CELL("address",$F84))&amp;"      Rate Per Kgs [ "&amp;INDIRECT($A$1&amp;"!"&amp;CELL("address",$I84))&amp;" ]     AGAINST H.S.CODE   "&amp;TEXT(INDIRECT($A$1&amp;"!"&amp;CELL("address",$H84)),"0000.0000")&amp;IF(OR(INDIRECT($A$1&amp;"!"&amp;CELL("address",$BT$8))&lt;&gt;"",INDIRECT($A$1&amp;"!"&amp;CELL("address",$BU$8))&lt;&gt;""),"  EFS ONLINE AC #    ","")&amp;_xlfn.IFNA(VLOOKUP(INDIRECT($A$1&amp;"!"&amp;CELL("address",BT84)),AC.No[],2,0),"")&amp;_xlfn.IFNA(IF(INDIRECT($A$1&amp;"!"&amp;CELL("address",BU84))&lt;&gt;0,"   +   "&amp;VLOOKUP(INDIRECT($A$1&amp;"!"&amp;CELL("address",BU84)),AC.No[],2,0),""),""),""),REPT("-",150))</f>
        <v/>
      </c>
      <c r="M84" s="7" t="str">
        <f ca="1">IF(INDIRECT($A$1&amp;"!"&amp;CELL("address",$CU84))&lt;&gt;"END",IF(INDIRECT($A$1&amp;"!"&amp;CELL("address",BX84))&lt;&gt;0,"USED IMPORTED   "&amp;INDIRECT($A$1&amp;"!"&amp;CELL("address",$CU84))&amp;"     USED  "&amp;TEXT(INDIRECT($A$1&amp;"!"&amp;CELL("address",BX84)),"#,###.#0")&amp;" KGS      AGAINST BILL OF ENTRY NO    "&amp;INDIRECT($A$1&amp;"!"&amp;CELL("address",$F84))&amp;"      Rate Per Kgs [ "&amp;INDIRECT($A$1&amp;"!"&amp;CELL("address",$I84))&amp;" ]     AGAINST H.S.CODE   "&amp;TEXT(INDIRECT($A$1&amp;"!"&amp;CELL("address",$H84)),"0000.0000")&amp;IF(OR(INDIRECT($A$1&amp;"!"&amp;CELL("address",$BZ$8))&lt;&gt;"",INDIRECT($A$1&amp;"!"&amp;CELL("address",$CA$8))&lt;&gt;""),"  EFS ONLINE AC #    ","")&amp;_xlfn.IFNA(VLOOKUP(INDIRECT($A$1&amp;"!"&amp;CELL("address",BZ84)),AC.No[],2,0),"")&amp;_xlfn.IFNA(IF(INDIRECT($A$1&amp;"!"&amp;CELL("address",CA84))&lt;&gt;0,"   +   "&amp;VLOOKUP(INDIRECT($A$1&amp;"!"&amp;CELL("address",CA84)),AC.No[],2,0),""),""),""),REPT("-",150))</f>
        <v/>
      </c>
      <c r="N84" s="7" t="str">
        <f ca="1">IF(INDIRECT($A$1&amp;"!"&amp;CELL("address",$CU84))&lt;&gt;"END",IF(INDIRECT($A$1&amp;"!"&amp;CELL("address",CD84))&lt;&gt;0,"USED IMPORTED   "&amp;INDIRECT($A$1&amp;"!"&amp;CELL("address",$CU84))&amp;"     USED  "&amp;TEXT(INDIRECT($A$1&amp;"!"&amp;CELL("address",CD84)),"#,###.#0")&amp;" KGS      AGAINST BILL OF ENTRY NO    "&amp;INDIRECT($A$1&amp;"!"&amp;CELL("address",$F84))&amp;"      Rate Per Kgs [ "&amp;INDIRECT($A$1&amp;"!"&amp;CELL("address",$I84))&amp;" ]     AGAINST H.S.CODE   "&amp;TEXT(INDIRECT($A$1&amp;"!"&amp;CELL("address",$H84)),"0000.0000")&amp;IF(OR(INDIRECT($A$1&amp;"!"&amp;CELL("address",$CF$8))&lt;&gt;"",INDIRECT($A$1&amp;"!"&amp;CELL("address",$CG$8))&lt;&gt;""),"  EFS ONLINE AC #    ","")&amp;_xlfn.IFNA(VLOOKUP(INDIRECT($A$1&amp;"!"&amp;CELL("address",CF84)),AC.No[],2,0),"")&amp;_xlfn.IFNA(IF(INDIRECT($A$1&amp;"!"&amp;CELL("address",CG84))&lt;&gt;0,"   +   "&amp;VLOOKUP(INDIRECT($A$1&amp;"!"&amp;CELL("address",CG84)),AC.No[],2,0),""),""),""),REPT("-",150))</f>
        <v/>
      </c>
      <c r="O84" s="7" t="str">
        <f ca="1">IF(INDIRECT($A$1&amp;"!"&amp;CELL("address",$CU84))&lt;&gt;"END",IF(INDIRECT($A$1&amp;"!"&amp;CELL("address",CJ84))&lt;&gt;0,"USED IMPORTED   "&amp;INDIRECT($A$1&amp;"!"&amp;CELL("address",$CU84))&amp;"     USED  "&amp;TEXT(INDIRECT($A$1&amp;"!"&amp;CELL("address",CJ84)),"#,###.#0")&amp;" KGS      AGAINST BILL OF ENTRY NO    "&amp;INDIRECT($A$1&amp;"!"&amp;CELL("address",$F84))&amp;"      Rate Per Kgs [ "&amp;INDIRECT($A$1&amp;"!"&amp;CELL("address",$I84))&amp;" ]     AGAINST H.S.CODE   "&amp;TEXT(INDIRECT($A$1&amp;"!"&amp;CELL("address",$H84)),"0000.0000")&amp;IF(OR(INDIRECT($A$1&amp;"!"&amp;CELL("address",$CL$8))&lt;&gt;"",INDIRECT($A$1&amp;"!"&amp;CELL("address",$CM$8))&lt;&gt;""),"  EFS ONLINE AC #    ","")&amp;_xlfn.IFNA(VLOOKUP(INDIRECT($A$1&amp;"!"&amp;CELL("address",CL84)),AC.No[],2,0),"")&amp;_xlfn.IFNA(IF(INDIRECT($A$1&amp;"!"&amp;CELL("address",CM84))&lt;&gt;0,"   +   "&amp;VLOOKUP(INDIRECT($A$1&amp;"!"&amp;CELL("address",CM84)),AC.No[],2,0),""),""),""),REPT("-",150))</f>
        <v/>
      </c>
      <c r="P84" s="7" t="str">
        <f ca="1">IF(INDIRECT($A$1&amp;"!"&amp;CELL("address",$CU84))&lt;&gt;"END",IF(INDIRECT($A$1&amp;"!"&amp;CELL("address",CP84))&lt;&gt;0,"USED IMPORTED   "&amp;INDIRECT($A$1&amp;"!"&amp;CELL("address",$CU84))&amp;"     USED  "&amp;TEXT(INDIRECT($A$1&amp;"!"&amp;CELL("address",CP84)),"#,###.#0")&amp;" KGS      AGAINST BILL OF ENTRY NO    "&amp;INDIRECT($A$1&amp;"!"&amp;CELL("address",$F84))&amp;"      Rate Per Kgs [ "&amp;INDIRECT($A$1&amp;"!"&amp;CELL("address",$I84))&amp;" ]     AGAINST H.S.CODE   "&amp;TEXT(INDIRECT($A$1&amp;"!"&amp;CELL("address",$H84)),"0000.0000")&amp;IF(OR(INDIRECT($A$1&amp;"!"&amp;CELL("address",$CR$8))&lt;&gt;"",INDIRECT($A$1&amp;"!"&amp;CELL("address",$CS$8))&lt;&gt;""),"  EFS ONLINE AC #    ","")&amp;_xlfn.IFNA(VLOOKUP(INDIRECT($A$1&amp;"!"&amp;CELL("address",CR84)),AC.No[],2,0),"")&amp;_xlfn.IFNA(IF(INDIRECT($A$1&amp;"!"&amp;CELL("address",CS84))&lt;&gt;0,"   +   "&amp;VLOOKUP(INDIRECT($A$1&amp;"!"&amp;CELL("address",CS84)),AC.No[],2,0),""),""),""),REPT("-",150))</f>
        <v/>
      </c>
    </row>
    <row r="85" spans="1:16" x14ac:dyDescent="0.2">
      <c r="A85" s="124">
        <v>76</v>
      </c>
      <c r="B85" s="7" t="str">
        <f ca="1">IF(INDIRECT($A$1&amp;"!"&amp;CELL("address",$CU85))&lt;&gt;"END",IF(INDIRECT($A$1&amp;"!"&amp;CELL("address",J85))&lt;&gt;0,"USED IMPORTED   "&amp;INDIRECT($A$1&amp;"!"&amp;CELL("address",$CU85))&amp;"     USED  "&amp;TEXT(INDIRECT($A$1&amp;"!"&amp;CELL("address",J85)),"#,###.#0")&amp;" KGS      AGAINST BILL OF ENTRY NO    "&amp;INDIRECT($A$1&amp;"!"&amp;CELL("address",$F85))&amp;"      Rate Per Kgs [ "&amp;INDIRECT($A$1&amp;"!"&amp;CELL("address",$I85))&amp;" ]     AGAINST H.S.CODE   "&amp;TEXT(INDIRECT($A$1&amp;"!"&amp;CELL("address",$H85)),"0000.0000")&amp;IF(OR(INDIRECT($A$1&amp;"!"&amp;CELL("address",$L$8))&lt;&gt;"",INDIRECT($A$1&amp;"!"&amp;CELL("address",$M$8))&lt;&gt;""),"  EFS ONLINE AC #    ","")&amp;_xlfn.IFNA(VLOOKUP(INDIRECT($A$1&amp;"!"&amp;CELL("address",L85)),AC.No[],2,0),"")&amp;_xlfn.IFNA(IF(INDIRECT($A$1&amp;"!"&amp;CELL("address",M85))&lt;&gt;0,"   +   "&amp;VLOOKUP(INDIRECT($A$1&amp;"!"&amp;CELL("address",M85)),AC.No[],2,0),""),""),""),REPT("-",150))</f>
        <v/>
      </c>
      <c r="C85" s="7" t="str">
        <f ca="1">IF(INDIRECT($A$1&amp;"!"&amp;CELL("address",$CU85))&lt;&gt;"END",IF(INDIRECT($A$1&amp;"!"&amp;CELL("address",P85))&lt;&gt;0,"USED IMPORTED   "&amp;INDIRECT($A$1&amp;"!"&amp;CELL("address",$CU85))&amp;"     USED  "&amp;TEXT(INDIRECT($A$1&amp;"!"&amp;CELL("address",P85)),"#,###.#0")&amp;" KGS      AGAINST BILL OF ENTRY NO    "&amp;INDIRECT($A$1&amp;"!"&amp;CELL("address",$F85))&amp;"      Rate Per Kgs [ "&amp;INDIRECT($A$1&amp;"!"&amp;CELL("address",$I85))&amp;" ]     AGAINST H.S.CODE   "&amp;TEXT(INDIRECT($A$1&amp;"!"&amp;CELL("address",$H85)),"0000.0000")&amp;IF(OR(INDIRECT($A$1&amp;"!"&amp;CELL("address",$R$8))&lt;&gt;"",INDIRECT($A$1&amp;"!"&amp;CELL("address",$S$8))&lt;&gt;""),"  EFS ONLINE AC #    ","")&amp;_xlfn.IFNA(VLOOKUP(INDIRECT($A$1&amp;"!"&amp;CELL("address",R85)),AC.No[],2,0),"")&amp;_xlfn.IFNA(IF(INDIRECT($A$1&amp;"!"&amp;CELL("address",S85))&lt;&gt;0,"   +   "&amp;VLOOKUP(INDIRECT($A$1&amp;"!"&amp;CELL("address",S85)),AC.No[],2,0),""),""),""),REPT("-",150))</f>
        <v/>
      </c>
      <c r="D85" s="7" t="str">
        <f ca="1">IF(INDIRECT($A$1&amp;"!"&amp;CELL("address",$CU85))&lt;&gt;"END",IF(INDIRECT($A$1&amp;"!"&amp;CELL("address",V85))&lt;&gt;0,"USED IMPORTED   "&amp;INDIRECT($A$1&amp;"!"&amp;CELL("address",$CU85))&amp;"     USED  "&amp;TEXT(INDIRECT($A$1&amp;"!"&amp;CELL("address",V85)),"#,###.#0")&amp;" KGS      AGAINST BILL OF ENTRY NO    "&amp;INDIRECT($A$1&amp;"!"&amp;CELL("address",$F85))&amp;"      Rate Per Kgs [ "&amp;INDIRECT($A$1&amp;"!"&amp;CELL("address",$I85))&amp;" ]     AGAINST H.S.CODE   "&amp;TEXT(INDIRECT($A$1&amp;"!"&amp;CELL("address",$H85)),"0000.0000")&amp;IF(OR(INDIRECT($A$1&amp;"!"&amp;CELL("address",$X$8))&lt;&gt;"",INDIRECT($A$1&amp;"!"&amp;CELL("address",$Y$8))&lt;&gt;""),"  EFS ONLINE AC #    ","")&amp;_xlfn.IFNA(VLOOKUP(INDIRECT($A$1&amp;"!"&amp;CELL("address",X85)),AC.No[],2,0),"")&amp;_xlfn.IFNA(IF(INDIRECT($A$1&amp;"!"&amp;CELL("address",Y85))&lt;&gt;0,"   +   "&amp;VLOOKUP(INDIRECT($A$1&amp;"!"&amp;CELL("address",Y85)),AC.No[],2,0),""),""),""),REPT("-",150))</f>
        <v/>
      </c>
      <c r="E85" s="7" t="str">
        <f ca="1">IF(INDIRECT($A$1&amp;"!"&amp;CELL("address",$CU85))&lt;&gt;"END",IF(INDIRECT($A$1&amp;"!"&amp;CELL("address",AB85))&lt;&gt;0,"USED IMPORTED   "&amp;INDIRECT($A$1&amp;"!"&amp;CELL("address",$CU85))&amp;"     USED  "&amp;TEXT(INDIRECT($A$1&amp;"!"&amp;CELL("address",AB85)),"#,###.#0")&amp;" KGS      AGAINST BILL OF ENTRY NO    "&amp;INDIRECT($A$1&amp;"!"&amp;CELL("address",$F85))&amp;"      Rate Per Kgs [ "&amp;INDIRECT($A$1&amp;"!"&amp;CELL("address",$I85))&amp;" ]     AGAINST H.S.CODE   "&amp;TEXT(INDIRECT($A$1&amp;"!"&amp;CELL("address",$H85)),"0000.0000")&amp;IF(OR(INDIRECT($A$1&amp;"!"&amp;CELL("address",$AD$8))&lt;&gt;"",INDIRECT($A$1&amp;"!"&amp;CELL("address",$AE$8))&lt;&gt;""),"  EFS ONLINE AC #    ","")&amp;_xlfn.IFNA(VLOOKUP(INDIRECT($A$1&amp;"!"&amp;CELL("address",AD85)),AC.No[],2,0),"")&amp;_xlfn.IFNA(IF(INDIRECT($A$1&amp;"!"&amp;CELL("address",AE85))&lt;&gt;0,"   +   "&amp;VLOOKUP(INDIRECT($A$1&amp;"!"&amp;CELL("address",AE85)),AC.No[],2,0),""),""),""),REPT("-",150))</f>
        <v/>
      </c>
      <c r="F85" s="7" t="str">
        <f ca="1">IF(INDIRECT($A$1&amp;"!"&amp;CELL("address",$CU85))&lt;&gt;"END",IF(INDIRECT($A$1&amp;"!"&amp;CELL("address",AH85))&lt;&gt;0,"USED IMPORTED   "&amp;INDIRECT($A$1&amp;"!"&amp;CELL("address",$CU85))&amp;"     USED  "&amp;TEXT(INDIRECT($A$1&amp;"!"&amp;CELL("address",AH85)),"#,###.#0")&amp;" KGS      AGAINST BILL OF ENTRY NO    "&amp;INDIRECT($A$1&amp;"!"&amp;CELL("address",$F85))&amp;"      Rate Per Kgs [ "&amp;INDIRECT($A$1&amp;"!"&amp;CELL("address",$I85))&amp;" ]     AGAINST H.S.CODE   "&amp;TEXT(INDIRECT($A$1&amp;"!"&amp;CELL("address",$H85)),"0000.0000")&amp;IF(OR(INDIRECT($A$1&amp;"!"&amp;CELL("address",$AJ$8))&lt;&gt;"",INDIRECT($A$1&amp;"!"&amp;CELL("address",$AK$8))&lt;&gt;""),"  EFS ONLINE AC #    ","")&amp;_xlfn.IFNA(VLOOKUP(INDIRECT($A$1&amp;"!"&amp;CELL("address",AJ85)),AC.No[],2,0),"")&amp;_xlfn.IFNA(IF(INDIRECT($A$1&amp;"!"&amp;CELL("address",AK85))&lt;&gt;0,"   +   "&amp;VLOOKUP(INDIRECT($A$1&amp;"!"&amp;CELL("address",AK85)),AC.No[],2,0),""),""),""),REPT("-",150))</f>
        <v/>
      </c>
      <c r="G85" s="7" t="str">
        <f ca="1">IF(INDIRECT($A$1&amp;"!"&amp;CELL("address",$CU85))&lt;&gt;"END",IF(INDIRECT($A$1&amp;"!"&amp;CELL("address",AN85))&lt;&gt;0,"USED IMPORTED   "&amp;INDIRECT($A$1&amp;"!"&amp;CELL("address",$CU85))&amp;"     USED  "&amp;TEXT(INDIRECT($A$1&amp;"!"&amp;CELL("address",AN85)),"#,###.#0")&amp;" KGS      AGAINST BILL OF ENTRY NO    "&amp;INDIRECT($A$1&amp;"!"&amp;CELL("address",$F85))&amp;"      Rate Per Kgs [ "&amp;INDIRECT($A$1&amp;"!"&amp;CELL("address",$I85))&amp;" ]     AGAINST H.S.CODE   "&amp;TEXT(INDIRECT($A$1&amp;"!"&amp;CELL("address",$H85)),"0000.0000")&amp;IF(OR(INDIRECT($A$1&amp;"!"&amp;CELL("address",$AP$8))&lt;&gt;"",INDIRECT($A$1&amp;"!"&amp;CELL("address",$AQ$8))&lt;&gt;""),"  EFS ONLINE AC #    ","")&amp;_xlfn.IFNA(VLOOKUP(INDIRECT($A$1&amp;"!"&amp;CELL("address",AP85)),AC.No[],2,0),"")&amp;_xlfn.IFNA(IF(INDIRECT($A$1&amp;"!"&amp;CELL("address",AQ85))&lt;&gt;0,"   +   "&amp;VLOOKUP(INDIRECT($A$1&amp;"!"&amp;CELL("address",AQ85)),AC.No[],2,0),""),""),""),REPT("-",150))</f>
        <v/>
      </c>
      <c r="H85" s="7" t="str">
        <f ca="1">IF(INDIRECT($A$1&amp;"!"&amp;CELL("address",$CU85))&lt;&gt;"END",IF(INDIRECT($A$1&amp;"!"&amp;CELL("address",AT85))&lt;&gt;0,"USED IMPORTED   "&amp;INDIRECT($A$1&amp;"!"&amp;CELL("address",$CU85))&amp;"     USED  "&amp;TEXT(INDIRECT($A$1&amp;"!"&amp;CELL("address",AT85)),"#,###.#0")&amp;" KGS      AGAINST BILL OF ENTRY NO    "&amp;INDIRECT($A$1&amp;"!"&amp;CELL("address",$F85))&amp;"      Rate Per Kgs [ "&amp;INDIRECT($A$1&amp;"!"&amp;CELL("address",$I85))&amp;" ]     AGAINST H.S.CODE   "&amp;TEXT(INDIRECT($A$1&amp;"!"&amp;CELL("address",$H85)),"0000.0000")&amp;IF(OR(INDIRECT($A$1&amp;"!"&amp;CELL("address",$AV$8))&lt;&gt;"",INDIRECT($A$1&amp;"!"&amp;CELL("address",$AW$8))&lt;&gt;""),"  EFS ONLINE AC #    ","")&amp;_xlfn.IFNA(VLOOKUP(INDIRECT($A$1&amp;"!"&amp;CELL("address",AV85)),AC.No[],2,0),"")&amp;_xlfn.IFNA(IF(INDIRECT($A$1&amp;"!"&amp;CELL("address",AW85))&lt;&gt;0,"   +   "&amp;VLOOKUP(INDIRECT($A$1&amp;"!"&amp;CELL("address",AW85)),AC.No[],2,0),""),""),""),REPT("-",150))</f>
        <v/>
      </c>
      <c r="I85" s="7" t="str">
        <f ca="1">IF(INDIRECT($A$1&amp;"!"&amp;CELL("address",$CU85))&lt;&gt;"END",IF(INDIRECT($A$1&amp;"!"&amp;CELL("address",AZ85))&lt;&gt;0,"USED IMPORTED   "&amp;INDIRECT($A$1&amp;"!"&amp;CELL("address",$CU85))&amp;"     USED  "&amp;TEXT(INDIRECT($A$1&amp;"!"&amp;CELL("address",AZ85)),"#,###.#0")&amp;" KGS      AGAINST BILL OF ENTRY NO    "&amp;INDIRECT($A$1&amp;"!"&amp;CELL("address",$F85))&amp;"      Rate Per Kgs [ "&amp;INDIRECT($A$1&amp;"!"&amp;CELL("address",$I85))&amp;" ]     AGAINST H.S.CODE   "&amp;TEXT(INDIRECT($A$1&amp;"!"&amp;CELL("address",$H85)),"0000.0000")&amp;IF(OR(INDIRECT($A$1&amp;"!"&amp;CELL("address",$BB$8))&lt;&gt;"",INDIRECT($A$1&amp;"!"&amp;CELL("address",$BC$8))&lt;&gt;""),"  EFS ONLINE AC #    ","")&amp;_xlfn.IFNA(VLOOKUP(INDIRECT($A$1&amp;"!"&amp;CELL("address",BB85)),AC.No[],2,0),"")&amp;_xlfn.IFNA(IF(INDIRECT($A$1&amp;"!"&amp;CELL("address",BC85))&lt;&gt;0,"   +   "&amp;VLOOKUP(INDIRECT($A$1&amp;"!"&amp;CELL("address",BC85)),AC.No[],2,0),""),""),""),REPT("-",150))</f>
        <v/>
      </c>
      <c r="J85" s="7" t="str">
        <f ca="1">IF(INDIRECT($A$1&amp;"!"&amp;CELL("address",$CU85))&lt;&gt;"END",IF(INDIRECT($A$1&amp;"!"&amp;CELL("address",BF85))&lt;&gt;0,"USED IMPORTED   "&amp;INDIRECT($A$1&amp;"!"&amp;CELL("address",$CU85))&amp;"     USED  "&amp;TEXT(INDIRECT($A$1&amp;"!"&amp;CELL("address",BF85)),"#,###.#0")&amp;" KGS      AGAINST BILL OF ENTRY NO    "&amp;INDIRECT($A$1&amp;"!"&amp;CELL("address",$F85))&amp;"      Rate Per Kgs [ "&amp;INDIRECT($A$1&amp;"!"&amp;CELL("address",$I85))&amp;" ]     AGAINST H.S.CODE   "&amp;TEXT(INDIRECT($A$1&amp;"!"&amp;CELL("address",$H85)),"0000.0000")&amp;IF(OR(INDIRECT($A$1&amp;"!"&amp;CELL("address",$BH$8))&lt;&gt;"",INDIRECT($A$1&amp;"!"&amp;CELL("address",$BI$8))&lt;&gt;""),"  EFS ONLINE AC #    ","")&amp;_xlfn.IFNA(VLOOKUP(INDIRECT($A$1&amp;"!"&amp;CELL("address",BH85)),AC.No[],2,0),"")&amp;_xlfn.IFNA(IF(INDIRECT($A$1&amp;"!"&amp;CELL("address",BI85))&lt;&gt;0,"   +   "&amp;VLOOKUP(INDIRECT($A$1&amp;"!"&amp;CELL("address",BI85)),AC.No[],2,0),""),""),""),REPT("-",150))</f>
        <v/>
      </c>
      <c r="K85" s="7" t="str">
        <f ca="1">IF(INDIRECT($A$1&amp;"!"&amp;CELL("address",$CU85))&lt;&gt;"END",IF(INDIRECT($A$1&amp;"!"&amp;CELL("address",BL85))&lt;&gt;0,"USED IMPORTED   "&amp;INDIRECT($A$1&amp;"!"&amp;CELL("address",$CU85))&amp;"     USED  "&amp;TEXT(INDIRECT($A$1&amp;"!"&amp;CELL("address",BL85)),"#,###.#0")&amp;" KGS      AGAINST BILL OF ENTRY NO    "&amp;INDIRECT($A$1&amp;"!"&amp;CELL("address",$F85))&amp;"      Rate Per Kgs [ "&amp;INDIRECT($A$1&amp;"!"&amp;CELL("address",$I85))&amp;" ]     AGAINST H.S.CODE   "&amp;TEXT(INDIRECT($A$1&amp;"!"&amp;CELL("address",$H85)),"0000.0000")&amp;IF(OR(INDIRECT($A$1&amp;"!"&amp;CELL("address",$BN$8))&lt;&gt;"",INDIRECT($A$1&amp;"!"&amp;CELL("address",$BO$8))&lt;&gt;""),"  EFS ONLINE AC #    ","")&amp;_xlfn.IFNA(VLOOKUP(INDIRECT($A$1&amp;"!"&amp;CELL("address",BN85)),AC.No[],2,0),"")&amp;_xlfn.IFNA(IF(INDIRECT($A$1&amp;"!"&amp;CELL("address",BO85))&lt;&gt;0,"   +   "&amp;VLOOKUP(INDIRECT($A$1&amp;"!"&amp;CELL("address",BO85)),AC.No[],2,0),""),""),""),REPT("-",150))</f>
        <v/>
      </c>
      <c r="L85" s="7" t="str">
        <f ca="1">IF(INDIRECT($A$1&amp;"!"&amp;CELL("address",$CU85))&lt;&gt;"END",IF(INDIRECT($A$1&amp;"!"&amp;CELL("address",BR85))&lt;&gt;0,"USED IMPORTED   "&amp;INDIRECT($A$1&amp;"!"&amp;CELL("address",$CU85))&amp;"     USED  "&amp;TEXT(INDIRECT($A$1&amp;"!"&amp;CELL("address",BR85)),"#,###.#0")&amp;" KGS      AGAINST BILL OF ENTRY NO    "&amp;INDIRECT($A$1&amp;"!"&amp;CELL("address",$F85))&amp;"      Rate Per Kgs [ "&amp;INDIRECT($A$1&amp;"!"&amp;CELL("address",$I85))&amp;" ]     AGAINST H.S.CODE   "&amp;TEXT(INDIRECT($A$1&amp;"!"&amp;CELL("address",$H85)),"0000.0000")&amp;IF(OR(INDIRECT($A$1&amp;"!"&amp;CELL("address",$BT$8))&lt;&gt;"",INDIRECT($A$1&amp;"!"&amp;CELL("address",$BU$8))&lt;&gt;""),"  EFS ONLINE AC #    ","")&amp;_xlfn.IFNA(VLOOKUP(INDIRECT($A$1&amp;"!"&amp;CELL("address",BT85)),AC.No[],2,0),"")&amp;_xlfn.IFNA(IF(INDIRECT($A$1&amp;"!"&amp;CELL("address",BU85))&lt;&gt;0,"   +   "&amp;VLOOKUP(INDIRECT($A$1&amp;"!"&amp;CELL("address",BU85)),AC.No[],2,0),""),""),""),REPT("-",150))</f>
        <v/>
      </c>
      <c r="M85" s="7" t="str">
        <f ca="1">IF(INDIRECT($A$1&amp;"!"&amp;CELL("address",$CU85))&lt;&gt;"END",IF(INDIRECT($A$1&amp;"!"&amp;CELL("address",BX85))&lt;&gt;0,"USED IMPORTED   "&amp;INDIRECT($A$1&amp;"!"&amp;CELL("address",$CU85))&amp;"     USED  "&amp;TEXT(INDIRECT($A$1&amp;"!"&amp;CELL("address",BX85)),"#,###.#0")&amp;" KGS      AGAINST BILL OF ENTRY NO    "&amp;INDIRECT($A$1&amp;"!"&amp;CELL("address",$F85))&amp;"      Rate Per Kgs [ "&amp;INDIRECT($A$1&amp;"!"&amp;CELL("address",$I85))&amp;" ]     AGAINST H.S.CODE   "&amp;TEXT(INDIRECT($A$1&amp;"!"&amp;CELL("address",$H85)),"0000.0000")&amp;IF(OR(INDIRECT($A$1&amp;"!"&amp;CELL("address",$BZ$8))&lt;&gt;"",INDIRECT($A$1&amp;"!"&amp;CELL("address",$CA$8))&lt;&gt;""),"  EFS ONLINE AC #    ","")&amp;_xlfn.IFNA(VLOOKUP(INDIRECT($A$1&amp;"!"&amp;CELL("address",BZ85)),AC.No[],2,0),"")&amp;_xlfn.IFNA(IF(INDIRECT($A$1&amp;"!"&amp;CELL("address",CA85))&lt;&gt;0,"   +   "&amp;VLOOKUP(INDIRECT($A$1&amp;"!"&amp;CELL("address",CA85)),AC.No[],2,0),""),""),""),REPT("-",150))</f>
        <v/>
      </c>
      <c r="N85" s="7" t="str">
        <f ca="1">IF(INDIRECT($A$1&amp;"!"&amp;CELL("address",$CU85))&lt;&gt;"END",IF(INDIRECT($A$1&amp;"!"&amp;CELL("address",CD85))&lt;&gt;0,"USED IMPORTED   "&amp;INDIRECT($A$1&amp;"!"&amp;CELL("address",$CU85))&amp;"     USED  "&amp;TEXT(INDIRECT($A$1&amp;"!"&amp;CELL("address",CD85)),"#,###.#0")&amp;" KGS      AGAINST BILL OF ENTRY NO    "&amp;INDIRECT($A$1&amp;"!"&amp;CELL("address",$F85))&amp;"      Rate Per Kgs [ "&amp;INDIRECT($A$1&amp;"!"&amp;CELL("address",$I85))&amp;" ]     AGAINST H.S.CODE   "&amp;TEXT(INDIRECT($A$1&amp;"!"&amp;CELL("address",$H85)),"0000.0000")&amp;IF(OR(INDIRECT($A$1&amp;"!"&amp;CELL("address",$CF$8))&lt;&gt;"",INDIRECT($A$1&amp;"!"&amp;CELL("address",$CG$8))&lt;&gt;""),"  EFS ONLINE AC #    ","")&amp;_xlfn.IFNA(VLOOKUP(INDIRECT($A$1&amp;"!"&amp;CELL("address",CF85)),AC.No[],2,0),"")&amp;_xlfn.IFNA(IF(INDIRECT($A$1&amp;"!"&amp;CELL("address",CG85))&lt;&gt;0,"   +   "&amp;VLOOKUP(INDIRECT($A$1&amp;"!"&amp;CELL("address",CG85)),AC.No[],2,0),""),""),""),REPT("-",150))</f>
        <v/>
      </c>
      <c r="O85" s="7" t="str">
        <f ca="1">IF(INDIRECT($A$1&amp;"!"&amp;CELL("address",$CU85))&lt;&gt;"END",IF(INDIRECT($A$1&amp;"!"&amp;CELL("address",CJ85))&lt;&gt;0,"USED IMPORTED   "&amp;INDIRECT($A$1&amp;"!"&amp;CELL("address",$CU85))&amp;"     USED  "&amp;TEXT(INDIRECT($A$1&amp;"!"&amp;CELL("address",CJ85)),"#,###.#0")&amp;" KGS      AGAINST BILL OF ENTRY NO    "&amp;INDIRECT($A$1&amp;"!"&amp;CELL("address",$F85))&amp;"      Rate Per Kgs [ "&amp;INDIRECT($A$1&amp;"!"&amp;CELL("address",$I85))&amp;" ]     AGAINST H.S.CODE   "&amp;TEXT(INDIRECT($A$1&amp;"!"&amp;CELL("address",$H85)),"0000.0000")&amp;IF(OR(INDIRECT($A$1&amp;"!"&amp;CELL("address",$CL$8))&lt;&gt;"",INDIRECT($A$1&amp;"!"&amp;CELL("address",$CM$8))&lt;&gt;""),"  EFS ONLINE AC #    ","")&amp;_xlfn.IFNA(VLOOKUP(INDIRECT($A$1&amp;"!"&amp;CELL("address",CL85)),AC.No[],2,0),"")&amp;_xlfn.IFNA(IF(INDIRECT($A$1&amp;"!"&amp;CELL("address",CM85))&lt;&gt;0,"   +   "&amp;VLOOKUP(INDIRECT($A$1&amp;"!"&amp;CELL("address",CM85)),AC.No[],2,0),""),""),""),REPT("-",150))</f>
        <v/>
      </c>
      <c r="P85" s="7" t="str">
        <f ca="1">IF(INDIRECT($A$1&amp;"!"&amp;CELL("address",$CU85))&lt;&gt;"END",IF(INDIRECT($A$1&amp;"!"&amp;CELL("address",CP85))&lt;&gt;0,"USED IMPORTED   "&amp;INDIRECT($A$1&amp;"!"&amp;CELL("address",$CU85))&amp;"     USED  "&amp;TEXT(INDIRECT($A$1&amp;"!"&amp;CELL("address",CP85)),"#,###.#0")&amp;" KGS      AGAINST BILL OF ENTRY NO    "&amp;INDIRECT($A$1&amp;"!"&amp;CELL("address",$F85))&amp;"      Rate Per Kgs [ "&amp;INDIRECT($A$1&amp;"!"&amp;CELL("address",$I85))&amp;" ]     AGAINST H.S.CODE   "&amp;TEXT(INDIRECT($A$1&amp;"!"&amp;CELL("address",$H85)),"0000.0000")&amp;IF(OR(INDIRECT($A$1&amp;"!"&amp;CELL("address",$CR$8))&lt;&gt;"",INDIRECT($A$1&amp;"!"&amp;CELL("address",$CS$8))&lt;&gt;""),"  EFS ONLINE AC #    ","")&amp;_xlfn.IFNA(VLOOKUP(INDIRECT($A$1&amp;"!"&amp;CELL("address",CR85)),AC.No[],2,0),"")&amp;_xlfn.IFNA(IF(INDIRECT($A$1&amp;"!"&amp;CELL("address",CS85))&lt;&gt;0,"   +   "&amp;VLOOKUP(INDIRECT($A$1&amp;"!"&amp;CELL("address",CS85)),AC.No[],2,0),""),""),""),REPT("-",150))</f>
        <v/>
      </c>
    </row>
    <row r="86" spans="1:16" x14ac:dyDescent="0.2">
      <c r="A86" s="124">
        <v>77</v>
      </c>
      <c r="B86" s="7" t="str">
        <f ca="1">IF(INDIRECT($A$1&amp;"!"&amp;CELL("address",$CU86))&lt;&gt;"END",IF(INDIRECT($A$1&amp;"!"&amp;CELL("address",J86))&lt;&gt;0,"USED IMPORTED   "&amp;INDIRECT($A$1&amp;"!"&amp;CELL("address",$CU86))&amp;"     USED  "&amp;TEXT(INDIRECT($A$1&amp;"!"&amp;CELL("address",J86)),"#,###.#0")&amp;" KGS      AGAINST BILL OF ENTRY NO    "&amp;INDIRECT($A$1&amp;"!"&amp;CELL("address",$F86))&amp;"      Rate Per Kgs [ "&amp;INDIRECT($A$1&amp;"!"&amp;CELL("address",$I86))&amp;" ]     AGAINST H.S.CODE   "&amp;TEXT(INDIRECT($A$1&amp;"!"&amp;CELL("address",$H86)),"0000.0000")&amp;IF(OR(INDIRECT($A$1&amp;"!"&amp;CELL("address",$L$8))&lt;&gt;"",INDIRECT($A$1&amp;"!"&amp;CELL("address",$M$8))&lt;&gt;""),"  EFS ONLINE AC #    ","")&amp;_xlfn.IFNA(VLOOKUP(INDIRECT($A$1&amp;"!"&amp;CELL("address",L86)),AC.No[],2,0),"")&amp;_xlfn.IFNA(IF(INDIRECT($A$1&amp;"!"&amp;CELL("address",M86))&lt;&gt;0,"   +   "&amp;VLOOKUP(INDIRECT($A$1&amp;"!"&amp;CELL("address",M86)),AC.No[],2,0),""),""),""),REPT("-",150))</f>
        <v/>
      </c>
      <c r="C86" s="7" t="str">
        <f ca="1">IF(INDIRECT($A$1&amp;"!"&amp;CELL("address",$CU86))&lt;&gt;"END",IF(INDIRECT($A$1&amp;"!"&amp;CELL("address",P86))&lt;&gt;0,"USED IMPORTED   "&amp;INDIRECT($A$1&amp;"!"&amp;CELL("address",$CU86))&amp;"     USED  "&amp;TEXT(INDIRECT($A$1&amp;"!"&amp;CELL("address",P86)),"#,###.#0")&amp;" KGS      AGAINST BILL OF ENTRY NO    "&amp;INDIRECT($A$1&amp;"!"&amp;CELL("address",$F86))&amp;"      Rate Per Kgs [ "&amp;INDIRECT($A$1&amp;"!"&amp;CELL("address",$I86))&amp;" ]     AGAINST H.S.CODE   "&amp;TEXT(INDIRECT($A$1&amp;"!"&amp;CELL("address",$H86)),"0000.0000")&amp;IF(OR(INDIRECT($A$1&amp;"!"&amp;CELL("address",$R$8))&lt;&gt;"",INDIRECT($A$1&amp;"!"&amp;CELL("address",$S$8))&lt;&gt;""),"  EFS ONLINE AC #    ","")&amp;_xlfn.IFNA(VLOOKUP(INDIRECT($A$1&amp;"!"&amp;CELL("address",R86)),AC.No[],2,0),"")&amp;_xlfn.IFNA(IF(INDIRECT($A$1&amp;"!"&amp;CELL("address",S86))&lt;&gt;0,"   +   "&amp;VLOOKUP(INDIRECT($A$1&amp;"!"&amp;CELL("address",S86)),AC.No[],2,0),""),""),""),REPT("-",150))</f>
        <v/>
      </c>
      <c r="D86" s="7" t="str">
        <f ca="1">IF(INDIRECT($A$1&amp;"!"&amp;CELL("address",$CU86))&lt;&gt;"END",IF(INDIRECT($A$1&amp;"!"&amp;CELL("address",V86))&lt;&gt;0,"USED IMPORTED   "&amp;INDIRECT($A$1&amp;"!"&amp;CELL("address",$CU86))&amp;"     USED  "&amp;TEXT(INDIRECT($A$1&amp;"!"&amp;CELL("address",V86)),"#,###.#0")&amp;" KGS      AGAINST BILL OF ENTRY NO    "&amp;INDIRECT($A$1&amp;"!"&amp;CELL("address",$F86))&amp;"      Rate Per Kgs [ "&amp;INDIRECT($A$1&amp;"!"&amp;CELL("address",$I86))&amp;" ]     AGAINST H.S.CODE   "&amp;TEXT(INDIRECT($A$1&amp;"!"&amp;CELL("address",$H86)),"0000.0000")&amp;IF(OR(INDIRECT($A$1&amp;"!"&amp;CELL("address",$X$8))&lt;&gt;"",INDIRECT($A$1&amp;"!"&amp;CELL("address",$Y$8))&lt;&gt;""),"  EFS ONLINE AC #    ","")&amp;_xlfn.IFNA(VLOOKUP(INDIRECT($A$1&amp;"!"&amp;CELL("address",X86)),AC.No[],2,0),"")&amp;_xlfn.IFNA(IF(INDIRECT($A$1&amp;"!"&amp;CELL("address",Y86))&lt;&gt;0,"   +   "&amp;VLOOKUP(INDIRECT($A$1&amp;"!"&amp;CELL("address",Y86)),AC.No[],2,0),""),""),""),REPT("-",150))</f>
        <v/>
      </c>
      <c r="E86" s="7" t="str">
        <f ca="1">IF(INDIRECT($A$1&amp;"!"&amp;CELL("address",$CU86))&lt;&gt;"END",IF(INDIRECT($A$1&amp;"!"&amp;CELL("address",AB86))&lt;&gt;0,"USED IMPORTED   "&amp;INDIRECT($A$1&amp;"!"&amp;CELL("address",$CU86))&amp;"     USED  "&amp;TEXT(INDIRECT($A$1&amp;"!"&amp;CELL("address",AB86)),"#,###.#0")&amp;" KGS      AGAINST BILL OF ENTRY NO    "&amp;INDIRECT($A$1&amp;"!"&amp;CELL("address",$F86))&amp;"      Rate Per Kgs [ "&amp;INDIRECT($A$1&amp;"!"&amp;CELL("address",$I86))&amp;" ]     AGAINST H.S.CODE   "&amp;TEXT(INDIRECT($A$1&amp;"!"&amp;CELL("address",$H86)),"0000.0000")&amp;IF(OR(INDIRECT($A$1&amp;"!"&amp;CELL("address",$AD$8))&lt;&gt;"",INDIRECT($A$1&amp;"!"&amp;CELL("address",$AE$8))&lt;&gt;""),"  EFS ONLINE AC #    ","")&amp;_xlfn.IFNA(VLOOKUP(INDIRECT($A$1&amp;"!"&amp;CELL("address",AD86)),AC.No[],2,0),"")&amp;_xlfn.IFNA(IF(INDIRECT($A$1&amp;"!"&amp;CELL("address",AE86))&lt;&gt;0,"   +   "&amp;VLOOKUP(INDIRECT($A$1&amp;"!"&amp;CELL("address",AE86)),AC.No[],2,0),""),""),""),REPT("-",150))</f>
        <v/>
      </c>
      <c r="F86" s="7" t="str">
        <f ca="1">IF(INDIRECT($A$1&amp;"!"&amp;CELL("address",$CU86))&lt;&gt;"END",IF(INDIRECT($A$1&amp;"!"&amp;CELL("address",AH86))&lt;&gt;0,"USED IMPORTED   "&amp;INDIRECT($A$1&amp;"!"&amp;CELL("address",$CU86))&amp;"     USED  "&amp;TEXT(INDIRECT($A$1&amp;"!"&amp;CELL("address",AH86)),"#,###.#0")&amp;" KGS      AGAINST BILL OF ENTRY NO    "&amp;INDIRECT($A$1&amp;"!"&amp;CELL("address",$F86))&amp;"      Rate Per Kgs [ "&amp;INDIRECT($A$1&amp;"!"&amp;CELL("address",$I86))&amp;" ]     AGAINST H.S.CODE   "&amp;TEXT(INDIRECT($A$1&amp;"!"&amp;CELL("address",$H86)),"0000.0000")&amp;IF(OR(INDIRECT($A$1&amp;"!"&amp;CELL("address",$AJ$8))&lt;&gt;"",INDIRECT($A$1&amp;"!"&amp;CELL("address",$AK$8))&lt;&gt;""),"  EFS ONLINE AC #    ","")&amp;_xlfn.IFNA(VLOOKUP(INDIRECT($A$1&amp;"!"&amp;CELL("address",AJ86)),AC.No[],2,0),"")&amp;_xlfn.IFNA(IF(INDIRECT($A$1&amp;"!"&amp;CELL("address",AK86))&lt;&gt;0,"   +   "&amp;VLOOKUP(INDIRECT($A$1&amp;"!"&amp;CELL("address",AK86)),AC.No[],2,0),""),""),""),REPT("-",150))</f>
        <v/>
      </c>
      <c r="G86" s="7" t="str">
        <f ca="1">IF(INDIRECT($A$1&amp;"!"&amp;CELL("address",$CU86))&lt;&gt;"END",IF(INDIRECT($A$1&amp;"!"&amp;CELL("address",AN86))&lt;&gt;0,"USED IMPORTED   "&amp;INDIRECT($A$1&amp;"!"&amp;CELL("address",$CU86))&amp;"     USED  "&amp;TEXT(INDIRECT($A$1&amp;"!"&amp;CELL("address",AN86)),"#,###.#0")&amp;" KGS      AGAINST BILL OF ENTRY NO    "&amp;INDIRECT($A$1&amp;"!"&amp;CELL("address",$F86))&amp;"      Rate Per Kgs [ "&amp;INDIRECT($A$1&amp;"!"&amp;CELL("address",$I86))&amp;" ]     AGAINST H.S.CODE   "&amp;TEXT(INDIRECT($A$1&amp;"!"&amp;CELL("address",$H86)),"0000.0000")&amp;IF(OR(INDIRECT($A$1&amp;"!"&amp;CELL("address",$AP$8))&lt;&gt;"",INDIRECT($A$1&amp;"!"&amp;CELL("address",$AQ$8))&lt;&gt;""),"  EFS ONLINE AC #    ","")&amp;_xlfn.IFNA(VLOOKUP(INDIRECT($A$1&amp;"!"&amp;CELL("address",AP86)),AC.No[],2,0),"")&amp;_xlfn.IFNA(IF(INDIRECT($A$1&amp;"!"&amp;CELL("address",AQ86))&lt;&gt;0,"   +   "&amp;VLOOKUP(INDIRECT($A$1&amp;"!"&amp;CELL("address",AQ86)),AC.No[],2,0),""),""),""),REPT("-",150))</f>
        <v/>
      </c>
      <c r="H86" s="7" t="str">
        <f ca="1">IF(INDIRECT($A$1&amp;"!"&amp;CELL("address",$CU86))&lt;&gt;"END",IF(INDIRECT($A$1&amp;"!"&amp;CELL("address",AT86))&lt;&gt;0,"USED IMPORTED   "&amp;INDIRECT($A$1&amp;"!"&amp;CELL("address",$CU86))&amp;"     USED  "&amp;TEXT(INDIRECT($A$1&amp;"!"&amp;CELL("address",AT86)),"#,###.#0")&amp;" KGS      AGAINST BILL OF ENTRY NO    "&amp;INDIRECT($A$1&amp;"!"&amp;CELL("address",$F86))&amp;"      Rate Per Kgs [ "&amp;INDIRECT($A$1&amp;"!"&amp;CELL("address",$I86))&amp;" ]     AGAINST H.S.CODE   "&amp;TEXT(INDIRECT($A$1&amp;"!"&amp;CELL("address",$H86)),"0000.0000")&amp;IF(OR(INDIRECT($A$1&amp;"!"&amp;CELL("address",$AV$8))&lt;&gt;"",INDIRECT($A$1&amp;"!"&amp;CELL("address",$AW$8))&lt;&gt;""),"  EFS ONLINE AC #    ","")&amp;_xlfn.IFNA(VLOOKUP(INDIRECT($A$1&amp;"!"&amp;CELL("address",AV86)),AC.No[],2,0),"")&amp;_xlfn.IFNA(IF(INDIRECT($A$1&amp;"!"&amp;CELL("address",AW86))&lt;&gt;0,"   +   "&amp;VLOOKUP(INDIRECT($A$1&amp;"!"&amp;CELL("address",AW86)),AC.No[],2,0),""),""),""),REPT("-",150))</f>
        <v/>
      </c>
      <c r="I86" s="7" t="str">
        <f ca="1">IF(INDIRECT($A$1&amp;"!"&amp;CELL("address",$CU86))&lt;&gt;"END",IF(INDIRECT($A$1&amp;"!"&amp;CELL("address",AZ86))&lt;&gt;0,"USED IMPORTED   "&amp;INDIRECT($A$1&amp;"!"&amp;CELL("address",$CU86))&amp;"     USED  "&amp;TEXT(INDIRECT($A$1&amp;"!"&amp;CELL("address",AZ86)),"#,###.#0")&amp;" KGS      AGAINST BILL OF ENTRY NO    "&amp;INDIRECT($A$1&amp;"!"&amp;CELL("address",$F86))&amp;"      Rate Per Kgs [ "&amp;INDIRECT($A$1&amp;"!"&amp;CELL("address",$I86))&amp;" ]     AGAINST H.S.CODE   "&amp;TEXT(INDIRECT($A$1&amp;"!"&amp;CELL("address",$H86)),"0000.0000")&amp;IF(OR(INDIRECT($A$1&amp;"!"&amp;CELL("address",$BB$8))&lt;&gt;"",INDIRECT($A$1&amp;"!"&amp;CELL("address",$BC$8))&lt;&gt;""),"  EFS ONLINE AC #    ","")&amp;_xlfn.IFNA(VLOOKUP(INDIRECT($A$1&amp;"!"&amp;CELL("address",BB86)),AC.No[],2,0),"")&amp;_xlfn.IFNA(IF(INDIRECT($A$1&amp;"!"&amp;CELL("address",BC86))&lt;&gt;0,"   +   "&amp;VLOOKUP(INDIRECT($A$1&amp;"!"&amp;CELL("address",BC86)),AC.No[],2,0),""),""),""),REPT("-",150))</f>
        <v/>
      </c>
      <c r="J86" s="7" t="str">
        <f ca="1">IF(INDIRECT($A$1&amp;"!"&amp;CELL("address",$CU86))&lt;&gt;"END",IF(INDIRECT($A$1&amp;"!"&amp;CELL("address",BF86))&lt;&gt;0,"USED IMPORTED   "&amp;INDIRECT($A$1&amp;"!"&amp;CELL("address",$CU86))&amp;"     USED  "&amp;TEXT(INDIRECT($A$1&amp;"!"&amp;CELL("address",BF86)),"#,###.#0")&amp;" KGS      AGAINST BILL OF ENTRY NO    "&amp;INDIRECT($A$1&amp;"!"&amp;CELL("address",$F86))&amp;"      Rate Per Kgs [ "&amp;INDIRECT($A$1&amp;"!"&amp;CELL("address",$I86))&amp;" ]     AGAINST H.S.CODE   "&amp;TEXT(INDIRECT($A$1&amp;"!"&amp;CELL("address",$H86)),"0000.0000")&amp;IF(OR(INDIRECT($A$1&amp;"!"&amp;CELL("address",$BH$8))&lt;&gt;"",INDIRECT($A$1&amp;"!"&amp;CELL("address",$BI$8))&lt;&gt;""),"  EFS ONLINE AC #    ","")&amp;_xlfn.IFNA(VLOOKUP(INDIRECT($A$1&amp;"!"&amp;CELL("address",BH86)),AC.No[],2,0),"")&amp;_xlfn.IFNA(IF(INDIRECT($A$1&amp;"!"&amp;CELL("address",BI86))&lt;&gt;0,"   +   "&amp;VLOOKUP(INDIRECT($A$1&amp;"!"&amp;CELL("address",BI86)),AC.No[],2,0),""),""),""),REPT("-",150))</f>
        <v/>
      </c>
      <c r="K86" s="7" t="str">
        <f ca="1">IF(INDIRECT($A$1&amp;"!"&amp;CELL("address",$CU86))&lt;&gt;"END",IF(INDIRECT($A$1&amp;"!"&amp;CELL("address",BL86))&lt;&gt;0,"USED IMPORTED   "&amp;INDIRECT($A$1&amp;"!"&amp;CELL("address",$CU86))&amp;"     USED  "&amp;TEXT(INDIRECT($A$1&amp;"!"&amp;CELL("address",BL86)),"#,###.#0")&amp;" KGS      AGAINST BILL OF ENTRY NO    "&amp;INDIRECT($A$1&amp;"!"&amp;CELL("address",$F86))&amp;"      Rate Per Kgs [ "&amp;INDIRECT($A$1&amp;"!"&amp;CELL("address",$I86))&amp;" ]     AGAINST H.S.CODE   "&amp;TEXT(INDIRECT($A$1&amp;"!"&amp;CELL("address",$H86)),"0000.0000")&amp;IF(OR(INDIRECT($A$1&amp;"!"&amp;CELL("address",$BN$8))&lt;&gt;"",INDIRECT($A$1&amp;"!"&amp;CELL("address",$BO$8))&lt;&gt;""),"  EFS ONLINE AC #    ","")&amp;_xlfn.IFNA(VLOOKUP(INDIRECT($A$1&amp;"!"&amp;CELL("address",BN86)),AC.No[],2,0),"")&amp;_xlfn.IFNA(IF(INDIRECT($A$1&amp;"!"&amp;CELL("address",BO86))&lt;&gt;0,"   +   "&amp;VLOOKUP(INDIRECT($A$1&amp;"!"&amp;CELL("address",BO86)),AC.No[],2,0),""),""),""),REPT("-",150))</f>
        <v/>
      </c>
      <c r="L86" s="7" t="str">
        <f ca="1">IF(INDIRECT($A$1&amp;"!"&amp;CELL("address",$CU86))&lt;&gt;"END",IF(INDIRECT($A$1&amp;"!"&amp;CELL("address",BR86))&lt;&gt;0,"USED IMPORTED   "&amp;INDIRECT($A$1&amp;"!"&amp;CELL("address",$CU86))&amp;"     USED  "&amp;TEXT(INDIRECT($A$1&amp;"!"&amp;CELL("address",BR86)),"#,###.#0")&amp;" KGS      AGAINST BILL OF ENTRY NO    "&amp;INDIRECT($A$1&amp;"!"&amp;CELL("address",$F86))&amp;"      Rate Per Kgs [ "&amp;INDIRECT($A$1&amp;"!"&amp;CELL("address",$I86))&amp;" ]     AGAINST H.S.CODE   "&amp;TEXT(INDIRECT($A$1&amp;"!"&amp;CELL("address",$H86)),"0000.0000")&amp;IF(OR(INDIRECT($A$1&amp;"!"&amp;CELL("address",$BT$8))&lt;&gt;"",INDIRECT($A$1&amp;"!"&amp;CELL("address",$BU$8))&lt;&gt;""),"  EFS ONLINE AC #    ","")&amp;_xlfn.IFNA(VLOOKUP(INDIRECT($A$1&amp;"!"&amp;CELL("address",BT86)),AC.No[],2,0),"")&amp;_xlfn.IFNA(IF(INDIRECT($A$1&amp;"!"&amp;CELL("address",BU86))&lt;&gt;0,"   +   "&amp;VLOOKUP(INDIRECT($A$1&amp;"!"&amp;CELL("address",BU86)),AC.No[],2,0),""),""),""),REPT("-",150))</f>
        <v/>
      </c>
      <c r="M86" s="7" t="str">
        <f ca="1">IF(INDIRECT($A$1&amp;"!"&amp;CELL("address",$CU86))&lt;&gt;"END",IF(INDIRECT($A$1&amp;"!"&amp;CELL("address",BX86))&lt;&gt;0,"USED IMPORTED   "&amp;INDIRECT($A$1&amp;"!"&amp;CELL("address",$CU86))&amp;"     USED  "&amp;TEXT(INDIRECT($A$1&amp;"!"&amp;CELL("address",BX86)),"#,###.#0")&amp;" KGS      AGAINST BILL OF ENTRY NO    "&amp;INDIRECT($A$1&amp;"!"&amp;CELL("address",$F86))&amp;"      Rate Per Kgs [ "&amp;INDIRECT($A$1&amp;"!"&amp;CELL("address",$I86))&amp;" ]     AGAINST H.S.CODE   "&amp;TEXT(INDIRECT($A$1&amp;"!"&amp;CELL("address",$H86)),"0000.0000")&amp;IF(OR(INDIRECT($A$1&amp;"!"&amp;CELL("address",$BZ$8))&lt;&gt;"",INDIRECT($A$1&amp;"!"&amp;CELL("address",$CA$8))&lt;&gt;""),"  EFS ONLINE AC #    ","")&amp;_xlfn.IFNA(VLOOKUP(INDIRECT($A$1&amp;"!"&amp;CELL("address",BZ86)),AC.No[],2,0),"")&amp;_xlfn.IFNA(IF(INDIRECT($A$1&amp;"!"&amp;CELL("address",CA86))&lt;&gt;0,"   +   "&amp;VLOOKUP(INDIRECT($A$1&amp;"!"&amp;CELL("address",CA86)),AC.No[],2,0),""),""),""),REPT("-",150))</f>
        <v/>
      </c>
      <c r="N86" s="7" t="str">
        <f ca="1">IF(INDIRECT($A$1&amp;"!"&amp;CELL("address",$CU86))&lt;&gt;"END",IF(INDIRECT($A$1&amp;"!"&amp;CELL("address",CD86))&lt;&gt;0,"USED IMPORTED   "&amp;INDIRECT($A$1&amp;"!"&amp;CELL("address",$CU86))&amp;"     USED  "&amp;TEXT(INDIRECT($A$1&amp;"!"&amp;CELL("address",CD86)),"#,###.#0")&amp;" KGS      AGAINST BILL OF ENTRY NO    "&amp;INDIRECT($A$1&amp;"!"&amp;CELL("address",$F86))&amp;"      Rate Per Kgs [ "&amp;INDIRECT($A$1&amp;"!"&amp;CELL("address",$I86))&amp;" ]     AGAINST H.S.CODE   "&amp;TEXT(INDIRECT($A$1&amp;"!"&amp;CELL("address",$H86)),"0000.0000")&amp;IF(OR(INDIRECT($A$1&amp;"!"&amp;CELL("address",$CF$8))&lt;&gt;"",INDIRECT($A$1&amp;"!"&amp;CELL("address",$CG$8))&lt;&gt;""),"  EFS ONLINE AC #    ","")&amp;_xlfn.IFNA(VLOOKUP(INDIRECT($A$1&amp;"!"&amp;CELL("address",CF86)),AC.No[],2,0),"")&amp;_xlfn.IFNA(IF(INDIRECT($A$1&amp;"!"&amp;CELL("address",CG86))&lt;&gt;0,"   +   "&amp;VLOOKUP(INDIRECT($A$1&amp;"!"&amp;CELL("address",CG86)),AC.No[],2,0),""),""),""),REPT("-",150))</f>
        <v/>
      </c>
      <c r="O86" s="7" t="str">
        <f ca="1">IF(INDIRECT($A$1&amp;"!"&amp;CELL("address",$CU86))&lt;&gt;"END",IF(INDIRECT($A$1&amp;"!"&amp;CELL("address",CJ86))&lt;&gt;0,"USED IMPORTED   "&amp;INDIRECT($A$1&amp;"!"&amp;CELL("address",$CU86))&amp;"     USED  "&amp;TEXT(INDIRECT($A$1&amp;"!"&amp;CELL("address",CJ86)),"#,###.#0")&amp;" KGS      AGAINST BILL OF ENTRY NO    "&amp;INDIRECT($A$1&amp;"!"&amp;CELL("address",$F86))&amp;"      Rate Per Kgs [ "&amp;INDIRECT($A$1&amp;"!"&amp;CELL("address",$I86))&amp;" ]     AGAINST H.S.CODE   "&amp;TEXT(INDIRECT($A$1&amp;"!"&amp;CELL("address",$H86)),"0000.0000")&amp;IF(OR(INDIRECT($A$1&amp;"!"&amp;CELL("address",$CL$8))&lt;&gt;"",INDIRECT($A$1&amp;"!"&amp;CELL("address",$CM$8))&lt;&gt;""),"  EFS ONLINE AC #    ","")&amp;_xlfn.IFNA(VLOOKUP(INDIRECT($A$1&amp;"!"&amp;CELL("address",CL86)),AC.No[],2,0),"")&amp;_xlfn.IFNA(IF(INDIRECT($A$1&amp;"!"&amp;CELL("address",CM86))&lt;&gt;0,"   +   "&amp;VLOOKUP(INDIRECT($A$1&amp;"!"&amp;CELL("address",CM86)),AC.No[],2,0),""),""),""),REPT("-",150))</f>
        <v/>
      </c>
      <c r="P86" s="7" t="str">
        <f ca="1">IF(INDIRECT($A$1&amp;"!"&amp;CELL("address",$CU86))&lt;&gt;"END",IF(INDIRECT($A$1&amp;"!"&amp;CELL("address",CP86))&lt;&gt;0,"USED IMPORTED   "&amp;INDIRECT($A$1&amp;"!"&amp;CELL("address",$CU86))&amp;"     USED  "&amp;TEXT(INDIRECT($A$1&amp;"!"&amp;CELL("address",CP86)),"#,###.#0")&amp;" KGS      AGAINST BILL OF ENTRY NO    "&amp;INDIRECT($A$1&amp;"!"&amp;CELL("address",$F86))&amp;"      Rate Per Kgs [ "&amp;INDIRECT($A$1&amp;"!"&amp;CELL("address",$I86))&amp;" ]     AGAINST H.S.CODE   "&amp;TEXT(INDIRECT($A$1&amp;"!"&amp;CELL("address",$H86)),"0000.0000")&amp;IF(OR(INDIRECT($A$1&amp;"!"&amp;CELL("address",$CR$8))&lt;&gt;"",INDIRECT($A$1&amp;"!"&amp;CELL("address",$CS$8))&lt;&gt;""),"  EFS ONLINE AC #    ","")&amp;_xlfn.IFNA(VLOOKUP(INDIRECT($A$1&amp;"!"&amp;CELL("address",CR86)),AC.No[],2,0),"")&amp;_xlfn.IFNA(IF(INDIRECT($A$1&amp;"!"&amp;CELL("address",CS86))&lt;&gt;0,"   +   "&amp;VLOOKUP(INDIRECT($A$1&amp;"!"&amp;CELL("address",CS86)),AC.No[],2,0),""),""),""),REPT("-",150))</f>
        <v/>
      </c>
    </row>
    <row r="87" spans="1:16" x14ac:dyDescent="0.2">
      <c r="A87" s="124">
        <v>78</v>
      </c>
      <c r="B87" s="7" t="str">
        <f ca="1">IF(INDIRECT($A$1&amp;"!"&amp;CELL("address",$CU87))&lt;&gt;"END",IF(INDIRECT($A$1&amp;"!"&amp;CELL("address",J87))&lt;&gt;0,"USED IMPORTED   "&amp;INDIRECT($A$1&amp;"!"&amp;CELL("address",$CU87))&amp;"     USED  "&amp;TEXT(INDIRECT($A$1&amp;"!"&amp;CELL("address",J87)),"#,###.#0")&amp;" KGS      AGAINST BILL OF ENTRY NO    "&amp;INDIRECT($A$1&amp;"!"&amp;CELL("address",$F87))&amp;"      Rate Per Kgs [ "&amp;INDIRECT($A$1&amp;"!"&amp;CELL("address",$I87))&amp;" ]     AGAINST H.S.CODE   "&amp;TEXT(INDIRECT($A$1&amp;"!"&amp;CELL("address",$H87)),"0000.0000")&amp;IF(OR(INDIRECT($A$1&amp;"!"&amp;CELL("address",$L$8))&lt;&gt;"",INDIRECT($A$1&amp;"!"&amp;CELL("address",$M$8))&lt;&gt;""),"  EFS ONLINE AC #    ","")&amp;_xlfn.IFNA(VLOOKUP(INDIRECT($A$1&amp;"!"&amp;CELL("address",L87)),AC.No[],2,0),"")&amp;_xlfn.IFNA(IF(INDIRECT($A$1&amp;"!"&amp;CELL("address",M87))&lt;&gt;0,"   +   "&amp;VLOOKUP(INDIRECT($A$1&amp;"!"&amp;CELL("address",M87)),AC.No[],2,0),""),""),""),REPT("-",150))</f>
        <v/>
      </c>
      <c r="C87" s="7" t="str">
        <f ca="1">IF(INDIRECT($A$1&amp;"!"&amp;CELL("address",$CU87))&lt;&gt;"END",IF(INDIRECT($A$1&amp;"!"&amp;CELL("address",P87))&lt;&gt;0,"USED IMPORTED   "&amp;INDIRECT($A$1&amp;"!"&amp;CELL("address",$CU87))&amp;"     USED  "&amp;TEXT(INDIRECT($A$1&amp;"!"&amp;CELL("address",P87)),"#,###.#0")&amp;" KGS      AGAINST BILL OF ENTRY NO    "&amp;INDIRECT($A$1&amp;"!"&amp;CELL("address",$F87))&amp;"      Rate Per Kgs [ "&amp;INDIRECT($A$1&amp;"!"&amp;CELL("address",$I87))&amp;" ]     AGAINST H.S.CODE   "&amp;TEXT(INDIRECT($A$1&amp;"!"&amp;CELL("address",$H87)),"0000.0000")&amp;IF(OR(INDIRECT($A$1&amp;"!"&amp;CELL("address",$R$8))&lt;&gt;"",INDIRECT($A$1&amp;"!"&amp;CELL("address",$S$8))&lt;&gt;""),"  EFS ONLINE AC #    ","")&amp;_xlfn.IFNA(VLOOKUP(INDIRECT($A$1&amp;"!"&amp;CELL("address",R87)),AC.No[],2,0),"")&amp;_xlfn.IFNA(IF(INDIRECT($A$1&amp;"!"&amp;CELL("address",S87))&lt;&gt;0,"   +   "&amp;VLOOKUP(INDIRECT($A$1&amp;"!"&amp;CELL("address",S87)),AC.No[],2,0),""),""),""),REPT("-",150))</f>
        <v/>
      </c>
      <c r="D87" s="7" t="str">
        <f ca="1">IF(INDIRECT($A$1&amp;"!"&amp;CELL("address",$CU87))&lt;&gt;"END",IF(INDIRECT($A$1&amp;"!"&amp;CELL("address",V87))&lt;&gt;0,"USED IMPORTED   "&amp;INDIRECT($A$1&amp;"!"&amp;CELL("address",$CU87))&amp;"     USED  "&amp;TEXT(INDIRECT($A$1&amp;"!"&amp;CELL("address",V87)),"#,###.#0")&amp;" KGS      AGAINST BILL OF ENTRY NO    "&amp;INDIRECT($A$1&amp;"!"&amp;CELL("address",$F87))&amp;"      Rate Per Kgs [ "&amp;INDIRECT($A$1&amp;"!"&amp;CELL("address",$I87))&amp;" ]     AGAINST H.S.CODE   "&amp;TEXT(INDIRECT($A$1&amp;"!"&amp;CELL("address",$H87)),"0000.0000")&amp;IF(OR(INDIRECT($A$1&amp;"!"&amp;CELL("address",$X$8))&lt;&gt;"",INDIRECT($A$1&amp;"!"&amp;CELL("address",$Y$8))&lt;&gt;""),"  EFS ONLINE AC #    ","")&amp;_xlfn.IFNA(VLOOKUP(INDIRECT($A$1&amp;"!"&amp;CELL("address",X87)),AC.No[],2,0),"")&amp;_xlfn.IFNA(IF(INDIRECT($A$1&amp;"!"&amp;CELL("address",Y87))&lt;&gt;0,"   +   "&amp;VLOOKUP(INDIRECT($A$1&amp;"!"&amp;CELL("address",Y87)),AC.No[],2,0),""),""),""),REPT("-",150))</f>
        <v/>
      </c>
      <c r="E87" s="7" t="str">
        <f ca="1">IF(INDIRECT($A$1&amp;"!"&amp;CELL("address",$CU87))&lt;&gt;"END",IF(INDIRECT($A$1&amp;"!"&amp;CELL("address",AB87))&lt;&gt;0,"USED IMPORTED   "&amp;INDIRECT($A$1&amp;"!"&amp;CELL("address",$CU87))&amp;"     USED  "&amp;TEXT(INDIRECT($A$1&amp;"!"&amp;CELL("address",AB87)),"#,###.#0")&amp;" KGS      AGAINST BILL OF ENTRY NO    "&amp;INDIRECT($A$1&amp;"!"&amp;CELL("address",$F87))&amp;"      Rate Per Kgs [ "&amp;INDIRECT($A$1&amp;"!"&amp;CELL("address",$I87))&amp;" ]     AGAINST H.S.CODE   "&amp;TEXT(INDIRECT($A$1&amp;"!"&amp;CELL("address",$H87)),"0000.0000")&amp;IF(OR(INDIRECT($A$1&amp;"!"&amp;CELL("address",$AD$8))&lt;&gt;"",INDIRECT($A$1&amp;"!"&amp;CELL("address",$AE$8))&lt;&gt;""),"  EFS ONLINE AC #    ","")&amp;_xlfn.IFNA(VLOOKUP(INDIRECT($A$1&amp;"!"&amp;CELL("address",AD87)),AC.No[],2,0),"")&amp;_xlfn.IFNA(IF(INDIRECT($A$1&amp;"!"&amp;CELL("address",AE87))&lt;&gt;0,"   +   "&amp;VLOOKUP(INDIRECT($A$1&amp;"!"&amp;CELL("address",AE87)),AC.No[],2,0),""),""),""),REPT("-",150))</f>
        <v/>
      </c>
      <c r="F87" s="7" t="str">
        <f ca="1">IF(INDIRECT($A$1&amp;"!"&amp;CELL("address",$CU87))&lt;&gt;"END",IF(INDIRECT($A$1&amp;"!"&amp;CELL("address",AH87))&lt;&gt;0,"USED IMPORTED   "&amp;INDIRECT($A$1&amp;"!"&amp;CELL("address",$CU87))&amp;"     USED  "&amp;TEXT(INDIRECT($A$1&amp;"!"&amp;CELL("address",AH87)),"#,###.#0")&amp;" KGS      AGAINST BILL OF ENTRY NO    "&amp;INDIRECT($A$1&amp;"!"&amp;CELL("address",$F87))&amp;"      Rate Per Kgs [ "&amp;INDIRECT($A$1&amp;"!"&amp;CELL("address",$I87))&amp;" ]     AGAINST H.S.CODE   "&amp;TEXT(INDIRECT($A$1&amp;"!"&amp;CELL("address",$H87)),"0000.0000")&amp;IF(OR(INDIRECT($A$1&amp;"!"&amp;CELL("address",$AJ$8))&lt;&gt;"",INDIRECT($A$1&amp;"!"&amp;CELL("address",$AK$8))&lt;&gt;""),"  EFS ONLINE AC #    ","")&amp;_xlfn.IFNA(VLOOKUP(INDIRECT($A$1&amp;"!"&amp;CELL("address",AJ87)),AC.No[],2,0),"")&amp;_xlfn.IFNA(IF(INDIRECT($A$1&amp;"!"&amp;CELL("address",AK87))&lt;&gt;0,"   +   "&amp;VLOOKUP(INDIRECT($A$1&amp;"!"&amp;CELL("address",AK87)),AC.No[],2,0),""),""),""),REPT("-",150))</f>
        <v/>
      </c>
      <c r="G87" s="7" t="str">
        <f ca="1">IF(INDIRECT($A$1&amp;"!"&amp;CELL("address",$CU87))&lt;&gt;"END",IF(INDIRECT($A$1&amp;"!"&amp;CELL("address",AN87))&lt;&gt;0,"USED IMPORTED   "&amp;INDIRECT($A$1&amp;"!"&amp;CELL("address",$CU87))&amp;"     USED  "&amp;TEXT(INDIRECT($A$1&amp;"!"&amp;CELL("address",AN87)),"#,###.#0")&amp;" KGS      AGAINST BILL OF ENTRY NO    "&amp;INDIRECT($A$1&amp;"!"&amp;CELL("address",$F87))&amp;"      Rate Per Kgs [ "&amp;INDIRECT($A$1&amp;"!"&amp;CELL("address",$I87))&amp;" ]     AGAINST H.S.CODE   "&amp;TEXT(INDIRECT($A$1&amp;"!"&amp;CELL("address",$H87)),"0000.0000")&amp;IF(OR(INDIRECT($A$1&amp;"!"&amp;CELL("address",$AP$8))&lt;&gt;"",INDIRECT($A$1&amp;"!"&amp;CELL("address",$AQ$8))&lt;&gt;""),"  EFS ONLINE AC #    ","")&amp;_xlfn.IFNA(VLOOKUP(INDIRECT($A$1&amp;"!"&amp;CELL("address",AP87)),AC.No[],2,0),"")&amp;_xlfn.IFNA(IF(INDIRECT($A$1&amp;"!"&amp;CELL("address",AQ87))&lt;&gt;0,"   +   "&amp;VLOOKUP(INDIRECT($A$1&amp;"!"&amp;CELL("address",AQ87)),AC.No[],2,0),""),""),""),REPT("-",150))</f>
        <v/>
      </c>
      <c r="H87" s="7" t="str">
        <f ca="1">IF(INDIRECT($A$1&amp;"!"&amp;CELL("address",$CU87))&lt;&gt;"END",IF(INDIRECT($A$1&amp;"!"&amp;CELL("address",AT87))&lt;&gt;0,"USED IMPORTED   "&amp;INDIRECT($A$1&amp;"!"&amp;CELL("address",$CU87))&amp;"     USED  "&amp;TEXT(INDIRECT($A$1&amp;"!"&amp;CELL("address",AT87)),"#,###.#0")&amp;" KGS      AGAINST BILL OF ENTRY NO    "&amp;INDIRECT($A$1&amp;"!"&amp;CELL("address",$F87))&amp;"      Rate Per Kgs [ "&amp;INDIRECT($A$1&amp;"!"&amp;CELL("address",$I87))&amp;" ]     AGAINST H.S.CODE   "&amp;TEXT(INDIRECT($A$1&amp;"!"&amp;CELL("address",$H87)),"0000.0000")&amp;IF(OR(INDIRECT($A$1&amp;"!"&amp;CELL("address",$AV$8))&lt;&gt;"",INDIRECT($A$1&amp;"!"&amp;CELL("address",$AW$8))&lt;&gt;""),"  EFS ONLINE AC #    ","")&amp;_xlfn.IFNA(VLOOKUP(INDIRECT($A$1&amp;"!"&amp;CELL("address",AV87)),AC.No[],2,0),"")&amp;_xlfn.IFNA(IF(INDIRECT($A$1&amp;"!"&amp;CELL("address",AW87))&lt;&gt;0,"   +   "&amp;VLOOKUP(INDIRECT($A$1&amp;"!"&amp;CELL("address",AW87)),AC.No[],2,0),""),""),""),REPT("-",150))</f>
        <v/>
      </c>
      <c r="I87" s="7" t="str">
        <f ca="1">IF(INDIRECT($A$1&amp;"!"&amp;CELL("address",$CU87))&lt;&gt;"END",IF(INDIRECT($A$1&amp;"!"&amp;CELL("address",AZ87))&lt;&gt;0,"USED IMPORTED   "&amp;INDIRECT($A$1&amp;"!"&amp;CELL("address",$CU87))&amp;"     USED  "&amp;TEXT(INDIRECT($A$1&amp;"!"&amp;CELL("address",AZ87)),"#,###.#0")&amp;" KGS      AGAINST BILL OF ENTRY NO    "&amp;INDIRECT($A$1&amp;"!"&amp;CELL("address",$F87))&amp;"      Rate Per Kgs [ "&amp;INDIRECT($A$1&amp;"!"&amp;CELL("address",$I87))&amp;" ]     AGAINST H.S.CODE   "&amp;TEXT(INDIRECT($A$1&amp;"!"&amp;CELL("address",$H87)),"0000.0000")&amp;IF(OR(INDIRECT($A$1&amp;"!"&amp;CELL("address",$BB$8))&lt;&gt;"",INDIRECT($A$1&amp;"!"&amp;CELL("address",$BC$8))&lt;&gt;""),"  EFS ONLINE AC #    ","")&amp;_xlfn.IFNA(VLOOKUP(INDIRECT($A$1&amp;"!"&amp;CELL("address",BB87)),AC.No[],2,0),"")&amp;_xlfn.IFNA(IF(INDIRECT($A$1&amp;"!"&amp;CELL("address",BC87))&lt;&gt;0,"   +   "&amp;VLOOKUP(INDIRECT($A$1&amp;"!"&amp;CELL("address",BC87)),AC.No[],2,0),""),""),""),REPT("-",150))</f>
        <v/>
      </c>
      <c r="J87" s="7" t="str">
        <f ca="1">IF(INDIRECT($A$1&amp;"!"&amp;CELL("address",$CU87))&lt;&gt;"END",IF(INDIRECT($A$1&amp;"!"&amp;CELL("address",BF87))&lt;&gt;0,"USED IMPORTED   "&amp;INDIRECT($A$1&amp;"!"&amp;CELL("address",$CU87))&amp;"     USED  "&amp;TEXT(INDIRECT($A$1&amp;"!"&amp;CELL("address",BF87)),"#,###.#0")&amp;" KGS      AGAINST BILL OF ENTRY NO    "&amp;INDIRECT($A$1&amp;"!"&amp;CELL("address",$F87))&amp;"      Rate Per Kgs [ "&amp;INDIRECT($A$1&amp;"!"&amp;CELL("address",$I87))&amp;" ]     AGAINST H.S.CODE   "&amp;TEXT(INDIRECT($A$1&amp;"!"&amp;CELL("address",$H87)),"0000.0000")&amp;IF(OR(INDIRECT($A$1&amp;"!"&amp;CELL("address",$BH$8))&lt;&gt;"",INDIRECT($A$1&amp;"!"&amp;CELL("address",$BI$8))&lt;&gt;""),"  EFS ONLINE AC #    ","")&amp;_xlfn.IFNA(VLOOKUP(INDIRECT($A$1&amp;"!"&amp;CELL("address",BH87)),AC.No[],2,0),"")&amp;_xlfn.IFNA(IF(INDIRECT($A$1&amp;"!"&amp;CELL("address",BI87))&lt;&gt;0,"   +   "&amp;VLOOKUP(INDIRECT($A$1&amp;"!"&amp;CELL("address",BI87)),AC.No[],2,0),""),""),""),REPT("-",150))</f>
        <v/>
      </c>
      <c r="K87" s="7" t="str">
        <f ca="1">IF(INDIRECT($A$1&amp;"!"&amp;CELL("address",$CU87))&lt;&gt;"END",IF(INDIRECT($A$1&amp;"!"&amp;CELL("address",BL87))&lt;&gt;0,"USED IMPORTED   "&amp;INDIRECT($A$1&amp;"!"&amp;CELL("address",$CU87))&amp;"     USED  "&amp;TEXT(INDIRECT($A$1&amp;"!"&amp;CELL("address",BL87)),"#,###.#0")&amp;" KGS      AGAINST BILL OF ENTRY NO    "&amp;INDIRECT($A$1&amp;"!"&amp;CELL("address",$F87))&amp;"      Rate Per Kgs [ "&amp;INDIRECT($A$1&amp;"!"&amp;CELL("address",$I87))&amp;" ]     AGAINST H.S.CODE   "&amp;TEXT(INDIRECT($A$1&amp;"!"&amp;CELL("address",$H87)),"0000.0000")&amp;IF(OR(INDIRECT($A$1&amp;"!"&amp;CELL("address",$BN$8))&lt;&gt;"",INDIRECT($A$1&amp;"!"&amp;CELL("address",$BO$8))&lt;&gt;""),"  EFS ONLINE AC #    ","")&amp;_xlfn.IFNA(VLOOKUP(INDIRECT($A$1&amp;"!"&amp;CELL("address",BN87)),AC.No[],2,0),"")&amp;_xlfn.IFNA(IF(INDIRECT($A$1&amp;"!"&amp;CELL("address",BO87))&lt;&gt;0,"   +   "&amp;VLOOKUP(INDIRECT($A$1&amp;"!"&amp;CELL("address",BO87)),AC.No[],2,0),""),""),""),REPT("-",150))</f>
        <v/>
      </c>
      <c r="L87" s="7" t="str">
        <f ca="1">IF(INDIRECT($A$1&amp;"!"&amp;CELL("address",$CU87))&lt;&gt;"END",IF(INDIRECT($A$1&amp;"!"&amp;CELL("address",BR87))&lt;&gt;0,"USED IMPORTED   "&amp;INDIRECT($A$1&amp;"!"&amp;CELL("address",$CU87))&amp;"     USED  "&amp;TEXT(INDIRECT($A$1&amp;"!"&amp;CELL("address",BR87)),"#,###.#0")&amp;" KGS      AGAINST BILL OF ENTRY NO    "&amp;INDIRECT($A$1&amp;"!"&amp;CELL("address",$F87))&amp;"      Rate Per Kgs [ "&amp;INDIRECT($A$1&amp;"!"&amp;CELL("address",$I87))&amp;" ]     AGAINST H.S.CODE   "&amp;TEXT(INDIRECT($A$1&amp;"!"&amp;CELL("address",$H87)),"0000.0000")&amp;IF(OR(INDIRECT($A$1&amp;"!"&amp;CELL("address",$BT$8))&lt;&gt;"",INDIRECT($A$1&amp;"!"&amp;CELL("address",$BU$8))&lt;&gt;""),"  EFS ONLINE AC #    ","")&amp;_xlfn.IFNA(VLOOKUP(INDIRECT($A$1&amp;"!"&amp;CELL("address",BT87)),AC.No[],2,0),"")&amp;_xlfn.IFNA(IF(INDIRECT($A$1&amp;"!"&amp;CELL("address",BU87))&lt;&gt;0,"   +   "&amp;VLOOKUP(INDIRECT($A$1&amp;"!"&amp;CELL("address",BU87)),AC.No[],2,0),""),""),""),REPT("-",150))</f>
        <v/>
      </c>
      <c r="M87" s="7" t="str">
        <f ca="1">IF(INDIRECT($A$1&amp;"!"&amp;CELL("address",$CU87))&lt;&gt;"END",IF(INDIRECT($A$1&amp;"!"&amp;CELL("address",BX87))&lt;&gt;0,"USED IMPORTED   "&amp;INDIRECT($A$1&amp;"!"&amp;CELL("address",$CU87))&amp;"     USED  "&amp;TEXT(INDIRECT($A$1&amp;"!"&amp;CELL("address",BX87)),"#,###.#0")&amp;" KGS      AGAINST BILL OF ENTRY NO    "&amp;INDIRECT($A$1&amp;"!"&amp;CELL("address",$F87))&amp;"      Rate Per Kgs [ "&amp;INDIRECT($A$1&amp;"!"&amp;CELL("address",$I87))&amp;" ]     AGAINST H.S.CODE   "&amp;TEXT(INDIRECT($A$1&amp;"!"&amp;CELL("address",$H87)),"0000.0000")&amp;IF(OR(INDIRECT($A$1&amp;"!"&amp;CELL("address",$BZ$8))&lt;&gt;"",INDIRECT($A$1&amp;"!"&amp;CELL("address",$CA$8))&lt;&gt;""),"  EFS ONLINE AC #    ","")&amp;_xlfn.IFNA(VLOOKUP(INDIRECT($A$1&amp;"!"&amp;CELL("address",BZ87)),AC.No[],2,0),"")&amp;_xlfn.IFNA(IF(INDIRECT($A$1&amp;"!"&amp;CELL("address",CA87))&lt;&gt;0,"   +   "&amp;VLOOKUP(INDIRECT($A$1&amp;"!"&amp;CELL("address",CA87)),AC.No[],2,0),""),""),""),REPT("-",150))</f>
        <v/>
      </c>
      <c r="N87" s="7" t="str">
        <f ca="1">IF(INDIRECT($A$1&amp;"!"&amp;CELL("address",$CU87))&lt;&gt;"END",IF(INDIRECT($A$1&amp;"!"&amp;CELL("address",CD87))&lt;&gt;0,"USED IMPORTED   "&amp;INDIRECT($A$1&amp;"!"&amp;CELL("address",$CU87))&amp;"     USED  "&amp;TEXT(INDIRECT($A$1&amp;"!"&amp;CELL("address",CD87)),"#,###.#0")&amp;" KGS      AGAINST BILL OF ENTRY NO    "&amp;INDIRECT($A$1&amp;"!"&amp;CELL("address",$F87))&amp;"      Rate Per Kgs [ "&amp;INDIRECT($A$1&amp;"!"&amp;CELL("address",$I87))&amp;" ]     AGAINST H.S.CODE   "&amp;TEXT(INDIRECT($A$1&amp;"!"&amp;CELL("address",$H87)),"0000.0000")&amp;IF(OR(INDIRECT($A$1&amp;"!"&amp;CELL("address",$CF$8))&lt;&gt;"",INDIRECT($A$1&amp;"!"&amp;CELL("address",$CG$8))&lt;&gt;""),"  EFS ONLINE AC #    ","")&amp;_xlfn.IFNA(VLOOKUP(INDIRECT($A$1&amp;"!"&amp;CELL("address",CF87)),AC.No[],2,0),"")&amp;_xlfn.IFNA(IF(INDIRECT($A$1&amp;"!"&amp;CELL("address",CG87))&lt;&gt;0,"   +   "&amp;VLOOKUP(INDIRECT($A$1&amp;"!"&amp;CELL("address",CG87)),AC.No[],2,0),""),""),""),REPT("-",150))</f>
        <v/>
      </c>
      <c r="O87" s="7" t="str">
        <f ca="1">IF(INDIRECT($A$1&amp;"!"&amp;CELL("address",$CU87))&lt;&gt;"END",IF(INDIRECT($A$1&amp;"!"&amp;CELL("address",CJ87))&lt;&gt;0,"USED IMPORTED   "&amp;INDIRECT($A$1&amp;"!"&amp;CELL("address",$CU87))&amp;"     USED  "&amp;TEXT(INDIRECT($A$1&amp;"!"&amp;CELL("address",CJ87)),"#,###.#0")&amp;" KGS      AGAINST BILL OF ENTRY NO    "&amp;INDIRECT($A$1&amp;"!"&amp;CELL("address",$F87))&amp;"      Rate Per Kgs [ "&amp;INDIRECT($A$1&amp;"!"&amp;CELL("address",$I87))&amp;" ]     AGAINST H.S.CODE   "&amp;TEXT(INDIRECT($A$1&amp;"!"&amp;CELL("address",$H87)),"0000.0000")&amp;IF(OR(INDIRECT($A$1&amp;"!"&amp;CELL("address",$CL$8))&lt;&gt;"",INDIRECT($A$1&amp;"!"&amp;CELL("address",$CM$8))&lt;&gt;""),"  EFS ONLINE AC #    ","")&amp;_xlfn.IFNA(VLOOKUP(INDIRECT($A$1&amp;"!"&amp;CELL("address",CL87)),AC.No[],2,0),"")&amp;_xlfn.IFNA(IF(INDIRECT($A$1&amp;"!"&amp;CELL("address",CM87))&lt;&gt;0,"   +   "&amp;VLOOKUP(INDIRECT($A$1&amp;"!"&amp;CELL("address",CM87)),AC.No[],2,0),""),""),""),REPT("-",150))</f>
        <v/>
      </c>
      <c r="P87" s="7" t="str">
        <f ca="1">IF(INDIRECT($A$1&amp;"!"&amp;CELL("address",$CU87))&lt;&gt;"END",IF(INDIRECT($A$1&amp;"!"&amp;CELL("address",CP87))&lt;&gt;0,"USED IMPORTED   "&amp;INDIRECT($A$1&amp;"!"&amp;CELL("address",$CU87))&amp;"     USED  "&amp;TEXT(INDIRECT($A$1&amp;"!"&amp;CELL("address",CP87)),"#,###.#0")&amp;" KGS      AGAINST BILL OF ENTRY NO    "&amp;INDIRECT($A$1&amp;"!"&amp;CELL("address",$F87))&amp;"      Rate Per Kgs [ "&amp;INDIRECT($A$1&amp;"!"&amp;CELL("address",$I87))&amp;" ]     AGAINST H.S.CODE   "&amp;TEXT(INDIRECT($A$1&amp;"!"&amp;CELL("address",$H87)),"0000.0000")&amp;IF(OR(INDIRECT($A$1&amp;"!"&amp;CELL("address",$CR$8))&lt;&gt;"",INDIRECT($A$1&amp;"!"&amp;CELL("address",$CS$8))&lt;&gt;""),"  EFS ONLINE AC #    ","")&amp;_xlfn.IFNA(VLOOKUP(INDIRECT($A$1&amp;"!"&amp;CELL("address",CR87)),AC.No[],2,0),"")&amp;_xlfn.IFNA(IF(INDIRECT($A$1&amp;"!"&amp;CELL("address",CS87))&lt;&gt;0,"   +   "&amp;VLOOKUP(INDIRECT($A$1&amp;"!"&amp;CELL("address",CS87)),AC.No[],2,0),""),""),""),REPT("-",150))</f>
        <v/>
      </c>
    </row>
    <row r="88" spans="1:16" x14ac:dyDescent="0.2">
      <c r="A88" s="124">
        <v>79</v>
      </c>
      <c r="B88" s="7" t="str">
        <f ca="1">IF(INDIRECT($A$1&amp;"!"&amp;CELL("address",$CU88))&lt;&gt;"END",IF(INDIRECT($A$1&amp;"!"&amp;CELL("address",J88))&lt;&gt;0,"USED IMPORTED   "&amp;INDIRECT($A$1&amp;"!"&amp;CELL("address",$CU88))&amp;"     USED  "&amp;TEXT(INDIRECT($A$1&amp;"!"&amp;CELL("address",J88)),"#,###.#0")&amp;" KGS      AGAINST BILL OF ENTRY NO    "&amp;INDIRECT($A$1&amp;"!"&amp;CELL("address",$F88))&amp;"      Rate Per Kgs [ "&amp;INDIRECT($A$1&amp;"!"&amp;CELL("address",$I88))&amp;" ]     AGAINST H.S.CODE   "&amp;TEXT(INDIRECT($A$1&amp;"!"&amp;CELL("address",$H88)),"0000.0000")&amp;IF(OR(INDIRECT($A$1&amp;"!"&amp;CELL("address",$L$8))&lt;&gt;"",INDIRECT($A$1&amp;"!"&amp;CELL("address",$M$8))&lt;&gt;""),"  EFS ONLINE AC #    ","")&amp;_xlfn.IFNA(VLOOKUP(INDIRECT($A$1&amp;"!"&amp;CELL("address",L88)),AC.No[],2,0),"")&amp;_xlfn.IFNA(IF(INDIRECT($A$1&amp;"!"&amp;CELL("address",M88))&lt;&gt;0,"   +   "&amp;VLOOKUP(INDIRECT($A$1&amp;"!"&amp;CELL("address",M88)),AC.No[],2,0),""),""),""),REPT("-",150))</f>
        <v/>
      </c>
      <c r="C88" s="7" t="str">
        <f ca="1">IF(INDIRECT($A$1&amp;"!"&amp;CELL("address",$CU88))&lt;&gt;"END",IF(INDIRECT($A$1&amp;"!"&amp;CELL("address",P88))&lt;&gt;0,"USED IMPORTED   "&amp;INDIRECT($A$1&amp;"!"&amp;CELL("address",$CU88))&amp;"     USED  "&amp;TEXT(INDIRECT($A$1&amp;"!"&amp;CELL("address",P88)),"#,###.#0")&amp;" KGS      AGAINST BILL OF ENTRY NO    "&amp;INDIRECT($A$1&amp;"!"&amp;CELL("address",$F88))&amp;"      Rate Per Kgs [ "&amp;INDIRECT($A$1&amp;"!"&amp;CELL("address",$I88))&amp;" ]     AGAINST H.S.CODE   "&amp;TEXT(INDIRECT($A$1&amp;"!"&amp;CELL("address",$H88)),"0000.0000")&amp;IF(OR(INDIRECT($A$1&amp;"!"&amp;CELL("address",$R$8))&lt;&gt;"",INDIRECT($A$1&amp;"!"&amp;CELL("address",$S$8))&lt;&gt;""),"  EFS ONLINE AC #    ","")&amp;_xlfn.IFNA(VLOOKUP(INDIRECT($A$1&amp;"!"&amp;CELL("address",R88)),AC.No[],2,0),"")&amp;_xlfn.IFNA(IF(INDIRECT($A$1&amp;"!"&amp;CELL("address",S88))&lt;&gt;0,"   +   "&amp;VLOOKUP(INDIRECT($A$1&amp;"!"&amp;CELL("address",S88)),AC.No[],2,0),""),""),""),REPT("-",150))</f>
        <v/>
      </c>
      <c r="D88" s="7" t="str">
        <f ca="1">IF(INDIRECT($A$1&amp;"!"&amp;CELL("address",$CU88))&lt;&gt;"END",IF(INDIRECT($A$1&amp;"!"&amp;CELL("address",V88))&lt;&gt;0,"USED IMPORTED   "&amp;INDIRECT($A$1&amp;"!"&amp;CELL("address",$CU88))&amp;"     USED  "&amp;TEXT(INDIRECT($A$1&amp;"!"&amp;CELL("address",V88)),"#,###.#0")&amp;" KGS      AGAINST BILL OF ENTRY NO    "&amp;INDIRECT($A$1&amp;"!"&amp;CELL("address",$F88))&amp;"      Rate Per Kgs [ "&amp;INDIRECT($A$1&amp;"!"&amp;CELL("address",$I88))&amp;" ]     AGAINST H.S.CODE   "&amp;TEXT(INDIRECT($A$1&amp;"!"&amp;CELL("address",$H88)),"0000.0000")&amp;IF(OR(INDIRECT($A$1&amp;"!"&amp;CELL("address",$X$8))&lt;&gt;"",INDIRECT($A$1&amp;"!"&amp;CELL("address",$Y$8))&lt;&gt;""),"  EFS ONLINE AC #    ","")&amp;_xlfn.IFNA(VLOOKUP(INDIRECT($A$1&amp;"!"&amp;CELL("address",X88)),AC.No[],2,0),"")&amp;_xlfn.IFNA(IF(INDIRECT($A$1&amp;"!"&amp;CELL("address",Y88))&lt;&gt;0,"   +   "&amp;VLOOKUP(INDIRECT($A$1&amp;"!"&amp;CELL("address",Y88)),AC.No[],2,0),""),""),""),REPT("-",150))</f>
        <v/>
      </c>
      <c r="E88" s="7" t="str">
        <f ca="1">IF(INDIRECT($A$1&amp;"!"&amp;CELL("address",$CU88))&lt;&gt;"END",IF(INDIRECT($A$1&amp;"!"&amp;CELL("address",AB88))&lt;&gt;0,"USED IMPORTED   "&amp;INDIRECT($A$1&amp;"!"&amp;CELL("address",$CU88))&amp;"     USED  "&amp;TEXT(INDIRECT($A$1&amp;"!"&amp;CELL("address",AB88)),"#,###.#0")&amp;" KGS      AGAINST BILL OF ENTRY NO    "&amp;INDIRECT($A$1&amp;"!"&amp;CELL("address",$F88))&amp;"      Rate Per Kgs [ "&amp;INDIRECT($A$1&amp;"!"&amp;CELL("address",$I88))&amp;" ]     AGAINST H.S.CODE   "&amp;TEXT(INDIRECT($A$1&amp;"!"&amp;CELL("address",$H88)),"0000.0000")&amp;IF(OR(INDIRECT($A$1&amp;"!"&amp;CELL("address",$AD$8))&lt;&gt;"",INDIRECT($A$1&amp;"!"&amp;CELL("address",$AE$8))&lt;&gt;""),"  EFS ONLINE AC #    ","")&amp;_xlfn.IFNA(VLOOKUP(INDIRECT($A$1&amp;"!"&amp;CELL("address",AD88)),AC.No[],2,0),"")&amp;_xlfn.IFNA(IF(INDIRECT($A$1&amp;"!"&amp;CELL("address",AE88))&lt;&gt;0,"   +   "&amp;VLOOKUP(INDIRECT($A$1&amp;"!"&amp;CELL("address",AE88)),AC.No[],2,0),""),""),""),REPT("-",150))</f>
        <v/>
      </c>
      <c r="F88" s="7" t="str">
        <f ca="1">IF(INDIRECT($A$1&amp;"!"&amp;CELL("address",$CU88))&lt;&gt;"END",IF(INDIRECT($A$1&amp;"!"&amp;CELL("address",AH88))&lt;&gt;0,"USED IMPORTED   "&amp;INDIRECT($A$1&amp;"!"&amp;CELL("address",$CU88))&amp;"     USED  "&amp;TEXT(INDIRECT($A$1&amp;"!"&amp;CELL("address",AH88)),"#,###.#0")&amp;" KGS      AGAINST BILL OF ENTRY NO    "&amp;INDIRECT($A$1&amp;"!"&amp;CELL("address",$F88))&amp;"      Rate Per Kgs [ "&amp;INDIRECT($A$1&amp;"!"&amp;CELL("address",$I88))&amp;" ]     AGAINST H.S.CODE   "&amp;TEXT(INDIRECT($A$1&amp;"!"&amp;CELL("address",$H88)),"0000.0000")&amp;IF(OR(INDIRECT($A$1&amp;"!"&amp;CELL("address",$AJ$8))&lt;&gt;"",INDIRECT($A$1&amp;"!"&amp;CELL("address",$AK$8))&lt;&gt;""),"  EFS ONLINE AC #    ","")&amp;_xlfn.IFNA(VLOOKUP(INDIRECT($A$1&amp;"!"&amp;CELL("address",AJ88)),AC.No[],2,0),"")&amp;_xlfn.IFNA(IF(INDIRECT($A$1&amp;"!"&amp;CELL("address",AK88))&lt;&gt;0,"   +   "&amp;VLOOKUP(INDIRECT($A$1&amp;"!"&amp;CELL("address",AK88)),AC.No[],2,0),""),""),""),REPT("-",150))</f>
        <v/>
      </c>
      <c r="G88" s="7" t="str">
        <f ca="1">IF(INDIRECT($A$1&amp;"!"&amp;CELL("address",$CU88))&lt;&gt;"END",IF(INDIRECT($A$1&amp;"!"&amp;CELL("address",AN88))&lt;&gt;0,"USED IMPORTED   "&amp;INDIRECT($A$1&amp;"!"&amp;CELL("address",$CU88))&amp;"     USED  "&amp;TEXT(INDIRECT($A$1&amp;"!"&amp;CELL("address",AN88)),"#,###.#0")&amp;" KGS      AGAINST BILL OF ENTRY NO    "&amp;INDIRECT($A$1&amp;"!"&amp;CELL("address",$F88))&amp;"      Rate Per Kgs [ "&amp;INDIRECT($A$1&amp;"!"&amp;CELL("address",$I88))&amp;" ]     AGAINST H.S.CODE   "&amp;TEXT(INDIRECT($A$1&amp;"!"&amp;CELL("address",$H88)),"0000.0000")&amp;IF(OR(INDIRECT($A$1&amp;"!"&amp;CELL("address",$AP$8))&lt;&gt;"",INDIRECT($A$1&amp;"!"&amp;CELL("address",$AQ$8))&lt;&gt;""),"  EFS ONLINE AC #    ","")&amp;_xlfn.IFNA(VLOOKUP(INDIRECT($A$1&amp;"!"&amp;CELL("address",AP88)),AC.No[],2,0),"")&amp;_xlfn.IFNA(IF(INDIRECT($A$1&amp;"!"&amp;CELL("address",AQ88))&lt;&gt;0,"   +   "&amp;VLOOKUP(INDIRECT($A$1&amp;"!"&amp;CELL("address",AQ88)),AC.No[],2,0),""),""),""),REPT("-",150))</f>
        <v/>
      </c>
      <c r="H88" s="7" t="str">
        <f ca="1">IF(INDIRECT($A$1&amp;"!"&amp;CELL("address",$CU88))&lt;&gt;"END",IF(INDIRECT($A$1&amp;"!"&amp;CELL("address",AT88))&lt;&gt;0,"USED IMPORTED   "&amp;INDIRECT($A$1&amp;"!"&amp;CELL("address",$CU88))&amp;"     USED  "&amp;TEXT(INDIRECT($A$1&amp;"!"&amp;CELL("address",AT88)),"#,###.#0")&amp;" KGS      AGAINST BILL OF ENTRY NO    "&amp;INDIRECT($A$1&amp;"!"&amp;CELL("address",$F88))&amp;"      Rate Per Kgs [ "&amp;INDIRECT($A$1&amp;"!"&amp;CELL("address",$I88))&amp;" ]     AGAINST H.S.CODE   "&amp;TEXT(INDIRECT($A$1&amp;"!"&amp;CELL("address",$H88)),"0000.0000")&amp;IF(OR(INDIRECT($A$1&amp;"!"&amp;CELL("address",$AV$8))&lt;&gt;"",INDIRECT($A$1&amp;"!"&amp;CELL("address",$AW$8))&lt;&gt;""),"  EFS ONLINE AC #    ","")&amp;_xlfn.IFNA(VLOOKUP(INDIRECT($A$1&amp;"!"&amp;CELL("address",AV88)),AC.No[],2,0),"")&amp;_xlfn.IFNA(IF(INDIRECT($A$1&amp;"!"&amp;CELL("address",AW88))&lt;&gt;0,"   +   "&amp;VLOOKUP(INDIRECT($A$1&amp;"!"&amp;CELL("address",AW88)),AC.No[],2,0),""),""),""),REPT("-",150))</f>
        <v/>
      </c>
      <c r="I88" s="7" t="str">
        <f ca="1">IF(INDIRECT($A$1&amp;"!"&amp;CELL("address",$CU88))&lt;&gt;"END",IF(INDIRECT($A$1&amp;"!"&amp;CELL("address",AZ88))&lt;&gt;0,"USED IMPORTED   "&amp;INDIRECT($A$1&amp;"!"&amp;CELL("address",$CU88))&amp;"     USED  "&amp;TEXT(INDIRECT($A$1&amp;"!"&amp;CELL("address",AZ88)),"#,###.#0")&amp;" KGS      AGAINST BILL OF ENTRY NO    "&amp;INDIRECT($A$1&amp;"!"&amp;CELL("address",$F88))&amp;"      Rate Per Kgs [ "&amp;INDIRECT($A$1&amp;"!"&amp;CELL("address",$I88))&amp;" ]     AGAINST H.S.CODE   "&amp;TEXT(INDIRECT($A$1&amp;"!"&amp;CELL("address",$H88)),"0000.0000")&amp;IF(OR(INDIRECT($A$1&amp;"!"&amp;CELL("address",$BB$8))&lt;&gt;"",INDIRECT($A$1&amp;"!"&amp;CELL("address",$BC$8))&lt;&gt;""),"  EFS ONLINE AC #    ","")&amp;_xlfn.IFNA(VLOOKUP(INDIRECT($A$1&amp;"!"&amp;CELL("address",BB88)),AC.No[],2,0),"")&amp;_xlfn.IFNA(IF(INDIRECT($A$1&amp;"!"&amp;CELL("address",BC88))&lt;&gt;0,"   +   "&amp;VLOOKUP(INDIRECT($A$1&amp;"!"&amp;CELL("address",BC88)),AC.No[],2,0),""),""),""),REPT("-",150))</f>
        <v/>
      </c>
      <c r="J88" s="7" t="str">
        <f ca="1">IF(INDIRECT($A$1&amp;"!"&amp;CELL("address",$CU88))&lt;&gt;"END",IF(INDIRECT($A$1&amp;"!"&amp;CELL("address",BF88))&lt;&gt;0,"USED IMPORTED   "&amp;INDIRECT($A$1&amp;"!"&amp;CELL("address",$CU88))&amp;"     USED  "&amp;TEXT(INDIRECT($A$1&amp;"!"&amp;CELL("address",BF88)),"#,###.#0")&amp;" KGS      AGAINST BILL OF ENTRY NO    "&amp;INDIRECT($A$1&amp;"!"&amp;CELL("address",$F88))&amp;"      Rate Per Kgs [ "&amp;INDIRECT($A$1&amp;"!"&amp;CELL("address",$I88))&amp;" ]     AGAINST H.S.CODE   "&amp;TEXT(INDIRECT($A$1&amp;"!"&amp;CELL("address",$H88)),"0000.0000")&amp;IF(OR(INDIRECT($A$1&amp;"!"&amp;CELL("address",$BH$8))&lt;&gt;"",INDIRECT($A$1&amp;"!"&amp;CELL("address",$BI$8))&lt;&gt;""),"  EFS ONLINE AC #    ","")&amp;_xlfn.IFNA(VLOOKUP(INDIRECT($A$1&amp;"!"&amp;CELL("address",BH88)),AC.No[],2,0),"")&amp;_xlfn.IFNA(IF(INDIRECT($A$1&amp;"!"&amp;CELL("address",BI88))&lt;&gt;0,"   +   "&amp;VLOOKUP(INDIRECT($A$1&amp;"!"&amp;CELL("address",BI88)),AC.No[],2,0),""),""),""),REPT("-",150))</f>
        <v/>
      </c>
      <c r="K88" s="7" t="str">
        <f ca="1">IF(INDIRECT($A$1&amp;"!"&amp;CELL("address",$CU88))&lt;&gt;"END",IF(INDIRECT($A$1&amp;"!"&amp;CELL("address",BL88))&lt;&gt;0,"USED IMPORTED   "&amp;INDIRECT($A$1&amp;"!"&amp;CELL("address",$CU88))&amp;"     USED  "&amp;TEXT(INDIRECT($A$1&amp;"!"&amp;CELL("address",BL88)),"#,###.#0")&amp;" KGS      AGAINST BILL OF ENTRY NO    "&amp;INDIRECT($A$1&amp;"!"&amp;CELL("address",$F88))&amp;"      Rate Per Kgs [ "&amp;INDIRECT($A$1&amp;"!"&amp;CELL("address",$I88))&amp;" ]     AGAINST H.S.CODE   "&amp;TEXT(INDIRECT($A$1&amp;"!"&amp;CELL("address",$H88)),"0000.0000")&amp;IF(OR(INDIRECT($A$1&amp;"!"&amp;CELL("address",$BN$8))&lt;&gt;"",INDIRECT($A$1&amp;"!"&amp;CELL("address",$BO$8))&lt;&gt;""),"  EFS ONLINE AC #    ","")&amp;_xlfn.IFNA(VLOOKUP(INDIRECT($A$1&amp;"!"&amp;CELL("address",BN88)),AC.No[],2,0),"")&amp;_xlfn.IFNA(IF(INDIRECT($A$1&amp;"!"&amp;CELL("address",BO88))&lt;&gt;0,"   +   "&amp;VLOOKUP(INDIRECT($A$1&amp;"!"&amp;CELL("address",BO88)),AC.No[],2,0),""),""),""),REPT("-",150))</f>
        <v/>
      </c>
      <c r="L88" s="7" t="str">
        <f ca="1">IF(INDIRECT($A$1&amp;"!"&amp;CELL("address",$CU88))&lt;&gt;"END",IF(INDIRECT($A$1&amp;"!"&amp;CELL("address",BR88))&lt;&gt;0,"USED IMPORTED   "&amp;INDIRECT($A$1&amp;"!"&amp;CELL("address",$CU88))&amp;"     USED  "&amp;TEXT(INDIRECT($A$1&amp;"!"&amp;CELL("address",BR88)),"#,###.#0")&amp;" KGS      AGAINST BILL OF ENTRY NO    "&amp;INDIRECT($A$1&amp;"!"&amp;CELL("address",$F88))&amp;"      Rate Per Kgs [ "&amp;INDIRECT($A$1&amp;"!"&amp;CELL("address",$I88))&amp;" ]     AGAINST H.S.CODE   "&amp;TEXT(INDIRECT($A$1&amp;"!"&amp;CELL("address",$H88)),"0000.0000")&amp;IF(OR(INDIRECT($A$1&amp;"!"&amp;CELL("address",$BT$8))&lt;&gt;"",INDIRECT($A$1&amp;"!"&amp;CELL("address",$BU$8))&lt;&gt;""),"  EFS ONLINE AC #    ","")&amp;_xlfn.IFNA(VLOOKUP(INDIRECT($A$1&amp;"!"&amp;CELL("address",BT88)),AC.No[],2,0),"")&amp;_xlfn.IFNA(IF(INDIRECT($A$1&amp;"!"&amp;CELL("address",BU88))&lt;&gt;0,"   +   "&amp;VLOOKUP(INDIRECT($A$1&amp;"!"&amp;CELL("address",BU88)),AC.No[],2,0),""),""),""),REPT("-",150))</f>
        <v/>
      </c>
      <c r="M88" s="7" t="str">
        <f ca="1">IF(INDIRECT($A$1&amp;"!"&amp;CELL("address",$CU88))&lt;&gt;"END",IF(INDIRECT($A$1&amp;"!"&amp;CELL("address",BX88))&lt;&gt;0,"USED IMPORTED   "&amp;INDIRECT($A$1&amp;"!"&amp;CELL("address",$CU88))&amp;"     USED  "&amp;TEXT(INDIRECT($A$1&amp;"!"&amp;CELL("address",BX88)),"#,###.#0")&amp;" KGS      AGAINST BILL OF ENTRY NO    "&amp;INDIRECT($A$1&amp;"!"&amp;CELL("address",$F88))&amp;"      Rate Per Kgs [ "&amp;INDIRECT($A$1&amp;"!"&amp;CELL("address",$I88))&amp;" ]     AGAINST H.S.CODE   "&amp;TEXT(INDIRECT($A$1&amp;"!"&amp;CELL("address",$H88)),"0000.0000")&amp;IF(OR(INDIRECT($A$1&amp;"!"&amp;CELL("address",$BZ$8))&lt;&gt;"",INDIRECT($A$1&amp;"!"&amp;CELL("address",$CA$8))&lt;&gt;""),"  EFS ONLINE AC #    ","")&amp;_xlfn.IFNA(VLOOKUP(INDIRECT($A$1&amp;"!"&amp;CELL("address",BZ88)),AC.No[],2,0),"")&amp;_xlfn.IFNA(IF(INDIRECT($A$1&amp;"!"&amp;CELL("address",CA88))&lt;&gt;0,"   +   "&amp;VLOOKUP(INDIRECT($A$1&amp;"!"&amp;CELL("address",CA88)),AC.No[],2,0),""),""),""),REPT("-",150))</f>
        <v/>
      </c>
      <c r="N88" s="7" t="str">
        <f ca="1">IF(INDIRECT($A$1&amp;"!"&amp;CELL("address",$CU88))&lt;&gt;"END",IF(INDIRECT($A$1&amp;"!"&amp;CELL("address",CD88))&lt;&gt;0,"USED IMPORTED   "&amp;INDIRECT($A$1&amp;"!"&amp;CELL("address",$CU88))&amp;"     USED  "&amp;TEXT(INDIRECT($A$1&amp;"!"&amp;CELL("address",CD88)),"#,###.#0")&amp;" KGS      AGAINST BILL OF ENTRY NO    "&amp;INDIRECT($A$1&amp;"!"&amp;CELL("address",$F88))&amp;"      Rate Per Kgs [ "&amp;INDIRECT($A$1&amp;"!"&amp;CELL("address",$I88))&amp;" ]     AGAINST H.S.CODE   "&amp;TEXT(INDIRECT($A$1&amp;"!"&amp;CELL("address",$H88)),"0000.0000")&amp;IF(OR(INDIRECT($A$1&amp;"!"&amp;CELL("address",$CF$8))&lt;&gt;"",INDIRECT($A$1&amp;"!"&amp;CELL("address",$CG$8))&lt;&gt;""),"  EFS ONLINE AC #    ","")&amp;_xlfn.IFNA(VLOOKUP(INDIRECT($A$1&amp;"!"&amp;CELL("address",CF88)),AC.No[],2,0),"")&amp;_xlfn.IFNA(IF(INDIRECT($A$1&amp;"!"&amp;CELL("address",CG88))&lt;&gt;0,"   +   "&amp;VLOOKUP(INDIRECT($A$1&amp;"!"&amp;CELL("address",CG88)),AC.No[],2,0),""),""),""),REPT("-",150))</f>
        <v/>
      </c>
      <c r="O88" s="7" t="str">
        <f ca="1">IF(INDIRECT($A$1&amp;"!"&amp;CELL("address",$CU88))&lt;&gt;"END",IF(INDIRECT($A$1&amp;"!"&amp;CELL("address",CJ88))&lt;&gt;0,"USED IMPORTED   "&amp;INDIRECT($A$1&amp;"!"&amp;CELL("address",$CU88))&amp;"     USED  "&amp;TEXT(INDIRECT($A$1&amp;"!"&amp;CELL("address",CJ88)),"#,###.#0")&amp;" KGS      AGAINST BILL OF ENTRY NO    "&amp;INDIRECT($A$1&amp;"!"&amp;CELL("address",$F88))&amp;"      Rate Per Kgs [ "&amp;INDIRECT($A$1&amp;"!"&amp;CELL("address",$I88))&amp;" ]     AGAINST H.S.CODE   "&amp;TEXT(INDIRECT($A$1&amp;"!"&amp;CELL("address",$H88)),"0000.0000")&amp;IF(OR(INDIRECT($A$1&amp;"!"&amp;CELL("address",$CL$8))&lt;&gt;"",INDIRECT($A$1&amp;"!"&amp;CELL("address",$CM$8))&lt;&gt;""),"  EFS ONLINE AC #    ","")&amp;_xlfn.IFNA(VLOOKUP(INDIRECT($A$1&amp;"!"&amp;CELL("address",CL88)),AC.No[],2,0),"")&amp;_xlfn.IFNA(IF(INDIRECT($A$1&amp;"!"&amp;CELL("address",CM88))&lt;&gt;0,"   +   "&amp;VLOOKUP(INDIRECT($A$1&amp;"!"&amp;CELL("address",CM88)),AC.No[],2,0),""),""),""),REPT("-",150))</f>
        <v/>
      </c>
      <c r="P88" s="7" t="str">
        <f ca="1">IF(INDIRECT($A$1&amp;"!"&amp;CELL("address",$CU88))&lt;&gt;"END",IF(INDIRECT($A$1&amp;"!"&amp;CELL("address",CP88))&lt;&gt;0,"USED IMPORTED   "&amp;INDIRECT($A$1&amp;"!"&amp;CELL("address",$CU88))&amp;"     USED  "&amp;TEXT(INDIRECT($A$1&amp;"!"&amp;CELL("address",CP88)),"#,###.#0")&amp;" KGS      AGAINST BILL OF ENTRY NO    "&amp;INDIRECT($A$1&amp;"!"&amp;CELL("address",$F88))&amp;"      Rate Per Kgs [ "&amp;INDIRECT($A$1&amp;"!"&amp;CELL("address",$I88))&amp;" ]     AGAINST H.S.CODE   "&amp;TEXT(INDIRECT($A$1&amp;"!"&amp;CELL("address",$H88)),"0000.0000")&amp;IF(OR(INDIRECT($A$1&amp;"!"&amp;CELL("address",$CR$8))&lt;&gt;"",INDIRECT($A$1&amp;"!"&amp;CELL("address",$CS$8))&lt;&gt;""),"  EFS ONLINE AC #    ","")&amp;_xlfn.IFNA(VLOOKUP(INDIRECT($A$1&amp;"!"&amp;CELL("address",CR88)),AC.No[],2,0),"")&amp;_xlfn.IFNA(IF(INDIRECT($A$1&amp;"!"&amp;CELL("address",CS88))&lt;&gt;0,"   +   "&amp;VLOOKUP(INDIRECT($A$1&amp;"!"&amp;CELL("address",CS88)),AC.No[],2,0),""),""),""),REPT("-",150))</f>
        <v/>
      </c>
    </row>
    <row r="89" spans="1:16" x14ac:dyDescent="0.2">
      <c r="A89" s="124">
        <v>80</v>
      </c>
      <c r="B89" s="7" t="str">
        <f ca="1">IF(INDIRECT($A$1&amp;"!"&amp;CELL("address",$CU89))&lt;&gt;"END",IF(INDIRECT($A$1&amp;"!"&amp;CELL("address",J89))&lt;&gt;0,"USED IMPORTED   "&amp;INDIRECT($A$1&amp;"!"&amp;CELL("address",$CU89))&amp;"     USED  "&amp;TEXT(INDIRECT($A$1&amp;"!"&amp;CELL("address",J89)),"#,###.#0")&amp;" KGS      AGAINST BILL OF ENTRY NO    "&amp;INDIRECT($A$1&amp;"!"&amp;CELL("address",$F89))&amp;"      Rate Per Kgs [ "&amp;INDIRECT($A$1&amp;"!"&amp;CELL("address",$I89))&amp;" ]     AGAINST H.S.CODE   "&amp;TEXT(INDIRECT($A$1&amp;"!"&amp;CELL("address",$H89)),"0000.0000")&amp;IF(OR(INDIRECT($A$1&amp;"!"&amp;CELL("address",$L$8))&lt;&gt;"",INDIRECT($A$1&amp;"!"&amp;CELL("address",$M$8))&lt;&gt;""),"  EFS ONLINE AC #    ","")&amp;_xlfn.IFNA(VLOOKUP(INDIRECT($A$1&amp;"!"&amp;CELL("address",L89)),AC.No[],2,0),"")&amp;_xlfn.IFNA(IF(INDIRECT($A$1&amp;"!"&amp;CELL("address",M89))&lt;&gt;0,"   +   "&amp;VLOOKUP(INDIRECT($A$1&amp;"!"&amp;CELL("address",M89)),AC.No[],2,0),""),""),""),REPT("-",150))</f>
        <v/>
      </c>
      <c r="C89" s="7" t="str">
        <f ca="1">IF(INDIRECT($A$1&amp;"!"&amp;CELL("address",$CU89))&lt;&gt;"END",IF(INDIRECT($A$1&amp;"!"&amp;CELL("address",P89))&lt;&gt;0,"USED IMPORTED   "&amp;INDIRECT($A$1&amp;"!"&amp;CELL("address",$CU89))&amp;"     USED  "&amp;TEXT(INDIRECT($A$1&amp;"!"&amp;CELL("address",P89)),"#,###.#0")&amp;" KGS      AGAINST BILL OF ENTRY NO    "&amp;INDIRECT($A$1&amp;"!"&amp;CELL("address",$F89))&amp;"      Rate Per Kgs [ "&amp;INDIRECT($A$1&amp;"!"&amp;CELL("address",$I89))&amp;" ]     AGAINST H.S.CODE   "&amp;TEXT(INDIRECT($A$1&amp;"!"&amp;CELL("address",$H89)),"0000.0000")&amp;IF(OR(INDIRECT($A$1&amp;"!"&amp;CELL("address",$R$8))&lt;&gt;"",INDIRECT($A$1&amp;"!"&amp;CELL("address",$S$8))&lt;&gt;""),"  EFS ONLINE AC #    ","")&amp;_xlfn.IFNA(VLOOKUP(INDIRECT($A$1&amp;"!"&amp;CELL("address",R89)),AC.No[],2,0),"")&amp;_xlfn.IFNA(IF(INDIRECT($A$1&amp;"!"&amp;CELL("address",S89))&lt;&gt;0,"   +   "&amp;VLOOKUP(INDIRECT($A$1&amp;"!"&amp;CELL("address",S89)),AC.No[],2,0),""),""),""),REPT("-",150))</f>
        <v/>
      </c>
      <c r="D89" s="7" t="str">
        <f ca="1">IF(INDIRECT($A$1&amp;"!"&amp;CELL("address",$CU89))&lt;&gt;"END",IF(INDIRECT($A$1&amp;"!"&amp;CELL("address",V89))&lt;&gt;0,"USED IMPORTED   "&amp;INDIRECT($A$1&amp;"!"&amp;CELL("address",$CU89))&amp;"     USED  "&amp;TEXT(INDIRECT($A$1&amp;"!"&amp;CELL("address",V89)),"#,###.#0")&amp;" KGS      AGAINST BILL OF ENTRY NO    "&amp;INDIRECT($A$1&amp;"!"&amp;CELL("address",$F89))&amp;"      Rate Per Kgs [ "&amp;INDIRECT($A$1&amp;"!"&amp;CELL("address",$I89))&amp;" ]     AGAINST H.S.CODE   "&amp;TEXT(INDIRECT($A$1&amp;"!"&amp;CELL("address",$H89)),"0000.0000")&amp;IF(OR(INDIRECT($A$1&amp;"!"&amp;CELL("address",$X$8))&lt;&gt;"",INDIRECT($A$1&amp;"!"&amp;CELL("address",$Y$8))&lt;&gt;""),"  EFS ONLINE AC #    ","")&amp;_xlfn.IFNA(VLOOKUP(INDIRECT($A$1&amp;"!"&amp;CELL("address",X89)),AC.No[],2,0),"")&amp;_xlfn.IFNA(IF(INDIRECT($A$1&amp;"!"&amp;CELL("address",Y89))&lt;&gt;0,"   +   "&amp;VLOOKUP(INDIRECT($A$1&amp;"!"&amp;CELL("address",Y89)),AC.No[],2,0),""),""),""),REPT("-",150))</f>
        <v/>
      </c>
      <c r="E89" s="7" t="str">
        <f ca="1">IF(INDIRECT($A$1&amp;"!"&amp;CELL("address",$CU89))&lt;&gt;"END",IF(INDIRECT($A$1&amp;"!"&amp;CELL("address",AB89))&lt;&gt;0,"USED IMPORTED   "&amp;INDIRECT($A$1&amp;"!"&amp;CELL("address",$CU89))&amp;"     USED  "&amp;TEXT(INDIRECT($A$1&amp;"!"&amp;CELL("address",AB89)),"#,###.#0")&amp;" KGS      AGAINST BILL OF ENTRY NO    "&amp;INDIRECT($A$1&amp;"!"&amp;CELL("address",$F89))&amp;"      Rate Per Kgs [ "&amp;INDIRECT($A$1&amp;"!"&amp;CELL("address",$I89))&amp;" ]     AGAINST H.S.CODE   "&amp;TEXT(INDIRECT($A$1&amp;"!"&amp;CELL("address",$H89)),"0000.0000")&amp;IF(OR(INDIRECT($A$1&amp;"!"&amp;CELL("address",$AD$8))&lt;&gt;"",INDIRECT($A$1&amp;"!"&amp;CELL("address",$AE$8))&lt;&gt;""),"  EFS ONLINE AC #    ","")&amp;_xlfn.IFNA(VLOOKUP(INDIRECT($A$1&amp;"!"&amp;CELL("address",AD89)),AC.No[],2,0),"")&amp;_xlfn.IFNA(IF(INDIRECT($A$1&amp;"!"&amp;CELL("address",AE89))&lt;&gt;0,"   +   "&amp;VLOOKUP(INDIRECT($A$1&amp;"!"&amp;CELL("address",AE89)),AC.No[],2,0),""),""),""),REPT("-",150))</f>
        <v/>
      </c>
      <c r="F89" s="7" t="str">
        <f ca="1">IF(INDIRECT($A$1&amp;"!"&amp;CELL("address",$CU89))&lt;&gt;"END",IF(INDIRECT($A$1&amp;"!"&amp;CELL("address",AH89))&lt;&gt;0,"USED IMPORTED   "&amp;INDIRECT($A$1&amp;"!"&amp;CELL("address",$CU89))&amp;"     USED  "&amp;TEXT(INDIRECT($A$1&amp;"!"&amp;CELL("address",AH89)),"#,###.#0")&amp;" KGS      AGAINST BILL OF ENTRY NO    "&amp;INDIRECT($A$1&amp;"!"&amp;CELL("address",$F89))&amp;"      Rate Per Kgs [ "&amp;INDIRECT($A$1&amp;"!"&amp;CELL("address",$I89))&amp;" ]     AGAINST H.S.CODE   "&amp;TEXT(INDIRECT($A$1&amp;"!"&amp;CELL("address",$H89)),"0000.0000")&amp;IF(OR(INDIRECT($A$1&amp;"!"&amp;CELL("address",$AJ$8))&lt;&gt;"",INDIRECT($A$1&amp;"!"&amp;CELL("address",$AK$8))&lt;&gt;""),"  EFS ONLINE AC #    ","")&amp;_xlfn.IFNA(VLOOKUP(INDIRECT($A$1&amp;"!"&amp;CELL("address",AJ89)),AC.No[],2,0),"")&amp;_xlfn.IFNA(IF(INDIRECT($A$1&amp;"!"&amp;CELL("address",AK89))&lt;&gt;0,"   +   "&amp;VLOOKUP(INDIRECT($A$1&amp;"!"&amp;CELL("address",AK89)),AC.No[],2,0),""),""),""),REPT("-",150))</f>
        <v/>
      </c>
      <c r="G89" s="7" t="str">
        <f ca="1">IF(INDIRECT($A$1&amp;"!"&amp;CELL("address",$CU89))&lt;&gt;"END",IF(INDIRECT($A$1&amp;"!"&amp;CELL("address",AN89))&lt;&gt;0,"USED IMPORTED   "&amp;INDIRECT($A$1&amp;"!"&amp;CELL("address",$CU89))&amp;"     USED  "&amp;TEXT(INDIRECT($A$1&amp;"!"&amp;CELL("address",AN89)),"#,###.#0")&amp;" KGS      AGAINST BILL OF ENTRY NO    "&amp;INDIRECT($A$1&amp;"!"&amp;CELL("address",$F89))&amp;"      Rate Per Kgs [ "&amp;INDIRECT($A$1&amp;"!"&amp;CELL("address",$I89))&amp;" ]     AGAINST H.S.CODE   "&amp;TEXT(INDIRECT($A$1&amp;"!"&amp;CELL("address",$H89)),"0000.0000")&amp;IF(OR(INDIRECT($A$1&amp;"!"&amp;CELL("address",$AP$8))&lt;&gt;"",INDIRECT($A$1&amp;"!"&amp;CELL("address",$AQ$8))&lt;&gt;""),"  EFS ONLINE AC #    ","")&amp;_xlfn.IFNA(VLOOKUP(INDIRECT($A$1&amp;"!"&amp;CELL("address",AP89)),AC.No[],2,0),"")&amp;_xlfn.IFNA(IF(INDIRECT($A$1&amp;"!"&amp;CELL("address",AQ89))&lt;&gt;0,"   +   "&amp;VLOOKUP(INDIRECT($A$1&amp;"!"&amp;CELL("address",AQ89)),AC.No[],2,0),""),""),""),REPT("-",150))</f>
        <v/>
      </c>
      <c r="H89" s="7" t="str">
        <f ca="1">IF(INDIRECT($A$1&amp;"!"&amp;CELL("address",$CU89))&lt;&gt;"END",IF(INDIRECT($A$1&amp;"!"&amp;CELL("address",AT89))&lt;&gt;0,"USED IMPORTED   "&amp;INDIRECT($A$1&amp;"!"&amp;CELL("address",$CU89))&amp;"     USED  "&amp;TEXT(INDIRECT($A$1&amp;"!"&amp;CELL("address",AT89)),"#,###.#0")&amp;" KGS      AGAINST BILL OF ENTRY NO    "&amp;INDIRECT($A$1&amp;"!"&amp;CELL("address",$F89))&amp;"      Rate Per Kgs [ "&amp;INDIRECT($A$1&amp;"!"&amp;CELL("address",$I89))&amp;" ]     AGAINST H.S.CODE   "&amp;TEXT(INDIRECT($A$1&amp;"!"&amp;CELL("address",$H89)),"0000.0000")&amp;IF(OR(INDIRECT($A$1&amp;"!"&amp;CELL("address",$AV$8))&lt;&gt;"",INDIRECT($A$1&amp;"!"&amp;CELL("address",$AW$8))&lt;&gt;""),"  EFS ONLINE AC #    ","")&amp;_xlfn.IFNA(VLOOKUP(INDIRECT($A$1&amp;"!"&amp;CELL("address",AV89)),AC.No[],2,0),"")&amp;_xlfn.IFNA(IF(INDIRECT($A$1&amp;"!"&amp;CELL("address",AW89))&lt;&gt;0,"   +   "&amp;VLOOKUP(INDIRECT($A$1&amp;"!"&amp;CELL("address",AW89)),AC.No[],2,0),""),""),""),REPT("-",150))</f>
        <v/>
      </c>
      <c r="I89" s="7" t="str">
        <f ca="1">IF(INDIRECT($A$1&amp;"!"&amp;CELL("address",$CU89))&lt;&gt;"END",IF(INDIRECT($A$1&amp;"!"&amp;CELL("address",AZ89))&lt;&gt;0,"USED IMPORTED   "&amp;INDIRECT($A$1&amp;"!"&amp;CELL("address",$CU89))&amp;"     USED  "&amp;TEXT(INDIRECT($A$1&amp;"!"&amp;CELL("address",AZ89)),"#,###.#0")&amp;" KGS      AGAINST BILL OF ENTRY NO    "&amp;INDIRECT($A$1&amp;"!"&amp;CELL("address",$F89))&amp;"      Rate Per Kgs [ "&amp;INDIRECT($A$1&amp;"!"&amp;CELL("address",$I89))&amp;" ]     AGAINST H.S.CODE   "&amp;TEXT(INDIRECT($A$1&amp;"!"&amp;CELL("address",$H89)),"0000.0000")&amp;IF(OR(INDIRECT($A$1&amp;"!"&amp;CELL("address",$BB$8))&lt;&gt;"",INDIRECT($A$1&amp;"!"&amp;CELL("address",$BC$8))&lt;&gt;""),"  EFS ONLINE AC #    ","")&amp;_xlfn.IFNA(VLOOKUP(INDIRECT($A$1&amp;"!"&amp;CELL("address",BB89)),AC.No[],2,0),"")&amp;_xlfn.IFNA(IF(INDIRECT($A$1&amp;"!"&amp;CELL("address",BC89))&lt;&gt;0,"   +   "&amp;VLOOKUP(INDIRECT($A$1&amp;"!"&amp;CELL("address",BC89)),AC.No[],2,0),""),""),""),REPT("-",150))</f>
        <v/>
      </c>
      <c r="J89" s="7" t="str">
        <f ca="1">IF(INDIRECT($A$1&amp;"!"&amp;CELL("address",$CU89))&lt;&gt;"END",IF(INDIRECT($A$1&amp;"!"&amp;CELL("address",BF89))&lt;&gt;0,"USED IMPORTED   "&amp;INDIRECT($A$1&amp;"!"&amp;CELL("address",$CU89))&amp;"     USED  "&amp;TEXT(INDIRECT($A$1&amp;"!"&amp;CELL("address",BF89)),"#,###.#0")&amp;" KGS      AGAINST BILL OF ENTRY NO    "&amp;INDIRECT($A$1&amp;"!"&amp;CELL("address",$F89))&amp;"      Rate Per Kgs [ "&amp;INDIRECT($A$1&amp;"!"&amp;CELL("address",$I89))&amp;" ]     AGAINST H.S.CODE   "&amp;TEXT(INDIRECT($A$1&amp;"!"&amp;CELL("address",$H89)),"0000.0000")&amp;IF(OR(INDIRECT($A$1&amp;"!"&amp;CELL("address",$BH$8))&lt;&gt;"",INDIRECT($A$1&amp;"!"&amp;CELL("address",$BI$8))&lt;&gt;""),"  EFS ONLINE AC #    ","")&amp;_xlfn.IFNA(VLOOKUP(INDIRECT($A$1&amp;"!"&amp;CELL("address",BH89)),AC.No[],2,0),"")&amp;_xlfn.IFNA(IF(INDIRECT($A$1&amp;"!"&amp;CELL("address",BI89))&lt;&gt;0,"   +   "&amp;VLOOKUP(INDIRECT($A$1&amp;"!"&amp;CELL("address",BI89)),AC.No[],2,0),""),""),""),REPT("-",150))</f>
        <v/>
      </c>
      <c r="K89" s="7" t="str">
        <f ca="1">IF(INDIRECT($A$1&amp;"!"&amp;CELL("address",$CU89))&lt;&gt;"END",IF(INDIRECT($A$1&amp;"!"&amp;CELL("address",BL89))&lt;&gt;0,"USED IMPORTED   "&amp;INDIRECT($A$1&amp;"!"&amp;CELL("address",$CU89))&amp;"     USED  "&amp;TEXT(INDIRECT($A$1&amp;"!"&amp;CELL("address",BL89)),"#,###.#0")&amp;" KGS      AGAINST BILL OF ENTRY NO    "&amp;INDIRECT($A$1&amp;"!"&amp;CELL("address",$F89))&amp;"      Rate Per Kgs [ "&amp;INDIRECT($A$1&amp;"!"&amp;CELL("address",$I89))&amp;" ]     AGAINST H.S.CODE   "&amp;TEXT(INDIRECT($A$1&amp;"!"&amp;CELL("address",$H89)),"0000.0000")&amp;IF(OR(INDIRECT($A$1&amp;"!"&amp;CELL("address",$BN$8))&lt;&gt;"",INDIRECT($A$1&amp;"!"&amp;CELL("address",$BO$8))&lt;&gt;""),"  EFS ONLINE AC #    ","")&amp;_xlfn.IFNA(VLOOKUP(INDIRECT($A$1&amp;"!"&amp;CELL("address",BN89)),AC.No[],2,0),"")&amp;_xlfn.IFNA(IF(INDIRECT($A$1&amp;"!"&amp;CELL("address",BO89))&lt;&gt;0,"   +   "&amp;VLOOKUP(INDIRECT($A$1&amp;"!"&amp;CELL("address",BO89)),AC.No[],2,0),""),""),""),REPT("-",150))</f>
        <v/>
      </c>
      <c r="L89" s="7" t="str">
        <f ca="1">IF(INDIRECT($A$1&amp;"!"&amp;CELL("address",$CU89))&lt;&gt;"END",IF(INDIRECT($A$1&amp;"!"&amp;CELL("address",BR89))&lt;&gt;0,"USED IMPORTED   "&amp;INDIRECT($A$1&amp;"!"&amp;CELL("address",$CU89))&amp;"     USED  "&amp;TEXT(INDIRECT($A$1&amp;"!"&amp;CELL("address",BR89)),"#,###.#0")&amp;" KGS      AGAINST BILL OF ENTRY NO    "&amp;INDIRECT($A$1&amp;"!"&amp;CELL("address",$F89))&amp;"      Rate Per Kgs [ "&amp;INDIRECT($A$1&amp;"!"&amp;CELL("address",$I89))&amp;" ]     AGAINST H.S.CODE   "&amp;TEXT(INDIRECT($A$1&amp;"!"&amp;CELL("address",$H89)),"0000.0000")&amp;IF(OR(INDIRECT($A$1&amp;"!"&amp;CELL("address",$BT$8))&lt;&gt;"",INDIRECT($A$1&amp;"!"&amp;CELL("address",$BU$8))&lt;&gt;""),"  EFS ONLINE AC #    ","")&amp;_xlfn.IFNA(VLOOKUP(INDIRECT($A$1&amp;"!"&amp;CELL("address",BT89)),AC.No[],2,0),"")&amp;_xlfn.IFNA(IF(INDIRECT($A$1&amp;"!"&amp;CELL("address",BU89))&lt;&gt;0,"   +   "&amp;VLOOKUP(INDIRECT($A$1&amp;"!"&amp;CELL("address",BU89)),AC.No[],2,0),""),""),""),REPT("-",150))</f>
        <v/>
      </c>
      <c r="M89" s="7" t="str">
        <f ca="1">IF(INDIRECT($A$1&amp;"!"&amp;CELL("address",$CU89))&lt;&gt;"END",IF(INDIRECT($A$1&amp;"!"&amp;CELL("address",BX89))&lt;&gt;0,"USED IMPORTED   "&amp;INDIRECT($A$1&amp;"!"&amp;CELL("address",$CU89))&amp;"     USED  "&amp;TEXT(INDIRECT($A$1&amp;"!"&amp;CELL("address",BX89)),"#,###.#0")&amp;" KGS      AGAINST BILL OF ENTRY NO    "&amp;INDIRECT($A$1&amp;"!"&amp;CELL("address",$F89))&amp;"      Rate Per Kgs [ "&amp;INDIRECT($A$1&amp;"!"&amp;CELL("address",$I89))&amp;" ]     AGAINST H.S.CODE   "&amp;TEXT(INDIRECT($A$1&amp;"!"&amp;CELL("address",$H89)),"0000.0000")&amp;IF(OR(INDIRECT($A$1&amp;"!"&amp;CELL("address",$BZ$8))&lt;&gt;"",INDIRECT($A$1&amp;"!"&amp;CELL("address",$CA$8))&lt;&gt;""),"  EFS ONLINE AC #    ","")&amp;_xlfn.IFNA(VLOOKUP(INDIRECT($A$1&amp;"!"&amp;CELL("address",BZ89)),AC.No[],2,0),"")&amp;_xlfn.IFNA(IF(INDIRECT($A$1&amp;"!"&amp;CELL("address",CA89))&lt;&gt;0,"   +   "&amp;VLOOKUP(INDIRECT($A$1&amp;"!"&amp;CELL("address",CA89)),AC.No[],2,0),""),""),""),REPT("-",150))</f>
        <v/>
      </c>
      <c r="N89" s="7" t="str">
        <f ca="1">IF(INDIRECT($A$1&amp;"!"&amp;CELL("address",$CU89))&lt;&gt;"END",IF(INDIRECT($A$1&amp;"!"&amp;CELL("address",CD89))&lt;&gt;0,"USED IMPORTED   "&amp;INDIRECT($A$1&amp;"!"&amp;CELL("address",$CU89))&amp;"     USED  "&amp;TEXT(INDIRECT($A$1&amp;"!"&amp;CELL("address",CD89)),"#,###.#0")&amp;" KGS      AGAINST BILL OF ENTRY NO    "&amp;INDIRECT($A$1&amp;"!"&amp;CELL("address",$F89))&amp;"      Rate Per Kgs [ "&amp;INDIRECT($A$1&amp;"!"&amp;CELL("address",$I89))&amp;" ]     AGAINST H.S.CODE   "&amp;TEXT(INDIRECT($A$1&amp;"!"&amp;CELL("address",$H89)),"0000.0000")&amp;IF(OR(INDIRECT($A$1&amp;"!"&amp;CELL("address",$CF$8))&lt;&gt;"",INDIRECT($A$1&amp;"!"&amp;CELL("address",$CG$8))&lt;&gt;""),"  EFS ONLINE AC #    ","")&amp;_xlfn.IFNA(VLOOKUP(INDIRECT($A$1&amp;"!"&amp;CELL("address",CF89)),AC.No[],2,0),"")&amp;_xlfn.IFNA(IF(INDIRECT($A$1&amp;"!"&amp;CELL("address",CG89))&lt;&gt;0,"   +   "&amp;VLOOKUP(INDIRECT($A$1&amp;"!"&amp;CELL("address",CG89)),AC.No[],2,0),""),""),""),REPT("-",150))</f>
        <v/>
      </c>
      <c r="O89" s="7" t="str">
        <f ca="1">IF(INDIRECT($A$1&amp;"!"&amp;CELL("address",$CU89))&lt;&gt;"END",IF(INDIRECT($A$1&amp;"!"&amp;CELL("address",CJ89))&lt;&gt;0,"USED IMPORTED   "&amp;INDIRECT($A$1&amp;"!"&amp;CELL("address",$CU89))&amp;"     USED  "&amp;TEXT(INDIRECT($A$1&amp;"!"&amp;CELL("address",CJ89)),"#,###.#0")&amp;" KGS      AGAINST BILL OF ENTRY NO    "&amp;INDIRECT($A$1&amp;"!"&amp;CELL("address",$F89))&amp;"      Rate Per Kgs [ "&amp;INDIRECT($A$1&amp;"!"&amp;CELL("address",$I89))&amp;" ]     AGAINST H.S.CODE   "&amp;TEXT(INDIRECT($A$1&amp;"!"&amp;CELL("address",$H89)),"0000.0000")&amp;IF(OR(INDIRECT($A$1&amp;"!"&amp;CELL("address",$CL$8))&lt;&gt;"",INDIRECT($A$1&amp;"!"&amp;CELL("address",$CM$8))&lt;&gt;""),"  EFS ONLINE AC #    ","")&amp;_xlfn.IFNA(VLOOKUP(INDIRECT($A$1&amp;"!"&amp;CELL("address",CL89)),AC.No[],2,0),"")&amp;_xlfn.IFNA(IF(INDIRECT($A$1&amp;"!"&amp;CELL("address",CM89))&lt;&gt;0,"   +   "&amp;VLOOKUP(INDIRECT($A$1&amp;"!"&amp;CELL("address",CM89)),AC.No[],2,0),""),""),""),REPT("-",150))</f>
        <v/>
      </c>
      <c r="P89" s="7" t="str">
        <f ca="1">IF(INDIRECT($A$1&amp;"!"&amp;CELL("address",$CU89))&lt;&gt;"END",IF(INDIRECT($A$1&amp;"!"&amp;CELL("address",CP89))&lt;&gt;0,"USED IMPORTED   "&amp;INDIRECT($A$1&amp;"!"&amp;CELL("address",$CU89))&amp;"     USED  "&amp;TEXT(INDIRECT($A$1&amp;"!"&amp;CELL("address",CP89)),"#,###.#0")&amp;" KGS      AGAINST BILL OF ENTRY NO    "&amp;INDIRECT($A$1&amp;"!"&amp;CELL("address",$F89))&amp;"      Rate Per Kgs [ "&amp;INDIRECT($A$1&amp;"!"&amp;CELL("address",$I89))&amp;" ]     AGAINST H.S.CODE   "&amp;TEXT(INDIRECT($A$1&amp;"!"&amp;CELL("address",$H89)),"0000.0000")&amp;IF(OR(INDIRECT($A$1&amp;"!"&amp;CELL("address",$CR$8))&lt;&gt;"",INDIRECT($A$1&amp;"!"&amp;CELL("address",$CS$8))&lt;&gt;""),"  EFS ONLINE AC #    ","")&amp;_xlfn.IFNA(VLOOKUP(INDIRECT($A$1&amp;"!"&amp;CELL("address",CR89)),AC.No[],2,0),"")&amp;_xlfn.IFNA(IF(INDIRECT($A$1&amp;"!"&amp;CELL("address",CS89))&lt;&gt;0,"   +   "&amp;VLOOKUP(INDIRECT($A$1&amp;"!"&amp;CELL("address",CS89)),AC.No[],2,0),""),""),""),REPT("-",150))</f>
        <v/>
      </c>
    </row>
    <row r="90" spans="1:16" x14ac:dyDescent="0.2">
      <c r="A90" s="124">
        <v>81</v>
      </c>
      <c r="B90" s="7" t="str">
        <f ca="1">IF(INDIRECT($A$1&amp;"!"&amp;CELL("address",$CU90))&lt;&gt;"END",IF(INDIRECT($A$1&amp;"!"&amp;CELL("address",J90))&lt;&gt;0,"USED IMPORTED   "&amp;INDIRECT($A$1&amp;"!"&amp;CELL("address",$CU90))&amp;"     USED  "&amp;TEXT(INDIRECT($A$1&amp;"!"&amp;CELL("address",J90)),"#,###.#0")&amp;" KGS      AGAINST BILL OF ENTRY NO    "&amp;INDIRECT($A$1&amp;"!"&amp;CELL("address",$F90))&amp;"      Rate Per Kgs [ "&amp;INDIRECT($A$1&amp;"!"&amp;CELL("address",$I90))&amp;" ]     AGAINST H.S.CODE   "&amp;TEXT(INDIRECT($A$1&amp;"!"&amp;CELL("address",$H90)),"0000.0000")&amp;IF(OR(INDIRECT($A$1&amp;"!"&amp;CELL("address",$L$8))&lt;&gt;"",INDIRECT($A$1&amp;"!"&amp;CELL("address",$M$8))&lt;&gt;""),"  EFS ONLINE AC #    ","")&amp;_xlfn.IFNA(VLOOKUP(INDIRECT($A$1&amp;"!"&amp;CELL("address",L90)),AC.No[],2,0),"")&amp;_xlfn.IFNA(IF(INDIRECT($A$1&amp;"!"&amp;CELL("address",M90))&lt;&gt;0,"   +   "&amp;VLOOKUP(INDIRECT($A$1&amp;"!"&amp;CELL("address",M90)),AC.No[],2,0),""),""),""),REPT("-",150))</f>
        <v/>
      </c>
      <c r="C90" s="7" t="str">
        <f ca="1">IF(INDIRECT($A$1&amp;"!"&amp;CELL("address",$CU90))&lt;&gt;"END",IF(INDIRECT($A$1&amp;"!"&amp;CELL("address",P90))&lt;&gt;0,"USED IMPORTED   "&amp;INDIRECT($A$1&amp;"!"&amp;CELL("address",$CU90))&amp;"     USED  "&amp;TEXT(INDIRECT($A$1&amp;"!"&amp;CELL("address",P90)),"#,###.#0")&amp;" KGS      AGAINST BILL OF ENTRY NO    "&amp;INDIRECT($A$1&amp;"!"&amp;CELL("address",$F90))&amp;"      Rate Per Kgs [ "&amp;INDIRECT($A$1&amp;"!"&amp;CELL("address",$I90))&amp;" ]     AGAINST H.S.CODE   "&amp;TEXT(INDIRECT($A$1&amp;"!"&amp;CELL("address",$H90)),"0000.0000")&amp;IF(OR(INDIRECT($A$1&amp;"!"&amp;CELL("address",$R$8))&lt;&gt;"",INDIRECT($A$1&amp;"!"&amp;CELL("address",$S$8))&lt;&gt;""),"  EFS ONLINE AC #    ","")&amp;_xlfn.IFNA(VLOOKUP(INDIRECT($A$1&amp;"!"&amp;CELL("address",R90)),AC.No[],2,0),"")&amp;_xlfn.IFNA(IF(INDIRECT($A$1&amp;"!"&amp;CELL("address",S90))&lt;&gt;0,"   +   "&amp;VLOOKUP(INDIRECT($A$1&amp;"!"&amp;CELL("address",S90)),AC.No[],2,0),""),""),""),REPT("-",150))</f>
        <v/>
      </c>
      <c r="D90" s="7" t="str">
        <f ca="1">IF(INDIRECT($A$1&amp;"!"&amp;CELL("address",$CU90))&lt;&gt;"END",IF(INDIRECT($A$1&amp;"!"&amp;CELL("address",V90))&lt;&gt;0,"USED IMPORTED   "&amp;INDIRECT($A$1&amp;"!"&amp;CELL("address",$CU90))&amp;"     USED  "&amp;TEXT(INDIRECT($A$1&amp;"!"&amp;CELL("address",V90)),"#,###.#0")&amp;" KGS      AGAINST BILL OF ENTRY NO    "&amp;INDIRECT($A$1&amp;"!"&amp;CELL("address",$F90))&amp;"      Rate Per Kgs [ "&amp;INDIRECT($A$1&amp;"!"&amp;CELL("address",$I90))&amp;" ]     AGAINST H.S.CODE   "&amp;TEXT(INDIRECT($A$1&amp;"!"&amp;CELL("address",$H90)),"0000.0000")&amp;IF(OR(INDIRECT($A$1&amp;"!"&amp;CELL("address",$X$8))&lt;&gt;"",INDIRECT($A$1&amp;"!"&amp;CELL("address",$Y$8))&lt;&gt;""),"  EFS ONLINE AC #    ","")&amp;_xlfn.IFNA(VLOOKUP(INDIRECT($A$1&amp;"!"&amp;CELL("address",X90)),AC.No[],2,0),"")&amp;_xlfn.IFNA(IF(INDIRECT($A$1&amp;"!"&amp;CELL("address",Y90))&lt;&gt;0,"   +   "&amp;VLOOKUP(INDIRECT($A$1&amp;"!"&amp;CELL("address",Y90)),AC.No[],2,0),""),""),""),REPT("-",150))</f>
        <v/>
      </c>
      <c r="E90" s="7" t="str">
        <f ca="1">IF(INDIRECT($A$1&amp;"!"&amp;CELL("address",$CU90))&lt;&gt;"END",IF(INDIRECT($A$1&amp;"!"&amp;CELL("address",AB90))&lt;&gt;0,"USED IMPORTED   "&amp;INDIRECT($A$1&amp;"!"&amp;CELL("address",$CU90))&amp;"     USED  "&amp;TEXT(INDIRECT($A$1&amp;"!"&amp;CELL("address",AB90)),"#,###.#0")&amp;" KGS      AGAINST BILL OF ENTRY NO    "&amp;INDIRECT($A$1&amp;"!"&amp;CELL("address",$F90))&amp;"      Rate Per Kgs [ "&amp;INDIRECT($A$1&amp;"!"&amp;CELL("address",$I90))&amp;" ]     AGAINST H.S.CODE   "&amp;TEXT(INDIRECT($A$1&amp;"!"&amp;CELL("address",$H90)),"0000.0000")&amp;IF(OR(INDIRECT($A$1&amp;"!"&amp;CELL("address",$AD$8))&lt;&gt;"",INDIRECT($A$1&amp;"!"&amp;CELL("address",$AE$8))&lt;&gt;""),"  EFS ONLINE AC #    ","")&amp;_xlfn.IFNA(VLOOKUP(INDIRECT($A$1&amp;"!"&amp;CELL("address",AD90)),AC.No[],2,0),"")&amp;_xlfn.IFNA(IF(INDIRECT($A$1&amp;"!"&amp;CELL("address",AE90))&lt;&gt;0,"   +   "&amp;VLOOKUP(INDIRECT($A$1&amp;"!"&amp;CELL("address",AE90)),AC.No[],2,0),""),""),""),REPT("-",150))</f>
        <v/>
      </c>
      <c r="F90" s="7" t="str">
        <f ca="1">IF(INDIRECT($A$1&amp;"!"&amp;CELL("address",$CU90))&lt;&gt;"END",IF(INDIRECT($A$1&amp;"!"&amp;CELL("address",AH90))&lt;&gt;0,"USED IMPORTED   "&amp;INDIRECT($A$1&amp;"!"&amp;CELL("address",$CU90))&amp;"     USED  "&amp;TEXT(INDIRECT($A$1&amp;"!"&amp;CELL("address",AH90)),"#,###.#0")&amp;" KGS      AGAINST BILL OF ENTRY NO    "&amp;INDIRECT($A$1&amp;"!"&amp;CELL("address",$F90))&amp;"      Rate Per Kgs [ "&amp;INDIRECT($A$1&amp;"!"&amp;CELL("address",$I90))&amp;" ]     AGAINST H.S.CODE   "&amp;TEXT(INDIRECT($A$1&amp;"!"&amp;CELL("address",$H90)),"0000.0000")&amp;IF(OR(INDIRECT($A$1&amp;"!"&amp;CELL("address",$AJ$8))&lt;&gt;"",INDIRECT($A$1&amp;"!"&amp;CELL("address",$AK$8))&lt;&gt;""),"  EFS ONLINE AC #    ","")&amp;_xlfn.IFNA(VLOOKUP(INDIRECT($A$1&amp;"!"&amp;CELL("address",AJ90)),AC.No[],2,0),"")&amp;_xlfn.IFNA(IF(INDIRECT($A$1&amp;"!"&amp;CELL("address",AK90))&lt;&gt;0,"   +   "&amp;VLOOKUP(INDIRECT($A$1&amp;"!"&amp;CELL("address",AK90)),AC.No[],2,0),""),""),""),REPT("-",150))</f>
        <v/>
      </c>
      <c r="G90" s="7" t="str">
        <f ca="1">IF(INDIRECT($A$1&amp;"!"&amp;CELL("address",$CU90))&lt;&gt;"END",IF(INDIRECT($A$1&amp;"!"&amp;CELL("address",AN90))&lt;&gt;0,"USED IMPORTED   "&amp;INDIRECT($A$1&amp;"!"&amp;CELL("address",$CU90))&amp;"     USED  "&amp;TEXT(INDIRECT($A$1&amp;"!"&amp;CELL("address",AN90)),"#,###.#0")&amp;" KGS      AGAINST BILL OF ENTRY NO    "&amp;INDIRECT($A$1&amp;"!"&amp;CELL("address",$F90))&amp;"      Rate Per Kgs [ "&amp;INDIRECT($A$1&amp;"!"&amp;CELL("address",$I90))&amp;" ]     AGAINST H.S.CODE   "&amp;TEXT(INDIRECT($A$1&amp;"!"&amp;CELL("address",$H90)),"0000.0000")&amp;IF(OR(INDIRECT($A$1&amp;"!"&amp;CELL("address",$AP$8))&lt;&gt;"",INDIRECT($A$1&amp;"!"&amp;CELL("address",$AQ$8))&lt;&gt;""),"  EFS ONLINE AC #    ","")&amp;_xlfn.IFNA(VLOOKUP(INDIRECT($A$1&amp;"!"&amp;CELL("address",AP90)),AC.No[],2,0),"")&amp;_xlfn.IFNA(IF(INDIRECT($A$1&amp;"!"&amp;CELL("address",AQ90))&lt;&gt;0,"   +   "&amp;VLOOKUP(INDIRECT($A$1&amp;"!"&amp;CELL("address",AQ90)),AC.No[],2,0),""),""),""),REPT("-",150))</f>
        <v/>
      </c>
      <c r="H90" s="7" t="str">
        <f ca="1">IF(INDIRECT($A$1&amp;"!"&amp;CELL("address",$CU90))&lt;&gt;"END",IF(INDIRECT($A$1&amp;"!"&amp;CELL("address",AT90))&lt;&gt;0,"USED IMPORTED   "&amp;INDIRECT($A$1&amp;"!"&amp;CELL("address",$CU90))&amp;"     USED  "&amp;TEXT(INDIRECT($A$1&amp;"!"&amp;CELL("address",AT90)),"#,###.#0")&amp;" KGS      AGAINST BILL OF ENTRY NO    "&amp;INDIRECT($A$1&amp;"!"&amp;CELL("address",$F90))&amp;"      Rate Per Kgs [ "&amp;INDIRECT($A$1&amp;"!"&amp;CELL("address",$I90))&amp;" ]     AGAINST H.S.CODE   "&amp;TEXT(INDIRECT($A$1&amp;"!"&amp;CELL("address",$H90)),"0000.0000")&amp;IF(OR(INDIRECT($A$1&amp;"!"&amp;CELL("address",$AV$8))&lt;&gt;"",INDIRECT($A$1&amp;"!"&amp;CELL("address",$AW$8))&lt;&gt;""),"  EFS ONLINE AC #    ","")&amp;_xlfn.IFNA(VLOOKUP(INDIRECT($A$1&amp;"!"&amp;CELL("address",AV90)),AC.No[],2,0),"")&amp;_xlfn.IFNA(IF(INDIRECT($A$1&amp;"!"&amp;CELL("address",AW90))&lt;&gt;0,"   +   "&amp;VLOOKUP(INDIRECT($A$1&amp;"!"&amp;CELL("address",AW90)),AC.No[],2,0),""),""),""),REPT("-",150))</f>
        <v/>
      </c>
      <c r="I90" s="7" t="str">
        <f ca="1">IF(INDIRECT($A$1&amp;"!"&amp;CELL("address",$CU90))&lt;&gt;"END",IF(INDIRECT($A$1&amp;"!"&amp;CELL("address",AZ90))&lt;&gt;0,"USED IMPORTED   "&amp;INDIRECT($A$1&amp;"!"&amp;CELL("address",$CU90))&amp;"     USED  "&amp;TEXT(INDIRECT($A$1&amp;"!"&amp;CELL("address",AZ90)),"#,###.#0")&amp;" KGS      AGAINST BILL OF ENTRY NO    "&amp;INDIRECT($A$1&amp;"!"&amp;CELL("address",$F90))&amp;"      Rate Per Kgs [ "&amp;INDIRECT($A$1&amp;"!"&amp;CELL("address",$I90))&amp;" ]     AGAINST H.S.CODE   "&amp;TEXT(INDIRECT($A$1&amp;"!"&amp;CELL("address",$H90)),"0000.0000")&amp;IF(OR(INDIRECT($A$1&amp;"!"&amp;CELL("address",$BB$8))&lt;&gt;"",INDIRECT($A$1&amp;"!"&amp;CELL("address",$BC$8))&lt;&gt;""),"  EFS ONLINE AC #    ","")&amp;_xlfn.IFNA(VLOOKUP(INDIRECT($A$1&amp;"!"&amp;CELL("address",BB90)),AC.No[],2,0),"")&amp;_xlfn.IFNA(IF(INDIRECT($A$1&amp;"!"&amp;CELL("address",BC90))&lt;&gt;0,"   +   "&amp;VLOOKUP(INDIRECT($A$1&amp;"!"&amp;CELL("address",BC90)),AC.No[],2,0),""),""),""),REPT("-",150))</f>
        <v/>
      </c>
      <c r="J90" s="7" t="str">
        <f ca="1">IF(INDIRECT($A$1&amp;"!"&amp;CELL("address",$CU90))&lt;&gt;"END",IF(INDIRECT($A$1&amp;"!"&amp;CELL("address",BF90))&lt;&gt;0,"USED IMPORTED   "&amp;INDIRECT($A$1&amp;"!"&amp;CELL("address",$CU90))&amp;"     USED  "&amp;TEXT(INDIRECT($A$1&amp;"!"&amp;CELL("address",BF90)),"#,###.#0")&amp;" KGS      AGAINST BILL OF ENTRY NO    "&amp;INDIRECT($A$1&amp;"!"&amp;CELL("address",$F90))&amp;"      Rate Per Kgs [ "&amp;INDIRECT($A$1&amp;"!"&amp;CELL("address",$I90))&amp;" ]     AGAINST H.S.CODE   "&amp;TEXT(INDIRECT($A$1&amp;"!"&amp;CELL("address",$H90)),"0000.0000")&amp;IF(OR(INDIRECT($A$1&amp;"!"&amp;CELL("address",$BH$8))&lt;&gt;"",INDIRECT($A$1&amp;"!"&amp;CELL("address",$BI$8))&lt;&gt;""),"  EFS ONLINE AC #    ","")&amp;_xlfn.IFNA(VLOOKUP(INDIRECT($A$1&amp;"!"&amp;CELL("address",BH90)),AC.No[],2,0),"")&amp;_xlfn.IFNA(IF(INDIRECT($A$1&amp;"!"&amp;CELL("address",BI90))&lt;&gt;0,"   +   "&amp;VLOOKUP(INDIRECT($A$1&amp;"!"&amp;CELL("address",BI90)),AC.No[],2,0),""),""),""),REPT("-",150))</f>
        <v/>
      </c>
      <c r="K90" s="7" t="str">
        <f ca="1">IF(INDIRECT($A$1&amp;"!"&amp;CELL("address",$CU90))&lt;&gt;"END",IF(INDIRECT($A$1&amp;"!"&amp;CELL("address",BL90))&lt;&gt;0,"USED IMPORTED   "&amp;INDIRECT($A$1&amp;"!"&amp;CELL("address",$CU90))&amp;"     USED  "&amp;TEXT(INDIRECT($A$1&amp;"!"&amp;CELL("address",BL90)),"#,###.#0")&amp;" KGS      AGAINST BILL OF ENTRY NO    "&amp;INDIRECT($A$1&amp;"!"&amp;CELL("address",$F90))&amp;"      Rate Per Kgs [ "&amp;INDIRECT($A$1&amp;"!"&amp;CELL("address",$I90))&amp;" ]     AGAINST H.S.CODE   "&amp;TEXT(INDIRECT($A$1&amp;"!"&amp;CELL("address",$H90)),"0000.0000")&amp;IF(OR(INDIRECT($A$1&amp;"!"&amp;CELL("address",$BN$8))&lt;&gt;"",INDIRECT($A$1&amp;"!"&amp;CELL("address",$BO$8))&lt;&gt;""),"  EFS ONLINE AC #    ","")&amp;_xlfn.IFNA(VLOOKUP(INDIRECT($A$1&amp;"!"&amp;CELL("address",BN90)),AC.No[],2,0),"")&amp;_xlfn.IFNA(IF(INDIRECT($A$1&amp;"!"&amp;CELL("address",BO90))&lt;&gt;0,"   +   "&amp;VLOOKUP(INDIRECT($A$1&amp;"!"&amp;CELL("address",BO90)),AC.No[],2,0),""),""),""),REPT("-",150))</f>
        <v/>
      </c>
      <c r="L90" s="7" t="str">
        <f ca="1">IF(INDIRECT($A$1&amp;"!"&amp;CELL("address",$CU90))&lt;&gt;"END",IF(INDIRECT($A$1&amp;"!"&amp;CELL("address",BR90))&lt;&gt;0,"USED IMPORTED   "&amp;INDIRECT($A$1&amp;"!"&amp;CELL("address",$CU90))&amp;"     USED  "&amp;TEXT(INDIRECT($A$1&amp;"!"&amp;CELL("address",BR90)),"#,###.#0")&amp;" KGS      AGAINST BILL OF ENTRY NO    "&amp;INDIRECT($A$1&amp;"!"&amp;CELL("address",$F90))&amp;"      Rate Per Kgs [ "&amp;INDIRECT($A$1&amp;"!"&amp;CELL("address",$I90))&amp;" ]     AGAINST H.S.CODE   "&amp;TEXT(INDIRECT($A$1&amp;"!"&amp;CELL("address",$H90)),"0000.0000")&amp;IF(OR(INDIRECT($A$1&amp;"!"&amp;CELL("address",$BT$8))&lt;&gt;"",INDIRECT($A$1&amp;"!"&amp;CELL("address",$BU$8))&lt;&gt;""),"  EFS ONLINE AC #    ","")&amp;_xlfn.IFNA(VLOOKUP(INDIRECT($A$1&amp;"!"&amp;CELL("address",BT90)),AC.No[],2,0),"")&amp;_xlfn.IFNA(IF(INDIRECT($A$1&amp;"!"&amp;CELL("address",BU90))&lt;&gt;0,"   +   "&amp;VLOOKUP(INDIRECT($A$1&amp;"!"&amp;CELL("address",BU90)),AC.No[],2,0),""),""),""),REPT("-",150))</f>
        <v/>
      </c>
      <c r="M90" s="7" t="str">
        <f ca="1">IF(INDIRECT($A$1&amp;"!"&amp;CELL("address",$CU90))&lt;&gt;"END",IF(INDIRECT($A$1&amp;"!"&amp;CELL("address",BX90))&lt;&gt;0,"USED IMPORTED   "&amp;INDIRECT($A$1&amp;"!"&amp;CELL("address",$CU90))&amp;"     USED  "&amp;TEXT(INDIRECT($A$1&amp;"!"&amp;CELL("address",BX90)),"#,###.#0")&amp;" KGS      AGAINST BILL OF ENTRY NO    "&amp;INDIRECT($A$1&amp;"!"&amp;CELL("address",$F90))&amp;"      Rate Per Kgs [ "&amp;INDIRECT($A$1&amp;"!"&amp;CELL("address",$I90))&amp;" ]     AGAINST H.S.CODE   "&amp;TEXT(INDIRECT($A$1&amp;"!"&amp;CELL("address",$H90)),"0000.0000")&amp;IF(OR(INDIRECT($A$1&amp;"!"&amp;CELL("address",$BZ$8))&lt;&gt;"",INDIRECT($A$1&amp;"!"&amp;CELL("address",$CA$8))&lt;&gt;""),"  EFS ONLINE AC #    ","")&amp;_xlfn.IFNA(VLOOKUP(INDIRECT($A$1&amp;"!"&amp;CELL("address",BZ90)),AC.No[],2,0),"")&amp;_xlfn.IFNA(IF(INDIRECT($A$1&amp;"!"&amp;CELL("address",CA90))&lt;&gt;0,"   +   "&amp;VLOOKUP(INDIRECT($A$1&amp;"!"&amp;CELL("address",CA90)),AC.No[],2,0),""),""),""),REPT("-",150))</f>
        <v/>
      </c>
      <c r="N90" s="7" t="str">
        <f ca="1">IF(INDIRECT($A$1&amp;"!"&amp;CELL("address",$CU90))&lt;&gt;"END",IF(INDIRECT($A$1&amp;"!"&amp;CELL("address",CD90))&lt;&gt;0,"USED IMPORTED   "&amp;INDIRECT($A$1&amp;"!"&amp;CELL("address",$CU90))&amp;"     USED  "&amp;TEXT(INDIRECT($A$1&amp;"!"&amp;CELL("address",CD90)),"#,###.#0")&amp;" KGS      AGAINST BILL OF ENTRY NO    "&amp;INDIRECT($A$1&amp;"!"&amp;CELL("address",$F90))&amp;"      Rate Per Kgs [ "&amp;INDIRECT($A$1&amp;"!"&amp;CELL("address",$I90))&amp;" ]     AGAINST H.S.CODE   "&amp;TEXT(INDIRECT($A$1&amp;"!"&amp;CELL("address",$H90)),"0000.0000")&amp;IF(OR(INDIRECT($A$1&amp;"!"&amp;CELL("address",$CF$8))&lt;&gt;"",INDIRECT($A$1&amp;"!"&amp;CELL("address",$CG$8))&lt;&gt;""),"  EFS ONLINE AC #    ","")&amp;_xlfn.IFNA(VLOOKUP(INDIRECT($A$1&amp;"!"&amp;CELL("address",CF90)),AC.No[],2,0),"")&amp;_xlfn.IFNA(IF(INDIRECT($A$1&amp;"!"&amp;CELL("address",CG90))&lt;&gt;0,"   +   "&amp;VLOOKUP(INDIRECT($A$1&amp;"!"&amp;CELL("address",CG90)),AC.No[],2,0),""),""),""),REPT("-",150))</f>
        <v/>
      </c>
      <c r="O90" s="7" t="str">
        <f ca="1">IF(INDIRECT($A$1&amp;"!"&amp;CELL("address",$CU90))&lt;&gt;"END",IF(INDIRECT($A$1&amp;"!"&amp;CELL("address",CJ90))&lt;&gt;0,"USED IMPORTED   "&amp;INDIRECT($A$1&amp;"!"&amp;CELL("address",$CU90))&amp;"     USED  "&amp;TEXT(INDIRECT($A$1&amp;"!"&amp;CELL("address",CJ90)),"#,###.#0")&amp;" KGS      AGAINST BILL OF ENTRY NO    "&amp;INDIRECT($A$1&amp;"!"&amp;CELL("address",$F90))&amp;"      Rate Per Kgs [ "&amp;INDIRECT($A$1&amp;"!"&amp;CELL("address",$I90))&amp;" ]     AGAINST H.S.CODE   "&amp;TEXT(INDIRECT($A$1&amp;"!"&amp;CELL("address",$H90)),"0000.0000")&amp;IF(OR(INDIRECT($A$1&amp;"!"&amp;CELL("address",$CL$8))&lt;&gt;"",INDIRECT($A$1&amp;"!"&amp;CELL("address",$CM$8))&lt;&gt;""),"  EFS ONLINE AC #    ","")&amp;_xlfn.IFNA(VLOOKUP(INDIRECT($A$1&amp;"!"&amp;CELL("address",CL90)),AC.No[],2,0),"")&amp;_xlfn.IFNA(IF(INDIRECT($A$1&amp;"!"&amp;CELL("address",CM90))&lt;&gt;0,"   +   "&amp;VLOOKUP(INDIRECT($A$1&amp;"!"&amp;CELL("address",CM90)),AC.No[],2,0),""),""),""),REPT("-",150))</f>
        <v/>
      </c>
      <c r="P90" s="7" t="str">
        <f ca="1">IF(INDIRECT($A$1&amp;"!"&amp;CELL("address",$CU90))&lt;&gt;"END",IF(INDIRECT($A$1&amp;"!"&amp;CELL("address",CP90))&lt;&gt;0,"USED IMPORTED   "&amp;INDIRECT($A$1&amp;"!"&amp;CELL("address",$CU90))&amp;"     USED  "&amp;TEXT(INDIRECT($A$1&amp;"!"&amp;CELL("address",CP90)),"#,###.#0")&amp;" KGS      AGAINST BILL OF ENTRY NO    "&amp;INDIRECT($A$1&amp;"!"&amp;CELL("address",$F90))&amp;"      Rate Per Kgs [ "&amp;INDIRECT($A$1&amp;"!"&amp;CELL("address",$I90))&amp;" ]     AGAINST H.S.CODE   "&amp;TEXT(INDIRECT($A$1&amp;"!"&amp;CELL("address",$H90)),"0000.0000")&amp;IF(OR(INDIRECT($A$1&amp;"!"&amp;CELL("address",$CR$8))&lt;&gt;"",INDIRECT($A$1&amp;"!"&amp;CELL("address",$CS$8))&lt;&gt;""),"  EFS ONLINE AC #    ","")&amp;_xlfn.IFNA(VLOOKUP(INDIRECT($A$1&amp;"!"&amp;CELL("address",CR90)),AC.No[],2,0),"")&amp;_xlfn.IFNA(IF(INDIRECT($A$1&amp;"!"&amp;CELL("address",CS90))&lt;&gt;0,"   +   "&amp;VLOOKUP(INDIRECT($A$1&amp;"!"&amp;CELL("address",CS90)),AC.No[],2,0),""),""),""),REPT("-",150))</f>
        <v/>
      </c>
    </row>
    <row r="91" spans="1:16" x14ac:dyDescent="0.2">
      <c r="A91" s="124">
        <v>82</v>
      </c>
      <c r="B91" s="7" t="str">
        <f ca="1">IF(INDIRECT($A$1&amp;"!"&amp;CELL("address",$CU91))&lt;&gt;"END",IF(INDIRECT($A$1&amp;"!"&amp;CELL("address",J91))&lt;&gt;0,"USED IMPORTED   "&amp;INDIRECT($A$1&amp;"!"&amp;CELL("address",$CU91))&amp;"     USED  "&amp;TEXT(INDIRECT($A$1&amp;"!"&amp;CELL("address",J91)),"#,###.#0")&amp;" KGS      AGAINST BILL OF ENTRY NO    "&amp;INDIRECT($A$1&amp;"!"&amp;CELL("address",$F91))&amp;"      Rate Per Kgs [ "&amp;INDIRECT($A$1&amp;"!"&amp;CELL("address",$I91))&amp;" ]     AGAINST H.S.CODE   "&amp;TEXT(INDIRECT($A$1&amp;"!"&amp;CELL("address",$H91)),"0000.0000")&amp;IF(OR(INDIRECT($A$1&amp;"!"&amp;CELL("address",$L$8))&lt;&gt;"",INDIRECT($A$1&amp;"!"&amp;CELL("address",$M$8))&lt;&gt;""),"  EFS ONLINE AC #    ","")&amp;_xlfn.IFNA(VLOOKUP(INDIRECT($A$1&amp;"!"&amp;CELL("address",L91)),AC.No[],2,0),"")&amp;_xlfn.IFNA(IF(INDIRECT($A$1&amp;"!"&amp;CELL("address",M91))&lt;&gt;0,"   +   "&amp;VLOOKUP(INDIRECT($A$1&amp;"!"&amp;CELL("address",M91)),AC.No[],2,0),""),""),""),REPT("-",150))</f>
        <v/>
      </c>
      <c r="C91" s="7" t="str">
        <f ca="1">IF(INDIRECT($A$1&amp;"!"&amp;CELL("address",$CU91))&lt;&gt;"END",IF(INDIRECT($A$1&amp;"!"&amp;CELL("address",P91))&lt;&gt;0,"USED IMPORTED   "&amp;INDIRECT($A$1&amp;"!"&amp;CELL("address",$CU91))&amp;"     USED  "&amp;TEXT(INDIRECT($A$1&amp;"!"&amp;CELL("address",P91)),"#,###.#0")&amp;" KGS      AGAINST BILL OF ENTRY NO    "&amp;INDIRECT($A$1&amp;"!"&amp;CELL("address",$F91))&amp;"      Rate Per Kgs [ "&amp;INDIRECT($A$1&amp;"!"&amp;CELL("address",$I91))&amp;" ]     AGAINST H.S.CODE   "&amp;TEXT(INDIRECT($A$1&amp;"!"&amp;CELL("address",$H91)),"0000.0000")&amp;IF(OR(INDIRECT($A$1&amp;"!"&amp;CELL("address",$R$8))&lt;&gt;"",INDIRECT($A$1&amp;"!"&amp;CELL("address",$S$8))&lt;&gt;""),"  EFS ONLINE AC #    ","")&amp;_xlfn.IFNA(VLOOKUP(INDIRECT($A$1&amp;"!"&amp;CELL("address",R91)),AC.No[],2,0),"")&amp;_xlfn.IFNA(IF(INDIRECT($A$1&amp;"!"&amp;CELL("address",S91))&lt;&gt;0,"   +   "&amp;VLOOKUP(INDIRECT($A$1&amp;"!"&amp;CELL("address",S91)),AC.No[],2,0),""),""),""),REPT("-",150))</f>
        <v/>
      </c>
      <c r="D91" s="7" t="str">
        <f ca="1">IF(INDIRECT($A$1&amp;"!"&amp;CELL("address",$CU91))&lt;&gt;"END",IF(INDIRECT($A$1&amp;"!"&amp;CELL("address",V91))&lt;&gt;0,"USED IMPORTED   "&amp;INDIRECT($A$1&amp;"!"&amp;CELL("address",$CU91))&amp;"     USED  "&amp;TEXT(INDIRECT($A$1&amp;"!"&amp;CELL("address",V91)),"#,###.#0")&amp;" KGS      AGAINST BILL OF ENTRY NO    "&amp;INDIRECT($A$1&amp;"!"&amp;CELL("address",$F91))&amp;"      Rate Per Kgs [ "&amp;INDIRECT($A$1&amp;"!"&amp;CELL("address",$I91))&amp;" ]     AGAINST H.S.CODE   "&amp;TEXT(INDIRECT($A$1&amp;"!"&amp;CELL("address",$H91)),"0000.0000")&amp;IF(OR(INDIRECT($A$1&amp;"!"&amp;CELL("address",$X$8))&lt;&gt;"",INDIRECT($A$1&amp;"!"&amp;CELL("address",$Y$8))&lt;&gt;""),"  EFS ONLINE AC #    ","")&amp;_xlfn.IFNA(VLOOKUP(INDIRECT($A$1&amp;"!"&amp;CELL("address",X91)),AC.No[],2,0),"")&amp;_xlfn.IFNA(IF(INDIRECT($A$1&amp;"!"&amp;CELL("address",Y91))&lt;&gt;0,"   +   "&amp;VLOOKUP(INDIRECT($A$1&amp;"!"&amp;CELL("address",Y91)),AC.No[],2,0),""),""),""),REPT("-",150))</f>
        <v/>
      </c>
      <c r="E91" s="7" t="str">
        <f ca="1">IF(INDIRECT($A$1&amp;"!"&amp;CELL("address",$CU91))&lt;&gt;"END",IF(INDIRECT($A$1&amp;"!"&amp;CELL("address",AB91))&lt;&gt;0,"USED IMPORTED   "&amp;INDIRECT($A$1&amp;"!"&amp;CELL("address",$CU91))&amp;"     USED  "&amp;TEXT(INDIRECT($A$1&amp;"!"&amp;CELL("address",AB91)),"#,###.#0")&amp;" KGS      AGAINST BILL OF ENTRY NO    "&amp;INDIRECT($A$1&amp;"!"&amp;CELL("address",$F91))&amp;"      Rate Per Kgs [ "&amp;INDIRECT($A$1&amp;"!"&amp;CELL("address",$I91))&amp;" ]     AGAINST H.S.CODE   "&amp;TEXT(INDIRECT($A$1&amp;"!"&amp;CELL("address",$H91)),"0000.0000")&amp;IF(OR(INDIRECT($A$1&amp;"!"&amp;CELL("address",$AD$8))&lt;&gt;"",INDIRECT($A$1&amp;"!"&amp;CELL("address",$AE$8))&lt;&gt;""),"  EFS ONLINE AC #    ","")&amp;_xlfn.IFNA(VLOOKUP(INDIRECT($A$1&amp;"!"&amp;CELL("address",AD91)),AC.No[],2,0),"")&amp;_xlfn.IFNA(IF(INDIRECT($A$1&amp;"!"&amp;CELL("address",AE91))&lt;&gt;0,"   +   "&amp;VLOOKUP(INDIRECT($A$1&amp;"!"&amp;CELL("address",AE91)),AC.No[],2,0),""),""),""),REPT("-",150))</f>
        <v/>
      </c>
      <c r="F91" s="7" t="str">
        <f ca="1">IF(INDIRECT($A$1&amp;"!"&amp;CELL("address",$CU91))&lt;&gt;"END",IF(INDIRECT($A$1&amp;"!"&amp;CELL("address",AH91))&lt;&gt;0,"USED IMPORTED   "&amp;INDIRECT($A$1&amp;"!"&amp;CELL("address",$CU91))&amp;"     USED  "&amp;TEXT(INDIRECT($A$1&amp;"!"&amp;CELL("address",AH91)),"#,###.#0")&amp;" KGS      AGAINST BILL OF ENTRY NO    "&amp;INDIRECT($A$1&amp;"!"&amp;CELL("address",$F91))&amp;"      Rate Per Kgs [ "&amp;INDIRECT($A$1&amp;"!"&amp;CELL("address",$I91))&amp;" ]     AGAINST H.S.CODE   "&amp;TEXT(INDIRECT($A$1&amp;"!"&amp;CELL("address",$H91)),"0000.0000")&amp;IF(OR(INDIRECT($A$1&amp;"!"&amp;CELL("address",$AJ$8))&lt;&gt;"",INDIRECT($A$1&amp;"!"&amp;CELL("address",$AK$8))&lt;&gt;""),"  EFS ONLINE AC #    ","")&amp;_xlfn.IFNA(VLOOKUP(INDIRECT($A$1&amp;"!"&amp;CELL("address",AJ91)),AC.No[],2,0),"")&amp;_xlfn.IFNA(IF(INDIRECT($A$1&amp;"!"&amp;CELL("address",AK91))&lt;&gt;0,"   +   "&amp;VLOOKUP(INDIRECT($A$1&amp;"!"&amp;CELL("address",AK91)),AC.No[],2,0),""),""),""),REPT("-",150))</f>
        <v/>
      </c>
      <c r="G91" s="7" t="str">
        <f ca="1">IF(INDIRECT($A$1&amp;"!"&amp;CELL("address",$CU91))&lt;&gt;"END",IF(INDIRECT($A$1&amp;"!"&amp;CELL("address",AN91))&lt;&gt;0,"USED IMPORTED   "&amp;INDIRECT($A$1&amp;"!"&amp;CELL("address",$CU91))&amp;"     USED  "&amp;TEXT(INDIRECT($A$1&amp;"!"&amp;CELL("address",AN91)),"#,###.#0")&amp;" KGS      AGAINST BILL OF ENTRY NO    "&amp;INDIRECT($A$1&amp;"!"&amp;CELL("address",$F91))&amp;"      Rate Per Kgs [ "&amp;INDIRECT($A$1&amp;"!"&amp;CELL("address",$I91))&amp;" ]     AGAINST H.S.CODE   "&amp;TEXT(INDIRECT($A$1&amp;"!"&amp;CELL("address",$H91)),"0000.0000")&amp;IF(OR(INDIRECT($A$1&amp;"!"&amp;CELL("address",$AP$8))&lt;&gt;"",INDIRECT($A$1&amp;"!"&amp;CELL("address",$AQ$8))&lt;&gt;""),"  EFS ONLINE AC #    ","")&amp;_xlfn.IFNA(VLOOKUP(INDIRECT($A$1&amp;"!"&amp;CELL("address",AP91)),AC.No[],2,0),"")&amp;_xlfn.IFNA(IF(INDIRECT($A$1&amp;"!"&amp;CELL("address",AQ91))&lt;&gt;0,"   +   "&amp;VLOOKUP(INDIRECT($A$1&amp;"!"&amp;CELL("address",AQ91)),AC.No[],2,0),""),""),""),REPT("-",150))</f>
        <v/>
      </c>
      <c r="H91" s="7" t="str">
        <f ca="1">IF(INDIRECT($A$1&amp;"!"&amp;CELL("address",$CU91))&lt;&gt;"END",IF(INDIRECT($A$1&amp;"!"&amp;CELL("address",AT91))&lt;&gt;0,"USED IMPORTED   "&amp;INDIRECT($A$1&amp;"!"&amp;CELL("address",$CU91))&amp;"     USED  "&amp;TEXT(INDIRECT($A$1&amp;"!"&amp;CELL("address",AT91)),"#,###.#0")&amp;" KGS      AGAINST BILL OF ENTRY NO    "&amp;INDIRECT($A$1&amp;"!"&amp;CELL("address",$F91))&amp;"      Rate Per Kgs [ "&amp;INDIRECT($A$1&amp;"!"&amp;CELL("address",$I91))&amp;" ]     AGAINST H.S.CODE   "&amp;TEXT(INDIRECT($A$1&amp;"!"&amp;CELL("address",$H91)),"0000.0000")&amp;IF(OR(INDIRECT($A$1&amp;"!"&amp;CELL("address",$AV$8))&lt;&gt;"",INDIRECT($A$1&amp;"!"&amp;CELL("address",$AW$8))&lt;&gt;""),"  EFS ONLINE AC #    ","")&amp;_xlfn.IFNA(VLOOKUP(INDIRECT($A$1&amp;"!"&amp;CELL("address",AV91)),AC.No[],2,0),"")&amp;_xlfn.IFNA(IF(INDIRECT($A$1&amp;"!"&amp;CELL("address",AW91))&lt;&gt;0,"   +   "&amp;VLOOKUP(INDIRECT($A$1&amp;"!"&amp;CELL("address",AW91)),AC.No[],2,0),""),""),""),REPT("-",150))</f>
        <v/>
      </c>
      <c r="I91" s="7" t="str">
        <f ca="1">IF(INDIRECT($A$1&amp;"!"&amp;CELL("address",$CU91))&lt;&gt;"END",IF(INDIRECT($A$1&amp;"!"&amp;CELL("address",AZ91))&lt;&gt;0,"USED IMPORTED   "&amp;INDIRECT($A$1&amp;"!"&amp;CELL("address",$CU91))&amp;"     USED  "&amp;TEXT(INDIRECT($A$1&amp;"!"&amp;CELL("address",AZ91)),"#,###.#0")&amp;" KGS      AGAINST BILL OF ENTRY NO    "&amp;INDIRECT($A$1&amp;"!"&amp;CELL("address",$F91))&amp;"      Rate Per Kgs [ "&amp;INDIRECT($A$1&amp;"!"&amp;CELL("address",$I91))&amp;" ]     AGAINST H.S.CODE   "&amp;TEXT(INDIRECT($A$1&amp;"!"&amp;CELL("address",$H91)),"0000.0000")&amp;IF(OR(INDIRECT($A$1&amp;"!"&amp;CELL("address",$BB$8))&lt;&gt;"",INDIRECT($A$1&amp;"!"&amp;CELL("address",$BC$8))&lt;&gt;""),"  EFS ONLINE AC #    ","")&amp;_xlfn.IFNA(VLOOKUP(INDIRECT($A$1&amp;"!"&amp;CELL("address",BB91)),AC.No[],2,0),"")&amp;_xlfn.IFNA(IF(INDIRECT($A$1&amp;"!"&amp;CELL("address",BC91))&lt;&gt;0,"   +   "&amp;VLOOKUP(INDIRECT($A$1&amp;"!"&amp;CELL("address",BC91)),AC.No[],2,0),""),""),""),REPT("-",150))</f>
        <v/>
      </c>
      <c r="J91" s="7" t="str">
        <f ca="1">IF(INDIRECT($A$1&amp;"!"&amp;CELL("address",$CU91))&lt;&gt;"END",IF(INDIRECT($A$1&amp;"!"&amp;CELL("address",BF91))&lt;&gt;0,"USED IMPORTED   "&amp;INDIRECT($A$1&amp;"!"&amp;CELL("address",$CU91))&amp;"     USED  "&amp;TEXT(INDIRECT($A$1&amp;"!"&amp;CELL("address",BF91)),"#,###.#0")&amp;" KGS      AGAINST BILL OF ENTRY NO    "&amp;INDIRECT($A$1&amp;"!"&amp;CELL("address",$F91))&amp;"      Rate Per Kgs [ "&amp;INDIRECT($A$1&amp;"!"&amp;CELL("address",$I91))&amp;" ]     AGAINST H.S.CODE   "&amp;TEXT(INDIRECT($A$1&amp;"!"&amp;CELL("address",$H91)),"0000.0000")&amp;IF(OR(INDIRECT($A$1&amp;"!"&amp;CELL("address",$BH$8))&lt;&gt;"",INDIRECT($A$1&amp;"!"&amp;CELL("address",$BI$8))&lt;&gt;""),"  EFS ONLINE AC #    ","")&amp;_xlfn.IFNA(VLOOKUP(INDIRECT($A$1&amp;"!"&amp;CELL("address",BH91)),AC.No[],2,0),"")&amp;_xlfn.IFNA(IF(INDIRECT($A$1&amp;"!"&amp;CELL("address",BI91))&lt;&gt;0,"   +   "&amp;VLOOKUP(INDIRECT($A$1&amp;"!"&amp;CELL("address",BI91)),AC.No[],2,0),""),""),""),REPT("-",150))</f>
        <v/>
      </c>
      <c r="K91" s="7" t="str">
        <f ca="1">IF(INDIRECT($A$1&amp;"!"&amp;CELL("address",$CU91))&lt;&gt;"END",IF(INDIRECT($A$1&amp;"!"&amp;CELL("address",BL91))&lt;&gt;0,"USED IMPORTED   "&amp;INDIRECT($A$1&amp;"!"&amp;CELL("address",$CU91))&amp;"     USED  "&amp;TEXT(INDIRECT($A$1&amp;"!"&amp;CELL("address",BL91)),"#,###.#0")&amp;" KGS      AGAINST BILL OF ENTRY NO    "&amp;INDIRECT($A$1&amp;"!"&amp;CELL("address",$F91))&amp;"      Rate Per Kgs [ "&amp;INDIRECT($A$1&amp;"!"&amp;CELL("address",$I91))&amp;" ]     AGAINST H.S.CODE   "&amp;TEXT(INDIRECT($A$1&amp;"!"&amp;CELL("address",$H91)),"0000.0000")&amp;IF(OR(INDIRECT($A$1&amp;"!"&amp;CELL("address",$BN$8))&lt;&gt;"",INDIRECT($A$1&amp;"!"&amp;CELL("address",$BO$8))&lt;&gt;""),"  EFS ONLINE AC #    ","")&amp;_xlfn.IFNA(VLOOKUP(INDIRECT($A$1&amp;"!"&amp;CELL("address",BN91)),AC.No[],2,0),"")&amp;_xlfn.IFNA(IF(INDIRECT($A$1&amp;"!"&amp;CELL("address",BO91))&lt;&gt;0,"   +   "&amp;VLOOKUP(INDIRECT($A$1&amp;"!"&amp;CELL("address",BO91)),AC.No[],2,0),""),""),""),REPT("-",150))</f>
        <v/>
      </c>
      <c r="L91" s="7" t="str">
        <f ca="1">IF(INDIRECT($A$1&amp;"!"&amp;CELL("address",$CU91))&lt;&gt;"END",IF(INDIRECT($A$1&amp;"!"&amp;CELL("address",BR91))&lt;&gt;0,"USED IMPORTED   "&amp;INDIRECT($A$1&amp;"!"&amp;CELL("address",$CU91))&amp;"     USED  "&amp;TEXT(INDIRECT($A$1&amp;"!"&amp;CELL("address",BR91)),"#,###.#0")&amp;" KGS      AGAINST BILL OF ENTRY NO    "&amp;INDIRECT($A$1&amp;"!"&amp;CELL("address",$F91))&amp;"      Rate Per Kgs [ "&amp;INDIRECT($A$1&amp;"!"&amp;CELL("address",$I91))&amp;" ]     AGAINST H.S.CODE   "&amp;TEXT(INDIRECT($A$1&amp;"!"&amp;CELL("address",$H91)),"0000.0000")&amp;IF(OR(INDIRECT($A$1&amp;"!"&amp;CELL("address",$BT$8))&lt;&gt;"",INDIRECT($A$1&amp;"!"&amp;CELL("address",$BU$8))&lt;&gt;""),"  EFS ONLINE AC #    ","")&amp;_xlfn.IFNA(VLOOKUP(INDIRECT($A$1&amp;"!"&amp;CELL("address",BT91)),AC.No[],2,0),"")&amp;_xlfn.IFNA(IF(INDIRECT($A$1&amp;"!"&amp;CELL("address",BU91))&lt;&gt;0,"   +   "&amp;VLOOKUP(INDIRECT($A$1&amp;"!"&amp;CELL("address",BU91)),AC.No[],2,0),""),""),""),REPT("-",150))</f>
        <v/>
      </c>
      <c r="M91" s="7" t="str">
        <f ca="1">IF(INDIRECT($A$1&amp;"!"&amp;CELL("address",$CU91))&lt;&gt;"END",IF(INDIRECT($A$1&amp;"!"&amp;CELL("address",BX91))&lt;&gt;0,"USED IMPORTED   "&amp;INDIRECT($A$1&amp;"!"&amp;CELL("address",$CU91))&amp;"     USED  "&amp;TEXT(INDIRECT($A$1&amp;"!"&amp;CELL("address",BX91)),"#,###.#0")&amp;" KGS      AGAINST BILL OF ENTRY NO    "&amp;INDIRECT($A$1&amp;"!"&amp;CELL("address",$F91))&amp;"      Rate Per Kgs [ "&amp;INDIRECT($A$1&amp;"!"&amp;CELL("address",$I91))&amp;" ]     AGAINST H.S.CODE   "&amp;TEXT(INDIRECT($A$1&amp;"!"&amp;CELL("address",$H91)),"0000.0000")&amp;IF(OR(INDIRECT($A$1&amp;"!"&amp;CELL("address",$BZ$8))&lt;&gt;"",INDIRECT($A$1&amp;"!"&amp;CELL("address",$CA$8))&lt;&gt;""),"  EFS ONLINE AC #    ","")&amp;_xlfn.IFNA(VLOOKUP(INDIRECT($A$1&amp;"!"&amp;CELL("address",BZ91)),AC.No[],2,0),"")&amp;_xlfn.IFNA(IF(INDIRECT($A$1&amp;"!"&amp;CELL("address",CA91))&lt;&gt;0,"   +   "&amp;VLOOKUP(INDIRECT($A$1&amp;"!"&amp;CELL("address",CA91)),AC.No[],2,0),""),""),""),REPT("-",150))</f>
        <v/>
      </c>
      <c r="N91" s="7" t="str">
        <f ca="1">IF(INDIRECT($A$1&amp;"!"&amp;CELL("address",$CU91))&lt;&gt;"END",IF(INDIRECT($A$1&amp;"!"&amp;CELL("address",CD91))&lt;&gt;0,"USED IMPORTED   "&amp;INDIRECT($A$1&amp;"!"&amp;CELL("address",$CU91))&amp;"     USED  "&amp;TEXT(INDIRECT($A$1&amp;"!"&amp;CELL("address",CD91)),"#,###.#0")&amp;" KGS      AGAINST BILL OF ENTRY NO    "&amp;INDIRECT($A$1&amp;"!"&amp;CELL("address",$F91))&amp;"      Rate Per Kgs [ "&amp;INDIRECT($A$1&amp;"!"&amp;CELL("address",$I91))&amp;" ]     AGAINST H.S.CODE   "&amp;TEXT(INDIRECT($A$1&amp;"!"&amp;CELL("address",$H91)),"0000.0000")&amp;IF(OR(INDIRECT($A$1&amp;"!"&amp;CELL("address",$CF$8))&lt;&gt;"",INDIRECT($A$1&amp;"!"&amp;CELL("address",$CG$8))&lt;&gt;""),"  EFS ONLINE AC #    ","")&amp;_xlfn.IFNA(VLOOKUP(INDIRECT($A$1&amp;"!"&amp;CELL("address",CF91)),AC.No[],2,0),"")&amp;_xlfn.IFNA(IF(INDIRECT($A$1&amp;"!"&amp;CELL("address",CG91))&lt;&gt;0,"   +   "&amp;VLOOKUP(INDIRECT($A$1&amp;"!"&amp;CELL("address",CG91)),AC.No[],2,0),""),""),""),REPT("-",150))</f>
        <v/>
      </c>
      <c r="O91" s="7" t="str">
        <f ca="1">IF(INDIRECT($A$1&amp;"!"&amp;CELL("address",$CU91))&lt;&gt;"END",IF(INDIRECT($A$1&amp;"!"&amp;CELL("address",CJ91))&lt;&gt;0,"USED IMPORTED   "&amp;INDIRECT($A$1&amp;"!"&amp;CELL("address",$CU91))&amp;"     USED  "&amp;TEXT(INDIRECT($A$1&amp;"!"&amp;CELL("address",CJ91)),"#,###.#0")&amp;" KGS      AGAINST BILL OF ENTRY NO    "&amp;INDIRECT($A$1&amp;"!"&amp;CELL("address",$F91))&amp;"      Rate Per Kgs [ "&amp;INDIRECT($A$1&amp;"!"&amp;CELL("address",$I91))&amp;" ]     AGAINST H.S.CODE   "&amp;TEXT(INDIRECT($A$1&amp;"!"&amp;CELL("address",$H91)),"0000.0000")&amp;IF(OR(INDIRECT($A$1&amp;"!"&amp;CELL("address",$CL$8))&lt;&gt;"",INDIRECT($A$1&amp;"!"&amp;CELL("address",$CM$8))&lt;&gt;""),"  EFS ONLINE AC #    ","")&amp;_xlfn.IFNA(VLOOKUP(INDIRECT($A$1&amp;"!"&amp;CELL("address",CL91)),AC.No[],2,0),"")&amp;_xlfn.IFNA(IF(INDIRECT($A$1&amp;"!"&amp;CELL("address",CM91))&lt;&gt;0,"   +   "&amp;VLOOKUP(INDIRECT($A$1&amp;"!"&amp;CELL("address",CM91)),AC.No[],2,0),""),""),""),REPT("-",150))</f>
        <v/>
      </c>
      <c r="P91" s="7" t="str">
        <f ca="1">IF(INDIRECT($A$1&amp;"!"&amp;CELL("address",$CU91))&lt;&gt;"END",IF(INDIRECT($A$1&amp;"!"&amp;CELL("address",CP91))&lt;&gt;0,"USED IMPORTED   "&amp;INDIRECT($A$1&amp;"!"&amp;CELL("address",$CU91))&amp;"     USED  "&amp;TEXT(INDIRECT($A$1&amp;"!"&amp;CELL("address",CP91)),"#,###.#0")&amp;" KGS      AGAINST BILL OF ENTRY NO    "&amp;INDIRECT($A$1&amp;"!"&amp;CELL("address",$F91))&amp;"      Rate Per Kgs [ "&amp;INDIRECT($A$1&amp;"!"&amp;CELL("address",$I91))&amp;" ]     AGAINST H.S.CODE   "&amp;TEXT(INDIRECT($A$1&amp;"!"&amp;CELL("address",$H91)),"0000.0000")&amp;IF(OR(INDIRECT($A$1&amp;"!"&amp;CELL("address",$CR$8))&lt;&gt;"",INDIRECT($A$1&amp;"!"&amp;CELL("address",$CS$8))&lt;&gt;""),"  EFS ONLINE AC #    ","")&amp;_xlfn.IFNA(VLOOKUP(INDIRECT($A$1&amp;"!"&amp;CELL("address",CR91)),AC.No[],2,0),"")&amp;_xlfn.IFNA(IF(INDIRECT($A$1&amp;"!"&amp;CELL("address",CS91))&lt;&gt;0,"   +   "&amp;VLOOKUP(INDIRECT($A$1&amp;"!"&amp;CELL("address",CS91)),AC.No[],2,0),""),""),""),REPT("-",150))</f>
        <v/>
      </c>
    </row>
    <row r="92" spans="1:16" x14ac:dyDescent="0.2">
      <c r="A92" s="124">
        <v>83</v>
      </c>
      <c r="B92" s="7" t="str">
        <f ca="1">IF(INDIRECT($A$1&amp;"!"&amp;CELL("address",$CU92))&lt;&gt;"END",IF(INDIRECT($A$1&amp;"!"&amp;CELL("address",J92))&lt;&gt;0,"USED IMPORTED   "&amp;INDIRECT($A$1&amp;"!"&amp;CELL("address",$CU92))&amp;"     USED  "&amp;TEXT(INDIRECT($A$1&amp;"!"&amp;CELL("address",J92)),"#,###.#0")&amp;" KGS      AGAINST BILL OF ENTRY NO    "&amp;INDIRECT($A$1&amp;"!"&amp;CELL("address",$F92))&amp;"      Rate Per Kgs [ "&amp;INDIRECT($A$1&amp;"!"&amp;CELL("address",$I92))&amp;" ]     AGAINST H.S.CODE   "&amp;TEXT(INDIRECT($A$1&amp;"!"&amp;CELL("address",$H92)),"0000.0000")&amp;IF(OR(INDIRECT($A$1&amp;"!"&amp;CELL("address",$L$8))&lt;&gt;"",INDIRECT($A$1&amp;"!"&amp;CELL("address",$M$8))&lt;&gt;""),"  EFS ONLINE AC #    ","")&amp;_xlfn.IFNA(VLOOKUP(INDIRECT($A$1&amp;"!"&amp;CELL("address",L92)),AC.No[],2,0),"")&amp;_xlfn.IFNA(IF(INDIRECT($A$1&amp;"!"&amp;CELL("address",M92))&lt;&gt;0,"   +   "&amp;VLOOKUP(INDIRECT($A$1&amp;"!"&amp;CELL("address",M92)),AC.No[],2,0),""),""),""),REPT("-",150))</f>
        <v/>
      </c>
      <c r="C92" s="7" t="str">
        <f ca="1">IF(INDIRECT($A$1&amp;"!"&amp;CELL("address",$CU92))&lt;&gt;"END",IF(INDIRECT($A$1&amp;"!"&amp;CELL("address",P92))&lt;&gt;0,"USED IMPORTED   "&amp;INDIRECT($A$1&amp;"!"&amp;CELL("address",$CU92))&amp;"     USED  "&amp;TEXT(INDIRECT($A$1&amp;"!"&amp;CELL("address",P92)),"#,###.#0")&amp;" KGS      AGAINST BILL OF ENTRY NO    "&amp;INDIRECT($A$1&amp;"!"&amp;CELL("address",$F92))&amp;"      Rate Per Kgs [ "&amp;INDIRECT($A$1&amp;"!"&amp;CELL("address",$I92))&amp;" ]     AGAINST H.S.CODE   "&amp;TEXT(INDIRECT($A$1&amp;"!"&amp;CELL("address",$H92)),"0000.0000")&amp;IF(OR(INDIRECT($A$1&amp;"!"&amp;CELL("address",$R$8))&lt;&gt;"",INDIRECT($A$1&amp;"!"&amp;CELL("address",$S$8))&lt;&gt;""),"  EFS ONLINE AC #    ","")&amp;_xlfn.IFNA(VLOOKUP(INDIRECT($A$1&amp;"!"&amp;CELL("address",R92)),AC.No[],2,0),"")&amp;_xlfn.IFNA(IF(INDIRECT($A$1&amp;"!"&amp;CELL("address",S92))&lt;&gt;0,"   +   "&amp;VLOOKUP(INDIRECT($A$1&amp;"!"&amp;CELL("address",S92)),AC.No[],2,0),""),""),""),REPT("-",150))</f>
        <v/>
      </c>
      <c r="D92" s="7" t="str">
        <f ca="1">IF(INDIRECT($A$1&amp;"!"&amp;CELL("address",$CU92))&lt;&gt;"END",IF(INDIRECT($A$1&amp;"!"&amp;CELL("address",V92))&lt;&gt;0,"USED IMPORTED   "&amp;INDIRECT($A$1&amp;"!"&amp;CELL("address",$CU92))&amp;"     USED  "&amp;TEXT(INDIRECT($A$1&amp;"!"&amp;CELL("address",V92)),"#,###.#0")&amp;" KGS      AGAINST BILL OF ENTRY NO    "&amp;INDIRECT($A$1&amp;"!"&amp;CELL("address",$F92))&amp;"      Rate Per Kgs [ "&amp;INDIRECT($A$1&amp;"!"&amp;CELL("address",$I92))&amp;" ]     AGAINST H.S.CODE   "&amp;TEXT(INDIRECT($A$1&amp;"!"&amp;CELL("address",$H92)),"0000.0000")&amp;IF(OR(INDIRECT($A$1&amp;"!"&amp;CELL("address",$X$8))&lt;&gt;"",INDIRECT($A$1&amp;"!"&amp;CELL("address",$Y$8))&lt;&gt;""),"  EFS ONLINE AC #    ","")&amp;_xlfn.IFNA(VLOOKUP(INDIRECT($A$1&amp;"!"&amp;CELL("address",X92)),AC.No[],2,0),"")&amp;_xlfn.IFNA(IF(INDIRECT($A$1&amp;"!"&amp;CELL("address",Y92))&lt;&gt;0,"   +   "&amp;VLOOKUP(INDIRECT($A$1&amp;"!"&amp;CELL("address",Y92)),AC.No[],2,0),""),""),""),REPT("-",150))</f>
        <v/>
      </c>
      <c r="E92" s="7" t="str">
        <f ca="1">IF(INDIRECT($A$1&amp;"!"&amp;CELL("address",$CU92))&lt;&gt;"END",IF(INDIRECT($A$1&amp;"!"&amp;CELL("address",AB92))&lt;&gt;0,"USED IMPORTED   "&amp;INDIRECT($A$1&amp;"!"&amp;CELL("address",$CU92))&amp;"     USED  "&amp;TEXT(INDIRECT($A$1&amp;"!"&amp;CELL("address",AB92)),"#,###.#0")&amp;" KGS      AGAINST BILL OF ENTRY NO    "&amp;INDIRECT($A$1&amp;"!"&amp;CELL("address",$F92))&amp;"      Rate Per Kgs [ "&amp;INDIRECT($A$1&amp;"!"&amp;CELL("address",$I92))&amp;" ]     AGAINST H.S.CODE   "&amp;TEXT(INDIRECT($A$1&amp;"!"&amp;CELL("address",$H92)),"0000.0000")&amp;IF(OR(INDIRECT($A$1&amp;"!"&amp;CELL("address",$AD$8))&lt;&gt;"",INDIRECT($A$1&amp;"!"&amp;CELL("address",$AE$8))&lt;&gt;""),"  EFS ONLINE AC #    ","")&amp;_xlfn.IFNA(VLOOKUP(INDIRECT($A$1&amp;"!"&amp;CELL("address",AD92)),AC.No[],2,0),"")&amp;_xlfn.IFNA(IF(INDIRECT($A$1&amp;"!"&amp;CELL("address",AE92))&lt;&gt;0,"   +   "&amp;VLOOKUP(INDIRECT($A$1&amp;"!"&amp;CELL("address",AE92)),AC.No[],2,0),""),""),""),REPT("-",150))</f>
        <v/>
      </c>
      <c r="F92" s="7" t="str">
        <f ca="1">IF(INDIRECT($A$1&amp;"!"&amp;CELL("address",$CU92))&lt;&gt;"END",IF(INDIRECT($A$1&amp;"!"&amp;CELL("address",AH92))&lt;&gt;0,"USED IMPORTED   "&amp;INDIRECT($A$1&amp;"!"&amp;CELL("address",$CU92))&amp;"     USED  "&amp;TEXT(INDIRECT($A$1&amp;"!"&amp;CELL("address",AH92)),"#,###.#0")&amp;" KGS      AGAINST BILL OF ENTRY NO    "&amp;INDIRECT($A$1&amp;"!"&amp;CELL("address",$F92))&amp;"      Rate Per Kgs [ "&amp;INDIRECT($A$1&amp;"!"&amp;CELL("address",$I92))&amp;" ]     AGAINST H.S.CODE   "&amp;TEXT(INDIRECT($A$1&amp;"!"&amp;CELL("address",$H92)),"0000.0000")&amp;IF(OR(INDIRECT($A$1&amp;"!"&amp;CELL("address",$AJ$8))&lt;&gt;"",INDIRECT($A$1&amp;"!"&amp;CELL("address",$AK$8))&lt;&gt;""),"  EFS ONLINE AC #    ","")&amp;_xlfn.IFNA(VLOOKUP(INDIRECT($A$1&amp;"!"&amp;CELL("address",AJ92)),AC.No[],2,0),"")&amp;_xlfn.IFNA(IF(INDIRECT($A$1&amp;"!"&amp;CELL("address",AK92))&lt;&gt;0,"   +   "&amp;VLOOKUP(INDIRECT($A$1&amp;"!"&amp;CELL("address",AK92)),AC.No[],2,0),""),""),""),REPT("-",150))</f>
        <v/>
      </c>
      <c r="G92" s="7" t="str">
        <f ca="1">IF(INDIRECT($A$1&amp;"!"&amp;CELL("address",$CU92))&lt;&gt;"END",IF(INDIRECT($A$1&amp;"!"&amp;CELL("address",AN92))&lt;&gt;0,"USED IMPORTED   "&amp;INDIRECT($A$1&amp;"!"&amp;CELL("address",$CU92))&amp;"     USED  "&amp;TEXT(INDIRECT($A$1&amp;"!"&amp;CELL("address",AN92)),"#,###.#0")&amp;" KGS      AGAINST BILL OF ENTRY NO    "&amp;INDIRECT($A$1&amp;"!"&amp;CELL("address",$F92))&amp;"      Rate Per Kgs [ "&amp;INDIRECT($A$1&amp;"!"&amp;CELL("address",$I92))&amp;" ]     AGAINST H.S.CODE   "&amp;TEXT(INDIRECT($A$1&amp;"!"&amp;CELL("address",$H92)),"0000.0000")&amp;IF(OR(INDIRECT($A$1&amp;"!"&amp;CELL("address",$AP$8))&lt;&gt;"",INDIRECT($A$1&amp;"!"&amp;CELL("address",$AQ$8))&lt;&gt;""),"  EFS ONLINE AC #    ","")&amp;_xlfn.IFNA(VLOOKUP(INDIRECT($A$1&amp;"!"&amp;CELL("address",AP92)),AC.No[],2,0),"")&amp;_xlfn.IFNA(IF(INDIRECT($A$1&amp;"!"&amp;CELL("address",AQ92))&lt;&gt;0,"   +   "&amp;VLOOKUP(INDIRECT($A$1&amp;"!"&amp;CELL("address",AQ92)),AC.No[],2,0),""),""),""),REPT("-",150))</f>
        <v/>
      </c>
      <c r="H92" s="7" t="str">
        <f ca="1">IF(INDIRECT($A$1&amp;"!"&amp;CELL("address",$CU92))&lt;&gt;"END",IF(INDIRECT($A$1&amp;"!"&amp;CELL("address",AT92))&lt;&gt;0,"USED IMPORTED   "&amp;INDIRECT($A$1&amp;"!"&amp;CELL("address",$CU92))&amp;"     USED  "&amp;TEXT(INDIRECT($A$1&amp;"!"&amp;CELL("address",AT92)),"#,###.#0")&amp;" KGS      AGAINST BILL OF ENTRY NO    "&amp;INDIRECT($A$1&amp;"!"&amp;CELL("address",$F92))&amp;"      Rate Per Kgs [ "&amp;INDIRECT($A$1&amp;"!"&amp;CELL("address",$I92))&amp;" ]     AGAINST H.S.CODE   "&amp;TEXT(INDIRECT($A$1&amp;"!"&amp;CELL("address",$H92)),"0000.0000")&amp;IF(OR(INDIRECT($A$1&amp;"!"&amp;CELL("address",$AV$8))&lt;&gt;"",INDIRECT($A$1&amp;"!"&amp;CELL("address",$AW$8))&lt;&gt;""),"  EFS ONLINE AC #    ","")&amp;_xlfn.IFNA(VLOOKUP(INDIRECT($A$1&amp;"!"&amp;CELL("address",AV92)),AC.No[],2,0),"")&amp;_xlfn.IFNA(IF(INDIRECT($A$1&amp;"!"&amp;CELL("address",AW92))&lt;&gt;0,"   +   "&amp;VLOOKUP(INDIRECT($A$1&amp;"!"&amp;CELL("address",AW92)),AC.No[],2,0),""),""),""),REPT("-",150))</f>
        <v/>
      </c>
      <c r="I92" s="7" t="str">
        <f ca="1">IF(INDIRECT($A$1&amp;"!"&amp;CELL("address",$CU92))&lt;&gt;"END",IF(INDIRECT($A$1&amp;"!"&amp;CELL("address",AZ92))&lt;&gt;0,"USED IMPORTED   "&amp;INDIRECT($A$1&amp;"!"&amp;CELL("address",$CU92))&amp;"     USED  "&amp;TEXT(INDIRECT($A$1&amp;"!"&amp;CELL("address",AZ92)),"#,###.#0")&amp;" KGS      AGAINST BILL OF ENTRY NO    "&amp;INDIRECT($A$1&amp;"!"&amp;CELL("address",$F92))&amp;"      Rate Per Kgs [ "&amp;INDIRECT($A$1&amp;"!"&amp;CELL("address",$I92))&amp;" ]     AGAINST H.S.CODE   "&amp;TEXT(INDIRECT($A$1&amp;"!"&amp;CELL("address",$H92)),"0000.0000")&amp;IF(OR(INDIRECT($A$1&amp;"!"&amp;CELL("address",$BB$8))&lt;&gt;"",INDIRECT($A$1&amp;"!"&amp;CELL("address",$BC$8))&lt;&gt;""),"  EFS ONLINE AC #    ","")&amp;_xlfn.IFNA(VLOOKUP(INDIRECT($A$1&amp;"!"&amp;CELL("address",BB92)),AC.No[],2,0),"")&amp;_xlfn.IFNA(IF(INDIRECT($A$1&amp;"!"&amp;CELL("address",BC92))&lt;&gt;0,"   +   "&amp;VLOOKUP(INDIRECT($A$1&amp;"!"&amp;CELL("address",BC92)),AC.No[],2,0),""),""),""),REPT("-",150))</f>
        <v/>
      </c>
      <c r="J92" s="7" t="str">
        <f ca="1">IF(INDIRECT($A$1&amp;"!"&amp;CELL("address",$CU92))&lt;&gt;"END",IF(INDIRECT($A$1&amp;"!"&amp;CELL("address",BF92))&lt;&gt;0,"USED IMPORTED   "&amp;INDIRECT($A$1&amp;"!"&amp;CELL("address",$CU92))&amp;"     USED  "&amp;TEXT(INDIRECT($A$1&amp;"!"&amp;CELL("address",BF92)),"#,###.#0")&amp;" KGS      AGAINST BILL OF ENTRY NO    "&amp;INDIRECT($A$1&amp;"!"&amp;CELL("address",$F92))&amp;"      Rate Per Kgs [ "&amp;INDIRECT($A$1&amp;"!"&amp;CELL("address",$I92))&amp;" ]     AGAINST H.S.CODE   "&amp;TEXT(INDIRECT($A$1&amp;"!"&amp;CELL("address",$H92)),"0000.0000")&amp;IF(OR(INDIRECT($A$1&amp;"!"&amp;CELL("address",$BH$8))&lt;&gt;"",INDIRECT($A$1&amp;"!"&amp;CELL("address",$BI$8))&lt;&gt;""),"  EFS ONLINE AC #    ","")&amp;_xlfn.IFNA(VLOOKUP(INDIRECT($A$1&amp;"!"&amp;CELL("address",BH92)),AC.No[],2,0),"")&amp;_xlfn.IFNA(IF(INDIRECT($A$1&amp;"!"&amp;CELL("address",BI92))&lt;&gt;0,"   +   "&amp;VLOOKUP(INDIRECT($A$1&amp;"!"&amp;CELL("address",BI92)),AC.No[],2,0),""),""),""),REPT("-",150))</f>
        <v/>
      </c>
      <c r="K92" s="7" t="str">
        <f ca="1">IF(INDIRECT($A$1&amp;"!"&amp;CELL("address",$CU92))&lt;&gt;"END",IF(INDIRECT($A$1&amp;"!"&amp;CELL("address",BL92))&lt;&gt;0,"USED IMPORTED   "&amp;INDIRECT($A$1&amp;"!"&amp;CELL("address",$CU92))&amp;"     USED  "&amp;TEXT(INDIRECT($A$1&amp;"!"&amp;CELL("address",BL92)),"#,###.#0")&amp;" KGS      AGAINST BILL OF ENTRY NO    "&amp;INDIRECT($A$1&amp;"!"&amp;CELL("address",$F92))&amp;"      Rate Per Kgs [ "&amp;INDIRECT($A$1&amp;"!"&amp;CELL("address",$I92))&amp;" ]     AGAINST H.S.CODE   "&amp;TEXT(INDIRECT($A$1&amp;"!"&amp;CELL("address",$H92)),"0000.0000")&amp;IF(OR(INDIRECT($A$1&amp;"!"&amp;CELL("address",$BN$8))&lt;&gt;"",INDIRECT($A$1&amp;"!"&amp;CELL("address",$BO$8))&lt;&gt;""),"  EFS ONLINE AC #    ","")&amp;_xlfn.IFNA(VLOOKUP(INDIRECT($A$1&amp;"!"&amp;CELL("address",BN92)),AC.No[],2,0),"")&amp;_xlfn.IFNA(IF(INDIRECT($A$1&amp;"!"&amp;CELL("address",BO92))&lt;&gt;0,"   +   "&amp;VLOOKUP(INDIRECT($A$1&amp;"!"&amp;CELL("address",BO92)),AC.No[],2,0),""),""),""),REPT("-",150))</f>
        <v/>
      </c>
      <c r="L92" s="7" t="str">
        <f ca="1">IF(INDIRECT($A$1&amp;"!"&amp;CELL("address",$CU92))&lt;&gt;"END",IF(INDIRECT($A$1&amp;"!"&amp;CELL("address",BR92))&lt;&gt;0,"USED IMPORTED   "&amp;INDIRECT($A$1&amp;"!"&amp;CELL("address",$CU92))&amp;"     USED  "&amp;TEXT(INDIRECT($A$1&amp;"!"&amp;CELL("address",BR92)),"#,###.#0")&amp;" KGS      AGAINST BILL OF ENTRY NO    "&amp;INDIRECT($A$1&amp;"!"&amp;CELL("address",$F92))&amp;"      Rate Per Kgs [ "&amp;INDIRECT($A$1&amp;"!"&amp;CELL("address",$I92))&amp;" ]     AGAINST H.S.CODE   "&amp;TEXT(INDIRECT($A$1&amp;"!"&amp;CELL("address",$H92)),"0000.0000")&amp;IF(OR(INDIRECT($A$1&amp;"!"&amp;CELL("address",$BT$8))&lt;&gt;"",INDIRECT($A$1&amp;"!"&amp;CELL("address",$BU$8))&lt;&gt;""),"  EFS ONLINE AC #    ","")&amp;_xlfn.IFNA(VLOOKUP(INDIRECT($A$1&amp;"!"&amp;CELL("address",BT92)),AC.No[],2,0),"")&amp;_xlfn.IFNA(IF(INDIRECT($A$1&amp;"!"&amp;CELL("address",BU92))&lt;&gt;0,"   +   "&amp;VLOOKUP(INDIRECT($A$1&amp;"!"&amp;CELL("address",BU92)),AC.No[],2,0),""),""),""),REPT("-",150))</f>
        <v/>
      </c>
      <c r="M92" s="7" t="str">
        <f ca="1">IF(INDIRECT($A$1&amp;"!"&amp;CELL("address",$CU92))&lt;&gt;"END",IF(INDIRECT($A$1&amp;"!"&amp;CELL("address",BX92))&lt;&gt;0,"USED IMPORTED   "&amp;INDIRECT($A$1&amp;"!"&amp;CELL("address",$CU92))&amp;"     USED  "&amp;TEXT(INDIRECT($A$1&amp;"!"&amp;CELL("address",BX92)),"#,###.#0")&amp;" KGS      AGAINST BILL OF ENTRY NO    "&amp;INDIRECT($A$1&amp;"!"&amp;CELL("address",$F92))&amp;"      Rate Per Kgs [ "&amp;INDIRECT($A$1&amp;"!"&amp;CELL("address",$I92))&amp;" ]     AGAINST H.S.CODE   "&amp;TEXT(INDIRECT($A$1&amp;"!"&amp;CELL("address",$H92)),"0000.0000")&amp;IF(OR(INDIRECT($A$1&amp;"!"&amp;CELL("address",$BZ$8))&lt;&gt;"",INDIRECT($A$1&amp;"!"&amp;CELL("address",$CA$8))&lt;&gt;""),"  EFS ONLINE AC #    ","")&amp;_xlfn.IFNA(VLOOKUP(INDIRECT($A$1&amp;"!"&amp;CELL("address",BZ92)),AC.No[],2,0),"")&amp;_xlfn.IFNA(IF(INDIRECT($A$1&amp;"!"&amp;CELL("address",CA92))&lt;&gt;0,"   +   "&amp;VLOOKUP(INDIRECT($A$1&amp;"!"&amp;CELL("address",CA92)),AC.No[],2,0),""),""),""),REPT("-",150))</f>
        <v/>
      </c>
      <c r="N92" s="7" t="str">
        <f ca="1">IF(INDIRECT($A$1&amp;"!"&amp;CELL("address",$CU92))&lt;&gt;"END",IF(INDIRECT($A$1&amp;"!"&amp;CELL("address",CD92))&lt;&gt;0,"USED IMPORTED   "&amp;INDIRECT($A$1&amp;"!"&amp;CELL("address",$CU92))&amp;"     USED  "&amp;TEXT(INDIRECT($A$1&amp;"!"&amp;CELL("address",CD92)),"#,###.#0")&amp;" KGS      AGAINST BILL OF ENTRY NO    "&amp;INDIRECT($A$1&amp;"!"&amp;CELL("address",$F92))&amp;"      Rate Per Kgs [ "&amp;INDIRECT($A$1&amp;"!"&amp;CELL("address",$I92))&amp;" ]     AGAINST H.S.CODE   "&amp;TEXT(INDIRECT($A$1&amp;"!"&amp;CELL("address",$H92)),"0000.0000")&amp;IF(OR(INDIRECT($A$1&amp;"!"&amp;CELL("address",$CF$8))&lt;&gt;"",INDIRECT($A$1&amp;"!"&amp;CELL("address",$CG$8))&lt;&gt;""),"  EFS ONLINE AC #    ","")&amp;_xlfn.IFNA(VLOOKUP(INDIRECT($A$1&amp;"!"&amp;CELL("address",CF92)),AC.No[],2,0),"")&amp;_xlfn.IFNA(IF(INDIRECT($A$1&amp;"!"&amp;CELL("address",CG92))&lt;&gt;0,"   +   "&amp;VLOOKUP(INDIRECT($A$1&amp;"!"&amp;CELL("address",CG92)),AC.No[],2,0),""),""),""),REPT("-",150))</f>
        <v/>
      </c>
      <c r="O92" s="7" t="str">
        <f ca="1">IF(INDIRECT($A$1&amp;"!"&amp;CELL("address",$CU92))&lt;&gt;"END",IF(INDIRECT($A$1&amp;"!"&amp;CELL("address",CJ92))&lt;&gt;0,"USED IMPORTED   "&amp;INDIRECT($A$1&amp;"!"&amp;CELL("address",$CU92))&amp;"     USED  "&amp;TEXT(INDIRECT($A$1&amp;"!"&amp;CELL("address",CJ92)),"#,###.#0")&amp;" KGS      AGAINST BILL OF ENTRY NO    "&amp;INDIRECT($A$1&amp;"!"&amp;CELL("address",$F92))&amp;"      Rate Per Kgs [ "&amp;INDIRECT($A$1&amp;"!"&amp;CELL("address",$I92))&amp;" ]     AGAINST H.S.CODE   "&amp;TEXT(INDIRECT($A$1&amp;"!"&amp;CELL("address",$H92)),"0000.0000")&amp;IF(OR(INDIRECT($A$1&amp;"!"&amp;CELL("address",$CL$8))&lt;&gt;"",INDIRECT($A$1&amp;"!"&amp;CELL("address",$CM$8))&lt;&gt;""),"  EFS ONLINE AC #    ","")&amp;_xlfn.IFNA(VLOOKUP(INDIRECT($A$1&amp;"!"&amp;CELL("address",CL92)),AC.No[],2,0),"")&amp;_xlfn.IFNA(IF(INDIRECT($A$1&amp;"!"&amp;CELL("address",CM92))&lt;&gt;0,"   +   "&amp;VLOOKUP(INDIRECT($A$1&amp;"!"&amp;CELL("address",CM92)),AC.No[],2,0),""),""),""),REPT("-",150))</f>
        <v/>
      </c>
      <c r="P92" s="7" t="str">
        <f ca="1">IF(INDIRECT($A$1&amp;"!"&amp;CELL("address",$CU92))&lt;&gt;"END",IF(INDIRECT($A$1&amp;"!"&amp;CELL("address",CP92))&lt;&gt;0,"USED IMPORTED   "&amp;INDIRECT($A$1&amp;"!"&amp;CELL("address",$CU92))&amp;"     USED  "&amp;TEXT(INDIRECT($A$1&amp;"!"&amp;CELL("address",CP92)),"#,###.#0")&amp;" KGS      AGAINST BILL OF ENTRY NO    "&amp;INDIRECT($A$1&amp;"!"&amp;CELL("address",$F92))&amp;"      Rate Per Kgs [ "&amp;INDIRECT($A$1&amp;"!"&amp;CELL("address",$I92))&amp;" ]     AGAINST H.S.CODE   "&amp;TEXT(INDIRECT($A$1&amp;"!"&amp;CELL("address",$H92)),"0000.0000")&amp;IF(OR(INDIRECT($A$1&amp;"!"&amp;CELL("address",$CR$8))&lt;&gt;"",INDIRECT($A$1&amp;"!"&amp;CELL("address",$CS$8))&lt;&gt;""),"  EFS ONLINE AC #    ","")&amp;_xlfn.IFNA(VLOOKUP(INDIRECT($A$1&amp;"!"&amp;CELL("address",CR92)),AC.No[],2,0),"")&amp;_xlfn.IFNA(IF(INDIRECT($A$1&amp;"!"&amp;CELL("address",CS92))&lt;&gt;0,"   +   "&amp;VLOOKUP(INDIRECT($A$1&amp;"!"&amp;CELL("address",CS92)),AC.No[],2,0),""),""),""),REPT("-",150))</f>
        <v/>
      </c>
    </row>
    <row r="93" spans="1:16" x14ac:dyDescent="0.2">
      <c r="A93" s="124">
        <v>84</v>
      </c>
      <c r="B93" s="7" t="str">
        <f ca="1">IF(INDIRECT($A$1&amp;"!"&amp;CELL("address",$CU93))&lt;&gt;"END",IF(INDIRECT($A$1&amp;"!"&amp;CELL("address",J93))&lt;&gt;0,"USED IMPORTED   "&amp;INDIRECT($A$1&amp;"!"&amp;CELL("address",$CU93))&amp;"     USED  "&amp;TEXT(INDIRECT($A$1&amp;"!"&amp;CELL("address",J93)),"#,###.#0")&amp;" KGS      AGAINST BILL OF ENTRY NO    "&amp;INDIRECT($A$1&amp;"!"&amp;CELL("address",$F93))&amp;"      Rate Per Kgs [ "&amp;INDIRECT($A$1&amp;"!"&amp;CELL("address",$I93))&amp;" ]     AGAINST H.S.CODE   "&amp;TEXT(INDIRECT($A$1&amp;"!"&amp;CELL("address",$H93)),"0000.0000")&amp;IF(OR(INDIRECT($A$1&amp;"!"&amp;CELL("address",$L$8))&lt;&gt;"",INDIRECT($A$1&amp;"!"&amp;CELL("address",$M$8))&lt;&gt;""),"  EFS ONLINE AC #    ","")&amp;_xlfn.IFNA(VLOOKUP(INDIRECT($A$1&amp;"!"&amp;CELL("address",L93)),AC.No[],2,0),"")&amp;_xlfn.IFNA(IF(INDIRECT($A$1&amp;"!"&amp;CELL("address",M93))&lt;&gt;0,"   +   "&amp;VLOOKUP(INDIRECT($A$1&amp;"!"&amp;CELL("address",M93)),AC.No[],2,0),""),""),""),REPT("-",150))</f>
        <v/>
      </c>
      <c r="C93" s="7" t="str">
        <f ca="1">IF(INDIRECT($A$1&amp;"!"&amp;CELL("address",$CU93))&lt;&gt;"END",IF(INDIRECT($A$1&amp;"!"&amp;CELL("address",P93))&lt;&gt;0,"USED IMPORTED   "&amp;INDIRECT($A$1&amp;"!"&amp;CELL("address",$CU93))&amp;"     USED  "&amp;TEXT(INDIRECT($A$1&amp;"!"&amp;CELL("address",P93)),"#,###.#0")&amp;" KGS      AGAINST BILL OF ENTRY NO    "&amp;INDIRECT($A$1&amp;"!"&amp;CELL("address",$F93))&amp;"      Rate Per Kgs [ "&amp;INDIRECT($A$1&amp;"!"&amp;CELL("address",$I93))&amp;" ]     AGAINST H.S.CODE   "&amp;TEXT(INDIRECT($A$1&amp;"!"&amp;CELL("address",$H93)),"0000.0000")&amp;IF(OR(INDIRECT($A$1&amp;"!"&amp;CELL("address",$R$8))&lt;&gt;"",INDIRECT($A$1&amp;"!"&amp;CELL("address",$S$8))&lt;&gt;""),"  EFS ONLINE AC #    ","")&amp;_xlfn.IFNA(VLOOKUP(INDIRECT($A$1&amp;"!"&amp;CELL("address",R93)),AC.No[],2,0),"")&amp;_xlfn.IFNA(IF(INDIRECT($A$1&amp;"!"&amp;CELL("address",S93))&lt;&gt;0,"   +   "&amp;VLOOKUP(INDIRECT($A$1&amp;"!"&amp;CELL("address",S93)),AC.No[],2,0),""),""),""),REPT("-",150))</f>
        <v/>
      </c>
      <c r="D93" s="7" t="str">
        <f ca="1">IF(INDIRECT($A$1&amp;"!"&amp;CELL("address",$CU93))&lt;&gt;"END",IF(INDIRECT($A$1&amp;"!"&amp;CELL("address",V93))&lt;&gt;0,"USED IMPORTED   "&amp;INDIRECT($A$1&amp;"!"&amp;CELL("address",$CU93))&amp;"     USED  "&amp;TEXT(INDIRECT($A$1&amp;"!"&amp;CELL("address",V93)),"#,###.#0")&amp;" KGS      AGAINST BILL OF ENTRY NO    "&amp;INDIRECT($A$1&amp;"!"&amp;CELL("address",$F93))&amp;"      Rate Per Kgs [ "&amp;INDIRECT($A$1&amp;"!"&amp;CELL("address",$I93))&amp;" ]     AGAINST H.S.CODE   "&amp;TEXT(INDIRECT($A$1&amp;"!"&amp;CELL("address",$H93)),"0000.0000")&amp;IF(OR(INDIRECT($A$1&amp;"!"&amp;CELL("address",$X$8))&lt;&gt;"",INDIRECT($A$1&amp;"!"&amp;CELL("address",$Y$8))&lt;&gt;""),"  EFS ONLINE AC #    ","")&amp;_xlfn.IFNA(VLOOKUP(INDIRECT($A$1&amp;"!"&amp;CELL("address",X93)),AC.No[],2,0),"")&amp;_xlfn.IFNA(IF(INDIRECT($A$1&amp;"!"&amp;CELL("address",Y93))&lt;&gt;0,"   +   "&amp;VLOOKUP(INDIRECT($A$1&amp;"!"&amp;CELL("address",Y93)),AC.No[],2,0),""),""),""),REPT("-",150))</f>
        <v/>
      </c>
      <c r="E93" s="7" t="str">
        <f ca="1">IF(INDIRECT($A$1&amp;"!"&amp;CELL("address",$CU93))&lt;&gt;"END",IF(INDIRECT($A$1&amp;"!"&amp;CELL("address",AB93))&lt;&gt;0,"USED IMPORTED   "&amp;INDIRECT($A$1&amp;"!"&amp;CELL("address",$CU93))&amp;"     USED  "&amp;TEXT(INDIRECT($A$1&amp;"!"&amp;CELL("address",AB93)),"#,###.#0")&amp;" KGS      AGAINST BILL OF ENTRY NO    "&amp;INDIRECT($A$1&amp;"!"&amp;CELL("address",$F93))&amp;"      Rate Per Kgs [ "&amp;INDIRECT($A$1&amp;"!"&amp;CELL("address",$I93))&amp;" ]     AGAINST H.S.CODE   "&amp;TEXT(INDIRECT($A$1&amp;"!"&amp;CELL("address",$H93)),"0000.0000")&amp;IF(OR(INDIRECT($A$1&amp;"!"&amp;CELL("address",$AD$8))&lt;&gt;"",INDIRECT($A$1&amp;"!"&amp;CELL("address",$AE$8))&lt;&gt;""),"  EFS ONLINE AC #    ","")&amp;_xlfn.IFNA(VLOOKUP(INDIRECT($A$1&amp;"!"&amp;CELL("address",AD93)),AC.No[],2,0),"")&amp;_xlfn.IFNA(IF(INDIRECT($A$1&amp;"!"&amp;CELL("address",AE93))&lt;&gt;0,"   +   "&amp;VLOOKUP(INDIRECT($A$1&amp;"!"&amp;CELL("address",AE93)),AC.No[],2,0),""),""),""),REPT("-",150))</f>
        <v/>
      </c>
      <c r="F93" s="7" t="str">
        <f ca="1">IF(INDIRECT($A$1&amp;"!"&amp;CELL("address",$CU93))&lt;&gt;"END",IF(INDIRECT($A$1&amp;"!"&amp;CELL("address",AH93))&lt;&gt;0,"USED IMPORTED   "&amp;INDIRECT($A$1&amp;"!"&amp;CELL("address",$CU93))&amp;"     USED  "&amp;TEXT(INDIRECT($A$1&amp;"!"&amp;CELL("address",AH93)),"#,###.#0")&amp;" KGS      AGAINST BILL OF ENTRY NO    "&amp;INDIRECT($A$1&amp;"!"&amp;CELL("address",$F93))&amp;"      Rate Per Kgs [ "&amp;INDIRECT($A$1&amp;"!"&amp;CELL("address",$I93))&amp;" ]     AGAINST H.S.CODE   "&amp;TEXT(INDIRECT($A$1&amp;"!"&amp;CELL("address",$H93)),"0000.0000")&amp;IF(OR(INDIRECT($A$1&amp;"!"&amp;CELL("address",$AJ$8))&lt;&gt;"",INDIRECT($A$1&amp;"!"&amp;CELL("address",$AK$8))&lt;&gt;""),"  EFS ONLINE AC #    ","")&amp;_xlfn.IFNA(VLOOKUP(INDIRECT($A$1&amp;"!"&amp;CELL("address",AJ93)),AC.No[],2,0),"")&amp;_xlfn.IFNA(IF(INDIRECT($A$1&amp;"!"&amp;CELL("address",AK93))&lt;&gt;0,"   +   "&amp;VLOOKUP(INDIRECT($A$1&amp;"!"&amp;CELL("address",AK93)),AC.No[],2,0),""),""),""),REPT("-",150))</f>
        <v/>
      </c>
      <c r="G93" s="7" t="str">
        <f ca="1">IF(INDIRECT($A$1&amp;"!"&amp;CELL("address",$CU93))&lt;&gt;"END",IF(INDIRECT($A$1&amp;"!"&amp;CELL("address",AN93))&lt;&gt;0,"USED IMPORTED   "&amp;INDIRECT($A$1&amp;"!"&amp;CELL("address",$CU93))&amp;"     USED  "&amp;TEXT(INDIRECT($A$1&amp;"!"&amp;CELL("address",AN93)),"#,###.#0")&amp;" KGS      AGAINST BILL OF ENTRY NO    "&amp;INDIRECT($A$1&amp;"!"&amp;CELL("address",$F93))&amp;"      Rate Per Kgs [ "&amp;INDIRECT($A$1&amp;"!"&amp;CELL("address",$I93))&amp;" ]     AGAINST H.S.CODE   "&amp;TEXT(INDIRECT($A$1&amp;"!"&amp;CELL("address",$H93)),"0000.0000")&amp;IF(OR(INDIRECT($A$1&amp;"!"&amp;CELL("address",$AP$8))&lt;&gt;"",INDIRECT($A$1&amp;"!"&amp;CELL("address",$AQ$8))&lt;&gt;""),"  EFS ONLINE AC #    ","")&amp;_xlfn.IFNA(VLOOKUP(INDIRECT($A$1&amp;"!"&amp;CELL("address",AP93)),AC.No[],2,0),"")&amp;_xlfn.IFNA(IF(INDIRECT($A$1&amp;"!"&amp;CELL("address",AQ93))&lt;&gt;0,"   +   "&amp;VLOOKUP(INDIRECT($A$1&amp;"!"&amp;CELL("address",AQ93)),AC.No[],2,0),""),""),""),REPT("-",150))</f>
        <v/>
      </c>
      <c r="H93" s="7" t="str">
        <f ca="1">IF(INDIRECT($A$1&amp;"!"&amp;CELL("address",$CU93))&lt;&gt;"END",IF(INDIRECT($A$1&amp;"!"&amp;CELL("address",AT93))&lt;&gt;0,"USED IMPORTED   "&amp;INDIRECT($A$1&amp;"!"&amp;CELL("address",$CU93))&amp;"     USED  "&amp;TEXT(INDIRECT($A$1&amp;"!"&amp;CELL("address",AT93)),"#,###.#0")&amp;" KGS      AGAINST BILL OF ENTRY NO    "&amp;INDIRECT($A$1&amp;"!"&amp;CELL("address",$F93))&amp;"      Rate Per Kgs [ "&amp;INDIRECT($A$1&amp;"!"&amp;CELL("address",$I93))&amp;" ]     AGAINST H.S.CODE   "&amp;TEXT(INDIRECT($A$1&amp;"!"&amp;CELL("address",$H93)),"0000.0000")&amp;IF(OR(INDIRECT($A$1&amp;"!"&amp;CELL("address",$AV$8))&lt;&gt;"",INDIRECT($A$1&amp;"!"&amp;CELL("address",$AW$8))&lt;&gt;""),"  EFS ONLINE AC #    ","")&amp;_xlfn.IFNA(VLOOKUP(INDIRECT($A$1&amp;"!"&amp;CELL("address",AV93)),AC.No[],2,0),"")&amp;_xlfn.IFNA(IF(INDIRECT($A$1&amp;"!"&amp;CELL("address",AW93))&lt;&gt;0,"   +   "&amp;VLOOKUP(INDIRECT($A$1&amp;"!"&amp;CELL("address",AW93)),AC.No[],2,0),""),""),""),REPT("-",150))</f>
        <v/>
      </c>
      <c r="I93" s="7" t="str">
        <f ca="1">IF(INDIRECT($A$1&amp;"!"&amp;CELL("address",$CU93))&lt;&gt;"END",IF(INDIRECT($A$1&amp;"!"&amp;CELL("address",AZ93))&lt;&gt;0,"USED IMPORTED   "&amp;INDIRECT($A$1&amp;"!"&amp;CELL("address",$CU93))&amp;"     USED  "&amp;TEXT(INDIRECT($A$1&amp;"!"&amp;CELL("address",AZ93)),"#,###.#0")&amp;" KGS      AGAINST BILL OF ENTRY NO    "&amp;INDIRECT($A$1&amp;"!"&amp;CELL("address",$F93))&amp;"      Rate Per Kgs [ "&amp;INDIRECT($A$1&amp;"!"&amp;CELL("address",$I93))&amp;" ]     AGAINST H.S.CODE   "&amp;TEXT(INDIRECT($A$1&amp;"!"&amp;CELL("address",$H93)),"0000.0000")&amp;IF(OR(INDIRECT($A$1&amp;"!"&amp;CELL("address",$BB$8))&lt;&gt;"",INDIRECT($A$1&amp;"!"&amp;CELL("address",$BC$8))&lt;&gt;""),"  EFS ONLINE AC #    ","")&amp;_xlfn.IFNA(VLOOKUP(INDIRECT($A$1&amp;"!"&amp;CELL("address",BB93)),AC.No[],2,0),"")&amp;_xlfn.IFNA(IF(INDIRECT($A$1&amp;"!"&amp;CELL("address",BC93))&lt;&gt;0,"   +   "&amp;VLOOKUP(INDIRECT($A$1&amp;"!"&amp;CELL("address",BC93)),AC.No[],2,0),""),""),""),REPT("-",150))</f>
        <v/>
      </c>
      <c r="J93" s="7" t="str">
        <f ca="1">IF(INDIRECT($A$1&amp;"!"&amp;CELL("address",$CU93))&lt;&gt;"END",IF(INDIRECT($A$1&amp;"!"&amp;CELL("address",BF93))&lt;&gt;0,"USED IMPORTED   "&amp;INDIRECT($A$1&amp;"!"&amp;CELL("address",$CU93))&amp;"     USED  "&amp;TEXT(INDIRECT($A$1&amp;"!"&amp;CELL("address",BF93)),"#,###.#0")&amp;" KGS      AGAINST BILL OF ENTRY NO    "&amp;INDIRECT($A$1&amp;"!"&amp;CELL("address",$F93))&amp;"      Rate Per Kgs [ "&amp;INDIRECT($A$1&amp;"!"&amp;CELL("address",$I93))&amp;" ]     AGAINST H.S.CODE   "&amp;TEXT(INDIRECT($A$1&amp;"!"&amp;CELL("address",$H93)),"0000.0000")&amp;IF(OR(INDIRECT($A$1&amp;"!"&amp;CELL("address",$BH$8))&lt;&gt;"",INDIRECT($A$1&amp;"!"&amp;CELL("address",$BI$8))&lt;&gt;""),"  EFS ONLINE AC #    ","")&amp;_xlfn.IFNA(VLOOKUP(INDIRECT($A$1&amp;"!"&amp;CELL("address",BH93)),AC.No[],2,0),"")&amp;_xlfn.IFNA(IF(INDIRECT($A$1&amp;"!"&amp;CELL("address",BI93))&lt;&gt;0,"   +   "&amp;VLOOKUP(INDIRECT($A$1&amp;"!"&amp;CELL("address",BI93)),AC.No[],2,0),""),""),""),REPT("-",150))</f>
        <v/>
      </c>
      <c r="K93" s="7" t="str">
        <f ca="1">IF(INDIRECT($A$1&amp;"!"&amp;CELL("address",$CU93))&lt;&gt;"END",IF(INDIRECT($A$1&amp;"!"&amp;CELL("address",BL93))&lt;&gt;0,"USED IMPORTED   "&amp;INDIRECT($A$1&amp;"!"&amp;CELL("address",$CU93))&amp;"     USED  "&amp;TEXT(INDIRECT($A$1&amp;"!"&amp;CELL("address",BL93)),"#,###.#0")&amp;" KGS      AGAINST BILL OF ENTRY NO    "&amp;INDIRECT($A$1&amp;"!"&amp;CELL("address",$F93))&amp;"      Rate Per Kgs [ "&amp;INDIRECT($A$1&amp;"!"&amp;CELL("address",$I93))&amp;" ]     AGAINST H.S.CODE   "&amp;TEXT(INDIRECT($A$1&amp;"!"&amp;CELL("address",$H93)),"0000.0000")&amp;IF(OR(INDIRECT($A$1&amp;"!"&amp;CELL("address",$BN$8))&lt;&gt;"",INDIRECT($A$1&amp;"!"&amp;CELL("address",$BO$8))&lt;&gt;""),"  EFS ONLINE AC #    ","")&amp;_xlfn.IFNA(VLOOKUP(INDIRECT($A$1&amp;"!"&amp;CELL("address",BN93)),AC.No[],2,0),"")&amp;_xlfn.IFNA(IF(INDIRECT($A$1&amp;"!"&amp;CELL("address",BO93))&lt;&gt;0,"   +   "&amp;VLOOKUP(INDIRECT($A$1&amp;"!"&amp;CELL("address",BO93)),AC.No[],2,0),""),""),""),REPT("-",150))</f>
        <v/>
      </c>
      <c r="L93" s="7" t="str">
        <f ca="1">IF(INDIRECT($A$1&amp;"!"&amp;CELL("address",$CU93))&lt;&gt;"END",IF(INDIRECT($A$1&amp;"!"&amp;CELL("address",BR93))&lt;&gt;0,"USED IMPORTED   "&amp;INDIRECT($A$1&amp;"!"&amp;CELL("address",$CU93))&amp;"     USED  "&amp;TEXT(INDIRECT($A$1&amp;"!"&amp;CELL("address",BR93)),"#,###.#0")&amp;" KGS      AGAINST BILL OF ENTRY NO    "&amp;INDIRECT($A$1&amp;"!"&amp;CELL("address",$F93))&amp;"      Rate Per Kgs [ "&amp;INDIRECT($A$1&amp;"!"&amp;CELL("address",$I93))&amp;" ]     AGAINST H.S.CODE   "&amp;TEXT(INDIRECT($A$1&amp;"!"&amp;CELL("address",$H93)),"0000.0000")&amp;IF(OR(INDIRECT($A$1&amp;"!"&amp;CELL("address",$BT$8))&lt;&gt;"",INDIRECT($A$1&amp;"!"&amp;CELL("address",$BU$8))&lt;&gt;""),"  EFS ONLINE AC #    ","")&amp;_xlfn.IFNA(VLOOKUP(INDIRECT($A$1&amp;"!"&amp;CELL("address",BT93)),AC.No[],2,0),"")&amp;_xlfn.IFNA(IF(INDIRECT($A$1&amp;"!"&amp;CELL("address",BU93))&lt;&gt;0,"   +   "&amp;VLOOKUP(INDIRECT($A$1&amp;"!"&amp;CELL("address",BU93)),AC.No[],2,0),""),""),""),REPT("-",150))</f>
        <v/>
      </c>
      <c r="M93" s="7" t="str">
        <f ca="1">IF(INDIRECT($A$1&amp;"!"&amp;CELL("address",$CU93))&lt;&gt;"END",IF(INDIRECT($A$1&amp;"!"&amp;CELL("address",BX93))&lt;&gt;0,"USED IMPORTED   "&amp;INDIRECT($A$1&amp;"!"&amp;CELL("address",$CU93))&amp;"     USED  "&amp;TEXT(INDIRECT($A$1&amp;"!"&amp;CELL("address",BX93)),"#,###.#0")&amp;" KGS      AGAINST BILL OF ENTRY NO    "&amp;INDIRECT($A$1&amp;"!"&amp;CELL("address",$F93))&amp;"      Rate Per Kgs [ "&amp;INDIRECT($A$1&amp;"!"&amp;CELL("address",$I93))&amp;" ]     AGAINST H.S.CODE   "&amp;TEXT(INDIRECT($A$1&amp;"!"&amp;CELL("address",$H93)),"0000.0000")&amp;IF(OR(INDIRECT($A$1&amp;"!"&amp;CELL("address",$BZ$8))&lt;&gt;"",INDIRECT($A$1&amp;"!"&amp;CELL("address",$CA$8))&lt;&gt;""),"  EFS ONLINE AC #    ","")&amp;_xlfn.IFNA(VLOOKUP(INDIRECT($A$1&amp;"!"&amp;CELL("address",BZ93)),AC.No[],2,0),"")&amp;_xlfn.IFNA(IF(INDIRECT($A$1&amp;"!"&amp;CELL("address",CA93))&lt;&gt;0,"   +   "&amp;VLOOKUP(INDIRECT($A$1&amp;"!"&amp;CELL("address",CA93)),AC.No[],2,0),""),""),""),REPT("-",150))</f>
        <v/>
      </c>
      <c r="N93" s="7" t="str">
        <f ca="1">IF(INDIRECT($A$1&amp;"!"&amp;CELL("address",$CU93))&lt;&gt;"END",IF(INDIRECT($A$1&amp;"!"&amp;CELL("address",CD93))&lt;&gt;0,"USED IMPORTED   "&amp;INDIRECT($A$1&amp;"!"&amp;CELL("address",$CU93))&amp;"     USED  "&amp;TEXT(INDIRECT($A$1&amp;"!"&amp;CELL("address",CD93)),"#,###.#0")&amp;" KGS      AGAINST BILL OF ENTRY NO    "&amp;INDIRECT($A$1&amp;"!"&amp;CELL("address",$F93))&amp;"      Rate Per Kgs [ "&amp;INDIRECT($A$1&amp;"!"&amp;CELL("address",$I93))&amp;" ]     AGAINST H.S.CODE   "&amp;TEXT(INDIRECT($A$1&amp;"!"&amp;CELL("address",$H93)),"0000.0000")&amp;IF(OR(INDIRECT($A$1&amp;"!"&amp;CELL("address",$CF$8))&lt;&gt;"",INDIRECT($A$1&amp;"!"&amp;CELL("address",$CG$8))&lt;&gt;""),"  EFS ONLINE AC #    ","")&amp;_xlfn.IFNA(VLOOKUP(INDIRECT($A$1&amp;"!"&amp;CELL("address",CF93)),AC.No[],2,0),"")&amp;_xlfn.IFNA(IF(INDIRECT($A$1&amp;"!"&amp;CELL("address",CG93))&lt;&gt;0,"   +   "&amp;VLOOKUP(INDIRECT($A$1&amp;"!"&amp;CELL("address",CG93)),AC.No[],2,0),""),""),""),REPT("-",150))</f>
        <v/>
      </c>
      <c r="O93" s="7" t="str">
        <f ca="1">IF(INDIRECT($A$1&amp;"!"&amp;CELL("address",$CU93))&lt;&gt;"END",IF(INDIRECT($A$1&amp;"!"&amp;CELL("address",CJ93))&lt;&gt;0,"USED IMPORTED   "&amp;INDIRECT($A$1&amp;"!"&amp;CELL("address",$CU93))&amp;"     USED  "&amp;TEXT(INDIRECT($A$1&amp;"!"&amp;CELL("address",CJ93)),"#,###.#0")&amp;" KGS      AGAINST BILL OF ENTRY NO    "&amp;INDIRECT($A$1&amp;"!"&amp;CELL("address",$F93))&amp;"      Rate Per Kgs [ "&amp;INDIRECT($A$1&amp;"!"&amp;CELL("address",$I93))&amp;" ]     AGAINST H.S.CODE   "&amp;TEXT(INDIRECT($A$1&amp;"!"&amp;CELL("address",$H93)),"0000.0000")&amp;IF(OR(INDIRECT($A$1&amp;"!"&amp;CELL("address",$CL$8))&lt;&gt;"",INDIRECT($A$1&amp;"!"&amp;CELL("address",$CM$8))&lt;&gt;""),"  EFS ONLINE AC #    ","")&amp;_xlfn.IFNA(VLOOKUP(INDIRECT($A$1&amp;"!"&amp;CELL("address",CL93)),AC.No[],2,0),"")&amp;_xlfn.IFNA(IF(INDIRECT($A$1&amp;"!"&amp;CELL("address",CM93))&lt;&gt;0,"   +   "&amp;VLOOKUP(INDIRECT($A$1&amp;"!"&amp;CELL("address",CM93)),AC.No[],2,0),""),""),""),REPT("-",150))</f>
        <v/>
      </c>
      <c r="P93" s="7" t="str">
        <f ca="1">IF(INDIRECT($A$1&amp;"!"&amp;CELL("address",$CU93))&lt;&gt;"END",IF(INDIRECT($A$1&amp;"!"&amp;CELL("address",CP93))&lt;&gt;0,"USED IMPORTED   "&amp;INDIRECT($A$1&amp;"!"&amp;CELL("address",$CU93))&amp;"     USED  "&amp;TEXT(INDIRECT($A$1&amp;"!"&amp;CELL("address",CP93)),"#,###.#0")&amp;" KGS      AGAINST BILL OF ENTRY NO    "&amp;INDIRECT($A$1&amp;"!"&amp;CELL("address",$F93))&amp;"      Rate Per Kgs [ "&amp;INDIRECT($A$1&amp;"!"&amp;CELL("address",$I93))&amp;" ]     AGAINST H.S.CODE   "&amp;TEXT(INDIRECT($A$1&amp;"!"&amp;CELL("address",$H93)),"0000.0000")&amp;IF(OR(INDIRECT($A$1&amp;"!"&amp;CELL("address",$CR$8))&lt;&gt;"",INDIRECT($A$1&amp;"!"&amp;CELL("address",$CS$8))&lt;&gt;""),"  EFS ONLINE AC #    ","")&amp;_xlfn.IFNA(VLOOKUP(INDIRECT($A$1&amp;"!"&amp;CELL("address",CR93)),AC.No[],2,0),"")&amp;_xlfn.IFNA(IF(INDIRECT($A$1&amp;"!"&amp;CELL("address",CS93))&lt;&gt;0,"   +   "&amp;VLOOKUP(INDIRECT($A$1&amp;"!"&amp;CELL("address",CS93)),AC.No[],2,0),""),""),""),REPT("-",150))</f>
        <v/>
      </c>
    </row>
    <row r="94" spans="1:16" x14ac:dyDescent="0.2">
      <c r="A94" s="124">
        <v>85</v>
      </c>
      <c r="B94" s="7" t="str">
        <f ca="1">IF(INDIRECT($A$1&amp;"!"&amp;CELL("address",$CU94))&lt;&gt;"END",IF(INDIRECT($A$1&amp;"!"&amp;CELL("address",J94))&lt;&gt;0,"USED IMPORTED   "&amp;INDIRECT($A$1&amp;"!"&amp;CELL("address",$CU94))&amp;"     USED  "&amp;TEXT(INDIRECT($A$1&amp;"!"&amp;CELL("address",J94)),"#,###.#0")&amp;" KGS      AGAINST BILL OF ENTRY NO    "&amp;INDIRECT($A$1&amp;"!"&amp;CELL("address",$F94))&amp;"      Rate Per Kgs [ "&amp;INDIRECT($A$1&amp;"!"&amp;CELL("address",$I94))&amp;" ]     AGAINST H.S.CODE   "&amp;TEXT(INDIRECT($A$1&amp;"!"&amp;CELL("address",$H94)),"0000.0000")&amp;IF(OR(INDIRECT($A$1&amp;"!"&amp;CELL("address",$L$8))&lt;&gt;"",INDIRECT($A$1&amp;"!"&amp;CELL("address",$M$8))&lt;&gt;""),"  EFS ONLINE AC #    ","")&amp;_xlfn.IFNA(VLOOKUP(INDIRECT($A$1&amp;"!"&amp;CELL("address",L94)),AC.No[],2,0),"")&amp;_xlfn.IFNA(IF(INDIRECT($A$1&amp;"!"&amp;CELL("address",M94))&lt;&gt;0,"   +   "&amp;VLOOKUP(INDIRECT($A$1&amp;"!"&amp;CELL("address",M94)),AC.No[],2,0),""),""),""),REPT("-",150))</f>
        <v/>
      </c>
      <c r="C94" s="7" t="str">
        <f ca="1">IF(INDIRECT($A$1&amp;"!"&amp;CELL("address",$CU94))&lt;&gt;"END",IF(INDIRECT($A$1&amp;"!"&amp;CELL("address",P94))&lt;&gt;0,"USED IMPORTED   "&amp;INDIRECT($A$1&amp;"!"&amp;CELL("address",$CU94))&amp;"     USED  "&amp;TEXT(INDIRECT($A$1&amp;"!"&amp;CELL("address",P94)),"#,###.#0")&amp;" KGS      AGAINST BILL OF ENTRY NO    "&amp;INDIRECT($A$1&amp;"!"&amp;CELL("address",$F94))&amp;"      Rate Per Kgs [ "&amp;INDIRECT($A$1&amp;"!"&amp;CELL("address",$I94))&amp;" ]     AGAINST H.S.CODE   "&amp;TEXT(INDIRECT($A$1&amp;"!"&amp;CELL("address",$H94)),"0000.0000")&amp;IF(OR(INDIRECT($A$1&amp;"!"&amp;CELL("address",$R$8))&lt;&gt;"",INDIRECT($A$1&amp;"!"&amp;CELL("address",$S$8))&lt;&gt;""),"  EFS ONLINE AC #    ","")&amp;_xlfn.IFNA(VLOOKUP(INDIRECT($A$1&amp;"!"&amp;CELL("address",R94)),AC.No[],2,0),"")&amp;_xlfn.IFNA(IF(INDIRECT($A$1&amp;"!"&amp;CELL("address",S94))&lt;&gt;0,"   +   "&amp;VLOOKUP(INDIRECT($A$1&amp;"!"&amp;CELL("address",S94)),AC.No[],2,0),""),""),""),REPT("-",150))</f>
        <v/>
      </c>
      <c r="D94" s="7" t="str">
        <f ca="1">IF(INDIRECT($A$1&amp;"!"&amp;CELL("address",$CU94))&lt;&gt;"END",IF(INDIRECT($A$1&amp;"!"&amp;CELL("address",V94))&lt;&gt;0,"USED IMPORTED   "&amp;INDIRECT($A$1&amp;"!"&amp;CELL("address",$CU94))&amp;"     USED  "&amp;TEXT(INDIRECT($A$1&amp;"!"&amp;CELL("address",V94)),"#,###.#0")&amp;" KGS      AGAINST BILL OF ENTRY NO    "&amp;INDIRECT($A$1&amp;"!"&amp;CELL("address",$F94))&amp;"      Rate Per Kgs [ "&amp;INDIRECT($A$1&amp;"!"&amp;CELL("address",$I94))&amp;" ]     AGAINST H.S.CODE   "&amp;TEXT(INDIRECT($A$1&amp;"!"&amp;CELL("address",$H94)),"0000.0000")&amp;IF(OR(INDIRECT($A$1&amp;"!"&amp;CELL("address",$X$8))&lt;&gt;"",INDIRECT($A$1&amp;"!"&amp;CELL("address",$Y$8))&lt;&gt;""),"  EFS ONLINE AC #    ","")&amp;_xlfn.IFNA(VLOOKUP(INDIRECT($A$1&amp;"!"&amp;CELL("address",X94)),AC.No[],2,0),"")&amp;_xlfn.IFNA(IF(INDIRECT($A$1&amp;"!"&amp;CELL("address",Y94))&lt;&gt;0,"   +   "&amp;VLOOKUP(INDIRECT($A$1&amp;"!"&amp;CELL("address",Y94)),AC.No[],2,0),""),""),""),REPT("-",150))</f>
        <v/>
      </c>
      <c r="E94" s="7" t="str">
        <f ca="1">IF(INDIRECT($A$1&amp;"!"&amp;CELL("address",$CU94))&lt;&gt;"END",IF(INDIRECT($A$1&amp;"!"&amp;CELL("address",AB94))&lt;&gt;0,"USED IMPORTED   "&amp;INDIRECT($A$1&amp;"!"&amp;CELL("address",$CU94))&amp;"     USED  "&amp;TEXT(INDIRECT($A$1&amp;"!"&amp;CELL("address",AB94)),"#,###.#0")&amp;" KGS      AGAINST BILL OF ENTRY NO    "&amp;INDIRECT($A$1&amp;"!"&amp;CELL("address",$F94))&amp;"      Rate Per Kgs [ "&amp;INDIRECT($A$1&amp;"!"&amp;CELL("address",$I94))&amp;" ]     AGAINST H.S.CODE   "&amp;TEXT(INDIRECT($A$1&amp;"!"&amp;CELL("address",$H94)),"0000.0000")&amp;IF(OR(INDIRECT($A$1&amp;"!"&amp;CELL("address",$AD$8))&lt;&gt;"",INDIRECT($A$1&amp;"!"&amp;CELL("address",$AE$8))&lt;&gt;""),"  EFS ONLINE AC #    ","")&amp;_xlfn.IFNA(VLOOKUP(INDIRECT($A$1&amp;"!"&amp;CELL("address",AD94)),AC.No[],2,0),"")&amp;_xlfn.IFNA(IF(INDIRECT($A$1&amp;"!"&amp;CELL("address",AE94))&lt;&gt;0,"   +   "&amp;VLOOKUP(INDIRECT($A$1&amp;"!"&amp;CELL("address",AE94)),AC.No[],2,0),""),""),""),REPT("-",150))</f>
        <v/>
      </c>
      <c r="F94" s="7" t="str">
        <f ca="1">IF(INDIRECT($A$1&amp;"!"&amp;CELL("address",$CU94))&lt;&gt;"END",IF(INDIRECT($A$1&amp;"!"&amp;CELL("address",AH94))&lt;&gt;0,"USED IMPORTED   "&amp;INDIRECT($A$1&amp;"!"&amp;CELL("address",$CU94))&amp;"     USED  "&amp;TEXT(INDIRECT($A$1&amp;"!"&amp;CELL("address",AH94)),"#,###.#0")&amp;" KGS      AGAINST BILL OF ENTRY NO    "&amp;INDIRECT($A$1&amp;"!"&amp;CELL("address",$F94))&amp;"      Rate Per Kgs [ "&amp;INDIRECT($A$1&amp;"!"&amp;CELL("address",$I94))&amp;" ]     AGAINST H.S.CODE   "&amp;TEXT(INDIRECT($A$1&amp;"!"&amp;CELL("address",$H94)),"0000.0000")&amp;IF(OR(INDIRECT($A$1&amp;"!"&amp;CELL("address",$AJ$8))&lt;&gt;"",INDIRECT($A$1&amp;"!"&amp;CELL("address",$AK$8))&lt;&gt;""),"  EFS ONLINE AC #    ","")&amp;_xlfn.IFNA(VLOOKUP(INDIRECT($A$1&amp;"!"&amp;CELL("address",AJ94)),AC.No[],2,0),"")&amp;_xlfn.IFNA(IF(INDIRECT($A$1&amp;"!"&amp;CELL("address",AK94))&lt;&gt;0,"   +   "&amp;VLOOKUP(INDIRECT($A$1&amp;"!"&amp;CELL("address",AK94)),AC.No[],2,0),""),""),""),REPT("-",150))</f>
        <v/>
      </c>
      <c r="G94" s="7" t="str">
        <f ca="1">IF(INDIRECT($A$1&amp;"!"&amp;CELL("address",$CU94))&lt;&gt;"END",IF(INDIRECT($A$1&amp;"!"&amp;CELL("address",AN94))&lt;&gt;0,"USED IMPORTED   "&amp;INDIRECT($A$1&amp;"!"&amp;CELL("address",$CU94))&amp;"     USED  "&amp;TEXT(INDIRECT($A$1&amp;"!"&amp;CELL("address",AN94)),"#,###.#0")&amp;" KGS      AGAINST BILL OF ENTRY NO    "&amp;INDIRECT($A$1&amp;"!"&amp;CELL("address",$F94))&amp;"      Rate Per Kgs [ "&amp;INDIRECT($A$1&amp;"!"&amp;CELL("address",$I94))&amp;" ]     AGAINST H.S.CODE   "&amp;TEXT(INDIRECT($A$1&amp;"!"&amp;CELL("address",$H94)),"0000.0000")&amp;IF(OR(INDIRECT($A$1&amp;"!"&amp;CELL("address",$AP$8))&lt;&gt;"",INDIRECT($A$1&amp;"!"&amp;CELL("address",$AQ$8))&lt;&gt;""),"  EFS ONLINE AC #    ","")&amp;_xlfn.IFNA(VLOOKUP(INDIRECT($A$1&amp;"!"&amp;CELL("address",AP94)),AC.No[],2,0),"")&amp;_xlfn.IFNA(IF(INDIRECT($A$1&amp;"!"&amp;CELL("address",AQ94))&lt;&gt;0,"   +   "&amp;VLOOKUP(INDIRECT($A$1&amp;"!"&amp;CELL("address",AQ94)),AC.No[],2,0),""),""),""),REPT("-",150))</f>
        <v/>
      </c>
      <c r="H94" s="7" t="str">
        <f ca="1">IF(INDIRECT($A$1&amp;"!"&amp;CELL("address",$CU94))&lt;&gt;"END",IF(INDIRECT($A$1&amp;"!"&amp;CELL("address",AT94))&lt;&gt;0,"USED IMPORTED   "&amp;INDIRECT($A$1&amp;"!"&amp;CELL("address",$CU94))&amp;"     USED  "&amp;TEXT(INDIRECT($A$1&amp;"!"&amp;CELL("address",AT94)),"#,###.#0")&amp;" KGS      AGAINST BILL OF ENTRY NO    "&amp;INDIRECT($A$1&amp;"!"&amp;CELL("address",$F94))&amp;"      Rate Per Kgs [ "&amp;INDIRECT($A$1&amp;"!"&amp;CELL("address",$I94))&amp;" ]     AGAINST H.S.CODE   "&amp;TEXT(INDIRECT($A$1&amp;"!"&amp;CELL("address",$H94)),"0000.0000")&amp;IF(OR(INDIRECT($A$1&amp;"!"&amp;CELL("address",$AV$8))&lt;&gt;"",INDIRECT($A$1&amp;"!"&amp;CELL("address",$AW$8))&lt;&gt;""),"  EFS ONLINE AC #    ","")&amp;_xlfn.IFNA(VLOOKUP(INDIRECT($A$1&amp;"!"&amp;CELL("address",AV94)),AC.No[],2,0),"")&amp;_xlfn.IFNA(IF(INDIRECT($A$1&amp;"!"&amp;CELL("address",AW94))&lt;&gt;0,"   +   "&amp;VLOOKUP(INDIRECT($A$1&amp;"!"&amp;CELL("address",AW94)),AC.No[],2,0),""),""),""),REPT("-",150))</f>
        <v/>
      </c>
      <c r="I94" s="7" t="str">
        <f ca="1">IF(INDIRECT($A$1&amp;"!"&amp;CELL("address",$CU94))&lt;&gt;"END",IF(INDIRECT($A$1&amp;"!"&amp;CELL("address",AZ94))&lt;&gt;0,"USED IMPORTED   "&amp;INDIRECT($A$1&amp;"!"&amp;CELL("address",$CU94))&amp;"     USED  "&amp;TEXT(INDIRECT($A$1&amp;"!"&amp;CELL("address",AZ94)),"#,###.#0")&amp;" KGS      AGAINST BILL OF ENTRY NO    "&amp;INDIRECT($A$1&amp;"!"&amp;CELL("address",$F94))&amp;"      Rate Per Kgs [ "&amp;INDIRECT($A$1&amp;"!"&amp;CELL("address",$I94))&amp;" ]     AGAINST H.S.CODE   "&amp;TEXT(INDIRECT($A$1&amp;"!"&amp;CELL("address",$H94)),"0000.0000")&amp;IF(OR(INDIRECT($A$1&amp;"!"&amp;CELL("address",$BB$8))&lt;&gt;"",INDIRECT($A$1&amp;"!"&amp;CELL("address",$BC$8))&lt;&gt;""),"  EFS ONLINE AC #    ","")&amp;_xlfn.IFNA(VLOOKUP(INDIRECT($A$1&amp;"!"&amp;CELL("address",BB94)),AC.No[],2,0),"")&amp;_xlfn.IFNA(IF(INDIRECT($A$1&amp;"!"&amp;CELL("address",BC94))&lt;&gt;0,"   +   "&amp;VLOOKUP(INDIRECT($A$1&amp;"!"&amp;CELL("address",BC94)),AC.No[],2,0),""),""),""),REPT("-",150))</f>
        <v/>
      </c>
      <c r="J94" s="7" t="str">
        <f ca="1">IF(INDIRECT($A$1&amp;"!"&amp;CELL("address",$CU94))&lt;&gt;"END",IF(INDIRECT($A$1&amp;"!"&amp;CELL("address",BF94))&lt;&gt;0,"USED IMPORTED   "&amp;INDIRECT($A$1&amp;"!"&amp;CELL("address",$CU94))&amp;"     USED  "&amp;TEXT(INDIRECT($A$1&amp;"!"&amp;CELL("address",BF94)),"#,###.#0")&amp;" KGS      AGAINST BILL OF ENTRY NO    "&amp;INDIRECT($A$1&amp;"!"&amp;CELL("address",$F94))&amp;"      Rate Per Kgs [ "&amp;INDIRECT($A$1&amp;"!"&amp;CELL("address",$I94))&amp;" ]     AGAINST H.S.CODE   "&amp;TEXT(INDIRECT($A$1&amp;"!"&amp;CELL("address",$H94)),"0000.0000")&amp;IF(OR(INDIRECT($A$1&amp;"!"&amp;CELL("address",$BH$8))&lt;&gt;"",INDIRECT($A$1&amp;"!"&amp;CELL("address",$BI$8))&lt;&gt;""),"  EFS ONLINE AC #    ","")&amp;_xlfn.IFNA(VLOOKUP(INDIRECT($A$1&amp;"!"&amp;CELL("address",BH94)),AC.No[],2,0),"")&amp;_xlfn.IFNA(IF(INDIRECT($A$1&amp;"!"&amp;CELL("address",BI94))&lt;&gt;0,"   +   "&amp;VLOOKUP(INDIRECT($A$1&amp;"!"&amp;CELL("address",BI94)),AC.No[],2,0),""),""),""),REPT("-",150))</f>
        <v/>
      </c>
      <c r="K94" s="7" t="str">
        <f ca="1">IF(INDIRECT($A$1&amp;"!"&amp;CELL("address",$CU94))&lt;&gt;"END",IF(INDIRECT($A$1&amp;"!"&amp;CELL("address",BL94))&lt;&gt;0,"USED IMPORTED   "&amp;INDIRECT($A$1&amp;"!"&amp;CELL("address",$CU94))&amp;"     USED  "&amp;TEXT(INDIRECT($A$1&amp;"!"&amp;CELL("address",BL94)),"#,###.#0")&amp;" KGS      AGAINST BILL OF ENTRY NO    "&amp;INDIRECT($A$1&amp;"!"&amp;CELL("address",$F94))&amp;"      Rate Per Kgs [ "&amp;INDIRECT($A$1&amp;"!"&amp;CELL("address",$I94))&amp;" ]     AGAINST H.S.CODE   "&amp;TEXT(INDIRECT($A$1&amp;"!"&amp;CELL("address",$H94)),"0000.0000")&amp;IF(OR(INDIRECT($A$1&amp;"!"&amp;CELL("address",$BN$8))&lt;&gt;"",INDIRECT($A$1&amp;"!"&amp;CELL("address",$BO$8))&lt;&gt;""),"  EFS ONLINE AC #    ","")&amp;_xlfn.IFNA(VLOOKUP(INDIRECT($A$1&amp;"!"&amp;CELL("address",BN94)),AC.No[],2,0),"")&amp;_xlfn.IFNA(IF(INDIRECT($A$1&amp;"!"&amp;CELL("address",BO94))&lt;&gt;0,"   +   "&amp;VLOOKUP(INDIRECT($A$1&amp;"!"&amp;CELL("address",BO94)),AC.No[],2,0),""),""),""),REPT("-",150))</f>
        <v/>
      </c>
      <c r="L94" s="7" t="str">
        <f ca="1">IF(INDIRECT($A$1&amp;"!"&amp;CELL("address",$CU94))&lt;&gt;"END",IF(INDIRECT($A$1&amp;"!"&amp;CELL("address",BR94))&lt;&gt;0,"USED IMPORTED   "&amp;INDIRECT($A$1&amp;"!"&amp;CELL("address",$CU94))&amp;"     USED  "&amp;TEXT(INDIRECT($A$1&amp;"!"&amp;CELL("address",BR94)),"#,###.#0")&amp;" KGS      AGAINST BILL OF ENTRY NO    "&amp;INDIRECT($A$1&amp;"!"&amp;CELL("address",$F94))&amp;"      Rate Per Kgs [ "&amp;INDIRECT($A$1&amp;"!"&amp;CELL("address",$I94))&amp;" ]     AGAINST H.S.CODE   "&amp;TEXT(INDIRECT($A$1&amp;"!"&amp;CELL("address",$H94)),"0000.0000")&amp;IF(OR(INDIRECT($A$1&amp;"!"&amp;CELL("address",$BT$8))&lt;&gt;"",INDIRECT($A$1&amp;"!"&amp;CELL("address",$BU$8))&lt;&gt;""),"  EFS ONLINE AC #    ","")&amp;_xlfn.IFNA(VLOOKUP(INDIRECT($A$1&amp;"!"&amp;CELL("address",BT94)),AC.No[],2,0),"")&amp;_xlfn.IFNA(IF(INDIRECT($A$1&amp;"!"&amp;CELL("address",BU94))&lt;&gt;0,"   +   "&amp;VLOOKUP(INDIRECT($A$1&amp;"!"&amp;CELL("address",BU94)),AC.No[],2,0),""),""),""),REPT("-",150))</f>
        <v/>
      </c>
      <c r="M94" s="7" t="str">
        <f ca="1">IF(INDIRECT($A$1&amp;"!"&amp;CELL("address",$CU94))&lt;&gt;"END",IF(INDIRECT($A$1&amp;"!"&amp;CELL("address",BX94))&lt;&gt;0,"USED IMPORTED   "&amp;INDIRECT($A$1&amp;"!"&amp;CELL("address",$CU94))&amp;"     USED  "&amp;TEXT(INDIRECT($A$1&amp;"!"&amp;CELL("address",BX94)),"#,###.#0")&amp;" KGS      AGAINST BILL OF ENTRY NO    "&amp;INDIRECT($A$1&amp;"!"&amp;CELL("address",$F94))&amp;"      Rate Per Kgs [ "&amp;INDIRECT($A$1&amp;"!"&amp;CELL("address",$I94))&amp;" ]     AGAINST H.S.CODE   "&amp;TEXT(INDIRECT($A$1&amp;"!"&amp;CELL("address",$H94)),"0000.0000")&amp;IF(OR(INDIRECT($A$1&amp;"!"&amp;CELL("address",$BZ$8))&lt;&gt;"",INDIRECT($A$1&amp;"!"&amp;CELL("address",$CA$8))&lt;&gt;""),"  EFS ONLINE AC #    ","")&amp;_xlfn.IFNA(VLOOKUP(INDIRECT($A$1&amp;"!"&amp;CELL("address",BZ94)),AC.No[],2,0),"")&amp;_xlfn.IFNA(IF(INDIRECT($A$1&amp;"!"&amp;CELL("address",CA94))&lt;&gt;0,"   +   "&amp;VLOOKUP(INDIRECT($A$1&amp;"!"&amp;CELL("address",CA94)),AC.No[],2,0),""),""),""),REPT("-",150))</f>
        <v/>
      </c>
      <c r="N94" s="7" t="str">
        <f ca="1">IF(INDIRECT($A$1&amp;"!"&amp;CELL("address",$CU94))&lt;&gt;"END",IF(INDIRECT($A$1&amp;"!"&amp;CELL("address",CD94))&lt;&gt;0,"USED IMPORTED   "&amp;INDIRECT($A$1&amp;"!"&amp;CELL("address",$CU94))&amp;"     USED  "&amp;TEXT(INDIRECT($A$1&amp;"!"&amp;CELL("address",CD94)),"#,###.#0")&amp;" KGS      AGAINST BILL OF ENTRY NO    "&amp;INDIRECT($A$1&amp;"!"&amp;CELL("address",$F94))&amp;"      Rate Per Kgs [ "&amp;INDIRECT($A$1&amp;"!"&amp;CELL("address",$I94))&amp;" ]     AGAINST H.S.CODE   "&amp;TEXT(INDIRECT($A$1&amp;"!"&amp;CELL("address",$H94)),"0000.0000")&amp;IF(OR(INDIRECT($A$1&amp;"!"&amp;CELL("address",$CF$8))&lt;&gt;"",INDIRECT($A$1&amp;"!"&amp;CELL("address",$CG$8))&lt;&gt;""),"  EFS ONLINE AC #    ","")&amp;_xlfn.IFNA(VLOOKUP(INDIRECT($A$1&amp;"!"&amp;CELL("address",CF94)),AC.No[],2,0),"")&amp;_xlfn.IFNA(IF(INDIRECT($A$1&amp;"!"&amp;CELL("address",CG94))&lt;&gt;0,"   +   "&amp;VLOOKUP(INDIRECT($A$1&amp;"!"&amp;CELL("address",CG94)),AC.No[],2,0),""),""),""),REPT("-",150))</f>
        <v/>
      </c>
      <c r="O94" s="7" t="str">
        <f ca="1">IF(INDIRECT($A$1&amp;"!"&amp;CELL("address",$CU94))&lt;&gt;"END",IF(INDIRECT($A$1&amp;"!"&amp;CELL("address",CJ94))&lt;&gt;0,"USED IMPORTED   "&amp;INDIRECT($A$1&amp;"!"&amp;CELL("address",$CU94))&amp;"     USED  "&amp;TEXT(INDIRECT($A$1&amp;"!"&amp;CELL("address",CJ94)),"#,###.#0")&amp;" KGS      AGAINST BILL OF ENTRY NO    "&amp;INDIRECT($A$1&amp;"!"&amp;CELL("address",$F94))&amp;"      Rate Per Kgs [ "&amp;INDIRECT($A$1&amp;"!"&amp;CELL("address",$I94))&amp;" ]     AGAINST H.S.CODE   "&amp;TEXT(INDIRECT($A$1&amp;"!"&amp;CELL("address",$H94)),"0000.0000")&amp;IF(OR(INDIRECT($A$1&amp;"!"&amp;CELL("address",$CL$8))&lt;&gt;"",INDIRECT($A$1&amp;"!"&amp;CELL("address",$CM$8))&lt;&gt;""),"  EFS ONLINE AC #    ","")&amp;_xlfn.IFNA(VLOOKUP(INDIRECT($A$1&amp;"!"&amp;CELL("address",CL94)),AC.No[],2,0),"")&amp;_xlfn.IFNA(IF(INDIRECT($A$1&amp;"!"&amp;CELL("address",CM94))&lt;&gt;0,"   +   "&amp;VLOOKUP(INDIRECT($A$1&amp;"!"&amp;CELL("address",CM94)),AC.No[],2,0),""),""),""),REPT("-",150))</f>
        <v/>
      </c>
      <c r="P94" s="7" t="str">
        <f ca="1">IF(INDIRECT($A$1&amp;"!"&amp;CELL("address",$CU94))&lt;&gt;"END",IF(INDIRECT($A$1&amp;"!"&amp;CELL("address",CP94))&lt;&gt;0,"USED IMPORTED   "&amp;INDIRECT($A$1&amp;"!"&amp;CELL("address",$CU94))&amp;"     USED  "&amp;TEXT(INDIRECT($A$1&amp;"!"&amp;CELL("address",CP94)),"#,###.#0")&amp;" KGS      AGAINST BILL OF ENTRY NO    "&amp;INDIRECT($A$1&amp;"!"&amp;CELL("address",$F94))&amp;"      Rate Per Kgs [ "&amp;INDIRECT($A$1&amp;"!"&amp;CELL("address",$I94))&amp;" ]     AGAINST H.S.CODE   "&amp;TEXT(INDIRECT($A$1&amp;"!"&amp;CELL("address",$H94)),"0000.0000")&amp;IF(OR(INDIRECT($A$1&amp;"!"&amp;CELL("address",$CR$8))&lt;&gt;"",INDIRECT($A$1&amp;"!"&amp;CELL("address",$CS$8))&lt;&gt;""),"  EFS ONLINE AC #    ","")&amp;_xlfn.IFNA(VLOOKUP(INDIRECT($A$1&amp;"!"&amp;CELL("address",CR94)),AC.No[],2,0),"")&amp;_xlfn.IFNA(IF(INDIRECT($A$1&amp;"!"&amp;CELL("address",CS94))&lt;&gt;0,"   +   "&amp;VLOOKUP(INDIRECT($A$1&amp;"!"&amp;CELL("address",CS94)),AC.No[],2,0),""),""),""),REPT("-",150))</f>
        <v/>
      </c>
    </row>
    <row r="95" spans="1:16" x14ac:dyDescent="0.2">
      <c r="A95" s="124">
        <v>86</v>
      </c>
      <c r="B95" s="7" t="str">
        <f ca="1">IF(INDIRECT($A$1&amp;"!"&amp;CELL("address",$CU95))&lt;&gt;"END",IF(INDIRECT($A$1&amp;"!"&amp;CELL("address",J95))&lt;&gt;0,"USED IMPORTED   "&amp;INDIRECT($A$1&amp;"!"&amp;CELL("address",$CU95))&amp;"     USED  "&amp;TEXT(INDIRECT($A$1&amp;"!"&amp;CELL("address",J95)),"#,###.#0")&amp;" KGS      AGAINST BILL OF ENTRY NO    "&amp;INDIRECT($A$1&amp;"!"&amp;CELL("address",$F95))&amp;"      Rate Per Kgs [ "&amp;INDIRECT($A$1&amp;"!"&amp;CELL("address",$I95))&amp;" ]     AGAINST H.S.CODE   "&amp;TEXT(INDIRECT($A$1&amp;"!"&amp;CELL("address",$H95)),"0000.0000")&amp;IF(OR(INDIRECT($A$1&amp;"!"&amp;CELL("address",$L$8))&lt;&gt;"",INDIRECT($A$1&amp;"!"&amp;CELL("address",$M$8))&lt;&gt;""),"  EFS ONLINE AC #    ","")&amp;_xlfn.IFNA(VLOOKUP(INDIRECT($A$1&amp;"!"&amp;CELL("address",L95)),AC.No[],2,0),"")&amp;_xlfn.IFNA(IF(INDIRECT($A$1&amp;"!"&amp;CELL("address",M95))&lt;&gt;0,"   +   "&amp;VLOOKUP(INDIRECT($A$1&amp;"!"&amp;CELL("address",M95)),AC.No[],2,0),""),""),""),REPT("-",150))</f>
        <v/>
      </c>
      <c r="C95" s="7" t="str">
        <f ca="1">IF(INDIRECT($A$1&amp;"!"&amp;CELL("address",$CU95))&lt;&gt;"END",IF(INDIRECT($A$1&amp;"!"&amp;CELL("address",P95))&lt;&gt;0,"USED IMPORTED   "&amp;INDIRECT($A$1&amp;"!"&amp;CELL("address",$CU95))&amp;"     USED  "&amp;TEXT(INDIRECT($A$1&amp;"!"&amp;CELL("address",P95)),"#,###.#0")&amp;" KGS      AGAINST BILL OF ENTRY NO    "&amp;INDIRECT($A$1&amp;"!"&amp;CELL("address",$F95))&amp;"      Rate Per Kgs [ "&amp;INDIRECT($A$1&amp;"!"&amp;CELL("address",$I95))&amp;" ]     AGAINST H.S.CODE   "&amp;TEXT(INDIRECT($A$1&amp;"!"&amp;CELL("address",$H95)),"0000.0000")&amp;IF(OR(INDIRECT($A$1&amp;"!"&amp;CELL("address",$R$8))&lt;&gt;"",INDIRECT($A$1&amp;"!"&amp;CELL("address",$S$8))&lt;&gt;""),"  EFS ONLINE AC #    ","")&amp;_xlfn.IFNA(VLOOKUP(INDIRECT($A$1&amp;"!"&amp;CELL("address",R95)),AC.No[],2,0),"")&amp;_xlfn.IFNA(IF(INDIRECT($A$1&amp;"!"&amp;CELL("address",S95))&lt;&gt;0,"   +   "&amp;VLOOKUP(INDIRECT($A$1&amp;"!"&amp;CELL("address",S95)),AC.No[],2,0),""),""),""),REPT("-",150))</f>
        <v/>
      </c>
      <c r="D95" s="7" t="str">
        <f ca="1">IF(INDIRECT($A$1&amp;"!"&amp;CELL("address",$CU95))&lt;&gt;"END",IF(INDIRECT($A$1&amp;"!"&amp;CELL("address",V95))&lt;&gt;0,"USED IMPORTED   "&amp;INDIRECT($A$1&amp;"!"&amp;CELL("address",$CU95))&amp;"     USED  "&amp;TEXT(INDIRECT($A$1&amp;"!"&amp;CELL("address",V95)),"#,###.#0")&amp;" KGS      AGAINST BILL OF ENTRY NO    "&amp;INDIRECT($A$1&amp;"!"&amp;CELL("address",$F95))&amp;"      Rate Per Kgs [ "&amp;INDIRECT($A$1&amp;"!"&amp;CELL("address",$I95))&amp;" ]     AGAINST H.S.CODE   "&amp;TEXT(INDIRECT($A$1&amp;"!"&amp;CELL("address",$H95)),"0000.0000")&amp;IF(OR(INDIRECT($A$1&amp;"!"&amp;CELL("address",$X$8))&lt;&gt;"",INDIRECT($A$1&amp;"!"&amp;CELL("address",$Y$8))&lt;&gt;""),"  EFS ONLINE AC #    ","")&amp;_xlfn.IFNA(VLOOKUP(INDIRECT($A$1&amp;"!"&amp;CELL("address",X95)),AC.No[],2,0),"")&amp;_xlfn.IFNA(IF(INDIRECT($A$1&amp;"!"&amp;CELL("address",Y95))&lt;&gt;0,"   +   "&amp;VLOOKUP(INDIRECT($A$1&amp;"!"&amp;CELL("address",Y95)),AC.No[],2,0),""),""),""),REPT("-",150))</f>
        <v/>
      </c>
      <c r="E95" s="7" t="str">
        <f ca="1">IF(INDIRECT($A$1&amp;"!"&amp;CELL("address",$CU95))&lt;&gt;"END",IF(INDIRECT($A$1&amp;"!"&amp;CELL("address",AB95))&lt;&gt;0,"USED IMPORTED   "&amp;INDIRECT($A$1&amp;"!"&amp;CELL("address",$CU95))&amp;"     USED  "&amp;TEXT(INDIRECT($A$1&amp;"!"&amp;CELL("address",AB95)),"#,###.#0")&amp;" KGS      AGAINST BILL OF ENTRY NO    "&amp;INDIRECT($A$1&amp;"!"&amp;CELL("address",$F95))&amp;"      Rate Per Kgs [ "&amp;INDIRECT($A$1&amp;"!"&amp;CELL("address",$I95))&amp;" ]     AGAINST H.S.CODE   "&amp;TEXT(INDIRECT($A$1&amp;"!"&amp;CELL("address",$H95)),"0000.0000")&amp;IF(OR(INDIRECT($A$1&amp;"!"&amp;CELL("address",$AD$8))&lt;&gt;"",INDIRECT($A$1&amp;"!"&amp;CELL("address",$AE$8))&lt;&gt;""),"  EFS ONLINE AC #    ","")&amp;_xlfn.IFNA(VLOOKUP(INDIRECT($A$1&amp;"!"&amp;CELL("address",AD95)),AC.No[],2,0),"")&amp;_xlfn.IFNA(IF(INDIRECT($A$1&amp;"!"&amp;CELL("address",AE95))&lt;&gt;0,"   +   "&amp;VLOOKUP(INDIRECT($A$1&amp;"!"&amp;CELL("address",AE95)),AC.No[],2,0),""),""),""),REPT("-",150))</f>
        <v/>
      </c>
      <c r="F95" s="7" t="str">
        <f ca="1">IF(INDIRECT($A$1&amp;"!"&amp;CELL("address",$CU95))&lt;&gt;"END",IF(INDIRECT($A$1&amp;"!"&amp;CELL("address",AH95))&lt;&gt;0,"USED IMPORTED   "&amp;INDIRECT($A$1&amp;"!"&amp;CELL("address",$CU95))&amp;"     USED  "&amp;TEXT(INDIRECT($A$1&amp;"!"&amp;CELL("address",AH95)),"#,###.#0")&amp;" KGS      AGAINST BILL OF ENTRY NO    "&amp;INDIRECT($A$1&amp;"!"&amp;CELL("address",$F95))&amp;"      Rate Per Kgs [ "&amp;INDIRECT($A$1&amp;"!"&amp;CELL("address",$I95))&amp;" ]     AGAINST H.S.CODE   "&amp;TEXT(INDIRECT($A$1&amp;"!"&amp;CELL("address",$H95)),"0000.0000")&amp;IF(OR(INDIRECT($A$1&amp;"!"&amp;CELL("address",$AJ$8))&lt;&gt;"",INDIRECT($A$1&amp;"!"&amp;CELL("address",$AK$8))&lt;&gt;""),"  EFS ONLINE AC #    ","")&amp;_xlfn.IFNA(VLOOKUP(INDIRECT($A$1&amp;"!"&amp;CELL("address",AJ95)),AC.No[],2,0),"")&amp;_xlfn.IFNA(IF(INDIRECT($A$1&amp;"!"&amp;CELL("address",AK95))&lt;&gt;0,"   +   "&amp;VLOOKUP(INDIRECT($A$1&amp;"!"&amp;CELL("address",AK95)),AC.No[],2,0),""),""),""),REPT("-",150))</f>
        <v/>
      </c>
      <c r="G95" s="7" t="str">
        <f ca="1">IF(INDIRECT($A$1&amp;"!"&amp;CELL("address",$CU95))&lt;&gt;"END",IF(INDIRECT($A$1&amp;"!"&amp;CELL("address",AN95))&lt;&gt;0,"USED IMPORTED   "&amp;INDIRECT($A$1&amp;"!"&amp;CELL("address",$CU95))&amp;"     USED  "&amp;TEXT(INDIRECT($A$1&amp;"!"&amp;CELL("address",AN95)),"#,###.#0")&amp;" KGS      AGAINST BILL OF ENTRY NO    "&amp;INDIRECT($A$1&amp;"!"&amp;CELL("address",$F95))&amp;"      Rate Per Kgs [ "&amp;INDIRECT($A$1&amp;"!"&amp;CELL("address",$I95))&amp;" ]     AGAINST H.S.CODE   "&amp;TEXT(INDIRECT($A$1&amp;"!"&amp;CELL("address",$H95)),"0000.0000")&amp;IF(OR(INDIRECT($A$1&amp;"!"&amp;CELL("address",$AP$8))&lt;&gt;"",INDIRECT($A$1&amp;"!"&amp;CELL("address",$AQ$8))&lt;&gt;""),"  EFS ONLINE AC #    ","")&amp;_xlfn.IFNA(VLOOKUP(INDIRECT($A$1&amp;"!"&amp;CELL("address",AP95)),AC.No[],2,0),"")&amp;_xlfn.IFNA(IF(INDIRECT($A$1&amp;"!"&amp;CELL("address",AQ95))&lt;&gt;0,"   +   "&amp;VLOOKUP(INDIRECT($A$1&amp;"!"&amp;CELL("address",AQ95)),AC.No[],2,0),""),""),""),REPT("-",150))</f>
        <v/>
      </c>
      <c r="H95" s="7" t="str">
        <f ca="1">IF(INDIRECT($A$1&amp;"!"&amp;CELL("address",$CU95))&lt;&gt;"END",IF(INDIRECT($A$1&amp;"!"&amp;CELL("address",AT95))&lt;&gt;0,"USED IMPORTED   "&amp;INDIRECT($A$1&amp;"!"&amp;CELL("address",$CU95))&amp;"     USED  "&amp;TEXT(INDIRECT($A$1&amp;"!"&amp;CELL("address",AT95)),"#,###.#0")&amp;" KGS      AGAINST BILL OF ENTRY NO    "&amp;INDIRECT($A$1&amp;"!"&amp;CELL("address",$F95))&amp;"      Rate Per Kgs [ "&amp;INDIRECT($A$1&amp;"!"&amp;CELL("address",$I95))&amp;" ]     AGAINST H.S.CODE   "&amp;TEXT(INDIRECT($A$1&amp;"!"&amp;CELL("address",$H95)),"0000.0000")&amp;IF(OR(INDIRECT($A$1&amp;"!"&amp;CELL("address",$AV$8))&lt;&gt;"",INDIRECT($A$1&amp;"!"&amp;CELL("address",$AW$8))&lt;&gt;""),"  EFS ONLINE AC #    ","")&amp;_xlfn.IFNA(VLOOKUP(INDIRECT($A$1&amp;"!"&amp;CELL("address",AV95)),AC.No[],2,0),"")&amp;_xlfn.IFNA(IF(INDIRECT($A$1&amp;"!"&amp;CELL("address",AW95))&lt;&gt;0,"   +   "&amp;VLOOKUP(INDIRECT($A$1&amp;"!"&amp;CELL("address",AW95)),AC.No[],2,0),""),""),""),REPT("-",150))</f>
        <v/>
      </c>
      <c r="I95" s="7" t="str">
        <f ca="1">IF(INDIRECT($A$1&amp;"!"&amp;CELL("address",$CU95))&lt;&gt;"END",IF(INDIRECT($A$1&amp;"!"&amp;CELL("address",AZ95))&lt;&gt;0,"USED IMPORTED   "&amp;INDIRECT($A$1&amp;"!"&amp;CELL("address",$CU95))&amp;"     USED  "&amp;TEXT(INDIRECT($A$1&amp;"!"&amp;CELL("address",AZ95)),"#,###.#0")&amp;" KGS      AGAINST BILL OF ENTRY NO    "&amp;INDIRECT($A$1&amp;"!"&amp;CELL("address",$F95))&amp;"      Rate Per Kgs [ "&amp;INDIRECT($A$1&amp;"!"&amp;CELL("address",$I95))&amp;" ]     AGAINST H.S.CODE   "&amp;TEXT(INDIRECT($A$1&amp;"!"&amp;CELL("address",$H95)),"0000.0000")&amp;IF(OR(INDIRECT($A$1&amp;"!"&amp;CELL("address",$BB$8))&lt;&gt;"",INDIRECT($A$1&amp;"!"&amp;CELL("address",$BC$8))&lt;&gt;""),"  EFS ONLINE AC #    ","")&amp;_xlfn.IFNA(VLOOKUP(INDIRECT($A$1&amp;"!"&amp;CELL("address",BB95)),AC.No[],2,0),"")&amp;_xlfn.IFNA(IF(INDIRECT($A$1&amp;"!"&amp;CELL("address",BC95))&lt;&gt;0,"   +   "&amp;VLOOKUP(INDIRECT($A$1&amp;"!"&amp;CELL("address",BC95)),AC.No[],2,0),""),""),""),REPT("-",150))</f>
        <v/>
      </c>
      <c r="J95" s="7" t="str">
        <f ca="1">IF(INDIRECT($A$1&amp;"!"&amp;CELL("address",$CU95))&lt;&gt;"END",IF(INDIRECT($A$1&amp;"!"&amp;CELL("address",BF95))&lt;&gt;0,"USED IMPORTED   "&amp;INDIRECT($A$1&amp;"!"&amp;CELL("address",$CU95))&amp;"     USED  "&amp;TEXT(INDIRECT($A$1&amp;"!"&amp;CELL("address",BF95)),"#,###.#0")&amp;" KGS      AGAINST BILL OF ENTRY NO    "&amp;INDIRECT($A$1&amp;"!"&amp;CELL("address",$F95))&amp;"      Rate Per Kgs [ "&amp;INDIRECT($A$1&amp;"!"&amp;CELL("address",$I95))&amp;" ]     AGAINST H.S.CODE   "&amp;TEXT(INDIRECT($A$1&amp;"!"&amp;CELL("address",$H95)),"0000.0000")&amp;IF(OR(INDIRECT($A$1&amp;"!"&amp;CELL("address",$BH$8))&lt;&gt;"",INDIRECT($A$1&amp;"!"&amp;CELL("address",$BI$8))&lt;&gt;""),"  EFS ONLINE AC #    ","")&amp;_xlfn.IFNA(VLOOKUP(INDIRECT($A$1&amp;"!"&amp;CELL("address",BH95)),AC.No[],2,0),"")&amp;_xlfn.IFNA(IF(INDIRECT($A$1&amp;"!"&amp;CELL("address",BI95))&lt;&gt;0,"   +   "&amp;VLOOKUP(INDIRECT($A$1&amp;"!"&amp;CELL("address",BI95)),AC.No[],2,0),""),""),""),REPT("-",150))</f>
        <v/>
      </c>
      <c r="K95" s="7" t="str">
        <f ca="1">IF(INDIRECT($A$1&amp;"!"&amp;CELL("address",$CU95))&lt;&gt;"END",IF(INDIRECT($A$1&amp;"!"&amp;CELL("address",BL95))&lt;&gt;0,"USED IMPORTED   "&amp;INDIRECT($A$1&amp;"!"&amp;CELL("address",$CU95))&amp;"     USED  "&amp;TEXT(INDIRECT($A$1&amp;"!"&amp;CELL("address",BL95)),"#,###.#0")&amp;" KGS      AGAINST BILL OF ENTRY NO    "&amp;INDIRECT($A$1&amp;"!"&amp;CELL("address",$F95))&amp;"      Rate Per Kgs [ "&amp;INDIRECT($A$1&amp;"!"&amp;CELL("address",$I95))&amp;" ]     AGAINST H.S.CODE   "&amp;TEXT(INDIRECT($A$1&amp;"!"&amp;CELL("address",$H95)),"0000.0000")&amp;IF(OR(INDIRECT($A$1&amp;"!"&amp;CELL("address",$BN$8))&lt;&gt;"",INDIRECT($A$1&amp;"!"&amp;CELL("address",$BO$8))&lt;&gt;""),"  EFS ONLINE AC #    ","")&amp;_xlfn.IFNA(VLOOKUP(INDIRECT($A$1&amp;"!"&amp;CELL("address",BN95)),AC.No[],2,0),"")&amp;_xlfn.IFNA(IF(INDIRECT($A$1&amp;"!"&amp;CELL("address",BO95))&lt;&gt;0,"   +   "&amp;VLOOKUP(INDIRECT($A$1&amp;"!"&amp;CELL("address",BO95)),AC.No[],2,0),""),""),""),REPT("-",150))</f>
        <v/>
      </c>
      <c r="L95" s="7" t="str">
        <f ca="1">IF(INDIRECT($A$1&amp;"!"&amp;CELL("address",$CU95))&lt;&gt;"END",IF(INDIRECT($A$1&amp;"!"&amp;CELL("address",BR95))&lt;&gt;0,"USED IMPORTED   "&amp;INDIRECT($A$1&amp;"!"&amp;CELL("address",$CU95))&amp;"     USED  "&amp;TEXT(INDIRECT($A$1&amp;"!"&amp;CELL("address",BR95)),"#,###.#0")&amp;" KGS      AGAINST BILL OF ENTRY NO    "&amp;INDIRECT($A$1&amp;"!"&amp;CELL("address",$F95))&amp;"      Rate Per Kgs [ "&amp;INDIRECT($A$1&amp;"!"&amp;CELL("address",$I95))&amp;" ]     AGAINST H.S.CODE   "&amp;TEXT(INDIRECT($A$1&amp;"!"&amp;CELL("address",$H95)),"0000.0000")&amp;IF(OR(INDIRECT($A$1&amp;"!"&amp;CELL("address",$BT$8))&lt;&gt;"",INDIRECT($A$1&amp;"!"&amp;CELL("address",$BU$8))&lt;&gt;""),"  EFS ONLINE AC #    ","")&amp;_xlfn.IFNA(VLOOKUP(INDIRECT($A$1&amp;"!"&amp;CELL("address",BT95)),AC.No[],2,0),"")&amp;_xlfn.IFNA(IF(INDIRECT($A$1&amp;"!"&amp;CELL("address",BU95))&lt;&gt;0,"   +   "&amp;VLOOKUP(INDIRECT($A$1&amp;"!"&amp;CELL("address",BU95)),AC.No[],2,0),""),""),""),REPT("-",150))</f>
        <v/>
      </c>
      <c r="M95" s="7" t="str">
        <f ca="1">IF(INDIRECT($A$1&amp;"!"&amp;CELL("address",$CU95))&lt;&gt;"END",IF(INDIRECT($A$1&amp;"!"&amp;CELL("address",BX95))&lt;&gt;0,"USED IMPORTED   "&amp;INDIRECT($A$1&amp;"!"&amp;CELL("address",$CU95))&amp;"     USED  "&amp;TEXT(INDIRECT($A$1&amp;"!"&amp;CELL("address",BX95)),"#,###.#0")&amp;" KGS      AGAINST BILL OF ENTRY NO    "&amp;INDIRECT($A$1&amp;"!"&amp;CELL("address",$F95))&amp;"      Rate Per Kgs [ "&amp;INDIRECT($A$1&amp;"!"&amp;CELL("address",$I95))&amp;" ]     AGAINST H.S.CODE   "&amp;TEXT(INDIRECT($A$1&amp;"!"&amp;CELL("address",$H95)),"0000.0000")&amp;IF(OR(INDIRECT($A$1&amp;"!"&amp;CELL("address",$BZ$8))&lt;&gt;"",INDIRECT($A$1&amp;"!"&amp;CELL("address",$CA$8))&lt;&gt;""),"  EFS ONLINE AC #    ","")&amp;_xlfn.IFNA(VLOOKUP(INDIRECT($A$1&amp;"!"&amp;CELL("address",BZ95)),AC.No[],2,0),"")&amp;_xlfn.IFNA(IF(INDIRECT($A$1&amp;"!"&amp;CELL("address",CA95))&lt;&gt;0,"   +   "&amp;VLOOKUP(INDIRECT($A$1&amp;"!"&amp;CELL("address",CA95)),AC.No[],2,0),""),""),""),REPT("-",150))</f>
        <v/>
      </c>
      <c r="N95" s="7" t="str">
        <f ca="1">IF(INDIRECT($A$1&amp;"!"&amp;CELL("address",$CU95))&lt;&gt;"END",IF(INDIRECT($A$1&amp;"!"&amp;CELL("address",CD95))&lt;&gt;0,"USED IMPORTED   "&amp;INDIRECT($A$1&amp;"!"&amp;CELL("address",$CU95))&amp;"     USED  "&amp;TEXT(INDIRECT($A$1&amp;"!"&amp;CELL("address",CD95)),"#,###.#0")&amp;" KGS      AGAINST BILL OF ENTRY NO    "&amp;INDIRECT($A$1&amp;"!"&amp;CELL("address",$F95))&amp;"      Rate Per Kgs [ "&amp;INDIRECT($A$1&amp;"!"&amp;CELL("address",$I95))&amp;" ]     AGAINST H.S.CODE   "&amp;TEXT(INDIRECT($A$1&amp;"!"&amp;CELL("address",$H95)),"0000.0000")&amp;IF(OR(INDIRECT($A$1&amp;"!"&amp;CELL("address",$CF$8))&lt;&gt;"",INDIRECT($A$1&amp;"!"&amp;CELL("address",$CG$8))&lt;&gt;""),"  EFS ONLINE AC #    ","")&amp;_xlfn.IFNA(VLOOKUP(INDIRECT($A$1&amp;"!"&amp;CELL("address",CF95)),AC.No[],2,0),"")&amp;_xlfn.IFNA(IF(INDIRECT($A$1&amp;"!"&amp;CELL("address",CG95))&lt;&gt;0,"   +   "&amp;VLOOKUP(INDIRECT($A$1&amp;"!"&amp;CELL("address",CG95)),AC.No[],2,0),""),""),""),REPT("-",150))</f>
        <v/>
      </c>
      <c r="O95" s="7" t="str">
        <f ca="1">IF(INDIRECT($A$1&amp;"!"&amp;CELL("address",$CU95))&lt;&gt;"END",IF(INDIRECT($A$1&amp;"!"&amp;CELL("address",CJ95))&lt;&gt;0,"USED IMPORTED   "&amp;INDIRECT($A$1&amp;"!"&amp;CELL("address",$CU95))&amp;"     USED  "&amp;TEXT(INDIRECT($A$1&amp;"!"&amp;CELL("address",CJ95)),"#,###.#0")&amp;" KGS      AGAINST BILL OF ENTRY NO    "&amp;INDIRECT($A$1&amp;"!"&amp;CELL("address",$F95))&amp;"      Rate Per Kgs [ "&amp;INDIRECT($A$1&amp;"!"&amp;CELL("address",$I95))&amp;" ]     AGAINST H.S.CODE   "&amp;TEXT(INDIRECT($A$1&amp;"!"&amp;CELL("address",$H95)),"0000.0000")&amp;IF(OR(INDIRECT($A$1&amp;"!"&amp;CELL("address",$CL$8))&lt;&gt;"",INDIRECT($A$1&amp;"!"&amp;CELL("address",$CM$8))&lt;&gt;""),"  EFS ONLINE AC #    ","")&amp;_xlfn.IFNA(VLOOKUP(INDIRECT($A$1&amp;"!"&amp;CELL("address",CL95)),AC.No[],2,0),"")&amp;_xlfn.IFNA(IF(INDIRECT($A$1&amp;"!"&amp;CELL("address",CM95))&lt;&gt;0,"   +   "&amp;VLOOKUP(INDIRECT($A$1&amp;"!"&amp;CELL("address",CM95)),AC.No[],2,0),""),""),""),REPT("-",150))</f>
        <v/>
      </c>
      <c r="P95" s="7" t="str">
        <f ca="1">IF(INDIRECT($A$1&amp;"!"&amp;CELL("address",$CU95))&lt;&gt;"END",IF(INDIRECT($A$1&amp;"!"&amp;CELL("address",CP95))&lt;&gt;0,"USED IMPORTED   "&amp;INDIRECT($A$1&amp;"!"&amp;CELL("address",$CU95))&amp;"     USED  "&amp;TEXT(INDIRECT($A$1&amp;"!"&amp;CELL("address",CP95)),"#,###.#0")&amp;" KGS      AGAINST BILL OF ENTRY NO    "&amp;INDIRECT($A$1&amp;"!"&amp;CELL("address",$F95))&amp;"      Rate Per Kgs [ "&amp;INDIRECT($A$1&amp;"!"&amp;CELL("address",$I95))&amp;" ]     AGAINST H.S.CODE   "&amp;TEXT(INDIRECT($A$1&amp;"!"&amp;CELL("address",$H95)),"0000.0000")&amp;IF(OR(INDIRECT($A$1&amp;"!"&amp;CELL("address",$CR$8))&lt;&gt;"",INDIRECT($A$1&amp;"!"&amp;CELL("address",$CS$8))&lt;&gt;""),"  EFS ONLINE AC #    ","")&amp;_xlfn.IFNA(VLOOKUP(INDIRECT($A$1&amp;"!"&amp;CELL("address",CR95)),AC.No[],2,0),"")&amp;_xlfn.IFNA(IF(INDIRECT($A$1&amp;"!"&amp;CELL("address",CS95))&lt;&gt;0,"   +   "&amp;VLOOKUP(INDIRECT($A$1&amp;"!"&amp;CELL("address",CS95)),AC.No[],2,0),""),""),""),REPT("-",150))</f>
        <v/>
      </c>
    </row>
    <row r="96" spans="1:16" x14ac:dyDescent="0.2">
      <c r="A96" s="124">
        <v>87</v>
      </c>
      <c r="B96" s="7" t="str">
        <f ca="1">IF(INDIRECT($A$1&amp;"!"&amp;CELL("address",$CU96))&lt;&gt;"END",IF(INDIRECT($A$1&amp;"!"&amp;CELL("address",J96))&lt;&gt;0,"USED IMPORTED   "&amp;INDIRECT($A$1&amp;"!"&amp;CELL("address",$CU96))&amp;"     USED  "&amp;TEXT(INDIRECT($A$1&amp;"!"&amp;CELL("address",J96)),"#,###.#0")&amp;" KGS      AGAINST BILL OF ENTRY NO    "&amp;INDIRECT($A$1&amp;"!"&amp;CELL("address",$F96))&amp;"      Rate Per Kgs [ "&amp;INDIRECT($A$1&amp;"!"&amp;CELL("address",$I96))&amp;" ]     AGAINST H.S.CODE   "&amp;TEXT(INDIRECT($A$1&amp;"!"&amp;CELL("address",$H96)),"0000.0000")&amp;IF(OR(INDIRECT($A$1&amp;"!"&amp;CELL("address",$L$8))&lt;&gt;"",INDIRECT($A$1&amp;"!"&amp;CELL("address",$M$8))&lt;&gt;""),"  EFS ONLINE AC #    ","")&amp;_xlfn.IFNA(VLOOKUP(INDIRECT($A$1&amp;"!"&amp;CELL("address",L96)),AC.No[],2,0),"")&amp;_xlfn.IFNA(IF(INDIRECT($A$1&amp;"!"&amp;CELL("address",M96))&lt;&gt;0,"   +   "&amp;VLOOKUP(INDIRECT($A$1&amp;"!"&amp;CELL("address",M96)),AC.No[],2,0),""),""),""),REPT("-",150))</f>
        <v/>
      </c>
      <c r="C96" s="7" t="str">
        <f ca="1">IF(INDIRECT($A$1&amp;"!"&amp;CELL("address",$CU96))&lt;&gt;"END",IF(INDIRECT($A$1&amp;"!"&amp;CELL("address",P96))&lt;&gt;0,"USED IMPORTED   "&amp;INDIRECT($A$1&amp;"!"&amp;CELL("address",$CU96))&amp;"     USED  "&amp;TEXT(INDIRECT($A$1&amp;"!"&amp;CELL("address",P96)),"#,###.#0")&amp;" KGS      AGAINST BILL OF ENTRY NO    "&amp;INDIRECT($A$1&amp;"!"&amp;CELL("address",$F96))&amp;"      Rate Per Kgs [ "&amp;INDIRECT($A$1&amp;"!"&amp;CELL("address",$I96))&amp;" ]     AGAINST H.S.CODE   "&amp;TEXT(INDIRECT($A$1&amp;"!"&amp;CELL("address",$H96)),"0000.0000")&amp;IF(OR(INDIRECT($A$1&amp;"!"&amp;CELL("address",$R$8))&lt;&gt;"",INDIRECT($A$1&amp;"!"&amp;CELL("address",$S$8))&lt;&gt;""),"  EFS ONLINE AC #    ","")&amp;_xlfn.IFNA(VLOOKUP(INDIRECT($A$1&amp;"!"&amp;CELL("address",R96)),AC.No[],2,0),"")&amp;_xlfn.IFNA(IF(INDIRECT($A$1&amp;"!"&amp;CELL("address",S96))&lt;&gt;0,"   +   "&amp;VLOOKUP(INDIRECT($A$1&amp;"!"&amp;CELL("address",S96)),AC.No[],2,0),""),""),""),REPT("-",150))</f>
        <v/>
      </c>
      <c r="D96" s="7" t="str">
        <f ca="1">IF(INDIRECT($A$1&amp;"!"&amp;CELL("address",$CU96))&lt;&gt;"END",IF(INDIRECT($A$1&amp;"!"&amp;CELL("address",V96))&lt;&gt;0,"USED IMPORTED   "&amp;INDIRECT($A$1&amp;"!"&amp;CELL("address",$CU96))&amp;"     USED  "&amp;TEXT(INDIRECT($A$1&amp;"!"&amp;CELL("address",V96)),"#,###.#0")&amp;" KGS      AGAINST BILL OF ENTRY NO    "&amp;INDIRECT($A$1&amp;"!"&amp;CELL("address",$F96))&amp;"      Rate Per Kgs [ "&amp;INDIRECT($A$1&amp;"!"&amp;CELL("address",$I96))&amp;" ]     AGAINST H.S.CODE   "&amp;TEXT(INDIRECT($A$1&amp;"!"&amp;CELL("address",$H96)),"0000.0000")&amp;IF(OR(INDIRECT($A$1&amp;"!"&amp;CELL("address",$X$8))&lt;&gt;"",INDIRECT($A$1&amp;"!"&amp;CELL("address",$Y$8))&lt;&gt;""),"  EFS ONLINE AC #    ","")&amp;_xlfn.IFNA(VLOOKUP(INDIRECT($A$1&amp;"!"&amp;CELL("address",X96)),AC.No[],2,0),"")&amp;_xlfn.IFNA(IF(INDIRECT($A$1&amp;"!"&amp;CELL("address",Y96))&lt;&gt;0,"   +   "&amp;VLOOKUP(INDIRECT($A$1&amp;"!"&amp;CELL("address",Y96)),AC.No[],2,0),""),""),""),REPT("-",150))</f>
        <v/>
      </c>
      <c r="E96" s="7" t="str">
        <f ca="1">IF(INDIRECT($A$1&amp;"!"&amp;CELL("address",$CU96))&lt;&gt;"END",IF(INDIRECT($A$1&amp;"!"&amp;CELL("address",AB96))&lt;&gt;0,"USED IMPORTED   "&amp;INDIRECT($A$1&amp;"!"&amp;CELL("address",$CU96))&amp;"     USED  "&amp;TEXT(INDIRECT($A$1&amp;"!"&amp;CELL("address",AB96)),"#,###.#0")&amp;" KGS      AGAINST BILL OF ENTRY NO    "&amp;INDIRECT($A$1&amp;"!"&amp;CELL("address",$F96))&amp;"      Rate Per Kgs [ "&amp;INDIRECT($A$1&amp;"!"&amp;CELL("address",$I96))&amp;" ]     AGAINST H.S.CODE   "&amp;TEXT(INDIRECT($A$1&amp;"!"&amp;CELL("address",$H96)),"0000.0000")&amp;IF(OR(INDIRECT($A$1&amp;"!"&amp;CELL("address",$AD$8))&lt;&gt;"",INDIRECT($A$1&amp;"!"&amp;CELL("address",$AE$8))&lt;&gt;""),"  EFS ONLINE AC #    ","")&amp;_xlfn.IFNA(VLOOKUP(INDIRECT($A$1&amp;"!"&amp;CELL("address",AD96)),AC.No[],2,0),"")&amp;_xlfn.IFNA(IF(INDIRECT($A$1&amp;"!"&amp;CELL("address",AE96))&lt;&gt;0,"   +   "&amp;VLOOKUP(INDIRECT($A$1&amp;"!"&amp;CELL("address",AE96)),AC.No[],2,0),""),""),""),REPT("-",150))</f>
        <v/>
      </c>
      <c r="F96" s="7" t="str">
        <f ca="1">IF(INDIRECT($A$1&amp;"!"&amp;CELL("address",$CU96))&lt;&gt;"END",IF(INDIRECT($A$1&amp;"!"&amp;CELL("address",AH96))&lt;&gt;0,"USED IMPORTED   "&amp;INDIRECT($A$1&amp;"!"&amp;CELL("address",$CU96))&amp;"     USED  "&amp;TEXT(INDIRECT($A$1&amp;"!"&amp;CELL("address",AH96)),"#,###.#0")&amp;" KGS      AGAINST BILL OF ENTRY NO    "&amp;INDIRECT($A$1&amp;"!"&amp;CELL("address",$F96))&amp;"      Rate Per Kgs [ "&amp;INDIRECT($A$1&amp;"!"&amp;CELL("address",$I96))&amp;" ]     AGAINST H.S.CODE   "&amp;TEXT(INDIRECT($A$1&amp;"!"&amp;CELL("address",$H96)),"0000.0000")&amp;IF(OR(INDIRECT($A$1&amp;"!"&amp;CELL("address",$AJ$8))&lt;&gt;"",INDIRECT($A$1&amp;"!"&amp;CELL("address",$AK$8))&lt;&gt;""),"  EFS ONLINE AC #    ","")&amp;_xlfn.IFNA(VLOOKUP(INDIRECT($A$1&amp;"!"&amp;CELL("address",AJ96)),AC.No[],2,0),"")&amp;_xlfn.IFNA(IF(INDIRECT($A$1&amp;"!"&amp;CELL("address",AK96))&lt;&gt;0,"   +   "&amp;VLOOKUP(INDIRECT($A$1&amp;"!"&amp;CELL("address",AK96)),AC.No[],2,0),""),""),""),REPT("-",150))</f>
        <v/>
      </c>
      <c r="G96" s="7" t="str">
        <f ca="1">IF(INDIRECT($A$1&amp;"!"&amp;CELL("address",$CU96))&lt;&gt;"END",IF(INDIRECT($A$1&amp;"!"&amp;CELL("address",AN96))&lt;&gt;0,"USED IMPORTED   "&amp;INDIRECT($A$1&amp;"!"&amp;CELL("address",$CU96))&amp;"     USED  "&amp;TEXT(INDIRECT($A$1&amp;"!"&amp;CELL("address",AN96)),"#,###.#0")&amp;" KGS      AGAINST BILL OF ENTRY NO    "&amp;INDIRECT($A$1&amp;"!"&amp;CELL("address",$F96))&amp;"      Rate Per Kgs [ "&amp;INDIRECT($A$1&amp;"!"&amp;CELL("address",$I96))&amp;" ]     AGAINST H.S.CODE   "&amp;TEXT(INDIRECT($A$1&amp;"!"&amp;CELL("address",$H96)),"0000.0000")&amp;IF(OR(INDIRECT($A$1&amp;"!"&amp;CELL("address",$AP$8))&lt;&gt;"",INDIRECT($A$1&amp;"!"&amp;CELL("address",$AQ$8))&lt;&gt;""),"  EFS ONLINE AC #    ","")&amp;_xlfn.IFNA(VLOOKUP(INDIRECT($A$1&amp;"!"&amp;CELL("address",AP96)),AC.No[],2,0),"")&amp;_xlfn.IFNA(IF(INDIRECT($A$1&amp;"!"&amp;CELL("address",AQ96))&lt;&gt;0,"   +   "&amp;VLOOKUP(INDIRECT($A$1&amp;"!"&amp;CELL("address",AQ96)),AC.No[],2,0),""),""),""),REPT("-",150))</f>
        <v/>
      </c>
      <c r="H96" s="7" t="str">
        <f ca="1">IF(INDIRECT($A$1&amp;"!"&amp;CELL("address",$CU96))&lt;&gt;"END",IF(INDIRECT($A$1&amp;"!"&amp;CELL("address",AT96))&lt;&gt;0,"USED IMPORTED   "&amp;INDIRECT($A$1&amp;"!"&amp;CELL("address",$CU96))&amp;"     USED  "&amp;TEXT(INDIRECT($A$1&amp;"!"&amp;CELL("address",AT96)),"#,###.#0")&amp;" KGS      AGAINST BILL OF ENTRY NO    "&amp;INDIRECT($A$1&amp;"!"&amp;CELL("address",$F96))&amp;"      Rate Per Kgs [ "&amp;INDIRECT($A$1&amp;"!"&amp;CELL("address",$I96))&amp;" ]     AGAINST H.S.CODE   "&amp;TEXT(INDIRECT($A$1&amp;"!"&amp;CELL("address",$H96)),"0000.0000")&amp;IF(OR(INDIRECT($A$1&amp;"!"&amp;CELL("address",$AV$8))&lt;&gt;"",INDIRECT($A$1&amp;"!"&amp;CELL("address",$AW$8))&lt;&gt;""),"  EFS ONLINE AC #    ","")&amp;_xlfn.IFNA(VLOOKUP(INDIRECT($A$1&amp;"!"&amp;CELL("address",AV96)),AC.No[],2,0),"")&amp;_xlfn.IFNA(IF(INDIRECT($A$1&amp;"!"&amp;CELL("address",AW96))&lt;&gt;0,"   +   "&amp;VLOOKUP(INDIRECT($A$1&amp;"!"&amp;CELL("address",AW96)),AC.No[],2,0),""),""),""),REPT("-",150))</f>
        <v/>
      </c>
      <c r="I96" s="7" t="str">
        <f ca="1">IF(INDIRECT($A$1&amp;"!"&amp;CELL("address",$CU96))&lt;&gt;"END",IF(INDIRECT($A$1&amp;"!"&amp;CELL("address",AZ96))&lt;&gt;0,"USED IMPORTED   "&amp;INDIRECT($A$1&amp;"!"&amp;CELL("address",$CU96))&amp;"     USED  "&amp;TEXT(INDIRECT($A$1&amp;"!"&amp;CELL("address",AZ96)),"#,###.#0")&amp;" KGS      AGAINST BILL OF ENTRY NO    "&amp;INDIRECT($A$1&amp;"!"&amp;CELL("address",$F96))&amp;"      Rate Per Kgs [ "&amp;INDIRECT($A$1&amp;"!"&amp;CELL("address",$I96))&amp;" ]     AGAINST H.S.CODE   "&amp;TEXT(INDIRECT($A$1&amp;"!"&amp;CELL("address",$H96)),"0000.0000")&amp;IF(OR(INDIRECT($A$1&amp;"!"&amp;CELL("address",$BB$8))&lt;&gt;"",INDIRECT($A$1&amp;"!"&amp;CELL("address",$BC$8))&lt;&gt;""),"  EFS ONLINE AC #    ","")&amp;_xlfn.IFNA(VLOOKUP(INDIRECT($A$1&amp;"!"&amp;CELL("address",BB96)),AC.No[],2,0),"")&amp;_xlfn.IFNA(IF(INDIRECT($A$1&amp;"!"&amp;CELL("address",BC96))&lt;&gt;0,"   +   "&amp;VLOOKUP(INDIRECT($A$1&amp;"!"&amp;CELL("address",BC96)),AC.No[],2,0),""),""),""),REPT("-",150))</f>
        <v/>
      </c>
      <c r="J96" s="7" t="str">
        <f ca="1">IF(INDIRECT($A$1&amp;"!"&amp;CELL("address",$CU96))&lt;&gt;"END",IF(INDIRECT($A$1&amp;"!"&amp;CELL("address",BF96))&lt;&gt;0,"USED IMPORTED   "&amp;INDIRECT($A$1&amp;"!"&amp;CELL("address",$CU96))&amp;"     USED  "&amp;TEXT(INDIRECT($A$1&amp;"!"&amp;CELL("address",BF96)),"#,###.#0")&amp;" KGS      AGAINST BILL OF ENTRY NO    "&amp;INDIRECT($A$1&amp;"!"&amp;CELL("address",$F96))&amp;"      Rate Per Kgs [ "&amp;INDIRECT($A$1&amp;"!"&amp;CELL("address",$I96))&amp;" ]     AGAINST H.S.CODE   "&amp;TEXT(INDIRECT($A$1&amp;"!"&amp;CELL("address",$H96)),"0000.0000")&amp;IF(OR(INDIRECT($A$1&amp;"!"&amp;CELL("address",$BH$8))&lt;&gt;"",INDIRECT($A$1&amp;"!"&amp;CELL("address",$BI$8))&lt;&gt;""),"  EFS ONLINE AC #    ","")&amp;_xlfn.IFNA(VLOOKUP(INDIRECT($A$1&amp;"!"&amp;CELL("address",BH96)),AC.No[],2,0),"")&amp;_xlfn.IFNA(IF(INDIRECT($A$1&amp;"!"&amp;CELL("address",BI96))&lt;&gt;0,"   +   "&amp;VLOOKUP(INDIRECT($A$1&amp;"!"&amp;CELL("address",BI96)),AC.No[],2,0),""),""),""),REPT("-",150))</f>
        <v/>
      </c>
      <c r="K96" s="7" t="str">
        <f ca="1">IF(INDIRECT($A$1&amp;"!"&amp;CELL("address",$CU96))&lt;&gt;"END",IF(INDIRECT($A$1&amp;"!"&amp;CELL("address",BL96))&lt;&gt;0,"USED IMPORTED   "&amp;INDIRECT($A$1&amp;"!"&amp;CELL("address",$CU96))&amp;"     USED  "&amp;TEXT(INDIRECT($A$1&amp;"!"&amp;CELL("address",BL96)),"#,###.#0")&amp;" KGS      AGAINST BILL OF ENTRY NO    "&amp;INDIRECT($A$1&amp;"!"&amp;CELL("address",$F96))&amp;"      Rate Per Kgs [ "&amp;INDIRECT($A$1&amp;"!"&amp;CELL("address",$I96))&amp;" ]     AGAINST H.S.CODE   "&amp;TEXT(INDIRECT($A$1&amp;"!"&amp;CELL("address",$H96)),"0000.0000")&amp;IF(OR(INDIRECT($A$1&amp;"!"&amp;CELL("address",$BN$8))&lt;&gt;"",INDIRECT($A$1&amp;"!"&amp;CELL("address",$BO$8))&lt;&gt;""),"  EFS ONLINE AC #    ","")&amp;_xlfn.IFNA(VLOOKUP(INDIRECT($A$1&amp;"!"&amp;CELL("address",BN96)),AC.No[],2,0),"")&amp;_xlfn.IFNA(IF(INDIRECT($A$1&amp;"!"&amp;CELL("address",BO96))&lt;&gt;0,"   +   "&amp;VLOOKUP(INDIRECT($A$1&amp;"!"&amp;CELL("address",BO96)),AC.No[],2,0),""),""),""),REPT("-",150))</f>
        <v/>
      </c>
      <c r="L96" s="7" t="str">
        <f ca="1">IF(INDIRECT($A$1&amp;"!"&amp;CELL("address",$CU96))&lt;&gt;"END",IF(INDIRECT($A$1&amp;"!"&amp;CELL("address",BR96))&lt;&gt;0,"USED IMPORTED   "&amp;INDIRECT($A$1&amp;"!"&amp;CELL("address",$CU96))&amp;"     USED  "&amp;TEXT(INDIRECT($A$1&amp;"!"&amp;CELL("address",BR96)),"#,###.#0")&amp;" KGS      AGAINST BILL OF ENTRY NO    "&amp;INDIRECT($A$1&amp;"!"&amp;CELL("address",$F96))&amp;"      Rate Per Kgs [ "&amp;INDIRECT($A$1&amp;"!"&amp;CELL("address",$I96))&amp;" ]     AGAINST H.S.CODE   "&amp;TEXT(INDIRECT($A$1&amp;"!"&amp;CELL("address",$H96)),"0000.0000")&amp;IF(OR(INDIRECT($A$1&amp;"!"&amp;CELL("address",$BT$8))&lt;&gt;"",INDIRECT($A$1&amp;"!"&amp;CELL("address",$BU$8))&lt;&gt;""),"  EFS ONLINE AC #    ","")&amp;_xlfn.IFNA(VLOOKUP(INDIRECT($A$1&amp;"!"&amp;CELL("address",BT96)),AC.No[],2,0),"")&amp;_xlfn.IFNA(IF(INDIRECT($A$1&amp;"!"&amp;CELL("address",BU96))&lt;&gt;0,"   +   "&amp;VLOOKUP(INDIRECT($A$1&amp;"!"&amp;CELL("address",BU96)),AC.No[],2,0),""),""),""),REPT("-",150))</f>
        <v/>
      </c>
      <c r="M96" s="7" t="str">
        <f ca="1">IF(INDIRECT($A$1&amp;"!"&amp;CELL("address",$CU96))&lt;&gt;"END",IF(INDIRECT($A$1&amp;"!"&amp;CELL("address",BX96))&lt;&gt;0,"USED IMPORTED   "&amp;INDIRECT($A$1&amp;"!"&amp;CELL("address",$CU96))&amp;"     USED  "&amp;TEXT(INDIRECT($A$1&amp;"!"&amp;CELL("address",BX96)),"#,###.#0")&amp;" KGS      AGAINST BILL OF ENTRY NO    "&amp;INDIRECT($A$1&amp;"!"&amp;CELL("address",$F96))&amp;"      Rate Per Kgs [ "&amp;INDIRECT($A$1&amp;"!"&amp;CELL("address",$I96))&amp;" ]     AGAINST H.S.CODE   "&amp;TEXT(INDIRECT($A$1&amp;"!"&amp;CELL("address",$H96)),"0000.0000")&amp;IF(OR(INDIRECT($A$1&amp;"!"&amp;CELL("address",$BZ$8))&lt;&gt;"",INDIRECT($A$1&amp;"!"&amp;CELL("address",$CA$8))&lt;&gt;""),"  EFS ONLINE AC #    ","")&amp;_xlfn.IFNA(VLOOKUP(INDIRECT($A$1&amp;"!"&amp;CELL("address",BZ96)),AC.No[],2,0),"")&amp;_xlfn.IFNA(IF(INDIRECT($A$1&amp;"!"&amp;CELL("address",CA96))&lt;&gt;0,"   +   "&amp;VLOOKUP(INDIRECT($A$1&amp;"!"&amp;CELL("address",CA96)),AC.No[],2,0),""),""),""),REPT("-",150))</f>
        <v/>
      </c>
      <c r="N96" s="7" t="str">
        <f ca="1">IF(INDIRECT($A$1&amp;"!"&amp;CELL("address",$CU96))&lt;&gt;"END",IF(INDIRECT($A$1&amp;"!"&amp;CELL("address",CD96))&lt;&gt;0,"USED IMPORTED   "&amp;INDIRECT($A$1&amp;"!"&amp;CELL("address",$CU96))&amp;"     USED  "&amp;TEXT(INDIRECT($A$1&amp;"!"&amp;CELL("address",CD96)),"#,###.#0")&amp;" KGS      AGAINST BILL OF ENTRY NO    "&amp;INDIRECT($A$1&amp;"!"&amp;CELL("address",$F96))&amp;"      Rate Per Kgs [ "&amp;INDIRECT($A$1&amp;"!"&amp;CELL("address",$I96))&amp;" ]     AGAINST H.S.CODE   "&amp;TEXT(INDIRECT($A$1&amp;"!"&amp;CELL("address",$H96)),"0000.0000")&amp;IF(OR(INDIRECT($A$1&amp;"!"&amp;CELL("address",$CF$8))&lt;&gt;"",INDIRECT($A$1&amp;"!"&amp;CELL("address",$CG$8))&lt;&gt;""),"  EFS ONLINE AC #    ","")&amp;_xlfn.IFNA(VLOOKUP(INDIRECT($A$1&amp;"!"&amp;CELL("address",CF96)),AC.No[],2,0),"")&amp;_xlfn.IFNA(IF(INDIRECT($A$1&amp;"!"&amp;CELL("address",CG96))&lt;&gt;0,"   +   "&amp;VLOOKUP(INDIRECT($A$1&amp;"!"&amp;CELL("address",CG96)),AC.No[],2,0),""),""),""),REPT("-",150))</f>
        <v/>
      </c>
      <c r="O96" s="7" t="str">
        <f ca="1">IF(INDIRECT($A$1&amp;"!"&amp;CELL("address",$CU96))&lt;&gt;"END",IF(INDIRECT($A$1&amp;"!"&amp;CELL("address",CJ96))&lt;&gt;0,"USED IMPORTED   "&amp;INDIRECT($A$1&amp;"!"&amp;CELL("address",$CU96))&amp;"     USED  "&amp;TEXT(INDIRECT($A$1&amp;"!"&amp;CELL("address",CJ96)),"#,###.#0")&amp;" KGS      AGAINST BILL OF ENTRY NO    "&amp;INDIRECT($A$1&amp;"!"&amp;CELL("address",$F96))&amp;"      Rate Per Kgs [ "&amp;INDIRECT($A$1&amp;"!"&amp;CELL("address",$I96))&amp;" ]     AGAINST H.S.CODE   "&amp;TEXT(INDIRECT($A$1&amp;"!"&amp;CELL("address",$H96)),"0000.0000")&amp;IF(OR(INDIRECT($A$1&amp;"!"&amp;CELL("address",$CL$8))&lt;&gt;"",INDIRECT($A$1&amp;"!"&amp;CELL("address",$CM$8))&lt;&gt;""),"  EFS ONLINE AC #    ","")&amp;_xlfn.IFNA(VLOOKUP(INDIRECT($A$1&amp;"!"&amp;CELL("address",CL96)),AC.No[],2,0),"")&amp;_xlfn.IFNA(IF(INDIRECT($A$1&amp;"!"&amp;CELL("address",CM96))&lt;&gt;0,"   +   "&amp;VLOOKUP(INDIRECT($A$1&amp;"!"&amp;CELL("address",CM96)),AC.No[],2,0),""),""),""),REPT("-",150))</f>
        <v/>
      </c>
      <c r="P96" s="7" t="str">
        <f ca="1">IF(INDIRECT($A$1&amp;"!"&amp;CELL("address",$CU96))&lt;&gt;"END",IF(INDIRECT($A$1&amp;"!"&amp;CELL("address",CP96))&lt;&gt;0,"USED IMPORTED   "&amp;INDIRECT($A$1&amp;"!"&amp;CELL("address",$CU96))&amp;"     USED  "&amp;TEXT(INDIRECT($A$1&amp;"!"&amp;CELL("address",CP96)),"#,###.#0")&amp;" KGS      AGAINST BILL OF ENTRY NO    "&amp;INDIRECT($A$1&amp;"!"&amp;CELL("address",$F96))&amp;"      Rate Per Kgs [ "&amp;INDIRECT($A$1&amp;"!"&amp;CELL("address",$I96))&amp;" ]     AGAINST H.S.CODE   "&amp;TEXT(INDIRECT($A$1&amp;"!"&amp;CELL("address",$H96)),"0000.0000")&amp;IF(OR(INDIRECT($A$1&amp;"!"&amp;CELL("address",$CR$8))&lt;&gt;"",INDIRECT($A$1&amp;"!"&amp;CELL("address",$CS$8))&lt;&gt;""),"  EFS ONLINE AC #    ","")&amp;_xlfn.IFNA(VLOOKUP(INDIRECT($A$1&amp;"!"&amp;CELL("address",CR96)),AC.No[],2,0),"")&amp;_xlfn.IFNA(IF(INDIRECT($A$1&amp;"!"&amp;CELL("address",CS96))&lt;&gt;0,"   +   "&amp;VLOOKUP(INDIRECT($A$1&amp;"!"&amp;CELL("address",CS96)),AC.No[],2,0),""),""),""),REPT("-",150))</f>
        <v/>
      </c>
    </row>
    <row r="97" spans="1:16" x14ac:dyDescent="0.2">
      <c r="A97" s="124">
        <v>88</v>
      </c>
      <c r="B97" s="7" t="str">
        <f ca="1">IF(INDIRECT($A$1&amp;"!"&amp;CELL("address",$CU97))&lt;&gt;"END",IF(INDIRECT($A$1&amp;"!"&amp;CELL("address",J97))&lt;&gt;0,"USED IMPORTED   "&amp;INDIRECT($A$1&amp;"!"&amp;CELL("address",$CU97))&amp;"     USED  "&amp;TEXT(INDIRECT($A$1&amp;"!"&amp;CELL("address",J97)),"#,###.#0")&amp;" KGS      AGAINST BILL OF ENTRY NO    "&amp;INDIRECT($A$1&amp;"!"&amp;CELL("address",$F97))&amp;"      Rate Per Kgs [ "&amp;INDIRECT($A$1&amp;"!"&amp;CELL("address",$I97))&amp;" ]     AGAINST H.S.CODE   "&amp;TEXT(INDIRECT($A$1&amp;"!"&amp;CELL("address",$H97)),"0000.0000")&amp;IF(OR(INDIRECT($A$1&amp;"!"&amp;CELL("address",$L$8))&lt;&gt;"",INDIRECT($A$1&amp;"!"&amp;CELL("address",$M$8))&lt;&gt;""),"  EFS ONLINE AC #    ","")&amp;_xlfn.IFNA(VLOOKUP(INDIRECT($A$1&amp;"!"&amp;CELL("address",L97)),AC.No[],2,0),"")&amp;_xlfn.IFNA(IF(INDIRECT($A$1&amp;"!"&amp;CELL("address",M97))&lt;&gt;0,"   +   "&amp;VLOOKUP(INDIRECT($A$1&amp;"!"&amp;CELL("address",M97)),AC.No[],2,0),""),""),""),REPT("-",150))</f>
        <v/>
      </c>
      <c r="C97" s="7" t="str">
        <f ca="1">IF(INDIRECT($A$1&amp;"!"&amp;CELL("address",$CU97))&lt;&gt;"END",IF(INDIRECT($A$1&amp;"!"&amp;CELL("address",P97))&lt;&gt;0,"USED IMPORTED   "&amp;INDIRECT($A$1&amp;"!"&amp;CELL("address",$CU97))&amp;"     USED  "&amp;TEXT(INDIRECT($A$1&amp;"!"&amp;CELL("address",P97)),"#,###.#0")&amp;" KGS      AGAINST BILL OF ENTRY NO    "&amp;INDIRECT($A$1&amp;"!"&amp;CELL("address",$F97))&amp;"      Rate Per Kgs [ "&amp;INDIRECT($A$1&amp;"!"&amp;CELL("address",$I97))&amp;" ]     AGAINST H.S.CODE   "&amp;TEXT(INDIRECT($A$1&amp;"!"&amp;CELL("address",$H97)),"0000.0000")&amp;IF(OR(INDIRECT($A$1&amp;"!"&amp;CELL("address",$R$8))&lt;&gt;"",INDIRECT($A$1&amp;"!"&amp;CELL("address",$S$8))&lt;&gt;""),"  EFS ONLINE AC #    ","")&amp;_xlfn.IFNA(VLOOKUP(INDIRECT($A$1&amp;"!"&amp;CELL("address",R97)),AC.No[],2,0),"")&amp;_xlfn.IFNA(IF(INDIRECT($A$1&amp;"!"&amp;CELL("address",S97))&lt;&gt;0,"   +   "&amp;VLOOKUP(INDIRECT($A$1&amp;"!"&amp;CELL("address",S97)),AC.No[],2,0),""),""),""),REPT("-",150))</f>
        <v/>
      </c>
      <c r="D97" s="7" t="str">
        <f ca="1">IF(INDIRECT($A$1&amp;"!"&amp;CELL("address",$CU97))&lt;&gt;"END",IF(INDIRECT($A$1&amp;"!"&amp;CELL("address",V97))&lt;&gt;0,"USED IMPORTED   "&amp;INDIRECT($A$1&amp;"!"&amp;CELL("address",$CU97))&amp;"     USED  "&amp;TEXT(INDIRECT($A$1&amp;"!"&amp;CELL("address",V97)),"#,###.#0")&amp;" KGS      AGAINST BILL OF ENTRY NO    "&amp;INDIRECT($A$1&amp;"!"&amp;CELL("address",$F97))&amp;"      Rate Per Kgs [ "&amp;INDIRECT($A$1&amp;"!"&amp;CELL("address",$I97))&amp;" ]     AGAINST H.S.CODE   "&amp;TEXT(INDIRECT($A$1&amp;"!"&amp;CELL("address",$H97)),"0000.0000")&amp;IF(OR(INDIRECT($A$1&amp;"!"&amp;CELL("address",$X$8))&lt;&gt;"",INDIRECT($A$1&amp;"!"&amp;CELL("address",$Y$8))&lt;&gt;""),"  EFS ONLINE AC #    ","")&amp;_xlfn.IFNA(VLOOKUP(INDIRECT($A$1&amp;"!"&amp;CELL("address",X97)),AC.No[],2,0),"")&amp;_xlfn.IFNA(IF(INDIRECT($A$1&amp;"!"&amp;CELL("address",Y97))&lt;&gt;0,"   +   "&amp;VLOOKUP(INDIRECT($A$1&amp;"!"&amp;CELL("address",Y97)),AC.No[],2,0),""),""),""),REPT("-",150))</f>
        <v/>
      </c>
      <c r="E97" s="7" t="str">
        <f ca="1">IF(INDIRECT($A$1&amp;"!"&amp;CELL("address",$CU97))&lt;&gt;"END",IF(INDIRECT($A$1&amp;"!"&amp;CELL("address",AB97))&lt;&gt;0,"USED IMPORTED   "&amp;INDIRECT($A$1&amp;"!"&amp;CELL("address",$CU97))&amp;"     USED  "&amp;TEXT(INDIRECT($A$1&amp;"!"&amp;CELL("address",AB97)),"#,###.#0")&amp;" KGS      AGAINST BILL OF ENTRY NO    "&amp;INDIRECT($A$1&amp;"!"&amp;CELL("address",$F97))&amp;"      Rate Per Kgs [ "&amp;INDIRECT($A$1&amp;"!"&amp;CELL("address",$I97))&amp;" ]     AGAINST H.S.CODE   "&amp;TEXT(INDIRECT($A$1&amp;"!"&amp;CELL("address",$H97)),"0000.0000")&amp;IF(OR(INDIRECT($A$1&amp;"!"&amp;CELL("address",$AD$8))&lt;&gt;"",INDIRECT($A$1&amp;"!"&amp;CELL("address",$AE$8))&lt;&gt;""),"  EFS ONLINE AC #    ","")&amp;_xlfn.IFNA(VLOOKUP(INDIRECT($A$1&amp;"!"&amp;CELL("address",AD97)),AC.No[],2,0),"")&amp;_xlfn.IFNA(IF(INDIRECT($A$1&amp;"!"&amp;CELL("address",AE97))&lt;&gt;0,"   +   "&amp;VLOOKUP(INDIRECT($A$1&amp;"!"&amp;CELL("address",AE97)),AC.No[],2,0),""),""),""),REPT("-",150))</f>
        <v/>
      </c>
      <c r="F97" s="7" t="str">
        <f ca="1">IF(INDIRECT($A$1&amp;"!"&amp;CELL("address",$CU97))&lt;&gt;"END",IF(INDIRECT($A$1&amp;"!"&amp;CELL("address",AH97))&lt;&gt;0,"USED IMPORTED   "&amp;INDIRECT($A$1&amp;"!"&amp;CELL("address",$CU97))&amp;"     USED  "&amp;TEXT(INDIRECT($A$1&amp;"!"&amp;CELL("address",AH97)),"#,###.#0")&amp;" KGS      AGAINST BILL OF ENTRY NO    "&amp;INDIRECT($A$1&amp;"!"&amp;CELL("address",$F97))&amp;"      Rate Per Kgs [ "&amp;INDIRECT($A$1&amp;"!"&amp;CELL("address",$I97))&amp;" ]     AGAINST H.S.CODE   "&amp;TEXT(INDIRECT($A$1&amp;"!"&amp;CELL("address",$H97)),"0000.0000")&amp;IF(OR(INDIRECT($A$1&amp;"!"&amp;CELL("address",$AJ$8))&lt;&gt;"",INDIRECT($A$1&amp;"!"&amp;CELL("address",$AK$8))&lt;&gt;""),"  EFS ONLINE AC #    ","")&amp;_xlfn.IFNA(VLOOKUP(INDIRECT($A$1&amp;"!"&amp;CELL("address",AJ97)),AC.No[],2,0),"")&amp;_xlfn.IFNA(IF(INDIRECT($A$1&amp;"!"&amp;CELL("address",AK97))&lt;&gt;0,"   +   "&amp;VLOOKUP(INDIRECT($A$1&amp;"!"&amp;CELL("address",AK97)),AC.No[],2,0),""),""),""),REPT("-",150))</f>
        <v/>
      </c>
      <c r="G97" s="7" t="str">
        <f ca="1">IF(INDIRECT($A$1&amp;"!"&amp;CELL("address",$CU97))&lt;&gt;"END",IF(INDIRECT($A$1&amp;"!"&amp;CELL("address",AN97))&lt;&gt;0,"USED IMPORTED   "&amp;INDIRECT($A$1&amp;"!"&amp;CELL("address",$CU97))&amp;"     USED  "&amp;TEXT(INDIRECT($A$1&amp;"!"&amp;CELL("address",AN97)),"#,###.#0")&amp;" KGS      AGAINST BILL OF ENTRY NO    "&amp;INDIRECT($A$1&amp;"!"&amp;CELL("address",$F97))&amp;"      Rate Per Kgs [ "&amp;INDIRECT($A$1&amp;"!"&amp;CELL("address",$I97))&amp;" ]     AGAINST H.S.CODE   "&amp;TEXT(INDIRECT($A$1&amp;"!"&amp;CELL("address",$H97)),"0000.0000")&amp;IF(OR(INDIRECT($A$1&amp;"!"&amp;CELL("address",$AP$8))&lt;&gt;"",INDIRECT($A$1&amp;"!"&amp;CELL("address",$AQ$8))&lt;&gt;""),"  EFS ONLINE AC #    ","")&amp;_xlfn.IFNA(VLOOKUP(INDIRECT($A$1&amp;"!"&amp;CELL("address",AP97)),AC.No[],2,0),"")&amp;_xlfn.IFNA(IF(INDIRECT($A$1&amp;"!"&amp;CELL("address",AQ97))&lt;&gt;0,"   +   "&amp;VLOOKUP(INDIRECT($A$1&amp;"!"&amp;CELL("address",AQ97)),AC.No[],2,0),""),""),""),REPT("-",150))</f>
        <v/>
      </c>
      <c r="H97" s="7" t="str">
        <f ca="1">IF(INDIRECT($A$1&amp;"!"&amp;CELL("address",$CU97))&lt;&gt;"END",IF(INDIRECT($A$1&amp;"!"&amp;CELL("address",AT97))&lt;&gt;0,"USED IMPORTED   "&amp;INDIRECT($A$1&amp;"!"&amp;CELL("address",$CU97))&amp;"     USED  "&amp;TEXT(INDIRECT($A$1&amp;"!"&amp;CELL("address",AT97)),"#,###.#0")&amp;" KGS      AGAINST BILL OF ENTRY NO    "&amp;INDIRECT($A$1&amp;"!"&amp;CELL("address",$F97))&amp;"      Rate Per Kgs [ "&amp;INDIRECT($A$1&amp;"!"&amp;CELL("address",$I97))&amp;" ]     AGAINST H.S.CODE   "&amp;TEXT(INDIRECT($A$1&amp;"!"&amp;CELL("address",$H97)),"0000.0000")&amp;IF(OR(INDIRECT($A$1&amp;"!"&amp;CELL("address",$AV$8))&lt;&gt;"",INDIRECT($A$1&amp;"!"&amp;CELL("address",$AW$8))&lt;&gt;""),"  EFS ONLINE AC #    ","")&amp;_xlfn.IFNA(VLOOKUP(INDIRECT($A$1&amp;"!"&amp;CELL("address",AV97)),AC.No[],2,0),"")&amp;_xlfn.IFNA(IF(INDIRECT($A$1&amp;"!"&amp;CELL("address",AW97))&lt;&gt;0,"   +   "&amp;VLOOKUP(INDIRECT($A$1&amp;"!"&amp;CELL("address",AW97)),AC.No[],2,0),""),""),""),REPT("-",150))</f>
        <v/>
      </c>
      <c r="I97" s="7" t="str">
        <f ca="1">IF(INDIRECT($A$1&amp;"!"&amp;CELL("address",$CU97))&lt;&gt;"END",IF(INDIRECT($A$1&amp;"!"&amp;CELL("address",AZ97))&lt;&gt;0,"USED IMPORTED   "&amp;INDIRECT($A$1&amp;"!"&amp;CELL("address",$CU97))&amp;"     USED  "&amp;TEXT(INDIRECT($A$1&amp;"!"&amp;CELL("address",AZ97)),"#,###.#0")&amp;" KGS      AGAINST BILL OF ENTRY NO    "&amp;INDIRECT($A$1&amp;"!"&amp;CELL("address",$F97))&amp;"      Rate Per Kgs [ "&amp;INDIRECT($A$1&amp;"!"&amp;CELL("address",$I97))&amp;" ]     AGAINST H.S.CODE   "&amp;TEXT(INDIRECT($A$1&amp;"!"&amp;CELL("address",$H97)),"0000.0000")&amp;IF(OR(INDIRECT($A$1&amp;"!"&amp;CELL("address",$BB$8))&lt;&gt;"",INDIRECT($A$1&amp;"!"&amp;CELL("address",$BC$8))&lt;&gt;""),"  EFS ONLINE AC #    ","")&amp;_xlfn.IFNA(VLOOKUP(INDIRECT($A$1&amp;"!"&amp;CELL("address",BB97)),AC.No[],2,0),"")&amp;_xlfn.IFNA(IF(INDIRECT($A$1&amp;"!"&amp;CELL("address",BC97))&lt;&gt;0,"   +   "&amp;VLOOKUP(INDIRECT($A$1&amp;"!"&amp;CELL("address",BC97)),AC.No[],2,0),""),""),""),REPT("-",150))</f>
        <v/>
      </c>
      <c r="J97" s="7" t="str">
        <f ca="1">IF(INDIRECT($A$1&amp;"!"&amp;CELL("address",$CU97))&lt;&gt;"END",IF(INDIRECT($A$1&amp;"!"&amp;CELL("address",BF97))&lt;&gt;0,"USED IMPORTED   "&amp;INDIRECT($A$1&amp;"!"&amp;CELL("address",$CU97))&amp;"     USED  "&amp;TEXT(INDIRECT($A$1&amp;"!"&amp;CELL("address",BF97)),"#,###.#0")&amp;" KGS      AGAINST BILL OF ENTRY NO    "&amp;INDIRECT($A$1&amp;"!"&amp;CELL("address",$F97))&amp;"      Rate Per Kgs [ "&amp;INDIRECT($A$1&amp;"!"&amp;CELL("address",$I97))&amp;" ]     AGAINST H.S.CODE   "&amp;TEXT(INDIRECT($A$1&amp;"!"&amp;CELL("address",$H97)),"0000.0000")&amp;IF(OR(INDIRECT($A$1&amp;"!"&amp;CELL("address",$BH$8))&lt;&gt;"",INDIRECT($A$1&amp;"!"&amp;CELL("address",$BI$8))&lt;&gt;""),"  EFS ONLINE AC #    ","")&amp;_xlfn.IFNA(VLOOKUP(INDIRECT($A$1&amp;"!"&amp;CELL("address",BH97)),AC.No[],2,0),"")&amp;_xlfn.IFNA(IF(INDIRECT($A$1&amp;"!"&amp;CELL("address",BI97))&lt;&gt;0,"   +   "&amp;VLOOKUP(INDIRECT($A$1&amp;"!"&amp;CELL("address",BI97)),AC.No[],2,0),""),""),""),REPT("-",150))</f>
        <v/>
      </c>
      <c r="K97" s="7" t="str">
        <f ca="1">IF(INDIRECT($A$1&amp;"!"&amp;CELL("address",$CU97))&lt;&gt;"END",IF(INDIRECT($A$1&amp;"!"&amp;CELL("address",BL97))&lt;&gt;0,"USED IMPORTED   "&amp;INDIRECT($A$1&amp;"!"&amp;CELL("address",$CU97))&amp;"     USED  "&amp;TEXT(INDIRECT($A$1&amp;"!"&amp;CELL("address",BL97)),"#,###.#0")&amp;" KGS      AGAINST BILL OF ENTRY NO    "&amp;INDIRECT($A$1&amp;"!"&amp;CELL("address",$F97))&amp;"      Rate Per Kgs [ "&amp;INDIRECT($A$1&amp;"!"&amp;CELL("address",$I97))&amp;" ]     AGAINST H.S.CODE   "&amp;TEXT(INDIRECT($A$1&amp;"!"&amp;CELL("address",$H97)),"0000.0000")&amp;IF(OR(INDIRECT($A$1&amp;"!"&amp;CELL("address",$BN$8))&lt;&gt;"",INDIRECT($A$1&amp;"!"&amp;CELL("address",$BO$8))&lt;&gt;""),"  EFS ONLINE AC #    ","")&amp;_xlfn.IFNA(VLOOKUP(INDIRECT($A$1&amp;"!"&amp;CELL("address",BN97)),AC.No[],2,0),"")&amp;_xlfn.IFNA(IF(INDIRECT($A$1&amp;"!"&amp;CELL("address",BO97))&lt;&gt;0,"   +   "&amp;VLOOKUP(INDIRECT($A$1&amp;"!"&amp;CELL("address",BO97)),AC.No[],2,0),""),""),""),REPT("-",150))</f>
        <v/>
      </c>
      <c r="L97" s="7" t="str">
        <f ca="1">IF(INDIRECT($A$1&amp;"!"&amp;CELL("address",$CU97))&lt;&gt;"END",IF(INDIRECT($A$1&amp;"!"&amp;CELL("address",BR97))&lt;&gt;0,"USED IMPORTED   "&amp;INDIRECT($A$1&amp;"!"&amp;CELL("address",$CU97))&amp;"     USED  "&amp;TEXT(INDIRECT($A$1&amp;"!"&amp;CELL("address",BR97)),"#,###.#0")&amp;" KGS      AGAINST BILL OF ENTRY NO    "&amp;INDIRECT($A$1&amp;"!"&amp;CELL("address",$F97))&amp;"      Rate Per Kgs [ "&amp;INDIRECT($A$1&amp;"!"&amp;CELL("address",$I97))&amp;" ]     AGAINST H.S.CODE   "&amp;TEXT(INDIRECT($A$1&amp;"!"&amp;CELL("address",$H97)),"0000.0000")&amp;IF(OR(INDIRECT($A$1&amp;"!"&amp;CELL("address",$BT$8))&lt;&gt;"",INDIRECT($A$1&amp;"!"&amp;CELL("address",$BU$8))&lt;&gt;""),"  EFS ONLINE AC #    ","")&amp;_xlfn.IFNA(VLOOKUP(INDIRECT($A$1&amp;"!"&amp;CELL("address",BT97)),AC.No[],2,0),"")&amp;_xlfn.IFNA(IF(INDIRECT($A$1&amp;"!"&amp;CELL("address",BU97))&lt;&gt;0,"   +   "&amp;VLOOKUP(INDIRECT($A$1&amp;"!"&amp;CELL("address",BU97)),AC.No[],2,0),""),""),""),REPT("-",150))</f>
        <v/>
      </c>
      <c r="M97" s="7" t="str">
        <f ca="1">IF(INDIRECT($A$1&amp;"!"&amp;CELL("address",$CU97))&lt;&gt;"END",IF(INDIRECT($A$1&amp;"!"&amp;CELL("address",BX97))&lt;&gt;0,"USED IMPORTED   "&amp;INDIRECT($A$1&amp;"!"&amp;CELL("address",$CU97))&amp;"     USED  "&amp;TEXT(INDIRECT($A$1&amp;"!"&amp;CELL("address",BX97)),"#,###.#0")&amp;" KGS      AGAINST BILL OF ENTRY NO    "&amp;INDIRECT($A$1&amp;"!"&amp;CELL("address",$F97))&amp;"      Rate Per Kgs [ "&amp;INDIRECT($A$1&amp;"!"&amp;CELL("address",$I97))&amp;" ]     AGAINST H.S.CODE   "&amp;TEXT(INDIRECT($A$1&amp;"!"&amp;CELL("address",$H97)),"0000.0000")&amp;IF(OR(INDIRECT($A$1&amp;"!"&amp;CELL("address",$BZ$8))&lt;&gt;"",INDIRECT($A$1&amp;"!"&amp;CELL("address",$CA$8))&lt;&gt;""),"  EFS ONLINE AC #    ","")&amp;_xlfn.IFNA(VLOOKUP(INDIRECT($A$1&amp;"!"&amp;CELL("address",BZ97)),AC.No[],2,0),"")&amp;_xlfn.IFNA(IF(INDIRECT($A$1&amp;"!"&amp;CELL("address",CA97))&lt;&gt;0,"   +   "&amp;VLOOKUP(INDIRECT($A$1&amp;"!"&amp;CELL("address",CA97)),AC.No[],2,0),""),""),""),REPT("-",150))</f>
        <v/>
      </c>
      <c r="N97" s="7" t="str">
        <f ca="1">IF(INDIRECT($A$1&amp;"!"&amp;CELL("address",$CU97))&lt;&gt;"END",IF(INDIRECT($A$1&amp;"!"&amp;CELL("address",CD97))&lt;&gt;0,"USED IMPORTED   "&amp;INDIRECT($A$1&amp;"!"&amp;CELL("address",$CU97))&amp;"     USED  "&amp;TEXT(INDIRECT($A$1&amp;"!"&amp;CELL("address",CD97)),"#,###.#0")&amp;" KGS      AGAINST BILL OF ENTRY NO    "&amp;INDIRECT($A$1&amp;"!"&amp;CELL("address",$F97))&amp;"      Rate Per Kgs [ "&amp;INDIRECT($A$1&amp;"!"&amp;CELL("address",$I97))&amp;" ]     AGAINST H.S.CODE   "&amp;TEXT(INDIRECT($A$1&amp;"!"&amp;CELL("address",$H97)),"0000.0000")&amp;IF(OR(INDIRECT($A$1&amp;"!"&amp;CELL("address",$CF$8))&lt;&gt;"",INDIRECT($A$1&amp;"!"&amp;CELL("address",$CG$8))&lt;&gt;""),"  EFS ONLINE AC #    ","")&amp;_xlfn.IFNA(VLOOKUP(INDIRECT($A$1&amp;"!"&amp;CELL("address",CF97)),AC.No[],2,0),"")&amp;_xlfn.IFNA(IF(INDIRECT($A$1&amp;"!"&amp;CELL("address",CG97))&lt;&gt;0,"   +   "&amp;VLOOKUP(INDIRECT($A$1&amp;"!"&amp;CELL("address",CG97)),AC.No[],2,0),""),""),""),REPT("-",150))</f>
        <v/>
      </c>
      <c r="O97" s="7" t="str">
        <f ca="1">IF(INDIRECT($A$1&amp;"!"&amp;CELL("address",$CU97))&lt;&gt;"END",IF(INDIRECT($A$1&amp;"!"&amp;CELL("address",CJ97))&lt;&gt;0,"USED IMPORTED   "&amp;INDIRECT($A$1&amp;"!"&amp;CELL("address",$CU97))&amp;"     USED  "&amp;TEXT(INDIRECT($A$1&amp;"!"&amp;CELL("address",CJ97)),"#,###.#0")&amp;" KGS      AGAINST BILL OF ENTRY NO    "&amp;INDIRECT($A$1&amp;"!"&amp;CELL("address",$F97))&amp;"      Rate Per Kgs [ "&amp;INDIRECT($A$1&amp;"!"&amp;CELL("address",$I97))&amp;" ]     AGAINST H.S.CODE   "&amp;TEXT(INDIRECT($A$1&amp;"!"&amp;CELL("address",$H97)),"0000.0000")&amp;IF(OR(INDIRECT($A$1&amp;"!"&amp;CELL("address",$CL$8))&lt;&gt;"",INDIRECT($A$1&amp;"!"&amp;CELL("address",$CM$8))&lt;&gt;""),"  EFS ONLINE AC #    ","")&amp;_xlfn.IFNA(VLOOKUP(INDIRECT($A$1&amp;"!"&amp;CELL("address",CL97)),AC.No[],2,0),"")&amp;_xlfn.IFNA(IF(INDIRECT($A$1&amp;"!"&amp;CELL("address",CM97))&lt;&gt;0,"   +   "&amp;VLOOKUP(INDIRECT($A$1&amp;"!"&amp;CELL("address",CM97)),AC.No[],2,0),""),""),""),REPT("-",150))</f>
        <v/>
      </c>
      <c r="P97" s="7" t="str">
        <f ca="1">IF(INDIRECT($A$1&amp;"!"&amp;CELL("address",$CU97))&lt;&gt;"END",IF(INDIRECT($A$1&amp;"!"&amp;CELL("address",CP97))&lt;&gt;0,"USED IMPORTED   "&amp;INDIRECT($A$1&amp;"!"&amp;CELL("address",$CU97))&amp;"     USED  "&amp;TEXT(INDIRECT($A$1&amp;"!"&amp;CELL("address",CP97)),"#,###.#0")&amp;" KGS      AGAINST BILL OF ENTRY NO    "&amp;INDIRECT($A$1&amp;"!"&amp;CELL("address",$F97))&amp;"      Rate Per Kgs [ "&amp;INDIRECT($A$1&amp;"!"&amp;CELL("address",$I97))&amp;" ]     AGAINST H.S.CODE   "&amp;TEXT(INDIRECT($A$1&amp;"!"&amp;CELL("address",$H97)),"0000.0000")&amp;IF(OR(INDIRECT($A$1&amp;"!"&amp;CELL("address",$CR$8))&lt;&gt;"",INDIRECT($A$1&amp;"!"&amp;CELL("address",$CS$8))&lt;&gt;""),"  EFS ONLINE AC #    ","")&amp;_xlfn.IFNA(VLOOKUP(INDIRECT($A$1&amp;"!"&amp;CELL("address",CR97)),AC.No[],2,0),"")&amp;_xlfn.IFNA(IF(INDIRECT($A$1&amp;"!"&amp;CELL("address",CS97))&lt;&gt;0,"   +   "&amp;VLOOKUP(INDIRECT($A$1&amp;"!"&amp;CELL("address",CS97)),AC.No[],2,0),""),""),""),REPT("-",150))</f>
        <v/>
      </c>
    </row>
    <row r="98" spans="1:16" x14ac:dyDescent="0.2">
      <c r="A98" s="124">
        <v>89</v>
      </c>
      <c r="B98" s="7" t="str">
        <f ca="1">IF(INDIRECT($A$1&amp;"!"&amp;CELL("address",$CU98))&lt;&gt;"END",IF(INDIRECT($A$1&amp;"!"&amp;CELL("address",J98))&lt;&gt;0,"USED IMPORTED   "&amp;INDIRECT($A$1&amp;"!"&amp;CELL("address",$CU98))&amp;"     USED  "&amp;TEXT(INDIRECT($A$1&amp;"!"&amp;CELL("address",J98)),"#,###.#0")&amp;" KGS      AGAINST BILL OF ENTRY NO    "&amp;INDIRECT($A$1&amp;"!"&amp;CELL("address",$F98))&amp;"      Rate Per Kgs [ "&amp;INDIRECT($A$1&amp;"!"&amp;CELL("address",$I98))&amp;" ]     AGAINST H.S.CODE   "&amp;TEXT(INDIRECT($A$1&amp;"!"&amp;CELL("address",$H98)),"0000.0000")&amp;IF(OR(INDIRECT($A$1&amp;"!"&amp;CELL("address",$L$8))&lt;&gt;"",INDIRECT($A$1&amp;"!"&amp;CELL("address",$M$8))&lt;&gt;""),"  EFS ONLINE AC #    ","")&amp;_xlfn.IFNA(VLOOKUP(INDIRECT($A$1&amp;"!"&amp;CELL("address",L98)),AC.No[],2,0),"")&amp;_xlfn.IFNA(IF(INDIRECT($A$1&amp;"!"&amp;CELL("address",M98))&lt;&gt;0,"   +   "&amp;VLOOKUP(INDIRECT($A$1&amp;"!"&amp;CELL("address",M98)),AC.No[],2,0),""),""),""),REPT("-",150))</f>
        <v/>
      </c>
      <c r="C98" s="7" t="str">
        <f ca="1">IF(INDIRECT($A$1&amp;"!"&amp;CELL("address",$CU98))&lt;&gt;"END",IF(INDIRECT($A$1&amp;"!"&amp;CELL("address",P98))&lt;&gt;0,"USED IMPORTED   "&amp;INDIRECT($A$1&amp;"!"&amp;CELL("address",$CU98))&amp;"     USED  "&amp;TEXT(INDIRECT($A$1&amp;"!"&amp;CELL("address",P98)),"#,###.#0")&amp;" KGS      AGAINST BILL OF ENTRY NO    "&amp;INDIRECT($A$1&amp;"!"&amp;CELL("address",$F98))&amp;"      Rate Per Kgs [ "&amp;INDIRECT($A$1&amp;"!"&amp;CELL("address",$I98))&amp;" ]     AGAINST H.S.CODE   "&amp;TEXT(INDIRECT($A$1&amp;"!"&amp;CELL("address",$H98)),"0000.0000")&amp;IF(OR(INDIRECT($A$1&amp;"!"&amp;CELL("address",$R$8))&lt;&gt;"",INDIRECT($A$1&amp;"!"&amp;CELL("address",$S$8))&lt;&gt;""),"  EFS ONLINE AC #    ","")&amp;_xlfn.IFNA(VLOOKUP(INDIRECT($A$1&amp;"!"&amp;CELL("address",R98)),AC.No[],2,0),"")&amp;_xlfn.IFNA(IF(INDIRECT($A$1&amp;"!"&amp;CELL("address",S98))&lt;&gt;0,"   +   "&amp;VLOOKUP(INDIRECT($A$1&amp;"!"&amp;CELL("address",S98)),AC.No[],2,0),""),""),""),REPT("-",150))</f>
        <v/>
      </c>
      <c r="D98" s="7" t="str">
        <f ca="1">IF(INDIRECT($A$1&amp;"!"&amp;CELL("address",$CU98))&lt;&gt;"END",IF(INDIRECT($A$1&amp;"!"&amp;CELL("address",V98))&lt;&gt;0,"USED IMPORTED   "&amp;INDIRECT($A$1&amp;"!"&amp;CELL("address",$CU98))&amp;"     USED  "&amp;TEXT(INDIRECT($A$1&amp;"!"&amp;CELL("address",V98)),"#,###.#0")&amp;" KGS      AGAINST BILL OF ENTRY NO    "&amp;INDIRECT($A$1&amp;"!"&amp;CELL("address",$F98))&amp;"      Rate Per Kgs [ "&amp;INDIRECT($A$1&amp;"!"&amp;CELL("address",$I98))&amp;" ]     AGAINST H.S.CODE   "&amp;TEXT(INDIRECT($A$1&amp;"!"&amp;CELL("address",$H98)),"0000.0000")&amp;IF(OR(INDIRECT($A$1&amp;"!"&amp;CELL("address",$X$8))&lt;&gt;"",INDIRECT($A$1&amp;"!"&amp;CELL("address",$Y$8))&lt;&gt;""),"  EFS ONLINE AC #    ","")&amp;_xlfn.IFNA(VLOOKUP(INDIRECT($A$1&amp;"!"&amp;CELL("address",X98)),AC.No[],2,0),"")&amp;_xlfn.IFNA(IF(INDIRECT($A$1&amp;"!"&amp;CELL("address",Y98))&lt;&gt;0,"   +   "&amp;VLOOKUP(INDIRECT($A$1&amp;"!"&amp;CELL("address",Y98)),AC.No[],2,0),""),""),""),REPT("-",150))</f>
        <v/>
      </c>
      <c r="E98" s="7" t="str">
        <f ca="1">IF(INDIRECT($A$1&amp;"!"&amp;CELL("address",$CU98))&lt;&gt;"END",IF(INDIRECT($A$1&amp;"!"&amp;CELL("address",AB98))&lt;&gt;0,"USED IMPORTED   "&amp;INDIRECT($A$1&amp;"!"&amp;CELL("address",$CU98))&amp;"     USED  "&amp;TEXT(INDIRECT($A$1&amp;"!"&amp;CELL("address",AB98)),"#,###.#0")&amp;" KGS      AGAINST BILL OF ENTRY NO    "&amp;INDIRECT($A$1&amp;"!"&amp;CELL("address",$F98))&amp;"      Rate Per Kgs [ "&amp;INDIRECT($A$1&amp;"!"&amp;CELL("address",$I98))&amp;" ]     AGAINST H.S.CODE   "&amp;TEXT(INDIRECT($A$1&amp;"!"&amp;CELL("address",$H98)),"0000.0000")&amp;IF(OR(INDIRECT($A$1&amp;"!"&amp;CELL("address",$AD$8))&lt;&gt;"",INDIRECT($A$1&amp;"!"&amp;CELL("address",$AE$8))&lt;&gt;""),"  EFS ONLINE AC #    ","")&amp;_xlfn.IFNA(VLOOKUP(INDIRECT($A$1&amp;"!"&amp;CELL("address",AD98)),AC.No[],2,0),"")&amp;_xlfn.IFNA(IF(INDIRECT($A$1&amp;"!"&amp;CELL("address",AE98))&lt;&gt;0,"   +   "&amp;VLOOKUP(INDIRECT($A$1&amp;"!"&amp;CELL("address",AE98)),AC.No[],2,0),""),""),""),REPT("-",150))</f>
        <v/>
      </c>
      <c r="F98" s="7" t="str">
        <f ca="1">IF(INDIRECT($A$1&amp;"!"&amp;CELL("address",$CU98))&lt;&gt;"END",IF(INDIRECT($A$1&amp;"!"&amp;CELL("address",AH98))&lt;&gt;0,"USED IMPORTED   "&amp;INDIRECT($A$1&amp;"!"&amp;CELL("address",$CU98))&amp;"     USED  "&amp;TEXT(INDIRECT($A$1&amp;"!"&amp;CELL("address",AH98)),"#,###.#0")&amp;" KGS      AGAINST BILL OF ENTRY NO    "&amp;INDIRECT($A$1&amp;"!"&amp;CELL("address",$F98))&amp;"      Rate Per Kgs [ "&amp;INDIRECT($A$1&amp;"!"&amp;CELL("address",$I98))&amp;" ]     AGAINST H.S.CODE   "&amp;TEXT(INDIRECT($A$1&amp;"!"&amp;CELL("address",$H98)),"0000.0000")&amp;IF(OR(INDIRECT($A$1&amp;"!"&amp;CELL("address",$AJ$8))&lt;&gt;"",INDIRECT($A$1&amp;"!"&amp;CELL("address",$AK$8))&lt;&gt;""),"  EFS ONLINE AC #    ","")&amp;_xlfn.IFNA(VLOOKUP(INDIRECT($A$1&amp;"!"&amp;CELL("address",AJ98)),AC.No[],2,0),"")&amp;_xlfn.IFNA(IF(INDIRECT($A$1&amp;"!"&amp;CELL("address",AK98))&lt;&gt;0,"   +   "&amp;VLOOKUP(INDIRECT($A$1&amp;"!"&amp;CELL("address",AK98)),AC.No[],2,0),""),""),""),REPT("-",150))</f>
        <v/>
      </c>
      <c r="G98" s="7" t="str">
        <f ca="1">IF(INDIRECT($A$1&amp;"!"&amp;CELL("address",$CU98))&lt;&gt;"END",IF(INDIRECT($A$1&amp;"!"&amp;CELL("address",AN98))&lt;&gt;0,"USED IMPORTED   "&amp;INDIRECT($A$1&amp;"!"&amp;CELL("address",$CU98))&amp;"     USED  "&amp;TEXT(INDIRECT($A$1&amp;"!"&amp;CELL("address",AN98)),"#,###.#0")&amp;" KGS      AGAINST BILL OF ENTRY NO    "&amp;INDIRECT($A$1&amp;"!"&amp;CELL("address",$F98))&amp;"      Rate Per Kgs [ "&amp;INDIRECT($A$1&amp;"!"&amp;CELL("address",$I98))&amp;" ]     AGAINST H.S.CODE   "&amp;TEXT(INDIRECT($A$1&amp;"!"&amp;CELL("address",$H98)),"0000.0000")&amp;IF(OR(INDIRECT($A$1&amp;"!"&amp;CELL("address",$AP$8))&lt;&gt;"",INDIRECT($A$1&amp;"!"&amp;CELL("address",$AQ$8))&lt;&gt;""),"  EFS ONLINE AC #    ","")&amp;_xlfn.IFNA(VLOOKUP(INDIRECT($A$1&amp;"!"&amp;CELL("address",AP98)),AC.No[],2,0),"")&amp;_xlfn.IFNA(IF(INDIRECT($A$1&amp;"!"&amp;CELL("address",AQ98))&lt;&gt;0,"   +   "&amp;VLOOKUP(INDIRECT($A$1&amp;"!"&amp;CELL("address",AQ98)),AC.No[],2,0),""),""),""),REPT("-",150))</f>
        <v/>
      </c>
      <c r="H98" s="7" t="str">
        <f ca="1">IF(INDIRECT($A$1&amp;"!"&amp;CELL("address",$CU98))&lt;&gt;"END",IF(INDIRECT($A$1&amp;"!"&amp;CELL("address",AT98))&lt;&gt;0,"USED IMPORTED   "&amp;INDIRECT($A$1&amp;"!"&amp;CELL("address",$CU98))&amp;"     USED  "&amp;TEXT(INDIRECT($A$1&amp;"!"&amp;CELL("address",AT98)),"#,###.#0")&amp;" KGS      AGAINST BILL OF ENTRY NO    "&amp;INDIRECT($A$1&amp;"!"&amp;CELL("address",$F98))&amp;"      Rate Per Kgs [ "&amp;INDIRECT($A$1&amp;"!"&amp;CELL("address",$I98))&amp;" ]     AGAINST H.S.CODE   "&amp;TEXT(INDIRECT($A$1&amp;"!"&amp;CELL("address",$H98)),"0000.0000")&amp;IF(OR(INDIRECT($A$1&amp;"!"&amp;CELL("address",$AV$8))&lt;&gt;"",INDIRECT($A$1&amp;"!"&amp;CELL("address",$AW$8))&lt;&gt;""),"  EFS ONLINE AC #    ","")&amp;_xlfn.IFNA(VLOOKUP(INDIRECT($A$1&amp;"!"&amp;CELL("address",AV98)),AC.No[],2,0),"")&amp;_xlfn.IFNA(IF(INDIRECT($A$1&amp;"!"&amp;CELL("address",AW98))&lt;&gt;0,"   +   "&amp;VLOOKUP(INDIRECT($A$1&amp;"!"&amp;CELL("address",AW98)),AC.No[],2,0),""),""),""),REPT("-",150))</f>
        <v/>
      </c>
      <c r="I98" s="7" t="str">
        <f ca="1">IF(INDIRECT($A$1&amp;"!"&amp;CELL("address",$CU98))&lt;&gt;"END",IF(INDIRECT($A$1&amp;"!"&amp;CELL("address",AZ98))&lt;&gt;0,"USED IMPORTED   "&amp;INDIRECT($A$1&amp;"!"&amp;CELL("address",$CU98))&amp;"     USED  "&amp;TEXT(INDIRECT($A$1&amp;"!"&amp;CELL("address",AZ98)),"#,###.#0")&amp;" KGS      AGAINST BILL OF ENTRY NO    "&amp;INDIRECT($A$1&amp;"!"&amp;CELL("address",$F98))&amp;"      Rate Per Kgs [ "&amp;INDIRECT($A$1&amp;"!"&amp;CELL("address",$I98))&amp;" ]     AGAINST H.S.CODE   "&amp;TEXT(INDIRECT($A$1&amp;"!"&amp;CELL("address",$H98)),"0000.0000")&amp;IF(OR(INDIRECT($A$1&amp;"!"&amp;CELL("address",$BB$8))&lt;&gt;"",INDIRECT($A$1&amp;"!"&amp;CELL("address",$BC$8))&lt;&gt;""),"  EFS ONLINE AC #    ","")&amp;_xlfn.IFNA(VLOOKUP(INDIRECT($A$1&amp;"!"&amp;CELL("address",BB98)),AC.No[],2,0),"")&amp;_xlfn.IFNA(IF(INDIRECT($A$1&amp;"!"&amp;CELL("address",BC98))&lt;&gt;0,"   +   "&amp;VLOOKUP(INDIRECT($A$1&amp;"!"&amp;CELL("address",BC98)),AC.No[],2,0),""),""),""),REPT("-",150))</f>
        <v/>
      </c>
      <c r="J98" s="7" t="str">
        <f ca="1">IF(INDIRECT($A$1&amp;"!"&amp;CELL("address",$CU98))&lt;&gt;"END",IF(INDIRECT($A$1&amp;"!"&amp;CELL("address",BF98))&lt;&gt;0,"USED IMPORTED   "&amp;INDIRECT($A$1&amp;"!"&amp;CELL("address",$CU98))&amp;"     USED  "&amp;TEXT(INDIRECT($A$1&amp;"!"&amp;CELL("address",BF98)),"#,###.#0")&amp;" KGS      AGAINST BILL OF ENTRY NO    "&amp;INDIRECT($A$1&amp;"!"&amp;CELL("address",$F98))&amp;"      Rate Per Kgs [ "&amp;INDIRECT($A$1&amp;"!"&amp;CELL("address",$I98))&amp;" ]     AGAINST H.S.CODE   "&amp;TEXT(INDIRECT($A$1&amp;"!"&amp;CELL("address",$H98)),"0000.0000")&amp;IF(OR(INDIRECT($A$1&amp;"!"&amp;CELL("address",$BH$8))&lt;&gt;"",INDIRECT($A$1&amp;"!"&amp;CELL("address",$BI$8))&lt;&gt;""),"  EFS ONLINE AC #    ","")&amp;_xlfn.IFNA(VLOOKUP(INDIRECT($A$1&amp;"!"&amp;CELL("address",BH98)),AC.No[],2,0),"")&amp;_xlfn.IFNA(IF(INDIRECT($A$1&amp;"!"&amp;CELL("address",BI98))&lt;&gt;0,"   +   "&amp;VLOOKUP(INDIRECT($A$1&amp;"!"&amp;CELL("address",BI98)),AC.No[],2,0),""),""),""),REPT("-",150))</f>
        <v/>
      </c>
      <c r="K98" s="7" t="str">
        <f ca="1">IF(INDIRECT($A$1&amp;"!"&amp;CELL("address",$CU98))&lt;&gt;"END",IF(INDIRECT($A$1&amp;"!"&amp;CELL("address",BL98))&lt;&gt;0,"USED IMPORTED   "&amp;INDIRECT($A$1&amp;"!"&amp;CELL("address",$CU98))&amp;"     USED  "&amp;TEXT(INDIRECT($A$1&amp;"!"&amp;CELL("address",BL98)),"#,###.#0")&amp;" KGS      AGAINST BILL OF ENTRY NO    "&amp;INDIRECT($A$1&amp;"!"&amp;CELL("address",$F98))&amp;"      Rate Per Kgs [ "&amp;INDIRECT($A$1&amp;"!"&amp;CELL("address",$I98))&amp;" ]     AGAINST H.S.CODE   "&amp;TEXT(INDIRECT($A$1&amp;"!"&amp;CELL("address",$H98)),"0000.0000")&amp;IF(OR(INDIRECT($A$1&amp;"!"&amp;CELL("address",$BN$8))&lt;&gt;"",INDIRECT($A$1&amp;"!"&amp;CELL("address",$BO$8))&lt;&gt;""),"  EFS ONLINE AC #    ","")&amp;_xlfn.IFNA(VLOOKUP(INDIRECT($A$1&amp;"!"&amp;CELL("address",BN98)),AC.No[],2,0),"")&amp;_xlfn.IFNA(IF(INDIRECT($A$1&amp;"!"&amp;CELL("address",BO98))&lt;&gt;0,"   +   "&amp;VLOOKUP(INDIRECT($A$1&amp;"!"&amp;CELL("address",BO98)),AC.No[],2,0),""),""),""),REPT("-",150))</f>
        <v/>
      </c>
      <c r="L98" s="7" t="str">
        <f ca="1">IF(INDIRECT($A$1&amp;"!"&amp;CELL("address",$CU98))&lt;&gt;"END",IF(INDIRECT($A$1&amp;"!"&amp;CELL("address",BR98))&lt;&gt;0,"USED IMPORTED   "&amp;INDIRECT($A$1&amp;"!"&amp;CELL("address",$CU98))&amp;"     USED  "&amp;TEXT(INDIRECT($A$1&amp;"!"&amp;CELL("address",BR98)),"#,###.#0")&amp;" KGS      AGAINST BILL OF ENTRY NO    "&amp;INDIRECT($A$1&amp;"!"&amp;CELL("address",$F98))&amp;"      Rate Per Kgs [ "&amp;INDIRECT($A$1&amp;"!"&amp;CELL("address",$I98))&amp;" ]     AGAINST H.S.CODE   "&amp;TEXT(INDIRECT($A$1&amp;"!"&amp;CELL("address",$H98)),"0000.0000")&amp;IF(OR(INDIRECT($A$1&amp;"!"&amp;CELL("address",$BT$8))&lt;&gt;"",INDIRECT($A$1&amp;"!"&amp;CELL("address",$BU$8))&lt;&gt;""),"  EFS ONLINE AC #    ","")&amp;_xlfn.IFNA(VLOOKUP(INDIRECT($A$1&amp;"!"&amp;CELL("address",BT98)),AC.No[],2,0),"")&amp;_xlfn.IFNA(IF(INDIRECT($A$1&amp;"!"&amp;CELL("address",BU98))&lt;&gt;0,"   +   "&amp;VLOOKUP(INDIRECT($A$1&amp;"!"&amp;CELL("address",BU98)),AC.No[],2,0),""),""),""),REPT("-",150))</f>
        <v/>
      </c>
      <c r="M98" s="7" t="str">
        <f ca="1">IF(INDIRECT($A$1&amp;"!"&amp;CELL("address",$CU98))&lt;&gt;"END",IF(INDIRECT($A$1&amp;"!"&amp;CELL("address",BX98))&lt;&gt;0,"USED IMPORTED   "&amp;INDIRECT($A$1&amp;"!"&amp;CELL("address",$CU98))&amp;"     USED  "&amp;TEXT(INDIRECT($A$1&amp;"!"&amp;CELL("address",BX98)),"#,###.#0")&amp;" KGS      AGAINST BILL OF ENTRY NO    "&amp;INDIRECT($A$1&amp;"!"&amp;CELL("address",$F98))&amp;"      Rate Per Kgs [ "&amp;INDIRECT($A$1&amp;"!"&amp;CELL("address",$I98))&amp;" ]     AGAINST H.S.CODE   "&amp;TEXT(INDIRECT($A$1&amp;"!"&amp;CELL("address",$H98)),"0000.0000")&amp;IF(OR(INDIRECT($A$1&amp;"!"&amp;CELL("address",$BZ$8))&lt;&gt;"",INDIRECT($A$1&amp;"!"&amp;CELL("address",$CA$8))&lt;&gt;""),"  EFS ONLINE AC #    ","")&amp;_xlfn.IFNA(VLOOKUP(INDIRECT($A$1&amp;"!"&amp;CELL("address",BZ98)),AC.No[],2,0),"")&amp;_xlfn.IFNA(IF(INDIRECT($A$1&amp;"!"&amp;CELL("address",CA98))&lt;&gt;0,"   +   "&amp;VLOOKUP(INDIRECT($A$1&amp;"!"&amp;CELL("address",CA98)),AC.No[],2,0),""),""),""),REPT("-",150))</f>
        <v/>
      </c>
      <c r="N98" s="7" t="str">
        <f ca="1">IF(INDIRECT($A$1&amp;"!"&amp;CELL("address",$CU98))&lt;&gt;"END",IF(INDIRECT($A$1&amp;"!"&amp;CELL("address",CD98))&lt;&gt;0,"USED IMPORTED   "&amp;INDIRECT($A$1&amp;"!"&amp;CELL("address",$CU98))&amp;"     USED  "&amp;TEXT(INDIRECT($A$1&amp;"!"&amp;CELL("address",CD98)),"#,###.#0")&amp;" KGS      AGAINST BILL OF ENTRY NO    "&amp;INDIRECT($A$1&amp;"!"&amp;CELL("address",$F98))&amp;"      Rate Per Kgs [ "&amp;INDIRECT($A$1&amp;"!"&amp;CELL("address",$I98))&amp;" ]     AGAINST H.S.CODE   "&amp;TEXT(INDIRECT($A$1&amp;"!"&amp;CELL("address",$H98)),"0000.0000")&amp;IF(OR(INDIRECT($A$1&amp;"!"&amp;CELL("address",$CF$8))&lt;&gt;"",INDIRECT($A$1&amp;"!"&amp;CELL("address",$CG$8))&lt;&gt;""),"  EFS ONLINE AC #    ","")&amp;_xlfn.IFNA(VLOOKUP(INDIRECT($A$1&amp;"!"&amp;CELL("address",CF98)),AC.No[],2,0),"")&amp;_xlfn.IFNA(IF(INDIRECT($A$1&amp;"!"&amp;CELL("address",CG98))&lt;&gt;0,"   +   "&amp;VLOOKUP(INDIRECT($A$1&amp;"!"&amp;CELL("address",CG98)),AC.No[],2,0),""),""),""),REPT("-",150))</f>
        <v/>
      </c>
      <c r="O98" s="7" t="str">
        <f ca="1">IF(INDIRECT($A$1&amp;"!"&amp;CELL("address",$CU98))&lt;&gt;"END",IF(INDIRECT($A$1&amp;"!"&amp;CELL("address",CJ98))&lt;&gt;0,"USED IMPORTED   "&amp;INDIRECT($A$1&amp;"!"&amp;CELL("address",$CU98))&amp;"     USED  "&amp;TEXT(INDIRECT($A$1&amp;"!"&amp;CELL("address",CJ98)),"#,###.#0")&amp;" KGS      AGAINST BILL OF ENTRY NO    "&amp;INDIRECT($A$1&amp;"!"&amp;CELL("address",$F98))&amp;"      Rate Per Kgs [ "&amp;INDIRECT($A$1&amp;"!"&amp;CELL("address",$I98))&amp;" ]     AGAINST H.S.CODE   "&amp;TEXT(INDIRECT($A$1&amp;"!"&amp;CELL("address",$H98)),"0000.0000")&amp;IF(OR(INDIRECT($A$1&amp;"!"&amp;CELL("address",$CL$8))&lt;&gt;"",INDIRECT($A$1&amp;"!"&amp;CELL("address",$CM$8))&lt;&gt;""),"  EFS ONLINE AC #    ","")&amp;_xlfn.IFNA(VLOOKUP(INDIRECT($A$1&amp;"!"&amp;CELL("address",CL98)),AC.No[],2,0),"")&amp;_xlfn.IFNA(IF(INDIRECT($A$1&amp;"!"&amp;CELL("address",CM98))&lt;&gt;0,"   +   "&amp;VLOOKUP(INDIRECT($A$1&amp;"!"&amp;CELL("address",CM98)),AC.No[],2,0),""),""),""),REPT("-",150))</f>
        <v/>
      </c>
      <c r="P98" s="7" t="str">
        <f ca="1">IF(INDIRECT($A$1&amp;"!"&amp;CELL("address",$CU98))&lt;&gt;"END",IF(INDIRECT($A$1&amp;"!"&amp;CELL("address",CP98))&lt;&gt;0,"USED IMPORTED   "&amp;INDIRECT($A$1&amp;"!"&amp;CELL("address",$CU98))&amp;"     USED  "&amp;TEXT(INDIRECT($A$1&amp;"!"&amp;CELL("address",CP98)),"#,###.#0")&amp;" KGS      AGAINST BILL OF ENTRY NO    "&amp;INDIRECT($A$1&amp;"!"&amp;CELL("address",$F98))&amp;"      Rate Per Kgs [ "&amp;INDIRECT($A$1&amp;"!"&amp;CELL("address",$I98))&amp;" ]     AGAINST H.S.CODE   "&amp;TEXT(INDIRECT($A$1&amp;"!"&amp;CELL("address",$H98)),"0000.0000")&amp;IF(OR(INDIRECT($A$1&amp;"!"&amp;CELL("address",$CR$8))&lt;&gt;"",INDIRECT($A$1&amp;"!"&amp;CELL("address",$CS$8))&lt;&gt;""),"  EFS ONLINE AC #    ","")&amp;_xlfn.IFNA(VLOOKUP(INDIRECT($A$1&amp;"!"&amp;CELL("address",CR98)),AC.No[],2,0),"")&amp;_xlfn.IFNA(IF(INDIRECT($A$1&amp;"!"&amp;CELL("address",CS98))&lt;&gt;0,"   +   "&amp;VLOOKUP(INDIRECT($A$1&amp;"!"&amp;CELL("address",CS98)),AC.No[],2,0),""),""),""),REPT("-",150))</f>
        <v/>
      </c>
    </row>
    <row r="99" spans="1:16" x14ac:dyDescent="0.2">
      <c r="A99" s="124">
        <v>90</v>
      </c>
      <c r="B99" s="7" t="str">
        <f ca="1">IF(INDIRECT($A$1&amp;"!"&amp;CELL("address",$CU99))&lt;&gt;"END",IF(INDIRECT($A$1&amp;"!"&amp;CELL("address",J99))&lt;&gt;0,"USED IMPORTED   "&amp;INDIRECT($A$1&amp;"!"&amp;CELL("address",$CU99))&amp;"     USED  "&amp;TEXT(INDIRECT($A$1&amp;"!"&amp;CELL("address",J99)),"#,###.#0")&amp;" KGS      AGAINST BILL OF ENTRY NO    "&amp;INDIRECT($A$1&amp;"!"&amp;CELL("address",$F99))&amp;"      Rate Per Kgs [ "&amp;INDIRECT($A$1&amp;"!"&amp;CELL("address",$I99))&amp;" ]     AGAINST H.S.CODE   "&amp;TEXT(INDIRECT($A$1&amp;"!"&amp;CELL("address",$H99)),"0000.0000")&amp;IF(OR(INDIRECT($A$1&amp;"!"&amp;CELL("address",$L$8))&lt;&gt;"",INDIRECT($A$1&amp;"!"&amp;CELL("address",$M$8))&lt;&gt;""),"  EFS ONLINE AC #    ","")&amp;_xlfn.IFNA(VLOOKUP(INDIRECT($A$1&amp;"!"&amp;CELL("address",L99)),AC.No[],2,0),"")&amp;_xlfn.IFNA(IF(INDIRECT($A$1&amp;"!"&amp;CELL("address",M99))&lt;&gt;0,"   +   "&amp;VLOOKUP(INDIRECT($A$1&amp;"!"&amp;CELL("address",M99)),AC.No[],2,0),""),""),""),REPT("-",150))</f>
        <v/>
      </c>
      <c r="C99" s="7" t="str">
        <f ca="1">IF(INDIRECT($A$1&amp;"!"&amp;CELL("address",$CU99))&lt;&gt;"END",IF(INDIRECT($A$1&amp;"!"&amp;CELL("address",P99))&lt;&gt;0,"USED IMPORTED   "&amp;INDIRECT($A$1&amp;"!"&amp;CELL("address",$CU99))&amp;"     USED  "&amp;TEXT(INDIRECT($A$1&amp;"!"&amp;CELL("address",P99)),"#,###.#0")&amp;" KGS      AGAINST BILL OF ENTRY NO    "&amp;INDIRECT($A$1&amp;"!"&amp;CELL("address",$F99))&amp;"      Rate Per Kgs [ "&amp;INDIRECT($A$1&amp;"!"&amp;CELL("address",$I99))&amp;" ]     AGAINST H.S.CODE   "&amp;TEXT(INDIRECT($A$1&amp;"!"&amp;CELL("address",$H99)),"0000.0000")&amp;IF(OR(INDIRECT($A$1&amp;"!"&amp;CELL("address",$R$8))&lt;&gt;"",INDIRECT($A$1&amp;"!"&amp;CELL("address",$S$8))&lt;&gt;""),"  EFS ONLINE AC #    ","")&amp;_xlfn.IFNA(VLOOKUP(INDIRECT($A$1&amp;"!"&amp;CELL("address",R99)),AC.No[],2,0),"")&amp;_xlfn.IFNA(IF(INDIRECT($A$1&amp;"!"&amp;CELL("address",S99))&lt;&gt;0,"   +   "&amp;VLOOKUP(INDIRECT($A$1&amp;"!"&amp;CELL("address",S99)),AC.No[],2,0),""),""),""),REPT("-",150))</f>
        <v/>
      </c>
      <c r="D99" s="7" t="str">
        <f ca="1">IF(INDIRECT($A$1&amp;"!"&amp;CELL("address",$CU99))&lt;&gt;"END",IF(INDIRECT($A$1&amp;"!"&amp;CELL("address",V99))&lt;&gt;0,"USED IMPORTED   "&amp;INDIRECT($A$1&amp;"!"&amp;CELL("address",$CU99))&amp;"     USED  "&amp;TEXT(INDIRECT($A$1&amp;"!"&amp;CELL("address",V99)),"#,###.#0")&amp;" KGS      AGAINST BILL OF ENTRY NO    "&amp;INDIRECT($A$1&amp;"!"&amp;CELL("address",$F99))&amp;"      Rate Per Kgs [ "&amp;INDIRECT($A$1&amp;"!"&amp;CELL("address",$I99))&amp;" ]     AGAINST H.S.CODE   "&amp;TEXT(INDIRECT($A$1&amp;"!"&amp;CELL("address",$H99)),"0000.0000")&amp;IF(OR(INDIRECT($A$1&amp;"!"&amp;CELL("address",$X$8))&lt;&gt;"",INDIRECT($A$1&amp;"!"&amp;CELL("address",$Y$8))&lt;&gt;""),"  EFS ONLINE AC #    ","")&amp;_xlfn.IFNA(VLOOKUP(INDIRECT($A$1&amp;"!"&amp;CELL("address",X99)),AC.No[],2,0),"")&amp;_xlfn.IFNA(IF(INDIRECT($A$1&amp;"!"&amp;CELL("address",Y99))&lt;&gt;0,"   +   "&amp;VLOOKUP(INDIRECT($A$1&amp;"!"&amp;CELL("address",Y99)),AC.No[],2,0),""),""),""),REPT("-",150))</f>
        <v/>
      </c>
      <c r="E99" s="7" t="str">
        <f ca="1">IF(INDIRECT($A$1&amp;"!"&amp;CELL("address",$CU99))&lt;&gt;"END",IF(INDIRECT($A$1&amp;"!"&amp;CELL("address",AB99))&lt;&gt;0,"USED IMPORTED   "&amp;INDIRECT($A$1&amp;"!"&amp;CELL("address",$CU99))&amp;"     USED  "&amp;TEXT(INDIRECT($A$1&amp;"!"&amp;CELL("address",AB99)),"#,###.#0")&amp;" KGS      AGAINST BILL OF ENTRY NO    "&amp;INDIRECT($A$1&amp;"!"&amp;CELL("address",$F99))&amp;"      Rate Per Kgs [ "&amp;INDIRECT($A$1&amp;"!"&amp;CELL("address",$I99))&amp;" ]     AGAINST H.S.CODE   "&amp;TEXT(INDIRECT($A$1&amp;"!"&amp;CELL("address",$H99)),"0000.0000")&amp;IF(OR(INDIRECT($A$1&amp;"!"&amp;CELL("address",$AD$8))&lt;&gt;"",INDIRECT($A$1&amp;"!"&amp;CELL("address",$AE$8))&lt;&gt;""),"  EFS ONLINE AC #    ","")&amp;_xlfn.IFNA(VLOOKUP(INDIRECT($A$1&amp;"!"&amp;CELL("address",AD99)),AC.No[],2,0),"")&amp;_xlfn.IFNA(IF(INDIRECT($A$1&amp;"!"&amp;CELL("address",AE99))&lt;&gt;0,"   +   "&amp;VLOOKUP(INDIRECT($A$1&amp;"!"&amp;CELL("address",AE99)),AC.No[],2,0),""),""),""),REPT("-",150))</f>
        <v/>
      </c>
      <c r="F99" s="7" t="str">
        <f ca="1">IF(INDIRECT($A$1&amp;"!"&amp;CELL("address",$CU99))&lt;&gt;"END",IF(INDIRECT($A$1&amp;"!"&amp;CELL("address",AH99))&lt;&gt;0,"USED IMPORTED   "&amp;INDIRECT($A$1&amp;"!"&amp;CELL("address",$CU99))&amp;"     USED  "&amp;TEXT(INDIRECT($A$1&amp;"!"&amp;CELL("address",AH99)),"#,###.#0")&amp;" KGS      AGAINST BILL OF ENTRY NO    "&amp;INDIRECT($A$1&amp;"!"&amp;CELL("address",$F99))&amp;"      Rate Per Kgs [ "&amp;INDIRECT($A$1&amp;"!"&amp;CELL("address",$I99))&amp;" ]     AGAINST H.S.CODE   "&amp;TEXT(INDIRECT($A$1&amp;"!"&amp;CELL("address",$H99)),"0000.0000")&amp;IF(OR(INDIRECT($A$1&amp;"!"&amp;CELL("address",$AJ$8))&lt;&gt;"",INDIRECT($A$1&amp;"!"&amp;CELL("address",$AK$8))&lt;&gt;""),"  EFS ONLINE AC #    ","")&amp;_xlfn.IFNA(VLOOKUP(INDIRECT($A$1&amp;"!"&amp;CELL("address",AJ99)),AC.No[],2,0),"")&amp;_xlfn.IFNA(IF(INDIRECT($A$1&amp;"!"&amp;CELL("address",AK99))&lt;&gt;0,"   +   "&amp;VLOOKUP(INDIRECT($A$1&amp;"!"&amp;CELL("address",AK99)),AC.No[],2,0),""),""),""),REPT("-",150))</f>
        <v/>
      </c>
      <c r="G99" s="7" t="str">
        <f ca="1">IF(INDIRECT($A$1&amp;"!"&amp;CELL("address",$CU99))&lt;&gt;"END",IF(INDIRECT($A$1&amp;"!"&amp;CELL("address",AN99))&lt;&gt;0,"USED IMPORTED   "&amp;INDIRECT($A$1&amp;"!"&amp;CELL("address",$CU99))&amp;"     USED  "&amp;TEXT(INDIRECT($A$1&amp;"!"&amp;CELL("address",AN99)),"#,###.#0")&amp;" KGS      AGAINST BILL OF ENTRY NO    "&amp;INDIRECT($A$1&amp;"!"&amp;CELL("address",$F99))&amp;"      Rate Per Kgs [ "&amp;INDIRECT($A$1&amp;"!"&amp;CELL("address",$I99))&amp;" ]     AGAINST H.S.CODE   "&amp;TEXT(INDIRECT($A$1&amp;"!"&amp;CELL("address",$H99)),"0000.0000")&amp;IF(OR(INDIRECT($A$1&amp;"!"&amp;CELL("address",$AP$8))&lt;&gt;"",INDIRECT($A$1&amp;"!"&amp;CELL("address",$AQ$8))&lt;&gt;""),"  EFS ONLINE AC #    ","")&amp;_xlfn.IFNA(VLOOKUP(INDIRECT($A$1&amp;"!"&amp;CELL("address",AP99)),AC.No[],2,0),"")&amp;_xlfn.IFNA(IF(INDIRECT($A$1&amp;"!"&amp;CELL("address",AQ99))&lt;&gt;0,"   +   "&amp;VLOOKUP(INDIRECT($A$1&amp;"!"&amp;CELL("address",AQ99)),AC.No[],2,0),""),""),""),REPT("-",150))</f>
        <v/>
      </c>
      <c r="H99" s="7" t="str">
        <f ca="1">IF(INDIRECT($A$1&amp;"!"&amp;CELL("address",$CU99))&lt;&gt;"END",IF(INDIRECT($A$1&amp;"!"&amp;CELL("address",AT99))&lt;&gt;0,"USED IMPORTED   "&amp;INDIRECT($A$1&amp;"!"&amp;CELL("address",$CU99))&amp;"     USED  "&amp;TEXT(INDIRECT($A$1&amp;"!"&amp;CELL("address",AT99)),"#,###.#0")&amp;" KGS      AGAINST BILL OF ENTRY NO    "&amp;INDIRECT($A$1&amp;"!"&amp;CELL("address",$F99))&amp;"      Rate Per Kgs [ "&amp;INDIRECT($A$1&amp;"!"&amp;CELL("address",$I99))&amp;" ]     AGAINST H.S.CODE   "&amp;TEXT(INDIRECT($A$1&amp;"!"&amp;CELL("address",$H99)),"0000.0000")&amp;IF(OR(INDIRECT($A$1&amp;"!"&amp;CELL("address",$AV$8))&lt;&gt;"",INDIRECT($A$1&amp;"!"&amp;CELL("address",$AW$8))&lt;&gt;""),"  EFS ONLINE AC #    ","")&amp;_xlfn.IFNA(VLOOKUP(INDIRECT($A$1&amp;"!"&amp;CELL("address",AV99)),AC.No[],2,0),"")&amp;_xlfn.IFNA(IF(INDIRECT($A$1&amp;"!"&amp;CELL("address",AW99))&lt;&gt;0,"   +   "&amp;VLOOKUP(INDIRECT($A$1&amp;"!"&amp;CELL("address",AW99)),AC.No[],2,0),""),""),""),REPT("-",150))</f>
        <v/>
      </c>
      <c r="I99" s="7" t="str">
        <f ca="1">IF(INDIRECT($A$1&amp;"!"&amp;CELL("address",$CU99))&lt;&gt;"END",IF(INDIRECT($A$1&amp;"!"&amp;CELL("address",AZ99))&lt;&gt;0,"USED IMPORTED   "&amp;INDIRECT($A$1&amp;"!"&amp;CELL("address",$CU99))&amp;"     USED  "&amp;TEXT(INDIRECT($A$1&amp;"!"&amp;CELL("address",AZ99)),"#,###.#0")&amp;" KGS      AGAINST BILL OF ENTRY NO    "&amp;INDIRECT($A$1&amp;"!"&amp;CELL("address",$F99))&amp;"      Rate Per Kgs [ "&amp;INDIRECT($A$1&amp;"!"&amp;CELL("address",$I99))&amp;" ]     AGAINST H.S.CODE   "&amp;TEXT(INDIRECT($A$1&amp;"!"&amp;CELL("address",$H99)),"0000.0000")&amp;IF(OR(INDIRECT($A$1&amp;"!"&amp;CELL("address",$BB$8))&lt;&gt;"",INDIRECT($A$1&amp;"!"&amp;CELL("address",$BC$8))&lt;&gt;""),"  EFS ONLINE AC #    ","")&amp;_xlfn.IFNA(VLOOKUP(INDIRECT($A$1&amp;"!"&amp;CELL("address",BB99)),AC.No[],2,0),"")&amp;_xlfn.IFNA(IF(INDIRECT($A$1&amp;"!"&amp;CELL("address",BC99))&lt;&gt;0,"   +   "&amp;VLOOKUP(INDIRECT($A$1&amp;"!"&amp;CELL("address",BC99)),AC.No[],2,0),""),""),""),REPT("-",150))</f>
        <v/>
      </c>
      <c r="J99" s="7" t="str">
        <f ca="1">IF(INDIRECT($A$1&amp;"!"&amp;CELL("address",$CU99))&lt;&gt;"END",IF(INDIRECT($A$1&amp;"!"&amp;CELL("address",BF99))&lt;&gt;0,"USED IMPORTED   "&amp;INDIRECT($A$1&amp;"!"&amp;CELL("address",$CU99))&amp;"     USED  "&amp;TEXT(INDIRECT($A$1&amp;"!"&amp;CELL("address",BF99)),"#,###.#0")&amp;" KGS      AGAINST BILL OF ENTRY NO    "&amp;INDIRECT($A$1&amp;"!"&amp;CELL("address",$F99))&amp;"      Rate Per Kgs [ "&amp;INDIRECT($A$1&amp;"!"&amp;CELL("address",$I99))&amp;" ]     AGAINST H.S.CODE   "&amp;TEXT(INDIRECT($A$1&amp;"!"&amp;CELL("address",$H99)),"0000.0000")&amp;IF(OR(INDIRECT($A$1&amp;"!"&amp;CELL("address",$BH$8))&lt;&gt;"",INDIRECT($A$1&amp;"!"&amp;CELL("address",$BI$8))&lt;&gt;""),"  EFS ONLINE AC #    ","")&amp;_xlfn.IFNA(VLOOKUP(INDIRECT($A$1&amp;"!"&amp;CELL("address",BH99)),AC.No[],2,0),"")&amp;_xlfn.IFNA(IF(INDIRECT($A$1&amp;"!"&amp;CELL("address",BI99))&lt;&gt;0,"   +   "&amp;VLOOKUP(INDIRECT($A$1&amp;"!"&amp;CELL("address",BI99)),AC.No[],2,0),""),""),""),REPT("-",150))</f>
        <v/>
      </c>
      <c r="K99" s="7" t="str">
        <f ca="1">IF(INDIRECT($A$1&amp;"!"&amp;CELL("address",$CU99))&lt;&gt;"END",IF(INDIRECT($A$1&amp;"!"&amp;CELL("address",BL99))&lt;&gt;0,"USED IMPORTED   "&amp;INDIRECT($A$1&amp;"!"&amp;CELL("address",$CU99))&amp;"     USED  "&amp;TEXT(INDIRECT($A$1&amp;"!"&amp;CELL("address",BL99)),"#,###.#0")&amp;" KGS      AGAINST BILL OF ENTRY NO    "&amp;INDIRECT($A$1&amp;"!"&amp;CELL("address",$F99))&amp;"      Rate Per Kgs [ "&amp;INDIRECT($A$1&amp;"!"&amp;CELL("address",$I99))&amp;" ]     AGAINST H.S.CODE   "&amp;TEXT(INDIRECT($A$1&amp;"!"&amp;CELL("address",$H99)),"0000.0000")&amp;IF(OR(INDIRECT($A$1&amp;"!"&amp;CELL("address",$BN$8))&lt;&gt;"",INDIRECT($A$1&amp;"!"&amp;CELL("address",$BO$8))&lt;&gt;""),"  EFS ONLINE AC #    ","")&amp;_xlfn.IFNA(VLOOKUP(INDIRECT($A$1&amp;"!"&amp;CELL("address",BN99)),AC.No[],2,0),"")&amp;_xlfn.IFNA(IF(INDIRECT($A$1&amp;"!"&amp;CELL("address",BO99))&lt;&gt;0,"   +   "&amp;VLOOKUP(INDIRECT($A$1&amp;"!"&amp;CELL("address",BO99)),AC.No[],2,0),""),""),""),REPT("-",150))</f>
        <v/>
      </c>
      <c r="L99" s="7" t="str">
        <f ca="1">IF(INDIRECT($A$1&amp;"!"&amp;CELL("address",$CU99))&lt;&gt;"END",IF(INDIRECT($A$1&amp;"!"&amp;CELL("address",BR99))&lt;&gt;0,"USED IMPORTED   "&amp;INDIRECT($A$1&amp;"!"&amp;CELL("address",$CU99))&amp;"     USED  "&amp;TEXT(INDIRECT($A$1&amp;"!"&amp;CELL("address",BR99)),"#,###.#0")&amp;" KGS      AGAINST BILL OF ENTRY NO    "&amp;INDIRECT($A$1&amp;"!"&amp;CELL("address",$F99))&amp;"      Rate Per Kgs [ "&amp;INDIRECT($A$1&amp;"!"&amp;CELL("address",$I99))&amp;" ]     AGAINST H.S.CODE   "&amp;TEXT(INDIRECT($A$1&amp;"!"&amp;CELL("address",$H99)),"0000.0000")&amp;IF(OR(INDIRECT($A$1&amp;"!"&amp;CELL("address",$BT$8))&lt;&gt;"",INDIRECT($A$1&amp;"!"&amp;CELL("address",$BU$8))&lt;&gt;""),"  EFS ONLINE AC #    ","")&amp;_xlfn.IFNA(VLOOKUP(INDIRECT($A$1&amp;"!"&amp;CELL("address",BT99)),AC.No[],2,0),"")&amp;_xlfn.IFNA(IF(INDIRECT($A$1&amp;"!"&amp;CELL("address",BU99))&lt;&gt;0,"   +   "&amp;VLOOKUP(INDIRECT($A$1&amp;"!"&amp;CELL("address",BU99)),AC.No[],2,0),""),""),""),REPT("-",150))</f>
        <v/>
      </c>
      <c r="M99" s="7" t="str">
        <f ca="1">IF(INDIRECT($A$1&amp;"!"&amp;CELL("address",$CU99))&lt;&gt;"END",IF(INDIRECT($A$1&amp;"!"&amp;CELL("address",BX99))&lt;&gt;0,"USED IMPORTED   "&amp;INDIRECT($A$1&amp;"!"&amp;CELL("address",$CU99))&amp;"     USED  "&amp;TEXT(INDIRECT($A$1&amp;"!"&amp;CELL("address",BX99)),"#,###.#0")&amp;" KGS      AGAINST BILL OF ENTRY NO    "&amp;INDIRECT($A$1&amp;"!"&amp;CELL("address",$F99))&amp;"      Rate Per Kgs [ "&amp;INDIRECT($A$1&amp;"!"&amp;CELL("address",$I99))&amp;" ]     AGAINST H.S.CODE   "&amp;TEXT(INDIRECT($A$1&amp;"!"&amp;CELL("address",$H99)),"0000.0000")&amp;IF(OR(INDIRECT($A$1&amp;"!"&amp;CELL("address",$BZ$8))&lt;&gt;"",INDIRECT($A$1&amp;"!"&amp;CELL("address",$CA$8))&lt;&gt;""),"  EFS ONLINE AC #    ","")&amp;_xlfn.IFNA(VLOOKUP(INDIRECT($A$1&amp;"!"&amp;CELL("address",BZ99)),AC.No[],2,0),"")&amp;_xlfn.IFNA(IF(INDIRECT($A$1&amp;"!"&amp;CELL("address",CA99))&lt;&gt;0,"   +   "&amp;VLOOKUP(INDIRECT($A$1&amp;"!"&amp;CELL("address",CA99)),AC.No[],2,0),""),""),""),REPT("-",150))</f>
        <v/>
      </c>
      <c r="N99" s="7" t="str">
        <f ca="1">IF(INDIRECT($A$1&amp;"!"&amp;CELL("address",$CU99))&lt;&gt;"END",IF(INDIRECT($A$1&amp;"!"&amp;CELL("address",CD99))&lt;&gt;0,"USED IMPORTED   "&amp;INDIRECT($A$1&amp;"!"&amp;CELL("address",$CU99))&amp;"     USED  "&amp;TEXT(INDIRECT($A$1&amp;"!"&amp;CELL("address",CD99)),"#,###.#0")&amp;" KGS      AGAINST BILL OF ENTRY NO    "&amp;INDIRECT($A$1&amp;"!"&amp;CELL("address",$F99))&amp;"      Rate Per Kgs [ "&amp;INDIRECT($A$1&amp;"!"&amp;CELL("address",$I99))&amp;" ]     AGAINST H.S.CODE   "&amp;TEXT(INDIRECT($A$1&amp;"!"&amp;CELL("address",$H99)),"0000.0000")&amp;IF(OR(INDIRECT($A$1&amp;"!"&amp;CELL("address",$CF$8))&lt;&gt;"",INDIRECT($A$1&amp;"!"&amp;CELL("address",$CG$8))&lt;&gt;""),"  EFS ONLINE AC #    ","")&amp;_xlfn.IFNA(VLOOKUP(INDIRECT($A$1&amp;"!"&amp;CELL("address",CF99)),AC.No[],2,0),"")&amp;_xlfn.IFNA(IF(INDIRECT($A$1&amp;"!"&amp;CELL("address",CG99))&lt;&gt;0,"   +   "&amp;VLOOKUP(INDIRECT($A$1&amp;"!"&amp;CELL("address",CG99)),AC.No[],2,0),""),""),""),REPT("-",150))</f>
        <v/>
      </c>
      <c r="O99" s="7" t="str">
        <f ca="1">IF(INDIRECT($A$1&amp;"!"&amp;CELL("address",$CU99))&lt;&gt;"END",IF(INDIRECT($A$1&amp;"!"&amp;CELL("address",CJ99))&lt;&gt;0,"USED IMPORTED   "&amp;INDIRECT($A$1&amp;"!"&amp;CELL("address",$CU99))&amp;"     USED  "&amp;TEXT(INDIRECT($A$1&amp;"!"&amp;CELL("address",CJ99)),"#,###.#0")&amp;" KGS      AGAINST BILL OF ENTRY NO    "&amp;INDIRECT($A$1&amp;"!"&amp;CELL("address",$F99))&amp;"      Rate Per Kgs [ "&amp;INDIRECT($A$1&amp;"!"&amp;CELL("address",$I99))&amp;" ]     AGAINST H.S.CODE   "&amp;TEXT(INDIRECT($A$1&amp;"!"&amp;CELL("address",$H99)),"0000.0000")&amp;IF(OR(INDIRECT($A$1&amp;"!"&amp;CELL("address",$CL$8))&lt;&gt;"",INDIRECT($A$1&amp;"!"&amp;CELL("address",$CM$8))&lt;&gt;""),"  EFS ONLINE AC #    ","")&amp;_xlfn.IFNA(VLOOKUP(INDIRECT($A$1&amp;"!"&amp;CELL("address",CL99)),AC.No[],2,0),"")&amp;_xlfn.IFNA(IF(INDIRECT($A$1&amp;"!"&amp;CELL("address",CM99))&lt;&gt;0,"   +   "&amp;VLOOKUP(INDIRECT($A$1&amp;"!"&amp;CELL("address",CM99)),AC.No[],2,0),""),""),""),REPT("-",150))</f>
        <v/>
      </c>
      <c r="P99" s="7" t="str">
        <f ca="1">IF(INDIRECT($A$1&amp;"!"&amp;CELL("address",$CU99))&lt;&gt;"END",IF(INDIRECT($A$1&amp;"!"&amp;CELL("address",CP99))&lt;&gt;0,"USED IMPORTED   "&amp;INDIRECT($A$1&amp;"!"&amp;CELL("address",$CU99))&amp;"     USED  "&amp;TEXT(INDIRECT($A$1&amp;"!"&amp;CELL("address",CP99)),"#,###.#0")&amp;" KGS      AGAINST BILL OF ENTRY NO    "&amp;INDIRECT($A$1&amp;"!"&amp;CELL("address",$F99))&amp;"      Rate Per Kgs [ "&amp;INDIRECT($A$1&amp;"!"&amp;CELL("address",$I99))&amp;" ]     AGAINST H.S.CODE   "&amp;TEXT(INDIRECT($A$1&amp;"!"&amp;CELL("address",$H99)),"0000.0000")&amp;IF(OR(INDIRECT($A$1&amp;"!"&amp;CELL("address",$CR$8))&lt;&gt;"",INDIRECT($A$1&amp;"!"&amp;CELL("address",$CS$8))&lt;&gt;""),"  EFS ONLINE AC #    ","")&amp;_xlfn.IFNA(VLOOKUP(INDIRECT($A$1&amp;"!"&amp;CELL("address",CR99)),AC.No[],2,0),"")&amp;_xlfn.IFNA(IF(INDIRECT($A$1&amp;"!"&amp;CELL("address",CS99))&lt;&gt;0,"   +   "&amp;VLOOKUP(INDIRECT($A$1&amp;"!"&amp;CELL("address",CS99)),AC.No[],2,0),""),""),""),REPT("-",150))</f>
        <v/>
      </c>
    </row>
    <row r="100" spans="1:16" x14ac:dyDescent="0.2">
      <c r="A100" s="124">
        <v>91</v>
      </c>
      <c r="B100" s="7" t="str">
        <f ca="1">IF(INDIRECT($A$1&amp;"!"&amp;CELL("address",$CU100))&lt;&gt;"END",IF(INDIRECT($A$1&amp;"!"&amp;CELL("address",J100))&lt;&gt;0,"USED IMPORTED   "&amp;INDIRECT($A$1&amp;"!"&amp;CELL("address",$CU100))&amp;"     USED  "&amp;TEXT(INDIRECT($A$1&amp;"!"&amp;CELL("address",J100)),"#,###.#0")&amp;" KGS      AGAINST BILL OF ENTRY NO    "&amp;INDIRECT($A$1&amp;"!"&amp;CELL("address",$F100))&amp;"      Rate Per Kgs [ "&amp;INDIRECT($A$1&amp;"!"&amp;CELL("address",$I100))&amp;" ]     AGAINST H.S.CODE   "&amp;TEXT(INDIRECT($A$1&amp;"!"&amp;CELL("address",$H100)),"0000.0000")&amp;IF(OR(INDIRECT($A$1&amp;"!"&amp;CELL("address",$L$8))&lt;&gt;"",INDIRECT($A$1&amp;"!"&amp;CELL("address",$M$8))&lt;&gt;""),"  EFS ONLINE AC #    ","")&amp;_xlfn.IFNA(VLOOKUP(INDIRECT($A$1&amp;"!"&amp;CELL("address",L100)),AC.No[],2,0),"")&amp;_xlfn.IFNA(IF(INDIRECT($A$1&amp;"!"&amp;CELL("address",M100))&lt;&gt;0,"   +   "&amp;VLOOKUP(INDIRECT($A$1&amp;"!"&amp;CELL("address",M100)),AC.No[],2,0),""),""),""),REPT("-",150))</f>
        <v/>
      </c>
      <c r="C100" s="7" t="str">
        <f ca="1">IF(INDIRECT($A$1&amp;"!"&amp;CELL("address",$CU100))&lt;&gt;"END",IF(INDIRECT($A$1&amp;"!"&amp;CELL("address",P100))&lt;&gt;0,"USED IMPORTED   "&amp;INDIRECT($A$1&amp;"!"&amp;CELL("address",$CU100))&amp;"     USED  "&amp;TEXT(INDIRECT($A$1&amp;"!"&amp;CELL("address",P100)),"#,###.#0")&amp;" KGS      AGAINST BILL OF ENTRY NO    "&amp;INDIRECT($A$1&amp;"!"&amp;CELL("address",$F100))&amp;"      Rate Per Kgs [ "&amp;INDIRECT($A$1&amp;"!"&amp;CELL("address",$I100))&amp;" ]     AGAINST H.S.CODE   "&amp;TEXT(INDIRECT($A$1&amp;"!"&amp;CELL("address",$H100)),"0000.0000")&amp;IF(OR(INDIRECT($A$1&amp;"!"&amp;CELL("address",$R$8))&lt;&gt;"",INDIRECT($A$1&amp;"!"&amp;CELL("address",$S$8))&lt;&gt;""),"  EFS ONLINE AC #    ","")&amp;_xlfn.IFNA(VLOOKUP(INDIRECT($A$1&amp;"!"&amp;CELL("address",R100)),AC.No[],2,0),"")&amp;_xlfn.IFNA(IF(INDIRECT($A$1&amp;"!"&amp;CELL("address",S100))&lt;&gt;0,"   +   "&amp;VLOOKUP(INDIRECT($A$1&amp;"!"&amp;CELL("address",S100)),AC.No[],2,0),""),""),""),REPT("-",150))</f>
        <v xml:space="preserve">USED IMPORTED        USED  Gadoon Cancelled KGS      AGAINST BILL OF ENTRY NO    17082023-A-005944      Rate Per Kgs [  ]     AGAINST H.S.CODE   0000.0000  EFS ONLINE AC #    </v>
      </c>
      <c r="D100" s="7" t="str">
        <f ca="1">IF(INDIRECT($A$1&amp;"!"&amp;CELL("address",$CU100))&lt;&gt;"END",IF(INDIRECT($A$1&amp;"!"&amp;CELL("address",V100))&lt;&gt;0,"USED IMPORTED   "&amp;INDIRECT($A$1&amp;"!"&amp;CELL("address",$CU100))&amp;"     USED  "&amp;TEXT(INDIRECT($A$1&amp;"!"&amp;CELL("address",V100)),"#,###.#0")&amp;" KGS      AGAINST BILL OF ENTRY NO    "&amp;INDIRECT($A$1&amp;"!"&amp;CELL("address",$F100))&amp;"      Rate Per Kgs [ "&amp;INDIRECT($A$1&amp;"!"&amp;CELL("address",$I100))&amp;" ]     AGAINST H.S.CODE   "&amp;TEXT(INDIRECT($A$1&amp;"!"&amp;CELL("address",$H100)),"0000.0000")&amp;IF(OR(INDIRECT($A$1&amp;"!"&amp;CELL("address",$X$8))&lt;&gt;"",INDIRECT($A$1&amp;"!"&amp;CELL("address",$Y$8))&lt;&gt;""),"  EFS ONLINE AC #    ","")&amp;_xlfn.IFNA(VLOOKUP(INDIRECT($A$1&amp;"!"&amp;CELL("address",X100)),AC.No[],2,0),"")&amp;_xlfn.IFNA(IF(INDIRECT($A$1&amp;"!"&amp;CELL("address",Y100))&lt;&gt;0,"   +   "&amp;VLOOKUP(INDIRECT($A$1&amp;"!"&amp;CELL("address",Y100)),AC.No[],2,0),""),""),""),REPT("-",150))</f>
        <v/>
      </c>
      <c r="E100" s="7" t="str">
        <f ca="1">IF(INDIRECT($A$1&amp;"!"&amp;CELL("address",$CU100))&lt;&gt;"END",IF(INDIRECT($A$1&amp;"!"&amp;CELL("address",AB100))&lt;&gt;0,"USED IMPORTED   "&amp;INDIRECT($A$1&amp;"!"&amp;CELL("address",$CU100))&amp;"     USED  "&amp;TEXT(INDIRECT($A$1&amp;"!"&amp;CELL("address",AB100)),"#,###.#0")&amp;" KGS      AGAINST BILL OF ENTRY NO    "&amp;INDIRECT($A$1&amp;"!"&amp;CELL("address",$F100))&amp;"      Rate Per Kgs [ "&amp;INDIRECT($A$1&amp;"!"&amp;CELL("address",$I100))&amp;" ]     AGAINST H.S.CODE   "&amp;TEXT(INDIRECT($A$1&amp;"!"&amp;CELL("address",$H100)),"0000.0000")&amp;IF(OR(INDIRECT($A$1&amp;"!"&amp;CELL("address",$AD$8))&lt;&gt;"",INDIRECT($A$1&amp;"!"&amp;CELL("address",$AE$8))&lt;&gt;""),"  EFS ONLINE AC #    ","")&amp;_xlfn.IFNA(VLOOKUP(INDIRECT($A$1&amp;"!"&amp;CELL("address",AD100)),AC.No[],2,0),"")&amp;_xlfn.IFNA(IF(INDIRECT($A$1&amp;"!"&amp;CELL("address",AE100))&lt;&gt;0,"   +   "&amp;VLOOKUP(INDIRECT($A$1&amp;"!"&amp;CELL("address",AE100)),AC.No[],2,0),""),""),""),REPT("-",150))</f>
        <v/>
      </c>
      <c r="F100" s="7" t="str">
        <f ca="1">IF(INDIRECT($A$1&amp;"!"&amp;CELL("address",$CU100))&lt;&gt;"END",IF(INDIRECT($A$1&amp;"!"&amp;CELL("address",AH100))&lt;&gt;0,"USED IMPORTED   "&amp;INDIRECT($A$1&amp;"!"&amp;CELL("address",$CU100))&amp;"     USED  "&amp;TEXT(INDIRECT($A$1&amp;"!"&amp;CELL("address",AH100)),"#,###.#0")&amp;" KGS      AGAINST BILL OF ENTRY NO    "&amp;INDIRECT($A$1&amp;"!"&amp;CELL("address",$F100))&amp;"      Rate Per Kgs [ "&amp;INDIRECT($A$1&amp;"!"&amp;CELL("address",$I100))&amp;" ]     AGAINST H.S.CODE   "&amp;TEXT(INDIRECT($A$1&amp;"!"&amp;CELL("address",$H100)),"0000.0000")&amp;IF(OR(INDIRECT($A$1&amp;"!"&amp;CELL("address",$AJ$8))&lt;&gt;"",INDIRECT($A$1&amp;"!"&amp;CELL("address",$AK$8))&lt;&gt;""),"  EFS ONLINE AC #    ","")&amp;_xlfn.IFNA(VLOOKUP(INDIRECT($A$1&amp;"!"&amp;CELL("address",AJ100)),AC.No[],2,0),"")&amp;_xlfn.IFNA(IF(INDIRECT($A$1&amp;"!"&amp;CELL("address",AK100))&lt;&gt;0,"   +   "&amp;VLOOKUP(INDIRECT($A$1&amp;"!"&amp;CELL("address",AK100)),AC.No[],2,0),""),""),""),REPT("-",150))</f>
        <v/>
      </c>
      <c r="G100" s="7" t="str">
        <f ca="1">IF(INDIRECT($A$1&amp;"!"&amp;CELL("address",$CU100))&lt;&gt;"END",IF(INDIRECT($A$1&amp;"!"&amp;CELL("address",AN100))&lt;&gt;0,"USED IMPORTED   "&amp;INDIRECT($A$1&amp;"!"&amp;CELL("address",$CU100))&amp;"     USED  "&amp;TEXT(INDIRECT($A$1&amp;"!"&amp;CELL("address",AN100)),"#,###.#0")&amp;" KGS      AGAINST BILL OF ENTRY NO    "&amp;INDIRECT($A$1&amp;"!"&amp;CELL("address",$F100))&amp;"      Rate Per Kgs [ "&amp;INDIRECT($A$1&amp;"!"&amp;CELL("address",$I100))&amp;" ]     AGAINST H.S.CODE   "&amp;TEXT(INDIRECT($A$1&amp;"!"&amp;CELL("address",$H100)),"0000.0000")&amp;IF(OR(INDIRECT($A$1&amp;"!"&amp;CELL("address",$AP$8))&lt;&gt;"",INDIRECT($A$1&amp;"!"&amp;CELL("address",$AQ$8))&lt;&gt;""),"  EFS ONLINE AC #    ","")&amp;_xlfn.IFNA(VLOOKUP(INDIRECT($A$1&amp;"!"&amp;CELL("address",AP100)),AC.No[],2,0),"")&amp;_xlfn.IFNA(IF(INDIRECT($A$1&amp;"!"&amp;CELL("address",AQ100))&lt;&gt;0,"   +   "&amp;VLOOKUP(INDIRECT($A$1&amp;"!"&amp;CELL("address",AQ100)),AC.No[],2,0),""),""),""),REPT("-",150))</f>
        <v/>
      </c>
      <c r="H100" s="7" t="str">
        <f ca="1">IF(INDIRECT($A$1&amp;"!"&amp;CELL("address",$CU100))&lt;&gt;"END",IF(INDIRECT($A$1&amp;"!"&amp;CELL("address",AT100))&lt;&gt;0,"USED IMPORTED   "&amp;INDIRECT($A$1&amp;"!"&amp;CELL("address",$CU100))&amp;"     USED  "&amp;TEXT(INDIRECT($A$1&amp;"!"&amp;CELL("address",AT100)),"#,###.#0")&amp;" KGS      AGAINST BILL OF ENTRY NO    "&amp;INDIRECT($A$1&amp;"!"&amp;CELL("address",$F100))&amp;"      Rate Per Kgs [ "&amp;INDIRECT($A$1&amp;"!"&amp;CELL("address",$I100))&amp;" ]     AGAINST H.S.CODE   "&amp;TEXT(INDIRECT($A$1&amp;"!"&amp;CELL("address",$H100)),"0000.0000")&amp;IF(OR(INDIRECT($A$1&amp;"!"&amp;CELL("address",$AV$8))&lt;&gt;"",INDIRECT($A$1&amp;"!"&amp;CELL("address",$AW$8))&lt;&gt;""),"  EFS ONLINE AC #    ","")&amp;_xlfn.IFNA(VLOOKUP(INDIRECT($A$1&amp;"!"&amp;CELL("address",AV100)),AC.No[],2,0),"")&amp;_xlfn.IFNA(IF(INDIRECT($A$1&amp;"!"&amp;CELL("address",AW100))&lt;&gt;0,"   +   "&amp;VLOOKUP(INDIRECT($A$1&amp;"!"&amp;CELL("address",AW100)),AC.No[],2,0),""),""),""),REPT("-",150))</f>
        <v/>
      </c>
      <c r="I100" s="7" t="str">
        <f ca="1">IF(INDIRECT($A$1&amp;"!"&amp;CELL("address",$CU100))&lt;&gt;"END",IF(INDIRECT($A$1&amp;"!"&amp;CELL("address",AZ100))&lt;&gt;0,"USED IMPORTED   "&amp;INDIRECT($A$1&amp;"!"&amp;CELL("address",$CU100))&amp;"     USED  "&amp;TEXT(INDIRECT($A$1&amp;"!"&amp;CELL("address",AZ100)),"#,###.#0")&amp;" KGS      AGAINST BILL OF ENTRY NO    "&amp;INDIRECT($A$1&amp;"!"&amp;CELL("address",$F100))&amp;"      Rate Per Kgs [ "&amp;INDIRECT($A$1&amp;"!"&amp;CELL("address",$I100))&amp;" ]     AGAINST H.S.CODE   "&amp;TEXT(INDIRECT($A$1&amp;"!"&amp;CELL("address",$H100)),"0000.0000")&amp;IF(OR(INDIRECT($A$1&amp;"!"&amp;CELL("address",$BB$8))&lt;&gt;"",INDIRECT($A$1&amp;"!"&amp;CELL("address",$BC$8))&lt;&gt;""),"  EFS ONLINE AC #    ","")&amp;_xlfn.IFNA(VLOOKUP(INDIRECT($A$1&amp;"!"&amp;CELL("address",BB100)),AC.No[],2,0),"")&amp;_xlfn.IFNA(IF(INDIRECT($A$1&amp;"!"&amp;CELL("address",BC100))&lt;&gt;0,"   +   "&amp;VLOOKUP(INDIRECT($A$1&amp;"!"&amp;CELL("address",BC100)),AC.No[],2,0),""),""),""),REPT("-",150))</f>
        <v/>
      </c>
      <c r="J100" s="7" t="str">
        <f ca="1">IF(INDIRECT($A$1&amp;"!"&amp;CELL("address",$CU100))&lt;&gt;"END",IF(INDIRECT($A$1&amp;"!"&amp;CELL("address",BF100))&lt;&gt;0,"USED IMPORTED   "&amp;INDIRECT($A$1&amp;"!"&amp;CELL("address",$CU100))&amp;"     USED  "&amp;TEXT(INDIRECT($A$1&amp;"!"&amp;CELL("address",BF100)),"#,###.#0")&amp;" KGS      AGAINST BILL OF ENTRY NO    "&amp;INDIRECT($A$1&amp;"!"&amp;CELL("address",$F100))&amp;"      Rate Per Kgs [ "&amp;INDIRECT($A$1&amp;"!"&amp;CELL("address",$I100))&amp;" ]     AGAINST H.S.CODE   "&amp;TEXT(INDIRECT($A$1&amp;"!"&amp;CELL("address",$H100)),"0000.0000")&amp;IF(OR(INDIRECT($A$1&amp;"!"&amp;CELL("address",$BH$8))&lt;&gt;"",INDIRECT($A$1&amp;"!"&amp;CELL("address",$BI$8))&lt;&gt;""),"  EFS ONLINE AC #    ","")&amp;_xlfn.IFNA(VLOOKUP(INDIRECT($A$1&amp;"!"&amp;CELL("address",BH100)),AC.No[],2,0),"")&amp;_xlfn.IFNA(IF(INDIRECT($A$1&amp;"!"&amp;CELL("address",BI100))&lt;&gt;0,"   +   "&amp;VLOOKUP(INDIRECT($A$1&amp;"!"&amp;CELL("address",BI100)),AC.No[],2,0),""),""),""),REPT("-",150))</f>
        <v/>
      </c>
      <c r="K100" s="7" t="str">
        <f ca="1">IF(INDIRECT($A$1&amp;"!"&amp;CELL("address",$CU100))&lt;&gt;"END",IF(INDIRECT($A$1&amp;"!"&amp;CELL("address",BL100))&lt;&gt;0,"USED IMPORTED   "&amp;INDIRECT($A$1&amp;"!"&amp;CELL("address",$CU100))&amp;"     USED  "&amp;TEXT(INDIRECT($A$1&amp;"!"&amp;CELL("address",BL100)),"#,###.#0")&amp;" KGS      AGAINST BILL OF ENTRY NO    "&amp;INDIRECT($A$1&amp;"!"&amp;CELL("address",$F100))&amp;"      Rate Per Kgs [ "&amp;INDIRECT($A$1&amp;"!"&amp;CELL("address",$I100))&amp;" ]     AGAINST H.S.CODE   "&amp;TEXT(INDIRECT($A$1&amp;"!"&amp;CELL("address",$H100)),"0000.0000")&amp;IF(OR(INDIRECT($A$1&amp;"!"&amp;CELL("address",$BN$8))&lt;&gt;"",INDIRECT($A$1&amp;"!"&amp;CELL("address",$BO$8))&lt;&gt;""),"  EFS ONLINE AC #    ","")&amp;_xlfn.IFNA(VLOOKUP(INDIRECT($A$1&amp;"!"&amp;CELL("address",BN100)),AC.No[],2,0),"")&amp;_xlfn.IFNA(IF(INDIRECT($A$1&amp;"!"&amp;CELL("address",BO100))&lt;&gt;0,"   +   "&amp;VLOOKUP(INDIRECT($A$1&amp;"!"&amp;CELL("address",BO100)),AC.No[],2,0),""),""),""),REPT("-",150))</f>
        <v/>
      </c>
      <c r="L100" s="7" t="str">
        <f ca="1">IF(INDIRECT($A$1&amp;"!"&amp;CELL("address",$CU100))&lt;&gt;"END",IF(INDIRECT($A$1&amp;"!"&amp;CELL("address",BR100))&lt;&gt;0,"USED IMPORTED   "&amp;INDIRECT($A$1&amp;"!"&amp;CELL("address",$CU100))&amp;"     USED  "&amp;TEXT(INDIRECT($A$1&amp;"!"&amp;CELL("address",BR100)),"#,###.#0")&amp;" KGS      AGAINST BILL OF ENTRY NO    "&amp;INDIRECT($A$1&amp;"!"&amp;CELL("address",$F100))&amp;"      Rate Per Kgs [ "&amp;INDIRECT($A$1&amp;"!"&amp;CELL("address",$I100))&amp;" ]     AGAINST H.S.CODE   "&amp;TEXT(INDIRECT($A$1&amp;"!"&amp;CELL("address",$H100)),"0000.0000")&amp;IF(OR(INDIRECT($A$1&amp;"!"&amp;CELL("address",$BT$8))&lt;&gt;"",INDIRECT($A$1&amp;"!"&amp;CELL("address",$BU$8))&lt;&gt;""),"  EFS ONLINE AC #    ","")&amp;_xlfn.IFNA(VLOOKUP(INDIRECT($A$1&amp;"!"&amp;CELL("address",BT100)),AC.No[],2,0),"")&amp;_xlfn.IFNA(IF(INDIRECT($A$1&amp;"!"&amp;CELL("address",BU100))&lt;&gt;0,"   +   "&amp;VLOOKUP(INDIRECT($A$1&amp;"!"&amp;CELL("address",BU100)),AC.No[],2,0),""),""),""),REPT("-",150))</f>
        <v/>
      </c>
      <c r="M100" s="7" t="str">
        <f ca="1">IF(INDIRECT($A$1&amp;"!"&amp;CELL("address",$CU100))&lt;&gt;"END",IF(INDIRECT($A$1&amp;"!"&amp;CELL("address",BX100))&lt;&gt;0,"USED IMPORTED   "&amp;INDIRECT($A$1&amp;"!"&amp;CELL("address",$CU100))&amp;"     USED  "&amp;TEXT(INDIRECT($A$1&amp;"!"&amp;CELL("address",BX100)),"#,###.#0")&amp;" KGS      AGAINST BILL OF ENTRY NO    "&amp;INDIRECT($A$1&amp;"!"&amp;CELL("address",$F100))&amp;"      Rate Per Kgs [ "&amp;INDIRECT($A$1&amp;"!"&amp;CELL("address",$I100))&amp;" ]     AGAINST H.S.CODE   "&amp;TEXT(INDIRECT($A$1&amp;"!"&amp;CELL("address",$H100)),"0000.0000")&amp;IF(OR(INDIRECT($A$1&amp;"!"&amp;CELL("address",$BZ$8))&lt;&gt;"",INDIRECT($A$1&amp;"!"&amp;CELL("address",$CA$8))&lt;&gt;""),"  EFS ONLINE AC #    ","")&amp;_xlfn.IFNA(VLOOKUP(INDIRECT($A$1&amp;"!"&amp;CELL("address",BZ100)),AC.No[],2,0),"")&amp;_xlfn.IFNA(IF(INDIRECT($A$1&amp;"!"&amp;CELL("address",CA100))&lt;&gt;0,"   +   "&amp;VLOOKUP(INDIRECT($A$1&amp;"!"&amp;CELL("address",CA100)),AC.No[],2,0),""),""),""),REPT("-",150))</f>
        <v/>
      </c>
      <c r="N100" s="7" t="str">
        <f ca="1">IF(INDIRECT($A$1&amp;"!"&amp;CELL("address",$CU100))&lt;&gt;"END",IF(INDIRECT($A$1&amp;"!"&amp;CELL("address",CD100))&lt;&gt;0,"USED IMPORTED   "&amp;INDIRECT($A$1&amp;"!"&amp;CELL("address",$CU100))&amp;"     USED  "&amp;TEXT(INDIRECT($A$1&amp;"!"&amp;CELL("address",CD100)),"#,###.#0")&amp;" KGS      AGAINST BILL OF ENTRY NO    "&amp;INDIRECT($A$1&amp;"!"&amp;CELL("address",$F100))&amp;"      Rate Per Kgs [ "&amp;INDIRECT($A$1&amp;"!"&amp;CELL("address",$I100))&amp;" ]     AGAINST H.S.CODE   "&amp;TEXT(INDIRECT($A$1&amp;"!"&amp;CELL("address",$H100)),"0000.0000")&amp;IF(OR(INDIRECT($A$1&amp;"!"&amp;CELL("address",$CF$8))&lt;&gt;"",INDIRECT($A$1&amp;"!"&amp;CELL("address",$CG$8))&lt;&gt;""),"  EFS ONLINE AC #    ","")&amp;_xlfn.IFNA(VLOOKUP(INDIRECT($A$1&amp;"!"&amp;CELL("address",CF100)),AC.No[],2,0),"")&amp;_xlfn.IFNA(IF(INDIRECT($A$1&amp;"!"&amp;CELL("address",CG100))&lt;&gt;0,"   +   "&amp;VLOOKUP(INDIRECT($A$1&amp;"!"&amp;CELL("address",CG100)),AC.No[],2,0),""),""),""),REPT("-",150))</f>
        <v/>
      </c>
      <c r="O100" s="7" t="str">
        <f ca="1">IF(INDIRECT($A$1&amp;"!"&amp;CELL("address",$CU100))&lt;&gt;"END",IF(INDIRECT($A$1&amp;"!"&amp;CELL("address",CJ100))&lt;&gt;0,"USED IMPORTED   "&amp;INDIRECT($A$1&amp;"!"&amp;CELL("address",$CU100))&amp;"     USED  "&amp;TEXT(INDIRECT($A$1&amp;"!"&amp;CELL("address",CJ100)),"#,###.#0")&amp;" KGS      AGAINST BILL OF ENTRY NO    "&amp;INDIRECT($A$1&amp;"!"&amp;CELL("address",$F100))&amp;"      Rate Per Kgs [ "&amp;INDIRECT($A$1&amp;"!"&amp;CELL("address",$I100))&amp;" ]     AGAINST H.S.CODE   "&amp;TEXT(INDIRECT($A$1&amp;"!"&amp;CELL("address",$H100)),"0000.0000")&amp;IF(OR(INDIRECT($A$1&amp;"!"&amp;CELL("address",$CL$8))&lt;&gt;"",INDIRECT($A$1&amp;"!"&amp;CELL("address",$CM$8))&lt;&gt;""),"  EFS ONLINE AC #    ","")&amp;_xlfn.IFNA(VLOOKUP(INDIRECT($A$1&amp;"!"&amp;CELL("address",CL100)),AC.No[],2,0),"")&amp;_xlfn.IFNA(IF(INDIRECT($A$1&amp;"!"&amp;CELL("address",CM100))&lt;&gt;0,"   +   "&amp;VLOOKUP(INDIRECT($A$1&amp;"!"&amp;CELL("address",CM100)),AC.No[],2,0),""),""),""),REPT("-",150))</f>
        <v/>
      </c>
      <c r="P100" s="7" t="str">
        <f ca="1">IF(INDIRECT($A$1&amp;"!"&amp;CELL("address",$CU100))&lt;&gt;"END",IF(INDIRECT($A$1&amp;"!"&amp;CELL("address",CP100))&lt;&gt;0,"USED IMPORTED   "&amp;INDIRECT($A$1&amp;"!"&amp;CELL("address",$CU100))&amp;"     USED  "&amp;TEXT(INDIRECT($A$1&amp;"!"&amp;CELL("address",CP100)),"#,###.#0")&amp;" KGS      AGAINST BILL OF ENTRY NO    "&amp;INDIRECT($A$1&amp;"!"&amp;CELL("address",$F100))&amp;"      Rate Per Kgs [ "&amp;INDIRECT($A$1&amp;"!"&amp;CELL("address",$I100))&amp;" ]     AGAINST H.S.CODE   "&amp;TEXT(INDIRECT($A$1&amp;"!"&amp;CELL("address",$H100)),"0000.0000")&amp;IF(OR(INDIRECT($A$1&amp;"!"&amp;CELL("address",$CR$8))&lt;&gt;"",INDIRECT($A$1&amp;"!"&amp;CELL("address",$CS$8))&lt;&gt;""),"  EFS ONLINE AC #    ","")&amp;_xlfn.IFNA(VLOOKUP(INDIRECT($A$1&amp;"!"&amp;CELL("address",CR100)),AC.No[],2,0),"")&amp;_xlfn.IFNA(IF(INDIRECT($A$1&amp;"!"&amp;CELL("address",CS100))&lt;&gt;0,"   +   "&amp;VLOOKUP(INDIRECT($A$1&amp;"!"&amp;CELL("address",CS100)),AC.No[],2,0),""),""),""),REPT("-",150))</f>
        <v/>
      </c>
    </row>
    <row r="101" spans="1:16" x14ac:dyDescent="0.2">
      <c r="A101" s="124">
        <v>92</v>
      </c>
      <c r="B101" s="7" t="str">
        <f ca="1">IF(INDIRECT($A$1&amp;"!"&amp;CELL("address",$CU101))&lt;&gt;"END",IF(INDIRECT($A$1&amp;"!"&amp;CELL("address",J101))&lt;&gt;0,"USED IMPORTED   "&amp;INDIRECT($A$1&amp;"!"&amp;CELL("address",$CU101))&amp;"     USED  "&amp;TEXT(INDIRECT($A$1&amp;"!"&amp;CELL("address",J101)),"#,###.#0")&amp;" KGS      AGAINST BILL OF ENTRY NO    "&amp;INDIRECT($A$1&amp;"!"&amp;CELL("address",$F101))&amp;"      Rate Per Kgs [ "&amp;INDIRECT($A$1&amp;"!"&amp;CELL("address",$I101))&amp;" ]     AGAINST H.S.CODE   "&amp;TEXT(INDIRECT($A$1&amp;"!"&amp;CELL("address",$H101)),"0000.0000")&amp;IF(OR(INDIRECT($A$1&amp;"!"&amp;CELL("address",$L$8))&lt;&gt;"",INDIRECT($A$1&amp;"!"&amp;CELL("address",$M$8))&lt;&gt;""),"  EFS ONLINE AC #    ","")&amp;_xlfn.IFNA(VLOOKUP(INDIRECT($A$1&amp;"!"&amp;CELL("address",L101)),AC.No[],2,0),"")&amp;_xlfn.IFNA(IF(INDIRECT($A$1&amp;"!"&amp;CELL("address",M101))&lt;&gt;0,"   +   "&amp;VLOOKUP(INDIRECT($A$1&amp;"!"&amp;CELL("address",M101)),AC.No[],2,0),""),""),""),REPT("-",150))</f>
        <v/>
      </c>
      <c r="C101" s="7" t="str">
        <f ca="1">IF(INDIRECT($A$1&amp;"!"&amp;CELL("address",$CU101))&lt;&gt;"END",IF(INDIRECT($A$1&amp;"!"&amp;CELL("address",P101))&lt;&gt;0,"USED IMPORTED   "&amp;INDIRECT($A$1&amp;"!"&amp;CELL("address",$CU101))&amp;"     USED  "&amp;TEXT(INDIRECT($A$1&amp;"!"&amp;CELL("address",P101)),"#,###.#0")&amp;" KGS      AGAINST BILL OF ENTRY NO    "&amp;INDIRECT($A$1&amp;"!"&amp;CELL("address",$F101))&amp;"      Rate Per Kgs [ "&amp;INDIRECT($A$1&amp;"!"&amp;CELL("address",$I101))&amp;" ]     AGAINST H.S.CODE   "&amp;TEXT(INDIRECT($A$1&amp;"!"&amp;CELL("address",$H101)),"0000.0000")&amp;IF(OR(INDIRECT($A$1&amp;"!"&amp;CELL("address",$R$8))&lt;&gt;"",INDIRECT($A$1&amp;"!"&amp;CELL("address",$S$8))&lt;&gt;""),"  EFS ONLINE AC #    ","")&amp;_xlfn.IFNA(VLOOKUP(INDIRECT($A$1&amp;"!"&amp;CELL("address",R101)),AC.No[],2,0),"")&amp;_xlfn.IFNA(IF(INDIRECT($A$1&amp;"!"&amp;CELL("address",S101))&lt;&gt;0,"   +   "&amp;VLOOKUP(INDIRECT($A$1&amp;"!"&amp;CELL("address",S101)),AC.No[],2,0),""),""),""),REPT("-",150))</f>
        <v xml:space="preserve">USED IMPORTED        USED  PCSE-PF-18-04-08-2023 KGS      AGAINST BILL OF ENTRY NO    17082023-A-005943      Rate Per Kgs [  ]     AGAINST H.S.CODE   0000.0000  EFS ONLINE AC #    </v>
      </c>
      <c r="D101" s="7" t="str">
        <f ca="1">IF(INDIRECT($A$1&amp;"!"&amp;CELL("address",$CU101))&lt;&gt;"END",IF(INDIRECT($A$1&amp;"!"&amp;CELL("address",V101))&lt;&gt;0,"USED IMPORTED   "&amp;INDIRECT($A$1&amp;"!"&amp;CELL("address",$CU101))&amp;"     USED  "&amp;TEXT(INDIRECT($A$1&amp;"!"&amp;CELL("address",V101)),"#,###.#0")&amp;" KGS      AGAINST BILL OF ENTRY NO    "&amp;INDIRECT($A$1&amp;"!"&amp;CELL("address",$F101))&amp;"      Rate Per Kgs [ "&amp;INDIRECT($A$1&amp;"!"&amp;CELL("address",$I101))&amp;" ]     AGAINST H.S.CODE   "&amp;TEXT(INDIRECT($A$1&amp;"!"&amp;CELL("address",$H101)),"0000.0000")&amp;IF(OR(INDIRECT($A$1&amp;"!"&amp;CELL("address",$X$8))&lt;&gt;"",INDIRECT($A$1&amp;"!"&amp;CELL("address",$Y$8))&lt;&gt;""),"  EFS ONLINE AC #    ","")&amp;_xlfn.IFNA(VLOOKUP(INDIRECT($A$1&amp;"!"&amp;CELL("address",X101)),AC.No[],2,0),"")&amp;_xlfn.IFNA(IF(INDIRECT($A$1&amp;"!"&amp;CELL("address",Y101))&lt;&gt;0,"   +   "&amp;VLOOKUP(INDIRECT($A$1&amp;"!"&amp;CELL("address",Y101)),AC.No[],2,0),""),""),""),REPT("-",150))</f>
        <v/>
      </c>
      <c r="E101" s="7" t="str">
        <f ca="1">IF(INDIRECT($A$1&amp;"!"&amp;CELL("address",$CU101))&lt;&gt;"END",IF(INDIRECT($A$1&amp;"!"&amp;CELL("address",AB101))&lt;&gt;0,"USED IMPORTED   "&amp;INDIRECT($A$1&amp;"!"&amp;CELL("address",$CU101))&amp;"     USED  "&amp;TEXT(INDIRECT($A$1&amp;"!"&amp;CELL("address",AB101)),"#,###.#0")&amp;" KGS      AGAINST BILL OF ENTRY NO    "&amp;INDIRECT($A$1&amp;"!"&amp;CELL("address",$F101))&amp;"      Rate Per Kgs [ "&amp;INDIRECT($A$1&amp;"!"&amp;CELL("address",$I101))&amp;" ]     AGAINST H.S.CODE   "&amp;TEXT(INDIRECT($A$1&amp;"!"&amp;CELL("address",$H101)),"0000.0000")&amp;IF(OR(INDIRECT($A$1&amp;"!"&amp;CELL("address",$AD$8))&lt;&gt;"",INDIRECT($A$1&amp;"!"&amp;CELL("address",$AE$8))&lt;&gt;""),"  EFS ONLINE AC #    ","")&amp;_xlfn.IFNA(VLOOKUP(INDIRECT($A$1&amp;"!"&amp;CELL("address",AD101)),AC.No[],2,0),"")&amp;_xlfn.IFNA(IF(INDIRECT($A$1&amp;"!"&amp;CELL("address",AE101))&lt;&gt;0,"   +   "&amp;VLOOKUP(INDIRECT($A$1&amp;"!"&amp;CELL("address",AE101)),AC.No[],2,0),""),""),""),REPT("-",150))</f>
        <v/>
      </c>
      <c r="F101" s="7" t="str">
        <f ca="1">IF(INDIRECT($A$1&amp;"!"&amp;CELL("address",$CU101))&lt;&gt;"END",IF(INDIRECT($A$1&amp;"!"&amp;CELL("address",AH101))&lt;&gt;0,"USED IMPORTED   "&amp;INDIRECT($A$1&amp;"!"&amp;CELL("address",$CU101))&amp;"     USED  "&amp;TEXT(INDIRECT($A$1&amp;"!"&amp;CELL("address",AH101)),"#,###.#0")&amp;" KGS      AGAINST BILL OF ENTRY NO    "&amp;INDIRECT($A$1&amp;"!"&amp;CELL("address",$F101))&amp;"      Rate Per Kgs [ "&amp;INDIRECT($A$1&amp;"!"&amp;CELL("address",$I101))&amp;" ]     AGAINST H.S.CODE   "&amp;TEXT(INDIRECT($A$1&amp;"!"&amp;CELL("address",$H101)),"0000.0000")&amp;IF(OR(INDIRECT($A$1&amp;"!"&amp;CELL("address",$AJ$8))&lt;&gt;"",INDIRECT($A$1&amp;"!"&amp;CELL("address",$AK$8))&lt;&gt;""),"  EFS ONLINE AC #    ","")&amp;_xlfn.IFNA(VLOOKUP(INDIRECT($A$1&amp;"!"&amp;CELL("address",AJ101)),AC.No[],2,0),"")&amp;_xlfn.IFNA(IF(INDIRECT($A$1&amp;"!"&amp;CELL("address",AK101))&lt;&gt;0,"   +   "&amp;VLOOKUP(INDIRECT($A$1&amp;"!"&amp;CELL("address",AK101)),AC.No[],2,0),""),""),""),REPT("-",150))</f>
        <v/>
      </c>
      <c r="G101" s="7" t="str">
        <f ca="1">IF(INDIRECT($A$1&amp;"!"&amp;CELL("address",$CU101))&lt;&gt;"END",IF(INDIRECT($A$1&amp;"!"&amp;CELL("address",AN101))&lt;&gt;0,"USED IMPORTED   "&amp;INDIRECT($A$1&amp;"!"&amp;CELL("address",$CU101))&amp;"     USED  "&amp;TEXT(INDIRECT($A$1&amp;"!"&amp;CELL("address",AN101)),"#,###.#0")&amp;" KGS      AGAINST BILL OF ENTRY NO    "&amp;INDIRECT($A$1&amp;"!"&amp;CELL("address",$F101))&amp;"      Rate Per Kgs [ "&amp;INDIRECT($A$1&amp;"!"&amp;CELL("address",$I101))&amp;" ]     AGAINST H.S.CODE   "&amp;TEXT(INDIRECT($A$1&amp;"!"&amp;CELL("address",$H101)),"0000.0000")&amp;IF(OR(INDIRECT($A$1&amp;"!"&amp;CELL("address",$AP$8))&lt;&gt;"",INDIRECT($A$1&amp;"!"&amp;CELL("address",$AQ$8))&lt;&gt;""),"  EFS ONLINE AC #    ","")&amp;_xlfn.IFNA(VLOOKUP(INDIRECT($A$1&amp;"!"&amp;CELL("address",AP101)),AC.No[],2,0),"")&amp;_xlfn.IFNA(IF(INDIRECT($A$1&amp;"!"&amp;CELL("address",AQ101))&lt;&gt;0,"   +   "&amp;VLOOKUP(INDIRECT($A$1&amp;"!"&amp;CELL("address",AQ101)),AC.No[],2,0),""),""),""),REPT("-",150))</f>
        <v/>
      </c>
      <c r="H101" s="7" t="str">
        <f ca="1">IF(INDIRECT($A$1&amp;"!"&amp;CELL("address",$CU101))&lt;&gt;"END",IF(INDIRECT($A$1&amp;"!"&amp;CELL("address",AT101))&lt;&gt;0,"USED IMPORTED   "&amp;INDIRECT($A$1&amp;"!"&amp;CELL("address",$CU101))&amp;"     USED  "&amp;TEXT(INDIRECT($A$1&amp;"!"&amp;CELL("address",AT101)),"#,###.#0")&amp;" KGS      AGAINST BILL OF ENTRY NO    "&amp;INDIRECT($A$1&amp;"!"&amp;CELL("address",$F101))&amp;"      Rate Per Kgs [ "&amp;INDIRECT($A$1&amp;"!"&amp;CELL("address",$I101))&amp;" ]     AGAINST H.S.CODE   "&amp;TEXT(INDIRECT($A$1&amp;"!"&amp;CELL("address",$H101)),"0000.0000")&amp;IF(OR(INDIRECT($A$1&amp;"!"&amp;CELL("address",$AV$8))&lt;&gt;"",INDIRECT($A$1&amp;"!"&amp;CELL("address",$AW$8))&lt;&gt;""),"  EFS ONLINE AC #    ","")&amp;_xlfn.IFNA(VLOOKUP(INDIRECT($A$1&amp;"!"&amp;CELL("address",AV101)),AC.No[],2,0),"")&amp;_xlfn.IFNA(IF(INDIRECT($A$1&amp;"!"&amp;CELL("address",AW101))&lt;&gt;0,"   +   "&amp;VLOOKUP(INDIRECT($A$1&amp;"!"&amp;CELL("address",AW101)),AC.No[],2,0),""),""),""),REPT("-",150))</f>
        <v/>
      </c>
      <c r="I101" s="7" t="str">
        <f ca="1">IF(INDIRECT($A$1&amp;"!"&amp;CELL("address",$CU101))&lt;&gt;"END",IF(INDIRECT($A$1&amp;"!"&amp;CELL("address",AZ101))&lt;&gt;0,"USED IMPORTED   "&amp;INDIRECT($A$1&amp;"!"&amp;CELL("address",$CU101))&amp;"     USED  "&amp;TEXT(INDIRECT($A$1&amp;"!"&amp;CELL("address",AZ101)),"#,###.#0")&amp;" KGS      AGAINST BILL OF ENTRY NO    "&amp;INDIRECT($A$1&amp;"!"&amp;CELL("address",$F101))&amp;"      Rate Per Kgs [ "&amp;INDIRECT($A$1&amp;"!"&amp;CELL("address",$I101))&amp;" ]     AGAINST H.S.CODE   "&amp;TEXT(INDIRECT($A$1&amp;"!"&amp;CELL("address",$H101)),"0000.0000")&amp;IF(OR(INDIRECT($A$1&amp;"!"&amp;CELL("address",$BB$8))&lt;&gt;"",INDIRECT($A$1&amp;"!"&amp;CELL("address",$BC$8))&lt;&gt;""),"  EFS ONLINE AC #    ","")&amp;_xlfn.IFNA(VLOOKUP(INDIRECT($A$1&amp;"!"&amp;CELL("address",BB101)),AC.No[],2,0),"")&amp;_xlfn.IFNA(IF(INDIRECT($A$1&amp;"!"&amp;CELL("address",BC101))&lt;&gt;0,"   +   "&amp;VLOOKUP(INDIRECT($A$1&amp;"!"&amp;CELL("address",BC101)),AC.No[],2,0),""),""),""),REPT("-",150))</f>
        <v/>
      </c>
      <c r="J101" s="7" t="str">
        <f ca="1">IF(INDIRECT($A$1&amp;"!"&amp;CELL("address",$CU101))&lt;&gt;"END",IF(INDIRECT($A$1&amp;"!"&amp;CELL("address",BF101))&lt;&gt;0,"USED IMPORTED   "&amp;INDIRECT($A$1&amp;"!"&amp;CELL("address",$CU101))&amp;"     USED  "&amp;TEXT(INDIRECT($A$1&amp;"!"&amp;CELL("address",BF101)),"#,###.#0")&amp;" KGS      AGAINST BILL OF ENTRY NO    "&amp;INDIRECT($A$1&amp;"!"&amp;CELL("address",$F101))&amp;"      Rate Per Kgs [ "&amp;INDIRECT($A$1&amp;"!"&amp;CELL("address",$I101))&amp;" ]     AGAINST H.S.CODE   "&amp;TEXT(INDIRECT($A$1&amp;"!"&amp;CELL("address",$H101)),"0000.0000")&amp;IF(OR(INDIRECT($A$1&amp;"!"&amp;CELL("address",$BH$8))&lt;&gt;"",INDIRECT($A$1&amp;"!"&amp;CELL("address",$BI$8))&lt;&gt;""),"  EFS ONLINE AC #    ","")&amp;_xlfn.IFNA(VLOOKUP(INDIRECT($A$1&amp;"!"&amp;CELL("address",BH101)),AC.No[],2,0),"")&amp;_xlfn.IFNA(IF(INDIRECT($A$1&amp;"!"&amp;CELL("address",BI101))&lt;&gt;0,"   +   "&amp;VLOOKUP(INDIRECT($A$1&amp;"!"&amp;CELL("address",BI101)),AC.No[],2,0),""),""),""),REPT("-",150))</f>
        <v/>
      </c>
      <c r="K101" s="7" t="str">
        <f ca="1">IF(INDIRECT($A$1&amp;"!"&amp;CELL("address",$CU101))&lt;&gt;"END",IF(INDIRECT($A$1&amp;"!"&amp;CELL("address",BL101))&lt;&gt;0,"USED IMPORTED   "&amp;INDIRECT($A$1&amp;"!"&amp;CELL("address",$CU101))&amp;"     USED  "&amp;TEXT(INDIRECT($A$1&amp;"!"&amp;CELL("address",BL101)),"#,###.#0")&amp;" KGS      AGAINST BILL OF ENTRY NO    "&amp;INDIRECT($A$1&amp;"!"&amp;CELL("address",$F101))&amp;"      Rate Per Kgs [ "&amp;INDIRECT($A$1&amp;"!"&amp;CELL("address",$I101))&amp;" ]     AGAINST H.S.CODE   "&amp;TEXT(INDIRECT($A$1&amp;"!"&amp;CELL("address",$H101)),"0000.0000")&amp;IF(OR(INDIRECT($A$1&amp;"!"&amp;CELL("address",$BN$8))&lt;&gt;"",INDIRECT($A$1&amp;"!"&amp;CELL("address",$BO$8))&lt;&gt;""),"  EFS ONLINE AC #    ","")&amp;_xlfn.IFNA(VLOOKUP(INDIRECT($A$1&amp;"!"&amp;CELL("address",BN101)),AC.No[],2,0),"")&amp;_xlfn.IFNA(IF(INDIRECT($A$1&amp;"!"&amp;CELL("address",BO101))&lt;&gt;0,"   +   "&amp;VLOOKUP(INDIRECT($A$1&amp;"!"&amp;CELL("address",BO101)),AC.No[],2,0),""),""),""),REPT("-",150))</f>
        <v/>
      </c>
      <c r="L101" s="7" t="str">
        <f ca="1">IF(INDIRECT($A$1&amp;"!"&amp;CELL("address",$CU101))&lt;&gt;"END",IF(INDIRECT($A$1&amp;"!"&amp;CELL("address",BR101))&lt;&gt;0,"USED IMPORTED   "&amp;INDIRECT($A$1&amp;"!"&amp;CELL("address",$CU101))&amp;"     USED  "&amp;TEXT(INDIRECT($A$1&amp;"!"&amp;CELL("address",BR101)),"#,###.#0")&amp;" KGS      AGAINST BILL OF ENTRY NO    "&amp;INDIRECT($A$1&amp;"!"&amp;CELL("address",$F101))&amp;"      Rate Per Kgs [ "&amp;INDIRECT($A$1&amp;"!"&amp;CELL("address",$I101))&amp;" ]     AGAINST H.S.CODE   "&amp;TEXT(INDIRECT($A$1&amp;"!"&amp;CELL("address",$H101)),"0000.0000")&amp;IF(OR(INDIRECT($A$1&amp;"!"&amp;CELL("address",$BT$8))&lt;&gt;"",INDIRECT($A$1&amp;"!"&amp;CELL("address",$BU$8))&lt;&gt;""),"  EFS ONLINE AC #    ","")&amp;_xlfn.IFNA(VLOOKUP(INDIRECT($A$1&amp;"!"&amp;CELL("address",BT101)),AC.No[],2,0),"")&amp;_xlfn.IFNA(IF(INDIRECT($A$1&amp;"!"&amp;CELL("address",BU101))&lt;&gt;0,"   +   "&amp;VLOOKUP(INDIRECT($A$1&amp;"!"&amp;CELL("address",BU101)),AC.No[],2,0),""),""),""),REPT("-",150))</f>
        <v/>
      </c>
      <c r="M101" s="7" t="str">
        <f ca="1">IF(INDIRECT($A$1&amp;"!"&amp;CELL("address",$CU101))&lt;&gt;"END",IF(INDIRECT($A$1&amp;"!"&amp;CELL("address",BX101))&lt;&gt;0,"USED IMPORTED   "&amp;INDIRECT($A$1&amp;"!"&amp;CELL("address",$CU101))&amp;"     USED  "&amp;TEXT(INDIRECT($A$1&amp;"!"&amp;CELL("address",BX101)),"#,###.#0")&amp;" KGS      AGAINST BILL OF ENTRY NO    "&amp;INDIRECT($A$1&amp;"!"&amp;CELL("address",$F101))&amp;"      Rate Per Kgs [ "&amp;INDIRECT($A$1&amp;"!"&amp;CELL("address",$I101))&amp;" ]     AGAINST H.S.CODE   "&amp;TEXT(INDIRECT($A$1&amp;"!"&amp;CELL("address",$H101)),"0000.0000")&amp;IF(OR(INDIRECT($A$1&amp;"!"&amp;CELL("address",$BZ$8))&lt;&gt;"",INDIRECT($A$1&amp;"!"&amp;CELL("address",$CA$8))&lt;&gt;""),"  EFS ONLINE AC #    ","")&amp;_xlfn.IFNA(VLOOKUP(INDIRECT($A$1&amp;"!"&amp;CELL("address",BZ101)),AC.No[],2,0),"")&amp;_xlfn.IFNA(IF(INDIRECT($A$1&amp;"!"&amp;CELL("address",CA101))&lt;&gt;0,"   +   "&amp;VLOOKUP(INDIRECT($A$1&amp;"!"&amp;CELL("address",CA101)),AC.No[],2,0),""),""),""),REPT("-",150))</f>
        <v/>
      </c>
      <c r="N101" s="7" t="str">
        <f ca="1">IF(INDIRECT($A$1&amp;"!"&amp;CELL("address",$CU101))&lt;&gt;"END",IF(INDIRECT($A$1&amp;"!"&amp;CELL("address",CD101))&lt;&gt;0,"USED IMPORTED   "&amp;INDIRECT($A$1&amp;"!"&amp;CELL("address",$CU101))&amp;"     USED  "&amp;TEXT(INDIRECT($A$1&amp;"!"&amp;CELL("address",CD101)),"#,###.#0")&amp;" KGS      AGAINST BILL OF ENTRY NO    "&amp;INDIRECT($A$1&amp;"!"&amp;CELL("address",$F101))&amp;"      Rate Per Kgs [ "&amp;INDIRECT($A$1&amp;"!"&amp;CELL("address",$I101))&amp;" ]     AGAINST H.S.CODE   "&amp;TEXT(INDIRECT($A$1&amp;"!"&amp;CELL("address",$H101)),"0000.0000")&amp;IF(OR(INDIRECT($A$1&amp;"!"&amp;CELL("address",$CF$8))&lt;&gt;"",INDIRECT($A$1&amp;"!"&amp;CELL("address",$CG$8))&lt;&gt;""),"  EFS ONLINE AC #    ","")&amp;_xlfn.IFNA(VLOOKUP(INDIRECT($A$1&amp;"!"&amp;CELL("address",CF101)),AC.No[],2,0),"")&amp;_xlfn.IFNA(IF(INDIRECT($A$1&amp;"!"&amp;CELL("address",CG101))&lt;&gt;0,"   +   "&amp;VLOOKUP(INDIRECT($A$1&amp;"!"&amp;CELL("address",CG101)),AC.No[],2,0),""),""),""),REPT("-",150))</f>
        <v/>
      </c>
      <c r="O101" s="7" t="str">
        <f ca="1">IF(INDIRECT($A$1&amp;"!"&amp;CELL("address",$CU101))&lt;&gt;"END",IF(INDIRECT($A$1&amp;"!"&amp;CELL("address",CJ101))&lt;&gt;0,"USED IMPORTED   "&amp;INDIRECT($A$1&amp;"!"&amp;CELL("address",$CU101))&amp;"     USED  "&amp;TEXT(INDIRECT($A$1&amp;"!"&amp;CELL("address",CJ101)),"#,###.#0")&amp;" KGS      AGAINST BILL OF ENTRY NO    "&amp;INDIRECT($A$1&amp;"!"&amp;CELL("address",$F101))&amp;"      Rate Per Kgs [ "&amp;INDIRECT($A$1&amp;"!"&amp;CELL("address",$I101))&amp;" ]     AGAINST H.S.CODE   "&amp;TEXT(INDIRECT($A$1&amp;"!"&amp;CELL("address",$H101)),"0000.0000")&amp;IF(OR(INDIRECT($A$1&amp;"!"&amp;CELL("address",$CL$8))&lt;&gt;"",INDIRECT($A$1&amp;"!"&amp;CELL("address",$CM$8))&lt;&gt;""),"  EFS ONLINE AC #    ","")&amp;_xlfn.IFNA(VLOOKUP(INDIRECT($A$1&amp;"!"&amp;CELL("address",CL101)),AC.No[],2,0),"")&amp;_xlfn.IFNA(IF(INDIRECT($A$1&amp;"!"&amp;CELL("address",CM101))&lt;&gt;0,"   +   "&amp;VLOOKUP(INDIRECT($A$1&amp;"!"&amp;CELL("address",CM101)),AC.No[],2,0),""),""),""),REPT("-",150))</f>
        <v/>
      </c>
      <c r="P101" s="7" t="str">
        <f ca="1">IF(INDIRECT($A$1&amp;"!"&amp;CELL("address",$CU101))&lt;&gt;"END",IF(INDIRECT($A$1&amp;"!"&amp;CELL("address",CP101))&lt;&gt;0,"USED IMPORTED   "&amp;INDIRECT($A$1&amp;"!"&amp;CELL("address",$CU101))&amp;"     USED  "&amp;TEXT(INDIRECT($A$1&amp;"!"&amp;CELL("address",CP101)),"#,###.#0")&amp;" KGS      AGAINST BILL OF ENTRY NO    "&amp;INDIRECT($A$1&amp;"!"&amp;CELL("address",$F101))&amp;"      Rate Per Kgs [ "&amp;INDIRECT($A$1&amp;"!"&amp;CELL("address",$I101))&amp;" ]     AGAINST H.S.CODE   "&amp;TEXT(INDIRECT($A$1&amp;"!"&amp;CELL("address",$H101)),"0000.0000")&amp;IF(OR(INDIRECT($A$1&amp;"!"&amp;CELL("address",$CR$8))&lt;&gt;"",INDIRECT($A$1&amp;"!"&amp;CELL("address",$CS$8))&lt;&gt;""),"  EFS ONLINE AC #    ","")&amp;_xlfn.IFNA(VLOOKUP(INDIRECT($A$1&amp;"!"&amp;CELL("address",CR101)),AC.No[],2,0),"")&amp;_xlfn.IFNA(IF(INDIRECT($A$1&amp;"!"&amp;CELL("address",CS101))&lt;&gt;0,"   +   "&amp;VLOOKUP(INDIRECT($A$1&amp;"!"&amp;CELL("address",CS101)),AC.No[],2,0),""),""),""),REPT("-",150))</f>
        <v/>
      </c>
    </row>
    <row r="102" spans="1:16" x14ac:dyDescent="0.2">
      <c r="A102" s="124">
        <v>93</v>
      </c>
      <c r="B102" s="7" t="str">
        <f ca="1">IF(INDIRECT($A$1&amp;"!"&amp;CELL("address",$CU102))&lt;&gt;"END",IF(INDIRECT($A$1&amp;"!"&amp;CELL("address",J102))&lt;&gt;0,"USED IMPORTED   "&amp;INDIRECT($A$1&amp;"!"&amp;CELL("address",$CU102))&amp;"     USED  "&amp;TEXT(INDIRECT($A$1&amp;"!"&amp;CELL("address",J102)),"#,###.#0")&amp;" KGS      AGAINST BILL OF ENTRY NO    "&amp;INDIRECT($A$1&amp;"!"&amp;CELL("address",$F102))&amp;"      Rate Per Kgs [ "&amp;INDIRECT($A$1&amp;"!"&amp;CELL("address",$I102))&amp;" ]     AGAINST H.S.CODE   "&amp;TEXT(INDIRECT($A$1&amp;"!"&amp;CELL("address",$H102)),"0000.0000")&amp;IF(OR(INDIRECT($A$1&amp;"!"&amp;CELL("address",$L$8))&lt;&gt;"",INDIRECT($A$1&amp;"!"&amp;CELL("address",$M$8))&lt;&gt;""),"  EFS ONLINE AC #    ","")&amp;_xlfn.IFNA(VLOOKUP(INDIRECT($A$1&amp;"!"&amp;CELL("address",L102)),AC.No[],2,0),"")&amp;_xlfn.IFNA(IF(INDIRECT($A$1&amp;"!"&amp;CELL("address",M102))&lt;&gt;0,"   +   "&amp;VLOOKUP(INDIRECT($A$1&amp;"!"&amp;CELL("address",M102)),AC.No[],2,0),""),""),""),REPT("-",150))</f>
        <v/>
      </c>
      <c r="C102" s="7" t="str">
        <f ca="1">IF(INDIRECT($A$1&amp;"!"&amp;CELL("address",$CU102))&lt;&gt;"END",IF(INDIRECT($A$1&amp;"!"&amp;CELL("address",P102))&lt;&gt;0,"USED IMPORTED   "&amp;INDIRECT($A$1&amp;"!"&amp;CELL("address",$CU102))&amp;"     USED  "&amp;TEXT(INDIRECT($A$1&amp;"!"&amp;CELL("address",P102)),"#,###.#0")&amp;" KGS      AGAINST BILL OF ENTRY NO    "&amp;INDIRECT($A$1&amp;"!"&amp;CELL("address",$F102))&amp;"      Rate Per Kgs [ "&amp;INDIRECT($A$1&amp;"!"&amp;CELL("address",$I102))&amp;" ]     AGAINST H.S.CODE   "&amp;TEXT(INDIRECT($A$1&amp;"!"&amp;CELL("address",$H102)),"0000.0000")&amp;IF(OR(INDIRECT($A$1&amp;"!"&amp;CELL("address",$R$8))&lt;&gt;"",INDIRECT($A$1&amp;"!"&amp;CELL("address",$S$8))&lt;&gt;""),"  EFS ONLINE AC #    ","")&amp;_xlfn.IFNA(VLOOKUP(INDIRECT($A$1&amp;"!"&amp;CELL("address",R102)),AC.No[],2,0),"")&amp;_xlfn.IFNA(IF(INDIRECT($A$1&amp;"!"&amp;CELL("address",S102))&lt;&gt;0,"   +   "&amp;VLOOKUP(INDIRECT($A$1&amp;"!"&amp;CELL("address",S102)),AC.No[],2,0),""),""),""),REPT("-",150))</f>
        <v xml:space="preserve">USED IMPORTED        USED  PCSE-PF-148-12-10-2023 KGS      AGAINST BILL OF ENTRY NO    17082023-A-005942      Rate Per Kgs [  ]     AGAINST H.S.CODE   0000.0000  EFS ONLINE AC #    </v>
      </c>
      <c r="D102" s="7" t="str">
        <f ca="1">IF(INDIRECT($A$1&amp;"!"&amp;CELL("address",$CU102))&lt;&gt;"END",IF(INDIRECT($A$1&amp;"!"&amp;CELL("address",V102))&lt;&gt;0,"USED IMPORTED   "&amp;INDIRECT($A$1&amp;"!"&amp;CELL("address",$CU102))&amp;"     USED  "&amp;TEXT(INDIRECT($A$1&amp;"!"&amp;CELL("address",V102)),"#,###.#0")&amp;" KGS      AGAINST BILL OF ENTRY NO    "&amp;INDIRECT($A$1&amp;"!"&amp;CELL("address",$F102))&amp;"      Rate Per Kgs [ "&amp;INDIRECT($A$1&amp;"!"&amp;CELL("address",$I102))&amp;" ]     AGAINST H.S.CODE   "&amp;TEXT(INDIRECT($A$1&amp;"!"&amp;CELL("address",$H102)),"0000.0000")&amp;IF(OR(INDIRECT($A$1&amp;"!"&amp;CELL("address",$X$8))&lt;&gt;"",INDIRECT($A$1&amp;"!"&amp;CELL("address",$Y$8))&lt;&gt;""),"  EFS ONLINE AC #    ","")&amp;_xlfn.IFNA(VLOOKUP(INDIRECT($A$1&amp;"!"&amp;CELL("address",X102)),AC.No[],2,0),"")&amp;_xlfn.IFNA(IF(INDIRECT($A$1&amp;"!"&amp;CELL("address",Y102))&lt;&gt;0,"   +   "&amp;VLOOKUP(INDIRECT($A$1&amp;"!"&amp;CELL("address",Y102)),AC.No[],2,0),""),""),""),REPT("-",150))</f>
        <v/>
      </c>
      <c r="E102" s="7" t="str">
        <f ca="1">IF(INDIRECT($A$1&amp;"!"&amp;CELL("address",$CU102))&lt;&gt;"END",IF(INDIRECT($A$1&amp;"!"&amp;CELL("address",AB102))&lt;&gt;0,"USED IMPORTED   "&amp;INDIRECT($A$1&amp;"!"&amp;CELL("address",$CU102))&amp;"     USED  "&amp;TEXT(INDIRECT($A$1&amp;"!"&amp;CELL("address",AB102)),"#,###.#0")&amp;" KGS      AGAINST BILL OF ENTRY NO    "&amp;INDIRECT($A$1&amp;"!"&amp;CELL("address",$F102))&amp;"      Rate Per Kgs [ "&amp;INDIRECT($A$1&amp;"!"&amp;CELL("address",$I102))&amp;" ]     AGAINST H.S.CODE   "&amp;TEXT(INDIRECT($A$1&amp;"!"&amp;CELL("address",$H102)),"0000.0000")&amp;IF(OR(INDIRECT($A$1&amp;"!"&amp;CELL("address",$AD$8))&lt;&gt;"",INDIRECT($A$1&amp;"!"&amp;CELL("address",$AE$8))&lt;&gt;""),"  EFS ONLINE AC #    ","")&amp;_xlfn.IFNA(VLOOKUP(INDIRECT($A$1&amp;"!"&amp;CELL("address",AD102)),AC.No[],2,0),"")&amp;_xlfn.IFNA(IF(INDIRECT($A$1&amp;"!"&amp;CELL("address",AE102))&lt;&gt;0,"   +   "&amp;VLOOKUP(INDIRECT($A$1&amp;"!"&amp;CELL("address",AE102)),AC.No[],2,0),""),""),""),REPT("-",150))</f>
        <v/>
      </c>
      <c r="F102" s="7" t="str">
        <f ca="1">IF(INDIRECT($A$1&amp;"!"&amp;CELL("address",$CU102))&lt;&gt;"END",IF(INDIRECT($A$1&amp;"!"&amp;CELL("address",AH102))&lt;&gt;0,"USED IMPORTED   "&amp;INDIRECT($A$1&amp;"!"&amp;CELL("address",$CU102))&amp;"     USED  "&amp;TEXT(INDIRECT($A$1&amp;"!"&amp;CELL("address",AH102)),"#,###.#0")&amp;" KGS      AGAINST BILL OF ENTRY NO    "&amp;INDIRECT($A$1&amp;"!"&amp;CELL("address",$F102))&amp;"      Rate Per Kgs [ "&amp;INDIRECT($A$1&amp;"!"&amp;CELL("address",$I102))&amp;" ]     AGAINST H.S.CODE   "&amp;TEXT(INDIRECT($A$1&amp;"!"&amp;CELL("address",$H102)),"0000.0000")&amp;IF(OR(INDIRECT($A$1&amp;"!"&amp;CELL("address",$AJ$8))&lt;&gt;"",INDIRECT($A$1&amp;"!"&amp;CELL("address",$AK$8))&lt;&gt;""),"  EFS ONLINE AC #    ","")&amp;_xlfn.IFNA(VLOOKUP(INDIRECT($A$1&amp;"!"&amp;CELL("address",AJ102)),AC.No[],2,0),"")&amp;_xlfn.IFNA(IF(INDIRECT($A$1&amp;"!"&amp;CELL("address",AK102))&lt;&gt;0,"   +   "&amp;VLOOKUP(INDIRECT($A$1&amp;"!"&amp;CELL("address",AK102)),AC.No[],2,0),""),""),""),REPT("-",150))</f>
        <v/>
      </c>
      <c r="G102" s="7" t="str">
        <f ca="1">IF(INDIRECT($A$1&amp;"!"&amp;CELL("address",$CU102))&lt;&gt;"END",IF(INDIRECT($A$1&amp;"!"&amp;CELL("address",AN102))&lt;&gt;0,"USED IMPORTED   "&amp;INDIRECT($A$1&amp;"!"&amp;CELL("address",$CU102))&amp;"     USED  "&amp;TEXT(INDIRECT($A$1&amp;"!"&amp;CELL("address",AN102)),"#,###.#0")&amp;" KGS      AGAINST BILL OF ENTRY NO    "&amp;INDIRECT($A$1&amp;"!"&amp;CELL("address",$F102))&amp;"      Rate Per Kgs [ "&amp;INDIRECT($A$1&amp;"!"&amp;CELL("address",$I102))&amp;" ]     AGAINST H.S.CODE   "&amp;TEXT(INDIRECT($A$1&amp;"!"&amp;CELL("address",$H102)),"0000.0000")&amp;IF(OR(INDIRECT($A$1&amp;"!"&amp;CELL("address",$AP$8))&lt;&gt;"",INDIRECT($A$1&amp;"!"&amp;CELL("address",$AQ$8))&lt;&gt;""),"  EFS ONLINE AC #    ","")&amp;_xlfn.IFNA(VLOOKUP(INDIRECT($A$1&amp;"!"&amp;CELL("address",AP102)),AC.No[],2,0),"")&amp;_xlfn.IFNA(IF(INDIRECT($A$1&amp;"!"&amp;CELL("address",AQ102))&lt;&gt;0,"   +   "&amp;VLOOKUP(INDIRECT($A$1&amp;"!"&amp;CELL("address",AQ102)),AC.No[],2,0),""),""),""),REPT("-",150))</f>
        <v/>
      </c>
      <c r="H102" s="7" t="str">
        <f ca="1">IF(INDIRECT($A$1&amp;"!"&amp;CELL("address",$CU102))&lt;&gt;"END",IF(INDIRECT($A$1&amp;"!"&amp;CELL("address",AT102))&lt;&gt;0,"USED IMPORTED   "&amp;INDIRECT($A$1&amp;"!"&amp;CELL("address",$CU102))&amp;"     USED  "&amp;TEXT(INDIRECT($A$1&amp;"!"&amp;CELL("address",AT102)),"#,###.#0")&amp;" KGS      AGAINST BILL OF ENTRY NO    "&amp;INDIRECT($A$1&amp;"!"&amp;CELL("address",$F102))&amp;"      Rate Per Kgs [ "&amp;INDIRECT($A$1&amp;"!"&amp;CELL("address",$I102))&amp;" ]     AGAINST H.S.CODE   "&amp;TEXT(INDIRECT($A$1&amp;"!"&amp;CELL("address",$H102)),"0000.0000")&amp;IF(OR(INDIRECT($A$1&amp;"!"&amp;CELL("address",$AV$8))&lt;&gt;"",INDIRECT($A$1&amp;"!"&amp;CELL("address",$AW$8))&lt;&gt;""),"  EFS ONLINE AC #    ","")&amp;_xlfn.IFNA(VLOOKUP(INDIRECT($A$1&amp;"!"&amp;CELL("address",AV102)),AC.No[],2,0),"")&amp;_xlfn.IFNA(IF(INDIRECT($A$1&amp;"!"&amp;CELL("address",AW102))&lt;&gt;0,"   +   "&amp;VLOOKUP(INDIRECT($A$1&amp;"!"&amp;CELL("address",AW102)),AC.No[],2,0),""),""),""),REPT("-",150))</f>
        <v/>
      </c>
      <c r="I102" s="7" t="str">
        <f ca="1">IF(INDIRECT($A$1&amp;"!"&amp;CELL("address",$CU102))&lt;&gt;"END",IF(INDIRECT($A$1&amp;"!"&amp;CELL("address",AZ102))&lt;&gt;0,"USED IMPORTED   "&amp;INDIRECT($A$1&amp;"!"&amp;CELL("address",$CU102))&amp;"     USED  "&amp;TEXT(INDIRECT($A$1&amp;"!"&amp;CELL("address",AZ102)),"#,###.#0")&amp;" KGS      AGAINST BILL OF ENTRY NO    "&amp;INDIRECT($A$1&amp;"!"&amp;CELL("address",$F102))&amp;"      Rate Per Kgs [ "&amp;INDIRECT($A$1&amp;"!"&amp;CELL("address",$I102))&amp;" ]     AGAINST H.S.CODE   "&amp;TEXT(INDIRECT($A$1&amp;"!"&amp;CELL("address",$H102)),"0000.0000")&amp;IF(OR(INDIRECT($A$1&amp;"!"&amp;CELL("address",$BB$8))&lt;&gt;"",INDIRECT($A$1&amp;"!"&amp;CELL("address",$BC$8))&lt;&gt;""),"  EFS ONLINE AC #    ","")&amp;_xlfn.IFNA(VLOOKUP(INDIRECT($A$1&amp;"!"&amp;CELL("address",BB102)),AC.No[],2,0),"")&amp;_xlfn.IFNA(IF(INDIRECT($A$1&amp;"!"&amp;CELL("address",BC102))&lt;&gt;0,"   +   "&amp;VLOOKUP(INDIRECT($A$1&amp;"!"&amp;CELL("address",BC102)),AC.No[],2,0),""),""),""),REPT("-",150))</f>
        <v/>
      </c>
      <c r="J102" s="7" t="str">
        <f ca="1">IF(INDIRECT($A$1&amp;"!"&amp;CELL("address",$CU102))&lt;&gt;"END",IF(INDIRECT($A$1&amp;"!"&amp;CELL("address",BF102))&lt;&gt;0,"USED IMPORTED   "&amp;INDIRECT($A$1&amp;"!"&amp;CELL("address",$CU102))&amp;"     USED  "&amp;TEXT(INDIRECT($A$1&amp;"!"&amp;CELL("address",BF102)),"#,###.#0")&amp;" KGS      AGAINST BILL OF ENTRY NO    "&amp;INDIRECT($A$1&amp;"!"&amp;CELL("address",$F102))&amp;"      Rate Per Kgs [ "&amp;INDIRECT($A$1&amp;"!"&amp;CELL("address",$I102))&amp;" ]     AGAINST H.S.CODE   "&amp;TEXT(INDIRECT($A$1&amp;"!"&amp;CELL("address",$H102)),"0000.0000")&amp;IF(OR(INDIRECT($A$1&amp;"!"&amp;CELL("address",$BH$8))&lt;&gt;"",INDIRECT($A$1&amp;"!"&amp;CELL("address",$BI$8))&lt;&gt;""),"  EFS ONLINE AC #    ","")&amp;_xlfn.IFNA(VLOOKUP(INDIRECT($A$1&amp;"!"&amp;CELL("address",BH102)),AC.No[],2,0),"")&amp;_xlfn.IFNA(IF(INDIRECT($A$1&amp;"!"&amp;CELL("address",BI102))&lt;&gt;0,"   +   "&amp;VLOOKUP(INDIRECT($A$1&amp;"!"&amp;CELL("address",BI102)),AC.No[],2,0),""),""),""),REPT("-",150))</f>
        <v/>
      </c>
      <c r="K102" s="7" t="str">
        <f ca="1">IF(INDIRECT($A$1&amp;"!"&amp;CELL("address",$CU102))&lt;&gt;"END",IF(INDIRECT($A$1&amp;"!"&amp;CELL("address",BL102))&lt;&gt;0,"USED IMPORTED   "&amp;INDIRECT($A$1&amp;"!"&amp;CELL("address",$CU102))&amp;"     USED  "&amp;TEXT(INDIRECT($A$1&amp;"!"&amp;CELL("address",BL102)),"#,###.#0")&amp;" KGS      AGAINST BILL OF ENTRY NO    "&amp;INDIRECT($A$1&amp;"!"&amp;CELL("address",$F102))&amp;"      Rate Per Kgs [ "&amp;INDIRECT($A$1&amp;"!"&amp;CELL("address",$I102))&amp;" ]     AGAINST H.S.CODE   "&amp;TEXT(INDIRECT($A$1&amp;"!"&amp;CELL("address",$H102)),"0000.0000")&amp;IF(OR(INDIRECT($A$1&amp;"!"&amp;CELL("address",$BN$8))&lt;&gt;"",INDIRECT($A$1&amp;"!"&amp;CELL("address",$BO$8))&lt;&gt;""),"  EFS ONLINE AC #    ","")&amp;_xlfn.IFNA(VLOOKUP(INDIRECT($A$1&amp;"!"&amp;CELL("address",BN102)),AC.No[],2,0),"")&amp;_xlfn.IFNA(IF(INDIRECT($A$1&amp;"!"&amp;CELL("address",BO102))&lt;&gt;0,"   +   "&amp;VLOOKUP(INDIRECT($A$1&amp;"!"&amp;CELL("address",BO102)),AC.No[],2,0),""),""),""),REPT("-",150))</f>
        <v/>
      </c>
      <c r="L102" s="7" t="str">
        <f ca="1">IF(INDIRECT($A$1&amp;"!"&amp;CELL("address",$CU102))&lt;&gt;"END",IF(INDIRECT($A$1&amp;"!"&amp;CELL("address",BR102))&lt;&gt;0,"USED IMPORTED   "&amp;INDIRECT($A$1&amp;"!"&amp;CELL("address",$CU102))&amp;"     USED  "&amp;TEXT(INDIRECT($A$1&amp;"!"&amp;CELL("address",BR102)),"#,###.#0")&amp;" KGS      AGAINST BILL OF ENTRY NO    "&amp;INDIRECT($A$1&amp;"!"&amp;CELL("address",$F102))&amp;"      Rate Per Kgs [ "&amp;INDIRECT($A$1&amp;"!"&amp;CELL("address",$I102))&amp;" ]     AGAINST H.S.CODE   "&amp;TEXT(INDIRECT($A$1&amp;"!"&amp;CELL("address",$H102)),"0000.0000")&amp;IF(OR(INDIRECT($A$1&amp;"!"&amp;CELL("address",$BT$8))&lt;&gt;"",INDIRECT($A$1&amp;"!"&amp;CELL("address",$BU$8))&lt;&gt;""),"  EFS ONLINE AC #    ","")&amp;_xlfn.IFNA(VLOOKUP(INDIRECT($A$1&amp;"!"&amp;CELL("address",BT102)),AC.No[],2,0),"")&amp;_xlfn.IFNA(IF(INDIRECT($A$1&amp;"!"&amp;CELL("address",BU102))&lt;&gt;0,"   +   "&amp;VLOOKUP(INDIRECT($A$1&amp;"!"&amp;CELL("address",BU102)),AC.No[],2,0),""),""),""),REPT("-",150))</f>
        <v/>
      </c>
      <c r="M102" s="7" t="str">
        <f ca="1">IF(INDIRECT($A$1&amp;"!"&amp;CELL("address",$CU102))&lt;&gt;"END",IF(INDIRECT($A$1&amp;"!"&amp;CELL("address",BX102))&lt;&gt;0,"USED IMPORTED   "&amp;INDIRECT($A$1&amp;"!"&amp;CELL("address",$CU102))&amp;"     USED  "&amp;TEXT(INDIRECT($A$1&amp;"!"&amp;CELL("address",BX102)),"#,###.#0")&amp;" KGS      AGAINST BILL OF ENTRY NO    "&amp;INDIRECT($A$1&amp;"!"&amp;CELL("address",$F102))&amp;"      Rate Per Kgs [ "&amp;INDIRECT($A$1&amp;"!"&amp;CELL("address",$I102))&amp;" ]     AGAINST H.S.CODE   "&amp;TEXT(INDIRECT($A$1&amp;"!"&amp;CELL("address",$H102)),"0000.0000")&amp;IF(OR(INDIRECT($A$1&amp;"!"&amp;CELL("address",$BZ$8))&lt;&gt;"",INDIRECT($A$1&amp;"!"&amp;CELL("address",$CA$8))&lt;&gt;""),"  EFS ONLINE AC #    ","")&amp;_xlfn.IFNA(VLOOKUP(INDIRECT($A$1&amp;"!"&amp;CELL("address",BZ102)),AC.No[],2,0),"")&amp;_xlfn.IFNA(IF(INDIRECT($A$1&amp;"!"&amp;CELL("address",CA102))&lt;&gt;0,"   +   "&amp;VLOOKUP(INDIRECT($A$1&amp;"!"&amp;CELL("address",CA102)),AC.No[],2,0),""),""),""),REPT("-",150))</f>
        <v/>
      </c>
      <c r="N102" s="7" t="str">
        <f ca="1">IF(INDIRECT($A$1&amp;"!"&amp;CELL("address",$CU102))&lt;&gt;"END",IF(INDIRECT($A$1&amp;"!"&amp;CELL("address",CD102))&lt;&gt;0,"USED IMPORTED   "&amp;INDIRECT($A$1&amp;"!"&amp;CELL("address",$CU102))&amp;"     USED  "&amp;TEXT(INDIRECT($A$1&amp;"!"&amp;CELL("address",CD102)),"#,###.#0")&amp;" KGS      AGAINST BILL OF ENTRY NO    "&amp;INDIRECT($A$1&amp;"!"&amp;CELL("address",$F102))&amp;"      Rate Per Kgs [ "&amp;INDIRECT($A$1&amp;"!"&amp;CELL("address",$I102))&amp;" ]     AGAINST H.S.CODE   "&amp;TEXT(INDIRECT($A$1&amp;"!"&amp;CELL("address",$H102)),"0000.0000")&amp;IF(OR(INDIRECT($A$1&amp;"!"&amp;CELL("address",$CF$8))&lt;&gt;"",INDIRECT($A$1&amp;"!"&amp;CELL("address",$CG$8))&lt;&gt;""),"  EFS ONLINE AC #    ","")&amp;_xlfn.IFNA(VLOOKUP(INDIRECT($A$1&amp;"!"&amp;CELL("address",CF102)),AC.No[],2,0),"")&amp;_xlfn.IFNA(IF(INDIRECT($A$1&amp;"!"&amp;CELL("address",CG102))&lt;&gt;0,"   +   "&amp;VLOOKUP(INDIRECT($A$1&amp;"!"&amp;CELL("address",CG102)),AC.No[],2,0),""),""),""),REPT("-",150))</f>
        <v/>
      </c>
      <c r="O102" s="7" t="str">
        <f ca="1">IF(INDIRECT($A$1&amp;"!"&amp;CELL("address",$CU102))&lt;&gt;"END",IF(INDIRECT($A$1&amp;"!"&amp;CELL("address",CJ102))&lt;&gt;0,"USED IMPORTED   "&amp;INDIRECT($A$1&amp;"!"&amp;CELL("address",$CU102))&amp;"     USED  "&amp;TEXT(INDIRECT($A$1&amp;"!"&amp;CELL("address",CJ102)),"#,###.#0")&amp;" KGS      AGAINST BILL OF ENTRY NO    "&amp;INDIRECT($A$1&amp;"!"&amp;CELL("address",$F102))&amp;"      Rate Per Kgs [ "&amp;INDIRECT($A$1&amp;"!"&amp;CELL("address",$I102))&amp;" ]     AGAINST H.S.CODE   "&amp;TEXT(INDIRECT($A$1&amp;"!"&amp;CELL("address",$H102)),"0000.0000")&amp;IF(OR(INDIRECT($A$1&amp;"!"&amp;CELL("address",$CL$8))&lt;&gt;"",INDIRECT($A$1&amp;"!"&amp;CELL("address",$CM$8))&lt;&gt;""),"  EFS ONLINE AC #    ","")&amp;_xlfn.IFNA(VLOOKUP(INDIRECT($A$1&amp;"!"&amp;CELL("address",CL102)),AC.No[],2,0),"")&amp;_xlfn.IFNA(IF(INDIRECT($A$1&amp;"!"&amp;CELL("address",CM102))&lt;&gt;0,"   +   "&amp;VLOOKUP(INDIRECT($A$1&amp;"!"&amp;CELL("address",CM102)),AC.No[],2,0),""),""),""),REPT("-",150))</f>
        <v/>
      </c>
      <c r="P102" s="7" t="str">
        <f ca="1">IF(INDIRECT($A$1&amp;"!"&amp;CELL("address",$CU102))&lt;&gt;"END",IF(INDIRECT($A$1&amp;"!"&amp;CELL("address",CP102))&lt;&gt;0,"USED IMPORTED   "&amp;INDIRECT($A$1&amp;"!"&amp;CELL("address",$CU102))&amp;"     USED  "&amp;TEXT(INDIRECT($A$1&amp;"!"&amp;CELL("address",CP102)),"#,###.#0")&amp;" KGS      AGAINST BILL OF ENTRY NO    "&amp;INDIRECT($A$1&amp;"!"&amp;CELL("address",$F102))&amp;"      Rate Per Kgs [ "&amp;INDIRECT($A$1&amp;"!"&amp;CELL("address",$I102))&amp;" ]     AGAINST H.S.CODE   "&amp;TEXT(INDIRECT($A$1&amp;"!"&amp;CELL("address",$H102)),"0000.0000")&amp;IF(OR(INDIRECT($A$1&amp;"!"&amp;CELL("address",$CR$8))&lt;&gt;"",INDIRECT($A$1&amp;"!"&amp;CELL("address",$CS$8))&lt;&gt;""),"  EFS ONLINE AC #    ","")&amp;_xlfn.IFNA(VLOOKUP(INDIRECT($A$1&amp;"!"&amp;CELL("address",CR102)),AC.No[],2,0),"")&amp;_xlfn.IFNA(IF(INDIRECT($A$1&amp;"!"&amp;CELL("address",CS102))&lt;&gt;0,"   +   "&amp;VLOOKUP(INDIRECT($A$1&amp;"!"&amp;CELL("address",CS102)),AC.No[],2,0),""),""),""),REPT("-",150))</f>
        <v/>
      </c>
    </row>
    <row r="103" spans="1:16" x14ac:dyDescent="0.2">
      <c r="A103" s="124">
        <v>94</v>
      </c>
      <c r="B103" s="7" t="str">
        <f ca="1">IF(INDIRECT($A$1&amp;"!"&amp;CELL("address",$CU103))&lt;&gt;"END",IF(INDIRECT($A$1&amp;"!"&amp;CELL("address",J103))&lt;&gt;0,"USED IMPORTED   "&amp;INDIRECT($A$1&amp;"!"&amp;CELL("address",$CU103))&amp;"     USED  "&amp;TEXT(INDIRECT($A$1&amp;"!"&amp;CELL("address",J103)),"#,###.#0")&amp;" KGS      AGAINST BILL OF ENTRY NO    "&amp;INDIRECT($A$1&amp;"!"&amp;CELL("address",$F103))&amp;"      Rate Per Kgs [ "&amp;INDIRECT($A$1&amp;"!"&amp;CELL("address",$I103))&amp;" ]     AGAINST H.S.CODE   "&amp;TEXT(INDIRECT($A$1&amp;"!"&amp;CELL("address",$H103)),"0000.0000")&amp;IF(OR(INDIRECT($A$1&amp;"!"&amp;CELL("address",$L$8))&lt;&gt;"",INDIRECT($A$1&amp;"!"&amp;CELL("address",$M$8))&lt;&gt;""),"  EFS ONLINE AC #    ","")&amp;_xlfn.IFNA(VLOOKUP(INDIRECT($A$1&amp;"!"&amp;CELL("address",L103)),AC.No[],2,0),"")&amp;_xlfn.IFNA(IF(INDIRECT($A$1&amp;"!"&amp;CELL("address",M103))&lt;&gt;0,"   +   "&amp;VLOOKUP(INDIRECT($A$1&amp;"!"&amp;CELL("address",M103)),AC.No[],2,0),""),""),""),REPT("-",150))</f>
        <v xml:space="preserve">USED IMPORTED        USED  Running KGS      AGAINST BILL OF ENTRY NO    PCSE-PF-125-02-10-2023      Rate Per Kgs [ 2.39 ]     AGAINST H.S.CODE   5402.3900  EFS ONLINE AC #    </v>
      </c>
      <c r="C103" s="7" t="str">
        <f ca="1">IF(INDIRECT($A$1&amp;"!"&amp;CELL("address",$CU103))&lt;&gt;"END",IF(INDIRECT($A$1&amp;"!"&amp;CELL("address",P103))&lt;&gt;0,"USED IMPORTED   "&amp;INDIRECT($A$1&amp;"!"&amp;CELL("address",$CU103))&amp;"     USED  "&amp;TEXT(INDIRECT($A$1&amp;"!"&amp;CELL("address",P103)),"#,###.#0")&amp;" KGS      AGAINST BILL OF ENTRY NO    "&amp;INDIRECT($A$1&amp;"!"&amp;CELL("address",$F103))&amp;"      Rate Per Kgs [ "&amp;INDIRECT($A$1&amp;"!"&amp;CELL("address",$I103))&amp;" ]     AGAINST H.S.CODE   "&amp;TEXT(INDIRECT($A$1&amp;"!"&amp;CELL("address",$H103)),"0000.0000")&amp;IF(OR(INDIRECT($A$1&amp;"!"&amp;CELL("address",$R$8))&lt;&gt;"",INDIRECT($A$1&amp;"!"&amp;CELL("address",$S$8))&lt;&gt;""),"  EFS ONLINE AC #    ","")&amp;_xlfn.IFNA(VLOOKUP(INDIRECT($A$1&amp;"!"&amp;CELL("address",R103)),AC.No[],2,0),"")&amp;_xlfn.IFNA(IF(INDIRECT($A$1&amp;"!"&amp;CELL("address",S103))&lt;&gt;0,"   +   "&amp;VLOOKUP(INDIRECT($A$1&amp;"!"&amp;CELL("address",S103)),AC.No[],2,0),""),""),""),REPT("-",150))</f>
        <v xml:space="preserve">USED IMPORTED        USED  PCSE-PF-153-17-10-2023 KGS      AGAINST BILL OF ENTRY NO    PCSE-PF-125-02-10-2023      Rate Per Kgs [ 2.39 ]     AGAINST H.S.CODE   5402.3900  EFS ONLINE AC #    </v>
      </c>
      <c r="D103" s="7" t="str">
        <f ca="1">IF(INDIRECT($A$1&amp;"!"&amp;CELL("address",$CU103))&lt;&gt;"END",IF(INDIRECT($A$1&amp;"!"&amp;CELL("address",V103))&lt;&gt;0,"USED IMPORTED   "&amp;INDIRECT($A$1&amp;"!"&amp;CELL("address",$CU103))&amp;"     USED  "&amp;TEXT(INDIRECT($A$1&amp;"!"&amp;CELL("address",V103)),"#,###.#0")&amp;" KGS      AGAINST BILL OF ENTRY NO    "&amp;INDIRECT($A$1&amp;"!"&amp;CELL("address",$F103))&amp;"      Rate Per Kgs [ "&amp;INDIRECT($A$1&amp;"!"&amp;CELL("address",$I103))&amp;" ]     AGAINST H.S.CODE   "&amp;TEXT(INDIRECT($A$1&amp;"!"&amp;CELL("address",$H103)),"0000.0000")&amp;IF(OR(INDIRECT($A$1&amp;"!"&amp;CELL("address",$X$8))&lt;&gt;"",INDIRECT($A$1&amp;"!"&amp;CELL("address",$Y$8))&lt;&gt;""),"  EFS ONLINE AC #    ","")&amp;_xlfn.IFNA(VLOOKUP(INDIRECT($A$1&amp;"!"&amp;CELL("address",X103)),AC.No[],2,0),"")&amp;_xlfn.IFNA(IF(INDIRECT($A$1&amp;"!"&amp;CELL("address",Y103))&lt;&gt;0,"   +   "&amp;VLOOKUP(INDIRECT($A$1&amp;"!"&amp;CELL("address",Y103)),AC.No[],2,0),""),""),""),REPT("-",150))</f>
        <v/>
      </c>
      <c r="E103" s="7" t="str">
        <f ca="1">IF(INDIRECT($A$1&amp;"!"&amp;CELL("address",$CU103))&lt;&gt;"END",IF(INDIRECT($A$1&amp;"!"&amp;CELL("address",AB103))&lt;&gt;0,"USED IMPORTED   "&amp;INDIRECT($A$1&amp;"!"&amp;CELL("address",$CU103))&amp;"     USED  "&amp;TEXT(INDIRECT($A$1&amp;"!"&amp;CELL("address",AB103)),"#,###.#0")&amp;" KGS      AGAINST BILL OF ENTRY NO    "&amp;INDIRECT($A$1&amp;"!"&amp;CELL("address",$F103))&amp;"      Rate Per Kgs [ "&amp;INDIRECT($A$1&amp;"!"&amp;CELL("address",$I103))&amp;" ]     AGAINST H.S.CODE   "&amp;TEXT(INDIRECT($A$1&amp;"!"&amp;CELL("address",$H103)),"0000.0000")&amp;IF(OR(INDIRECT($A$1&amp;"!"&amp;CELL("address",$AD$8))&lt;&gt;"",INDIRECT($A$1&amp;"!"&amp;CELL("address",$AE$8))&lt;&gt;""),"  EFS ONLINE AC #    ","")&amp;_xlfn.IFNA(VLOOKUP(INDIRECT($A$1&amp;"!"&amp;CELL("address",AD103)),AC.No[],2,0),"")&amp;_xlfn.IFNA(IF(INDIRECT($A$1&amp;"!"&amp;CELL("address",AE103))&lt;&gt;0,"   +   "&amp;VLOOKUP(INDIRECT($A$1&amp;"!"&amp;CELL("address",AE103)),AC.No[],2,0),""),""),""),REPT("-",150))</f>
        <v/>
      </c>
      <c r="F103" s="7" t="str">
        <f ca="1">IF(INDIRECT($A$1&amp;"!"&amp;CELL("address",$CU103))&lt;&gt;"END",IF(INDIRECT($A$1&amp;"!"&amp;CELL("address",AH103))&lt;&gt;0,"USED IMPORTED   "&amp;INDIRECT($A$1&amp;"!"&amp;CELL("address",$CU103))&amp;"     USED  "&amp;TEXT(INDIRECT($A$1&amp;"!"&amp;CELL("address",AH103)),"#,###.#0")&amp;" KGS      AGAINST BILL OF ENTRY NO    "&amp;INDIRECT($A$1&amp;"!"&amp;CELL("address",$F103))&amp;"      Rate Per Kgs [ "&amp;INDIRECT($A$1&amp;"!"&amp;CELL("address",$I103))&amp;" ]     AGAINST H.S.CODE   "&amp;TEXT(INDIRECT($A$1&amp;"!"&amp;CELL("address",$H103)),"0000.0000")&amp;IF(OR(INDIRECT($A$1&amp;"!"&amp;CELL("address",$AJ$8))&lt;&gt;"",INDIRECT($A$1&amp;"!"&amp;CELL("address",$AK$8))&lt;&gt;""),"  EFS ONLINE AC #    ","")&amp;_xlfn.IFNA(VLOOKUP(INDIRECT($A$1&amp;"!"&amp;CELL("address",AJ103)),AC.No[],2,0),"")&amp;_xlfn.IFNA(IF(INDIRECT($A$1&amp;"!"&amp;CELL("address",AK103))&lt;&gt;0,"   +   "&amp;VLOOKUP(INDIRECT($A$1&amp;"!"&amp;CELL("address",AK103)),AC.No[],2,0),""),""),""),REPT("-",150))</f>
        <v/>
      </c>
      <c r="G103" s="7" t="str">
        <f ca="1">IF(INDIRECT($A$1&amp;"!"&amp;CELL("address",$CU103))&lt;&gt;"END",IF(INDIRECT($A$1&amp;"!"&amp;CELL("address",AN103))&lt;&gt;0,"USED IMPORTED   "&amp;INDIRECT($A$1&amp;"!"&amp;CELL("address",$CU103))&amp;"     USED  "&amp;TEXT(INDIRECT($A$1&amp;"!"&amp;CELL("address",AN103)),"#,###.#0")&amp;" KGS      AGAINST BILL OF ENTRY NO    "&amp;INDIRECT($A$1&amp;"!"&amp;CELL("address",$F103))&amp;"      Rate Per Kgs [ "&amp;INDIRECT($A$1&amp;"!"&amp;CELL("address",$I103))&amp;" ]     AGAINST H.S.CODE   "&amp;TEXT(INDIRECT($A$1&amp;"!"&amp;CELL("address",$H103)),"0000.0000")&amp;IF(OR(INDIRECT($A$1&amp;"!"&amp;CELL("address",$AP$8))&lt;&gt;"",INDIRECT($A$1&amp;"!"&amp;CELL("address",$AQ$8))&lt;&gt;""),"  EFS ONLINE AC #    ","")&amp;_xlfn.IFNA(VLOOKUP(INDIRECT($A$1&amp;"!"&amp;CELL("address",AP103)),AC.No[],2,0),"")&amp;_xlfn.IFNA(IF(INDIRECT($A$1&amp;"!"&amp;CELL("address",AQ103))&lt;&gt;0,"   +   "&amp;VLOOKUP(INDIRECT($A$1&amp;"!"&amp;CELL("address",AQ103)),AC.No[],2,0),""),""),""),REPT("-",150))</f>
        <v/>
      </c>
      <c r="H103" s="7" t="str">
        <f ca="1">IF(INDIRECT($A$1&amp;"!"&amp;CELL("address",$CU103))&lt;&gt;"END",IF(INDIRECT($A$1&amp;"!"&amp;CELL("address",AT103))&lt;&gt;0,"USED IMPORTED   "&amp;INDIRECT($A$1&amp;"!"&amp;CELL("address",$CU103))&amp;"     USED  "&amp;TEXT(INDIRECT($A$1&amp;"!"&amp;CELL("address",AT103)),"#,###.#0")&amp;" KGS      AGAINST BILL OF ENTRY NO    "&amp;INDIRECT($A$1&amp;"!"&amp;CELL("address",$F103))&amp;"      Rate Per Kgs [ "&amp;INDIRECT($A$1&amp;"!"&amp;CELL("address",$I103))&amp;" ]     AGAINST H.S.CODE   "&amp;TEXT(INDIRECT($A$1&amp;"!"&amp;CELL("address",$H103)),"0000.0000")&amp;IF(OR(INDIRECT($A$1&amp;"!"&amp;CELL("address",$AV$8))&lt;&gt;"",INDIRECT($A$1&amp;"!"&amp;CELL("address",$AW$8))&lt;&gt;""),"  EFS ONLINE AC #    ","")&amp;_xlfn.IFNA(VLOOKUP(INDIRECT($A$1&amp;"!"&amp;CELL("address",AV103)),AC.No[],2,0),"")&amp;_xlfn.IFNA(IF(INDIRECT($A$1&amp;"!"&amp;CELL("address",AW103))&lt;&gt;0,"   +   "&amp;VLOOKUP(INDIRECT($A$1&amp;"!"&amp;CELL("address",AW103)),AC.No[],2,0),""),""),""),REPT("-",150))</f>
        <v/>
      </c>
      <c r="I103" s="7" t="str">
        <f ca="1">IF(INDIRECT($A$1&amp;"!"&amp;CELL("address",$CU103))&lt;&gt;"END",IF(INDIRECT($A$1&amp;"!"&amp;CELL("address",AZ103))&lt;&gt;0,"USED IMPORTED   "&amp;INDIRECT($A$1&amp;"!"&amp;CELL("address",$CU103))&amp;"     USED  "&amp;TEXT(INDIRECT($A$1&amp;"!"&amp;CELL("address",AZ103)),"#,###.#0")&amp;" KGS      AGAINST BILL OF ENTRY NO    "&amp;INDIRECT($A$1&amp;"!"&amp;CELL("address",$F103))&amp;"      Rate Per Kgs [ "&amp;INDIRECT($A$1&amp;"!"&amp;CELL("address",$I103))&amp;" ]     AGAINST H.S.CODE   "&amp;TEXT(INDIRECT($A$1&amp;"!"&amp;CELL("address",$H103)),"0000.0000")&amp;IF(OR(INDIRECT($A$1&amp;"!"&amp;CELL("address",$BB$8))&lt;&gt;"",INDIRECT($A$1&amp;"!"&amp;CELL("address",$BC$8))&lt;&gt;""),"  EFS ONLINE AC #    ","")&amp;_xlfn.IFNA(VLOOKUP(INDIRECT($A$1&amp;"!"&amp;CELL("address",BB103)),AC.No[],2,0),"")&amp;_xlfn.IFNA(IF(INDIRECT($A$1&amp;"!"&amp;CELL("address",BC103))&lt;&gt;0,"   +   "&amp;VLOOKUP(INDIRECT($A$1&amp;"!"&amp;CELL("address",BC103)),AC.No[],2,0),""),""),""),REPT("-",150))</f>
        <v/>
      </c>
      <c r="J103" s="7" t="str">
        <f ca="1">IF(INDIRECT($A$1&amp;"!"&amp;CELL("address",$CU103))&lt;&gt;"END",IF(INDIRECT($A$1&amp;"!"&amp;CELL("address",BF103))&lt;&gt;0,"USED IMPORTED   "&amp;INDIRECT($A$1&amp;"!"&amp;CELL("address",$CU103))&amp;"     USED  "&amp;TEXT(INDIRECT($A$1&amp;"!"&amp;CELL("address",BF103)),"#,###.#0")&amp;" KGS      AGAINST BILL OF ENTRY NO    "&amp;INDIRECT($A$1&amp;"!"&amp;CELL("address",$F103))&amp;"      Rate Per Kgs [ "&amp;INDIRECT($A$1&amp;"!"&amp;CELL("address",$I103))&amp;" ]     AGAINST H.S.CODE   "&amp;TEXT(INDIRECT($A$1&amp;"!"&amp;CELL("address",$H103)),"0000.0000")&amp;IF(OR(INDIRECT($A$1&amp;"!"&amp;CELL("address",$BH$8))&lt;&gt;"",INDIRECT($A$1&amp;"!"&amp;CELL("address",$BI$8))&lt;&gt;""),"  EFS ONLINE AC #    ","")&amp;_xlfn.IFNA(VLOOKUP(INDIRECT($A$1&amp;"!"&amp;CELL("address",BH103)),AC.No[],2,0),"")&amp;_xlfn.IFNA(IF(INDIRECT($A$1&amp;"!"&amp;CELL("address",BI103))&lt;&gt;0,"   +   "&amp;VLOOKUP(INDIRECT($A$1&amp;"!"&amp;CELL("address",BI103)),AC.No[],2,0),""),""),""),REPT("-",150))</f>
        <v/>
      </c>
      <c r="K103" s="7" t="str">
        <f ca="1">IF(INDIRECT($A$1&amp;"!"&amp;CELL("address",$CU103))&lt;&gt;"END",IF(INDIRECT($A$1&amp;"!"&amp;CELL("address",BL103))&lt;&gt;0,"USED IMPORTED   "&amp;INDIRECT($A$1&amp;"!"&amp;CELL("address",$CU103))&amp;"     USED  "&amp;TEXT(INDIRECT($A$1&amp;"!"&amp;CELL("address",BL103)),"#,###.#0")&amp;" KGS      AGAINST BILL OF ENTRY NO    "&amp;INDIRECT($A$1&amp;"!"&amp;CELL("address",$F103))&amp;"      Rate Per Kgs [ "&amp;INDIRECT($A$1&amp;"!"&amp;CELL("address",$I103))&amp;" ]     AGAINST H.S.CODE   "&amp;TEXT(INDIRECT($A$1&amp;"!"&amp;CELL("address",$H103)),"0000.0000")&amp;IF(OR(INDIRECT($A$1&amp;"!"&amp;CELL("address",$BN$8))&lt;&gt;"",INDIRECT($A$1&amp;"!"&amp;CELL("address",$BO$8))&lt;&gt;""),"  EFS ONLINE AC #    ","")&amp;_xlfn.IFNA(VLOOKUP(INDIRECT($A$1&amp;"!"&amp;CELL("address",BN103)),AC.No[],2,0),"")&amp;_xlfn.IFNA(IF(INDIRECT($A$1&amp;"!"&amp;CELL("address",BO103))&lt;&gt;0,"   +   "&amp;VLOOKUP(INDIRECT($A$1&amp;"!"&amp;CELL("address",BO103)),AC.No[],2,0),""),""),""),REPT("-",150))</f>
        <v/>
      </c>
      <c r="L103" s="7" t="str">
        <f ca="1">IF(INDIRECT($A$1&amp;"!"&amp;CELL("address",$CU103))&lt;&gt;"END",IF(INDIRECT($A$1&amp;"!"&amp;CELL("address",BR103))&lt;&gt;0,"USED IMPORTED   "&amp;INDIRECT($A$1&amp;"!"&amp;CELL("address",$CU103))&amp;"     USED  "&amp;TEXT(INDIRECT($A$1&amp;"!"&amp;CELL("address",BR103)),"#,###.#0")&amp;" KGS      AGAINST BILL OF ENTRY NO    "&amp;INDIRECT($A$1&amp;"!"&amp;CELL("address",$F103))&amp;"      Rate Per Kgs [ "&amp;INDIRECT($A$1&amp;"!"&amp;CELL("address",$I103))&amp;" ]     AGAINST H.S.CODE   "&amp;TEXT(INDIRECT($A$1&amp;"!"&amp;CELL("address",$H103)),"0000.0000")&amp;IF(OR(INDIRECT($A$1&amp;"!"&amp;CELL("address",$BT$8))&lt;&gt;"",INDIRECT($A$1&amp;"!"&amp;CELL("address",$BU$8))&lt;&gt;""),"  EFS ONLINE AC #    ","")&amp;_xlfn.IFNA(VLOOKUP(INDIRECT($A$1&amp;"!"&amp;CELL("address",BT103)),AC.No[],2,0),"")&amp;_xlfn.IFNA(IF(INDIRECT($A$1&amp;"!"&amp;CELL("address",BU103))&lt;&gt;0,"   +   "&amp;VLOOKUP(INDIRECT($A$1&amp;"!"&amp;CELL("address",BU103)),AC.No[],2,0),""),""),""),REPT("-",150))</f>
        <v/>
      </c>
      <c r="M103" s="7" t="str">
        <f ca="1">IF(INDIRECT($A$1&amp;"!"&amp;CELL("address",$CU103))&lt;&gt;"END",IF(INDIRECT($A$1&amp;"!"&amp;CELL("address",BX103))&lt;&gt;0,"USED IMPORTED   "&amp;INDIRECT($A$1&amp;"!"&amp;CELL("address",$CU103))&amp;"     USED  "&amp;TEXT(INDIRECT($A$1&amp;"!"&amp;CELL("address",BX103)),"#,###.#0")&amp;" KGS      AGAINST BILL OF ENTRY NO    "&amp;INDIRECT($A$1&amp;"!"&amp;CELL("address",$F103))&amp;"      Rate Per Kgs [ "&amp;INDIRECT($A$1&amp;"!"&amp;CELL("address",$I103))&amp;" ]     AGAINST H.S.CODE   "&amp;TEXT(INDIRECT($A$1&amp;"!"&amp;CELL("address",$H103)),"0000.0000")&amp;IF(OR(INDIRECT($A$1&amp;"!"&amp;CELL("address",$BZ$8))&lt;&gt;"",INDIRECT($A$1&amp;"!"&amp;CELL("address",$CA$8))&lt;&gt;""),"  EFS ONLINE AC #    ","")&amp;_xlfn.IFNA(VLOOKUP(INDIRECT($A$1&amp;"!"&amp;CELL("address",BZ103)),AC.No[],2,0),"")&amp;_xlfn.IFNA(IF(INDIRECT($A$1&amp;"!"&amp;CELL("address",CA103))&lt;&gt;0,"   +   "&amp;VLOOKUP(INDIRECT($A$1&amp;"!"&amp;CELL("address",CA103)),AC.No[],2,0),""),""),""),REPT("-",150))</f>
        <v/>
      </c>
      <c r="N103" s="7" t="str">
        <f ca="1">IF(INDIRECT($A$1&amp;"!"&amp;CELL("address",$CU103))&lt;&gt;"END",IF(INDIRECT($A$1&amp;"!"&amp;CELL("address",CD103))&lt;&gt;0,"USED IMPORTED   "&amp;INDIRECT($A$1&amp;"!"&amp;CELL("address",$CU103))&amp;"     USED  "&amp;TEXT(INDIRECT($A$1&amp;"!"&amp;CELL("address",CD103)),"#,###.#0")&amp;" KGS      AGAINST BILL OF ENTRY NO    "&amp;INDIRECT($A$1&amp;"!"&amp;CELL("address",$F103))&amp;"      Rate Per Kgs [ "&amp;INDIRECT($A$1&amp;"!"&amp;CELL("address",$I103))&amp;" ]     AGAINST H.S.CODE   "&amp;TEXT(INDIRECT($A$1&amp;"!"&amp;CELL("address",$H103)),"0000.0000")&amp;IF(OR(INDIRECT($A$1&amp;"!"&amp;CELL("address",$CF$8))&lt;&gt;"",INDIRECT($A$1&amp;"!"&amp;CELL("address",$CG$8))&lt;&gt;""),"  EFS ONLINE AC #    ","")&amp;_xlfn.IFNA(VLOOKUP(INDIRECT($A$1&amp;"!"&amp;CELL("address",CF103)),AC.No[],2,0),"")&amp;_xlfn.IFNA(IF(INDIRECT($A$1&amp;"!"&amp;CELL("address",CG103))&lt;&gt;0,"   +   "&amp;VLOOKUP(INDIRECT($A$1&amp;"!"&amp;CELL("address",CG103)),AC.No[],2,0),""),""),""),REPT("-",150))</f>
        <v/>
      </c>
      <c r="O103" s="7" t="str">
        <f ca="1">IF(INDIRECT($A$1&amp;"!"&amp;CELL("address",$CU103))&lt;&gt;"END",IF(INDIRECT($A$1&amp;"!"&amp;CELL("address",CJ103))&lt;&gt;0,"USED IMPORTED   "&amp;INDIRECT($A$1&amp;"!"&amp;CELL("address",$CU103))&amp;"     USED  "&amp;TEXT(INDIRECT($A$1&amp;"!"&amp;CELL("address",CJ103)),"#,###.#0")&amp;" KGS      AGAINST BILL OF ENTRY NO    "&amp;INDIRECT($A$1&amp;"!"&amp;CELL("address",$F103))&amp;"      Rate Per Kgs [ "&amp;INDIRECT($A$1&amp;"!"&amp;CELL("address",$I103))&amp;" ]     AGAINST H.S.CODE   "&amp;TEXT(INDIRECT($A$1&amp;"!"&amp;CELL("address",$H103)),"0000.0000")&amp;IF(OR(INDIRECT($A$1&amp;"!"&amp;CELL("address",$CL$8))&lt;&gt;"",INDIRECT($A$1&amp;"!"&amp;CELL("address",$CM$8))&lt;&gt;""),"  EFS ONLINE AC #    ","")&amp;_xlfn.IFNA(VLOOKUP(INDIRECT($A$1&amp;"!"&amp;CELL("address",CL103)),AC.No[],2,0),"")&amp;_xlfn.IFNA(IF(INDIRECT($A$1&amp;"!"&amp;CELL("address",CM103))&lt;&gt;0,"   +   "&amp;VLOOKUP(INDIRECT($A$1&amp;"!"&amp;CELL("address",CM103)),AC.No[],2,0),""),""),""),REPT("-",150))</f>
        <v/>
      </c>
      <c r="P103" s="7" t="str">
        <f ca="1">IF(INDIRECT($A$1&amp;"!"&amp;CELL("address",$CU103))&lt;&gt;"END",IF(INDIRECT($A$1&amp;"!"&amp;CELL("address",CP103))&lt;&gt;0,"USED IMPORTED   "&amp;INDIRECT($A$1&amp;"!"&amp;CELL("address",$CU103))&amp;"     USED  "&amp;TEXT(INDIRECT($A$1&amp;"!"&amp;CELL("address",CP103)),"#,###.#0")&amp;" KGS      AGAINST BILL OF ENTRY NO    "&amp;INDIRECT($A$1&amp;"!"&amp;CELL("address",$F103))&amp;"      Rate Per Kgs [ "&amp;INDIRECT($A$1&amp;"!"&amp;CELL("address",$I103))&amp;" ]     AGAINST H.S.CODE   "&amp;TEXT(INDIRECT($A$1&amp;"!"&amp;CELL("address",$H103)),"0000.0000")&amp;IF(OR(INDIRECT($A$1&amp;"!"&amp;CELL("address",$CR$8))&lt;&gt;"",INDIRECT($A$1&amp;"!"&amp;CELL("address",$CS$8))&lt;&gt;""),"  EFS ONLINE AC #    ","")&amp;_xlfn.IFNA(VLOOKUP(INDIRECT($A$1&amp;"!"&amp;CELL("address",CR103)),AC.No[],2,0),"")&amp;_xlfn.IFNA(IF(INDIRECT($A$1&amp;"!"&amp;CELL("address",CS103))&lt;&gt;0,"   +   "&amp;VLOOKUP(INDIRECT($A$1&amp;"!"&amp;CELL("address",CS103)),AC.No[],2,0),""),""),""),REPT("-",150))</f>
        <v/>
      </c>
    </row>
    <row r="104" spans="1:16" x14ac:dyDescent="0.2">
      <c r="A104" s="124">
        <v>95</v>
      </c>
      <c r="B104" s="7" t="str">
        <f ca="1">IF(INDIRECT($A$1&amp;"!"&amp;CELL("address",$CU104))&lt;&gt;"END",IF(INDIRECT($A$1&amp;"!"&amp;CELL("address",J104))&lt;&gt;0,"USED IMPORTED   "&amp;INDIRECT($A$1&amp;"!"&amp;CELL("address",$CU104))&amp;"     USED  "&amp;TEXT(INDIRECT($A$1&amp;"!"&amp;CELL("address",J104)),"#,###.#0")&amp;" KGS      AGAINST BILL OF ENTRY NO    "&amp;INDIRECT($A$1&amp;"!"&amp;CELL("address",$F104))&amp;"      Rate Per Kgs [ "&amp;INDIRECT($A$1&amp;"!"&amp;CELL("address",$I104))&amp;" ]     AGAINST H.S.CODE   "&amp;TEXT(INDIRECT($A$1&amp;"!"&amp;CELL("address",$H104)),"0000.0000")&amp;IF(OR(INDIRECT($A$1&amp;"!"&amp;CELL("address",$L$8))&lt;&gt;"",INDIRECT($A$1&amp;"!"&amp;CELL("address",$M$8))&lt;&gt;""),"  EFS ONLINE AC #    ","")&amp;_xlfn.IFNA(VLOOKUP(INDIRECT($A$1&amp;"!"&amp;CELL("address",L104)),AC.No[],2,0),"")&amp;_xlfn.IFNA(IF(INDIRECT($A$1&amp;"!"&amp;CELL("address",M104))&lt;&gt;0,"   +   "&amp;VLOOKUP(INDIRECT($A$1&amp;"!"&amp;CELL("address",M104)),AC.No[],2,0),""),""),""),REPT("-",150))</f>
        <v xml:space="preserve">USED IMPORTED        USED  Running KGS      AGAINST BILL OF ENTRY NO    PCSE-PF-147-12-10-2023      Rate Per Kgs [ 2.5 ]     AGAINST H.S.CODE   5402.3900  EFS ONLINE AC #    </v>
      </c>
      <c r="C104" s="7" t="str">
        <f ca="1">IF(INDIRECT($A$1&amp;"!"&amp;CELL("address",$CU104))&lt;&gt;"END",IF(INDIRECT($A$1&amp;"!"&amp;CELL("address",P104))&lt;&gt;0,"USED IMPORTED   "&amp;INDIRECT($A$1&amp;"!"&amp;CELL("address",$CU104))&amp;"     USED  "&amp;TEXT(INDIRECT($A$1&amp;"!"&amp;CELL("address",P104)),"#,###.#0")&amp;" KGS      AGAINST BILL OF ENTRY NO    "&amp;INDIRECT($A$1&amp;"!"&amp;CELL("address",$F104))&amp;"      Rate Per Kgs [ "&amp;INDIRECT($A$1&amp;"!"&amp;CELL("address",$I104))&amp;" ]     AGAINST H.S.CODE   "&amp;TEXT(INDIRECT($A$1&amp;"!"&amp;CELL("address",$H104)),"0000.0000")&amp;IF(OR(INDIRECT($A$1&amp;"!"&amp;CELL("address",$R$8))&lt;&gt;"",INDIRECT($A$1&amp;"!"&amp;CELL("address",$S$8))&lt;&gt;""),"  EFS ONLINE AC #    ","")&amp;_xlfn.IFNA(VLOOKUP(INDIRECT($A$1&amp;"!"&amp;CELL("address",R104)),AC.No[],2,0),"")&amp;_xlfn.IFNA(IF(INDIRECT($A$1&amp;"!"&amp;CELL("address",S104))&lt;&gt;0,"   +   "&amp;VLOOKUP(INDIRECT($A$1&amp;"!"&amp;CELL("address",S104)),AC.No[],2,0),""),""),""),REPT("-",150))</f>
        <v xml:space="preserve">USED IMPORTED        USED  PCSE-PF-173-21-10-2023 KGS      AGAINST BILL OF ENTRY NO    PCSE-PF-147-12-10-2023      Rate Per Kgs [ 2.5 ]     AGAINST H.S.CODE   5402.3900  EFS ONLINE AC #    </v>
      </c>
      <c r="D104" s="7" t="str">
        <f ca="1">IF(INDIRECT($A$1&amp;"!"&amp;CELL("address",$CU104))&lt;&gt;"END",IF(INDIRECT($A$1&amp;"!"&amp;CELL("address",V104))&lt;&gt;0,"USED IMPORTED   "&amp;INDIRECT($A$1&amp;"!"&amp;CELL("address",$CU104))&amp;"     USED  "&amp;TEXT(INDIRECT($A$1&amp;"!"&amp;CELL("address",V104)),"#,###.#0")&amp;" KGS      AGAINST BILL OF ENTRY NO    "&amp;INDIRECT($A$1&amp;"!"&amp;CELL("address",$F104))&amp;"      Rate Per Kgs [ "&amp;INDIRECT($A$1&amp;"!"&amp;CELL("address",$I104))&amp;" ]     AGAINST H.S.CODE   "&amp;TEXT(INDIRECT($A$1&amp;"!"&amp;CELL("address",$H104)),"0000.0000")&amp;IF(OR(INDIRECT($A$1&amp;"!"&amp;CELL("address",$X$8))&lt;&gt;"",INDIRECT($A$1&amp;"!"&amp;CELL("address",$Y$8))&lt;&gt;""),"  EFS ONLINE AC #    ","")&amp;_xlfn.IFNA(VLOOKUP(INDIRECT($A$1&amp;"!"&amp;CELL("address",X104)),AC.No[],2,0),"")&amp;_xlfn.IFNA(IF(INDIRECT($A$1&amp;"!"&amp;CELL("address",Y104))&lt;&gt;0,"   +   "&amp;VLOOKUP(INDIRECT($A$1&amp;"!"&amp;CELL("address",Y104)),AC.No[],2,0),""),""),""),REPT("-",150))</f>
        <v/>
      </c>
      <c r="E104" s="7" t="str">
        <f ca="1">IF(INDIRECT($A$1&amp;"!"&amp;CELL("address",$CU104))&lt;&gt;"END",IF(INDIRECT($A$1&amp;"!"&amp;CELL("address",AB104))&lt;&gt;0,"USED IMPORTED   "&amp;INDIRECT($A$1&amp;"!"&amp;CELL("address",$CU104))&amp;"     USED  "&amp;TEXT(INDIRECT($A$1&amp;"!"&amp;CELL("address",AB104)),"#,###.#0")&amp;" KGS      AGAINST BILL OF ENTRY NO    "&amp;INDIRECT($A$1&amp;"!"&amp;CELL("address",$F104))&amp;"      Rate Per Kgs [ "&amp;INDIRECT($A$1&amp;"!"&amp;CELL("address",$I104))&amp;" ]     AGAINST H.S.CODE   "&amp;TEXT(INDIRECT($A$1&amp;"!"&amp;CELL("address",$H104)),"0000.0000")&amp;IF(OR(INDIRECT($A$1&amp;"!"&amp;CELL("address",$AD$8))&lt;&gt;"",INDIRECT($A$1&amp;"!"&amp;CELL("address",$AE$8))&lt;&gt;""),"  EFS ONLINE AC #    ","")&amp;_xlfn.IFNA(VLOOKUP(INDIRECT($A$1&amp;"!"&amp;CELL("address",AD104)),AC.No[],2,0),"")&amp;_xlfn.IFNA(IF(INDIRECT($A$1&amp;"!"&amp;CELL("address",AE104))&lt;&gt;0,"   +   "&amp;VLOOKUP(INDIRECT($A$1&amp;"!"&amp;CELL("address",AE104)),AC.No[],2,0),""),""),""),REPT("-",150))</f>
        <v/>
      </c>
      <c r="F104" s="7" t="str">
        <f ca="1">IF(INDIRECT($A$1&amp;"!"&amp;CELL("address",$CU104))&lt;&gt;"END",IF(INDIRECT($A$1&amp;"!"&amp;CELL("address",AH104))&lt;&gt;0,"USED IMPORTED   "&amp;INDIRECT($A$1&amp;"!"&amp;CELL("address",$CU104))&amp;"     USED  "&amp;TEXT(INDIRECT($A$1&amp;"!"&amp;CELL("address",AH104)),"#,###.#0")&amp;" KGS      AGAINST BILL OF ENTRY NO    "&amp;INDIRECT($A$1&amp;"!"&amp;CELL("address",$F104))&amp;"      Rate Per Kgs [ "&amp;INDIRECT($A$1&amp;"!"&amp;CELL("address",$I104))&amp;" ]     AGAINST H.S.CODE   "&amp;TEXT(INDIRECT($A$1&amp;"!"&amp;CELL("address",$H104)),"0000.0000")&amp;IF(OR(INDIRECT($A$1&amp;"!"&amp;CELL("address",$AJ$8))&lt;&gt;"",INDIRECT($A$1&amp;"!"&amp;CELL("address",$AK$8))&lt;&gt;""),"  EFS ONLINE AC #    ","")&amp;_xlfn.IFNA(VLOOKUP(INDIRECT($A$1&amp;"!"&amp;CELL("address",AJ104)),AC.No[],2,0),"")&amp;_xlfn.IFNA(IF(INDIRECT($A$1&amp;"!"&amp;CELL("address",AK104))&lt;&gt;0,"   +   "&amp;VLOOKUP(INDIRECT($A$1&amp;"!"&amp;CELL("address",AK104)),AC.No[],2,0),""),""),""),REPT("-",150))</f>
        <v/>
      </c>
      <c r="G104" s="7" t="str">
        <f ca="1">IF(INDIRECT($A$1&amp;"!"&amp;CELL("address",$CU104))&lt;&gt;"END",IF(INDIRECT($A$1&amp;"!"&amp;CELL("address",AN104))&lt;&gt;0,"USED IMPORTED   "&amp;INDIRECT($A$1&amp;"!"&amp;CELL("address",$CU104))&amp;"     USED  "&amp;TEXT(INDIRECT($A$1&amp;"!"&amp;CELL("address",AN104)),"#,###.#0")&amp;" KGS      AGAINST BILL OF ENTRY NO    "&amp;INDIRECT($A$1&amp;"!"&amp;CELL("address",$F104))&amp;"      Rate Per Kgs [ "&amp;INDIRECT($A$1&amp;"!"&amp;CELL("address",$I104))&amp;" ]     AGAINST H.S.CODE   "&amp;TEXT(INDIRECT($A$1&amp;"!"&amp;CELL("address",$H104)),"0000.0000")&amp;IF(OR(INDIRECT($A$1&amp;"!"&amp;CELL("address",$AP$8))&lt;&gt;"",INDIRECT($A$1&amp;"!"&amp;CELL("address",$AQ$8))&lt;&gt;""),"  EFS ONLINE AC #    ","")&amp;_xlfn.IFNA(VLOOKUP(INDIRECT($A$1&amp;"!"&amp;CELL("address",AP104)),AC.No[],2,0),"")&amp;_xlfn.IFNA(IF(INDIRECT($A$1&amp;"!"&amp;CELL("address",AQ104))&lt;&gt;0,"   +   "&amp;VLOOKUP(INDIRECT($A$1&amp;"!"&amp;CELL("address",AQ104)),AC.No[],2,0),""),""),""),REPT("-",150))</f>
        <v/>
      </c>
      <c r="H104" s="7" t="str">
        <f ca="1">IF(INDIRECT($A$1&amp;"!"&amp;CELL("address",$CU104))&lt;&gt;"END",IF(INDIRECT($A$1&amp;"!"&amp;CELL("address",AT104))&lt;&gt;0,"USED IMPORTED   "&amp;INDIRECT($A$1&amp;"!"&amp;CELL("address",$CU104))&amp;"     USED  "&amp;TEXT(INDIRECT($A$1&amp;"!"&amp;CELL("address",AT104)),"#,###.#0")&amp;" KGS      AGAINST BILL OF ENTRY NO    "&amp;INDIRECT($A$1&amp;"!"&amp;CELL("address",$F104))&amp;"      Rate Per Kgs [ "&amp;INDIRECT($A$1&amp;"!"&amp;CELL("address",$I104))&amp;" ]     AGAINST H.S.CODE   "&amp;TEXT(INDIRECT($A$1&amp;"!"&amp;CELL("address",$H104)),"0000.0000")&amp;IF(OR(INDIRECT($A$1&amp;"!"&amp;CELL("address",$AV$8))&lt;&gt;"",INDIRECT($A$1&amp;"!"&amp;CELL("address",$AW$8))&lt;&gt;""),"  EFS ONLINE AC #    ","")&amp;_xlfn.IFNA(VLOOKUP(INDIRECT($A$1&amp;"!"&amp;CELL("address",AV104)),AC.No[],2,0),"")&amp;_xlfn.IFNA(IF(INDIRECT($A$1&amp;"!"&amp;CELL("address",AW104))&lt;&gt;0,"   +   "&amp;VLOOKUP(INDIRECT($A$1&amp;"!"&amp;CELL("address",AW104)),AC.No[],2,0),""),""),""),REPT("-",150))</f>
        <v/>
      </c>
      <c r="I104" s="7" t="str">
        <f ca="1">IF(INDIRECT($A$1&amp;"!"&amp;CELL("address",$CU104))&lt;&gt;"END",IF(INDIRECT($A$1&amp;"!"&amp;CELL("address",AZ104))&lt;&gt;0,"USED IMPORTED   "&amp;INDIRECT($A$1&amp;"!"&amp;CELL("address",$CU104))&amp;"     USED  "&amp;TEXT(INDIRECT($A$1&amp;"!"&amp;CELL("address",AZ104)),"#,###.#0")&amp;" KGS      AGAINST BILL OF ENTRY NO    "&amp;INDIRECT($A$1&amp;"!"&amp;CELL("address",$F104))&amp;"      Rate Per Kgs [ "&amp;INDIRECT($A$1&amp;"!"&amp;CELL("address",$I104))&amp;" ]     AGAINST H.S.CODE   "&amp;TEXT(INDIRECT($A$1&amp;"!"&amp;CELL("address",$H104)),"0000.0000")&amp;IF(OR(INDIRECT($A$1&amp;"!"&amp;CELL("address",$BB$8))&lt;&gt;"",INDIRECT($A$1&amp;"!"&amp;CELL("address",$BC$8))&lt;&gt;""),"  EFS ONLINE AC #    ","")&amp;_xlfn.IFNA(VLOOKUP(INDIRECT($A$1&amp;"!"&amp;CELL("address",BB104)),AC.No[],2,0),"")&amp;_xlfn.IFNA(IF(INDIRECT($A$1&amp;"!"&amp;CELL("address",BC104))&lt;&gt;0,"   +   "&amp;VLOOKUP(INDIRECT($A$1&amp;"!"&amp;CELL("address",BC104)),AC.No[],2,0),""),""),""),REPT("-",150))</f>
        <v/>
      </c>
      <c r="J104" s="7" t="str">
        <f ca="1">IF(INDIRECT($A$1&amp;"!"&amp;CELL("address",$CU104))&lt;&gt;"END",IF(INDIRECT($A$1&amp;"!"&amp;CELL("address",BF104))&lt;&gt;0,"USED IMPORTED   "&amp;INDIRECT($A$1&amp;"!"&amp;CELL("address",$CU104))&amp;"     USED  "&amp;TEXT(INDIRECT($A$1&amp;"!"&amp;CELL("address",BF104)),"#,###.#0")&amp;" KGS      AGAINST BILL OF ENTRY NO    "&amp;INDIRECT($A$1&amp;"!"&amp;CELL("address",$F104))&amp;"      Rate Per Kgs [ "&amp;INDIRECT($A$1&amp;"!"&amp;CELL("address",$I104))&amp;" ]     AGAINST H.S.CODE   "&amp;TEXT(INDIRECT($A$1&amp;"!"&amp;CELL("address",$H104)),"0000.0000")&amp;IF(OR(INDIRECT($A$1&amp;"!"&amp;CELL("address",$BH$8))&lt;&gt;"",INDIRECT($A$1&amp;"!"&amp;CELL("address",$BI$8))&lt;&gt;""),"  EFS ONLINE AC #    ","")&amp;_xlfn.IFNA(VLOOKUP(INDIRECT($A$1&amp;"!"&amp;CELL("address",BH104)),AC.No[],2,0),"")&amp;_xlfn.IFNA(IF(INDIRECT($A$1&amp;"!"&amp;CELL("address",BI104))&lt;&gt;0,"   +   "&amp;VLOOKUP(INDIRECT($A$1&amp;"!"&amp;CELL("address",BI104)),AC.No[],2,0),""),""),""),REPT("-",150))</f>
        <v/>
      </c>
      <c r="K104" s="7" t="str">
        <f ca="1">IF(INDIRECT($A$1&amp;"!"&amp;CELL("address",$CU104))&lt;&gt;"END",IF(INDIRECT($A$1&amp;"!"&amp;CELL("address",BL104))&lt;&gt;0,"USED IMPORTED   "&amp;INDIRECT($A$1&amp;"!"&amp;CELL("address",$CU104))&amp;"     USED  "&amp;TEXT(INDIRECT($A$1&amp;"!"&amp;CELL("address",BL104)),"#,###.#0")&amp;" KGS      AGAINST BILL OF ENTRY NO    "&amp;INDIRECT($A$1&amp;"!"&amp;CELL("address",$F104))&amp;"      Rate Per Kgs [ "&amp;INDIRECT($A$1&amp;"!"&amp;CELL("address",$I104))&amp;" ]     AGAINST H.S.CODE   "&amp;TEXT(INDIRECT($A$1&amp;"!"&amp;CELL("address",$H104)),"0000.0000")&amp;IF(OR(INDIRECT($A$1&amp;"!"&amp;CELL("address",$BN$8))&lt;&gt;"",INDIRECT($A$1&amp;"!"&amp;CELL("address",$BO$8))&lt;&gt;""),"  EFS ONLINE AC #    ","")&amp;_xlfn.IFNA(VLOOKUP(INDIRECT($A$1&amp;"!"&amp;CELL("address",BN104)),AC.No[],2,0),"")&amp;_xlfn.IFNA(IF(INDIRECT($A$1&amp;"!"&amp;CELL("address",BO104))&lt;&gt;0,"   +   "&amp;VLOOKUP(INDIRECT($A$1&amp;"!"&amp;CELL("address",BO104)),AC.No[],2,0),""),""),""),REPT("-",150))</f>
        <v/>
      </c>
      <c r="L104" s="7" t="str">
        <f ca="1">IF(INDIRECT($A$1&amp;"!"&amp;CELL("address",$CU104))&lt;&gt;"END",IF(INDIRECT($A$1&amp;"!"&amp;CELL("address",BR104))&lt;&gt;0,"USED IMPORTED   "&amp;INDIRECT($A$1&amp;"!"&amp;CELL("address",$CU104))&amp;"     USED  "&amp;TEXT(INDIRECT($A$1&amp;"!"&amp;CELL("address",BR104)),"#,###.#0")&amp;" KGS      AGAINST BILL OF ENTRY NO    "&amp;INDIRECT($A$1&amp;"!"&amp;CELL("address",$F104))&amp;"      Rate Per Kgs [ "&amp;INDIRECT($A$1&amp;"!"&amp;CELL("address",$I104))&amp;" ]     AGAINST H.S.CODE   "&amp;TEXT(INDIRECT($A$1&amp;"!"&amp;CELL("address",$H104)),"0000.0000")&amp;IF(OR(INDIRECT($A$1&amp;"!"&amp;CELL("address",$BT$8))&lt;&gt;"",INDIRECT($A$1&amp;"!"&amp;CELL("address",$BU$8))&lt;&gt;""),"  EFS ONLINE AC #    ","")&amp;_xlfn.IFNA(VLOOKUP(INDIRECT($A$1&amp;"!"&amp;CELL("address",BT104)),AC.No[],2,0),"")&amp;_xlfn.IFNA(IF(INDIRECT($A$1&amp;"!"&amp;CELL("address",BU104))&lt;&gt;0,"   +   "&amp;VLOOKUP(INDIRECT($A$1&amp;"!"&amp;CELL("address",BU104)),AC.No[],2,0),""),""),""),REPT("-",150))</f>
        <v/>
      </c>
      <c r="M104" s="7" t="str">
        <f ca="1">IF(INDIRECT($A$1&amp;"!"&amp;CELL("address",$CU104))&lt;&gt;"END",IF(INDIRECT($A$1&amp;"!"&amp;CELL("address",BX104))&lt;&gt;0,"USED IMPORTED   "&amp;INDIRECT($A$1&amp;"!"&amp;CELL("address",$CU104))&amp;"     USED  "&amp;TEXT(INDIRECT($A$1&amp;"!"&amp;CELL("address",BX104)),"#,###.#0")&amp;" KGS      AGAINST BILL OF ENTRY NO    "&amp;INDIRECT($A$1&amp;"!"&amp;CELL("address",$F104))&amp;"      Rate Per Kgs [ "&amp;INDIRECT($A$1&amp;"!"&amp;CELL("address",$I104))&amp;" ]     AGAINST H.S.CODE   "&amp;TEXT(INDIRECT($A$1&amp;"!"&amp;CELL("address",$H104)),"0000.0000")&amp;IF(OR(INDIRECT($A$1&amp;"!"&amp;CELL("address",$BZ$8))&lt;&gt;"",INDIRECT($A$1&amp;"!"&amp;CELL("address",$CA$8))&lt;&gt;""),"  EFS ONLINE AC #    ","")&amp;_xlfn.IFNA(VLOOKUP(INDIRECT($A$1&amp;"!"&amp;CELL("address",BZ104)),AC.No[],2,0),"")&amp;_xlfn.IFNA(IF(INDIRECT($A$1&amp;"!"&amp;CELL("address",CA104))&lt;&gt;0,"   +   "&amp;VLOOKUP(INDIRECT($A$1&amp;"!"&amp;CELL("address",CA104)),AC.No[],2,0),""),""),""),REPT("-",150))</f>
        <v/>
      </c>
      <c r="N104" s="7" t="str">
        <f ca="1">IF(INDIRECT($A$1&amp;"!"&amp;CELL("address",$CU104))&lt;&gt;"END",IF(INDIRECT($A$1&amp;"!"&amp;CELL("address",CD104))&lt;&gt;0,"USED IMPORTED   "&amp;INDIRECT($A$1&amp;"!"&amp;CELL("address",$CU104))&amp;"     USED  "&amp;TEXT(INDIRECT($A$1&amp;"!"&amp;CELL("address",CD104)),"#,###.#0")&amp;" KGS      AGAINST BILL OF ENTRY NO    "&amp;INDIRECT($A$1&amp;"!"&amp;CELL("address",$F104))&amp;"      Rate Per Kgs [ "&amp;INDIRECT($A$1&amp;"!"&amp;CELL("address",$I104))&amp;" ]     AGAINST H.S.CODE   "&amp;TEXT(INDIRECT($A$1&amp;"!"&amp;CELL("address",$H104)),"0000.0000")&amp;IF(OR(INDIRECT($A$1&amp;"!"&amp;CELL("address",$CF$8))&lt;&gt;"",INDIRECT($A$1&amp;"!"&amp;CELL("address",$CG$8))&lt;&gt;""),"  EFS ONLINE AC #    ","")&amp;_xlfn.IFNA(VLOOKUP(INDIRECT($A$1&amp;"!"&amp;CELL("address",CF104)),AC.No[],2,0),"")&amp;_xlfn.IFNA(IF(INDIRECT($A$1&amp;"!"&amp;CELL("address",CG104))&lt;&gt;0,"   +   "&amp;VLOOKUP(INDIRECT($A$1&amp;"!"&amp;CELL("address",CG104)),AC.No[],2,0),""),""),""),REPT("-",150))</f>
        <v/>
      </c>
      <c r="O104" s="7" t="str">
        <f ca="1">IF(INDIRECT($A$1&amp;"!"&amp;CELL("address",$CU104))&lt;&gt;"END",IF(INDIRECT($A$1&amp;"!"&amp;CELL("address",CJ104))&lt;&gt;0,"USED IMPORTED   "&amp;INDIRECT($A$1&amp;"!"&amp;CELL("address",$CU104))&amp;"     USED  "&amp;TEXT(INDIRECT($A$1&amp;"!"&amp;CELL("address",CJ104)),"#,###.#0")&amp;" KGS      AGAINST BILL OF ENTRY NO    "&amp;INDIRECT($A$1&amp;"!"&amp;CELL("address",$F104))&amp;"      Rate Per Kgs [ "&amp;INDIRECT($A$1&amp;"!"&amp;CELL("address",$I104))&amp;" ]     AGAINST H.S.CODE   "&amp;TEXT(INDIRECT($A$1&amp;"!"&amp;CELL("address",$H104)),"0000.0000")&amp;IF(OR(INDIRECT($A$1&amp;"!"&amp;CELL("address",$CL$8))&lt;&gt;"",INDIRECT($A$1&amp;"!"&amp;CELL("address",$CM$8))&lt;&gt;""),"  EFS ONLINE AC #    ","")&amp;_xlfn.IFNA(VLOOKUP(INDIRECT($A$1&amp;"!"&amp;CELL("address",CL104)),AC.No[],2,0),"")&amp;_xlfn.IFNA(IF(INDIRECT($A$1&amp;"!"&amp;CELL("address",CM104))&lt;&gt;0,"   +   "&amp;VLOOKUP(INDIRECT($A$1&amp;"!"&amp;CELL("address",CM104)),AC.No[],2,0),""),""),""),REPT("-",150))</f>
        <v/>
      </c>
      <c r="P104" s="7" t="str">
        <f ca="1">IF(INDIRECT($A$1&amp;"!"&amp;CELL("address",$CU104))&lt;&gt;"END",IF(INDIRECT($A$1&amp;"!"&amp;CELL("address",CP104))&lt;&gt;0,"USED IMPORTED   "&amp;INDIRECT($A$1&amp;"!"&amp;CELL("address",$CU104))&amp;"     USED  "&amp;TEXT(INDIRECT($A$1&amp;"!"&amp;CELL("address",CP104)),"#,###.#0")&amp;" KGS      AGAINST BILL OF ENTRY NO    "&amp;INDIRECT($A$1&amp;"!"&amp;CELL("address",$F104))&amp;"      Rate Per Kgs [ "&amp;INDIRECT($A$1&amp;"!"&amp;CELL("address",$I104))&amp;" ]     AGAINST H.S.CODE   "&amp;TEXT(INDIRECT($A$1&amp;"!"&amp;CELL("address",$H104)),"0000.0000")&amp;IF(OR(INDIRECT($A$1&amp;"!"&amp;CELL("address",$CR$8))&lt;&gt;"",INDIRECT($A$1&amp;"!"&amp;CELL("address",$CS$8))&lt;&gt;""),"  EFS ONLINE AC #    ","")&amp;_xlfn.IFNA(VLOOKUP(INDIRECT($A$1&amp;"!"&amp;CELL("address",CR104)),AC.No[],2,0),"")&amp;_xlfn.IFNA(IF(INDIRECT($A$1&amp;"!"&amp;CELL("address",CS104))&lt;&gt;0,"   +   "&amp;VLOOKUP(INDIRECT($A$1&amp;"!"&amp;CELL("address",CS104)),AC.No[],2,0),""),""),""),REPT("-",150))</f>
        <v/>
      </c>
    </row>
    <row r="105" spans="1:16" x14ac:dyDescent="0.2">
      <c r="A105" s="124">
        <v>96</v>
      </c>
      <c r="B105" s="7" t="str">
        <f ca="1">IF(INDIRECT($A$1&amp;"!"&amp;CELL("address",$CU105))&lt;&gt;"END",IF(INDIRECT($A$1&amp;"!"&amp;CELL("address",J105))&lt;&gt;0,"USED IMPORTED   "&amp;INDIRECT($A$1&amp;"!"&amp;CELL("address",$CU105))&amp;"     USED  "&amp;TEXT(INDIRECT($A$1&amp;"!"&amp;CELL("address",J105)),"#,###.#0")&amp;" KGS      AGAINST BILL OF ENTRY NO    "&amp;INDIRECT($A$1&amp;"!"&amp;CELL("address",$F105))&amp;"      Rate Per Kgs [ "&amp;INDIRECT($A$1&amp;"!"&amp;CELL("address",$I105))&amp;" ]     AGAINST H.S.CODE   "&amp;TEXT(INDIRECT($A$1&amp;"!"&amp;CELL("address",$H105)),"0000.0000")&amp;IF(OR(INDIRECT($A$1&amp;"!"&amp;CELL("address",$L$8))&lt;&gt;"",INDIRECT($A$1&amp;"!"&amp;CELL("address",$M$8))&lt;&gt;""),"  EFS ONLINE AC #    ","")&amp;_xlfn.IFNA(VLOOKUP(INDIRECT($A$1&amp;"!"&amp;CELL("address",L105)),AC.No[],2,0),"")&amp;_xlfn.IFNA(IF(INDIRECT($A$1&amp;"!"&amp;CELL("address",M105))&lt;&gt;0,"   +   "&amp;VLOOKUP(INDIRECT($A$1&amp;"!"&amp;CELL("address",M105)),AC.No[],2,0),""),""),""),REPT("-",150))</f>
        <v xml:space="preserve">USED IMPORTED        USED  Running KGS      AGAINST BILL OF ENTRY NO    PCSE-PF-17-04-08-2023      Rate Per Kgs [ 1.98 ]     AGAINST H.S.CODE   5402.3900  EFS ONLINE AC #    </v>
      </c>
      <c r="C105" s="7" t="str">
        <f ca="1">IF(INDIRECT($A$1&amp;"!"&amp;CELL("address",$CU105))&lt;&gt;"END",IF(INDIRECT($A$1&amp;"!"&amp;CELL("address",P105))&lt;&gt;0,"USED IMPORTED   "&amp;INDIRECT($A$1&amp;"!"&amp;CELL("address",$CU105))&amp;"     USED  "&amp;TEXT(INDIRECT($A$1&amp;"!"&amp;CELL("address",P105)),"#,###.#0")&amp;" KGS      AGAINST BILL OF ENTRY NO    "&amp;INDIRECT($A$1&amp;"!"&amp;CELL("address",$F105))&amp;"      Rate Per Kgs [ "&amp;INDIRECT($A$1&amp;"!"&amp;CELL("address",$I105))&amp;" ]     AGAINST H.S.CODE   "&amp;TEXT(INDIRECT($A$1&amp;"!"&amp;CELL("address",$H105)),"0000.0000")&amp;IF(OR(INDIRECT($A$1&amp;"!"&amp;CELL("address",$R$8))&lt;&gt;"",INDIRECT($A$1&amp;"!"&amp;CELL("address",$S$8))&lt;&gt;""),"  EFS ONLINE AC #    ","")&amp;_xlfn.IFNA(VLOOKUP(INDIRECT($A$1&amp;"!"&amp;CELL("address",R105)),AC.No[],2,0),"")&amp;_xlfn.IFNA(IF(INDIRECT($A$1&amp;"!"&amp;CELL("address",S105))&lt;&gt;0,"   +   "&amp;VLOOKUP(INDIRECT($A$1&amp;"!"&amp;CELL("address",S105)),AC.No[],2,0),""),""),""),REPT("-",150))</f>
        <v xml:space="preserve">USED IMPORTED        USED  PCSE-PF-195-03-11-2023 KGS      AGAINST BILL OF ENTRY NO    PCSE-PF-17-04-08-2023      Rate Per Kgs [ 1.98 ]     AGAINST H.S.CODE   5402.3900  EFS ONLINE AC #    </v>
      </c>
      <c r="D105" s="7" t="str">
        <f ca="1">IF(INDIRECT($A$1&amp;"!"&amp;CELL("address",$CU105))&lt;&gt;"END",IF(INDIRECT($A$1&amp;"!"&amp;CELL("address",V105))&lt;&gt;0,"USED IMPORTED   "&amp;INDIRECT($A$1&amp;"!"&amp;CELL("address",$CU105))&amp;"     USED  "&amp;TEXT(INDIRECT($A$1&amp;"!"&amp;CELL("address",V105)),"#,###.#0")&amp;" KGS      AGAINST BILL OF ENTRY NO    "&amp;INDIRECT($A$1&amp;"!"&amp;CELL("address",$F105))&amp;"      Rate Per Kgs [ "&amp;INDIRECT($A$1&amp;"!"&amp;CELL("address",$I105))&amp;" ]     AGAINST H.S.CODE   "&amp;TEXT(INDIRECT($A$1&amp;"!"&amp;CELL("address",$H105)),"0000.0000")&amp;IF(OR(INDIRECT($A$1&amp;"!"&amp;CELL("address",$X$8))&lt;&gt;"",INDIRECT($A$1&amp;"!"&amp;CELL("address",$Y$8))&lt;&gt;""),"  EFS ONLINE AC #    ","")&amp;_xlfn.IFNA(VLOOKUP(INDIRECT($A$1&amp;"!"&amp;CELL("address",X105)),AC.No[],2,0),"")&amp;_xlfn.IFNA(IF(INDIRECT($A$1&amp;"!"&amp;CELL("address",Y105))&lt;&gt;0,"   +   "&amp;VLOOKUP(INDIRECT($A$1&amp;"!"&amp;CELL("address",Y105)),AC.No[],2,0),""),""),""),REPT("-",150))</f>
        <v/>
      </c>
      <c r="E105" s="7" t="str">
        <f ca="1">IF(INDIRECT($A$1&amp;"!"&amp;CELL("address",$CU105))&lt;&gt;"END",IF(INDIRECT($A$1&amp;"!"&amp;CELL("address",AB105))&lt;&gt;0,"USED IMPORTED   "&amp;INDIRECT($A$1&amp;"!"&amp;CELL("address",$CU105))&amp;"     USED  "&amp;TEXT(INDIRECT($A$1&amp;"!"&amp;CELL("address",AB105)),"#,###.#0")&amp;" KGS      AGAINST BILL OF ENTRY NO    "&amp;INDIRECT($A$1&amp;"!"&amp;CELL("address",$F105))&amp;"      Rate Per Kgs [ "&amp;INDIRECT($A$1&amp;"!"&amp;CELL("address",$I105))&amp;" ]     AGAINST H.S.CODE   "&amp;TEXT(INDIRECT($A$1&amp;"!"&amp;CELL("address",$H105)),"0000.0000")&amp;IF(OR(INDIRECT($A$1&amp;"!"&amp;CELL("address",$AD$8))&lt;&gt;"",INDIRECT($A$1&amp;"!"&amp;CELL("address",$AE$8))&lt;&gt;""),"  EFS ONLINE AC #    ","")&amp;_xlfn.IFNA(VLOOKUP(INDIRECT($A$1&amp;"!"&amp;CELL("address",AD105)),AC.No[],2,0),"")&amp;_xlfn.IFNA(IF(INDIRECT($A$1&amp;"!"&amp;CELL("address",AE105))&lt;&gt;0,"   +   "&amp;VLOOKUP(INDIRECT($A$1&amp;"!"&amp;CELL("address",AE105)),AC.No[],2,0),""),""),""),REPT("-",150))</f>
        <v/>
      </c>
      <c r="F105" s="7" t="str">
        <f ca="1">IF(INDIRECT($A$1&amp;"!"&amp;CELL("address",$CU105))&lt;&gt;"END",IF(INDIRECT($A$1&amp;"!"&amp;CELL("address",AH105))&lt;&gt;0,"USED IMPORTED   "&amp;INDIRECT($A$1&amp;"!"&amp;CELL("address",$CU105))&amp;"     USED  "&amp;TEXT(INDIRECT($A$1&amp;"!"&amp;CELL("address",AH105)),"#,###.#0")&amp;" KGS      AGAINST BILL OF ENTRY NO    "&amp;INDIRECT($A$1&amp;"!"&amp;CELL("address",$F105))&amp;"      Rate Per Kgs [ "&amp;INDIRECT($A$1&amp;"!"&amp;CELL("address",$I105))&amp;" ]     AGAINST H.S.CODE   "&amp;TEXT(INDIRECT($A$1&amp;"!"&amp;CELL("address",$H105)),"0000.0000")&amp;IF(OR(INDIRECT($A$1&amp;"!"&amp;CELL("address",$AJ$8))&lt;&gt;"",INDIRECT($A$1&amp;"!"&amp;CELL("address",$AK$8))&lt;&gt;""),"  EFS ONLINE AC #    ","")&amp;_xlfn.IFNA(VLOOKUP(INDIRECT($A$1&amp;"!"&amp;CELL("address",AJ105)),AC.No[],2,0),"")&amp;_xlfn.IFNA(IF(INDIRECT($A$1&amp;"!"&amp;CELL("address",AK105))&lt;&gt;0,"   +   "&amp;VLOOKUP(INDIRECT($A$1&amp;"!"&amp;CELL("address",AK105)),AC.No[],2,0),""),""),""),REPT("-",150))</f>
        <v/>
      </c>
      <c r="G105" s="7" t="str">
        <f ca="1">IF(INDIRECT($A$1&amp;"!"&amp;CELL("address",$CU105))&lt;&gt;"END",IF(INDIRECT($A$1&amp;"!"&amp;CELL("address",AN105))&lt;&gt;0,"USED IMPORTED   "&amp;INDIRECT($A$1&amp;"!"&amp;CELL("address",$CU105))&amp;"     USED  "&amp;TEXT(INDIRECT($A$1&amp;"!"&amp;CELL("address",AN105)),"#,###.#0")&amp;" KGS      AGAINST BILL OF ENTRY NO    "&amp;INDIRECT($A$1&amp;"!"&amp;CELL("address",$F105))&amp;"      Rate Per Kgs [ "&amp;INDIRECT($A$1&amp;"!"&amp;CELL("address",$I105))&amp;" ]     AGAINST H.S.CODE   "&amp;TEXT(INDIRECT($A$1&amp;"!"&amp;CELL("address",$H105)),"0000.0000")&amp;IF(OR(INDIRECT($A$1&amp;"!"&amp;CELL("address",$AP$8))&lt;&gt;"",INDIRECT($A$1&amp;"!"&amp;CELL("address",$AQ$8))&lt;&gt;""),"  EFS ONLINE AC #    ","")&amp;_xlfn.IFNA(VLOOKUP(INDIRECT($A$1&amp;"!"&amp;CELL("address",AP105)),AC.No[],2,0),"")&amp;_xlfn.IFNA(IF(INDIRECT($A$1&amp;"!"&amp;CELL("address",AQ105))&lt;&gt;0,"   +   "&amp;VLOOKUP(INDIRECT($A$1&amp;"!"&amp;CELL("address",AQ105)),AC.No[],2,0),""),""),""),REPT("-",150))</f>
        <v/>
      </c>
      <c r="H105" s="7" t="str">
        <f ca="1">IF(INDIRECT($A$1&amp;"!"&amp;CELL("address",$CU105))&lt;&gt;"END",IF(INDIRECT($A$1&amp;"!"&amp;CELL("address",AT105))&lt;&gt;0,"USED IMPORTED   "&amp;INDIRECT($A$1&amp;"!"&amp;CELL("address",$CU105))&amp;"     USED  "&amp;TEXT(INDIRECT($A$1&amp;"!"&amp;CELL("address",AT105)),"#,###.#0")&amp;" KGS      AGAINST BILL OF ENTRY NO    "&amp;INDIRECT($A$1&amp;"!"&amp;CELL("address",$F105))&amp;"      Rate Per Kgs [ "&amp;INDIRECT($A$1&amp;"!"&amp;CELL("address",$I105))&amp;" ]     AGAINST H.S.CODE   "&amp;TEXT(INDIRECT($A$1&amp;"!"&amp;CELL("address",$H105)),"0000.0000")&amp;IF(OR(INDIRECT($A$1&amp;"!"&amp;CELL("address",$AV$8))&lt;&gt;"",INDIRECT($A$1&amp;"!"&amp;CELL("address",$AW$8))&lt;&gt;""),"  EFS ONLINE AC #    ","")&amp;_xlfn.IFNA(VLOOKUP(INDIRECT($A$1&amp;"!"&amp;CELL("address",AV105)),AC.No[],2,0),"")&amp;_xlfn.IFNA(IF(INDIRECT($A$1&amp;"!"&amp;CELL("address",AW105))&lt;&gt;0,"   +   "&amp;VLOOKUP(INDIRECT($A$1&amp;"!"&amp;CELL("address",AW105)),AC.No[],2,0),""),""),""),REPT("-",150))</f>
        <v/>
      </c>
      <c r="I105" s="7" t="str">
        <f ca="1">IF(INDIRECT($A$1&amp;"!"&amp;CELL("address",$CU105))&lt;&gt;"END",IF(INDIRECT($A$1&amp;"!"&amp;CELL("address",AZ105))&lt;&gt;0,"USED IMPORTED   "&amp;INDIRECT($A$1&amp;"!"&amp;CELL("address",$CU105))&amp;"     USED  "&amp;TEXT(INDIRECT($A$1&amp;"!"&amp;CELL("address",AZ105)),"#,###.#0")&amp;" KGS      AGAINST BILL OF ENTRY NO    "&amp;INDIRECT($A$1&amp;"!"&amp;CELL("address",$F105))&amp;"      Rate Per Kgs [ "&amp;INDIRECT($A$1&amp;"!"&amp;CELL("address",$I105))&amp;" ]     AGAINST H.S.CODE   "&amp;TEXT(INDIRECT($A$1&amp;"!"&amp;CELL("address",$H105)),"0000.0000")&amp;IF(OR(INDIRECT($A$1&amp;"!"&amp;CELL("address",$BB$8))&lt;&gt;"",INDIRECT($A$1&amp;"!"&amp;CELL("address",$BC$8))&lt;&gt;""),"  EFS ONLINE AC #    ","")&amp;_xlfn.IFNA(VLOOKUP(INDIRECT($A$1&amp;"!"&amp;CELL("address",BB105)),AC.No[],2,0),"")&amp;_xlfn.IFNA(IF(INDIRECT($A$1&amp;"!"&amp;CELL("address",BC105))&lt;&gt;0,"   +   "&amp;VLOOKUP(INDIRECT($A$1&amp;"!"&amp;CELL("address",BC105)),AC.No[],2,0),""),""),""),REPT("-",150))</f>
        <v/>
      </c>
      <c r="J105" s="7" t="str">
        <f ca="1">IF(INDIRECT($A$1&amp;"!"&amp;CELL("address",$CU105))&lt;&gt;"END",IF(INDIRECT($A$1&amp;"!"&amp;CELL("address",BF105))&lt;&gt;0,"USED IMPORTED   "&amp;INDIRECT($A$1&amp;"!"&amp;CELL("address",$CU105))&amp;"     USED  "&amp;TEXT(INDIRECT($A$1&amp;"!"&amp;CELL("address",BF105)),"#,###.#0")&amp;" KGS      AGAINST BILL OF ENTRY NO    "&amp;INDIRECT($A$1&amp;"!"&amp;CELL("address",$F105))&amp;"      Rate Per Kgs [ "&amp;INDIRECT($A$1&amp;"!"&amp;CELL("address",$I105))&amp;" ]     AGAINST H.S.CODE   "&amp;TEXT(INDIRECT($A$1&amp;"!"&amp;CELL("address",$H105)),"0000.0000")&amp;IF(OR(INDIRECT($A$1&amp;"!"&amp;CELL("address",$BH$8))&lt;&gt;"",INDIRECT($A$1&amp;"!"&amp;CELL("address",$BI$8))&lt;&gt;""),"  EFS ONLINE AC #    ","")&amp;_xlfn.IFNA(VLOOKUP(INDIRECT($A$1&amp;"!"&amp;CELL("address",BH105)),AC.No[],2,0),"")&amp;_xlfn.IFNA(IF(INDIRECT($A$1&amp;"!"&amp;CELL("address",BI105))&lt;&gt;0,"   +   "&amp;VLOOKUP(INDIRECT($A$1&amp;"!"&amp;CELL("address",BI105)),AC.No[],2,0),""),""),""),REPT("-",150))</f>
        <v/>
      </c>
      <c r="K105" s="7" t="str">
        <f ca="1">IF(INDIRECT($A$1&amp;"!"&amp;CELL("address",$CU105))&lt;&gt;"END",IF(INDIRECT($A$1&amp;"!"&amp;CELL("address",BL105))&lt;&gt;0,"USED IMPORTED   "&amp;INDIRECT($A$1&amp;"!"&amp;CELL("address",$CU105))&amp;"     USED  "&amp;TEXT(INDIRECT($A$1&amp;"!"&amp;CELL("address",BL105)),"#,###.#0")&amp;" KGS      AGAINST BILL OF ENTRY NO    "&amp;INDIRECT($A$1&amp;"!"&amp;CELL("address",$F105))&amp;"      Rate Per Kgs [ "&amp;INDIRECT($A$1&amp;"!"&amp;CELL("address",$I105))&amp;" ]     AGAINST H.S.CODE   "&amp;TEXT(INDIRECT($A$1&amp;"!"&amp;CELL("address",$H105)),"0000.0000")&amp;IF(OR(INDIRECT($A$1&amp;"!"&amp;CELL("address",$BN$8))&lt;&gt;"",INDIRECT($A$1&amp;"!"&amp;CELL("address",$BO$8))&lt;&gt;""),"  EFS ONLINE AC #    ","")&amp;_xlfn.IFNA(VLOOKUP(INDIRECT($A$1&amp;"!"&amp;CELL("address",BN105)),AC.No[],2,0),"")&amp;_xlfn.IFNA(IF(INDIRECT($A$1&amp;"!"&amp;CELL("address",BO105))&lt;&gt;0,"   +   "&amp;VLOOKUP(INDIRECT($A$1&amp;"!"&amp;CELL("address",BO105)),AC.No[],2,0),""),""),""),REPT("-",150))</f>
        <v/>
      </c>
      <c r="L105" s="7" t="str">
        <f ca="1">IF(INDIRECT($A$1&amp;"!"&amp;CELL("address",$CU105))&lt;&gt;"END",IF(INDIRECT($A$1&amp;"!"&amp;CELL("address",BR105))&lt;&gt;0,"USED IMPORTED   "&amp;INDIRECT($A$1&amp;"!"&amp;CELL("address",$CU105))&amp;"     USED  "&amp;TEXT(INDIRECT($A$1&amp;"!"&amp;CELL("address",BR105)),"#,###.#0")&amp;" KGS      AGAINST BILL OF ENTRY NO    "&amp;INDIRECT($A$1&amp;"!"&amp;CELL("address",$F105))&amp;"      Rate Per Kgs [ "&amp;INDIRECT($A$1&amp;"!"&amp;CELL("address",$I105))&amp;" ]     AGAINST H.S.CODE   "&amp;TEXT(INDIRECT($A$1&amp;"!"&amp;CELL("address",$H105)),"0000.0000")&amp;IF(OR(INDIRECT($A$1&amp;"!"&amp;CELL("address",$BT$8))&lt;&gt;"",INDIRECT($A$1&amp;"!"&amp;CELL("address",$BU$8))&lt;&gt;""),"  EFS ONLINE AC #    ","")&amp;_xlfn.IFNA(VLOOKUP(INDIRECT($A$1&amp;"!"&amp;CELL("address",BT105)),AC.No[],2,0),"")&amp;_xlfn.IFNA(IF(INDIRECT($A$1&amp;"!"&amp;CELL("address",BU105))&lt;&gt;0,"   +   "&amp;VLOOKUP(INDIRECT($A$1&amp;"!"&amp;CELL("address",BU105)),AC.No[],2,0),""),""),""),REPT("-",150))</f>
        <v/>
      </c>
      <c r="M105" s="7" t="str">
        <f ca="1">IF(INDIRECT($A$1&amp;"!"&amp;CELL("address",$CU105))&lt;&gt;"END",IF(INDIRECT($A$1&amp;"!"&amp;CELL("address",BX105))&lt;&gt;0,"USED IMPORTED   "&amp;INDIRECT($A$1&amp;"!"&amp;CELL("address",$CU105))&amp;"     USED  "&amp;TEXT(INDIRECT($A$1&amp;"!"&amp;CELL("address",BX105)),"#,###.#0")&amp;" KGS      AGAINST BILL OF ENTRY NO    "&amp;INDIRECT($A$1&amp;"!"&amp;CELL("address",$F105))&amp;"      Rate Per Kgs [ "&amp;INDIRECT($A$1&amp;"!"&amp;CELL("address",$I105))&amp;" ]     AGAINST H.S.CODE   "&amp;TEXT(INDIRECT($A$1&amp;"!"&amp;CELL("address",$H105)),"0000.0000")&amp;IF(OR(INDIRECT($A$1&amp;"!"&amp;CELL("address",$BZ$8))&lt;&gt;"",INDIRECT($A$1&amp;"!"&amp;CELL("address",$CA$8))&lt;&gt;""),"  EFS ONLINE AC #    ","")&amp;_xlfn.IFNA(VLOOKUP(INDIRECT($A$1&amp;"!"&amp;CELL("address",BZ105)),AC.No[],2,0),"")&amp;_xlfn.IFNA(IF(INDIRECT($A$1&amp;"!"&amp;CELL("address",CA105))&lt;&gt;0,"   +   "&amp;VLOOKUP(INDIRECT($A$1&amp;"!"&amp;CELL("address",CA105)),AC.No[],2,0),""),""),""),REPT("-",150))</f>
        <v/>
      </c>
      <c r="N105" s="7" t="str">
        <f ca="1">IF(INDIRECT($A$1&amp;"!"&amp;CELL("address",$CU105))&lt;&gt;"END",IF(INDIRECT($A$1&amp;"!"&amp;CELL("address",CD105))&lt;&gt;0,"USED IMPORTED   "&amp;INDIRECT($A$1&amp;"!"&amp;CELL("address",$CU105))&amp;"     USED  "&amp;TEXT(INDIRECT($A$1&amp;"!"&amp;CELL("address",CD105)),"#,###.#0")&amp;" KGS      AGAINST BILL OF ENTRY NO    "&amp;INDIRECT($A$1&amp;"!"&amp;CELL("address",$F105))&amp;"      Rate Per Kgs [ "&amp;INDIRECT($A$1&amp;"!"&amp;CELL("address",$I105))&amp;" ]     AGAINST H.S.CODE   "&amp;TEXT(INDIRECT($A$1&amp;"!"&amp;CELL("address",$H105)),"0000.0000")&amp;IF(OR(INDIRECT($A$1&amp;"!"&amp;CELL("address",$CF$8))&lt;&gt;"",INDIRECT($A$1&amp;"!"&amp;CELL("address",$CG$8))&lt;&gt;""),"  EFS ONLINE AC #    ","")&amp;_xlfn.IFNA(VLOOKUP(INDIRECT($A$1&amp;"!"&amp;CELL("address",CF105)),AC.No[],2,0),"")&amp;_xlfn.IFNA(IF(INDIRECT($A$1&amp;"!"&amp;CELL("address",CG105))&lt;&gt;0,"   +   "&amp;VLOOKUP(INDIRECT($A$1&amp;"!"&amp;CELL("address",CG105)),AC.No[],2,0),""),""),""),REPT("-",150))</f>
        <v/>
      </c>
      <c r="O105" s="7" t="str">
        <f ca="1">IF(INDIRECT($A$1&amp;"!"&amp;CELL("address",$CU105))&lt;&gt;"END",IF(INDIRECT($A$1&amp;"!"&amp;CELL("address",CJ105))&lt;&gt;0,"USED IMPORTED   "&amp;INDIRECT($A$1&amp;"!"&amp;CELL("address",$CU105))&amp;"     USED  "&amp;TEXT(INDIRECT($A$1&amp;"!"&amp;CELL("address",CJ105)),"#,###.#0")&amp;" KGS      AGAINST BILL OF ENTRY NO    "&amp;INDIRECT($A$1&amp;"!"&amp;CELL("address",$F105))&amp;"      Rate Per Kgs [ "&amp;INDIRECT($A$1&amp;"!"&amp;CELL("address",$I105))&amp;" ]     AGAINST H.S.CODE   "&amp;TEXT(INDIRECT($A$1&amp;"!"&amp;CELL("address",$H105)),"0000.0000")&amp;IF(OR(INDIRECT($A$1&amp;"!"&amp;CELL("address",$CL$8))&lt;&gt;"",INDIRECT($A$1&amp;"!"&amp;CELL("address",$CM$8))&lt;&gt;""),"  EFS ONLINE AC #    ","")&amp;_xlfn.IFNA(VLOOKUP(INDIRECT($A$1&amp;"!"&amp;CELL("address",CL105)),AC.No[],2,0),"")&amp;_xlfn.IFNA(IF(INDIRECT($A$1&amp;"!"&amp;CELL("address",CM105))&lt;&gt;0,"   +   "&amp;VLOOKUP(INDIRECT($A$1&amp;"!"&amp;CELL("address",CM105)),AC.No[],2,0),""),""),""),REPT("-",150))</f>
        <v/>
      </c>
      <c r="P105" s="7" t="str">
        <f ca="1">IF(INDIRECT($A$1&amp;"!"&amp;CELL("address",$CU105))&lt;&gt;"END",IF(INDIRECT($A$1&amp;"!"&amp;CELL("address",CP105))&lt;&gt;0,"USED IMPORTED   "&amp;INDIRECT($A$1&amp;"!"&amp;CELL("address",$CU105))&amp;"     USED  "&amp;TEXT(INDIRECT($A$1&amp;"!"&amp;CELL("address",CP105)),"#,###.#0")&amp;" KGS      AGAINST BILL OF ENTRY NO    "&amp;INDIRECT($A$1&amp;"!"&amp;CELL("address",$F105))&amp;"      Rate Per Kgs [ "&amp;INDIRECT($A$1&amp;"!"&amp;CELL("address",$I105))&amp;" ]     AGAINST H.S.CODE   "&amp;TEXT(INDIRECT($A$1&amp;"!"&amp;CELL("address",$H105)),"0000.0000")&amp;IF(OR(INDIRECT($A$1&amp;"!"&amp;CELL("address",$CR$8))&lt;&gt;"",INDIRECT($A$1&amp;"!"&amp;CELL("address",$CS$8))&lt;&gt;""),"  EFS ONLINE AC #    ","")&amp;_xlfn.IFNA(VLOOKUP(INDIRECT($A$1&amp;"!"&amp;CELL("address",CR105)),AC.No[],2,0),"")&amp;_xlfn.IFNA(IF(INDIRECT($A$1&amp;"!"&amp;CELL("address",CS105))&lt;&gt;0,"   +   "&amp;VLOOKUP(INDIRECT($A$1&amp;"!"&amp;CELL("address",CS105)),AC.No[],2,0),""),""),""),REPT("-",150))</f>
        <v/>
      </c>
    </row>
    <row r="106" spans="1:16" x14ac:dyDescent="0.2">
      <c r="A106" s="124">
        <v>97</v>
      </c>
      <c r="B106" s="7" t="str">
        <f ca="1">IF(INDIRECT($A$1&amp;"!"&amp;CELL("address",$CU106))&lt;&gt;"END",IF(INDIRECT($A$1&amp;"!"&amp;CELL("address",J106))&lt;&gt;0,"USED IMPORTED   "&amp;INDIRECT($A$1&amp;"!"&amp;CELL("address",$CU106))&amp;"     USED  "&amp;TEXT(INDIRECT($A$1&amp;"!"&amp;CELL("address",J106)),"#,###.#0")&amp;" KGS      AGAINST BILL OF ENTRY NO    "&amp;INDIRECT($A$1&amp;"!"&amp;CELL("address",$F106))&amp;"      Rate Per Kgs [ "&amp;INDIRECT($A$1&amp;"!"&amp;CELL("address",$I106))&amp;" ]     AGAINST H.S.CODE   "&amp;TEXT(INDIRECT($A$1&amp;"!"&amp;CELL("address",$H106)),"0000.0000")&amp;IF(OR(INDIRECT($A$1&amp;"!"&amp;CELL("address",$L$8))&lt;&gt;"",INDIRECT($A$1&amp;"!"&amp;CELL("address",$M$8))&lt;&gt;""),"  EFS ONLINE AC #    ","")&amp;_xlfn.IFNA(VLOOKUP(INDIRECT($A$1&amp;"!"&amp;CELL("address",L106)),AC.No[],2,0),"")&amp;_xlfn.IFNA(IF(INDIRECT($A$1&amp;"!"&amp;CELL("address",M106))&lt;&gt;0,"   +   "&amp;VLOOKUP(INDIRECT($A$1&amp;"!"&amp;CELL("address",M106)),AC.No[],2,0),""),""),""),REPT("-",150))</f>
        <v/>
      </c>
      <c r="C106" s="7" t="str">
        <f ca="1">IF(INDIRECT($A$1&amp;"!"&amp;CELL("address",$CU106))&lt;&gt;"END",IF(INDIRECT($A$1&amp;"!"&amp;CELL("address",P106))&lt;&gt;0,"USED IMPORTED   "&amp;INDIRECT($A$1&amp;"!"&amp;CELL("address",$CU106))&amp;"     USED  "&amp;TEXT(INDIRECT($A$1&amp;"!"&amp;CELL("address",P106)),"#,###.#0")&amp;" KGS      AGAINST BILL OF ENTRY NO    "&amp;INDIRECT($A$1&amp;"!"&amp;CELL("address",$F106))&amp;"      Rate Per Kgs [ "&amp;INDIRECT($A$1&amp;"!"&amp;CELL("address",$I106))&amp;" ]     AGAINST H.S.CODE   "&amp;TEXT(INDIRECT($A$1&amp;"!"&amp;CELL("address",$H106)),"0000.0000")&amp;IF(OR(INDIRECT($A$1&amp;"!"&amp;CELL("address",$R$8))&lt;&gt;"",INDIRECT($A$1&amp;"!"&amp;CELL("address",$S$8))&lt;&gt;""),"  EFS ONLINE AC #    ","")&amp;_xlfn.IFNA(VLOOKUP(INDIRECT($A$1&amp;"!"&amp;CELL("address",R106)),AC.No[],2,0),"")&amp;_xlfn.IFNA(IF(INDIRECT($A$1&amp;"!"&amp;CELL("address",S106))&lt;&gt;0,"   +   "&amp;VLOOKUP(INDIRECT($A$1&amp;"!"&amp;CELL("address",S106)),AC.No[],2,0),""),""),""),REPT("-",150))</f>
        <v/>
      </c>
      <c r="D106" s="7" t="str">
        <f ca="1">IF(INDIRECT($A$1&amp;"!"&amp;CELL("address",$CU106))&lt;&gt;"END",IF(INDIRECT($A$1&amp;"!"&amp;CELL("address",V106))&lt;&gt;0,"USED IMPORTED   "&amp;INDIRECT($A$1&amp;"!"&amp;CELL("address",$CU106))&amp;"     USED  "&amp;TEXT(INDIRECT($A$1&amp;"!"&amp;CELL("address",V106)),"#,###.#0")&amp;" KGS      AGAINST BILL OF ENTRY NO    "&amp;INDIRECT($A$1&amp;"!"&amp;CELL("address",$F106))&amp;"      Rate Per Kgs [ "&amp;INDIRECT($A$1&amp;"!"&amp;CELL("address",$I106))&amp;" ]     AGAINST H.S.CODE   "&amp;TEXT(INDIRECT($A$1&amp;"!"&amp;CELL("address",$H106)),"0000.0000")&amp;IF(OR(INDIRECT($A$1&amp;"!"&amp;CELL("address",$X$8))&lt;&gt;"",INDIRECT($A$1&amp;"!"&amp;CELL("address",$Y$8))&lt;&gt;""),"  EFS ONLINE AC #    ","")&amp;_xlfn.IFNA(VLOOKUP(INDIRECT($A$1&amp;"!"&amp;CELL("address",X106)),AC.No[],2,0),"")&amp;_xlfn.IFNA(IF(INDIRECT($A$1&amp;"!"&amp;CELL("address",Y106))&lt;&gt;0,"   +   "&amp;VLOOKUP(INDIRECT($A$1&amp;"!"&amp;CELL("address",Y106)),AC.No[],2,0),""),""),""),REPT("-",150))</f>
        <v/>
      </c>
      <c r="E106" s="7" t="str">
        <f ca="1">IF(INDIRECT($A$1&amp;"!"&amp;CELL("address",$CU106))&lt;&gt;"END",IF(INDIRECT($A$1&amp;"!"&amp;CELL("address",AB106))&lt;&gt;0,"USED IMPORTED   "&amp;INDIRECT($A$1&amp;"!"&amp;CELL("address",$CU106))&amp;"     USED  "&amp;TEXT(INDIRECT($A$1&amp;"!"&amp;CELL("address",AB106)),"#,###.#0")&amp;" KGS      AGAINST BILL OF ENTRY NO    "&amp;INDIRECT($A$1&amp;"!"&amp;CELL("address",$F106))&amp;"      Rate Per Kgs [ "&amp;INDIRECT($A$1&amp;"!"&amp;CELL("address",$I106))&amp;" ]     AGAINST H.S.CODE   "&amp;TEXT(INDIRECT($A$1&amp;"!"&amp;CELL("address",$H106)),"0000.0000")&amp;IF(OR(INDIRECT($A$1&amp;"!"&amp;CELL("address",$AD$8))&lt;&gt;"",INDIRECT($A$1&amp;"!"&amp;CELL("address",$AE$8))&lt;&gt;""),"  EFS ONLINE AC #    ","")&amp;_xlfn.IFNA(VLOOKUP(INDIRECT($A$1&amp;"!"&amp;CELL("address",AD106)),AC.No[],2,0),"")&amp;_xlfn.IFNA(IF(INDIRECT($A$1&amp;"!"&amp;CELL("address",AE106))&lt;&gt;0,"   +   "&amp;VLOOKUP(INDIRECT($A$1&amp;"!"&amp;CELL("address",AE106)),AC.No[],2,0),""),""),""),REPT("-",150))</f>
        <v/>
      </c>
      <c r="F106" s="7" t="str">
        <f ca="1">IF(INDIRECT($A$1&amp;"!"&amp;CELL("address",$CU106))&lt;&gt;"END",IF(INDIRECT($A$1&amp;"!"&amp;CELL("address",AH106))&lt;&gt;0,"USED IMPORTED   "&amp;INDIRECT($A$1&amp;"!"&amp;CELL("address",$CU106))&amp;"     USED  "&amp;TEXT(INDIRECT($A$1&amp;"!"&amp;CELL("address",AH106)),"#,###.#0")&amp;" KGS      AGAINST BILL OF ENTRY NO    "&amp;INDIRECT($A$1&amp;"!"&amp;CELL("address",$F106))&amp;"      Rate Per Kgs [ "&amp;INDIRECT($A$1&amp;"!"&amp;CELL("address",$I106))&amp;" ]     AGAINST H.S.CODE   "&amp;TEXT(INDIRECT($A$1&amp;"!"&amp;CELL("address",$H106)),"0000.0000")&amp;IF(OR(INDIRECT($A$1&amp;"!"&amp;CELL("address",$AJ$8))&lt;&gt;"",INDIRECT($A$1&amp;"!"&amp;CELL("address",$AK$8))&lt;&gt;""),"  EFS ONLINE AC #    ","")&amp;_xlfn.IFNA(VLOOKUP(INDIRECT($A$1&amp;"!"&amp;CELL("address",AJ106)),AC.No[],2,0),"")&amp;_xlfn.IFNA(IF(INDIRECT($A$1&amp;"!"&amp;CELL("address",AK106))&lt;&gt;0,"   +   "&amp;VLOOKUP(INDIRECT($A$1&amp;"!"&amp;CELL("address",AK106)),AC.No[],2,0),""),""),""),REPT("-",150))</f>
        <v/>
      </c>
      <c r="G106" s="7" t="str">
        <f ca="1">IF(INDIRECT($A$1&amp;"!"&amp;CELL("address",$CU106))&lt;&gt;"END",IF(INDIRECT($A$1&amp;"!"&amp;CELL("address",AN106))&lt;&gt;0,"USED IMPORTED   "&amp;INDIRECT($A$1&amp;"!"&amp;CELL("address",$CU106))&amp;"     USED  "&amp;TEXT(INDIRECT($A$1&amp;"!"&amp;CELL("address",AN106)),"#,###.#0")&amp;" KGS      AGAINST BILL OF ENTRY NO    "&amp;INDIRECT($A$1&amp;"!"&amp;CELL("address",$F106))&amp;"      Rate Per Kgs [ "&amp;INDIRECT($A$1&amp;"!"&amp;CELL("address",$I106))&amp;" ]     AGAINST H.S.CODE   "&amp;TEXT(INDIRECT($A$1&amp;"!"&amp;CELL("address",$H106)),"0000.0000")&amp;IF(OR(INDIRECT($A$1&amp;"!"&amp;CELL("address",$AP$8))&lt;&gt;"",INDIRECT($A$1&amp;"!"&amp;CELL("address",$AQ$8))&lt;&gt;""),"  EFS ONLINE AC #    ","")&amp;_xlfn.IFNA(VLOOKUP(INDIRECT($A$1&amp;"!"&amp;CELL("address",AP106)),AC.No[],2,0),"")&amp;_xlfn.IFNA(IF(INDIRECT($A$1&amp;"!"&amp;CELL("address",AQ106))&lt;&gt;0,"   +   "&amp;VLOOKUP(INDIRECT($A$1&amp;"!"&amp;CELL("address",AQ106)),AC.No[],2,0),""),""),""),REPT("-",150))</f>
        <v/>
      </c>
      <c r="H106" s="7" t="str">
        <f ca="1">IF(INDIRECT($A$1&amp;"!"&amp;CELL("address",$CU106))&lt;&gt;"END",IF(INDIRECT($A$1&amp;"!"&amp;CELL("address",AT106))&lt;&gt;0,"USED IMPORTED   "&amp;INDIRECT($A$1&amp;"!"&amp;CELL("address",$CU106))&amp;"     USED  "&amp;TEXT(INDIRECT($A$1&amp;"!"&amp;CELL("address",AT106)),"#,###.#0")&amp;" KGS      AGAINST BILL OF ENTRY NO    "&amp;INDIRECT($A$1&amp;"!"&amp;CELL("address",$F106))&amp;"      Rate Per Kgs [ "&amp;INDIRECT($A$1&amp;"!"&amp;CELL("address",$I106))&amp;" ]     AGAINST H.S.CODE   "&amp;TEXT(INDIRECT($A$1&amp;"!"&amp;CELL("address",$H106)),"0000.0000")&amp;IF(OR(INDIRECT($A$1&amp;"!"&amp;CELL("address",$AV$8))&lt;&gt;"",INDIRECT($A$1&amp;"!"&amp;CELL("address",$AW$8))&lt;&gt;""),"  EFS ONLINE AC #    ","")&amp;_xlfn.IFNA(VLOOKUP(INDIRECT($A$1&amp;"!"&amp;CELL("address",AV106)),AC.No[],2,0),"")&amp;_xlfn.IFNA(IF(INDIRECT($A$1&amp;"!"&amp;CELL("address",AW106))&lt;&gt;0,"   +   "&amp;VLOOKUP(INDIRECT($A$1&amp;"!"&amp;CELL("address",AW106)),AC.No[],2,0),""),""),""),REPT("-",150))</f>
        <v/>
      </c>
      <c r="I106" s="7" t="str">
        <f ca="1">IF(INDIRECT($A$1&amp;"!"&amp;CELL("address",$CU106))&lt;&gt;"END",IF(INDIRECT($A$1&amp;"!"&amp;CELL("address",AZ106))&lt;&gt;0,"USED IMPORTED   "&amp;INDIRECT($A$1&amp;"!"&amp;CELL("address",$CU106))&amp;"     USED  "&amp;TEXT(INDIRECT($A$1&amp;"!"&amp;CELL("address",AZ106)),"#,###.#0")&amp;" KGS      AGAINST BILL OF ENTRY NO    "&amp;INDIRECT($A$1&amp;"!"&amp;CELL("address",$F106))&amp;"      Rate Per Kgs [ "&amp;INDIRECT($A$1&amp;"!"&amp;CELL("address",$I106))&amp;" ]     AGAINST H.S.CODE   "&amp;TEXT(INDIRECT($A$1&amp;"!"&amp;CELL("address",$H106)),"0000.0000")&amp;IF(OR(INDIRECT($A$1&amp;"!"&amp;CELL("address",$BB$8))&lt;&gt;"",INDIRECT($A$1&amp;"!"&amp;CELL("address",$BC$8))&lt;&gt;""),"  EFS ONLINE AC #    ","")&amp;_xlfn.IFNA(VLOOKUP(INDIRECT($A$1&amp;"!"&amp;CELL("address",BB106)),AC.No[],2,0),"")&amp;_xlfn.IFNA(IF(INDIRECT($A$1&amp;"!"&amp;CELL("address",BC106))&lt;&gt;0,"   +   "&amp;VLOOKUP(INDIRECT($A$1&amp;"!"&amp;CELL("address",BC106)),AC.No[],2,0),""),""),""),REPT("-",150))</f>
        <v/>
      </c>
      <c r="J106" s="7" t="str">
        <f ca="1">IF(INDIRECT($A$1&amp;"!"&amp;CELL("address",$CU106))&lt;&gt;"END",IF(INDIRECT($A$1&amp;"!"&amp;CELL("address",BF106))&lt;&gt;0,"USED IMPORTED   "&amp;INDIRECT($A$1&amp;"!"&amp;CELL("address",$CU106))&amp;"     USED  "&amp;TEXT(INDIRECT($A$1&amp;"!"&amp;CELL("address",BF106)),"#,###.#0")&amp;" KGS      AGAINST BILL OF ENTRY NO    "&amp;INDIRECT($A$1&amp;"!"&amp;CELL("address",$F106))&amp;"      Rate Per Kgs [ "&amp;INDIRECT($A$1&amp;"!"&amp;CELL("address",$I106))&amp;" ]     AGAINST H.S.CODE   "&amp;TEXT(INDIRECT($A$1&amp;"!"&amp;CELL("address",$H106)),"0000.0000")&amp;IF(OR(INDIRECT($A$1&amp;"!"&amp;CELL("address",$BH$8))&lt;&gt;"",INDIRECT($A$1&amp;"!"&amp;CELL("address",$BI$8))&lt;&gt;""),"  EFS ONLINE AC #    ","")&amp;_xlfn.IFNA(VLOOKUP(INDIRECT($A$1&amp;"!"&amp;CELL("address",BH106)),AC.No[],2,0),"")&amp;_xlfn.IFNA(IF(INDIRECT($A$1&amp;"!"&amp;CELL("address",BI106))&lt;&gt;0,"   +   "&amp;VLOOKUP(INDIRECT($A$1&amp;"!"&amp;CELL("address",BI106)),AC.No[],2,0),""),""),""),REPT("-",150))</f>
        <v/>
      </c>
      <c r="K106" s="7" t="str">
        <f ca="1">IF(INDIRECT($A$1&amp;"!"&amp;CELL("address",$CU106))&lt;&gt;"END",IF(INDIRECT($A$1&amp;"!"&amp;CELL("address",BL106))&lt;&gt;0,"USED IMPORTED   "&amp;INDIRECT($A$1&amp;"!"&amp;CELL("address",$CU106))&amp;"     USED  "&amp;TEXT(INDIRECT($A$1&amp;"!"&amp;CELL("address",BL106)),"#,###.#0")&amp;" KGS      AGAINST BILL OF ENTRY NO    "&amp;INDIRECT($A$1&amp;"!"&amp;CELL("address",$F106))&amp;"      Rate Per Kgs [ "&amp;INDIRECT($A$1&amp;"!"&amp;CELL("address",$I106))&amp;" ]     AGAINST H.S.CODE   "&amp;TEXT(INDIRECT($A$1&amp;"!"&amp;CELL("address",$H106)),"0000.0000")&amp;IF(OR(INDIRECT($A$1&amp;"!"&amp;CELL("address",$BN$8))&lt;&gt;"",INDIRECT($A$1&amp;"!"&amp;CELL("address",$BO$8))&lt;&gt;""),"  EFS ONLINE AC #    ","")&amp;_xlfn.IFNA(VLOOKUP(INDIRECT($A$1&amp;"!"&amp;CELL("address",BN106)),AC.No[],2,0),"")&amp;_xlfn.IFNA(IF(INDIRECT($A$1&amp;"!"&amp;CELL("address",BO106))&lt;&gt;0,"   +   "&amp;VLOOKUP(INDIRECT($A$1&amp;"!"&amp;CELL("address",BO106)),AC.No[],2,0),""),""),""),REPT("-",150))</f>
        <v/>
      </c>
      <c r="L106" s="7" t="str">
        <f ca="1">IF(INDIRECT($A$1&amp;"!"&amp;CELL("address",$CU106))&lt;&gt;"END",IF(INDIRECT($A$1&amp;"!"&amp;CELL("address",BR106))&lt;&gt;0,"USED IMPORTED   "&amp;INDIRECT($A$1&amp;"!"&amp;CELL("address",$CU106))&amp;"     USED  "&amp;TEXT(INDIRECT($A$1&amp;"!"&amp;CELL("address",BR106)),"#,###.#0")&amp;" KGS      AGAINST BILL OF ENTRY NO    "&amp;INDIRECT($A$1&amp;"!"&amp;CELL("address",$F106))&amp;"      Rate Per Kgs [ "&amp;INDIRECT($A$1&amp;"!"&amp;CELL("address",$I106))&amp;" ]     AGAINST H.S.CODE   "&amp;TEXT(INDIRECT($A$1&amp;"!"&amp;CELL("address",$H106)),"0000.0000")&amp;IF(OR(INDIRECT($A$1&amp;"!"&amp;CELL("address",$BT$8))&lt;&gt;"",INDIRECT($A$1&amp;"!"&amp;CELL("address",$BU$8))&lt;&gt;""),"  EFS ONLINE AC #    ","")&amp;_xlfn.IFNA(VLOOKUP(INDIRECT($A$1&amp;"!"&amp;CELL("address",BT106)),AC.No[],2,0),"")&amp;_xlfn.IFNA(IF(INDIRECT($A$1&amp;"!"&amp;CELL("address",BU106))&lt;&gt;0,"   +   "&amp;VLOOKUP(INDIRECT($A$1&amp;"!"&amp;CELL("address",BU106)),AC.No[],2,0),""),""),""),REPT("-",150))</f>
        <v/>
      </c>
      <c r="M106" s="7" t="str">
        <f ca="1">IF(INDIRECT($A$1&amp;"!"&amp;CELL("address",$CU106))&lt;&gt;"END",IF(INDIRECT($A$1&amp;"!"&amp;CELL("address",BX106))&lt;&gt;0,"USED IMPORTED   "&amp;INDIRECT($A$1&amp;"!"&amp;CELL("address",$CU106))&amp;"     USED  "&amp;TEXT(INDIRECT($A$1&amp;"!"&amp;CELL("address",BX106)),"#,###.#0")&amp;" KGS      AGAINST BILL OF ENTRY NO    "&amp;INDIRECT($A$1&amp;"!"&amp;CELL("address",$F106))&amp;"      Rate Per Kgs [ "&amp;INDIRECT($A$1&amp;"!"&amp;CELL("address",$I106))&amp;" ]     AGAINST H.S.CODE   "&amp;TEXT(INDIRECT($A$1&amp;"!"&amp;CELL("address",$H106)),"0000.0000")&amp;IF(OR(INDIRECT($A$1&amp;"!"&amp;CELL("address",$BZ$8))&lt;&gt;"",INDIRECT($A$1&amp;"!"&amp;CELL("address",$CA$8))&lt;&gt;""),"  EFS ONLINE AC #    ","")&amp;_xlfn.IFNA(VLOOKUP(INDIRECT($A$1&amp;"!"&amp;CELL("address",BZ106)),AC.No[],2,0),"")&amp;_xlfn.IFNA(IF(INDIRECT($A$1&amp;"!"&amp;CELL("address",CA106))&lt;&gt;0,"   +   "&amp;VLOOKUP(INDIRECT($A$1&amp;"!"&amp;CELL("address",CA106)),AC.No[],2,0),""),""),""),REPT("-",150))</f>
        <v/>
      </c>
      <c r="N106" s="7" t="str">
        <f ca="1">IF(INDIRECT($A$1&amp;"!"&amp;CELL("address",$CU106))&lt;&gt;"END",IF(INDIRECT($A$1&amp;"!"&amp;CELL("address",CD106))&lt;&gt;0,"USED IMPORTED   "&amp;INDIRECT($A$1&amp;"!"&amp;CELL("address",$CU106))&amp;"     USED  "&amp;TEXT(INDIRECT($A$1&amp;"!"&amp;CELL("address",CD106)),"#,###.#0")&amp;" KGS      AGAINST BILL OF ENTRY NO    "&amp;INDIRECT($A$1&amp;"!"&amp;CELL("address",$F106))&amp;"      Rate Per Kgs [ "&amp;INDIRECT($A$1&amp;"!"&amp;CELL("address",$I106))&amp;" ]     AGAINST H.S.CODE   "&amp;TEXT(INDIRECT($A$1&amp;"!"&amp;CELL("address",$H106)),"0000.0000")&amp;IF(OR(INDIRECT($A$1&amp;"!"&amp;CELL("address",$CF$8))&lt;&gt;"",INDIRECT($A$1&amp;"!"&amp;CELL("address",$CG$8))&lt;&gt;""),"  EFS ONLINE AC #    ","")&amp;_xlfn.IFNA(VLOOKUP(INDIRECT($A$1&amp;"!"&amp;CELL("address",CF106)),AC.No[],2,0),"")&amp;_xlfn.IFNA(IF(INDIRECT($A$1&amp;"!"&amp;CELL("address",CG106))&lt;&gt;0,"   +   "&amp;VLOOKUP(INDIRECT($A$1&amp;"!"&amp;CELL("address",CG106)),AC.No[],2,0),""),""),""),REPT("-",150))</f>
        <v/>
      </c>
      <c r="O106" s="7" t="str">
        <f ca="1">IF(INDIRECT($A$1&amp;"!"&amp;CELL("address",$CU106))&lt;&gt;"END",IF(INDIRECT($A$1&amp;"!"&amp;CELL("address",CJ106))&lt;&gt;0,"USED IMPORTED   "&amp;INDIRECT($A$1&amp;"!"&amp;CELL("address",$CU106))&amp;"     USED  "&amp;TEXT(INDIRECT($A$1&amp;"!"&amp;CELL("address",CJ106)),"#,###.#0")&amp;" KGS      AGAINST BILL OF ENTRY NO    "&amp;INDIRECT($A$1&amp;"!"&amp;CELL("address",$F106))&amp;"      Rate Per Kgs [ "&amp;INDIRECT($A$1&amp;"!"&amp;CELL("address",$I106))&amp;" ]     AGAINST H.S.CODE   "&amp;TEXT(INDIRECT($A$1&amp;"!"&amp;CELL("address",$H106)),"0000.0000")&amp;IF(OR(INDIRECT($A$1&amp;"!"&amp;CELL("address",$CL$8))&lt;&gt;"",INDIRECT($A$1&amp;"!"&amp;CELL("address",$CM$8))&lt;&gt;""),"  EFS ONLINE AC #    ","")&amp;_xlfn.IFNA(VLOOKUP(INDIRECT($A$1&amp;"!"&amp;CELL("address",CL106)),AC.No[],2,0),"")&amp;_xlfn.IFNA(IF(INDIRECT($A$1&amp;"!"&amp;CELL("address",CM106))&lt;&gt;0,"   +   "&amp;VLOOKUP(INDIRECT($A$1&amp;"!"&amp;CELL("address",CM106)),AC.No[],2,0),""),""),""),REPT("-",150))</f>
        <v/>
      </c>
      <c r="P106" s="7" t="str">
        <f ca="1">IF(INDIRECT($A$1&amp;"!"&amp;CELL("address",$CU106))&lt;&gt;"END",IF(INDIRECT($A$1&amp;"!"&amp;CELL("address",CP106))&lt;&gt;0,"USED IMPORTED   "&amp;INDIRECT($A$1&amp;"!"&amp;CELL("address",$CU106))&amp;"     USED  "&amp;TEXT(INDIRECT($A$1&amp;"!"&amp;CELL("address",CP106)),"#,###.#0")&amp;" KGS      AGAINST BILL OF ENTRY NO    "&amp;INDIRECT($A$1&amp;"!"&amp;CELL("address",$F106))&amp;"      Rate Per Kgs [ "&amp;INDIRECT($A$1&amp;"!"&amp;CELL("address",$I106))&amp;" ]     AGAINST H.S.CODE   "&amp;TEXT(INDIRECT($A$1&amp;"!"&amp;CELL("address",$H106)),"0000.0000")&amp;IF(OR(INDIRECT($A$1&amp;"!"&amp;CELL("address",$CR$8))&lt;&gt;"",INDIRECT($A$1&amp;"!"&amp;CELL("address",$CS$8))&lt;&gt;""),"  EFS ONLINE AC #    ","")&amp;_xlfn.IFNA(VLOOKUP(INDIRECT($A$1&amp;"!"&amp;CELL("address",CR106)),AC.No[],2,0),"")&amp;_xlfn.IFNA(IF(INDIRECT($A$1&amp;"!"&amp;CELL("address",CS106))&lt;&gt;0,"   +   "&amp;VLOOKUP(INDIRECT($A$1&amp;"!"&amp;CELL("address",CS106)),AC.No[],2,0),""),""),""),REPT("-",150))</f>
        <v/>
      </c>
    </row>
    <row r="107" spans="1:16" x14ac:dyDescent="0.2">
      <c r="A107" s="124">
        <v>98</v>
      </c>
      <c r="B107" s="7" t="str">
        <f ca="1">IF(INDIRECT($A$1&amp;"!"&amp;CELL("address",$CU107))&lt;&gt;"END",IF(INDIRECT($A$1&amp;"!"&amp;CELL("address",J107))&lt;&gt;0,"USED IMPORTED   "&amp;INDIRECT($A$1&amp;"!"&amp;CELL("address",$CU107))&amp;"     USED  "&amp;TEXT(INDIRECT($A$1&amp;"!"&amp;CELL("address",J107)),"#,###.#0")&amp;" KGS      AGAINST BILL OF ENTRY NO    "&amp;INDIRECT($A$1&amp;"!"&amp;CELL("address",$F107))&amp;"      Rate Per Kgs [ "&amp;INDIRECT($A$1&amp;"!"&amp;CELL("address",$I107))&amp;" ]     AGAINST H.S.CODE   "&amp;TEXT(INDIRECT($A$1&amp;"!"&amp;CELL("address",$H107)),"0000.0000")&amp;IF(OR(INDIRECT($A$1&amp;"!"&amp;CELL("address",$L$8))&lt;&gt;"",INDIRECT($A$1&amp;"!"&amp;CELL("address",$M$8))&lt;&gt;""),"  EFS ONLINE AC #    ","")&amp;_xlfn.IFNA(VLOOKUP(INDIRECT($A$1&amp;"!"&amp;CELL("address",L107)),AC.No[],2,0),"")&amp;_xlfn.IFNA(IF(INDIRECT($A$1&amp;"!"&amp;CELL("address",M107))&lt;&gt;0,"   +   "&amp;VLOOKUP(INDIRECT($A$1&amp;"!"&amp;CELL("address",M107)),AC.No[],2,0),""),""),""),REPT("-",150))</f>
        <v/>
      </c>
      <c r="C107" s="7" t="str">
        <f ca="1">IF(INDIRECT($A$1&amp;"!"&amp;CELL("address",$CU107))&lt;&gt;"END",IF(INDIRECT($A$1&amp;"!"&amp;CELL("address",P107))&lt;&gt;0,"USED IMPORTED   "&amp;INDIRECT($A$1&amp;"!"&amp;CELL("address",$CU107))&amp;"     USED  "&amp;TEXT(INDIRECT($A$1&amp;"!"&amp;CELL("address",P107)),"#,###.#0")&amp;" KGS      AGAINST BILL OF ENTRY NO    "&amp;INDIRECT($A$1&amp;"!"&amp;CELL("address",$F107))&amp;"      Rate Per Kgs [ "&amp;INDIRECT($A$1&amp;"!"&amp;CELL("address",$I107))&amp;" ]     AGAINST H.S.CODE   "&amp;TEXT(INDIRECT($A$1&amp;"!"&amp;CELL("address",$H107)),"0000.0000")&amp;IF(OR(INDIRECT($A$1&amp;"!"&amp;CELL("address",$R$8))&lt;&gt;"",INDIRECT($A$1&amp;"!"&amp;CELL("address",$S$8))&lt;&gt;""),"  EFS ONLINE AC #    ","")&amp;_xlfn.IFNA(VLOOKUP(INDIRECT($A$1&amp;"!"&amp;CELL("address",R107)),AC.No[],2,0),"")&amp;_xlfn.IFNA(IF(INDIRECT($A$1&amp;"!"&amp;CELL("address",S107))&lt;&gt;0,"   +   "&amp;VLOOKUP(INDIRECT($A$1&amp;"!"&amp;CELL("address",S107)),AC.No[],2,0),""),""),""),REPT("-",150))</f>
        <v/>
      </c>
      <c r="D107" s="7" t="str">
        <f ca="1">IF(INDIRECT($A$1&amp;"!"&amp;CELL("address",$CU107))&lt;&gt;"END",IF(INDIRECT($A$1&amp;"!"&amp;CELL("address",V107))&lt;&gt;0,"USED IMPORTED   "&amp;INDIRECT($A$1&amp;"!"&amp;CELL("address",$CU107))&amp;"     USED  "&amp;TEXT(INDIRECT($A$1&amp;"!"&amp;CELL("address",V107)),"#,###.#0")&amp;" KGS      AGAINST BILL OF ENTRY NO    "&amp;INDIRECT($A$1&amp;"!"&amp;CELL("address",$F107))&amp;"      Rate Per Kgs [ "&amp;INDIRECT($A$1&amp;"!"&amp;CELL("address",$I107))&amp;" ]     AGAINST H.S.CODE   "&amp;TEXT(INDIRECT($A$1&amp;"!"&amp;CELL("address",$H107)),"0000.0000")&amp;IF(OR(INDIRECT($A$1&amp;"!"&amp;CELL("address",$X$8))&lt;&gt;"",INDIRECT($A$1&amp;"!"&amp;CELL("address",$Y$8))&lt;&gt;""),"  EFS ONLINE AC #    ","")&amp;_xlfn.IFNA(VLOOKUP(INDIRECT($A$1&amp;"!"&amp;CELL("address",X107)),AC.No[],2,0),"")&amp;_xlfn.IFNA(IF(INDIRECT($A$1&amp;"!"&amp;CELL("address",Y107))&lt;&gt;0,"   +   "&amp;VLOOKUP(INDIRECT($A$1&amp;"!"&amp;CELL("address",Y107)),AC.No[],2,0),""),""),""),REPT("-",150))</f>
        <v/>
      </c>
      <c r="E107" s="7" t="str">
        <f ca="1">IF(INDIRECT($A$1&amp;"!"&amp;CELL("address",$CU107))&lt;&gt;"END",IF(INDIRECT($A$1&amp;"!"&amp;CELL("address",AB107))&lt;&gt;0,"USED IMPORTED   "&amp;INDIRECT($A$1&amp;"!"&amp;CELL("address",$CU107))&amp;"     USED  "&amp;TEXT(INDIRECT($A$1&amp;"!"&amp;CELL("address",AB107)),"#,###.#0")&amp;" KGS      AGAINST BILL OF ENTRY NO    "&amp;INDIRECT($A$1&amp;"!"&amp;CELL("address",$F107))&amp;"      Rate Per Kgs [ "&amp;INDIRECT($A$1&amp;"!"&amp;CELL("address",$I107))&amp;" ]     AGAINST H.S.CODE   "&amp;TEXT(INDIRECT($A$1&amp;"!"&amp;CELL("address",$H107)),"0000.0000")&amp;IF(OR(INDIRECT($A$1&amp;"!"&amp;CELL("address",$AD$8))&lt;&gt;"",INDIRECT($A$1&amp;"!"&amp;CELL("address",$AE$8))&lt;&gt;""),"  EFS ONLINE AC #    ","")&amp;_xlfn.IFNA(VLOOKUP(INDIRECT($A$1&amp;"!"&amp;CELL("address",AD107)),AC.No[],2,0),"")&amp;_xlfn.IFNA(IF(INDIRECT($A$1&amp;"!"&amp;CELL("address",AE107))&lt;&gt;0,"   +   "&amp;VLOOKUP(INDIRECT($A$1&amp;"!"&amp;CELL("address",AE107)),AC.No[],2,0),""),""),""),REPT("-",150))</f>
        <v/>
      </c>
      <c r="F107" s="7" t="str">
        <f ca="1">IF(INDIRECT($A$1&amp;"!"&amp;CELL("address",$CU107))&lt;&gt;"END",IF(INDIRECT($A$1&amp;"!"&amp;CELL("address",AH107))&lt;&gt;0,"USED IMPORTED   "&amp;INDIRECT($A$1&amp;"!"&amp;CELL("address",$CU107))&amp;"     USED  "&amp;TEXT(INDIRECT($A$1&amp;"!"&amp;CELL("address",AH107)),"#,###.#0")&amp;" KGS      AGAINST BILL OF ENTRY NO    "&amp;INDIRECT($A$1&amp;"!"&amp;CELL("address",$F107))&amp;"      Rate Per Kgs [ "&amp;INDIRECT($A$1&amp;"!"&amp;CELL("address",$I107))&amp;" ]     AGAINST H.S.CODE   "&amp;TEXT(INDIRECT($A$1&amp;"!"&amp;CELL("address",$H107)),"0000.0000")&amp;IF(OR(INDIRECT($A$1&amp;"!"&amp;CELL("address",$AJ$8))&lt;&gt;"",INDIRECT($A$1&amp;"!"&amp;CELL("address",$AK$8))&lt;&gt;""),"  EFS ONLINE AC #    ","")&amp;_xlfn.IFNA(VLOOKUP(INDIRECT($A$1&amp;"!"&amp;CELL("address",AJ107)),AC.No[],2,0),"")&amp;_xlfn.IFNA(IF(INDIRECT($A$1&amp;"!"&amp;CELL("address",AK107))&lt;&gt;0,"   +   "&amp;VLOOKUP(INDIRECT($A$1&amp;"!"&amp;CELL("address",AK107)),AC.No[],2,0),""),""),""),REPT("-",150))</f>
        <v/>
      </c>
      <c r="G107" s="7" t="str">
        <f ca="1">IF(INDIRECT($A$1&amp;"!"&amp;CELL("address",$CU107))&lt;&gt;"END",IF(INDIRECT($A$1&amp;"!"&amp;CELL("address",AN107))&lt;&gt;0,"USED IMPORTED   "&amp;INDIRECT($A$1&amp;"!"&amp;CELL("address",$CU107))&amp;"     USED  "&amp;TEXT(INDIRECT($A$1&amp;"!"&amp;CELL("address",AN107)),"#,###.#0")&amp;" KGS      AGAINST BILL OF ENTRY NO    "&amp;INDIRECT($A$1&amp;"!"&amp;CELL("address",$F107))&amp;"      Rate Per Kgs [ "&amp;INDIRECT($A$1&amp;"!"&amp;CELL("address",$I107))&amp;" ]     AGAINST H.S.CODE   "&amp;TEXT(INDIRECT($A$1&amp;"!"&amp;CELL("address",$H107)),"0000.0000")&amp;IF(OR(INDIRECT($A$1&amp;"!"&amp;CELL("address",$AP$8))&lt;&gt;"",INDIRECT($A$1&amp;"!"&amp;CELL("address",$AQ$8))&lt;&gt;""),"  EFS ONLINE AC #    ","")&amp;_xlfn.IFNA(VLOOKUP(INDIRECT($A$1&amp;"!"&amp;CELL("address",AP107)),AC.No[],2,0),"")&amp;_xlfn.IFNA(IF(INDIRECT($A$1&amp;"!"&amp;CELL("address",AQ107))&lt;&gt;0,"   +   "&amp;VLOOKUP(INDIRECT($A$1&amp;"!"&amp;CELL("address",AQ107)),AC.No[],2,0),""),""),""),REPT("-",150))</f>
        <v/>
      </c>
      <c r="H107" s="7" t="str">
        <f ca="1">IF(INDIRECT($A$1&amp;"!"&amp;CELL("address",$CU107))&lt;&gt;"END",IF(INDIRECT($A$1&amp;"!"&amp;CELL("address",AT107))&lt;&gt;0,"USED IMPORTED   "&amp;INDIRECT($A$1&amp;"!"&amp;CELL("address",$CU107))&amp;"     USED  "&amp;TEXT(INDIRECT($A$1&amp;"!"&amp;CELL("address",AT107)),"#,###.#0")&amp;" KGS      AGAINST BILL OF ENTRY NO    "&amp;INDIRECT($A$1&amp;"!"&amp;CELL("address",$F107))&amp;"      Rate Per Kgs [ "&amp;INDIRECT($A$1&amp;"!"&amp;CELL("address",$I107))&amp;" ]     AGAINST H.S.CODE   "&amp;TEXT(INDIRECT($A$1&amp;"!"&amp;CELL("address",$H107)),"0000.0000")&amp;IF(OR(INDIRECT($A$1&amp;"!"&amp;CELL("address",$AV$8))&lt;&gt;"",INDIRECT($A$1&amp;"!"&amp;CELL("address",$AW$8))&lt;&gt;""),"  EFS ONLINE AC #    ","")&amp;_xlfn.IFNA(VLOOKUP(INDIRECT($A$1&amp;"!"&amp;CELL("address",AV107)),AC.No[],2,0),"")&amp;_xlfn.IFNA(IF(INDIRECT($A$1&amp;"!"&amp;CELL("address",AW107))&lt;&gt;0,"   +   "&amp;VLOOKUP(INDIRECT($A$1&amp;"!"&amp;CELL("address",AW107)),AC.No[],2,0),""),""),""),REPT("-",150))</f>
        <v/>
      </c>
      <c r="I107" s="7" t="str">
        <f ca="1">IF(INDIRECT($A$1&amp;"!"&amp;CELL("address",$CU107))&lt;&gt;"END",IF(INDIRECT($A$1&amp;"!"&amp;CELL("address",AZ107))&lt;&gt;0,"USED IMPORTED   "&amp;INDIRECT($A$1&amp;"!"&amp;CELL("address",$CU107))&amp;"     USED  "&amp;TEXT(INDIRECT($A$1&amp;"!"&amp;CELL("address",AZ107)),"#,###.#0")&amp;" KGS      AGAINST BILL OF ENTRY NO    "&amp;INDIRECT($A$1&amp;"!"&amp;CELL("address",$F107))&amp;"      Rate Per Kgs [ "&amp;INDIRECT($A$1&amp;"!"&amp;CELL("address",$I107))&amp;" ]     AGAINST H.S.CODE   "&amp;TEXT(INDIRECT($A$1&amp;"!"&amp;CELL("address",$H107)),"0000.0000")&amp;IF(OR(INDIRECT($A$1&amp;"!"&amp;CELL("address",$BB$8))&lt;&gt;"",INDIRECT($A$1&amp;"!"&amp;CELL("address",$BC$8))&lt;&gt;""),"  EFS ONLINE AC #    ","")&amp;_xlfn.IFNA(VLOOKUP(INDIRECT($A$1&amp;"!"&amp;CELL("address",BB107)),AC.No[],2,0),"")&amp;_xlfn.IFNA(IF(INDIRECT($A$1&amp;"!"&amp;CELL("address",BC107))&lt;&gt;0,"   +   "&amp;VLOOKUP(INDIRECT($A$1&amp;"!"&amp;CELL("address",BC107)),AC.No[],2,0),""),""),""),REPT("-",150))</f>
        <v/>
      </c>
      <c r="J107" s="7" t="str">
        <f ca="1">IF(INDIRECT($A$1&amp;"!"&amp;CELL("address",$CU107))&lt;&gt;"END",IF(INDIRECT($A$1&amp;"!"&amp;CELL("address",BF107))&lt;&gt;0,"USED IMPORTED   "&amp;INDIRECT($A$1&amp;"!"&amp;CELL("address",$CU107))&amp;"     USED  "&amp;TEXT(INDIRECT($A$1&amp;"!"&amp;CELL("address",BF107)),"#,###.#0")&amp;" KGS      AGAINST BILL OF ENTRY NO    "&amp;INDIRECT($A$1&amp;"!"&amp;CELL("address",$F107))&amp;"      Rate Per Kgs [ "&amp;INDIRECT($A$1&amp;"!"&amp;CELL("address",$I107))&amp;" ]     AGAINST H.S.CODE   "&amp;TEXT(INDIRECT($A$1&amp;"!"&amp;CELL("address",$H107)),"0000.0000")&amp;IF(OR(INDIRECT($A$1&amp;"!"&amp;CELL("address",$BH$8))&lt;&gt;"",INDIRECT($A$1&amp;"!"&amp;CELL("address",$BI$8))&lt;&gt;""),"  EFS ONLINE AC #    ","")&amp;_xlfn.IFNA(VLOOKUP(INDIRECT($A$1&amp;"!"&amp;CELL("address",BH107)),AC.No[],2,0),"")&amp;_xlfn.IFNA(IF(INDIRECT($A$1&amp;"!"&amp;CELL("address",BI107))&lt;&gt;0,"   +   "&amp;VLOOKUP(INDIRECT($A$1&amp;"!"&amp;CELL("address",BI107)),AC.No[],2,0),""),""),""),REPT("-",150))</f>
        <v/>
      </c>
      <c r="K107" s="7" t="str">
        <f ca="1">IF(INDIRECT($A$1&amp;"!"&amp;CELL("address",$CU107))&lt;&gt;"END",IF(INDIRECT($A$1&amp;"!"&amp;CELL("address",BL107))&lt;&gt;0,"USED IMPORTED   "&amp;INDIRECT($A$1&amp;"!"&amp;CELL("address",$CU107))&amp;"     USED  "&amp;TEXT(INDIRECT($A$1&amp;"!"&amp;CELL("address",BL107)),"#,###.#0")&amp;" KGS      AGAINST BILL OF ENTRY NO    "&amp;INDIRECT($A$1&amp;"!"&amp;CELL("address",$F107))&amp;"      Rate Per Kgs [ "&amp;INDIRECT($A$1&amp;"!"&amp;CELL("address",$I107))&amp;" ]     AGAINST H.S.CODE   "&amp;TEXT(INDIRECT($A$1&amp;"!"&amp;CELL("address",$H107)),"0000.0000")&amp;IF(OR(INDIRECT($A$1&amp;"!"&amp;CELL("address",$BN$8))&lt;&gt;"",INDIRECT($A$1&amp;"!"&amp;CELL("address",$BO$8))&lt;&gt;""),"  EFS ONLINE AC #    ","")&amp;_xlfn.IFNA(VLOOKUP(INDIRECT($A$1&amp;"!"&amp;CELL("address",BN107)),AC.No[],2,0),"")&amp;_xlfn.IFNA(IF(INDIRECT($A$1&amp;"!"&amp;CELL("address",BO107))&lt;&gt;0,"   +   "&amp;VLOOKUP(INDIRECT($A$1&amp;"!"&amp;CELL("address",BO107)),AC.No[],2,0),""),""),""),REPT("-",150))</f>
        <v/>
      </c>
      <c r="L107" s="7" t="str">
        <f ca="1">IF(INDIRECT($A$1&amp;"!"&amp;CELL("address",$CU107))&lt;&gt;"END",IF(INDIRECT($A$1&amp;"!"&amp;CELL("address",BR107))&lt;&gt;0,"USED IMPORTED   "&amp;INDIRECT($A$1&amp;"!"&amp;CELL("address",$CU107))&amp;"     USED  "&amp;TEXT(INDIRECT($A$1&amp;"!"&amp;CELL("address",BR107)),"#,###.#0")&amp;" KGS      AGAINST BILL OF ENTRY NO    "&amp;INDIRECT($A$1&amp;"!"&amp;CELL("address",$F107))&amp;"      Rate Per Kgs [ "&amp;INDIRECT($A$1&amp;"!"&amp;CELL("address",$I107))&amp;" ]     AGAINST H.S.CODE   "&amp;TEXT(INDIRECT($A$1&amp;"!"&amp;CELL("address",$H107)),"0000.0000")&amp;IF(OR(INDIRECT($A$1&amp;"!"&amp;CELL("address",$BT$8))&lt;&gt;"",INDIRECT($A$1&amp;"!"&amp;CELL("address",$BU$8))&lt;&gt;""),"  EFS ONLINE AC #    ","")&amp;_xlfn.IFNA(VLOOKUP(INDIRECT($A$1&amp;"!"&amp;CELL("address",BT107)),AC.No[],2,0),"")&amp;_xlfn.IFNA(IF(INDIRECT($A$1&amp;"!"&amp;CELL("address",BU107))&lt;&gt;0,"   +   "&amp;VLOOKUP(INDIRECT($A$1&amp;"!"&amp;CELL("address",BU107)),AC.No[],2,0),""),""),""),REPT("-",150))</f>
        <v/>
      </c>
      <c r="M107" s="7" t="str">
        <f ca="1">IF(INDIRECT($A$1&amp;"!"&amp;CELL("address",$CU107))&lt;&gt;"END",IF(INDIRECT($A$1&amp;"!"&amp;CELL("address",BX107))&lt;&gt;0,"USED IMPORTED   "&amp;INDIRECT($A$1&amp;"!"&amp;CELL("address",$CU107))&amp;"     USED  "&amp;TEXT(INDIRECT($A$1&amp;"!"&amp;CELL("address",BX107)),"#,###.#0")&amp;" KGS      AGAINST BILL OF ENTRY NO    "&amp;INDIRECT($A$1&amp;"!"&amp;CELL("address",$F107))&amp;"      Rate Per Kgs [ "&amp;INDIRECT($A$1&amp;"!"&amp;CELL("address",$I107))&amp;" ]     AGAINST H.S.CODE   "&amp;TEXT(INDIRECT($A$1&amp;"!"&amp;CELL("address",$H107)),"0000.0000")&amp;IF(OR(INDIRECT($A$1&amp;"!"&amp;CELL("address",$BZ$8))&lt;&gt;"",INDIRECT($A$1&amp;"!"&amp;CELL("address",$CA$8))&lt;&gt;""),"  EFS ONLINE AC #    ","")&amp;_xlfn.IFNA(VLOOKUP(INDIRECT($A$1&amp;"!"&amp;CELL("address",BZ107)),AC.No[],2,0),"")&amp;_xlfn.IFNA(IF(INDIRECT($A$1&amp;"!"&amp;CELL("address",CA107))&lt;&gt;0,"   +   "&amp;VLOOKUP(INDIRECT($A$1&amp;"!"&amp;CELL("address",CA107)),AC.No[],2,0),""),""),""),REPT("-",150))</f>
        <v/>
      </c>
      <c r="N107" s="7" t="str">
        <f ca="1">IF(INDIRECT($A$1&amp;"!"&amp;CELL("address",$CU107))&lt;&gt;"END",IF(INDIRECT($A$1&amp;"!"&amp;CELL("address",CD107))&lt;&gt;0,"USED IMPORTED   "&amp;INDIRECT($A$1&amp;"!"&amp;CELL("address",$CU107))&amp;"     USED  "&amp;TEXT(INDIRECT($A$1&amp;"!"&amp;CELL("address",CD107)),"#,###.#0")&amp;" KGS      AGAINST BILL OF ENTRY NO    "&amp;INDIRECT($A$1&amp;"!"&amp;CELL("address",$F107))&amp;"      Rate Per Kgs [ "&amp;INDIRECT($A$1&amp;"!"&amp;CELL("address",$I107))&amp;" ]     AGAINST H.S.CODE   "&amp;TEXT(INDIRECT($A$1&amp;"!"&amp;CELL("address",$H107)),"0000.0000")&amp;IF(OR(INDIRECT($A$1&amp;"!"&amp;CELL("address",$CF$8))&lt;&gt;"",INDIRECT($A$1&amp;"!"&amp;CELL("address",$CG$8))&lt;&gt;""),"  EFS ONLINE AC #    ","")&amp;_xlfn.IFNA(VLOOKUP(INDIRECT($A$1&amp;"!"&amp;CELL("address",CF107)),AC.No[],2,0),"")&amp;_xlfn.IFNA(IF(INDIRECT($A$1&amp;"!"&amp;CELL("address",CG107))&lt;&gt;0,"   +   "&amp;VLOOKUP(INDIRECT($A$1&amp;"!"&amp;CELL("address",CG107)),AC.No[],2,0),""),""),""),REPT("-",150))</f>
        <v/>
      </c>
      <c r="O107" s="7" t="str">
        <f ca="1">IF(INDIRECT($A$1&amp;"!"&amp;CELL("address",$CU107))&lt;&gt;"END",IF(INDIRECT($A$1&amp;"!"&amp;CELL("address",CJ107))&lt;&gt;0,"USED IMPORTED   "&amp;INDIRECT($A$1&amp;"!"&amp;CELL("address",$CU107))&amp;"     USED  "&amp;TEXT(INDIRECT($A$1&amp;"!"&amp;CELL("address",CJ107)),"#,###.#0")&amp;" KGS      AGAINST BILL OF ENTRY NO    "&amp;INDIRECT($A$1&amp;"!"&amp;CELL("address",$F107))&amp;"      Rate Per Kgs [ "&amp;INDIRECT($A$1&amp;"!"&amp;CELL("address",$I107))&amp;" ]     AGAINST H.S.CODE   "&amp;TEXT(INDIRECT($A$1&amp;"!"&amp;CELL("address",$H107)),"0000.0000")&amp;IF(OR(INDIRECT($A$1&amp;"!"&amp;CELL("address",$CL$8))&lt;&gt;"",INDIRECT($A$1&amp;"!"&amp;CELL("address",$CM$8))&lt;&gt;""),"  EFS ONLINE AC #    ","")&amp;_xlfn.IFNA(VLOOKUP(INDIRECT($A$1&amp;"!"&amp;CELL("address",CL107)),AC.No[],2,0),"")&amp;_xlfn.IFNA(IF(INDIRECT($A$1&amp;"!"&amp;CELL("address",CM107))&lt;&gt;0,"   +   "&amp;VLOOKUP(INDIRECT($A$1&amp;"!"&amp;CELL("address",CM107)),AC.No[],2,0),""),""),""),REPT("-",150))</f>
        <v/>
      </c>
      <c r="P107" s="7" t="str">
        <f ca="1">IF(INDIRECT($A$1&amp;"!"&amp;CELL("address",$CU107))&lt;&gt;"END",IF(INDIRECT($A$1&amp;"!"&amp;CELL("address",CP107))&lt;&gt;0,"USED IMPORTED   "&amp;INDIRECT($A$1&amp;"!"&amp;CELL("address",$CU107))&amp;"     USED  "&amp;TEXT(INDIRECT($A$1&amp;"!"&amp;CELL("address",CP107)),"#,###.#0")&amp;" KGS      AGAINST BILL OF ENTRY NO    "&amp;INDIRECT($A$1&amp;"!"&amp;CELL("address",$F107))&amp;"      Rate Per Kgs [ "&amp;INDIRECT($A$1&amp;"!"&amp;CELL("address",$I107))&amp;" ]     AGAINST H.S.CODE   "&amp;TEXT(INDIRECT($A$1&amp;"!"&amp;CELL("address",$H107)),"0000.0000")&amp;IF(OR(INDIRECT($A$1&amp;"!"&amp;CELL("address",$CR$8))&lt;&gt;"",INDIRECT($A$1&amp;"!"&amp;CELL("address",$CS$8))&lt;&gt;""),"  EFS ONLINE AC #    ","")&amp;_xlfn.IFNA(VLOOKUP(INDIRECT($A$1&amp;"!"&amp;CELL("address",CR107)),AC.No[],2,0),"")&amp;_xlfn.IFNA(IF(INDIRECT($A$1&amp;"!"&amp;CELL("address",CS107))&lt;&gt;0,"   +   "&amp;VLOOKUP(INDIRECT($A$1&amp;"!"&amp;CELL("address",CS107)),AC.No[],2,0),""),""),""),REPT("-",150))</f>
        <v/>
      </c>
    </row>
    <row r="108" spans="1:16" x14ac:dyDescent="0.2">
      <c r="A108" s="124">
        <v>99</v>
      </c>
      <c r="B108" s="7" t="str">
        <f ca="1">IF(INDIRECT($A$1&amp;"!"&amp;CELL("address",$CU108))&lt;&gt;"END",IF(INDIRECT($A$1&amp;"!"&amp;CELL("address",J108))&lt;&gt;0,"USED IMPORTED   "&amp;INDIRECT($A$1&amp;"!"&amp;CELL("address",$CU108))&amp;"     USED  "&amp;TEXT(INDIRECT($A$1&amp;"!"&amp;CELL("address",J108)),"#,###.#0")&amp;" KGS      AGAINST BILL OF ENTRY NO    "&amp;INDIRECT($A$1&amp;"!"&amp;CELL("address",$F108))&amp;"      Rate Per Kgs [ "&amp;INDIRECT($A$1&amp;"!"&amp;CELL("address",$I108))&amp;" ]     AGAINST H.S.CODE   "&amp;TEXT(INDIRECT($A$1&amp;"!"&amp;CELL("address",$H108)),"0000.0000")&amp;IF(OR(INDIRECT($A$1&amp;"!"&amp;CELL("address",$L$8))&lt;&gt;"",INDIRECT($A$1&amp;"!"&amp;CELL("address",$M$8))&lt;&gt;""),"  EFS ONLINE AC #    ","")&amp;_xlfn.IFNA(VLOOKUP(INDIRECT($A$1&amp;"!"&amp;CELL("address",L108)),AC.No[],2,0),"")&amp;_xlfn.IFNA(IF(INDIRECT($A$1&amp;"!"&amp;CELL("address",M108))&lt;&gt;0,"   +   "&amp;VLOOKUP(INDIRECT($A$1&amp;"!"&amp;CELL("address",M108)),AC.No[],2,0),""),""),""),REPT("-",150))</f>
        <v/>
      </c>
      <c r="C108" s="7" t="str">
        <f ca="1">IF(INDIRECT($A$1&amp;"!"&amp;CELL("address",$CU108))&lt;&gt;"END",IF(INDIRECT($A$1&amp;"!"&amp;CELL("address",P108))&lt;&gt;0,"USED IMPORTED   "&amp;INDIRECT($A$1&amp;"!"&amp;CELL("address",$CU108))&amp;"     USED  "&amp;TEXT(INDIRECT($A$1&amp;"!"&amp;CELL("address",P108)),"#,###.#0")&amp;" KGS      AGAINST BILL OF ENTRY NO    "&amp;INDIRECT($A$1&amp;"!"&amp;CELL("address",$F108))&amp;"      Rate Per Kgs [ "&amp;INDIRECT($A$1&amp;"!"&amp;CELL("address",$I108))&amp;" ]     AGAINST H.S.CODE   "&amp;TEXT(INDIRECT($A$1&amp;"!"&amp;CELL("address",$H108)),"0000.0000")&amp;IF(OR(INDIRECT($A$1&amp;"!"&amp;CELL("address",$R$8))&lt;&gt;"",INDIRECT($A$1&amp;"!"&amp;CELL("address",$S$8))&lt;&gt;""),"  EFS ONLINE AC #    ","")&amp;_xlfn.IFNA(VLOOKUP(INDIRECT($A$1&amp;"!"&amp;CELL("address",R108)),AC.No[],2,0),"")&amp;_xlfn.IFNA(IF(INDIRECT($A$1&amp;"!"&amp;CELL("address",S108))&lt;&gt;0,"   +   "&amp;VLOOKUP(INDIRECT($A$1&amp;"!"&amp;CELL("address",S108)),AC.No[],2,0),""),""),""),REPT("-",150))</f>
        <v/>
      </c>
      <c r="D108" s="7" t="str">
        <f ca="1">IF(INDIRECT($A$1&amp;"!"&amp;CELL("address",$CU108))&lt;&gt;"END",IF(INDIRECT($A$1&amp;"!"&amp;CELL("address",V108))&lt;&gt;0,"USED IMPORTED   "&amp;INDIRECT($A$1&amp;"!"&amp;CELL("address",$CU108))&amp;"     USED  "&amp;TEXT(INDIRECT($A$1&amp;"!"&amp;CELL("address",V108)),"#,###.#0")&amp;" KGS      AGAINST BILL OF ENTRY NO    "&amp;INDIRECT($A$1&amp;"!"&amp;CELL("address",$F108))&amp;"      Rate Per Kgs [ "&amp;INDIRECT($A$1&amp;"!"&amp;CELL("address",$I108))&amp;" ]     AGAINST H.S.CODE   "&amp;TEXT(INDIRECT($A$1&amp;"!"&amp;CELL("address",$H108)),"0000.0000")&amp;IF(OR(INDIRECT($A$1&amp;"!"&amp;CELL("address",$X$8))&lt;&gt;"",INDIRECT($A$1&amp;"!"&amp;CELL("address",$Y$8))&lt;&gt;""),"  EFS ONLINE AC #    ","")&amp;_xlfn.IFNA(VLOOKUP(INDIRECT($A$1&amp;"!"&amp;CELL("address",X108)),AC.No[],2,0),"")&amp;_xlfn.IFNA(IF(INDIRECT($A$1&amp;"!"&amp;CELL("address",Y108))&lt;&gt;0,"   +   "&amp;VLOOKUP(INDIRECT($A$1&amp;"!"&amp;CELL("address",Y108)),AC.No[],2,0),""),""),""),REPT("-",150))</f>
        <v/>
      </c>
      <c r="E108" s="7" t="str">
        <f ca="1">IF(INDIRECT($A$1&amp;"!"&amp;CELL("address",$CU108))&lt;&gt;"END",IF(INDIRECT($A$1&amp;"!"&amp;CELL("address",AB108))&lt;&gt;0,"USED IMPORTED   "&amp;INDIRECT($A$1&amp;"!"&amp;CELL("address",$CU108))&amp;"     USED  "&amp;TEXT(INDIRECT($A$1&amp;"!"&amp;CELL("address",AB108)),"#,###.#0")&amp;" KGS      AGAINST BILL OF ENTRY NO    "&amp;INDIRECT($A$1&amp;"!"&amp;CELL("address",$F108))&amp;"      Rate Per Kgs [ "&amp;INDIRECT($A$1&amp;"!"&amp;CELL("address",$I108))&amp;" ]     AGAINST H.S.CODE   "&amp;TEXT(INDIRECT($A$1&amp;"!"&amp;CELL("address",$H108)),"0000.0000")&amp;IF(OR(INDIRECT($A$1&amp;"!"&amp;CELL("address",$AD$8))&lt;&gt;"",INDIRECT($A$1&amp;"!"&amp;CELL("address",$AE$8))&lt;&gt;""),"  EFS ONLINE AC #    ","")&amp;_xlfn.IFNA(VLOOKUP(INDIRECT($A$1&amp;"!"&amp;CELL("address",AD108)),AC.No[],2,0),"")&amp;_xlfn.IFNA(IF(INDIRECT($A$1&amp;"!"&amp;CELL("address",AE108))&lt;&gt;0,"   +   "&amp;VLOOKUP(INDIRECT($A$1&amp;"!"&amp;CELL("address",AE108)),AC.No[],2,0),""),""),""),REPT("-",150))</f>
        <v/>
      </c>
      <c r="F108" s="7" t="str">
        <f ca="1">IF(INDIRECT($A$1&amp;"!"&amp;CELL("address",$CU108))&lt;&gt;"END",IF(INDIRECT($A$1&amp;"!"&amp;CELL("address",AH108))&lt;&gt;0,"USED IMPORTED   "&amp;INDIRECT($A$1&amp;"!"&amp;CELL("address",$CU108))&amp;"     USED  "&amp;TEXT(INDIRECT($A$1&amp;"!"&amp;CELL("address",AH108)),"#,###.#0")&amp;" KGS      AGAINST BILL OF ENTRY NO    "&amp;INDIRECT($A$1&amp;"!"&amp;CELL("address",$F108))&amp;"      Rate Per Kgs [ "&amp;INDIRECT($A$1&amp;"!"&amp;CELL("address",$I108))&amp;" ]     AGAINST H.S.CODE   "&amp;TEXT(INDIRECT($A$1&amp;"!"&amp;CELL("address",$H108)),"0000.0000")&amp;IF(OR(INDIRECT($A$1&amp;"!"&amp;CELL("address",$AJ$8))&lt;&gt;"",INDIRECT($A$1&amp;"!"&amp;CELL("address",$AK$8))&lt;&gt;""),"  EFS ONLINE AC #    ","")&amp;_xlfn.IFNA(VLOOKUP(INDIRECT($A$1&amp;"!"&amp;CELL("address",AJ108)),AC.No[],2,0),"")&amp;_xlfn.IFNA(IF(INDIRECT($A$1&amp;"!"&amp;CELL("address",AK108))&lt;&gt;0,"   +   "&amp;VLOOKUP(INDIRECT($A$1&amp;"!"&amp;CELL("address",AK108)),AC.No[],2,0),""),""),""),REPT("-",150))</f>
        <v/>
      </c>
      <c r="G108" s="7" t="str">
        <f ca="1">IF(INDIRECT($A$1&amp;"!"&amp;CELL("address",$CU108))&lt;&gt;"END",IF(INDIRECT($A$1&amp;"!"&amp;CELL("address",AN108))&lt;&gt;0,"USED IMPORTED   "&amp;INDIRECT($A$1&amp;"!"&amp;CELL("address",$CU108))&amp;"     USED  "&amp;TEXT(INDIRECT($A$1&amp;"!"&amp;CELL("address",AN108)),"#,###.#0")&amp;" KGS      AGAINST BILL OF ENTRY NO    "&amp;INDIRECT($A$1&amp;"!"&amp;CELL("address",$F108))&amp;"      Rate Per Kgs [ "&amp;INDIRECT($A$1&amp;"!"&amp;CELL("address",$I108))&amp;" ]     AGAINST H.S.CODE   "&amp;TEXT(INDIRECT($A$1&amp;"!"&amp;CELL("address",$H108)),"0000.0000")&amp;IF(OR(INDIRECT($A$1&amp;"!"&amp;CELL("address",$AP$8))&lt;&gt;"",INDIRECT($A$1&amp;"!"&amp;CELL("address",$AQ$8))&lt;&gt;""),"  EFS ONLINE AC #    ","")&amp;_xlfn.IFNA(VLOOKUP(INDIRECT($A$1&amp;"!"&amp;CELL("address",AP108)),AC.No[],2,0),"")&amp;_xlfn.IFNA(IF(INDIRECT($A$1&amp;"!"&amp;CELL("address",AQ108))&lt;&gt;0,"   +   "&amp;VLOOKUP(INDIRECT($A$1&amp;"!"&amp;CELL("address",AQ108)),AC.No[],2,0),""),""),""),REPT("-",150))</f>
        <v/>
      </c>
      <c r="H108" s="7" t="str">
        <f ca="1">IF(INDIRECT($A$1&amp;"!"&amp;CELL("address",$CU108))&lt;&gt;"END",IF(INDIRECT($A$1&amp;"!"&amp;CELL("address",AT108))&lt;&gt;0,"USED IMPORTED   "&amp;INDIRECT($A$1&amp;"!"&amp;CELL("address",$CU108))&amp;"     USED  "&amp;TEXT(INDIRECT($A$1&amp;"!"&amp;CELL("address",AT108)),"#,###.#0")&amp;" KGS      AGAINST BILL OF ENTRY NO    "&amp;INDIRECT($A$1&amp;"!"&amp;CELL("address",$F108))&amp;"      Rate Per Kgs [ "&amp;INDIRECT($A$1&amp;"!"&amp;CELL("address",$I108))&amp;" ]     AGAINST H.S.CODE   "&amp;TEXT(INDIRECT($A$1&amp;"!"&amp;CELL("address",$H108)),"0000.0000")&amp;IF(OR(INDIRECT($A$1&amp;"!"&amp;CELL("address",$AV$8))&lt;&gt;"",INDIRECT($A$1&amp;"!"&amp;CELL("address",$AW$8))&lt;&gt;""),"  EFS ONLINE AC #    ","")&amp;_xlfn.IFNA(VLOOKUP(INDIRECT($A$1&amp;"!"&amp;CELL("address",AV108)),AC.No[],2,0),"")&amp;_xlfn.IFNA(IF(INDIRECT($A$1&amp;"!"&amp;CELL("address",AW108))&lt;&gt;0,"   +   "&amp;VLOOKUP(INDIRECT($A$1&amp;"!"&amp;CELL("address",AW108)),AC.No[],2,0),""),""),""),REPT("-",150))</f>
        <v/>
      </c>
      <c r="I108" s="7" t="str">
        <f ca="1">IF(INDIRECT($A$1&amp;"!"&amp;CELL("address",$CU108))&lt;&gt;"END",IF(INDIRECT($A$1&amp;"!"&amp;CELL("address",AZ108))&lt;&gt;0,"USED IMPORTED   "&amp;INDIRECT($A$1&amp;"!"&amp;CELL("address",$CU108))&amp;"     USED  "&amp;TEXT(INDIRECT($A$1&amp;"!"&amp;CELL("address",AZ108)),"#,###.#0")&amp;" KGS      AGAINST BILL OF ENTRY NO    "&amp;INDIRECT($A$1&amp;"!"&amp;CELL("address",$F108))&amp;"      Rate Per Kgs [ "&amp;INDIRECT($A$1&amp;"!"&amp;CELL("address",$I108))&amp;" ]     AGAINST H.S.CODE   "&amp;TEXT(INDIRECT($A$1&amp;"!"&amp;CELL("address",$H108)),"0000.0000")&amp;IF(OR(INDIRECT($A$1&amp;"!"&amp;CELL("address",$BB$8))&lt;&gt;"",INDIRECT($A$1&amp;"!"&amp;CELL("address",$BC$8))&lt;&gt;""),"  EFS ONLINE AC #    ","")&amp;_xlfn.IFNA(VLOOKUP(INDIRECT($A$1&amp;"!"&amp;CELL("address",BB108)),AC.No[],2,0),"")&amp;_xlfn.IFNA(IF(INDIRECT($A$1&amp;"!"&amp;CELL("address",BC108))&lt;&gt;0,"   +   "&amp;VLOOKUP(INDIRECT($A$1&amp;"!"&amp;CELL("address",BC108)),AC.No[],2,0),""),""),""),REPT("-",150))</f>
        <v/>
      </c>
      <c r="J108" s="7" t="str">
        <f ca="1">IF(INDIRECT($A$1&amp;"!"&amp;CELL("address",$CU108))&lt;&gt;"END",IF(INDIRECT($A$1&amp;"!"&amp;CELL("address",BF108))&lt;&gt;0,"USED IMPORTED   "&amp;INDIRECT($A$1&amp;"!"&amp;CELL("address",$CU108))&amp;"     USED  "&amp;TEXT(INDIRECT($A$1&amp;"!"&amp;CELL("address",BF108)),"#,###.#0")&amp;" KGS      AGAINST BILL OF ENTRY NO    "&amp;INDIRECT($A$1&amp;"!"&amp;CELL("address",$F108))&amp;"      Rate Per Kgs [ "&amp;INDIRECT($A$1&amp;"!"&amp;CELL("address",$I108))&amp;" ]     AGAINST H.S.CODE   "&amp;TEXT(INDIRECT($A$1&amp;"!"&amp;CELL("address",$H108)),"0000.0000")&amp;IF(OR(INDIRECT($A$1&amp;"!"&amp;CELL("address",$BH$8))&lt;&gt;"",INDIRECT($A$1&amp;"!"&amp;CELL("address",$BI$8))&lt;&gt;""),"  EFS ONLINE AC #    ","")&amp;_xlfn.IFNA(VLOOKUP(INDIRECT($A$1&amp;"!"&amp;CELL("address",BH108)),AC.No[],2,0),"")&amp;_xlfn.IFNA(IF(INDIRECT($A$1&amp;"!"&amp;CELL("address",BI108))&lt;&gt;0,"   +   "&amp;VLOOKUP(INDIRECT($A$1&amp;"!"&amp;CELL("address",BI108)),AC.No[],2,0),""),""),""),REPT("-",150))</f>
        <v/>
      </c>
      <c r="K108" s="7" t="str">
        <f ca="1">IF(INDIRECT($A$1&amp;"!"&amp;CELL("address",$CU108))&lt;&gt;"END",IF(INDIRECT($A$1&amp;"!"&amp;CELL("address",BL108))&lt;&gt;0,"USED IMPORTED   "&amp;INDIRECT($A$1&amp;"!"&amp;CELL("address",$CU108))&amp;"     USED  "&amp;TEXT(INDIRECT($A$1&amp;"!"&amp;CELL("address",BL108)),"#,###.#0")&amp;" KGS      AGAINST BILL OF ENTRY NO    "&amp;INDIRECT($A$1&amp;"!"&amp;CELL("address",$F108))&amp;"      Rate Per Kgs [ "&amp;INDIRECT($A$1&amp;"!"&amp;CELL("address",$I108))&amp;" ]     AGAINST H.S.CODE   "&amp;TEXT(INDIRECT($A$1&amp;"!"&amp;CELL("address",$H108)),"0000.0000")&amp;IF(OR(INDIRECT($A$1&amp;"!"&amp;CELL("address",$BN$8))&lt;&gt;"",INDIRECT($A$1&amp;"!"&amp;CELL("address",$BO$8))&lt;&gt;""),"  EFS ONLINE AC #    ","")&amp;_xlfn.IFNA(VLOOKUP(INDIRECT($A$1&amp;"!"&amp;CELL("address",BN108)),AC.No[],2,0),"")&amp;_xlfn.IFNA(IF(INDIRECT($A$1&amp;"!"&amp;CELL("address",BO108))&lt;&gt;0,"   +   "&amp;VLOOKUP(INDIRECT($A$1&amp;"!"&amp;CELL("address",BO108)),AC.No[],2,0),""),""),""),REPT("-",150))</f>
        <v/>
      </c>
      <c r="L108" s="7" t="str">
        <f ca="1">IF(INDIRECT($A$1&amp;"!"&amp;CELL("address",$CU108))&lt;&gt;"END",IF(INDIRECT($A$1&amp;"!"&amp;CELL("address",BR108))&lt;&gt;0,"USED IMPORTED   "&amp;INDIRECT($A$1&amp;"!"&amp;CELL("address",$CU108))&amp;"     USED  "&amp;TEXT(INDIRECT($A$1&amp;"!"&amp;CELL("address",BR108)),"#,###.#0")&amp;" KGS      AGAINST BILL OF ENTRY NO    "&amp;INDIRECT($A$1&amp;"!"&amp;CELL("address",$F108))&amp;"      Rate Per Kgs [ "&amp;INDIRECT($A$1&amp;"!"&amp;CELL("address",$I108))&amp;" ]     AGAINST H.S.CODE   "&amp;TEXT(INDIRECT($A$1&amp;"!"&amp;CELL("address",$H108)),"0000.0000")&amp;IF(OR(INDIRECT($A$1&amp;"!"&amp;CELL("address",$BT$8))&lt;&gt;"",INDIRECT($A$1&amp;"!"&amp;CELL("address",$BU$8))&lt;&gt;""),"  EFS ONLINE AC #    ","")&amp;_xlfn.IFNA(VLOOKUP(INDIRECT($A$1&amp;"!"&amp;CELL("address",BT108)),AC.No[],2,0),"")&amp;_xlfn.IFNA(IF(INDIRECT($A$1&amp;"!"&amp;CELL("address",BU108))&lt;&gt;0,"   +   "&amp;VLOOKUP(INDIRECT($A$1&amp;"!"&amp;CELL("address",BU108)),AC.No[],2,0),""),""),""),REPT("-",150))</f>
        <v/>
      </c>
      <c r="M108" s="7" t="str">
        <f ca="1">IF(INDIRECT($A$1&amp;"!"&amp;CELL("address",$CU108))&lt;&gt;"END",IF(INDIRECT($A$1&amp;"!"&amp;CELL("address",BX108))&lt;&gt;0,"USED IMPORTED   "&amp;INDIRECT($A$1&amp;"!"&amp;CELL("address",$CU108))&amp;"     USED  "&amp;TEXT(INDIRECT($A$1&amp;"!"&amp;CELL("address",BX108)),"#,###.#0")&amp;" KGS      AGAINST BILL OF ENTRY NO    "&amp;INDIRECT($A$1&amp;"!"&amp;CELL("address",$F108))&amp;"      Rate Per Kgs [ "&amp;INDIRECT($A$1&amp;"!"&amp;CELL("address",$I108))&amp;" ]     AGAINST H.S.CODE   "&amp;TEXT(INDIRECT($A$1&amp;"!"&amp;CELL("address",$H108)),"0000.0000")&amp;IF(OR(INDIRECT($A$1&amp;"!"&amp;CELL("address",$BZ$8))&lt;&gt;"",INDIRECT($A$1&amp;"!"&amp;CELL("address",$CA$8))&lt;&gt;""),"  EFS ONLINE AC #    ","")&amp;_xlfn.IFNA(VLOOKUP(INDIRECT($A$1&amp;"!"&amp;CELL("address",BZ108)),AC.No[],2,0),"")&amp;_xlfn.IFNA(IF(INDIRECT($A$1&amp;"!"&amp;CELL("address",CA108))&lt;&gt;0,"   +   "&amp;VLOOKUP(INDIRECT($A$1&amp;"!"&amp;CELL("address",CA108)),AC.No[],2,0),""),""),""),REPT("-",150))</f>
        <v/>
      </c>
      <c r="N108" s="7" t="str">
        <f ca="1">IF(INDIRECT($A$1&amp;"!"&amp;CELL("address",$CU108))&lt;&gt;"END",IF(INDIRECT($A$1&amp;"!"&amp;CELL("address",CD108))&lt;&gt;0,"USED IMPORTED   "&amp;INDIRECT($A$1&amp;"!"&amp;CELL("address",$CU108))&amp;"     USED  "&amp;TEXT(INDIRECT($A$1&amp;"!"&amp;CELL("address",CD108)),"#,###.#0")&amp;" KGS      AGAINST BILL OF ENTRY NO    "&amp;INDIRECT($A$1&amp;"!"&amp;CELL("address",$F108))&amp;"      Rate Per Kgs [ "&amp;INDIRECT($A$1&amp;"!"&amp;CELL("address",$I108))&amp;" ]     AGAINST H.S.CODE   "&amp;TEXT(INDIRECT($A$1&amp;"!"&amp;CELL("address",$H108)),"0000.0000")&amp;IF(OR(INDIRECT($A$1&amp;"!"&amp;CELL("address",$CF$8))&lt;&gt;"",INDIRECT($A$1&amp;"!"&amp;CELL("address",$CG$8))&lt;&gt;""),"  EFS ONLINE AC #    ","")&amp;_xlfn.IFNA(VLOOKUP(INDIRECT($A$1&amp;"!"&amp;CELL("address",CF108)),AC.No[],2,0),"")&amp;_xlfn.IFNA(IF(INDIRECT($A$1&amp;"!"&amp;CELL("address",CG108))&lt;&gt;0,"   +   "&amp;VLOOKUP(INDIRECT($A$1&amp;"!"&amp;CELL("address",CG108)),AC.No[],2,0),""),""),""),REPT("-",150))</f>
        <v/>
      </c>
      <c r="O108" s="7" t="str">
        <f ca="1">IF(INDIRECT($A$1&amp;"!"&amp;CELL("address",$CU108))&lt;&gt;"END",IF(INDIRECT($A$1&amp;"!"&amp;CELL("address",CJ108))&lt;&gt;0,"USED IMPORTED   "&amp;INDIRECT($A$1&amp;"!"&amp;CELL("address",$CU108))&amp;"     USED  "&amp;TEXT(INDIRECT($A$1&amp;"!"&amp;CELL("address",CJ108)),"#,###.#0")&amp;" KGS      AGAINST BILL OF ENTRY NO    "&amp;INDIRECT($A$1&amp;"!"&amp;CELL("address",$F108))&amp;"      Rate Per Kgs [ "&amp;INDIRECT($A$1&amp;"!"&amp;CELL("address",$I108))&amp;" ]     AGAINST H.S.CODE   "&amp;TEXT(INDIRECT($A$1&amp;"!"&amp;CELL("address",$H108)),"0000.0000")&amp;IF(OR(INDIRECT($A$1&amp;"!"&amp;CELL("address",$CL$8))&lt;&gt;"",INDIRECT($A$1&amp;"!"&amp;CELL("address",$CM$8))&lt;&gt;""),"  EFS ONLINE AC #    ","")&amp;_xlfn.IFNA(VLOOKUP(INDIRECT($A$1&amp;"!"&amp;CELL("address",CL108)),AC.No[],2,0),"")&amp;_xlfn.IFNA(IF(INDIRECT($A$1&amp;"!"&amp;CELL("address",CM108))&lt;&gt;0,"   +   "&amp;VLOOKUP(INDIRECT($A$1&amp;"!"&amp;CELL("address",CM108)),AC.No[],2,0),""),""),""),REPT("-",150))</f>
        <v/>
      </c>
      <c r="P108" s="7" t="str">
        <f ca="1">IF(INDIRECT($A$1&amp;"!"&amp;CELL("address",$CU108))&lt;&gt;"END",IF(INDIRECT($A$1&amp;"!"&amp;CELL("address",CP108))&lt;&gt;0,"USED IMPORTED   "&amp;INDIRECT($A$1&amp;"!"&amp;CELL("address",$CU108))&amp;"     USED  "&amp;TEXT(INDIRECT($A$1&amp;"!"&amp;CELL("address",CP108)),"#,###.#0")&amp;" KGS      AGAINST BILL OF ENTRY NO    "&amp;INDIRECT($A$1&amp;"!"&amp;CELL("address",$F108))&amp;"      Rate Per Kgs [ "&amp;INDIRECT($A$1&amp;"!"&amp;CELL("address",$I108))&amp;" ]     AGAINST H.S.CODE   "&amp;TEXT(INDIRECT($A$1&amp;"!"&amp;CELL("address",$H108)),"0000.0000")&amp;IF(OR(INDIRECT($A$1&amp;"!"&amp;CELL("address",$CR$8))&lt;&gt;"",INDIRECT($A$1&amp;"!"&amp;CELL("address",$CS$8))&lt;&gt;""),"  EFS ONLINE AC #    ","")&amp;_xlfn.IFNA(VLOOKUP(INDIRECT($A$1&amp;"!"&amp;CELL("address",CR108)),AC.No[],2,0),"")&amp;_xlfn.IFNA(IF(INDIRECT($A$1&amp;"!"&amp;CELL("address",CS108))&lt;&gt;0,"   +   "&amp;VLOOKUP(INDIRECT($A$1&amp;"!"&amp;CELL("address",CS108)),AC.No[],2,0),""),""),""),REPT("-",150))</f>
        <v/>
      </c>
    </row>
    <row r="109" spans="1:16" x14ac:dyDescent="0.2">
      <c r="A109" s="124">
        <v>100</v>
      </c>
      <c r="B109" s="7" t="str">
        <f ca="1">IF(INDIRECT($A$1&amp;"!"&amp;CELL("address",$CU109))&lt;&gt;"END",IF(INDIRECT($A$1&amp;"!"&amp;CELL("address",J109))&lt;&gt;0,"USED IMPORTED   "&amp;INDIRECT($A$1&amp;"!"&amp;CELL("address",$CU109))&amp;"     USED  "&amp;TEXT(INDIRECT($A$1&amp;"!"&amp;CELL("address",J109)),"#,###.#0")&amp;" KGS      AGAINST BILL OF ENTRY NO    "&amp;INDIRECT($A$1&amp;"!"&amp;CELL("address",$F109))&amp;"      Rate Per Kgs [ "&amp;INDIRECT($A$1&amp;"!"&amp;CELL("address",$I109))&amp;" ]     AGAINST H.S.CODE   "&amp;TEXT(INDIRECT($A$1&amp;"!"&amp;CELL("address",$H109)),"0000.0000")&amp;IF(OR(INDIRECT($A$1&amp;"!"&amp;CELL("address",$L$8))&lt;&gt;"",INDIRECT($A$1&amp;"!"&amp;CELL("address",$M$8))&lt;&gt;""),"  EFS ONLINE AC #    ","")&amp;_xlfn.IFNA(VLOOKUP(INDIRECT($A$1&amp;"!"&amp;CELL("address",L109)),AC.No[],2,0),"")&amp;_xlfn.IFNA(IF(INDIRECT($A$1&amp;"!"&amp;CELL("address",M109))&lt;&gt;0,"   +   "&amp;VLOOKUP(INDIRECT($A$1&amp;"!"&amp;CELL("address",M109)),AC.No[],2,0),""),""),""),REPT("-",150))</f>
        <v/>
      </c>
      <c r="C109" s="7" t="str">
        <f ca="1">IF(INDIRECT($A$1&amp;"!"&amp;CELL("address",$CU109))&lt;&gt;"END",IF(INDIRECT($A$1&amp;"!"&amp;CELL("address",P109))&lt;&gt;0,"USED IMPORTED   "&amp;INDIRECT($A$1&amp;"!"&amp;CELL("address",$CU109))&amp;"     USED  "&amp;TEXT(INDIRECT($A$1&amp;"!"&amp;CELL("address",P109)),"#,###.#0")&amp;" KGS      AGAINST BILL OF ENTRY NO    "&amp;INDIRECT($A$1&amp;"!"&amp;CELL("address",$F109))&amp;"      Rate Per Kgs [ "&amp;INDIRECT($A$1&amp;"!"&amp;CELL("address",$I109))&amp;" ]     AGAINST H.S.CODE   "&amp;TEXT(INDIRECT($A$1&amp;"!"&amp;CELL("address",$H109)),"0000.0000")&amp;IF(OR(INDIRECT($A$1&amp;"!"&amp;CELL("address",$R$8))&lt;&gt;"",INDIRECT($A$1&amp;"!"&amp;CELL("address",$S$8))&lt;&gt;""),"  EFS ONLINE AC #    ","")&amp;_xlfn.IFNA(VLOOKUP(INDIRECT($A$1&amp;"!"&amp;CELL("address",R109)),AC.No[],2,0),"")&amp;_xlfn.IFNA(IF(INDIRECT($A$1&amp;"!"&amp;CELL("address",S109))&lt;&gt;0,"   +   "&amp;VLOOKUP(INDIRECT($A$1&amp;"!"&amp;CELL("address",S109)),AC.No[],2,0),""),""),""),REPT("-",150))</f>
        <v/>
      </c>
      <c r="D109" s="7" t="str">
        <f ca="1">IF(INDIRECT($A$1&amp;"!"&amp;CELL("address",$CU109))&lt;&gt;"END",IF(INDIRECT($A$1&amp;"!"&amp;CELL("address",V109))&lt;&gt;0,"USED IMPORTED   "&amp;INDIRECT($A$1&amp;"!"&amp;CELL("address",$CU109))&amp;"     USED  "&amp;TEXT(INDIRECT($A$1&amp;"!"&amp;CELL("address",V109)),"#,###.#0")&amp;" KGS      AGAINST BILL OF ENTRY NO    "&amp;INDIRECT($A$1&amp;"!"&amp;CELL("address",$F109))&amp;"      Rate Per Kgs [ "&amp;INDIRECT($A$1&amp;"!"&amp;CELL("address",$I109))&amp;" ]     AGAINST H.S.CODE   "&amp;TEXT(INDIRECT($A$1&amp;"!"&amp;CELL("address",$H109)),"0000.0000")&amp;IF(OR(INDIRECT($A$1&amp;"!"&amp;CELL("address",$X$8))&lt;&gt;"",INDIRECT($A$1&amp;"!"&amp;CELL("address",$Y$8))&lt;&gt;""),"  EFS ONLINE AC #    ","")&amp;_xlfn.IFNA(VLOOKUP(INDIRECT($A$1&amp;"!"&amp;CELL("address",X109)),AC.No[],2,0),"")&amp;_xlfn.IFNA(IF(INDIRECT($A$1&amp;"!"&amp;CELL("address",Y109))&lt;&gt;0,"   +   "&amp;VLOOKUP(INDIRECT($A$1&amp;"!"&amp;CELL("address",Y109)),AC.No[],2,0),""),""),""),REPT("-",150))</f>
        <v/>
      </c>
      <c r="E109" s="7" t="str">
        <f ca="1">IF(INDIRECT($A$1&amp;"!"&amp;CELL("address",$CU109))&lt;&gt;"END",IF(INDIRECT($A$1&amp;"!"&amp;CELL("address",AB109))&lt;&gt;0,"USED IMPORTED   "&amp;INDIRECT($A$1&amp;"!"&amp;CELL("address",$CU109))&amp;"     USED  "&amp;TEXT(INDIRECT($A$1&amp;"!"&amp;CELL("address",AB109)),"#,###.#0")&amp;" KGS      AGAINST BILL OF ENTRY NO    "&amp;INDIRECT($A$1&amp;"!"&amp;CELL("address",$F109))&amp;"      Rate Per Kgs [ "&amp;INDIRECT($A$1&amp;"!"&amp;CELL("address",$I109))&amp;" ]     AGAINST H.S.CODE   "&amp;TEXT(INDIRECT($A$1&amp;"!"&amp;CELL("address",$H109)),"0000.0000")&amp;IF(OR(INDIRECT($A$1&amp;"!"&amp;CELL("address",$AD$8))&lt;&gt;"",INDIRECT($A$1&amp;"!"&amp;CELL("address",$AE$8))&lt;&gt;""),"  EFS ONLINE AC #    ","")&amp;_xlfn.IFNA(VLOOKUP(INDIRECT($A$1&amp;"!"&amp;CELL("address",AD109)),AC.No[],2,0),"")&amp;_xlfn.IFNA(IF(INDIRECT($A$1&amp;"!"&amp;CELL("address",AE109))&lt;&gt;0,"   +   "&amp;VLOOKUP(INDIRECT($A$1&amp;"!"&amp;CELL("address",AE109)),AC.No[],2,0),""),""),""),REPT("-",150))</f>
        <v/>
      </c>
      <c r="F109" s="7" t="str">
        <f ca="1">IF(INDIRECT($A$1&amp;"!"&amp;CELL("address",$CU109))&lt;&gt;"END",IF(INDIRECT($A$1&amp;"!"&amp;CELL("address",AH109))&lt;&gt;0,"USED IMPORTED   "&amp;INDIRECT($A$1&amp;"!"&amp;CELL("address",$CU109))&amp;"     USED  "&amp;TEXT(INDIRECT($A$1&amp;"!"&amp;CELL("address",AH109)),"#,###.#0")&amp;" KGS      AGAINST BILL OF ENTRY NO    "&amp;INDIRECT($A$1&amp;"!"&amp;CELL("address",$F109))&amp;"      Rate Per Kgs [ "&amp;INDIRECT($A$1&amp;"!"&amp;CELL("address",$I109))&amp;" ]     AGAINST H.S.CODE   "&amp;TEXT(INDIRECT($A$1&amp;"!"&amp;CELL("address",$H109)),"0000.0000")&amp;IF(OR(INDIRECT($A$1&amp;"!"&amp;CELL("address",$AJ$8))&lt;&gt;"",INDIRECT($A$1&amp;"!"&amp;CELL("address",$AK$8))&lt;&gt;""),"  EFS ONLINE AC #    ","")&amp;_xlfn.IFNA(VLOOKUP(INDIRECT($A$1&amp;"!"&amp;CELL("address",AJ109)),AC.No[],2,0),"")&amp;_xlfn.IFNA(IF(INDIRECT($A$1&amp;"!"&amp;CELL("address",AK109))&lt;&gt;0,"   +   "&amp;VLOOKUP(INDIRECT($A$1&amp;"!"&amp;CELL("address",AK109)),AC.No[],2,0),""),""),""),REPT("-",150))</f>
        <v/>
      </c>
      <c r="G109" s="7" t="str">
        <f ca="1">IF(INDIRECT($A$1&amp;"!"&amp;CELL("address",$CU109))&lt;&gt;"END",IF(INDIRECT($A$1&amp;"!"&amp;CELL("address",AN109))&lt;&gt;0,"USED IMPORTED   "&amp;INDIRECT($A$1&amp;"!"&amp;CELL("address",$CU109))&amp;"     USED  "&amp;TEXT(INDIRECT($A$1&amp;"!"&amp;CELL("address",AN109)),"#,###.#0")&amp;" KGS      AGAINST BILL OF ENTRY NO    "&amp;INDIRECT($A$1&amp;"!"&amp;CELL("address",$F109))&amp;"      Rate Per Kgs [ "&amp;INDIRECT($A$1&amp;"!"&amp;CELL("address",$I109))&amp;" ]     AGAINST H.S.CODE   "&amp;TEXT(INDIRECT($A$1&amp;"!"&amp;CELL("address",$H109)),"0000.0000")&amp;IF(OR(INDIRECT($A$1&amp;"!"&amp;CELL("address",$AP$8))&lt;&gt;"",INDIRECT($A$1&amp;"!"&amp;CELL("address",$AQ$8))&lt;&gt;""),"  EFS ONLINE AC #    ","")&amp;_xlfn.IFNA(VLOOKUP(INDIRECT($A$1&amp;"!"&amp;CELL("address",AP109)),AC.No[],2,0),"")&amp;_xlfn.IFNA(IF(INDIRECT($A$1&amp;"!"&amp;CELL("address",AQ109))&lt;&gt;0,"   +   "&amp;VLOOKUP(INDIRECT($A$1&amp;"!"&amp;CELL("address",AQ109)),AC.No[],2,0),""),""),""),REPT("-",150))</f>
        <v/>
      </c>
      <c r="H109" s="7" t="str">
        <f ca="1">IF(INDIRECT($A$1&amp;"!"&amp;CELL("address",$CU109))&lt;&gt;"END",IF(INDIRECT($A$1&amp;"!"&amp;CELL("address",AT109))&lt;&gt;0,"USED IMPORTED   "&amp;INDIRECT($A$1&amp;"!"&amp;CELL("address",$CU109))&amp;"     USED  "&amp;TEXT(INDIRECT($A$1&amp;"!"&amp;CELL("address",AT109)),"#,###.#0")&amp;" KGS      AGAINST BILL OF ENTRY NO    "&amp;INDIRECT($A$1&amp;"!"&amp;CELL("address",$F109))&amp;"      Rate Per Kgs [ "&amp;INDIRECT($A$1&amp;"!"&amp;CELL("address",$I109))&amp;" ]     AGAINST H.S.CODE   "&amp;TEXT(INDIRECT($A$1&amp;"!"&amp;CELL("address",$H109)),"0000.0000")&amp;IF(OR(INDIRECT($A$1&amp;"!"&amp;CELL("address",$AV$8))&lt;&gt;"",INDIRECT($A$1&amp;"!"&amp;CELL("address",$AW$8))&lt;&gt;""),"  EFS ONLINE AC #    ","")&amp;_xlfn.IFNA(VLOOKUP(INDIRECT($A$1&amp;"!"&amp;CELL("address",AV109)),AC.No[],2,0),"")&amp;_xlfn.IFNA(IF(INDIRECT($A$1&amp;"!"&amp;CELL("address",AW109))&lt;&gt;0,"   +   "&amp;VLOOKUP(INDIRECT($A$1&amp;"!"&amp;CELL("address",AW109)),AC.No[],2,0),""),""),""),REPT("-",150))</f>
        <v/>
      </c>
      <c r="I109" s="7" t="str">
        <f ca="1">IF(INDIRECT($A$1&amp;"!"&amp;CELL("address",$CU109))&lt;&gt;"END",IF(INDIRECT($A$1&amp;"!"&amp;CELL("address",AZ109))&lt;&gt;0,"USED IMPORTED   "&amp;INDIRECT($A$1&amp;"!"&amp;CELL("address",$CU109))&amp;"     USED  "&amp;TEXT(INDIRECT($A$1&amp;"!"&amp;CELL("address",AZ109)),"#,###.#0")&amp;" KGS      AGAINST BILL OF ENTRY NO    "&amp;INDIRECT($A$1&amp;"!"&amp;CELL("address",$F109))&amp;"      Rate Per Kgs [ "&amp;INDIRECT($A$1&amp;"!"&amp;CELL("address",$I109))&amp;" ]     AGAINST H.S.CODE   "&amp;TEXT(INDIRECT($A$1&amp;"!"&amp;CELL("address",$H109)),"0000.0000")&amp;IF(OR(INDIRECT($A$1&amp;"!"&amp;CELL("address",$BB$8))&lt;&gt;"",INDIRECT($A$1&amp;"!"&amp;CELL("address",$BC$8))&lt;&gt;""),"  EFS ONLINE AC #    ","")&amp;_xlfn.IFNA(VLOOKUP(INDIRECT($A$1&amp;"!"&amp;CELL("address",BB109)),AC.No[],2,0),"")&amp;_xlfn.IFNA(IF(INDIRECT($A$1&amp;"!"&amp;CELL("address",BC109))&lt;&gt;0,"   +   "&amp;VLOOKUP(INDIRECT($A$1&amp;"!"&amp;CELL("address",BC109)),AC.No[],2,0),""),""),""),REPT("-",150))</f>
        <v/>
      </c>
      <c r="J109" s="7" t="str">
        <f ca="1">IF(INDIRECT($A$1&amp;"!"&amp;CELL("address",$CU109))&lt;&gt;"END",IF(INDIRECT($A$1&amp;"!"&amp;CELL("address",BF109))&lt;&gt;0,"USED IMPORTED   "&amp;INDIRECT($A$1&amp;"!"&amp;CELL("address",$CU109))&amp;"     USED  "&amp;TEXT(INDIRECT($A$1&amp;"!"&amp;CELL("address",BF109)),"#,###.#0")&amp;" KGS      AGAINST BILL OF ENTRY NO    "&amp;INDIRECT($A$1&amp;"!"&amp;CELL("address",$F109))&amp;"      Rate Per Kgs [ "&amp;INDIRECT($A$1&amp;"!"&amp;CELL("address",$I109))&amp;" ]     AGAINST H.S.CODE   "&amp;TEXT(INDIRECT($A$1&amp;"!"&amp;CELL("address",$H109)),"0000.0000")&amp;IF(OR(INDIRECT($A$1&amp;"!"&amp;CELL("address",$BH$8))&lt;&gt;"",INDIRECT($A$1&amp;"!"&amp;CELL("address",$BI$8))&lt;&gt;""),"  EFS ONLINE AC #    ","")&amp;_xlfn.IFNA(VLOOKUP(INDIRECT($A$1&amp;"!"&amp;CELL("address",BH109)),AC.No[],2,0),"")&amp;_xlfn.IFNA(IF(INDIRECT($A$1&amp;"!"&amp;CELL("address",BI109))&lt;&gt;0,"   +   "&amp;VLOOKUP(INDIRECT($A$1&amp;"!"&amp;CELL("address",BI109)),AC.No[],2,0),""),""),""),REPT("-",150))</f>
        <v/>
      </c>
      <c r="K109" s="7" t="str">
        <f ca="1">IF(INDIRECT($A$1&amp;"!"&amp;CELL("address",$CU109))&lt;&gt;"END",IF(INDIRECT($A$1&amp;"!"&amp;CELL("address",BL109))&lt;&gt;0,"USED IMPORTED   "&amp;INDIRECT($A$1&amp;"!"&amp;CELL("address",$CU109))&amp;"     USED  "&amp;TEXT(INDIRECT($A$1&amp;"!"&amp;CELL("address",BL109)),"#,###.#0")&amp;" KGS      AGAINST BILL OF ENTRY NO    "&amp;INDIRECT($A$1&amp;"!"&amp;CELL("address",$F109))&amp;"      Rate Per Kgs [ "&amp;INDIRECT($A$1&amp;"!"&amp;CELL("address",$I109))&amp;" ]     AGAINST H.S.CODE   "&amp;TEXT(INDIRECT($A$1&amp;"!"&amp;CELL("address",$H109)),"0000.0000")&amp;IF(OR(INDIRECT($A$1&amp;"!"&amp;CELL("address",$BN$8))&lt;&gt;"",INDIRECT($A$1&amp;"!"&amp;CELL("address",$BO$8))&lt;&gt;""),"  EFS ONLINE AC #    ","")&amp;_xlfn.IFNA(VLOOKUP(INDIRECT($A$1&amp;"!"&amp;CELL("address",BN109)),AC.No[],2,0),"")&amp;_xlfn.IFNA(IF(INDIRECT($A$1&amp;"!"&amp;CELL("address",BO109))&lt;&gt;0,"   +   "&amp;VLOOKUP(INDIRECT($A$1&amp;"!"&amp;CELL("address",BO109)),AC.No[],2,0),""),""),""),REPT("-",150))</f>
        <v/>
      </c>
      <c r="L109" s="7" t="str">
        <f ca="1">IF(INDIRECT($A$1&amp;"!"&amp;CELL("address",$CU109))&lt;&gt;"END",IF(INDIRECT($A$1&amp;"!"&amp;CELL("address",BR109))&lt;&gt;0,"USED IMPORTED   "&amp;INDIRECT($A$1&amp;"!"&amp;CELL("address",$CU109))&amp;"     USED  "&amp;TEXT(INDIRECT($A$1&amp;"!"&amp;CELL("address",BR109)),"#,###.#0")&amp;" KGS      AGAINST BILL OF ENTRY NO    "&amp;INDIRECT($A$1&amp;"!"&amp;CELL("address",$F109))&amp;"      Rate Per Kgs [ "&amp;INDIRECT($A$1&amp;"!"&amp;CELL("address",$I109))&amp;" ]     AGAINST H.S.CODE   "&amp;TEXT(INDIRECT($A$1&amp;"!"&amp;CELL("address",$H109)),"0000.0000")&amp;IF(OR(INDIRECT($A$1&amp;"!"&amp;CELL("address",$BT$8))&lt;&gt;"",INDIRECT($A$1&amp;"!"&amp;CELL("address",$BU$8))&lt;&gt;""),"  EFS ONLINE AC #    ","")&amp;_xlfn.IFNA(VLOOKUP(INDIRECT($A$1&amp;"!"&amp;CELL("address",BT109)),AC.No[],2,0),"")&amp;_xlfn.IFNA(IF(INDIRECT($A$1&amp;"!"&amp;CELL("address",BU109))&lt;&gt;0,"   +   "&amp;VLOOKUP(INDIRECT($A$1&amp;"!"&amp;CELL("address",BU109)),AC.No[],2,0),""),""),""),REPT("-",150))</f>
        <v/>
      </c>
      <c r="M109" s="7" t="str">
        <f ca="1">IF(INDIRECT($A$1&amp;"!"&amp;CELL("address",$CU109))&lt;&gt;"END",IF(INDIRECT($A$1&amp;"!"&amp;CELL("address",BX109))&lt;&gt;0,"USED IMPORTED   "&amp;INDIRECT($A$1&amp;"!"&amp;CELL("address",$CU109))&amp;"     USED  "&amp;TEXT(INDIRECT($A$1&amp;"!"&amp;CELL("address",BX109)),"#,###.#0")&amp;" KGS      AGAINST BILL OF ENTRY NO    "&amp;INDIRECT($A$1&amp;"!"&amp;CELL("address",$F109))&amp;"      Rate Per Kgs [ "&amp;INDIRECT($A$1&amp;"!"&amp;CELL("address",$I109))&amp;" ]     AGAINST H.S.CODE   "&amp;TEXT(INDIRECT($A$1&amp;"!"&amp;CELL("address",$H109)),"0000.0000")&amp;IF(OR(INDIRECT($A$1&amp;"!"&amp;CELL("address",$BZ$8))&lt;&gt;"",INDIRECT($A$1&amp;"!"&amp;CELL("address",$CA$8))&lt;&gt;""),"  EFS ONLINE AC #    ","")&amp;_xlfn.IFNA(VLOOKUP(INDIRECT($A$1&amp;"!"&amp;CELL("address",BZ109)),AC.No[],2,0),"")&amp;_xlfn.IFNA(IF(INDIRECT($A$1&amp;"!"&amp;CELL("address",CA109))&lt;&gt;0,"   +   "&amp;VLOOKUP(INDIRECT($A$1&amp;"!"&amp;CELL("address",CA109)),AC.No[],2,0),""),""),""),REPT("-",150))</f>
        <v/>
      </c>
      <c r="N109" s="7" t="str">
        <f ca="1">IF(INDIRECT($A$1&amp;"!"&amp;CELL("address",$CU109))&lt;&gt;"END",IF(INDIRECT($A$1&amp;"!"&amp;CELL("address",CD109))&lt;&gt;0,"USED IMPORTED   "&amp;INDIRECT($A$1&amp;"!"&amp;CELL("address",$CU109))&amp;"     USED  "&amp;TEXT(INDIRECT($A$1&amp;"!"&amp;CELL("address",CD109)),"#,###.#0")&amp;" KGS      AGAINST BILL OF ENTRY NO    "&amp;INDIRECT($A$1&amp;"!"&amp;CELL("address",$F109))&amp;"      Rate Per Kgs [ "&amp;INDIRECT($A$1&amp;"!"&amp;CELL("address",$I109))&amp;" ]     AGAINST H.S.CODE   "&amp;TEXT(INDIRECT($A$1&amp;"!"&amp;CELL("address",$H109)),"0000.0000")&amp;IF(OR(INDIRECT($A$1&amp;"!"&amp;CELL("address",$CF$8))&lt;&gt;"",INDIRECT($A$1&amp;"!"&amp;CELL("address",$CG$8))&lt;&gt;""),"  EFS ONLINE AC #    ","")&amp;_xlfn.IFNA(VLOOKUP(INDIRECT($A$1&amp;"!"&amp;CELL("address",CF109)),AC.No[],2,0),"")&amp;_xlfn.IFNA(IF(INDIRECT($A$1&amp;"!"&amp;CELL("address",CG109))&lt;&gt;0,"   +   "&amp;VLOOKUP(INDIRECT($A$1&amp;"!"&amp;CELL("address",CG109)),AC.No[],2,0),""),""),""),REPT("-",150))</f>
        <v/>
      </c>
      <c r="O109" s="7" t="str">
        <f ca="1">IF(INDIRECT($A$1&amp;"!"&amp;CELL("address",$CU109))&lt;&gt;"END",IF(INDIRECT($A$1&amp;"!"&amp;CELL("address",CJ109))&lt;&gt;0,"USED IMPORTED   "&amp;INDIRECT($A$1&amp;"!"&amp;CELL("address",$CU109))&amp;"     USED  "&amp;TEXT(INDIRECT($A$1&amp;"!"&amp;CELL("address",CJ109)),"#,###.#0")&amp;" KGS      AGAINST BILL OF ENTRY NO    "&amp;INDIRECT($A$1&amp;"!"&amp;CELL("address",$F109))&amp;"      Rate Per Kgs [ "&amp;INDIRECT($A$1&amp;"!"&amp;CELL("address",$I109))&amp;" ]     AGAINST H.S.CODE   "&amp;TEXT(INDIRECT($A$1&amp;"!"&amp;CELL("address",$H109)),"0000.0000")&amp;IF(OR(INDIRECT($A$1&amp;"!"&amp;CELL("address",$CL$8))&lt;&gt;"",INDIRECT($A$1&amp;"!"&amp;CELL("address",$CM$8))&lt;&gt;""),"  EFS ONLINE AC #    ","")&amp;_xlfn.IFNA(VLOOKUP(INDIRECT($A$1&amp;"!"&amp;CELL("address",CL109)),AC.No[],2,0),"")&amp;_xlfn.IFNA(IF(INDIRECT($A$1&amp;"!"&amp;CELL("address",CM109))&lt;&gt;0,"   +   "&amp;VLOOKUP(INDIRECT($A$1&amp;"!"&amp;CELL("address",CM109)),AC.No[],2,0),""),""),""),REPT("-",150))</f>
        <v/>
      </c>
      <c r="P109" s="7" t="str">
        <f ca="1">IF(INDIRECT($A$1&amp;"!"&amp;CELL("address",$CU109))&lt;&gt;"END",IF(INDIRECT($A$1&amp;"!"&amp;CELL("address",CP109))&lt;&gt;0,"USED IMPORTED   "&amp;INDIRECT($A$1&amp;"!"&amp;CELL("address",$CU109))&amp;"     USED  "&amp;TEXT(INDIRECT($A$1&amp;"!"&amp;CELL("address",CP109)),"#,###.#0")&amp;" KGS      AGAINST BILL OF ENTRY NO    "&amp;INDIRECT($A$1&amp;"!"&amp;CELL("address",$F109))&amp;"      Rate Per Kgs [ "&amp;INDIRECT($A$1&amp;"!"&amp;CELL("address",$I109))&amp;" ]     AGAINST H.S.CODE   "&amp;TEXT(INDIRECT($A$1&amp;"!"&amp;CELL("address",$H109)),"0000.0000")&amp;IF(OR(INDIRECT($A$1&amp;"!"&amp;CELL("address",$CR$8))&lt;&gt;"",INDIRECT($A$1&amp;"!"&amp;CELL("address",$CS$8))&lt;&gt;""),"  EFS ONLINE AC #    ","")&amp;_xlfn.IFNA(VLOOKUP(INDIRECT($A$1&amp;"!"&amp;CELL("address",CR109)),AC.No[],2,0),"")&amp;_xlfn.IFNA(IF(INDIRECT($A$1&amp;"!"&amp;CELL("address",CS109))&lt;&gt;0,"   +   "&amp;VLOOKUP(INDIRECT($A$1&amp;"!"&amp;CELL("address",CS109)),AC.No[],2,0),""),""),""),REPT("-",150))</f>
        <v/>
      </c>
    </row>
    <row r="110" spans="1:16" x14ac:dyDescent="0.2">
      <c r="A110" s="124">
        <v>101</v>
      </c>
      <c r="B110" s="7" t="str">
        <f ca="1">IF(INDIRECT($A$1&amp;"!"&amp;CELL("address",$CU110))&lt;&gt;"END",IF(INDIRECT($A$1&amp;"!"&amp;CELL("address",J110))&lt;&gt;0,"USED IMPORTED   "&amp;INDIRECT($A$1&amp;"!"&amp;CELL("address",$CU110))&amp;"     USED  "&amp;TEXT(INDIRECT($A$1&amp;"!"&amp;CELL("address",J110)),"#,###.#0")&amp;" KGS      AGAINST BILL OF ENTRY NO    "&amp;INDIRECT($A$1&amp;"!"&amp;CELL("address",$F110))&amp;"      Rate Per Kgs [ "&amp;INDIRECT($A$1&amp;"!"&amp;CELL("address",$I110))&amp;" ]     AGAINST H.S.CODE   "&amp;TEXT(INDIRECT($A$1&amp;"!"&amp;CELL("address",$H110)),"0000.0000")&amp;IF(OR(INDIRECT($A$1&amp;"!"&amp;CELL("address",$L$8))&lt;&gt;"",INDIRECT($A$1&amp;"!"&amp;CELL("address",$M$8))&lt;&gt;""),"  EFS ONLINE AC #    ","")&amp;_xlfn.IFNA(VLOOKUP(INDIRECT($A$1&amp;"!"&amp;CELL("address",L110)),AC.No[],2,0),"")&amp;_xlfn.IFNA(IF(INDIRECT($A$1&amp;"!"&amp;CELL("address",M110))&lt;&gt;0,"   +   "&amp;VLOOKUP(INDIRECT($A$1&amp;"!"&amp;CELL("address",M110)),AC.No[],2,0),""),""),""),REPT("-",150))</f>
        <v xml:space="preserve">USED IMPORTED        USED  Sum of Qty Recd (Kg) KGS      AGAINST BILL OF ENTRY NO    Document Reference No      Rate Per Kgs [ RATE ]     AGAINST H.S.CODE   HS.Code  EFS ONLINE AC #    </v>
      </c>
      <c r="C110" s="7" t="str">
        <f ca="1">IF(INDIRECT($A$1&amp;"!"&amp;CELL("address",$CU110))&lt;&gt;"END",IF(INDIRECT($A$1&amp;"!"&amp;CELL("address",P110))&lt;&gt;0,"USED IMPORTED   "&amp;INDIRECT($A$1&amp;"!"&amp;CELL("address",$CU110))&amp;"     USED  "&amp;TEXT(INDIRECT($A$1&amp;"!"&amp;CELL("address",P110)),"#,###.#0")&amp;" KGS      AGAINST BILL OF ENTRY NO    "&amp;INDIRECT($A$1&amp;"!"&amp;CELL("address",$F110))&amp;"      Rate Per Kgs [ "&amp;INDIRECT($A$1&amp;"!"&amp;CELL("address",$I110))&amp;" ]     AGAINST H.S.CODE   "&amp;TEXT(INDIRECT($A$1&amp;"!"&amp;CELL("address",$H110)),"0000.0000")&amp;IF(OR(INDIRECT($A$1&amp;"!"&amp;CELL("address",$R$8))&lt;&gt;"",INDIRECT($A$1&amp;"!"&amp;CELL("address",$S$8))&lt;&gt;""),"  EFS ONLINE AC #    ","")&amp;_xlfn.IFNA(VLOOKUP(INDIRECT($A$1&amp;"!"&amp;CELL("address",R110)),AC.No[],2,0),"")&amp;_xlfn.IFNA(IF(INDIRECT($A$1&amp;"!"&amp;CELL("address",S110))&lt;&gt;0,"   +   "&amp;VLOOKUP(INDIRECT($A$1&amp;"!"&amp;CELL("address",S110)),AC.No[],2,0),""),""),""),REPT("-",150))</f>
        <v/>
      </c>
      <c r="D110" s="7" t="str">
        <f ca="1">IF(INDIRECT($A$1&amp;"!"&amp;CELL("address",$CU110))&lt;&gt;"END",IF(INDIRECT($A$1&amp;"!"&amp;CELL("address",V110))&lt;&gt;0,"USED IMPORTED   "&amp;INDIRECT($A$1&amp;"!"&amp;CELL("address",$CU110))&amp;"     USED  "&amp;TEXT(INDIRECT($A$1&amp;"!"&amp;CELL("address",V110)),"#,###.#0")&amp;" KGS      AGAINST BILL OF ENTRY NO    "&amp;INDIRECT($A$1&amp;"!"&amp;CELL("address",$F110))&amp;"      Rate Per Kgs [ "&amp;INDIRECT($A$1&amp;"!"&amp;CELL("address",$I110))&amp;" ]     AGAINST H.S.CODE   "&amp;TEXT(INDIRECT($A$1&amp;"!"&amp;CELL("address",$H110)),"0000.0000")&amp;IF(OR(INDIRECT($A$1&amp;"!"&amp;CELL("address",$X$8))&lt;&gt;"",INDIRECT($A$1&amp;"!"&amp;CELL("address",$Y$8))&lt;&gt;""),"  EFS ONLINE AC #    ","")&amp;_xlfn.IFNA(VLOOKUP(INDIRECT($A$1&amp;"!"&amp;CELL("address",X110)),AC.No[],2,0),"")&amp;_xlfn.IFNA(IF(INDIRECT($A$1&amp;"!"&amp;CELL("address",Y110))&lt;&gt;0,"   +   "&amp;VLOOKUP(INDIRECT($A$1&amp;"!"&amp;CELL("address",Y110)),AC.No[],2,0),""),""),""),REPT("-",150))</f>
        <v/>
      </c>
      <c r="E110" s="7" t="str">
        <f ca="1">IF(INDIRECT($A$1&amp;"!"&amp;CELL("address",$CU110))&lt;&gt;"END",IF(INDIRECT($A$1&amp;"!"&amp;CELL("address",AB110))&lt;&gt;0,"USED IMPORTED   "&amp;INDIRECT($A$1&amp;"!"&amp;CELL("address",$CU110))&amp;"     USED  "&amp;TEXT(INDIRECT($A$1&amp;"!"&amp;CELL("address",AB110)),"#,###.#0")&amp;" KGS      AGAINST BILL OF ENTRY NO    "&amp;INDIRECT($A$1&amp;"!"&amp;CELL("address",$F110))&amp;"      Rate Per Kgs [ "&amp;INDIRECT($A$1&amp;"!"&amp;CELL("address",$I110))&amp;" ]     AGAINST H.S.CODE   "&amp;TEXT(INDIRECT($A$1&amp;"!"&amp;CELL("address",$H110)),"0000.0000")&amp;IF(OR(INDIRECT($A$1&amp;"!"&amp;CELL("address",$AD$8))&lt;&gt;"",INDIRECT($A$1&amp;"!"&amp;CELL("address",$AE$8))&lt;&gt;""),"  EFS ONLINE AC #    ","")&amp;_xlfn.IFNA(VLOOKUP(INDIRECT($A$1&amp;"!"&amp;CELL("address",AD110)),AC.No[],2,0),"")&amp;_xlfn.IFNA(IF(INDIRECT($A$1&amp;"!"&amp;CELL("address",AE110))&lt;&gt;0,"   +   "&amp;VLOOKUP(INDIRECT($A$1&amp;"!"&amp;CELL("address",AE110)),AC.No[],2,0),""),""),""),REPT("-",150))</f>
        <v/>
      </c>
      <c r="F110" s="7" t="str">
        <f ca="1">IF(INDIRECT($A$1&amp;"!"&amp;CELL("address",$CU110))&lt;&gt;"END",IF(INDIRECT($A$1&amp;"!"&amp;CELL("address",AH110))&lt;&gt;0,"USED IMPORTED   "&amp;INDIRECT($A$1&amp;"!"&amp;CELL("address",$CU110))&amp;"     USED  "&amp;TEXT(INDIRECT($A$1&amp;"!"&amp;CELL("address",AH110)),"#,###.#0")&amp;" KGS      AGAINST BILL OF ENTRY NO    "&amp;INDIRECT($A$1&amp;"!"&amp;CELL("address",$F110))&amp;"      Rate Per Kgs [ "&amp;INDIRECT($A$1&amp;"!"&amp;CELL("address",$I110))&amp;" ]     AGAINST H.S.CODE   "&amp;TEXT(INDIRECT($A$1&amp;"!"&amp;CELL("address",$H110)),"0000.0000")&amp;IF(OR(INDIRECT($A$1&amp;"!"&amp;CELL("address",$AJ$8))&lt;&gt;"",INDIRECT($A$1&amp;"!"&amp;CELL("address",$AK$8))&lt;&gt;""),"  EFS ONLINE AC #    ","")&amp;_xlfn.IFNA(VLOOKUP(INDIRECT($A$1&amp;"!"&amp;CELL("address",AJ110)),AC.No[],2,0),"")&amp;_xlfn.IFNA(IF(INDIRECT($A$1&amp;"!"&amp;CELL("address",AK110))&lt;&gt;0,"   +   "&amp;VLOOKUP(INDIRECT($A$1&amp;"!"&amp;CELL("address",AK110)),AC.No[],2,0),""),""),""),REPT("-",150))</f>
        <v/>
      </c>
      <c r="G110" s="7" t="str">
        <f ca="1">IF(INDIRECT($A$1&amp;"!"&amp;CELL("address",$CU110))&lt;&gt;"END",IF(INDIRECT($A$1&amp;"!"&amp;CELL("address",AN110))&lt;&gt;0,"USED IMPORTED   "&amp;INDIRECT($A$1&amp;"!"&amp;CELL("address",$CU110))&amp;"     USED  "&amp;TEXT(INDIRECT($A$1&amp;"!"&amp;CELL("address",AN110)),"#,###.#0")&amp;" KGS      AGAINST BILL OF ENTRY NO    "&amp;INDIRECT($A$1&amp;"!"&amp;CELL("address",$F110))&amp;"      Rate Per Kgs [ "&amp;INDIRECT($A$1&amp;"!"&amp;CELL("address",$I110))&amp;" ]     AGAINST H.S.CODE   "&amp;TEXT(INDIRECT($A$1&amp;"!"&amp;CELL("address",$H110)),"0000.0000")&amp;IF(OR(INDIRECT($A$1&amp;"!"&amp;CELL("address",$AP$8))&lt;&gt;"",INDIRECT($A$1&amp;"!"&amp;CELL("address",$AQ$8))&lt;&gt;""),"  EFS ONLINE AC #    ","")&amp;_xlfn.IFNA(VLOOKUP(INDIRECT($A$1&amp;"!"&amp;CELL("address",AP110)),AC.No[],2,0),"")&amp;_xlfn.IFNA(IF(INDIRECT($A$1&amp;"!"&amp;CELL("address",AQ110))&lt;&gt;0,"   +   "&amp;VLOOKUP(INDIRECT($A$1&amp;"!"&amp;CELL("address",AQ110)),AC.No[],2,0),""),""),""),REPT("-",150))</f>
        <v/>
      </c>
      <c r="H110" s="7" t="str">
        <f ca="1">IF(INDIRECT($A$1&amp;"!"&amp;CELL("address",$CU110))&lt;&gt;"END",IF(INDIRECT($A$1&amp;"!"&amp;CELL("address",AT110))&lt;&gt;0,"USED IMPORTED   "&amp;INDIRECT($A$1&amp;"!"&amp;CELL("address",$CU110))&amp;"     USED  "&amp;TEXT(INDIRECT($A$1&amp;"!"&amp;CELL("address",AT110)),"#,###.#0")&amp;" KGS      AGAINST BILL OF ENTRY NO    "&amp;INDIRECT($A$1&amp;"!"&amp;CELL("address",$F110))&amp;"      Rate Per Kgs [ "&amp;INDIRECT($A$1&amp;"!"&amp;CELL("address",$I110))&amp;" ]     AGAINST H.S.CODE   "&amp;TEXT(INDIRECT($A$1&amp;"!"&amp;CELL("address",$H110)),"0000.0000")&amp;IF(OR(INDIRECT($A$1&amp;"!"&amp;CELL("address",$AV$8))&lt;&gt;"",INDIRECT($A$1&amp;"!"&amp;CELL("address",$AW$8))&lt;&gt;""),"  EFS ONLINE AC #    ","")&amp;_xlfn.IFNA(VLOOKUP(INDIRECT($A$1&amp;"!"&amp;CELL("address",AV110)),AC.No[],2,0),"")&amp;_xlfn.IFNA(IF(INDIRECT($A$1&amp;"!"&amp;CELL("address",AW110))&lt;&gt;0,"   +   "&amp;VLOOKUP(INDIRECT($A$1&amp;"!"&amp;CELL("address",AW110)),AC.No[],2,0),""),""),""),REPT("-",150))</f>
        <v/>
      </c>
      <c r="I110" s="7" t="str">
        <f ca="1">IF(INDIRECT($A$1&amp;"!"&amp;CELL("address",$CU110))&lt;&gt;"END",IF(INDIRECT($A$1&amp;"!"&amp;CELL("address",AZ110))&lt;&gt;0,"USED IMPORTED   "&amp;INDIRECT($A$1&amp;"!"&amp;CELL("address",$CU110))&amp;"     USED  "&amp;TEXT(INDIRECT($A$1&amp;"!"&amp;CELL("address",AZ110)),"#,###.#0")&amp;" KGS      AGAINST BILL OF ENTRY NO    "&amp;INDIRECT($A$1&amp;"!"&amp;CELL("address",$F110))&amp;"      Rate Per Kgs [ "&amp;INDIRECT($A$1&amp;"!"&amp;CELL("address",$I110))&amp;" ]     AGAINST H.S.CODE   "&amp;TEXT(INDIRECT($A$1&amp;"!"&amp;CELL("address",$H110)),"0000.0000")&amp;IF(OR(INDIRECT($A$1&amp;"!"&amp;CELL("address",$BB$8))&lt;&gt;"",INDIRECT($A$1&amp;"!"&amp;CELL("address",$BC$8))&lt;&gt;""),"  EFS ONLINE AC #    ","")&amp;_xlfn.IFNA(VLOOKUP(INDIRECT($A$1&amp;"!"&amp;CELL("address",BB110)),AC.No[],2,0),"")&amp;_xlfn.IFNA(IF(INDIRECT($A$1&amp;"!"&amp;CELL("address",BC110))&lt;&gt;0,"   +   "&amp;VLOOKUP(INDIRECT($A$1&amp;"!"&amp;CELL("address",BC110)),AC.No[],2,0),""),""),""),REPT("-",150))</f>
        <v/>
      </c>
      <c r="J110" s="7" t="str">
        <f ca="1">IF(INDIRECT($A$1&amp;"!"&amp;CELL("address",$CU110))&lt;&gt;"END",IF(INDIRECT($A$1&amp;"!"&amp;CELL("address",BF110))&lt;&gt;0,"USED IMPORTED   "&amp;INDIRECT($A$1&amp;"!"&amp;CELL("address",$CU110))&amp;"     USED  "&amp;TEXT(INDIRECT($A$1&amp;"!"&amp;CELL("address",BF110)),"#,###.#0")&amp;" KGS      AGAINST BILL OF ENTRY NO    "&amp;INDIRECT($A$1&amp;"!"&amp;CELL("address",$F110))&amp;"      Rate Per Kgs [ "&amp;INDIRECT($A$1&amp;"!"&amp;CELL("address",$I110))&amp;" ]     AGAINST H.S.CODE   "&amp;TEXT(INDIRECT($A$1&amp;"!"&amp;CELL("address",$H110)),"0000.0000")&amp;IF(OR(INDIRECT($A$1&amp;"!"&amp;CELL("address",$BH$8))&lt;&gt;"",INDIRECT($A$1&amp;"!"&amp;CELL("address",$BI$8))&lt;&gt;""),"  EFS ONLINE AC #    ","")&amp;_xlfn.IFNA(VLOOKUP(INDIRECT($A$1&amp;"!"&amp;CELL("address",BH110)),AC.No[],2,0),"")&amp;_xlfn.IFNA(IF(INDIRECT($A$1&amp;"!"&amp;CELL("address",BI110))&lt;&gt;0,"   +   "&amp;VLOOKUP(INDIRECT($A$1&amp;"!"&amp;CELL("address",BI110)),AC.No[],2,0),""),""),""),REPT("-",150))</f>
        <v/>
      </c>
      <c r="K110" s="7" t="str">
        <f ca="1">IF(INDIRECT($A$1&amp;"!"&amp;CELL("address",$CU110))&lt;&gt;"END",IF(INDIRECT($A$1&amp;"!"&amp;CELL("address",BL110))&lt;&gt;0,"USED IMPORTED   "&amp;INDIRECT($A$1&amp;"!"&amp;CELL("address",$CU110))&amp;"     USED  "&amp;TEXT(INDIRECT($A$1&amp;"!"&amp;CELL("address",BL110)),"#,###.#0")&amp;" KGS      AGAINST BILL OF ENTRY NO    "&amp;INDIRECT($A$1&amp;"!"&amp;CELL("address",$F110))&amp;"      Rate Per Kgs [ "&amp;INDIRECT($A$1&amp;"!"&amp;CELL("address",$I110))&amp;" ]     AGAINST H.S.CODE   "&amp;TEXT(INDIRECT($A$1&amp;"!"&amp;CELL("address",$H110)),"0000.0000")&amp;IF(OR(INDIRECT($A$1&amp;"!"&amp;CELL("address",$BN$8))&lt;&gt;"",INDIRECT($A$1&amp;"!"&amp;CELL("address",$BO$8))&lt;&gt;""),"  EFS ONLINE AC #    ","")&amp;_xlfn.IFNA(VLOOKUP(INDIRECT($A$1&amp;"!"&amp;CELL("address",BN110)),AC.No[],2,0),"")&amp;_xlfn.IFNA(IF(INDIRECT($A$1&amp;"!"&amp;CELL("address",BO110))&lt;&gt;0,"   +   "&amp;VLOOKUP(INDIRECT($A$1&amp;"!"&amp;CELL("address",BO110)),AC.No[],2,0),""),""),""),REPT("-",150))</f>
        <v/>
      </c>
      <c r="L110" s="7" t="str">
        <f ca="1">IF(INDIRECT($A$1&amp;"!"&amp;CELL("address",$CU110))&lt;&gt;"END",IF(INDIRECT($A$1&amp;"!"&amp;CELL("address",BR110))&lt;&gt;0,"USED IMPORTED   "&amp;INDIRECT($A$1&amp;"!"&amp;CELL("address",$CU110))&amp;"     USED  "&amp;TEXT(INDIRECT($A$1&amp;"!"&amp;CELL("address",BR110)),"#,###.#0")&amp;" KGS      AGAINST BILL OF ENTRY NO    "&amp;INDIRECT($A$1&amp;"!"&amp;CELL("address",$F110))&amp;"      Rate Per Kgs [ "&amp;INDIRECT($A$1&amp;"!"&amp;CELL("address",$I110))&amp;" ]     AGAINST H.S.CODE   "&amp;TEXT(INDIRECT($A$1&amp;"!"&amp;CELL("address",$H110)),"0000.0000")&amp;IF(OR(INDIRECT($A$1&amp;"!"&amp;CELL("address",$BT$8))&lt;&gt;"",INDIRECT($A$1&amp;"!"&amp;CELL("address",$BU$8))&lt;&gt;""),"  EFS ONLINE AC #    ","")&amp;_xlfn.IFNA(VLOOKUP(INDIRECT($A$1&amp;"!"&amp;CELL("address",BT110)),AC.No[],2,0),"")&amp;_xlfn.IFNA(IF(INDIRECT($A$1&amp;"!"&amp;CELL("address",BU110))&lt;&gt;0,"   +   "&amp;VLOOKUP(INDIRECT($A$1&amp;"!"&amp;CELL("address",BU110)),AC.No[],2,0),""),""),""),REPT("-",150))</f>
        <v/>
      </c>
      <c r="M110" s="7" t="str">
        <f ca="1">IF(INDIRECT($A$1&amp;"!"&amp;CELL("address",$CU110))&lt;&gt;"END",IF(INDIRECT($A$1&amp;"!"&amp;CELL("address",BX110))&lt;&gt;0,"USED IMPORTED   "&amp;INDIRECT($A$1&amp;"!"&amp;CELL("address",$CU110))&amp;"     USED  "&amp;TEXT(INDIRECT($A$1&amp;"!"&amp;CELL("address",BX110)),"#,###.#0")&amp;" KGS      AGAINST BILL OF ENTRY NO    "&amp;INDIRECT($A$1&amp;"!"&amp;CELL("address",$F110))&amp;"      Rate Per Kgs [ "&amp;INDIRECT($A$1&amp;"!"&amp;CELL("address",$I110))&amp;" ]     AGAINST H.S.CODE   "&amp;TEXT(INDIRECT($A$1&amp;"!"&amp;CELL("address",$H110)),"0000.0000")&amp;IF(OR(INDIRECT($A$1&amp;"!"&amp;CELL("address",$BZ$8))&lt;&gt;"",INDIRECT($A$1&amp;"!"&amp;CELL("address",$CA$8))&lt;&gt;""),"  EFS ONLINE AC #    ","")&amp;_xlfn.IFNA(VLOOKUP(INDIRECT($A$1&amp;"!"&amp;CELL("address",BZ110)),AC.No[],2,0),"")&amp;_xlfn.IFNA(IF(INDIRECT($A$1&amp;"!"&amp;CELL("address",CA110))&lt;&gt;0,"   +   "&amp;VLOOKUP(INDIRECT($A$1&amp;"!"&amp;CELL("address",CA110)),AC.No[],2,0),""),""),""),REPT("-",150))</f>
        <v/>
      </c>
      <c r="N110" s="7" t="str">
        <f ca="1">IF(INDIRECT($A$1&amp;"!"&amp;CELL("address",$CU110))&lt;&gt;"END",IF(INDIRECT($A$1&amp;"!"&amp;CELL("address",CD110))&lt;&gt;0,"USED IMPORTED   "&amp;INDIRECT($A$1&amp;"!"&amp;CELL("address",$CU110))&amp;"     USED  "&amp;TEXT(INDIRECT($A$1&amp;"!"&amp;CELL("address",CD110)),"#,###.#0")&amp;" KGS      AGAINST BILL OF ENTRY NO    "&amp;INDIRECT($A$1&amp;"!"&amp;CELL("address",$F110))&amp;"      Rate Per Kgs [ "&amp;INDIRECT($A$1&amp;"!"&amp;CELL("address",$I110))&amp;" ]     AGAINST H.S.CODE   "&amp;TEXT(INDIRECT($A$1&amp;"!"&amp;CELL("address",$H110)),"0000.0000")&amp;IF(OR(INDIRECT($A$1&amp;"!"&amp;CELL("address",$CF$8))&lt;&gt;"",INDIRECT($A$1&amp;"!"&amp;CELL("address",$CG$8))&lt;&gt;""),"  EFS ONLINE AC #    ","")&amp;_xlfn.IFNA(VLOOKUP(INDIRECT($A$1&amp;"!"&amp;CELL("address",CF110)),AC.No[],2,0),"")&amp;_xlfn.IFNA(IF(INDIRECT($A$1&amp;"!"&amp;CELL("address",CG110))&lt;&gt;0,"   +   "&amp;VLOOKUP(INDIRECT($A$1&amp;"!"&amp;CELL("address",CG110)),AC.No[],2,0),""),""),""),REPT("-",150))</f>
        <v/>
      </c>
      <c r="O110" s="7" t="str">
        <f ca="1">IF(INDIRECT($A$1&amp;"!"&amp;CELL("address",$CU110))&lt;&gt;"END",IF(INDIRECT($A$1&amp;"!"&amp;CELL("address",CJ110))&lt;&gt;0,"USED IMPORTED   "&amp;INDIRECT($A$1&amp;"!"&amp;CELL("address",$CU110))&amp;"     USED  "&amp;TEXT(INDIRECT($A$1&amp;"!"&amp;CELL("address",CJ110)),"#,###.#0")&amp;" KGS      AGAINST BILL OF ENTRY NO    "&amp;INDIRECT($A$1&amp;"!"&amp;CELL("address",$F110))&amp;"      Rate Per Kgs [ "&amp;INDIRECT($A$1&amp;"!"&amp;CELL("address",$I110))&amp;" ]     AGAINST H.S.CODE   "&amp;TEXT(INDIRECT($A$1&amp;"!"&amp;CELL("address",$H110)),"0000.0000")&amp;IF(OR(INDIRECT($A$1&amp;"!"&amp;CELL("address",$CL$8))&lt;&gt;"",INDIRECT($A$1&amp;"!"&amp;CELL("address",$CM$8))&lt;&gt;""),"  EFS ONLINE AC #    ","")&amp;_xlfn.IFNA(VLOOKUP(INDIRECT($A$1&amp;"!"&amp;CELL("address",CL110)),AC.No[],2,0),"")&amp;_xlfn.IFNA(IF(INDIRECT($A$1&amp;"!"&amp;CELL("address",CM110))&lt;&gt;0,"   +   "&amp;VLOOKUP(INDIRECT($A$1&amp;"!"&amp;CELL("address",CM110)),AC.No[],2,0),""),""),""),REPT("-",150))</f>
        <v/>
      </c>
      <c r="P110" s="7" t="str">
        <f ca="1">IF(INDIRECT($A$1&amp;"!"&amp;CELL("address",$CU110))&lt;&gt;"END",IF(INDIRECT($A$1&amp;"!"&amp;CELL("address",CP110))&lt;&gt;0,"USED IMPORTED   "&amp;INDIRECT($A$1&amp;"!"&amp;CELL("address",$CU110))&amp;"     USED  "&amp;TEXT(INDIRECT($A$1&amp;"!"&amp;CELL("address",CP110)),"#,###.#0")&amp;" KGS      AGAINST BILL OF ENTRY NO    "&amp;INDIRECT($A$1&amp;"!"&amp;CELL("address",$F110))&amp;"      Rate Per Kgs [ "&amp;INDIRECT($A$1&amp;"!"&amp;CELL("address",$I110))&amp;" ]     AGAINST H.S.CODE   "&amp;TEXT(INDIRECT($A$1&amp;"!"&amp;CELL("address",$H110)),"0000.0000")&amp;IF(OR(INDIRECT($A$1&amp;"!"&amp;CELL("address",$CR$8))&lt;&gt;"",INDIRECT($A$1&amp;"!"&amp;CELL("address",$CS$8))&lt;&gt;""),"  EFS ONLINE AC #    ","")&amp;_xlfn.IFNA(VLOOKUP(INDIRECT($A$1&amp;"!"&amp;CELL("address",CR110)),AC.No[],2,0),"")&amp;_xlfn.IFNA(IF(INDIRECT($A$1&amp;"!"&amp;CELL("address",CS110))&lt;&gt;0,"   +   "&amp;VLOOKUP(INDIRECT($A$1&amp;"!"&amp;CELL("address",CS110)),AC.No[],2,0),""),""),""),REPT("-",150))</f>
        <v/>
      </c>
    </row>
    <row r="111" spans="1:16" x14ac:dyDescent="0.2">
      <c r="A111" s="124">
        <v>102</v>
      </c>
      <c r="B111" s="7" t="str">
        <f ca="1">IF(INDIRECT($A$1&amp;"!"&amp;CELL("address",$CU111))&lt;&gt;"END",IF(INDIRECT($A$1&amp;"!"&amp;CELL("address",J111))&lt;&gt;0,"USED IMPORTED   "&amp;INDIRECT($A$1&amp;"!"&amp;CELL("address",$CU111))&amp;"     USED  "&amp;TEXT(INDIRECT($A$1&amp;"!"&amp;CELL("address",J111)),"#,###.#0")&amp;" KGS      AGAINST BILL OF ENTRY NO    "&amp;INDIRECT($A$1&amp;"!"&amp;CELL("address",$F111))&amp;"      Rate Per Kgs [ "&amp;INDIRECT($A$1&amp;"!"&amp;CELL("address",$I111))&amp;" ]     AGAINST H.S.CODE   "&amp;TEXT(INDIRECT($A$1&amp;"!"&amp;CELL("address",$H111)),"0000.0000")&amp;IF(OR(INDIRECT($A$1&amp;"!"&amp;CELL("address",$L$8))&lt;&gt;"",INDIRECT($A$1&amp;"!"&amp;CELL("address",$M$8))&lt;&gt;""),"  EFS ONLINE AC #    ","")&amp;_xlfn.IFNA(VLOOKUP(INDIRECT($A$1&amp;"!"&amp;CELL("address",L111)),AC.No[],2,0),"")&amp;_xlfn.IFNA(IF(INDIRECT($A$1&amp;"!"&amp;CELL("address",M111))&lt;&gt;0,"   +   "&amp;VLOOKUP(INDIRECT($A$1&amp;"!"&amp;CELL("address",M111)),AC.No[],2,0),""),""),""),REPT("-",150))</f>
        <v xml:space="preserve">USED IMPORTED        USED  200.0 KGS      AGAINST BILL OF ENTRY NO    KAPE-FS-41875-13-12-2023      Rate Per Kgs [ 24.25 ]     AGAINST H.S.CODE   3402.3900  EFS ONLINE AC #    </v>
      </c>
      <c r="C111" s="7" t="str">
        <f ca="1">IF(INDIRECT($A$1&amp;"!"&amp;CELL("address",$CU111))&lt;&gt;"END",IF(INDIRECT($A$1&amp;"!"&amp;CELL("address",P111))&lt;&gt;0,"USED IMPORTED   "&amp;INDIRECT($A$1&amp;"!"&amp;CELL("address",$CU111))&amp;"     USED  "&amp;TEXT(INDIRECT($A$1&amp;"!"&amp;CELL("address",P111)),"#,###.#0")&amp;" KGS      AGAINST BILL OF ENTRY NO    "&amp;INDIRECT($A$1&amp;"!"&amp;CELL("address",$F111))&amp;"      Rate Per Kgs [ "&amp;INDIRECT($A$1&amp;"!"&amp;CELL("address",$I111))&amp;" ]     AGAINST H.S.CODE   "&amp;TEXT(INDIRECT($A$1&amp;"!"&amp;CELL("address",$H111)),"0000.0000")&amp;IF(OR(INDIRECT($A$1&amp;"!"&amp;CELL("address",$R$8))&lt;&gt;"",INDIRECT($A$1&amp;"!"&amp;CELL("address",$S$8))&lt;&gt;""),"  EFS ONLINE AC #    ","")&amp;_xlfn.IFNA(VLOOKUP(INDIRECT($A$1&amp;"!"&amp;CELL("address",R111)),AC.No[],2,0),"")&amp;_xlfn.IFNA(IF(INDIRECT($A$1&amp;"!"&amp;CELL("address",S111))&lt;&gt;0,"   +   "&amp;VLOOKUP(INDIRECT($A$1&amp;"!"&amp;CELL("address",S111)),AC.No[],2,0),""),""),""),REPT("-",150))</f>
        <v/>
      </c>
      <c r="D111" s="7" t="str">
        <f ca="1">IF(INDIRECT($A$1&amp;"!"&amp;CELL("address",$CU111))&lt;&gt;"END",IF(INDIRECT($A$1&amp;"!"&amp;CELL("address",V111))&lt;&gt;0,"USED IMPORTED   "&amp;INDIRECT($A$1&amp;"!"&amp;CELL("address",$CU111))&amp;"     USED  "&amp;TEXT(INDIRECT($A$1&amp;"!"&amp;CELL("address",V111)),"#,###.#0")&amp;" KGS      AGAINST BILL OF ENTRY NO    "&amp;INDIRECT($A$1&amp;"!"&amp;CELL("address",$F111))&amp;"      Rate Per Kgs [ "&amp;INDIRECT($A$1&amp;"!"&amp;CELL("address",$I111))&amp;" ]     AGAINST H.S.CODE   "&amp;TEXT(INDIRECT($A$1&amp;"!"&amp;CELL("address",$H111)),"0000.0000")&amp;IF(OR(INDIRECT($A$1&amp;"!"&amp;CELL("address",$X$8))&lt;&gt;"",INDIRECT($A$1&amp;"!"&amp;CELL("address",$Y$8))&lt;&gt;""),"  EFS ONLINE AC #    ","")&amp;_xlfn.IFNA(VLOOKUP(INDIRECT($A$1&amp;"!"&amp;CELL("address",X111)),AC.No[],2,0),"")&amp;_xlfn.IFNA(IF(INDIRECT($A$1&amp;"!"&amp;CELL("address",Y111))&lt;&gt;0,"   +   "&amp;VLOOKUP(INDIRECT($A$1&amp;"!"&amp;CELL("address",Y111)),AC.No[],2,0),""),""),""),REPT("-",150))</f>
        <v/>
      </c>
      <c r="E111" s="7" t="str">
        <f ca="1">IF(INDIRECT($A$1&amp;"!"&amp;CELL("address",$CU111))&lt;&gt;"END",IF(INDIRECT($A$1&amp;"!"&amp;CELL("address",AB111))&lt;&gt;0,"USED IMPORTED   "&amp;INDIRECT($A$1&amp;"!"&amp;CELL("address",$CU111))&amp;"     USED  "&amp;TEXT(INDIRECT($A$1&amp;"!"&amp;CELL("address",AB111)),"#,###.#0")&amp;" KGS      AGAINST BILL OF ENTRY NO    "&amp;INDIRECT($A$1&amp;"!"&amp;CELL("address",$F111))&amp;"      Rate Per Kgs [ "&amp;INDIRECT($A$1&amp;"!"&amp;CELL("address",$I111))&amp;" ]     AGAINST H.S.CODE   "&amp;TEXT(INDIRECT($A$1&amp;"!"&amp;CELL("address",$H111)),"0000.0000")&amp;IF(OR(INDIRECT($A$1&amp;"!"&amp;CELL("address",$AD$8))&lt;&gt;"",INDIRECT($A$1&amp;"!"&amp;CELL("address",$AE$8))&lt;&gt;""),"  EFS ONLINE AC #    ","")&amp;_xlfn.IFNA(VLOOKUP(INDIRECT($A$1&amp;"!"&amp;CELL("address",AD111)),AC.No[],2,0),"")&amp;_xlfn.IFNA(IF(INDIRECT($A$1&amp;"!"&amp;CELL("address",AE111))&lt;&gt;0,"   +   "&amp;VLOOKUP(INDIRECT($A$1&amp;"!"&amp;CELL("address",AE111)),AC.No[],2,0),""),""),""),REPT("-",150))</f>
        <v/>
      </c>
      <c r="F111" s="7" t="str">
        <f ca="1">IF(INDIRECT($A$1&amp;"!"&amp;CELL("address",$CU111))&lt;&gt;"END",IF(INDIRECT($A$1&amp;"!"&amp;CELL("address",AH111))&lt;&gt;0,"USED IMPORTED   "&amp;INDIRECT($A$1&amp;"!"&amp;CELL("address",$CU111))&amp;"     USED  "&amp;TEXT(INDIRECT($A$1&amp;"!"&amp;CELL("address",AH111)),"#,###.#0")&amp;" KGS      AGAINST BILL OF ENTRY NO    "&amp;INDIRECT($A$1&amp;"!"&amp;CELL("address",$F111))&amp;"      Rate Per Kgs [ "&amp;INDIRECT($A$1&amp;"!"&amp;CELL("address",$I111))&amp;" ]     AGAINST H.S.CODE   "&amp;TEXT(INDIRECT($A$1&amp;"!"&amp;CELL("address",$H111)),"0000.0000")&amp;IF(OR(INDIRECT($A$1&amp;"!"&amp;CELL("address",$AJ$8))&lt;&gt;"",INDIRECT($A$1&amp;"!"&amp;CELL("address",$AK$8))&lt;&gt;""),"  EFS ONLINE AC #    ","")&amp;_xlfn.IFNA(VLOOKUP(INDIRECT($A$1&amp;"!"&amp;CELL("address",AJ111)),AC.No[],2,0),"")&amp;_xlfn.IFNA(IF(INDIRECT($A$1&amp;"!"&amp;CELL("address",AK111))&lt;&gt;0,"   +   "&amp;VLOOKUP(INDIRECT($A$1&amp;"!"&amp;CELL("address",AK111)),AC.No[],2,0),""),""),""),REPT("-",150))</f>
        <v/>
      </c>
      <c r="G111" s="7" t="str">
        <f ca="1">IF(INDIRECT($A$1&amp;"!"&amp;CELL("address",$CU111))&lt;&gt;"END",IF(INDIRECT($A$1&amp;"!"&amp;CELL("address",AN111))&lt;&gt;0,"USED IMPORTED   "&amp;INDIRECT($A$1&amp;"!"&amp;CELL("address",$CU111))&amp;"     USED  "&amp;TEXT(INDIRECT($A$1&amp;"!"&amp;CELL("address",AN111)),"#,###.#0")&amp;" KGS      AGAINST BILL OF ENTRY NO    "&amp;INDIRECT($A$1&amp;"!"&amp;CELL("address",$F111))&amp;"      Rate Per Kgs [ "&amp;INDIRECT($A$1&amp;"!"&amp;CELL("address",$I111))&amp;" ]     AGAINST H.S.CODE   "&amp;TEXT(INDIRECT($A$1&amp;"!"&amp;CELL("address",$H111)),"0000.0000")&amp;IF(OR(INDIRECT($A$1&amp;"!"&amp;CELL("address",$AP$8))&lt;&gt;"",INDIRECT($A$1&amp;"!"&amp;CELL("address",$AQ$8))&lt;&gt;""),"  EFS ONLINE AC #    ","")&amp;_xlfn.IFNA(VLOOKUP(INDIRECT($A$1&amp;"!"&amp;CELL("address",AP111)),AC.No[],2,0),"")&amp;_xlfn.IFNA(IF(INDIRECT($A$1&amp;"!"&amp;CELL("address",AQ111))&lt;&gt;0,"   +   "&amp;VLOOKUP(INDIRECT($A$1&amp;"!"&amp;CELL("address",AQ111)),AC.No[],2,0),""),""),""),REPT("-",150))</f>
        <v/>
      </c>
      <c r="H111" s="7" t="str">
        <f ca="1">IF(INDIRECT($A$1&amp;"!"&amp;CELL("address",$CU111))&lt;&gt;"END",IF(INDIRECT($A$1&amp;"!"&amp;CELL("address",AT111))&lt;&gt;0,"USED IMPORTED   "&amp;INDIRECT($A$1&amp;"!"&amp;CELL("address",$CU111))&amp;"     USED  "&amp;TEXT(INDIRECT($A$1&amp;"!"&amp;CELL("address",AT111)),"#,###.#0")&amp;" KGS      AGAINST BILL OF ENTRY NO    "&amp;INDIRECT($A$1&amp;"!"&amp;CELL("address",$F111))&amp;"      Rate Per Kgs [ "&amp;INDIRECT($A$1&amp;"!"&amp;CELL("address",$I111))&amp;" ]     AGAINST H.S.CODE   "&amp;TEXT(INDIRECT($A$1&amp;"!"&amp;CELL("address",$H111)),"0000.0000")&amp;IF(OR(INDIRECT($A$1&amp;"!"&amp;CELL("address",$AV$8))&lt;&gt;"",INDIRECT($A$1&amp;"!"&amp;CELL("address",$AW$8))&lt;&gt;""),"  EFS ONLINE AC #    ","")&amp;_xlfn.IFNA(VLOOKUP(INDIRECT($A$1&amp;"!"&amp;CELL("address",AV111)),AC.No[],2,0),"")&amp;_xlfn.IFNA(IF(INDIRECT($A$1&amp;"!"&amp;CELL("address",AW111))&lt;&gt;0,"   +   "&amp;VLOOKUP(INDIRECT($A$1&amp;"!"&amp;CELL("address",AW111)),AC.No[],2,0),""),""),""),REPT("-",150))</f>
        <v/>
      </c>
      <c r="I111" s="7" t="str">
        <f ca="1">IF(INDIRECT($A$1&amp;"!"&amp;CELL("address",$CU111))&lt;&gt;"END",IF(INDIRECT($A$1&amp;"!"&amp;CELL("address",AZ111))&lt;&gt;0,"USED IMPORTED   "&amp;INDIRECT($A$1&amp;"!"&amp;CELL("address",$CU111))&amp;"     USED  "&amp;TEXT(INDIRECT($A$1&amp;"!"&amp;CELL("address",AZ111)),"#,###.#0")&amp;" KGS      AGAINST BILL OF ENTRY NO    "&amp;INDIRECT($A$1&amp;"!"&amp;CELL("address",$F111))&amp;"      Rate Per Kgs [ "&amp;INDIRECT($A$1&amp;"!"&amp;CELL("address",$I111))&amp;" ]     AGAINST H.S.CODE   "&amp;TEXT(INDIRECT($A$1&amp;"!"&amp;CELL("address",$H111)),"0000.0000")&amp;IF(OR(INDIRECT($A$1&amp;"!"&amp;CELL("address",$BB$8))&lt;&gt;"",INDIRECT($A$1&amp;"!"&amp;CELL("address",$BC$8))&lt;&gt;""),"  EFS ONLINE AC #    ","")&amp;_xlfn.IFNA(VLOOKUP(INDIRECT($A$1&amp;"!"&amp;CELL("address",BB111)),AC.No[],2,0),"")&amp;_xlfn.IFNA(IF(INDIRECT($A$1&amp;"!"&amp;CELL("address",BC111))&lt;&gt;0,"   +   "&amp;VLOOKUP(INDIRECT($A$1&amp;"!"&amp;CELL("address",BC111)),AC.No[],2,0),""),""),""),REPT("-",150))</f>
        <v/>
      </c>
      <c r="J111" s="7" t="str">
        <f ca="1">IF(INDIRECT($A$1&amp;"!"&amp;CELL("address",$CU111))&lt;&gt;"END",IF(INDIRECT($A$1&amp;"!"&amp;CELL("address",BF111))&lt;&gt;0,"USED IMPORTED   "&amp;INDIRECT($A$1&amp;"!"&amp;CELL("address",$CU111))&amp;"     USED  "&amp;TEXT(INDIRECT($A$1&amp;"!"&amp;CELL("address",BF111)),"#,###.#0")&amp;" KGS      AGAINST BILL OF ENTRY NO    "&amp;INDIRECT($A$1&amp;"!"&amp;CELL("address",$F111))&amp;"      Rate Per Kgs [ "&amp;INDIRECT($A$1&amp;"!"&amp;CELL("address",$I111))&amp;" ]     AGAINST H.S.CODE   "&amp;TEXT(INDIRECT($A$1&amp;"!"&amp;CELL("address",$H111)),"0000.0000")&amp;IF(OR(INDIRECT($A$1&amp;"!"&amp;CELL("address",$BH$8))&lt;&gt;"",INDIRECT($A$1&amp;"!"&amp;CELL("address",$BI$8))&lt;&gt;""),"  EFS ONLINE AC #    ","")&amp;_xlfn.IFNA(VLOOKUP(INDIRECT($A$1&amp;"!"&amp;CELL("address",BH111)),AC.No[],2,0),"")&amp;_xlfn.IFNA(IF(INDIRECT($A$1&amp;"!"&amp;CELL("address",BI111))&lt;&gt;0,"   +   "&amp;VLOOKUP(INDIRECT($A$1&amp;"!"&amp;CELL("address",BI111)),AC.No[],2,0),""),""),""),REPT("-",150))</f>
        <v/>
      </c>
      <c r="K111" s="7" t="str">
        <f ca="1">IF(INDIRECT($A$1&amp;"!"&amp;CELL("address",$CU111))&lt;&gt;"END",IF(INDIRECT($A$1&amp;"!"&amp;CELL("address",BL111))&lt;&gt;0,"USED IMPORTED   "&amp;INDIRECT($A$1&amp;"!"&amp;CELL("address",$CU111))&amp;"     USED  "&amp;TEXT(INDIRECT($A$1&amp;"!"&amp;CELL("address",BL111)),"#,###.#0")&amp;" KGS      AGAINST BILL OF ENTRY NO    "&amp;INDIRECT($A$1&amp;"!"&amp;CELL("address",$F111))&amp;"      Rate Per Kgs [ "&amp;INDIRECT($A$1&amp;"!"&amp;CELL("address",$I111))&amp;" ]     AGAINST H.S.CODE   "&amp;TEXT(INDIRECT($A$1&amp;"!"&amp;CELL("address",$H111)),"0000.0000")&amp;IF(OR(INDIRECT($A$1&amp;"!"&amp;CELL("address",$BN$8))&lt;&gt;"",INDIRECT($A$1&amp;"!"&amp;CELL("address",$BO$8))&lt;&gt;""),"  EFS ONLINE AC #    ","")&amp;_xlfn.IFNA(VLOOKUP(INDIRECT($A$1&amp;"!"&amp;CELL("address",BN111)),AC.No[],2,0),"")&amp;_xlfn.IFNA(IF(INDIRECT($A$1&amp;"!"&amp;CELL("address",BO111))&lt;&gt;0,"   +   "&amp;VLOOKUP(INDIRECT($A$1&amp;"!"&amp;CELL("address",BO111)),AC.No[],2,0),""),""),""),REPT("-",150))</f>
        <v/>
      </c>
      <c r="L111" s="7" t="str">
        <f ca="1">IF(INDIRECT($A$1&amp;"!"&amp;CELL("address",$CU111))&lt;&gt;"END",IF(INDIRECT($A$1&amp;"!"&amp;CELL("address",BR111))&lt;&gt;0,"USED IMPORTED   "&amp;INDIRECT($A$1&amp;"!"&amp;CELL("address",$CU111))&amp;"     USED  "&amp;TEXT(INDIRECT($A$1&amp;"!"&amp;CELL("address",BR111)),"#,###.#0")&amp;" KGS      AGAINST BILL OF ENTRY NO    "&amp;INDIRECT($A$1&amp;"!"&amp;CELL("address",$F111))&amp;"      Rate Per Kgs [ "&amp;INDIRECT($A$1&amp;"!"&amp;CELL("address",$I111))&amp;" ]     AGAINST H.S.CODE   "&amp;TEXT(INDIRECT($A$1&amp;"!"&amp;CELL("address",$H111)),"0000.0000")&amp;IF(OR(INDIRECT($A$1&amp;"!"&amp;CELL("address",$BT$8))&lt;&gt;"",INDIRECT($A$1&amp;"!"&amp;CELL("address",$BU$8))&lt;&gt;""),"  EFS ONLINE AC #    ","")&amp;_xlfn.IFNA(VLOOKUP(INDIRECT($A$1&amp;"!"&amp;CELL("address",BT111)),AC.No[],2,0),"")&amp;_xlfn.IFNA(IF(INDIRECT($A$1&amp;"!"&amp;CELL("address",BU111))&lt;&gt;0,"   +   "&amp;VLOOKUP(INDIRECT($A$1&amp;"!"&amp;CELL("address",BU111)),AC.No[],2,0),""),""),""),REPT("-",150))</f>
        <v/>
      </c>
      <c r="M111" s="7" t="str">
        <f ca="1">IF(INDIRECT($A$1&amp;"!"&amp;CELL("address",$CU111))&lt;&gt;"END",IF(INDIRECT($A$1&amp;"!"&amp;CELL("address",BX111))&lt;&gt;0,"USED IMPORTED   "&amp;INDIRECT($A$1&amp;"!"&amp;CELL("address",$CU111))&amp;"     USED  "&amp;TEXT(INDIRECT($A$1&amp;"!"&amp;CELL("address",BX111)),"#,###.#0")&amp;" KGS      AGAINST BILL OF ENTRY NO    "&amp;INDIRECT($A$1&amp;"!"&amp;CELL("address",$F111))&amp;"      Rate Per Kgs [ "&amp;INDIRECT($A$1&amp;"!"&amp;CELL("address",$I111))&amp;" ]     AGAINST H.S.CODE   "&amp;TEXT(INDIRECT($A$1&amp;"!"&amp;CELL("address",$H111)),"0000.0000")&amp;IF(OR(INDIRECT($A$1&amp;"!"&amp;CELL("address",$BZ$8))&lt;&gt;"",INDIRECT($A$1&amp;"!"&amp;CELL("address",$CA$8))&lt;&gt;""),"  EFS ONLINE AC #    ","")&amp;_xlfn.IFNA(VLOOKUP(INDIRECT($A$1&amp;"!"&amp;CELL("address",BZ111)),AC.No[],2,0),"")&amp;_xlfn.IFNA(IF(INDIRECT($A$1&amp;"!"&amp;CELL("address",CA111))&lt;&gt;0,"   +   "&amp;VLOOKUP(INDIRECT($A$1&amp;"!"&amp;CELL("address",CA111)),AC.No[],2,0),""),""),""),REPT("-",150))</f>
        <v/>
      </c>
      <c r="N111" s="7" t="str">
        <f ca="1">IF(INDIRECT($A$1&amp;"!"&amp;CELL("address",$CU111))&lt;&gt;"END",IF(INDIRECT($A$1&amp;"!"&amp;CELL("address",CD111))&lt;&gt;0,"USED IMPORTED   "&amp;INDIRECT($A$1&amp;"!"&amp;CELL("address",$CU111))&amp;"     USED  "&amp;TEXT(INDIRECT($A$1&amp;"!"&amp;CELL("address",CD111)),"#,###.#0")&amp;" KGS      AGAINST BILL OF ENTRY NO    "&amp;INDIRECT($A$1&amp;"!"&amp;CELL("address",$F111))&amp;"      Rate Per Kgs [ "&amp;INDIRECT($A$1&amp;"!"&amp;CELL("address",$I111))&amp;" ]     AGAINST H.S.CODE   "&amp;TEXT(INDIRECT($A$1&amp;"!"&amp;CELL("address",$H111)),"0000.0000")&amp;IF(OR(INDIRECT($A$1&amp;"!"&amp;CELL("address",$CF$8))&lt;&gt;"",INDIRECT($A$1&amp;"!"&amp;CELL("address",$CG$8))&lt;&gt;""),"  EFS ONLINE AC #    ","")&amp;_xlfn.IFNA(VLOOKUP(INDIRECT($A$1&amp;"!"&amp;CELL("address",CF111)),AC.No[],2,0),"")&amp;_xlfn.IFNA(IF(INDIRECT($A$1&amp;"!"&amp;CELL("address",CG111))&lt;&gt;0,"   +   "&amp;VLOOKUP(INDIRECT($A$1&amp;"!"&amp;CELL("address",CG111)),AC.No[],2,0),""),""),""),REPT("-",150))</f>
        <v/>
      </c>
      <c r="O111" s="7" t="str">
        <f ca="1">IF(INDIRECT($A$1&amp;"!"&amp;CELL("address",$CU111))&lt;&gt;"END",IF(INDIRECT($A$1&amp;"!"&amp;CELL("address",CJ111))&lt;&gt;0,"USED IMPORTED   "&amp;INDIRECT($A$1&amp;"!"&amp;CELL("address",$CU111))&amp;"     USED  "&amp;TEXT(INDIRECT($A$1&amp;"!"&amp;CELL("address",CJ111)),"#,###.#0")&amp;" KGS      AGAINST BILL OF ENTRY NO    "&amp;INDIRECT($A$1&amp;"!"&amp;CELL("address",$F111))&amp;"      Rate Per Kgs [ "&amp;INDIRECT($A$1&amp;"!"&amp;CELL("address",$I111))&amp;" ]     AGAINST H.S.CODE   "&amp;TEXT(INDIRECT($A$1&amp;"!"&amp;CELL("address",$H111)),"0000.0000")&amp;IF(OR(INDIRECT($A$1&amp;"!"&amp;CELL("address",$CL$8))&lt;&gt;"",INDIRECT($A$1&amp;"!"&amp;CELL("address",$CM$8))&lt;&gt;""),"  EFS ONLINE AC #    ","")&amp;_xlfn.IFNA(VLOOKUP(INDIRECT($A$1&amp;"!"&amp;CELL("address",CL111)),AC.No[],2,0),"")&amp;_xlfn.IFNA(IF(INDIRECT($A$1&amp;"!"&amp;CELL("address",CM111))&lt;&gt;0,"   +   "&amp;VLOOKUP(INDIRECT($A$1&amp;"!"&amp;CELL("address",CM111)),AC.No[],2,0),""),""),""),REPT("-",150))</f>
        <v/>
      </c>
      <c r="P111" s="7" t="str">
        <f ca="1">IF(INDIRECT($A$1&amp;"!"&amp;CELL("address",$CU111))&lt;&gt;"END",IF(INDIRECT($A$1&amp;"!"&amp;CELL("address",CP111))&lt;&gt;0,"USED IMPORTED   "&amp;INDIRECT($A$1&amp;"!"&amp;CELL("address",$CU111))&amp;"     USED  "&amp;TEXT(INDIRECT($A$1&amp;"!"&amp;CELL("address",CP111)),"#,###.#0")&amp;" KGS      AGAINST BILL OF ENTRY NO    "&amp;INDIRECT($A$1&amp;"!"&amp;CELL("address",$F111))&amp;"      Rate Per Kgs [ "&amp;INDIRECT($A$1&amp;"!"&amp;CELL("address",$I111))&amp;" ]     AGAINST H.S.CODE   "&amp;TEXT(INDIRECT($A$1&amp;"!"&amp;CELL("address",$H111)),"0000.0000")&amp;IF(OR(INDIRECT($A$1&amp;"!"&amp;CELL("address",$CR$8))&lt;&gt;"",INDIRECT($A$1&amp;"!"&amp;CELL("address",$CS$8))&lt;&gt;""),"  EFS ONLINE AC #    ","")&amp;_xlfn.IFNA(VLOOKUP(INDIRECT($A$1&amp;"!"&amp;CELL("address",CR111)),AC.No[],2,0),"")&amp;_xlfn.IFNA(IF(INDIRECT($A$1&amp;"!"&amp;CELL("address",CS111))&lt;&gt;0,"   +   "&amp;VLOOKUP(INDIRECT($A$1&amp;"!"&amp;CELL("address",CS111)),AC.No[],2,0),""),""),""),REPT("-",150))</f>
        <v/>
      </c>
    </row>
    <row r="112" spans="1:16" x14ac:dyDescent="0.2">
      <c r="A112" s="124">
        <v>103</v>
      </c>
      <c r="B112" s="7" t="str">
        <f ca="1">IF(INDIRECT($A$1&amp;"!"&amp;CELL("address",$CU112))&lt;&gt;"END",IF(INDIRECT($A$1&amp;"!"&amp;CELL("address",J112))&lt;&gt;0,"USED IMPORTED   "&amp;INDIRECT($A$1&amp;"!"&amp;CELL("address",$CU112))&amp;"     USED  "&amp;TEXT(INDIRECT($A$1&amp;"!"&amp;CELL("address",J112)),"#,###.#0")&amp;" KGS      AGAINST BILL OF ENTRY NO    "&amp;INDIRECT($A$1&amp;"!"&amp;CELL("address",$F112))&amp;"      Rate Per Kgs [ "&amp;INDIRECT($A$1&amp;"!"&amp;CELL("address",$I112))&amp;" ]     AGAINST H.S.CODE   "&amp;TEXT(INDIRECT($A$1&amp;"!"&amp;CELL("address",$H112)),"0000.0000")&amp;IF(OR(INDIRECT($A$1&amp;"!"&amp;CELL("address",$L$8))&lt;&gt;"",INDIRECT($A$1&amp;"!"&amp;CELL("address",$M$8))&lt;&gt;""),"  EFS ONLINE AC #    ","")&amp;_xlfn.IFNA(VLOOKUP(INDIRECT($A$1&amp;"!"&amp;CELL("address",L112)),AC.No[],2,0),"")&amp;_xlfn.IFNA(IF(INDIRECT($A$1&amp;"!"&amp;CELL("address",M112))&lt;&gt;0,"   +   "&amp;VLOOKUP(INDIRECT($A$1&amp;"!"&amp;CELL("address",M112)),AC.No[],2,0),""),""),""),REPT("-",150))</f>
        <v xml:space="preserve">USED IMPORTED        USED  29,610.0 KGS      AGAINST BILL OF ENTRY NO    31012024-A-058519      Rate Per Kgs [ 0.28 ]     AGAINST H.S.CODE   2815.1200  EFS ONLINE AC #    </v>
      </c>
      <c r="C112" s="7" t="str">
        <f ca="1">IF(INDIRECT($A$1&amp;"!"&amp;CELL("address",$CU112))&lt;&gt;"END",IF(INDIRECT($A$1&amp;"!"&amp;CELL("address",P112))&lt;&gt;0,"USED IMPORTED   "&amp;INDIRECT($A$1&amp;"!"&amp;CELL("address",$CU112))&amp;"     USED  "&amp;TEXT(INDIRECT($A$1&amp;"!"&amp;CELL("address",P112)),"#,###.#0")&amp;" KGS      AGAINST BILL OF ENTRY NO    "&amp;INDIRECT($A$1&amp;"!"&amp;CELL("address",$F112))&amp;"      Rate Per Kgs [ "&amp;INDIRECT($A$1&amp;"!"&amp;CELL("address",$I112))&amp;" ]     AGAINST H.S.CODE   "&amp;TEXT(INDIRECT($A$1&amp;"!"&amp;CELL("address",$H112)),"0000.0000")&amp;IF(OR(INDIRECT($A$1&amp;"!"&amp;CELL("address",$R$8))&lt;&gt;"",INDIRECT($A$1&amp;"!"&amp;CELL("address",$S$8))&lt;&gt;""),"  EFS ONLINE AC #    ","")&amp;_xlfn.IFNA(VLOOKUP(INDIRECT($A$1&amp;"!"&amp;CELL("address",R112)),AC.No[],2,0),"")&amp;_xlfn.IFNA(IF(INDIRECT($A$1&amp;"!"&amp;CELL("address",S112))&lt;&gt;0,"   +   "&amp;VLOOKUP(INDIRECT($A$1&amp;"!"&amp;CELL("address",S112)),AC.No[],2,0),""),""),""),REPT("-",150))</f>
        <v/>
      </c>
      <c r="D112" s="7" t="str">
        <f ca="1">IF(INDIRECT($A$1&amp;"!"&amp;CELL("address",$CU112))&lt;&gt;"END",IF(INDIRECT($A$1&amp;"!"&amp;CELL("address",V112))&lt;&gt;0,"USED IMPORTED   "&amp;INDIRECT($A$1&amp;"!"&amp;CELL("address",$CU112))&amp;"     USED  "&amp;TEXT(INDIRECT($A$1&amp;"!"&amp;CELL("address",V112)),"#,###.#0")&amp;" KGS      AGAINST BILL OF ENTRY NO    "&amp;INDIRECT($A$1&amp;"!"&amp;CELL("address",$F112))&amp;"      Rate Per Kgs [ "&amp;INDIRECT($A$1&amp;"!"&amp;CELL("address",$I112))&amp;" ]     AGAINST H.S.CODE   "&amp;TEXT(INDIRECT($A$1&amp;"!"&amp;CELL("address",$H112)),"0000.0000")&amp;IF(OR(INDIRECT($A$1&amp;"!"&amp;CELL("address",$X$8))&lt;&gt;"",INDIRECT($A$1&amp;"!"&amp;CELL("address",$Y$8))&lt;&gt;""),"  EFS ONLINE AC #    ","")&amp;_xlfn.IFNA(VLOOKUP(INDIRECT($A$1&amp;"!"&amp;CELL("address",X112)),AC.No[],2,0),"")&amp;_xlfn.IFNA(IF(INDIRECT($A$1&amp;"!"&amp;CELL("address",Y112))&lt;&gt;0,"   +   "&amp;VLOOKUP(INDIRECT($A$1&amp;"!"&amp;CELL("address",Y112)),AC.No[],2,0),""),""),""),REPT("-",150))</f>
        <v/>
      </c>
      <c r="E112" s="7" t="str">
        <f ca="1">IF(INDIRECT($A$1&amp;"!"&amp;CELL("address",$CU112))&lt;&gt;"END",IF(INDIRECT($A$1&amp;"!"&amp;CELL("address",AB112))&lt;&gt;0,"USED IMPORTED   "&amp;INDIRECT($A$1&amp;"!"&amp;CELL("address",$CU112))&amp;"     USED  "&amp;TEXT(INDIRECT($A$1&amp;"!"&amp;CELL("address",AB112)),"#,###.#0")&amp;" KGS      AGAINST BILL OF ENTRY NO    "&amp;INDIRECT($A$1&amp;"!"&amp;CELL("address",$F112))&amp;"      Rate Per Kgs [ "&amp;INDIRECT($A$1&amp;"!"&amp;CELL("address",$I112))&amp;" ]     AGAINST H.S.CODE   "&amp;TEXT(INDIRECT($A$1&amp;"!"&amp;CELL("address",$H112)),"0000.0000")&amp;IF(OR(INDIRECT($A$1&amp;"!"&amp;CELL("address",$AD$8))&lt;&gt;"",INDIRECT($A$1&amp;"!"&amp;CELL("address",$AE$8))&lt;&gt;""),"  EFS ONLINE AC #    ","")&amp;_xlfn.IFNA(VLOOKUP(INDIRECT($A$1&amp;"!"&amp;CELL("address",AD112)),AC.No[],2,0),"")&amp;_xlfn.IFNA(IF(INDIRECT($A$1&amp;"!"&amp;CELL("address",AE112))&lt;&gt;0,"   +   "&amp;VLOOKUP(INDIRECT($A$1&amp;"!"&amp;CELL("address",AE112)),AC.No[],2,0),""),""),""),REPT("-",150))</f>
        <v/>
      </c>
      <c r="F112" s="7" t="str">
        <f ca="1">IF(INDIRECT($A$1&amp;"!"&amp;CELL("address",$CU112))&lt;&gt;"END",IF(INDIRECT($A$1&amp;"!"&amp;CELL("address",AH112))&lt;&gt;0,"USED IMPORTED   "&amp;INDIRECT($A$1&amp;"!"&amp;CELL("address",$CU112))&amp;"     USED  "&amp;TEXT(INDIRECT($A$1&amp;"!"&amp;CELL("address",AH112)),"#,###.#0")&amp;" KGS      AGAINST BILL OF ENTRY NO    "&amp;INDIRECT($A$1&amp;"!"&amp;CELL("address",$F112))&amp;"      Rate Per Kgs [ "&amp;INDIRECT($A$1&amp;"!"&amp;CELL("address",$I112))&amp;" ]     AGAINST H.S.CODE   "&amp;TEXT(INDIRECT($A$1&amp;"!"&amp;CELL("address",$H112)),"0000.0000")&amp;IF(OR(INDIRECT($A$1&amp;"!"&amp;CELL("address",$AJ$8))&lt;&gt;"",INDIRECT($A$1&amp;"!"&amp;CELL("address",$AK$8))&lt;&gt;""),"  EFS ONLINE AC #    ","")&amp;_xlfn.IFNA(VLOOKUP(INDIRECT($A$1&amp;"!"&amp;CELL("address",AJ112)),AC.No[],2,0),"")&amp;_xlfn.IFNA(IF(INDIRECT($A$1&amp;"!"&amp;CELL("address",AK112))&lt;&gt;0,"   +   "&amp;VLOOKUP(INDIRECT($A$1&amp;"!"&amp;CELL("address",AK112)),AC.No[],2,0),""),""),""),REPT("-",150))</f>
        <v/>
      </c>
      <c r="G112" s="7" t="str">
        <f ca="1">IF(INDIRECT($A$1&amp;"!"&amp;CELL("address",$CU112))&lt;&gt;"END",IF(INDIRECT($A$1&amp;"!"&amp;CELL("address",AN112))&lt;&gt;0,"USED IMPORTED   "&amp;INDIRECT($A$1&amp;"!"&amp;CELL("address",$CU112))&amp;"     USED  "&amp;TEXT(INDIRECT($A$1&amp;"!"&amp;CELL("address",AN112)),"#,###.#0")&amp;" KGS      AGAINST BILL OF ENTRY NO    "&amp;INDIRECT($A$1&amp;"!"&amp;CELL("address",$F112))&amp;"      Rate Per Kgs [ "&amp;INDIRECT($A$1&amp;"!"&amp;CELL("address",$I112))&amp;" ]     AGAINST H.S.CODE   "&amp;TEXT(INDIRECT($A$1&amp;"!"&amp;CELL("address",$H112)),"0000.0000")&amp;IF(OR(INDIRECT($A$1&amp;"!"&amp;CELL("address",$AP$8))&lt;&gt;"",INDIRECT($A$1&amp;"!"&amp;CELL("address",$AQ$8))&lt;&gt;""),"  EFS ONLINE AC #    ","")&amp;_xlfn.IFNA(VLOOKUP(INDIRECT($A$1&amp;"!"&amp;CELL("address",AP112)),AC.No[],2,0),"")&amp;_xlfn.IFNA(IF(INDIRECT($A$1&amp;"!"&amp;CELL("address",AQ112))&lt;&gt;0,"   +   "&amp;VLOOKUP(INDIRECT($A$1&amp;"!"&amp;CELL("address",AQ112)),AC.No[],2,0),""),""),""),REPT("-",150))</f>
        <v/>
      </c>
      <c r="H112" s="7" t="str">
        <f ca="1">IF(INDIRECT($A$1&amp;"!"&amp;CELL("address",$CU112))&lt;&gt;"END",IF(INDIRECT($A$1&amp;"!"&amp;CELL("address",AT112))&lt;&gt;0,"USED IMPORTED   "&amp;INDIRECT($A$1&amp;"!"&amp;CELL("address",$CU112))&amp;"     USED  "&amp;TEXT(INDIRECT($A$1&amp;"!"&amp;CELL("address",AT112)),"#,###.#0")&amp;" KGS      AGAINST BILL OF ENTRY NO    "&amp;INDIRECT($A$1&amp;"!"&amp;CELL("address",$F112))&amp;"      Rate Per Kgs [ "&amp;INDIRECT($A$1&amp;"!"&amp;CELL("address",$I112))&amp;" ]     AGAINST H.S.CODE   "&amp;TEXT(INDIRECT($A$1&amp;"!"&amp;CELL("address",$H112)),"0000.0000")&amp;IF(OR(INDIRECT($A$1&amp;"!"&amp;CELL("address",$AV$8))&lt;&gt;"",INDIRECT($A$1&amp;"!"&amp;CELL("address",$AW$8))&lt;&gt;""),"  EFS ONLINE AC #    ","")&amp;_xlfn.IFNA(VLOOKUP(INDIRECT($A$1&amp;"!"&amp;CELL("address",AV112)),AC.No[],2,0),"")&amp;_xlfn.IFNA(IF(INDIRECT($A$1&amp;"!"&amp;CELL("address",AW112))&lt;&gt;0,"   +   "&amp;VLOOKUP(INDIRECT($A$1&amp;"!"&amp;CELL("address",AW112)),AC.No[],2,0),""),""),""),REPT("-",150))</f>
        <v/>
      </c>
      <c r="I112" s="7" t="str">
        <f ca="1">IF(INDIRECT($A$1&amp;"!"&amp;CELL("address",$CU112))&lt;&gt;"END",IF(INDIRECT($A$1&amp;"!"&amp;CELL("address",AZ112))&lt;&gt;0,"USED IMPORTED   "&amp;INDIRECT($A$1&amp;"!"&amp;CELL("address",$CU112))&amp;"     USED  "&amp;TEXT(INDIRECT($A$1&amp;"!"&amp;CELL("address",AZ112)),"#,###.#0")&amp;" KGS      AGAINST BILL OF ENTRY NO    "&amp;INDIRECT($A$1&amp;"!"&amp;CELL("address",$F112))&amp;"      Rate Per Kgs [ "&amp;INDIRECT($A$1&amp;"!"&amp;CELL("address",$I112))&amp;" ]     AGAINST H.S.CODE   "&amp;TEXT(INDIRECT($A$1&amp;"!"&amp;CELL("address",$H112)),"0000.0000")&amp;IF(OR(INDIRECT($A$1&amp;"!"&amp;CELL("address",$BB$8))&lt;&gt;"",INDIRECT($A$1&amp;"!"&amp;CELL("address",$BC$8))&lt;&gt;""),"  EFS ONLINE AC #    ","")&amp;_xlfn.IFNA(VLOOKUP(INDIRECT($A$1&amp;"!"&amp;CELL("address",BB112)),AC.No[],2,0),"")&amp;_xlfn.IFNA(IF(INDIRECT($A$1&amp;"!"&amp;CELL("address",BC112))&lt;&gt;0,"   +   "&amp;VLOOKUP(INDIRECT($A$1&amp;"!"&amp;CELL("address",BC112)),AC.No[],2,0),""),""),""),REPT("-",150))</f>
        <v/>
      </c>
      <c r="J112" s="7" t="str">
        <f ca="1">IF(INDIRECT($A$1&amp;"!"&amp;CELL("address",$CU112))&lt;&gt;"END",IF(INDIRECT($A$1&amp;"!"&amp;CELL("address",BF112))&lt;&gt;0,"USED IMPORTED   "&amp;INDIRECT($A$1&amp;"!"&amp;CELL("address",$CU112))&amp;"     USED  "&amp;TEXT(INDIRECT($A$1&amp;"!"&amp;CELL("address",BF112)),"#,###.#0")&amp;" KGS      AGAINST BILL OF ENTRY NO    "&amp;INDIRECT($A$1&amp;"!"&amp;CELL("address",$F112))&amp;"      Rate Per Kgs [ "&amp;INDIRECT($A$1&amp;"!"&amp;CELL("address",$I112))&amp;" ]     AGAINST H.S.CODE   "&amp;TEXT(INDIRECT($A$1&amp;"!"&amp;CELL("address",$H112)),"0000.0000")&amp;IF(OR(INDIRECT($A$1&amp;"!"&amp;CELL("address",$BH$8))&lt;&gt;"",INDIRECT($A$1&amp;"!"&amp;CELL("address",$BI$8))&lt;&gt;""),"  EFS ONLINE AC #    ","")&amp;_xlfn.IFNA(VLOOKUP(INDIRECT($A$1&amp;"!"&amp;CELL("address",BH112)),AC.No[],2,0),"")&amp;_xlfn.IFNA(IF(INDIRECT($A$1&amp;"!"&amp;CELL("address",BI112))&lt;&gt;0,"   +   "&amp;VLOOKUP(INDIRECT($A$1&amp;"!"&amp;CELL("address",BI112)),AC.No[],2,0),""),""),""),REPT("-",150))</f>
        <v/>
      </c>
      <c r="K112" s="7" t="str">
        <f ca="1">IF(INDIRECT($A$1&amp;"!"&amp;CELL("address",$CU112))&lt;&gt;"END",IF(INDIRECT($A$1&amp;"!"&amp;CELL("address",BL112))&lt;&gt;0,"USED IMPORTED   "&amp;INDIRECT($A$1&amp;"!"&amp;CELL("address",$CU112))&amp;"     USED  "&amp;TEXT(INDIRECT($A$1&amp;"!"&amp;CELL("address",BL112)),"#,###.#0")&amp;" KGS      AGAINST BILL OF ENTRY NO    "&amp;INDIRECT($A$1&amp;"!"&amp;CELL("address",$F112))&amp;"      Rate Per Kgs [ "&amp;INDIRECT($A$1&amp;"!"&amp;CELL("address",$I112))&amp;" ]     AGAINST H.S.CODE   "&amp;TEXT(INDIRECT($A$1&amp;"!"&amp;CELL("address",$H112)),"0000.0000")&amp;IF(OR(INDIRECT($A$1&amp;"!"&amp;CELL("address",$BN$8))&lt;&gt;"",INDIRECT($A$1&amp;"!"&amp;CELL("address",$BO$8))&lt;&gt;""),"  EFS ONLINE AC #    ","")&amp;_xlfn.IFNA(VLOOKUP(INDIRECT($A$1&amp;"!"&amp;CELL("address",BN112)),AC.No[],2,0),"")&amp;_xlfn.IFNA(IF(INDIRECT($A$1&amp;"!"&amp;CELL("address",BO112))&lt;&gt;0,"   +   "&amp;VLOOKUP(INDIRECT($A$1&amp;"!"&amp;CELL("address",BO112)),AC.No[],2,0),""),""),""),REPT("-",150))</f>
        <v/>
      </c>
      <c r="L112" s="7" t="str">
        <f ca="1">IF(INDIRECT($A$1&amp;"!"&amp;CELL("address",$CU112))&lt;&gt;"END",IF(INDIRECT($A$1&amp;"!"&amp;CELL("address",BR112))&lt;&gt;0,"USED IMPORTED   "&amp;INDIRECT($A$1&amp;"!"&amp;CELL("address",$CU112))&amp;"     USED  "&amp;TEXT(INDIRECT($A$1&amp;"!"&amp;CELL("address",BR112)),"#,###.#0")&amp;" KGS      AGAINST BILL OF ENTRY NO    "&amp;INDIRECT($A$1&amp;"!"&amp;CELL("address",$F112))&amp;"      Rate Per Kgs [ "&amp;INDIRECT($A$1&amp;"!"&amp;CELL("address",$I112))&amp;" ]     AGAINST H.S.CODE   "&amp;TEXT(INDIRECT($A$1&amp;"!"&amp;CELL("address",$H112)),"0000.0000")&amp;IF(OR(INDIRECT($A$1&amp;"!"&amp;CELL("address",$BT$8))&lt;&gt;"",INDIRECT($A$1&amp;"!"&amp;CELL("address",$BU$8))&lt;&gt;""),"  EFS ONLINE AC #    ","")&amp;_xlfn.IFNA(VLOOKUP(INDIRECT($A$1&amp;"!"&amp;CELL("address",BT112)),AC.No[],2,0),"")&amp;_xlfn.IFNA(IF(INDIRECT($A$1&amp;"!"&amp;CELL("address",BU112))&lt;&gt;0,"   +   "&amp;VLOOKUP(INDIRECT($A$1&amp;"!"&amp;CELL("address",BU112)),AC.No[],2,0),""),""),""),REPT("-",150))</f>
        <v/>
      </c>
      <c r="M112" s="7" t="str">
        <f ca="1">IF(INDIRECT($A$1&amp;"!"&amp;CELL("address",$CU112))&lt;&gt;"END",IF(INDIRECT($A$1&amp;"!"&amp;CELL("address",BX112))&lt;&gt;0,"USED IMPORTED   "&amp;INDIRECT($A$1&amp;"!"&amp;CELL("address",$CU112))&amp;"     USED  "&amp;TEXT(INDIRECT($A$1&amp;"!"&amp;CELL("address",BX112)),"#,###.#0")&amp;" KGS      AGAINST BILL OF ENTRY NO    "&amp;INDIRECT($A$1&amp;"!"&amp;CELL("address",$F112))&amp;"      Rate Per Kgs [ "&amp;INDIRECT($A$1&amp;"!"&amp;CELL("address",$I112))&amp;" ]     AGAINST H.S.CODE   "&amp;TEXT(INDIRECT($A$1&amp;"!"&amp;CELL("address",$H112)),"0000.0000")&amp;IF(OR(INDIRECT($A$1&amp;"!"&amp;CELL("address",$BZ$8))&lt;&gt;"",INDIRECT($A$1&amp;"!"&amp;CELL("address",$CA$8))&lt;&gt;""),"  EFS ONLINE AC #    ","")&amp;_xlfn.IFNA(VLOOKUP(INDIRECT($A$1&amp;"!"&amp;CELL("address",BZ112)),AC.No[],2,0),"")&amp;_xlfn.IFNA(IF(INDIRECT($A$1&amp;"!"&amp;CELL("address",CA112))&lt;&gt;0,"   +   "&amp;VLOOKUP(INDIRECT($A$1&amp;"!"&amp;CELL("address",CA112)),AC.No[],2,0),""),""),""),REPT("-",150))</f>
        <v/>
      </c>
      <c r="N112" s="7" t="str">
        <f ca="1">IF(INDIRECT($A$1&amp;"!"&amp;CELL("address",$CU112))&lt;&gt;"END",IF(INDIRECT($A$1&amp;"!"&amp;CELL("address",CD112))&lt;&gt;0,"USED IMPORTED   "&amp;INDIRECT($A$1&amp;"!"&amp;CELL("address",$CU112))&amp;"     USED  "&amp;TEXT(INDIRECT($A$1&amp;"!"&amp;CELL("address",CD112)),"#,###.#0")&amp;" KGS      AGAINST BILL OF ENTRY NO    "&amp;INDIRECT($A$1&amp;"!"&amp;CELL("address",$F112))&amp;"      Rate Per Kgs [ "&amp;INDIRECT($A$1&amp;"!"&amp;CELL("address",$I112))&amp;" ]     AGAINST H.S.CODE   "&amp;TEXT(INDIRECT($A$1&amp;"!"&amp;CELL("address",$H112)),"0000.0000")&amp;IF(OR(INDIRECT($A$1&amp;"!"&amp;CELL("address",$CF$8))&lt;&gt;"",INDIRECT($A$1&amp;"!"&amp;CELL("address",$CG$8))&lt;&gt;""),"  EFS ONLINE AC #    ","")&amp;_xlfn.IFNA(VLOOKUP(INDIRECT($A$1&amp;"!"&amp;CELL("address",CF112)),AC.No[],2,0),"")&amp;_xlfn.IFNA(IF(INDIRECT($A$1&amp;"!"&amp;CELL("address",CG112))&lt;&gt;0,"   +   "&amp;VLOOKUP(INDIRECT($A$1&amp;"!"&amp;CELL("address",CG112)),AC.No[],2,0),""),""),""),REPT("-",150))</f>
        <v/>
      </c>
      <c r="O112" s="7" t="str">
        <f ca="1">IF(INDIRECT($A$1&amp;"!"&amp;CELL("address",$CU112))&lt;&gt;"END",IF(INDIRECT($A$1&amp;"!"&amp;CELL("address",CJ112))&lt;&gt;0,"USED IMPORTED   "&amp;INDIRECT($A$1&amp;"!"&amp;CELL("address",$CU112))&amp;"     USED  "&amp;TEXT(INDIRECT($A$1&amp;"!"&amp;CELL("address",CJ112)),"#,###.#0")&amp;" KGS      AGAINST BILL OF ENTRY NO    "&amp;INDIRECT($A$1&amp;"!"&amp;CELL("address",$F112))&amp;"      Rate Per Kgs [ "&amp;INDIRECT($A$1&amp;"!"&amp;CELL("address",$I112))&amp;" ]     AGAINST H.S.CODE   "&amp;TEXT(INDIRECT($A$1&amp;"!"&amp;CELL("address",$H112)),"0000.0000")&amp;IF(OR(INDIRECT($A$1&amp;"!"&amp;CELL("address",$CL$8))&lt;&gt;"",INDIRECT($A$1&amp;"!"&amp;CELL("address",$CM$8))&lt;&gt;""),"  EFS ONLINE AC #    ","")&amp;_xlfn.IFNA(VLOOKUP(INDIRECT($A$1&amp;"!"&amp;CELL("address",CL112)),AC.No[],2,0),"")&amp;_xlfn.IFNA(IF(INDIRECT($A$1&amp;"!"&amp;CELL("address",CM112))&lt;&gt;0,"   +   "&amp;VLOOKUP(INDIRECT($A$1&amp;"!"&amp;CELL("address",CM112)),AC.No[],2,0),""),""),""),REPT("-",150))</f>
        <v/>
      </c>
      <c r="P112" s="7" t="str">
        <f ca="1">IF(INDIRECT($A$1&amp;"!"&amp;CELL("address",$CU112))&lt;&gt;"END",IF(INDIRECT($A$1&amp;"!"&amp;CELL("address",CP112))&lt;&gt;0,"USED IMPORTED   "&amp;INDIRECT($A$1&amp;"!"&amp;CELL("address",$CU112))&amp;"     USED  "&amp;TEXT(INDIRECT($A$1&amp;"!"&amp;CELL("address",CP112)),"#,###.#0")&amp;" KGS      AGAINST BILL OF ENTRY NO    "&amp;INDIRECT($A$1&amp;"!"&amp;CELL("address",$F112))&amp;"      Rate Per Kgs [ "&amp;INDIRECT($A$1&amp;"!"&amp;CELL("address",$I112))&amp;" ]     AGAINST H.S.CODE   "&amp;TEXT(INDIRECT($A$1&amp;"!"&amp;CELL("address",$H112)),"0000.0000")&amp;IF(OR(INDIRECT($A$1&amp;"!"&amp;CELL("address",$CR$8))&lt;&gt;"",INDIRECT($A$1&amp;"!"&amp;CELL("address",$CS$8))&lt;&gt;""),"  EFS ONLINE AC #    ","")&amp;_xlfn.IFNA(VLOOKUP(INDIRECT($A$1&amp;"!"&amp;CELL("address",CR112)),AC.No[],2,0),"")&amp;_xlfn.IFNA(IF(INDIRECT($A$1&amp;"!"&amp;CELL("address",CS112))&lt;&gt;0,"   +   "&amp;VLOOKUP(INDIRECT($A$1&amp;"!"&amp;CELL("address",CS112)),AC.No[],2,0),""),""),""),REPT("-",150))</f>
        <v/>
      </c>
    </row>
    <row r="113" spans="1:16" x14ac:dyDescent="0.2">
      <c r="A113" s="124">
        <v>104</v>
      </c>
      <c r="B113" s="7" t="str">
        <f ca="1">IF(INDIRECT($A$1&amp;"!"&amp;CELL("address",$CU113))&lt;&gt;"END",IF(INDIRECT($A$1&amp;"!"&amp;CELL("address",J113))&lt;&gt;0,"USED IMPORTED   "&amp;INDIRECT($A$1&amp;"!"&amp;CELL("address",$CU113))&amp;"     USED  "&amp;TEXT(INDIRECT($A$1&amp;"!"&amp;CELL("address",J113)),"#,###.#0")&amp;" KGS      AGAINST BILL OF ENTRY NO    "&amp;INDIRECT($A$1&amp;"!"&amp;CELL("address",$F113))&amp;"      Rate Per Kgs [ "&amp;INDIRECT($A$1&amp;"!"&amp;CELL("address",$I113))&amp;" ]     AGAINST H.S.CODE   "&amp;TEXT(INDIRECT($A$1&amp;"!"&amp;CELL("address",$H113)),"0000.0000")&amp;IF(OR(INDIRECT($A$1&amp;"!"&amp;CELL("address",$L$8))&lt;&gt;"",INDIRECT($A$1&amp;"!"&amp;CELL("address",$M$8))&lt;&gt;""),"  EFS ONLINE AC #    ","")&amp;_xlfn.IFNA(VLOOKUP(INDIRECT($A$1&amp;"!"&amp;CELL("address",L113)),AC.No[],2,0),"")&amp;_xlfn.IFNA(IF(INDIRECT($A$1&amp;"!"&amp;CELL("address",M113))&lt;&gt;0,"   +   "&amp;VLOOKUP(INDIRECT($A$1&amp;"!"&amp;CELL("address",M113)),AC.No[],2,0),""),""),""),REPT("-",150))</f>
        <v xml:space="preserve">USED IMPORTED        USED  29,380.0 KGS      AGAINST BILL OF ENTRY NO    20022024-A-063959      Rate Per Kgs [ 0.28 ]     AGAINST H.S.CODE   2815.1200  EFS ONLINE AC #    </v>
      </c>
      <c r="C113" s="7" t="str">
        <f ca="1">IF(INDIRECT($A$1&amp;"!"&amp;CELL("address",$CU113))&lt;&gt;"END",IF(INDIRECT($A$1&amp;"!"&amp;CELL("address",P113))&lt;&gt;0,"USED IMPORTED   "&amp;INDIRECT($A$1&amp;"!"&amp;CELL("address",$CU113))&amp;"     USED  "&amp;TEXT(INDIRECT($A$1&amp;"!"&amp;CELL("address",P113)),"#,###.#0")&amp;" KGS      AGAINST BILL OF ENTRY NO    "&amp;INDIRECT($A$1&amp;"!"&amp;CELL("address",$F113))&amp;"      Rate Per Kgs [ "&amp;INDIRECT($A$1&amp;"!"&amp;CELL("address",$I113))&amp;" ]     AGAINST H.S.CODE   "&amp;TEXT(INDIRECT($A$1&amp;"!"&amp;CELL("address",$H113)),"0000.0000")&amp;IF(OR(INDIRECT($A$1&amp;"!"&amp;CELL("address",$R$8))&lt;&gt;"",INDIRECT($A$1&amp;"!"&amp;CELL("address",$S$8))&lt;&gt;""),"  EFS ONLINE AC #    ","")&amp;_xlfn.IFNA(VLOOKUP(INDIRECT($A$1&amp;"!"&amp;CELL("address",R113)),AC.No[],2,0),"")&amp;_xlfn.IFNA(IF(INDIRECT($A$1&amp;"!"&amp;CELL("address",S113))&lt;&gt;0,"   +   "&amp;VLOOKUP(INDIRECT($A$1&amp;"!"&amp;CELL("address",S113)),AC.No[],2,0),""),""),""),REPT("-",150))</f>
        <v/>
      </c>
      <c r="D113" s="7" t="str">
        <f ca="1">IF(INDIRECT($A$1&amp;"!"&amp;CELL("address",$CU113))&lt;&gt;"END",IF(INDIRECT($A$1&amp;"!"&amp;CELL("address",V113))&lt;&gt;0,"USED IMPORTED   "&amp;INDIRECT($A$1&amp;"!"&amp;CELL("address",$CU113))&amp;"     USED  "&amp;TEXT(INDIRECT($A$1&amp;"!"&amp;CELL("address",V113)),"#,###.#0")&amp;" KGS      AGAINST BILL OF ENTRY NO    "&amp;INDIRECT($A$1&amp;"!"&amp;CELL("address",$F113))&amp;"      Rate Per Kgs [ "&amp;INDIRECT($A$1&amp;"!"&amp;CELL("address",$I113))&amp;" ]     AGAINST H.S.CODE   "&amp;TEXT(INDIRECT($A$1&amp;"!"&amp;CELL("address",$H113)),"0000.0000")&amp;IF(OR(INDIRECT($A$1&amp;"!"&amp;CELL("address",$X$8))&lt;&gt;"",INDIRECT($A$1&amp;"!"&amp;CELL("address",$Y$8))&lt;&gt;""),"  EFS ONLINE AC #    ","")&amp;_xlfn.IFNA(VLOOKUP(INDIRECT($A$1&amp;"!"&amp;CELL("address",X113)),AC.No[],2,0),"")&amp;_xlfn.IFNA(IF(INDIRECT($A$1&amp;"!"&amp;CELL("address",Y113))&lt;&gt;0,"   +   "&amp;VLOOKUP(INDIRECT($A$1&amp;"!"&amp;CELL("address",Y113)),AC.No[],2,0),""),""),""),REPT("-",150))</f>
        <v/>
      </c>
      <c r="E113" s="7" t="str">
        <f ca="1">IF(INDIRECT($A$1&amp;"!"&amp;CELL("address",$CU113))&lt;&gt;"END",IF(INDIRECT($A$1&amp;"!"&amp;CELL("address",AB113))&lt;&gt;0,"USED IMPORTED   "&amp;INDIRECT($A$1&amp;"!"&amp;CELL("address",$CU113))&amp;"     USED  "&amp;TEXT(INDIRECT($A$1&amp;"!"&amp;CELL("address",AB113)),"#,###.#0")&amp;" KGS      AGAINST BILL OF ENTRY NO    "&amp;INDIRECT($A$1&amp;"!"&amp;CELL("address",$F113))&amp;"      Rate Per Kgs [ "&amp;INDIRECT($A$1&amp;"!"&amp;CELL("address",$I113))&amp;" ]     AGAINST H.S.CODE   "&amp;TEXT(INDIRECT($A$1&amp;"!"&amp;CELL("address",$H113)),"0000.0000")&amp;IF(OR(INDIRECT($A$1&amp;"!"&amp;CELL("address",$AD$8))&lt;&gt;"",INDIRECT($A$1&amp;"!"&amp;CELL("address",$AE$8))&lt;&gt;""),"  EFS ONLINE AC #    ","")&amp;_xlfn.IFNA(VLOOKUP(INDIRECT($A$1&amp;"!"&amp;CELL("address",AD113)),AC.No[],2,0),"")&amp;_xlfn.IFNA(IF(INDIRECT($A$1&amp;"!"&amp;CELL("address",AE113))&lt;&gt;0,"   +   "&amp;VLOOKUP(INDIRECT($A$1&amp;"!"&amp;CELL("address",AE113)),AC.No[],2,0),""),""),""),REPT("-",150))</f>
        <v/>
      </c>
      <c r="F113" s="7" t="str">
        <f ca="1">IF(INDIRECT($A$1&amp;"!"&amp;CELL("address",$CU113))&lt;&gt;"END",IF(INDIRECT($A$1&amp;"!"&amp;CELL("address",AH113))&lt;&gt;0,"USED IMPORTED   "&amp;INDIRECT($A$1&amp;"!"&amp;CELL("address",$CU113))&amp;"     USED  "&amp;TEXT(INDIRECT($A$1&amp;"!"&amp;CELL("address",AH113)),"#,###.#0")&amp;" KGS      AGAINST BILL OF ENTRY NO    "&amp;INDIRECT($A$1&amp;"!"&amp;CELL("address",$F113))&amp;"      Rate Per Kgs [ "&amp;INDIRECT($A$1&amp;"!"&amp;CELL("address",$I113))&amp;" ]     AGAINST H.S.CODE   "&amp;TEXT(INDIRECT($A$1&amp;"!"&amp;CELL("address",$H113)),"0000.0000")&amp;IF(OR(INDIRECT($A$1&amp;"!"&amp;CELL("address",$AJ$8))&lt;&gt;"",INDIRECT($A$1&amp;"!"&amp;CELL("address",$AK$8))&lt;&gt;""),"  EFS ONLINE AC #    ","")&amp;_xlfn.IFNA(VLOOKUP(INDIRECT($A$1&amp;"!"&amp;CELL("address",AJ113)),AC.No[],2,0),"")&amp;_xlfn.IFNA(IF(INDIRECT($A$1&amp;"!"&amp;CELL("address",AK113))&lt;&gt;0,"   +   "&amp;VLOOKUP(INDIRECT($A$1&amp;"!"&amp;CELL("address",AK113)),AC.No[],2,0),""),""),""),REPT("-",150))</f>
        <v/>
      </c>
      <c r="G113" s="7" t="str">
        <f ca="1">IF(INDIRECT($A$1&amp;"!"&amp;CELL("address",$CU113))&lt;&gt;"END",IF(INDIRECT($A$1&amp;"!"&amp;CELL("address",AN113))&lt;&gt;0,"USED IMPORTED   "&amp;INDIRECT($A$1&amp;"!"&amp;CELL("address",$CU113))&amp;"     USED  "&amp;TEXT(INDIRECT($A$1&amp;"!"&amp;CELL("address",AN113)),"#,###.#0")&amp;" KGS      AGAINST BILL OF ENTRY NO    "&amp;INDIRECT($A$1&amp;"!"&amp;CELL("address",$F113))&amp;"      Rate Per Kgs [ "&amp;INDIRECT($A$1&amp;"!"&amp;CELL("address",$I113))&amp;" ]     AGAINST H.S.CODE   "&amp;TEXT(INDIRECT($A$1&amp;"!"&amp;CELL("address",$H113)),"0000.0000")&amp;IF(OR(INDIRECT($A$1&amp;"!"&amp;CELL("address",$AP$8))&lt;&gt;"",INDIRECT($A$1&amp;"!"&amp;CELL("address",$AQ$8))&lt;&gt;""),"  EFS ONLINE AC #    ","")&amp;_xlfn.IFNA(VLOOKUP(INDIRECT($A$1&amp;"!"&amp;CELL("address",AP113)),AC.No[],2,0),"")&amp;_xlfn.IFNA(IF(INDIRECT($A$1&amp;"!"&amp;CELL("address",AQ113))&lt;&gt;0,"   +   "&amp;VLOOKUP(INDIRECT($A$1&amp;"!"&amp;CELL("address",AQ113)),AC.No[],2,0),""),""),""),REPT("-",150))</f>
        <v/>
      </c>
      <c r="H113" s="7" t="str">
        <f ca="1">IF(INDIRECT($A$1&amp;"!"&amp;CELL("address",$CU113))&lt;&gt;"END",IF(INDIRECT($A$1&amp;"!"&amp;CELL("address",AT113))&lt;&gt;0,"USED IMPORTED   "&amp;INDIRECT($A$1&amp;"!"&amp;CELL("address",$CU113))&amp;"     USED  "&amp;TEXT(INDIRECT($A$1&amp;"!"&amp;CELL("address",AT113)),"#,###.#0")&amp;" KGS      AGAINST BILL OF ENTRY NO    "&amp;INDIRECT($A$1&amp;"!"&amp;CELL("address",$F113))&amp;"      Rate Per Kgs [ "&amp;INDIRECT($A$1&amp;"!"&amp;CELL("address",$I113))&amp;" ]     AGAINST H.S.CODE   "&amp;TEXT(INDIRECT($A$1&amp;"!"&amp;CELL("address",$H113)),"0000.0000")&amp;IF(OR(INDIRECT($A$1&amp;"!"&amp;CELL("address",$AV$8))&lt;&gt;"",INDIRECT($A$1&amp;"!"&amp;CELL("address",$AW$8))&lt;&gt;""),"  EFS ONLINE AC #    ","")&amp;_xlfn.IFNA(VLOOKUP(INDIRECT($A$1&amp;"!"&amp;CELL("address",AV113)),AC.No[],2,0),"")&amp;_xlfn.IFNA(IF(INDIRECT($A$1&amp;"!"&amp;CELL("address",AW113))&lt;&gt;0,"   +   "&amp;VLOOKUP(INDIRECT($A$1&amp;"!"&amp;CELL("address",AW113)),AC.No[],2,0),""),""),""),REPT("-",150))</f>
        <v/>
      </c>
      <c r="I113" s="7" t="str">
        <f ca="1">IF(INDIRECT($A$1&amp;"!"&amp;CELL("address",$CU113))&lt;&gt;"END",IF(INDIRECT($A$1&amp;"!"&amp;CELL("address",AZ113))&lt;&gt;0,"USED IMPORTED   "&amp;INDIRECT($A$1&amp;"!"&amp;CELL("address",$CU113))&amp;"     USED  "&amp;TEXT(INDIRECT($A$1&amp;"!"&amp;CELL("address",AZ113)),"#,###.#0")&amp;" KGS      AGAINST BILL OF ENTRY NO    "&amp;INDIRECT($A$1&amp;"!"&amp;CELL("address",$F113))&amp;"      Rate Per Kgs [ "&amp;INDIRECT($A$1&amp;"!"&amp;CELL("address",$I113))&amp;" ]     AGAINST H.S.CODE   "&amp;TEXT(INDIRECT($A$1&amp;"!"&amp;CELL("address",$H113)),"0000.0000")&amp;IF(OR(INDIRECT($A$1&amp;"!"&amp;CELL("address",$BB$8))&lt;&gt;"",INDIRECT($A$1&amp;"!"&amp;CELL("address",$BC$8))&lt;&gt;""),"  EFS ONLINE AC #    ","")&amp;_xlfn.IFNA(VLOOKUP(INDIRECT($A$1&amp;"!"&amp;CELL("address",BB113)),AC.No[],2,0),"")&amp;_xlfn.IFNA(IF(INDIRECT($A$1&amp;"!"&amp;CELL("address",BC113))&lt;&gt;0,"   +   "&amp;VLOOKUP(INDIRECT($A$1&amp;"!"&amp;CELL("address",BC113)),AC.No[],2,0),""),""),""),REPT("-",150))</f>
        <v/>
      </c>
      <c r="J113" s="7" t="str">
        <f ca="1">IF(INDIRECT($A$1&amp;"!"&amp;CELL("address",$CU113))&lt;&gt;"END",IF(INDIRECT($A$1&amp;"!"&amp;CELL("address",BF113))&lt;&gt;0,"USED IMPORTED   "&amp;INDIRECT($A$1&amp;"!"&amp;CELL("address",$CU113))&amp;"     USED  "&amp;TEXT(INDIRECT($A$1&amp;"!"&amp;CELL("address",BF113)),"#,###.#0")&amp;" KGS      AGAINST BILL OF ENTRY NO    "&amp;INDIRECT($A$1&amp;"!"&amp;CELL("address",$F113))&amp;"      Rate Per Kgs [ "&amp;INDIRECT($A$1&amp;"!"&amp;CELL("address",$I113))&amp;" ]     AGAINST H.S.CODE   "&amp;TEXT(INDIRECT($A$1&amp;"!"&amp;CELL("address",$H113)),"0000.0000")&amp;IF(OR(INDIRECT($A$1&amp;"!"&amp;CELL("address",$BH$8))&lt;&gt;"",INDIRECT($A$1&amp;"!"&amp;CELL("address",$BI$8))&lt;&gt;""),"  EFS ONLINE AC #    ","")&amp;_xlfn.IFNA(VLOOKUP(INDIRECT($A$1&amp;"!"&amp;CELL("address",BH113)),AC.No[],2,0),"")&amp;_xlfn.IFNA(IF(INDIRECT($A$1&amp;"!"&amp;CELL("address",BI113))&lt;&gt;0,"   +   "&amp;VLOOKUP(INDIRECT($A$1&amp;"!"&amp;CELL("address",BI113)),AC.No[],2,0),""),""),""),REPT("-",150))</f>
        <v/>
      </c>
      <c r="K113" s="7" t="str">
        <f ca="1">IF(INDIRECT($A$1&amp;"!"&amp;CELL("address",$CU113))&lt;&gt;"END",IF(INDIRECT($A$1&amp;"!"&amp;CELL("address",BL113))&lt;&gt;0,"USED IMPORTED   "&amp;INDIRECT($A$1&amp;"!"&amp;CELL("address",$CU113))&amp;"     USED  "&amp;TEXT(INDIRECT($A$1&amp;"!"&amp;CELL("address",BL113)),"#,###.#0")&amp;" KGS      AGAINST BILL OF ENTRY NO    "&amp;INDIRECT($A$1&amp;"!"&amp;CELL("address",$F113))&amp;"      Rate Per Kgs [ "&amp;INDIRECT($A$1&amp;"!"&amp;CELL("address",$I113))&amp;" ]     AGAINST H.S.CODE   "&amp;TEXT(INDIRECT($A$1&amp;"!"&amp;CELL("address",$H113)),"0000.0000")&amp;IF(OR(INDIRECT($A$1&amp;"!"&amp;CELL("address",$BN$8))&lt;&gt;"",INDIRECT($A$1&amp;"!"&amp;CELL("address",$BO$8))&lt;&gt;""),"  EFS ONLINE AC #    ","")&amp;_xlfn.IFNA(VLOOKUP(INDIRECT($A$1&amp;"!"&amp;CELL("address",BN113)),AC.No[],2,0),"")&amp;_xlfn.IFNA(IF(INDIRECT($A$1&amp;"!"&amp;CELL("address",BO113))&lt;&gt;0,"   +   "&amp;VLOOKUP(INDIRECT($A$1&amp;"!"&amp;CELL("address",BO113)),AC.No[],2,0),""),""),""),REPT("-",150))</f>
        <v/>
      </c>
      <c r="L113" s="7" t="str">
        <f ca="1">IF(INDIRECT($A$1&amp;"!"&amp;CELL("address",$CU113))&lt;&gt;"END",IF(INDIRECT($A$1&amp;"!"&amp;CELL("address",BR113))&lt;&gt;0,"USED IMPORTED   "&amp;INDIRECT($A$1&amp;"!"&amp;CELL("address",$CU113))&amp;"     USED  "&amp;TEXT(INDIRECT($A$1&amp;"!"&amp;CELL("address",BR113)),"#,###.#0")&amp;" KGS      AGAINST BILL OF ENTRY NO    "&amp;INDIRECT($A$1&amp;"!"&amp;CELL("address",$F113))&amp;"      Rate Per Kgs [ "&amp;INDIRECT($A$1&amp;"!"&amp;CELL("address",$I113))&amp;" ]     AGAINST H.S.CODE   "&amp;TEXT(INDIRECT($A$1&amp;"!"&amp;CELL("address",$H113)),"0000.0000")&amp;IF(OR(INDIRECT($A$1&amp;"!"&amp;CELL("address",$BT$8))&lt;&gt;"",INDIRECT($A$1&amp;"!"&amp;CELL("address",$BU$8))&lt;&gt;""),"  EFS ONLINE AC #    ","")&amp;_xlfn.IFNA(VLOOKUP(INDIRECT($A$1&amp;"!"&amp;CELL("address",BT113)),AC.No[],2,0),"")&amp;_xlfn.IFNA(IF(INDIRECT($A$1&amp;"!"&amp;CELL("address",BU113))&lt;&gt;0,"   +   "&amp;VLOOKUP(INDIRECT($A$1&amp;"!"&amp;CELL("address",BU113)),AC.No[],2,0),""),""),""),REPT("-",150))</f>
        <v/>
      </c>
      <c r="M113" s="7" t="str">
        <f ca="1">IF(INDIRECT($A$1&amp;"!"&amp;CELL("address",$CU113))&lt;&gt;"END",IF(INDIRECT($A$1&amp;"!"&amp;CELL("address",BX113))&lt;&gt;0,"USED IMPORTED   "&amp;INDIRECT($A$1&amp;"!"&amp;CELL("address",$CU113))&amp;"     USED  "&amp;TEXT(INDIRECT($A$1&amp;"!"&amp;CELL("address",BX113)),"#,###.#0")&amp;" KGS      AGAINST BILL OF ENTRY NO    "&amp;INDIRECT($A$1&amp;"!"&amp;CELL("address",$F113))&amp;"      Rate Per Kgs [ "&amp;INDIRECT($A$1&amp;"!"&amp;CELL("address",$I113))&amp;" ]     AGAINST H.S.CODE   "&amp;TEXT(INDIRECT($A$1&amp;"!"&amp;CELL("address",$H113)),"0000.0000")&amp;IF(OR(INDIRECT($A$1&amp;"!"&amp;CELL("address",$BZ$8))&lt;&gt;"",INDIRECT($A$1&amp;"!"&amp;CELL("address",$CA$8))&lt;&gt;""),"  EFS ONLINE AC #    ","")&amp;_xlfn.IFNA(VLOOKUP(INDIRECT($A$1&amp;"!"&amp;CELL("address",BZ113)),AC.No[],2,0),"")&amp;_xlfn.IFNA(IF(INDIRECT($A$1&amp;"!"&amp;CELL("address",CA113))&lt;&gt;0,"   +   "&amp;VLOOKUP(INDIRECT($A$1&amp;"!"&amp;CELL("address",CA113)),AC.No[],2,0),""),""),""),REPT("-",150))</f>
        <v/>
      </c>
      <c r="N113" s="7" t="str">
        <f ca="1">IF(INDIRECT($A$1&amp;"!"&amp;CELL("address",$CU113))&lt;&gt;"END",IF(INDIRECT($A$1&amp;"!"&amp;CELL("address",CD113))&lt;&gt;0,"USED IMPORTED   "&amp;INDIRECT($A$1&amp;"!"&amp;CELL("address",$CU113))&amp;"     USED  "&amp;TEXT(INDIRECT($A$1&amp;"!"&amp;CELL("address",CD113)),"#,###.#0")&amp;" KGS      AGAINST BILL OF ENTRY NO    "&amp;INDIRECT($A$1&amp;"!"&amp;CELL("address",$F113))&amp;"      Rate Per Kgs [ "&amp;INDIRECT($A$1&amp;"!"&amp;CELL("address",$I113))&amp;" ]     AGAINST H.S.CODE   "&amp;TEXT(INDIRECT($A$1&amp;"!"&amp;CELL("address",$H113)),"0000.0000")&amp;IF(OR(INDIRECT($A$1&amp;"!"&amp;CELL("address",$CF$8))&lt;&gt;"",INDIRECT($A$1&amp;"!"&amp;CELL("address",$CG$8))&lt;&gt;""),"  EFS ONLINE AC #    ","")&amp;_xlfn.IFNA(VLOOKUP(INDIRECT($A$1&amp;"!"&amp;CELL("address",CF113)),AC.No[],2,0),"")&amp;_xlfn.IFNA(IF(INDIRECT($A$1&amp;"!"&amp;CELL("address",CG113))&lt;&gt;0,"   +   "&amp;VLOOKUP(INDIRECT($A$1&amp;"!"&amp;CELL("address",CG113)),AC.No[],2,0),""),""),""),REPT("-",150))</f>
        <v/>
      </c>
      <c r="O113" s="7" t="str">
        <f ca="1">IF(INDIRECT($A$1&amp;"!"&amp;CELL("address",$CU113))&lt;&gt;"END",IF(INDIRECT($A$1&amp;"!"&amp;CELL("address",CJ113))&lt;&gt;0,"USED IMPORTED   "&amp;INDIRECT($A$1&amp;"!"&amp;CELL("address",$CU113))&amp;"     USED  "&amp;TEXT(INDIRECT($A$1&amp;"!"&amp;CELL("address",CJ113)),"#,###.#0")&amp;" KGS      AGAINST BILL OF ENTRY NO    "&amp;INDIRECT($A$1&amp;"!"&amp;CELL("address",$F113))&amp;"      Rate Per Kgs [ "&amp;INDIRECT($A$1&amp;"!"&amp;CELL("address",$I113))&amp;" ]     AGAINST H.S.CODE   "&amp;TEXT(INDIRECT($A$1&amp;"!"&amp;CELL("address",$H113)),"0000.0000")&amp;IF(OR(INDIRECT($A$1&amp;"!"&amp;CELL("address",$CL$8))&lt;&gt;"",INDIRECT($A$1&amp;"!"&amp;CELL("address",$CM$8))&lt;&gt;""),"  EFS ONLINE AC #    ","")&amp;_xlfn.IFNA(VLOOKUP(INDIRECT($A$1&amp;"!"&amp;CELL("address",CL113)),AC.No[],2,0),"")&amp;_xlfn.IFNA(IF(INDIRECT($A$1&amp;"!"&amp;CELL("address",CM113))&lt;&gt;0,"   +   "&amp;VLOOKUP(INDIRECT($A$1&amp;"!"&amp;CELL("address",CM113)),AC.No[],2,0),""),""),""),REPT("-",150))</f>
        <v/>
      </c>
      <c r="P113" s="7" t="str">
        <f ca="1">IF(INDIRECT($A$1&amp;"!"&amp;CELL("address",$CU113))&lt;&gt;"END",IF(INDIRECT($A$1&amp;"!"&amp;CELL("address",CP113))&lt;&gt;0,"USED IMPORTED   "&amp;INDIRECT($A$1&amp;"!"&amp;CELL("address",$CU113))&amp;"     USED  "&amp;TEXT(INDIRECT($A$1&amp;"!"&amp;CELL("address",CP113)),"#,###.#0")&amp;" KGS      AGAINST BILL OF ENTRY NO    "&amp;INDIRECT($A$1&amp;"!"&amp;CELL("address",$F113))&amp;"      Rate Per Kgs [ "&amp;INDIRECT($A$1&amp;"!"&amp;CELL("address",$I113))&amp;" ]     AGAINST H.S.CODE   "&amp;TEXT(INDIRECT($A$1&amp;"!"&amp;CELL("address",$H113)),"0000.0000")&amp;IF(OR(INDIRECT($A$1&amp;"!"&amp;CELL("address",$CR$8))&lt;&gt;"",INDIRECT($A$1&amp;"!"&amp;CELL("address",$CS$8))&lt;&gt;""),"  EFS ONLINE AC #    ","")&amp;_xlfn.IFNA(VLOOKUP(INDIRECT($A$1&amp;"!"&amp;CELL("address",CR113)),AC.No[],2,0),"")&amp;_xlfn.IFNA(IF(INDIRECT($A$1&amp;"!"&amp;CELL("address",CS113))&lt;&gt;0,"   +   "&amp;VLOOKUP(INDIRECT($A$1&amp;"!"&amp;CELL("address",CS113)),AC.No[],2,0),""),""),""),REPT("-",150))</f>
        <v/>
      </c>
    </row>
    <row r="114" spans="1:16" x14ac:dyDescent="0.2">
      <c r="A114" s="124">
        <v>105</v>
      </c>
      <c r="B114" s="7" t="str">
        <f ca="1">IF(INDIRECT($A$1&amp;"!"&amp;CELL("address",$CU114))&lt;&gt;"END",IF(INDIRECT($A$1&amp;"!"&amp;CELL("address",J114))&lt;&gt;0,"USED IMPORTED   "&amp;INDIRECT($A$1&amp;"!"&amp;CELL("address",$CU114))&amp;"     USED  "&amp;TEXT(INDIRECT($A$1&amp;"!"&amp;CELL("address",J114)),"#,###.#0")&amp;" KGS      AGAINST BILL OF ENTRY NO    "&amp;INDIRECT($A$1&amp;"!"&amp;CELL("address",$F114))&amp;"      Rate Per Kgs [ "&amp;INDIRECT($A$1&amp;"!"&amp;CELL("address",$I114))&amp;" ]     AGAINST H.S.CODE   "&amp;TEXT(INDIRECT($A$1&amp;"!"&amp;CELL("address",$H114)),"0000.0000")&amp;IF(OR(INDIRECT($A$1&amp;"!"&amp;CELL("address",$L$8))&lt;&gt;"",INDIRECT($A$1&amp;"!"&amp;CELL("address",$M$8))&lt;&gt;""),"  EFS ONLINE AC #    ","")&amp;_xlfn.IFNA(VLOOKUP(INDIRECT($A$1&amp;"!"&amp;CELL("address",L114)),AC.No[],2,0),"")&amp;_xlfn.IFNA(IF(INDIRECT($A$1&amp;"!"&amp;CELL("address",M114))&lt;&gt;0,"   +   "&amp;VLOOKUP(INDIRECT($A$1&amp;"!"&amp;CELL("address",M114)),AC.No[],2,0),""),""),""),REPT("-",150))</f>
        <v xml:space="preserve">USED IMPORTED        USED  29,580.0 KGS      AGAINST BILL OF ENTRY NO    20022024-A-063961      Rate Per Kgs [ 0.28 ]     AGAINST H.S.CODE   2815.1200  EFS ONLINE AC #    </v>
      </c>
      <c r="C114" s="7" t="str">
        <f ca="1">IF(INDIRECT($A$1&amp;"!"&amp;CELL("address",$CU114))&lt;&gt;"END",IF(INDIRECT($A$1&amp;"!"&amp;CELL("address",P114))&lt;&gt;0,"USED IMPORTED   "&amp;INDIRECT($A$1&amp;"!"&amp;CELL("address",$CU114))&amp;"     USED  "&amp;TEXT(INDIRECT($A$1&amp;"!"&amp;CELL("address",P114)),"#,###.#0")&amp;" KGS      AGAINST BILL OF ENTRY NO    "&amp;INDIRECT($A$1&amp;"!"&amp;CELL("address",$F114))&amp;"      Rate Per Kgs [ "&amp;INDIRECT($A$1&amp;"!"&amp;CELL("address",$I114))&amp;" ]     AGAINST H.S.CODE   "&amp;TEXT(INDIRECT($A$1&amp;"!"&amp;CELL("address",$H114)),"0000.0000")&amp;IF(OR(INDIRECT($A$1&amp;"!"&amp;CELL("address",$R$8))&lt;&gt;"",INDIRECT($A$1&amp;"!"&amp;CELL("address",$S$8))&lt;&gt;""),"  EFS ONLINE AC #    ","")&amp;_xlfn.IFNA(VLOOKUP(INDIRECT($A$1&amp;"!"&amp;CELL("address",R114)),AC.No[],2,0),"")&amp;_xlfn.IFNA(IF(INDIRECT($A$1&amp;"!"&amp;CELL("address",S114))&lt;&gt;0,"   +   "&amp;VLOOKUP(INDIRECT($A$1&amp;"!"&amp;CELL("address",S114)),AC.No[],2,0),""),""),""),REPT("-",150))</f>
        <v/>
      </c>
      <c r="D114" s="7" t="str">
        <f ca="1">IF(INDIRECT($A$1&amp;"!"&amp;CELL("address",$CU114))&lt;&gt;"END",IF(INDIRECT($A$1&amp;"!"&amp;CELL("address",V114))&lt;&gt;0,"USED IMPORTED   "&amp;INDIRECT($A$1&amp;"!"&amp;CELL("address",$CU114))&amp;"     USED  "&amp;TEXT(INDIRECT($A$1&amp;"!"&amp;CELL("address",V114)),"#,###.#0")&amp;" KGS      AGAINST BILL OF ENTRY NO    "&amp;INDIRECT($A$1&amp;"!"&amp;CELL("address",$F114))&amp;"      Rate Per Kgs [ "&amp;INDIRECT($A$1&amp;"!"&amp;CELL("address",$I114))&amp;" ]     AGAINST H.S.CODE   "&amp;TEXT(INDIRECT($A$1&amp;"!"&amp;CELL("address",$H114)),"0000.0000")&amp;IF(OR(INDIRECT($A$1&amp;"!"&amp;CELL("address",$X$8))&lt;&gt;"",INDIRECT($A$1&amp;"!"&amp;CELL("address",$Y$8))&lt;&gt;""),"  EFS ONLINE AC #    ","")&amp;_xlfn.IFNA(VLOOKUP(INDIRECT($A$1&amp;"!"&amp;CELL("address",X114)),AC.No[],2,0),"")&amp;_xlfn.IFNA(IF(INDIRECT($A$1&amp;"!"&amp;CELL("address",Y114))&lt;&gt;0,"   +   "&amp;VLOOKUP(INDIRECT($A$1&amp;"!"&amp;CELL("address",Y114)),AC.No[],2,0),""),""),""),REPT("-",150))</f>
        <v/>
      </c>
      <c r="E114" s="7" t="str">
        <f ca="1">IF(INDIRECT($A$1&amp;"!"&amp;CELL("address",$CU114))&lt;&gt;"END",IF(INDIRECT($A$1&amp;"!"&amp;CELL("address",AB114))&lt;&gt;0,"USED IMPORTED   "&amp;INDIRECT($A$1&amp;"!"&amp;CELL("address",$CU114))&amp;"     USED  "&amp;TEXT(INDIRECT($A$1&amp;"!"&amp;CELL("address",AB114)),"#,###.#0")&amp;" KGS      AGAINST BILL OF ENTRY NO    "&amp;INDIRECT($A$1&amp;"!"&amp;CELL("address",$F114))&amp;"      Rate Per Kgs [ "&amp;INDIRECT($A$1&amp;"!"&amp;CELL("address",$I114))&amp;" ]     AGAINST H.S.CODE   "&amp;TEXT(INDIRECT($A$1&amp;"!"&amp;CELL("address",$H114)),"0000.0000")&amp;IF(OR(INDIRECT($A$1&amp;"!"&amp;CELL("address",$AD$8))&lt;&gt;"",INDIRECT($A$1&amp;"!"&amp;CELL("address",$AE$8))&lt;&gt;""),"  EFS ONLINE AC #    ","")&amp;_xlfn.IFNA(VLOOKUP(INDIRECT($A$1&amp;"!"&amp;CELL("address",AD114)),AC.No[],2,0),"")&amp;_xlfn.IFNA(IF(INDIRECT($A$1&amp;"!"&amp;CELL("address",AE114))&lt;&gt;0,"   +   "&amp;VLOOKUP(INDIRECT($A$1&amp;"!"&amp;CELL("address",AE114)),AC.No[],2,0),""),""),""),REPT("-",150))</f>
        <v/>
      </c>
      <c r="F114" s="7" t="str">
        <f ca="1">IF(INDIRECT($A$1&amp;"!"&amp;CELL("address",$CU114))&lt;&gt;"END",IF(INDIRECT($A$1&amp;"!"&amp;CELL("address",AH114))&lt;&gt;0,"USED IMPORTED   "&amp;INDIRECT($A$1&amp;"!"&amp;CELL("address",$CU114))&amp;"     USED  "&amp;TEXT(INDIRECT($A$1&amp;"!"&amp;CELL("address",AH114)),"#,###.#0")&amp;" KGS      AGAINST BILL OF ENTRY NO    "&amp;INDIRECT($A$1&amp;"!"&amp;CELL("address",$F114))&amp;"      Rate Per Kgs [ "&amp;INDIRECT($A$1&amp;"!"&amp;CELL("address",$I114))&amp;" ]     AGAINST H.S.CODE   "&amp;TEXT(INDIRECT($A$1&amp;"!"&amp;CELL("address",$H114)),"0000.0000")&amp;IF(OR(INDIRECT($A$1&amp;"!"&amp;CELL("address",$AJ$8))&lt;&gt;"",INDIRECT($A$1&amp;"!"&amp;CELL("address",$AK$8))&lt;&gt;""),"  EFS ONLINE AC #    ","")&amp;_xlfn.IFNA(VLOOKUP(INDIRECT($A$1&amp;"!"&amp;CELL("address",AJ114)),AC.No[],2,0),"")&amp;_xlfn.IFNA(IF(INDIRECT($A$1&amp;"!"&amp;CELL("address",AK114))&lt;&gt;0,"   +   "&amp;VLOOKUP(INDIRECT($A$1&amp;"!"&amp;CELL("address",AK114)),AC.No[],2,0),""),""),""),REPT("-",150))</f>
        <v/>
      </c>
      <c r="G114" s="7" t="str">
        <f ca="1">IF(INDIRECT($A$1&amp;"!"&amp;CELL("address",$CU114))&lt;&gt;"END",IF(INDIRECT($A$1&amp;"!"&amp;CELL("address",AN114))&lt;&gt;0,"USED IMPORTED   "&amp;INDIRECT($A$1&amp;"!"&amp;CELL("address",$CU114))&amp;"     USED  "&amp;TEXT(INDIRECT($A$1&amp;"!"&amp;CELL("address",AN114)),"#,###.#0")&amp;" KGS      AGAINST BILL OF ENTRY NO    "&amp;INDIRECT($A$1&amp;"!"&amp;CELL("address",$F114))&amp;"      Rate Per Kgs [ "&amp;INDIRECT($A$1&amp;"!"&amp;CELL("address",$I114))&amp;" ]     AGAINST H.S.CODE   "&amp;TEXT(INDIRECT($A$1&amp;"!"&amp;CELL("address",$H114)),"0000.0000")&amp;IF(OR(INDIRECT($A$1&amp;"!"&amp;CELL("address",$AP$8))&lt;&gt;"",INDIRECT($A$1&amp;"!"&amp;CELL("address",$AQ$8))&lt;&gt;""),"  EFS ONLINE AC #    ","")&amp;_xlfn.IFNA(VLOOKUP(INDIRECT($A$1&amp;"!"&amp;CELL("address",AP114)),AC.No[],2,0),"")&amp;_xlfn.IFNA(IF(INDIRECT($A$1&amp;"!"&amp;CELL("address",AQ114))&lt;&gt;0,"   +   "&amp;VLOOKUP(INDIRECT($A$1&amp;"!"&amp;CELL("address",AQ114)),AC.No[],2,0),""),""),""),REPT("-",150))</f>
        <v/>
      </c>
      <c r="H114" s="7" t="str">
        <f ca="1">IF(INDIRECT($A$1&amp;"!"&amp;CELL("address",$CU114))&lt;&gt;"END",IF(INDIRECT($A$1&amp;"!"&amp;CELL("address",AT114))&lt;&gt;0,"USED IMPORTED   "&amp;INDIRECT($A$1&amp;"!"&amp;CELL("address",$CU114))&amp;"     USED  "&amp;TEXT(INDIRECT($A$1&amp;"!"&amp;CELL("address",AT114)),"#,###.#0")&amp;" KGS      AGAINST BILL OF ENTRY NO    "&amp;INDIRECT($A$1&amp;"!"&amp;CELL("address",$F114))&amp;"      Rate Per Kgs [ "&amp;INDIRECT($A$1&amp;"!"&amp;CELL("address",$I114))&amp;" ]     AGAINST H.S.CODE   "&amp;TEXT(INDIRECT($A$1&amp;"!"&amp;CELL("address",$H114)),"0000.0000")&amp;IF(OR(INDIRECT($A$1&amp;"!"&amp;CELL("address",$AV$8))&lt;&gt;"",INDIRECT($A$1&amp;"!"&amp;CELL("address",$AW$8))&lt;&gt;""),"  EFS ONLINE AC #    ","")&amp;_xlfn.IFNA(VLOOKUP(INDIRECT($A$1&amp;"!"&amp;CELL("address",AV114)),AC.No[],2,0),"")&amp;_xlfn.IFNA(IF(INDIRECT($A$1&amp;"!"&amp;CELL("address",AW114))&lt;&gt;0,"   +   "&amp;VLOOKUP(INDIRECT($A$1&amp;"!"&amp;CELL("address",AW114)),AC.No[],2,0),""),""),""),REPT("-",150))</f>
        <v/>
      </c>
      <c r="I114" s="7" t="str">
        <f ca="1">IF(INDIRECT($A$1&amp;"!"&amp;CELL("address",$CU114))&lt;&gt;"END",IF(INDIRECT($A$1&amp;"!"&amp;CELL("address",AZ114))&lt;&gt;0,"USED IMPORTED   "&amp;INDIRECT($A$1&amp;"!"&amp;CELL("address",$CU114))&amp;"     USED  "&amp;TEXT(INDIRECT($A$1&amp;"!"&amp;CELL("address",AZ114)),"#,###.#0")&amp;" KGS      AGAINST BILL OF ENTRY NO    "&amp;INDIRECT($A$1&amp;"!"&amp;CELL("address",$F114))&amp;"      Rate Per Kgs [ "&amp;INDIRECT($A$1&amp;"!"&amp;CELL("address",$I114))&amp;" ]     AGAINST H.S.CODE   "&amp;TEXT(INDIRECT($A$1&amp;"!"&amp;CELL("address",$H114)),"0000.0000")&amp;IF(OR(INDIRECT($A$1&amp;"!"&amp;CELL("address",$BB$8))&lt;&gt;"",INDIRECT($A$1&amp;"!"&amp;CELL("address",$BC$8))&lt;&gt;""),"  EFS ONLINE AC #    ","")&amp;_xlfn.IFNA(VLOOKUP(INDIRECT($A$1&amp;"!"&amp;CELL("address",BB114)),AC.No[],2,0),"")&amp;_xlfn.IFNA(IF(INDIRECT($A$1&amp;"!"&amp;CELL("address",BC114))&lt;&gt;0,"   +   "&amp;VLOOKUP(INDIRECT($A$1&amp;"!"&amp;CELL("address",BC114)),AC.No[],2,0),""),""),""),REPT("-",150))</f>
        <v/>
      </c>
      <c r="J114" s="7" t="str">
        <f ca="1">IF(INDIRECT($A$1&amp;"!"&amp;CELL("address",$CU114))&lt;&gt;"END",IF(INDIRECT($A$1&amp;"!"&amp;CELL("address",BF114))&lt;&gt;0,"USED IMPORTED   "&amp;INDIRECT($A$1&amp;"!"&amp;CELL("address",$CU114))&amp;"     USED  "&amp;TEXT(INDIRECT($A$1&amp;"!"&amp;CELL("address",BF114)),"#,###.#0")&amp;" KGS      AGAINST BILL OF ENTRY NO    "&amp;INDIRECT($A$1&amp;"!"&amp;CELL("address",$F114))&amp;"      Rate Per Kgs [ "&amp;INDIRECT($A$1&amp;"!"&amp;CELL("address",$I114))&amp;" ]     AGAINST H.S.CODE   "&amp;TEXT(INDIRECT($A$1&amp;"!"&amp;CELL("address",$H114)),"0000.0000")&amp;IF(OR(INDIRECT($A$1&amp;"!"&amp;CELL("address",$BH$8))&lt;&gt;"",INDIRECT($A$1&amp;"!"&amp;CELL("address",$BI$8))&lt;&gt;""),"  EFS ONLINE AC #    ","")&amp;_xlfn.IFNA(VLOOKUP(INDIRECT($A$1&amp;"!"&amp;CELL("address",BH114)),AC.No[],2,0),"")&amp;_xlfn.IFNA(IF(INDIRECT($A$1&amp;"!"&amp;CELL("address",BI114))&lt;&gt;0,"   +   "&amp;VLOOKUP(INDIRECT($A$1&amp;"!"&amp;CELL("address",BI114)),AC.No[],2,0),""),""),""),REPT("-",150))</f>
        <v/>
      </c>
      <c r="K114" s="7" t="str">
        <f ca="1">IF(INDIRECT($A$1&amp;"!"&amp;CELL("address",$CU114))&lt;&gt;"END",IF(INDIRECT($A$1&amp;"!"&amp;CELL("address",BL114))&lt;&gt;0,"USED IMPORTED   "&amp;INDIRECT($A$1&amp;"!"&amp;CELL("address",$CU114))&amp;"     USED  "&amp;TEXT(INDIRECT($A$1&amp;"!"&amp;CELL("address",BL114)),"#,###.#0")&amp;" KGS      AGAINST BILL OF ENTRY NO    "&amp;INDIRECT($A$1&amp;"!"&amp;CELL("address",$F114))&amp;"      Rate Per Kgs [ "&amp;INDIRECT($A$1&amp;"!"&amp;CELL("address",$I114))&amp;" ]     AGAINST H.S.CODE   "&amp;TEXT(INDIRECT($A$1&amp;"!"&amp;CELL("address",$H114)),"0000.0000")&amp;IF(OR(INDIRECT($A$1&amp;"!"&amp;CELL("address",$BN$8))&lt;&gt;"",INDIRECT($A$1&amp;"!"&amp;CELL("address",$BO$8))&lt;&gt;""),"  EFS ONLINE AC #    ","")&amp;_xlfn.IFNA(VLOOKUP(INDIRECT($A$1&amp;"!"&amp;CELL("address",BN114)),AC.No[],2,0),"")&amp;_xlfn.IFNA(IF(INDIRECT($A$1&amp;"!"&amp;CELL("address",BO114))&lt;&gt;0,"   +   "&amp;VLOOKUP(INDIRECT($A$1&amp;"!"&amp;CELL("address",BO114)),AC.No[],2,0),""),""),""),REPT("-",150))</f>
        <v/>
      </c>
      <c r="L114" s="7" t="str">
        <f ca="1">IF(INDIRECT($A$1&amp;"!"&amp;CELL("address",$CU114))&lt;&gt;"END",IF(INDIRECT($A$1&amp;"!"&amp;CELL("address",BR114))&lt;&gt;0,"USED IMPORTED   "&amp;INDIRECT($A$1&amp;"!"&amp;CELL("address",$CU114))&amp;"     USED  "&amp;TEXT(INDIRECT($A$1&amp;"!"&amp;CELL("address",BR114)),"#,###.#0")&amp;" KGS      AGAINST BILL OF ENTRY NO    "&amp;INDIRECT($A$1&amp;"!"&amp;CELL("address",$F114))&amp;"      Rate Per Kgs [ "&amp;INDIRECT($A$1&amp;"!"&amp;CELL("address",$I114))&amp;" ]     AGAINST H.S.CODE   "&amp;TEXT(INDIRECT($A$1&amp;"!"&amp;CELL("address",$H114)),"0000.0000")&amp;IF(OR(INDIRECT($A$1&amp;"!"&amp;CELL("address",$BT$8))&lt;&gt;"",INDIRECT($A$1&amp;"!"&amp;CELL("address",$BU$8))&lt;&gt;""),"  EFS ONLINE AC #    ","")&amp;_xlfn.IFNA(VLOOKUP(INDIRECT($A$1&amp;"!"&amp;CELL("address",BT114)),AC.No[],2,0),"")&amp;_xlfn.IFNA(IF(INDIRECT($A$1&amp;"!"&amp;CELL("address",BU114))&lt;&gt;0,"   +   "&amp;VLOOKUP(INDIRECT($A$1&amp;"!"&amp;CELL("address",BU114)),AC.No[],2,0),""),""),""),REPT("-",150))</f>
        <v/>
      </c>
      <c r="M114" s="7" t="str">
        <f ca="1">IF(INDIRECT($A$1&amp;"!"&amp;CELL("address",$CU114))&lt;&gt;"END",IF(INDIRECT($A$1&amp;"!"&amp;CELL("address",BX114))&lt;&gt;0,"USED IMPORTED   "&amp;INDIRECT($A$1&amp;"!"&amp;CELL("address",$CU114))&amp;"     USED  "&amp;TEXT(INDIRECT($A$1&amp;"!"&amp;CELL("address",BX114)),"#,###.#0")&amp;" KGS      AGAINST BILL OF ENTRY NO    "&amp;INDIRECT($A$1&amp;"!"&amp;CELL("address",$F114))&amp;"      Rate Per Kgs [ "&amp;INDIRECT($A$1&amp;"!"&amp;CELL("address",$I114))&amp;" ]     AGAINST H.S.CODE   "&amp;TEXT(INDIRECT($A$1&amp;"!"&amp;CELL("address",$H114)),"0000.0000")&amp;IF(OR(INDIRECT($A$1&amp;"!"&amp;CELL("address",$BZ$8))&lt;&gt;"",INDIRECT($A$1&amp;"!"&amp;CELL("address",$CA$8))&lt;&gt;""),"  EFS ONLINE AC #    ","")&amp;_xlfn.IFNA(VLOOKUP(INDIRECT($A$1&amp;"!"&amp;CELL("address",BZ114)),AC.No[],2,0),"")&amp;_xlfn.IFNA(IF(INDIRECT($A$1&amp;"!"&amp;CELL("address",CA114))&lt;&gt;0,"   +   "&amp;VLOOKUP(INDIRECT($A$1&amp;"!"&amp;CELL("address",CA114)),AC.No[],2,0),""),""),""),REPT("-",150))</f>
        <v/>
      </c>
      <c r="N114" s="7" t="str">
        <f ca="1">IF(INDIRECT($A$1&amp;"!"&amp;CELL("address",$CU114))&lt;&gt;"END",IF(INDIRECT($A$1&amp;"!"&amp;CELL("address",CD114))&lt;&gt;0,"USED IMPORTED   "&amp;INDIRECT($A$1&amp;"!"&amp;CELL("address",$CU114))&amp;"     USED  "&amp;TEXT(INDIRECT($A$1&amp;"!"&amp;CELL("address",CD114)),"#,###.#0")&amp;" KGS      AGAINST BILL OF ENTRY NO    "&amp;INDIRECT($A$1&amp;"!"&amp;CELL("address",$F114))&amp;"      Rate Per Kgs [ "&amp;INDIRECT($A$1&amp;"!"&amp;CELL("address",$I114))&amp;" ]     AGAINST H.S.CODE   "&amp;TEXT(INDIRECT($A$1&amp;"!"&amp;CELL("address",$H114)),"0000.0000")&amp;IF(OR(INDIRECT($A$1&amp;"!"&amp;CELL("address",$CF$8))&lt;&gt;"",INDIRECT($A$1&amp;"!"&amp;CELL("address",$CG$8))&lt;&gt;""),"  EFS ONLINE AC #    ","")&amp;_xlfn.IFNA(VLOOKUP(INDIRECT($A$1&amp;"!"&amp;CELL("address",CF114)),AC.No[],2,0),"")&amp;_xlfn.IFNA(IF(INDIRECT($A$1&amp;"!"&amp;CELL("address",CG114))&lt;&gt;0,"   +   "&amp;VLOOKUP(INDIRECT($A$1&amp;"!"&amp;CELL("address",CG114)),AC.No[],2,0),""),""),""),REPT("-",150))</f>
        <v/>
      </c>
      <c r="O114" s="7" t="str">
        <f ca="1">IF(INDIRECT($A$1&amp;"!"&amp;CELL("address",$CU114))&lt;&gt;"END",IF(INDIRECT($A$1&amp;"!"&amp;CELL("address",CJ114))&lt;&gt;0,"USED IMPORTED   "&amp;INDIRECT($A$1&amp;"!"&amp;CELL("address",$CU114))&amp;"     USED  "&amp;TEXT(INDIRECT($A$1&amp;"!"&amp;CELL("address",CJ114)),"#,###.#0")&amp;" KGS      AGAINST BILL OF ENTRY NO    "&amp;INDIRECT($A$1&amp;"!"&amp;CELL("address",$F114))&amp;"      Rate Per Kgs [ "&amp;INDIRECT($A$1&amp;"!"&amp;CELL("address",$I114))&amp;" ]     AGAINST H.S.CODE   "&amp;TEXT(INDIRECT($A$1&amp;"!"&amp;CELL("address",$H114)),"0000.0000")&amp;IF(OR(INDIRECT($A$1&amp;"!"&amp;CELL("address",$CL$8))&lt;&gt;"",INDIRECT($A$1&amp;"!"&amp;CELL("address",$CM$8))&lt;&gt;""),"  EFS ONLINE AC #    ","")&amp;_xlfn.IFNA(VLOOKUP(INDIRECT($A$1&amp;"!"&amp;CELL("address",CL114)),AC.No[],2,0),"")&amp;_xlfn.IFNA(IF(INDIRECT($A$1&amp;"!"&amp;CELL("address",CM114))&lt;&gt;0,"   +   "&amp;VLOOKUP(INDIRECT($A$1&amp;"!"&amp;CELL("address",CM114)),AC.No[],2,0),""),""),""),REPT("-",150))</f>
        <v/>
      </c>
      <c r="P114" s="7" t="str">
        <f ca="1">IF(INDIRECT($A$1&amp;"!"&amp;CELL("address",$CU114))&lt;&gt;"END",IF(INDIRECT($A$1&amp;"!"&amp;CELL("address",CP114))&lt;&gt;0,"USED IMPORTED   "&amp;INDIRECT($A$1&amp;"!"&amp;CELL("address",$CU114))&amp;"     USED  "&amp;TEXT(INDIRECT($A$1&amp;"!"&amp;CELL("address",CP114)),"#,###.#0")&amp;" KGS      AGAINST BILL OF ENTRY NO    "&amp;INDIRECT($A$1&amp;"!"&amp;CELL("address",$F114))&amp;"      Rate Per Kgs [ "&amp;INDIRECT($A$1&amp;"!"&amp;CELL("address",$I114))&amp;" ]     AGAINST H.S.CODE   "&amp;TEXT(INDIRECT($A$1&amp;"!"&amp;CELL("address",$H114)),"0000.0000")&amp;IF(OR(INDIRECT($A$1&amp;"!"&amp;CELL("address",$CR$8))&lt;&gt;"",INDIRECT($A$1&amp;"!"&amp;CELL("address",$CS$8))&lt;&gt;""),"  EFS ONLINE AC #    ","")&amp;_xlfn.IFNA(VLOOKUP(INDIRECT($A$1&amp;"!"&amp;CELL("address",CR114)),AC.No[],2,0),"")&amp;_xlfn.IFNA(IF(INDIRECT($A$1&amp;"!"&amp;CELL("address",CS114))&lt;&gt;0,"   +   "&amp;VLOOKUP(INDIRECT($A$1&amp;"!"&amp;CELL("address",CS114)),AC.No[],2,0),""),""),""),REPT("-",150))</f>
        <v/>
      </c>
    </row>
    <row r="115" spans="1:16" x14ac:dyDescent="0.2">
      <c r="A115" s="124">
        <v>106</v>
      </c>
      <c r="B115" s="7" t="str">
        <f ca="1">IF(INDIRECT($A$1&amp;"!"&amp;CELL("address",$CU115))&lt;&gt;"END",IF(INDIRECT($A$1&amp;"!"&amp;CELL("address",J115))&lt;&gt;0,"USED IMPORTED   "&amp;INDIRECT($A$1&amp;"!"&amp;CELL("address",$CU115))&amp;"     USED  "&amp;TEXT(INDIRECT($A$1&amp;"!"&amp;CELL("address",J115)),"#,###.#0")&amp;" KGS      AGAINST BILL OF ENTRY NO    "&amp;INDIRECT($A$1&amp;"!"&amp;CELL("address",$F115))&amp;"      Rate Per Kgs [ "&amp;INDIRECT($A$1&amp;"!"&amp;CELL("address",$I115))&amp;" ]     AGAINST H.S.CODE   "&amp;TEXT(INDIRECT($A$1&amp;"!"&amp;CELL("address",$H115)),"0000.0000")&amp;IF(OR(INDIRECT($A$1&amp;"!"&amp;CELL("address",$L$8))&lt;&gt;"",INDIRECT($A$1&amp;"!"&amp;CELL("address",$M$8))&lt;&gt;""),"  EFS ONLINE AC #    ","")&amp;_xlfn.IFNA(VLOOKUP(INDIRECT($A$1&amp;"!"&amp;CELL("address",L115)),AC.No[],2,0),"")&amp;_xlfn.IFNA(IF(INDIRECT($A$1&amp;"!"&amp;CELL("address",M115))&lt;&gt;0,"   +   "&amp;VLOOKUP(INDIRECT($A$1&amp;"!"&amp;CELL("address",M115)),AC.No[],2,0),""),""),""),REPT("-",150))</f>
        <v xml:space="preserve">USED IMPORTED        USED  19,290.0 KGS      AGAINST BILL OF ENTRY NO    20022024-A-063940      Rate Per Kgs [ 0.28 ]     AGAINST H.S.CODE   2815.1200  EFS ONLINE AC #    </v>
      </c>
      <c r="C115" s="7" t="str">
        <f ca="1">IF(INDIRECT($A$1&amp;"!"&amp;CELL("address",$CU115))&lt;&gt;"END",IF(INDIRECT($A$1&amp;"!"&amp;CELL("address",P115))&lt;&gt;0,"USED IMPORTED   "&amp;INDIRECT($A$1&amp;"!"&amp;CELL("address",$CU115))&amp;"     USED  "&amp;TEXT(INDIRECT($A$1&amp;"!"&amp;CELL("address",P115)),"#,###.#0")&amp;" KGS      AGAINST BILL OF ENTRY NO    "&amp;INDIRECT($A$1&amp;"!"&amp;CELL("address",$F115))&amp;"      Rate Per Kgs [ "&amp;INDIRECT($A$1&amp;"!"&amp;CELL("address",$I115))&amp;" ]     AGAINST H.S.CODE   "&amp;TEXT(INDIRECT($A$1&amp;"!"&amp;CELL("address",$H115)),"0000.0000")&amp;IF(OR(INDIRECT($A$1&amp;"!"&amp;CELL("address",$R$8))&lt;&gt;"",INDIRECT($A$1&amp;"!"&amp;CELL("address",$S$8))&lt;&gt;""),"  EFS ONLINE AC #    ","")&amp;_xlfn.IFNA(VLOOKUP(INDIRECT($A$1&amp;"!"&amp;CELL("address",R115)),AC.No[],2,0),"")&amp;_xlfn.IFNA(IF(INDIRECT($A$1&amp;"!"&amp;CELL("address",S115))&lt;&gt;0,"   +   "&amp;VLOOKUP(INDIRECT($A$1&amp;"!"&amp;CELL("address",S115)),AC.No[],2,0),""),""),""),REPT("-",150))</f>
        <v/>
      </c>
      <c r="D115" s="7" t="str">
        <f ca="1">IF(INDIRECT($A$1&amp;"!"&amp;CELL("address",$CU115))&lt;&gt;"END",IF(INDIRECT($A$1&amp;"!"&amp;CELL("address",V115))&lt;&gt;0,"USED IMPORTED   "&amp;INDIRECT($A$1&amp;"!"&amp;CELL("address",$CU115))&amp;"     USED  "&amp;TEXT(INDIRECT($A$1&amp;"!"&amp;CELL("address",V115)),"#,###.#0")&amp;" KGS      AGAINST BILL OF ENTRY NO    "&amp;INDIRECT($A$1&amp;"!"&amp;CELL("address",$F115))&amp;"      Rate Per Kgs [ "&amp;INDIRECT($A$1&amp;"!"&amp;CELL("address",$I115))&amp;" ]     AGAINST H.S.CODE   "&amp;TEXT(INDIRECT($A$1&amp;"!"&amp;CELL("address",$H115)),"0000.0000")&amp;IF(OR(INDIRECT($A$1&amp;"!"&amp;CELL("address",$X$8))&lt;&gt;"",INDIRECT($A$1&amp;"!"&amp;CELL("address",$Y$8))&lt;&gt;""),"  EFS ONLINE AC #    ","")&amp;_xlfn.IFNA(VLOOKUP(INDIRECT($A$1&amp;"!"&amp;CELL("address",X115)),AC.No[],2,0),"")&amp;_xlfn.IFNA(IF(INDIRECT($A$1&amp;"!"&amp;CELL("address",Y115))&lt;&gt;0,"   +   "&amp;VLOOKUP(INDIRECT($A$1&amp;"!"&amp;CELL("address",Y115)),AC.No[],2,0),""),""),""),REPT("-",150))</f>
        <v/>
      </c>
      <c r="E115" s="7" t="str">
        <f ca="1">IF(INDIRECT($A$1&amp;"!"&amp;CELL("address",$CU115))&lt;&gt;"END",IF(INDIRECT($A$1&amp;"!"&amp;CELL("address",AB115))&lt;&gt;0,"USED IMPORTED   "&amp;INDIRECT($A$1&amp;"!"&amp;CELL("address",$CU115))&amp;"     USED  "&amp;TEXT(INDIRECT($A$1&amp;"!"&amp;CELL("address",AB115)),"#,###.#0")&amp;" KGS      AGAINST BILL OF ENTRY NO    "&amp;INDIRECT($A$1&amp;"!"&amp;CELL("address",$F115))&amp;"      Rate Per Kgs [ "&amp;INDIRECT($A$1&amp;"!"&amp;CELL("address",$I115))&amp;" ]     AGAINST H.S.CODE   "&amp;TEXT(INDIRECT($A$1&amp;"!"&amp;CELL("address",$H115)),"0000.0000")&amp;IF(OR(INDIRECT($A$1&amp;"!"&amp;CELL("address",$AD$8))&lt;&gt;"",INDIRECT($A$1&amp;"!"&amp;CELL("address",$AE$8))&lt;&gt;""),"  EFS ONLINE AC #    ","")&amp;_xlfn.IFNA(VLOOKUP(INDIRECT($A$1&amp;"!"&amp;CELL("address",AD115)),AC.No[],2,0),"")&amp;_xlfn.IFNA(IF(INDIRECT($A$1&amp;"!"&amp;CELL("address",AE115))&lt;&gt;0,"   +   "&amp;VLOOKUP(INDIRECT($A$1&amp;"!"&amp;CELL("address",AE115)),AC.No[],2,0),""),""),""),REPT("-",150))</f>
        <v/>
      </c>
      <c r="F115" s="7" t="str">
        <f ca="1">IF(INDIRECT($A$1&amp;"!"&amp;CELL("address",$CU115))&lt;&gt;"END",IF(INDIRECT($A$1&amp;"!"&amp;CELL("address",AH115))&lt;&gt;0,"USED IMPORTED   "&amp;INDIRECT($A$1&amp;"!"&amp;CELL("address",$CU115))&amp;"     USED  "&amp;TEXT(INDIRECT($A$1&amp;"!"&amp;CELL("address",AH115)),"#,###.#0")&amp;" KGS      AGAINST BILL OF ENTRY NO    "&amp;INDIRECT($A$1&amp;"!"&amp;CELL("address",$F115))&amp;"      Rate Per Kgs [ "&amp;INDIRECT($A$1&amp;"!"&amp;CELL("address",$I115))&amp;" ]     AGAINST H.S.CODE   "&amp;TEXT(INDIRECT($A$1&amp;"!"&amp;CELL("address",$H115)),"0000.0000")&amp;IF(OR(INDIRECT($A$1&amp;"!"&amp;CELL("address",$AJ$8))&lt;&gt;"",INDIRECT($A$1&amp;"!"&amp;CELL("address",$AK$8))&lt;&gt;""),"  EFS ONLINE AC #    ","")&amp;_xlfn.IFNA(VLOOKUP(INDIRECT($A$1&amp;"!"&amp;CELL("address",AJ115)),AC.No[],2,0),"")&amp;_xlfn.IFNA(IF(INDIRECT($A$1&amp;"!"&amp;CELL("address",AK115))&lt;&gt;0,"   +   "&amp;VLOOKUP(INDIRECT($A$1&amp;"!"&amp;CELL("address",AK115)),AC.No[],2,0),""),""),""),REPT("-",150))</f>
        <v/>
      </c>
      <c r="G115" s="7" t="str">
        <f ca="1">IF(INDIRECT($A$1&amp;"!"&amp;CELL("address",$CU115))&lt;&gt;"END",IF(INDIRECT($A$1&amp;"!"&amp;CELL("address",AN115))&lt;&gt;0,"USED IMPORTED   "&amp;INDIRECT($A$1&amp;"!"&amp;CELL("address",$CU115))&amp;"     USED  "&amp;TEXT(INDIRECT($A$1&amp;"!"&amp;CELL("address",AN115)),"#,###.#0")&amp;" KGS      AGAINST BILL OF ENTRY NO    "&amp;INDIRECT($A$1&amp;"!"&amp;CELL("address",$F115))&amp;"      Rate Per Kgs [ "&amp;INDIRECT($A$1&amp;"!"&amp;CELL("address",$I115))&amp;" ]     AGAINST H.S.CODE   "&amp;TEXT(INDIRECT($A$1&amp;"!"&amp;CELL("address",$H115)),"0000.0000")&amp;IF(OR(INDIRECT($A$1&amp;"!"&amp;CELL("address",$AP$8))&lt;&gt;"",INDIRECT($A$1&amp;"!"&amp;CELL("address",$AQ$8))&lt;&gt;""),"  EFS ONLINE AC #    ","")&amp;_xlfn.IFNA(VLOOKUP(INDIRECT($A$1&amp;"!"&amp;CELL("address",AP115)),AC.No[],2,0),"")&amp;_xlfn.IFNA(IF(INDIRECT($A$1&amp;"!"&amp;CELL("address",AQ115))&lt;&gt;0,"   +   "&amp;VLOOKUP(INDIRECT($A$1&amp;"!"&amp;CELL("address",AQ115)),AC.No[],2,0),""),""),""),REPT("-",150))</f>
        <v/>
      </c>
      <c r="H115" s="7" t="str">
        <f ca="1">IF(INDIRECT($A$1&amp;"!"&amp;CELL("address",$CU115))&lt;&gt;"END",IF(INDIRECT($A$1&amp;"!"&amp;CELL("address",AT115))&lt;&gt;0,"USED IMPORTED   "&amp;INDIRECT($A$1&amp;"!"&amp;CELL("address",$CU115))&amp;"     USED  "&amp;TEXT(INDIRECT($A$1&amp;"!"&amp;CELL("address",AT115)),"#,###.#0")&amp;" KGS      AGAINST BILL OF ENTRY NO    "&amp;INDIRECT($A$1&amp;"!"&amp;CELL("address",$F115))&amp;"      Rate Per Kgs [ "&amp;INDIRECT($A$1&amp;"!"&amp;CELL("address",$I115))&amp;" ]     AGAINST H.S.CODE   "&amp;TEXT(INDIRECT($A$1&amp;"!"&amp;CELL("address",$H115)),"0000.0000")&amp;IF(OR(INDIRECT($A$1&amp;"!"&amp;CELL("address",$AV$8))&lt;&gt;"",INDIRECT($A$1&amp;"!"&amp;CELL("address",$AW$8))&lt;&gt;""),"  EFS ONLINE AC #    ","")&amp;_xlfn.IFNA(VLOOKUP(INDIRECT($A$1&amp;"!"&amp;CELL("address",AV115)),AC.No[],2,0),"")&amp;_xlfn.IFNA(IF(INDIRECT($A$1&amp;"!"&amp;CELL("address",AW115))&lt;&gt;0,"   +   "&amp;VLOOKUP(INDIRECT($A$1&amp;"!"&amp;CELL("address",AW115)),AC.No[],2,0),""),""),""),REPT("-",150))</f>
        <v/>
      </c>
      <c r="I115" s="7" t="str">
        <f ca="1">IF(INDIRECT($A$1&amp;"!"&amp;CELL("address",$CU115))&lt;&gt;"END",IF(INDIRECT($A$1&amp;"!"&amp;CELL("address",AZ115))&lt;&gt;0,"USED IMPORTED   "&amp;INDIRECT($A$1&amp;"!"&amp;CELL("address",$CU115))&amp;"     USED  "&amp;TEXT(INDIRECT($A$1&amp;"!"&amp;CELL("address",AZ115)),"#,###.#0")&amp;" KGS      AGAINST BILL OF ENTRY NO    "&amp;INDIRECT($A$1&amp;"!"&amp;CELL("address",$F115))&amp;"      Rate Per Kgs [ "&amp;INDIRECT($A$1&amp;"!"&amp;CELL("address",$I115))&amp;" ]     AGAINST H.S.CODE   "&amp;TEXT(INDIRECT($A$1&amp;"!"&amp;CELL("address",$H115)),"0000.0000")&amp;IF(OR(INDIRECT($A$1&amp;"!"&amp;CELL("address",$BB$8))&lt;&gt;"",INDIRECT($A$1&amp;"!"&amp;CELL("address",$BC$8))&lt;&gt;""),"  EFS ONLINE AC #    ","")&amp;_xlfn.IFNA(VLOOKUP(INDIRECT($A$1&amp;"!"&amp;CELL("address",BB115)),AC.No[],2,0),"")&amp;_xlfn.IFNA(IF(INDIRECT($A$1&amp;"!"&amp;CELL("address",BC115))&lt;&gt;0,"   +   "&amp;VLOOKUP(INDIRECT($A$1&amp;"!"&amp;CELL("address",BC115)),AC.No[],2,0),""),""),""),REPT("-",150))</f>
        <v/>
      </c>
      <c r="J115" s="7" t="str">
        <f ca="1">IF(INDIRECT($A$1&amp;"!"&amp;CELL("address",$CU115))&lt;&gt;"END",IF(INDIRECT($A$1&amp;"!"&amp;CELL("address",BF115))&lt;&gt;0,"USED IMPORTED   "&amp;INDIRECT($A$1&amp;"!"&amp;CELL("address",$CU115))&amp;"     USED  "&amp;TEXT(INDIRECT($A$1&amp;"!"&amp;CELL("address",BF115)),"#,###.#0")&amp;" KGS      AGAINST BILL OF ENTRY NO    "&amp;INDIRECT($A$1&amp;"!"&amp;CELL("address",$F115))&amp;"      Rate Per Kgs [ "&amp;INDIRECT($A$1&amp;"!"&amp;CELL("address",$I115))&amp;" ]     AGAINST H.S.CODE   "&amp;TEXT(INDIRECT($A$1&amp;"!"&amp;CELL("address",$H115)),"0000.0000")&amp;IF(OR(INDIRECT($A$1&amp;"!"&amp;CELL("address",$BH$8))&lt;&gt;"",INDIRECT($A$1&amp;"!"&amp;CELL("address",$BI$8))&lt;&gt;""),"  EFS ONLINE AC #    ","")&amp;_xlfn.IFNA(VLOOKUP(INDIRECT($A$1&amp;"!"&amp;CELL("address",BH115)),AC.No[],2,0),"")&amp;_xlfn.IFNA(IF(INDIRECT($A$1&amp;"!"&amp;CELL("address",BI115))&lt;&gt;0,"   +   "&amp;VLOOKUP(INDIRECT($A$1&amp;"!"&amp;CELL("address",BI115)),AC.No[],2,0),""),""),""),REPT("-",150))</f>
        <v/>
      </c>
      <c r="K115" s="7" t="str">
        <f ca="1">IF(INDIRECT($A$1&amp;"!"&amp;CELL("address",$CU115))&lt;&gt;"END",IF(INDIRECT($A$1&amp;"!"&amp;CELL("address",BL115))&lt;&gt;0,"USED IMPORTED   "&amp;INDIRECT($A$1&amp;"!"&amp;CELL("address",$CU115))&amp;"     USED  "&amp;TEXT(INDIRECT($A$1&amp;"!"&amp;CELL("address",BL115)),"#,###.#0")&amp;" KGS      AGAINST BILL OF ENTRY NO    "&amp;INDIRECT($A$1&amp;"!"&amp;CELL("address",$F115))&amp;"      Rate Per Kgs [ "&amp;INDIRECT($A$1&amp;"!"&amp;CELL("address",$I115))&amp;" ]     AGAINST H.S.CODE   "&amp;TEXT(INDIRECT($A$1&amp;"!"&amp;CELL("address",$H115)),"0000.0000")&amp;IF(OR(INDIRECT($A$1&amp;"!"&amp;CELL("address",$BN$8))&lt;&gt;"",INDIRECT($A$1&amp;"!"&amp;CELL("address",$BO$8))&lt;&gt;""),"  EFS ONLINE AC #    ","")&amp;_xlfn.IFNA(VLOOKUP(INDIRECT($A$1&amp;"!"&amp;CELL("address",BN115)),AC.No[],2,0),"")&amp;_xlfn.IFNA(IF(INDIRECT($A$1&amp;"!"&amp;CELL("address",BO115))&lt;&gt;0,"   +   "&amp;VLOOKUP(INDIRECT($A$1&amp;"!"&amp;CELL("address",BO115)),AC.No[],2,0),""),""),""),REPT("-",150))</f>
        <v/>
      </c>
      <c r="L115" s="7" t="str">
        <f ca="1">IF(INDIRECT($A$1&amp;"!"&amp;CELL("address",$CU115))&lt;&gt;"END",IF(INDIRECT($A$1&amp;"!"&amp;CELL("address",BR115))&lt;&gt;0,"USED IMPORTED   "&amp;INDIRECT($A$1&amp;"!"&amp;CELL("address",$CU115))&amp;"     USED  "&amp;TEXT(INDIRECT($A$1&amp;"!"&amp;CELL("address",BR115)),"#,###.#0")&amp;" KGS      AGAINST BILL OF ENTRY NO    "&amp;INDIRECT($A$1&amp;"!"&amp;CELL("address",$F115))&amp;"      Rate Per Kgs [ "&amp;INDIRECT($A$1&amp;"!"&amp;CELL("address",$I115))&amp;" ]     AGAINST H.S.CODE   "&amp;TEXT(INDIRECT($A$1&amp;"!"&amp;CELL("address",$H115)),"0000.0000")&amp;IF(OR(INDIRECT($A$1&amp;"!"&amp;CELL("address",$BT$8))&lt;&gt;"",INDIRECT($A$1&amp;"!"&amp;CELL("address",$BU$8))&lt;&gt;""),"  EFS ONLINE AC #    ","")&amp;_xlfn.IFNA(VLOOKUP(INDIRECT($A$1&amp;"!"&amp;CELL("address",BT115)),AC.No[],2,0),"")&amp;_xlfn.IFNA(IF(INDIRECT($A$1&amp;"!"&amp;CELL("address",BU115))&lt;&gt;0,"   +   "&amp;VLOOKUP(INDIRECT($A$1&amp;"!"&amp;CELL("address",BU115)),AC.No[],2,0),""),""),""),REPT("-",150))</f>
        <v/>
      </c>
      <c r="M115" s="7" t="str">
        <f ca="1">IF(INDIRECT($A$1&amp;"!"&amp;CELL("address",$CU115))&lt;&gt;"END",IF(INDIRECT($A$1&amp;"!"&amp;CELL("address",BX115))&lt;&gt;0,"USED IMPORTED   "&amp;INDIRECT($A$1&amp;"!"&amp;CELL("address",$CU115))&amp;"     USED  "&amp;TEXT(INDIRECT($A$1&amp;"!"&amp;CELL("address",BX115)),"#,###.#0")&amp;" KGS      AGAINST BILL OF ENTRY NO    "&amp;INDIRECT($A$1&amp;"!"&amp;CELL("address",$F115))&amp;"      Rate Per Kgs [ "&amp;INDIRECT($A$1&amp;"!"&amp;CELL("address",$I115))&amp;" ]     AGAINST H.S.CODE   "&amp;TEXT(INDIRECT($A$1&amp;"!"&amp;CELL("address",$H115)),"0000.0000")&amp;IF(OR(INDIRECT($A$1&amp;"!"&amp;CELL("address",$BZ$8))&lt;&gt;"",INDIRECT($A$1&amp;"!"&amp;CELL("address",$CA$8))&lt;&gt;""),"  EFS ONLINE AC #    ","")&amp;_xlfn.IFNA(VLOOKUP(INDIRECT($A$1&amp;"!"&amp;CELL("address",BZ115)),AC.No[],2,0),"")&amp;_xlfn.IFNA(IF(INDIRECT($A$1&amp;"!"&amp;CELL("address",CA115))&lt;&gt;0,"   +   "&amp;VLOOKUP(INDIRECT($A$1&amp;"!"&amp;CELL("address",CA115)),AC.No[],2,0),""),""),""),REPT("-",150))</f>
        <v/>
      </c>
      <c r="N115" s="7" t="str">
        <f ca="1">IF(INDIRECT($A$1&amp;"!"&amp;CELL("address",$CU115))&lt;&gt;"END",IF(INDIRECT($A$1&amp;"!"&amp;CELL("address",CD115))&lt;&gt;0,"USED IMPORTED   "&amp;INDIRECT($A$1&amp;"!"&amp;CELL("address",$CU115))&amp;"     USED  "&amp;TEXT(INDIRECT($A$1&amp;"!"&amp;CELL("address",CD115)),"#,###.#0")&amp;" KGS      AGAINST BILL OF ENTRY NO    "&amp;INDIRECT($A$1&amp;"!"&amp;CELL("address",$F115))&amp;"      Rate Per Kgs [ "&amp;INDIRECT($A$1&amp;"!"&amp;CELL("address",$I115))&amp;" ]     AGAINST H.S.CODE   "&amp;TEXT(INDIRECT($A$1&amp;"!"&amp;CELL("address",$H115)),"0000.0000")&amp;IF(OR(INDIRECT($A$1&amp;"!"&amp;CELL("address",$CF$8))&lt;&gt;"",INDIRECT($A$1&amp;"!"&amp;CELL("address",$CG$8))&lt;&gt;""),"  EFS ONLINE AC #    ","")&amp;_xlfn.IFNA(VLOOKUP(INDIRECT($A$1&amp;"!"&amp;CELL("address",CF115)),AC.No[],2,0),"")&amp;_xlfn.IFNA(IF(INDIRECT($A$1&amp;"!"&amp;CELL("address",CG115))&lt;&gt;0,"   +   "&amp;VLOOKUP(INDIRECT($A$1&amp;"!"&amp;CELL("address",CG115)),AC.No[],2,0),""),""),""),REPT("-",150))</f>
        <v/>
      </c>
      <c r="O115" s="7" t="str">
        <f ca="1">IF(INDIRECT($A$1&amp;"!"&amp;CELL("address",$CU115))&lt;&gt;"END",IF(INDIRECT($A$1&amp;"!"&amp;CELL("address",CJ115))&lt;&gt;0,"USED IMPORTED   "&amp;INDIRECT($A$1&amp;"!"&amp;CELL("address",$CU115))&amp;"     USED  "&amp;TEXT(INDIRECT($A$1&amp;"!"&amp;CELL("address",CJ115)),"#,###.#0")&amp;" KGS      AGAINST BILL OF ENTRY NO    "&amp;INDIRECT($A$1&amp;"!"&amp;CELL("address",$F115))&amp;"      Rate Per Kgs [ "&amp;INDIRECT($A$1&amp;"!"&amp;CELL("address",$I115))&amp;" ]     AGAINST H.S.CODE   "&amp;TEXT(INDIRECT($A$1&amp;"!"&amp;CELL("address",$H115)),"0000.0000")&amp;IF(OR(INDIRECT($A$1&amp;"!"&amp;CELL("address",$CL$8))&lt;&gt;"",INDIRECT($A$1&amp;"!"&amp;CELL("address",$CM$8))&lt;&gt;""),"  EFS ONLINE AC #    ","")&amp;_xlfn.IFNA(VLOOKUP(INDIRECT($A$1&amp;"!"&amp;CELL("address",CL115)),AC.No[],2,0),"")&amp;_xlfn.IFNA(IF(INDIRECT($A$1&amp;"!"&amp;CELL("address",CM115))&lt;&gt;0,"   +   "&amp;VLOOKUP(INDIRECT($A$1&amp;"!"&amp;CELL("address",CM115)),AC.No[],2,0),""),""),""),REPT("-",150))</f>
        <v/>
      </c>
      <c r="P115" s="7" t="str">
        <f ca="1">IF(INDIRECT($A$1&amp;"!"&amp;CELL("address",$CU115))&lt;&gt;"END",IF(INDIRECT($A$1&amp;"!"&amp;CELL("address",CP115))&lt;&gt;0,"USED IMPORTED   "&amp;INDIRECT($A$1&amp;"!"&amp;CELL("address",$CU115))&amp;"     USED  "&amp;TEXT(INDIRECT($A$1&amp;"!"&amp;CELL("address",CP115)),"#,###.#0")&amp;" KGS      AGAINST BILL OF ENTRY NO    "&amp;INDIRECT($A$1&amp;"!"&amp;CELL("address",$F115))&amp;"      Rate Per Kgs [ "&amp;INDIRECT($A$1&amp;"!"&amp;CELL("address",$I115))&amp;" ]     AGAINST H.S.CODE   "&amp;TEXT(INDIRECT($A$1&amp;"!"&amp;CELL("address",$H115)),"0000.0000")&amp;IF(OR(INDIRECT($A$1&amp;"!"&amp;CELL("address",$CR$8))&lt;&gt;"",INDIRECT($A$1&amp;"!"&amp;CELL("address",$CS$8))&lt;&gt;""),"  EFS ONLINE AC #    ","")&amp;_xlfn.IFNA(VLOOKUP(INDIRECT($A$1&amp;"!"&amp;CELL("address",CR115)),AC.No[],2,0),"")&amp;_xlfn.IFNA(IF(INDIRECT($A$1&amp;"!"&amp;CELL("address",CS115))&lt;&gt;0,"   +   "&amp;VLOOKUP(INDIRECT($A$1&amp;"!"&amp;CELL("address",CS115)),AC.No[],2,0),""),""),""),REPT("-",150))</f>
        <v/>
      </c>
    </row>
    <row r="116" spans="1:16" x14ac:dyDescent="0.2">
      <c r="A116" s="124">
        <v>107</v>
      </c>
      <c r="B116" s="7" t="str">
        <f ca="1">IF(INDIRECT($A$1&amp;"!"&amp;CELL("address",$CU116))&lt;&gt;"END",IF(INDIRECT($A$1&amp;"!"&amp;CELL("address",J116))&lt;&gt;0,"USED IMPORTED   "&amp;INDIRECT($A$1&amp;"!"&amp;CELL("address",$CU116))&amp;"     USED  "&amp;TEXT(INDIRECT($A$1&amp;"!"&amp;CELL("address",J116)),"#,###.#0")&amp;" KGS      AGAINST BILL OF ENTRY NO    "&amp;INDIRECT($A$1&amp;"!"&amp;CELL("address",$F116))&amp;"      Rate Per Kgs [ "&amp;INDIRECT($A$1&amp;"!"&amp;CELL("address",$I116))&amp;" ]     AGAINST H.S.CODE   "&amp;TEXT(INDIRECT($A$1&amp;"!"&amp;CELL("address",$H116)),"0000.0000")&amp;IF(OR(INDIRECT($A$1&amp;"!"&amp;CELL("address",$L$8))&lt;&gt;"",INDIRECT($A$1&amp;"!"&amp;CELL("address",$M$8))&lt;&gt;""),"  EFS ONLINE AC #    ","")&amp;_xlfn.IFNA(VLOOKUP(INDIRECT($A$1&amp;"!"&amp;CELL("address",L116)),AC.No[],2,0),"")&amp;_xlfn.IFNA(IF(INDIRECT($A$1&amp;"!"&amp;CELL("address",M116))&lt;&gt;0,"   +   "&amp;VLOOKUP(INDIRECT($A$1&amp;"!"&amp;CELL("address",M116)),AC.No[],2,0),""),""),""),REPT("-",150))</f>
        <v xml:space="preserve">USED IMPORTED        USED  19,500.0 KGS      AGAINST BILL OF ENTRY NO    20022024-A-063948      Rate Per Kgs [ 0.28 ]     AGAINST H.S.CODE   2815.1200  EFS ONLINE AC #    </v>
      </c>
      <c r="C116" s="7" t="str">
        <f ca="1">IF(INDIRECT($A$1&amp;"!"&amp;CELL("address",$CU116))&lt;&gt;"END",IF(INDIRECT($A$1&amp;"!"&amp;CELL("address",P116))&lt;&gt;0,"USED IMPORTED   "&amp;INDIRECT($A$1&amp;"!"&amp;CELL("address",$CU116))&amp;"     USED  "&amp;TEXT(INDIRECT($A$1&amp;"!"&amp;CELL("address",P116)),"#,###.#0")&amp;" KGS      AGAINST BILL OF ENTRY NO    "&amp;INDIRECT($A$1&amp;"!"&amp;CELL("address",$F116))&amp;"      Rate Per Kgs [ "&amp;INDIRECT($A$1&amp;"!"&amp;CELL("address",$I116))&amp;" ]     AGAINST H.S.CODE   "&amp;TEXT(INDIRECT($A$1&amp;"!"&amp;CELL("address",$H116)),"0000.0000")&amp;IF(OR(INDIRECT($A$1&amp;"!"&amp;CELL("address",$R$8))&lt;&gt;"",INDIRECT($A$1&amp;"!"&amp;CELL("address",$S$8))&lt;&gt;""),"  EFS ONLINE AC #    ","")&amp;_xlfn.IFNA(VLOOKUP(INDIRECT($A$1&amp;"!"&amp;CELL("address",R116)),AC.No[],2,0),"")&amp;_xlfn.IFNA(IF(INDIRECT($A$1&amp;"!"&amp;CELL("address",S116))&lt;&gt;0,"   +   "&amp;VLOOKUP(INDIRECT($A$1&amp;"!"&amp;CELL("address",S116)),AC.No[],2,0),""),""),""),REPT("-",150))</f>
        <v/>
      </c>
      <c r="D116" s="7" t="str">
        <f ca="1">IF(INDIRECT($A$1&amp;"!"&amp;CELL("address",$CU116))&lt;&gt;"END",IF(INDIRECT($A$1&amp;"!"&amp;CELL("address",V116))&lt;&gt;0,"USED IMPORTED   "&amp;INDIRECT($A$1&amp;"!"&amp;CELL("address",$CU116))&amp;"     USED  "&amp;TEXT(INDIRECT($A$1&amp;"!"&amp;CELL("address",V116)),"#,###.#0")&amp;" KGS      AGAINST BILL OF ENTRY NO    "&amp;INDIRECT($A$1&amp;"!"&amp;CELL("address",$F116))&amp;"      Rate Per Kgs [ "&amp;INDIRECT($A$1&amp;"!"&amp;CELL("address",$I116))&amp;" ]     AGAINST H.S.CODE   "&amp;TEXT(INDIRECT($A$1&amp;"!"&amp;CELL("address",$H116)),"0000.0000")&amp;IF(OR(INDIRECT($A$1&amp;"!"&amp;CELL("address",$X$8))&lt;&gt;"",INDIRECT($A$1&amp;"!"&amp;CELL("address",$Y$8))&lt;&gt;""),"  EFS ONLINE AC #    ","")&amp;_xlfn.IFNA(VLOOKUP(INDIRECT($A$1&amp;"!"&amp;CELL("address",X116)),AC.No[],2,0),"")&amp;_xlfn.IFNA(IF(INDIRECT($A$1&amp;"!"&amp;CELL("address",Y116))&lt;&gt;0,"   +   "&amp;VLOOKUP(INDIRECT($A$1&amp;"!"&amp;CELL("address",Y116)),AC.No[],2,0),""),""),""),REPT("-",150))</f>
        <v/>
      </c>
      <c r="E116" s="7" t="str">
        <f ca="1">IF(INDIRECT($A$1&amp;"!"&amp;CELL("address",$CU116))&lt;&gt;"END",IF(INDIRECT($A$1&amp;"!"&amp;CELL("address",AB116))&lt;&gt;0,"USED IMPORTED   "&amp;INDIRECT($A$1&amp;"!"&amp;CELL("address",$CU116))&amp;"     USED  "&amp;TEXT(INDIRECT($A$1&amp;"!"&amp;CELL("address",AB116)),"#,###.#0")&amp;" KGS      AGAINST BILL OF ENTRY NO    "&amp;INDIRECT($A$1&amp;"!"&amp;CELL("address",$F116))&amp;"      Rate Per Kgs [ "&amp;INDIRECT($A$1&amp;"!"&amp;CELL("address",$I116))&amp;" ]     AGAINST H.S.CODE   "&amp;TEXT(INDIRECT($A$1&amp;"!"&amp;CELL("address",$H116)),"0000.0000")&amp;IF(OR(INDIRECT($A$1&amp;"!"&amp;CELL("address",$AD$8))&lt;&gt;"",INDIRECT($A$1&amp;"!"&amp;CELL("address",$AE$8))&lt;&gt;""),"  EFS ONLINE AC #    ","")&amp;_xlfn.IFNA(VLOOKUP(INDIRECT($A$1&amp;"!"&amp;CELL("address",AD116)),AC.No[],2,0),"")&amp;_xlfn.IFNA(IF(INDIRECT($A$1&amp;"!"&amp;CELL("address",AE116))&lt;&gt;0,"   +   "&amp;VLOOKUP(INDIRECT($A$1&amp;"!"&amp;CELL("address",AE116)),AC.No[],2,0),""),""),""),REPT("-",150))</f>
        <v/>
      </c>
      <c r="F116" s="7" t="str">
        <f ca="1">IF(INDIRECT($A$1&amp;"!"&amp;CELL("address",$CU116))&lt;&gt;"END",IF(INDIRECT($A$1&amp;"!"&amp;CELL("address",AH116))&lt;&gt;0,"USED IMPORTED   "&amp;INDIRECT($A$1&amp;"!"&amp;CELL("address",$CU116))&amp;"     USED  "&amp;TEXT(INDIRECT($A$1&amp;"!"&amp;CELL("address",AH116)),"#,###.#0")&amp;" KGS      AGAINST BILL OF ENTRY NO    "&amp;INDIRECT($A$1&amp;"!"&amp;CELL("address",$F116))&amp;"      Rate Per Kgs [ "&amp;INDIRECT($A$1&amp;"!"&amp;CELL("address",$I116))&amp;" ]     AGAINST H.S.CODE   "&amp;TEXT(INDIRECT($A$1&amp;"!"&amp;CELL("address",$H116)),"0000.0000")&amp;IF(OR(INDIRECT($A$1&amp;"!"&amp;CELL("address",$AJ$8))&lt;&gt;"",INDIRECT($A$1&amp;"!"&amp;CELL("address",$AK$8))&lt;&gt;""),"  EFS ONLINE AC #    ","")&amp;_xlfn.IFNA(VLOOKUP(INDIRECT($A$1&amp;"!"&amp;CELL("address",AJ116)),AC.No[],2,0),"")&amp;_xlfn.IFNA(IF(INDIRECT($A$1&amp;"!"&amp;CELL("address",AK116))&lt;&gt;0,"   +   "&amp;VLOOKUP(INDIRECT($A$1&amp;"!"&amp;CELL("address",AK116)),AC.No[],2,0),""),""),""),REPT("-",150))</f>
        <v/>
      </c>
      <c r="G116" s="7" t="str">
        <f ca="1">IF(INDIRECT($A$1&amp;"!"&amp;CELL("address",$CU116))&lt;&gt;"END",IF(INDIRECT($A$1&amp;"!"&amp;CELL("address",AN116))&lt;&gt;0,"USED IMPORTED   "&amp;INDIRECT($A$1&amp;"!"&amp;CELL("address",$CU116))&amp;"     USED  "&amp;TEXT(INDIRECT($A$1&amp;"!"&amp;CELL("address",AN116)),"#,###.#0")&amp;" KGS      AGAINST BILL OF ENTRY NO    "&amp;INDIRECT($A$1&amp;"!"&amp;CELL("address",$F116))&amp;"      Rate Per Kgs [ "&amp;INDIRECT($A$1&amp;"!"&amp;CELL("address",$I116))&amp;" ]     AGAINST H.S.CODE   "&amp;TEXT(INDIRECT($A$1&amp;"!"&amp;CELL("address",$H116)),"0000.0000")&amp;IF(OR(INDIRECT($A$1&amp;"!"&amp;CELL("address",$AP$8))&lt;&gt;"",INDIRECT($A$1&amp;"!"&amp;CELL("address",$AQ$8))&lt;&gt;""),"  EFS ONLINE AC #    ","")&amp;_xlfn.IFNA(VLOOKUP(INDIRECT($A$1&amp;"!"&amp;CELL("address",AP116)),AC.No[],2,0),"")&amp;_xlfn.IFNA(IF(INDIRECT($A$1&amp;"!"&amp;CELL("address",AQ116))&lt;&gt;0,"   +   "&amp;VLOOKUP(INDIRECT($A$1&amp;"!"&amp;CELL("address",AQ116)),AC.No[],2,0),""),""),""),REPT("-",150))</f>
        <v/>
      </c>
      <c r="H116" s="7" t="str">
        <f ca="1">IF(INDIRECT($A$1&amp;"!"&amp;CELL("address",$CU116))&lt;&gt;"END",IF(INDIRECT($A$1&amp;"!"&amp;CELL("address",AT116))&lt;&gt;0,"USED IMPORTED   "&amp;INDIRECT($A$1&amp;"!"&amp;CELL("address",$CU116))&amp;"     USED  "&amp;TEXT(INDIRECT($A$1&amp;"!"&amp;CELL("address",AT116)),"#,###.#0")&amp;" KGS      AGAINST BILL OF ENTRY NO    "&amp;INDIRECT($A$1&amp;"!"&amp;CELL("address",$F116))&amp;"      Rate Per Kgs [ "&amp;INDIRECT($A$1&amp;"!"&amp;CELL("address",$I116))&amp;" ]     AGAINST H.S.CODE   "&amp;TEXT(INDIRECT($A$1&amp;"!"&amp;CELL("address",$H116)),"0000.0000")&amp;IF(OR(INDIRECT($A$1&amp;"!"&amp;CELL("address",$AV$8))&lt;&gt;"",INDIRECT($A$1&amp;"!"&amp;CELL("address",$AW$8))&lt;&gt;""),"  EFS ONLINE AC #    ","")&amp;_xlfn.IFNA(VLOOKUP(INDIRECT($A$1&amp;"!"&amp;CELL("address",AV116)),AC.No[],2,0),"")&amp;_xlfn.IFNA(IF(INDIRECT($A$1&amp;"!"&amp;CELL("address",AW116))&lt;&gt;0,"   +   "&amp;VLOOKUP(INDIRECT($A$1&amp;"!"&amp;CELL("address",AW116)),AC.No[],2,0),""),""),""),REPT("-",150))</f>
        <v/>
      </c>
      <c r="I116" s="7" t="str">
        <f ca="1">IF(INDIRECT($A$1&amp;"!"&amp;CELL("address",$CU116))&lt;&gt;"END",IF(INDIRECT($A$1&amp;"!"&amp;CELL("address",AZ116))&lt;&gt;0,"USED IMPORTED   "&amp;INDIRECT($A$1&amp;"!"&amp;CELL("address",$CU116))&amp;"     USED  "&amp;TEXT(INDIRECT($A$1&amp;"!"&amp;CELL("address",AZ116)),"#,###.#0")&amp;" KGS      AGAINST BILL OF ENTRY NO    "&amp;INDIRECT($A$1&amp;"!"&amp;CELL("address",$F116))&amp;"      Rate Per Kgs [ "&amp;INDIRECT($A$1&amp;"!"&amp;CELL("address",$I116))&amp;" ]     AGAINST H.S.CODE   "&amp;TEXT(INDIRECT($A$1&amp;"!"&amp;CELL("address",$H116)),"0000.0000")&amp;IF(OR(INDIRECT($A$1&amp;"!"&amp;CELL("address",$BB$8))&lt;&gt;"",INDIRECT($A$1&amp;"!"&amp;CELL("address",$BC$8))&lt;&gt;""),"  EFS ONLINE AC #    ","")&amp;_xlfn.IFNA(VLOOKUP(INDIRECT($A$1&amp;"!"&amp;CELL("address",BB116)),AC.No[],2,0),"")&amp;_xlfn.IFNA(IF(INDIRECT($A$1&amp;"!"&amp;CELL("address",BC116))&lt;&gt;0,"   +   "&amp;VLOOKUP(INDIRECT($A$1&amp;"!"&amp;CELL("address",BC116)),AC.No[],2,0),""),""),""),REPT("-",150))</f>
        <v/>
      </c>
      <c r="J116" s="7" t="str">
        <f ca="1">IF(INDIRECT($A$1&amp;"!"&amp;CELL("address",$CU116))&lt;&gt;"END",IF(INDIRECT($A$1&amp;"!"&amp;CELL("address",BF116))&lt;&gt;0,"USED IMPORTED   "&amp;INDIRECT($A$1&amp;"!"&amp;CELL("address",$CU116))&amp;"     USED  "&amp;TEXT(INDIRECT($A$1&amp;"!"&amp;CELL("address",BF116)),"#,###.#0")&amp;" KGS      AGAINST BILL OF ENTRY NO    "&amp;INDIRECT($A$1&amp;"!"&amp;CELL("address",$F116))&amp;"      Rate Per Kgs [ "&amp;INDIRECT($A$1&amp;"!"&amp;CELL("address",$I116))&amp;" ]     AGAINST H.S.CODE   "&amp;TEXT(INDIRECT($A$1&amp;"!"&amp;CELL("address",$H116)),"0000.0000")&amp;IF(OR(INDIRECT($A$1&amp;"!"&amp;CELL("address",$BH$8))&lt;&gt;"",INDIRECT($A$1&amp;"!"&amp;CELL("address",$BI$8))&lt;&gt;""),"  EFS ONLINE AC #    ","")&amp;_xlfn.IFNA(VLOOKUP(INDIRECT($A$1&amp;"!"&amp;CELL("address",BH116)),AC.No[],2,0),"")&amp;_xlfn.IFNA(IF(INDIRECT($A$1&amp;"!"&amp;CELL("address",BI116))&lt;&gt;0,"   +   "&amp;VLOOKUP(INDIRECT($A$1&amp;"!"&amp;CELL("address",BI116)),AC.No[],2,0),""),""),""),REPT("-",150))</f>
        <v/>
      </c>
      <c r="K116" s="7" t="str">
        <f ca="1">IF(INDIRECT($A$1&amp;"!"&amp;CELL("address",$CU116))&lt;&gt;"END",IF(INDIRECT($A$1&amp;"!"&amp;CELL("address",BL116))&lt;&gt;0,"USED IMPORTED   "&amp;INDIRECT($A$1&amp;"!"&amp;CELL("address",$CU116))&amp;"     USED  "&amp;TEXT(INDIRECT($A$1&amp;"!"&amp;CELL("address",BL116)),"#,###.#0")&amp;" KGS      AGAINST BILL OF ENTRY NO    "&amp;INDIRECT($A$1&amp;"!"&amp;CELL("address",$F116))&amp;"      Rate Per Kgs [ "&amp;INDIRECT($A$1&amp;"!"&amp;CELL("address",$I116))&amp;" ]     AGAINST H.S.CODE   "&amp;TEXT(INDIRECT($A$1&amp;"!"&amp;CELL("address",$H116)),"0000.0000")&amp;IF(OR(INDIRECT($A$1&amp;"!"&amp;CELL("address",$BN$8))&lt;&gt;"",INDIRECT($A$1&amp;"!"&amp;CELL("address",$BO$8))&lt;&gt;""),"  EFS ONLINE AC #    ","")&amp;_xlfn.IFNA(VLOOKUP(INDIRECT($A$1&amp;"!"&amp;CELL("address",BN116)),AC.No[],2,0),"")&amp;_xlfn.IFNA(IF(INDIRECT($A$1&amp;"!"&amp;CELL("address",BO116))&lt;&gt;0,"   +   "&amp;VLOOKUP(INDIRECT($A$1&amp;"!"&amp;CELL("address",BO116)),AC.No[],2,0),""),""),""),REPT("-",150))</f>
        <v/>
      </c>
      <c r="L116" s="7" t="str">
        <f ca="1">IF(INDIRECT($A$1&amp;"!"&amp;CELL("address",$CU116))&lt;&gt;"END",IF(INDIRECT($A$1&amp;"!"&amp;CELL("address",BR116))&lt;&gt;0,"USED IMPORTED   "&amp;INDIRECT($A$1&amp;"!"&amp;CELL("address",$CU116))&amp;"     USED  "&amp;TEXT(INDIRECT($A$1&amp;"!"&amp;CELL("address",BR116)),"#,###.#0")&amp;" KGS      AGAINST BILL OF ENTRY NO    "&amp;INDIRECT($A$1&amp;"!"&amp;CELL("address",$F116))&amp;"      Rate Per Kgs [ "&amp;INDIRECT($A$1&amp;"!"&amp;CELL("address",$I116))&amp;" ]     AGAINST H.S.CODE   "&amp;TEXT(INDIRECT($A$1&amp;"!"&amp;CELL("address",$H116)),"0000.0000")&amp;IF(OR(INDIRECT($A$1&amp;"!"&amp;CELL("address",$BT$8))&lt;&gt;"",INDIRECT($A$1&amp;"!"&amp;CELL("address",$BU$8))&lt;&gt;""),"  EFS ONLINE AC #    ","")&amp;_xlfn.IFNA(VLOOKUP(INDIRECT($A$1&amp;"!"&amp;CELL("address",BT116)),AC.No[],2,0),"")&amp;_xlfn.IFNA(IF(INDIRECT($A$1&amp;"!"&amp;CELL("address",BU116))&lt;&gt;0,"   +   "&amp;VLOOKUP(INDIRECT($A$1&amp;"!"&amp;CELL("address",BU116)),AC.No[],2,0),""),""),""),REPT("-",150))</f>
        <v/>
      </c>
      <c r="M116" s="7" t="str">
        <f ca="1">IF(INDIRECT($A$1&amp;"!"&amp;CELL("address",$CU116))&lt;&gt;"END",IF(INDIRECT($A$1&amp;"!"&amp;CELL("address",BX116))&lt;&gt;0,"USED IMPORTED   "&amp;INDIRECT($A$1&amp;"!"&amp;CELL("address",$CU116))&amp;"     USED  "&amp;TEXT(INDIRECT($A$1&amp;"!"&amp;CELL("address",BX116)),"#,###.#0")&amp;" KGS      AGAINST BILL OF ENTRY NO    "&amp;INDIRECT($A$1&amp;"!"&amp;CELL("address",$F116))&amp;"      Rate Per Kgs [ "&amp;INDIRECT($A$1&amp;"!"&amp;CELL("address",$I116))&amp;" ]     AGAINST H.S.CODE   "&amp;TEXT(INDIRECT($A$1&amp;"!"&amp;CELL("address",$H116)),"0000.0000")&amp;IF(OR(INDIRECT($A$1&amp;"!"&amp;CELL("address",$BZ$8))&lt;&gt;"",INDIRECT($A$1&amp;"!"&amp;CELL("address",$CA$8))&lt;&gt;""),"  EFS ONLINE AC #    ","")&amp;_xlfn.IFNA(VLOOKUP(INDIRECT($A$1&amp;"!"&amp;CELL("address",BZ116)),AC.No[],2,0),"")&amp;_xlfn.IFNA(IF(INDIRECT($A$1&amp;"!"&amp;CELL("address",CA116))&lt;&gt;0,"   +   "&amp;VLOOKUP(INDIRECT($A$1&amp;"!"&amp;CELL("address",CA116)),AC.No[],2,0),""),""),""),REPT("-",150))</f>
        <v/>
      </c>
      <c r="N116" s="7" t="str">
        <f ca="1">IF(INDIRECT($A$1&amp;"!"&amp;CELL("address",$CU116))&lt;&gt;"END",IF(INDIRECT($A$1&amp;"!"&amp;CELL("address",CD116))&lt;&gt;0,"USED IMPORTED   "&amp;INDIRECT($A$1&amp;"!"&amp;CELL("address",$CU116))&amp;"     USED  "&amp;TEXT(INDIRECT($A$1&amp;"!"&amp;CELL("address",CD116)),"#,###.#0")&amp;" KGS      AGAINST BILL OF ENTRY NO    "&amp;INDIRECT($A$1&amp;"!"&amp;CELL("address",$F116))&amp;"      Rate Per Kgs [ "&amp;INDIRECT($A$1&amp;"!"&amp;CELL("address",$I116))&amp;" ]     AGAINST H.S.CODE   "&amp;TEXT(INDIRECT($A$1&amp;"!"&amp;CELL("address",$H116)),"0000.0000")&amp;IF(OR(INDIRECT($A$1&amp;"!"&amp;CELL("address",$CF$8))&lt;&gt;"",INDIRECT($A$1&amp;"!"&amp;CELL("address",$CG$8))&lt;&gt;""),"  EFS ONLINE AC #    ","")&amp;_xlfn.IFNA(VLOOKUP(INDIRECT($A$1&amp;"!"&amp;CELL("address",CF116)),AC.No[],2,0),"")&amp;_xlfn.IFNA(IF(INDIRECT($A$1&amp;"!"&amp;CELL("address",CG116))&lt;&gt;0,"   +   "&amp;VLOOKUP(INDIRECT($A$1&amp;"!"&amp;CELL("address",CG116)),AC.No[],2,0),""),""),""),REPT("-",150))</f>
        <v/>
      </c>
      <c r="O116" s="7" t="str">
        <f ca="1">IF(INDIRECT($A$1&amp;"!"&amp;CELL("address",$CU116))&lt;&gt;"END",IF(INDIRECT($A$1&amp;"!"&amp;CELL("address",CJ116))&lt;&gt;0,"USED IMPORTED   "&amp;INDIRECT($A$1&amp;"!"&amp;CELL("address",$CU116))&amp;"     USED  "&amp;TEXT(INDIRECT($A$1&amp;"!"&amp;CELL("address",CJ116)),"#,###.#0")&amp;" KGS      AGAINST BILL OF ENTRY NO    "&amp;INDIRECT($A$1&amp;"!"&amp;CELL("address",$F116))&amp;"      Rate Per Kgs [ "&amp;INDIRECT($A$1&amp;"!"&amp;CELL("address",$I116))&amp;" ]     AGAINST H.S.CODE   "&amp;TEXT(INDIRECT($A$1&amp;"!"&amp;CELL("address",$H116)),"0000.0000")&amp;IF(OR(INDIRECT($A$1&amp;"!"&amp;CELL("address",$CL$8))&lt;&gt;"",INDIRECT($A$1&amp;"!"&amp;CELL("address",$CM$8))&lt;&gt;""),"  EFS ONLINE AC #    ","")&amp;_xlfn.IFNA(VLOOKUP(INDIRECT($A$1&amp;"!"&amp;CELL("address",CL116)),AC.No[],2,0),"")&amp;_xlfn.IFNA(IF(INDIRECT($A$1&amp;"!"&amp;CELL("address",CM116))&lt;&gt;0,"   +   "&amp;VLOOKUP(INDIRECT($A$1&amp;"!"&amp;CELL("address",CM116)),AC.No[],2,0),""),""),""),REPT("-",150))</f>
        <v/>
      </c>
      <c r="P116" s="7" t="str">
        <f ca="1">IF(INDIRECT($A$1&amp;"!"&amp;CELL("address",$CU116))&lt;&gt;"END",IF(INDIRECT($A$1&amp;"!"&amp;CELL("address",CP116))&lt;&gt;0,"USED IMPORTED   "&amp;INDIRECT($A$1&amp;"!"&amp;CELL("address",$CU116))&amp;"     USED  "&amp;TEXT(INDIRECT($A$1&amp;"!"&amp;CELL("address",CP116)),"#,###.#0")&amp;" KGS      AGAINST BILL OF ENTRY NO    "&amp;INDIRECT($A$1&amp;"!"&amp;CELL("address",$F116))&amp;"      Rate Per Kgs [ "&amp;INDIRECT($A$1&amp;"!"&amp;CELL("address",$I116))&amp;" ]     AGAINST H.S.CODE   "&amp;TEXT(INDIRECT($A$1&amp;"!"&amp;CELL("address",$H116)),"0000.0000")&amp;IF(OR(INDIRECT($A$1&amp;"!"&amp;CELL("address",$CR$8))&lt;&gt;"",INDIRECT($A$1&amp;"!"&amp;CELL("address",$CS$8))&lt;&gt;""),"  EFS ONLINE AC #    ","")&amp;_xlfn.IFNA(VLOOKUP(INDIRECT($A$1&amp;"!"&amp;CELL("address",CR116)),AC.No[],2,0),"")&amp;_xlfn.IFNA(IF(INDIRECT($A$1&amp;"!"&amp;CELL("address",CS116))&lt;&gt;0,"   +   "&amp;VLOOKUP(INDIRECT($A$1&amp;"!"&amp;CELL("address",CS116)),AC.No[],2,0),""),""),""),REPT("-",150))</f>
        <v/>
      </c>
    </row>
    <row r="117" spans="1:16" x14ac:dyDescent="0.2">
      <c r="A117" s="124">
        <v>108</v>
      </c>
      <c r="B117" s="7" t="str">
        <f ca="1">IF(INDIRECT($A$1&amp;"!"&amp;CELL("address",$CU117))&lt;&gt;"END",IF(INDIRECT($A$1&amp;"!"&amp;CELL("address",J117))&lt;&gt;0,"USED IMPORTED   "&amp;INDIRECT($A$1&amp;"!"&amp;CELL("address",$CU117))&amp;"     USED  "&amp;TEXT(INDIRECT($A$1&amp;"!"&amp;CELL("address",J117)),"#,###.#0")&amp;" KGS      AGAINST BILL OF ENTRY NO    "&amp;INDIRECT($A$1&amp;"!"&amp;CELL("address",$F117))&amp;"      Rate Per Kgs [ "&amp;INDIRECT($A$1&amp;"!"&amp;CELL("address",$I117))&amp;" ]     AGAINST H.S.CODE   "&amp;TEXT(INDIRECT($A$1&amp;"!"&amp;CELL("address",$H117)),"0000.0000")&amp;IF(OR(INDIRECT($A$1&amp;"!"&amp;CELL("address",$L$8))&lt;&gt;"",INDIRECT($A$1&amp;"!"&amp;CELL("address",$M$8))&lt;&gt;""),"  EFS ONLINE AC #    ","")&amp;_xlfn.IFNA(VLOOKUP(INDIRECT($A$1&amp;"!"&amp;CELL("address",L117)),AC.No[],2,0),"")&amp;_xlfn.IFNA(IF(INDIRECT($A$1&amp;"!"&amp;CELL("address",M117))&lt;&gt;0,"   +   "&amp;VLOOKUP(INDIRECT($A$1&amp;"!"&amp;CELL("address",M117)),AC.No[],2,0),""),""),""),REPT("-",150))</f>
        <v xml:space="preserve">USED IMPORTED        USED  29,570.0 KGS      AGAINST BILL OF ENTRY NO    20022024-A-063955      Rate Per Kgs [ 0.28 ]     AGAINST H.S.CODE   2815.1200  EFS ONLINE AC #    </v>
      </c>
      <c r="C117" s="7" t="str">
        <f ca="1">IF(INDIRECT($A$1&amp;"!"&amp;CELL("address",$CU117))&lt;&gt;"END",IF(INDIRECT($A$1&amp;"!"&amp;CELL("address",P117))&lt;&gt;0,"USED IMPORTED   "&amp;INDIRECT($A$1&amp;"!"&amp;CELL("address",$CU117))&amp;"     USED  "&amp;TEXT(INDIRECT($A$1&amp;"!"&amp;CELL("address",P117)),"#,###.#0")&amp;" KGS      AGAINST BILL OF ENTRY NO    "&amp;INDIRECT($A$1&amp;"!"&amp;CELL("address",$F117))&amp;"      Rate Per Kgs [ "&amp;INDIRECT($A$1&amp;"!"&amp;CELL("address",$I117))&amp;" ]     AGAINST H.S.CODE   "&amp;TEXT(INDIRECT($A$1&amp;"!"&amp;CELL("address",$H117)),"0000.0000")&amp;IF(OR(INDIRECT($A$1&amp;"!"&amp;CELL("address",$R$8))&lt;&gt;"",INDIRECT($A$1&amp;"!"&amp;CELL("address",$S$8))&lt;&gt;""),"  EFS ONLINE AC #    ","")&amp;_xlfn.IFNA(VLOOKUP(INDIRECT($A$1&amp;"!"&amp;CELL("address",R117)),AC.No[],2,0),"")&amp;_xlfn.IFNA(IF(INDIRECT($A$1&amp;"!"&amp;CELL("address",S117))&lt;&gt;0,"   +   "&amp;VLOOKUP(INDIRECT($A$1&amp;"!"&amp;CELL("address",S117)),AC.No[],2,0),""),""),""),REPT("-",150))</f>
        <v/>
      </c>
      <c r="D117" s="7" t="str">
        <f ca="1">IF(INDIRECT($A$1&amp;"!"&amp;CELL("address",$CU117))&lt;&gt;"END",IF(INDIRECT($A$1&amp;"!"&amp;CELL("address",V117))&lt;&gt;0,"USED IMPORTED   "&amp;INDIRECT($A$1&amp;"!"&amp;CELL("address",$CU117))&amp;"     USED  "&amp;TEXT(INDIRECT($A$1&amp;"!"&amp;CELL("address",V117)),"#,###.#0")&amp;" KGS      AGAINST BILL OF ENTRY NO    "&amp;INDIRECT($A$1&amp;"!"&amp;CELL("address",$F117))&amp;"      Rate Per Kgs [ "&amp;INDIRECT($A$1&amp;"!"&amp;CELL("address",$I117))&amp;" ]     AGAINST H.S.CODE   "&amp;TEXT(INDIRECT($A$1&amp;"!"&amp;CELL("address",$H117)),"0000.0000")&amp;IF(OR(INDIRECT($A$1&amp;"!"&amp;CELL("address",$X$8))&lt;&gt;"",INDIRECT($A$1&amp;"!"&amp;CELL("address",$Y$8))&lt;&gt;""),"  EFS ONLINE AC #    ","")&amp;_xlfn.IFNA(VLOOKUP(INDIRECT($A$1&amp;"!"&amp;CELL("address",X117)),AC.No[],2,0),"")&amp;_xlfn.IFNA(IF(INDIRECT($A$1&amp;"!"&amp;CELL("address",Y117))&lt;&gt;0,"   +   "&amp;VLOOKUP(INDIRECT($A$1&amp;"!"&amp;CELL("address",Y117)),AC.No[],2,0),""),""),""),REPT("-",150))</f>
        <v/>
      </c>
      <c r="E117" s="7" t="str">
        <f ca="1">IF(INDIRECT($A$1&amp;"!"&amp;CELL("address",$CU117))&lt;&gt;"END",IF(INDIRECT($A$1&amp;"!"&amp;CELL("address",AB117))&lt;&gt;0,"USED IMPORTED   "&amp;INDIRECT($A$1&amp;"!"&amp;CELL("address",$CU117))&amp;"     USED  "&amp;TEXT(INDIRECT($A$1&amp;"!"&amp;CELL("address",AB117)),"#,###.#0")&amp;" KGS      AGAINST BILL OF ENTRY NO    "&amp;INDIRECT($A$1&amp;"!"&amp;CELL("address",$F117))&amp;"      Rate Per Kgs [ "&amp;INDIRECT($A$1&amp;"!"&amp;CELL("address",$I117))&amp;" ]     AGAINST H.S.CODE   "&amp;TEXT(INDIRECT($A$1&amp;"!"&amp;CELL("address",$H117)),"0000.0000")&amp;IF(OR(INDIRECT($A$1&amp;"!"&amp;CELL("address",$AD$8))&lt;&gt;"",INDIRECT($A$1&amp;"!"&amp;CELL("address",$AE$8))&lt;&gt;""),"  EFS ONLINE AC #    ","")&amp;_xlfn.IFNA(VLOOKUP(INDIRECT($A$1&amp;"!"&amp;CELL("address",AD117)),AC.No[],2,0),"")&amp;_xlfn.IFNA(IF(INDIRECT($A$1&amp;"!"&amp;CELL("address",AE117))&lt;&gt;0,"   +   "&amp;VLOOKUP(INDIRECT($A$1&amp;"!"&amp;CELL("address",AE117)),AC.No[],2,0),""),""),""),REPT("-",150))</f>
        <v/>
      </c>
      <c r="F117" s="7" t="str">
        <f ca="1">IF(INDIRECT($A$1&amp;"!"&amp;CELL("address",$CU117))&lt;&gt;"END",IF(INDIRECT($A$1&amp;"!"&amp;CELL("address",AH117))&lt;&gt;0,"USED IMPORTED   "&amp;INDIRECT($A$1&amp;"!"&amp;CELL("address",$CU117))&amp;"     USED  "&amp;TEXT(INDIRECT($A$1&amp;"!"&amp;CELL("address",AH117)),"#,###.#0")&amp;" KGS      AGAINST BILL OF ENTRY NO    "&amp;INDIRECT($A$1&amp;"!"&amp;CELL("address",$F117))&amp;"      Rate Per Kgs [ "&amp;INDIRECT($A$1&amp;"!"&amp;CELL("address",$I117))&amp;" ]     AGAINST H.S.CODE   "&amp;TEXT(INDIRECT($A$1&amp;"!"&amp;CELL("address",$H117)),"0000.0000")&amp;IF(OR(INDIRECT($A$1&amp;"!"&amp;CELL("address",$AJ$8))&lt;&gt;"",INDIRECT($A$1&amp;"!"&amp;CELL("address",$AK$8))&lt;&gt;""),"  EFS ONLINE AC #    ","")&amp;_xlfn.IFNA(VLOOKUP(INDIRECT($A$1&amp;"!"&amp;CELL("address",AJ117)),AC.No[],2,0),"")&amp;_xlfn.IFNA(IF(INDIRECT($A$1&amp;"!"&amp;CELL("address",AK117))&lt;&gt;0,"   +   "&amp;VLOOKUP(INDIRECT($A$1&amp;"!"&amp;CELL("address",AK117)),AC.No[],2,0),""),""),""),REPT("-",150))</f>
        <v/>
      </c>
      <c r="G117" s="7" t="str">
        <f ca="1">IF(INDIRECT($A$1&amp;"!"&amp;CELL("address",$CU117))&lt;&gt;"END",IF(INDIRECT($A$1&amp;"!"&amp;CELL("address",AN117))&lt;&gt;0,"USED IMPORTED   "&amp;INDIRECT($A$1&amp;"!"&amp;CELL("address",$CU117))&amp;"     USED  "&amp;TEXT(INDIRECT($A$1&amp;"!"&amp;CELL("address",AN117)),"#,###.#0")&amp;" KGS      AGAINST BILL OF ENTRY NO    "&amp;INDIRECT($A$1&amp;"!"&amp;CELL("address",$F117))&amp;"      Rate Per Kgs [ "&amp;INDIRECT($A$1&amp;"!"&amp;CELL("address",$I117))&amp;" ]     AGAINST H.S.CODE   "&amp;TEXT(INDIRECT($A$1&amp;"!"&amp;CELL("address",$H117)),"0000.0000")&amp;IF(OR(INDIRECT($A$1&amp;"!"&amp;CELL("address",$AP$8))&lt;&gt;"",INDIRECT($A$1&amp;"!"&amp;CELL("address",$AQ$8))&lt;&gt;""),"  EFS ONLINE AC #    ","")&amp;_xlfn.IFNA(VLOOKUP(INDIRECT($A$1&amp;"!"&amp;CELL("address",AP117)),AC.No[],2,0),"")&amp;_xlfn.IFNA(IF(INDIRECT($A$1&amp;"!"&amp;CELL("address",AQ117))&lt;&gt;0,"   +   "&amp;VLOOKUP(INDIRECT($A$1&amp;"!"&amp;CELL("address",AQ117)),AC.No[],2,0),""),""),""),REPT("-",150))</f>
        <v/>
      </c>
      <c r="H117" s="7" t="str">
        <f ca="1">IF(INDIRECT($A$1&amp;"!"&amp;CELL("address",$CU117))&lt;&gt;"END",IF(INDIRECT($A$1&amp;"!"&amp;CELL("address",AT117))&lt;&gt;0,"USED IMPORTED   "&amp;INDIRECT($A$1&amp;"!"&amp;CELL("address",$CU117))&amp;"     USED  "&amp;TEXT(INDIRECT($A$1&amp;"!"&amp;CELL("address",AT117)),"#,###.#0")&amp;" KGS      AGAINST BILL OF ENTRY NO    "&amp;INDIRECT($A$1&amp;"!"&amp;CELL("address",$F117))&amp;"      Rate Per Kgs [ "&amp;INDIRECT($A$1&amp;"!"&amp;CELL("address",$I117))&amp;" ]     AGAINST H.S.CODE   "&amp;TEXT(INDIRECT($A$1&amp;"!"&amp;CELL("address",$H117)),"0000.0000")&amp;IF(OR(INDIRECT($A$1&amp;"!"&amp;CELL("address",$AV$8))&lt;&gt;"",INDIRECT($A$1&amp;"!"&amp;CELL("address",$AW$8))&lt;&gt;""),"  EFS ONLINE AC #    ","")&amp;_xlfn.IFNA(VLOOKUP(INDIRECT($A$1&amp;"!"&amp;CELL("address",AV117)),AC.No[],2,0),"")&amp;_xlfn.IFNA(IF(INDIRECT($A$1&amp;"!"&amp;CELL("address",AW117))&lt;&gt;0,"   +   "&amp;VLOOKUP(INDIRECT($A$1&amp;"!"&amp;CELL("address",AW117)),AC.No[],2,0),""),""),""),REPT("-",150))</f>
        <v/>
      </c>
      <c r="I117" s="7" t="str">
        <f ca="1">IF(INDIRECT($A$1&amp;"!"&amp;CELL("address",$CU117))&lt;&gt;"END",IF(INDIRECT($A$1&amp;"!"&amp;CELL("address",AZ117))&lt;&gt;0,"USED IMPORTED   "&amp;INDIRECT($A$1&amp;"!"&amp;CELL("address",$CU117))&amp;"     USED  "&amp;TEXT(INDIRECT($A$1&amp;"!"&amp;CELL("address",AZ117)),"#,###.#0")&amp;" KGS      AGAINST BILL OF ENTRY NO    "&amp;INDIRECT($A$1&amp;"!"&amp;CELL("address",$F117))&amp;"      Rate Per Kgs [ "&amp;INDIRECT($A$1&amp;"!"&amp;CELL("address",$I117))&amp;" ]     AGAINST H.S.CODE   "&amp;TEXT(INDIRECT($A$1&amp;"!"&amp;CELL("address",$H117)),"0000.0000")&amp;IF(OR(INDIRECT($A$1&amp;"!"&amp;CELL("address",$BB$8))&lt;&gt;"",INDIRECT($A$1&amp;"!"&amp;CELL("address",$BC$8))&lt;&gt;""),"  EFS ONLINE AC #    ","")&amp;_xlfn.IFNA(VLOOKUP(INDIRECT($A$1&amp;"!"&amp;CELL("address",BB117)),AC.No[],2,0),"")&amp;_xlfn.IFNA(IF(INDIRECT($A$1&amp;"!"&amp;CELL("address",BC117))&lt;&gt;0,"   +   "&amp;VLOOKUP(INDIRECT($A$1&amp;"!"&amp;CELL("address",BC117)),AC.No[],2,0),""),""),""),REPT("-",150))</f>
        <v/>
      </c>
      <c r="J117" s="7" t="str">
        <f ca="1">IF(INDIRECT($A$1&amp;"!"&amp;CELL("address",$CU117))&lt;&gt;"END",IF(INDIRECT($A$1&amp;"!"&amp;CELL("address",BF117))&lt;&gt;0,"USED IMPORTED   "&amp;INDIRECT($A$1&amp;"!"&amp;CELL("address",$CU117))&amp;"     USED  "&amp;TEXT(INDIRECT($A$1&amp;"!"&amp;CELL("address",BF117)),"#,###.#0")&amp;" KGS      AGAINST BILL OF ENTRY NO    "&amp;INDIRECT($A$1&amp;"!"&amp;CELL("address",$F117))&amp;"      Rate Per Kgs [ "&amp;INDIRECT($A$1&amp;"!"&amp;CELL("address",$I117))&amp;" ]     AGAINST H.S.CODE   "&amp;TEXT(INDIRECT($A$1&amp;"!"&amp;CELL("address",$H117)),"0000.0000")&amp;IF(OR(INDIRECT($A$1&amp;"!"&amp;CELL("address",$BH$8))&lt;&gt;"",INDIRECT($A$1&amp;"!"&amp;CELL("address",$BI$8))&lt;&gt;""),"  EFS ONLINE AC #    ","")&amp;_xlfn.IFNA(VLOOKUP(INDIRECT($A$1&amp;"!"&amp;CELL("address",BH117)),AC.No[],2,0),"")&amp;_xlfn.IFNA(IF(INDIRECT($A$1&amp;"!"&amp;CELL("address",BI117))&lt;&gt;0,"   +   "&amp;VLOOKUP(INDIRECT($A$1&amp;"!"&amp;CELL("address",BI117)),AC.No[],2,0),""),""),""),REPT("-",150))</f>
        <v/>
      </c>
      <c r="K117" s="7" t="str">
        <f ca="1">IF(INDIRECT($A$1&amp;"!"&amp;CELL("address",$CU117))&lt;&gt;"END",IF(INDIRECT($A$1&amp;"!"&amp;CELL("address",BL117))&lt;&gt;0,"USED IMPORTED   "&amp;INDIRECT($A$1&amp;"!"&amp;CELL("address",$CU117))&amp;"     USED  "&amp;TEXT(INDIRECT($A$1&amp;"!"&amp;CELL("address",BL117)),"#,###.#0")&amp;" KGS      AGAINST BILL OF ENTRY NO    "&amp;INDIRECT($A$1&amp;"!"&amp;CELL("address",$F117))&amp;"      Rate Per Kgs [ "&amp;INDIRECT($A$1&amp;"!"&amp;CELL("address",$I117))&amp;" ]     AGAINST H.S.CODE   "&amp;TEXT(INDIRECT($A$1&amp;"!"&amp;CELL("address",$H117)),"0000.0000")&amp;IF(OR(INDIRECT($A$1&amp;"!"&amp;CELL("address",$BN$8))&lt;&gt;"",INDIRECT($A$1&amp;"!"&amp;CELL("address",$BO$8))&lt;&gt;""),"  EFS ONLINE AC #    ","")&amp;_xlfn.IFNA(VLOOKUP(INDIRECT($A$1&amp;"!"&amp;CELL("address",BN117)),AC.No[],2,0),"")&amp;_xlfn.IFNA(IF(INDIRECT($A$1&amp;"!"&amp;CELL("address",BO117))&lt;&gt;0,"   +   "&amp;VLOOKUP(INDIRECT($A$1&amp;"!"&amp;CELL("address",BO117)),AC.No[],2,0),""),""),""),REPT("-",150))</f>
        <v/>
      </c>
      <c r="L117" s="7" t="str">
        <f ca="1">IF(INDIRECT($A$1&amp;"!"&amp;CELL("address",$CU117))&lt;&gt;"END",IF(INDIRECT($A$1&amp;"!"&amp;CELL("address",BR117))&lt;&gt;0,"USED IMPORTED   "&amp;INDIRECT($A$1&amp;"!"&amp;CELL("address",$CU117))&amp;"     USED  "&amp;TEXT(INDIRECT($A$1&amp;"!"&amp;CELL("address",BR117)),"#,###.#0")&amp;" KGS      AGAINST BILL OF ENTRY NO    "&amp;INDIRECT($A$1&amp;"!"&amp;CELL("address",$F117))&amp;"      Rate Per Kgs [ "&amp;INDIRECT($A$1&amp;"!"&amp;CELL("address",$I117))&amp;" ]     AGAINST H.S.CODE   "&amp;TEXT(INDIRECT($A$1&amp;"!"&amp;CELL("address",$H117)),"0000.0000")&amp;IF(OR(INDIRECT($A$1&amp;"!"&amp;CELL("address",$BT$8))&lt;&gt;"",INDIRECT($A$1&amp;"!"&amp;CELL("address",$BU$8))&lt;&gt;""),"  EFS ONLINE AC #    ","")&amp;_xlfn.IFNA(VLOOKUP(INDIRECT($A$1&amp;"!"&amp;CELL("address",BT117)),AC.No[],2,0),"")&amp;_xlfn.IFNA(IF(INDIRECT($A$1&amp;"!"&amp;CELL("address",BU117))&lt;&gt;0,"   +   "&amp;VLOOKUP(INDIRECT($A$1&amp;"!"&amp;CELL("address",BU117)),AC.No[],2,0),""),""),""),REPT("-",150))</f>
        <v/>
      </c>
      <c r="M117" s="7" t="str">
        <f ca="1">IF(INDIRECT($A$1&amp;"!"&amp;CELL("address",$CU117))&lt;&gt;"END",IF(INDIRECT($A$1&amp;"!"&amp;CELL("address",BX117))&lt;&gt;0,"USED IMPORTED   "&amp;INDIRECT($A$1&amp;"!"&amp;CELL("address",$CU117))&amp;"     USED  "&amp;TEXT(INDIRECT($A$1&amp;"!"&amp;CELL("address",BX117)),"#,###.#0")&amp;" KGS      AGAINST BILL OF ENTRY NO    "&amp;INDIRECT($A$1&amp;"!"&amp;CELL("address",$F117))&amp;"      Rate Per Kgs [ "&amp;INDIRECT($A$1&amp;"!"&amp;CELL("address",$I117))&amp;" ]     AGAINST H.S.CODE   "&amp;TEXT(INDIRECT($A$1&amp;"!"&amp;CELL("address",$H117)),"0000.0000")&amp;IF(OR(INDIRECT($A$1&amp;"!"&amp;CELL("address",$BZ$8))&lt;&gt;"",INDIRECT($A$1&amp;"!"&amp;CELL("address",$CA$8))&lt;&gt;""),"  EFS ONLINE AC #    ","")&amp;_xlfn.IFNA(VLOOKUP(INDIRECT($A$1&amp;"!"&amp;CELL("address",BZ117)),AC.No[],2,0),"")&amp;_xlfn.IFNA(IF(INDIRECT($A$1&amp;"!"&amp;CELL("address",CA117))&lt;&gt;0,"   +   "&amp;VLOOKUP(INDIRECT($A$1&amp;"!"&amp;CELL("address",CA117)),AC.No[],2,0),""),""),""),REPT("-",150))</f>
        <v/>
      </c>
      <c r="N117" s="7" t="str">
        <f ca="1">IF(INDIRECT($A$1&amp;"!"&amp;CELL("address",$CU117))&lt;&gt;"END",IF(INDIRECT($A$1&amp;"!"&amp;CELL("address",CD117))&lt;&gt;0,"USED IMPORTED   "&amp;INDIRECT($A$1&amp;"!"&amp;CELL("address",$CU117))&amp;"     USED  "&amp;TEXT(INDIRECT($A$1&amp;"!"&amp;CELL("address",CD117)),"#,###.#0")&amp;" KGS      AGAINST BILL OF ENTRY NO    "&amp;INDIRECT($A$1&amp;"!"&amp;CELL("address",$F117))&amp;"      Rate Per Kgs [ "&amp;INDIRECT($A$1&amp;"!"&amp;CELL("address",$I117))&amp;" ]     AGAINST H.S.CODE   "&amp;TEXT(INDIRECT($A$1&amp;"!"&amp;CELL("address",$H117)),"0000.0000")&amp;IF(OR(INDIRECT($A$1&amp;"!"&amp;CELL("address",$CF$8))&lt;&gt;"",INDIRECT($A$1&amp;"!"&amp;CELL("address",$CG$8))&lt;&gt;""),"  EFS ONLINE AC #    ","")&amp;_xlfn.IFNA(VLOOKUP(INDIRECT($A$1&amp;"!"&amp;CELL("address",CF117)),AC.No[],2,0),"")&amp;_xlfn.IFNA(IF(INDIRECT($A$1&amp;"!"&amp;CELL("address",CG117))&lt;&gt;0,"   +   "&amp;VLOOKUP(INDIRECT($A$1&amp;"!"&amp;CELL("address",CG117)),AC.No[],2,0),""),""),""),REPT("-",150))</f>
        <v/>
      </c>
      <c r="O117" s="7" t="str">
        <f ca="1">IF(INDIRECT($A$1&amp;"!"&amp;CELL("address",$CU117))&lt;&gt;"END",IF(INDIRECT($A$1&amp;"!"&amp;CELL("address",CJ117))&lt;&gt;0,"USED IMPORTED   "&amp;INDIRECT($A$1&amp;"!"&amp;CELL("address",$CU117))&amp;"     USED  "&amp;TEXT(INDIRECT($A$1&amp;"!"&amp;CELL("address",CJ117)),"#,###.#0")&amp;" KGS      AGAINST BILL OF ENTRY NO    "&amp;INDIRECT($A$1&amp;"!"&amp;CELL("address",$F117))&amp;"      Rate Per Kgs [ "&amp;INDIRECT($A$1&amp;"!"&amp;CELL("address",$I117))&amp;" ]     AGAINST H.S.CODE   "&amp;TEXT(INDIRECT($A$1&amp;"!"&amp;CELL("address",$H117)),"0000.0000")&amp;IF(OR(INDIRECT($A$1&amp;"!"&amp;CELL("address",$CL$8))&lt;&gt;"",INDIRECT($A$1&amp;"!"&amp;CELL("address",$CM$8))&lt;&gt;""),"  EFS ONLINE AC #    ","")&amp;_xlfn.IFNA(VLOOKUP(INDIRECT($A$1&amp;"!"&amp;CELL("address",CL117)),AC.No[],2,0),"")&amp;_xlfn.IFNA(IF(INDIRECT($A$1&amp;"!"&amp;CELL("address",CM117))&lt;&gt;0,"   +   "&amp;VLOOKUP(INDIRECT($A$1&amp;"!"&amp;CELL("address",CM117)),AC.No[],2,0),""),""),""),REPT("-",150))</f>
        <v/>
      </c>
      <c r="P117" s="7" t="str">
        <f ca="1">IF(INDIRECT($A$1&amp;"!"&amp;CELL("address",$CU117))&lt;&gt;"END",IF(INDIRECT($A$1&amp;"!"&amp;CELL("address",CP117))&lt;&gt;0,"USED IMPORTED   "&amp;INDIRECT($A$1&amp;"!"&amp;CELL("address",$CU117))&amp;"     USED  "&amp;TEXT(INDIRECT($A$1&amp;"!"&amp;CELL("address",CP117)),"#,###.#0")&amp;" KGS      AGAINST BILL OF ENTRY NO    "&amp;INDIRECT($A$1&amp;"!"&amp;CELL("address",$F117))&amp;"      Rate Per Kgs [ "&amp;INDIRECT($A$1&amp;"!"&amp;CELL("address",$I117))&amp;" ]     AGAINST H.S.CODE   "&amp;TEXT(INDIRECT($A$1&amp;"!"&amp;CELL("address",$H117)),"0000.0000")&amp;IF(OR(INDIRECT($A$1&amp;"!"&amp;CELL("address",$CR$8))&lt;&gt;"",INDIRECT($A$1&amp;"!"&amp;CELL("address",$CS$8))&lt;&gt;""),"  EFS ONLINE AC #    ","")&amp;_xlfn.IFNA(VLOOKUP(INDIRECT($A$1&amp;"!"&amp;CELL("address",CR117)),AC.No[],2,0),"")&amp;_xlfn.IFNA(IF(INDIRECT($A$1&amp;"!"&amp;CELL("address",CS117))&lt;&gt;0,"   +   "&amp;VLOOKUP(INDIRECT($A$1&amp;"!"&amp;CELL("address",CS117)),AC.No[],2,0),""),""),""),REPT("-",150))</f>
        <v/>
      </c>
    </row>
    <row r="118" spans="1:16" x14ac:dyDescent="0.2">
      <c r="A118" s="124">
        <v>109</v>
      </c>
      <c r="B118" s="7" t="str">
        <f ca="1">IF(INDIRECT($A$1&amp;"!"&amp;CELL("address",$CU118))&lt;&gt;"END",IF(INDIRECT($A$1&amp;"!"&amp;CELL("address",J118))&lt;&gt;0,"USED IMPORTED   "&amp;INDIRECT($A$1&amp;"!"&amp;CELL("address",$CU118))&amp;"     USED  "&amp;TEXT(INDIRECT($A$1&amp;"!"&amp;CELL("address",J118)),"#,###.#0")&amp;" KGS      AGAINST BILL OF ENTRY NO    "&amp;INDIRECT($A$1&amp;"!"&amp;CELL("address",$F118))&amp;"      Rate Per Kgs [ "&amp;INDIRECT($A$1&amp;"!"&amp;CELL("address",$I118))&amp;" ]     AGAINST H.S.CODE   "&amp;TEXT(INDIRECT($A$1&amp;"!"&amp;CELL("address",$H118)),"0000.0000")&amp;IF(OR(INDIRECT($A$1&amp;"!"&amp;CELL("address",$L$8))&lt;&gt;"",INDIRECT($A$1&amp;"!"&amp;CELL("address",$M$8))&lt;&gt;""),"  EFS ONLINE AC #    ","")&amp;_xlfn.IFNA(VLOOKUP(INDIRECT($A$1&amp;"!"&amp;CELL("address",L118)),AC.No[],2,0),"")&amp;_xlfn.IFNA(IF(INDIRECT($A$1&amp;"!"&amp;CELL("address",M118))&lt;&gt;0,"   +   "&amp;VLOOKUP(INDIRECT($A$1&amp;"!"&amp;CELL("address",M118)),AC.No[],2,0),""),""),""),REPT("-",150))</f>
        <v xml:space="preserve">USED IMPORTED        USED  29,670.0 KGS      AGAINST BILL OF ENTRY NO    20022024-A-063958      Rate Per Kgs [ 0.28 ]     AGAINST H.S.CODE   2815.1200  EFS ONLINE AC #    </v>
      </c>
      <c r="C118" s="7" t="str">
        <f ca="1">IF(INDIRECT($A$1&amp;"!"&amp;CELL("address",$CU118))&lt;&gt;"END",IF(INDIRECT($A$1&amp;"!"&amp;CELL("address",P118))&lt;&gt;0,"USED IMPORTED   "&amp;INDIRECT($A$1&amp;"!"&amp;CELL("address",$CU118))&amp;"     USED  "&amp;TEXT(INDIRECT($A$1&amp;"!"&amp;CELL("address",P118)),"#,###.#0")&amp;" KGS      AGAINST BILL OF ENTRY NO    "&amp;INDIRECT($A$1&amp;"!"&amp;CELL("address",$F118))&amp;"      Rate Per Kgs [ "&amp;INDIRECT($A$1&amp;"!"&amp;CELL("address",$I118))&amp;" ]     AGAINST H.S.CODE   "&amp;TEXT(INDIRECT($A$1&amp;"!"&amp;CELL("address",$H118)),"0000.0000")&amp;IF(OR(INDIRECT($A$1&amp;"!"&amp;CELL("address",$R$8))&lt;&gt;"",INDIRECT($A$1&amp;"!"&amp;CELL("address",$S$8))&lt;&gt;""),"  EFS ONLINE AC #    ","")&amp;_xlfn.IFNA(VLOOKUP(INDIRECT($A$1&amp;"!"&amp;CELL("address",R118)),AC.No[],2,0),"")&amp;_xlfn.IFNA(IF(INDIRECT($A$1&amp;"!"&amp;CELL("address",S118))&lt;&gt;0,"   +   "&amp;VLOOKUP(INDIRECT($A$1&amp;"!"&amp;CELL("address",S118)),AC.No[],2,0),""),""),""),REPT("-",150))</f>
        <v/>
      </c>
      <c r="D118" s="7" t="str">
        <f ca="1">IF(INDIRECT($A$1&amp;"!"&amp;CELL("address",$CU118))&lt;&gt;"END",IF(INDIRECT($A$1&amp;"!"&amp;CELL("address",V118))&lt;&gt;0,"USED IMPORTED   "&amp;INDIRECT($A$1&amp;"!"&amp;CELL("address",$CU118))&amp;"     USED  "&amp;TEXT(INDIRECT($A$1&amp;"!"&amp;CELL("address",V118)),"#,###.#0")&amp;" KGS      AGAINST BILL OF ENTRY NO    "&amp;INDIRECT($A$1&amp;"!"&amp;CELL("address",$F118))&amp;"      Rate Per Kgs [ "&amp;INDIRECT($A$1&amp;"!"&amp;CELL("address",$I118))&amp;" ]     AGAINST H.S.CODE   "&amp;TEXT(INDIRECT($A$1&amp;"!"&amp;CELL("address",$H118)),"0000.0000")&amp;IF(OR(INDIRECT($A$1&amp;"!"&amp;CELL("address",$X$8))&lt;&gt;"",INDIRECT($A$1&amp;"!"&amp;CELL("address",$Y$8))&lt;&gt;""),"  EFS ONLINE AC #    ","")&amp;_xlfn.IFNA(VLOOKUP(INDIRECT($A$1&amp;"!"&amp;CELL("address",X118)),AC.No[],2,0),"")&amp;_xlfn.IFNA(IF(INDIRECT($A$1&amp;"!"&amp;CELL("address",Y118))&lt;&gt;0,"   +   "&amp;VLOOKUP(INDIRECT($A$1&amp;"!"&amp;CELL("address",Y118)),AC.No[],2,0),""),""),""),REPT("-",150))</f>
        <v/>
      </c>
      <c r="E118" s="7" t="str">
        <f ca="1">IF(INDIRECT($A$1&amp;"!"&amp;CELL("address",$CU118))&lt;&gt;"END",IF(INDIRECT($A$1&amp;"!"&amp;CELL("address",AB118))&lt;&gt;0,"USED IMPORTED   "&amp;INDIRECT($A$1&amp;"!"&amp;CELL("address",$CU118))&amp;"     USED  "&amp;TEXT(INDIRECT($A$1&amp;"!"&amp;CELL("address",AB118)),"#,###.#0")&amp;" KGS      AGAINST BILL OF ENTRY NO    "&amp;INDIRECT($A$1&amp;"!"&amp;CELL("address",$F118))&amp;"      Rate Per Kgs [ "&amp;INDIRECT($A$1&amp;"!"&amp;CELL("address",$I118))&amp;" ]     AGAINST H.S.CODE   "&amp;TEXT(INDIRECT($A$1&amp;"!"&amp;CELL("address",$H118)),"0000.0000")&amp;IF(OR(INDIRECT($A$1&amp;"!"&amp;CELL("address",$AD$8))&lt;&gt;"",INDIRECT($A$1&amp;"!"&amp;CELL("address",$AE$8))&lt;&gt;""),"  EFS ONLINE AC #    ","")&amp;_xlfn.IFNA(VLOOKUP(INDIRECT($A$1&amp;"!"&amp;CELL("address",AD118)),AC.No[],2,0),"")&amp;_xlfn.IFNA(IF(INDIRECT($A$1&amp;"!"&amp;CELL("address",AE118))&lt;&gt;0,"   +   "&amp;VLOOKUP(INDIRECT($A$1&amp;"!"&amp;CELL("address",AE118)),AC.No[],2,0),""),""),""),REPT("-",150))</f>
        <v/>
      </c>
      <c r="F118" s="7" t="str">
        <f ca="1">IF(INDIRECT($A$1&amp;"!"&amp;CELL("address",$CU118))&lt;&gt;"END",IF(INDIRECT($A$1&amp;"!"&amp;CELL("address",AH118))&lt;&gt;0,"USED IMPORTED   "&amp;INDIRECT($A$1&amp;"!"&amp;CELL("address",$CU118))&amp;"     USED  "&amp;TEXT(INDIRECT($A$1&amp;"!"&amp;CELL("address",AH118)),"#,###.#0")&amp;" KGS      AGAINST BILL OF ENTRY NO    "&amp;INDIRECT($A$1&amp;"!"&amp;CELL("address",$F118))&amp;"      Rate Per Kgs [ "&amp;INDIRECT($A$1&amp;"!"&amp;CELL("address",$I118))&amp;" ]     AGAINST H.S.CODE   "&amp;TEXT(INDIRECT($A$1&amp;"!"&amp;CELL("address",$H118)),"0000.0000")&amp;IF(OR(INDIRECT($A$1&amp;"!"&amp;CELL("address",$AJ$8))&lt;&gt;"",INDIRECT($A$1&amp;"!"&amp;CELL("address",$AK$8))&lt;&gt;""),"  EFS ONLINE AC #    ","")&amp;_xlfn.IFNA(VLOOKUP(INDIRECT($A$1&amp;"!"&amp;CELL("address",AJ118)),AC.No[],2,0),"")&amp;_xlfn.IFNA(IF(INDIRECT($A$1&amp;"!"&amp;CELL("address",AK118))&lt;&gt;0,"   +   "&amp;VLOOKUP(INDIRECT($A$1&amp;"!"&amp;CELL("address",AK118)),AC.No[],2,0),""),""),""),REPT("-",150))</f>
        <v/>
      </c>
      <c r="G118" s="7" t="str">
        <f ca="1">IF(INDIRECT($A$1&amp;"!"&amp;CELL("address",$CU118))&lt;&gt;"END",IF(INDIRECT($A$1&amp;"!"&amp;CELL("address",AN118))&lt;&gt;0,"USED IMPORTED   "&amp;INDIRECT($A$1&amp;"!"&amp;CELL("address",$CU118))&amp;"     USED  "&amp;TEXT(INDIRECT($A$1&amp;"!"&amp;CELL("address",AN118)),"#,###.#0")&amp;" KGS      AGAINST BILL OF ENTRY NO    "&amp;INDIRECT($A$1&amp;"!"&amp;CELL("address",$F118))&amp;"      Rate Per Kgs [ "&amp;INDIRECT($A$1&amp;"!"&amp;CELL("address",$I118))&amp;" ]     AGAINST H.S.CODE   "&amp;TEXT(INDIRECT($A$1&amp;"!"&amp;CELL("address",$H118)),"0000.0000")&amp;IF(OR(INDIRECT($A$1&amp;"!"&amp;CELL("address",$AP$8))&lt;&gt;"",INDIRECT($A$1&amp;"!"&amp;CELL("address",$AQ$8))&lt;&gt;""),"  EFS ONLINE AC #    ","")&amp;_xlfn.IFNA(VLOOKUP(INDIRECT($A$1&amp;"!"&amp;CELL("address",AP118)),AC.No[],2,0),"")&amp;_xlfn.IFNA(IF(INDIRECT($A$1&amp;"!"&amp;CELL("address",AQ118))&lt;&gt;0,"   +   "&amp;VLOOKUP(INDIRECT($A$1&amp;"!"&amp;CELL("address",AQ118)),AC.No[],2,0),""),""),""),REPT("-",150))</f>
        <v/>
      </c>
      <c r="H118" s="7" t="str">
        <f ca="1">IF(INDIRECT($A$1&amp;"!"&amp;CELL("address",$CU118))&lt;&gt;"END",IF(INDIRECT($A$1&amp;"!"&amp;CELL("address",AT118))&lt;&gt;0,"USED IMPORTED   "&amp;INDIRECT($A$1&amp;"!"&amp;CELL("address",$CU118))&amp;"     USED  "&amp;TEXT(INDIRECT($A$1&amp;"!"&amp;CELL("address",AT118)),"#,###.#0")&amp;" KGS      AGAINST BILL OF ENTRY NO    "&amp;INDIRECT($A$1&amp;"!"&amp;CELL("address",$F118))&amp;"      Rate Per Kgs [ "&amp;INDIRECT($A$1&amp;"!"&amp;CELL("address",$I118))&amp;" ]     AGAINST H.S.CODE   "&amp;TEXT(INDIRECT($A$1&amp;"!"&amp;CELL("address",$H118)),"0000.0000")&amp;IF(OR(INDIRECT($A$1&amp;"!"&amp;CELL("address",$AV$8))&lt;&gt;"",INDIRECT($A$1&amp;"!"&amp;CELL("address",$AW$8))&lt;&gt;""),"  EFS ONLINE AC #    ","")&amp;_xlfn.IFNA(VLOOKUP(INDIRECT($A$1&amp;"!"&amp;CELL("address",AV118)),AC.No[],2,0),"")&amp;_xlfn.IFNA(IF(INDIRECT($A$1&amp;"!"&amp;CELL("address",AW118))&lt;&gt;0,"   +   "&amp;VLOOKUP(INDIRECT($A$1&amp;"!"&amp;CELL("address",AW118)),AC.No[],2,0),""),""),""),REPT("-",150))</f>
        <v/>
      </c>
      <c r="I118" s="7" t="str">
        <f ca="1">IF(INDIRECT($A$1&amp;"!"&amp;CELL("address",$CU118))&lt;&gt;"END",IF(INDIRECT($A$1&amp;"!"&amp;CELL("address",AZ118))&lt;&gt;0,"USED IMPORTED   "&amp;INDIRECT($A$1&amp;"!"&amp;CELL("address",$CU118))&amp;"     USED  "&amp;TEXT(INDIRECT($A$1&amp;"!"&amp;CELL("address",AZ118)),"#,###.#0")&amp;" KGS      AGAINST BILL OF ENTRY NO    "&amp;INDIRECT($A$1&amp;"!"&amp;CELL("address",$F118))&amp;"      Rate Per Kgs [ "&amp;INDIRECT($A$1&amp;"!"&amp;CELL("address",$I118))&amp;" ]     AGAINST H.S.CODE   "&amp;TEXT(INDIRECT($A$1&amp;"!"&amp;CELL("address",$H118)),"0000.0000")&amp;IF(OR(INDIRECT($A$1&amp;"!"&amp;CELL("address",$BB$8))&lt;&gt;"",INDIRECT($A$1&amp;"!"&amp;CELL("address",$BC$8))&lt;&gt;""),"  EFS ONLINE AC #    ","")&amp;_xlfn.IFNA(VLOOKUP(INDIRECT($A$1&amp;"!"&amp;CELL("address",BB118)),AC.No[],2,0),"")&amp;_xlfn.IFNA(IF(INDIRECT($A$1&amp;"!"&amp;CELL("address",BC118))&lt;&gt;0,"   +   "&amp;VLOOKUP(INDIRECT($A$1&amp;"!"&amp;CELL("address",BC118)),AC.No[],2,0),""),""),""),REPT("-",150))</f>
        <v/>
      </c>
      <c r="J118" s="7" t="str">
        <f ca="1">IF(INDIRECT($A$1&amp;"!"&amp;CELL("address",$CU118))&lt;&gt;"END",IF(INDIRECT($A$1&amp;"!"&amp;CELL("address",BF118))&lt;&gt;0,"USED IMPORTED   "&amp;INDIRECT($A$1&amp;"!"&amp;CELL("address",$CU118))&amp;"     USED  "&amp;TEXT(INDIRECT($A$1&amp;"!"&amp;CELL("address",BF118)),"#,###.#0")&amp;" KGS      AGAINST BILL OF ENTRY NO    "&amp;INDIRECT($A$1&amp;"!"&amp;CELL("address",$F118))&amp;"      Rate Per Kgs [ "&amp;INDIRECT($A$1&amp;"!"&amp;CELL("address",$I118))&amp;" ]     AGAINST H.S.CODE   "&amp;TEXT(INDIRECT($A$1&amp;"!"&amp;CELL("address",$H118)),"0000.0000")&amp;IF(OR(INDIRECT($A$1&amp;"!"&amp;CELL("address",$BH$8))&lt;&gt;"",INDIRECT($A$1&amp;"!"&amp;CELL("address",$BI$8))&lt;&gt;""),"  EFS ONLINE AC #    ","")&amp;_xlfn.IFNA(VLOOKUP(INDIRECT($A$1&amp;"!"&amp;CELL("address",BH118)),AC.No[],2,0),"")&amp;_xlfn.IFNA(IF(INDIRECT($A$1&amp;"!"&amp;CELL("address",BI118))&lt;&gt;0,"   +   "&amp;VLOOKUP(INDIRECT($A$1&amp;"!"&amp;CELL("address",BI118)),AC.No[],2,0),""),""),""),REPT("-",150))</f>
        <v/>
      </c>
      <c r="K118" s="7" t="str">
        <f ca="1">IF(INDIRECT($A$1&amp;"!"&amp;CELL("address",$CU118))&lt;&gt;"END",IF(INDIRECT($A$1&amp;"!"&amp;CELL("address",BL118))&lt;&gt;0,"USED IMPORTED   "&amp;INDIRECT($A$1&amp;"!"&amp;CELL("address",$CU118))&amp;"     USED  "&amp;TEXT(INDIRECT($A$1&amp;"!"&amp;CELL("address",BL118)),"#,###.#0")&amp;" KGS      AGAINST BILL OF ENTRY NO    "&amp;INDIRECT($A$1&amp;"!"&amp;CELL("address",$F118))&amp;"      Rate Per Kgs [ "&amp;INDIRECT($A$1&amp;"!"&amp;CELL("address",$I118))&amp;" ]     AGAINST H.S.CODE   "&amp;TEXT(INDIRECT($A$1&amp;"!"&amp;CELL("address",$H118)),"0000.0000")&amp;IF(OR(INDIRECT($A$1&amp;"!"&amp;CELL("address",$BN$8))&lt;&gt;"",INDIRECT($A$1&amp;"!"&amp;CELL("address",$BO$8))&lt;&gt;""),"  EFS ONLINE AC #    ","")&amp;_xlfn.IFNA(VLOOKUP(INDIRECT($A$1&amp;"!"&amp;CELL("address",BN118)),AC.No[],2,0),"")&amp;_xlfn.IFNA(IF(INDIRECT($A$1&amp;"!"&amp;CELL("address",BO118))&lt;&gt;0,"   +   "&amp;VLOOKUP(INDIRECT($A$1&amp;"!"&amp;CELL("address",BO118)),AC.No[],2,0),""),""),""),REPT("-",150))</f>
        <v/>
      </c>
      <c r="L118" s="7" t="str">
        <f ca="1">IF(INDIRECT($A$1&amp;"!"&amp;CELL("address",$CU118))&lt;&gt;"END",IF(INDIRECT($A$1&amp;"!"&amp;CELL("address",BR118))&lt;&gt;0,"USED IMPORTED   "&amp;INDIRECT($A$1&amp;"!"&amp;CELL("address",$CU118))&amp;"     USED  "&amp;TEXT(INDIRECT($A$1&amp;"!"&amp;CELL("address",BR118)),"#,###.#0")&amp;" KGS      AGAINST BILL OF ENTRY NO    "&amp;INDIRECT($A$1&amp;"!"&amp;CELL("address",$F118))&amp;"      Rate Per Kgs [ "&amp;INDIRECT($A$1&amp;"!"&amp;CELL("address",$I118))&amp;" ]     AGAINST H.S.CODE   "&amp;TEXT(INDIRECT($A$1&amp;"!"&amp;CELL("address",$H118)),"0000.0000")&amp;IF(OR(INDIRECT($A$1&amp;"!"&amp;CELL("address",$BT$8))&lt;&gt;"",INDIRECT($A$1&amp;"!"&amp;CELL("address",$BU$8))&lt;&gt;""),"  EFS ONLINE AC #    ","")&amp;_xlfn.IFNA(VLOOKUP(INDIRECT($A$1&amp;"!"&amp;CELL("address",BT118)),AC.No[],2,0),"")&amp;_xlfn.IFNA(IF(INDIRECT($A$1&amp;"!"&amp;CELL("address",BU118))&lt;&gt;0,"   +   "&amp;VLOOKUP(INDIRECT($A$1&amp;"!"&amp;CELL("address",BU118)),AC.No[],2,0),""),""),""),REPT("-",150))</f>
        <v/>
      </c>
      <c r="M118" s="7" t="str">
        <f ca="1">IF(INDIRECT($A$1&amp;"!"&amp;CELL("address",$CU118))&lt;&gt;"END",IF(INDIRECT($A$1&amp;"!"&amp;CELL("address",BX118))&lt;&gt;0,"USED IMPORTED   "&amp;INDIRECT($A$1&amp;"!"&amp;CELL("address",$CU118))&amp;"     USED  "&amp;TEXT(INDIRECT($A$1&amp;"!"&amp;CELL("address",BX118)),"#,###.#0")&amp;" KGS      AGAINST BILL OF ENTRY NO    "&amp;INDIRECT($A$1&amp;"!"&amp;CELL("address",$F118))&amp;"      Rate Per Kgs [ "&amp;INDIRECT($A$1&amp;"!"&amp;CELL("address",$I118))&amp;" ]     AGAINST H.S.CODE   "&amp;TEXT(INDIRECT($A$1&amp;"!"&amp;CELL("address",$H118)),"0000.0000")&amp;IF(OR(INDIRECT($A$1&amp;"!"&amp;CELL("address",$BZ$8))&lt;&gt;"",INDIRECT($A$1&amp;"!"&amp;CELL("address",$CA$8))&lt;&gt;""),"  EFS ONLINE AC #    ","")&amp;_xlfn.IFNA(VLOOKUP(INDIRECT($A$1&amp;"!"&amp;CELL("address",BZ118)),AC.No[],2,0),"")&amp;_xlfn.IFNA(IF(INDIRECT($A$1&amp;"!"&amp;CELL("address",CA118))&lt;&gt;0,"   +   "&amp;VLOOKUP(INDIRECT($A$1&amp;"!"&amp;CELL("address",CA118)),AC.No[],2,0),""),""),""),REPT("-",150))</f>
        <v/>
      </c>
      <c r="N118" s="7" t="str">
        <f ca="1">IF(INDIRECT($A$1&amp;"!"&amp;CELL("address",$CU118))&lt;&gt;"END",IF(INDIRECT($A$1&amp;"!"&amp;CELL("address",CD118))&lt;&gt;0,"USED IMPORTED   "&amp;INDIRECT($A$1&amp;"!"&amp;CELL("address",$CU118))&amp;"     USED  "&amp;TEXT(INDIRECT($A$1&amp;"!"&amp;CELL("address",CD118)),"#,###.#0")&amp;" KGS      AGAINST BILL OF ENTRY NO    "&amp;INDIRECT($A$1&amp;"!"&amp;CELL("address",$F118))&amp;"      Rate Per Kgs [ "&amp;INDIRECT($A$1&amp;"!"&amp;CELL("address",$I118))&amp;" ]     AGAINST H.S.CODE   "&amp;TEXT(INDIRECT($A$1&amp;"!"&amp;CELL("address",$H118)),"0000.0000")&amp;IF(OR(INDIRECT($A$1&amp;"!"&amp;CELL("address",$CF$8))&lt;&gt;"",INDIRECT($A$1&amp;"!"&amp;CELL("address",$CG$8))&lt;&gt;""),"  EFS ONLINE AC #    ","")&amp;_xlfn.IFNA(VLOOKUP(INDIRECT($A$1&amp;"!"&amp;CELL("address",CF118)),AC.No[],2,0),"")&amp;_xlfn.IFNA(IF(INDIRECT($A$1&amp;"!"&amp;CELL("address",CG118))&lt;&gt;0,"   +   "&amp;VLOOKUP(INDIRECT($A$1&amp;"!"&amp;CELL("address",CG118)),AC.No[],2,0),""),""),""),REPT("-",150))</f>
        <v/>
      </c>
      <c r="O118" s="7" t="str">
        <f ca="1">IF(INDIRECT($A$1&amp;"!"&amp;CELL("address",$CU118))&lt;&gt;"END",IF(INDIRECT($A$1&amp;"!"&amp;CELL("address",CJ118))&lt;&gt;0,"USED IMPORTED   "&amp;INDIRECT($A$1&amp;"!"&amp;CELL("address",$CU118))&amp;"     USED  "&amp;TEXT(INDIRECT($A$1&amp;"!"&amp;CELL("address",CJ118)),"#,###.#0")&amp;" KGS      AGAINST BILL OF ENTRY NO    "&amp;INDIRECT($A$1&amp;"!"&amp;CELL("address",$F118))&amp;"      Rate Per Kgs [ "&amp;INDIRECT($A$1&amp;"!"&amp;CELL("address",$I118))&amp;" ]     AGAINST H.S.CODE   "&amp;TEXT(INDIRECT($A$1&amp;"!"&amp;CELL("address",$H118)),"0000.0000")&amp;IF(OR(INDIRECT($A$1&amp;"!"&amp;CELL("address",$CL$8))&lt;&gt;"",INDIRECT($A$1&amp;"!"&amp;CELL("address",$CM$8))&lt;&gt;""),"  EFS ONLINE AC #    ","")&amp;_xlfn.IFNA(VLOOKUP(INDIRECT($A$1&amp;"!"&amp;CELL("address",CL118)),AC.No[],2,0),"")&amp;_xlfn.IFNA(IF(INDIRECT($A$1&amp;"!"&amp;CELL("address",CM118))&lt;&gt;0,"   +   "&amp;VLOOKUP(INDIRECT($A$1&amp;"!"&amp;CELL("address",CM118)),AC.No[],2,0),""),""),""),REPT("-",150))</f>
        <v/>
      </c>
      <c r="P118" s="7" t="str">
        <f ca="1">IF(INDIRECT($A$1&amp;"!"&amp;CELL("address",$CU118))&lt;&gt;"END",IF(INDIRECT($A$1&amp;"!"&amp;CELL("address",CP118))&lt;&gt;0,"USED IMPORTED   "&amp;INDIRECT($A$1&amp;"!"&amp;CELL("address",$CU118))&amp;"     USED  "&amp;TEXT(INDIRECT($A$1&amp;"!"&amp;CELL("address",CP118)),"#,###.#0")&amp;" KGS      AGAINST BILL OF ENTRY NO    "&amp;INDIRECT($A$1&amp;"!"&amp;CELL("address",$F118))&amp;"      Rate Per Kgs [ "&amp;INDIRECT($A$1&amp;"!"&amp;CELL("address",$I118))&amp;" ]     AGAINST H.S.CODE   "&amp;TEXT(INDIRECT($A$1&amp;"!"&amp;CELL("address",$H118)),"0000.0000")&amp;IF(OR(INDIRECT($A$1&amp;"!"&amp;CELL("address",$CR$8))&lt;&gt;"",INDIRECT($A$1&amp;"!"&amp;CELL("address",$CS$8))&lt;&gt;""),"  EFS ONLINE AC #    ","")&amp;_xlfn.IFNA(VLOOKUP(INDIRECT($A$1&amp;"!"&amp;CELL("address",CR118)),AC.No[],2,0),"")&amp;_xlfn.IFNA(IF(INDIRECT($A$1&amp;"!"&amp;CELL("address",CS118))&lt;&gt;0,"   +   "&amp;VLOOKUP(INDIRECT($A$1&amp;"!"&amp;CELL("address",CS118)),AC.No[],2,0),""),""),""),REPT("-",150))</f>
        <v/>
      </c>
    </row>
    <row r="119" spans="1:16" x14ac:dyDescent="0.2">
      <c r="A119" s="124">
        <v>110</v>
      </c>
      <c r="B119" s="7" t="str">
        <f ca="1">IF(INDIRECT($A$1&amp;"!"&amp;CELL("address",$CU119))&lt;&gt;"END",IF(INDIRECT($A$1&amp;"!"&amp;CELL("address",J119))&lt;&gt;0,"USED IMPORTED   "&amp;INDIRECT($A$1&amp;"!"&amp;CELL("address",$CU119))&amp;"     USED  "&amp;TEXT(INDIRECT($A$1&amp;"!"&amp;CELL("address",J119)),"#,###.#0")&amp;" KGS      AGAINST BILL OF ENTRY NO    "&amp;INDIRECT($A$1&amp;"!"&amp;CELL("address",$F119))&amp;"      Rate Per Kgs [ "&amp;INDIRECT($A$1&amp;"!"&amp;CELL("address",$I119))&amp;" ]     AGAINST H.S.CODE   "&amp;TEXT(INDIRECT($A$1&amp;"!"&amp;CELL("address",$H119)),"0000.0000")&amp;IF(OR(INDIRECT($A$1&amp;"!"&amp;CELL("address",$L$8))&lt;&gt;"",INDIRECT($A$1&amp;"!"&amp;CELL("address",$M$8))&lt;&gt;""),"  EFS ONLINE AC #    ","")&amp;_xlfn.IFNA(VLOOKUP(INDIRECT($A$1&amp;"!"&amp;CELL("address",L119)),AC.No[],2,0),"")&amp;_xlfn.IFNA(IF(INDIRECT($A$1&amp;"!"&amp;CELL("address",M119))&lt;&gt;0,"   +   "&amp;VLOOKUP(INDIRECT($A$1&amp;"!"&amp;CELL("address",M119)),AC.No[],2,0),""),""),""),REPT("-",150))</f>
        <v xml:space="preserve">USED IMPORTED        USED  29,210.0 KGS      AGAINST BILL OF ENTRY NO    27022024-A-066033      Rate Per Kgs [ 0.28 ]     AGAINST H.S.CODE   2815.1200  EFS ONLINE AC #    </v>
      </c>
      <c r="C119" s="7" t="str">
        <f ca="1">IF(INDIRECT($A$1&amp;"!"&amp;CELL("address",$CU119))&lt;&gt;"END",IF(INDIRECT($A$1&amp;"!"&amp;CELL("address",P119))&lt;&gt;0,"USED IMPORTED   "&amp;INDIRECT($A$1&amp;"!"&amp;CELL("address",$CU119))&amp;"     USED  "&amp;TEXT(INDIRECT($A$1&amp;"!"&amp;CELL("address",P119)),"#,###.#0")&amp;" KGS      AGAINST BILL OF ENTRY NO    "&amp;INDIRECT($A$1&amp;"!"&amp;CELL("address",$F119))&amp;"      Rate Per Kgs [ "&amp;INDIRECT($A$1&amp;"!"&amp;CELL("address",$I119))&amp;" ]     AGAINST H.S.CODE   "&amp;TEXT(INDIRECT($A$1&amp;"!"&amp;CELL("address",$H119)),"0000.0000")&amp;IF(OR(INDIRECT($A$1&amp;"!"&amp;CELL("address",$R$8))&lt;&gt;"",INDIRECT($A$1&amp;"!"&amp;CELL("address",$S$8))&lt;&gt;""),"  EFS ONLINE AC #    ","")&amp;_xlfn.IFNA(VLOOKUP(INDIRECT($A$1&amp;"!"&amp;CELL("address",R119)),AC.No[],2,0),"")&amp;_xlfn.IFNA(IF(INDIRECT($A$1&amp;"!"&amp;CELL("address",S119))&lt;&gt;0,"   +   "&amp;VLOOKUP(INDIRECT($A$1&amp;"!"&amp;CELL("address",S119)),AC.No[],2,0),""),""),""),REPT("-",150))</f>
        <v/>
      </c>
      <c r="D119" s="7" t="str">
        <f ca="1">IF(INDIRECT($A$1&amp;"!"&amp;CELL("address",$CU119))&lt;&gt;"END",IF(INDIRECT($A$1&amp;"!"&amp;CELL("address",V119))&lt;&gt;0,"USED IMPORTED   "&amp;INDIRECT($A$1&amp;"!"&amp;CELL("address",$CU119))&amp;"     USED  "&amp;TEXT(INDIRECT($A$1&amp;"!"&amp;CELL("address",V119)),"#,###.#0")&amp;" KGS      AGAINST BILL OF ENTRY NO    "&amp;INDIRECT($A$1&amp;"!"&amp;CELL("address",$F119))&amp;"      Rate Per Kgs [ "&amp;INDIRECT($A$1&amp;"!"&amp;CELL("address",$I119))&amp;" ]     AGAINST H.S.CODE   "&amp;TEXT(INDIRECT($A$1&amp;"!"&amp;CELL("address",$H119)),"0000.0000")&amp;IF(OR(INDIRECT($A$1&amp;"!"&amp;CELL("address",$X$8))&lt;&gt;"",INDIRECT($A$1&amp;"!"&amp;CELL("address",$Y$8))&lt;&gt;""),"  EFS ONLINE AC #    ","")&amp;_xlfn.IFNA(VLOOKUP(INDIRECT($A$1&amp;"!"&amp;CELL("address",X119)),AC.No[],2,0),"")&amp;_xlfn.IFNA(IF(INDIRECT($A$1&amp;"!"&amp;CELL("address",Y119))&lt;&gt;0,"   +   "&amp;VLOOKUP(INDIRECT($A$1&amp;"!"&amp;CELL("address",Y119)),AC.No[],2,0),""),""),""),REPT("-",150))</f>
        <v/>
      </c>
      <c r="E119" s="7" t="str">
        <f ca="1">IF(INDIRECT($A$1&amp;"!"&amp;CELL("address",$CU119))&lt;&gt;"END",IF(INDIRECT($A$1&amp;"!"&amp;CELL("address",AB119))&lt;&gt;0,"USED IMPORTED   "&amp;INDIRECT($A$1&amp;"!"&amp;CELL("address",$CU119))&amp;"     USED  "&amp;TEXT(INDIRECT($A$1&amp;"!"&amp;CELL("address",AB119)),"#,###.#0")&amp;" KGS      AGAINST BILL OF ENTRY NO    "&amp;INDIRECT($A$1&amp;"!"&amp;CELL("address",$F119))&amp;"      Rate Per Kgs [ "&amp;INDIRECT($A$1&amp;"!"&amp;CELL("address",$I119))&amp;" ]     AGAINST H.S.CODE   "&amp;TEXT(INDIRECT($A$1&amp;"!"&amp;CELL("address",$H119)),"0000.0000")&amp;IF(OR(INDIRECT($A$1&amp;"!"&amp;CELL("address",$AD$8))&lt;&gt;"",INDIRECT($A$1&amp;"!"&amp;CELL("address",$AE$8))&lt;&gt;""),"  EFS ONLINE AC #    ","")&amp;_xlfn.IFNA(VLOOKUP(INDIRECT($A$1&amp;"!"&amp;CELL("address",AD119)),AC.No[],2,0),"")&amp;_xlfn.IFNA(IF(INDIRECT($A$1&amp;"!"&amp;CELL("address",AE119))&lt;&gt;0,"   +   "&amp;VLOOKUP(INDIRECT($A$1&amp;"!"&amp;CELL("address",AE119)),AC.No[],2,0),""),""),""),REPT("-",150))</f>
        <v/>
      </c>
      <c r="F119" s="7" t="str">
        <f ca="1">IF(INDIRECT($A$1&amp;"!"&amp;CELL("address",$CU119))&lt;&gt;"END",IF(INDIRECT($A$1&amp;"!"&amp;CELL("address",AH119))&lt;&gt;0,"USED IMPORTED   "&amp;INDIRECT($A$1&amp;"!"&amp;CELL("address",$CU119))&amp;"     USED  "&amp;TEXT(INDIRECT($A$1&amp;"!"&amp;CELL("address",AH119)),"#,###.#0")&amp;" KGS      AGAINST BILL OF ENTRY NO    "&amp;INDIRECT($A$1&amp;"!"&amp;CELL("address",$F119))&amp;"      Rate Per Kgs [ "&amp;INDIRECT($A$1&amp;"!"&amp;CELL("address",$I119))&amp;" ]     AGAINST H.S.CODE   "&amp;TEXT(INDIRECT($A$1&amp;"!"&amp;CELL("address",$H119)),"0000.0000")&amp;IF(OR(INDIRECT($A$1&amp;"!"&amp;CELL("address",$AJ$8))&lt;&gt;"",INDIRECT($A$1&amp;"!"&amp;CELL("address",$AK$8))&lt;&gt;""),"  EFS ONLINE AC #    ","")&amp;_xlfn.IFNA(VLOOKUP(INDIRECT($A$1&amp;"!"&amp;CELL("address",AJ119)),AC.No[],2,0),"")&amp;_xlfn.IFNA(IF(INDIRECT($A$1&amp;"!"&amp;CELL("address",AK119))&lt;&gt;0,"   +   "&amp;VLOOKUP(INDIRECT($A$1&amp;"!"&amp;CELL("address",AK119)),AC.No[],2,0),""),""),""),REPT("-",150))</f>
        <v/>
      </c>
      <c r="G119" s="7" t="str">
        <f ca="1">IF(INDIRECT($A$1&amp;"!"&amp;CELL("address",$CU119))&lt;&gt;"END",IF(INDIRECT($A$1&amp;"!"&amp;CELL("address",AN119))&lt;&gt;0,"USED IMPORTED   "&amp;INDIRECT($A$1&amp;"!"&amp;CELL("address",$CU119))&amp;"     USED  "&amp;TEXT(INDIRECT($A$1&amp;"!"&amp;CELL("address",AN119)),"#,###.#0")&amp;" KGS      AGAINST BILL OF ENTRY NO    "&amp;INDIRECT($A$1&amp;"!"&amp;CELL("address",$F119))&amp;"      Rate Per Kgs [ "&amp;INDIRECT($A$1&amp;"!"&amp;CELL("address",$I119))&amp;" ]     AGAINST H.S.CODE   "&amp;TEXT(INDIRECT($A$1&amp;"!"&amp;CELL("address",$H119)),"0000.0000")&amp;IF(OR(INDIRECT($A$1&amp;"!"&amp;CELL("address",$AP$8))&lt;&gt;"",INDIRECT($A$1&amp;"!"&amp;CELL("address",$AQ$8))&lt;&gt;""),"  EFS ONLINE AC #    ","")&amp;_xlfn.IFNA(VLOOKUP(INDIRECT($A$1&amp;"!"&amp;CELL("address",AP119)),AC.No[],2,0),"")&amp;_xlfn.IFNA(IF(INDIRECT($A$1&amp;"!"&amp;CELL("address",AQ119))&lt;&gt;0,"   +   "&amp;VLOOKUP(INDIRECT($A$1&amp;"!"&amp;CELL("address",AQ119)),AC.No[],2,0),""),""),""),REPT("-",150))</f>
        <v/>
      </c>
      <c r="H119" s="7" t="str">
        <f ca="1">IF(INDIRECT($A$1&amp;"!"&amp;CELL("address",$CU119))&lt;&gt;"END",IF(INDIRECT($A$1&amp;"!"&amp;CELL("address",AT119))&lt;&gt;0,"USED IMPORTED   "&amp;INDIRECT($A$1&amp;"!"&amp;CELL("address",$CU119))&amp;"     USED  "&amp;TEXT(INDIRECT($A$1&amp;"!"&amp;CELL("address",AT119)),"#,###.#0")&amp;" KGS      AGAINST BILL OF ENTRY NO    "&amp;INDIRECT($A$1&amp;"!"&amp;CELL("address",$F119))&amp;"      Rate Per Kgs [ "&amp;INDIRECT($A$1&amp;"!"&amp;CELL("address",$I119))&amp;" ]     AGAINST H.S.CODE   "&amp;TEXT(INDIRECT($A$1&amp;"!"&amp;CELL("address",$H119)),"0000.0000")&amp;IF(OR(INDIRECT($A$1&amp;"!"&amp;CELL("address",$AV$8))&lt;&gt;"",INDIRECT($A$1&amp;"!"&amp;CELL("address",$AW$8))&lt;&gt;""),"  EFS ONLINE AC #    ","")&amp;_xlfn.IFNA(VLOOKUP(INDIRECT($A$1&amp;"!"&amp;CELL("address",AV119)),AC.No[],2,0),"")&amp;_xlfn.IFNA(IF(INDIRECT($A$1&amp;"!"&amp;CELL("address",AW119))&lt;&gt;0,"   +   "&amp;VLOOKUP(INDIRECT($A$1&amp;"!"&amp;CELL("address",AW119)),AC.No[],2,0),""),""),""),REPT("-",150))</f>
        <v/>
      </c>
      <c r="I119" s="7" t="str">
        <f ca="1">IF(INDIRECT($A$1&amp;"!"&amp;CELL("address",$CU119))&lt;&gt;"END",IF(INDIRECT($A$1&amp;"!"&amp;CELL("address",AZ119))&lt;&gt;0,"USED IMPORTED   "&amp;INDIRECT($A$1&amp;"!"&amp;CELL("address",$CU119))&amp;"     USED  "&amp;TEXT(INDIRECT($A$1&amp;"!"&amp;CELL("address",AZ119)),"#,###.#0")&amp;" KGS      AGAINST BILL OF ENTRY NO    "&amp;INDIRECT($A$1&amp;"!"&amp;CELL("address",$F119))&amp;"      Rate Per Kgs [ "&amp;INDIRECT($A$1&amp;"!"&amp;CELL("address",$I119))&amp;" ]     AGAINST H.S.CODE   "&amp;TEXT(INDIRECT($A$1&amp;"!"&amp;CELL("address",$H119)),"0000.0000")&amp;IF(OR(INDIRECT($A$1&amp;"!"&amp;CELL("address",$BB$8))&lt;&gt;"",INDIRECT($A$1&amp;"!"&amp;CELL("address",$BC$8))&lt;&gt;""),"  EFS ONLINE AC #    ","")&amp;_xlfn.IFNA(VLOOKUP(INDIRECT($A$1&amp;"!"&amp;CELL("address",BB119)),AC.No[],2,0),"")&amp;_xlfn.IFNA(IF(INDIRECT($A$1&amp;"!"&amp;CELL("address",BC119))&lt;&gt;0,"   +   "&amp;VLOOKUP(INDIRECT($A$1&amp;"!"&amp;CELL("address",BC119)),AC.No[],2,0),""),""),""),REPT("-",150))</f>
        <v/>
      </c>
      <c r="J119" s="7" t="str">
        <f ca="1">IF(INDIRECT($A$1&amp;"!"&amp;CELL("address",$CU119))&lt;&gt;"END",IF(INDIRECT($A$1&amp;"!"&amp;CELL("address",BF119))&lt;&gt;0,"USED IMPORTED   "&amp;INDIRECT($A$1&amp;"!"&amp;CELL("address",$CU119))&amp;"     USED  "&amp;TEXT(INDIRECT($A$1&amp;"!"&amp;CELL("address",BF119)),"#,###.#0")&amp;" KGS      AGAINST BILL OF ENTRY NO    "&amp;INDIRECT($A$1&amp;"!"&amp;CELL("address",$F119))&amp;"      Rate Per Kgs [ "&amp;INDIRECT($A$1&amp;"!"&amp;CELL("address",$I119))&amp;" ]     AGAINST H.S.CODE   "&amp;TEXT(INDIRECT($A$1&amp;"!"&amp;CELL("address",$H119)),"0000.0000")&amp;IF(OR(INDIRECT($A$1&amp;"!"&amp;CELL("address",$BH$8))&lt;&gt;"",INDIRECT($A$1&amp;"!"&amp;CELL("address",$BI$8))&lt;&gt;""),"  EFS ONLINE AC #    ","")&amp;_xlfn.IFNA(VLOOKUP(INDIRECT($A$1&amp;"!"&amp;CELL("address",BH119)),AC.No[],2,0),"")&amp;_xlfn.IFNA(IF(INDIRECT($A$1&amp;"!"&amp;CELL("address",BI119))&lt;&gt;0,"   +   "&amp;VLOOKUP(INDIRECT($A$1&amp;"!"&amp;CELL("address",BI119)),AC.No[],2,0),""),""),""),REPT("-",150))</f>
        <v/>
      </c>
      <c r="K119" s="7" t="str">
        <f ca="1">IF(INDIRECT($A$1&amp;"!"&amp;CELL("address",$CU119))&lt;&gt;"END",IF(INDIRECT($A$1&amp;"!"&amp;CELL("address",BL119))&lt;&gt;0,"USED IMPORTED   "&amp;INDIRECT($A$1&amp;"!"&amp;CELL("address",$CU119))&amp;"     USED  "&amp;TEXT(INDIRECT($A$1&amp;"!"&amp;CELL("address",BL119)),"#,###.#0")&amp;" KGS      AGAINST BILL OF ENTRY NO    "&amp;INDIRECT($A$1&amp;"!"&amp;CELL("address",$F119))&amp;"      Rate Per Kgs [ "&amp;INDIRECT($A$1&amp;"!"&amp;CELL("address",$I119))&amp;" ]     AGAINST H.S.CODE   "&amp;TEXT(INDIRECT($A$1&amp;"!"&amp;CELL("address",$H119)),"0000.0000")&amp;IF(OR(INDIRECT($A$1&amp;"!"&amp;CELL("address",$BN$8))&lt;&gt;"",INDIRECT($A$1&amp;"!"&amp;CELL("address",$BO$8))&lt;&gt;""),"  EFS ONLINE AC #    ","")&amp;_xlfn.IFNA(VLOOKUP(INDIRECT($A$1&amp;"!"&amp;CELL("address",BN119)),AC.No[],2,0),"")&amp;_xlfn.IFNA(IF(INDIRECT($A$1&amp;"!"&amp;CELL("address",BO119))&lt;&gt;0,"   +   "&amp;VLOOKUP(INDIRECT($A$1&amp;"!"&amp;CELL("address",BO119)),AC.No[],2,0),""),""),""),REPT("-",150))</f>
        <v/>
      </c>
      <c r="L119" s="7" t="str">
        <f ca="1">IF(INDIRECT($A$1&amp;"!"&amp;CELL("address",$CU119))&lt;&gt;"END",IF(INDIRECT($A$1&amp;"!"&amp;CELL("address",BR119))&lt;&gt;0,"USED IMPORTED   "&amp;INDIRECT($A$1&amp;"!"&amp;CELL("address",$CU119))&amp;"     USED  "&amp;TEXT(INDIRECT($A$1&amp;"!"&amp;CELL("address",BR119)),"#,###.#0")&amp;" KGS      AGAINST BILL OF ENTRY NO    "&amp;INDIRECT($A$1&amp;"!"&amp;CELL("address",$F119))&amp;"      Rate Per Kgs [ "&amp;INDIRECT($A$1&amp;"!"&amp;CELL("address",$I119))&amp;" ]     AGAINST H.S.CODE   "&amp;TEXT(INDIRECT($A$1&amp;"!"&amp;CELL("address",$H119)),"0000.0000")&amp;IF(OR(INDIRECT($A$1&amp;"!"&amp;CELL("address",$BT$8))&lt;&gt;"",INDIRECT($A$1&amp;"!"&amp;CELL("address",$BU$8))&lt;&gt;""),"  EFS ONLINE AC #    ","")&amp;_xlfn.IFNA(VLOOKUP(INDIRECT($A$1&amp;"!"&amp;CELL("address",BT119)),AC.No[],2,0),"")&amp;_xlfn.IFNA(IF(INDIRECT($A$1&amp;"!"&amp;CELL("address",BU119))&lt;&gt;0,"   +   "&amp;VLOOKUP(INDIRECT($A$1&amp;"!"&amp;CELL("address",BU119)),AC.No[],2,0),""),""),""),REPT("-",150))</f>
        <v/>
      </c>
      <c r="M119" s="7" t="str">
        <f ca="1">IF(INDIRECT($A$1&amp;"!"&amp;CELL("address",$CU119))&lt;&gt;"END",IF(INDIRECT($A$1&amp;"!"&amp;CELL("address",BX119))&lt;&gt;0,"USED IMPORTED   "&amp;INDIRECT($A$1&amp;"!"&amp;CELL("address",$CU119))&amp;"     USED  "&amp;TEXT(INDIRECT($A$1&amp;"!"&amp;CELL("address",BX119)),"#,###.#0")&amp;" KGS      AGAINST BILL OF ENTRY NO    "&amp;INDIRECT($A$1&amp;"!"&amp;CELL("address",$F119))&amp;"      Rate Per Kgs [ "&amp;INDIRECT($A$1&amp;"!"&amp;CELL("address",$I119))&amp;" ]     AGAINST H.S.CODE   "&amp;TEXT(INDIRECT($A$1&amp;"!"&amp;CELL("address",$H119)),"0000.0000")&amp;IF(OR(INDIRECT($A$1&amp;"!"&amp;CELL("address",$BZ$8))&lt;&gt;"",INDIRECT($A$1&amp;"!"&amp;CELL("address",$CA$8))&lt;&gt;""),"  EFS ONLINE AC #    ","")&amp;_xlfn.IFNA(VLOOKUP(INDIRECT($A$1&amp;"!"&amp;CELL("address",BZ119)),AC.No[],2,0),"")&amp;_xlfn.IFNA(IF(INDIRECT($A$1&amp;"!"&amp;CELL("address",CA119))&lt;&gt;0,"   +   "&amp;VLOOKUP(INDIRECT($A$1&amp;"!"&amp;CELL("address",CA119)),AC.No[],2,0),""),""),""),REPT("-",150))</f>
        <v/>
      </c>
      <c r="N119" s="7" t="str">
        <f ca="1">IF(INDIRECT($A$1&amp;"!"&amp;CELL("address",$CU119))&lt;&gt;"END",IF(INDIRECT($A$1&amp;"!"&amp;CELL("address",CD119))&lt;&gt;0,"USED IMPORTED   "&amp;INDIRECT($A$1&amp;"!"&amp;CELL("address",$CU119))&amp;"     USED  "&amp;TEXT(INDIRECT($A$1&amp;"!"&amp;CELL("address",CD119)),"#,###.#0")&amp;" KGS      AGAINST BILL OF ENTRY NO    "&amp;INDIRECT($A$1&amp;"!"&amp;CELL("address",$F119))&amp;"      Rate Per Kgs [ "&amp;INDIRECT($A$1&amp;"!"&amp;CELL("address",$I119))&amp;" ]     AGAINST H.S.CODE   "&amp;TEXT(INDIRECT($A$1&amp;"!"&amp;CELL("address",$H119)),"0000.0000")&amp;IF(OR(INDIRECT($A$1&amp;"!"&amp;CELL("address",$CF$8))&lt;&gt;"",INDIRECT($A$1&amp;"!"&amp;CELL("address",$CG$8))&lt;&gt;""),"  EFS ONLINE AC #    ","")&amp;_xlfn.IFNA(VLOOKUP(INDIRECT($A$1&amp;"!"&amp;CELL("address",CF119)),AC.No[],2,0),"")&amp;_xlfn.IFNA(IF(INDIRECT($A$1&amp;"!"&amp;CELL("address",CG119))&lt;&gt;0,"   +   "&amp;VLOOKUP(INDIRECT($A$1&amp;"!"&amp;CELL("address",CG119)),AC.No[],2,0),""),""),""),REPT("-",150))</f>
        <v/>
      </c>
      <c r="O119" s="7" t="str">
        <f ca="1">IF(INDIRECT($A$1&amp;"!"&amp;CELL("address",$CU119))&lt;&gt;"END",IF(INDIRECT($A$1&amp;"!"&amp;CELL("address",CJ119))&lt;&gt;0,"USED IMPORTED   "&amp;INDIRECT($A$1&amp;"!"&amp;CELL("address",$CU119))&amp;"     USED  "&amp;TEXT(INDIRECT($A$1&amp;"!"&amp;CELL("address",CJ119)),"#,###.#0")&amp;" KGS      AGAINST BILL OF ENTRY NO    "&amp;INDIRECT($A$1&amp;"!"&amp;CELL("address",$F119))&amp;"      Rate Per Kgs [ "&amp;INDIRECT($A$1&amp;"!"&amp;CELL("address",$I119))&amp;" ]     AGAINST H.S.CODE   "&amp;TEXT(INDIRECT($A$1&amp;"!"&amp;CELL("address",$H119)),"0000.0000")&amp;IF(OR(INDIRECT($A$1&amp;"!"&amp;CELL("address",$CL$8))&lt;&gt;"",INDIRECT($A$1&amp;"!"&amp;CELL("address",$CM$8))&lt;&gt;""),"  EFS ONLINE AC #    ","")&amp;_xlfn.IFNA(VLOOKUP(INDIRECT($A$1&amp;"!"&amp;CELL("address",CL119)),AC.No[],2,0),"")&amp;_xlfn.IFNA(IF(INDIRECT($A$1&amp;"!"&amp;CELL("address",CM119))&lt;&gt;0,"   +   "&amp;VLOOKUP(INDIRECT($A$1&amp;"!"&amp;CELL("address",CM119)),AC.No[],2,0),""),""),""),REPT("-",150))</f>
        <v/>
      </c>
      <c r="P119" s="7" t="str">
        <f ca="1">IF(INDIRECT($A$1&amp;"!"&amp;CELL("address",$CU119))&lt;&gt;"END",IF(INDIRECT($A$1&amp;"!"&amp;CELL("address",CP119))&lt;&gt;0,"USED IMPORTED   "&amp;INDIRECT($A$1&amp;"!"&amp;CELL("address",$CU119))&amp;"     USED  "&amp;TEXT(INDIRECT($A$1&amp;"!"&amp;CELL("address",CP119)),"#,###.#0")&amp;" KGS      AGAINST BILL OF ENTRY NO    "&amp;INDIRECT($A$1&amp;"!"&amp;CELL("address",$F119))&amp;"      Rate Per Kgs [ "&amp;INDIRECT($A$1&amp;"!"&amp;CELL("address",$I119))&amp;" ]     AGAINST H.S.CODE   "&amp;TEXT(INDIRECT($A$1&amp;"!"&amp;CELL("address",$H119)),"0000.0000")&amp;IF(OR(INDIRECT($A$1&amp;"!"&amp;CELL("address",$CR$8))&lt;&gt;"",INDIRECT($A$1&amp;"!"&amp;CELL("address",$CS$8))&lt;&gt;""),"  EFS ONLINE AC #    ","")&amp;_xlfn.IFNA(VLOOKUP(INDIRECT($A$1&amp;"!"&amp;CELL("address",CR119)),AC.No[],2,0),"")&amp;_xlfn.IFNA(IF(INDIRECT($A$1&amp;"!"&amp;CELL("address",CS119))&lt;&gt;0,"   +   "&amp;VLOOKUP(INDIRECT($A$1&amp;"!"&amp;CELL("address",CS119)),AC.No[],2,0),""),""),""),REPT("-",150))</f>
        <v/>
      </c>
    </row>
    <row r="120" spans="1:16" x14ac:dyDescent="0.2">
      <c r="A120" s="124">
        <v>111</v>
      </c>
      <c r="B120" s="7" t="str">
        <f ca="1">IF(INDIRECT($A$1&amp;"!"&amp;CELL("address",$CU120))&lt;&gt;"END",IF(INDIRECT($A$1&amp;"!"&amp;CELL("address",J120))&lt;&gt;0,"USED IMPORTED   "&amp;INDIRECT($A$1&amp;"!"&amp;CELL("address",$CU120))&amp;"     USED  "&amp;TEXT(INDIRECT($A$1&amp;"!"&amp;CELL("address",J120)),"#,###.#0")&amp;" KGS      AGAINST BILL OF ENTRY NO    "&amp;INDIRECT($A$1&amp;"!"&amp;CELL("address",$F120))&amp;"      Rate Per Kgs [ "&amp;INDIRECT($A$1&amp;"!"&amp;CELL("address",$I120))&amp;" ]     AGAINST H.S.CODE   "&amp;TEXT(INDIRECT($A$1&amp;"!"&amp;CELL("address",$H120)),"0000.0000")&amp;IF(OR(INDIRECT($A$1&amp;"!"&amp;CELL("address",$L$8))&lt;&gt;"",INDIRECT($A$1&amp;"!"&amp;CELL("address",$M$8))&lt;&gt;""),"  EFS ONLINE AC #    ","")&amp;_xlfn.IFNA(VLOOKUP(INDIRECT($A$1&amp;"!"&amp;CELL("address",L120)),AC.No[],2,0),"")&amp;_xlfn.IFNA(IF(INDIRECT($A$1&amp;"!"&amp;CELL("address",M120))&lt;&gt;0,"   +   "&amp;VLOOKUP(INDIRECT($A$1&amp;"!"&amp;CELL("address",M120)),AC.No[],2,0),""),""),""),REPT("-",150))</f>
        <v xml:space="preserve">USED IMPORTED        USED  29,440.0 KGS      AGAINST BILL OF ENTRY NO    27022024-A-066039      Rate Per Kgs [ 0.28 ]     AGAINST H.S.CODE   2815.1200  EFS ONLINE AC #    </v>
      </c>
      <c r="C120" s="7" t="str">
        <f ca="1">IF(INDIRECT($A$1&amp;"!"&amp;CELL("address",$CU120))&lt;&gt;"END",IF(INDIRECT($A$1&amp;"!"&amp;CELL("address",P120))&lt;&gt;0,"USED IMPORTED   "&amp;INDIRECT($A$1&amp;"!"&amp;CELL("address",$CU120))&amp;"     USED  "&amp;TEXT(INDIRECT($A$1&amp;"!"&amp;CELL("address",P120)),"#,###.#0")&amp;" KGS      AGAINST BILL OF ENTRY NO    "&amp;INDIRECT($A$1&amp;"!"&amp;CELL("address",$F120))&amp;"      Rate Per Kgs [ "&amp;INDIRECT($A$1&amp;"!"&amp;CELL("address",$I120))&amp;" ]     AGAINST H.S.CODE   "&amp;TEXT(INDIRECT($A$1&amp;"!"&amp;CELL("address",$H120)),"0000.0000")&amp;IF(OR(INDIRECT($A$1&amp;"!"&amp;CELL("address",$R$8))&lt;&gt;"",INDIRECT($A$1&amp;"!"&amp;CELL("address",$S$8))&lt;&gt;""),"  EFS ONLINE AC #    ","")&amp;_xlfn.IFNA(VLOOKUP(INDIRECT($A$1&amp;"!"&amp;CELL("address",R120)),AC.No[],2,0),"")&amp;_xlfn.IFNA(IF(INDIRECT($A$1&amp;"!"&amp;CELL("address",S120))&lt;&gt;0,"   +   "&amp;VLOOKUP(INDIRECT($A$1&amp;"!"&amp;CELL("address",S120)),AC.No[],2,0),""),""),""),REPT("-",150))</f>
        <v/>
      </c>
      <c r="D120" s="7" t="str">
        <f ca="1">IF(INDIRECT($A$1&amp;"!"&amp;CELL("address",$CU120))&lt;&gt;"END",IF(INDIRECT($A$1&amp;"!"&amp;CELL("address",V120))&lt;&gt;0,"USED IMPORTED   "&amp;INDIRECT($A$1&amp;"!"&amp;CELL("address",$CU120))&amp;"     USED  "&amp;TEXT(INDIRECT($A$1&amp;"!"&amp;CELL("address",V120)),"#,###.#0")&amp;" KGS      AGAINST BILL OF ENTRY NO    "&amp;INDIRECT($A$1&amp;"!"&amp;CELL("address",$F120))&amp;"      Rate Per Kgs [ "&amp;INDIRECT($A$1&amp;"!"&amp;CELL("address",$I120))&amp;" ]     AGAINST H.S.CODE   "&amp;TEXT(INDIRECT($A$1&amp;"!"&amp;CELL("address",$H120)),"0000.0000")&amp;IF(OR(INDIRECT($A$1&amp;"!"&amp;CELL("address",$X$8))&lt;&gt;"",INDIRECT($A$1&amp;"!"&amp;CELL("address",$Y$8))&lt;&gt;""),"  EFS ONLINE AC #    ","")&amp;_xlfn.IFNA(VLOOKUP(INDIRECT($A$1&amp;"!"&amp;CELL("address",X120)),AC.No[],2,0),"")&amp;_xlfn.IFNA(IF(INDIRECT($A$1&amp;"!"&amp;CELL("address",Y120))&lt;&gt;0,"   +   "&amp;VLOOKUP(INDIRECT($A$1&amp;"!"&amp;CELL("address",Y120)),AC.No[],2,0),""),""),""),REPT("-",150))</f>
        <v/>
      </c>
      <c r="E120" s="7" t="str">
        <f ca="1">IF(INDIRECT($A$1&amp;"!"&amp;CELL("address",$CU120))&lt;&gt;"END",IF(INDIRECT($A$1&amp;"!"&amp;CELL("address",AB120))&lt;&gt;0,"USED IMPORTED   "&amp;INDIRECT($A$1&amp;"!"&amp;CELL("address",$CU120))&amp;"     USED  "&amp;TEXT(INDIRECT($A$1&amp;"!"&amp;CELL("address",AB120)),"#,###.#0")&amp;" KGS      AGAINST BILL OF ENTRY NO    "&amp;INDIRECT($A$1&amp;"!"&amp;CELL("address",$F120))&amp;"      Rate Per Kgs [ "&amp;INDIRECT($A$1&amp;"!"&amp;CELL("address",$I120))&amp;" ]     AGAINST H.S.CODE   "&amp;TEXT(INDIRECT($A$1&amp;"!"&amp;CELL("address",$H120)),"0000.0000")&amp;IF(OR(INDIRECT($A$1&amp;"!"&amp;CELL("address",$AD$8))&lt;&gt;"",INDIRECT($A$1&amp;"!"&amp;CELL("address",$AE$8))&lt;&gt;""),"  EFS ONLINE AC #    ","")&amp;_xlfn.IFNA(VLOOKUP(INDIRECT($A$1&amp;"!"&amp;CELL("address",AD120)),AC.No[],2,0),"")&amp;_xlfn.IFNA(IF(INDIRECT($A$1&amp;"!"&amp;CELL("address",AE120))&lt;&gt;0,"   +   "&amp;VLOOKUP(INDIRECT($A$1&amp;"!"&amp;CELL("address",AE120)),AC.No[],2,0),""),""),""),REPT("-",150))</f>
        <v/>
      </c>
      <c r="F120" s="7" t="str">
        <f ca="1">IF(INDIRECT($A$1&amp;"!"&amp;CELL("address",$CU120))&lt;&gt;"END",IF(INDIRECT($A$1&amp;"!"&amp;CELL("address",AH120))&lt;&gt;0,"USED IMPORTED   "&amp;INDIRECT($A$1&amp;"!"&amp;CELL("address",$CU120))&amp;"     USED  "&amp;TEXT(INDIRECT($A$1&amp;"!"&amp;CELL("address",AH120)),"#,###.#0")&amp;" KGS      AGAINST BILL OF ENTRY NO    "&amp;INDIRECT($A$1&amp;"!"&amp;CELL("address",$F120))&amp;"      Rate Per Kgs [ "&amp;INDIRECT($A$1&amp;"!"&amp;CELL("address",$I120))&amp;" ]     AGAINST H.S.CODE   "&amp;TEXT(INDIRECT($A$1&amp;"!"&amp;CELL("address",$H120)),"0000.0000")&amp;IF(OR(INDIRECT($A$1&amp;"!"&amp;CELL("address",$AJ$8))&lt;&gt;"",INDIRECT($A$1&amp;"!"&amp;CELL("address",$AK$8))&lt;&gt;""),"  EFS ONLINE AC #    ","")&amp;_xlfn.IFNA(VLOOKUP(INDIRECT($A$1&amp;"!"&amp;CELL("address",AJ120)),AC.No[],2,0),"")&amp;_xlfn.IFNA(IF(INDIRECT($A$1&amp;"!"&amp;CELL("address",AK120))&lt;&gt;0,"   +   "&amp;VLOOKUP(INDIRECT($A$1&amp;"!"&amp;CELL("address",AK120)),AC.No[],2,0),""),""),""),REPT("-",150))</f>
        <v/>
      </c>
      <c r="G120" s="7" t="str">
        <f ca="1">IF(INDIRECT($A$1&amp;"!"&amp;CELL("address",$CU120))&lt;&gt;"END",IF(INDIRECT($A$1&amp;"!"&amp;CELL("address",AN120))&lt;&gt;0,"USED IMPORTED   "&amp;INDIRECT($A$1&amp;"!"&amp;CELL("address",$CU120))&amp;"     USED  "&amp;TEXT(INDIRECT($A$1&amp;"!"&amp;CELL("address",AN120)),"#,###.#0")&amp;" KGS      AGAINST BILL OF ENTRY NO    "&amp;INDIRECT($A$1&amp;"!"&amp;CELL("address",$F120))&amp;"      Rate Per Kgs [ "&amp;INDIRECT($A$1&amp;"!"&amp;CELL("address",$I120))&amp;" ]     AGAINST H.S.CODE   "&amp;TEXT(INDIRECT($A$1&amp;"!"&amp;CELL("address",$H120)),"0000.0000")&amp;IF(OR(INDIRECT($A$1&amp;"!"&amp;CELL("address",$AP$8))&lt;&gt;"",INDIRECT($A$1&amp;"!"&amp;CELL("address",$AQ$8))&lt;&gt;""),"  EFS ONLINE AC #    ","")&amp;_xlfn.IFNA(VLOOKUP(INDIRECT($A$1&amp;"!"&amp;CELL("address",AP120)),AC.No[],2,0),"")&amp;_xlfn.IFNA(IF(INDIRECT($A$1&amp;"!"&amp;CELL("address",AQ120))&lt;&gt;0,"   +   "&amp;VLOOKUP(INDIRECT($A$1&amp;"!"&amp;CELL("address",AQ120)),AC.No[],2,0),""),""),""),REPT("-",150))</f>
        <v/>
      </c>
      <c r="H120" s="7" t="str">
        <f ca="1">IF(INDIRECT($A$1&amp;"!"&amp;CELL("address",$CU120))&lt;&gt;"END",IF(INDIRECT($A$1&amp;"!"&amp;CELL("address",AT120))&lt;&gt;0,"USED IMPORTED   "&amp;INDIRECT($A$1&amp;"!"&amp;CELL("address",$CU120))&amp;"     USED  "&amp;TEXT(INDIRECT($A$1&amp;"!"&amp;CELL("address",AT120)),"#,###.#0")&amp;" KGS      AGAINST BILL OF ENTRY NO    "&amp;INDIRECT($A$1&amp;"!"&amp;CELL("address",$F120))&amp;"      Rate Per Kgs [ "&amp;INDIRECT($A$1&amp;"!"&amp;CELL("address",$I120))&amp;" ]     AGAINST H.S.CODE   "&amp;TEXT(INDIRECT($A$1&amp;"!"&amp;CELL("address",$H120)),"0000.0000")&amp;IF(OR(INDIRECT($A$1&amp;"!"&amp;CELL("address",$AV$8))&lt;&gt;"",INDIRECT($A$1&amp;"!"&amp;CELL("address",$AW$8))&lt;&gt;""),"  EFS ONLINE AC #    ","")&amp;_xlfn.IFNA(VLOOKUP(INDIRECT($A$1&amp;"!"&amp;CELL("address",AV120)),AC.No[],2,0),"")&amp;_xlfn.IFNA(IF(INDIRECT($A$1&amp;"!"&amp;CELL("address",AW120))&lt;&gt;0,"   +   "&amp;VLOOKUP(INDIRECT($A$1&amp;"!"&amp;CELL("address",AW120)),AC.No[],2,0),""),""),""),REPT("-",150))</f>
        <v/>
      </c>
      <c r="I120" s="7" t="str">
        <f ca="1">IF(INDIRECT($A$1&amp;"!"&amp;CELL("address",$CU120))&lt;&gt;"END",IF(INDIRECT($A$1&amp;"!"&amp;CELL("address",AZ120))&lt;&gt;0,"USED IMPORTED   "&amp;INDIRECT($A$1&amp;"!"&amp;CELL("address",$CU120))&amp;"     USED  "&amp;TEXT(INDIRECT($A$1&amp;"!"&amp;CELL("address",AZ120)),"#,###.#0")&amp;" KGS      AGAINST BILL OF ENTRY NO    "&amp;INDIRECT($A$1&amp;"!"&amp;CELL("address",$F120))&amp;"      Rate Per Kgs [ "&amp;INDIRECT($A$1&amp;"!"&amp;CELL("address",$I120))&amp;" ]     AGAINST H.S.CODE   "&amp;TEXT(INDIRECT($A$1&amp;"!"&amp;CELL("address",$H120)),"0000.0000")&amp;IF(OR(INDIRECT($A$1&amp;"!"&amp;CELL("address",$BB$8))&lt;&gt;"",INDIRECT($A$1&amp;"!"&amp;CELL("address",$BC$8))&lt;&gt;""),"  EFS ONLINE AC #    ","")&amp;_xlfn.IFNA(VLOOKUP(INDIRECT($A$1&amp;"!"&amp;CELL("address",BB120)),AC.No[],2,0),"")&amp;_xlfn.IFNA(IF(INDIRECT($A$1&amp;"!"&amp;CELL("address",BC120))&lt;&gt;0,"   +   "&amp;VLOOKUP(INDIRECT($A$1&amp;"!"&amp;CELL("address",BC120)),AC.No[],2,0),""),""),""),REPT("-",150))</f>
        <v/>
      </c>
      <c r="J120" s="7" t="str">
        <f ca="1">IF(INDIRECT($A$1&amp;"!"&amp;CELL("address",$CU120))&lt;&gt;"END",IF(INDIRECT($A$1&amp;"!"&amp;CELL("address",BF120))&lt;&gt;0,"USED IMPORTED   "&amp;INDIRECT($A$1&amp;"!"&amp;CELL("address",$CU120))&amp;"     USED  "&amp;TEXT(INDIRECT($A$1&amp;"!"&amp;CELL("address",BF120)),"#,###.#0")&amp;" KGS      AGAINST BILL OF ENTRY NO    "&amp;INDIRECT($A$1&amp;"!"&amp;CELL("address",$F120))&amp;"      Rate Per Kgs [ "&amp;INDIRECT($A$1&amp;"!"&amp;CELL("address",$I120))&amp;" ]     AGAINST H.S.CODE   "&amp;TEXT(INDIRECT($A$1&amp;"!"&amp;CELL("address",$H120)),"0000.0000")&amp;IF(OR(INDIRECT($A$1&amp;"!"&amp;CELL("address",$BH$8))&lt;&gt;"",INDIRECT($A$1&amp;"!"&amp;CELL("address",$BI$8))&lt;&gt;""),"  EFS ONLINE AC #    ","")&amp;_xlfn.IFNA(VLOOKUP(INDIRECT($A$1&amp;"!"&amp;CELL("address",BH120)),AC.No[],2,0),"")&amp;_xlfn.IFNA(IF(INDIRECT($A$1&amp;"!"&amp;CELL("address",BI120))&lt;&gt;0,"   +   "&amp;VLOOKUP(INDIRECT($A$1&amp;"!"&amp;CELL("address",BI120)),AC.No[],2,0),""),""),""),REPT("-",150))</f>
        <v/>
      </c>
      <c r="K120" s="7" t="str">
        <f ca="1">IF(INDIRECT($A$1&amp;"!"&amp;CELL("address",$CU120))&lt;&gt;"END",IF(INDIRECT($A$1&amp;"!"&amp;CELL("address",BL120))&lt;&gt;0,"USED IMPORTED   "&amp;INDIRECT($A$1&amp;"!"&amp;CELL("address",$CU120))&amp;"     USED  "&amp;TEXT(INDIRECT($A$1&amp;"!"&amp;CELL("address",BL120)),"#,###.#0")&amp;" KGS      AGAINST BILL OF ENTRY NO    "&amp;INDIRECT($A$1&amp;"!"&amp;CELL("address",$F120))&amp;"      Rate Per Kgs [ "&amp;INDIRECT($A$1&amp;"!"&amp;CELL("address",$I120))&amp;" ]     AGAINST H.S.CODE   "&amp;TEXT(INDIRECT($A$1&amp;"!"&amp;CELL("address",$H120)),"0000.0000")&amp;IF(OR(INDIRECT($A$1&amp;"!"&amp;CELL("address",$BN$8))&lt;&gt;"",INDIRECT($A$1&amp;"!"&amp;CELL("address",$BO$8))&lt;&gt;""),"  EFS ONLINE AC #    ","")&amp;_xlfn.IFNA(VLOOKUP(INDIRECT($A$1&amp;"!"&amp;CELL("address",BN120)),AC.No[],2,0),"")&amp;_xlfn.IFNA(IF(INDIRECT($A$1&amp;"!"&amp;CELL("address",BO120))&lt;&gt;0,"   +   "&amp;VLOOKUP(INDIRECT($A$1&amp;"!"&amp;CELL("address",BO120)),AC.No[],2,0),""),""),""),REPT("-",150))</f>
        <v/>
      </c>
      <c r="L120" s="7" t="str">
        <f ca="1">IF(INDIRECT($A$1&amp;"!"&amp;CELL("address",$CU120))&lt;&gt;"END",IF(INDIRECT($A$1&amp;"!"&amp;CELL("address",BR120))&lt;&gt;0,"USED IMPORTED   "&amp;INDIRECT($A$1&amp;"!"&amp;CELL("address",$CU120))&amp;"     USED  "&amp;TEXT(INDIRECT($A$1&amp;"!"&amp;CELL("address",BR120)),"#,###.#0")&amp;" KGS      AGAINST BILL OF ENTRY NO    "&amp;INDIRECT($A$1&amp;"!"&amp;CELL("address",$F120))&amp;"      Rate Per Kgs [ "&amp;INDIRECT($A$1&amp;"!"&amp;CELL("address",$I120))&amp;" ]     AGAINST H.S.CODE   "&amp;TEXT(INDIRECT($A$1&amp;"!"&amp;CELL("address",$H120)),"0000.0000")&amp;IF(OR(INDIRECT($A$1&amp;"!"&amp;CELL("address",$BT$8))&lt;&gt;"",INDIRECT($A$1&amp;"!"&amp;CELL("address",$BU$8))&lt;&gt;""),"  EFS ONLINE AC #    ","")&amp;_xlfn.IFNA(VLOOKUP(INDIRECT($A$1&amp;"!"&amp;CELL("address",BT120)),AC.No[],2,0),"")&amp;_xlfn.IFNA(IF(INDIRECT($A$1&amp;"!"&amp;CELL("address",BU120))&lt;&gt;0,"   +   "&amp;VLOOKUP(INDIRECT($A$1&amp;"!"&amp;CELL("address",BU120)),AC.No[],2,0),""),""),""),REPT("-",150))</f>
        <v/>
      </c>
      <c r="M120" s="7" t="str">
        <f ca="1">IF(INDIRECT($A$1&amp;"!"&amp;CELL("address",$CU120))&lt;&gt;"END",IF(INDIRECT($A$1&amp;"!"&amp;CELL("address",BX120))&lt;&gt;0,"USED IMPORTED   "&amp;INDIRECT($A$1&amp;"!"&amp;CELL("address",$CU120))&amp;"     USED  "&amp;TEXT(INDIRECT($A$1&amp;"!"&amp;CELL("address",BX120)),"#,###.#0")&amp;" KGS      AGAINST BILL OF ENTRY NO    "&amp;INDIRECT($A$1&amp;"!"&amp;CELL("address",$F120))&amp;"      Rate Per Kgs [ "&amp;INDIRECT($A$1&amp;"!"&amp;CELL("address",$I120))&amp;" ]     AGAINST H.S.CODE   "&amp;TEXT(INDIRECT($A$1&amp;"!"&amp;CELL("address",$H120)),"0000.0000")&amp;IF(OR(INDIRECT($A$1&amp;"!"&amp;CELL("address",$BZ$8))&lt;&gt;"",INDIRECT($A$1&amp;"!"&amp;CELL("address",$CA$8))&lt;&gt;""),"  EFS ONLINE AC #    ","")&amp;_xlfn.IFNA(VLOOKUP(INDIRECT($A$1&amp;"!"&amp;CELL("address",BZ120)),AC.No[],2,0),"")&amp;_xlfn.IFNA(IF(INDIRECT($A$1&amp;"!"&amp;CELL("address",CA120))&lt;&gt;0,"   +   "&amp;VLOOKUP(INDIRECT($A$1&amp;"!"&amp;CELL("address",CA120)),AC.No[],2,0),""),""),""),REPT("-",150))</f>
        <v/>
      </c>
      <c r="N120" s="7" t="str">
        <f ca="1">IF(INDIRECT($A$1&amp;"!"&amp;CELL("address",$CU120))&lt;&gt;"END",IF(INDIRECT($A$1&amp;"!"&amp;CELL("address",CD120))&lt;&gt;0,"USED IMPORTED   "&amp;INDIRECT($A$1&amp;"!"&amp;CELL("address",$CU120))&amp;"     USED  "&amp;TEXT(INDIRECT($A$1&amp;"!"&amp;CELL("address",CD120)),"#,###.#0")&amp;" KGS      AGAINST BILL OF ENTRY NO    "&amp;INDIRECT($A$1&amp;"!"&amp;CELL("address",$F120))&amp;"      Rate Per Kgs [ "&amp;INDIRECT($A$1&amp;"!"&amp;CELL("address",$I120))&amp;" ]     AGAINST H.S.CODE   "&amp;TEXT(INDIRECT($A$1&amp;"!"&amp;CELL("address",$H120)),"0000.0000")&amp;IF(OR(INDIRECT($A$1&amp;"!"&amp;CELL("address",$CF$8))&lt;&gt;"",INDIRECT($A$1&amp;"!"&amp;CELL("address",$CG$8))&lt;&gt;""),"  EFS ONLINE AC #    ","")&amp;_xlfn.IFNA(VLOOKUP(INDIRECT($A$1&amp;"!"&amp;CELL("address",CF120)),AC.No[],2,0),"")&amp;_xlfn.IFNA(IF(INDIRECT($A$1&amp;"!"&amp;CELL("address",CG120))&lt;&gt;0,"   +   "&amp;VLOOKUP(INDIRECT($A$1&amp;"!"&amp;CELL("address",CG120)),AC.No[],2,0),""),""),""),REPT("-",150))</f>
        <v/>
      </c>
      <c r="O120" s="7" t="str">
        <f ca="1">IF(INDIRECT($A$1&amp;"!"&amp;CELL("address",$CU120))&lt;&gt;"END",IF(INDIRECT($A$1&amp;"!"&amp;CELL("address",CJ120))&lt;&gt;0,"USED IMPORTED   "&amp;INDIRECT($A$1&amp;"!"&amp;CELL("address",$CU120))&amp;"     USED  "&amp;TEXT(INDIRECT($A$1&amp;"!"&amp;CELL("address",CJ120)),"#,###.#0")&amp;" KGS      AGAINST BILL OF ENTRY NO    "&amp;INDIRECT($A$1&amp;"!"&amp;CELL("address",$F120))&amp;"      Rate Per Kgs [ "&amp;INDIRECT($A$1&amp;"!"&amp;CELL("address",$I120))&amp;" ]     AGAINST H.S.CODE   "&amp;TEXT(INDIRECT($A$1&amp;"!"&amp;CELL("address",$H120)),"0000.0000")&amp;IF(OR(INDIRECT($A$1&amp;"!"&amp;CELL("address",$CL$8))&lt;&gt;"",INDIRECT($A$1&amp;"!"&amp;CELL("address",$CM$8))&lt;&gt;""),"  EFS ONLINE AC #    ","")&amp;_xlfn.IFNA(VLOOKUP(INDIRECT($A$1&amp;"!"&amp;CELL("address",CL120)),AC.No[],2,0),"")&amp;_xlfn.IFNA(IF(INDIRECT($A$1&amp;"!"&amp;CELL("address",CM120))&lt;&gt;0,"   +   "&amp;VLOOKUP(INDIRECT($A$1&amp;"!"&amp;CELL("address",CM120)),AC.No[],2,0),""),""),""),REPT("-",150))</f>
        <v/>
      </c>
      <c r="P120" s="7" t="str">
        <f ca="1">IF(INDIRECT($A$1&amp;"!"&amp;CELL("address",$CU120))&lt;&gt;"END",IF(INDIRECT($A$1&amp;"!"&amp;CELL("address",CP120))&lt;&gt;0,"USED IMPORTED   "&amp;INDIRECT($A$1&amp;"!"&amp;CELL("address",$CU120))&amp;"     USED  "&amp;TEXT(INDIRECT($A$1&amp;"!"&amp;CELL("address",CP120)),"#,###.#0")&amp;" KGS      AGAINST BILL OF ENTRY NO    "&amp;INDIRECT($A$1&amp;"!"&amp;CELL("address",$F120))&amp;"      Rate Per Kgs [ "&amp;INDIRECT($A$1&amp;"!"&amp;CELL("address",$I120))&amp;" ]     AGAINST H.S.CODE   "&amp;TEXT(INDIRECT($A$1&amp;"!"&amp;CELL("address",$H120)),"0000.0000")&amp;IF(OR(INDIRECT($A$1&amp;"!"&amp;CELL("address",$CR$8))&lt;&gt;"",INDIRECT($A$1&amp;"!"&amp;CELL("address",$CS$8))&lt;&gt;""),"  EFS ONLINE AC #    ","")&amp;_xlfn.IFNA(VLOOKUP(INDIRECT($A$1&amp;"!"&amp;CELL("address",CR120)),AC.No[],2,0),"")&amp;_xlfn.IFNA(IF(INDIRECT($A$1&amp;"!"&amp;CELL("address",CS120))&lt;&gt;0,"   +   "&amp;VLOOKUP(INDIRECT($A$1&amp;"!"&amp;CELL("address",CS120)),AC.No[],2,0),""),""),""),REPT("-",150))</f>
        <v/>
      </c>
    </row>
    <row r="121" spans="1:16" x14ac:dyDescent="0.2">
      <c r="A121" s="124">
        <v>112</v>
      </c>
      <c r="B121" s="7" t="str">
        <f ca="1">IF(INDIRECT($A$1&amp;"!"&amp;CELL("address",$CU121))&lt;&gt;"END",IF(INDIRECT($A$1&amp;"!"&amp;CELL("address",J121))&lt;&gt;0,"USED IMPORTED   "&amp;INDIRECT($A$1&amp;"!"&amp;CELL("address",$CU121))&amp;"     USED  "&amp;TEXT(INDIRECT($A$1&amp;"!"&amp;CELL("address",J121)),"#,###.#0")&amp;" KGS      AGAINST BILL OF ENTRY NO    "&amp;INDIRECT($A$1&amp;"!"&amp;CELL("address",$F121))&amp;"      Rate Per Kgs [ "&amp;INDIRECT($A$1&amp;"!"&amp;CELL("address",$I121))&amp;" ]     AGAINST H.S.CODE   "&amp;TEXT(INDIRECT($A$1&amp;"!"&amp;CELL("address",$H121)),"0000.0000")&amp;IF(OR(INDIRECT($A$1&amp;"!"&amp;CELL("address",$L$8))&lt;&gt;"",INDIRECT($A$1&amp;"!"&amp;CELL("address",$M$8))&lt;&gt;""),"  EFS ONLINE AC #    ","")&amp;_xlfn.IFNA(VLOOKUP(INDIRECT($A$1&amp;"!"&amp;CELL("address",L121)),AC.No[],2,0),"")&amp;_xlfn.IFNA(IF(INDIRECT($A$1&amp;"!"&amp;CELL("address",M121))&lt;&gt;0,"   +   "&amp;VLOOKUP(INDIRECT($A$1&amp;"!"&amp;CELL("address",M121)),AC.No[],2,0),""),""),""),REPT("-",150))</f>
        <v xml:space="preserve">USED IMPORTED        USED  29,370.0 KGS      AGAINST BILL OF ENTRY NO    27022024-A-066025      Rate Per Kgs [ 0.28 ]     AGAINST H.S.CODE   2815.1200  EFS ONLINE AC #    </v>
      </c>
      <c r="C121" s="7" t="str">
        <f ca="1">IF(INDIRECT($A$1&amp;"!"&amp;CELL("address",$CU121))&lt;&gt;"END",IF(INDIRECT($A$1&amp;"!"&amp;CELL("address",P121))&lt;&gt;0,"USED IMPORTED   "&amp;INDIRECT($A$1&amp;"!"&amp;CELL("address",$CU121))&amp;"     USED  "&amp;TEXT(INDIRECT($A$1&amp;"!"&amp;CELL("address",P121)),"#,###.#0")&amp;" KGS      AGAINST BILL OF ENTRY NO    "&amp;INDIRECT($A$1&amp;"!"&amp;CELL("address",$F121))&amp;"      Rate Per Kgs [ "&amp;INDIRECT($A$1&amp;"!"&amp;CELL("address",$I121))&amp;" ]     AGAINST H.S.CODE   "&amp;TEXT(INDIRECT($A$1&amp;"!"&amp;CELL("address",$H121)),"0000.0000")&amp;IF(OR(INDIRECT($A$1&amp;"!"&amp;CELL("address",$R$8))&lt;&gt;"",INDIRECT($A$1&amp;"!"&amp;CELL("address",$S$8))&lt;&gt;""),"  EFS ONLINE AC #    ","")&amp;_xlfn.IFNA(VLOOKUP(INDIRECT($A$1&amp;"!"&amp;CELL("address",R121)),AC.No[],2,0),"")&amp;_xlfn.IFNA(IF(INDIRECT($A$1&amp;"!"&amp;CELL("address",S121))&lt;&gt;0,"   +   "&amp;VLOOKUP(INDIRECT($A$1&amp;"!"&amp;CELL("address",S121)),AC.No[],2,0),""),""),""),REPT("-",150))</f>
        <v/>
      </c>
      <c r="D121" s="7" t="str">
        <f ca="1">IF(INDIRECT($A$1&amp;"!"&amp;CELL("address",$CU121))&lt;&gt;"END",IF(INDIRECT($A$1&amp;"!"&amp;CELL("address",V121))&lt;&gt;0,"USED IMPORTED   "&amp;INDIRECT($A$1&amp;"!"&amp;CELL("address",$CU121))&amp;"     USED  "&amp;TEXT(INDIRECT($A$1&amp;"!"&amp;CELL("address",V121)),"#,###.#0")&amp;" KGS      AGAINST BILL OF ENTRY NO    "&amp;INDIRECT($A$1&amp;"!"&amp;CELL("address",$F121))&amp;"      Rate Per Kgs [ "&amp;INDIRECT($A$1&amp;"!"&amp;CELL("address",$I121))&amp;" ]     AGAINST H.S.CODE   "&amp;TEXT(INDIRECT($A$1&amp;"!"&amp;CELL("address",$H121)),"0000.0000")&amp;IF(OR(INDIRECT($A$1&amp;"!"&amp;CELL("address",$X$8))&lt;&gt;"",INDIRECT($A$1&amp;"!"&amp;CELL("address",$Y$8))&lt;&gt;""),"  EFS ONLINE AC #    ","")&amp;_xlfn.IFNA(VLOOKUP(INDIRECT($A$1&amp;"!"&amp;CELL("address",X121)),AC.No[],2,0),"")&amp;_xlfn.IFNA(IF(INDIRECT($A$1&amp;"!"&amp;CELL("address",Y121))&lt;&gt;0,"   +   "&amp;VLOOKUP(INDIRECT($A$1&amp;"!"&amp;CELL("address",Y121)),AC.No[],2,0),""),""),""),REPT("-",150))</f>
        <v/>
      </c>
      <c r="E121" s="7" t="str">
        <f ca="1">IF(INDIRECT($A$1&amp;"!"&amp;CELL("address",$CU121))&lt;&gt;"END",IF(INDIRECT($A$1&amp;"!"&amp;CELL("address",AB121))&lt;&gt;0,"USED IMPORTED   "&amp;INDIRECT($A$1&amp;"!"&amp;CELL("address",$CU121))&amp;"     USED  "&amp;TEXT(INDIRECT($A$1&amp;"!"&amp;CELL("address",AB121)),"#,###.#0")&amp;" KGS      AGAINST BILL OF ENTRY NO    "&amp;INDIRECT($A$1&amp;"!"&amp;CELL("address",$F121))&amp;"      Rate Per Kgs [ "&amp;INDIRECT($A$1&amp;"!"&amp;CELL("address",$I121))&amp;" ]     AGAINST H.S.CODE   "&amp;TEXT(INDIRECT($A$1&amp;"!"&amp;CELL("address",$H121)),"0000.0000")&amp;IF(OR(INDIRECT($A$1&amp;"!"&amp;CELL("address",$AD$8))&lt;&gt;"",INDIRECT($A$1&amp;"!"&amp;CELL("address",$AE$8))&lt;&gt;""),"  EFS ONLINE AC #    ","")&amp;_xlfn.IFNA(VLOOKUP(INDIRECT($A$1&amp;"!"&amp;CELL("address",AD121)),AC.No[],2,0),"")&amp;_xlfn.IFNA(IF(INDIRECT($A$1&amp;"!"&amp;CELL("address",AE121))&lt;&gt;0,"   +   "&amp;VLOOKUP(INDIRECT($A$1&amp;"!"&amp;CELL("address",AE121)),AC.No[],2,0),""),""),""),REPT("-",150))</f>
        <v/>
      </c>
      <c r="F121" s="7" t="str">
        <f ca="1">IF(INDIRECT($A$1&amp;"!"&amp;CELL("address",$CU121))&lt;&gt;"END",IF(INDIRECT($A$1&amp;"!"&amp;CELL("address",AH121))&lt;&gt;0,"USED IMPORTED   "&amp;INDIRECT($A$1&amp;"!"&amp;CELL("address",$CU121))&amp;"     USED  "&amp;TEXT(INDIRECT($A$1&amp;"!"&amp;CELL("address",AH121)),"#,###.#0")&amp;" KGS      AGAINST BILL OF ENTRY NO    "&amp;INDIRECT($A$1&amp;"!"&amp;CELL("address",$F121))&amp;"      Rate Per Kgs [ "&amp;INDIRECT($A$1&amp;"!"&amp;CELL("address",$I121))&amp;" ]     AGAINST H.S.CODE   "&amp;TEXT(INDIRECT($A$1&amp;"!"&amp;CELL("address",$H121)),"0000.0000")&amp;IF(OR(INDIRECT($A$1&amp;"!"&amp;CELL("address",$AJ$8))&lt;&gt;"",INDIRECT($A$1&amp;"!"&amp;CELL("address",$AK$8))&lt;&gt;""),"  EFS ONLINE AC #    ","")&amp;_xlfn.IFNA(VLOOKUP(INDIRECT($A$1&amp;"!"&amp;CELL("address",AJ121)),AC.No[],2,0),"")&amp;_xlfn.IFNA(IF(INDIRECT($A$1&amp;"!"&amp;CELL("address",AK121))&lt;&gt;0,"   +   "&amp;VLOOKUP(INDIRECT($A$1&amp;"!"&amp;CELL("address",AK121)),AC.No[],2,0),""),""),""),REPT("-",150))</f>
        <v/>
      </c>
      <c r="G121" s="7" t="str">
        <f ca="1">IF(INDIRECT($A$1&amp;"!"&amp;CELL("address",$CU121))&lt;&gt;"END",IF(INDIRECT($A$1&amp;"!"&amp;CELL("address",AN121))&lt;&gt;0,"USED IMPORTED   "&amp;INDIRECT($A$1&amp;"!"&amp;CELL("address",$CU121))&amp;"     USED  "&amp;TEXT(INDIRECT($A$1&amp;"!"&amp;CELL("address",AN121)),"#,###.#0")&amp;" KGS      AGAINST BILL OF ENTRY NO    "&amp;INDIRECT($A$1&amp;"!"&amp;CELL("address",$F121))&amp;"      Rate Per Kgs [ "&amp;INDIRECT($A$1&amp;"!"&amp;CELL("address",$I121))&amp;" ]     AGAINST H.S.CODE   "&amp;TEXT(INDIRECT($A$1&amp;"!"&amp;CELL("address",$H121)),"0000.0000")&amp;IF(OR(INDIRECT($A$1&amp;"!"&amp;CELL("address",$AP$8))&lt;&gt;"",INDIRECT($A$1&amp;"!"&amp;CELL("address",$AQ$8))&lt;&gt;""),"  EFS ONLINE AC #    ","")&amp;_xlfn.IFNA(VLOOKUP(INDIRECT($A$1&amp;"!"&amp;CELL("address",AP121)),AC.No[],2,0),"")&amp;_xlfn.IFNA(IF(INDIRECT($A$1&amp;"!"&amp;CELL("address",AQ121))&lt;&gt;0,"   +   "&amp;VLOOKUP(INDIRECT($A$1&amp;"!"&amp;CELL("address",AQ121)),AC.No[],2,0),""),""),""),REPT("-",150))</f>
        <v/>
      </c>
      <c r="H121" s="7" t="str">
        <f ca="1">IF(INDIRECT($A$1&amp;"!"&amp;CELL("address",$CU121))&lt;&gt;"END",IF(INDIRECT($A$1&amp;"!"&amp;CELL("address",AT121))&lt;&gt;0,"USED IMPORTED   "&amp;INDIRECT($A$1&amp;"!"&amp;CELL("address",$CU121))&amp;"     USED  "&amp;TEXT(INDIRECT($A$1&amp;"!"&amp;CELL("address",AT121)),"#,###.#0")&amp;" KGS      AGAINST BILL OF ENTRY NO    "&amp;INDIRECT($A$1&amp;"!"&amp;CELL("address",$F121))&amp;"      Rate Per Kgs [ "&amp;INDIRECT($A$1&amp;"!"&amp;CELL("address",$I121))&amp;" ]     AGAINST H.S.CODE   "&amp;TEXT(INDIRECT($A$1&amp;"!"&amp;CELL("address",$H121)),"0000.0000")&amp;IF(OR(INDIRECT($A$1&amp;"!"&amp;CELL("address",$AV$8))&lt;&gt;"",INDIRECT($A$1&amp;"!"&amp;CELL("address",$AW$8))&lt;&gt;""),"  EFS ONLINE AC #    ","")&amp;_xlfn.IFNA(VLOOKUP(INDIRECT($A$1&amp;"!"&amp;CELL("address",AV121)),AC.No[],2,0),"")&amp;_xlfn.IFNA(IF(INDIRECT($A$1&amp;"!"&amp;CELL("address",AW121))&lt;&gt;0,"   +   "&amp;VLOOKUP(INDIRECT($A$1&amp;"!"&amp;CELL("address",AW121)),AC.No[],2,0),""),""),""),REPT("-",150))</f>
        <v/>
      </c>
      <c r="I121" s="7" t="str">
        <f ca="1">IF(INDIRECT($A$1&amp;"!"&amp;CELL("address",$CU121))&lt;&gt;"END",IF(INDIRECT($A$1&amp;"!"&amp;CELL("address",AZ121))&lt;&gt;0,"USED IMPORTED   "&amp;INDIRECT($A$1&amp;"!"&amp;CELL("address",$CU121))&amp;"     USED  "&amp;TEXT(INDIRECT($A$1&amp;"!"&amp;CELL("address",AZ121)),"#,###.#0")&amp;" KGS      AGAINST BILL OF ENTRY NO    "&amp;INDIRECT($A$1&amp;"!"&amp;CELL("address",$F121))&amp;"      Rate Per Kgs [ "&amp;INDIRECT($A$1&amp;"!"&amp;CELL("address",$I121))&amp;" ]     AGAINST H.S.CODE   "&amp;TEXT(INDIRECT($A$1&amp;"!"&amp;CELL("address",$H121)),"0000.0000")&amp;IF(OR(INDIRECT($A$1&amp;"!"&amp;CELL("address",$BB$8))&lt;&gt;"",INDIRECT($A$1&amp;"!"&amp;CELL("address",$BC$8))&lt;&gt;""),"  EFS ONLINE AC #    ","")&amp;_xlfn.IFNA(VLOOKUP(INDIRECT($A$1&amp;"!"&amp;CELL("address",BB121)),AC.No[],2,0),"")&amp;_xlfn.IFNA(IF(INDIRECT($A$1&amp;"!"&amp;CELL("address",BC121))&lt;&gt;0,"   +   "&amp;VLOOKUP(INDIRECT($A$1&amp;"!"&amp;CELL("address",BC121)),AC.No[],2,0),""),""),""),REPT("-",150))</f>
        <v/>
      </c>
      <c r="J121" s="7" t="str">
        <f ca="1">IF(INDIRECT($A$1&amp;"!"&amp;CELL("address",$CU121))&lt;&gt;"END",IF(INDIRECT($A$1&amp;"!"&amp;CELL("address",BF121))&lt;&gt;0,"USED IMPORTED   "&amp;INDIRECT($A$1&amp;"!"&amp;CELL("address",$CU121))&amp;"     USED  "&amp;TEXT(INDIRECT($A$1&amp;"!"&amp;CELL("address",BF121)),"#,###.#0")&amp;" KGS      AGAINST BILL OF ENTRY NO    "&amp;INDIRECT($A$1&amp;"!"&amp;CELL("address",$F121))&amp;"      Rate Per Kgs [ "&amp;INDIRECT($A$1&amp;"!"&amp;CELL("address",$I121))&amp;" ]     AGAINST H.S.CODE   "&amp;TEXT(INDIRECT($A$1&amp;"!"&amp;CELL("address",$H121)),"0000.0000")&amp;IF(OR(INDIRECT($A$1&amp;"!"&amp;CELL("address",$BH$8))&lt;&gt;"",INDIRECT($A$1&amp;"!"&amp;CELL("address",$BI$8))&lt;&gt;""),"  EFS ONLINE AC #    ","")&amp;_xlfn.IFNA(VLOOKUP(INDIRECT($A$1&amp;"!"&amp;CELL("address",BH121)),AC.No[],2,0),"")&amp;_xlfn.IFNA(IF(INDIRECT($A$1&amp;"!"&amp;CELL("address",BI121))&lt;&gt;0,"   +   "&amp;VLOOKUP(INDIRECT($A$1&amp;"!"&amp;CELL("address",BI121)),AC.No[],2,0),""),""),""),REPT("-",150))</f>
        <v/>
      </c>
      <c r="K121" s="7" t="str">
        <f ca="1">IF(INDIRECT($A$1&amp;"!"&amp;CELL("address",$CU121))&lt;&gt;"END",IF(INDIRECT($A$1&amp;"!"&amp;CELL("address",BL121))&lt;&gt;0,"USED IMPORTED   "&amp;INDIRECT($A$1&amp;"!"&amp;CELL("address",$CU121))&amp;"     USED  "&amp;TEXT(INDIRECT($A$1&amp;"!"&amp;CELL("address",BL121)),"#,###.#0")&amp;" KGS      AGAINST BILL OF ENTRY NO    "&amp;INDIRECT($A$1&amp;"!"&amp;CELL("address",$F121))&amp;"      Rate Per Kgs [ "&amp;INDIRECT($A$1&amp;"!"&amp;CELL("address",$I121))&amp;" ]     AGAINST H.S.CODE   "&amp;TEXT(INDIRECT($A$1&amp;"!"&amp;CELL("address",$H121)),"0000.0000")&amp;IF(OR(INDIRECT($A$1&amp;"!"&amp;CELL("address",$BN$8))&lt;&gt;"",INDIRECT($A$1&amp;"!"&amp;CELL("address",$BO$8))&lt;&gt;""),"  EFS ONLINE AC #    ","")&amp;_xlfn.IFNA(VLOOKUP(INDIRECT($A$1&amp;"!"&amp;CELL("address",BN121)),AC.No[],2,0),"")&amp;_xlfn.IFNA(IF(INDIRECT($A$1&amp;"!"&amp;CELL("address",BO121))&lt;&gt;0,"   +   "&amp;VLOOKUP(INDIRECT($A$1&amp;"!"&amp;CELL("address",BO121)),AC.No[],2,0),""),""),""),REPT("-",150))</f>
        <v/>
      </c>
      <c r="L121" s="7" t="str">
        <f ca="1">IF(INDIRECT($A$1&amp;"!"&amp;CELL("address",$CU121))&lt;&gt;"END",IF(INDIRECT($A$1&amp;"!"&amp;CELL("address",BR121))&lt;&gt;0,"USED IMPORTED   "&amp;INDIRECT($A$1&amp;"!"&amp;CELL("address",$CU121))&amp;"     USED  "&amp;TEXT(INDIRECT($A$1&amp;"!"&amp;CELL("address",BR121)),"#,###.#0")&amp;" KGS      AGAINST BILL OF ENTRY NO    "&amp;INDIRECT($A$1&amp;"!"&amp;CELL("address",$F121))&amp;"      Rate Per Kgs [ "&amp;INDIRECT($A$1&amp;"!"&amp;CELL("address",$I121))&amp;" ]     AGAINST H.S.CODE   "&amp;TEXT(INDIRECT($A$1&amp;"!"&amp;CELL("address",$H121)),"0000.0000")&amp;IF(OR(INDIRECT($A$1&amp;"!"&amp;CELL("address",$BT$8))&lt;&gt;"",INDIRECT($A$1&amp;"!"&amp;CELL("address",$BU$8))&lt;&gt;""),"  EFS ONLINE AC #    ","")&amp;_xlfn.IFNA(VLOOKUP(INDIRECT($A$1&amp;"!"&amp;CELL("address",BT121)),AC.No[],2,0),"")&amp;_xlfn.IFNA(IF(INDIRECT($A$1&amp;"!"&amp;CELL("address",BU121))&lt;&gt;0,"   +   "&amp;VLOOKUP(INDIRECT($A$1&amp;"!"&amp;CELL("address",BU121)),AC.No[],2,0),""),""),""),REPT("-",150))</f>
        <v/>
      </c>
      <c r="M121" s="7" t="str">
        <f ca="1">IF(INDIRECT($A$1&amp;"!"&amp;CELL("address",$CU121))&lt;&gt;"END",IF(INDIRECT($A$1&amp;"!"&amp;CELL("address",BX121))&lt;&gt;0,"USED IMPORTED   "&amp;INDIRECT($A$1&amp;"!"&amp;CELL("address",$CU121))&amp;"     USED  "&amp;TEXT(INDIRECT($A$1&amp;"!"&amp;CELL("address",BX121)),"#,###.#0")&amp;" KGS      AGAINST BILL OF ENTRY NO    "&amp;INDIRECT($A$1&amp;"!"&amp;CELL("address",$F121))&amp;"      Rate Per Kgs [ "&amp;INDIRECT($A$1&amp;"!"&amp;CELL("address",$I121))&amp;" ]     AGAINST H.S.CODE   "&amp;TEXT(INDIRECT($A$1&amp;"!"&amp;CELL("address",$H121)),"0000.0000")&amp;IF(OR(INDIRECT($A$1&amp;"!"&amp;CELL("address",$BZ$8))&lt;&gt;"",INDIRECT($A$1&amp;"!"&amp;CELL("address",$CA$8))&lt;&gt;""),"  EFS ONLINE AC #    ","")&amp;_xlfn.IFNA(VLOOKUP(INDIRECT($A$1&amp;"!"&amp;CELL("address",BZ121)),AC.No[],2,0),"")&amp;_xlfn.IFNA(IF(INDIRECT($A$1&amp;"!"&amp;CELL("address",CA121))&lt;&gt;0,"   +   "&amp;VLOOKUP(INDIRECT($A$1&amp;"!"&amp;CELL("address",CA121)),AC.No[],2,0),""),""),""),REPT("-",150))</f>
        <v/>
      </c>
      <c r="N121" s="7" t="str">
        <f ca="1">IF(INDIRECT($A$1&amp;"!"&amp;CELL("address",$CU121))&lt;&gt;"END",IF(INDIRECT($A$1&amp;"!"&amp;CELL("address",CD121))&lt;&gt;0,"USED IMPORTED   "&amp;INDIRECT($A$1&amp;"!"&amp;CELL("address",$CU121))&amp;"     USED  "&amp;TEXT(INDIRECT($A$1&amp;"!"&amp;CELL("address",CD121)),"#,###.#0")&amp;" KGS      AGAINST BILL OF ENTRY NO    "&amp;INDIRECT($A$1&amp;"!"&amp;CELL("address",$F121))&amp;"      Rate Per Kgs [ "&amp;INDIRECT($A$1&amp;"!"&amp;CELL("address",$I121))&amp;" ]     AGAINST H.S.CODE   "&amp;TEXT(INDIRECT($A$1&amp;"!"&amp;CELL("address",$H121)),"0000.0000")&amp;IF(OR(INDIRECT($A$1&amp;"!"&amp;CELL("address",$CF$8))&lt;&gt;"",INDIRECT($A$1&amp;"!"&amp;CELL("address",$CG$8))&lt;&gt;""),"  EFS ONLINE AC #    ","")&amp;_xlfn.IFNA(VLOOKUP(INDIRECT($A$1&amp;"!"&amp;CELL("address",CF121)),AC.No[],2,0),"")&amp;_xlfn.IFNA(IF(INDIRECT($A$1&amp;"!"&amp;CELL("address",CG121))&lt;&gt;0,"   +   "&amp;VLOOKUP(INDIRECT($A$1&amp;"!"&amp;CELL("address",CG121)),AC.No[],2,0),""),""),""),REPT("-",150))</f>
        <v/>
      </c>
      <c r="O121" s="7" t="str">
        <f ca="1">IF(INDIRECT($A$1&amp;"!"&amp;CELL("address",$CU121))&lt;&gt;"END",IF(INDIRECT($A$1&amp;"!"&amp;CELL("address",CJ121))&lt;&gt;0,"USED IMPORTED   "&amp;INDIRECT($A$1&amp;"!"&amp;CELL("address",$CU121))&amp;"     USED  "&amp;TEXT(INDIRECT($A$1&amp;"!"&amp;CELL("address",CJ121)),"#,###.#0")&amp;" KGS      AGAINST BILL OF ENTRY NO    "&amp;INDIRECT($A$1&amp;"!"&amp;CELL("address",$F121))&amp;"      Rate Per Kgs [ "&amp;INDIRECT($A$1&amp;"!"&amp;CELL("address",$I121))&amp;" ]     AGAINST H.S.CODE   "&amp;TEXT(INDIRECT($A$1&amp;"!"&amp;CELL("address",$H121)),"0000.0000")&amp;IF(OR(INDIRECT($A$1&amp;"!"&amp;CELL("address",$CL$8))&lt;&gt;"",INDIRECT($A$1&amp;"!"&amp;CELL("address",$CM$8))&lt;&gt;""),"  EFS ONLINE AC #    ","")&amp;_xlfn.IFNA(VLOOKUP(INDIRECT($A$1&amp;"!"&amp;CELL("address",CL121)),AC.No[],2,0),"")&amp;_xlfn.IFNA(IF(INDIRECT($A$1&amp;"!"&amp;CELL("address",CM121))&lt;&gt;0,"   +   "&amp;VLOOKUP(INDIRECT($A$1&amp;"!"&amp;CELL("address",CM121)),AC.No[],2,0),""),""),""),REPT("-",150))</f>
        <v/>
      </c>
      <c r="P121" s="7" t="str">
        <f ca="1">IF(INDIRECT($A$1&amp;"!"&amp;CELL("address",$CU121))&lt;&gt;"END",IF(INDIRECT($A$1&amp;"!"&amp;CELL("address",CP121))&lt;&gt;0,"USED IMPORTED   "&amp;INDIRECT($A$1&amp;"!"&amp;CELL("address",$CU121))&amp;"     USED  "&amp;TEXT(INDIRECT($A$1&amp;"!"&amp;CELL("address",CP121)),"#,###.#0")&amp;" KGS      AGAINST BILL OF ENTRY NO    "&amp;INDIRECT($A$1&amp;"!"&amp;CELL("address",$F121))&amp;"      Rate Per Kgs [ "&amp;INDIRECT($A$1&amp;"!"&amp;CELL("address",$I121))&amp;" ]     AGAINST H.S.CODE   "&amp;TEXT(INDIRECT($A$1&amp;"!"&amp;CELL("address",$H121)),"0000.0000")&amp;IF(OR(INDIRECT($A$1&amp;"!"&amp;CELL("address",$CR$8))&lt;&gt;"",INDIRECT($A$1&amp;"!"&amp;CELL("address",$CS$8))&lt;&gt;""),"  EFS ONLINE AC #    ","")&amp;_xlfn.IFNA(VLOOKUP(INDIRECT($A$1&amp;"!"&amp;CELL("address",CR121)),AC.No[],2,0),"")&amp;_xlfn.IFNA(IF(INDIRECT($A$1&amp;"!"&amp;CELL("address",CS121))&lt;&gt;0,"   +   "&amp;VLOOKUP(INDIRECT($A$1&amp;"!"&amp;CELL("address",CS121)),AC.No[],2,0),""),""),""),REPT("-",150))</f>
        <v/>
      </c>
    </row>
    <row r="122" spans="1:16" x14ac:dyDescent="0.2">
      <c r="A122" s="124">
        <v>113</v>
      </c>
      <c r="B122" s="7" t="str">
        <f ca="1">IF(INDIRECT($A$1&amp;"!"&amp;CELL("address",$CU122))&lt;&gt;"END",IF(INDIRECT($A$1&amp;"!"&amp;CELL("address",J122))&lt;&gt;0,"USED IMPORTED   "&amp;INDIRECT($A$1&amp;"!"&amp;CELL("address",$CU122))&amp;"     USED  "&amp;TEXT(INDIRECT($A$1&amp;"!"&amp;CELL("address",J122)),"#,###.#0")&amp;" KGS      AGAINST BILL OF ENTRY NO    "&amp;INDIRECT($A$1&amp;"!"&amp;CELL("address",$F122))&amp;"      Rate Per Kgs [ "&amp;INDIRECT($A$1&amp;"!"&amp;CELL("address",$I122))&amp;" ]     AGAINST H.S.CODE   "&amp;TEXT(INDIRECT($A$1&amp;"!"&amp;CELL("address",$H122)),"0000.0000")&amp;IF(OR(INDIRECT($A$1&amp;"!"&amp;CELL("address",$L$8))&lt;&gt;"",INDIRECT($A$1&amp;"!"&amp;CELL("address",$M$8))&lt;&gt;""),"  EFS ONLINE AC #    ","")&amp;_xlfn.IFNA(VLOOKUP(INDIRECT($A$1&amp;"!"&amp;CELL("address",L122)),AC.No[],2,0),"")&amp;_xlfn.IFNA(IF(INDIRECT($A$1&amp;"!"&amp;CELL("address",M122))&lt;&gt;0,"   +   "&amp;VLOOKUP(INDIRECT($A$1&amp;"!"&amp;CELL("address",M122)),AC.No[],2,0),""),""),""),REPT("-",150))</f>
        <v xml:space="preserve">USED IMPORTED        USED  19,470.0 KGS      AGAINST BILL OF ENTRY NO    27022024-A-066016      Rate Per Kgs [ 0.28 ]     AGAINST H.S.CODE   2815.1200  EFS ONLINE AC #    </v>
      </c>
      <c r="C122" s="7" t="str">
        <f ca="1">IF(INDIRECT($A$1&amp;"!"&amp;CELL("address",$CU122))&lt;&gt;"END",IF(INDIRECT($A$1&amp;"!"&amp;CELL("address",P122))&lt;&gt;0,"USED IMPORTED   "&amp;INDIRECT($A$1&amp;"!"&amp;CELL("address",$CU122))&amp;"     USED  "&amp;TEXT(INDIRECT($A$1&amp;"!"&amp;CELL("address",P122)),"#,###.#0")&amp;" KGS      AGAINST BILL OF ENTRY NO    "&amp;INDIRECT($A$1&amp;"!"&amp;CELL("address",$F122))&amp;"      Rate Per Kgs [ "&amp;INDIRECT($A$1&amp;"!"&amp;CELL("address",$I122))&amp;" ]     AGAINST H.S.CODE   "&amp;TEXT(INDIRECT($A$1&amp;"!"&amp;CELL("address",$H122)),"0000.0000")&amp;IF(OR(INDIRECT($A$1&amp;"!"&amp;CELL("address",$R$8))&lt;&gt;"",INDIRECT($A$1&amp;"!"&amp;CELL("address",$S$8))&lt;&gt;""),"  EFS ONLINE AC #    ","")&amp;_xlfn.IFNA(VLOOKUP(INDIRECT($A$1&amp;"!"&amp;CELL("address",R122)),AC.No[],2,0),"")&amp;_xlfn.IFNA(IF(INDIRECT($A$1&amp;"!"&amp;CELL("address",S122))&lt;&gt;0,"   +   "&amp;VLOOKUP(INDIRECT($A$1&amp;"!"&amp;CELL("address",S122)),AC.No[],2,0),""),""),""),REPT("-",150))</f>
        <v/>
      </c>
      <c r="D122" s="7" t="str">
        <f ca="1">IF(INDIRECT($A$1&amp;"!"&amp;CELL("address",$CU122))&lt;&gt;"END",IF(INDIRECT($A$1&amp;"!"&amp;CELL("address",V122))&lt;&gt;0,"USED IMPORTED   "&amp;INDIRECT($A$1&amp;"!"&amp;CELL("address",$CU122))&amp;"     USED  "&amp;TEXT(INDIRECT($A$1&amp;"!"&amp;CELL("address",V122)),"#,###.#0")&amp;" KGS      AGAINST BILL OF ENTRY NO    "&amp;INDIRECT($A$1&amp;"!"&amp;CELL("address",$F122))&amp;"      Rate Per Kgs [ "&amp;INDIRECT($A$1&amp;"!"&amp;CELL("address",$I122))&amp;" ]     AGAINST H.S.CODE   "&amp;TEXT(INDIRECT($A$1&amp;"!"&amp;CELL("address",$H122)),"0000.0000")&amp;IF(OR(INDIRECT($A$1&amp;"!"&amp;CELL("address",$X$8))&lt;&gt;"",INDIRECT($A$1&amp;"!"&amp;CELL("address",$Y$8))&lt;&gt;""),"  EFS ONLINE AC #    ","")&amp;_xlfn.IFNA(VLOOKUP(INDIRECT($A$1&amp;"!"&amp;CELL("address",X122)),AC.No[],2,0),"")&amp;_xlfn.IFNA(IF(INDIRECT($A$1&amp;"!"&amp;CELL("address",Y122))&lt;&gt;0,"   +   "&amp;VLOOKUP(INDIRECT($A$1&amp;"!"&amp;CELL("address",Y122)),AC.No[],2,0),""),""),""),REPT("-",150))</f>
        <v/>
      </c>
      <c r="E122" s="7" t="str">
        <f ca="1">IF(INDIRECT($A$1&amp;"!"&amp;CELL("address",$CU122))&lt;&gt;"END",IF(INDIRECT($A$1&amp;"!"&amp;CELL("address",AB122))&lt;&gt;0,"USED IMPORTED   "&amp;INDIRECT($A$1&amp;"!"&amp;CELL("address",$CU122))&amp;"     USED  "&amp;TEXT(INDIRECT($A$1&amp;"!"&amp;CELL("address",AB122)),"#,###.#0")&amp;" KGS      AGAINST BILL OF ENTRY NO    "&amp;INDIRECT($A$1&amp;"!"&amp;CELL("address",$F122))&amp;"      Rate Per Kgs [ "&amp;INDIRECT($A$1&amp;"!"&amp;CELL("address",$I122))&amp;" ]     AGAINST H.S.CODE   "&amp;TEXT(INDIRECT($A$1&amp;"!"&amp;CELL("address",$H122)),"0000.0000")&amp;IF(OR(INDIRECT($A$1&amp;"!"&amp;CELL("address",$AD$8))&lt;&gt;"",INDIRECT($A$1&amp;"!"&amp;CELL("address",$AE$8))&lt;&gt;""),"  EFS ONLINE AC #    ","")&amp;_xlfn.IFNA(VLOOKUP(INDIRECT($A$1&amp;"!"&amp;CELL("address",AD122)),AC.No[],2,0),"")&amp;_xlfn.IFNA(IF(INDIRECT($A$1&amp;"!"&amp;CELL("address",AE122))&lt;&gt;0,"   +   "&amp;VLOOKUP(INDIRECT($A$1&amp;"!"&amp;CELL("address",AE122)),AC.No[],2,0),""),""),""),REPT("-",150))</f>
        <v/>
      </c>
      <c r="F122" s="7" t="str">
        <f ca="1">IF(INDIRECT($A$1&amp;"!"&amp;CELL("address",$CU122))&lt;&gt;"END",IF(INDIRECT($A$1&amp;"!"&amp;CELL("address",AH122))&lt;&gt;0,"USED IMPORTED   "&amp;INDIRECT($A$1&amp;"!"&amp;CELL("address",$CU122))&amp;"     USED  "&amp;TEXT(INDIRECT($A$1&amp;"!"&amp;CELL("address",AH122)),"#,###.#0")&amp;" KGS      AGAINST BILL OF ENTRY NO    "&amp;INDIRECT($A$1&amp;"!"&amp;CELL("address",$F122))&amp;"      Rate Per Kgs [ "&amp;INDIRECT($A$1&amp;"!"&amp;CELL("address",$I122))&amp;" ]     AGAINST H.S.CODE   "&amp;TEXT(INDIRECT($A$1&amp;"!"&amp;CELL("address",$H122)),"0000.0000")&amp;IF(OR(INDIRECT($A$1&amp;"!"&amp;CELL("address",$AJ$8))&lt;&gt;"",INDIRECT($A$1&amp;"!"&amp;CELL("address",$AK$8))&lt;&gt;""),"  EFS ONLINE AC #    ","")&amp;_xlfn.IFNA(VLOOKUP(INDIRECT($A$1&amp;"!"&amp;CELL("address",AJ122)),AC.No[],2,0),"")&amp;_xlfn.IFNA(IF(INDIRECT($A$1&amp;"!"&amp;CELL("address",AK122))&lt;&gt;0,"   +   "&amp;VLOOKUP(INDIRECT($A$1&amp;"!"&amp;CELL("address",AK122)),AC.No[],2,0),""),""),""),REPT("-",150))</f>
        <v/>
      </c>
      <c r="G122" s="7" t="str">
        <f ca="1">IF(INDIRECT($A$1&amp;"!"&amp;CELL("address",$CU122))&lt;&gt;"END",IF(INDIRECT($A$1&amp;"!"&amp;CELL("address",AN122))&lt;&gt;0,"USED IMPORTED   "&amp;INDIRECT($A$1&amp;"!"&amp;CELL("address",$CU122))&amp;"     USED  "&amp;TEXT(INDIRECT($A$1&amp;"!"&amp;CELL("address",AN122)),"#,###.#0")&amp;" KGS      AGAINST BILL OF ENTRY NO    "&amp;INDIRECT($A$1&amp;"!"&amp;CELL("address",$F122))&amp;"      Rate Per Kgs [ "&amp;INDIRECT($A$1&amp;"!"&amp;CELL("address",$I122))&amp;" ]     AGAINST H.S.CODE   "&amp;TEXT(INDIRECT($A$1&amp;"!"&amp;CELL("address",$H122)),"0000.0000")&amp;IF(OR(INDIRECT($A$1&amp;"!"&amp;CELL("address",$AP$8))&lt;&gt;"",INDIRECT($A$1&amp;"!"&amp;CELL("address",$AQ$8))&lt;&gt;""),"  EFS ONLINE AC #    ","")&amp;_xlfn.IFNA(VLOOKUP(INDIRECT($A$1&amp;"!"&amp;CELL("address",AP122)),AC.No[],2,0),"")&amp;_xlfn.IFNA(IF(INDIRECT($A$1&amp;"!"&amp;CELL("address",AQ122))&lt;&gt;0,"   +   "&amp;VLOOKUP(INDIRECT($A$1&amp;"!"&amp;CELL("address",AQ122)),AC.No[],2,0),""),""),""),REPT("-",150))</f>
        <v/>
      </c>
      <c r="H122" s="7" t="str">
        <f ca="1">IF(INDIRECT($A$1&amp;"!"&amp;CELL("address",$CU122))&lt;&gt;"END",IF(INDIRECT($A$1&amp;"!"&amp;CELL("address",AT122))&lt;&gt;0,"USED IMPORTED   "&amp;INDIRECT($A$1&amp;"!"&amp;CELL("address",$CU122))&amp;"     USED  "&amp;TEXT(INDIRECT($A$1&amp;"!"&amp;CELL("address",AT122)),"#,###.#0")&amp;" KGS      AGAINST BILL OF ENTRY NO    "&amp;INDIRECT($A$1&amp;"!"&amp;CELL("address",$F122))&amp;"      Rate Per Kgs [ "&amp;INDIRECT($A$1&amp;"!"&amp;CELL("address",$I122))&amp;" ]     AGAINST H.S.CODE   "&amp;TEXT(INDIRECT($A$1&amp;"!"&amp;CELL("address",$H122)),"0000.0000")&amp;IF(OR(INDIRECT($A$1&amp;"!"&amp;CELL("address",$AV$8))&lt;&gt;"",INDIRECT($A$1&amp;"!"&amp;CELL("address",$AW$8))&lt;&gt;""),"  EFS ONLINE AC #    ","")&amp;_xlfn.IFNA(VLOOKUP(INDIRECT($A$1&amp;"!"&amp;CELL("address",AV122)),AC.No[],2,0),"")&amp;_xlfn.IFNA(IF(INDIRECT($A$1&amp;"!"&amp;CELL("address",AW122))&lt;&gt;0,"   +   "&amp;VLOOKUP(INDIRECT($A$1&amp;"!"&amp;CELL("address",AW122)),AC.No[],2,0),""),""),""),REPT("-",150))</f>
        <v/>
      </c>
      <c r="I122" s="7" t="str">
        <f ca="1">IF(INDIRECT($A$1&amp;"!"&amp;CELL("address",$CU122))&lt;&gt;"END",IF(INDIRECT($A$1&amp;"!"&amp;CELL("address",AZ122))&lt;&gt;0,"USED IMPORTED   "&amp;INDIRECT($A$1&amp;"!"&amp;CELL("address",$CU122))&amp;"     USED  "&amp;TEXT(INDIRECT($A$1&amp;"!"&amp;CELL("address",AZ122)),"#,###.#0")&amp;" KGS      AGAINST BILL OF ENTRY NO    "&amp;INDIRECT($A$1&amp;"!"&amp;CELL("address",$F122))&amp;"      Rate Per Kgs [ "&amp;INDIRECT($A$1&amp;"!"&amp;CELL("address",$I122))&amp;" ]     AGAINST H.S.CODE   "&amp;TEXT(INDIRECT($A$1&amp;"!"&amp;CELL("address",$H122)),"0000.0000")&amp;IF(OR(INDIRECT($A$1&amp;"!"&amp;CELL("address",$BB$8))&lt;&gt;"",INDIRECT($A$1&amp;"!"&amp;CELL("address",$BC$8))&lt;&gt;""),"  EFS ONLINE AC #    ","")&amp;_xlfn.IFNA(VLOOKUP(INDIRECT($A$1&amp;"!"&amp;CELL("address",BB122)),AC.No[],2,0),"")&amp;_xlfn.IFNA(IF(INDIRECT($A$1&amp;"!"&amp;CELL("address",BC122))&lt;&gt;0,"   +   "&amp;VLOOKUP(INDIRECT($A$1&amp;"!"&amp;CELL("address",BC122)),AC.No[],2,0),""),""),""),REPT("-",150))</f>
        <v/>
      </c>
      <c r="J122" s="7" t="str">
        <f ca="1">IF(INDIRECT($A$1&amp;"!"&amp;CELL("address",$CU122))&lt;&gt;"END",IF(INDIRECT($A$1&amp;"!"&amp;CELL("address",BF122))&lt;&gt;0,"USED IMPORTED   "&amp;INDIRECT($A$1&amp;"!"&amp;CELL("address",$CU122))&amp;"     USED  "&amp;TEXT(INDIRECT($A$1&amp;"!"&amp;CELL("address",BF122)),"#,###.#0")&amp;" KGS      AGAINST BILL OF ENTRY NO    "&amp;INDIRECT($A$1&amp;"!"&amp;CELL("address",$F122))&amp;"      Rate Per Kgs [ "&amp;INDIRECT($A$1&amp;"!"&amp;CELL("address",$I122))&amp;" ]     AGAINST H.S.CODE   "&amp;TEXT(INDIRECT($A$1&amp;"!"&amp;CELL("address",$H122)),"0000.0000")&amp;IF(OR(INDIRECT($A$1&amp;"!"&amp;CELL("address",$BH$8))&lt;&gt;"",INDIRECT($A$1&amp;"!"&amp;CELL("address",$BI$8))&lt;&gt;""),"  EFS ONLINE AC #    ","")&amp;_xlfn.IFNA(VLOOKUP(INDIRECT($A$1&amp;"!"&amp;CELL("address",BH122)),AC.No[],2,0),"")&amp;_xlfn.IFNA(IF(INDIRECT($A$1&amp;"!"&amp;CELL("address",BI122))&lt;&gt;0,"   +   "&amp;VLOOKUP(INDIRECT($A$1&amp;"!"&amp;CELL("address",BI122)),AC.No[],2,0),""),""),""),REPT("-",150))</f>
        <v/>
      </c>
      <c r="K122" s="7" t="str">
        <f ca="1">IF(INDIRECT($A$1&amp;"!"&amp;CELL("address",$CU122))&lt;&gt;"END",IF(INDIRECT($A$1&amp;"!"&amp;CELL("address",BL122))&lt;&gt;0,"USED IMPORTED   "&amp;INDIRECT($A$1&amp;"!"&amp;CELL("address",$CU122))&amp;"     USED  "&amp;TEXT(INDIRECT($A$1&amp;"!"&amp;CELL("address",BL122)),"#,###.#0")&amp;" KGS      AGAINST BILL OF ENTRY NO    "&amp;INDIRECT($A$1&amp;"!"&amp;CELL("address",$F122))&amp;"      Rate Per Kgs [ "&amp;INDIRECT($A$1&amp;"!"&amp;CELL("address",$I122))&amp;" ]     AGAINST H.S.CODE   "&amp;TEXT(INDIRECT($A$1&amp;"!"&amp;CELL("address",$H122)),"0000.0000")&amp;IF(OR(INDIRECT($A$1&amp;"!"&amp;CELL("address",$BN$8))&lt;&gt;"",INDIRECT($A$1&amp;"!"&amp;CELL("address",$BO$8))&lt;&gt;""),"  EFS ONLINE AC #    ","")&amp;_xlfn.IFNA(VLOOKUP(INDIRECT($A$1&amp;"!"&amp;CELL("address",BN122)),AC.No[],2,0),"")&amp;_xlfn.IFNA(IF(INDIRECT($A$1&amp;"!"&amp;CELL("address",BO122))&lt;&gt;0,"   +   "&amp;VLOOKUP(INDIRECT($A$1&amp;"!"&amp;CELL("address",BO122)),AC.No[],2,0),""),""),""),REPT("-",150))</f>
        <v/>
      </c>
      <c r="L122" s="7" t="str">
        <f ca="1">IF(INDIRECT($A$1&amp;"!"&amp;CELL("address",$CU122))&lt;&gt;"END",IF(INDIRECT($A$1&amp;"!"&amp;CELL("address",BR122))&lt;&gt;0,"USED IMPORTED   "&amp;INDIRECT($A$1&amp;"!"&amp;CELL("address",$CU122))&amp;"     USED  "&amp;TEXT(INDIRECT($A$1&amp;"!"&amp;CELL("address",BR122)),"#,###.#0")&amp;" KGS      AGAINST BILL OF ENTRY NO    "&amp;INDIRECT($A$1&amp;"!"&amp;CELL("address",$F122))&amp;"      Rate Per Kgs [ "&amp;INDIRECT($A$1&amp;"!"&amp;CELL("address",$I122))&amp;" ]     AGAINST H.S.CODE   "&amp;TEXT(INDIRECT($A$1&amp;"!"&amp;CELL("address",$H122)),"0000.0000")&amp;IF(OR(INDIRECT($A$1&amp;"!"&amp;CELL("address",$BT$8))&lt;&gt;"",INDIRECT($A$1&amp;"!"&amp;CELL("address",$BU$8))&lt;&gt;""),"  EFS ONLINE AC #    ","")&amp;_xlfn.IFNA(VLOOKUP(INDIRECT($A$1&amp;"!"&amp;CELL("address",BT122)),AC.No[],2,0),"")&amp;_xlfn.IFNA(IF(INDIRECT($A$1&amp;"!"&amp;CELL("address",BU122))&lt;&gt;0,"   +   "&amp;VLOOKUP(INDIRECT($A$1&amp;"!"&amp;CELL("address",BU122)),AC.No[],2,0),""),""),""),REPT("-",150))</f>
        <v/>
      </c>
      <c r="M122" s="7" t="str">
        <f ca="1">IF(INDIRECT($A$1&amp;"!"&amp;CELL("address",$CU122))&lt;&gt;"END",IF(INDIRECT($A$1&amp;"!"&amp;CELL("address",BX122))&lt;&gt;0,"USED IMPORTED   "&amp;INDIRECT($A$1&amp;"!"&amp;CELL("address",$CU122))&amp;"     USED  "&amp;TEXT(INDIRECT($A$1&amp;"!"&amp;CELL("address",BX122)),"#,###.#0")&amp;" KGS      AGAINST BILL OF ENTRY NO    "&amp;INDIRECT($A$1&amp;"!"&amp;CELL("address",$F122))&amp;"      Rate Per Kgs [ "&amp;INDIRECT($A$1&amp;"!"&amp;CELL("address",$I122))&amp;" ]     AGAINST H.S.CODE   "&amp;TEXT(INDIRECT($A$1&amp;"!"&amp;CELL("address",$H122)),"0000.0000")&amp;IF(OR(INDIRECT($A$1&amp;"!"&amp;CELL("address",$BZ$8))&lt;&gt;"",INDIRECT($A$1&amp;"!"&amp;CELL("address",$CA$8))&lt;&gt;""),"  EFS ONLINE AC #    ","")&amp;_xlfn.IFNA(VLOOKUP(INDIRECT($A$1&amp;"!"&amp;CELL("address",BZ122)),AC.No[],2,0),"")&amp;_xlfn.IFNA(IF(INDIRECT($A$1&amp;"!"&amp;CELL("address",CA122))&lt;&gt;0,"   +   "&amp;VLOOKUP(INDIRECT($A$1&amp;"!"&amp;CELL("address",CA122)),AC.No[],2,0),""),""),""),REPT("-",150))</f>
        <v/>
      </c>
      <c r="N122" s="7" t="str">
        <f ca="1">IF(INDIRECT($A$1&amp;"!"&amp;CELL("address",$CU122))&lt;&gt;"END",IF(INDIRECT($A$1&amp;"!"&amp;CELL("address",CD122))&lt;&gt;0,"USED IMPORTED   "&amp;INDIRECT($A$1&amp;"!"&amp;CELL("address",$CU122))&amp;"     USED  "&amp;TEXT(INDIRECT($A$1&amp;"!"&amp;CELL("address",CD122)),"#,###.#0")&amp;" KGS      AGAINST BILL OF ENTRY NO    "&amp;INDIRECT($A$1&amp;"!"&amp;CELL("address",$F122))&amp;"      Rate Per Kgs [ "&amp;INDIRECT($A$1&amp;"!"&amp;CELL("address",$I122))&amp;" ]     AGAINST H.S.CODE   "&amp;TEXT(INDIRECT($A$1&amp;"!"&amp;CELL("address",$H122)),"0000.0000")&amp;IF(OR(INDIRECT($A$1&amp;"!"&amp;CELL("address",$CF$8))&lt;&gt;"",INDIRECT($A$1&amp;"!"&amp;CELL("address",$CG$8))&lt;&gt;""),"  EFS ONLINE AC #    ","")&amp;_xlfn.IFNA(VLOOKUP(INDIRECT($A$1&amp;"!"&amp;CELL("address",CF122)),AC.No[],2,0),"")&amp;_xlfn.IFNA(IF(INDIRECT($A$1&amp;"!"&amp;CELL("address",CG122))&lt;&gt;0,"   +   "&amp;VLOOKUP(INDIRECT($A$1&amp;"!"&amp;CELL("address",CG122)),AC.No[],2,0),""),""),""),REPT("-",150))</f>
        <v/>
      </c>
      <c r="O122" s="7" t="str">
        <f ca="1">IF(INDIRECT($A$1&amp;"!"&amp;CELL("address",$CU122))&lt;&gt;"END",IF(INDIRECT($A$1&amp;"!"&amp;CELL("address",CJ122))&lt;&gt;0,"USED IMPORTED   "&amp;INDIRECT($A$1&amp;"!"&amp;CELL("address",$CU122))&amp;"     USED  "&amp;TEXT(INDIRECT($A$1&amp;"!"&amp;CELL("address",CJ122)),"#,###.#0")&amp;" KGS      AGAINST BILL OF ENTRY NO    "&amp;INDIRECT($A$1&amp;"!"&amp;CELL("address",$F122))&amp;"      Rate Per Kgs [ "&amp;INDIRECT($A$1&amp;"!"&amp;CELL("address",$I122))&amp;" ]     AGAINST H.S.CODE   "&amp;TEXT(INDIRECT($A$1&amp;"!"&amp;CELL("address",$H122)),"0000.0000")&amp;IF(OR(INDIRECT($A$1&amp;"!"&amp;CELL("address",$CL$8))&lt;&gt;"",INDIRECT($A$1&amp;"!"&amp;CELL("address",$CM$8))&lt;&gt;""),"  EFS ONLINE AC #    ","")&amp;_xlfn.IFNA(VLOOKUP(INDIRECT($A$1&amp;"!"&amp;CELL("address",CL122)),AC.No[],2,0),"")&amp;_xlfn.IFNA(IF(INDIRECT($A$1&amp;"!"&amp;CELL("address",CM122))&lt;&gt;0,"   +   "&amp;VLOOKUP(INDIRECT($A$1&amp;"!"&amp;CELL("address",CM122)),AC.No[],2,0),""),""),""),REPT("-",150))</f>
        <v/>
      </c>
      <c r="P122" s="7" t="str">
        <f ca="1">IF(INDIRECT($A$1&amp;"!"&amp;CELL("address",$CU122))&lt;&gt;"END",IF(INDIRECT($A$1&amp;"!"&amp;CELL("address",CP122))&lt;&gt;0,"USED IMPORTED   "&amp;INDIRECT($A$1&amp;"!"&amp;CELL("address",$CU122))&amp;"     USED  "&amp;TEXT(INDIRECT($A$1&amp;"!"&amp;CELL("address",CP122)),"#,###.#0")&amp;" KGS      AGAINST BILL OF ENTRY NO    "&amp;INDIRECT($A$1&amp;"!"&amp;CELL("address",$F122))&amp;"      Rate Per Kgs [ "&amp;INDIRECT($A$1&amp;"!"&amp;CELL("address",$I122))&amp;" ]     AGAINST H.S.CODE   "&amp;TEXT(INDIRECT($A$1&amp;"!"&amp;CELL("address",$H122)),"0000.0000")&amp;IF(OR(INDIRECT($A$1&amp;"!"&amp;CELL("address",$CR$8))&lt;&gt;"",INDIRECT($A$1&amp;"!"&amp;CELL("address",$CS$8))&lt;&gt;""),"  EFS ONLINE AC #    ","")&amp;_xlfn.IFNA(VLOOKUP(INDIRECT($A$1&amp;"!"&amp;CELL("address",CR122)),AC.No[],2,0),"")&amp;_xlfn.IFNA(IF(INDIRECT($A$1&amp;"!"&amp;CELL("address",CS122))&lt;&gt;0,"   +   "&amp;VLOOKUP(INDIRECT($A$1&amp;"!"&amp;CELL("address",CS122)),AC.No[],2,0),""),""),""),REPT("-",150))</f>
        <v/>
      </c>
    </row>
    <row r="123" spans="1:16" x14ac:dyDescent="0.2">
      <c r="A123" s="124">
        <v>114</v>
      </c>
      <c r="B123" s="7" t="str">
        <f ca="1">IF(INDIRECT($A$1&amp;"!"&amp;CELL("address",$CU123))&lt;&gt;"END",IF(INDIRECT($A$1&amp;"!"&amp;CELL("address",J123))&lt;&gt;0,"USED IMPORTED   "&amp;INDIRECT($A$1&amp;"!"&amp;CELL("address",$CU123))&amp;"     USED  "&amp;TEXT(INDIRECT($A$1&amp;"!"&amp;CELL("address",J123)),"#,###.#0")&amp;" KGS      AGAINST BILL OF ENTRY NO    "&amp;INDIRECT($A$1&amp;"!"&amp;CELL("address",$F123))&amp;"      Rate Per Kgs [ "&amp;INDIRECT($A$1&amp;"!"&amp;CELL("address",$I123))&amp;" ]     AGAINST H.S.CODE   "&amp;TEXT(INDIRECT($A$1&amp;"!"&amp;CELL("address",$H123)),"0000.0000")&amp;IF(OR(INDIRECT($A$1&amp;"!"&amp;CELL("address",$L$8))&lt;&gt;"",INDIRECT($A$1&amp;"!"&amp;CELL("address",$M$8))&lt;&gt;""),"  EFS ONLINE AC #    ","")&amp;_xlfn.IFNA(VLOOKUP(INDIRECT($A$1&amp;"!"&amp;CELL("address",L123)),AC.No[],2,0),"")&amp;_xlfn.IFNA(IF(INDIRECT($A$1&amp;"!"&amp;CELL("address",M123))&lt;&gt;0,"   +   "&amp;VLOOKUP(INDIRECT($A$1&amp;"!"&amp;CELL("address",M123)),AC.No[],2,0),""),""),""),REPT("-",150))</f>
        <v xml:space="preserve">USED IMPORTED        USED  19,530.0 KGS      AGAINST BILL OF ENTRY NO    27022024-A-066011      Rate Per Kgs [ 0.28 ]     AGAINST H.S.CODE   2815.1200  EFS ONLINE AC #    </v>
      </c>
      <c r="C123" s="7" t="str">
        <f ca="1">IF(INDIRECT($A$1&amp;"!"&amp;CELL("address",$CU123))&lt;&gt;"END",IF(INDIRECT($A$1&amp;"!"&amp;CELL("address",P123))&lt;&gt;0,"USED IMPORTED   "&amp;INDIRECT($A$1&amp;"!"&amp;CELL("address",$CU123))&amp;"     USED  "&amp;TEXT(INDIRECT($A$1&amp;"!"&amp;CELL("address",P123)),"#,###.#0")&amp;" KGS      AGAINST BILL OF ENTRY NO    "&amp;INDIRECT($A$1&amp;"!"&amp;CELL("address",$F123))&amp;"      Rate Per Kgs [ "&amp;INDIRECT($A$1&amp;"!"&amp;CELL("address",$I123))&amp;" ]     AGAINST H.S.CODE   "&amp;TEXT(INDIRECT($A$1&amp;"!"&amp;CELL("address",$H123)),"0000.0000")&amp;IF(OR(INDIRECT($A$1&amp;"!"&amp;CELL("address",$R$8))&lt;&gt;"",INDIRECT($A$1&amp;"!"&amp;CELL("address",$S$8))&lt;&gt;""),"  EFS ONLINE AC #    ","")&amp;_xlfn.IFNA(VLOOKUP(INDIRECT($A$1&amp;"!"&amp;CELL("address",R123)),AC.No[],2,0),"")&amp;_xlfn.IFNA(IF(INDIRECT($A$1&amp;"!"&amp;CELL("address",S123))&lt;&gt;0,"   +   "&amp;VLOOKUP(INDIRECT($A$1&amp;"!"&amp;CELL("address",S123)),AC.No[],2,0),""),""),""),REPT("-",150))</f>
        <v/>
      </c>
      <c r="D123" s="7" t="str">
        <f ca="1">IF(INDIRECT($A$1&amp;"!"&amp;CELL("address",$CU123))&lt;&gt;"END",IF(INDIRECT($A$1&amp;"!"&amp;CELL("address",V123))&lt;&gt;0,"USED IMPORTED   "&amp;INDIRECT($A$1&amp;"!"&amp;CELL("address",$CU123))&amp;"     USED  "&amp;TEXT(INDIRECT($A$1&amp;"!"&amp;CELL("address",V123)),"#,###.#0")&amp;" KGS      AGAINST BILL OF ENTRY NO    "&amp;INDIRECT($A$1&amp;"!"&amp;CELL("address",$F123))&amp;"      Rate Per Kgs [ "&amp;INDIRECT($A$1&amp;"!"&amp;CELL("address",$I123))&amp;" ]     AGAINST H.S.CODE   "&amp;TEXT(INDIRECT($A$1&amp;"!"&amp;CELL("address",$H123)),"0000.0000")&amp;IF(OR(INDIRECT($A$1&amp;"!"&amp;CELL("address",$X$8))&lt;&gt;"",INDIRECT($A$1&amp;"!"&amp;CELL("address",$Y$8))&lt;&gt;""),"  EFS ONLINE AC #    ","")&amp;_xlfn.IFNA(VLOOKUP(INDIRECT($A$1&amp;"!"&amp;CELL("address",X123)),AC.No[],2,0),"")&amp;_xlfn.IFNA(IF(INDIRECT($A$1&amp;"!"&amp;CELL("address",Y123))&lt;&gt;0,"   +   "&amp;VLOOKUP(INDIRECT($A$1&amp;"!"&amp;CELL("address",Y123)),AC.No[],2,0),""),""),""),REPT("-",150))</f>
        <v/>
      </c>
      <c r="E123" s="7" t="str">
        <f ca="1">IF(INDIRECT($A$1&amp;"!"&amp;CELL("address",$CU123))&lt;&gt;"END",IF(INDIRECT($A$1&amp;"!"&amp;CELL("address",AB123))&lt;&gt;0,"USED IMPORTED   "&amp;INDIRECT($A$1&amp;"!"&amp;CELL("address",$CU123))&amp;"     USED  "&amp;TEXT(INDIRECT($A$1&amp;"!"&amp;CELL("address",AB123)),"#,###.#0")&amp;" KGS      AGAINST BILL OF ENTRY NO    "&amp;INDIRECT($A$1&amp;"!"&amp;CELL("address",$F123))&amp;"      Rate Per Kgs [ "&amp;INDIRECT($A$1&amp;"!"&amp;CELL("address",$I123))&amp;" ]     AGAINST H.S.CODE   "&amp;TEXT(INDIRECT($A$1&amp;"!"&amp;CELL("address",$H123)),"0000.0000")&amp;IF(OR(INDIRECT($A$1&amp;"!"&amp;CELL("address",$AD$8))&lt;&gt;"",INDIRECT($A$1&amp;"!"&amp;CELL("address",$AE$8))&lt;&gt;""),"  EFS ONLINE AC #    ","")&amp;_xlfn.IFNA(VLOOKUP(INDIRECT($A$1&amp;"!"&amp;CELL("address",AD123)),AC.No[],2,0),"")&amp;_xlfn.IFNA(IF(INDIRECT($A$1&amp;"!"&amp;CELL("address",AE123))&lt;&gt;0,"   +   "&amp;VLOOKUP(INDIRECT($A$1&amp;"!"&amp;CELL("address",AE123)),AC.No[],2,0),""),""),""),REPT("-",150))</f>
        <v/>
      </c>
      <c r="F123" s="7" t="str">
        <f ca="1">IF(INDIRECT($A$1&amp;"!"&amp;CELL("address",$CU123))&lt;&gt;"END",IF(INDIRECT($A$1&amp;"!"&amp;CELL("address",AH123))&lt;&gt;0,"USED IMPORTED   "&amp;INDIRECT($A$1&amp;"!"&amp;CELL("address",$CU123))&amp;"     USED  "&amp;TEXT(INDIRECT($A$1&amp;"!"&amp;CELL("address",AH123)),"#,###.#0")&amp;" KGS      AGAINST BILL OF ENTRY NO    "&amp;INDIRECT($A$1&amp;"!"&amp;CELL("address",$F123))&amp;"      Rate Per Kgs [ "&amp;INDIRECT($A$1&amp;"!"&amp;CELL("address",$I123))&amp;" ]     AGAINST H.S.CODE   "&amp;TEXT(INDIRECT($A$1&amp;"!"&amp;CELL("address",$H123)),"0000.0000")&amp;IF(OR(INDIRECT($A$1&amp;"!"&amp;CELL("address",$AJ$8))&lt;&gt;"",INDIRECT($A$1&amp;"!"&amp;CELL("address",$AK$8))&lt;&gt;""),"  EFS ONLINE AC #    ","")&amp;_xlfn.IFNA(VLOOKUP(INDIRECT($A$1&amp;"!"&amp;CELL("address",AJ123)),AC.No[],2,0),"")&amp;_xlfn.IFNA(IF(INDIRECT($A$1&amp;"!"&amp;CELL("address",AK123))&lt;&gt;0,"   +   "&amp;VLOOKUP(INDIRECT($A$1&amp;"!"&amp;CELL("address",AK123)),AC.No[],2,0),""),""),""),REPT("-",150))</f>
        <v/>
      </c>
      <c r="G123" s="7" t="str">
        <f ca="1">IF(INDIRECT($A$1&amp;"!"&amp;CELL("address",$CU123))&lt;&gt;"END",IF(INDIRECT($A$1&amp;"!"&amp;CELL("address",AN123))&lt;&gt;0,"USED IMPORTED   "&amp;INDIRECT($A$1&amp;"!"&amp;CELL("address",$CU123))&amp;"     USED  "&amp;TEXT(INDIRECT($A$1&amp;"!"&amp;CELL("address",AN123)),"#,###.#0")&amp;" KGS      AGAINST BILL OF ENTRY NO    "&amp;INDIRECT($A$1&amp;"!"&amp;CELL("address",$F123))&amp;"      Rate Per Kgs [ "&amp;INDIRECT($A$1&amp;"!"&amp;CELL("address",$I123))&amp;" ]     AGAINST H.S.CODE   "&amp;TEXT(INDIRECT($A$1&amp;"!"&amp;CELL("address",$H123)),"0000.0000")&amp;IF(OR(INDIRECT($A$1&amp;"!"&amp;CELL("address",$AP$8))&lt;&gt;"",INDIRECT($A$1&amp;"!"&amp;CELL("address",$AQ$8))&lt;&gt;""),"  EFS ONLINE AC #    ","")&amp;_xlfn.IFNA(VLOOKUP(INDIRECT($A$1&amp;"!"&amp;CELL("address",AP123)),AC.No[],2,0),"")&amp;_xlfn.IFNA(IF(INDIRECT($A$1&amp;"!"&amp;CELL("address",AQ123))&lt;&gt;0,"   +   "&amp;VLOOKUP(INDIRECT($A$1&amp;"!"&amp;CELL("address",AQ123)),AC.No[],2,0),""),""),""),REPT("-",150))</f>
        <v/>
      </c>
      <c r="H123" s="7" t="str">
        <f ca="1">IF(INDIRECT($A$1&amp;"!"&amp;CELL("address",$CU123))&lt;&gt;"END",IF(INDIRECT($A$1&amp;"!"&amp;CELL("address",AT123))&lt;&gt;0,"USED IMPORTED   "&amp;INDIRECT($A$1&amp;"!"&amp;CELL("address",$CU123))&amp;"     USED  "&amp;TEXT(INDIRECT($A$1&amp;"!"&amp;CELL("address",AT123)),"#,###.#0")&amp;" KGS      AGAINST BILL OF ENTRY NO    "&amp;INDIRECT($A$1&amp;"!"&amp;CELL("address",$F123))&amp;"      Rate Per Kgs [ "&amp;INDIRECT($A$1&amp;"!"&amp;CELL("address",$I123))&amp;" ]     AGAINST H.S.CODE   "&amp;TEXT(INDIRECT($A$1&amp;"!"&amp;CELL("address",$H123)),"0000.0000")&amp;IF(OR(INDIRECT($A$1&amp;"!"&amp;CELL("address",$AV$8))&lt;&gt;"",INDIRECT($A$1&amp;"!"&amp;CELL("address",$AW$8))&lt;&gt;""),"  EFS ONLINE AC #    ","")&amp;_xlfn.IFNA(VLOOKUP(INDIRECT($A$1&amp;"!"&amp;CELL("address",AV123)),AC.No[],2,0),"")&amp;_xlfn.IFNA(IF(INDIRECT($A$1&amp;"!"&amp;CELL("address",AW123))&lt;&gt;0,"   +   "&amp;VLOOKUP(INDIRECT($A$1&amp;"!"&amp;CELL("address",AW123)),AC.No[],2,0),""),""),""),REPT("-",150))</f>
        <v/>
      </c>
      <c r="I123" s="7" t="str">
        <f ca="1">IF(INDIRECT($A$1&amp;"!"&amp;CELL("address",$CU123))&lt;&gt;"END",IF(INDIRECT($A$1&amp;"!"&amp;CELL("address",AZ123))&lt;&gt;0,"USED IMPORTED   "&amp;INDIRECT($A$1&amp;"!"&amp;CELL("address",$CU123))&amp;"     USED  "&amp;TEXT(INDIRECT($A$1&amp;"!"&amp;CELL("address",AZ123)),"#,###.#0")&amp;" KGS      AGAINST BILL OF ENTRY NO    "&amp;INDIRECT($A$1&amp;"!"&amp;CELL("address",$F123))&amp;"      Rate Per Kgs [ "&amp;INDIRECT($A$1&amp;"!"&amp;CELL("address",$I123))&amp;" ]     AGAINST H.S.CODE   "&amp;TEXT(INDIRECT($A$1&amp;"!"&amp;CELL("address",$H123)),"0000.0000")&amp;IF(OR(INDIRECT($A$1&amp;"!"&amp;CELL("address",$BB$8))&lt;&gt;"",INDIRECT($A$1&amp;"!"&amp;CELL("address",$BC$8))&lt;&gt;""),"  EFS ONLINE AC #    ","")&amp;_xlfn.IFNA(VLOOKUP(INDIRECT($A$1&amp;"!"&amp;CELL("address",BB123)),AC.No[],2,0),"")&amp;_xlfn.IFNA(IF(INDIRECT($A$1&amp;"!"&amp;CELL("address",BC123))&lt;&gt;0,"   +   "&amp;VLOOKUP(INDIRECT($A$1&amp;"!"&amp;CELL("address",BC123)),AC.No[],2,0),""),""),""),REPT("-",150))</f>
        <v/>
      </c>
      <c r="J123" s="7" t="str">
        <f ca="1">IF(INDIRECT($A$1&amp;"!"&amp;CELL("address",$CU123))&lt;&gt;"END",IF(INDIRECT($A$1&amp;"!"&amp;CELL("address",BF123))&lt;&gt;0,"USED IMPORTED   "&amp;INDIRECT($A$1&amp;"!"&amp;CELL("address",$CU123))&amp;"     USED  "&amp;TEXT(INDIRECT($A$1&amp;"!"&amp;CELL("address",BF123)),"#,###.#0")&amp;" KGS      AGAINST BILL OF ENTRY NO    "&amp;INDIRECT($A$1&amp;"!"&amp;CELL("address",$F123))&amp;"      Rate Per Kgs [ "&amp;INDIRECT($A$1&amp;"!"&amp;CELL("address",$I123))&amp;" ]     AGAINST H.S.CODE   "&amp;TEXT(INDIRECT($A$1&amp;"!"&amp;CELL("address",$H123)),"0000.0000")&amp;IF(OR(INDIRECT($A$1&amp;"!"&amp;CELL("address",$BH$8))&lt;&gt;"",INDIRECT($A$1&amp;"!"&amp;CELL("address",$BI$8))&lt;&gt;""),"  EFS ONLINE AC #    ","")&amp;_xlfn.IFNA(VLOOKUP(INDIRECT($A$1&amp;"!"&amp;CELL("address",BH123)),AC.No[],2,0),"")&amp;_xlfn.IFNA(IF(INDIRECT($A$1&amp;"!"&amp;CELL("address",BI123))&lt;&gt;0,"   +   "&amp;VLOOKUP(INDIRECT($A$1&amp;"!"&amp;CELL("address",BI123)),AC.No[],2,0),""),""),""),REPT("-",150))</f>
        <v/>
      </c>
      <c r="K123" s="7" t="str">
        <f ca="1">IF(INDIRECT($A$1&amp;"!"&amp;CELL("address",$CU123))&lt;&gt;"END",IF(INDIRECT($A$1&amp;"!"&amp;CELL("address",BL123))&lt;&gt;0,"USED IMPORTED   "&amp;INDIRECT($A$1&amp;"!"&amp;CELL("address",$CU123))&amp;"     USED  "&amp;TEXT(INDIRECT($A$1&amp;"!"&amp;CELL("address",BL123)),"#,###.#0")&amp;" KGS      AGAINST BILL OF ENTRY NO    "&amp;INDIRECT($A$1&amp;"!"&amp;CELL("address",$F123))&amp;"      Rate Per Kgs [ "&amp;INDIRECT($A$1&amp;"!"&amp;CELL("address",$I123))&amp;" ]     AGAINST H.S.CODE   "&amp;TEXT(INDIRECT($A$1&amp;"!"&amp;CELL("address",$H123)),"0000.0000")&amp;IF(OR(INDIRECT($A$1&amp;"!"&amp;CELL("address",$BN$8))&lt;&gt;"",INDIRECT($A$1&amp;"!"&amp;CELL("address",$BO$8))&lt;&gt;""),"  EFS ONLINE AC #    ","")&amp;_xlfn.IFNA(VLOOKUP(INDIRECT($A$1&amp;"!"&amp;CELL("address",BN123)),AC.No[],2,0),"")&amp;_xlfn.IFNA(IF(INDIRECT($A$1&amp;"!"&amp;CELL("address",BO123))&lt;&gt;0,"   +   "&amp;VLOOKUP(INDIRECT($A$1&amp;"!"&amp;CELL("address",BO123)),AC.No[],2,0),""),""),""),REPT("-",150))</f>
        <v/>
      </c>
      <c r="L123" s="7" t="str">
        <f ca="1">IF(INDIRECT($A$1&amp;"!"&amp;CELL("address",$CU123))&lt;&gt;"END",IF(INDIRECT($A$1&amp;"!"&amp;CELL("address",BR123))&lt;&gt;0,"USED IMPORTED   "&amp;INDIRECT($A$1&amp;"!"&amp;CELL("address",$CU123))&amp;"     USED  "&amp;TEXT(INDIRECT($A$1&amp;"!"&amp;CELL("address",BR123)),"#,###.#0")&amp;" KGS      AGAINST BILL OF ENTRY NO    "&amp;INDIRECT($A$1&amp;"!"&amp;CELL("address",$F123))&amp;"      Rate Per Kgs [ "&amp;INDIRECT($A$1&amp;"!"&amp;CELL("address",$I123))&amp;" ]     AGAINST H.S.CODE   "&amp;TEXT(INDIRECT($A$1&amp;"!"&amp;CELL("address",$H123)),"0000.0000")&amp;IF(OR(INDIRECT($A$1&amp;"!"&amp;CELL("address",$BT$8))&lt;&gt;"",INDIRECT($A$1&amp;"!"&amp;CELL("address",$BU$8))&lt;&gt;""),"  EFS ONLINE AC #    ","")&amp;_xlfn.IFNA(VLOOKUP(INDIRECT($A$1&amp;"!"&amp;CELL("address",BT123)),AC.No[],2,0),"")&amp;_xlfn.IFNA(IF(INDIRECT($A$1&amp;"!"&amp;CELL("address",BU123))&lt;&gt;0,"   +   "&amp;VLOOKUP(INDIRECT($A$1&amp;"!"&amp;CELL("address",BU123)),AC.No[],2,0),""),""),""),REPT("-",150))</f>
        <v/>
      </c>
      <c r="M123" s="7" t="str">
        <f ca="1">IF(INDIRECT($A$1&amp;"!"&amp;CELL("address",$CU123))&lt;&gt;"END",IF(INDIRECT($A$1&amp;"!"&amp;CELL("address",BX123))&lt;&gt;0,"USED IMPORTED   "&amp;INDIRECT($A$1&amp;"!"&amp;CELL("address",$CU123))&amp;"     USED  "&amp;TEXT(INDIRECT($A$1&amp;"!"&amp;CELL("address",BX123)),"#,###.#0")&amp;" KGS      AGAINST BILL OF ENTRY NO    "&amp;INDIRECT($A$1&amp;"!"&amp;CELL("address",$F123))&amp;"      Rate Per Kgs [ "&amp;INDIRECT($A$1&amp;"!"&amp;CELL("address",$I123))&amp;" ]     AGAINST H.S.CODE   "&amp;TEXT(INDIRECT($A$1&amp;"!"&amp;CELL("address",$H123)),"0000.0000")&amp;IF(OR(INDIRECT($A$1&amp;"!"&amp;CELL("address",$BZ$8))&lt;&gt;"",INDIRECT($A$1&amp;"!"&amp;CELL("address",$CA$8))&lt;&gt;""),"  EFS ONLINE AC #    ","")&amp;_xlfn.IFNA(VLOOKUP(INDIRECT($A$1&amp;"!"&amp;CELL("address",BZ123)),AC.No[],2,0),"")&amp;_xlfn.IFNA(IF(INDIRECT($A$1&amp;"!"&amp;CELL("address",CA123))&lt;&gt;0,"   +   "&amp;VLOOKUP(INDIRECT($A$1&amp;"!"&amp;CELL("address",CA123)),AC.No[],2,0),""),""),""),REPT("-",150))</f>
        <v/>
      </c>
      <c r="N123" s="7" t="str">
        <f ca="1">IF(INDIRECT($A$1&amp;"!"&amp;CELL("address",$CU123))&lt;&gt;"END",IF(INDIRECT($A$1&amp;"!"&amp;CELL("address",CD123))&lt;&gt;0,"USED IMPORTED   "&amp;INDIRECT($A$1&amp;"!"&amp;CELL("address",$CU123))&amp;"     USED  "&amp;TEXT(INDIRECT($A$1&amp;"!"&amp;CELL("address",CD123)),"#,###.#0")&amp;" KGS      AGAINST BILL OF ENTRY NO    "&amp;INDIRECT($A$1&amp;"!"&amp;CELL("address",$F123))&amp;"      Rate Per Kgs [ "&amp;INDIRECT($A$1&amp;"!"&amp;CELL("address",$I123))&amp;" ]     AGAINST H.S.CODE   "&amp;TEXT(INDIRECT($A$1&amp;"!"&amp;CELL("address",$H123)),"0000.0000")&amp;IF(OR(INDIRECT($A$1&amp;"!"&amp;CELL("address",$CF$8))&lt;&gt;"",INDIRECT($A$1&amp;"!"&amp;CELL("address",$CG$8))&lt;&gt;""),"  EFS ONLINE AC #    ","")&amp;_xlfn.IFNA(VLOOKUP(INDIRECT($A$1&amp;"!"&amp;CELL("address",CF123)),AC.No[],2,0),"")&amp;_xlfn.IFNA(IF(INDIRECT($A$1&amp;"!"&amp;CELL("address",CG123))&lt;&gt;0,"   +   "&amp;VLOOKUP(INDIRECT($A$1&amp;"!"&amp;CELL("address",CG123)),AC.No[],2,0),""),""),""),REPT("-",150))</f>
        <v/>
      </c>
      <c r="O123" s="7" t="str">
        <f ca="1">IF(INDIRECT($A$1&amp;"!"&amp;CELL("address",$CU123))&lt;&gt;"END",IF(INDIRECT($A$1&amp;"!"&amp;CELL("address",CJ123))&lt;&gt;0,"USED IMPORTED   "&amp;INDIRECT($A$1&amp;"!"&amp;CELL("address",$CU123))&amp;"     USED  "&amp;TEXT(INDIRECT($A$1&amp;"!"&amp;CELL("address",CJ123)),"#,###.#0")&amp;" KGS      AGAINST BILL OF ENTRY NO    "&amp;INDIRECT($A$1&amp;"!"&amp;CELL("address",$F123))&amp;"      Rate Per Kgs [ "&amp;INDIRECT($A$1&amp;"!"&amp;CELL("address",$I123))&amp;" ]     AGAINST H.S.CODE   "&amp;TEXT(INDIRECT($A$1&amp;"!"&amp;CELL("address",$H123)),"0000.0000")&amp;IF(OR(INDIRECT($A$1&amp;"!"&amp;CELL("address",$CL$8))&lt;&gt;"",INDIRECT($A$1&amp;"!"&amp;CELL("address",$CM$8))&lt;&gt;""),"  EFS ONLINE AC #    ","")&amp;_xlfn.IFNA(VLOOKUP(INDIRECT($A$1&amp;"!"&amp;CELL("address",CL123)),AC.No[],2,0),"")&amp;_xlfn.IFNA(IF(INDIRECT($A$1&amp;"!"&amp;CELL("address",CM123))&lt;&gt;0,"   +   "&amp;VLOOKUP(INDIRECT($A$1&amp;"!"&amp;CELL("address",CM123)),AC.No[],2,0),""),""),""),REPT("-",150))</f>
        <v/>
      </c>
      <c r="P123" s="7" t="str">
        <f ca="1">IF(INDIRECT($A$1&amp;"!"&amp;CELL("address",$CU123))&lt;&gt;"END",IF(INDIRECT($A$1&amp;"!"&amp;CELL("address",CP123))&lt;&gt;0,"USED IMPORTED   "&amp;INDIRECT($A$1&amp;"!"&amp;CELL("address",$CU123))&amp;"     USED  "&amp;TEXT(INDIRECT($A$1&amp;"!"&amp;CELL("address",CP123)),"#,###.#0")&amp;" KGS      AGAINST BILL OF ENTRY NO    "&amp;INDIRECT($A$1&amp;"!"&amp;CELL("address",$F123))&amp;"      Rate Per Kgs [ "&amp;INDIRECT($A$1&amp;"!"&amp;CELL("address",$I123))&amp;" ]     AGAINST H.S.CODE   "&amp;TEXT(INDIRECT($A$1&amp;"!"&amp;CELL("address",$H123)),"0000.0000")&amp;IF(OR(INDIRECT($A$1&amp;"!"&amp;CELL("address",$CR$8))&lt;&gt;"",INDIRECT($A$1&amp;"!"&amp;CELL("address",$CS$8))&lt;&gt;""),"  EFS ONLINE AC #    ","")&amp;_xlfn.IFNA(VLOOKUP(INDIRECT($A$1&amp;"!"&amp;CELL("address",CR123)),AC.No[],2,0),"")&amp;_xlfn.IFNA(IF(INDIRECT($A$1&amp;"!"&amp;CELL("address",CS123))&lt;&gt;0,"   +   "&amp;VLOOKUP(INDIRECT($A$1&amp;"!"&amp;CELL("address",CS123)),AC.No[],2,0),""),""),""),REPT("-",150))</f>
        <v/>
      </c>
    </row>
    <row r="124" spans="1:16" x14ac:dyDescent="0.2">
      <c r="A124" s="124">
        <v>115</v>
      </c>
      <c r="B124" s="7" t="str">
        <f ca="1">IF(INDIRECT($A$1&amp;"!"&amp;CELL("address",$CU124))&lt;&gt;"END",IF(INDIRECT($A$1&amp;"!"&amp;CELL("address",J124))&lt;&gt;0,"USED IMPORTED   "&amp;INDIRECT($A$1&amp;"!"&amp;CELL("address",$CU124))&amp;"     USED  "&amp;TEXT(INDIRECT($A$1&amp;"!"&amp;CELL("address",J124)),"#,###.#0")&amp;" KGS      AGAINST BILL OF ENTRY NO    "&amp;INDIRECT($A$1&amp;"!"&amp;CELL("address",$F124))&amp;"      Rate Per Kgs [ "&amp;INDIRECT($A$1&amp;"!"&amp;CELL("address",$I124))&amp;" ]     AGAINST H.S.CODE   "&amp;TEXT(INDIRECT($A$1&amp;"!"&amp;CELL("address",$H124)),"0000.0000")&amp;IF(OR(INDIRECT($A$1&amp;"!"&amp;CELL("address",$L$8))&lt;&gt;"",INDIRECT($A$1&amp;"!"&amp;CELL("address",$M$8))&lt;&gt;""),"  EFS ONLINE AC #    ","")&amp;_xlfn.IFNA(VLOOKUP(INDIRECT($A$1&amp;"!"&amp;CELL("address",L124)),AC.No[],2,0),"")&amp;_xlfn.IFNA(IF(INDIRECT($A$1&amp;"!"&amp;CELL("address",M124))&lt;&gt;0,"   +   "&amp;VLOOKUP(INDIRECT($A$1&amp;"!"&amp;CELL("address",M124)),AC.No[],2,0),""),""),""),REPT("-",150))</f>
        <v xml:space="preserve">USED IMPORTED        USED  9,730.0 KGS      AGAINST BILL OF ENTRY NO    27022024-A-066000      Rate Per Kgs [ 0.28 ]     AGAINST H.S.CODE   2815.1200  EFS ONLINE AC #    </v>
      </c>
      <c r="C124" s="7" t="str">
        <f ca="1">IF(INDIRECT($A$1&amp;"!"&amp;CELL("address",$CU124))&lt;&gt;"END",IF(INDIRECT($A$1&amp;"!"&amp;CELL("address",P124))&lt;&gt;0,"USED IMPORTED   "&amp;INDIRECT($A$1&amp;"!"&amp;CELL("address",$CU124))&amp;"     USED  "&amp;TEXT(INDIRECT($A$1&amp;"!"&amp;CELL("address",P124)),"#,###.#0")&amp;" KGS      AGAINST BILL OF ENTRY NO    "&amp;INDIRECT($A$1&amp;"!"&amp;CELL("address",$F124))&amp;"      Rate Per Kgs [ "&amp;INDIRECT($A$1&amp;"!"&amp;CELL("address",$I124))&amp;" ]     AGAINST H.S.CODE   "&amp;TEXT(INDIRECT($A$1&amp;"!"&amp;CELL("address",$H124)),"0000.0000")&amp;IF(OR(INDIRECT($A$1&amp;"!"&amp;CELL("address",$R$8))&lt;&gt;"",INDIRECT($A$1&amp;"!"&amp;CELL("address",$S$8))&lt;&gt;""),"  EFS ONLINE AC #    ","")&amp;_xlfn.IFNA(VLOOKUP(INDIRECT($A$1&amp;"!"&amp;CELL("address",R124)),AC.No[],2,0),"")&amp;_xlfn.IFNA(IF(INDIRECT($A$1&amp;"!"&amp;CELL("address",S124))&lt;&gt;0,"   +   "&amp;VLOOKUP(INDIRECT($A$1&amp;"!"&amp;CELL("address",S124)),AC.No[],2,0),""),""),""),REPT("-",150))</f>
        <v/>
      </c>
      <c r="D124" s="7" t="str">
        <f ca="1">IF(INDIRECT($A$1&amp;"!"&amp;CELL("address",$CU124))&lt;&gt;"END",IF(INDIRECT($A$1&amp;"!"&amp;CELL("address",V124))&lt;&gt;0,"USED IMPORTED   "&amp;INDIRECT($A$1&amp;"!"&amp;CELL("address",$CU124))&amp;"     USED  "&amp;TEXT(INDIRECT($A$1&amp;"!"&amp;CELL("address",V124)),"#,###.#0")&amp;" KGS      AGAINST BILL OF ENTRY NO    "&amp;INDIRECT($A$1&amp;"!"&amp;CELL("address",$F124))&amp;"      Rate Per Kgs [ "&amp;INDIRECT($A$1&amp;"!"&amp;CELL("address",$I124))&amp;" ]     AGAINST H.S.CODE   "&amp;TEXT(INDIRECT($A$1&amp;"!"&amp;CELL("address",$H124)),"0000.0000")&amp;IF(OR(INDIRECT($A$1&amp;"!"&amp;CELL("address",$X$8))&lt;&gt;"",INDIRECT($A$1&amp;"!"&amp;CELL("address",$Y$8))&lt;&gt;""),"  EFS ONLINE AC #    ","")&amp;_xlfn.IFNA(VLOOKUP(INDIRECT($A$1&amp;"!"&amp;CELL("address",X124)),AC.No[],2,0),"")&amp;_xlfn.IFNA(IF(INDIRECT($A$1&amp;"!"&amp;CELL("address",Y124))&lt;&gt;0,"   +   "&amp;VLOOKUP(INDIRECT($A$1&amp;"!"&amp;CELL("address",Y124)),AC.No[],2,0),""),""),""),REPT("-",150))</f>
        <v/>
      </c>
      <c r="E124" s="7" t="str">
        <f ca="1">IF(INDIRECT($A$1&amp;"!"&amp;CELL("address",$CU124))&lt;&gt;"END",IF(INDIRECT($A$1&amp;"!"&amp;CELL("address",AB124))&lt;&gt;0,"USED IMPORTED   "&amp;INDIRECT($A$1&amp;"!"&amp;CELL("address",$CU124))&amp;"     USED  "&amp;TEXT(INDIRECT($A$1&amp;"!"&amp;CELL("address",AB124)),"#,###.#0")&amp;" KGS      AGAINST BILL OF ENTRY NO    "&amp;INDIRECT($A$1&amp;"!"&amp;CELL("address",$F124))&amp;"      Rate Per Kgs [ "&amp;INDIRECT($A$1&amp;"!"&amp;CELL("address",$I124))&amp;" ]     AGAINST H.S.CODE   "&amp;TEXT(INDIRECT($A$1&amp;"!"&amp;CELL("address",$H124)),"0000.0000")&amp;IF(OR(INDIRECT($A$1&amp;"!"&amp;CELL("address",$AD$8))&lt;&gt;"",INDIRECT($A$1&amp;"!"&amp;CELL("address",$AE$8))&lt;&gt;""),"  EFS ONLINE AC #    ","")&amp;_xlfn.IFNA(VLOOKUP(INDIRECT($A$1&amp;"!"&amp;CELL("address",AD124)),AC.No[],2,0),"")&amp;_xlfn.IFNA(IF(INDIRECT($A$1&amp;"!"&amp;CELL("address",AE124))&lt;&gt;0,"   +   "&amp;VLOOKUP(INDIRECT($A$1&amp;"!"&amp;CELL("address",AE124)),AC.No[],2,0),""),""),""),REPT("-",150))</f>
        <v/>
      </c>
      <c r="F124" s="7" t="str">
        <f ca="1">IF(INDIRECT($A$1&amp;"!"&amp;CELL("address",$CU124))&lt;&gt;"END",IF(INDIRECT($A$1&amp;"!"&amp;CELL("address",AH124))&lt;&gt;0,"USED IMPORTED   "&amp;INDIRECT($A$1&amp;"!"&amp;CELL("address",$CU124))&amp;"     USED  "&amp;TEXT(INDIRECT($A$1&amp;"!"&amp;CELL("address",AH124)),"#,###.#0")&amp;" KGS      AGAINST BILL OF ENTRY NO    "&amp;INDIRECT($A$1&amp;"!"&amp;CELL("address",$F124))&amp;"      Rate Per Kgs [ "&amp;INDIRECT($A$1&amp;"!"&amp;CELL("address",$I124))&amp;" ]     AGAINST H.S.CODE   "&amp;TEXT(INDIRECT($A$1&amp;"!"&amp;CELL("address",$H124)),"0000.0000")&amp;IF(OR(INDIRECT($A$1&amp;"!"&amp;CELL("address",$AJ$8))&lt;&gt;"",INDIRECT($A$1&amp;"!"&amp;CELL("address",$AK$8))&lt;&gt;""),"  EFS ONLINE AC #    ","")&amp;_xlfn.IFNA(VLOOKUP(INDIRECT($A$1&amp;"!"&amp;CELL("address",AJ124)),AC.No[],2,0),"")&amp;_xlfn.IFNA(IF(INDIRECT($A$1&amp;"!"&amp;CELL("address",AK124))&lt;&gt;0,"   +   "&amp;VLOOKUP(INDIRECT($A$1&amp;"!"&amp;CELL("address",AK124)),AC.No[],2,0),""),""),""),REPT("-",150))</f>
        <v/>
      </c>
      <c r="G124" s="7" t="str">
        <f ca="1">IF(INDIRECT($A$1&amp;"!"&amp;CELL("address",$CU124))&lt;&gt;"END",IF(INDIRECT($A$1&amp;"!"&amp;CELL("address",AN124))&lt;&gt;0,"USED IMPORTED   "&amp;INDIRECT($A$1&amp;"!"&amp;CELL("address",$CU124))&amp;"     USED  "&amp;TEXT(INDIRECT($A$1&amp;"!"&amp;CELL("address",AN124)),"#,###.#0")&amp;" KGS      AGAINST BILL OF ENTRY NO    "&amp;INDIRECT($A$1&amp;"!"&amp;CELL("address",$F124))&amp;"      Rate Per Kgs [ "&amp;INDIRECT($A$1&amp;"!"&amp;CELL("address",$I124))&amp;" ]     AGAINST H.S.CODE   "&amp;TEXT(INDIRECT($A$1&amp;"!"&amp;CELL("address",$H124)),"0000.0000")&amp;IF(OR(INDIRECT($A$1&amp;"!"&amp;CELL("address",$AP$8))&lt;&gt;"",INDIRECT($A$1&amp;"!"&amp;CELL("address",$AQ$8))&lt;&gt;""),"  EFS ONLINE AC #    ","")&amp;_xlfn.IFNA(VLOOKUP(INDIRECT($A$1&amp;"!"&amp;CELL("address",AP124)),AC.No[],2,0),"")&amp;_xlfn.IFNA(IF(INDIRECT($A$1&amp;"!"&amp;CELL("address",AQ124))&lt;&gt;0,"   +   "&amp;VLOOKUP(INDIRECT($A$1&amp;"!"&amp;CELL("address",AQ124)),AC.No[],2,0),""),""),""),REPT("-",150))</f>
        <v/>
      </c>
      <c r="H124" s="7" t="str">
        <f ca="1">IF(INDIRECT($A$1&amp;"!"&amp;CELL("address",$CU124))&lt;&gt;"END",IF(INDIRECT($A$1&amp;"!"&amp;CELL("address",AT124))&lt;&gt;0,"USED IMPORTED   "&amp;INDIRECT($A$1&amp;"!"&amp;CELL("address",$CU124))&amp;"     USED  "&amp;TEXT(INDIRECT($A$1&amp;"!"&amp;CELL("address",AT124)),"#,###.#0")&amp;" KGS      AGAINST BILL OF ENTRY NO    "&amp;INDIRECT($A$1&amp;"!"&amp;CELL("address",$F124))&amp;"      Rate Per Kgs [ "&amp;INDIRECT($A$1&amp;"!"&amp;CELL("address",$I124))&amp;" ]     AGAINST H.S.CODE   "&amp;TEXT(INDIRECT($A$1&amp;"!"&amp;CELL("address",$H124)),"0000.0000")&amp;IF(OR(INDIRECT($A$1&amp;"!"&amp;CELL("address",$AV$8))&lt;&gt;"",INDIRECT($A$1&amp;"!"&amp;CELL("address",$AW$8))&lt;&gt;""),"  EFS ONLINE AC #    ","")&amp;_xlfn.IFNA(VLOOKUP(INDIRECT($A$1&amp;"!"&amp;CELL("address",AV124)),AC.No[],2,0),"")&amp;_xlfn.IFNA(IF(INDIRECT($A$1&amp;"!"&amp;CELL("address",AW124))&lt;&gt;0,"   +   "&amp;VLOOKUP(INDIRECT($A$1&amp;"!"&amp;CELL("address",AW124)),AC.No[],2,0),""),""),""),REPT("-",150))</f>
        <v/>
      </c>
      <c r="I124" s="7" t="str">
        <f ca="1">IF(INDIRECT($A$1&amp;"!"&amp;CELL("address",$CU124))&lt;&gt;"END",IF(INDIRECT($A$1&amp;"!"&amp;CELL("address",AZ124))&lt;&gt;0,"USED IMPORTED   "&amp;INDIRECT($A$1&amp;"!"&amp;CELL("address",$CU124))&amp;"     USED  "&amp;TEXT(INDIRECT($A$1&amp;"!"&amp;CELL("address",AZ124)),"#,###.#0")&amp;" KGS      AGAINST BILL OF ENTRY NO    "&amp;INDIRECT($A$1&amp;"!"&amp;CELL("address",$F124))&amp;"      Rate Per Kgs [ "&amp;INDIRECT($A$1&amp;"!"&amp;CELL("address",$I124))&amp;" ]     AGAINST H.S.CODE   "&amp;TEXT(INDIRECT($A$1&amp;"!"&amp;CELL("address",$H124)),"0000.0000")&amp;IF(OR(INDIRECT($A$1&amp;"!"&amp;CELL("address",$BB$8))&lt;&gt;"",INDIRECT($A$1&amp;"!"&amp;CELL("address",$BC$8))&lt;&gt;""),"  EFS ONLINE AC #    ","")&amp;_xlfn.IFNA(VLOOKUP(INDIRECT($A$1&amp;"!"&amp;CELL("address",BB124)),AC.No[],2,0),"")&amp;_xlfn.IFNA(IF(INDIRECT($A$1&amp;"!"&amp;CELL("address",BC124))&lt;&gt;0,"   +   "&amp;VLOOKUP(INDIRECT($A$1&amp;"!"&amp;CELL("address",BC124)),AC.No[],2,0),""),""),""),REPT("-",150))</f>
        <v/>
      </c>
      <c r="J124" s="7" t="str">
        <f ca="1">IF(INDIRECT($A$1&amp;"!"&amp;CELL("address",$CU124))&lt;&gt;"END",IF(INDIRECT($A$1&amp;"!"&amp;CELL("address",BF124))&lt;&gt;0,"USED IMPORTED   "&amp;INDIRECT($A$1&amp;"!"&amp;CELL("address",$CU124))&amp;"     USED  "&amp;TEXT(INDIRECT($A$1&amp;"!"&amp;CELL("address",BF124)),"#,###.#0")&amp;" KGS      AGAINST BILL OF ENTRY NO    "&amp;INDIRECT($A$1&amp;"!"&amp;CELL("address",$F124))&amp;"      Rate Per Kgs [ "&amp;INDIRECT($A$1&amp;"!"&amp;CELL("address",$I124))&amp;" ]     AGAINST H.S.CODE   "&amp;TEXT(INDIRECT($A$1&amp;"!"&amp;CELL("address",$H124)),"0000.0000")&amp;IF(OR(INDIRECT($A$1&amp;"!"&amp;CELL("address",$BH$8))&lt;&gt;"",INDIRECT($A$1&amp;"!"&amp;CELL("address",$BI$8))&lt;&gt;""),"  EFS ONLINE AC #    ","")&amp;_xlfn.IFNA(VLOOKUP(INDIRECT($A$1&amp;"!"&amp;CELL("address",BH124)),AC.No[],2,0),"")&amp;_xlfn.IFNA(IF(INDIRECT($A$1&amp;"!"&amp;CELL("address",BI124))&lt;&gt;0,"   +   "&amp;VLOOKUP(INDIRECT($A$1&amp;"!"&amp;CELL("address",BI124)),AC.No[],2,0),""),""),""),REPT("-",150))</f>
        <v/>
      </c>
      <c r="K124" s="7" t="str">
        <f ca="1">IF(INDIRECT($A$1&amp;"!"&amp;CELL("address",$CU124))&lt;&gt;"END",IF(INDIRECT($A$1&amp;"!"&amp;CELL("address",BL124))&lt;&gt;0,"USED IMPORTED   "&amp;INDIRECT($A$1&amp;"!"&amp;CELL("address",$CU124))&amp;"     USED  "&amp;TEXT(INDIRECT($A$1&amp;"!"&amp;CELL("address",BL124)),"#,###.#0")&amp;" KGS      AGAINST BILL OF ENTRY NO    "&amp;INDIRECT($A$1&amp;"!"&amp;CELL("address",$F124))&amp;"      Rate Per Kgs [ "&amp;INDIRECT($A$1&amp;"!"&amp;CELL("address",$I124))&amp;" ]     AGAINST H.S.CODE   "&amp;TEXT(INDIRECT($A$1&amp;"!"&amp;CELL("address",$H124)),"0000.0000")&amp;IF(OR(INDIRECT($A$1&amp;"!"&amp;CELL("address",$BN$8))&lt;&gt;"",INDIRECT($A$1&amp;"!"&amp;CELL("address",$BO$8))&lt;&gt;""),"  EFS ONLINE AC #    ","")&amp;_xlfn.IFNA(VLOOKUP(INDIRECT($A$1&amp;"!"&amp;CELL("address",BN124)),AC.No[],2,0),"")&amp;_xlfn.IFNA(IF(INDIRECT($A$1&amp;"!"&amp;CELL("address",BO124))&lt;&gt;0,"   +   "&amp;VLOOKUP(INDIRECT($A$1&amp;"!"&amp;CELL("address",BO124)),AC.No[],2,0),""),""),""),REPT("-",150))</f>
        <v/>
      </c>
      <c r="L124" s="7" t="str">
        <f ca="1">IF(INDIRECT($A$1&amp;"!"&amp;CELL("address",$CU124))&lt;&gt;"END",IF(INDIRECT($A$1&amp;"!"&amp;CELL("address",BR124))&lt;&gt;0,"USED IMPORTED   "&amp;INDIRECT($A$1&amp;"!"&amp;CELL("address",$CU124))&amp;"     USED  "&amp;TEXT(INDIRECT($A$1&amp;"!"&amp;CELL("address",BR124)),"#,###.#0")&amp;" KGS      AGAINST BILL OF ENTRY NO    "&amp;INDIRECT($A$1&amp;"!"&amp;CELL("address",$F124))&amp;"      Rate Per Kgs [ "&amp;INDIRECT($A$1&amp;"!"&amp;CELL("address",$I124))&amp;" ]     AGAINST H.S.CODE   "&amp;TEXT(INDIRECT($A$1&amp;"!"&amp;CELL("address",$H124)),"0000.0000")&amp;IF(OR(INDIRECT($A$1&amp;"!"&amp;CELL("address",$BT$8))&lt;&gt;"",INDIRECT($A$1&amp;"!"&amp;CELL("address",$BU$8))&lt;&gt;""),"  EFS ONLINE AC #    ","")&amp;_xlfn.IFNA(VLOOKUP(INDIRECT($A$1&amp;"!"&amp;CELL("address",BT124)),AC.No[],2,0),"")&amp;_xlfn.IFNA(IF(INDIRECT($A$1&amp;"!"&amp;CELL("address",BU124))&lt;&gt;0,"   +   "&amp;VLOOKUP(INDIRECT($A$1&amp;"!"&amp;CELL("address",BU124)),AC.No[],2,0),""),""),""),REPT("-",150))</f>
        <v/>
      </c>
      <c r="M124" s="7" t="str">
        <f ca="1">IF(INDIRECT($A$1&amp;"!"&amp;CELL("address",$CU124))&lt;&gt;"END",IF(INDIRECT($A$1&amp;"!"&amp;CELL("address",BX124))&lt;&gt;0,"USED IMPORTED   "&amp;INDIRECT($A$1&amp;"!"&amp;CELL("address",$CU124))&amp;"     USED  "&amp;TEXT(INDIRECT($A$1&amp;"!"&amp;CELL("address",BX124)),"#,###.#0")&amp;" KGS      AGAINST BILL OF ENTRY NO    "&amp;INDIRECT($A$1&amp;"!"&amp;CELL("address",$F124))&amp;"      Rate Per Kgs [ "&amp;INDIRECT($A$1&amp;"!"&amp;CELL("address",$I124))&amp;" ]     AGAINST H.S.CODE   "&amp;TEXT(INDIRECT($A$1&amp;"!"&amp;CELL("address",$H124)),"0000.0000")&amp;IF(OR(INDIRECT($A$1&amp;"!"&amp;CELL("address",$BZ$8))&lt;&gt;"",INDIRECT($A$1&amp;"!"&amp;CELL("address",$CA$8))&lt;&gt;""),"  EFS ONLINE AC #    ","")&amp;_xlfn.IFNA(VLOOKUP(INDIRECT($A$1&amp;"!"&amp;CELL("address",BZ124)),AC.No[],2,0),"")&amp;_xlfn.IFNA(IF(INDIRECT($A$1&amp;"!"&amp;CELL("address",CA124))&lt;&gt;0,"   +   "&amp;VLOOKUP(INDIRECT($A$1&amp;"!"&amp;CELL("address",CA124)),AC.No[],2,0),""),""),""),REPT("-",150))</f>
        <v/>
      </c>
      <c r="N124" s="7" t="str">
        <f ca="1">IF(INDIRECT($A$1&amp;"!"&amp;CELL("address",$CU124))&lt;&gt;"END",IF(INDIRECT($A$1&amp;"!"&amp;CELL("address",CD124))&lt;&gt;0,"USED IMPORTED   "&amp;INDIRECT($A$1&amp;"!"&amp;CELL("address",$CU124))&amp;"     USED  "&amp;TEXT(INDIRECT($A$1&amp;"!"&amp;CELL("address",CD124)),"#,###.#0")&amp;" KGS      AGAINST BILL OF ENTRY NO    "&amp;INDIRECT($A$1&amp;"!"&amp;CELL("address",$F124))&amp;"      Rate Per Kgs [ "&amp;INDIRECT($A$1&amp;"!"&amp;CELL("address",$I124))&amp;" ]     AGAINST H.S.CODE   "&amp;TEXT(INDIRECT($A$1&amp;"!"&amp;CELL("address",$H124)),"0000.0000")&amp;IF(OR(INDIRECT($A$1&amp;"!"&amp;CELL("address",$CF$8))&lt;&gt;"",INDIRECT($A$1&amp;"!"&amp;CELL("address",$CG$8))&lt;&gt;""),"  EFS ONLINE AC #    ","")&amp;_xlfn.IFNA(VLOOKUP(INDIRECT($A$1&amp;"!"&amp;CELL("address",CF124)),AC.No[],2,0),"")&amp;_xlfn.IFNA(IF(INDIRECT($A$1&amp;"!"&amp;CELL("address",CG124))&lt;&gt;0,"   +   "&amp;VLOOKUP(INDIRECT($A$1&amp;"!"&amp;CELL("address",CG124)),AC.No[],2,0),""),""),""),REPT("-",150))</f>
        <v/>
      </c>
      <c r="O124" s="7" t="str">
        <f ca="1">IF(INDIRECT($A$1&amp;"!"&amp;CELL("address",$CU124))&lt;&gt;"END",IF(INDIRECT($A$1&amp;"!"&amp;CELL("address",CJ124))&lt;&gt;0,"USED IMPORTED   "&amp;INDIRECT($A$1&amp;"!"&amp;CELL("address",$CU124))&amp;"     USED  "&amp;TEXT(INDIRECT($A$1&amp;"!"&amp;CELL("address",CJ124)),"#,###.#0")&amp;" KGS      AGAINST BILL OF ENTRY NO    "&amp;INDIRECT($A$1&amp;"!"&amp;CELL("address",$F124))&amp;"      Rate Per Kgs [ "&amp;INDIRECT($A$1&amp;"!"&amp;CELL("address",$I124))&amp;" ]     AGAINST H.S.CODE   "&amp;TEXT(INDIRECT($A$1&amp;"!"&amp;CELL("address",$H124)),"0000.0000")&amp;IF(OR(INDIRECT($A$1&amp;"!"&amp;CELL("address",$CL$8))&lt;&gt;"",INDIRECT($A$1&amp;"!"&amp;CELL("address",$CM$8))&lt;&gt;""),"  EFS ONLINE AC #    ","")&amp;_xlfn.IFNA(VLOOKUP(INDIRECT($A$1&amp;"!"&amp;CELL("address",CL124)),AC.No[],2,0),"")&amp;_xlfn.IFNA(IF(INDIRECT($A$1&amp;"!"&amp;CELL("address",CM124))&lt;&gt;0,"   +   "&amp;VLOOKUP(INDIRECT($A$1&amp;"!"&amp;CELL("address",CM124)),AC.No[],2,0),""),""),""),REPT("-",150))</f>
        <v/>
      </c>
      <c r="P124" s="7" t="str">
        <f ca="1">IF(INDIRECT($A$1&amp;"!"&amp;CELL("address",$CU124))&lt;&gt;"END",IF(INDIRECT($A$1&amp;"!"&amp;CELL("address",CP124))&lt;&gt;0,"USED IMPORTED   "&amp;INDIRECT($A$1&amp;"!"&amp;CELL("address",$CU124))&amp;"     USED  "&amp;TEXT(INDIRECT($A$1&amp;"!"&amp;CELL("address",CP124)),"#,###.#0")&amp;" KGS      AGAINST BILL OF ENTRY NO    "&amp;INDIRECT($A$1&amp;"!"&amp;CELL("address",$F124))&amp;"      Rate Per Kgs [ "&amp;INDIRECT($A$1&amp;"!"&amp;CELL("address",$I124))&amp;" ]     AGAINST H.S.CODE   "&amp;TEXT(INDIRECT($A$1&amp;"!"&amp;CELL("address",$H124)),"0000.0000")&amp;IF(OR(INDIRECT($A$1&amp;"!"&amp;CELL("address",$CR$8))&lt;&gt;"",INDIRECT($A$1&amp;"!"&amp;CELL("address",$CS$8))&lt;&gt;""),"  EFS ONLINE AC #    ","")&amp;_xlfn.IFNA(VLOOKUP(INDIRECT($A$1&amp;"!"&amp;CELL("address",CR124)),AC.No[],2,0),"")&amp;_xlfn.IFNA(IF(INDIRECT($A$1&amp;"!"&amp;CELL("address",CS124))&lt;&gt;0,"   +   "&amp;VLOOKUP(INDIRECT($A$1&amp;"!"&amp;CELL("address",CS124)),AC.No[],2,0),""),""),""),REPT("-",150))</f>
        <v/>
      </c>
    </row>
    <row r="125" spans="1:16" x14ac:dyDescent="0.2">
      <c r="A125" s="124">
        <v>116</v>
      </c>
      <c r="B125" s="7" t="str">
        <f ca="1">IF(INDIRECT($A$1&amp;"!"&amp;CELL("address",$CU125))&lt;&gt;"END",IF(INDIRECT($A$1&amp;"!"&amp;CELL("address",J125))&lt;&gt;0,"USED IMPORTED   "&amp;INDIRECT($A$1&amp;"!"&amp;CELL("address",$CU125))&amp;"     USED  "&amp;TEXT(INDIRECT($A$1&amp;"!"&amp;CELL("address",J125)),"#,###.#0")&amp;" KGS      AGAINST BILL OF ENTRY NO    "&amp;INDIRECT($A$1&amp;"!"&amp;CELL("address",$F125))&amp;"      Rate Per Kgs [ "&amp;INDIRECT($A$1&amp;"!"&amp;CELL("address",$I125))&amp;" ]     AGAINST H.S.CODE   "&amp;TEXT(INDIRECT($A$1&amp;"!"&amp;CELL("address",$H125)),"0000.0000")&amp;IF(OR(INDIRECT($A$1&amp;"!"&amp;CELL("address",$L$8))&lt;&gt;"",INDIRECT($A$1&amp;"!"&amp;CELL("address",$M$8))&lt;&gt;""),"  EFS ONLINE AC #    ","")&amp;_xlfn.IFNA(VLOOKUP(INDIRECT($A$1&amp;"!"&amp;CELL("address",L125)),AC.No[],2,0),"")&amp;_xlfn.IFNA(IF(INDIRECT($A$1&amp;"!"&amp;CELL("address",M125))&lt;&gt;0,"   +   "&amp;VLOOKUP(INDIRECT($A$1&amp;"!"&amp;CELL("address",M125)),AC.No[],2,0),""),""),""),REPT("-",150))</f>
        <v xml:space="preserve">USED IMPORTED        USED  29,630.0 KGS      AGAINST BILL OF ENTRY NO    27022024-A-065985      Rate Per Kgs [ 0.28 ]     AGAINST H.S.CODE   2815.1200  EFS ONLINE AC #    </v>
      </c>
      <c r="C125" s="7" t="str">
        <f ca="1">IF(INDIRECT($A$1&amp;"!"&amp;CELL("address",$CU125))&lt;&gt;"END",IF(INDIRECT($A$1&amp;"!"&amp;CELL("address",P125))&lt;&gt;0,"USED IMPORTED   "&amp;INDIRECT($A$1&amp;"!"&amp;CELL("address",$CU125))&amp;"     USED  "&amp;TEXT(INDIRECT($A$1&amp;"!"&amp;CELL("address",P125)),"#,###.#0")&amp;" KGS      AGAINST BILL OF ENTRY NO    "&amp;INDIRECT($A$1&amp;"!"&amp;CELL("address",$F125))&amp;"      Rate Per Kgs [ "&amp;INDIRECT($A$1&amp;"!"&amp;CELL("address",$I125))&amp;" ]     AGAINST H.S.CODE   "&amp;TEXT(INDIRECT($A$1&amp;"!"&amp;CELL("address",$H125)),"0000.0000")&amp;IF(OR(INDIRECT($A$1&amp;"!"&amp;CELL("address",$R$8))&lt;&gt;"",INDIRECT($A$1&amp;"!"&amp;CELL("address",$S$8))&lt;&gt;""),"  EFS ONLINE AC #    ","")&amp;_xlfn.IFNA(VLOOKUP(INDIRECT($A$1&amp;"!"&amp;CELL("address",R125)),AC.No[],2,0),"")&amp;_xlfn.IFNA(IF(INDIRECT($A$1&amp;"!"&amp;CELL("address",S125))&lt;&gt;0,"   +   "&amp;VLOOKUP(INDIRECT($A$1&amp;"!"&amp;CELL("address",S125)),AC.No[],2,0),""),""),""),REPT("-",150))</f>
        <v/>
      </c>
      <c r="D125" s="7" t="str">
        <f ca="1">IF(INDIRECT($A$1&amp;"!"&amp;CELL("address",$CU125))&lt;&gt;"END",IF(INDIRECT($A$1&amp;"!"&amp;CELL("address",V125))&lt;&gt;0,"USED IMPORTED   "&amp;INDIRECT($A$1&amp;"!"&amp;CELL("address",$CU125))&amp;"     USED  "&amp;TEXT(INDIRECT($A$1&amp;"!"&amp;CELL("address",V125)),"#,###.#0")&amp;" KGS      AGAINST BILL OF ENTRY NO    "&amp;INDIRECT($A$1&amp;"!"&amp;CELL("address",$F125))&amp;"      Rate Per Kgs [ "&amp;INDIRECT($A$1&amp;"!"&amp;CELL("address",$I125))&amp;" ]     AGAINST H.S.CODE   "&amp;TEXT(INDIRECT($A$1&amp;"!"&amp;CELL("address",$H125)),"0000.0000")&amp;IF(OR(INDIRECT($A$1&amp;"!"&amp;CELL("address",$X$8))&lt;&gt;"",INDIRECT($A$1&amp;"!"&amp;CELL("address",$Y$8))&lt;&gt;""),"  EFS ONLINE AC #    ","")&amp;_xlfn.IFNA(VLOOKUP(INDIRECT($A$1&amp;"!"&amp;CELL("address",X125)),AC.No[],2,0),"")&amp;_xlfn.IFNA(IF(INDIRECT($A$1&amp;"!"&amp;CELL("address",Y125))&lt;&gt;0,"   +   "&amp;VLOOKUP(INDIRECT($A$1&amp;"!"&amp;CELL("address",Y125)),AC.No[],2,0),""),""),""),REPT("-",150))</f>
        <v/>
      </c>
      <c r="E125" s="7" t="str">
        <f ca="1">IF(INDIRECT($A$1&amp;"!"&amp;CELL("address",$CU125))&lt;&gt;"END",IF(INDIRECT($A$1&amp;"!"&amp;CELL("address",AB125))&lt;&gt;0,"USED IMPORTED   "&amp;INDIRECT($A$1&amp;"!"&amp;CELL("address",$CU125))&amp;"     USED  "&amp;TEXT(INDIRECT($A$1&amp;"!"&amp;CELL("address",AB125)),"#,###.#0")&amp;" KGS      AGAINST BILL OF ENTRY NO    "&amp;INDIRECT($A$1&amp;"!"&amp;CELL("address",$F125))&amp;"      Rate Per Kgs [ "&amp;INDIRECT($A$1&amp;"!"&amp;CELL("address",$I125))&amp;" ]     AGAINST H.S.CODE   "&amp;TEXT(INDIRECT($A$1&amp;"!"&amp;CELL("address",$H125)),"0000.0000")&amp;IF(OR(INDIRECT($A$1&amp;"!"&amp;CELL("address",$AD$8))&lt;&gt;"",INDIRECT($A$1&amp;"!"&amp;CELL("address",$AE$8))&lt;&gt;""),"  EFS ONLINE AC #    ","")&amp;_xlfn.IFNA(VLOOKUP(INDIRECT($A$1&amp;"!"&amp;CELL("address",AD125)),AC.No[],2,0),"")&amp;_xlfn.IFNA(IF(INDIRECT($A$1&amp;"!"&amp;CELL("address",AE125))&lt;&gt;0,"   +   "&amp;VLOOKUP(INDIRECT($A$1&amp;"!"&amp;CELL("address",AE125)),AC.No[],2,0),""),""),""),REPT("-",150))</f>
        <v/>
      </c>
      <c r="F125" s="7" t="str">
        <f ca="1">IF(INDIRECT($A$1&amp;"!"&amp;CELL("address",$CU125))&lt;&gt;"END",IF(INDIRECT($A$1&amp;"!"&amp;CELL("address",AH125))&lt;&gt;0,"USED IMPORTED   "&amp;INDIRECT($A$1&amp;"!"&amp;CELL("address",$CU125))&amp;"     USED  "&amp;TEXT(INDIRECT($A$1&amp;"!"&amp;CELL("address",AH125)),"#,###.#0")&amp;" KGS      AGAINST BILL OF ENTRY NO    "&amp;INDIRECT($A$1&amp;"!"&amp;CELL("address",$F125))&amp;"      Rate Per Kgs [ "&amp;INDIRECT($A$1&amp;"!"&amp;CELL("address",$I125))&amp;" ]     AGAINST H.S.CODE   "&amp;TEXT(INDIRECT($A$1&amp;"!"&amp;CELL("address",$H125)),"0000.0000")&amp;IF(OR(INDIRECT($A$1&amp;"!"&amp;CELL("address",$AJ$8))&lt;&gt;"",INDIRECT($A$1&amp;"!"&amp;CELL("address",$AK$8))&lt;&gt;""),"  EFS ONLINE AC #    ","")&amp;_xlfn.IFNA(VLOOKUP(INDIRECT($A$1&amp;"!"&amp;CELL("address",AJ125)),AC.No[],2,0),"")&amp;_xlfn.IFNA(IF(INDIRECT($A$1&amp;"!"&amp;CELL("address",AK125))&lt;&gt;0,"   +   "&amp;VLOOKUP(INDIRECT($A$1&amp;"!"&amp;CELL("address",AK125)),AC.No[],2,0),""),""),""),REPT("-",150))</f>
        <v/>
      </c>
      <c r="G125" s="7" t="str">
        <f ca="1">IF(INDIRECT($A$1&amp;"!"&amp;CELL("address",$CU125))&lt;&gt;"END",IF(INDIRECT($A$1&amp;"!"&amp;CELL("address",AN125))&lt;&gt;0,"USED IMPORTED   "&amp;INDIRECT($A$1&amp;"!"&amp;CELL("address",$CU125))&amp;"     USED  "&amp;TEXT(INDIRECT($A$1&amp;"!"&amp;CELL("address",AN125)),"#,###.#0")&amp;" KGS      AGAINST BILL OF ENTRY NO    "&amp;INDIRECT($A$1&amp;"!"&amp;CELL("address",$F125))&amp;"      Rate Per Kgs [ "&amp;INDIRECT($A$1&amp;"!"&amp;CELL("address",$I125))&amp;" ]     AGAINST H.S.CODE   "&amp;TEXT(INDIRECT($A$1&amp;"!"&amp;CELL("address",$H125)),"0000.0000")&amp;IF(OR(INDIRECT($A$1&amp;"!"&amp;CELL("address",$AP$8))&lt;&gt;"",INDIRECT($A$1&amp;"!"&amp;CELL("address",$AQ$8))&lt;&gt;""),"  EFS ONLINE AC #    ","")&amp;_xlfn.IFNA(VLOOKUP(INDIRECT($A$1&amp;"!"&amp;CELL("address",AP125)),AC.No[],2,0),"")&amp;_xlfn.IFNA(IF(INDIRECT($A$1&amp;"!"&amp;CELL("address",AQ125))&lt;&gt;0,"   +   "&amp;VLOOKUP(INDIRECT($A$1&amp;"!"&amp;CELL("address",AQ125)),AC.No[],2,0),""),""),""),REPT("-",150))</f>
        <v/>
      </c>
      <c r="H125" s="7" t="str">
        <f ca="1">IF(INDIRECT($A$1&amp;"!"&amp;CELL("address",$CU125))&lt;&gt;"END",IF(INDIRECT($A$1&amp;"!"&amp;CELL("address",AT125))&lt;&gt;0,"USED IMPORTED   "&amp;INDIRECT($A$1&amp;"!"&amp;CELL("address",$CU125))&amp;"     USED  "&amp;TEXT(INDIRECT($A$1&amp;"!"&amp;CELL("address",AT125)),"#,###.#0")&amp;" KGS      AGAINST BILL OF ENTRY NO    "&amp;INDIRECT($A$1&amp;"!"&amp;CELL("address",$F125))&amp;"      Rate Per Kgs [ "&amp;INDIRECT($A$1&amp;"!"&amp;CELL("address",$I125))&amp;" ]     AGAINST H.S.CODE   "&amp;TEXT(INDIRECT($A$1&amp;"!"&amp;CELL("address",$H125)),"0000.0000")&amp;IF(OR(INDIRECT($A$1&amp;"!"&amp;CELL("address",$AV$8))&lt;&gt;"",INDIRECT($A$1&amp;"!"&amp;CELL("address",$AW$8))&lt;&gt;""),"  EFS ONLINE AC #    ","")&amp;_xlfn.IFNA(VLOOKUP(INDIRECT($A$1&amp;"!"&amp;CELL("address",AV125)),AC.No[],2,0),"")&amp;_xlfn.IFNA(IF(INDIRECT($A$1&amp;"!"&amp;CELL("address",AW125))&lt;&gt;0,"   +   "&amp;VLOOKUP(INDIRECT($A$1&amp;"!"&amp;CELL("address",AW125)),AC.No[],2,0),""),""),""),REPT("-",150))</f>
        <v/>
      </c>
      <c r="I125" s="7" t="str">
        <f ca="1">IF(INDIRECT($A$1&amp;"!"&amp;CELL("address",$CU125))&lt;&gt;"END",IF(INDIRECT($A$1&amp;"!"&amp;CELL("address",AZ125))&lt;&gt;0,"USED IMPORTED   "&amp;INDIRECT($A$1&amp;"!"&amp;CELL("address",$CU125))&amp;"     USED  "&amp;TEXT(INDIRECT($A$1&amp;"!"&amp;CELL("address",AZ125)),"#,###.#0")&amp;" KGS      AGAINST BILL OF ENTRY NO    "&amp;INDIRECT($A$1&amp;"!"&amp;CELL("address",$F125))&amp;"      Rate Per Kgs [ "&amp;INDIRECT($A$1&amp;"!"&amp;CELL("address",$I125))&amp;" ]     AGAINST H.S.CODE   "&amp;TEXT(INDIRECT($A$1&amp;"!"&amp;CELL("address",$H125)),"0000.0000")&amp;IF(OR(INDIRECT($A$1&amp;"!"&amp;CELL("address",$BB$8))&lt;&gt;"",INDIRECT($A$1&amp;"!"&amp;CELL("address",$BC$8))&lt;&gt;""),"  EFS ONLINE AC #    ","")&amp;_xlfn.IFNA(VLOOKUP(INDIRECT($A$1&amp;"!"&amp;CELL("address",BB125)),AC.No[],2,0),"")&amp;_xlfn.IFNA(IF(INDIRECT($A$1&amp;"!"&amp;CELL("address",BC125))&lt;&gt;0,"   +   "&amp;VLOOKUP(INDIRECT($A$1&amp;"!"&amp;CELL("address",BC125)),AC.No[],2,0),""),""),""),REPT("-",150))</f>
        <v/>
      </c>
      <c r="J125" s="7" t="str">
        <f ca="1">IF(INDIRECT($A$1&amp;"!"&amp;CELL("address",$CU125))&lt;&gt;"END",IF(INDIRECT($A$1&amp;"!"&amp;CELL("address",BF125))&lt;&gt;0,"USED IMPORTED   "&amp;INDIRECT($A$1&amp;"!"&amp;CELL("address",$CU125))&amp;"     USED  "&amp;TEXT(INDIRECT($A$1&amp;"!"&amp;CELL("address",BF125)),"#,###.#0")&amp;" KGS      AGAINST BILL OF ENTRY NO    "&amp;INDIRECT($A$1&amp;"!"&amp;CELL("address",$F125))&amp;"      Rate Per Kgs [ "&amp;INDIRECT($A$1&amp;"!"&amp;CELL("address",$I125))&amp;" ]     AGAINST H.S.CODE   "&amp;TEXT(INDIRECT($A$1&amp;"!"&amp;CELL("address",$H125)),"0000.0000")&amp;IF(OR(INDIRECT($A$1&amp;"!"&amp;CELL("address",$BH$8))&lt;&gt;"",INDIRECT($A$1&amp;"!"&amp;CELL("address",$BI$8))&lt;&gt;""),"  EFS ONLINE AC #    ","")&amp;_xlfn.IFNA(VLOOKUP(INDIRECT($A$1&amp;"!"&amp;CELL("address",BH125)),AC.No[],2,0),"")&amp;_xlfn.IFNA(IF(INDIRECT($A$1&amp;"!"&amp;CELL("address",BI125))&lt;&gt;0,"   +   "&amp;VLOOKUP(INDIRECT($A$1&amp;"!"&amp;CELL("address",BI125)),AC.No[],2,0),""),""),""),REPT("-",150))</f>
        <v/>
      </c>
      <c r="K125" s="7" t="str">
        <f ca="1">IF(INDIRECT($A$1&amp;"!"&amp;CELL("address",$CU125))&lt;&gt;"END",IF(INDIRECT($A$1&amp;"!"&amp;CELL("address",BL125))&lt;&gt;0,"USED IMPORTED   "&amp;INDIRECT($A$1&amp;"!"&amp;CELL("address",$CU125))&amp;"     USED  "&amp;TEXT(INDIRECT($A$1&amp;"!"&amp;CELL("address",BL125)),"#,###.#0")&amp;" KGS      AGAINST BILL OF ENTRY NO    "&amp;INDIRECT($A$1&amp;"!"&amp;CELL("address",$F125))&amp;"      Rate Per Kgs [ "&amp;INDIRECT($A$1&amp;"!"&amp;CELL("address",$I125))&amp;" ]     AGAINST H.S.CODE   "&amp;TEXT(INDIRECT($A$1&amp;"!"&amp;CELL("address",$H125)),"0000.0000")&amp;IF(OR(INDIRECT($A$1&amp;"!"&amp;CELL("address",$BN$8))&lt;&gt;"",INDIRECT($A$1&amp;"!"&amp;CELL("address",$BO$8))&lt;&gt;""),"  EFS ONLINE AC #    ","")&amp;_xlfn.IFNA(VLOOKUP(INDIRECT($A$1&amp;"!"&amp;CELL("address",BN125)),AC.No[],2,0),"")&amp;_xlfn.IFNA(IF(INDIRECT($A$1&amp;"!"&amp;CELL("address",BO125))&lt;&gt;0,"   +   "&amp;VLOOKUP(INDIRECT($A$1&amp;"!"&amp;CELL("address",BO125)),AC.No[],2,0),""),""),""),REPT("-",150))</f>
        <v/>
      </c>
      <c r="L125" s="7" t="str">
        <f ca="1">IF(INDIRECT($A$1&amp;"!"&amp;CELL("address",$CU125))&lt;&gt;"END",IF(INDIRECT($A$1&amp;"!"&amp;CELL("address",BR125))&lt;&gt;0,"USED IMPORTED   "&amp;INDIRECT($A$1&amp;"!"&amp;CELL("address",$CU125))&amp;"     USED  "&amp;TEXT(INDIRECT($A$1&amp;"!"&amp;CELL("address",BR125)),"#,###.#0")&amp;" KGS      AGAINST BILL OF ENTRY NO    "&amp;INDIRECT($A$1&amp;"!"&amp;CELL("address",$F125))&amp;"      Rate Per Kgs [ "&amp;INDIRECT($A$1&amp;"!"&amp;CELL("address",$I125))&amp;" ]     AGAINST H.S.CODE   "&amp;TEXT(INDIRECT($A$1&amp;"!"&amp;CELL("address",$H125)),"0000.0000")&amp;IF(OR(INDIRECT($A$1&amp;"!"&amp;CELL("address",$BT$8))&lt;&gt;"",INDIRECT($A$1&amp;"!"&amp;CELL("address",$BU$8))&lt;&gt;""),"  EFS ONLINE AC #    ","")&amp;_xlfn.IFNA(VLOOKUP(INDIRECT($A$1&amp;"!"&amp;CELL("address",BT125)),AC.No[],2,0),"")&amp;_xlfn.IFNA(IF(INDIRECT($A$1&amp;"!"&amp;CELL("address",BU125))&lt;&gt;0,"   +   "&amp;VLOOKUP(INDIRECT($A$1&amp;"!"&amp;CELL("address",BU125)),AC.No[],2,0),""),""),""),REPT("-",150))</f>
        <v/>
      </c>
      <c r="M125" s="7" t="str">
        <f ca="1">IF(INDIRECT($A$1&amp;"!"&amp;CELL("address",$CU125))&lt;&gt;"END",IF(INDIRECT($A$1&amp;"!"&amp;CELL("address",BX125))&lt;&gt;0,"USED IMPORTED   "&amp;INDIRECT($A$1&amp;"!"&amp;CELL("address",$CU125))&amp;"     USED  "&amp;TEXT(INDIRECT($A$1&amp;"!"&amp;CELL("address",BX125)),"#,###.#0")&amp;" KGS      AGAINST BILL OF ENTRY NO    "&amp;INDIRECT($A$1&amp;"!"&amp;CELL("address",$F125))&amp;"      Rate Per Kgs [ "&amp;INDIRECT($A$1&amp;"!"&amp;CELL("address",$I125))&amp;" ]     AGAINST H.S.CODE   "&amp;TEXT(INDIRECT($A$1&amp;"!"&amp;CELL("address",$H125)),"0000.0000")&amp;IF(OR(INDIRECT($A$1&amp;"!"&amp;CELL("address",$BZ$8))&lt;&gt;"",INDIRECT($A$1&amp;"!"&amp;CELL("address",$CA$8))&lt;&gt;""),"  EFS ONLINE AC #    ","")&amp;_xlfn.IFNA(VLOOKUP(INDIRECT($A$1&amp;"!"&amp;CELL("address",BZ125)),AC.No[],2,0),"")&amp;_xlfn.IFNA(IF(INDIRECT($A$1&amp;"!"&amp;CELL("address",CA125))&lt;&gt;0,"   +   "&amp;VLOOKUP(INDIRECT($A$1&amp;"!"&amp;CELL("address",CA125)),AC.No[],2,0),""),""),""),REPT("-",150))</f>
        <v/>
      </c>
      <c r="N125" s="7" t="str">
        <f ca="1">IF(INDIRECT($A$1&amp;"!"&amp;CELL("address",$CU125))&lt;&gt;"END",IF(INDIRECT($A$1&amp;"!"&amp;CELL("address",CD125))&lt;&gt;0,"USED IMPORTED   "&amp;INDIRECT($A$1&amp;"!"&amp;CELL("address",$CU125))&amp;"     USED  "&amp;TEXT(INDIRECT($A$1&amp;"!"&amp;CELL("address",CD125)),"#,###.#0")&amp;" KGS      AGAINST BILL OF ENTRY NO    "&amp;INDIRECT($A$1&amp;"!"&amp;CELL("address",$F125))&amp;"      Rate Per Kgs [ "&amp;INDIRECT($A$1&amp;"!"&amp;CELL("address",$I125))&amp;" ]     AGAINST H.S.CODE   "&amp;TEXT(INDIRECT($A$1&amp;"!"&amp;CELL("address",$H125)),"0000.0000")&amp;IF(OR(INDIRECT($A$1&amp;"!"&amp;CELL("address",$CF$8))&lt;&gt;"",INDIRECT($A$1&amp;"!"&amp;CELL("address",$CG$8))&lt;&gt;""),"  EFS ONLINE AC #    ","")&amp;_xlfn.IFNA(VLOOKUP(INDIRECT($A$1&amp;"!"&amp;CELL("address",CF125)),AC.No[],2,0),"")&amp;_xlfn.IFNA(IF(INDIRECT($A$1&amp;"!"&amp;CELL("address",CG125))&lt;&gt;0,"   +   "&amp;VLOOKUP(INDIRECT($A$1&amp;"!"&amp;CELL("address",CG125)),AC.No[],2,0),""),""),""),REPT("-",150))</f>
        <v/>
      </c>
      <c r="O125" s="7" t="str">
        <f ca="1">IF(INDIRECT($A$1&amp;"!"&amp;CELL("address",$CU125))&lt;&gt;"END",IF(INDIRECT($A$1&amp;"!"&amp;CELL("address",CJ125))&lt;&gt;0,"USED IMPORTED   "&amp;INDIRECT($A$1&amp;"!"&amp;CELL("address",$CU125))&amp;"     USED  "&amp;TEXT(INDIRECT($A$1&amp;"!"&amp;CELL("address",CJ125)),"#,###.#0")&amp;" KGS      AGAINST BILL OF ENTRY NO    "&amp;INDIRECT($A$1&amp;"!"&amp;CELL("address",$F125))&amp;"      Rate Per Kgs [ "&amp;INDIRECT($A$1&amp;"!"&amp;CELL("address",$I125))&amp;" ]     AGAINST H.S.CODE   "&amp;TEXT(INDIRECT($A$1&amp;"!"&amp;CELL("address",$H125)),"0000.0000")&amp;IF(OR(INDIRECT($A$1&amp;"!"&amp;CELL("address",$CL$8))&lt;&gt;"",INDIRECT($A$1&amp;"!"&amp;CELL("address",$CM$8))&lt;&gt;""),"  EFS ONLINE AC #    ","")&amp;_xlfn.IFNA(VLOOKUP(INDIRECT($A$1&amp;"!"&amp;CELL("address",CL125)),AC.No[],2,0),"")&amp;_xlfn.IFNA(IF(INDIRECT($A$1&amp;"!"&amp;CELL("address",CM125))&lt;&gt;0,"   +   "&amp;VLOOKUP(INDIRECT($A$1&amp;"!"&amp;CELL("address",CM125)),AC.No[],2,0),""),""),""),REPT("-",150))</f>
        <v/>
      </c>
      <c r="P125" s="7" t="str">
        <f ca="1">IF(INDIRECT($A$1&amp;"!"&amp;CELL("address",$CU125))&lt;&gt;"END",IF(INDIRECT($A$1&amp;"!"&amp;CELL("address",CP125))&lt;&gt;0,"USED IMPORTED   "&amp;INDIRECT($A$1&amp;"!"&amp;CELL("address",$CU125))&amp;"     USED  "&amp;TEXT(INDIRECT($A$1&amp;"!"&amp;CELL("address",CP125)),"#,###.#0")&amp;" KGS      AGAINST BILL OF ENTRY NO    "&amp;INDIRECT($A$1&amp;"!"&amp;CELL("address",$F125))&amp;"      Rate Per Kgs [ "&amp;INDIRECT($A$1&amp;"!"&amp;CELL("address",$I125))&amp;" ]     AGAINST H.S.CODE   "&amp;TEXT(INDIRECT($A$1&amp;"!"&amp;CELL("address",$H125)),"0000.0000")&amp;IF(OR(INDIRECT($A$1&amp;"!"&amp;CELL("address",$CR$8))&lt;&gt;"",INDIRECT($A$1&amp;"!"&amp;CELL("address",$CS$8))&lt;&gt;""),"  EFS ONLINE AC #    ","")&amp;_xlfn.IFNA(VLOOKUP(INDIRECT($A$1&amp;"!"&amp;CELL("address",CR125)),AC.No[],2,0),"")&amp;_xlfn.IFNA(IF(INDIRECT($A$1&amp;"!"&amp;CELL("address",CS125))&lt;&gt;0,"   +   "&amp;VLOOKUP(INDIRECT($A$1&amp;"!"&amp;CELL("address",CS125)),AC.No[],2,0),""),""),""),REPT("-",150))</f>
        <v/>
      </c>
    </row>
    <row r="126" spans="1:16" x14ac:dyDescent="0.2">
      <c r="A126" s="124">
        <v>117</v>
      </c>
      <c r="B126" s="7" t="str">
        <f ca="1">IF(INDIRECT($A$1&amp;"!"&amp;CELL("address",$CU126))&lt;&gt;"END",IF(INDIRECT($A$1&amp;"!"&amp;CELL("address",J126))&lt;&gt;0,"USED IMPORTED   "&amp;INDIRECT($A$1&amp;"!"&amp;CELL("address",$CU126))&amp;"     USED  "&amp;TEXT(INDIRECT($A$1&amp;"!"&amp;CELL("address",J126)),"#,###.#0")&amp;" KGS      AGAINST BILL OF ENTRY NO    "&amp;INDIRECT($A$1&amp;"!"&amp;CELL("address",$F126))&amp;"      Rate Per Kgs [ "&amp;INDIRECT($A$1&amp;"!"&amp;CELL("address",$I126))&amp;" ]     AGAINST H.S.CODE   "&amp;TEXT(INDIRECT($A$1&amp;"!"&amp;CELL("address",$H126)),"0000.0000")&amp;IF(OR(INDIRECT($A$1&amp;"!"&amp;CELL("address",$L$8))&lt;&gt;"",INDIRECT($A$1&amp;"!"&amp;CELL("address",$M$8))&lt;&gt;""),"  EFS ONLINE AC #    ","")&amp;_xlfn.IFNA(VLOOKUP(INDIRECT($A$1&amp;"!"&amp;CELL("address",L126)),AC.No[],2,0),"")&amp;_xlfn.IFNA(IF(INDIRECT($A$1&amp;"!"&amp;CELL("address",M126))&lt;&gt;0,"   +   "&amp;VLOOKUP(INDIRECT($A$1&amp;"!"&amp;CELL("address",M126)),AC.No[],2,0),""),""),""),REPT("-",150))</f>
        <v xml:space="preserve">USED IMPORTED        USED  29,620.0 KGS      AGAINST BILL OF ENTRY NO    08032024-A-070152      Rate Per Kgs [ 0.28 ]     AGAINST H.S.CODE   2815.1200  EFS ONLINE AC #    </v>
      </c>
      <c r="C126" s="7" t="str">
        <f ca="1">IF(INDIRECT($A$1&amp;"!"&amp;CELL("address",$CU126))&lt;&gt;"END",IF(INDIRECT($A$1&amp;"!"&amp;CELL("address",P126))&lt;&gt;0,"USED IMPORTED   "&amp;INDIRECT($A$1&amp;"!"&amp;CELL("address",$CU126))&amp;"     USED  "&amp;TEXT(INDIRECT($A$1&amp;"!"&amp;CELL("address",P126)),"#,###.#0")&amp;" KGS      AGAINST BILL OF ENTRY NO    "&amp;INDIRECT($A$1&amp;"!"&amp;CELL("address",$F126))&amp;"      Rate Per Kgs [ "&amp;INDIRECT($A$1&amp;"!"&amp;CELL("address",$I126))&amp;" ]     AGAINST H.S.CODE   "&amp;TEXT(INDIRECT($A$1&amp;"!"&amp;CELL("address",$H126)),"0000.0000")&amp;IF(OR(INDIRECT($A$1&amp;"!"&amp;CELL("address",$R$8))&lt;&gt;"",INDIRECT($A$1&amp;"!"&amp;CELL("address",$S$8))&lt;&gt;""),"  EFS ONLINE AC #    ","")&amp;_xlfn.IFNA(VLOOKUP(INDIRECT($A$1&amp;"!"&amp;CELL("address",R126)),AC.No[],2,0),"")&amp;_xlfn.IFNA(IF(INDIRECT($A$1&amp;"!"&amp;CELL("address",S126))&lt;&gt;0,"   +   "&amp;VLOOKUP(INDIRECT($A$1&amp;"!"&amp;CELL("address",S126)),AC.No[],2,0),""),""),""),REPT("-",150))</f>
        <v/>
      </c>
      <c r="D126" s="7" t="str">
        <f ca="1">IF(INDIRECT($A$1&amp;"!"&amp;CELL("address",$CU126))&lt;&gt;"END",IF(INDIRECT($A$1&amp;"!"&amp;CELL("address",V126))&lt;&gt;0,"USED IMPORTED   "&amp;INDIRECT($A$1&amp;"!"&amp;CELL("address",$CU126))&amp;"     USED  "&amp;TEXT(INDIRECT($A$1&amp;"!"&amp;CELL("address",V126)),"#,###.#0")&amp;" KGS      AGAINST BILL OF ENTRY NO    "&amp;INDIRECT($A$1&amp;"!"&amp;CELL("address",$F126))&amp;"      Rate Per Kgs [ "&amp;INDIRECT($A$1&amp;"!"&amp;CELL("address",$I126))&amp;" ]     AGAINST H.S.CODE   "&amp;TEXT(INDIRECT($A$1&amp;"!"&amp;CELL("address",$H126)),"0000.0000")&amp;IF(OR(INDIRECT($A$1&amp;"!"&amp;CELL("address",$X$8))&lt;&gt;"",INDIRECT($A$1&amp;"!"&amp;CELL("address",$Y$8))&lt;&gt;""),"  EFS ONLINE AC #    ","")&amp;_xlfn.IFNA(VLOOKUP(INDIRECT($A$1&amp;"!"&amp;CELL("address",X126)),AC.No[],2,0),"")&amp;_xlfn.IFNA(IF(INDIRECT($A$1&amp;"!"&amp;CELL("address",Y126))&lt;&gt;0,"   +   "&amp;VLOOKUP(INDIRECT($A$1&amp;"!"&amp;CELL("address",Y126)),AC.No[],2,0),""),""),""),REPT("-",150))</f>
        <v/>
      </c>
      <c r="E126" s="7" t="str">
        <f ca="1">IF(INDIRECT($A$1&amp;"!"&amp;CELL("address",$CU126))&lt;&gt;"END",IF(INDIRECT($A$1&amp;"!"&amp;CELL("address",AB126))&lt;&gt;0,"USED IMPORTED   "&amp;INDIRECT($A$1&amp;"!"&amp;CELL("address",$CU126))&amp;"     USED  "&amp;TEXT(INDIRECT($A$1&amp;"!"&amp;CELL("address",AB126)),"#,###.#0")&amp;" KGS      AGAINST BILL OF ENTRY NO    "&amp;INDIRECT($A$1&amp;"!"&amp;CELL("address",$F126))&amp;"      Rate Per Kgs [ "&amp;INDIRECT($A$1&amp;"!"&amp;CELL("address",$I126))&amp;" ]     AGAINST H.S.CODE   "&amp;TEXT(INDIRECT($A$1&amp;"!"&amp;CELL("address",$H126)),"0000.0000")&amp;IF(OR(INDIRECT($A$1&amp;"!"&amp;CELL("address",$AD$8))&lt;&gt;"",INDIRECT($A$1&amp;"!"&amp;CELL("address",$AE$8))&lt;&gt;""),"  EFS ONLINE AC #    ","")&amp;_xlfn.IFNA(VLOOKUP(INDIRECT($A$1&amp;"!"&amp;CELL("address",AD126)),AC.No[],2,0),"")&amp;_xlfn.IFNA(IF(INDIRECT($A$1&amp;"!"&amp;CELL("address",AE126))&lt;&gt;0,"   +   "&amp;VLOOKUP(INDIRECT($A$1&amp;"!"&amp;CELL("address",AE126)),AC.No[],2,0),""),""),""),REPT("-",150))</f>
        <v/>
      </c>
      <c r="F126" s="7" t="str">
        <f ca="1">IF(INDIRECT($A$1&amp;"!"&amp;CELL("address",$CU126))&lt;&gt;"END",IF(INDIRECT($A$1&amp;"!"&amp;CELL("address",AH126))&lt;&gt;0,"USED IMPORTED   "&amp;INDIRECT($A$1&amp;"!"&amp;CELL("address",$CU126))&amp;"     USED  "&amp;TEXT(INDIRECT($A$1&amp;"!"&amp;CELL("address",AH126)),"#,###.#0")&amp;" KGS      AGAINST BILL OF ENTRY NO    "&amp;INDIRECT($A$1&amp;"!"&amp;CELL("address",$F126))&amp;"      Rate Per Kgs [ "&amp;INDIRECT($A$1&amp;"!"&amp;CELL("address",$I126))&amp;" ]     AGAINST H.S.CODE   "&amp;TEXT(INDIRECT($A$1&amp;"!"&amp;CELL("address",$H126)),"0000.0000")&amp;IF(OR(INDIRECT($A$1&amp;"!"&amp;CELL("address",$AJ$8))&lt;&gt;"",INDIRECT($A$1&amp;"!"&amp;CELL("address",$AK$8))&lt;&gt;""),"  EFS ONLINE AC #    ","")&amp;_xlfn.IFNA(VLOOKUP(INDIRECT($A$1&amp;"!"&amp;CELL("address",AJ126)),AC.No[],2,0),"")&amp;_xlfn.IFNA(IF(INDIRECT($A$1&amp;"!"&amp;CELL("address",AK126))&lt;&gt;0,"   +   "&amp;VLOOKUP(INDIRECT($A$1&amp;"!"&amp;CELL("address",AK126)),AC.No[],2,0),""),""),""),REPT("-",150))</f>
        <v/>
      </c>
      <c r="G126" s="7" t="str">
        <f ca="1">IF(INDIRECT($A$1&amp;"!"&amp;CELL("address",$CU126))&lt;&gt;"END",IF(INDIRECT($A$1&amp;"!"&amp;CELL("address",AN126))&lt;&gt;0,"USED IMPORTED   "&amp;INDIRECT($A$1&amp;"!"&amp;CELL("address",$CU126))&amp;"     USED  "&amp;TEXT(INDIRECT($A$1&amp;"!"&amp;CELL("address",AN126)),"#,###.#0")&amp;" KGS      AGAINST BILL OF ENTRY NO    "&amp;INDIRECT($A$1&amp;"!"&amp;CELL("address",$F126))&amp;"      Rate Per Kgs [ "&amp;INDIRECT($A$1&amp;"!"&amp;CELL("address",$I126))&amp;" ]     AGAINST H.S.CODE   "&amp;TEXT(INDIRECT($A$1&amp;"!"&amp;CELL("address",$H126)),"0000.0000")&amp;IF(OR(INDIRECT($A$1&amp;"!"&amp;CELL("address",$AP$8))&lt;&gt;"",INDIRECT($A$1&amp;"!"&amp;CELL("address",$AQ$8))&lt;&gt;""),"  EFS ONLINE AC #    ","")&amp;_xlfn.IFNA(VLOOKUP(INDIRECT($A$1&amp;"!"&amp;CELL("address",AP126)),AC.No[],2,0),"")&amp;_xlfn.IFNA(IF(INDIRECT($A$1&amp;"!"&amp;CELL("address",AQ126))&lt;&gt;0,"   +   "&amp;VLOOKUP(INDIRECT($A$1&amp;"!"&amp;CELL("address",AQ126)),AC.No[],2,0),""),""),""),REPT("-",150))</f>
        <v/>
      </c>
      <c r="H126" s="7" t="str">
        <f ca="1">IF(INDIRECT($A$1&amp;"!"&amp;CELL("address",$CU126))&lt;&gt;"END",IF(INDIRECT($A$1&amp;"!"&amp;CELL("address",AT126))&lt;&gt;0,"USED IMPORTED   "&amp;INDIRECT($A$1&amp;"!"&amp;CELL("address",$CU126))&amp;"     USED  "&amp;TEXT(INDIRECT($A$1&amp;"!"&amp;CELL("address",AT126)),"#,###.#0")&amp;" KGS      AGAINST BILL OF ENTRY NO    "&amp;INDIRECT($A$1&amp;"!"&amp;CELL("address",$F126))&amp;"      Rate Per Kgs [ "&amp;INDIRECT($A$1&amp;"!"&amp;CELL("address",$I126))&amp;" ]     AGAINST H.S.CODE   "&amp;TEXT(INDIRECT($A$1&amp;"!"&amp;CELL("address",$H126)),"0000.0000")&amp;IF(OR(INDIRECT($A$1&amp;"!"&amp;CELL("address",$AV$8))&lt;&gt;"",INDIRECT($A$1&amp;"!"&amp;CELL("address",$AW$8))&lt;&gt;""),"  EFS ONLINE AC #    ","")&amp;_xlfn.IFNA(VLOOKUP(INDIRECT($A$1&amp;"!"&amp;CELL("address",AV126)),AC.No[],2,0),"")&amp;_xlfn.IFNA(IF(INDIRECT($A$1&amp;"!"&amp;CELL("address",AW126))&lt;&gt;0,"   +   "&amp;VLOOKUP(INDIRECT($A$1&amp;"!"&amp;CELL("address",AW126)),AC.No[],2,0),""),""),""),REPT("-",150))</f>
        <v/>
      </c>
      <c r="I126" s="7" t="str">
        <f ca="1">IF(INDIRECT($A$1&amp;"!"&amp;CELL("address",$CU126))&lt;&gt;"END",IF(INDIRECT($A$1&amp;"!"&amp;CELL("address",AZ126))&lt;&gt;0,"USED IMPORTED   "&amp;INDIRECT($A$1&amp;"!"&amp;CELL("address",$CU126))&amp;"     USED  "&amp;TEXT(INDIRECT($A$1&amp;"!"&amp;CELL("address",AZ126)),"#,###.#0")&amp;" KGS      AGAINST BILL OF ENTRY NO    "&amp;INDIRECT($A$1&amp;"!"&amp;CELL("address",$F126))&amp;"      Rate Per Kgs [ "&amp;INDIRECT($A$1&amp;"!"&amp;CELL("address",$I126))&amp;" ]     AGAINST H.S.CODE   "&amp;TEXT(INDIRECT($A$1&amp;"!"&amp;CELL("address",$H126)),"0000.0000")&amp;IF(OR(INDIRECT($A$1&amp;"!"&amp;CELL("address",$BB$8))&lt;&gt;"",INDIRECT($A$1&amp;"!"&amp;CELL("address",$BC$8))&lt;&gt;""),"  EFS ONLINE AC #    ","")&amp;_xlfn.IFNA(VLOOKUP(INDIRECT($A$1&amp;"!"&amp;CELL("address",BB126)),AC.No[],2,0),"")&amp;_xlfn.IFNA(IF(INDIRECT($A$1&amp;"!"&amp;CELL("address",BC126))&lt;&gt;0,"   +   "&amp;VLOOKUP(INDIRECT($A$1&amp;"!"&amp;CELL("address",BC126)),AC.No[],2,0),""),""),""),REPT("-",150))</f>
        <v/>
      </c>
      <c r="J126" s="7" t="str">
        <f ca="1">IF(INDIRECT($A$1&amp;"!"&amp;CELL("address",$CU126))&lt;&gt;"END",IF(INDIRECT($A$1&amp;"!"&amp;CELL("address",BF126))&lt;&gt;0,"USED IMPORTED   "&amp;INDIRECT($A$1&amp;"!"&amp;CELL("address",$CU126))&amp;"     USED  "&amp;TEXT(INDIRECT($A$1&amp;"!"&amp;CELL("address",BF126)),"#,###.#0")&amp;" KGS      AGAINST BILL OF ENTRY NO    "&amp;INDIRECT($A$1&amp;"!"&amp;CELL("address",$F126))&amp;"      Rate Per Kgs [ "&amp;INDIRECT($A$1&amp;"!"&amp;CELL("address",$I126))&amp;" ]     AGAINST H.S.CODE   "&amp;TEXT(INDIRECT($A$1&amp;"!"&amp;CELL("address",$H126)),"0000.0000")&amp;IF(OR(INDIRECT($A$1&amp;"!"&amp;CELL("address",$BH$8))&lt;&gt;"",INDIRECT($A$1&amp;"!"&amp;CELL("address",$BI$8))&lt;&gt;""),"  EFS ONLINE AC #    ","")&amp;_xlfn.IFNA(VLOOKUP(INDIRECT($A$1&amp;"!"&amp;CELL("address",BH126)),AC.No[],2,0),"")&amp;_xlfn.IFNA(IF(INDIRECT($A$1&amp;"!"&amp;CELL("address",BI126))&lt;&gt;0,"   +   "&amp;VLOOKUP(INDIRECT($A$1&amp;"!"&amp;CELL("address",BI126)),AC.No[],2,0),""),""),""),REPT("-",150))</f>
        <v/>
      </c>
      <c r="K126" s="7" t="str">
        <f ca="1">IF(INDIRECT($A$1&amp;"!"&amp;CELL("address",$CU126))&lt;&gt;"END",IF(INDIRECT($A$1&amp;"!"&amp;CELL("address",BL126))&lt;&gt;0,"USED IMPORTED   "&amp;INDIRECT($A$1&amp;"!"&amp;CELL("address",$CU126))&amp;"     USED  "&amp;TEXT(INDIRECT($A$1&amp;"!"&amp;CELL("address",BL126)),"#,###.#0")&amp;" KGS      AGAINST BILL OF ENTRY NO    "&amp;INDIRECT($A$1&amp;"!"&amp;CELL("address",$F126))&amp;"      Rate Per Kgs [ "&amp;INDIRECT($A$1&amp;"!"&amp;CELL("address",$I126))&amp;" ]     AGAINST H.S.CODE   "&amp;TEXT(INDIRECT($A$1&amp;"!"&amp;CELL("address",$H126)),"0000.0000")&amp;IF(OR(INDIRECT($A$1&amp;"!"&amp;CELL("address",$BN$8))&lt;&gt;"",INDIRECT($A$1&amp;"!"&amp;CELL("address",$BO$8))&lt;&gt;""),"  EFS ONLINE AC #    ","")&amp;_xlfn.IFNA(VLOOKUP(INDIRECT($A$1&amp;"!"&amp;CELL("address",BN126)),AC.No[],2,0),"")&amp;_xlfn.IFNA(IF(INDIRECT($A$1&amp;"!"&amp;CELL("address",BO126))&lt;&gt;0,"   +   "&amp;VLOOKUP(INDIRECT($A$1&amp;"!"&amp;CELL("address",BO126)),AC.No[],2,0),""),""),""),REPT("-",150))</f>
        <v/>
      </c>
      <c r="L126" s="7" t="str">
        <f ca="1">IF(INDIRECT($A$1&amp;"!"&amp;CELL("address",$CU126))&lt;&gt;"END",IF(INDIRECT($A$1&amp;"!"&amp;CELL("address",BR126))&lt;&gt;0,"USED IMPORTED   "&amp;INDIRECT($A$1&amp;"!"&amp;CELL("address",$CU126))&amp;"     USED  "&amp;TEXT(INDIRECT($A$1&amp;"!"&amp;CELL("address",BR126)),"#,###.#0")&amp;" KGS      AGAINST BILL OF ENTRY NO    "&amp;INDIRECT($A$1&amp;"!"&amp;CELL("address",$F126))&amp;"      Rate Per Kgs [ "&amp;INDIRECT($A$1&amp;"!"&amp;CELL("address",$I126))&amp;" ]     AGAINST H.S.CODE   "&amp;TEXT(INDIRECT($A$1&amp;"!"&amp;CELL("address",$H126)),"0000.0000")&amp;IF(OR(INDIRECT($A$1&amp;"!"&amp;CELL("address",$BT$8))&lt;&gt;"",INDIRECT($A$1&amp;"!"&amp;CELL("address",$BU$8))&lt;&gt;""),"  EFS ONLINE AC #    ","")&amp;_xlfn.IFNA(VLOOKUP(INDIRECT($A$1&amp;"!"&amp;CELL("address",BT126)),AC.No[],2,0),"")&amp;_xlfn.IFNA(IF(INDIRECT($A$1&amp;"!"&amp;CELL("address",BU126))&lt;&gt;0,"   +   "&amp;VLOOKUP(INDIRECT($A$1&amp;"!"&amp;CELL("address",BU126)),AC.No[],2,0),""),""),""),REPT("-",150))</f>
        <v/>
      </c>
      <c r="M126" s="7" t="str">
        <f ca="1">IF(INDIRECT($A$1&amp;"!"&amp;CELL("address",$CU126))&lt;&gt;"END",IF(INDIRECT($A$1&amp;"!"&amp;CELL("address",BX126))&lt;&gt;0,"USED IMPORTED   "&amp;INDIRECT($A$1&amp;"!"&amp;CELL("address",$CU126))&amp;"     USED  "&amp;TEXT(INDIRECT($A$1&amp;"!"&amp;CELL("address",BX126)),"#,###.#0")&amp;" KGS      AGAINST BILL OF ENTRY NO    "&amp;INDIRECT($A$1&amp;"!"&amp;CELL("address",$F126))&amp;"      Rate Per Kgs [ "&amp;INDIRECT($A$1&amp;"!"&amp;CELL("address",$I126))&amp;" ]     AGAINST H.S.CODE   "&amp;TEXT(INDIRECT($A$1&amp;"!"&amp;CELL("address",$H126)),"0000.0000")&amp;IF(OR(INDIRECT($A$1&amp;"!"&amp;CELL("address",$BZ$8))&lt;&gt;"",INDIRECT($A$1&amp;"!"&amp;CELL("address",$CA$8))&lt;&gt;""),"  EFS ONLINE AC #    ","")&amp;_xlfn.IFNA(VLOOKUP(INDIRECT($A$1&amp;"!"&amp;CELL("address",BZ126)),AC.No[],2,0),"")&amp;_xlfn.IFNA(IF(INDIRECT($A$1&amp;"!"&amp;CELL("address",CA126))&lt;&gt;0,"   +   "&amp;VLOOKUP(INDIRECT($A$1&amp;"!"&amp;CELL("address",CA126)),AC.No[],2,0),""),""),""),REPT("-",150))</f>
        <v/>
      </c>
      <c r="N126" s="7" t="str">
        <f ca="1">IF(INDIRECT($A$1&amp;"!"&amp;CELL("address",$CU126))&lt;&gt;"END",IF(INDIRECT($A$1&amp;"!"&amp;CELL("address",CD126))&lt;&gt;0,"USED IMPORTED   "&amp;INDIRECT($A$1&amp;"!"&amp;CELL("address",$CU126))&amp;"     USED  "&amp;TEXT(INDIRECT($A$1&amp;"!"&amp;CELL("address",CD126)),"#,###.#0")&amp;" KGS      AGAINST BILL OF ENTRY NO    "&amp;INDIRECT($A$1&amp;"!"&amp;CELL("address",$F126))&amp;"      Rate Per Kgs [ "&amp;INDIRECT($A$1&amp;"!"&amp;CELL("address",$I126))&amp;" ]     AGAINST H.S.CODE   "&amp;TEXT(INDIRECT($A$1&amp;"!"&amp;CELL("address",$H126)),"0000.0000")&amp;IF(OR(INDIRECT($A$1&amp;"!"&amp;CELL("address",$CF$8))&lt;&gt;"",INDIRECT($A$1&amp;"!"&amp;CELL("address",$CG$8))&lt;&gt;""),"  EFS ONLINE AC #    ","")&amp;_xlfn.IFNA(VLOOKUP(INDIRECT($A$1&amp;"!"&amp;CELL("address",CF126)),AC.No[],2,0),"")&amp;_xlfn.IFNA(IF(INDIRECT($A$1&amp;"!"&amp;CELL("address",CG126))&lt;&gt;0,"   +   "&amp;VLOOKUP(INDIRECT($A$1&amp;"!"&amp;CELL("address",CG126)),AC.No[],2,0),""),""),""),REPT("-",150))</f>
        <v/>
      </c>
      <c r="O126" s="7" t="str">
        <f ca="1">IF(INDIRECT($A$1&amp;"!"&amp;CELL("address",$CU126))&lt;&gt;"END",IF(INDIRECT($A$1&amp;"!"&amp;CELL("address",CJ126))&lt;&gt;0,"USED IMPORTED   "&amp;INDIRECT($A$1&amp;"!"&amp;CELL("address",$CU126))&amp;"     USED  "&amp;TEXT(INDIRECT($A$1&amp;"!"&amp;CELL("address",CJ126)),"#,###.#0")&amp;" KGS      AGAINST BILL OF ENTRY NO    "&amp;INDIRECT($A$1&amp;"!"&amp;CELL("address",$F126))&amp;"      Rate Per Kgs [ "&amp;INDIRECT($A$1&amp;"!"&amp;CELL("address",$I126))&amp;" ]     AGAINST H.S.CODE   "&amp;TEXT(INDIRECT($A$1&amp;"!"&amp;CELL("address",$H126)),"0000.0000")&amp;IF(OR(INDIRECT($A$1&amp;"!"&amp;CELL("address",$CL$8))&lt;&gt;"",INDIRECT($A$1&amp;"!"&amp;CELL("address",$CM$8))&lt;&gt;""),"  EFS ONLINE AC #    ","")&amp;_xlfn.IFNA(VLOOKUP(INDIRECT($A$1&amp;"!"&amp;CELL("address",CL126)),AC.No[],2,0),"")&amp;_xlfn.IFNA(IF(INDIRECT($A$1&amp;"!"&amp;CELL("address",CM126))&lt;&gt;0,"   +   "&amp;VLOOKUP(INDIRECT($A$1&amp;"!"&amp;CELL("address",CM126)),AC.No[],2,0),""),""),""),REPT("-",150))</f>
        <v/>
      </c>
      <c r="P126" s="7" t="str">
        <f ca="1">IF(INDIRECT($A$1&amp;"!"&amp;CELL("address",$CU126))&lt;&gt;"END",IF(INDIRECT($A$1&amp;"!"&amp;CELL("address",CP126))&lt;&gt;0,"USED IMPORTED   "&amp;INDIRECT($A$1&amp;"!"&amp;CELL("address",$CU126))&amp;"     USED  "&amp;TEXT(INDIRECT($A$1&amp;"!"&amp;CELL("address",CP126)),"#,###.#0")&amp;" KGS      AGAINST BILL OF ENTRY NO    "&amp;INDIRECT($A$1&amp;"!"&amp;CELL("address",$F126))&amp;"      Rate Per Kgs [ "&amp;INDIRECT($A$1&amp;"!"&amp;CELL("address",$I126))&amp;" ]     AGAINST H.S.CODE   "&amp;TEXT(INDIRECT($A$1&amp;"!"&amp;CELL("address",$H126)),"0000.0000")&amp;IF(OR(INDIRECT($A$1&amp;"!"&amp;CELL("address",$CR$8))&lt;&gt;"",INDIRECT($A$1&amp;"!"&amp;CELL("address",$CS$8))&lt;&gt;""),"  EFS ONLINE AC #    ","")&amp;_xlfn.IFNA(VLOOKUP(INDIRECT($A$1&amp;"!"&amp;CELL("address",CR126)),AC.No[],2,0),"")&amp;_xlfn.IFNA(IF(INDIRECT($A$1&amp;"!"&amp;CELL("address",CS126))&lt;&gt;0,"   +   "&amp;VLOOKUP(INDIRECT($A$1&amp;"!"&amp;CELL("address",CS126)),AC.No[],2,0),""),""),""),REPT("-",150))</f>
        <v/>
      </c>
    </row>
    <row r="127" spans="1:16" x14ac:dyDescent="0.2">
      <c r="A127" s="124">
        <v>118</v>
      </c>
      <c r="B127" s="7" t="str">
        <f ca="1">IF(INDIRECT($A$1&amp;"!"&amp;CELL("address",$CU127))&lt;&gt;"END",IF(INDIRECT($A$1&amp;"!"&amp;CELL("address",J127))&lt;&gt;0,"USED IMPORTED   "&amp;INDIRECT($A$1&amp;"!"&amp;CELL("address",$CU127))&amp;"     USED  "&amp;TEXT(INDIRECT($A$1&amp;"!"&amp;CELL("address",J127)),"#,###.#0")&amp;" KGS      AGAINST BILL OF ENTRY NO    "&amp;INDIRECT($A$1&amp;"!"&amp;CELL("address",$F127))&amp;"      Rate Per Kgs [ "&amp;INDIRECT($A$1&amp;"!"&amp;CELL("address",$I127))&amp;" ]     AGAINST H.S.CODE   "&amp;TEXT(INDIRECT($A$1&amp;"!"&amp;CELL("address",$H127)),"0000.0000")&amp;IF(OR(INDIRECT($A$1&amp;"!"&amp;CELL("address",$L$8))&lt;&gt;"",INDIRECT($A$1&amp;"!"&amp;CELL("address",$M$8))&lt;&gt;""),"  EFS ONLINE AC #    ","")&amp;_xlfn.IFNA(VLOOKUP(INDIRECT($A$1&amp;"!"&amp;CELL("address",L127)),AC.No[],2,0),"")&amp;_xlfn.IFNA(IF(INDIRECT($A$1&amp;"!"&amp;CELL("address",M127))&lt;&gt;0,"   +   "&amp;VLOOKUP(INDIRECT($A$1&amp;"!"&amp;CELL("address",M127)),AC.No[],2,0),""),""),""),REPT("-",150))</f>
        <v xml:space="preserve">USED IMPORTED        USED  29,620.0 KGS      AGAINST BILL OF ENTRY NO    08032024-A-070159      Rate Per Kgs [ 0.28 ]     AGAINST H.S.CODE   2815.1200  EFS ONLINE AC #    </v>
      </c>
      <c r="C127" s="7" t="str">
        <f ca="1">IF(INDIRECT($A$1&amp;"!"&amp;CELL("address",$CU127))&lt;&gt;"END",IF(INDIRECT($A$1&amp;"!"&amp;CELL("address",P127))&lt;&gt;0,"USED IMPORTED   "&amp;INDIRECT($A$1&amp;"!"&amp;CELL("address",$CU127))&amp;"     USED  "&amp;TEXT(INDIRECT($A$1&amp;"!"&amp;CELL("address",P127)),"#,###.#0")&amp;" KGS      AGAINST BILL OF ENTRY NO    "&amp;INDIRECT($A$1&amp;"!"&amp;CELL("address",$F127))&amp;"      Rate Per Kgs [ "&amp;INDIRECT($A$1&amp;"!"&amp;CELL("address",$I127))&amp;" ]     AGAINST H.S.CODE   "&amp;TEXT(INDIRECT($A$1&amp;"!"&amp;CELL("address",$H127)),"0000.0000")&amp;IF(OR(INDIRECT($A$1&amp;"!"&amp;CELL("address",$R$8))&lt;&gt;"",INDIRECT($A$1&amp;"!"&amp;CELL("address",$S$8))&lt;&gt;""),"  EFS ONLINE AC #    ","")&amp;_xlfn.IFNA(VLOOKUP(INDIRECT($A$1&amp;"!"&amp;CELL("address",R127)),AC.No[],2,0),"")&amp;_xlfn.IFNA(IF(INDIRECT($A$1&amp;"!"&amp;CELL("address",S127))&lt;&gt;0,"   +   "&amp;VLOOKUP(INDIRECT($A$1&amp;"!"&amp;CELL("address",S127)),AC.No[],2,0),""),""),""),REPT("-",150))</f>
        <v/>
      </c>
      <c r="D127" s="7" t="str">
        <f ca="1">IF(INDIRECT($A$1&amp;"!"&amp;CELL("address",$CU127))&lt;&gt;"END",IF(INDIRECT($A$1&amp;"!"&amp;CELL("address",V127))&lt;&gt;0,"USED IMPORTED   "&amp;INDIRECT($A$1&amp;"!"&amp;CELL("address",$CU127))&amp;"     USED  "&amp;TEXT(INDIRECT($A$1&amp;"!"&amp;CELL("address",V127)),"#,###.#0")&amp;" KGS      AGAINST BILL OF ENTRY NO    "&amp;INDIRECT($A$1&amp;"!"&amp;CELL("address",$F127))&amp;"      Rate Per Kgs [ "&amp;INDIRECT($A$1&amp;"!"&amp;CELL("address",$I127))&amp;" ]     AGAINST H.S.CODE   "&amp;TEXT(INDIRECT($A$1&amp;"!"&amp;CELL("address",$H127)),"0000.0000")&amp;IF(OR(INDIRECT($A$1&amp;"!"&amp;CELL("address",$X$8))&lt;&gt;"",INDIRECT($A$1&amp;"!"&amp;CELL("address",$Y$8))&lt;&gt;""),"  EFS ONLINE AC #    ","")&amp;_xlfn.IFNA(VLOOKUP(INDIRECT($A$1&amp;"!"&amp;CELL("address",X127)),AC.No[],2,0),"")&amp;_xlfn.IFNA(IF(INDIRECT($A$1&amp;"!"&amp;CELL("address",Y127))&lt;&gt;0,"   +   "&amp;VLOOKUP(INDIRECT($A$1&amp;"!"&amp;CELL("address",Y127)),AC.No[],2,0),""),""),""),REPT("-",150))</f>
        <v/>
      </c>
      <c r="E127" s="7" t="str">
        <f ca="1">IF(INDIRECT($A$1&amp;"!"&amp;CELL("address",$CU127))&lt;&gt;"END",IF(INDIRECT($A$1&amp;"!"&amp;CELL("address",AB127))&lt;&gt;0,"USED IMPORTED   "&amp;INDIRECT($A$1&amp;"!"&amp;CELL("address",$CU127))&amp;"     USED  "&amp;TEXT(INDIRECT($A$1&amp;"!"&amp;CELL("address",AB127)),"#,###.#0")&amp;" KGS      AGAINST BILL OF ENTRY NO    "&amp;INDIRECT($A$1&amp;"!"&amp;CELL("address",$F127))&amp;"      Rate Per Kgs [ "&amp;INDIRECT($A$1&amp;"!"&amp;CELL("address",$I127))&amp;" ]     AGAINST H.S.CODE   "&amp;TEXT(INDIRECT($A$1&amp;"!"&amp;CELL("address",$H127)),"0000.0000")&amp;IF(OR(INDIRECT($A$1&amp;"!"&amp;CELL("address",$AD$8))&lt;&gt;"",INDIRECT($A$1&amp;"!"&amp;CELL("address",$AE$8))&lt;&gt;""),"  EFS ONLINE AC #    ","")&amp;_xlfn.IFNA(VLOOKUP(INDIRECT($A$1&amp;"!"&amp;CELL("address",AD127)),AC.No[],2,0),"")&amp;_xlfn.IFNA(IF(INDIRECT($A$1&amp;"!"&amp;CELL("address",AE127))&lt;&gt;0,"   +   "&amp;VLOOKUP(INDIRECT($A$1&amp;"!"&amp;CELL("address",AE127)),AC.No[],2,0),""),""),""),REPT("-",150))</f>
        <v/>
      </c>
      <c r="F127" s="7" t="str">
        <f ca="1">IF(INDIRECT($A$1&amp;"!"&amp;CELL("address",$CU127))&lt;&gt;"END",IF(INDIRECT($A$1&amp;"!"&amp;CELL("address",AH127))&lt;&gt;0,"USED IMPORTED   "&amp;INDIRECT($A$1&amp;"!"&amp;CELL("address",$CU127))&amp;"     USED  "&amp;TEXT(INDIRECT($A$1&amp;"!"&amp;CELL("address",AH127)),"#,###.#0")&amp;" KGS      AGAINST BILL OF ENTRY NO    "&amp;INDIRECT($A$1&amp;"!"&amp;CELL("address",$F127))&amp;"      Rate Per Kgs [ "&amp;INDIRECT($A$1&amp;"!"&amp;CELL("address",$I127))&amp;" ]     AGAINST H.S.CODE   "&amp;TEXT(INDIRECT($A$1&amp;"!"&amp;CELL("address",$H127)),"0000.0000")&amp;IF(OR(INDIRECT($A$1&amp;"!"&amp;CELL("address",$AJ$8))&lt;&gt;"",INDIRECT($A$1&amp;"!"&amp;CELL("address",$AK$8))&lt;&gt;""),"  EFS ONLINE AC #    ","")&amp;_xlfn.IFNA(VLOOKUP(INDIRECT($A$1&amp;"!"&amp;CELL("address",AJ127)),AC.No[],2,0),"")&amp;_xlfn.IFNA(IF(INDIRECT($A$1&amp;"!"&amp;CELL("address",AK127))&lt;&gt;0,"   +   "&amp;VLOOKUP(INDIRECT($A$1&amp;"!"&amp;CELL("address",AK127)),AC.No[],2,0),""),""),""),REPT("-",150))</f>
        <v/>
      </c>
      <c r="G127" s="7" t="str">
        <f ca="1">IF(INDIRECT($A$1&amp;"!"&amp;CELL("address",$CU127))&lt;&gt;"END",IF(INDIRECT($A$1&amp;"!"&amp;CELL("address",AN127))&lt;&gt;0,"USED IMPORTED   "&amp;INDIRECT($A$1&amp;"!"&amp;CELL("address",$CU127))&amp;"     USED  "&amp;TEXT(INDIRECT($A$1&amp;"!"&amp;CELL("address",AN127)),"#,###.#0")&amp;" KGS      AGAINST BILL OF ENTRY NO    "&amp;INDIRECT($A$1&amp;"!"&amp;CELL("address",$F127))&amp;"      Rate Per Kgs [ "&amp;INDIRECT($A$1&amp;"!"&amp;CELL("address",$I127))&amp;" ]     AGAINST H.S.CODE   "&amp;TEXT(INDIRECT($A$1&amp;"!"&amp;CELL("address",$H127)),"0000.0000")&amp;IF(OR(INDIRECT($A$1&amp;"!"&amp;CELL("address",$AP$8))&lt;&gt;"",INDIRECT($A$1&amp;"!"&amp;CELL("address",$AQ$8))&lt;&gt;""),"  EFS ONLINE AC #    ","")&amp;_xlfn.IFNA(VLOOKUP(INDIRECT($A$1&amp;"!"&amp;CELL("address",AP127)),AC.No[],2,0),"")&amp;_xlfn.IFNA(IF(INDIRECT($A$1&amp;"!"&amp;CELL("address",AQ127))&lt;&gt;0,"   +   "&amp;VLOOKUP(INDIRECT($A$1&amp;"!"&amp;CELL("address",AQ127)),AC.No[],2,0),""),""),""),REPT("-",150))</f>
        <v/>
      </c>
      <c r="H127" s="7" t="str">
        <f ca="1">IF(INDIRECT($A$1&amp;"!"&amp;CELL("address",$CU127))&lt;&gt;"END",IF(INDIRECT($A$1&amp;"!"&amp;CELL("address",AT127))&lt;&gt;0,"USED IMPORTED   "&amp;INDIRECT($A$1&amp;"!"&amp;CELL("address",$CU127))&amp;"     USED  "&amp;TEXT(INDIRECT($A$1&amp;"!"&amp;CELL("address",AT127)),"#,###.#0")&amp;" KGS      AGAINST BILL OF ENTRY NO    "&amp;INDIRECT($A$1&amp;"!"&amp;CELL("address",$F127))&amp;"      Rate Per Kgs [ "&amp;INDIRECT($A$1&amp;"!"&amp;CELL("address",$I127))&amp;" ]     AGAINST H.S.CODE   "&amp;TEXT(INDIRECT($A$1&amp;"!"&amp;CELL("address",$H127)),"0000.0000")&amp;IF(OR(INDIRECT($A$1&amp;"!"&amp;CELL("address",$AV$8))&lt;&gt;"",INDIRECT($A$1&amp;"!"&amp;CELL("address",$AW$8))&lt;&gt;""),"  EFS ONLINE AC #    ","")&amp;_xlfn.IFNA(VLOOKUP(INDIRECT($A$1&amp;"!"&amp;CELL("address",AV127)),AC.No[],2,0),"")&amp;_xlfn.IFNA(IF(INDIRECT($A$1&amp;"!"&amp;CELL("address",AW127))&lt;&gt;0,"   +   "&amp;VLOOKUP(INDIRECT($A$1&amp;"!"&amp;CELL("address",AW127)),AC.No[],2,0),""),""),""),REPT("-",150))</f>
        <v/>
      </c>
      <c r="I127" s="7" t="str">
        <f ca="1">IF(INDIRECT($A$1&amp;"!"&amp;CELL("address",$CU127))&lt;&gt;"END",IF(INDIRECT($A$1&amp;"!"&amp;CELL("address",AZ127))&lt;&gt;0,"USED IMPORTED   "&amp;INDIRECT($A$1&amp;"!"&amp;CELL("address",$CU127))&amp;"     USED  "&amp;TEXT(INDIRECT($A$1&amp;"!"&amp;CELL("address",AZ127)),"#,###.#0")&amp;" KGS      AGAINST BILL OF ENTRY NO    "&amp;INDIRECT($A$1&amp;"!"&amp;CELL("address",$F127))&amp;"      Rate Per Kgs [ "&amp;INDIRECT($A$1&amp;"!"&amp;CELL("address",$I127))&amp;" ]     AGAINST H.S.CODE   "&amp;TEXT(INDIRECT($A$1&amp;"!"&amp;CELL("address",$H127)),"0000.0000")&amp;IF(OR(INDIRECT($A$1&amp;"!"&amp;CELL("address",$BB$8))&lt;&gt;"",INDIRECT($A$1&amp;"!"&amp;CELL("address",$BC$8))&lt;&gt;""),"  EFS ONLINE AC #    ","")&amp;_xlfn.IFNA(VLOOKUP(INDIRECT($A$1&amp;"!"&amp;CELL("address",BB127)),AC.No[],2,0),"")&amp;_xlfn.IFNA(IF(INDIRECT($A$1&amp;"!"&amp;CELL("address",BC127))&lt;&gt;0,"   +   "&amp;VLOOKUP(INDIRECT($A$1&amp;"!"&amp;CELL("address",BC127)),AC.No[],2,0),""),""),""),REPT("-",150))</f>
        <v/>
      </c>
      <c r="J127" s="7" t="str">
        <f ca="1">IF(INDIRECT($A$1&amp;"!"&amp;CELL("address",$CU127))&lt;&gt;"END",IF(INDIRECT($A$1&amp;"!"&amp;CELL("address",BF127))&lt;&gt;0,"USED IMPORTED   "&amp;INDIRECT($A$1&amp;"!"&amp;CELL("address",$CU127))&amp;"     USED  "&amp;TEXT(INDIRECT($A$1&amp;"!"&amp;CELL("address",BF127)),"#,###.#0")&amp;" KGS      AGAINST BILL OF ENTRY NO    "&amp;INDIRECT($A$1&amp;"!"&amp;CELL("address",$F127))&amp;"      Rate Per Kgs [ "&amp;INDIRECT($A$1&amp;"!"&amp;CELL("address",$I127))&amp;" ]     AGAINST H.S.CODE   "&amp;TEXT(INDIRECT($A$1&amp;"!"&amp;CELL("address",$H127)),"0000.0000")&amp;IF(OR(INDIRECT($A$1&amp;"!"&amp;CELL("address",$BH$8))&lt;&gt;"",INDIRECT($A$1&amp;"!"&amp;CELL("address",$BI$8))&lt;&gt;""),"  EFS ONLINE AC #    ","")&amp;_xlfn.IFNA(VLOOKUP(INDIRECT($A$1&amp;"!"&amp;CELL("address",BH127)),AC.No[],2,0),"")&amp;_xlfn.IFNA(IF(INDIRECT($A$1&amp;"!"&amp;CELL("address",BI127))&lt;&gt;0,"   +   "&amp;VLOOKUP(INDIRECT($A$1&amp;"!"&amp;CELL("address",BI127)),AC.No[],2,0),""),""),""),REPT("-",150))</f>
        <v/>
      </c>
      <c r="K127" s="7" t="str">
        <f ca="1">IF(INDIRECT($A$1&amp;"!"&amp;CELL("address",$CU127))&lt;&gt;"END",IF(INDIRECT($A$1&amp;"!"&amp;CELL("address",BL127))&lt;&gt;0,"USED IMPORTED   "&amp;INDIRECT($A$1&amp;"!"&amp;CELL("address",$CU127))&amp;"     USED  "&amp;TEXT(INDIRECT($A$1&amp;"!"&amp;CELL("address",BL127)),"#,###.#0")&amp;" KGS      AGAINST BILL OF ENTRY NO    "&amp;INDIRECT($A$1&amp;"!"&amp;CELL("address",$F127))&amp;"      Rate Per Kgs [ "&amp;INDIRECT($A$1&amp;"!"&amp;CELL("address",$I127))&amp;" ]     AGAINST H.S.CODE   "&amp;TEXT(INDIRECT($A$1&amp;"!"&amp;CELL("address",$H127)),"0000.0000")&amp;IF(OR(INDIRECT($A$1&amp;"!"&amp;CELL("address",$BN$8))&lt;&gt;"",INDIRECT($A$1&amp;"!"&amp;CELL("address",$BO$8))&lt;&gt;""),"  EFS ONLINE AC #    ","")&amp;_xlfn.IFNA(VLOOKUP(INDIRECT($A$1&amp;"!"&amp;CELL("address",BN127)),AC.No[],2,0),"")&amp;_xlfn.IFNA(IF(INDIRECT($A$1&amp;"!"&amp;CELL("address",BO127))&lt;&gt;0,"   +   "&amp;VLOOKUP(INDIRECT($A$1&amp;"!"&amp;CELL("address",BO127)),AC.No[],2,0),""),""),""),REPT("-",150))</f>
        <v/>
      </c>
      <c r="L127" s="7" t="str">
        <f ca="1">IF(INDIRECT($A$1&amp;"!"&amp;CELL("address",$CU127))&lt;&gt;"END",IF(INDIRECT($A$1&amp;"!"&amp;CELL("address",BR127))&lt;&gt;0,"USED IMPORTED   "&amp;INDIRECT($A$1&amp;"!"&amp;CELL("address",$CU127))&amp;"     USED  "&amp;TEXT(INDIRECT($A$1&amp;"!"&amp;CELL("address",BR127)),"#,###.#0")&amp;" KGS      AGAINST BILL OF ENTRY NO    "&amp;INDIRECT($A$1&amp;"!"&amp;CELL("address",$F127))&amp;"      Rate Per Kgs [ "&amp;INDIRECT($A$1&amp;"!"&amp;CELL("address",$I127))&amp;" ]     AGAINST H.S.CODE   "&amp;TEXT(INDIRECT($A$1&amp;"!"&amp;CELL("address",$H127)),"0000.0000")&amp;IF(OR(INDIRECT($A$1&amp;"!"&amp;CELL("address",$BT$8))&lt;&gt;"",INDIRECT($A$1&amp;"!"&amp;CELL("address",$BU$8))&lt;&gt;""),"  EFS ONLINE AC #    ","")&amp;_xlfn.IFNA(VLOOKUP(INDIRECT($A$1&amp;"!"&amp;CELL("address",BT127)),AC.No[],2,0),"")&amp;_xlfn.IFNA(IF(INDIRECT($A$1&amp;"!"&amp;CELL("address",BU127))&lt;&gt;0,"   +   "&amp;VLOOKUP(INDIRECT($A$1&amp;"!"&amp;CELL("address",BU127)),AC.No[],2,0),""),""),""),REPT("-",150))</f>
        <v/>
      </c>
      <c r="M127" s="7" t="str">
        <f ca="1">IF(INDIRECT($A$1&amp;"!"&amp;CELL("address",$CU127))&lt;&gt;"END",IF(INDIRECT($A$1&amp;"!"&amp;CELL("address",BX127))&lt;&gt;0,"USED IMPORTED   "&amp;INDIRECT($A$1&amp;"!"&amp;CELL("address",$CU127))&amp;"     USED  "&amp;TEXT(INDIRECT($A$1&amp;"!"&amp;CELL("address",BX127)),"#,###.#0")&amp;" KGS      AGAINST BILL OF ENTRY NO    "&amp;INDIRECT($A$1&amp;"!"&amp;CELL("address",$F127))&amp;"      Rate Per Kgs [ "&amp;INDIRECT($A$1&amp;"!"&amp;CELL("address",$I127))&amp;" ]     AGAINST H.S.CODE   "&amp;TEXT(INDIRECT($A$1&amp;"!"&amp;CELL("address",$H127)),"0000.0000")&amp;IF(OR(INDIRECT($A$1&amp;"!"&amp;CELL("address",$BZ$8))&lt;&gt;"",INDIRECT($A$1&amp;"!"&amp;CELL("address",$CA$8))&lt;&gt;""),"  EFS ONLINE AC #    ","")&amp;_xlfn.IFNA(VLOOKUP(INDIRECT($A$1&amp;"!"&amp;CELL("address",BZ127)),AC.No[],2,0),"")&amp;_xlfn.IFNA(IF(INDIRECT($A$1&amp;"!"&amp;CELL("address",CA127))&lt;&gt;0,"   +   "&amp;VLOOKUP(INDIRECT($A$1&amp;"!"&amp;CELL("address",CA127)),AC.No[],2,0),""),""),""),REPT("-",150))</f>
        <v/>
      </c>
      <c r="N127" s="7" t="str">
        <f ca="1">IF(INDIRECT($A$1&amp;"!"&amp;CELL("address",$CU127))&lt;&gt;"END",IF(INDIRECT($A$1&amp;"!"&amp;CELL("address",CD127))&lt;&gt;0,"USED IMPORTED   "&amp;INDIRECT($A$1&amp;"!"&amp;CELL("address",$CU127))&amp;"     USED  "&amp;TEXT(INDIRECT($A$1&amp;"!"&amp;CELL("address",CD127)),"#,###.#0")&amp;" KGS      AGAINST BILL OF ENTRY NO    "&amp;INDIRECT($A$1&amp;"!"&amp;CELL("address",$F127))&amp;"      Rate Per Kgs [ "&amp;INDIRECT($A$1&amp;"!"&amp;CELL("address",$I127))&amp;" ]     AGAINST H.S.CODE   "&amp;TEXT(INDIRECT($A$1&amp;"!"&amp;CELL("address",$H127)),"0000.0000")&amp;IF(OR(INDIRECT($A$1&amp;"!"&amp;CELL("address",$CF$8))&lt;&gt;"",INDIRECT($A$1&amp;"!"&amp;CELL("address",$CG$8))&lt;&gt;""),"  EFS ONLINE AC #    ","")&amp;_xlfn.IFNA(VLOOKUP(INDIRECT($A$1&amp;"!"&amp;CELL("address",CF127)),AC.No[],2,0),"")&amp;_xlfn.IFNA(IF(INDIRECT($A$1&amp;"!"&amp;CELL("address",CG127))&lt;&gt;0,"   +   "&amp;VLOOKUP(INDIRECT($A$1&amp;"!"&amp;CELL("address",CG127)),AC.No[],2,0),""),""),""),REPT("-",150))</f>
        <v/>
      </c>
      <c r="O127" s="7" t="str">
        <f ca="1">IF(INDIRECT($A$1&amp;"!"&amp;CELL("address",$CU127))&lt;&gt;"END",IF(INDIRECT($A$1&amp;"!"&amp;CELL("address",CJ127))&lt;&gt;0,"USED IMPORTED   "&amp;INDIRECT($A$1&amp;"!"&amp;CELL("address",$CU127))&amp;"     USED  "&amp;TEXT(INDIRECT($A$1&amp;"!"&amp;CELL("address",CJ127)),"#,###.#0")&amp;" KGS      AGAINST BILL OF ENTRY NO    "&amp;INDIRECT($A$1&amp;"!"&amp;CELL("address",$F127))&amp;"      Rate Per Kgs [ "&amp;INDIRECT($A$1&amp;"!"&amp;CELL("address",$I127))&amp;" ]     AGAINST H.S.CODE   "&amp;TEXT(INDIRECT($A$1&amp;"!"&amp;CELL("address",$H127)),"0000.0000")&amp;IF(OR(INDIRECT($A$1&amp;"!"&amp;CELL("address",$CL$8))&lt;&gt;"",INDIRECT($A$1&amp;"!"&amp;CELL("address",$CM$8))&lt;&gt;""),"  EFS ONLINE AC #    ","")&amp;_xlfn.IFNA(VLOOKUP(INDIRECT($A$1&amp;"!"&amp;CELL("address",CL127)),AC.No[],2,0),"")&amp;_xlfn.IFNA(IF(INDIRECT($A$1&amp;"!"&amp;CELL("address",CM127))&lt;&gt;0,"   +   "&amp;VLOOKUP(INDIRECT($A$1&amp;"!"&amp;CELL("address",CM127)),AC.No[],2,0),""),""),""),REPT("-",150))</f>
        <v/>
      </c>
      <c r="P127" s="7" t="str">
        <f ca="1">IF(INDIRECT($A$1&amp;"!"&amp;CELL("address",$CU127))&lt;&gt;"END",IF(INDIRECT($A$1&amp;"!"&amp;CELL("address",CP127))&lt;&gt;0,"USED IMPORTED   "&amp;INDIRECT($A$1&amp;"!"&amp;CELL("address",$CU127))&amp;"     USED  "&amp;TEXT(INDIRECT($A$1&amp;"!"&amp;CELL("address",CP127)),"#,###.#0")&amp;" KGS      AGAINST BILL OF ENTRY NO    "&amp;INDIRECT($A$1&amp;"!"&amp;CELL("address",$F127))&amp;"      Rate Per Kgs [ "&amp;INDIRECT($A$1&amp;"!"&amp;CELL("address",$I127))&amp;" ]     AGAINST H.S.CODE   "&amp;TEXT(INDIRECT($A$1&amp;"!"&amp;CELL("address",$H127)),"0000.0000")&amp;IF(OR(INDIRECT($A$1&amp;"!"&amp;CELL("address",$CR$8))&lt;&gt;"",INDIRECT($A$1&amp;"!"&amp;CELL("address",$CS$8))&lt;&gt;""),"  EFS ONLINE AC #    ","")&amp;_xlfn.IFNA(VLOOKUP(INDIRECT($A$1&amp;"!"&amp;CELL("address",CR127)),AC.No[],2,0),"")&amp;_xlfn.IFNA(IF(INDIRECT($A$1&amp;"!"&amp;CELL("address",CS127))&lt;&gt;0,"   +   "&amp;VLOOKUP(INDIRECT($A$1&amp;"!"&amp;CELL("address",CS127)),AC.No[],2,0),""),""),""),REPT("-",150))</f>
        <v/>
      </c>
    </row>
    <row r="128" spans="1:16" x14ac:dyDescent="0.2">
      <c r="A128" s="124">
        <v>119</v>
      </c>
      <c r="B128" s="7" t="str">
        <f ca="1">IF(INDIRECT($A$1&amp;"!"&amp;CELL("address",$CU128))&lt;&gt;"END",IF(INDIRECT($A$1&amp;"!"&amp;CELL("address",J128))&lt;&gt;0,"USED IMPORTED   "&amp;INDIRECT($A$1&amp;"!"&amp;CELL("address",$CU128))&amp;"     USED  "&amp;TEXT(INDIRECT($A$1&amp;"!"&amp;CELL("address",J128)),"#,###.#0")&amp;" KGS      AGAINST BILL OF ENTRY NO    "&amp;INDIRECT($A$1&amp;"!"&amp;CELL("address",$F128))&amp;"      Rate Per Kgs [ "&amp;INDIRECT($A$1&amp;"!"&amp;CELL("address",$I128))&amp;" ]     AGAINST H.S.CODE   "&amp;TEXT(INDIRECT($A$1&amp;"!"&amp;CELL("address",$H128)),"0000.0000")&amp;IF(OR(INDIRECT($A$1&amp;"!"&amp;CELL("address",$L$8))&lt;&gt;"",INDIRECT($A$1&amp;"!"&amp;CELL("address",$M$8))&lt;&gt;""),"  EFS ONLINE AC #    ","")&amp;_xlfn.IFNA(VLOOKUP(INDIRECT($A$1&amp;"!"&amp;CELL("address",L128)),AC.No[],2,0),"")&amp;_xlfn.IFNA(IF(INDIRECT($A$1&amp;"!"&amp;CELL("address",M128))&lt;&gt;0,"   +   "&amp;VLOOKUP(INDIRECT($A$1&amp;"!"&amp;CELL("address",M128)),AC.No[],2,0),""),""),""),REPT("-",150))</f>
        <v xml:space="preserve">USED IMPORTED        USED  29,770.0 KGS      AGAINST BILL OF ENTRY NO    27022024-A-065952      Rate Per Kgs [ 0.28 ]     AGAINST H.S.CODE   2815.1200  EFS ONLINE AC #    </v>
      </c>
      <c r="C128" s="7" t="str">
        <f ca="1">IF(INDIRECT($A$1&amp;"!"&amp;CELL("address",$CU128))&lt;&gt;"END",IF(INDIRECT($A$1&amp;"!"&amp;CELL("address",P128))&lt;&gt;0,"USED IMPORTED   "&amp;INDIRECT($A$1&amp;"!"&amp;CELL("address",$CU128))&amp;"     USED  "&amp;TEXT(INDIRECT($A$1&amp;"!"&amp;CELL("address",P128)),"#,###.#0")&amp;" KGS      AGAINST BILL OF ENTRY NO    "&amp;INDIRECT($A$1&amp;"!"&amp;CELL("address",$F128))&amp;"      Rate Per Kgs [ "&amp;INDIRECT($A$1&amp;"!"&amp;CELL("address",$I128))&amp;" ]     AGAINST H.S.CODE   "&amp;TEXT(INDIRECT($A$1&amp;"!"&amp;CELL("address",$H128)),"0000.0000")&amp;IF(OR(INDIRECT($A$1&amp;"!"&amp;CELL("address",$R$8))&lt;&gt;"",INDIRECT($A$1&amp;"!"&amp;CELL("address",$S$8))&lt;&gt;""),"  EFS ONLINE AC #    ","")&amp;_xlfn.IFNA(VLOOKUP(INDIRECT($A$1&amp;"!"&amp;CELL("address",R128)),AC.No[],2,0),"")&amp;_xlfn.IFNA(IF(INDIRECT($A$1&amp;"!"&amp;CELL("address",S128))&lt;&gt;0,"   +   "&amp;VLOOKUP(INDIRECT($A$1&amp;"!"&amp;CELL("address",S128)),AC.No[],2,0),""),""),""),REPT("-",150))</f>
        <v/>
      </c>
      <c r="D128" s="7" t="str">
        <f ca="1">IF(INDIRECT($A$1&amp;"!"&amp;CELL("address",$CU128))&lt;&gt;"END",IF(INDIRECT($A$1&amp;"!"&amp;CELL("address",V128))&lt;&gt;0,"USED IMPORTED   "&amp;INDIRECT($A$1&amp;"!"&amp;CELL("address",$CU128))&amp;"     USED  "&amp;TEXT(INDIRECT($A$1&amp;"!"&amp;CELL("address",V128)),"#,###.#0")&amp;" KGS      AGAINST BILL OF ENTRY NO    "&amp;INDIRECT($A$1&amp;"!"&amp;CELL("address",$F128))&amp;"      Rate Per Kgs [ "&amp;INDIRECT($A$1&amp;"!"&amp;CELL("address",$I128))&amp;" ]     AGAINST H.S.CODE   "&amp;TEXT(INDIRECT($A$1&amp;"!"&amp;CELL("address",$H128)),"0000.0000")&amp;IF(OR(INDIRECT($A$1&amp;"!"&amp;CELL("address",$X$8))&lt;&gt;"",INDIRECT($A$1&amp;"!"&amp;CELL("address",$Y$8))&lt;&gt;""),"  EFS ONLINE AC #    ","")&amp;_xlfn.IFNA(VLOOKUP(INDIRECT($A$1&amp;"!"&amp;CELL("address",X128)),AC.No[],2,0),"")&amp;_xlfn.IFNA(IF(INDIRECT($A$1&amp;"!"&amp;CELL("address",Y128))&lt;&gt;0,"   +   "&amp;VLOOKUP(INDIRECT($A$1&amp;"!"&amp;CELL("address",Y128)),AC.No[],2,0),""),""),""),REPT("-",150))</f>
        <v/>
      </c>
      <c r="E128" s="7" t="str">
        <f ca="1">IF(INDIRECT($A$1&amp;"!"&amp;CELL("address",$CU128))&lt;&gt;"END",IF(INDIRECT($A$1&amp;"!"&amp;CELL("address",AB128))&lt;&gt;0,"USED IMPORTED   "&amp;INDIRECT($A$1&amp;"!"&amp;CELL("address",$CU128))&amp;"     USED  "&amp;TEXT(INDIRECT($A$1&amp;"!"&amp;CELL("address",AB128)),"#,###.#0")&amp;" KGS      AGAINST BILL OF ENTRY NO    "&amp;INDIRECT($A$1&amp;"!"&amp;CELL("address",$F128))&amp;"      Rate Per Kgs [ "&amp;INDIRECT($A$1&amp;"!"&amp;CELL("address",$I128))&amp;" ]     AGAINST H.S.CODE   "&amp;TEXT(INDIRECT($A$1&amp;"!"&amp;CELL("address",$H128)),"0000.0000")&amp;IF(OR(INDIRECT($A$1&amp;"!"&amp;CELL("address",$AD$8))&lt;&gt;"",INDIRECT($A$1&amp;"!"&amp;CELL("address",$AE$8))&lt;&gt;""),"  EFS ONLINE AC #    ","")&amp;_xlfn.IFNA(VLOOKUP(INDIRECT($A$1&amp;"!"&amp;CELL("address",AD128)),AC.No[],2,0),"")&amp;_xlfn.IFNA(IF(INDIRECT($A$1&amp;"!"&amp;CELL("address",AE128))&lt;&gt;0,"   +   "&amp;VLOOKUP(INDIRECT($A$1&amp;"!"&amp;CELL("address",AE128)),AC.No[],2,0),""),""),""),REPT("-",150))</f>
        <v/>
      </c>
      <c r="F128" s="7" t="str">
        <f ca="1">IF(INDIRECT($A$1&amp;"!"&amp;CELL("address",$CU128))&lt;&gt;"END",IF(INDIRECT($A$1&amp;"!"&amp;CELL("address",AH128))&lt;&gt;0,"USED IMPORTED   "&amp;INDIRECT($A$1&amp;"!"&amp;CELL("address",$CU128))&amp;"     USED  "&amp;TEXT(INDIRECT($A$1&amp;"!"&amp;CELL("address",AH128)),"#,###.#0")&amp;" KGS      AGAINST BILL OF ENTRY NO    "&amp;INDIRECT($A$1&amp;"!"&amp;CELL("address",$F128))&amp;"      Rate Per Kgs [ "&amp;INDIRECT($A$1&amp;"!"&amp;CELL("address",$I128))&amp;" ]     AGAINST H.S.CODE   "&amp;TEXT(INDIRECT($A$1&amp;"!"&amp;CELL("address",$H128)),"0000.0000")&amp;IF(OR(INDIRECT($A$1&amp;"!"&amp;CELL("address",$AJ$8))&lt;&gt;"",INDIRECT($A$1&amp;"!"&amp;CELL("address",$AK$8))&lt;&gt;""),"  EFS ONLINE AC #    ","")&amp;_xlfn.IFNA(VLOOKUP(INDIRECT($A$1&amp;"!"&amp;CELL("address",AJ128)),AC.No[],2,0),"")&amp;_xlfn.IFNA(IF(INDIRECT($A$1&amp;"!"&amp;CELL("address",AK128))&lt;&gt;0,"   +   "&amp;VLOOKUP(INDIRECT($A$1&amp;"!"&amp;CELL("address",AK128)),AC.No[],2,0),""),""),""),REPT("-",150))</f>
        <v/>
      </c>
      <c r="G128" s="7" t="str">
        <f ca="1">IF(INDIRECT($A$1&amp;"!"&amp;CELL("address",$CU128))&lt;&gt;"END",IF(INDIRECT($A$1&amp;"!"&amp;CELL("address",AN128))&lt;&gt;0,"USED IMPORTED   "&amp;INDIRECT($A$1&amp;"!"&amp;CELL("address",$CU128))&amp;"     USED  "&amp;TEXT(INDIRECT($A$1&amp;"!"&amp;CELL("address",AN128)),"#,###.#0")&amp;" KGS      AGAINST BILL OF ENTRY NO    "&amp;INDIRECT($A$1&amp;"!"&amp;CELL("address",$F128))&amp;"      Rate Per Kgs [ "&amp;INDIRECT($A$1&amp;"!"&amp;CELL("address",$I128))&amp;" ]     AGAINST H.S.CODE   "&amp;TEXT(INDIRECT($A$1&amp;"!"&amp;CELL("address",$H128)),"0000.0000")&amp;IF(OR(INDIRECT($A$1&amp;"!"&amp;CELL("address",$AP$8))&lt;&gt;"",INDIRECT($A$1&amp;"!"&amp;CELL("address",$AQ$8))&lt;&gt;""),"  EFS ONLINE AC #    ","")&amp;_xlfn.IFNA(VLOOKUP(INDIRECT($A$1&amp;"!"&amp;CELL("address",AP128)),AC.No[],2,0),"")&amp;_xlfn.IFNA(IF(INDIRECT($A$1&amp;"!"&amp;CELL("address",AQ128))&lt;&gt;0,"   +   "&amp;VLOOKUP(INDIRECT($A$1&amp;"!"&amp;CELL("address",AQ128)),AC.No[],2,0),""),""),""),REPT("-",150))</f>
        <v/>
      </c>
      <c r="H128" s="7" t="str">
        <f ca="1">IF(INDIRECT($A$1&amp;"!"&amp;CELL("address",$CU128))&lt;&gt;"END",IF(INDIRECT($A$1&amp;"!"&amp;CELL("address",AT128))&lt;&gt;0,"USED IMPORTED   "&amp;INDIRECT($A$1&amp;"!"&amp;CELL("address",$CU128))&amp;"     USED  "&amp;TEXT(INDIRECT($A$1&amp;"!"&amp;CELL("address",AT128)),"#,###.#0")&amp;" KGS      AGAINST BILL OF ENTRY NO    "&amp;INDIRECT($A$1&amp;"!"&amp;CELL("address",$F128))&amp;"      Rate Per Kgs [ "&amp;INDIRECT($A$1&amp;"!"&amp;CELL("address",$I128))&amp;" ]     AGAINST H.S.CODE   "&amp;TEXT(INDIRECT($A$1&amp;"!"&amp;CELL("address",$H128)),"0000.0000")&amp;IF(OR(INDIRECT($A$1&amp;"!"&amp;CELL("address",$AV$8))&lt;&gt;"",INDIRECT($A$1&amp;"!"&amp;CELL("address",$AW$8))&lt;&gt;""),"  EFS ONLINE AC #    ","")&amp;_xlfn.IFNA(VLOOKUP(INDIRECT($A$1&amp;"!"&amp;CELL("address",AV128)),AC.No[],2,0),"")&amp;_xlfn.IFNA(IF(INDIRECT($A$1&amp;"!"&amp;CELL("address",AW128))&lt;&gt;0,"   +   "&amp;VLOOKUP(INDIRECT($A$1&amp;"!"&amp;CELL("address",AW128)),AC.No[],2,0),""),""),""),REPT("-",150))</f>
        <v/>
      </c>
      <c r="I128" s="7" t="str">
        <f ca="1">IF(INDIRECT($A$1&amp;"!"&amp;CELL("address",$CU128))&lt;&gt;"END",IF(INDIRECT($A$1&amp;"!"&amp;CELL("address",AZ128))&lt;&gt;0,"USED IMPORTED   "&amp;INDIRECT($A$1&amp;"!"&amp;CELL("address",$CU128))&amp;"     USED  "&amp;TEXT(INDIRECT($A$1&amp;"!"&amp;CELL("address",AZ128)),"#,###.#0")&amp;" KGS      AGAINST BILL OF ENTRY NO    "&amp;INDIRECT($A$1&amp;"!"&amp;CELL("address",$F128))&amp;"      Rate Per Kgs [ "&amp;INDIRECT($A$1&amp;"!"&amp;CELL("address",$I128))&amp;" ]     AGAINST H.S.CODE   "&amp;TEXT(INDIRECT($A$1&amp;"!"&amp;CELL("address",$H128)),"0000.0000")&amp;IF(OR(INDIRECT($A$1&amp;"!"&amp;CELL("address",$BB$8))&lt;&gt;"",INDIRECT($A$1&amp;"!"&amp;CELL("address",$BC$8))&lt;&gt;""),"  EFS ONLINE AC #    ","")&amp;_xlfn.IFNA(VLOOKUP(INDIRECT($A$1&amp;"!"&amp;CELL("address",BB128)),AC.No[],2,0),"")&amp;_xlfn.IFNA(IF(INDIRECT($A$1&amp;"!"&amp;CELL("address",BC128))&lt;&gt;0,"   +   "&amp;VLOOKUP(INDIRECT($A$1&amp;"!"&amp;CELL("address",BC128)),AC.No[],2,0),""),""),""),REPT("-",150))</f>
        <v/>
      </c>
      <c r="J128" s="7" t="str">
        <f ca="1">IF(INDIRECT($A$1&amp;"!"&amp;CELL("address",$CU128))&lt;&gt;"END",IF(INDIRECT($A$1&amp;"!"&amp;CELL("address",BF128))&lt;&gt;0,"USED IMPORTED   "&amp;INDIRECT($A$1&amp;"!"&amp;CELL("address",$CU128))&amp;"     USED  "&amp;TEXT(INDIRECT($A$1&amp;"!"&amp;CELL("address",BF128)),"#,###.#0")&amp;" KGS      AGAINST BILL OF ENTRY NO    "&amp;INDIRECT($A$1&amp;"!"&amp;CELL("address",$F128))&amp;"      Rate Per Kgs [ "&amp;INDIRECT($A$1&amp;"!"&amp;CELL("address",$I128))&amp;" ]     AGAINST H.S.CODE   "&amp;TEXT(INDIRECT($A$1&amp;"!"&amp;CELL("address",$H128)),"0000.0000")&amp;IF(OR(INDIRECT($A$1&amp;"!"&amp;CELL("address",$BH$8))&lt;&gt;"",INDIRECT($A$1&amp;"!"&amp;CELL("address",$BI$8))&lt;&gt;""),"  EFS ONLINE AC #    ","")&amp;_xlfn.IFNA(VLOOKUP(INDIRECT($A$1&amp;"!"&amp;CELL("address",BH128)),AC.No[],2,0),"")&amp;_xlfn.IFNA(IF(INDIRECT($A$1&amp;"!"&amp;CELL("address",BI128))&lt;&gt;0,"   +   "&amp;VLOOKUP(INDIRECT($A$1&amp;"!"&amp;CELL("address",BI128)),AC.No[],2,0),""),""),""),REPT("-",150))</f>
        <v/>
      </c>
      <c r="K128" s="7" t="str">
        <f ca="1">IF(INDIRECT($A$1&amp;"!"&amp;CELL("address",$CU128))&lt;&gt;"END",IF(INDIRECT($A$1&amp;"!"&amp;CELL("address",BL128))&lt;&gt;0,"USED IMPORTED   "&amp;INDIRECT($A$1&amp;"!"&amp;CELL("address",$CU128))&amp;"     USED  "&amp;TEXT(INDIRECT($A$1&amp;"!"&amp;CELL("address",BL128)),"#,###.#0")&amp;" KGS      AGAINST BILL OF ENTRY NO    "&amp;INDIRECT($A$1&amp;"!"&amp;CELL("address",$F128))&amp;"      Rate Per Kgs [ "&amp;INDIRECT($A$1&amp;"!"&amp;CELL("address",$I128))&amp;" ]     AGAINST H.S.CODE   "&amp;TEXT(INDIRECT($A$1&amp;"!"&amp;CELL("address",$H128)),"0000.0000")&amp;IF(OR(INDIRECT($A$1&amp;"!"&amp;CELL("address",$BN$8))&lt;&gt;"",INDIRECT($A$1&amp;"!"&amp;CELL("address",$BO$8))&lt;&gt;""),"  EFS ONLINE AC #    ","")&amp;_xlfn.IFNA(VLOOKUP(INDIRECT($A$1&amp;"!"&amp;CELL("address",BN128)),AC.No[],2,0),"")&amp;_xlfn.IFNA(IF(INDIRECT($A$1&amp;"!"&amp;CELL("address",BO128))&lt;&gt;0,"   +   "&amp;VLOOKUP(INDIRECT($A$1&amp;"!"&amp;CELL("address",BO128)),AC.No[],2,0),""),""),""),REPT("-",150))</f>
        <v/>
      </c>
      <c r="L128" s="7" t="str">
        <f ca="1">IF(INDIRECT($A$1&amp;"!"&amp;CELL("address",$CU128))&lt;&gt;"END",IF(INDIRECT($A$1&amp;"!"&amp;CELL("address",BR128))&lt;&gt;0,"USED IMPORTED   "&amp;INDIRECT($A$1&amp;"!"&amp;CELL("address",$CU128))&amp;"     USED  "&amp;TEXT(INDIRECT($A$1&amp;"!"&amp;CELL("address",BR128)),"#,###.#0")&amp;" KGS      AGAINST BILL OF ENTRY NO    "&amp;INDIRECT($A$1&amp;"!"&amp;CELL("address",$F128))&amp;"      Rate Per Kgs [ "&amp;INDIRECT($A$1&amp;"!"&amp;CELL("address",$I128))&amp;" ]     AGAINST H.S.CODE   "&amp;TEXT(INDIRECT($A$1&amp;"!"&amp;CELL("address",$H128)),"0000.0000")&amp;IF(OR(INDIRECT($A$1&amp;"!"&amp;CELL("address",$BT$8))&lt;&gt;"",INDIRECT($A$1&amp;"!"&amp;CELL("address",$BU$8))&lt;&gt;""),"  EFS ONLINE AC #    ","")&amp;_xlfn.IFNA(VLOOKUP(INDIRECT($A$1&amp;"!"&amp;CELL("address",BT128)),AC.No[],2,0),"")&amp;_xlfn.IFNA(IF(INDIRECT($A$1&amp;"!"&amp;CELL("address",BU128))&lt;&gt;0,"   +   "&amp;VLOOKUP(INDIRECT($A$1&amp;"!"&amp;CELL("address",BU128)),AC.No[],2,0),""),""),""),REPT("-",150))</f>
        <v/>
      </c>
      <c r="M128" s="7" t="str">
        <f ca="1">IF(INDIRECT($A$1&amp;"!"&amp;CELL("address",$CU128))&lt;&gt;"END",IF(INDIRECT($A$1&amp;"!"&amp;CELL("address",BX128))&lt;&gt;0,"USED IMPORTED   "&amp;INDIRECT($A$1&amp;"!"&amp;CELL("address",$CU128))&amp;"     USED  "&amp;TEXT(INDIRECT($A$1&amp;"!"&amp;CELL("address",BX128)),"#,###.#0")&amp;" KGS      AGAINST BILL OF ENTRY NO    "&amp;INDIRECT($A$1&amp;"!"&amp;CELL("address",$F128))&amp;"      Rate Per Kgs [ "&amp;INDIRECT($A$1&amp;"!"&amp;CELL("address",$I128))&amp;" ]     AGAINST H.S.CODE   "&amp;TEXT(INDIRECT($A$1&amp;"!"&amp;CELL("address",$H128)),"0000.0000")&amp;IF(OR(INDIRECT($A$1&amp;"!"&amp;CELL("address",$BZ$8))&lt;&gt;"",INDIRECT($A$1&amp;"!"&amp;CELL("address",$CA$8))&lt;&gt;""),"  EFS ONLINE AC #    ","")&amp;_xlfn.IFNA(VLOOKUP(INDIRECT($A$1&amp;"!"&amp;CELL("address",BZ128)),AC.No[],2,0),"")&amp;_xlfn.IFNA(IF(INDIRECT($A$1&amp;"!"&amp;CELL("address",CA128))&lt;&gt;0,"   +   "&amp;VLOOKUP(INDIRECT($A$1&amp;"!"&amp;CELL("address",CA128)),AC.No[],2,0),""),""),""),REPT("-",150))</f>
        <v/>
      </c>
      <c r="N128" s="7" t="str">
        <f ca="1">IF(INDIRECT($A$1&amp;"!"&amp;CELL("address",$CU128))&lt;&gt;"END",IF(INDIRECT($A$1&amp;"!"&amp;CELL("address",CD128))&lt;&gt;0,"USED IMPORTED   "&amp;INDIRECT($A$1&amp;"!"&amp;CELL("address",$CU128))&amp;"     USED  "&amp;TEXT(INDIRECT($A$1&amp;"!"&amp;CELL("address",CD128)),"#,###.#0")&amp;" KGS      AGAINST BILL OF ENTRY NO    "&amp;INDIRECT($A$1&amp;"!"&amp;CELL("address",$F128))&amp;"      Rate Per Kgs [ "&amp;INDIRECT($A$1&amp;"!"&amp;CELL("address",$I128))&amp;" ]     AGAINST H.S.CODE   "&amp;TEXT(INDIRECT($A$1&amp;"!"&amp;CELL("address",$H128)),"0000.0000")&amp;IF(OR(INDIRECT($A$1&amp;"!"&amp;CELL("address",$CF$8))&lt;&gt;"",INDIRECT($A$1&amp;"!"&amp;CELL("address",$CG$8))&lt;&gt;""),"  EFS ONLINE AC #    ","")&amp;_xlfn.IFNA(VLOOKUP(INDIRECT($A$1&amp;"!"&amp;CELL("address",CF128)),AC.No[],2,0),"")&amp;_xlfn.IFNA(IF(INDIRECT($A$1&amp;"!"&amp;CELL("address",CG128))&lt;&gt;0,"   +   "&amp;VLOOKUP(INDIRECT($A$1&amp;"!"&amp;CELL("address",CG128)),AC.No[],2,0),""),""),""),REPT("-",150))</f>
        <v/>
      </c>
      <c r="O128" s="7" t="str">
        <f ca="1">IF(INDIRECT($A$1&amp;"!"&amp;CELL("address",$CU128))&lt;&gt;"END",IF(INDIRECT($A$1&amp;"!"&amp;CELL("address",CJ128))&lt;&gt;0,"USED IMPORTED   "&amp;INDIRECT($A$1&amp;"!"&amp;CELL("address",$CU128))&amp;"     USED  "&amp;TEXT(INDIRECT($A$1&amp;"!"&amp;CELL("address",CJ128)),"#,###.#0")&amp;" KGS      AGAINST BILL OF ENTRY NO    "&amp;INDIRECT($A$1&amp;"!"&amp;CELL("address",$F128))&amp;"      Rate Per Kgs [ "&amp;INDIRECT($A$1&amp;"!"&amp;CELL("address",$I128))&amp;" ]     AGAINST H.S.CODE   "&amp;TEXT(INDIRECT($A$1&amp;"!"&amp;CELL("address",$H128)),"0000.0000")&amp;IF(OR(INDIRECT($A$1&amp;"!"&amp;CELL("address",$CL$8))&lt;&gt;"",INDIRECT($A$1&amp;"!"&amp;CELL("address",$CM$8))&lt;&gt;""),"  EFS ONLINE AC #    ","")&amp;_xlfn.IFNA(VLOOKUP(INDIRECT($A$1&amp;"!"&amp;CELL("address",CL128)),AC.No[],2,0),"")&amp;_xlfn.IFNA(IF(INDIRECT($A$1&amp;"!"&amp;CELL("address",CM128))&lt;&gt;0,"   +   "&amp;VLOOKUP(INDIRECT($A$1&amp;"!"&amp;CELL("address",CM128)),AC.No[],2,0),""),""),""),REPT("-",150))</f>
        <v/>
      </c>
      <c r="P128" s="7" t="str">
        <f ca="1">IF(INDIRECT($A$1&amp;"!"&amp;CELL("address",$CU128))&lt;&gt;"END",IF(INDIRECT($A$1&amp;"!"&amp;CELL("address",CP128))&lt;&gt;0,"USED IMPORTED   "&amp;INDIRECT($A$1&amp;"!"&amp;CELL("address",$CU128))&amp;"     USED  "&amp;TEXT(INDIRECT($A$1&amp;"!"&amp;CELL("address",CP128)),"#,###.#0")&amp;" KGS      AGAINST BILL OF ENTRY NO    "&amp;INDIRECT($A$1&amp;"!"&amp;CELL("address",$F128))&amp;"      Rate Per Kgs [ "&amp;INDIRECT($A$1&amp;"!"&amp;CELL("address",$I128))&amp;" ]     AGAINST H.S.CODE   "&amp;TEXT(INDIRECT($A$1&amp;"!"&amp;CELL("address",$H128)),"0000.0000")&amp;IF(OR(INDIRECT($A$1&amp;"!"&amp;CELL("address",$CR$8))&lt;&gt;"",INDIRECT($A$1&amp;"!"&amp;CELL("address",$CS$8))&lt;&gt;""),"  EFS ONLINE AC #    ","")&amp;_xlfn.IFNA(VLOOKUP(INDIRECT($A$1&amp;"!"&amp;CELL("address",CR128)),AC.No[],2,0),"")&amp;_xlfn.IFNA(IF(INDIRECT($A$1&amp;"!"&amp;CELL("address",CS128))&lt;&gt;0,"   +   "&amp;VLOOKUP(INDIRECT($A$1&amp;"!"&amp;CELL("address",CS128)),AC.No[],2,0),""),""),""),REPT("-",150))</f>
        <v/>
      </c>
    </row>
    <row r="129" spans="1:16" x14ac:dyDescent="0.2">
      <c r="A129" s="124">
        <v>120</v>
      </c>
      <c r="B129" s="7" t="str">
        <f ca="1">IF(INDIRECT($A$1&amp;"!"&amp;CELL("address",$CU129))&lt;&gt;"END",IF(INDIRECT($A$1&amp;"!"&amp;CELL("address",J129))&lt;&gt;0,"USED IMPORTED   "&amp;INDIRECT($A$1&amp;"!"&amp;CELL("address",$CU129))&amp;"     USED  "&amp;TEXT(INDIRECT($A$1&amp;"!"&amp;CELL("address",J129)),"#,###.#0")&amp;" KGS      AGAINST BILL OF ENTRY NO    "&amp;INDIRECT($A$1&amp;"!"&amp;CELL("address",$F129))&amp;"      Rate Per Kgs [ "&amp;INDIRECT($A$1&amp;"!"&amp;CELL("address",$I129))&amp;" ]     AGAINST H.S.CODE   "&amp;TEXT(INDIRECT($A$1&amp;"!"&amp;CELL("address",$H129)),"0000.0000")&amp;IF(OR(INDIRECT($A$1&amp;"!"&amp;CELL("address",$L$8))&lt;&gt;"",INDIRECT($A$1&amp;"!"&amp;CELL("address",$M$8))&lt;&gt;""),"  EFS ONLINE AC #    ","")&amp;_xlfn.IFNA(VLOOKUP(INDIRECT($A$1&amp;"!"&amp;CELL("address",L129)),AC.No[],2,0),"")&amp;_xlfn.IFNA(IF(INDIRECT($A$1&amp;"!"&amp;CELL("address",M129))&lt;&gt;0,"   +   "&amp;VLOOKUP(INDIRECT($A$1&amp;"!"&amp;CELL("address",M129)),AC.No[],2,0),""),""),""),REPT("-",150))</f>
        <v xml:space="preserve">USED IMPORTED        USED  19,920.0 KGS      AGAINST BILL OF ENTRY NO    08032024-A-070166      Rate Per Kgs [ 0.28 ]     AGAINST H.S.CODE   2815.1200  EFS ONLINE AC #    </v>
      </c>
      <c r="C129" s="7" t="str">
        <f ca="1">IF(INDIRECT($A$1&amp;"!"&amp;CELL("address",$CU129))&lt;&gt;"END",IF(INDIRECT($A$1&amp;"!"&amp;CELL("address",P129))&lt;&gt;0,"USED IMPORTED   "&amp;INDIRECT($A$1&amp;"!"&amp;CELL("address",$CU129))&amp;"     USED  "&amp;TEXT(INDIRECT($A$1&amp;"!"&amp;CELL("address",P129)),"#,###.#0")&amp;" KGS      AGAINST BILL OF ENTRY NO    "&amp;INDIRECT($A$1&amp;"!"&amp;CELL("address",$F129))&amp;"      Rate Per Kgs [ "&amp;INDIRECT($A$1&amp;"!"&amp;CELL("address",$I129))&amp;" ]     AGAINST H.S.CODE   "&amp;TEXT(INDIRECT($A$1&amp;"!"&amp;CELL("address",$H129)),"0000.0000")&amp;IF(OR(INDIRECT($A$1&amp;"!"&amp;CELL("address",$R$8))&lt;&gt;"",INDIRECT($A$1&amp;"!"&amp;CELL("address",$S$8))&lt;&gt;""),"  EFS ONLINE AC #    ","")&amp;_xlfn.IFNA(VLOOKUP(INDIRECT($A$1&amp;"!"&amp;CELL("address",R129)),AC.No[],2,0),"")&amp;_xlfn.IFNA(IF(INDIRECT($A$1&amp;"!"&amp;CELL("address",S129))&lt;&gt;0,"   +   "&amp;VLOOKUP(INDIRECT($A$1&amp;"!"&amp;CELL("address",S129)),AC.No[],2,0),""),""),""),REPT("-",150))</f>
        <v/>
      </c>
      <c r="D129" s="7" t="str">
        <f ca="1">IF(INDIRECT($A$1&amp;"!"&amp;CELL("address",$CU129))&lt;&gt;"END",IF(INDIRECT($A$1&amp;"!"&amp;CELL("address",V129))&lt;&gt;0,"USED IMPORTED   "&amp;INDIRECT($A$1&amp;"!"&amp;CELL("address",$CU129))&amp;"     USED  "&amp;TEXT(INDIRECT($A$1&amp;"!"&amp;CELL("address",V129)),"#,###.#0")&amp;" KGS      AGAINST BILL OF ENTRY NO    "&amp;INDIRECT($A$1&amp;"!"&amp;CELL("address",$F129))&amp;"      Rate Per Kgs [ "&amp;INDIRECT($A$1&amp;"!"&amp;CELL("address",$I129))&amp;" ]     AGAINST H.S.CODE   "&amp;TEXT(INDIRECT($A$1&amp;"!"&amp;CELL("address",$H129)),"0000.0000")&amp;IF(OR(INDIRECT($A$1&amp;"!"&amp;CELL("address",$X$8))&lt;&gt;"",INDIRECT($A$1&amp;"!"&amp;CELL("address",$Y$8))&lt;&gt;""),"  EFS ONLINE AC #    ","")&amp;_xlfn.IFNA(VLOOKUP(INDIRECT($A$1&amp;"!"&amp;CELL("address",X129)),AC.No[],2,0),"")&amp;_xlfn.IFNA(IF(INDIRECT($A$1&amp;"!"&amp;CELL("address",Y129))&lt;&gt;0,"   +   "&amp;VLOOKUP(INDIRECT($A$1&amp;"!"&amp;CELL("address",Y129)),AC.No[],2,0),""),""),""),REPT("-",150))</f>
        <v/>
      </c>
      <c r="E129" s="7" t="str">
        <f ca="1">IF(INDIRECT($A$1&amp;"!"&amp;CELL("address",$CU129))&lt;&gt;"END",IF(INDIRECT($A$1&amp;"!"&amp;CELL("address",AB129))&lt;&gt;0,"USED IMPORTED   "&amp;INDIRECT($A$1&amp;"!"&amp;CELL("address",$CU129))&amp;"     USED  "&amp;TEXT(INDIRECT($A$1&amp;"!"&amp;CELL("address",AB129)),"#,###.#0")&amp;" KGS      AGAINST BILL OF ENTRY NO    "&amp;INDIRECT($A$1&amp;"!"&amp;CELL("address",$F129))&amp;"      Rate Per Kgs [ "&amp;INDIRECT($A$1&amp;"!"&amp;CELL("address",$I129))&amp;" ]     AGAINST H.S.CODE   "&amp;TEXT(INDIRECT($A$1&amp;"!"&amp;CELL("address",$H129)),"0000.0000")&amp;IF(OR(INDIRECT($A$1&amp;"!"&amp;CELL("address",$AD$8))&lt;&gt;"",INDIRECT($A$1&amp;"!"&amp;CELL("address",$AE$8))&lt;&gt;""),"  EFS ONLINE AC #    ","")&amp;_xlfn.IFNA(VLOOKUP(INDIRECT($A$1&amp;"!"&amp;CELL("address",AD129)),AC.No[],2,0),"")&amp;_xlfn.IFNA(IF(INDIRECT($A$1&amp;"!"&amp;CELL("address",AE129))&lt;&gt;0,"   +   "&amp;VLOOKUP(INDIRECT($A$1&amp;"!"&amp;CELL("address",AE129)),AC.No[],2,0),""),""),""),REPT("-",150))</f>
        <v/>
      </c>
      <c r="F129" s="7" t="str">
        <f ca="1">IF(INDIRECT($A$1&amp;"!"&amp;CELL("address",$CU129))&lt;&gt;"END",IF(INDIRECT($A$1&amp;"!"&amp;CELL("address",AH129))&lt;&gt;0,"USED IMPORTED   "&amp;INDIRECT($A$1&amp;"!"&amp;CELL("address",$CU129))&amp;"     USED  "&amp;TEXT(INDIRECT($A$1&amp;"!"&amp;CELL("address",AH129)),"#,###.#0")&amp;" KGS      AGAINST BILL OF ENTRY NO    "&amp;INDIRECT($A$1&amp;"!"&amp;CELL("address",$F129))&amp;"      Rate Per Kgs [ "&amp;INDIRECT($A$1&amp;"!"&amp;CELL("address",$I129))&amp;" ]     AGAINST H.S.CODE   "&amp;TEXT(INDIRECT($A$1&amp;"!"&amp;CELL("address",$H129)),"0000.0000")&amp;IF(OR(INDIRECT($A$1&amp;"!"&amp;CELL("address",$AJ$8))&lt;&gt;"",INDIRECT($A$1&amp;"!"&amp;CELL("address",$AK$8))&lt;&gt;""),"  EFS ONLINE AC #    ","")&amp;_xlfn.IFNA(VLOOKUP(INDIRECT($A$1&amp;"!"&amp;CELL("address",AJ129)),AC.No[],2,0),"")&amp;_xlfn.IFNA(IF(INDIRECT($A$1&amp;"!"&amp;CELL("address",AK129))&lt;&gt;0,"   +   "&amp;VLOOKUP(INDIRECT($A$1&amp;"!"&amp;CELL("address",AK129)),AC.No[],2,0),""),""),""),REPT("-",150))</f>
        <v/>
      </c>
      <c r="G129" s="7" t="str">
        <f ca="1">IF(INDIRECT($A$1&amp;"!"&amp;CELL("address",$CU129))&lt;&gt;"END",IF(INDIRECT($A$1&amp;"!"&amp;CELL("address",AN129))&lt;&gt;0,"USED IMPORTED   "&amp;INDIRECT($A$1&amp;"!"&amp;CELL("address",$CU129))&amp;"     USED  "&amp;TEXT(INDIRECT($A$1&amp;"!"&amp;CELL("address",AN129)),"#,###.#0")&amp;" KGS      AGAINST BILL OF ENTRY NO    "&amp;INDIRECT($A$1&amp;"!"&amp;CELL("address",$F129))&amp;"      Rate Per Kgs [ "&amp;INDIRECT($A$1&amp;"!"&amp;CELL("address",$I129))&amp;" ]     AGAINST H.S.CODE   "&amp;TEXT(INDIRECT($A$1&amp;"!"&amp;CELL("address",$H129)),"0000.0000")&amp;IF(OR(INDIRECT($A$1&amp;"!"&amp;CELL("address",$AP$8))&lt;&gt;"",INDIRECT($A$1&amp;"!"&amp;CELL("address",$AQ$8))&lt;&gt;""),"  EFS ONLINE AC #    ","")&amp;_xlfn.IFNA(VLOOKUP(INDIRECT($A$1&amp;"!"&amp;CELL("address",AP129)),AC.No[],2,0),"")&amp;_xlfn.IFNA(IF(INDIRECT($A$1&amp;"!"&amp;CELL("address",AQ129))&lt;&gt;0,"   +   "&amp;VLOOKUP(INDIRECT($A$1&amp;"!"&amp;CELL("address",AQ129)),AC.No[],2,0),""),""),""),REPT("-",150))</f>
        <v/>
      </c>
      <c r="H129" s="7" t="str">
        <f ca="1">IF(INDIRECT($A$1&amp;"!"&amp;CELL("address",$CU129))&lt;&gt;"END",IF(INDIRECT($A$1&amp;"!"&amp;CELL("address",AT129))&lt;&gt;0,"USED IMPORTED   "&amp;INDIRECT($A$1&amp;"!"&amp;CELL("address",$CU129))&amp;"     USED  "&amp;TEXT(INDIRECT($A$1&amp;"!"&amp;CELL("address",AT129)),"#,###.#0")&amp;" KGS      AGAINST BILL OF ENTRY NO    "&amp;INDIRECT($A$1&amp;"!"&amp;CELL("address",$F129))&amp;"      Rate Per Kgs [ "&amp;INDIRECT($A$1&amp;"!"&amp;CELL("address",$I129))&amp;" ]     AGAINST H.S.CODE   "&amp;TEXT(INDIRECT($A$1&amp;"!"&amp;CELL("address",$H129)),"0000.0000")&amp;IF(OR(INDIRECT($A$1&amp;"!"&amp;CELL("address",$AV$8))&lt;&gt;"",INDIRECT($A$1&amp;"!"&amp;CELL("address",$AW$8))&lt;&gt;""),"  EFS ONLINE AC #    ","")&amp;_xlfn.IFNA(VLOOKUP(INDIRECT($A$1&amp;"!"&amp;CELL("address",AV129)),AC.No[],2,0),"")&amp;_xlfn.IFNA(IF(INDIRECT($A$1&amp;"!"&amp;CELL("address",AW129))&lt;&gt;0,"   +   "&amp;VLOOKUP(INDIRECT($A$1&amp;"!"&amp;CELL("address",AW129)),AC.No[],2,0),""),""),""),REPT("-",150))</f>
        <v/>
      </c>
      <c r="I129" s="7" t="str">
        <f ca="1">IF(INDIRECT($A$1&amp;"!"&amp;CELL("address",$CU129))&lt;&gt;"END",IF(INDIRECT($A$1&amp;"!"&amp;CELL("address",AZ129))&lt;&gt;0,"USED IMPORTED   "&amp;INDIRECT($A$1&amp;"!"&amp;CELL("address",$CU129))&amp;"     USED  "&amp;TEXT(INDIRECT($A$1&amp;"!"&amp;CELL("address",AZ129)),"#,###.#0")&amp;" KGS      AGAINST BILL OF ENTRY NO    "&amp;INDIRECT($A$1&amp;"!"&amp;CELL("address",$F129))&amp;"      Rate Per Kgs [ "&amp;INDIRECT($A$1&amp;"!"&amp;CELL("address",$I129))&amp;" ]     AGAINST H.S.CODE   "&amp;TEXT(INDIRECT($A$1&amp;"!"&amp;CELL("address",$H129)),"0000.0000")&amp;IF(OR(INDIRECT($A$1&amp;"!"&amp;CELL("address",$BB$8))&lt;&gt;"",INDIRECT($A$1&amp;"!"&amp;CELL("address",$BC$8))&lt;&gt;""),"  EFS ONLINE AC #    ","")&amp;_xlfn.IFNA(VLOOKUP(INDIRECT($A$1&amp;"!"&amp;CELL("address",BB129)),AC.No[],2,0),"")&amp;_xlfn.IFNA(IF(INDIRECT($A$1&amp;"!"&amp;CELL("address",BC129))&lt;&gt;0,"   +   "&amp;VLOOKUP(INDIRECT($A$1&amp;"!"&amp;CELL("address",BC129)),AC.No[],2,0),""),""),""),REPT("-",150))</f>
        <v/>
      </c>
      <c r="J129" s="7" t="str">
        <f ca="1">IF(INDIRECT($A$1&amp;"!"&amp;CELL("address",$CU129))&lt;&gt;"END",IF(INDIRECT($A$1&amp;"!"&amp;CELL("address",BF129))&lt;&gt;0,"USED IMPORTED   "&amp;INDIRECT($A$1&amp;"!"&amp;CELL("address",$CU129))&amp;"     USED  "&amp;TEXT(INDIRECT($A$1&amp;"!"&amp;CELL("address",BF129)),"#,###.#0")&amp;" KGS      AGAINST BILL OF ENTRY NO    "&amp;INDIRECT($A$1&amp;"!"&amp;CELL("address",$F129))&amp;"      Rate Per Kgs [ "&amp;INDIRECT($A$1&amp;"!"&amp;CELL("address",$I129))&amp;" ]     AGAINST H.S.CODE   "&amp;TEXT(INDIRECT($A$1&amp;"!"&amp;CELL("address",$H129)),"0000.0000")&amp;IF(OR(INDIRECT($A$1&amp;"!"&amp;CELL("address",$BH$8))&lt;&gt;"",INDIRECT($A$1&amp;"!"&amp;CELL("address",$BI$8))&lt;&gt;""),"  EFS ONLINE AC #    ","")&amp;_xlfn.IFNA(VLOOKUP(INDIRECT($A$1&amp;"!"&amp;CELL("address",BH129)),AC.No[],2,0),"")&amp;_xlfn.IFNA(IF(INDIRECT($A$1&amp;"!"&amp;CELL("address",BI129))&lt;&gt;0,"   +   "&amp;VLOOKUP(INDIRECT($A$1&amp;"!"&amp;CELL("address",BI129)),AC.No[],2,0),""),""),""),REPT("-",150))</f>
        <v/>
      </c>
      <c r="K129" s="7" t="str">
        <f ca="1">IF(INDIRECT($A$1&amp;"!"&amp;CELL("address",$CU129))&lt;&gt;"END",IF(INDIRECT($A$1&amp;"!"&amp;CELL("address",BL129))&lt;&gt;0,"USED IMPORTED   "&amp;INDIRECT($A$1&amp;"!"&amp;CELL("address",$CU129))&amp;"     USED  "&amp;TEXT(INDIRECT($A$1&amp;"!"&amp;CELL("address",BL129)),"#,###.#0")&amp;" KGS      AGAINST BILL OF ENTRY NO    "&amp;INDIRECT($A$1&amp;"!"&amp;CELL("address",$F129))&amp;"      Rate Per Kgs [ "&amp;INDIRECT($A$1&amp;"!"&amp;CELL("address",$I129))&amp;" ]     AGAINST H.S.CODE   "&amp;TEXT(INDIRECT($A$1&amp;"!"&amp;CELL("address",$H129)),"0000.0000")&amp;IF(OR(INDIRECT($A$1&amp;"!"&amp;CELL("address",$BN$8))&lt;&gt;"",INDIRECT($A$1&amp;"!"&amp;CELL("address",$BO$8))&lt;&gt;""),"  EFS ONLINE AC #    ","")&amp;_xlfn.IFNA(VLOOKUP(INDIRECT($A$1&amp;"!"&amp;CELL("address",BN129)),AC.No[],2,0),"")&amp;_xlfn.IFNA(IF(INDIRECT($A$1&amp;"!"&amp;CELL("address",BO129))&lt;&gt;0,"   +   "&amp;VLOOKUP(INDIRECT($A$1&amp;"!"&amp;CELL("address",BO129)),AC.No[],2,0),""),""),""),REPT("-",150))</f>
        <v/>
      </c>
      <c r="L129" s="7" t="str">
        <f ca="1">IF(INDIRECT($A$1&amp;"!"&amp;CELL("address",$CU129))&lt;&gt;"END",IF(INDIRECT($A$1&amp;"!"&amp;CELL("address",BR129))&lt;&gt;0,"USED IMPORTED   "&amp;INDIRECT($A$1&amp;"!"&amp;CELL("address",$CU129))&amp;"     USED  "&amp;TEXT(INDIRECT($A$1&amp;"!"&amp;CELL("address",BR129)),"#,###.#0")&amp;" KGS      AGAINST BILL OF ENTRY NO    "&amp;INDIRECT($A$1&amp;"!"&amp;CELL("address",$F129))&amp;"      Rate Per Kgs [ "&amp;INDIRECT($A$1&amp;"!"&amp;CELL("address",$I129))&amp;" ]     AGAINST H.S.CODE   "&amp;TEXT(INDIRECT($A$1&amp;"!"&amp;CELL("address",$H129)),"0000.0000")&amp;IF(OR(INDIRECT($A$1&amp;"!"&amp;CELL("address",$BT$8))&lt;&gt;"",INDIRECT($A$1&amp;"!"&amp;CELL("address",$BU$8))&lt;&gt;""),"  EFS ONLINE AC #    ","")&amp;_xlfn.IFNA(VLOOKUP(INDIRECT($A$1&amp;"!"&amp;CELL("address",BT129)),AC.No[],2,0),"")&amp;_xlfn.IFNA(IF(INDIRECT($A$1&amp;"!"&amp;CELL("address",BU129))&lt;&gt;0,"   +   "&amp;VLOOKUP(INDIRECT($A$1&amp;"!"&amp;CELL("address",BU129)),AC.No[],2,0),""),""),""),REPT("-",150))</f>
        <v/>
      </c>
      <c r="M129" s="7" t="str">
        <f ca="1">IF(INDIRECT($A$1&amp;"!"&amp;CELL("address",$CU129))&lt;&gt;"END",IF(INDIRECT($A$1&amp;"!"&amp;CELL("address",BX129))&lt;&gt;0,"USED IMPORTED   "&amp;INDIRECT($A$1&amp;"!"&amp;CELL("address",$CU129))&amp;"     USED  "&amp;TEXT(INDIRECT($A$1&amp;"!"&amp;CELL("address",BX129)),"#,###.#0")&amp;" KGS      AGAINST BILL OF ENTRY NO    "&amp;INDIRECT($A$1&amp;"!"&amp;CELL("address",$F129))&amp;"      Rate Per Kgs [ "&amp;INDIRECT($A$1&amp;"!"&amp;CELL("address",$I129))&amp;" ]     AGAINST H.S.CODE   "&amp;TEXT(INDIRECT($A$1&amp;"!"&amp;CELL("address",$H129)),"0000.0000")&amp;IF(OR(INDIRECT($A$1&amp;"!"&amp;CELL("address",$BZ$8))&lt;&gt;"",INDIRECT($A$1&amp;"!"&amp;CELL("address",$CA$8))&lt;&gt;""),"  EFS ONLINE AC #    ","")&amp;_xlfn.IFNA(VLOOKUP(INDIRECT($A$1&amp;"!"&amp;CELL("address",BZ129)),AC.No[],2,0),"")&amp;_xlfn.IFNA(IF(INDIRECT($A$1&amp;"!"&amp;CELL("address",CA129))&lt;&gt;0,"   +   "&amp;VLOOKUP(INDIRECT($A$1&amp;"!"&amp;CELL("address",CA129)),AC.No[],2,0),""),""),""),REPT("-",150))</f>
        <v/>
      </c>
      <c r="N129" s="7" t="str">
        <f ca="1">IF(INDIRECT($A$1&amp;"!"&amp;CELL("address",$CU129))&lt;&gt;"END",IF(INDIRECT($A$1&amp;"!"&amp;CELL("address",CD129))&lt;&gt;0,"USED IMPORTED   "&amp;INDIRECT($A$1&amp;"!"&amp;CELL("address",$CU129))&amp;"     USED  "&amp;TEXT(INDIRECT($A$1&amp;"!"&amp;CELL("address",CD129)),"#,###.#0")&amp;" KGS      AGAINST BILL OF ENTRY NO    "&amp;INDIRECT($A$1&amp;"!"&amp;CELL("address",$F129))&amp;"      Rate Per Kgs [ "&amp;INDIRECT($A$1&amp;"!"&amp;CELL("address",$I129))&amp;" ]     AGAINST H.S.CODE   "&amp;TEXT(INDIRECT($A$1&amp;"!"&amp;CELL("address",$H129)),"0000.0000")&amp;IF(OR(INDIRECT($A$1&amp;"!"&amp;CELL("address",$CF$8))&lt;&gt;"",INDIRECT($A$1&amp;"!"&amp;CELL("address",$CG$8))&lt;&gt;""),"  EFS ONLINE AC #    ","")&amp;_xlfn.IFNA(VLOOKUP(INDIRECT($A$1&amp;"!"&amp;CELL("address",CF129)),AC.No[],2,0),"")&amp;_xlfn.IFNA(IF(INDIRECT($A$1&amp;"!"&amp;CELL("address",CG129))&lt;&gt;0,"   +   "&amp;VLOOKUP(INDIRECT($A$1&amp;"!"&amp;CELL("address",CG129)),AC.No[],2,0),""),""),""),REPT("-",150))</f>
        <v/>
      </c>
      <c r="O129" s="7" t="str">
        <f ca="1">IF(INDIRECT($A$1&amp;"!"&amp;CELL("address",$CU129))&lt;&gt;"END",IF(INDIRECT($A$1&amp;"!"&amp;CELL("address",CJ129))&lt;&gt;0,"USED IMPORTED   "&amp;INDIRECT($A$1&amp;"!"&amp;CELL("address",$CU129))&amp;"     USED  "&amp;TEXT(INDIRECT($A$1&amp;"!"&amp;CELL("address",CJ129)),"#,###.#0")&amp;" KGS      AGAINST BILL OF ENTRY NO    "&amp;INDIRECT($A$1&amp;"!"&amp;CELL("address",$F129))&amp;"      Rate Per Kgs [ "&amp;INDIRECT($A$1&amp;"!"&amp;CELL("address",$I129))&amp;" ]     AGAINST H.S.CODE   "&amp;TEXT(INDIRECT($A$1&amp;"!"&amp;CELL("address",$H129)),"0000.0000")&amp;IF(OR(INDIRECT($A$1&amp;"!"&amp;CELL("address",$CL$8))&lt;&gt;"",INDIRECT($A$1&amp;"!"&amp;CELL("address",$CM$8))&lt;&gt;""),"  EFS ONLINE AC #    ","")&amp;_xlfn.IFNA(VLOOKUP(INDIRECT($A$1&amp;"!"&amp;CELL("address",CL129)),AC.No[],2,0),"")&amp;_xlfn.IFNA(IF(INDIRECT($A$1&amp;"!"&amp;CELL("address",CM129))&lt;&gt;0,"   +   "&amp;VLOOKUP(INDIRECT($A$1&amp;"!"&amp;CELL("address",CM129)),AC.No[],2,0),""),""),""),REPT("-",150))</f>
        <v/>
      </c>
      <c r="P129" s="7" t="str">
        <f ca="1">IF(INDIRECT($A$1&amp;"!"&amp;CELL("address",$CU129))&lt;&gt;"END",IF(INDIRECT($A$1&amp;"!"&amp;CELL("address",CP129))&lt;&gt;0,"USED IMPORTED   "&amp;INDIRECT($A$1&amp;"!"&amp;CELL("address",$CU129))&amp;"     USED  "&amp;TEXT(INDIRECT($A$1&amp;"!"&amp;CELL("address",CP129)),"#,###.#0")&amp;" KGS      AGAINST BILL OF ENTRY NO    "&amp;INDIRECT($A$1&amp;"!"&amp;CELL("address",$F129))&amp;"      Rate Per Kgs [ "&amp;INDIRECT($A$1&amp;"!"&amp;CELL("address",$I129))&amp;" ]     AGAINST H.S.CODE   "&amp;TEXT(INDIRECT($A$1&amp;"!"&amp;CELL("address",$H129)),"0000.0000")&amp;IF(OR(INDIRECT($A$1&amp;"!"&amp;CELL("address",$CR$8))&lt;&gt;"",INDIRECT($A$1&amp;"!"&amp;CELL("address",$CS$8))&lt;&gt;""),"  EFS ONLINE AC #    ","")&amp;_xlfn.IFNA(VLOOKUP(INDIRECT($A$1&amp;"!"&amp;CELL("address",CR129)),AC.No[],2,0),"")&amp;_xlfn.IFNA(IF(INDIRECT($A$1&amp;"!"&amp;CELL("address",CS129))&lt;&gt;0,"   +   "&amp;VLOOKUP(INDIRECT($A$1&amp;"!"&amp;CELL("address",CS129)),AC.No[],2,0),""),""),""),REPT("-",150))</f>
        <v/>
      </c>
    </row>
    <row r="130" spans="1:16" x14ac:dyDescent="0.2">
      <c r="A130" s="124">
        <v>121</v>
      </c>
      <c r="B130" s="7" t="str">
        <f ca="1">IF(INDIRECT($A$1&amp;"!"&amp;CELL("address",$CU130))&lt;&gt;"END",IF(INDIRECT($A$1&amp;"!"&amp;CELL("address",J130))&lt;&gt;0,"USED IMPORTED   "&amp;INDIRECT($A$1&amp;"!"&amp;CELL("address",$CU130))&amp;"     USED  "&amp;TEXT(INDIRECT($A$1&amp;"!"&amp;CELL("address",J130)),"#,###.#0")&amp;" KGS      AGAINST BILL OF ENTRY NO    "&amp;INDIRECT($A$1&amp;"!"&amp;CELL("address",$F130))&amp;"      Rate Per Kgs [ "&amp;INDIRECT($A$1&amp;"!"&amp;CELL("address",$I130))&amp;" ]     AGAINST H.S.CODE   "&amp;TEXT(INDIRECT($A$1&amp;"!"&amp;CELL("address",$H130)),"0000.0000")&amp;IF(OR(INDIRECT($A$1&amp;"!"&amp;CELL("address",$L$8))&lt;&gt;"",INDIRECT($A$1&amp;"!"&amp;CELL("address",$M$8))&lt;&gt;""),"  EFS ONLINE AC #    ","")&amp;_xlfn.IFNA(VLOOKUP(INDIRECT($A$1&amp;"!"&amp;CELL("address",L130)),AC.No[],2,0),"")&amp;_xlfn.IFNA(IF(INDIRECT($A$1&amp;"!"&amp;CELL("address",M130))&lt;&gt;0,"   +   "&amp;VLOOKUP(INDIRECT($A$1&amp;"!"&amp;CELL("address",M130)),AC.No[],2,0),""),""),""),REPT("-",150))</f>
        <v xml:space="preserve">USED IMPORTED        USED  19,880.0 KGS      AGAINST BILL OF ENTRY NO    27022024-A-065993      Rate Per Kgs [ 0.28 ]     AGAINST H.S.CODE   2815.1200  EFS ONLINE AC #    </v>
      </c>
      <c r="C130" s="7" t="str">
        <f ca="1">IF(INDIRECT($A$1&amp;"!"&amp;CELL("address",$CU130))&lt;&gt;"END",IF(INDIRECT($A$1&amp;"!"&amp;CELL("address",P130))&lt;&gt;0,"USED IMPORTED   "&amp;INDIRECT($A$1&amp;"!"&amp;CELL("address",$CU130))&amp;"     USED  "&amp;TEXT(INDIRECT($A$1&amp;"!"&amp;CELL("address",P130)),"#,###.#0")&amp;" KGS      AGAINST BILL OF ENTRY NO    "&amp;INDIRECT($A$1&amp;"!"&amp;CELL("address",$F130))&amp;"      Rate Per Kgs [ "&amp;INDIRECT($A$1&amp;"!"&amp;CELL("address",$I130))&amp;" ]     AGAINST H.S.CODE   "&amp;TEXT(INDIRECT($A$1&amp;"!"&amp;CELL("address",$H130)),"0000.0000")&amp;IF(OR(INDIRECT($A$1&amp;"!"&amp;CELL("address",$R$8))&lt;&gt;"",INDIRECT($A$1&amp;"!"&amp;CELL("address",$S$8))&lt;&gt;""),"  EFS ONLINE AC #    ","")&amp;_xlfn.IFNA(VLOOKUP(INDIRECT($A$1&amp;"!"&amp;CELL("address",R130)),AC.No[],2,0),"")&amp;_xlfn.IFNA(IF(INDIRECT($A$1&amp;"!"&amp;CELL("address",S130))&lt;&gt;0,"   +   "&amp;VLOOKUP(INDIRECT($A$1&amp;"!"&amp;CELL("address",S130)),AC.No[],2,0),""),""),""),REPT("-",150))</f>
        <v/>
      </c>
      <c r="D130" s="7" t="str">
        <f ca="1">IF(INDIRECT($A$1&amp;"!"&amp;CELL("address",$CU130))&lt;&gt;"END",IF(INDIRECT($A$1&amp;"!"&amp;CELL("address",V130))&lt;&gt;0,"USED IMPORTED   "&amp;INDIRECT($A$1&amp;"!"&amp;CELL("address",$CU130))&amp;"     USED  "&amp;TEXT(INDIRECT($A$1&amp;"!"&amp;CELL("address",V130)),"#,###.#0")&amp;" KGS      AGAINST BILL OF ENTRY NO    "&amp;INDIRECT($A$1&amp;"!"&amp;CELL("address",$F130))&amp;"      Rate Per Kgs [ "&amp;INDIRECT($A$1&amp;"!"&amp;CELL("address",$I130))&amp;" ]     AGAINST H.S.CODE   "&amp;TEXT(INDIRECT($A$1&amp;"!"&amp;CELL("address",$H130)),"0000.0000")&amp;IF(OR(INDIRECT($A$1&amp;"!"&amp;CELL("address",$X$8))&lt;&gt;"",INDIRECT($A$1&amp;"!"&amp;CELL("address",$Y$8))&lt;&gt;""),"  EFS ONLINE AC #    ","")&amp;_xlfn.IFNA(VLOOKUP(INDIRECT($A$1&amp;"!"&amp;CELL("address",X130)),AC.No[],2,0),"")&amp;_xlfn.IFNA(IF(INDIRECT($A$1&amp;"!"&amp;CELL("address",Y130))&lt;&gt;0,"   +   "&amp;VLOOKUP(INDIRECT($A$1&amp;"!"&amp;CELL("address",Y130)),AC.No[],2,0),""),""),""),REPT("-",150))</f>
        <v/>
      </c>
      <c r="E130" s="7" t="str">
        <f ca="1">IF(INDIRECT($A$1&amp;"!"&amp;CELL("address",$CU130))&lt;&gt;"END",IF(INDIRECT($A$1&amp;"!"&amp;CELL("address",AB130))&lt;&gt;0,"USED IMPORTED   "&amp;INDIRECT($A$1&amp;"!"&amp;CELL("address",$CU130))&amp;"     USED  "&amp;TEXT(INDIRECT($A$1&amp;"!"&amp;CELL("address",AB130)),"#,###.#0")&amp;" KGS      AGAINST BILL OF ENTRY NO    "&amp;INDIRECT($A$1&amp;"!"&amp;CELL("address",$F130))&amp;"      Rate Per Kgs [ "&amp;INDIRECT($A$1&amp;"!"&amp;CELL("address",$I130))&amp;" ]     AGAINST H.S.CODE   "&amp;TEXT(INDIRECT($A$1&amp;"!"&amp;CELL("address",$H130)),"0000.0000")&amp;IF(OR(INDIRECT($A$1&amp;"!"&amp;CELL("address",$AD$8))&lt;&gt;"",INDIRECT($A$1&amp;"!"&amp;CELL("address",$AE$8))&lt;&gt;""),"  EFS ONLINE AC #    ","")&amp;_xlfn.IFNA(VLOOKUP(INDIRECT($A$1&amp;"!"&amp;CELL("address",AD130)),AC.No[],2,0),"")&amp;_xlfn.IFNA(IF(INDIRECT($A$1&amp;"!"&amp;CELL("address",AE130))&lt;&gt;0,"   +   "&amp;VLOOKUP(INDIRECT($A$1&amp;"!"&amp;CELL("address",AE130)),AC.No[],2,0),""),""),""),REPT("-",150))</f>
        <v/>
      </c>
      <c r="F130" s="7" t="str">
        <f ca="1">IF(INDIRECT($A$1&amp;"!"&amp;CELL("address",$CU130))&lt;&gt;"END",IF(INDIRECT($A$1&amp;"!"&amp;CELL("address",AH130))&lt;&gt;0,"USED IMPORTED   "&amp;INDIRECT($A$1&amp;"!"&amp;CELL("address",$CU130))&amp;"     USED  "&amp;TEXT(INDIRECT($A$1&amp;"!"&amp;CELL("address",AH130)),"#,###.#0")&amp;" KGS      AGAINST BILL OF ENTRY NO    "&amp;INDIRECT($A$1&amp;"!"&amp;CELL("address",$F130))&amp;"      Rate Per Kgs [ "&amp;INDIRECT($A$1&amp;"!"&amp;CELL("address",$I130))&amp;" ]     AGAINST H.S.CODE   "&amp;TEXT(INDIRECT($A$1&amp;"!"&amp;CELL("address",$H130)),"0000.0000")&amp;IF(OR(INDIRECT($A$1&amp;"!"&amp;CELL("address",$AJ$8))&lt;&gt;"",INDIRECT($A$1&amp;"!"&amp;CELL("address",$AK$8))&lt;&gt;""),"  EFS ONLINE AC #    ","")&amp;_xlfn.IFNA(VLOOKUP(INDIRECT($A$1&amp;"!"&amp;CELL("address",AJ130)),AC.No[],2,0),"")&amp;_xlfn.IFNA(IF(INDIRECT($A$1&amp;"!"&amp;CELL("address",AK130))&lt;&gt;0,"   +   "&amp;VLOOKUP(INDIRECT($A$1&amp;"!"&amp;CELL("address",AK130)),AC.No[],2,0),""),""),""),REPT("-",150))</f>
        <v/>
      </c>
      <c r="G130" s="7" t="str">
        <f ca="1">IF(INDIRECT($A$1&amp;"!"&amp;CELL("address",$CU130))&lt;&gt;"END",IF(INDIRECT($A$1&amp;"!"&amp;CELL("address",AN130))&lt;&gt;0,"USED IMPORTED   "&amp;INDIRECT($A$1&amp;"!"&amp;CELL("address",$CU130))&amp;"     USED  "&amp;TEXT(INDIRECT($A$1&amp;"!"&amp;CELL("address",AN130)),"#,###.#0")&amp;" KGS      AGAINST BILL OF ENTRY NO    "&amp;INDIRECT($A$1&amp;"!"&amp;CELL("address",$F130))&amp;"      Rate Per Kgs [ "&amp;INDIRECT($A$1&amp;"!"&amp;CELL("address",$I130))&amp;" ]     AGAINST H.S.CODE   "&amp;TEXT(INDIRECT($A$1&amp;"!"&amp;CELL("address",$H130)),"0000.0000")&amp;IF(OR(INDIRECT($A$1&amp;"!"&amp;CELL("address",$AP$8))&lt;&gt;"",INDIRECT($A$1&amp;"!"&amp;CELL("address",$AQ$8))&lt;&gt;""),"  EFS ONLINE AC #    ","")&amp;_xlfn.IFNA(VLOOKUP(INDIRECT($A$1&amp;"!"&amp;CELL("address",AP130)),AC.No[],2,0),"")&amp;_xlfn.IFNA(IF(INDIRECT($A$1&amp;"!"&amp;CELL("address",AQ130))&lt;&gt;0,"   +   "&amp;VLOOKUP(INDIRECT($A$1&amp;"!"&amp;CELL("address",AQ130)),AC.No[],2,0),""),""),""),REPT("-",150))</f>
        <v/>
      </c>
      <c r="H130" s="7" t="str">
        <f ca="1">IF(INDIRECT($A$1&amp;"!"&amp;CELL("address",$CU130))&lt;&gt;"END",IF(INDIRECT($A$1&amp;"!"&amp;CELL("address",AT130))&lt;&gt;0,"USED IMPORTED   "&amp;INDIRECT($A$1&amp;"!"&amp;CELL("address",$CU130))&amp;"     USED  "&amp;TEXT(INDIRECT($A$1&amp;"!"&amp;CELL("address",AT130)),"#,###.#0")&amp;" KGS      AGAINST BILL OF ENTRY NO    "&amp;INDIRECT($A$1&amp;"!"&amp;CELL("address",$F130))&amp;"      Rate Per Kgs [ "&amp;INDIRECT($A$1&amp;"!"&amp;CELL("address",$I130))&amp;" ]     AGAINST H.S.CODE   "&amp;TEXT(INDIRECT($A$1&amp;"!"&amp;CELL("address",$H130)),"0000.0000")&amp;IF(OR(INDIRECT($A$1&amp;"!"&amp;CELL("address",$AV$8))&lt;&gt;"",INDIRECT($A$1&amp;"!"&amp;CELL("address",$AW$8))&lt;&gt;""),"  EFS ONLINE AC #    ","")&amp;_xlfn.IFNA(VLOOKUP(INDIRECT($A$1&amp;"!"&amp;CELL("address",AV130)),AC.No[],2,0),"")&amp;_xlfn.IFNA(IF(INDIRECT($A$1&amp;"!"&amp;CELL("address",AW130))&lt;&gt;0,"   +   "&amp;VLOOKUP(INDIRECT($A$1&amp;"!"&amp;CELL("address",AW130)),AC.No[],2,0),""),""),""),REPT("-",150))</f>
        <v/>
      </c>
      <c r="I130" s="7" t="str">
        <f ca="1">IF(INDIRECT($A$1&amp;"!"&amp;CELL("address",$CU130))&lt;&gt;"END",IF(INDIRECT($A$1&amp;"!"&amp;CELL("address",AZ130))&lt;&gt;0,"USED IMPORTED   "&amp;INDIRECT($A$1&amp;"!"&amp;CELL("address",$CU130))&amp;"     USED  "&amp;TEXT(INDIRECT($A$1&amp;"!"&amp;CELL("address",AZ130)),"#,###.#0")&amp;" KGS      AGAINST BILL OF ENTRY NO    "&amp;INDIRECT($A$1&amp;"!"&amp;CELL("address",$F130))&amp;"      Rate Per Kgs [ "&amp;INDIRECT($A$1&amp;"!"&amp;CELL("address",$I130))&amp;" ]     AGAINST H.S.CODE   "&amp;TEXT(INDIRECT($A$1&amp;"!"&amp;CELL("address",$H130)),"0000.0000")&amp;IF(OR(INDIRECT($A$1&amp;"!"&amp;CELL("address",$BB$8))&lt;&gt;"",INDIRECT($A$1&amp;"!"&amp;CELL("address",$BC$8))&lt;&gt;""),"  EFS ONLINE AC #    ","")&amp;_xlfn.IFNA(VLOOKUP(INDIRECT($A$1&amp;"!"&amp;CELL("address",BB130)),AC.No[],2,0),"")&amp;_xlfn.IFNA(IF(INDIRECT($A$1&amp;"!"&amp;CELL("address",BC130))&lt;&gt;0,"   +   "&amp;VLOOKUP(INDIRECT($A$1&amp;"!"&amp;CELL("address",BC130)),AC.No[],2,0),""),""),""),REPT("-",150))</f>
        <v/>
      </c>
      <c r="J130" s="7" t="str">
        <f ca="1">IF(INDIRECT($A$1&amp;"!"&amp;CELL("address",$CU130))&lt;&gt;"END",IF(INDIRECT($A$1&amp;"!"&amp;CELL("address",BF130))&lt;&gt;0,"USED IMPORTED   "&amp;INDIRECT($A$1&amp;"!"&amp;CELL("address",$CU130))&amp;"     USED  "&amp;TEXT(INDIRECT($A$1&amp;"!"&amp;CELL("address",BF130)),"#,###.#0")&amp;" KGS      AGAINST BILL OF ENTRY NO    "&amp;INDIRECT($A$1&amp;"!"&amp;CELL("address",$F130))&amp;"      Rate Per Kgs [ "&amp;INDIRECT($A$1&amp;"!"&amp;CELL("address",$I130))&amp;" ]     AGAINST H.S.CODE   "&amp;TEXT(INDIRECT($A$1&amp;"!"&amp;CELL("address",$H130)),"0000.0000")&amp;IF(OR(INDIRECT($A$1&amp;"!"&amp;CELL("address",$BH$8))&lt;&gt;"",INDIRECT($A$1&amp;"!"&amp;CELL("address",$BI$8))&lt;&gt;""),"  EFS ONLINE AC #    ","")&amp;_xlfn.IFNA(VLOOKUP(INDIRECT($A$1&amp;"!"&amp;CELL("address",BH130)),AC.No[],2,0),"")&amp;_xlfn.IFNA(IF(INDIRECT($A$1&amp;"!"&amp;CELL("address",BI130))&lt;&gt;0,"   +   "&amp;VLOOKUP(INDIRECT($A$1&amp;"!"&amp;CELL("address",BI130)),AC.No[],2,0),""),""),""),REPT("-",150))</f>
        <v/>
      </c>
      <c r="K130" s="7" t="str">
        <f ca="1">IF(INDIRECT($A$1&amp;"!"&amp;CELL("address",$CU130))&lt;&gt;"END",IF(INDIRECT($A$1&amp;"!"&amp;CELL("address",BL130))&lt;&gt;0,"USED IMPORTED   "&amp;INDIRECT($A$1&amp;"!"&amp;CELL("address",$CU130))&amp;"     USED  "&amp;TEXT(INDIRECT($A$1&amp;"!"&amp;CELL("address",BL130)),"#,###.#0")&amp;" KGS      AGAINST BILL OF ENTRY NO    "&amp;INDIRECT($A$1&amp;"!"&amp;CELL("address",$F130))&amp;"      Rate Per Kgs [ "&amp;INDIRECT($A$1&amp;"!"&amp;CELL("address",$I130))&amp;" ]     AGAINST H.S.CODE   "&amp;TEXT(INDIRECT($A$1&amp;"!"&amp;CELL("address",$H130)),"0000.0000")&amp;IF(OR(INDIRECT($A$1&amp;"!"&amp;CELL("address",$BN$8))&lt;&gt;"",INDIRECT($A$1&amp;"!"&amp;CELL("address",$BO$8))&lt;&gt;""),"  EFS ONLINE AC #    ","")&amp;_xlfn.IFNA(VLOOKUP(INDIRECT($A$1&amp;"!"&amp;CELL("address",BN130)),AC.No[],2,0),"")&amp;_xlfn.IFNA(IF(INDIRECT($A$1&amp;"!"&amp;CELL("address",BO130))&lt;&gt;0,"   +   "&amp;VLOOKUP(INDIRECT($A$1&amp;"!"&amp;CELL("address",BO130)),AC.No[],2,0),""),""),""),REPT("-",150))</f>
        <v/>
      </c>
      <c r="L130" s="7" t="str">
        <f ca="1">IF(INDIRECT($A$1&amp;"!"&amp;CELL("address",$CU130))&lt;&gt;"END",IF(INDIRECT($A$1&amp;"!"&amp;CELL("address",BR130))&lt;&gt;0,"USED IMPORTED   "&amp;INDIRECT($A$1&amp;"!"&amp;CELL("address",$CU130))&amp;"     USED  "&amp;TEXT(INDIRECT($A$1&amp;"!"&amp;CELL("address",BR130)),"#,###.#0")&amp;" KGS      AGAINST BILL OF ENTRY NO    "&amp;INDIRECT($A$1&amp;"!"&amp;CELL("address",$F130))&amp;"      Rate Per Kgs [ "&amp;INDIRECT($A$1&amp;"!"&amp;CELL("address",$I130))&amp;" ]     AGAINST H.S.CODE   "&amp;TEXT(INDIRECT($A$1&amp;"!"&amp;CELL("address",$H130)),"0000.0000")&amp;IF(OR(INDIRECT($A$1&amp;"!"&amp;CELL("address",$BT$8))&lt;&gt;"",INDIRECT($A$1&amp;"!"&amp;CELL("address",$BU$8))&lt;&gt;""),"  EFS ONLINE AC #    ","")&amp;_xlfn.IFNA(VLOOKUP(INDIRECT($A$1&amp;"!"&amp;CELL("address",BT130)),AC.No[],2,0),"")&amp;_xlfn.IFNA(IF(INDIRECT($A$1&amp;"!"&amp;CELL("address",BU130))&lt;&gt;0,"   +   "&amp;VLOOKUP(INDIRECT($A$1&amp;"!"&amp;CELL("address",BU130)),AC.No[],2,0),""),""),""),REPT("-",150))</f>
        <v/>
      </c>
      <c r="M130" s="7" t="str">
        <f ca="1">IF(INDIRECT($A$1&amp;"!"&amp;CELL("address",$CU130))&lt;&gt;"END",IF(INDIRECT($A$1&amp;"!"&amp;CELL("address",BX130))&lt;&gt;0,"USED IMPORTED   "&amp;INDIRECT($A$1&amp;"!"&amp;CELL("address",$CU130))&amp;"     USED  "&amp;TEXT(INDIRECT($A$1&amp;"!"&amp;CELL("address",BX130)),"#,###.#0")&amp;" KGS      AGAINST BILL OF ENTRY NO    "&amp;INDIRECT($A$1&amp;"!"&amp;CELL("address",$F130))&amp;"      Rate Per Kgs [ "&amp;INDIRECT($A$1&amp;"!"&amp;CELL("address",$I130))&amp;" ]     AGAINST H.S.CODE   "&amp;TEXT(INDIRECT($A$1&amp;"!"&amp;CELL("address",$H130)),"0000.0000")&amp;IF(OR(INDIRECT($A$1&amp;"!"&amp;CELL("address",$BZ$8))&lt;&gt;"",INDIRECT($A$1&amp;"!"&amp;CELL("address",$CA$8))&lt;&gt;""),"  EFS ONLINE AC #    ","")&amp;_xlfn.IFNA(VLOOKUP(INDIRECT($A$1&amp;"!"&amp;CELL("address",BZ130)),AC.No[],2,0),"")&amp;_xlfn.IFNA(IF(INDIRECT($A$1&amp;"!"&amp;CELL("address",CA130))&lt;&gt;0,"   +   "&amp;VLOOKUP(INDIRECT($A$1&amp;"!"&amp;CELL("address",CA130)),AC.No[],2,0),""),""),""),REPT("-",150))</f>
        <v/>
      </c>
      <c r="N130" s="7" t="str">
        <f ca="1">IF(INDIRECT($A$1&amp;"!"&amp;CELL("address",$CU130))&lt;&gt;"END",IF(INDIRECT($A$1&amp;"!"&amp;CELL("address",CD130))&lt;&gt;0,"USED IMPORTED   "&amp;INDIRECT($A$1&amp;"!"&amp;CELL("address",$CU130))&amp;"     USED  "&amp;TEXT(INDIRECT($A$1&amp;"!"&amp;CELL("address",CD130)),"#,###.#0")&amp;" KGS      AGAINST BILL OF ENTRY NO    "&amp;INDIRECT($A$1&amp;"!"&amp;CELL("address",$F130))&amp;"      Rate Per Kgs [ "&amp;INDIRECT($A$1&amp;"!"&amp;CELL("address",$I130))&amp;" ]     AGAINST H.S.CODE   "&amp;TEXT(INDIRECT($A$1&amp;"!"&amp;CELL("address",$H130)),"0000.0000")&amp;IF(OR(INDIRECT($A$1&amp;"!"&amp;CELL("address",$CF$8))&lt;&gt;"",INDIRECT($A$1&amp;"!"&amp;CELL("address",$CG$8))&lt;&gt;""),"  EFS ONLINE AC #    ","")&amp;_xlfn.IFNA(VLOOKUP(INDIRECT($A$1&amp;"!"&amp;CELL("address",CF130)),AC.No[],2,0),"")&amp;_xlfn.IFNA(IF(INDIRECT($A$1&amp;"!"&amp;CELL("address",CG130))&lt;&gt;0,"   +   "&amp;VLOOKUP(INDIRECT($A$1&amp;"!"&amp;CELL("address",CG130)),AC.No[],2,0),""),""),""),REPT("-",150))</f>
        <v/>
      </c>
      <c r="O130" s="7" t="str">
        <f ca="1">IF(INDIRECT($A$1&amp;"!"&amp;CELL("address",$CU130))&lt;&gt;"END",IF(INDIRECT($A$1&amp;"!"&amp;CELL("address",CJ130))&lt;&gt;0,"USED IMPORTED   "&amp;INDIRECT($A$1&amp;"!"&amp;CELL("address",$CU130))&amp;"     USED  "&amp;TEXT(INDIRECT($A$1&amp;"!"&amp;CELL("address",CJ130)),"#,###.#0")&amp;" KGS      AGAINST BILL OF ENTRY NO    "&amp;INDIRECT($A$1&amp;"!"&amp;CELL("address",$F130))&amp;"      Rate Per Kgs [ "&amp;INDIRECT($A$1&amp;"!"&amp;CELL("address",$I130))&amp;" ]     AGAINST H.S.CODE   "&amp;TEXT(INDIRECT($A$1&amp;"!"&amp;CELL("address",$H130)),"0000.0000")&amp;IF(OR(INDIRECT($A$1&amp;"!"&amp;CELL("address",$CL$8))&lt;&gt;"",INDIRECT($A$1&amp;"!"&amp;CELL("address",$CM$8))&lt;&gt;""),"  EFS ONLINE AC #    ","")&amp;_xlfn.IFNA(VLOOKUP(INDIRECT($A$1&amp;"!"&amp;CELL("address",CL130)),AC.No[],2,0),"")&amp;_xlfn.IFNA(IF(INDIRECT($A$1&amp;"!"&amp;CELL("address",CM130))&lt;&gt;0,"   +   "&amp;VLOOKUP(INDIRECT($A$1&amp;"!"&amp;CELL("address",CM130)),AC.No[],2,0),""),""),""),REPT("-",150))</f>
        <v/>
      </c>
      <c r="P130" s="7" t="str">
        <f ca="1">IF(INDIRECT($A$1&amp;"!"&amp;CELL("address",$CU130))&lt;&gt;"END",IF(INDIRECT($A$1&amp;"!"&amp;CELL("address",CP130))&lt;&gt;0,"USED IMPORTED   "&amp;INDIRECT($A$1&amp;"!"&amp;CELL("address",$CU130))&amp;"     USED  "&amp;TEXT(INDIRECT($A$1&amp;"!"&amp;CELL("address",CP130)),"#,###.#0")&amp;" KGS      AGAINST BILL OF ENTRY NO    "&amp;INDIRECT($A$1&amp;"!"&amp;CELL("address",$F130))&amp;"      Rate Per Kgs [ "&amp;INDIRECT($A$1&amp;"!"&amp;CELL("address",$I130))&amp;" ]     AGAINST H.S.CODE   "&amp;TEXT(INDIRECT($A$1&amp;"!"&amp;CELL("address",$H130)),"0000.0000")&amp;IF(OR(INDIRECT($A$1&amp;"!"&amp;CELL("address",$CR$8))&lt;&gt;"",INDIRECT($A$1&amp;"!"&amp;CELL("address",$CS$8))&lt;&gt;""),"  EFS ONLINE AC #    ","")&amp;_xlfn.IFNA(VLOOKUP(INDIRECT($A$1&amp;"!"&amp;CELL("address",CR130)),AC.No[],2,0),"")&amp;_xlfn.IFNA(IF(INDIRECT($A$1&amp;"!"&amp;CELL("address",CS130))&lt;&gt;0,"   +   "&amp;VLOOKUP(INDIRECT($A$1&amp;"!"&amp;CELL("address",CS130)),AC.No[],2,0),""),""),""),REPT("-",150))</f>
        <v/>
      </c>
    </row>
    <row r="131" spans="1:16" x14ac:dyDescent="0.2">
      <c r="A131" s="124">
        <v>122</v>
      </c>
      <c r="B131" s="7" t="str">
        <f ca="1">IF(INDIRECT($A$1&amp;"!"&amp;CELL("address",$CU131))&lt;&gt;"END",IF(INDIRECT($A$1&amp;"!"&amp;CELL("address",J131))&lt;&gt;0,"USED IMPORTED   "&amp;INDIRECT($A$1&amp;"!"&amp;CELL("address",$CU131))&amp;"     USED  "&amp;TEXT(INDIRECT($A$1&amp;"!"&amp;CELL("address",J131)),"#,###.#0")&amp;" KGS      AGAINST BILL OF ENTRY NO    "&amp;INDIRECT($A$1&amp;"!"&amp;CELL("address",$F131))&amp;"      Rate Per Kgs [ "&amp;INDIRECT($A$1&amp;"!"&amp;CELL("address",$I131))&amp;" ]     AGAINST H.S.CODE   "&amp;TEXT(INDIRECT($A$1&amp;"!"&amp;CELL("address",$H131)),"0000.0000")&amp;IF(OR(INDIRECT($A$1&amp;"!"&amp;CELL("address",$L$8))&lt;&gt;"",INDIRECT($A$1&amp;"!"&amp;CELL("address",$M$8))&lt;&gt;""),"  EFS ONLINE AC #    ","")&amp;_xlfn.IFNA(VLOOKUP(INDIRECT($A$1&amp;"!"&amp;CELL("address",L131)),AC.No[],2,0),"")&amp;_xlfn.IFNA(IF(INDIRECT($A$1&amp;"!"&amp;CELL("address",M131))&lt;&gt;0,"   +   "&amp;VLOOKUP(INDIRECT($A$1&amp;"!"&amp;CELL("address",M131)),AC.No[],2,0),""),""),""),REPT("-",150))</f>
        <v xml:space="preserve">USED IMPORTED        USED  19,930.0 KGS      AGAINST BILL OF ENTRY NO    27022024-A-065967      Rate Per Kgs [ 0.28 ]     AGAINST H.S.CODE   2815.1200  EFS ONLINE AC #    </v>
      </c>
      <c r="C131" s="7" t="str">
        <f ca="1">IF(INDIRECT($A$1&amp;"!"&amp;CELL("address",$CU131))&lt;&gt;"END",IF(INDIRECT($A$1&amp;"!"&amp;CELL("address",P131))&lt;&gt;0,"USED IMPORTED   "&amp;INDIRECT($A$1&amp;"!"&amp;CELL("address",$CU131))&amp;"     USED  "&amp;TEXT(INDIRECT($A$1&amp;"!"&amp;CELL("address",P131)),"#,###.#0")&amp;" KGS      AGAINST BILL OF ENTRY NO    "&amp;INDIRECT($A$1&amp;"!"&amp;CELL("address",$F131))&amp;"      Rate Per Kgs [ "&amp;INDIRECT($A$1&amp;"!"&amp;CELL("address",$I131))&amp;" ]     AGAINST H.S.CODE   "&amp;TEXT(INDIRECT($A$1&amp;"!"&amp;CELL("address",$H131)),"0000.0000")&amp;IF(OR(INDIRECT($A$1&amp;"!"&amp;CELL("address",$R$8))&lt;&gt;"",INDIRECT($A$1&amp;"!"&amp;CELL("address",$S$8))&lt;&gt;""),"  EFS ONLINE AC #    ","")&amp;_xlfn.IFNA(VLOOKUP(INDIRECT($A$1&amp;"!"&amp;CELL("address",R131)),AC.No[],2,0),"")&amp;_xlfn.IFNA(IF(INDIRECT($A$1&amp;"!"&amp;CELL("address",S131))&lt;&gt;0,"   +   "&amp;VLOOKUP(INDIRECT($A$1&amp;"!"&amp;CELL("address",S131)),AC.No[],2,0),""),""),""),REPT("-",150))</f>
        <v/>
      </c>
      <c r="D131" s="7" t="str">
        <f ca="1">IF(INDIRECT($A$1&amp;"!"&amp;CELL("address",$CU131))&lt;&gt;"END",IF(INDIRECT($A$1&amp;"!"&amp;CELL("address",V131))&lt;&gt;0,"USED IMPORTED   "&amp;INDIRECT($A$1&amp;"!"&amp;CELL("address",$CU131))&amp;"     USED  "&amp;TEXT(INDIRECT($A$1&amp;"!"&amp;CELL("address",V131)),"#,###.#0")&amp;" KGS      AGAINST BILL OF ENTRY NO    "&amp;INDIRECT($A$1&amp;"!"&amp;CELL("address",$F131))&amp;"      Rate Per Kgs [ "&amp;INDIRECT($A$1&amp;"!"&amp;CELL("address",$I131))&amp;" ]     AGAINST H.S.CODE   "&amp;TEXT(INDIRECT($A$1&amp;"!"&amp;CELL("address",$H131)),"0000.0000")&amp;IF(OR(INDIRECT($A$1&amp;"!"&amp;CELL("address",$X$8))&lt;&gt;"",INDIRECT($A$1&amp;"!"&amp;CELL("address",$Y$8))&lt;&gt;""),"  EFS ONLINE AC #    ","")&amp;_xlfn.IFNA(VLOOKUP(INDIRECT($A$1&amp;"!"&amp;CELL("address",X131)),AC.No[],2,0),"")&amp;_xlfn.IFNA(IF(INDIRECT($A$1&amp;"!"&amp;CELL("address",Y131))&lt;&gt;0,"   +   "&amp;VLOOKUP(INDIRECT($A$1&amp;"!"&amp;CELL("address",Y131)),AC.No[],2,0),""),""),""),REPT("-",150))</f>
        <v/>
      </c>
      <c r="E131" s="7" t="str">
        <f ca="1">IF(INDIRECT($A$1&amp;"!"&amp;CELL("address",$CU131))&lt;&gt;"END",IF(INDIRECT($A$1&amp;"!"&amp;CELL("address",AB131))&lt;&gt;0,"USED IMPORTED   "&amp;INDIRECT($A$1&amp;"!"&amp;CELL("address",$CU131))&amp;"     USED  "&amp;TEXT(INDIRECT($A$1&amp;"!"&amp;CELL("address",AB131)),"#,###.#0")&amp;" KGS      AGAINST BILL OF ENTRY NO    "&amp;INDIRECT($A$1&amp;"!"&amp;CELL("address",$F131))&amp;"      Rate Per Kgs [ "&amp;INDIRECT($A$1&amp;"!"&amp;CELL("address",$I131))&amp;" ]     AGAINST H.S.CODE   "&amp;TEXT(INDIRECT($A$1&amp;"!"&amp;CELL("address",$H131)),"0000.0000")&amp;IF(OR(INDIRECT($A$1&amp;"!"&amp;CELL("address",$AD$8))&lt;&gt;"",INDIRECT($A$1&amp;"!"&amp;CELL("address",$AE$8))&lt;&gt;""),"  EFS ONLINE AC #    ","")&amp;_xlfn.IFNA(VLOOKUP(INDIRECT($A$1&amp;"!"&amp;CELL("address",AD131)),AC.No[],2,0),"")&amp;_xlfn.IFNA(IF(INDIRECT($A$1&amp;"!"&amp;CELL("address",AE131))&lt;&gt;0,"   +   "&amp;VLOOKUP(INDIRECT($A$1&amp;"!"&amp;CELL("address",AE131)),AC.No[],2,0),""),""),""),REPT("-",150))</f>
        <v/>
      </c>
      <c r="F131" s="7" t="str">
        <f ca="1">IF(INDIRECT($A$1&amp;"!"&amp;CELL("address",$CU131))&lt;&gt;"END",IF(INDIRECT($A$1&amp;"!"&amp;CELL("address",AH131))&lt;&gt;0,"USED IMPORTED   "&amp;INDIRECT($A$1&amp;"!"&amp;CELL("address",$CU131))&amp;"     USED  "&amp;TEXT(INDIRECT($A$1&amp;"!"&amp;CELL("address",AH131)),"#,###.#0")&amp;" KGS      AGAINST BILL OF ENTRY NO    "&amp;INDIRECT($A$1&amp;"!"&amp;CELL("address",$F131))&amp;"      Rate Per Kgs [ "&amp;INDIRECT($A$1&amp;"!"&amp;CELL("address",$I131))&amp;" ]     AGAINST H.S.CODE   "&amp;TEXT(INDIRECT($A$1&amp;"!"&amp;CELL("address",$H131)),"0000.0000")&amp;IF(OR(INDIRECT($A$1&amp;"!"&amp;CELL("address",$AJ$8))&lt;&gt;"",INDIRECT($A$1&amp;"!"&amp;CELL("address",$AK$8))&lt;&gt;""),"  EFS ONLINE AC #    ","")&amp;_xlfn.IFNA(VLOOKUP(INDIRECT($A$1&amp;"!"&amp;CELL("address",AJ131)),AC.No[],2,0),"")&amp;_xlfn.IFNA(IF(INDIRECT($A$1&amp;"!"&amp;CELL("address",AK131))&lt;&gt;0,"   +   "&amp;VLOOKUP(INDIRECT($A$1&amp;"!"&amp;CELL("address",AK131)),AC.No[],2,0),""),""),""),REPT("-",150))</f>
        <v/>
      </c>
      <c r="G131" s="7" t="str">
        <f ca="1">IF(INDIRECT($A$1&amp;"!"&amp;CELL("address",$CU131))&lt;&gt;"END",IF(INDIRECT($A$1&amp;"!"&amp;CELL("address",AN131))&lt;&gt;0,"USED IMPORTED   "&amp;INDIRECT($A$1&amp;"!"&amp;CELL("address",$CU131))&amp;"     USED  "&amp;TEXT(INDIRECT($A$1&amp;"!"&amp;CELL("address",AN131)),"#,###.#0")&amp;" KGS      AGAINST BILL OF ENTRY NO    "&amp;INDIRECT($A$1&amp;"!"&amp;CELL("address",$F131))&amp;"      Rate Per Kgs [ "&amp;INDIRECT($A$1&amp;"!"&amp;CELL("address",$I131))&amp;" ]     AGAINST H.S.CODE   "&amp;TEXT(INDIRECT($A$1&amp;"!"&amp;CELL("address",$H131)),"0000.0000")&amp;IF(OR(INDIRECT($A$1&amp;"!"&amp;CELL("address",$AP$8))&lt;&gt;"",INDIRECT($A$1&amp;"!"&amp;CELL("address",$AQ$8))&lt;&gt;""),"  EFS ONLINE AC #    ","")&amp;_xlfn.IFNA(VLOOKUP(INDIRECT($A$1&amp;"!"&amp;CELL("address",AP131)),AC.No[],2,0),"")&amp;_xlfn.IFNA(IF(INDIRECT($A$1&amp;"!"&amp;CELL("address",AQ131))&lt;&gt;0,"   +   "&amp;VLOOKUP(INDIRECT($A$1&amp;"!"&amp;CELL("address",AQ131)),AC.No[],2,0),""),""),""),REPT("-",150))</f>
        <v/>
      </c>
      <c r="H131" s="7" t="str">
        <f ca="1">IF(INDIRECT($A$1&amp;"!"&amp;CELL("address",$CU131))&lt;&gt;"END",IF(INDIRECT($A$1&amp;"!"&amp;CELL("address",AT131))&lt;&gt;0,"USED IMPORTED   "&amp;INDIRECT($A$1&amp;"!"&amp;CELL("address",$CU131))&amp;"     USED  "&amp;TEXT(INDIRECT($A$1&amp;"!"&amp;CELL("address",AT131)),"#,###.#0")&amp;" KGS      AGAINST BILL OF ENTRY NO    "&amp;INDIRECT($A$1&amp;"!"&amp;CELL("address",$F131))&amp;"      Rate Per Kgs [ "&amp;INDIRECT($A$1&amp;"!"&amp;CELL("address",$I131))&amp;" ]     AGAINST H.S.CODE   "&amp;TEXT(INDIRECT($A$1&amp;"!"&amp;CELL("address",$H131)),"0000.0000")&amp;IF(OR(INDIRECT($A$1&amp;"!"&amp;CELL("address",$AV$8))&lt;&gt;"",INDIRECT($A$1&amp;"!"&amp;CELL("address",$AW$8))&lt;&gt;""),"  EFS ONLINE AC #    ","")&amp;_xlfn.IFNA(VLOOKUP(INDIRECT($A$1&amp;"!"&amp;CELL("address",AV131)),AC.No[],2,0),"")&amp;_xlfn.IFNA(IF(INDIRECT($A$1&amp;"!"&amp;CELL("address",AW131))&lt;&gt;0,"   +   "&amp;VLOOKUP(INDIRECT($A$1&amp;"!"&amp;CELL("address",AW131)),AC.No[],2,0),""),""),""),REPT("-",150))</f>
        <v/>
      </c>
      <c r="I131" s="7" t="str">
        <f ca="1">IF(INDIRECT($A$1&amp;"!"&amp;CELL("address",$CU131))&lt;&gt;"END",IF(INDIRECT($A$1&amp;"!"&amp;CELL("address",AZ131))&lt;&gt;0,"USED IMPORTED   "&amp;INDIRECT($A$1&amp;"!"&amp;CELL("address",$CU131))&amp;"     USED  "&amp;TEXT(INDIRECT($A$1&amp;"!"&amp;CELL("address",AZ131)),"#,###.#0")&amp;" KGS      AGAINST BILL OF ENTRY NO    "&amp;INDIRECT($A$1&amp;"!"&amp;CELL("address",$F131))&amp;"      Rate Per Kgs [ "&amp;INDIRECT($A$1&amp;"!"&amp;CELL("address",$I131))&amp;" ]     AGAINST H.S.CODE   "&amp;TEXT(INDIRECT($A$1&amp;"!"&amp;CELL("address",$H131)),"0000.0000")&amp;IF(OR(INDIRECT($A$1&amp;"!"&amp;CELL("address",$BB$8))&lt;&gt;"",INDIRECT($A$1&amp;"!"&amp;CELL("address",$BC$8))&lt;&gt;""),"  EFS ONLINE AC #    ","")&amp;_xlfn.IFNA(VLOOKUP(INDIRECT($A$1&amp;"!"&amp;CELL("address",BB131)),AC.No[],2,0),"")&amp;_xlfn.IFNA(IF(INDIRECT($A$1&amp;"!"&amp;CELL("address",BC131))&lt;&gt;0,"   +   "&amp;VLOOKUP(INDIRECT($A$1&amp;"!"&amp;CELL("address",BC131)),AC.No[],2,0),""),""),""),REPT("-",150))</f>
        <v/>
      </c>
      <c r="J131" s="7" t="str">
        <f ca="1">IF(INDIRECT($A$1&amp;"!"&amp;CELL("address",$CU131))&lt;&gt;"END",IF(INDIRECT($A$1&amp;"!"&amp;CELL("address",BF131))&lt;&gt;0,"USED IMPORTED   "&amp;INDIRECT($A$1&amp;"!"&amp;CELL("address",$CU131))&amp;"     USED  "&amp;TEXT(INDIRECT($A$1&amp;"!"&amp;CELL("address",BF131)),"#,###.#0")&amp;" KGS      AGAINST BILL OF ENTRY NO    "&amp;INDIRECT($A$1&amp;"!"&amp;CELL("address",$F131))&amp;"      Rate Per Kgs [ "&amp;INDIRECT($A$1&amp;"!"&amp;CELL("address",$I131))&amp;" ]     AGAINST H.S.CODE   "&amp;TEXT(INDIRECT($A$1&amp;"!"&amp;CELL("address",$H131)),"0000.0000")&amp;IF(OR(INDIRECT($A$1&amp;"!"&amp;CELL("address",$BH$8))&lt;&gt;"",INDIRECT($A$1&amp;"!"&amp;CELL("address",$BI$8))&lt;&gt;""),"  EFS ONLINE AC #    ","")&amp;_xlfn.IFNA(VLOOKUP(INDIRECT($A$1&amp;"!"&amp;CELL("address",BH131)),AC.No[],2,0),"")&amp;_xlfn.IFNA(IF(INDIRECT($A$1&amp;"!"&amp;CELL("address",BI131))&lt;&gt;0,"   +   "&amp;VLOOKUP(INDIRECT($A$1&amp;"!"&amp;CELL("address",BI131)),AC.No[],2,0),""),""),""),REPT("-",150))</f>
        <v/>
      </c>
      <c r="K131" s="7" t="str">
        <f ca="1">IF(INDIRECT($A$1&amp;"!"&amp;CELL("address",$CU131))&lt;&gt;"END",IF(INDIRECT($A$1&amp;"!"&amp;CELL("address",BL131))&lt;&gt;0,"USED IMPORTED   "&amp;INDIRECT($A$1&amp;"!"&amp;CELL("address",$CU131))&amp;"     USED  "&amp;TEXT(INDIRECT($A$1&amp;"!"&amp;CELL("address",BL131)),"#,###.#0")&amp;" KGS      AGAINST BILL OF ENTRY NO    "&amp;INDIRECT($A$1&amp;"!"&amp;CELL("address",$F131))&amp;"      Rate Per Kgs [ "&amp;INDIRECT($A$1&amp;"!"&amp;CELL("address",$I131))&amp;" ]     AGAINST H.S.CODE   "&amp;TEXT(INDIRECT($A$1&amp;"!"&amp;CELL("address",$H131)),"0000.0000")&amp;IF(OR(INDIRECT($A$1&amp;"!"&amp;CELL("address",$BN$8))&lt;&gt;"",INDIRECT($A$1&amp;"!"&amp;CELL("address",$BO$8))&lt;&gt;""),"  EFS ONLINE AC #    ","")&amp;_xlfn.IFNA(VLOOKUP(INDIRECT($A$1&amp;"!"&amp;CELL("address",BN131)),AC.No[],2,0),"")&amp;_xlfn.IFNA(IF(INDIRECT($A$1&amp;"!"&amp;CELL("address",BO131))&lt;&gt;0,"   +   "&amp;VLOOKUP(INDIRECT($A$1&amp;"!"&amp;CELL("address",BO131)),AC.No[],2,0),""),""),""),REPT("-",150))</f>
        <v/>
      </c>
      <c r="L131" s="7" t="str">
        <f ca="1">IF(INDIRECT($A$1&amp;"!"&amp;CELL("address",$CU131))&lt;&gt;"END",IF(INDIRECT($A$1&amp;"!"&amp;CELL("address",BR131))&lt;&gt;0,"USED IMPORTED   "&amp;INDIRECT($A$1&amp;"!"&amp;CELL("address",$CU131))&amp;"     USED  "&amp;TEXT(INDIRECT($A$1&amp;"!"&amp;CELL("address",BR131)),"#,###.#0")&amp;" KGS      AGAINST BILL OF ENTRY NO    "&amp;INDIRECT($A$1&amp;"!"&amp;CELL("address",$F131))&amp;"      Rate Per Kgs [ "&amp;INDIRECT($A$1&amp;"!"&amp;CELL("address",$I131))&amp;" ]     AGAINST H.S.CODE   "&amp;TEXT(INDIRECT($A$1&amp;"!"&amp;CELL("address",$H131)),"0000.0000")&amp;IF(OR(INDIRECT($A$1&amp;"!"&amp;CELL("address",$BT$8))&lt;&gt;"",INDIRECT($A$1&amp;"!"&amp;CELL("address",$BU$8))&lt;&gt;""),"  EFS ONLINE AC #    ","")&amp;_xlfn.IFNA(VLOOKUP(INDIRECT($A$1&amp;"!"&amp;CELL("address",BT131)),AC.No[],2,0),"")&amp;_xlfn.IFNA(IF(INDIRECT($A$1&amp;"!"&amp;CELL("address",BU131))&lt;&gt;0,"   +   "&amp;VLOOKUP(INDIRECT($A$1&amp;"!"&amp;CELL("address",BU131)),AC.No[],2,0),""),""),""),REPT("-",150))</f>
        <v/>
      </c>
      <c r="M131" s="7" t="str">
        <f ca="1">IF(INDIRECT($A$1&amp;"!"&amp;CELL("address",$CU131))&lt;&gt;"END",IF(INDIRECT($A$1&amp;"!"&amp;CELL("address",BX131))&lt;&gt;0,"USED IMPORTED   "&amp;INDIRECT($A$1&amp;"!"&amp;CELL("address",$CU131))&amp;"     USED  "&amp;TEXT(INDIRECT($A$1&amp;"!"&amp;CELL("address",BX131)),"#,###.#0")&amp;" KGS      AGAINST BILL OF ENTRY NO    "&amp;INDIRECT($A$1&amp;"!"&amp;CELL("address",$F131))&amp;"      Rate Per Kgs [ "&amp;INDIRECT($A$1&amp;"!"&amp;CELL("address",$I131))&amp;" ]     AGAINST H.S.CODE   "&amp;TEXT(INDIRECT($A$1&amp;"!"&amp;CELL("address",$H131)),"0000.0000")&amp;IF(OR(INDIRECT($A$1&amp;"!"&amp;CELL("address",$BZ$8))&lt;&gt;"",INDIRECT($A$1&amp;"!"&amp;CELL("address",$CA$8))&lt;&gt;""),"  EFS ONLINE AC #    ","")&amp;_xlfn.IFNA(VLOOKUP(INDIRECT($A$1&amp;"!"&amp;CELL("address",BZ131)),AC.No[],2,0),"")&amp;_xlfn.IFNA(IF(INDIRECT($A$1&amp;"!"&amp;CELL("address",CA131))&lt;&gt;0,"   +   "&amp;VLOOKUP(INDIRECT($A$1&amp;"!"&amp;CELL("address",CA131)),AC.No[],2,0),""),""),""),REPT("-",150))</f>
        <v/>
      </c>
      <c r="N131" s="7" t="str">
        <f ca="1">IF(INDIRECT($A$1&amp;"!"&amp;CELL("address",$CU131))&lt;&gt;"END",IF(INDIRECT($A$1&amp;"!"&amp;CELL("address",CD131))&lt;&gt;0,"USED IMPORTED   "&amp;INDIRECT($A$1&amp;"!"&amp;CELL("address",$CU131))&amp;"     USED  "&amp;TEXT(INDIRECT($A$1&amp;"!"&amp;CELL("address",CD131)),"#,###.#0")&amp;" KGS      AGAINST BILL OF ENTRY NO    "&amp;INDIRECT($A$1&amp;"!"&amp;CELL("address",$F131))&amp;"      Rate Per Kgs [ "&amp;INDIRECT($A$1&amp;"!"&amp;CELL("address",$I131))&amp;" ]     AGAINST H.S.CODE   "&amp;TEXT(INDIRECT($A$1&amp;"!"&amp;CELL("address",$H131)),"0000.0000")&amp;IF(OR(INDIRECT($A$1&amp;"!"&amp;CELL("address",$CF$8))&lt;&gt;"",INDIRECT($A$1&amp;"!"&amp;CELL("address",$CG$8))&lt;&gt;""),"  EFS ONLINE AC #    ","")&amp;_xlfn.IFNA(VLOOKUP(INDIRECT($A$1&amp;"!"&amp;CELL("address",CF131)),AC.No[],2,0),"")&amp;_xlfn.IFNA(IF(INDIRECT($A$1&amp;"!"&amp;CELL("address",CG131))&lt;&gt;0,"   +   "&amp;VLOOKUP(INDIRECT($A$1&amp;"!"&amp;CELL("address",CG131)),AC.No[],2,0),""),""),""),REPT("-",150))</f>
        <v/>
      </c>
      <c r="O131" s="7" t="str">
        <f ca="1">IF(INDIRECT($A$1&amp;"!"&amp;CELL("address",$CU131))&lt;&gt;"END",IF(INDIRECT($A$1&amp;"!"&amp;CELL("address",CJ131))&lt;&gt;0,"USED IMPORTED   "&amp;INDIRECT($A$1&amp;"!"&amp;CELL("address",$CU131))&amp;"     USED  "&amp;TEXT(INDIRECT($A$1&amp;"!"&amp;CELL("address",CJ131)),"#,###.#0")&amp;" KGS      AGAINST BILL OF ENTRY NO    "&amp;INDIRECT($A$1&amp;"!"&amp;CELL("address",$F131))&amp;"      Rate Per Kgs [ "&amp;INDIRECT($A$1&amp;"!"&amp;CELL("address",$I131))&amp;" ]     AGAINST H.S.CODE   "&amp;TEXT(INDIRECT($A$1&amp;"!"&amp;CELL("address",$H131)),"0000.0000")&amp;IF(OR(INDIRECT($A$1&amp;"!"&amp;CELL("address",$CL$8))&lt;&gt;"",INDIRECT($A$1&amp;"!"&amp;CELL("address",$CM$8))&lt;&gt;""),"  EFS ONLINE AC #    ","")&amp;_xlfn.IFNA(VLOOKUP(INDIRECT($A$1&amp;"!"&amp;CELL("address",CL131)),AC.No[],2,0),"")&amp;_xlfn.IFNA(IF(INDIRECT($A$1&amp;"!"&amp;CELL("address",CM131))&lt;&gt;0,"   +   "&amp;VLOOKUP(INDIRECT($A$1&amp;"!"&amp;CELL("address",CM131)),AC.No[],2,0),""),""),""),REPT("-",150))</f>
        <v/>
      </c>
      <c r="P131" s="7" t="str">
        <f ca="1">IF(INDIRECT($A$1&amp;"!"&amp;CELL("address",$CU131))&lt;&gt;"END",IF(INDIRECT($A$1&amp;"!"&amp;CELL("address",CP131))&lt;&gt;0,"USED IMPORTED   "&amp;INDIRECT($A$1&amp;"!"&amp;CELL("address",$CU131))&amp;"     USED  "&amp;TEXT(INDIRECT($A$1&amp;"!"&amp;CELL("address",CP131)),"#,###.#0")&amp;" KGS      AGAINST BILL OF ENTRY NO    "&amp;INDIRECT($A$1&amp;"!"&amp;CELL("address",$F131))&amp;"      Rate Per Kgs [ "&amp;INDIRECT($A$1&amp;"!"&amp;CELL("address",$I131))&amp;" ]     AGAINST H.S.CODE   "&amp;TEXT(INDIRECT($A$1&amp;"!"&amp;CELL("address",$H131)),"0000.0000")&amp;IF(OR(INDIRECT($A$1&amp;"!"&amp;CELL("address",$CR$8))&lt;&gt;"",INDIRECT($A$1&amp;"!"&amp;CELL("address",$CS$8))&lt;&gt;""),"  EFS ONLINE AC #    ","")&amp;_xlfn.IFNA(VLOOKUP(INDIRECT($A$1&amp;"!"&amp;CELL("address",CR131)),AC.No[],2,0),"")&amp;_xlfn.IFNA(IF(INDIRECT($A$1&amp;"!"&amp;CELL("address",CS131))&lt;&gt;0,"   +   "&amp;VLOOKUP(INDIRECT($A$1&amp;"!"&amp;CELL("address",CS131)),AC.No[],2,0),""),""),""),REPT("-",150))</f>
        <v/>
      </c>
    </row>
  </sheetData>
  <autoFilter ref="A9:P131" xr:uid="{00000000-0009-0000-0000-000035000000}"/>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86122-3F33-4A3B-AC5D-862C137CBDF2}">
  <sheetPr codeName="Sheet56" filterMode="1">
    <tabColor theme="4"/>
  </sheetPr>
  <dimension ref="A1:J611"/>
  <sheetViews>
    <sheetView workbookViewId="0">
      <pane xSplit="1" ySplit="10" topLeftCell="B11" activePane="bottomRight" state="frozen"/>
      <selection pane="topRight" activeCell="B1" sqref="B1"/>
      <selection pane="bottomLeft" activeCell="A11" sqref="A11"/>
      <selection pane="bottomRight" activeCell="C190" sqref="C190"/>
    </sheetView>
  </sheetViews>
  <sheetFormatPr defaultRowHeight="15" x14ac:dyDescent="0.25"/>
  <cols>
    <col min="1" max="1" width="9.140625" style="2"/>
    <col min="2" max="2" width="25.7109375" bestFit="1" customWidth="1"/>
    <col min="3" max="3" width="20.28515625" customWidth="1"/>
    <col min="4" max="4" width="13.140625" style="1" customWidth="1"/>
    <col min="5" max="5" width="11" customWidth="1"/>
    <col min="9" max="9" width="18.42578125" customWidth="1"/>
  </cols>
  <sheetData>
    <row r="1" spans="1:10" x14ac:dyDescent="0.25">
      <c r="A1" s="137" t="s">
        <v>4608</v>
      </c>
      <c r="E1" t="e">
        <f ca="1">SUM(E11:E611)</f>
        <v>#REF!</v>
      </c>
    </row>
    <row r="2" spans="1:10" hidden="1" x14ac:dyDescent="0.25"/>
    <row r="3" spans="1:10" hidden="1" x14ac:dyDescent="0.25"/>
    <row r="4" spans="1:10" hidden="1" x14ac:dyDescent="0.25"/>
    <row r="5" spans="1:10" hidden="1" x14ac:dyDescent="0.25"/>
    <row r="6" spans="1:10" hidden="1" x14ac:dyDescent="0.25"/>
    <row r="7" spans="1:10" hidden="1" x14ac:dyDescent="0.25"/>
    <row r="8" spans="1:10" hidden="1" x14ac:dyDescent="0.25"/>
    <row r="9" spans="1:10" hidden="1" x14ac:dyDescent="0.25"/>
    <row r="10" spans="1:10" x14ac:dyDescent="0.25">
      <c r="A10" s="4" t="s">
        <v>4180</v>
      </c>
      <c r="B10" s="5" t="s">
        <v>4181</v>
      </c>
      <c r="C10" s="5" t="s">
        <v>4182</v>
      </c>
      <c r="D10" s="3" t="s">
        <v>4183</v>
      </c>
      <c r="E10" s="5" t="s">
        <v>331</v>
      </c>
      <c r="F10" s="5" t="s">
        <v>56</v>
      </c>
      <c r="G10" s="5" t="s">
        <v>47</v>
      </c>
      <c r="H10" s="5" t="s">
        <v>48</v>
      </c>
      <c r="I10" s="223" t="s">
        <v>4184</v>
      </c>
      <c r="J10" s="5" t="s">
        <v>4185</v>
      </c>
    </row>
    <row r="11" spans="1:10" x14ac:dyDescent="0.25">
      <c r="A11" s="2">
        <v>1</v>
      </c>
      <c r="B11" s="141" t="e">
        <f ca="1">IF(INDIRECT($A$1&amp;"!"&amp;CELL("address",$CU11))&lt;&gt;"End",IF(INDIRECT($A$1&amp;"!"&amp;CELL("address",J11))&lt;&gt;0,INDIRECT($A$1&amp;"!"&amp;CELL("address",$F11)),"-"),REPT("-",10))</f>
        <v>#REF!</v>
      </c>
      <c r="C11" s="141" t="e">
        <f t="shared" ref="C11:C42" ca="1" si="0">IF(INDIRECT($A$1&amp;"!"&amp;CELL("address",$CU11))&lt;&gt;"End",IF(INDIRECT($A$1&amp;"!"&amp;CELL("address",J11))&lt;&gt;0,INDIRECT($A$1&amp;"!"&amp;CELL("address",$CU11)),"-"),REPT("-",10))</f>
        <v>#REF!</v>
      </c>
      <c r="D11" s="185" t="e">
        <f t="shared" ref="D11:D42" ca="1" si="1">IF(INDIRECT($A$1&amp;"!"&amp;CELL("address",$CU11))&lt;&gt;"End",IF(INDIRECT($A$1&amp;"!"&amp;CELL("address",J11))&lt;&gt;0,INDIRECT($A$1&amp;"!"&amp;CELL("address",$H11)),"-"),REPT("-",10))</f>
        <v>#REF!</v>
      </c>
      <c r="E11" s="141" t="e">
        <f t="shared" ref="E11:E42" ca="1" si="2">IF(INDIRECT($A$1&amp;"!"&amp;CELL("address",$CU11))&lt;&gt;"End",IF(INDIRECT($A$1&amp;"!"&amp;CELL("address",J11))&lt;&gt;0,INDIRECT($A$1&amp;"!"&amp;CELL("address",$J11)),"-"),REPT("-",10))</f>
        <v>#REF!</v>
      </c>
      <c r="F11" s="141" t="e">
        <f t="shared" ref="F11:F42" ca="1" si="3">IF(INDIRECT($A$1&amp;"!"&amp;CELL("address",$CU11))&lt;&gt;"End",IF(INDIRECT($A$1&amp;"!"&amp;CELL("address",J11))&lt;&gt;0,INDIRECT($A$1&amp;"!"&amp;CELL("address",$K11)),"-"),REPT("-",10))</f>
        <v>#REF!</v>
      </c>
      <c r="G11" s="141" t="e">
        <f t="shared" ref="G11:G42" ca="1" si="4">IF(INDIRECT($A$1&amp;"!"&amp;CELL("address",$CU11))&lt;&gt;"End",IF(INDIRECT($A$1&amp;"!"&amp;CELL("address",J11))&lt;&gt;0,INDIRECT($A$1&amp;"!"&amp;CELL("address",$L11)),"-"),REPT("-",10))</f>
        <v>#REF!</v>
      </c>
      <c r="H11" s="141" t="e">
        <f t="shared" ref="H11:H42" ca="1" si="5">IF(INDIRECT($A$1&amp;"!"&amp;CELL("address",$CU11))&lt;&gt;"End",IF(INDIRECT($A$1&amp;"!"&amp;CELL("address",J11))&lt;&gt;0,INDIRECT($A$1&amp;"!"&amp;CELL("address",$M11)),"-"),REPT("-",10))</f>
        <v>#REF!</v>
      </c>
      <c r="I11" s="139" t="e">
        <f ca="1">B11&amp;D11&amp;E11</f>
        <v>#REF!</v>
      </c>
      <c r="J11" s="139" t="e">
        <f ca="1">D11&amp;E11</f>
        <v>#REF!</v>
      </c>
    </row>
    <row r="12" spans="1:10" x14ac:dyDescent="0.25">
      <c r="A12" s="2">
        <v>1</v>
      </c>
      <c r="B12" t="e">
        <f t="shared" ref="B12:B42" ca="1" si="6">IF(INDIRECT($A$1&amp;"!"&amp;CELL("address",$CU12))&lt;&gt;"End",IF(INDIRECT($A$1&amp;"!"&amp;CELL("address",J12))&lt;&gt;0,INDIRECT($A$1&amp;"!"&amp;CELL("address",$F12)),"-"),REPT("-",10))</f>
        <v>#REF!</v>
      </c>
      <c r="C12" t="e">
        <f t="shared" ca="1" si="0"/>
        <v>#REF!</v>
      </c>
      <c r="D12" s="1" t="e">
        <f t="shared" ca="1" si="1"/>
        <v>#REF!</v>
      </c>
      <c r="E12" t="e">
        <f t="shared" ca="1" si="2"/>
        <v>#REF!</v>
      </c>
      <c r="F12" t="e">
        <f t="shared" ca="1" si="3"/>
        <v>#REF!</v>
      </c>
      <c r="G12" t="e">
        <f t="shared" ca="1" si="4"/>
        <v>#REF!</v>
      </c>
      <c r="H12" t="e">
        <f t="shared" ca="1" si="5"/>
        <v>#REF!</v>
      </c>
      <c r="I12" s="139" t="e">
        <f t="shared" ref="I12:I75" ca="1" si="7">B12&amp;D12&amp;E12</f>
        <v>#REF!</v>
      </c>
      <c r="J12" s="139" t="e">
        <f t="shared" ref="J12:J75" ca="1" si="8">D12&amp;E12</f>
        <v>#REF!</v>
      </c>
    </row>
    <row r="13" spans="1:10" hidden="1" x14ac:dyDescent="0.25">
      <c r="A13" s="2">
        <v>1</v>
      </c>
      <c r="B13" t="e">
        <f t="shared" ca="1" si="6"/>
        <v>#REF!</v>
      </c>
      <c r="C13" t="e">
        <f t="shared" ca="1" si="0"/>
        <v>#REF!</v>
      </c>
      <c r="D13" s="1" t="e">
        <f t="shared" ca="1" si="1"/>
        <v>#REF!</v>
      </c>
      <c r="E13" t="e">
        <f t="shared" ca="1" si="2"/>
        <v>#REF!</v>
      </c>
      <c r="F13" t="e">
        <f t="shared" ca="1" si="3"/>
        <v>#REF!</v>
      </c>
      <c r="G13" t="e">
        <f t="shared" ca="1" si="4"/>
        <v>#REF!</v>
      </c>
      <c r="H13" t="e">
        <f t="shared" ca="1" si="5"/>
        <v>#REF!</v>
      </c>
      <c r="I13" s="139" t="e">
        <f t="shared" ca="1" si="7"/>
        <v>#REF!</v>
      </c>
      <c r="J13" s="139" t="e">
        <f t="shared" ca="1" si="8"/>
        <v>#REF!</v>
      </c>
    </row>
    <row r="14" spans="1:10" hidden="1" x14ac:dyDescent="0.25">
      <c r="A14" s="2">
        <v>1</v>
      </c>
      <c r="B14" t="e">
        <f ca="1">IF(INDIRECT($A$1&amp;"!"&amp;CELL("address",$CU14))&lt;&gt;"End",IF(INDIRECT($A$1&amp;"!"&amp;CELL("address",J14))&lt;&gt;0,INDIRECT($A$1&amp;"!"&amp;CELL("address",$F14)),"-"),REPT("-",10))</f>
        <v>#REF!</v>
      </c>
      <c r="C14" t="e">
        <f t="shared" ca="1" si="0"/>
        <v>#REF!</v>
      </c>
      <c r="D14" s="1" t="e">
        <f t="shared" ca="1" si="1"/>
        <v>#REF!</v>
      </c>
      <c r="E14" t="e">
        <f t="shared" ca="1" si="2"/>
        <v>#REF!</v>
      </c>
      <c r="F14" t="e">
        <f t="shared" ca="1" si="3"/>
        <v>#REF!</v>
      </c>
      <c r="G14" t="e">
        <f t="shared" ca="1" si="4"/>
        <v>#REF!</v>
      </c>
      <c r="H14" t="e">
        <f t="shared" ca="1" si="5"/>
        <v>#REF!</v>
      </c>
      <c r="I14" s="139" t="e">
        <f t="shared" ca="1" si="7"/>
        <v>#REF!</v>
      </c>
      <c r="J14" s="139" t="e">
        <f t="shared" ca="1" si="8"/>
        <v>#REF!</v>
      </c>
    </row>
    <row r="15" spans="1:10" x14ac:dyDescent="0.25">
      <c r="A15" s="2">
        <v>1</v>
      </c>
      <c r="B15" t="e">
        <f t="shared" ca="1" si="6"/>
        <v>#REF!</v>
      </c>
      <c r="C15" t="e">
        <f t="shared" ca="1" si="0"/>
        <v>#REF!</v>
      </c>
      <c r="D15" s="1" t="e">
        <f t="shared" ca="1" si="1"/>
        <v>#REF!</v>
      </c>
      <c r="E15" t="e">
        <f t="shared" ca="1" si="2"/>
        <v>#REF!</v>
      </c>
      <c r="F15" t="e">
        <f t="shared" ca="1" si="3"/>
        <v>#REF!</v>
      </c>
      <c r="G15" t="e">
        <f t="shared" ca="1" si="4"/>
        <v>#REF!</v>
      </c>
      <c r="H15" t="e">
        <f t="shared" ca="1" si="5"/>
        <v>#REF!</v>
      </c>
      <c r="I15" s="139" t="e">
        <f t="shared" ca="1" si="7"/>
        <v>#REF!</v>
      </c>
      <c r="J15" s="139" t="e">
        <f t="shared" ca="1" si="8"/>
        <v>#REF!</v>
      </c>
    </row>
    <row r="16" spans="1:10" hidden="1" x14ac:dyDescent="0.25">
      <c r="A16" s="2">
        <v>1</v>
      </c>
      <c r="B16" t="e">
        <f t="shared" ca="1" si="6"/>
        <v>#REF!</v>
      </c>
      <c r="C16" t="e">
        <f t="shared" ca="1" si="0"/>
        <v>#REF!</v>
      </c>
      <c r="D16" s="1" t="e">
        <f t="shared" ca="1" si="1"/>
        <v>#REF!</v>
      </c>
      <c r="E16" t="e">
        <f t="shared" ca="1" si="2"/>
        <v>#REF!</v>
      </c>
      <c r="F16" t="e">
        <f t="shared" ca="1" si="3"/>
        <v>#REF!</v>
      </c>
      <c r="G16" t="e">
        <f t="shared" ca="1" si="4"/>
        <v>#REF!</v>
      </c>
      <c r="H16" t="e">
        <f t="shared" ca="1" si="5"/>
        <v>#REF!</v>
      </c>
      <c r="I16" s="139" t="e">
        <f t="shared" ca="1" si="7"/>
        <v>#REF!</v>
      </c>
      <c r="J16" s="139" t="e">
        <f t="shared" ca="1" si="8"/>
        <v>#REF!</v>
      </c>
    </row>
    <row r="17" spans="1:10" hidden="1" x14ac:dyDescent="0.25">
      <c r="A17" s="2">
        <v>1</v>
      </c>
      <c r="B17" t="e">
        <f t="shared" ca="1" si="6"/>
        <v>#REF!</v>
      </c>
      <c r="C17" t="e">
        <f t="shared" ca="1" si="0"/>
        <v>#REF!</v>
      </c>
      <c r="D17" s="1" t="e">
        <f t="shared" ca="1" si="1"/>
        <v>#REF!</v>
      </c>
      <c r="E17" t="e">
        <f t="shared" ca="1" si="2"/>
        <v>#REF!</v>
      </c>
      <c r="F17" t="e">
        <f t="shared" ca="1" si="3"/>
        <v>#REF!</v>
      </c>
      <c r="G17" t="e">
        <f t="shared" ca="1" si="4"/>
        <v>#REF!</v>
      </c>
      <c r="H17" t="e">
        <f t="shared" ca="1" si="5"/>
        <v>#REF!</v>
      </c>
      <c r="I17" s="139" t="e">
        <f t="shared" ca="1" si="7"/>
        <v>#REF!</v>
      </c>
      <c r="J17" s="139" t="e">
        <f t="shared" ca="1" si="8"/>
        <v>#REF!</v>
      </c>
    </row>
    <row r="18" spans="1:10" x14ac:dyDescent="0.25">
      <c r="A18" s="2">
        <v>1</v>
      </c>
      <c r="B18" t="e">
        <f t="shared" ca="1" si="6"/>
        <v>#REF!</v>
      </c>
      <c r="C18" t="e">
        <f t="shared" ca="1" si="0"/>
        <v>#REF!</v>
      </c>
      <c r="D18" s="1" t="e">
        <f t="shared" ca="1" si="1"/>
        <v>#REF!</v>
      </c>
      <c r="E18" t="e">
        <f t="shared" ca="1" si="2"/>
        <v>#REF!</v>
      </c>
      <c r="F18" t="e">
        <f t="shared" ca="1" si="3"/>
        <v>#REF!</v>
      </c>
      <c r="G18" t="e">
        <f t="shared" ca="1" si="4"/>
        <v>#REF!</v>
      </c>
      <c r="H18" t="e">
        <f t="shared" ca="1" si="5"/>
        <v>#REF!</v>
      </c>
      <c r="I18" s="139" t="e">
        <f t="shared" ca="1" si="7"/>
        <v>#REF!</v>
      </c>
      <c r="J18" s="139" t="e">
        <f t="shared" ca="1" si="8"/>
        <v>#REF!</v>
      </c>
    </row>
    <row r="19" spans="1:10" hidden="1" x14ac:dyDescent="0.25">
      <c r="A19" s="2">
        <v>1</v>
      </c>
      <c r="B19" t="e">
        <f t="shared" ca="1" si="6"/>
        <v>#REF!</v>
      </c>
      <c r="C19" t="e">
        <f t="shared" ca="1" si="0"/>
        <v>#REF!</v>
      </c>
      <c r="D19" s="1" t="e">
        <f t="shared" ca="1" si="1"/>
        <v>#REF!</v>
      </c>
      <c r="E19" t="e">
        <f t="shared" ca="1" si="2"/>
        <v>#REF!</v>
      </c>
      <c r="F19" t="e">
        <f t="shared" ca="1" si="3"/>
        <v>#REF!</v>
      </c>
      <c r="G19" t="e">
        <f t="shared" ca="1" si="4"/>
        <v>#REF!</v>
      </c>
      <c r="H19" t="e">
        <f t="shared" ca="1" si="5"/>
        <v>#REF!</v>
      </c>
      <c r="I19" s="139" t="e">
        <f t="shared" ca="1" si="7"/>
        <v>#REF!</v>
      </c>
      <c r="J19" s="139" t="e">
        <f t="shared" ca="1" si="8"/>
        <v>#REF!</v>
      </c>
    </row>
    <row r="20" spans="1:10" hidden="1" x14ac:dyDescent="0.25">
      <c r="A20" s="2">
        <v>1</v>
      </c>
      <c r="B20" t="e">
        <f t="shared" ca="1" si="6"/>
        <v>#REF!</v>
      </c>
      <c r="C20" t="e">
        <f t="shared" ca="1" si="0"/>
        <v>#REF!</v>
      </c>
      <c r="D20" s="1" t="e">
        <f t="shared" ca="1" si="1"/>
        <v>#REF!</v>
      </c>
      <c r="E20" t="e">
        <f t="shared" ca="1" si="2"/>
        <v>#REF!</v>
      </c>
      <c r="F20" t="e">
        <f t="shared" ca="1" si="3"/>
        <v>#REF!</v>
      </c>
      <c r="G20" t="e">
        <f t="shared" ca="1" si="4"/>
        <v>#REF!</v>
      </c>
      <c r="H20" t="e">
        <f t="shared" ca="1" si="5"/>
        <v>#REF!</v>
      </c>
      <c r="I20" s="139" t="e">
        <f t="shared" ca="1" si="7"/>
        <v>#REF!</v>
      </c>
      <c r="J20" s="139" t="e">
        <f t="shared" ca="1" si="8"/>
        <v>#REF!</v>
      </c>
    </row>
    <row r="21" spans="1:10" hidden="1" x14ac:dyDescent="0.25">
      <c r="A21" s="2">
        <v>1</v>
      </c>
      <c r="B21" t="e">
        <f t="shared" ca="1" si="6"/>
        <v>#REF!</v>
      </c>
      <c r="C21" t="e">
        <f t="shared" ca="1" si="0"/>
        <v>#REF!</v>
      </c>
      <c r="D21" s="1" t="e">
        <f t="shared" ca="1" si="1"/>
        <v>#REF!</v>
      </c>
      <c r="E21" t="e">
        <f t="shared" ca="1" si="2"/>
        <v>#REF!</v>
      </c>
      <c r="F21" t="e">
        <f t="shared" ca="1" si="3"/>
        <v>#REF!</v>
      </c>
      <c r="G21" t="e">
        <f t="shared" ca="1" si="4"/>
        <v>#REF!</v>
      </c>
      <c r="H21" t="e">
        <f t="shared" ca="1" si="5"/>
        <v>#REF!</v>
      </c>
      <c r="I21" s="139" t="e">
        <f t="shared" ca="1" si="7"/>
        <v>#REF!</v>
      </c>
      <c r="J21" s="139" t="e">
        <f t="shared" ca="1" si="8"/>
        <v>#REF!</v>
      </c>
    </row>
    <row r="22" spans="1:10" x14ac:dyDescent="0.25">
      <c r="A22" s="2">
        <v>1</v>
      </c>
      <c r="B22" t="e">
        <f t="shared" ca="1" si="6"/>
        <v>#REF!</v>
      </c>
      <c r="C22" t="e">
        <f t="shared" ca="1" si="0"/>
        <v>#REF!</v>
      </c>
      <c r="D22" s="1" t="e">
        <f t="shared" ca="1" si="1"/>
        <v>#REF!</v>
      </c>
      <c r="E22" t="e">
        <f t="shared" ca="1" si="2"/>
        <v>#REF!</v>
      </c>
      <c r="F22" t="e">
        <f t="shared" ca="1" si="3"/>
        <v>#REF!</v>
      </c>
      <c r="G22" t="e">
        <f t="shared" ca="1" si="4"/>
        <v>#REF!</v>
      </c>
      <c r="H22" t="e">
        <f t="shared" ca="1" si="5"/>
        <v>#REF!</v>
      </c>
      <c r="I22" s="139" t="e">
        <f t="shared" ca="1" si="7"/>
        <v>#REF!</v>
      </c>
      <c r="J22" s="139" t="e">
        <f t="shared" ca="1" si="8"/>
        <v>#REF!</v>
      </c>
    </row>
    <row r="23" spans="1:10" hidden="1" x14ac:dyDescent="0.25">
      <c r="A23" s="2">
        <v>1</v>
      </c>
      <c r="B23" t="e">
        <f t="shared" ca="1" si="6"/>
        <v>#REF!</v>
      </c>
      <c r="C23" t="e">
        <f t="shared" ca="1" si="0"/>
        <v>#REF!</v>
      </c>
      <c r="D23" s="1" t="e">
        <f t="shared" ca="1" si="1"/>
        <v>#REF!</v>
      </c>
      <c r="E23" t="e">
        <f t="shared" ca="1" si="2"/>
        <v>#REF!</v>
      </c>
      <c r="F23" t="e">
        <f t="shared" ca="1" si="3"/>
        <v>#REF!</v>
      </c>
      <c r="G23" t="e">
        <f t="shared" ca="1" si="4"/>
        <v>#REF!</v>
      </c>
      <c r="H23" t="e">
        <f t="shared" ca="1" si="5"/>
        <v>#REF!</v>
      </c>
      <c r="I23" s="139" t="e">
        <f t="shared" ca="1" si="7"/>
        <v>#REF!</v>
      </c>
      <c r="J23" s="139" t="e">
        <f t="shared" ca="1" si="8"/>
        <v>#REF!</v>
      </c>
    </row>
    <row r="24" spans="1:10" hidden="1" x14ac:dyDescent="0.25">
      <c r="A24" s="2">
        <v>1</v>
      </c>
      <c r="B24" t="e">
        <f t="shared" ca="1" si="6"/>
        <v>#REF!</v>
      </c>
      <c r="C24" t="e">
        <f t="shared" ca="1" si="0"/>
        <v>#REF!</v>
      </c>
      <c r="D24" s="1" t="e">
        <f t="shared" ca="1" si="1"/>
        <v>#REF!</v>
      </c>
      <c r="E24" t="e">
        <f t="shared" ca="1" si="2"/>
        <v>#REF!</v>
      </c>
      <c r="F24" t="e">
        <f t="shared" ca="1" si="3"/>
        <v>#REF!</v>
      </c>
      <c r="G24" t="e">
        <f t="shared" ca="1" si="4"/>
        <v>#REF!</v>
      </c>
      <c r="H24" t="e">
        <f t="shared" ca="1" si="5"/>
        <v>#REF!</v>
      </c>
      <c r="I24" s="139" t="e">
        <f t="shared" ca="1" si="7"/>
        <v>#REF!</v>
      </c>
      <c r="J24" s="139" t="e">
        <f t="shared" ca="1" si="8"/>
        <v>#REF!</v>
      </c>
    </row>
    <row r="25" spans="1:10" hidden="1" x14ac:dyDescent="0.25">
      <c r="A25" s="2">
        <v>1</v>
      </c>
      <c r="B25" t="e">
        <f t="shared" ca="1" si="6"/>
        <v>#REF!</v>
      </c>
      <c r="C25" t="e">
        <f t="shared" ca="1" si="0"/>
        <v>#REF!</v>
      </c>
      <c r="D25" s="1" t="e">
        <f t="shared" ca="1" si="1"/>
        <v>#REF!</v>
      </c>
      <c r="E25" t="e">
        <f t="shared" ca="1" si="2"/>
        <v>#REF!</v>
      </c>
      <c r="F25" t="e">
        <f t="shared" ca="1" si="3"/>
        <v>#REF!</v>
      </c>
      <c r="G25" t="e">
        <f t="shared" ca="1" si="4"/>
        <v>#REF!</v>
      </c>
      <c r="H25" t="e">
        <f t="shared" ca="1" si="5"/>
        <v>#REF!</v>
      </c>
      <c r="I25" s="139" t="e">
        <f t="shared" ca="1" si="7"/>
        <v>#REF!</v>
      </c>
      <c r="J25" s="139" t="e">
        <f t="shared" ca="1" si="8"/>
        <v>#REF!</v>
      </c>
    </row>
    <row r="26" spans="1:10" hidden="1" x14ac:dyDescent="0.25">
      <c r="A26" s="2">
        <v>1</v>
      </c>
      <c r="B26" t="e">
        <f t="shared" ca="1" si="6"/>
        <v>#REF!</v>
      </c>
      <c r="C26" t="e">
        <f t="shared" ca="1" si="0"/>
        <v>#REF!</v>
      </c>
      <c r="D26" s="1" t="e">
        <f t="shared" ca="1" si="1"/>
        <v>#REF!</v>
      </c>
      <c r="E26" t="e">
        <f t="shared" ca="1" si="2"/>
        <v>#REF!</v>
      </c>
      <c r="F26" t="e">
        <f t="shared" ca="1" si="3"/>
        <v>#REF!</v>
      </c>
      <c r="G26" t="e">
        <f t="shared" ca="1" si="4"/>
        <v>#REF!</v>
      </c>
      <c r="H26" t="e">
        <f t="shared" ca="1" si="5"/>
        <v>#REF!</v>
      </c>
      <c r="I26" s="139" t="e">
        <f t="shared" ca="1" si="7"/>
        <v>#REF!</v>
      </c>
      <c r="J26" s="139" t="e">
        <f t="shared" ca="1" si="8"/>
        <v>#REF!</v>
      </c>
    </row>
    <row r="27" spans="1:10" hidden="1" x14ac:dyDescent="0.25">
      <c r="A27" s="2">
        <v>1</v>
      </c>
      <c r="B27" t="e">
        <f t="shared" ca="1" si="6"/>
        <v>#REF!</v>
      </c>
      <c r="C27" t="e">
        <f t="shared" ca="1" si="0"/>
        <v>#REF!</v>
      </c>
      <c r="D27" s="1" t="e">
        <f t="shared" ca="1" si="1"/>
        <v>#REF!</v>
      </c>
      <c r="E27" t="e">
        <f t="shared" ca="1" si="2"/>
        <v>#REF!</v>
      </c>
      <c r="F27" t="e">
        <f t="shared" ca="1" si="3"/>
        <v>#REF!</v>
      </c>
      <c r="G27" t="e">
        <f t="shared" ca="1" si="4"/>
        <v>#REF!</v>
      </c>
      <c r="H27" t="e">
        <f t="shared" ca="1" si="5"/>
        <v>#REF!</v>
      </c>
      <c r="I27" s="139" t="e">
        <f t="shared" ca="1" si="7"/>
        <v>#REF!</v>
      </c>
      <c r="J27" s="139" t="e">
        <f t="shared" ca="1" si="8"/>
        <v>#REF!</v>
      </c>
    </row>
    <row r="28" spans="1:10" hidden="1" x14ac:dyDescent="0.25">
      <c r="A28" s="2">
        <v>1</v>
      </c>
      <c r="B28" t="e">
        <f t="shared" ca="1" si="6"/>
        <v>#REF!</v>
      </c>
      <c r="C28" t="e">
        <f t="shared" ca="1" si="0"/>
        <v>#REF!</v>
      </c>
      <c r="D28" s="1" t="e">
        <f t="shared" ca="1" si="1"/>
        <v>#REF!</v>
      </c>
      <c r="E28" t="e">
        <f t="shared" ca="1" si="2"/>
        <v>#REF!</v>
      </c>
      <c r="F28" t="e">
        <f t="shared" ca="1" si="3"/>
        <v>#REF!</v>
      </c>
      <c r="G28" t="e">
        <f t="shared" ca="1" si="4"/>
        <v>#REF!</v>
      </c>
      <c r="H28" t="e">
        <f t="shared" ca="1" si="5"/>
        <v>#REF!</v>
      </c>
      <c r="I28" s="139" t="e">
        <f t="shared" ca="1" si="7"/>
        <v>#REF!</v>
      </c>
      <c r="J28" s="139" t="e">
        <f t="shared" ca="1" si="8"/>
        <v>#REF!</v>
      </c>
    </row>
    <row r="29" spans="1:10" hidden="1" x14ac:dyDescent="0.25">
      <c r="A29" s="2">
        <v>1</v>
      </c>
      <c r="B29" t="e">
        <f t="shared" ca="1" si="6"/>
        <v>#REF!</v>
      </c>
      <c r="C29" t="e">
        <f t="shared" ca="1" si="0"/>
        <v>#REF!</v>
      </c>
      <c r="D29" s="1" t="e">
        <f t="shared" ca="1" si="1"/>
        <v>#REF!</v>
      </c>
      <c r="E29" t="e">
        <f t="shared" ca="1" si="2"/>
        <v>#REF!</v>
      </c>
      <c r="F29" t="e">
        <f t="shared" ca="1" si="3"/>
        <v>#REF!</v>
      </c>
      <c r="G29" t="e">
        <f t="shared" ca="1" si="4"/>
        <v>#REF!</v>
      </c>
      <c r="H29" t="e">
        <f t="shared" ca="1" si="5"/>
        <v>#REF!</v>
      </c>
      <c r="I29" s="139" t="e">
        <f t="shared" ca="1" si="7"/>
        <v>#REF!</v>
      </c>
      <c r="J29" s="139" t="e">
        <f t="shared" ca="1" si="8"/>
        <v>#REF!</v>
      </c>
    </row>
    <row r="30" spans="1:10" hidden="1" x14ac:dyDescent="0.25">
      <c r="A30" s="2">
        <v>1</v>
      </c>
      <c r="B30" t="e">
        <f t="shared" ca="1" si="6"/>
        <v>#REF!</v>
      </c>
      <c r="C30" t="e">
        <f t="shared" ca="1" si="0"/>
        <v>#REF!</v>
      </c>
      <c r="D30" s="1" t="e">
        <f t="shared" ca="1" si="1"/>
        <v>#REF!</v>
      </c>
      <c r="E30" t="e">
        <f t="shared" ca="1" si="2"/>
        <v>#REF!</v>
      </c>
      <c r="F30" t="e">
        <f t="shared" ca="1" si="3"/>
        <v>#REF!</v>
      </c>
      <c r="G30" t="e">
        <f t="shared" ca="1" si="4"/>
        <v>#REF!</v>
      </c>
      <c r="H30" t="e">
        <f t="shared" ca="1" si="5"/>
        <v>#REF!</v>
      </c>
      <c r="I30" s="139" t="e">
        <f t="shared" ca="1" si="7"/>
        <v>#REF!</v>
      </c>
      <c r="J30" s="139" t="e">
        <f t="shared" ca="1" si="8"/>
        <v>#REF!</v>
      </c>
    </row>
    <row r="31" spans="1:10" hidden="1" x14ac:dyDescent="0.25">
      <c r="A31" s="2">
        <v>1</v>
      </c>
      <c r="B31" t="e">
        <f t="shared" ca="1" si="6"/>
        <v>#REF!</v>
      </c>
      <c r="C31" t="e">
        <f t="shared" ca="1" si="0"/>
        <v>#REF!</v>
      </c>
      <c r="D31" s="1" t="e">
        <f t="shared" ca="1" si="1"/>
        <v>#REF!</v>
      </c>
      <c r="E31" t="e">
        <f t="shared" ca="1" si="2"/>
        <v>#REF!</v>
      </c>
      <c r="F31" t="e">
        <f t="shared" ca="1" si="3"/>
        <v>#REF!</v>
      </c>
      <c r="G31" t="e">
        <f t="shared" ca="1" si="4"/>
        <v>#REF!</v>
      </c>
      <c r="H31" t="e">
        <f t="shared" ca="1" si="5"/>
        <v>#REF!</v>
      </c>
      <c r="I31" s="139" t="e">
        <f t="shared" ca="1" si="7"/>
        <v>#REF!</v>
      </c>
      <c r="J31" s="139" t="e">
        <f t="shared" ca="1" si="8"/>
        <v>#REF!</v>
      </c>
    </row>
    <row r="32" spans="1:10" hidden="1" x14ac:dyDescent="0.25">
      <c r="A32" s="2">
        <v>1</v>
      </c>
      <c r="B32" t="e">
        <f t="shared" ca="1" si="6"/>
        <v>#REF!</v>
      </c>
      <c r="C32" t="e">
        <f t="shared" ca="1" si="0"/>
        <v>#REF!</v>
      </c>
      <c r="D32" s="1" t="e">
        <f t="shared" ca="1" si="1"/>
        <v>#REF!</v>
      </c>
      <c r="E32" t="e">
        <f t="shared" ca="1" si="2"/>
        <v>#REF!</v>
      </c>
      <c r="F32" t="e">
        <f t="shared" ca="1" si="3"/>
        <v>#REF!</v>
      </c>
      <c r="G32" t="e">
        <f t="shared" ca="1" si="4"/>
        <v>#REF!</v>
      </c>
      <c r="H32" t="e">
        <f t="shared" ca="1" si="5"/>
        <v>#REF!</v>
      </c>
      <c r="I32" s="139" t="e">
        <f t="shared" ca="1" si="7"/>
        <v>#REF!</v>
      </c>
      <c r="J32" s="139" t="e">
        <f t="shared" ca="1" si="8"/>
        <v>#REF!</v>
      </c>
    </row>
    <row r="33" spans="1:10" hidden="1" x14ac:dyDescent="0.25">
      <c r="A33" s="2">
        <v>1</v>
      </c>
      <c r="B33" t="e">
        <f t="shared" ca="1" si="6"/>
        <v>#REF!</v>
      </c>
      <c r="C33" t="e">
        <f t="shared" ca="1" si="0"/>
        <v>#REF!</v>
      </c>
      <c r="D33" s="1" t="e">
        <f t="shared" ca="1" si="1"/>
        <v>#REF!</v>
      </c>
      <c r="E33" t="e">
        <f t="shared" ca="1" si="2"/>
        <v>#REF!</v>
      </c>
      <c r="F33" t="e">
        <f t="shared" ca="1" si="3"/>
        <v>#REF!</v>
      </c>
      <c r="G33" t="e">
        <f t="shared" ca="1" si="4"/>
        <v>#REF!</v>
      </c>
      <c r="H33" t="e">
        <f t="shared" ca="1" si="5"/>
        <v>#REF!</v>
      </c>
      <c r="I33" s="139" t="e">
        <f t="shared" ca="1" si="7"/>
        <v>#REF!</v>
      </c>
      <c r="J33" s="139" t="e">
        <f t="shared" ca="1" si="8"/>
        <v>#REF!</v>
      </c>
    </row>
    <row r="34" spans="1:10" hidden="1" x14ac:dyDescent="0.25">
      <c r="A34" s="2">
        <v>1</v>
      </c>
      <c r="B34" t="e">
        <f t="shared" ca="1" si="6"/>
        <v>#REF!</v>
      </c>
      <c r="C34" t="e">
        <f t="shared" ca="1" si="0"/>
        <v>#REF!</v>
      </c>
      <c r="D34" s="1" t="e">
        <f t="shared" ca="1" si="1"/>
        <v>#REF!</v>
      </c>
      <c r="E34" t="e">
        <f t="shared" ca="1" si="2"/>
        <v>#REF!</v>
      </c>
      <c r="F34" t="e">
        <f t="shared" ca="1" si="3"/>
        <v>#REF!</v>
      </c>
      <c r="G34" t="e">
        <f t="shared" ca="1" si="4"/>
        <v>#REF!</v>
      </c>
      <c r="H34" t="e">
        <f t="shared" ca="1" si="5"/>
        <v>#REF!</v>
      </c>
      <c r="I34" s="139" t="e">
        <f t="shared" ca="1" si="7"/>
        <v>#REF!</v>
      </c>
      <c r="J34" s="139" t="e">
        <f t="shared" ca="1" si="8"/>
        <v>#REF!</v>
      </c>
    </row>
    <row r="35" spans="1:10" hidden="1" x14ac:dyDescent="0.25">
      <c r="A35" s="2">
        <v>1</v>
      </c>
      <c r="B35" t="e">
        <f t="shared" ca="1" si="6"/>
        <v>#REF!</v>
      </c>
      <c r="C35" t="e">
        <f t="shared" ca="1" si="0"/>
        <v>#REF!</v>
      </c>
      <c r="D35" s="1" t="e">
        <f t="shared" ca="1" si="1"/>
        <v>#REF!</v>
      </c>
      <c r="E35" t="e">
        <f t="shared" ca="1" si="2"/>
        <v>#REF!</v>
      </c>
      <c r="F35" t="e">
        <f t="shared" ca="1" si="3"/>
        <v>#REF!</v>
      </c>
      <c r="G35" t="e">
        <f t="shared" ca="1" si="4"/>
        <v>#REF!</v>
      </c>
      <c r="H35" t="e">
        <f t="shared" ca="1" si="5"/>
        <v>#REF!</v>
      </c>
      <c r="I35" s="139" t="e">
        <f t="shared" ca="1" si="7"/>
        <v>#REF!</v>
      </c>
      <c r="J35" s="139" t="e">
        <f t="shared" ca="1" si="8"/>
        <v>#REF!</v>
      </c>
    </row>
    <row r="36" spans="1:10" hidden="1" x14ac:dyDescent="0.25">
      <c r="A36" s="2">
        <v>1</v>
      </c>
      <c r="B36" t="e">
        <f t="shared" ca="1" si="6"/>
        <v>#REF!</v>
      </c>
      <c r="C36" t="e">
        <f t="shared" ca="1" si="0"/>
        <v>#REF!</v>
      </c>
      <c r="D36" s="1" t="e">
        <f t="shared" ca="1" si="1"/>
        <v>#REF!</v>
      </c>
      <c r="E36" t="e">
        <f t="shared" ca="1" si="2"/>
        <v>#REF!</v>
      </c>
      <c r="F36" t="e">
        <f t="shared" ca="1" si="3"/>
        <v>#REF!</v>
      </c>
      <c r="G36" t="e">
        <f t="shared" ca="1" si="4"/>
        <v>#REF!</v>
      </c>
      <c r="H36" t="e">
        <f t="shared" ca="1" si="5"/>
        <v>#REF!</v>
      </c>
      <c r="I36" s="139" t="e">
        <f t="shared" ca="1" si="7"/>
        <v>#REF!</v>
      </c>
      <c r="J36" s="139" t="e">
        <f t="shared" ca="1" si="8"/>
        <v>#REF!</v>
      </c>
    </row>
    <row r="37" spans="1:10" hidden="1" x14ac:dyDescent="0.25">
      <c r="A37" s="2">
        <v>1</v>
      </c>
      <c r="B37" t="e">
        <f t="shared" ca="1" si="6"/>
        <v>#REF!</v>
      </c>
      <c r="C37" t="e">
        <f t="shared" ca="1" si="0"/>
        <v>#REF!</v>
      </c>
      <c r="D37" s="1" t="e">
        <f t="shared" ca="1" si="1"/>
        <v>#REF!</v>
      </c>
      <c r="E37" t="e">
        <f t="shared" ca="1" si="2"/>
        <v>#REF!</v>
      </c>
      <c r="F37" t="e">
        <f t="shared" ca="1" si="3"/>
        <v>#REF!</v>
      </c>
      <c r="G37" t="e">
        <f t="shared" ca="1" si="4"/>
        <v>#REF!</v>
      </c>
      <c r="H37" t="e">
        <f t="shared" ca="1" si="5"/>
        <v>#REF!</v>
      </c>
      <c r="I37" s="139" t="e">
        <f t="shared" ca="1" si="7"/>
        <v>#REF!</v>
      </c>
      <c r="J37" s="139" t="e">
        <f t="shared" ca="1" si="8"/>
        <v>#REF!</v>
      </c>
    </row>
    <row r="38" spans="1:10" hidden="1" x14ac:dyDescent="0.25">
      <c r="A38" s="2">
        <v>1</v>
      </c>
      <c r="B38" t="e">
        <f t="shared" ca="1" si="6"/>
        <v>#REF!</v>
      </c>
      <c r="C38" t="e">
        <f t="shared" ca="1" si="0"/>
        <v>#REF!</v>
      </c>
      <c r="D38" s="1" t="e">
        <f t="shared" ca="1" si="1"/>
        <v>#REF!</v>
      </c>
      <c r="E38" t="e">
        <f t="shared" ca="1" si="2"/>
        <v>#REF!</v>
      </c>
      <c r="F38" t="e">
        <f t="shared" ca="1" si="3"/>
        <v>#REF!</v>
      </c>
      <c r="G38" t="e">
        <f t="shared" ca="1" si="4"/>
        <v>#REF!</v>
      </c>
      <c r="H38" t="e">
        <f t="shared" ca="1" si="5"/>
        <v>#REF!</v>
      </c>
      <c r="I38" s="139" t="e">
        <f t="shared" ca="1" si="7"/>
        <v>#REF!</v>
      </c>
      <c r="J38" s="139" t="e">
        <f t="shared" ca="1" si="8"/>
        <v>#REF!</v>
      </c>
    </row>
    <row r="39" spans="1:10" hidden="1" x14ac:dyDescent="0.25">
      <c r="A39" s="2">
        <v>1</v>
      </c>
      <c r="B39" t="e">
        <f t="shared" ca="1" si="6"/>
        <v>#REF!</v>
      </c>
      <c r="C39" t="e">
        <f t="shared" ca="1" si="0"/>
        <v>#REF!</v>
      </c>
      <c r="D39" s="1" t="e">
        <f t="shared" ca="1" si="1"/>
        <v>#REF!</v>
      </c>
      <c r="E39" t="e">
        <f t="shared" ca="1" si="2"/>
        <v>#REF!</v>
      </c>
      <c r="F39" t="e">
        <f t="shared" ca="1" si="3"/>
        <v>#REF!</v>
      </c>
      <c r="G39" t="e">
        <f t="shared" ca="1" si="4"/>
        <v>#REF!</v>
      </c>
      <c r="H39" t="e">
        <f t="shared" ca="1" si="5"/>
        <v>#REF!</v>
      </c>
      <c r="I39" s="139" t="e">
        <f t="shared" ca="1" si="7"/>
        <v>#REF!</v>
      </c>
      <c r="J39" s="139" t="e">
        <f t="shared" ca="1" si="8"/>
        <v>#REF!</v>
      </c>
    </row>
    <row r="40" spans="1:10" hidden="1" x14ac:dyDescent="0.25">
      <c r="A40" s="2">
        <v>1</v>
      </c>
      <c r="B40" t="e">
        <f t="shared" ca="1" si="6"/>
        <v>#REF!</v>
      </c>
      <c r="C40" t="e">
        <f t="shared" ca="1" si="0"/>
        <v>#REF!</v>
      </c>
      <c r="D40" s="1" t="e">
        <f t="shared" ca="1" si="1"/>
        <v>#REF!</v>
      </c>
      <c r="E40" t="e">
        <f t="shared" ca="1" si="2"/>
        <v>#REF!</v>
      </c>
      <c r="F40" t="e">
        <f t="shared" ca="1" si="3"/>
        <v>#REF!</v>
      </c>
      <c r="G40" t="e">
        <f t="shared" ca="1" si="4"/>
        <v>#REF!</v>
      </c>
      <c r="H40" t="e">
        <f t="shared" ca="1" si="5"/>
        <v>#REF!</v>
      </c>
      <c r="I40" s="139" t="e">
        <f t="shared" ca="1" si="7"/>
        <v>#REF!</v>
      </c>
      <c r="J40" s="139" t="e">
        <f t="shared" ca="1" si="8"/>
        <v>#REF!</v>
      </c>
    </row>
    <row r="41" spans="1:10" hidden="1" x14ac:dyDescent="0.25">
      <c r="A41" s="2">
        <v>1</v>
      </c>
      <c r="B41" t="e">
        <f t="shared" ca="1" si="6"/>
        <v>#REF!</v>
      </c>
      <c r="C41" t="e">
        <f t="shared" ca="1" si="0"/>
        <v>#REF!</v>
      </c>
      <c r="D41" s="1" t="e">
        <f t="shared" ca="1" si="1"/>
        <v>#REF!</v>
      </c>
      <c r="E41" t="e">
        <f t="shared" ca="1" si="2"/>
        <v>#REF!</v>
      </c>
      <c r="F41" t="e">
        <f t="shared" ca="1" si="3"/>
        <v>#REF!</v>
      </c>
      <c r="G41" t="e">
        <f t="shared" ca="1" si="4"/>
        <v>#REF!</v>
      </c>
      <c r="H41" t="e">
        <f t="shared" ca="1" si="5"/>
        <v>#REF!</v>
      </c>
      <c r="I41" s="139" t="e">
        <f t="shared" ca="1" si="7"/>
        <v>#REF!</v>
      </c>
      <c r="J41" s="139" t="e">
        <f t="shared" ca="1" si="8"/>
        <v>#REF!</v>
      </c>
    </row>
    <row r="42" spans="1:10" hidden="1" x14ac:dyDescent="0.25">
      <c r="A42" s="2">
        <v>1</v>
      </c>
      <c r="B42" t="e">
        <f t="shared" ca="1" si="6"/>
        <v>#REF!</v>
      </c>
      <c r="C42" t="e">
        <f t="shared" ca="1" si="0"/>
        <v>#REF!</v>
      </c>
      <c r="D42" s="1" t="e">
        <f t="shared" ca="1" si="1"/>
        <v>#REF!</v>
      </c>
      <c r="E42" t="e">
        <f t="shared" ca="1" si="2"/>
        <v>#REF!</v>
      </c>
      <c r="F42" t="e">
        <f t="shared" ca="1" si="3"/>
        <v>#REF!</v>
      </c>
      <c r="G42" t="e">
        <f t="shared" ca="1" si="4"/>
        <v>#REF!</v>
      </c>
      <c r="H42" t="e">
        <f t="shared" ca="1" si="5"/>
        <v>#REF!</v>
      </c>
      <c r="I42" s="139" t="e">
        <f t="shared" ca="1" si="7"/>
        <v>#REF!</v>
      </c>
      <c r="J42" s="139" t="e">
        <f t="shared" ca="1" si="8"/>
        <v>#REF!</v>
      </c>
    </row>
    <row r="43" spans="1:10" hidden="1" x14ac:dyDescent="0.25">
      <c r="A43" s="2">
        <v>1</v>
      </c>
      <c r="B43" t="e">
        <f t="shared" ref="B43:B74" ca="1" si="9">IF(INDIRECT($A$1&amp;"!"&amp;CELL("address",$CU43))&lt;&gt;"End",IF(INDIRECT($A$1&amp;"!"&amp;CELL("address",J43))&lt;&gt;0,INDIRECT($A$1&amp;"!"&amp;CELL("address",$F43)),"-"),REPT("-",10))</f>
        <v>#REF!</v>
      </c>
      <c r="C43" t="e">
        <f t="shared" ref="C43:C74" ca="1" si="10">IF(INDIRECT($A$1&amp;"!"&amp;CELL("address",$CU43))&lt;&gt;"End",IF(INDIRECT($A$1&amp;"!"&amp;CELL("address",J43))&lt;&gt;0,INDIRECT($A$1&amp;"!"&amp;CELL("address",$CU43)),"-"),REPT("-",10))</f>
        <v>#REF!</v>
      </c>
      <c r="D43" s="1" t="e">
        <f t="shared" ref="D43:D74" ca="1" si="11">IF(INDIRECT($A$1&amp;"!"&amp;CELL("address",$CU43))&lt;&gt;"End",IF(INDIRECT($A$1&amp;"!"&amp;CELL("address",J43))&lt;&gt;0,INDIRECT($A$1&amp;"!"&amp;CELL("address",$H43)),"-"),REPT("-",10))</f>
        <v>#REF!</v>
      </c>
      <c r="E43" t="e">
        <f t="shared" ref="E43:E74" ca="1" si="12">IF(INDIRECT($A$1&amp;"!"&amp;CELL("address",$CU43))&lt;&gt;"End",IF(INDIRECT($A$1&amp;"!"&amp;CELL("address",J43))&lt;&gt;0,INDIRECT($A$1&amp;"!"&amp;CELL("address",$J43)),"-"),REPT("-",10))</f>
        <v>#REF!</v>
      </c>
      <c r="F43" t="e">
        <f t="shared" ref="F43:F74" ca="1" si="13">IF(INDIRECT($A$1&amp;"!"&amp;CELL("address",$CU43))&lt;&gt;"End",IF(INDIRECT($A$1&amp;"!"&amp;CELL("address",J43))&lt;&gt;0,INDIRECT($A$1&amp;"!"&amp;CELL("address",$K43)),"-"),REPT("-",10))</f>
        <v>#REF!</v>
      </c>
      <c r="G43" t="e">
        <f t="shared" ref="G43:G74" ca="1" si="14">IF(INDIRECT($A$1&amp;"!"&amp;CELL("address",$CU43))&lt;&gt;"End",IF(INDIRECT($A$1&amp;"!"&amp;CELL("address",J43))&lt;&gt;0,INDIRECT($A$1&amp;"!"&amp;CELL("address",$L43)),"-"),REPT("-",10))</f>
        <v>#REF!</v>
      </c>
      <c r="H43" t="e">
        <f t="shared" ref="H43:H74" ca="1" si="15">IF(INDIRECT($A$1&amp;"!"&amp;CELL("address",$CU43))&lt;&gt;"End",IF(INDIRECT($A$1&amp;"!"&amp;CELL("address",J43))&lt;&gt;0,INDIRECT($A$1&amp;"!"&amp;CELL("address",$M43)),"-"),REPT("-",10))</f>
        <v>#REF!</v>
      </c>
      <c r="I43" s="139" t="e">
        <f t="shared" ca="1" si="7"/>
        <v>#REF!</v>
      </c>
      <c r="J43" s="139" t="e">
        <f t="shared" ca="1" si="8"/>
        <v>#REF!</v>
      </c>
    </row>
    <row r="44" spans="1:10" hidden="1" x14ac:dyDescent="0.25">
      <c r="A44" s="2">
        <v>1</v>
      </c>
      <c r="B44" t="e">
        <f t="shared" ca="1" si="9"/>
        <v>#REF!</v>
      </c>
      <c r="C44" t="e">
        <f t="shared" ca="1" si="10"/>
        <v>#REF!</v>
      </c>
      <c r="D44" s="1" t="e">
        <f t="shared" ca="1" si="11"/>
        <v>#REF!</v>
      </c>
      <c r="E44" t="e">
        <f t="shared" ca="1" si="12"/>
        <v>#REF!</v>
      </c>
      <c r="F44" t="e">
        <f t="shared" ca="1" si="13"/>
        <v>#REF!</v>
      </c>
      <c r="G44" t="e">
        <f t="shared" ca="1" si="14"/>
        <v>#REF!</v>
      </c>
      <c r="H44" t="e">
        <f t="shared" ca="1" si="15"/>
        <v>#REF!</v>
      </c>
      <c r="I44" s="139" t="e">
        <f t="shared" ca="1" si="7"/>
        <v>#REF!</v>
      </c>
      <c r="J44" s="139" t="e">
        <f t="shared" ca="1" si="8"/>
        <v>#REF!</v>
      </c>
    </row>
    <row r="45" spans="1:10" hidden="1" x14ac:dyDescent="0.25">
      <c r="A45" s="2">
        <v>1</v>
      </c>
      <c r="B45" t="e">
        <f t="shared" ca="1" si="9"/>
        <v>#REF!</v>
      </c>
      <c r="C45" t="e">
        <f t="shared" ca="1" si="10"/>
        <v>#REF!</v>
      </c>
      <c r="D45" s="1" t="e">
        <f t="shared" ca="1" si="11"/>
        <v>#REF!</v>
      </c>
      <c r="E45" t="e">
        <f t="shared" ca="1" si="12"/>
        <v>#REF!</v>
      </c>
      <c r="F45" t="e">
        <f t="shared" ca="1" si="13"/>
        <v>#REF!</v>
      </c>
      <c r="G45" t="e">
        <f t="shared" ca="1" si="14"/>
        <v>#REF!</v>
      </c>
      <c r="H45" t="e">
        <f t="shared" ca="1" si="15"/>
        <v>#REF!</v>
      </c>
      <c r="I45" s="139" t="e">
        <f t="shared" ca="1" si="7"/>
        <v>#REF!</v>
      </c>
      <c r="J45" s="139" t="e">
        <f t="shared" ca="1" si="8"/>
        <v>#REF!</v>
      </c>
    </row>
    <row r="46" spans="1:10" hidden="1" x14ac:dyDescent="0.25">
      <c r="A46" s="2">
        <v>1</v>
      </c>
      <c r="B46" t="e">
        <f t="shared" ca="1" si="9"/>
        <v>#REF!</v>
      </c>
      <c r="C46" t="e">
        <f t="shared" ca="1" si="10"/>
        <v>#REF!</v>
      </c>
      <c r="D46" s="1" t="e">
        <f t="shared" ca="1" si="11"/>
        <v>#REF!</v>
      </c>
      <c r="E46" t="e">
        <f t="shared" ca="1" si="12"/>
        <v>#REF!</v>
      </c>
      <c r="F46" t="e">
        <f t="shared" ca="1" si="13"/>
        <v>#REF!</v>
      </c>
      <c r="G46" t="e">
        <f t="shared" ca="1" si="14"/>
        <v>#REF!</v>
      </c>
      <c r="H46" t="e">
        <f t="shared" ca="1" si="15"/>
        <v>#REF!</v>
      </c>
      <c r="I46" s="139" t="e">
        <f t="shared" ca="1" si="7"/>
        <v>#REF!</v>
      </c>
      <c r="J46" s="139" t="e">
        <f t="shared" ca="1" si="8"/>
        <v>#REF!</v>
      </c>
    </row>
    <row r="47" spans="1:10" hidden="1" x14ac:dyDescent="0.25">
      <c r="A47" s="2">
        <v>1</v>
      </c>
      <c r="B47" t="e">
        <f t="shared" ca="1" si="9"/>
        <v>#REF!</v>
      </c>
      <c r="C47" t="e">
        <f t="shared" ca="1" si="10"/>
        <v>#REF!</v>
      </c>
      <c r="D47" s="1" t="e">
        <f t="shared" ca="1" si="11"/>
        <v>#REF!</v>
      </c>
      <c r="E47" t="e">
        <f t="shared" ca="1" si="12"/>
        <v>#REF!</v>
      </c>
      <c r="F47" t="e">
        <f t="shared" ca="1" si="13"/>
        <v>#REF!</v>
      </c>
      <c r="G47" t="e">
        <f t="shared" ca="1" si="14"/>
        <v>#REF!</v>
      </c>
      <c r="H47" t="e">
        <f t="shared" ca="1" si="15"/>
        <v>#REF!</v>
      </c>
      <c r="I47" s="139" t="e">
        <f t="shared" ca="1" si="7"/>
        <v>#REF!</v>
      </c>
      <c r="J47" s="139" t="e">
        <f t="shared" ca="1" si="8"/>
        <v>#REF!</v>
      </c>
    </row>
    <row r="48" spans="1:10" x14ac:dyDescent="0.25">
      <c r="A48" s="2">
        <v>1</v>
      </c>
      <c r="B48" t="e">
        <f t="shared" ca="1" si="9"/>
        <v>#REF!</v>
      </c>
      <c r="C48" t="e">
        <f t="shared" ca="1" si="10"/>
        <v>#REF!</v>
      </c>
      <c r="D48" s="1" t="e">
        <f t="shared" ca="1" si="11"/>
        <v>#REF!</v>
      </c>
      <c r="E48" t="e">
        <f t="shared" ca="1" si="12"/>
        <v>#REF!</v>
      </c>
      <c r="F48" t="e">
        <f t="shared" ca="1" si="13"/>
        <v>#REF!</v>
      </c>
      <c r="G48" t="e">
        <f t="shared" ca="1" si="14"/>
        <v>#REF!</v>
      </c>
      <c r="H48" t="e">
        <f t="shared" ca="1" si="15"/>
        <v>#REF!</v>
      </c>
      <c r="I48" s="139" t="e">
        <f t="shared" ca="1" si="7"/>
        <v>#REF!</v>
      </c>
      <c r="J48" s="139" t="e">
        <f t="shared" ca="1" si="8"/>
        <v>#REF!</v>
      </c>
    </row>
    <row r="49" spans="1:10" hidden="1" x14ac:dyDescent="0.25">
      <c r="A49" s="2">
        <v>1</v>
      </c>
      <c r="B49" t="e">
        <f t="shared" ca="1" si="9"/>
        <v>#REF!</v>
      </c>
      <c r="C49" t="e">
        <f t="shared" ca="1" si="10"/>
        <v>#REF!</v>
      </c>
      <c r="D49" s="1" t="e">
        <f t="shared" ca="1" si="11"/>
        <v>#REF!</v>
      </c>
      <c r="E49" t="e">
        <f t="shared" ca="1" si="12"/>
        <v>#REF!</v>
      </c>
      <c r="F49" t="e">
        <f t="shared" ca="1" si="13"/>
        <v>#REF!</v>
      </c>
      <c r="G49" t="e">
        <f t="shared" ca="1" si="14"/>
        <v>#REF!</v>
      </c>
      <c r="H49" t="e">
        <f t="shared" ca="1" si="15"/>
        <v>#REF!</v>
      </c>
      <c r="I49" s="139" t="e">
        <f t="shared" ca="1" si="7"/>
        <v>#REF!</v>
      </c>
      <c r="J49" s="139" t="e">
        <f t="shared" ca="1" si="8"/>
        <v>#REF!</v>
      </c>
    </row>
    <row r="50" spans="1:10" hidden="1" x14ac:dyDescent="0.25">
      <c r="A50" s="2">
        <v>1</v>
      </c>
      <c r="B50" t="e">
        <f t="shared" ca="1" si="9"/>
        <v>#REF!</v>
      </c>
      <c r="C50" t="e">
        <f t="shared" ca="1" si="10"/>
        <v>#REF!</v>
      </c>
      <c r="D50" s="1" t="e">
        <f t="shared" ca="1" si="11"/>
        <v>#REF!</v>
      </c>
      <c r="E50" t="e">
        <f t="shared" ca="1" si="12"/>
        <v>#REF!</v>
      </c>
      <c r="F50" t="e">
        <f t="shared" ca="1" si="13"/>
        <v>#REF!</v>
      </c>
      <c r="G50" t="e">
        <f t="shared" ca="1" si="14"/>
        <v>#REF!</v>
      </c>
      <c r="H50" t="e">
        <f t="shared" ca="1" si="15"/>
        <v>#REF!</v>
      </c>
      <c r="I50" s="139" t="e">
        <f t="shared" ca="1" si="7"/>
        <v>#REF!</v>
      </c>
      <c r="J50" s="139" t="e">
        <f t="shared" ca="1" si="8"/>
        <v>#REF!</v>
      </c>
    </row>
    <row r="51" spans="1:10" hidden="1" x14ac:dyDescent="0.25">
      <c r="A51" s="2">
        <v>1</v>
      </c>
      <c r="B51" t="e">
        <f t="shared" ca="1" si="9"/>
        <v>#REF!</v>
      </c>
      <c r="C51" t="e">
        <f t="shared" ca="1" si="10"/>
        <v>#REF!</v>
      </c>
      <c r="D51" s="1" t="e">
        <f t="shared" ca="1" si="11"/>
        <v>#REF!</v>
      </c>
      <c r="E51" t="e">
        <f t="shared" ca="1" si="12"/>
        <v>#REF!</v>
      </c>
      <c r="F51" t="e">
        <f t="shared" ca="1" si="13"/>
        <v>#REF!</v>
      </c>
      <c r="G51" t="e">
        <f t="shared" ca="1" si="14"/>
        <v>#REF!</v>
      </c>
      <c r="H51" t="e">
        <f t="shared" ca="1" si="15"/>
        <v>#REF!</v>
      </c>
      <c r="I51" s="139" t="e">
        <f t="shared" ca="1" si="7"/>
        <v>#REF!</v>
      </c>
      <c r="J51" s="139" t="e">
        <f t="shared" ca="1" si="8"/>
        <v>#REF!</v>
      </c>
    </row>
    <row r="52" spans="1:10" hidden="1" x14ac:dyDescent="0.25">
      <c r="A52" s="2">
        <v>1</v>
      </c>
      <c r="B52" t="e">
        <f t="shared" ca="1" si="9"/>
        <v>#REF!</v>
      </c>
      <c r="C52" t="e">
        <f t="shared" ca="1" si="10"/>
        <v>#REF!</v>
      </c>
      <c r="D52" s="1" t="e">
        <f t="shared" ca="1" si="11"/>
        <v>#REF!</v>
      </c>
      <c r="E52" t="e">
        <f t="shared" ca="1" si="12"/>
        <v>#REF!</v>
      </c>
      <c r="F52" t="e">
        <f t="shared" ca="1" si="13"/>
        <v>#REF!</v>
      </c>
      <c r="G52" t="e">
        <f t="shared" ca="1" si="14"/>
        <v>#REF!</v>
      </c>
      <c r="H52" t="e">
        <f t="shared" ca="1" si="15"/>
        <v>#REF!</v>
      </c>
      <c r="I52" s="139" t="e">
        <f t="shared" ca="1" si="7"/>
        <v>#REF!</v>
      </c>
      <c r="J52" s="139" t="e">
        <f t="shared" ca="1" si="8"/>
        <v>#REF!</v>
      </c>
    </row>
    <row r="53" spans="1:10" hidden="1" x14ac:dyDescent="0.25">
      <c r="A53" s="2">
        <v>1</v>
      </c>
      <c r="B53" t="e">
        <f t="shared" ca="1" si="9"/>
        <v>#REF!</v>
      </c>
      <c r="C53" t="e">
        <f t="shared" ca="1" si="10"/>
        <v>#REF!</v>
      </c>
      <c r="D53" s="1" t="e">
        <f t="shared" ca="1" si="11"/>
        <v>#REF!</v>
      </c>
      <c r="E53" t="e">
        <f t="shared" ca="1" si="12"/>
        <v>#REF!</v>
      </c>
      <c r="F53" t="e">
        <f t="shared" ca="1" si="13"/>
        <v>#REF!</v>
      </c>
      <c r="G53" t="e">
        <f t="shared" ca="1" si="14"/>
        <v>#REF!</v>
      </c>
      <c r="H53" t="e">
        <f t="shared" ca="1" si="15"/>
        <v>#REF!</v>
      </c>
      <c r="I53" s="139" t="e">
        <f t="shared" ca="1" si="7"/>
        <v>#REF!</v>
      </c>
      <c r="J53" s="139" t="e">
        <f t="shared" ca="1" si="8"/>
        <v>#REF!</v>
      </c>
    </row>
    <row r="54" spans="1:10" hidden="1" x14ac:dyDescent="0.25">
      <c r="A54" s="2">
        <v>1</v>
      </c>
      <c r="B54" t="e">
        <f t="shared" ca="1" si="9"/>
        <v>#REF!</v>
      </c>
      <c r="C54" t="e">
        <f t="shared" ca="1" si="10"/>
        <v>#REF!</v>
      </c>
      <c r="D54" s="1" t="e">
        <f t="shared" ca="1" si="11"/>
        <v>#REF!</v>
      </c>
      <c r="E54" t="e">
        <f t="shared" ca="1" si="12"/>
        <v>#REF!</v>
      </c>
      <c r="F54" t="e">
        <f t="shared" ca="1" si="13"/>
        <v>#REF!</v>
      </c>
      <c r="G54" t="e">
        <f t="shared" ca="1" si="14"/>
        <v>#REF!</v>
      </c>
      <c r="H54" t="e">
        <f t="shared" ca="1" si="15"/>
        <v>#REF!</v>
      </c>
      <c r="I54" s="139" t="e">
        <f t="shared" ca="1" si="7"/>
        <v>#REF!</v>
      </c>
      <c r="J54" s="139" t="e">
        <f t="shared" ca="1" si="8"/>
        <v>#REF!</v>
      </c>
    </row>
    <row r="55" spans="1:10" hidden="1" x14ac:dyDescent="0.25">
      <c r="A55" s="2">
        <v>1</v>
      </c>
      <c r="B55" t="e">
        <f t="shared" ca="1" si="9"/>
        <v>#REF!</v>
      </c>
      <c r="C55" t="e">
        <f t="shared" ca="1" si="10"/>
        <v>#REF!</v>
      </c>
      <c r="D55" s="1" t="e">
        <f t="shared" ca="1" si="11"/>
        <v>#REF!</v>
      </c>
      <c r="E55" t="e">
        <f t="shared" ca="1" si="12"/>
        <v>#REF!</v>
      </c>
      <c r="F55" t="e">
        <f t="shared" ca="1" si="13"/>
        <v>#REF!</v>
      </c>
      <c r="G55" t="e">
        <f t="shared" ca="1" si="14"/>
        <v>#REF!</v>
      </c>
      <c r="H55" t="e">
        <f t="shared" ca="1" si="15"/>
        <v>#REF!</v>
      </c>
      <c r="I55" s="139" t="e">
        <f t="shared" ca="1" si="7"/>
        <v>#REF!</v>
      </c>
      <c r="J55" s="139" t="e">
        <f t="shared" ca="1" si="8"/>
        <v>#REF!</v>
      </c>
    </row>
    <row r="56" spans="1:10" hidden="1" x14ac:dyDescent="0.25">
      <c r="A56" s="2">
        <v>1</v>
      </c>
      <c r="B56" t="e">
        <f t="shared" ca="1" si="9"/>
        <v>#REF!</v>
      </c>
      <c r="C56" t="e">
        <f t="shared" ca="1" si="10"/>
        <v>#REF!</v>
      </c>
      <c r="D56" s="1" t="e">
        <f t="shared" ca="1" si="11"/>
        <v>#REF!</v>
      </c>
      <c r="E56" t="e">
        <f t="shared" ca="1" si="12"/>
        <v>#REF!</v>
      </c>
      <c r="F56" t="e">
        <f t="shared" ca="1" si="13"/>
        <v>#REF!</v>
      </c>
      <c r="G56" t="e">
        <f t="shared" ca="1" si="14"/>
        <v>#REF!</v>
      </c>
      <c r="H56" t="e">
        <f t="shared" ca="1" si="15"/>
        <v>#REF!</v>
      </c>
      <c r="I56" s="139" t="e">
        <f t="shared" ca="1" si="7"/>
        <v>#REF!</v>
      </c>
      <c r="J56" s="139" t="e">
        <f t="shared" ca="1" si="8"/>
        <v>#REF!</v>
      </c>
    </row>
    <row r="57" spans="1:10" hidden="1" x14ac:dyDescent="0.25">
      <c r="A57" s="2">
        <v>1</v>
      </c>
      <c r="B57" t="e">
        <f t="shared" ca="1" si="9"/>
        <v>#REF!</v>
      </c>
      <c r="C57" t="e">
        <f t="shared" ca="1" si="10"/>
        <v>#REF!</v>
      </c>
      <c r="D57" s="1" t="e">
        <f t="shared" ca="1" si="11"/>
        <v>#REF!</v>
      </c>
      <c r="E57" t="e">
        <f t="shared" ca="1" si="12"/>
        <v>#REF!</v>
      </c>
      <c r="F57" t="e">
        <f t="shared" ca="1" si="13"/>
        <v>#REF!</v>
      </c>
      <c r="G57" t="e">
        <f t="shared" ca="1" si="14"/>
        <v>#REF!</v>
      </c>
      <c r="H57" t="e">
        <f t="shared" ca="1" si="15"/>
        <v>#REF!</v>
      </c>
      <c r="I57" s="139" t="e">
        <f t="shared" ca="1" si="7"/>
        <v>#REF!</v>
      </c>
      <c r="J57" s="139" t="e">
        <f t="shared" ca="1" si="8"/>
        <v>#REF!</v>
      </c>
    </row>
    <row r="58" spans="1:10" hidden="1" x14ac:dyDescent="0.25">
      <c r="A58" s="2">
        <v>1</v>
      </c>
      <c r="B58" t="e">
        <f t="shared" ca="1" si="9"/>
        <v>#REF!</v>
      </c>
      <c r="C58" t="e">
        <f t="shared" ca="1" si="10"/>
        <v>#REF!</v>
      </c>
      <c r="D58" s="1" t="e">
        <f t="shared" ca="1" si="11"/>
        <v>#REF!</v>
      </c>
      <c r="E58" t="e">
        <f t="shared" ca="1" si="12"/>
        <v>#REF!</v>
      </c>
      <c r="F58" t="e">
        <f t="shared" ca="1" si="13"/>
        <v>#REF!</v>
      </c>
      <c r="G58" t="e">
        <f t="shared" ca="1" si="14"/>
        <v>#REF!</v>
      </c>
      <c r="H58" t="e">
        <f t="shared" ca="1" si="15"/>
        <v>#REF!</v>
      </c>
      <c r="I58" s="139" t="e">
        <f t="shared" ca="1" si="7"/>
        <v>#REF!</v>
      </c>
      <c r="J58" s="139" t="e">
        <f t="shared" ca="1" si="8"/>
        <v>#REF!</v>
      </c>
    </row>
    <row r="59" spans="1:10" hidden="1" x14ac:dyDescent="0.25">
      <c r="A59" s="2">
        <v>1</v>
      </c>
      <c r="B59" t="e">
        <f t="shared" ca="1" si="9"/>
        <v>#REF!</v>
      </c>
      <c r="C59" t="e">
        <f t="shared" ca="1" si="10"/>
        <v>#REF!</v>
      </c>
      <c r="D59" s="1" t="e">
        <f t="shared" ca="1" si="11"/>
        <v>#REF!</v>
      </c>
      <c r="E59" t="e">
        <f t="shared" ca="1" si="12"/>
        <v>#REF!</v>
      </c>
      <c r="F59" t="e">
        <f t="shared" ca="1" si="13"/>
        <v>#REF!</v>
      </c>
      <c r="G59" t="e">
        <f t="shared" ca="1" si="14"/>
        <v>#REF!</v>
      </c>
      <c r="H59" t="e">
        <f t="shared" ca="1" si="15"/>
        <v>#REF!</v>
      </c>
      <c r="I59" s="139" t="e">
        <f t="shared" ca="1" si="7"/>
        <v>#REF!</v>
      </c>
      <c r="J59" s="139" t="e">
        <f t="shared" ca="1" si="8"/>
        <v>#REF!</v>
      </c>
    </row>
    <row r="60" spans="1:10" x14ac:dyDescent="0.25">
      <c r="A60" s="2">
        <v>1</v>
      </c>
      <c r="B60" t="e">
        <f t="shared" ca="1" si="9"/>
        <v>#REF!</v>
      </c>
      <c r="C60" t="e">
        <f t="shared" ca="1" si="10"/>
        <v>#REF!</v>
      </c>
      <c r="D60" s="1" t="e">
        <f t="shared" ca="1" si="11"/>
        <v>#REF!</v>
      </c>
      <c r="E60" t="e">
        <f t="shared" ca="1" si="12"/>
        <v>#REF!</v>
      </c>
      <c r="F60" t="e">
        <f t="shared" ca="1" si="13"/>
        <v>#REF!</v>
      </c>
      <c r="G60" t="e">
        <f t="shared" ca="1" si="14"/>
        <v>#REF!</v>
      </c>
      <c r="H60" t="e">
        <f t="shared" ca="1" si="15"/>
        <v>#REF!</v>
      </c>
      <c r="I60" s="139" t="e">
        <f t="shared" ca="1" si="7"/>
        <v>#REF!</v>
      </c>
      <c r="J60" s="139" t="e">
        <f t="shared" ca="1" si="8"/>
        <v>#REF!</v>
      </c>
    </row>
    <row r="61" spans="1:10" hidden="1" x14ac:dyDescent="0.25">
      <c r="A61" s="2">
        <v>1</v>
      </c>
      <c r="B61" t="e">
        <f t="shared" ca="1" si="9"/>
        <v>#REF!</v>
      </c>
      <c r="C61" t="e">
        <f t="shared" ca="1" si="10"/>
        <v>#REF!</v>
      </c>
      <c r="D61" s="1" t="e">
        <f t="shared" ca="1" si="11"/>
        <v>#REF!</v>
      </c>
      <c r="E61" t="e">
        <f t="shared" ca="1" si="12"/>
        <v>#REF!</v>
      </c>
      <c r="F61" t="e">
        <f t="shared" ca="1" si="13"/>
        <v>#REF!</v>
      </c>
      <c r="G61" t="e">
        <f t="shared" ca="1" si="14"/>
        <v>#REF!</v>
      </c>
      <c r="H61" t="e">
        <f t="shared" ca="1" si="15"/>
        <v>#REF!</v>
      </c>
      <c r="I61" s="139" t="e">
        <f t="shared" ca="1" si="7"/>
        <v>#REF!</v>
      </c>
      <c r="J61" s="139" t="e">
        <f t="shared" ca="1" si="8"/>
        <v>#REF!</v>
      </c>
    </row>
    <row r="62" spans="1:10" hidden="1" x14ac:dyDescent="0.25">
      <c r="A62" s="2">
        <v>1</v>
      </c>
      <c r="B62" t="e">
        <f t="shared" ca="1" si="9"/>
        <v>#REF!</v>
      </c>
      <c r="C62" t="e">
        <f t="shared" ca="1" si="10"/>
        <v>#REF!</v>
      </c>
      <c r="D62" s="1" t="e">
        <f t="shared" ca="1" si="11"/>
        <v>#REF!</v>
      </c>
      <c r="E62" t="e">
        <f t="shared" ca="1" si="12"/>
        <v>#REF!</v>
      </c>
      <c r="F62" t="e">
        <f t="shared" ca="1" si="13"/>
        <v>#REF!</v>
      </c>
      <c r="G62" t="e">
        <f t="shared" ca="1" si="14"/>
        <v>#REF!</v>
      </c>
      <c r="H62" t="e">
        <f t="shared" ca="1" si="15"/>
        <v>#REF!</v>
      </c>
      <c r="I62" s="139" t="e">
        <f t="shared" ca="1" si="7"/>
        <v>#REF!</v>
      </c>
      <c r="J62" s="139" t="e">
        <f t="shared" ca="1" si="8"/>
        <v>#REF!</v>
      </c>
    </row>
    <row r="63" spans="1:10" hidden="1" x14ac:dyDescent="0.25">
      <c r="A63" s="2">
        <v>1</v>
      </c>
      <c r="B63" t="e">
        <f t="shared" ca="1" si="9"/>
        <v>#REF!</v>
      </c>
      <c r="C63" t="e">
        <f t="shared" ca="1" si="10"/>
        <v>#REF!</v>
      </c>
      <c r="D63" s="1" t="e">
        <f t="shared" ca="1" si="11"/>
        <v>#REF!</v>
      </c>
      <c r="E63" t="e">
        <f t="shared" ca="1" si="12"/>
        <v>#REF!</v>
      </c>
      <c r="F63" t="e">
        <f t="shared" ca="1" si="13"/>
        <v>#REF!</v>
      </c>
      <c r="G63" t="e">
        <f t="shared" ca="1" si="14"/>
        <v>#REF!</v>
      </c>
      <c r="H63" t="e">
        <f t="shared" ca="1" si="15"/>
        <v>#REF!</v>
      </c>
      <c r="I63" s="139" t="e">
        <f t="shared" ca="1" si="7"/>
        <v>#REF!</v>
      </c>
      <c r="J63" s="139" t="e">
        <f t="shared" ca="1" si="8"/>
        <v>#REF!</v>
      </c>
    </row>
    <row r="64" spans="1:10" hidden="1" x14ac:dyDescent="0.25">
      <c r="A64" s="2">
        <v>1</v>
      </c>
      <c r="B64" t="e">
        <f t="shared" ca="1" si="9"/>
        <v>#REF!</v>
      </c>
      <c r="C64" t="e">
        <f t="shared" ca="1" si="10"/>
        <v>#REF!</v>
      </c>
      <c r="D64" s="1" t="e">
        <f t="shared" ca="1" si="11"/>
        <v>#REF!</v>
      </c>
      <c r="E64" t="e">
        <f t="shared" ca="1" si="12"/>
        <v>#REF!</v>
      </c>
      <c r="F64" t="e">
        <f t="shared" ca="1" si="13"/>
        <v>#REF!</v>
      </c>
      <c r="G64" t="e">
        <f t="shared" ca="1" si="14"/>
        <v>#REF!</v>
      </c>
      <c r="H64" t="e">
        <f t="shared" ca="1" si="15"/>
        <v>#REF!</v>
      </c>
      <c r="I64" s="139" t="e">
        <f t="shared" ca="1" si="7"/>
        <v>#REF!</v>
      </c>
      <c r="J64" s="139" t="e">
        <f t="shared" ca="1" si="8"/>
        <v>#REF!</v>
      </c>
    </row>
    <row r="65" spans="1:10" hidden="1" x14ac:dyDescent="0.25">
      <c r="A65" s="2">
        <v>1</v>
      </c>
      <c r="B65" t="e">
        <f t="shared" ca="1" si="9"/>
        <v>#REF!</v>
      </c>
      <c r="C65" t="e">
        <f t="shared" ca="1" si="10"/>
        <v>#REF!</v>
      </c>
      <c r="D65" s="1" t="e">
        <f t="shared" ca="1" si="11"/>
        <v>#REF!</v>
      </c>
      <c r="E65" t="e">
        <f t="shared" ca="1" si="12"/>
        <v>#REF!</v>
      </c>
      <c r="F65" t="e">
        <f t="shared" ca="1" si="13"/>
        <v>#REF!</v>
      </c>
      <c r="G65" t="e">
        <f t="shared" ca="1" si="14"/>
        <v>#REF!</v>
      </c>
      <c r="H65" t="e">
        <f t="shared" ca="1" si="15"/>
        <v>#REF!</v>
      </c>
      <c r="I65" s="139" t="e">
        <f t="shared" ca="1" si="7"/>
        <v>#REF!</v>
      </c>
      <c r="J65" s="139" t="e">
        <f t="shared" ca="1" si="8"/>
        <v>#REF!</v>
      </c>
    </row>
    <row r="66" spans="1:10" hidden="1" x14ac:dyDescent="0.25">
      <c r="A66" s="2">
        <v>1</v>
      </c>
      <c r="B66" t="e">
        <f t="shared" ca="1" si="9"/>
        <v>#REF!</v>
      </c>
      <c r="C66" t="e">
        <f t="shared" ca="1" si="10"/>
        <v>#REF!</v>
      </c>
      <c r="D66" s="1" t="e">
        <f t="shared" ca="1" si="11"/>
        <v>#REF!</v>
      </c>
      <c r="E66" t="e">
        <f t="shared" ca="1" si="12"/>
        <v>#REF!</v>
      </c>
      <c r="F66" t="e">
        <f t="shared" ca="1" si="13"/>
        <v>#REF!</v>
      </c>
      <c r="G66" t="e">
        <f t="shared" ca="1" si="14"/>
        <v>#REF!</v>
      </c>
      <c r="H66" t="e">
        <f t="shared" ca="1" si="15"/>
        <v>#REF!</v>
      </c>
      <c r="I66" s="139" t="e">
        <f t="shared" ca="1" si="7"/>
        <v>#REF!</v>
      </c>
      <c r="J66" s="139" t="e">
        <f t="shared" ca="1" si="8"/>
        <v>#REF!</v>
      </c>
    </row>
    <row r="67" spans="1:10" hidden="1" x14ac:dyDescent="0.25">
      <c r="A67" s="2">
        <v>1</v>
      </c>
      <c r="B67" t="e">
        <f t="shared" ca="1" si="9"/>
        <v>#REF!</v>
      </c>
      <c r="C67" t="e">
        <f t="shared" ca="1" si="10"/>
        <v>#REF!</v>
      </c>
      <c r="D67" s="1" t="e">
        <f t="shared" ca="1" si="11"/>
        <v>#REF!</v>
      </c>
      <c r="E67" t="e">
        <f t="shared" ca="1" si="12"/>
        <v>#REF!</v>
      </c>
      <c r="F67" t="e">
        <f t="shared" ca="1" si="13"/>
        <v>#REF!</v>
      </c>
      <c r="G67" t="e">
        <f t="shared" ca="1" si="14"/>
        <v>#REF!</v>
      </c>
      <c r="H67" t="e">
        <f t="shared" ca="1" si="15"/>
        <v>#REF!</v>
      </c>
      <c r="I67" s="139" t="e">
        <f t="shared" ca="1" si="7"/>
        <v>#REF!</v>
      </c>
      <c r="J67" s="139" t="e">
        <f t="shared" ca="1" si="8"/>
        <v>#REF!</v>
      </c>
    </row>
    <row r="68" spans="1:10" hidden="1" x14ac:dyDescent="0.25">
      <c r="A68" s="2">
        <v>1</v>
      </c>
      <c r="B68" t="e">
        <f t="shared" ca="1" si="9"/>
        <v>#REF!</v>
      </c>
      <c r="C68" t="e">
        <f t="shared" ca="1" si="10"/>
        <v>#REF!</v>
      </c>
      <c r="D68" s="1" t="e">
        <f t="shared" ca="1" si="11"/>
        <v>#REF!</v>
      </c>
      <c r="E68" t="e">
        <f t="shared" ca="1" si="12"/>
        <v>#REF!</v>
      </c>
      <c r="F68" t="e">
        <f t="shared" ca="1" si="13"/>
        <v>#REF!</v>
      </c>
      <c r="G68" t="e">
        <f t="shared" ca="1" si="14"/>
        <v>#REF!</v>
      </c>
      <c r="H68" t="e">
        <f t="shared" ca="1" si="15"/>
        <v>#REF!</v>
      </c>
      <c r="I68" s="139" t="e">
        <f t="shared" ca="1" si="7"/>
        <v>#REF!</v>
      </c>
      <c r="J68" s="139" t="e">
        <f t="shared" ca="1" si="8"/>
        <v>#REF!</v>
      </c>
    </row>
    <row r="69" spans="1:10" hidden="1" x14ac:dyDescent="0.25">
      <c r="A69" s="2">
        <v>1</v>
      </c>
      <c r="B69" t="e">
        <f t="shared" ca="1" si="9"/>
        <v>#REF!</v>
      </c>
      <c r="C69" t="e">
        <f t="shared" ca="1" si="10"/>
        <v>#REF!</v>
      </c>
      <c r="D69" s="1" t="e">
        <f t="shared" ca="1" si="11"/>
        <v>#REF!</v>
      </c>
      <c r="E69" t="e">
        <f t="shared" ca="1" si="12"/>
        <v>#REF!</v>
      </c>
      <c r="F69" t="e">
        <f t="shared" ca="1" si="13"/>
        <v>#REF!</v>
      </c>
      <c r="G69" t="e">
        <f t="shared" ca="1" si="14"/>
        <v>#REF!</v>
      </c>
      <c r="H69" t="e">
        <f t="shared" ca="1" si="15"/>
        <v>#REF!</v>
      </c>
      <c r="I69" s="139" t="e">
        <f t="shared" ca="1" si="7"/>
        <v>#REF!</v>
      </c>
      <c r="J69" s="139" t="e">
        <f t="shared" ca="1" si="8"/>
        <v>#REF!</v>
      </c>
    </row>
    <row r="70" spans="1:10" hidden="1" x14ac:dyDescent="0.25">
      <c r="A70" s="2">
        <v>1</v>
      </c>
      <c r="B70" t="e">
        <f t="shared" ca="1" si="9"/>
        <v>#REF!</v>
      </c>
      <c r="C70" t="e">
        <f t="shared" ca="1" si="10"/>
        <v>#REF!</v>
      </c>
      <c r="D70" s="1" t="e">
        <f t="shared" ca="1" si="11"/>
        <v>#REF!</v>
      </c>
      <c r="E70" t="e">
        <f t="shared" ca="1" si="12"/>
        <v>#REF!</v>
      </c>
      <c r="F70" t="e">
        <f t="shared" ca="1" si="13"/>
        <v>#REF!</v>
      </c>
      <c r="G70" t="e">
        <f t="shared" ca="1" si="14"/>
        <v>#REF!</v>
      </c>
      <c r="H70" t="e">
        <f t="shared" ca="1" si="15"/>
        <v>#REF!</v>
      </c>
      <c r="I70" s="139" t="e">
        <f t="shared" ca="1" si="7"/>
        <v>#REF!</v>
      </c>
      <c r="J70" s="139" t="e">
        <f t="shared" ca="1" si="8"/>
        <v>#REF!</v>
      </c>
    </row>
    <row r="71" spans="1:10" x14ac:dyDescent="0.25">
      <c r="A71" s="2">
        <v>1</v>
      </c>
      <c r="B71" t="e">
        <f t="shared" ca="1" si="9"/>
        <v>#REF!</v>
      </c>
      <c r="C71" t="e">
        <f t="shared" ca="1" si="10"/>
        <v>#REF!</v>
      </c>
      <c r="D71" s="1" t="e">
        <f t="shared" ca="1" si="11"/>
        <v>#REF!</v>
      </c>
      <c r="E71" t="e">
        <f t="shared" ca="1" si="12"/>
        <v>#REF!</v>
      </c>
      <c r="F71" t="e">
        <f t="shared" ca="1" si="13"/>
        <v>#REF!</v>
      </c>
      <c r="G71" t="e">
        <f t="shared" ca="1" si="14"/>
        <v>#REF!</v>
      </c>
      <c r="H71" t="e">
        <f t="shared" ca="1" si="15"/>
        <v>#REF!</v>
      </c>
      <c r="I71" s="139" t="e">
        <f t="shared" ca="1" si="7"/>
        <v>#REF!</v>
      </c>
      <c r="J71" s="139" t="e">
        <f t="shared" ca="1" si="8"/>
        <v>#REF!</v>
      </c>
    </row>
    <row r="72" spans="1:10" x14ac:dyDescent="0.25">
      <c r="A72" s="2">
        <v>1</v>
      </c>
      <c r="B72" t="e">
        <f t="shared" ca="1" si="9"/>
        <v>#REF!</v>
      </c>
      <c r="C72" t="e">
        <f t="shared" ca="1" si="10"/>
        <v>#REF!</v>
      </c>
      <c r="D72" s="1" t="e">
        <f t="shared" ca="1" si="11"/>
        <v>#REF!</v>
      </c>
      <c r="E72" t="e">
        <f t="shared" ca="1" si="12"/>
        <v>#REF!</v>
      </c>
      <c r="F72" t="e">
        <f t="shared" ca="1" si="13"/>
        <v>#REF!</v>
      </c>
      <c r="G72" t="e">
        <f t="shared" ca="1" si="14"/>
        <v>#REF!</v>
      </c>
      <c r="H72" t="e">
        <f t="shared" ca="1" si="15"/>
        <v>#REF!</v>
      </c>
      <c r="I72" s="139" t="e">
        <f t="shared" ca="1" si="7"/>
        <v>#REF!</v>
      </c>
      <c r="J72" s="139" t="e">
        <f t="shared" ca="1" si="8"/>
        <v>#REF!</v>
      </c>
    </row>
    <row r="73" spans="1:10" hidden="1" x14ac:dyDescent="0.25">
      <c r="A73" s="2">
        <v>1</v>
      </c>
      <c r="B73" t="e">
        <f t="shared" ca="1" si="9"/>
        <v>#REF!</v>
      </c>
      <c r="C73" t="e">
        <f t="shared" ca="1" si="10"/>
        <v>#REF!</v>
      </c>
      <c r="D73" s="1" t="e">
        <f t="shared" ca="1" si="11"/>
        <v>#REF!</v>
      </c>
      <c r="E73" t="e">
        <f t="shared" ca="1" si="12"/>
        <v>#REF!</v>
      </c>
      <c r="F73" t="e">
        <f t="shared" ca="1" si="13"/>
        <v>#REF!</v>
      </c>
      <c r="G73" t="e">
        <f t="shared" ca="1" si="14"/>
        <v>#REF!</v>
      </c>
      <c r="H73" t="e">
        <f t="shared" ca="1" si="15"/>
        <v>#REF!</v>
      </c>
      <c r="I73" s="139" t="e">
        <f t="shared" ca="1" si="7"/>
        <v>#REF!</v>
      </c>
      <c r="J73" s="139" t="e">
        <f t="shared" ca="1" si="8"/>
        <v>#REF!</v>
      </c>
    </row>
    <row r="74" spans="1:10" hidden="1" x14ac:dyDescent="0.25">
      <c r="A74" s="2">
        <v>1</v>
      </c>
      <c r="B74" t="e">
        <f t="shared" ca="1" si="9"/>
        <v>#REF!</v>
      </c>
      <c r="C74" t="e">
        <f t="shared" ca="1" si="10"/>
        <v>#REF!</v>
      </c>
      <c r="D74" s="1" t="e">
        <f t="shared" ca="1" si="11"/>
        <v>#REF!</v>
      </c>
      <c r="E74" t="e">
        <f t="shared" ca="1" si="12"/>
        <v>#REF!</v>
      </c>
      <c r="F74" t="e">
        <f t="shared" ca="1" si="13"/>
        <v>#REF!</v>
      </c>
      <c r="G74" t="e">
        <f t="shared" ca="1" si="14"/>
        <v>#REF!</v>
      </c>
      <c r="H74" t="e">
        <f t="shared" ca="1" si="15"/>
        <v>#REF!</v>
      </c>
      <c r="I74" s="139" t="e">
        <f t="shared" ca="1" si="7"/>
        <v>#REF!</v>
      </c>
      <c r="J74" s="139" t="e">
        <f t="shared" ca="1" si="8"/>
        <v>#REF!</v>
      </c>
    </row>
    <row r="75" spans="1:10" hidden="1" x14ac:dyDescent="0.25">
      <c r="A75" s="2">
        <v>1</v>
      </c>
      <c r="B75" t="e">
        <f t="shared" ref="B75:B90" ca="1" si="16">IF(INDIRECT($A$1&amp;"!"&amp;CELL("address",$CU75))&lt;&gt;"End",IF(INDIRECT($A$1&amp;"!"&amp;CELL("address",J75))&lt;&gt;0,INDIRECT($A$1&amp;"!"&amp;CELL("address",$F75)),"-"),REPT("-",10))</f>
        <v>#REF!</v>
      </c>
      <c r="C75" t="e">
        <f t="shared" ref="C75:C90" ca="1" si="17">IF(INDIRECT($A$1&amp;"!"&amp;CELL("address",$CU75))&lt;&gt;"End",IF(INDIRECT($A$1&amp;"!"&amp;CELL("address",J75))&lt;&gt;0,INDIRECT($A$1&amp;"!"&amp;CELL("address",$CU75)),"-"),REPT("-",10))</f>
        <v>#REF!</v>
      </c>
      <c r="D75" s="1" t="e">
        <f t="shared" ref="D75:D90" ca="1" si="18">IF(INDIRECT($A$1&amp;"!"&amp;CELL("address",$CU75))&lt;&gt;"End",IF(INDIRECT($A$1&amp;"!"&amp;CELL("address",J75))&lt;&gt;0,INDIRECT($A$1&amp;"!"&amp;CELL("address",$H75)),"-"),REPT("-",10))</f>
        <v>#REF!</v>
      </c>
      <c r="E75" t="e">
        <f t="shared" ref="E75:E90" ca="1" si="19">IF(INDIRECT($A$1&amp;"!"&amp;CELL("address",$CU75))&lt;&gt;"End",IF(INDIRECT($A$1&amp;"!"&amp;CELL("address",J75))&lt;&gt;0,INDIRECT($A$1&amp;"!"&amp;CELL("address",$J75)),"-"),REPT("-",10))</f>
        <v>#REF!</v>
      </c>
      <c r="F75" t="e">
        <f t="shared" ref="F75:F90" ca="1" si="20">IF(INDIRECT($A$1&amp;"!"&amp;CELL("address",$CU75))&lt;&gt;"End",IF(INDIRECT($A$1&amp;"!"&amp;CELL("address",J75))&lt;&gt;0,INDIRECT($A$1&amp;"!"&amp;CELL("address",$K75)),"-"),REPT("-",10))</f>
        <v>#REF!</v>
      </c>
      <c r="G75" t="e">
        <f t="shared" ref="G75:G90" ca="1" si="21">IF(INDIRECT($A$1&amp;"!"&amp;CELL("address",$CU75))&lt;&gt;"End",IF(INDIRECT($A$1&amp;"!"&amp;CELL("address",J75))&lt;&gt;0,INDIRECT($A$1&amp;"!"&amp;CELL("address",$L75)),"-"),REPT("-",10))</f>
        <v>#REF!</v>
      </c>
      <c r="H75" t="e">
        <f t="shared" ref="H75:H90" ca="1" si="22">IF(INDIRECT($A$1&amp;"!"&amp;CELL("address",$CU75))&lt;&gt;"End",IF(INDIRECT($A$1&amp;"!"&amp;CELL("address",J75))&lt;&gt;0,INDIRECT($A$1&amp;"!"&amp;CELL("address",$M75)),"-"),REPT("-",10))</f>
        <v>#REF!</v>
      </c>
      <c r="I75" s="139" t="e">
        <f t="shared" ca="1" si="7"/>
        <v>#REF!</v>
      </c>
      <c r="J75" s="139" t="e">
        <f t="shared" ca="1" si="8"/>
        <v>#REF!</v>
      </c>
    </row>
    <row r="76" spans="1:10" hidden="1" x14ac:dyDescent="0.25">
      <c r="A76" s="2">
        <v>1</v>
      </c>
      <c r="B76" t="e">
        <f t="shared" ca="1" si="16"/>
        <v>#REF!</v>
      </c>
      <c r="C76" t="e">
        <f t="shared" ca="1" si="17"/>
        <v>#REF!</v>
      </c>
      <c r="D76" s="1" t="e">
        <f t="shared" ca="1" si="18"/>
        <v>#REF!</v>
      </c>
      <c r="E76" t="e">
        <f t="shared" ca="1" si="19"/>
        <v>#REF!</v>
      </c>
      <c r="F76" t="e">
        <f t="shared" ca="1" si="20"/>
        <v>#REF!</v>
      </c>
      <c r="G76" t="e">
        <f t="shared" ca="1" si="21"/>
        <v>#REF!</v>
      </c>
      <c r="H76" t="e">
        <f t="shared" ca="1" si="22"/>
        <v>#REF!</v>
      </c>
      <c r="I76" s="139" t="e">
        <f t="shared" ref="I76:I179" ca="1" si="23">B76&amp;D76&amp;E76</f>
        <v>#REF!</v>
      </c>
      <c r="J76" s="139" t="e">
        <f t="shared" ref="J76:J179" ca="1" si="24">D76&amp;E76</f>
        <v>#REF!</v>
      </c>
    </row>
    <row r="77" spans="1:10" hidden="1" x14ac:dyDescent="0.25">
      <c r="A77" s="2">
        <v>1</v>
      </c>
      <c r="B77" t="e">
        <f t="shared" ca="1" si="16"/>
        <v>#REF!</v>
      </c>
      <c r="C77" t="e">
        <f t="shared" ca="1" si="17"/>
        <v>#REF!</v>
      </c>
      <c r="D77" s="1" t="e">
        <f t="shared" ca="1" si="18"/>
        <v>#REF!</v>
      </c>
      <c r="E77" t="e">
        <f t="shared" ca="1" si="19"/>
        <v>#REF!</v>
      </c>
      <c r="F77" t="e">
        <f t="shared" ca="1" si="20"/>
        <v>#REF!</v>
      </c>
      <c r="G77" t="e">
        <f t="shared" ca="1" si="21"/>
        <v>#REF!</v>
      </c>
      <c r="H77" t="e">
        <f t="shared" ca="1" si="22"/>
        <v>#REF!</v>
      </c>
      <c r="I77" s="139" t="e">
        <f t="shared" ca="1" si="23"/>
        <v>#REF!</v>
      </c>
      <c r="J77" s="139" t="e">
        <f t="shared" ca="1" si="24"/>
        <v>#REF!</v>
      </c>
    </row>
    <row r="78" spans="1:10" hidden="1" x14ac:dyDescent="0.25">
      <c r="A78" s="2">
        <v>1</v>
      </c>
      <c r="B78" t="e">
        <f t="shared" ca="1" si="16"/>
        <v>#REF!</v>
      </c>
      <c r="C78" t="e">
        <f t="shared" ca="1" si="17"/>
        <v>#REF!</v>
      </c>
      <c r="D78" s="1" t="e">
        <f t="shared" ca="1" si="18"/>
        <v>#REF!</v>
      </c>
      <c r="E78" t="e">
        <f t="shared" ca="1" si="19"/>
        <v>#REF!</v>
      </c>
      <c r="F78" t="e">
        <f t="shared" ca="1" si="20"/>
        <v>#REF!</v>
      </c>
      <c r="G78" t="e">
        <f t="shared" ca="1" si="21"/>
        <v>#REF!</v>
      </c>
      <c r="H78" t="e">
        <f t="shared" ca="1" si="22"/>
        <v>#REF!</v>
      </c>
      <c r="I78" s="139" t="e">
        <f t="shared" ca="1" si="23"/>
        <v>#REF!</v>
      </c>
      <c r="J78" s="139" t="e">
        <f t="shared" ca="1" si="24"/>
        <v>#REF!</v>
      </c>
    </row>
    <row r="79" spans="1:10" hidden="1" x14ac:dyDescent="0.25">
      <c r="A79" s="2">
        <v>1</v>
      </c>
      <c r="B79" t="e">
        <f t="shared" ca="1" si="16"/>
        <v>#REF!</v>
      </c>
      <c r="C79" t="e">
        <f t="shared" ca="1" si="17"/>
        <v>#REF!</v>
      </c>
      <c r="D79" s="1" t="e">
        <f t="shared" ca="1" si="18"/>
        <v>#REF!</v>
      </c>
      <c r="E79" t="e">
        <f t="shared" ca="1" si="19"/>
        <v>#REF!</v>
      </c>
      <c r="F79" t="e">
        <f t="shared" ca="1" si="20"/>
        <v>#REF!</v>
      </c>
      <c r="G79" t="e">
        <f t="shared" ca="1" si="21"/>
        <v>#REF!</v>
      </c>
      <c r="H79" t="e">
        <f t="shared" ca="1" si="22"/>
        <v>#REF!</v>
      </c>
      <c r="I79" s="139" t="e">
        <f t="shared" ca="1" si="23"/>
        <v>#REF!</v>
      </c>
      <c r="J79" s="139" t="e">
        <f t="shared" ca="1" si="24"/>
        <v>#REF!</v>
      </c>
    </row>
    <row r="80" spans="1:10" hidden="1" x14ac:dyDescent="0.25">
      <c r="A80" s="2">
        <v>1</v>
      </c>
      <c r="B80" t="e">
        <f t="shared" ca="1" si="16"/>
        <v>#REF!</v>
      </c>
      <c r="C80" t="e">
        <f t="shared" ca="1" si="17"/>
        <v>#REF!</v>
      </c>
      <c r="D80" s="1" t="e">
        <f t="shared" ca="1" si="18"/>
        <v>#REF!</v>
      </c>
      <c r="E80" t="e">
        <f t="shared" ca="1" si="19"/>
        <v>#REF!</v>
      </c>
      <c r="F80" t="e">
        <f t="shared" ca="1" si="20"/>
        <v>#REF!</v>
      </c>
      <c r="G80" t="e">
        <f t="shared" ca="1" si="21"/>
        <v>#REF!</v>
      </c>
      <c r="H80" t="e">
        <f t="shared" ca="1" si="22"/>
        <v>#REF!</v>
      </c>
      <c r="I80" s="139" t="e">
        <f t="shared" ca="1" si="23"/>
        <v>#REF!</v>
      </c>
      <c r="J80" s="139" t="e">
        <f t="shared" ca="1" si="24"/>
        <v>#REF!</v>
      </c>
    </row>
    <row r="81" spans="1:10" hidden="1" x14ac:dyDescent="0.25">
      <c r="A81" s="2">
        <v>1</v>
      </c>
      <c r="B81" t="e">
        <f t="shared" ca="1" si="16"/>
        <v>#REF!</v>
      </c>
      <c r="C81" t="e">
        <f t="shared" ca="1" si="17"/>
        <v>#REF!</v>
      </c>
      <c r="D81" s="1" t="e">
        <f t="shared" ca="1" si="18"/>
        <v>#REF!</v>
      </c>
      <c r="E81" t="e">
        <f t="shared" ca="1" si="19"/>
        <v>#REF!</v>
      </c>
      <c r="F81" t="e">
        <f t="shared" ca="1" si="20"/>
        <v>#REF!</v>
      </c>
      <c r="G81" t="e">
        <f t="shared" ca="1" si="21"/>
        <v>#REF!</v>
      </c>
      <c r="H81" t="e">
        <f t="shared" ca="1" si="22"/>
        <v>#REF!</v>
      </c>
      <c r="I81" s="139" t="e">
        <f t="shared" ca="1" si="23"/>
        <v>#REF!</v>
      </c>
      <c r="J81" s="139" t="e">
        <f t="shared" ca="1" si="24"/>
        <v>#REF!</v>
      </c>
    </row>
    <row r="82" spans="1:10" hidden="1" x14ac:dyDescent="0.25">
      <c r="A82" s="2">
        <v>1</v>
      </c>
      <c r="B82" t="e">
        <f t="shared" ca="1" si="16"/>
        <v>#REF!</v>
      </c>
      <c r="C82" t="e">
        <f t="shared" ca="1" si="17"/>
        <v>#REF!</v>
      </c>
      <c r="D82" s="1" t="e">
        <f t="shared" ca="1" si="18"/>
        <v>#REF!</v>
      </c>
      <c r="E82" t="e">
        <f t="shared" ca="1" si="19"/>
        <v>#REF!</v>
      </c>
      <c r="F82" t="e">
        <f t="shared" ca="1" si="20"/>
        <v>#REF!</v>
      </c>
      <c r="G82" t="e">
        <f t="shared" ca="1" si="21"/>
        <v>#REF!</v>
      </c>
      <c r="H82" t="e">
        <f t="shared" ca="1" si="22"/>
        <v>#REF!</v>
      </c>
      <c r="I82" s="139" t="e">
        <f t="shared" ca="1" si="23"/>
        <v>#REF!</v>
      </c>
      <c r="J82" s="139" t="e">
        <f t="shared" ca="1" si="24"/>
        <v>#REF!</v>
      </c>
    </row>
    <row r="83" spans="1:10" hidden="1" x14ac:dyDescent="0.25">
      <c r="A83" s="2">
        <v>1</v>
      </c>
      <c r="B83" t="e">
        <f t="shared" ca="1" si="16"/>
        <v>#REF!</v>
      </c>
      <c r="C83" t="e">
        <f t="shared" ca="1" si="17"/>
        <v>#REF!</v>
      </c>
      <c r="D83" s="1" t="e">
        <f t="shared" ca="1" si="18"/>
        <v>#REF!</v>
      </c>
      <c r="E83" t="e">
        <f t="shared" ca="1" si="19"/>
        <v>#REF!</v>
      </c>
      <c r="F83" t="e">
        <f t="shared" ca="1" si="20"/>
        <v>#REF!</v>
      </c>
      <c r="G83" t="e">
        <f t="shared" ca="1" si="21"/>
        <v>#REF!</v>
      </c>
      <c r="H83" t="e">
        <f t="shared" ca="1" si="22"/>
        <v>#REF!</v>
      </c>
      <c r="I83" s="139" t="e">
        <f t="shared" ca="1" si="23"/>
        <v>#REF!</v>
      </c>
      <c r="J83" s="139" t="e">
        <f t="shared" ca="1" si="24"/>
        <v>#REF!</v>
      </c>
    </row>
    <row r="84" spans="1:10" hidden="1" x14ac:dyDescent="0.25">
      <c r="A84" s="2">
        <v>1</v>
      </c>
      <c r="B84" t="e">
        <f t="shared" ca="1" si="16"/>
        <v>#REF!</v>
      </c>
      <c r="C84" t="e">
        <f t="shared" ca="1" si="17"/>
        <v>#REF!</v>
      </c>
      <c r="D84" s="1" t="e">
        <f t="shared" ca="1" si="18"/>
        <v>#REF!</v>
      </c>
      <c r="E84" t="e">
        <f t="shared" ca="1" si="19"/>
        <v>#REF!</v>
      </c>
      <c r="F84" t="e">
        <f t="shared" ca="1" si="20"/>
        <v>#REF!</v>
      </c>
      <c r="G84" t="e">
        <f t="shared" ca="1" si="21"/>
        <v>#REF!</v>
      </c>
      <c r="H84" t="e">
        <f t="shared" ca="1" si="22"/>
        <v>#REF!</v>
      </c>
      <c r="I84" s="139" t="e">
        <f t="shared" ca="1" si="23"/>
        <v>#REF!</v>
      </c>
      <c r="J84" s="139" t="e">
        <f t="shared" ca="1" si="24"/>
        <v>#REF!</v>
      </c>
    </row>
    <row r="85" spans="1:10" hidden="1" x14ac:dyDescent="0.25">
      <c r="A85" s="2">
        <v>1</v>
      </c>
      <c r="B85" t="e">
        <f t="shared" ca="1" si="16"/>
        <v>#REF!</v>
      </c>
      <c r="C85" t="e">
        <f t="shared" ca="1" si="17"/>
        <v>#REF!</v>
      </c>
      <c r="D85" s="1" t="e">
        <f t="shared" ca="1" si="18"/>
        <v>#REF!</v>
      </c>
      <c r="E85" t="e">
        <f t="shared" ca="1" si="19"/>
        <v>#REF!</v>
      </c>
      <c r="F85" t="e">
        <f t="shared" ca="1" si="20"/>
        <v>#REF!</v>
      </c>
      <c r="G85" t="e">
        <f t="shared" ca="1" si="21"/>
        <v>#REF!</v>
      </c>
      <c r="H85" t="e">
        <f t="shared" ca="1" si="22"/>
        <v>#REF!</v>
      </c>
      <c r="I85" s="139" t="e">
        <f t="shared" ca="1" si="23"/>
        <v>#REF!</v>
      </c>
      <c r="J85" s="139" t="e">
        <f t="shared" ca="1" si="24"/>
        <v>#REF!</v>
      </c>
    </row>
    <row r="86" spans="1:10" hidden="1" x14ac:dyDescent="0.25">
      <c r="A86" s="2">
        <v>1</v>
      </c>
      <c r="B86" t="e">
        <f t="shared" ca="1" si="16"/>
        <v>#REF!</v>
      </c>
      <c r="C86" t="e">
        <f t="shared" ca="1" si="17"/>
        <v>#REF!</v>
      </c>
      <c r="D86" s="1" t="e">
        <f t="shared" ca="1" si="18"/>
        <v>#REF!</v>
      </c>
      <c r="E86" t="e">
        <f t="shared" ca="1" si="19"/>
        <v>#REF!</v>
      </c>
      <c r="F86" t="e">
        <f t="shared" ca="1" si="20"/>
        <v>#REF!</v>
      </c>
      <c r="G86" t="e">
        <f t="shared" ca="1" si="21"/>
        <v>#REF!</v>
      </c>
      <c r="H86" t="e">
        <f t="shared" ca="1" si="22"/>
        <v>#REF!</v>
      </c>
      <c r="I86" s="139" t="e">
        <f t="shared" ca="1" si="23"/>
        <v>#REF!</v>
      </c>
      <c r="J86" s="139" t="e">
        <f t="shared" ca="1" si="24"/>
        <v>#REF!</v>
      </c>
    </row>
    <row r="87" spans="1:10" hidden="1" x14ac:dyDescent="0.25">
      <c r="A87" s="2">
        <v>1</v>
      </c>
      <c r="B87" t="e">
        <f t="shared" ca="1" si="16"/>
        <v>#REF!</v>
      </c>
      <c r="C87" t="e">
        <f t="shared" ca="1" si="17"/>
        <v>#REF!</v>
      </c>
      <c r="D87" s="1" t="e">
        <f t="shared" ca="1" si="18"/>
        <v>#REF!</v>
      </c>
      <c r="E87" t="e">
        <f t="shared" ca="1" si="19"/>
        <v>#REF!</v>
      </c>
      <c r="F87" t="e">
        <f t="shared" ca="1" si="20"/>
        <v>#REF!</v>
      </c>
      <c r="G87" t="e" cm="1">
        <f t="array" aca="1" ref="G87" ca="1">IF(INDIRECT($A$1&amp;"!"&amp;CELL("address",$CU87))&lt;&gt;"End",IF(INDIRECT($A$1&amp;"!"&amp;CELL("address",J87))&lt;&gt;0,INDIRECT($A$1&amp;"!"&amp;CELL("address",$L87)),"-"),REPT("-",10))</f>
        <v>#REF!</v>
      </c>
      <c r="H87" t="e">
        <f t="shared" ca="1" si="22"/>
        <v>#REF!</v>
      </c>
      <c r="I87" s="139" t="e">
        <f t="shared" ca="1" si="23"/>
        <v>#REF!</v>
      </c>
      <c r="J87" s="139" t="e">
        <f t="shared" ca="1" si="24"/>
        <v>#REF!</v>
      </c>
    </row>
    <row r="88" spans="1:10" hidden="1" x14ac:dyDescent="0.25">
      <c r="A88" s="2">
        <v>1</v>
      </c>
      <c r="B88" t="e">
        <f t="shared" ca="1" si="16"/>
        <v>#REF!</v>
      </c>
      <c r="C88" t="e">
        <f t="shared" ca="1" si="17"/>
        <v>#REF!</v>
      </c>
      <c r="D88" s="1" t="e">
        <f t="shared" ca="1" si="18"/>
        <v>#REF!</v>
      </c>
      <c r="E88" t="e">
        <f t="shared" ca="1" si="19"/>
        <v>#REF!</v>
      </c>
      <c r="F88" t="e">
        <f t="shared" ca="1" si="20"/>
        <v>#REF!</v>
      </c>
      <c r="G88" t="e">
        <f t="shared" ca="1" si="21"/>
        <v>#REF!</v>
      </c>
      <c r="H88" t="e">
        <f t="shared" ca="1" si="22"/>
        <v>#REF!</v>
      </c>
      <c r="I88" s="139" t="e">
        <f t="shared" ca="1" si="23"/>
        <v>#REF!</v>
      </c>
      <c r="J88" s="139" t="e">
        <f t="shared" ca="1" si="24"/>
        <v>#REF!</v>
      </c>
    </row>
    <row r="89" spans="1:10" hidden="1" x14ac:dyDescent="0.25">
      <c r="A89" s="2">
        <v>1</v>
      </c>
      <c r="B89" t="e">
        <f t="shared" ca="1" si="16"/>
        <v>#REF!</v>
      </c>
      <c r="C89" t="e">
        <f t="shared" ca="1" si="17"/>
        <v>#REF!</v>
      </c>
      <c r="D89" s="1" t="e">
        <f t="shared" ca="1" si="18"/>
        <v>#REF!</v>
      </c>
      <c r="E89" t="e">
        <f t="shared" ca="1" si="19"/>
        <v>#REF!</v>
      </c>
      <c r="F89" t="e">
        <f t="shared" ca="1" si="20"/>
        <v>#REF!</v>
      </c>
      <c r="G89" t="e">
        <f t="shared" ca="1" si="21"/>
        <v>#REF!</v>
      </c>
      <c r="H89" t="e">
        <f t="shared" ca="1" si="22"/>
        <v>#REF!</v>
      </c>
      <c r="I89" s="139" t="e">
        <f t="shared" ca="1" si="23"/>
        <v>#REF!</v>
      </c>
      <c r="J89" s="139" t="e">
        <f t="shared" ca="1" si="24"/>
        <v>#REF!</v>
      </c>
    </row>
    <row r="90" spans="1:10" hidden="1" x14ac:dyDescent="0.25">
      <c r="A90" s="2">
        <v>1</v>
      </c>
      <c r="B90" t="e">
        <f t="shared" ca="1" si="16"/>
        <v>#REF!</v>
      </c>
      <c r="C90" t="e">
        <f t="shared" ca="1" si="17"/>
        <v>#REF!</v>
      </c>
      <c r="D90" s="1" t="e">
        <f t="shared" ca="1" si="18"/>
        <v>#REF!</v>
      </c>
      <c r="E90" t="e">
        <f t="shared" ca="1" si="19"/>
        <v>#REF!</v>
      </c>
      <c r="F90" t="e">
        <f t="shared" ca="1" si="20"/>
        <v>#REF!</v>
      </c>
      <c r="G90" t="e">
        <f t="shared" ca="1" si="21"/>
        <v>#REF!</v>
      </c>
      <c r="H90" t="e">
        <f t="shared" ca="1" si="22"/>
        <v>#REF!</v>
      </c>
      <c r="I90" s="139" t="e">
        <f t="shared" ca="1" si="23"/>
        <v>#REF!</v>
      </c>
      <c r="J90" s="139" t="e">
        <f t="shared" ca="1" si="24"/>
        <v>#REF!</v>
      </c>
    </row>
    <row r="91" spans="1:10" hidden="1" x14ac:dyDescent="0.25">
      <c r="A91" s="2">
        <v>1</v>
      </c>
      <c r="B91" t="e">
        <f t="shared" ref="B91:B130" ca="1" si="25">IF(INDIRECT($A$1&amp;"!"&amp;CELL("address",$CU91))&lt;&gt;"End",IF(INDIRECT($A$1&amp;"!"&amp;CELL("address",J91))&lt;&gt;0,INDIRECT($A$1&amp;"!"&amp;CELL("address",$F91)),"-"),REPT("-",10))</f>
        <v>#REF!</v>
      </c>
      <c r="C91" t="e">
        <f t="shared" ref="C91:C130" ca="1" si="26">IF(INDIRECT($A$1&amp;"!"&amp;CELL("address",$CU91))&lt;&gt;"End",IF(INDIRECT($A$1&amp;"!"&amp;CELL("address",J91))&lt;&gt;0,INDIRECT($A$1&amp;"!"&amp;CELL("address",$CU91)),"-"),REPT("-",10))</f>
        <v>#REF!</v>
      </c>
      <c r="D91" s="1" t="e">
        <f t="shared" ref="D91:D130" ca="1" si="27">IF(INDIRECT($A$1&amp;"!"&amp;CELL("address",$CU91))&lt;&gt;"End",IF(INDIRECT($A$1&amp;"!"&amp;CELL("address",J91))&lt;&gt;0,INDIRECT($A$1&amp;"!"&amp;CELL("address",$H91)),"-"),REPT("-",10))</f>
        <v>#REF!</v>
      </c>
      <c r="E91" t="e">
        <f t="shared" ref="E91:E130" ca="1" si="28">IF(INDIRECT($A$1&amp;"!"&amp;CELL("address",$CU91))&lt;&gt;"End",IF(INDIRECT($A$1&amp;"!"&amp;CELL("address",J91))&lt;&gt;0,INDIRECT($A$1&amp;"!"&amp;CELL("address",$J91)),"-"),REPT("-",10))</f>
        <v>#REF!</v>
      </c>
      <c r="F91" t="e">
        <f t="shared" ref="F91:F130" ca="1" si="29">IF(INDIRECT($A$1&amp;"!"&amp;CELL("address",$CU91))&lt;&gt;"End",IF(INDIRECT($A$1&amp;"!"&amp;CELL("address",J91))&lt;&gt;0,INDIRECT($A$1&amp;"!"&amp;CELL("address",$K91)),"-"),REPT("-",10))</f>
        <v>#REF!</v>
      </c>
      <c r="G91" t="e">
        <f t="shared" ref="G91:G130" ca="1" si="30">IF(INDIRECT($A$1&amp;"!"&amp;CELL("address",$CU91))&lt;&gt;"End",IF(INDIRECT($A$1&amp;"!"&amp;CELL("address",J91))&lt;&gt;0,INDIRECT($A$1&amp;"!"&amp;CELL("address",$L91)),"-"),REPT("-",10))</f>
        <v>#REF!</v>
      </c>
      <c r="H91" t="e">
        <f t="shared" ref="H91:H130" ca="1" si="31">IF(INDIRECT($A$1&amp;"!"&amp;CELL("address",$CU91))&lt;&gt;"End",IF(INDIRECT($A$1&amp;"!"&amp;CELL("address",J91))&lt;&gt;0,INDIRECT($A$1&amp;"!"&amp;CELL("address",$M91)),"-"),REPT("-",10))</f>
        <v>#REF!</v>
      </c>
      <c r="I91" s="139" t="e">
        <f t="shared" ref="I91:I130" ca="1" si="32">B91&amp;D91&amp;E91</f>
        <v>#REF!</v>
      </c>
      <c r="J91" s="139" t="e">
        <f t="shared" ref="J91:J130" ca="1" si="33">D91&amp;E91</f>
        <v>#REF!</v>
      </c>
    </row>
    <row r="92" spans="1:10" hidden="1" x14ac:dyDescent="0.25">
      <c r="A92" s="2">
        <v>1</v>
      </c>
      <c r="B92" t="e">
        <f t="shared" ca="1" si="25"/>
        <v>#REF!</v>
      </c>
      <c r="C92" t="e">
        <f t="shared" ca="1" si="26"/>
        <v>#REF!</v>
      </c>
      <c r="D92" s="1" t="e">
        <f t="shared" ca="1" si="27"/>
        <v>#REF!</v>
      </c>
      <c r="E92" t="e">
        <f t="shared" ca="1" si="28"/>
        <v>#REF!</v>
      </c>
      <c r="F92" t="e">
        <f t="shared" ca="1" si="29"/>
        <v>#REF!</v>
      </c>
      <c r="G92" t="e">
        <f t="shared" ca="1" si="30"/>
        <v>#REF!</v>
      </c>
      <c r="H92" t="e">
        <f t="shared" ca="1" si="31"/>
        <v>#REF!</v>
      </c>
      <c r="I92" s="139" t="e">
        <f t="shared" ca="1" si="32"/>
        <v>#REF!</v>
      </c>
      <c r="J92" s="139" t="e">
        <f t="shared" ca="1" si="33"/>
        <v>#REF!</v>
      </c>
    </row>
    <row r="93" spans="1:10" hidden="1" x14ac:dyDescent="0.25">
      <c r="A93" s="2">
        <v>1</v>
      </c>
      <c r="B93" t="e">
        <f t="shared" ca="1" si="25"/>
        <v>#REF!</v>
      </c>
      <c r="C93" t="e">
        <f t="shared" ca="1" si="26"/>
        <v>#REF!</v>
      </c>
      <c r="D93" s="1" t="e">
        <f t="shared" ca="1" si="27"/>
        <v>#REF!</v>
      </c>
      <c r="E93" t="e">
        <f t="shared" ca="1" si="28"/>
        <v>#REF!</v>
      </c>
      <c r="F93" t="e">
        <f t="shared" ca="1" si="29"/>
        <v>#REF!</v>
      </c>
      <c r="G93" t="e">
        <f t="shared" ca="1" si="30"/>
        <v>#REF!</v>
      </c>
      <c r="H93" t="e">
        <f t="shared" ca="1" si="31"/>
        <v>#REF!</v>
      </c>
      <c r="I93" s="139" t="e">
        <f t="shared" ca="1" si="32"/>
        <v>#REF!</v>
      </c>
      <c r="J93" s="139" t="e">
        <f t="shared" ca="1" si="33"/>
        <v>#REF!</v>
      </c>
    </row>
    <row r="94" spans="1:10" hidden="1" x14ac:dyDescent="0.25">
      <c r="A94" s="2">
        <v>1</v>
      </c>
      <c r="B94" t="e">
        <f t="shared" ca="1" si="25"/>
        <v>#REF!</v>
      </c>
      <c r="C94" t="e">
        <f t="shared" ca="1" si="26"/>
        <v>#REF!</v>
      </c>
      <c r="D94" s="1" t="e">
        <f t="shared" ca="1" si="27"/>
        <v>#REF!</v>
      </c>
      <c r="E94" t="e">
        <f t="shared" ca="1" si="28"/>
        <v>#REF!</v>
      </c>
      <c r="F94" t="e">
        <f t="shared" ca="1" si="29"/>
        <v>#REF!</v>
      </c>
      <c r="G94" t="e">
        <f t="shared" ca="1" si="30"/>
        <v>#REF!</v>
      </c>
      <c r="H94" t="e">
        <f t="shared" ca="1" si="31"/>
        <v>#REF!</v>
      </c>
      <c r="I94" s="139" t="e">
        <f t="shared" ca="1" si="32"/>
        <v>#REF!</v>
      </c>
      <c r="J94" s="139" t="e">
        <f t="shared" ca="1" si="33"/>
        <v>#REF!</v>
      </c>
    </row>
    <row r="95" spans="1:10" hidden="1" x14ac:dyDescent="0.25">
      <c r="A95" s="2">
        <v>1</v>
      </c>
      <c r="B95" t="e">
        <f t="shared" ca="1" si="25"/>
        <v>#REF!</v>
      </c>
      <c r="C95" t="e">
        <f t="shared" ca="1" si="26"/>
        <v>#REF!</v>
      </c>
      <c r="D95" s="1" t="e">
        <f t="shared" ca="1" si="27"/>
        <v>#REF!</v>
      </c>
      <c r="E95" t="e">
        <f t="shared" ca="1" si="28"/>
        <v>#REF!</v>
      </c>
      <c r="F95" t="e">
        <f t="shared" ca="1" si="29"/>
        <v>#REF!</v>
      </c>
      <c r="G95" t="e">
        <f t="shared" ca="1" si="30"/>
        <v>#REF!</v>
      </c>
      <c r="H95" t="e">
        <f t="shared" ca="1" si="31"/>
        <v>#REF!</v>
      </c>
      <c r="I95" s="139" t="e">
        <f t="shared" ca="1" si="32"/>
        <v>#REF!</v>
      </c>
      <c r="J95" s="139" t="e">
        <f t="shared" ca="1" si="33"/>
        <v>#REF!</v>
      </c>
    </row>
    <row r="96" spans="1:10" hidden="1" x14ac:dyDescent="0.25">
      <c r="A96" s="2">
        <v>1</v>
      </c>
      <c r="B96" t="e">
        <f t="shared" ca="1" si="25"/>
        <v>#REF!</v>
      </c>
      <c r="C96" t="e">
        <f t="shared" ca="1" si="26"/>
        <v>#REF!</v>
      </c>
      <c r="D96" s="1" t="e">
        <f t="shared" ca="1" si="27"/>
        <v>#REF!</v>
      </c>
      <c r="E96" t="e">
        <f t="shared" ca="1" si="28"/>
        <v>#REF!</v>
      </c>
      <c r="F96" t="e">
        <f t="shared" ca="1" si="29"/>
        <v>#REF!</v>
      </c>
      <c r="G96" t="e">
        <f t="shared" ca="1" si="30"/>
        <v>#REF!</v>
      </c>
      <c r="H96" t="e">
        <f t="shared" ca="1" si="31"/>
        <v>#REF!</v>
      </c>
      <c r="I96" s="139" t="e">
        <f t="shared" ca="1" si="32"/>
        <v>#REF!</v>
      </c>
      <c r="J96" s="139" t="e">
        <f t="shared" ca="1" si="33"/>
        <v>#REF!</v>
      </c>
    </row>
    <row r="97" spans="1:10" hidden="1" x14ac:dyDescent="0.25">
      <c r="A97" s="2">
        <v>1</v>
      </c>
      <c r="B97" t="e">
        <f t="shared" ca="1" si="25"/>
        <v>#REF!</v>
      </c>
      <c r="C97" t="e">
        <f t="shared" ca="1" si="26"/>
        <v>#REF!</v>
      </c>
      <c r="D97" s="1" t="e">
        <f t="shared" ca="1" si="27"/>
        <v>#REF!</v>
      </c>
      <c r="E97" t="e">
        <f t="shared" ca="1" si="28"/>
        <v>#REF!</v>
      </c>
      <c r="F97" t="e">
        <f t="shared" ca="1" si="29"/>
        <v>#REF!</v>
      </c>
      <c r="G97" t="e">
        <f t="shared" ca="1" si="30"/>
        <v>#REF!</v>
      </c>
      <c r="H97" t="e">
        <f t="shared" ca="1" si="31"/>
        <v>#REF!</v>
      </c>
      <c r="I97" s="139" t="e">
        <f t="shared" ca="1" si="32"/>
        <v>#REF!</v>
      </c>
      <c r="J97" s="139" t="e">
        <f t="shared" ca="1" si="33"/>
        <v>#REF!</v>
      </c>
    </row>
    <row r="98" spans="1:10" hidden="1" x14ac:dyDescent="0.25">
      <c r="A98" s="2">
        <v>1</v>
      </c>
      <c r="B98" t="e">
        <f t="shared" ca="1" si="25"/>
        <v>#REF!</v>
      </c>
      <c r="C98" t="e">
        <f t="shared" ca="1" si="26"/>
        <v>#REF!</v>
      </c>
      <c r="D98" s="1" t="e">
        <f t="shared" ca="1" si="27"/>
        <v>#REF!</v>
      </c>
      <c r="E98" t="e">
        <f t="shared" ca="1" si="28"/>
        <v>#REF!</v>
      </c>
      <c r="F98" t="e">
        <f t="shared" ca="1" si="29"/>
        <v>#REF!</v>
      </c>
      <c r="G98" t="e">
        <f t="shared" ca="1" si="30"/>
        <v>#REF!</v>
      </c>
      <c r="H98" t="e">
        <f t="shared" ca="1" si="31"/>
        <v>#REF!</v>
      </c>
      <c r="I98" s="139" t="e">
        <f t="shared" ca="1" si="32"/>
        <v>#REF!</v>
      </c>
      <c r="J98" s="139" t="e">
        <f t="shared" ca="1" si="33"/>
        <v>#REF!</v>
      </c>
    </row>
    <row r="99" spans="1:10" hidden="1" x14ac:dyDescent="0.25">
      <c r="A99" s="2">
        <v>1</v>
      </c>
      <c r="B99" t="e">
        <f t="shared" ca="1" si="25"/>
        <v>#REF!</v>
      </c>
      <c r="C99" t="e">
        <f t="shared" ca="1" si="26"/>
        <v>#REF!</v>
      </c>
      <c r="D99" s="1" t="e">
        <f t="shared" ca="1" si="27"/>
        <v>#REF!</v>
      </c>
      <c r="E99" t="e">
        <f t="shared" ca="1" si="28"/>
        <v>#REF!</v>
      </c>
      <c r="F99" t="e">
        <f t="shared" ca="1" si="29"/>
        <v>#REF!</v>
      </c>
      <c r="G99" t="e">
        <f t="shared" ca="1" si="30"/>
        <v>#REF!</v>
      </c>
      <c r="H99" t="e">
        <f t="shared" ca="1" si="31"/>
        <v>#REF!</v>
      </c>
      <c r="I99" s="139" t="e">
        <f t="shared" ca="1" si="32"/>
        <v>#REF!</v>
      </c>
      <c r="J99" s="139" t="e">
        <f t="shared" ca="1" si="33"/>
        <v>#REF!</v>
      </c>
    </row>
    <row r="100" spans="1:10" hidden="1" x14ac:dyDescent="0.25">
      <c r="A100" s="2">
        <v>1</v>
      </c>
      <c r="B100" t="e">
        <f t="shared" ca="1" si="25"/>
        <v>#REF!</v>
      </c>
      <c r="C100" t="e">
        <f t="shared" ca="1" si="26"/>
        <v>#REF!</v>
      </c>
      <c r="D100" s="1" t="e">
        <f t="shared" ca="1" si="27"/>
        <v>#REF!</v>
      </c>
      <c r="E100" t="e">
        <f t="shared" ca="1" si="28"/>
        <v>#REF!</v>
      </c>
      <c r="F100" t="e">
        <f t="shared" ca="1" si="29"/>
        <v>#REF!</v>
      </c>
      <c r="G100" t="e">
        <f t="shared" ca="1" si="30"/>
        <v>#REF!</v>
      </c>
      <c r="H100" t="e">
        <f t="shared" ca="1" si="31"/>
        <v>#REF!</v>
      </c>
      <c r="I100" s="139" t="e">
        <f t="shared" ca="1" si="32"/>
        <v>#REF!</v>
      </c>
      <c r="J100" s="139" t="e">
        <f t="shared" ca="1" si="33"/>
        <v>#REF!</v>
      </c>
    </row>
    <row r="101" spans="1:10" hidden="1" x14ac:dyDescent="0.25">
      <c r="A101" s="2">
        <v>1</v>
      </c>
      <c r="B101" t="e">
        <f t="shared" ca="1" si="25"/>
        <v>#REF!</v>
      </c>
      <c r="C101" t="e">
        <f t="shared" ca="1" si="26"/>
        <v>#REF!</v>
      </c>
      <c r="D101" s="1" t="e">
        <f t="shared" ca="1" si="27"/>
        <v>#REF!</v>
      </c>
      <c r="E101" t="e">
        <f t="shared" ca="1" si="28"/>
        <v>#REF!</v>
      </c>
      <c r="F101" t="e">
        <f t="shared" ca="1" si="29"/>
        <v>#REF!</v>
      </c>
      <c r="G101" t="e">
        <f t="shared" ca="1" si="30"/>
        <v>#REF!</v>
      </c>
      <c r="H101" t="e">
        <f t="shared" ca="1" si="31"/>
        <v>#REF!</v>
      </c>
      <c r="I101" s="139" t="e">
        <f t="shared" ca="1" si="32"/>
        <v>#REF!</v>
      </c>
      <c r="J101" s="139" t="e">
        <f t="shared" ca="1" si="33"/>
        <v>#REF!</v>
      </c>
    </row>
    <row r="102" spans="1:10" hidden="1" x14ac:dyDescent="0.25">
      <c r="A102" s="2">
        <v>1</v>
      </c>
      <c r="B102" t="e">
        <f t="shared" ca="1" si="25"/>
        <v>#REF!</v>
      </c>
      <c r="C102" t="e">
        <f t="shared" ca="1" si="26"/>
        <v>#REF!</v>
      </c>
      <c r="D102" s="1" t="e">
        <f t="shared" ca="1" si="27"/>
        <v>#REF!</v>
      </c>
      <c r="E102" t="e">
        <f t="shared" ca="1" si="28"/>
        <v>#REF!</v>
      </c>
      <c r="F102" t="e">
        <f t="shared" ca="1" si="29"/>
        <v>#REF!</v>
      </c>
      <c r="G102" t="e">
        <f t="shared" ca="1" si="30"/>
        <v>#REF!</v>
      </c>
      <c r="H102" t="e">
        <f t="shared" ca="1" si="31"/>
        <v>#REF!</v>
      </c>
      <c r="I102" s="139" t="e">
        <f t="shared" ca="1" si="32"/>
        <v>#REF!</v>
      </c>
      <c r="J102" s="139" t="e">
        <f t="shared" ca="1" si="33"/>
        <v>#REF!</v>
      </c>
    </row>
    <row r="103" spans="1:10" hidden="1" x14ac:dyDescent="0.25">
      <c r="A103" s="2">
        <v>1</v>
      </c>
      <c r="B103" t="e">
        <f t="shared" ca="1" si="25"/>
        <v>#REF!</v>
      </c>
      <c r="C103" t="e">
        <f t="shared" ca="1" si="26"/>
        <v>#REF!</v>
      </c>
      <c r="D103" s="1" t="e">
        <f t="shared" ca="1" si="27"/>
        <v>#REF!</v>
      </c>
      <c r="E103" t="e">
        <f t="shared" ca="1" si="28"/>
        <v>#REF!</v>
      </c>
      <c r="F103" t="e">
        <f t="shared" ca="1" si="29"/>
        <v>#REF!</v>
      </c>
      <c r="G103" t="e">
        <f t="shared" ca="1" si="30"/>
        <v>#REF!</v>
      </c>
      <c r="H103" t="e">
        <f t="shared" ca="1" si="31"/>
        <v>#REF!</v>
      </c>
      <c r="I103" s="139" t="e">
        <f t="shared" ca="1" si="32"/>
        <v>#REF!</v>
      </c>
      <c r="J103" s="139" t="e">
        <f t="shared" ca="1" si="33"/>
        <v>#REF!</v>
      </c>
    </row>
    <row r="104" spans="1:10" hidden="1" x14ac:dyDescent="0.25">
      <c r="A104" s="2">
        <v>1</v>
      </c>
      <c r="B104" t="e">
        <f t="shared" ca="1" si="25"/>
        <v>#REF!</v>
      </c>
      <c r="C104" t="e">
        <f t="shared" ca="1" si="26"/>
        <v>#REF!</v>
      </c>
      <c r="D104" s="1" t="e">
        <f t="shared" ca="1" si="27"/>
        <v>#REF!</v>
      </c>
      <c r="E104" t="e">
        <f t="shared" ca="1" si="28"/>
        <v>#REF!</v>
      </c>
      <c r="F104" t="e">
        <f t="shared" ca="1" si="29"/>
        <v>#REF!</v>
      </c>
      <c r="G104" t="e">
        <f t="shared" ca="1" si="30"/>
        <v>#REF!</v>
      </c>
      <c r="H104" t="e">
        <f t="shared" ca="1" si="31"/>
        <v>#REF!</v>
      </c>
      <c r="I104" s="139" t="e">
        <f t="shared" ca="1" si="32"/>
        <v>#REF!</v>
      </c>
      <c r="J104" s="139" t="e">
        <f t="shared" ca="1" si="33"/>
        <v>#REF!</v>
      </c>
    </row>
    <row r="105" spans="1:10" hidden="1" x14ac:dyDescent="0.25">
      <c r="A105" s="2">
        <v>1</v>
      </c>
      <c r="B105" t="e">
        <f t="shared" ca="1" si="25"/>
        <v>#REF!</v>
      </c>
      <c r="C105" t="e">
        <f t="shared" ca="1" si="26"/>
        <v>#REF!</v>
      </c>
      <c r="D105" s="1" t="e">
        <f t="shared" ca="1" si="27"/>
        <v>#REF!</v>
      </c>
      <c r="E105" t="e">
        <f t="shared" ca="1" si="28"/>
        <v>#REF!</v>
      </c>
      <c r="F105" t="e">
        <f t="shared" ca="1" si="29"/>
        <v>#REF!</v>
      </c>
      <c r="G105" t="e">
        <f t="shared" ca="1" si="30"/>
        <v>#REF!</v>
      </c>
      <c r="H105" t="e">
        <f t="shared" ca="1" si="31"/>
        <v>#REF!</v>
      </c>
      <c r="I105" s="139" t="e">
        <f t="shared" ca="1" si="32"/>
        <v>#REF!</v>
      </c>
      <c r="J105" s="139" t="e">
        <f t="shared" ca="1" si="33"/>
        <v>#REF!</v>
      </c>
    </row>
    <row r="106" spans="1:10" hidden="1" x14ac:dyDescent="0.25">
      <c r="A106" s="2">
        <v>1</v>
      </c>
      <c r="B106" t="e">
        <f t="shared" ca="1" si="25"/>
        <v>#REF!</v>
      </c>
      <c r="C106" t="e">
        <f t="shared" ca="1" si="26"/>
        <v>#REF!</v>
      </c>
      <c r="D106" s="1" t="e">
        <f t="shared" ca="1" si="27"/>
        <v>#REF!</v>
      </c>
      <c r="E106" t="e">
        <f t="shared" ca="1" si="28"/>
        <v>#REF!</v>
      </c>
      <c r="F106" t="e">
        <f t="shared" ca="1" si="29"/>
        <v>#REF!</v>
      </c>
      <c r="G106" t="e">
        <f t="shared" ca="1" si="30"/>
        <v>#REF!</v>
      </c>
      <c r="H106" t="e">
        <f t="shared" ca="1" si="31"/>
        <v>#REF!</v>
      </c>
      <c r="I106" s="139" t="e">
        <f t="shared" ca="1" si="32"/>
        <v>#REF!</v>
      </c>
      <c r="J106" s="139" t="e">
        <f t="shared" ca="1" si="33"/>
        <v>#REF!</v>
      </c>
    </row>
    <row r="107" spans="1:10" hidden="1" x14ac:dyDescent="0.25">
      <c r="A107" s="2">
        <v>1</v>
      </c>
      <c r="B107" t="e">
        <f t="shared" ca="1" si="25"/>
        <v>#REF!</v>
      </c>
      <c r="C107" t="e">
        <f t="shared" ca="1" si="26"/>
        <v>#REF!</v>
      </c>
      <c r="D107" s="1" t="e">
        <f t="shared" ca="1" si="27"/>
        <v>#REF!</v>
      </c>
      <c r="E107" t="e">
        <f t="shared" ca="1" si="28"/>
        <v>#REF!</v>
      </c>
      <c r="F107" t="e">
        <f t="shared" ca="1" si="29"/>
        <v>#REF!</v>
      </c>
      <c r="G107" t="e">
        <f t="shared" ca="1" si="30"/>
        <v>#REF!</v>
      </c>
      <c r="H107" t="e">
        <f t="shared" ca="1" si="31"/>
        <v>#REF!</v>
      </c>
      <c r="I107" s="139" t="e">
        <f t="shared" ca="1" si="32"/>
        <v>#REF!</v>
      </c>
      <c r="J107" s="139" t="e">
        <f t="shared" ca="1" si="33"/>
        <v>#REF!</v>
      </c>
    </row>
    <row r="108" spans="1:10" hidden="1" x14ac:dyDescent="0.25">
      <c r="A108" s="2">
        <v>1</v>
      </c>
      <c r="B108" t="e">
        <f t="shared" ca="1" si="25"/>
        <v>#REF!</v>
      </c>
      <c r="C108" t="e">
        <f t="shared" ca="1" si="26"/>
        <v>#REF!</v>
      </c>
      <c r="D108" s="1" t="e">
        <f t="shared" ca="1" si="27"/>
        <v>#REF!</v>
      </c>
      <c r="E108" t="e">
        <f t="shared" ca="1" si="28"/>
        <v>#REF!</v>
      </c>
      <c r="F108" t="e">
        <f t="shared" ca="1" si="29"/>
        <v>#REF!</v>
      </c>
      <c r="G108" t="e">
        <f t="shared" ca="1" si="30"/>
        <v>#REF!</v>
      </c>
      <c r="H108" t="e">
        <f t="shared" ca="1" si="31"/>
        <v>#REF!</v>
      </c>
      <c r="I108" s="139" t="e">
        <f t="shared" ca="1" si="32"/>
        <v>#REF!</v>
      </c>
      <c r="J108" s="139" t="e">
        <f t="shared" ca="1" si="33"/>
        <v>#REF!</v>
      </c>
    </row>
    <row r="109" spans="1:10" hidden="1" x14ac:dyDescent="0.25">
      <c r="A109" s="2">
        <v>1</v>
      </c>
      <c r="B109" t="e">
        <f t="shared" ca="1" si="25"/>
        <v>#REF!</v>
      </c>
      <c r="C109" t="e">
        <f t="shared" ca="1" si="26"/>
        <v>#REF!</v>
      </c>
      <c r="D109" s="1" t="e">
        <f t="shared" ca="1" si="27"/>
        <v>#REF!</v>
      </c>
      <c r="E109" t="e">
        <f t="shared" ca="1" si="28"/>
        <v>#REF!</v>
      </c>
      <c r="F109" t="e">
        <f t="shared" ca="1" si="29"/>
        <v>#REF!</v>
      </c>
      <c r="G109" t="e">
        <f t="shared" ca="1" si="30"/>
        <v>#REF!</v>
      </c>
      <c r="H109" t="e">
        <f t="shared" ca="1" si="31"/>
        <v>#REF!</v>
      </c>
      <c r="I109" s="139" t="e">
        <f t="shared" ca="1" si="32"/>
        <v>#REF!</v>
      </c>
      <c r="J109" s="139" t="e">
        <f t="shared" ca="1" si="33"/>
        <v>#REF!</v>
      </c>
    </row>
    <row r="110" spans="1:10" hidden="1" x14ac:dyDescent="0.25">
      <c r="A110" s="2">
        <v>1</v>
      </c>
      <c r="B110" t="e">
        <f t="shared" ca="1" si="25"/>
        <v>#REF!</v>
      </c>
      <c r="C110" t="e">
        <f t="shared" ca="1" si="26"/>
        <v>#REF!</v>
      </c>
      <c r="D110" s="1" t="e">
        <f t="shared" ca="1" si="27"/>
        <v>#REF!</v>
      </c>
      <c r="E110" t="e">
        <f t="shared" ca="1" si="28"/>
        <v>#REF!</v>
      </c>
      <c r="F110" t="e">
        <f t="shared" ca="1" si="29"/>
        <v>#REF!</v>
      </c>
      <c r="G110" t="e">
        <f t="shared" ca="1" si="30"/>
        <v>#REF!</v>
      </c>
      <c r="H110" t="e">
        <f t="shared" ca="1" si="31"/>
        <v>#REF!</v>
      </c>
      <c r="I110" s="139" t="e">
        <f t="shared" ca="1" si="32"/>
        <v>#REF!</v>
      </c>
      <c r="J110" s="139" t="e">
        <f t="shared" ca="1" si="33"/>
        <v>#REF!</v>
      </c>
    </row>
    <row r="111" spans="1:10" hidden="1" x14ac:dyDescent="0.25">
      <c r="A111" s="2">
        <v>1</v>
      </c>
      <c r="B111" t="e">
        <f t="shared" ca="1" si="25"/>
        <v>#REF!</v>
      </c>
      <c r="C111" t="e">
        <f t="shared" ca="1" si="26"/>
        <v>#REF!</v>
      </c>
      <c r="D111" s="1" t="e">
        <f t="shared" ca="1" si="27"/>
        <v>#REF!</v>
      </c>
      <c r="E111" t="e">
        <f t="shared" ca="1" si="28"/>
        <v>#REF!</v>
      </c>
      <c r="F111" t="e">
        <f t="shared" ca="1" si="29"/>
        <v>#REF!</v>
      </c>
      <c r="G111" t="e">
        <f t="shared" ca="1" si="30"/>
        <v>#REF!</v>
      </c>
      <c r="H111" t="e">
        <f t="shared" ca="1" si="31"/>
        <v>#REF!</v>
      </c>
      <c r="I111" s="139" t="e">
        <f t="shared" ca="1" si="32"/>
        <v>#REF!</v>
      </c>
      <c r="J111" s="139" t="e">
        <f t="shared" ca="1" si="33"/>
        <v>#REF!</v>
      </c>
    </row>
    <row r="112" spans="1:10" hidden="1" x14ac:dyDescent="0.25">
      <c r="A112" s="2">
        <v>1</v>
      </c>
      <c r="B112" t="e">
        <f t="shared" ca="1" si="25"/>
        <v>#REF!</v>
      </c>
      <c r="C112" t="e">
        <f t="shared" ca="1" si="26"/>
        <v>#REF!</v>
      </c>
      <c r="D112" s="1" t="e">
        <f t="shared" ca="1" si="27"/>
        <v>#REF!</v>
      </c>
      <c r="E112" t="e">
        <f t="shared" ca="1" si="28"/>
        <v>#REF!</v>
      </c>
      <c r="F112" t="e">
        <f t="shared" ca="1" si="29"/>
        <v>#REF!</v>
      </c>
      <c r="G112" t="e">
        <f t="shared" ca="1" si="30"/>
        <v>#REF!</v>
      </c>
      <c r="H112" t="e">
        <f t="shared" ca="1" si="31"/>
        <v>#REF!</v>
      </c>
      <c r="I112" s="139" t="e">
        <f t="shared" ca="1" si="32"/>
        <v>#REF!</v>
      </c>
      <c r="J112" s="139" t="e">
        <f t="shared" ca="1" si="33"/>
        <v>#REF!</v>
      </c>
    </row>
    <row r="113" spans="1:10" hidden="1" x14ac:dyDescent="0.25">
      <c r="A113" s="2">
        <v>1</v>
      </c>
      <c r="B113" t="e">
        <f t="shared" ca="1" si="25"/>
        <v>#REF!</v>
      </c>
      <c r="C113" t="e">
        <f t="shared" ca="1" si="26"/>
        <v>#REF!</v>
      </c>
      <c r="D113" s="1" t="e">
        <f t="shared" ca="1" si="27"/>
        <v>#REF!</v>
      </c>
      <c r="E113" t="e">
        <f t="shared" ca="1" si="28"/>
        <v>#REF!</v>
      </c>
      <c r="F113" t="e">
        <f t="shared" ca="1" si="29"/>
        <v>#REF!</v>
      </c>
      <c r="G113" t="e">
        <f t="shared" ca="1" si="30"/>
        <v>#REF!</v>
      </c>
      <c r="H113" t="e">
        <f t="shared" ca="1" si="31"/>
        <v>#REF!</v>
      </c>
      <c r="I113" s="139" t="e">
        <f t="shared" ca="1" si="32"/>
        <v>#REF!</v>
      </c>
      <c r="J113" s="139" t="e">
        <f t="shared" ca="1" si="33"/>
        <v>#REF!</v>
      </c>
    </row>
    <row r="114" spans="1:10" hidden="1" x14ac:dyDescent="0.25">
      <c r="A114" s="2">
        <v>1</v>
      </c>
      <c r="B114" t="e">
        <f t="shared" ca="1" si="25"/>
        <v>#REF!</v>
      </c>
      <c r="C114" t="e">
        <f t="shared" ca="1" si="26"/>
        <v>#REF!</v>
      </c>
      <c r="D114" s="1" t="e">
        <f t="shared" ca="1" si="27"/>
        <v>#REF!</v>
      </c>
      <c r="E114" t="e">
        <f t="shared" ca="1" si="28"/>
        <v>#REF!</v>
      </c>
      <c r="F114" t="e">
        <f t="shared" ca="1" si="29"/>
        <v>#REF!</v>
      </c>
      <c r="G114" t="e">
        <f t="shared" ca="1" si="30"/>
        <v>#REF!</v>
      </c>
      <c r="H114" t="e">
        <f t="shared" ca="1" si="31"/>
        <v>#REF!</v>
      </c>
      <c r="I114" s="139" t="e">
        <f t="shared" ca="1" si="32"/>
        <v>#REF!</v>
      </c>
      <c r="J114" s="139" t="e">
        <f t="shared" ca="1" si="33"/>
        <v>#REF!</v>
      </c>
    </row>
    <row r="115" spans="1:10" hidden="1" x14ac:dyDescent="0.25">
      <c r="A115" s="2">
        <v>1</v>
      </c>
      <c r="B115" t="e">
        <f t="shared" ca="1" si="25"/>
        <v>#REF!</v>
      </c>
      <c r="C115" t="e">
        <f t="shared" ca="1" si="26"/>
        <v>#REF!</v>
      </c>
      <c r="D115" s="1" t="e">
        <f t="shared" ca="1" si="27"/>
        <v>#REF!</v>
      </c>
      <c r="E115" t="e">
        <f t="shared" ca="1" si="28"/>
        <v>#REF!</v>
      </c>
      <c r="F115" t="e">
        <f t="shared" ca="1" si="29"/>
        <v>#REF!</v>
      </c>
      <c r="G115" t="e">
        <f t="shared" ca="1" si="30"/>
        <v>#REF!</v>
      </c>
      <c r="H115" t="e">
        <f t="shared" ca="1" si="31"/>
        <v>#REF!</v>
      </c>
      <c r="I115" s="139" t="e">
        <f t="shared" ca="1" si="32"/>
        <v>#REF!</v>
      </c>
      <c r="J115" s="139" t="e">
        <f t="shared" ca="1" si="33"/>
        <v>#REF!</v>
      </c>
    </row>
    <row r="116" spans="1:10" hidden="1" x14ac:dyDescent="0.25">
      <c r="A116" s="2">
        <v>1</v>
      </c>
      <c r="B116" t="e">
        <f t="shared" ca="1" si="25"/>
        <v>#REF!</v>
      </c>
      <c r="C116" t="e">
        <f t="shared" ca="1" si="26"/>
        <v>#REF!</v>
      </c>
      <c r="D116" s="1" t="e">
        <f t="shared" ca="1" si="27"/>
        <v>#REF!</v>
      </c>
      <c r="E116" t="e">
        <f t="shared" ca="1" si="28"/>
        <v>#REF!</v>
      </c>
      <c r="F116" t="e">
        <f t="shared" ca="1" si="29"/>
        <v>#REF!</v>
      </c>
      <c r="G116" t="e">
        <f t="shared" ca="1" si="30"/>
        <v>#REF!</v>
      </c>
      <c r="H116" t="e">
        <f t="shared" ca="1" si="31"/>
        <v>#REF!</v>
      </c>
      <c r="I116" s="139" t="e">
        <f t="shared" ca="1" si="32"/>
        <v>#REF!</v>
      </c>
      <c r="J116" s="139" t="e">
        <f t="shared" ca="1" si="33"/>
        <v>#REF!</v>
      </c>
    </row>
    <row r="117" spans="1:10" hidden="1" x14ac:dyDescent="0.25">
      <c r="A117" s="2">
        <v>1</v>
      </c>
      <c r="B117" t="e">
        <f t="shared" ca="1" si="25"/>
        <v>#REF!</v>
      </c>
      <c r="C117" t="e">
        <f t="shared" ca="1" si="26"/>
        <v>#REF!</v>
      </c>
      <c r="D117" s="1" t="e">
        <f t="shared" ca="1" si="27"/>
        <v>#REF!</v>
      </c>
      <c r="E117" t="e">
        <f t="shared" ca="1" si="28"/>
        <v>#REF!</v>
      </c>
      <c r="F117" t="e">
        <f t="shared" ca="1" si="29"/>
        <v>#REF!</v>
      </c>
      <c r="G117" t="e">
        <f t="shared" ca="1" si="30"/>
        <v>#REF!</v>
      </c>
      <c r="H117" t="e">
        <f t="shared" ca="1" si="31"/>
        <v>#REF!</v>
      </c>
      <c r="I117" s="139" t="e">
        <f t="shared" ca="1" si="32"/>
        <v>#REF!</v>
      </c>
      <c r="J117" s="139" t="e">
        <f t="shared" ca="1" si="33"/>
        <v>#REF!</v>
      </c>
    </row>
    <row r="118" spans="1:10" hidden="1" x14ac:dyDescent="0.25">
      <c r="A118" s="2">
        <v>1</v>
      </c>
      <c r="B118" t="e">
        <f t="shared" ca="1" si="25"/>
        <v>#REF!</v>
      </c>
      <c r="C118" t="e">
        <f t="shared" ca="1" si="26"/>
        <v>#REF!</v>
      </c>
      <c r="D118" s="1" t="e">
        <f t="shared" ca="1" si="27"/>
        <v>#REF!</v>
      </c>
      <c r="E118" t="e">
        <f t="shared" ca="1" si="28"/>
        <v>#REF!</v>
      </c>
      <c r="F118" t="e">
        <f t="shared" ca="1" si="29"/>
        <v>#REF!</v>
      </c>
      <c r="G118" t="e">
        <f t="shared" ca="1" si="30"/>
        <v>#REF!</v>
      </c>
      <c r="H118" t="e">
        <f t="shared" ca="1" si="31"/>
        <v>#REF!</v>
      </c>
      <c r="I118" s="139" t="e">
        <f t="shared" ca="1" si="32"/>
        <v>#REF!</v>
      </c>
      <c r="J118" s="139" t="e">
        <f t="shared" ca="1" si="33"/>
        <v>#REF!</v>
      </c>
    </row>
    <row r="119" spans="1:10" hidden="1" x14ac:dyDescent="0.25">
      <c r="A119" s="2">
        <v>1</v>
      </c>
      <c r="B119" t="e">
        <f t="shared" ca="1" si="25"/>
        <v>#REF!</v>
      </c>
      <c r="C119" t="e">
        <f t="shared" ca="1" si="26"/>
        <v>#REF!</v>
      </c>
      <c r="D119" s="1" t="e">
        <f t="shared" ca="1" si="27"/>
        <v>#REF!</v>
      </c>
      <c r="E119" t="e">
        <f t="shared" ca="1" si="28"/>
        <v>#REF!</v>
      </c>
      <c r="F119" t="e">
        <f t="shared" ca="1" si="29"/>
        <v>#REF!</v>
      </c>
      <c r="G119" t="e">
        <f t="shared" ca="1" si="30"/>
        <v>#REF!</v>
      </c>
      <c r="H119" t="e">
        <f t="shared" ca="1" si="31"/>
        <v>#REF!</v>
      </c>
      <c r="I119" s="139" t="e">
        <f t="shared" ca="1" si="32"/>
        <v>#REF!</v>
      </c>
      <c r="J119" s="139" t="e">
        <f t="shared" ca="1" si="33"/>
        <v>#REF!</v>
      </c>
    </row>
    <row r="120" spans="1:10" hidden="1" x14ac:dyDescent="0.25">
      <c r="A120" s="2">
        <v>1</v>
      </c>
      <c r="B120" t="e">
        <f t="shared" ca="1" si="25"/>
        <v>#REF!</v>
      </c>
      <c r="C120" t="e">
        <f t="shared" ca="1" si="26"/>
        <v>#REF!</v>
      </c>
      <c r="D120" s="1" t="e">
        <f t="shared" ca="1" si="27"/>
        <v>#REF!</v>
      </c>
      <c r="E120" t="e">
        <f t="shared" ca="1" si="28"/>
        <v>#REF!</v>
      </c>
      <c r="F120" t="e">
        <f t="shared" ca="1" si="29"/>
        <v>#REF!</v>
      </c>
      <c r="G120" t="e">
        <f t="shared" ca="1" si="30"/>
        <v>#REF!</v>
      </c>
      <c r="H120" t="e">
        <f t="shared" ca="1" si="31"/>
        <v>#REF!</v>
      </c>
      <c r="I120" s="139" t="e">
        <f t="shared" ca="1" si="32"/>
        <v>#REF!</v>
      </c>
      <c r="J120" s="139" t="e">
        <f t="shared" ca="1" si="33"/>
        <v>#REF!</v>
      </c>
    </row>
    <row r="121" spans="1:10" hidden="1" x14ac:dyDescent="0.25">
      <c r="A121" s="2">
        <v>1</v>
      </c>
      <c r="B121" t="e">
        <f t="shared" ca="1" si="25"/>
        <v>#REF!</v>
      </c>
      <c r="C121" t="e">
        <f t="shared" ca="1" si="26"/>
        <v>#REF!</v>
      </c>
      <c r="D121" s="1" t="e">
        <f t="shared" ca="1" si="27"/>
        <v>#REF!</v>
      </c>
      <c r="E121" t="e">
        <f t="shared" ca="1" si="28"/>
        <v>#REF!</v>
      </c>
      <c r="F121" t="e">
        <f t="shared" ca="1" si="29"/>
        <v>#REF!</v>
      </c>
      <c r="G121" t="e">
        <f t="shared" ca="1" si="30"/>
        <v>#REF!</v>
      </c>
      <c r="H121" t="e">
        <f t="shared" ca="1" si="31"/>
        <v>#REF!</v>
      </c>
      <c r="I121" s="139" t="e">
        <f t="shared" ca="1" si="32"/>
        <v>#REF!</v>
      </c>
      <c r="J121" s="139" t="e">
        <f t="shared" ca="1" si="33"/>
        <v>#REF!</v>
      </c>
    </row>
    <row r="122" spans="1:10" hidden="1" x14ac:dyDescent="0.25">
      <c r="A122" s="2">
        <v>1</v>
      </c>
      <c r="B122" t="e">
        <f t="shared" ca="1" si="25"/>
        <v>#REF!</v>
      </c>
      <c r="C122" t="e">
        <f t="shared" ca="1" si="26"/>
        <v>#REF!</v>
      </c>
      <c r="D122" s="1" t="e">
        <f t="shared" ca="1" si="27"/>
        <v>#REF!</v>
      </c>
      <c r="E122" t="e">
        <f t="shared" ca="1" si="28"/>
        <v>#REF!</v>
      </c>
      <c r="F122" t="e">
        <f t="shared" ca="1" si="29"/>
        <v>#REF!</v>
      </c>
      <c r="G122" t="e">
        <f t="shared" ca="1" si="30"/>
        <v>#REF!</v>
      </c>
      <c r="H122" t="e">
        <f t="shared" ca="1" si="31"/>
        <v>#REF!</v>
      </c>
      <c r="I122" s="139" t="e">
        <f t="shared" ca="1" si="32"/>
        <v>#REF!</v>
      </c>
      <c r="J122" s="139" t="e">
        <f t="shared" ca="1" si="33"/>
        <v>#REF!</v>
      </c>
    </row>
    <row r="123" spans="1:10" hidden="1" x14ac:dyDescent="0.25">
      <c r="A123" s="2">
        <v>1</v>
      </c>
      <c r="B123" t="e">
        <f t="shared" ca="1" si="25"/>
        <v>#REF!</v>
      </c>
      <c r="C123" t="e">
        <f t="shared" ca="1" si="26"/>
        <v>#REF!</v>
      </c>
      <c r="D123" s="1" t="e">
        <f t="shared" ca="1" si="27"/>
        <v>#REF!</v>
      </c>
      <c r="E123" t="e">
        <f t="shared" ca="1" si="28"/>
        <v>#REF!</v>
      </c>
      <c r="F123" t="e">
        <f t="shared" ca="1" si="29"/>
        <v>#REF!</v>
      </c>
      <c r="G123" t="e">
        <f t="shared" ca="1" si="30"/>
        <v>#REF!</v>
      </c>
      <c r="H123" t="e">
        <f t="shared" ca="1" si="31"/>
        <v>#REF!</v>
      </c>
      <c r="I123" s="139" t="e">
        <f t="shared" ca="1" si="32"/>
        <v>#REF!</v>
      </c>
      <c r="J123" s="139" t="e">
        <f t="shared" ca="1" si="33"/>
        <v>#REF!</v>
      </c>
    </row>
    <row r="124" spans="1:10" hidden="1" x14ac:dyDescent="0.25">
      <c r="A124" s="2">
        <v>1</v>
      </c>
      <c r="B124" t="e">
        <f t="shared" ca="1" si="25"/>
        <v>#REF!</v>
      </c>
      <c r="C124" t="e">
        <f t="shared" ca="1" si="26"/>
        <v>#REF!</v>
      </c>
      <c r="D124" s="1" t="e">
        <f t="shared" ca="1" si="27"/>
        <v>#REF!</v>
      </c>
      <c r="E124" t="e">
        <f t="shared" ca="1" si="28"/>
        <v>#REF!</v>
      </c>
      <c r="F124" t="e">
        <f t="shared" ca="1" si="29"/>
        <v>#REF!</v>
      </c>
      <c r="G124" t="e">
        <f t="shared" ca="1" si="30"/>
        <v>#REF!</v>
      </c>
      <c r="H124" t="e">
        <f t="shared" ca="1" si="31"/>
        <v>#REF!</v>
      </c>
      <c r="I124" s="139" t="e">
        <f t="shared" ca="1" si="32"/>
        <v>#REF!</v>
      </c>
      <c r="J124" s="139" t="e">
        <f t="shared" ca="1" si="33"/>
        <v>#REF!</v>
      </c>
    </row>
    <row r="125" spans="1:10" hidden="1" x14ac:dyDescent="0.25">
      <c r="A125" s="2">
        <v>1</v>
      </c>
      <c r="B125" t="e">
        <f t="shared" ca="1" si="25"/>
        <v>#REF!</v>
      </c>
      <c r="C125" t="e">
        <f t="shared" ca="1" si="26"/>
        <v>#REF!</v>
      </c>
      <c r="D125" s="1" t="e">
        <f t="shared" ca="1" si="27"/>
        <v>#REF!</v>
      </c>
      <c r="E125" t="e">
        <f t="shared" ca="1" si="28"/>
        <v>#REF!</v>
      </c>
      <c r="F125" t="e">
        <f t="shared" ca="1" si="29"/>
        <v>#REF!</v>
      </c>
      <c r="G125" t="e">
        <f t="shared" ca="1" si="30"/>
        <v>#REF!</v>
      </c>
      <c r="H125" t="e">
        <f t="shared" ca="1" si="31"/>
        <v>#REF!</v>
      </c>
      <c r="I125" s="139" t="e">
        <f t="shared" ca="1" si="32"/>
        <v>#REF!</v>
      </c>
      <c r="J125" s="139" t="e">
        <f t="shared" ca="1" si="33"/>
        <v>#REF!</v>
      </c>
    </row>
    <row r="126" spans="1:10" hidden="1" x14ac:dyDescent="0.25">
      <c r="A126" s="2">
        <v>1</v>
      </c>
      <c r="B126" t="e">
        <f t="shared" ca="1" si="25"/>
        <v>#REF!</v>
      </c>
      <c r="C126" t="e">
        <f t="shared" ca="1" si="26"/>
        <v>#REF!</v>
      </c>
      <c r="D126" s="1" t="e">
        <f t="shared" ca="1" si="27"/>
        <v>#REF!</v>
      </c>
      <c r="E126" t="e">
        <f t="shared" ca="1" si="28"/>
        <v>#REF!</v>
      </c>
      <c r="F126" t="e">
        <f t="shared" ca="1" si="29"/>
        <v>#REF!</v>
      </c>
      <c r="G126" t="e">
        <f t="shared" ca="1" si="30"/>
        <v>#REF!</v>
      </c>
      <c r="H126" t="e">
        <f t="shared" ca="1" si="31"/>
        <v>#REF!</v>
      </c>
      <c r="I126" s="139" t="e">
        <f t="shared" ca="1" si="32"/>
        <v>#REF!</v>
      </c>
      <c r="J126" s="139" t="e">
        <f t="shared" ca="1" si="33"/>
        <v>#REF!</v>
      </c>
    </row>
    <row r="127" spans="1:10" hidden="1" x14ac:dyDescent="0.25">
      <c r="A127" s="2">
        <v>1</v>
      </c>
      <c r="B127" t="e">
        <f t="shared" ca="1" si="25"/>
        <v>#REF!</v>
      </c>
      <c r="C127" t="e">
        <f t="shared" ca="1" si="26"/>
        <v>#REF!</v>
      </c>
      <c r="D127" s="1" t="e">
        <f t="shared" ca="1" si="27"/>
        <v>#REF!</v>
      </c>
      <c r="E127" t="e">
        <f t="shared" ca="1" si="28"/>
        <v>#REF!</v>
      </c>
      <c r="F127" t="e">
        <f t="shared" ca="1" si="29"/>
        <v>#REF!</v>
      </c>
      <c r="G127" t="e">
        <f t="shared" ca="1" si="30"/>
        <v>#REF!</v>
      </c>
      <c r="H127" t="e">
        <f t="shared" ca="1" si="31"/>
        <v>#REF!</v>
      </c>
      <c r="I127" s="139" t="e">
        <f t="shared" ca="1" si="32"/>
        <v>#REF!</v>
      </c>
      <c r="J127" s="139" t="e">
        <f t="shared" ca="1" si="33"/>
        <v>#REF!</v>
      </c>
    </row>
    <row r="128" spans="1:10" hidden="1" x14ac:dyDescent="0.25">
      <c r="A128" s="2">
        <v>1</v>
      </c>
      <c r="B128" t="e">
        <f t="shared" ca="1" si="25"/>
        <v>#REF!</v>
      </c>
      <c r="C128" t="e">
        <f t="shared" ca="1" si="26"/>
        <v>#REF!</v>
      </c>
      <c r="D128" s="1" t="e">
        <f t="shared" ca="1" si="27"/>
        <v>#REF!</v>
      </c>
      <c r="E128" t="e">
        <f t="shared" ca="1" si="28"/>
        <v>#REF!</v>
      </c>
      <c r="F128" t="e">
        <f t="shared" ca="1" si="29"/>
        <v>#REF!</v>
      </c>
      <c r="G128" t="e">
        <f t="shared" ca="1" si="30"/>
        <v>#REF!</v>
      </c>
      <c r="H128" t="e">
        <f t="shared" ca="1" si="31"/>
        <v>#REF!</v>
      </c>
      <c r="I128" s="139" t="e">
        <f t="shared" ca="1" si="32"/>
        <v>#REF!</v>
      </c>
      <c r="J128" s="139" t="e">
        <f t="shared" ca="1" si="33"/>
        <v>#REF!</v>
      </c>
    </row>
    <row r="129" spans="1:10" hidden="1" x14ac:dyDescent="0.25">
      <c r="A129" s="2">
        <v>1</v>
      </c>
      <c r="B129" t="e">
        <f t="shared" ca="1" si="25"/>
        <v>#REF!</v>
      </c>
      <c r="C129" t="e">
        <f t="shared" ca="1" si="26"/>
        <v>#REF!</v>
      </c>
      <c r="D129" s="1" t="e">
        <f t="shared" ca="1" si="27"/>
        <v>#REF!</v>
      </c>
      <c r="E129" t="e">
        <f t="shared" ca="1" si="28"/>
        <v>#REF!</v>
      </c>
      <c r="F129" t="e">
        <f t="shared" ca="1" si="29"/>
        <v>#REF!</v>
      </c>
      <c r="G129" t="e">
        <f t="shared" ca="1" si="30"/>
        <v>#REF!</v>
      </c>
      <c r="H129" t="e">
        <f t="shared" ca="1" si="31"/>
        <v>#REF!</v>
      </c>
      <c r="I129" s="139" t="e">
        <f t="shared" ca="1" si="32"/>
        <v>#REF!</v>
      </c>
      <c r="J129" s="139" t="e">
        <f t="shared" ca="1" si="33"/>
        <v>#REF!</v>
      </c>
    </row>
    <row r="130" spans="1:10" hidden="1" x14ac:dyDescent="0.25">
      <c r="A130" s="2">
        <v>1</v>
      </c>
      <c r="B130" t="e">
        <f t="shared" ca="1" si="25"/>
        <v>#REF!</v>
      </c>
      <c r="C130" t="e">
        <f t="shared" ca="1" si="26"/>
        <v>#REF!</v>
      </c>
      <c r="D130" s="1" t="e">
        <f t="shared" ca="1" si="27"/>
        <v>#REF!</v>
      </c>
      <c r="E130" t="e">
        <f t="shared" ca="1" si="28"/>
        <v>#REF!</v>
      </c>
      <c r="F130" t="e">
        <f t="shared" ca="1" si="29"/>
        <v>#REF!</v>
      </c>
      <c r="G130" t="e">
        <f t="shared" ca="1" si="30"/>
        <v>#REF!</v>
      </c>
      <c r="H130" t="e">
        <f t="shared" ca="1" si="31"/>
        <v>#REF!</v>
      </c>
      <c r="I130" s="139" t="e">
        <f t="shared" ca="1" si="32"/>
        <v>#REF!</v>
      </c>
      <c r="J130" s="139" t="e">
        <f t="shared" ca="1" si="33"/>
        <v>#REF!</v>
      </c>
    </row>
    <row r="131" spans="1:10" x14ac:dyDescent="0.25">
      <c r="A131" s="2">
        <v>2</v>
      </c>
      <c r="B131" s="141" t="e">
        <f t="shared" ref="B131:B162" ca="1" si="34">IF(E131&lt;&gt;"-",IF(INDIRECT($A$1&amp;"!"&amp;CELL("address",$CU11))&lt;&gt;"END",IF(INDIRECT($A$1&amp;"!"&amp;CELL("address",P11))&lt;&gt;0,INDIRECT($A$1&amp;"!"&amp;CELL("address",$F11)),"-"),REPT("-",10)),"-")</f>
        <v>#REF!</v>
      </c>
      <c r="C131" s="141" t="e">
        <f t="shared" ref="C131:C162" ca="1" si="35">IF(E131&lt;&gt;"-",IF(INDIRECT($A$1&amp;"!"&amp;CELL("address",$CU11))&lt;&gt;"END",IF(INDIRECT($A$1&amp;"!"&amp;CELL("address",P11))&lt;&gt;0,INDIRECT($A$1&amp;"!"&amp;CELL("address",$CU11)),"-"),REPT("-",10)),"-")</f>
        <v>#REF!</v>
      </c>
      <c r="D131" s="185" t="e">
        <f t="shared" ref="D131:D162" ca="1" si="36">IF(E131&lt;&gt;"-",IF(INDIRECT($A$1&amp;"!"&amp;CELL("address",$CU11))&lt;&gt;"END",IF(INDIRECT($A$1&amp;"!"&amp;CELL("address",P11))&lt;&gt;0,INDIRECT($A$1&amp;"!"&amp;CELL("address",$H11)),"-"),REPT("-",10)),"-")</f>
        <v>#REF!</v>
      </c>
      <c r="E131" s="141" t="e">
        <f t="shared" ref="E131:E162" ca="1" si="37">IF((IF(INDIRECT($A$1&amp;"!"&amp;CELL("address",$CU11))&lt;&gt;"END",IF(INDIRECT($A$1&amp;"!"&amp;CELL("address",P11))&lt;&gt;0,INDIRECT($A$1&amp;"!"&amp;CELL("address",$P11)),"-"),REPT("-",10)))&lt;&gt;0,(IF(INDIRECT($A$1&amp;"!"&amp;CELL("address",$CU11))&lt;&gt;"END",IF(INDIRECT($A$1&amp;"!"&amp;CELL("address",P11))&lt;&gt;0,INDIRECT($A$1&amp;"!"&amp;CELL("address",$P11)),"-"),REPT("-",10))),"-")</f>
        <v>#REF!</v>
      </c>
      <c r="F131" s="141" t="e">
        <f t="shared" ref="F131:F162" ca="1" si="38">IF(E131&lt;&gt;"-",IF(INDIRECT($A$1&amp;"!"&amp;CELL("address",$CU11))&lt;&gt;"END",IF(INDIRECT($A$1&amp;"!"&amp;CELL("address",P11))&lt;&gt;0,INDIRECT($A$1&amp;"!"&amp;CELL("address",$Q11)),"-"),REPT("-",10)),"-")</f>
        <v>#REF!</v>
      </c>
      <c r="G131" s="141" t="e">
        <f t="shared" ref="G131:G162" ca="1" si="39">IF(E131&lt;&gt;"-",IF(INDIRECT($A$1&amp;"!"&amp;CELL("address",$CU11))&lt;&gt;"END",IF(INDIRECT($A$1&amp;"!"&amp;CELL("address",P11))&lt;&gt;0,INDIRECT($A$1&amp;"!"&amp;CELL("address",$R11)),"-"),REPT("-",10)),"-")</f>
        <v>#REF!</v>
      </c>
      <c r="H131" s="141" t="e">
        <f t="shared" ref="H131:H162" ca="1" si="40">IF(E131&lt;&gt;"-",IF(INDIRECT($A$1&amp;"!"&amp;CELL("address",$CU11))&lt;&gt;"END",IF(INDIRECT($A$1&amp;"!"&amp;CELL("address",P11))&lt;&gt;0,INDIRECT($A$1&amp;"!"&amp;CELL("address",$S11)),"-"),REPT("-",10)),"-")</f>
        <v>#REF!</v>
      </c>
      <c r="I131" s="139" t="e">
        <f t="shared" ca="1" si="23"/>
        <v>#REF!</v>
      </c>
      <c r="J131" s="139" t="e">
        <f t="shared" ca="1" si="24"/>
        <v>#REF!</v>
      </c>
    </row>
    <row r="132" spans="1:10" x14ac:dyDescent="0.25">
      <c r="A132" s="2">
        <v>2</v>
      </c>
      <c r="B132" t="e">
        <f t="shared" ca="1" si="34"/>
        <v>#REF!</v>
      </c>
      <c r="C132" t="e">
        <f t="shared" ca="1" si="35"/>
        <v>#REF!</v>
      </c>
      <c r="D132" s="1" t="e">
        <f t="shared" ca="1" si="36"/>
        <v>#REF!</v>
      </c>
      <c r="E132" t="e">
        <f t="shared" ca="1" si="37"/>
        <v>#REF!</v>
      </c>
      <c r="F132" t="e">
        <f t="shared" ca="1" si="38"/>
        <v>#REF!</v>
      </c>
      <c r="G132" t="e">
        <f t="shared" ca="1" si="39"/>
        <v>#REF!</v>
      </c>
      <c r="H132" t="e">
        <f t="shared" ca="1" si="40"/>
        <v>#REF!</v>
      </c>
      <c r="I132" s="139" t="e">
        <f t="shared" ca="1" si="23"/>
        <v>#REF!</v>
      </c>
      <c r="J132" s="139" t="e">
        <f t="shared" ca="1" si="24"/>
        <v>#REF!</v>
      </c>
    </row>
    <row r="133" spans="1:10" hidden="1" x14ac:dyDescent="0.25">
      <c r="A133" s="2">
        <v>2</v>
      </c>
      <c r="B133" t="e">
        <f ca="1">IF(E133&lt;&gt;"-",IF(INDIRECT($A$1&amp;"!"&amp;CELL("address",$CU13))&lt;&gt;"END",IF(INDIRECT($A$1&amp;"!"&amp;CELL("address",P13))&lt;&gt;0,INDIRECT($A$1&amp;"!"&amp;CELL("address",$F13)),"-"),REPT("-",10)),"-")</f>
        <v>#REF!</v>
      </c>
      <c r="C133" t="e">
        <f t="shared" ca="1" si="35"/>
        <v>#REF!</v>
      </c>
      <c r="D133" s="1" t="e">
        <f t="shared" ca="1" si="36"/>
        <v>#REF!</v>
      </c>
      <c r="E133" t="e">
        <f t="shared" ca="1" si="37"/>
        <v>#REF!</v>
      </c>
      <c r="F133" t="e">
        <f t="shared" ca="1" si="38"/>
        <v>#REF!</v>
      </c>
      <c r="G133" t="e">
        <f t="shared" ca="1" si="39"/>
        <v>#REF!</v>
      </c>
      <c r="H133" t="e">
        <f t="shared" ca="1" si="40"/>
        <v>#REF!</v>
      </c>
      <c r="I133" s="139" t="e">
        <f t="shared" ca="1" si="23"/>
        <v>#REF!</v>
      </c>
      <c r="J133" s="139" t="e">
        <f t="shared" ca="1" si="24"/>
        <v>#REF!</v>
      </c>
    </row>
    <row r="134" spans="1:10" hidden="1" x14ac:dyDescent="0.25">
      <c r="A134" s="2">
        <v>2</v>
      </c>
      <c r="B134" t="e">
        <f t="shared" ca="1" si="34"/>
        <v>#REF!</v>
      </c>
      <c r="C134" t="e">
        <f t="shared" ca="1" si="35"/>
        <v>#REF!</v>
      </c>
      <c r="D134" s="1" t="e">
        <f t="shared" ca="1" si="36"/>
        <v>#REF!</v>
      </c>
      <c r="E134" t="e">
        <f t="shared" ca="1" si="37"/>
        <v>#REF!</v>
      </c>
      <c r="F134" t="e">
        <f t="shared" ca="1" si="38"/>
        <v>#REF!</v>
      </c>
      <c r="G134" t="e">
        <f t="shared" ca="1" si="39"/>
        <v>#REF!</v>
      </c>
      <c r="H134" t="e">
        <f t="shared" ca="1" si="40"/>
        <v>#REF!</v>
      </c>
      <c r="I134" s="139" t="e">
        <f t="shared" ca="1" si="23"/>
        <v>#REF!</v>
      </c>
      <c r="J134" s="139" t="e">
        <f t="shared" ca="1" si="24"/>
        <v>#REF!</v>
      </c>
    </row>
    <row r="135" spans="1:10" x14ac:dyDescent="0.25">
      <c r="A135" s="2">
        <v>2</v>
      </c>
      <c r="B135" t="e">
        <f t="shared" ca="1" si="34"/>
        <v>#REF!</v>
      </c>
      <c r="C135" t="e">
        <f t="shared" ca="1" si="35"/>
        <v>#REF!</v>
      </c>
      <c r="D135" s="1" t="e">
        <f t="shared" ca="1" si="36"/>
        <v>#REF!</v>
      </c>
      <c r="E135" t="e">
        <f t="shared" ca="1" si="37"/>
        <v>#REF!</v>
      </c>
      <c r="F135" t="e">
        <f t="shared" ca="1" si="38"/>
        <v>#REF!</v>
      </c>
      <c r="G135" t="e">
        <f t="shared" ca="1" si="39"/>
        <v>#REF!</v>
      </c>
      <c r="H135" t="e">
        <f t="shared" ca="1" si="40"/>
        <v>#REF!</v>
      </c>
      <c r="I135" s="139" t="e">
        <f t="shared" ca="1" si="23"/>
        <v>#REF!</v>
      </c>
      <c r="J135" s="139" t="e">
        <f t="shared" ca="1" si="24"/>
        <v>#REF!</v>
      </c>
    </row>
    <row r="136" spans="1:10" hidden="1" x14ac:dyDescent="0.25">
      <c r="A136" s="2">
        <v>2</v>
      </c>
      <c r="B136" t="e">
        <f t="shared" ca="1" si="34"/>
        <v>#REF!</v>
      </c>
      <c r="C136" t="e">
        <f t="shared" ca="1" si="35"/>
        <v>#REF!</v>
      </c>
      <c r="D136" s="1" t="e">
        <f t="shared" ca="1" si="36"/>
        <v>#REF!</v>
      </c>
      <c r="E136" t="e">
        <f t="shared" ca="1" si="37"/>
        <v>#REF!</v>
      </c>
      <c r="F136" t="e">
        <f t="shared" ca="1" si="38"/>
        <v>#REF!</v>
      </c>
      <c r="G136" t="e">
        <f t="shared" ca="1" si="39"/>
        <v>#REF!</v>
      </c>
      <c r="H136" t="e">
        <f t="shared" ca="1" si="40"/>
        <v>#REF!</v>
      </c>
      <c r="I136" s="139" t="e">
        <f t="shared" ca="1" si="23"/>
        <v>#REF!</v>
      </c>
      <c r="J136" s="139" t="e">
        <f t="shared" ca="1" si="24"/>
        <v>#REF!</v>
      </c>
    </row>
    <row r="137" spans="1:10" hidden="1" x14ac:dyDescent="0.25">
      <c r="A137" s="2">
        <v>2</v>
      </c>
      <c r="B137" t="e">
        <f t="shared" ca="1" si="34"/>
        <v>#REF!</v>
      </c>
      <c r="C137" t="e">
        <f t="shared" ca="1" si="35"/>
        <v>#REF!</v>
      </c>
      <c r="D137" s="1" t="e">
        <f t="shared" ca="1" si="36"/>
        <v>#REF!</v>
      </c>
      <c r="E137" t="e">
        <f t="shared" ca="1" si="37"/>
        <v>#REF!</v>
      </c>
      <c r="F137" t="e">
        <f t="shared" ca="1" si="38"/>
        <v>#REF!</v>
      </c>
      <c r="G137" t="e">
        <f t="shared" ca="1" si="39"/>
        <v>#REF!</v>
      </c>
      <c r="H137" t="e">
        <f t="shared" ca="1" si="40"/>
        <v>#REF!</v>
      </c>
      <c r="I137" s="139" t="e">
        <f t="shared" ca="1" si="23"/>
        <v>#REF!</v>
      </c>
      <c r="J137" s="139" t="e">
        <f t="shared" ca="1" si="24"/>
        <v>#REF!</v>
      </c>
    </row>
    <row r="138" spans="1:10" hidden="1" x14ac:dyDescent="0.25">
      <c r="A138" s="2">
        <v>2</v>
      </c>
      <c r="B138" t="e">
        <f t="shared" ca="1" si="34"/>
        <v>#REF!</v>
      </c>
      <c r="C138" t="e">
        <f t="shared" ca="1" si="35"/>
        <v>#REF!</v>
      </c>
      <c r="D138" s="1" t="e">
        <f t="shared" ca="1" si="36"/>
        <v>#REF!</v>
      </c>
      <c r="E138" t="e">
        <f t="shared" ca="1" si="37"/>
        <v>#REF!</v>
      </c>
      <c r="F138" t="e">
        <f t="shared" ca="1" si="38"/>
        <v>#REF!</v>
      </c>
      <c r="G138" t="e">
        <f t="shared" ca="1" si="39"/>
        <v>#REF!</v>
      </c>
      <c r="H138" t="e">
        <f t="shared" ca="1" si="40"/>
        <v>#REF!</v>
      </c>
      <c r="I138" s="139" t="e">
        <f t="shared" ca="1" si="23"/>
        <v>#REF!</v>
      </c>
      <c r="J138" s="139" t="e">
        <f t="shared" ca="1" si="24"/>
        <v>#REF!</v>
      </c>
    </row>
    <row r="139" spans="1:10" hidden="1" x14ac:dyDescent="0.25">
      <c r="A139" s="2">
        <v>2</v>
      </c>
      <c r="B139" t="e">
        <f t="shared" ca="1" si="34"/>
        <v>#REF!</v>
      </c>
      <c r="C139" t="e">
        <f t="shared" ca="1" si="35"/>
        <v>#REF!</v>
      </c>
      <c r="D139" s="1" t="e">
        <f t="shared" ca="1" si="36"/>
        <v>#REF!</v>
      </c>
      <c r="E139" t="e">
        <f t="shared" ca="1" si="37"/>
        <v>#REF!</v>
      </c>
      <c r="F139" t="e">
        <f t="shared" ca="1" si="38"/>
        <v>#REF!</v>
      </c>
      <c r="G139" t="e">
        <f t="shared" ca="1" si="39"/>
        <v>#REF!</v>
      </c>
      <c r="H139" t="e">
        <f t="shared" ca="1" si="40"/>
        <v>#REF!</v>
      </c>
      <c r="I139" s="139" t="e">
        <f t="shared" ca="1" si="23"/>
        <v>#REF!</v>
      </c>
      <c r="J139" s="139" t="e">
        <f t="shared" ca="1" si="24"/>
        <v>#REF!</v>
      </c>
    </row>
    <row r="140" spans="1:10" hidden="1" x14ac:dyDescent="0.25">
      <c r="A140" s="2">
        <v>2</v>
      </c>
      <c r="B140" t="e">
        <f t="shared" ca="1" si="34"/>
        <v>#REF!</v>
      </c>
      <c r="C140" t="e">
        <f t="shared" ca="1" si="35"/>
        <v>#REF!</v>
      </c>
      <c r="D140" s="1" t="e">
        <f t="shared" ca="1" si="36"/>
        <v>#REF!</v>
      </c>
      <c r="E140" t="e">
        <f t="shared" ca="1" si="37"/>
        <v>#REF!</v>
      </c>
      <c r="F140" t="e">
        <f t="shared" ca="1" si="38"/>
        <v>#REF!</v>
      </c>
      <c r="G140" t="e">
        <f t="shared" ca="1" si="39"/>
        <v>#REF!</v>
      </c>
      <c r="H140" t="e">
        <f t="shared" ca="1" si="40"/>
        <v>#REF!</v>
      </c>
      <c r="I140" s="139" t="e">
        <f t="shared" ca="1" si="23"/>
        <v>#REF!</v>
      </c>
      <c r="J140" s="139" t="e">
        <f t="shared" ca="1" si="24"/>
        <v>#REF!</v>
      </c>
    </row>
    <row r="141" spans="1:10" hidden="1" x14ac:dyDescent="0.25">
      <c r="A141" s="2">
        <v>2</v>
      </c>
      <c r="B141" t="e">
        <f t="shared" ca="1" si="34"/>
        <v>#REF!</v>
      </c>
      <c r="C141" t="e">
        <f t="shared" ca="1" si="35"/>
        <v>#REF!</v>
      </c>
      <c r="D141" s="1" t="e">
        <f t="shared" ca="1" si="36"/>
        <v>#REF!</v>
      </c>
      <c r="E141" t="e">
        <f t="shared" ca="1" si="37"/>
        <v>#REF!</v>
      </c>
      <c r="F141" t="e">
        <f t="shared" ca="1" si="38"/>
        <v>#REF!</v>
      </c>
      <c r="G141" t="e">
        <f t="shared" ca="1" si="39"/>
        <v>#REF!</v>
      </c>
      <c r="H141" t="e">
        <f t="shared" ca="1" si="40"/>
        <v>#REF!</v>
      </c>
      <c r="I141" s="139" t="e">
        <f t="shared" ca="1" si="23"/>
        <v>#REF!</v>
      </c>
      <c r="J141" s="139" t="e">
        <f t="shared" ca="1" si="24"/>
        <v>#REF!</v>
      </c>
    </row>
    <row r="142" spans="1:10" x14ac:dyDescent="0.25">
      <c r="A142" s="2">
        <v>2</v>
      </c>
      <c r="B142" t="e">
        <f t="shared" ca="1" si="34"/>
        <v>#REF!</v>
      </c>
      <c r="C142" t="e">
        <f t="shared" ca="1" si="35"/>
        <v>#REF!</v>
      </c>
      <c r="D142" s="1" t="e">
        <f t="shared" ca="1" si="36"/>
        <v>#REF!</v>
      </c>
      <c r="E142" t="e">
        <f t="shared" ca="1" si="37"/>
        <v>#REF!</v>
      </c>
      <c r="F142" t="e">
        <f t="shared" ca="1" si="38"/>
        <v>#REF!</v>
      </c>
      <c r="G142" t="e">
        <f t="shared" ca="1" si="39"/>
        <v>#REF!</v>
      </c>
      <c r="H142" t="e">
        <f t="shared" ca="1" si="40"/>
        <v>#REF!</v>
      </c>
      <c r="I142" s="139" t="e">
        <f t="shared" ca="1" si="23"/>
        <v>#REF!</v>
      </c>
      <c r="J142" s="139" t="e">
        <f t="shared" ca="1" si="24"/>
        <v>#REF!</v>
      </c>
    </row>
    <row r="143" spans="1:10" hidden="1" x14ac:dyDescent="0.25">
      <c r="A143" s="2">
        <v>2</v>
      </c>
      <c r="B143" t="e">
        <f t="shared" ca="1" si="34"/>
        <v>#REF!</v>
      </c>
      <c r="C143" t="e">
        <f t="shared" ca="1" si="35"/>
        <v>#REF!</v>
      </c>
      <c r="D143" s="1" t="e">
        <f t="shared" ca="1" si="36"/>
        <v>#REF!</v>
      </c>
      <c r="E143" t="e">
        <f t="shared" ca="1" si="37"/>
        <v>#REF!</v>
      </c>
      <c r="F143" t="e">
        <f t="shared" ca="1" si="38"/>
        <v>#REF!</v>
      </c>
      <c r="G143" t="e">
        <f t="shared" ca="1" si="39"/>
        <v>#REF!</v>
      </c>
      <c r="H143" t="e">
        <f t="shared" ca="1" si="40"/>
        <v>#REF!</v>
      </c>
      <c r="I143" s="139" t="e">
        <f t="shared" ca="1" si="23"/>
        <v>#REF!</v>
      </c>
      <c r="J143" s="139" t="e">
        <f t="shared" ca="1" si="24"/>
        <v>#REF!</v>
      </c>
    </row>
    <row r="144" spans="1:10" hidden="1" x14ac:dyDescent="0.25">
      <c r="A144" s="2">
        <v>2</v>
      </c>
      <c r="B144" t="e">
        <f t="shared" ca="1" si="34"/>
        <v>#REF!</v>
      </c>
      <c r="C144" t="e">
        <f t="shared" ca="1" si="35"/>
        <v>#REF!</v>
      </c>
      <c r="D144" s="1" t="e">
        <f t="shared" ca="1" si="36"/>
        <v>#REF!</v>
      </c>
      <c r="E144" t="e">
        <f t="shared" ca="1" si="37"/>
        <v>#REF!</v>
      </c>
      <c r="F144" t="e">
        <f t="shared" ca="1" si="38"/>
        <v>#REF!</v>
      </c>
      <c r="G144" t="e">
        <f t="shared" ca="1" si="39"/>
        <v>#REF!</v>
      </c>
      <c r="H144" t="e">
        <f t="shared" ca="1" si="40"/>
        <v>#REF!</v>
      </c>
      <c r="I144" s="139" t="e">
        <f t="shared" ca="1" si="23"/>
        <v>#REF!</v>
      </c>
      <c r="J144" s="139" t="e">
        <f t="shared" ca="1" si="24"/>
        <v>#REF!</v>
      </c>
    </row>
    <row r="145" spans="1:10" hidden="1" x14ac:dyDescent="0.25">
      <c r="A145" s="2">
        <v>2</v>
      </c>
      <c r="B145" t="e">
        <f t="shared" ca="1" si="34"/>
        <v>#REF!</v>
      </c>
      <c r="C145" t="e">
        <f t="shared" ca="1" si="35"/>
        <v>#REF!</v>
      </c>
      <c r="D145" s="1" t="e">
        <f t="shared" ca="1" si="36"/>
        <v>#REF!</v>
      </c>
      <c r="E145" t="e">
        <f t="shared" ca="1" si="37"/>
        <v>#REF!</v>
      </c>
      <c r="F145" t="e">
        <f t="shared" ca="1" si="38"/>
        <v>#REF!</v>
      </c>
      <c r="G145" t="e">
        <f t="shared" ca="1" si="39"/>
        <v>#REF!</v>
      </c>
      <c r="H145" t="e">
        <f t="shared" ca="1" si="40"/>
        <v>#REF!</v>
      </c>
      <c r="I145" s="139" t="e">
        <f t="shared" ca="1" si="23"/>
        <v>#REF!</v>
      </c>
      <c r="J145" s="139" t="e">
        <f t="shared" ca="1" si="24"/>
        <v>#REF!</v>
      </c>
    </row>
    <row r="146" spans="1:10" hidden="1" x14ac:dyDescent="0.25">
      <c r="A146" s="2">
        <v>2</v>
      </c>
      <c r="B146" t="e">
        <f t="shared" ca="1" si="34"/>
        <v>#REF!</v>
      </c>
      <c r="C146" t="e">
        <f t="shared" ca="1" si="35"/>
        <v>#REF!</v>
      </c>
      <c r="D146" s="1" t="e">
        <f t="shared" ca="1" si="36"/>
        <v>#REF!</v>
      </c>
      <c r="E146" t="e">
        <f t="shared" ca="1" si="37"/>
        <v>#REF!</v>
      </c>
      <c r="F146" t="e">
        <f t="shared" ca="1" si="38"/>
        <v>#REF!</v>
      </c>
      <c r="G146" t="e">
        <f t="shared" ca="1" si="39"/>
        <v>#REF!</v>
      </c>
      <c r="H146" t="e">
        <f t="shared" ca="1" si="40"/>
        <v>#REF!</v>
      </c>
      <c r="I146" s="139" t="e">
        <f t="shared" ca="1" si="23"/>
        <v>#REF!</v>
      </c>
      <c r="J146" s="139" t="e">
        <f t="shared" ca="1" si="24"/>
        <v>#REF!</v>
      </c>
    </row>
    <row r="147" spans="1:10" hidden="1" x14ac:dyDescent="0.25">
      <c r="A147" s="2">
        <v>2</v>
      </c>
      <c r="B147" t="e">
        <f t="shared" ca="1" si="34"/>
        <v>#REF!</v>
      </c>
      <c r="C147" t="e">
        <f t="shared" ca="1" si="35"/>
        <v>#REF!</v>
      </c>
      <c r="D147" s="1" t="e">
        <f t="shared" ca="1" si="36"/>
        <v>#REF!</v>
      </c>
      <c r="E147" t="e">
        <f t="shared" ca="1" si="37"/>
        <v>#REF!</v>
      </c>
      <c r="F147" t="e">
        <f t="shared" ca="1" si="38"/>
        <v>#REF!</v>
      </c>
      <c r="G147" t="e">
        <f t="shared" ca="1" si="39"/>
        <v>#REF!</v>
      </c>
      <c r="H147" t="e">
        <f t="shared" ca="1" si="40"/>
        <v>#REF!</v>
      </c>
      <c r="I147" s="139" t="e">
        <f t="shared" ca="1" si="23"/>
        <v>#REF!</v>
      </c>
      <c r="J147" s="139" t="e">
        <f t="shared" ca="1" si="24"/>
        <v>#REF!</v>
      </c>
    </row>
    <row r="148" spans="1:10" hidden="1" x14ac:dyDescent="0.25">
      <c r="A148" s="2">
        <v>2</v>
      </c>
      <c r="B148" t="e">
        <f t="shared" ca="1" si="34"/>
        <v>#REF!</v>
      </c>
      <c r="C148" t="e">
        <f t="shared" ca="1" si="35"/>
        <v>#REF!</v>
      </c>
      <c r="D148" s="1" t="e">
        <f t="shared" ca="1" si="36"/>
        <v>#REF!</v>
      </c>
      <c r="E148" t="e">
        <f t="shared" ca="1" si="37"/>
        <v>#REF!</v>
      </c>
      <c r="F148" t="e">
        <f t="shared" ca="1" si="38"/>
        <v>#REF!</v>
      </c>
      <c r="G148" t="e">
        <f t="shared" ca="1" si="39"/>
        <v>#REF!</v>
      </c>
      <c r="H148" t="e">
        <f t="shared" ca="1" si="40"/>
        <v>#REF!</v>
      </c>
      <c r="I148" s="139" t="e">
        <f t="shared" ca="1" si="23"/>
        <v>#REF!</v>
      </c>
      <c r="J148" s="139" t="e">
        <f t="shared" ca="1" si="24"/>
        <v>#REF!</v>
      </c>
    </row>
    <row r="149" spans="1:10" hidden="1" x14ac:dyDescent="0.25">
      <c r="A149" s="2">
        <v>2</v>
      </c>
      <c r="B149" t="e">
        <f t="shared" ca="1" si="34"/>
        <v>#REF!</v>
      </c>
      <c r="C149" t="e">
        <f t="shared" ca="1" si="35"/>
        <v>#REF!</v>
      </c>
      <c r="D149" s="1" t="e">
        <f t="shared" ca="1" si="36"/>
        <v>#REF!</v>
      </c>
      <c r="E149" t="e">
        <f t="shared" ca="1" si="37"/>
        <v>#REF!</v>
      </c>
      <c r="F149" t="e">
        <f t="shared" ca="1" si="38"/>
        <v>#REF!</v>
      </c>
      <c r="G149" t="e">
        <f t="shared" ca="1" si="39"/>
        <v>#REF!</v>
      </c>
      <c r="H149" t="e">
        <f t="shared" ca="1" si="40"/>
        <v>#REF!</v>
      </c>
      <c r="I149" s="139" t="e">
        <f t="shared" ca="1" si="23"/>
        <v>#REF!</v>
      </c>
      <c r="J149" s="139" t="e">
        <f t="shared" ca="1" si="24"/>
        <v>#REF!</v>
      </c>
    </row>
    <row r="150" spans="1:10" hidden="1" x14ac:dyDescent="0.25">
      <c r="A150" s="2">
        <v>2</v>
      </c>
      <c r="B150" t="e">
        <f t="shared" ca="1" si="34"/>
        <v>#REF!</v>
      </c>
      <c r="C150" t="e">
        <f t="shared" ca="1" si="35"/>
        <v>#REF!</v>
      </c>
      <c r="D150" s="1" t="e">
        <f t="shared" ca="1" si="36"/>
        <v>#REF!</v>
      </c>
      <c r="E150" t="e">
        <f t="shared" ca="1" si="37"/>
        <v>#REF!</v>
      </c>
      <c r="F150" t="e">
        <f t="shared" ca="1" si="38"/>
        <v>#REF!</v>
      </c>
      <c r="G150" t="e">
        <f t="shared" ca="1" si="39"/>
        <v>#REF!</v>
      </c>
      <c r="H150" t="e">
        <f t="shared" ca="1" si="40"/>
        <v>#REF!</v>
      </c>
      <c r="I150" s="139" t="e">
        <f t="shared" ca="1" si="23"/>
        <v>#REF!</v>
      </c>
      <c r="J150" s="139" t="e">
        <f t="shared" ca="1" si="24"/>
        <v>#REF!</v>
      </c>
    </row>
    <row r="151" spans="1:10" hidden="1" x14ac:dyDescent="0.25">
      <c r="A151" s="2">
        <v>2</v>
      </c>
      <c r="B151" t="e">
        <f t="shared" ca="1" si="34"/>
        <v>#REF!</v>
      </c>
      <c r="C151" t="e">
        <f t="shared" ca="1" si="35"/>
        <v>#REF!</v>
      </c>
      <c r="D151" s="1" t="e">
        <f t="shared" ca="1" si="36"/>
        <v>#REF!</v>
      </c>
      <c r="E151" t="e">
        <f t="shared" ca="1" si="37"/>
        <v>#REF!</v>
      </c>
      <c r="F151" t="e">
        <f t="shared" ca="1" si="38"/>
        <v>#REF!</v>
      </c>
      <c r="G151" t="e">
        <f t="shared" ca="1" si="39"/>
        <v>#REF!</v>
      </c>
      <c r="H151" t="e">
        <f t="shared" ca="1" si="40"/>
        <v>#REF!</v>
      </c>
      <c r="I151" s="139" t="e">
        <f t="shared" ca="1" si="23"/>
        <v>#REF!</v>
      </c>
      <c r="J151" s="139" t="e">
        <f t="shared" ca="1" si="24"/>
        <v>#REF!</v>
      </c>
    </row>
    <row r="152" spans="1:10" hidden="1" x14ac:dyDescent="0.25">
      <c r="A152" s="2">
        <v>2</v>
      </c>
      <c r="B152" t="e">
        <f t="shared" ca="1" si="34"/>
        <v>#REF!</v>
      </c>
      <c r="C152" t="e">
        <f t="shared" ca="1" si="35"/>
        <v>#REF!</v>
      </c>
      <c r="D152" s="1" t="e">
        <f t="shared" ca="1" si="36"/>
        <v>#REF!</v>
      </c>
      <c r="E152" t="e">
        <f t="shared" ca="1" si="37"/>
        <v>#REF!</v>
      </c>
      <c r="F152" t="e">
        <f t="shared" ca="1" si="38"/>
        <v>#REF!</v>
      </c>
      <c r="G152" t="e">
        <f t="shared" ca="1" si="39"/>
        <v>#REF!</v>
      </c>
      <c r="H152" t="e">
        <f t="shared" ca="1" si="40"/>
        <v>#REF!</v>
      </c>
      <c r="I152" s="139" t="e">
        <f t="shared" ca="1" si="23"/>
        <v>#REF!</v>
      </c>
      <c r="J152" s="139" t="e">
        <f t="shared" ca="1" si="24"/>
        <v>#REF!</v>
      </c>
    </row>
    <row r="153" spans="1:10" hidden="1" x14ac:dyDescent="0.25">
      <c r="A153" s="2">
        <v>2</v>
      </c>
      <c r="B153" t="e">
        <f t="shared" ca="1" si="34"/>
        <v>#REF!</v>
      </c>
      <c r="C153" t="e">
        <f t="shared" ca="1" si="35"/>
        <v>#REF!</v>
      </c>
      <c r="D153" s="1" t="e">
        <f t="shared" ca="1" si="36"/>
        <v>#REF!</v>
      </c>
      <c r="E153" t="e">
        <f t="shared" ca="1" si="37"/>
        <v>#REF!</v>
      </c>
      <c r="F153" t="e">
        <f t="shared" ca="1" si="38"/>
        <v>#REF!</v>
      </c>
      <c r="G153" t="e">
        <f t="shared" ca="1" si="39"/>
        <v>#REF!</v>
      </c>
      <c r="H153" t="e">
        <f t="shared" ca="1" si="40"/>
        <v>#REF!</v>
      </c>
      <c r="I153" s="139" t="e">
        <f t="shared" ca="1" si="23"/>
        <v>#REF!</v>
      </c>
      <c r="J153" s="139" t="e">
        <f t="shared" ca="1" si="24"/>
        <v>#REF!</v>
      </c>
    </row>
    <row r="154" spans="1:10" hidden="1" x14ac:dyDescent="0.25">
      <c r="A154" s="2">
        <v>2</v>
      </c>
      <c r="B154" t="e">
        <f t="shared" ca="1" si="34"/>
        <v>#REF!</v>
      </c>
      <c r="C154" t="e">
        <f t="shared" ca="1" si="35"/>
        <v>#REF!</v>
      </c>
      <c r="D154" s="1" t="e">
        <f t="shared" ca="1" si="36"/>
        <v>#REF!</v>
      </c>
      <c r="E154" t="e">
        <f t="shared" ca="1" si="37"/>
        <v>#REF!</v>
      </c>
      <c r="F154" t="e">
        <f t="shared" ca="1" si="38"/>
        <v>#REF!</v>
      </c>
      <c r="G154" t="e">
        <f t="shared" ca="1" si="39"/>
        <v>#REF!</v>
      </c>
      <c r="H154" t="e">
        <f t="shared" ca="1" si="40"/>
        <v>#REF!</v>
      </c>
      <c r="I154" s="139" t="e">
        <f t="shared" ca="1" si="23"/>
        <v>#REF!</v>
      </c>
      <c r="J154" s="139" t="e">
        <f t="shared" ca="1" si="24"/>
        <v>#REF!</v>
      </c>
    </row>
    <row r="155" spans="1:10" hidden="1" x14ac:dyDescent="0.25">
      <c r="A155" s="2">
        <v>2</v>
      </c>
      <c r="B155" t="e">
        <f t="shared" ca="1" si="34"/>
        <v>#REF!</v>
      </c>
      <c r="C155" t="e">
        <f t="shared" ca="1" si="35"/>
        <v>#REF!</v>
      </c>
      <c r="D155" s="1" t="e">
        <f t="shared" ca="1" si="36"/>
        <v>#REF!</v>
      </c>
      <c r="E155" t="e">
        <f t="shared" ca="1" si="37"/>
        <v>#REF!</v>
      </c>
      <c r="F155" t="e">
        <f t="shared" ca="1" si="38"/>
        <v>#REF!</v>
      </c>
      <c r="G155" t="e">
        <f t="shared" ca="1" si="39"/>
        <v>#REF!</v>
      </c>
      <c r="H155" t="e">
        <f t="shared" ca="1" si="40"/>
        <v>#REF!</v>
      </c>
      <c r="I155" s="139" t="e">
        <f t="shared" ca="1" si="23"/>
        <v>#REF!</v>
      </c>
      <c r="J155" s="139" t="e">
        <f t="shared" ca="1" si="24"/>
        <v>#REF!</v>
      </c>
    </row>
    <row r="156" spans="1:10" hidden="1" x14ac:dyDescent="0.25">
      <c r="A156" s="2">
        <v>2</v>
      </c>
      <c r="B156" t="e">
        <f t="shared" ca="1" si="34"/>
        <v>#REF!</v>
      </c>
      <c r="C156" t="e">
        <f t="shared" ca="1" si="35"/>
        <v>#REF!</v>
      </c>
      <c r="D156" s="1" t="e">
        <f t="shared" ca="1" si="36"/>
        <v>#REF!</v>
      </c>
      <c r="E156" t="e">
        <f t="shared" ca="1" si="37"/>
        <v>#REF!</v>
      </c>
      <c r="F156" t="e">
        <f t="shared" ca="1" si="38"/>
        <v>#REF!</v>
      </c>
      <c r="G156" t="e">
        <f t="shared" ca="1" si="39"/>
        <v>#REF!</v>
      </c>
      <c r="H156" t="e">
        <f t="shared" ca="1" si="40"/>
        <v>#REF!</v>
      </c>
      <c r="I156" s="139" t="e">
        <f t="shared" ca="1" si="23"/>
        <v>#REF!</v>
      </c>
      <c r="J156" s="139" t="e">
        <f t="shared" ca="1" si="24"/>
        <v>#REF!</v>
      </c>
    </row>
    <row r="157" spans="1:10" hidden="1" x14ac:dyDescent="0.25">
      <c r="A157" s="2">
        <v>2</v>
      </c>
      <c r="B157" t="e">
        <f t="shared" ca="1" si="34"/>
        <v>#REF!</v>
      </c>
      <c r="C157" t="e">
        <f t="shared" ca="1" si="35"/>
        <v>#REF!</v>
      </c>
      <c r="D157" s="1" t="e">
        <f t="shared" ca="1" si="36"/>
        <v>#REF!</v>
      </c>
      <c r="E157" t="e">
        <f t="shared" ca="1" si="37"/>
        <v>#REF!</v>
      </c>
      <c r="F157" t="e">
        <f t="shared" ca="1" si="38"/>
        <v>#REF!</v>
      </c>
      <c r="G157" t="e">
        <f t="shared" ca="1" si="39"/>
        <v>#REF!</v>
      </c>
      <c r="H157" t="e">
        <f t="shared" ca="1" si="40"/>
        <v>#REF!</v>
      </c>
      <c r="I157" s="139" t="e">
        <f t="shared" ca="1" si="23"/>
        <v>#REF!</v>
      </c>
      <c r="J157" s="139" t="e">
        <f t="shared" ca="1" si="24"/>
        <v>#REF!</v>
      </c>
    </row>
    <row r="158" spans="1:10" hidden="1" x14ac:dyDescent="0.25">
      <c r="A158" s="2">
        <v>2</v>
      </c>
      <c r="B158" t="e">
        <f t="shared" ca="1" si="34"/>
        <v>#REF!</v>
      </c>
      <c r="C158" t="e">
        <f t="shared" ca="1" si="35"/>
        <v>#REF!</v>
      </c>
      <c r="D158" s="1" t="e">
        <f t="shared" ca="1" si="36"/>
        <v>#REF!</v>
      </c>
      <c r="E158" t="e">
        <f t="shared" ca="1" si="37"/>
        <v>#REF!</v>
      </c>
      <c r="F158" t="e">
        <f t="shared" ca="1" si="38"/>
        <v>#REF!</v>
      </c>
      <c r="G158" t="e">
        <f t="shared" ca="1" si="39"/>
        <v>#REF!</v>
      </c>
      <c r="H158" t="e">
        <f t="shared" ca="1" si="40"/>
        <v>#REF!</v>
      </c>
      <c r="I158" s="139" t="e">
        <f t="shared" ca="1" si="23"/>
        <v>#REF!</v>
      </c>
      <c r="J158" s="139" t="e">
        <f t="shared" ca="1" si="24"/>
        <v>#REF!</v>
      </c>
    </row>
    <row r="159" spans="1:10" hidden="1" x14ac:dyDescent="0.25">
      <c r="A159" s="2">
        <v>2</v>
      </c>
      <c r="B159" t="e">
        <f t="shared" ca="1" si="34"/>
        <v>#REF!</v>
      </c>
      <c r="C159" t="e">
        <f t="shared" ca="1" si="35"/>
        <v>#REF!</v>
      </c>
      <c r="D159" s="1" t="e">
        <f t="shared" ca="1" si="36"/>
        <v>#REF!</v>
      </c>
      <c r="E159" t="e">
        <f t="shared" ca="1" si="37"/>
        <v>#REF!</v>
      </c>
      <c r="F159" t="e">
        <f t="shared" ca="1" si="38"/>
        <v>#REF!</v>
      </c>
      <c r="G159" t="e">
        <f t="shared" ca="1" si="39"/>
        <v>#REF!</v>
      </c>
      <c r="H159" t="e">
        <f t="shared" ca="1" si="40"/>
        <v>#REF!</v>
      </c>
      <c r="I159" s="139" t="e">
        <f t="shared" ca="1" si="23"/>
        <v>#REF!</v>
      </c>
      <c r="J159" s="139" t="e">
        <f t="shared" ca="1" si="24"/>
        <v>#REF!</v>
      </c>
    </row>
    <row r="160" spans="1:10" hidden="1" x14ac:dyDescent="0.25">
      <c r="A160" s="2">
        <v>2</v>
      </c>
      <c r="B160" t="e">
        <f t="shared" ca="1" si="34"/>
        <v>#REF!</v>
      </c>
      <c r="C160" t="e">
        <f t="shared" ca="1" si="35"/>
        <v>#REF!</v>
      </c>
      <c r="D160" s="1" t="e">
        <f t="shared" ca="1" si="36"/>
        <v>#REF!</v>
      </c>
      <c r="E160" t="e">
        <f t="shared" ca="1" si="37"/>
        <v>#REF!</v>
      </c>
      <c r="F160" t="e">
        <f t="shared" ca="1" si="38"/>
        <v>#REF!</v>
      </c>
      <c r="G160" t="e">
        <f t="shared" ca="1" si="39"/>
        <v>#REF!</v>
      </c>
      <c r="H160" t="e">
        <f t="shared" ca="1" si="40"/>
        <v>#REF!</v>
      </c>
      <c r="I160" s="139" t="e">
        <f t="shared" ca="1" si="23"/>
        <v>#REF!</v>
      </c>
      <c r="J160" s="139" t="e">
        <f t="shared" ca="1" si="24"/>
        <v>#REF!</v>
      </c>
    </row>
    <row r="161" spans="1:10" hidden="1" x14ac:dyDescent="0.25">
      <c r="A161" s="2">
        <v>2</v>
      </c>
      <c r="B161" t="e">
        <f t="shared" ca="1" si="34"/>
        <v>#REF!</v>
      </c>
      <c r="C161" t="e">
        <f t="shared" ca="1" si="35"/>
        <v>#REF!</v>
      </c>
      <c r="D161" s="1" t="e">
        <f t="shared" ca="1" si="36"/>
        <v>#REF!</v>
      </c>
      <c r="E161" t="e">
        <f t="shared" ca="1" si="37"/>
        <v>#REF!</v>
      </c>
      <c r="F161" t="e">
        <f t="shared" ca="1" si="38"/>
        <v>#REF!</v>
      </c>
      <c r="G161" t="e">
        <f t="shared" ca="1" si="39"/>
        <v>#REF!</v>
      </c>
      <c r="H161" t="e">
        <f t="shared" ca="1" si="40"/>
        <v>#REF!</v>
      </c>
      <c r="I161" s="139" t="e">
        <f t="shared" ca="1" si="23"/>
        <v>#REF!</v>
      </c>
      <c r="J161" s="139" t="e">
        <f t="shared" ca="1" si="24"/>
        <v>#REF!</v>
      </c>
    </row>
    <row r="162" spans="1:10" hidden="1" x14ac:dyDescent="0.25">
      <c r="A162" s="2">
        <v>2</v>
      </c>
      <c r="B162" t="e">
        <f t="shared" ca="1" si="34"/>
        <v>#REF!</v>
      </c>
      <c r="C162" t="e">
        <f t="shared" ca="1" si="35"/>
        <v>#REF!</v>
      </c>
      <c r="D162" s="1" t="e">
        <f t="shared" ca="1" si="36"/>
        <v>#REF!</v>
      </c>
      <c r="E162" t="e">
        <f t="shared" ca="1" si="37"/>
        <v>#REF!</v>
      </c>
      <c r="F162" t="e">
        <f t="shared" ca="1" si="38"/>
        <v>#REF!</v>
      </c>
      <c r="G162" t="e">
        <f t="shared" ca="1" si="39"/>
        <v>#REF!</v>
      </c>
      <c r="H162" t="e">
        <f t="shared" ca="1" si="40"/>
        <v>#REF!</v>
      </c>
      <c r="I162" s="139" t="e">
        <f t="shared" ca="1" si="23"/>
        <v>#REF!</v>
      </c>
      <c r="J162" s="139" t="e">
        <f t="shared" ca="1" si="24"/>
        <v>#REF!</v>
      </c>
    </row>
    <row r="163" spans="1:10" hidden="1" x14ac:dyDescent="0.25">
      <c r="A163" s="2">
        <v>2</v>
      </c>
      <c r="B163" t="e">
        <f t="shared" ref="B163:B194" ca="1" si="41">IF(E163&lt;&gt;"-",IF(INDIRECT($A$1&amp;"!"&amp;CELL("address",$CU43))&lt;&gt;"END",IF(INDIRECT($A$1&amp;"!"&amp;CELL("address",P43))&lt;&gt;0,INDIRECT($A$1&amp;"!"&amp;CELL("address",$F43)),"-"),REPT("-",10)),"-")</f>
        <v>#REF!</v>
      </c>
      <c r="C163" t="e">
        <f t="shared" ref="C163:C194" ca="1" si="42">IF(E163&lt;&gt;"-",IF(INDIRECT($A$1&amp;"!"&amp;CELL("address",$CU43))&lt;&gt;"END",IF(INDIRECT($A$1&amp;"!"&amp;CELL("address",P43))&lt;&gt;0,INDIRECT($A$1&amp;"!"&amp;CELL("address",$CU43)),"-"),REPT("-",10)),"-")</f>
        <v>#REF!</v>
      </c>
      <c r="D163" s="1" t="e">
        <f t="shared" ref="D163:D194" ca="1" si="43">IF(E163&lt;&gt;"-",IF(INDIRECT($A$1&amp;"!"&amp;CELL("address",$CU43))&lt;&gt;"END",IF(INDIRECT($A$1&amp;"!"&amp;CELL("address",P43))&lt;&gt;0,INDIRECT($A$1&amp;"!"&amp;CELL("address",$H43)),"-"),REPT("-",10)),"-")</f>
        <v>#REF!</v>
      </c>
      <c r="E163" t="e">
        <f t="shared" ref="E163:E194" ca="1" si="44">IF((IF(INDIRECT($A$1&amp;"!"&amp;CELL("address",$CU43))&lt;&gt;"END",IF(INDIRECT($A$1&amp;"!"&amp;CELL("address",P43))&lt;&gt;0,INDIRECT($A$1&amp;"!"&amp;CELL("address",$P43)),"-"),REPT("-",10)))&lt;&gt;0,(IF(INDIRECT($A$1&amp;"!"&amp;CELL("address",$CU43))&lt;&gt;"END",IF(INDIRECT($A$1&amp;"!"&amp;CELL("address",P43))&lt;&gt;0,INDIRECT($A$1&amp;"!"&amp;CELL("address",$P43)),"-"),REPT("-",10))),"-")</f>
        <v>#REF!</v>
      </c>
      <c r="F163" t="e">
        <f t="shared" ref="F163:F194" ca="1" si="45">IF(E163&lt;&gt;"-",IF(INDIRECT($A$1&amp;"!"&amp;CELL("address",$CU43))&lt;&gt;"END",IF(INDIRECT($A$1&amp;"!"&amp;CELL("address",P43))&lt;&gt;0,INDIRECT($A$1&amp;"!"&amp;CELL("address",$Q43)),"-"),REPT("-",10)),"-")</f>
        <v>#REF!</v>
      </c>
      <c r="G163" t="e">
        <f t="shared" ref="G163:G194" ca="1" si="46">IF(E163&lt;&gt;"-",IF(INDIRECT($A$1&amp;"!"&amp;CELL("address",$CU43))&lt;&gt;"END",IF(INDIRECT($A$1&amp;"!"&amp;CELL("address",P43))&lt;&gt;0,INDIRECT($A$1&amp;"!"&amp;CELL("address",$R43)),"-"),REPT("-",10)),"-")</f>
        <v>#REF!</v>
      </c>
      <c r="H163" t="e">
        <f t="shared" ref="H163:H194" ca="1" si="47">IF(E163&lt;&gt;"-",IF(INDIRECT($A$1&amp;"!"&amp;CELL("address",$CU43))&lt;&gt;"END",IF(INDIRECT($A$1&amp;"!"&amp;CELL("address",P43))&lt;&gt;0,INDIRECT($A$1&amp;"!"&amp;CELL("address",$S43)),"-"),REPT("-",10)),"-")</f>
        <v>#REF!</v>
      </c>
      <c r="I163" s="139" t="e">
        <f t="shared" ca="1" si="23"/>
        <v>#REF!</v>
      </c>
      <c r="J163" s="139" t="e">
        <f t="shared" ca="1" si="24"/>
        <v>#REF!</v>
      </c>
    </row>
    <row r="164" spans="1:10" hidden="1" x14ac:dyDescent="0.25">
      <c r="A164" s="2">
        <v>2</v>
      </c>
      <c r="B164" t="e">
        <f t="shared" ca="1" si="41"/>
        <v>#REF!</v>
      </c>
      <c r="C164" t="e">
        <f t="shared" ca="1" si="42"/>
        <v>#REF!</v>
      </c>
      <c r="D164" s="1" t="e">
        <f t="shared" ca="1" si="43"/>
        <v>#REF!</v>
      </c>
      <c r="E164" t="e">
        <f t="shared" ca="1" si="44"/>
        <v>#REF!</v>
      </c>
      <c r="F164" t="e">
        <f t="shared" ca="1" si="45"/>
        <v>#REF!</v>
      </c>
      <c r="G164" t="e">
        <f t="shared" ca="1" si="46"/>
        <v>#REF!</v>
      </c>
      <c r="H164" t="e">
        <f t="shared" ca="1" si="47"/>
        <v>#REF!</v>
      </c>
      <c r="I164" s="139" t="e">
        <f t="shared" ca="1" si="23"/>
        <v>#REF!</v>
      </c>
      <c r="J164" s="139" t="e">
        <f t="shared" ca="1" si="24"/>
        <v>#REF!</v>
      </c>
    </row>
    <row r="165" spans="1:10" hidden="1" x14ac:dyDescent="0.25">
      <c r="A165" s="2">
        <v>2</v>
      </c>
      <c r="B165" t="e">
        <f t="shared" ca="1" si="41"/>
        <v>#REF!</v>
      </c>
      <c r="C165" t="e">
        <f t="shared" ca="1" si="42"/>
        <v>#REF!</v>
      </c>
      <c r="D165" s="1" t="e">
        <f t="shared" ca="1" si="43"/>
        <v>#REF!</v>
      </c>
      <c r="E165" t="e">
        <f t="shared" ca="1" si="44"/>
        <v>#REF!</v>
      </c>
      <c r="F165" t="e">
        <f t="shared" ca="1" si="45"/>
        <v>#REF!</v>
      </c>
      <c r="G165" t="e">
        <f t="shared" ca="1" si="46"/>
        <v>#REF!</v>
      </c>
      <c r="H165" t="e">
        <f t="shared" ca="1" si="47"/>
        <v>#REF!</v>
      </c>
      <c r="I165" s="139" t="e">
        <f t="shared" ca="1" si="23"/>
        <v>#REF!</v>
      </c>
      <c r="J165" s="139" t="e">
        <f t="shared" ca="1" si="24"/>
        <v>#REF!</v>
      </c>
    </row>
    <row r="166" spans="1:10" hidden="1" x14ac:dyDescent="0.25">
      <c r="A166" s="2">
        <v>2</v>
      </c>
      <c r="B166" t="e">
        <f t="shared" ca="1" si="41"/>
        <v>#REF!</v>
      </c>
      <c r="C166" t="e">
        <f t="shared" ca="1" si="42"/>
        <v>#REF!</v>
      </c>
      <c r="D166" s="1" t="e">
        <f t="shared" ca="1" si="43"/>
        <v>#REF!</v>
      </c>
      <c r="E166" t="e">
        <f t="shared" ca="1" si="44"/>
        <v>#REF!</v>
      </c>
      <c r="F166" t="e">
        <f t="shared" ca="1" si="45"/>
        <v>#REF!</v>
      </c>
      <c r="G166" t="e">
        <f t="shared" ca="1" si="46"/>
        <v>#REF!</v>
      </c>
      <c r="H166" t="e">
        <f t="shared" ca="1" si="47"/>
        <v>#REF!</v>
      </c>
      <c r="I166" s="139" t="e">
        <f t="shared" ca="1" si="23"/>
        <v>#REF!</v>
      </c>
      <c r="J166" s="139" t="e">
        <f t="shared" ca="1" si="24"/>
        <v>#REF!</v>
      </c>
    </row>
    <row r="167" spans="1:10" x14ac:dyDescent="0.25">
      <c r="A167" s="2">
        <v>2</v>
      </c>
      <c r="B167" t="e">
        <f t="shared" ca="1" si="41"/>
        <v>#REF!</v>
      </c>
      <c r="C167" t="e">
        <f t="shared" ca="1" si="42"/>
        <v>#REF!</v>
      </c>
      <c r="D167" s="1" t="e">
        <f t="shared" ca="1" si="43"/>
        <v>#REF!</v>
      </c>
      <c r="E167" t="e">
        <f t="shared" ca="1" si="44"/>
        <v>#REF!</v>
      </c>
      <c r="F167" t="e">
        <f t="shared" ca="1" si="45"/>
        <v>#REF!</v>
      </c>
      <c r="G167" t="e">
        <f t="shared" ca="1" si="46"/>
        <v>#REF!</v>
      </c>
      <c r="H167" t="e">
        <f t="shared" ca="1" si="47"/>
        <v>#REF!</v>
      </c>
      <c r="I167" s="139" t="e">
        <f t="shared" ca="1" si="23"/>
        <v>#REF!</v>
      </c>
      <c r="J167" s="139" t="e">
        <f t="shared" ca="1" si="24"/>
        <v>#REF!</v>
      </c>
    </row>
    <row r="168" spans="1:10" hidden="1" x14ac:dyDescent="0.25">
      <c r="A168" s="2">
        <v>2</v>
      </c>
      <c r="B168" t="e">
        <f t="shared" ca="1" si="41"/>
        <v>#REF!</v>
      </c>
      <c r="C168" t="e">
        <f t="shared" ca="1" si="42"/>
        <v>#REF!</v>
      </c>
      <c r="D168" s="1" t="e">
        <f t="shared" ca="1" si="43"/>
        <v>#REF!</v>
      </c>
      <c r="E168" t="e">
        <f t="shared" ca="1" si="44"/>
        <v>#REF!</v>
      </c>
      <c r="F168" t="e">
        <f t="shared" ca="1" si="45"/>
        <v>#REF!</v>
      </c>
      <c r="G168" t="e">
        <f t="shared" ca="1" si="46"/>
        <v>#REF!</v>
      </c>
      <c r="H168" t="e">
        <f t="shared" ca="1" si="47"/>
        <v>#REF!</v>
      </c>
      <c r="I168" s="139" t="e">
        <f t="shared" ca="1" si="23"/>
        <v>#REF!</v>
      </c>
      <c r="J168" s="139" t="e">
        <f t="shared" ca="1" si="24"/>
        <v>#REF!</v>
      </c>
    </row>
    <row r="169" spans="1:10" hidden="1" x14ac:dyDescent="0.25">
      <c r="A169" s="2">
        <v>2</v>
      </c>
      <c r="B169" t="e">
        <f t="shared" ca="1" si="41"/>
        <v>#REF!</v>
      </c>
      <c r="C169" t="e">
        <f t="shared" ca="1" si="42"/>
        <v>#REF!</v>
      </c>
      <c r="D169" s="1" t="e">
        <f t="shared" ca="1" si="43"/>
        <v>#REF!</v>
      </c>
      <c r="E169" t="e">
        <f t="shared" ca="1" si="44"/>
        <v>#REF!</v>
      </c>
      <c r="F169" t="e">
        <f t="shared" ca="1" si="45"/>
        <v>#REF!</v>
      </c>
      <c r="G169" t="e">
        <f t="shared" ca="1" si="46"/>
        <v>#REF!</v>
      </c>
      <c r="H169" t="e">
        <f t="shared" ca="1" si="47"/>
        <v>#REF!</v>
      </c>
      <c r="I169" s="139" t="e">
        <f t="shared" ca="1" si="23"/>
        <v>#REF!</v>
      </c>
      <c r="J169" s="139" t="e">
        <f t="shared" ca="1" si="24"/>
        <v>#REF!</v>
      </c>
    </row>
    <row r="170" spans="1:10" hidden="1" x14ac:dyDescent="0.25">
      <c r="A170" s="2">
        <v>2</v>
      </c>
      <c r="B170" t="e">
        <f t="shared" ca="1" si="41"/>
        <v>#REF!</v>
      </c>
      <c r="C170" t="e">
        <f t="shared" ca="1" si="42"/>
        <v>#REF!</v>
      </c>
      <c r="D170" s="1" t="e">
        <f t="shared" ca="1" si="43"/>
        <v>#REF!</v>
      </c>
      <c r="E170" t="e">
        <f t="shared" ca="1" si="44"/>
        <v>#REF!</v>
      </c>
      <c r="F170" t="e">
        <f t="shared" ca="1" si="45"/>
        <v>#REF!</v>
      </c>
      <c r="G170" t="e">
        <f t="shared" ca="1" si="46"/>
        <v>#REF!</v>
      </c>
      <c r="H170" t="e">
        <f t="shared" ca="1" si="47"/>
        <v>#REF!</v>
      </c>
      <c r="I170" s="139" t="e">
        <f t="shared" ca="1" si="23"/>
        <v>#REF!</v>
      </c>
      <c r="J170" s="139" t="e">
        <f t="shared" ca="1" si="24"/>
        <v>#REF!</v>
      </c>
    </row>
    <row r="171" spans="1:10" hidden="1" x14ac:dyDescent="0.25">
      <c r="A171" s="2">
        <v>2</v>
      </c>
      <c r="B171" t="e">
        <f t="shared" ca="1" si="41"/>
        <v>#REF!</v>
      </c>
      <c r="C171" t="e">
        <f t="shared" ca="1" si="42"/>
        <v>#REF!</v>
      </c>
      <c r="D171" s="1" t="e">
        <f t="shared" ca="1" si="43"/>
        <v>#REF!</v>
      </c>
      <c r="E171" t="e">
        <f t="shared" ca="1" si="44"/>
        <v>#REF!</v>
      </c>
      <c r="F171" t="e">
        <f t="shared" ca="1" si="45"/>
        <v>#REF!</v>
      </c>
      <c r="G171" t="e">
        <f t="shared" ca="1" si="46"/>
        <v>#REF!</v>
      </c>
      <c r="H171" t="e">
        <f t="shared" ca="1" si="47"/>
        <v>#REF!</v>
      </c>
      <c r="I171" s="139" t="e">
        <f t="shared" ca="1" si="23"/>
        <v>#REF!</v>
      </c>
      <c r="J171" s="139" t="e">
        <f t="shared" ca="1" si="24"/>
        <v>#REF!</v>
      </c>
    </row>
    <row r="172" spans="1:10" hidden="1" x14ac:dyDescent="0.25">
      <c r="A172" s="2">
        <v>2</v>
      </c>
      <c r="B172" t="e">
        <f t="shared" ca="1" si="41"/>
        <v>#REF!</v>
      </c>
      <c r="C172" t="e">
        <f t="shared" ca="1" si="42"/>
        <v>#REF!</v>
      </c>
      <c r="D172" s="1" t="e">
        <f t="shared" ca="1" si="43"/>
        <v>#REF!</v>
      </c>
      <c r="E172" t="e">
        <f t="shared" ca="1" si="44"/>
        <v>#REF!</v>
      </c>
      <c r="F172" t="e">
        <f t="shared" ca="1" si="45"/>
        <v>#REF!</v>
      </c>
      <c r="G172" t="e">
        <f t="shared" ca="1" si="46"/>
        <v>#REF!</v>
      </c>
      <c r="H172" t="e">
        <f t="shared" ca="1" si="47"/>
        <v>#REF!</v>
      </c>
      <c r="I172" s="139" t="e">
        <f t="shared" ca="1" si="23"/>
        <v>#REF!</v>
      </c>
      <c r="J172" s="139" t="e">
        <f t="shared" ca="1" si="24"/>
        <v>#REF!</v>
      </c>
    </row>
    <row r="173" spans="1:10" hidden="1" x14ac:dyDescent="0.25">
      <c r="A173" s="2">
        <v>2</v>
      </c>
      <c r="B173" t="e">
        <f t="shared" ca="1" si="41"/>
        <v>#REF!</v>
      </c>
      <c r="C173" t="e">
        <f t="shared" ca="1" si="42"/>
        <v>#REF!</v>
      </c>
      <c r="D173" s="1" t="e">
        <f t="shared" ca="1" si="43"/>
        <v>#REF!</v>
      </c>
      <c r="E173" t="e">
        <f t="shared" ca="1" si="44"/>
        <v>#REF!</v>
      </c>
      <c r="F173" t="e">
        <f t="shared" ca="1" si="45"/>
        <v>#REF!</v>
      </c>
      <c r="G173" t="e">
        <f t="shared" ca="1" si="46"/>
        <v>#REF!</v>
      </c>
      <c r="H173" t="e">
        <f t="shared" ca="1" si="47"/>
        <v>#REF!</v>
      </c>
      <c r="I173" s="139" t="e">
        <f t="shared" ca="1" si="23"/>
        <v>#REF!</v>
      </c>
      <c r="J173" s="139" t="e">
        <f t="shared" ca="1" si="24"/>
        <v>#REF!</v>
      </c>
    </row>
    <row r="174" spans="1:10" hidden="1" x14ac:dyDescent="0.25">
      <c r="A174" s="2">
        <v>2</v>
      </c>
      <c r="B174" t="e">
        <f t="shared" ca="1" si="41"/>
        <v>#REF!</v>
      </c>
      <c r="C174" t="e">
        <f t="shared" ca="1" si="42"/>
        <v>#REF!</v>
      </c>
      <c r="D174" s="1" t="e">
        <f t="shared" ca="1" si="43"/>
        <v>#REF!</v>
      </c>
      <c r="E174" t="e">
        <f t="shared" ca="1" si="44"/>
        <v>#REF!</v>
      </c>
      <c r="F174" t="e">
        <f t="shared" ca="1" si="45"/>
        <v>#REF!</v>
      </c>
      <c r="G174" t="e">
        <f t="shared" ca="1" si="46"/>
        <v>#REF!</v>
      </c>
      <c r="H174" t="e">
        <f t="shared" ca="1" si="47"/>
        <v>#REF!</v>
      </c>
      <c r="I174" s="139" t="e">
        <f t="shared" ca="1" si="23"/>
        <v>#REF!</v>
      </c>
      <c r="J174" s="139" t="e">
        <f t="shared" ca="1" si="24"/>
        <v>#REF!</v>
      </c>
    </row>
    <row r="175" spans="1:10" hidden="1" x14ac:dyDescent="0.25">
      <c r="A175" s="2">
        <v>2</v>
      </c>
      <c r="B175" t="e">
        <f t="shared" ca="1" si="41"/>
        <v>#REF!</v>
      </c>
      <c r="C175" t="e">
        <f t="shared" ca="1" si="42"/>
        <v>#REF!</v>
      </c>
      <c r="D175" s="1" t="e">
        <f t="shared" ca="1" si="43"/>
        <v>#REF!</v>
      </c>
      <c r="E175" t="e">
        <f t="shared" ca="1" si="44"/>
        <v>#REF!</v>
      </c>
      <c r="F175" t="e">
        <f t="shared" ca="1" si="45"/>
        <v>#REF!</v>
      </c>
      <c r="G175" t="e">
        <f t="shared" ca="1" si="46"/>
        <v>#REF!</v>
      </c>
      <c r="H175" t="e">
        <f t="shared" ca="1" si="47"/>
        <v>#REF!</v>
      </c>
      <c r="I175" s="139" t="e">
        <f t="shared" ca="1" si="23"/>
        <v>#REF!</v>
      </c>
      <c r="J175" s="139" t="e">
        <f t="shared" ca="1" si="24"/>
        <v>#REF!</v>
      </c>
    </row>
    <row r="176" spans="1:10" hidden="1" x14ac:dyDescent="0.25">
      <c r="A176" s="2">
        <v>2</v>
      </c>
      <c r="B176" t="e">
        <f t="shared" ca="1" si="41"/>
        <v>#REF!</v>
      </c>
      <c r="C176" t="e">
        <f t="shared" ca="1" si="42"/>
        <v>#REF!</v>
      </c>
      <c r="D176" s="1" t="e">
        <f t="shared" ca="1" si="43"/>
        <v>#REF!</v>
      </c>
      <c r="E176" t="e">
        <f t="shared" ca="1" si="44"/>
        <v>#REF!</v>
      </c>
      <c r="F176" t="e">
        <f t="shared" ca="1" si="45"/>
        <v>#REF!</v>
      </c>
      <c r="G176" t="e">
        <f t="shared" ca="1" si="46"/>
        <v>#REF!</v>
      </c>
      <c r="H176" t="e">
        <f t="shared" ca="1" si="47"/>
        <v>#REF!</v>
      </c>
      <c r="I176" s="139" t="e">
        <f t="shared" ca="1" si="23"/>
        <v>#REF!</v>
      </c>
      <c r="J176" s="139" t="e">
        <f t="shared" ca="1" si="24"/>
        <v>#REF!</v>
      </c>
    </row>
    <row r="177" spans="1:10" hidden="1" x14ac:dyDescent="0.25">
      <c r="A177" s="2">
        <v>2</v>
      </c>
      <c r="B177" t="e">
        <f t="shared" ca="1" si="41"/>
        <v>#REF!</v>
      </c>
      <c r="C177" t="e">
        <f t="shared" ca="1" si="42"/>
        <v>#REF!</v>
      </c>
      <c r="D177" s="1" t="e">
        <f t="shared" ca="1" si="43"/>
        <v>#REF!</v>
      </c>
      <c r="E177" t="e">
        <f t="shared" ca="1" si="44"/>
        <v>#REF!</v>
      </c>
      <c r="F177" t="e">
        <f t="shared" ca="1" si="45"/>
        <v>#REF!</v>
      </c>
      <c r="G177" t="e">
        <f t="shared" ca="1" si="46"/>
        <v>#REF!</v>
      </c>
      <c r="H177" t="e">
        <f t="shared" ca="1" si="47"/>
        <v>#REF!</v>
      </c>
      <c r="I177" s="139" t="e">
        <f t="shared" ca="1" si="23"/>
        <v>#REF!</v>
      </c>
      <c r="J177" s="139" t="e">
        <f t="shared" ca="1" si="24"/>
        <v>#REF!</v>
      </c>
    </row>
    <row r="178" spans="1:10" hidden="1" x14ac:dyDescent="0.25">
      <c r="A178" s="2">
        <v>2</v>
      </c>
      <c r="B178" t="e">
        <f t="shared" ca="1" si="41"/>
        <v>#REF!</v>
      </c>
      <c r="C178" t="e">
        <f t="shared" ca="1" si="42"/>
        <v>#REF!</v>
      </c>
      <c r="D178" s="1" t="e">
        <f t="shared" ca="1" si="43"/>
        <v>#REF!</v>
      </c>
      <c r="E178" t="e">
        <f t="shared" ca="1" si="44"/>
        <v>#REF!</v>
      </c>
      <c r="F178" t="e">
        <f t="shared" ca="1" si="45"/>
        <v>#REF!</v>
      </c>
      <c r="G178" t="e">
        <f t="shared" ca="1" si="46"/>
        <v>#REF!</v>
      </c>
      <c r="H178" t="e">
        <f t="shared" ca="1" si="47"/>
        <v>#REF!</v>
      </c>
      <c r="I178" s="139" t="e">
        <f t="shared" ca="1" si="23"/>
        <v>#REF!</v>
      </c>
      <c r="J178" s="139" t="e">
        <f t="shared" ca="1" si="24"/>
        <v>#REF!</v>
      </c>
    </row>
    <row r="179" spans="1:10" hidden="1" x14ac:dyDescent="0.25">
      <c r="A179" s="2">
        <v>2</v>
      </c>
      <c r="B179" t="e">
        <f t="shared" ca="1" si="41"/>
        <v>#REF!</v>
      </c>
      <c r="C179" t="e">
        <f t="shared" ca="1" si="42"/>
        <v>#REF!</v>
      </c>
      <c r="D179" s="1" t="e">
        <f t="shared" ca="1" si="43"/>
        <v>#REF!</v>
      </c>
      <c r="E179" t="e">
        <f t="shared" ca="1" si="44"/>
        <v>#REF!</v>
      </c>
      <c r="F179" t="e">
        <f t="shared" ca="1" si="45"/>
        <v>#REF!</v>
      </c>
      <c r="G179" t="e">
        <f t="shared" ca="1" si="46"/>
        <v>#REF!</v>
      </c>
      <c r="H179" t="e">
        <f t="shared" ca="1" si="47"/>
        <v>#REF!</v>
      </c>
      <c r="I179" s="139" t="e">
        <f t="shared" ca="1" si="23"/>
        <v>#REF!</v>
      </c>
      <c r="J179" s="139" t="e">
        <f t="shared" ca="1" si="24"/>
        <v>#REF!</v>
      </c>
    </row>
    <row r="180" spans="1:10" x14ac:dyDescent="0.25">
      <c r="A180" s="2">
        <v>2</v>
      </c>
      <c r="B180" t="e">
        <f t="shared" ca="1" si="41"/>
        <v>#REF!</v>
      </c>
      <c r="C180" t="e">
        <f t="shared" ca="1" si="42"/>
        <v>#REF!</v>
      </c>
      <c r="D180" s="1" t="e">
        <f t="shared" ca="1" si="43"/>
        <v>#REF!</v>
      </c>
      <c r="E180" t="e">
        <f t="shared" ca="1" si="44"/>
        <v>#REF!</v>
      </c>
      <c r="F180" t="e">
        <f t="shared" ca="1" si="45"/>
        <v>#REF!</v>
      </c>
      <c r="G180" t="e">
        <f t="shared" ca="1" si="46"/>
        <v>#REF!</v>
      </c>
      <c r="H180" t="e">
        <f t="shared" ca="1" si="47"/>
        <v>#REF!</v>
      </c>
      <c r="I180" s="139" t="e">
        <f t="shared" ref="I180:I243" ca="1" si="48">B180&amp;D180&amp;E180</f>
        <v>#REF!</v>
      </c>
      <c r="J180" s="139" t="e">
        <f t="shared" ref="J180:J243" ca="1" si="49">D180&amp;E180</f>
        <v>#REF!</v>
      </c>
    </row>
    <row r="181" spans="1:10" x14ac:dyDescent="0.25">
      <c r="A181" s="2">
        <v>2</v>
      </c>
      <c r="B181" t="e">
        <f t="shared" ca="1" si="41"/>
        <v>#REF!</v>
      </c>
      <c r="C181" t="e">
        <f t="shared" ca="1" si="42"/>
        <v>#REF!</v>
      </c>
      <c r="D181" s="1" t="e">
        <f t="shared" ca="1" si="43"/>
        <v>#REF!</v>
      </c>
      <c r="E181" t="e">
        <f t="shared" ca="1" si="44"/>
        <v>#REF!</v>
      </c>
      <c r="F181" t="e">
        <f t="shared" ca="1" si="45"/>
        <v>#REF!</v>
      </c>
      <c r="G181" t="e">
        <f t="shared" ca="1" si="46"/>
        <v>#REF!</v>
      </c>
      <c r="H181" t="e">
        <f t="shared" ca="1" si="47"/>
        <v>#REF!</v>
      </c>
      <c r="I181" s="139" t="e">
        <f t="shared" ca="1" si="48"/>
        <v>#REF!</v>
      </c>
      <c r="J181" s="139" t="e">
        <f t="shared" ca="1" si="49"/>
        <v>#REF!</v>
      </c>
    </row>
    <row r="182" spans="1:10" hidden="1" x14ac:dyDescent="0.25">
      <c r="A182" s="2">
        <v>2</v>
      </c>
      <c r="B182" t="e">
        <f t="shared" ca="1" si="41"/>
        <v>#REF!</v>
      </c>
      <c r="C182" t="e">
        <f t="shared" ca="1" si="42"/>
        <v>#REF!</v>
      </c>
      <c r="D182" s="1" t="e">
        <f t="shared" ca="1" si="43"/>
        <v>#REF!</v>
      </c>
      <c r="E182" t="e">
        <f t="shared" ca="1" si="44"/>
        <v>#REF!</v>
      </c>
      <c r="F182" t="e">
        <f t="shared" ca="1" si="45"/>
        <v>#REF!</v>
      </c>
      <c r="G182" t="e">
        <f t="shared" ca="1" si="46"/>
        <v>#REF!</v>
      </c>
      <c r="H182" t="e">
        <f t="shared" ca="1" si="47"/>
        <v>#REF!</v>
      </c>
      <c r="I182" s="139" t="e">
        <f t="shared" ca="1" si="48"/>
        <v>#REF!</v>
      </c>
      <c r="J182" s="139" t="e">
        <f t="shared" ca="1" si="49"/>
        <v>#REF!</v>
      </c>
    </row>
    <row r="183" spans="1:10" hidden="1" x14ac:dyDescent="0.25">
      <c r="A183" s="2">
        <v>2</v>
      </c>
      <c r="B183" t="e">
        <f t="shared" ca="1" si="41"/>
        <v>#REF!</v>
      </c>
      <c r="C183" t="e">
        <f t="shared" ca="1" si="42"/>
        <v>#REF!</v>
      </c>
      <c r="D183" s="1" t="e">
        <f t="shared" ca="1" si="43"/>
        <v>#REF!</v>
      </c>
      <c r="E183" t="e">
        <f t="shared" ca="1" si="44"/>
        <v>#REF!</v>
      </c>
      <c r="F183" t="e">
        <f t="shared" ca="1" si="45"/>
        <v>#REF!</v>
      </c>
      <c r="G183" t="e">
        <f t="shared" ca="1" si="46"/>
        <v>#REF!</v>
      </c>
      <c r="H183" t="e">
        <f t="shared" ca="1" si="47"/>
        <v>#REF!</v>
      </c>
      <c r="I183" s="139" t="e">
        <f t="shared" ca="1" si="48"/>
        <v>#REF!</v>
      </c>
      <c r="J183" s="139" t="e">
        <f t="shared" ca="1" si="49"/>
        <v>#REF!</v>
      </c>
    </row>
    <row r="184" spans="1:10" hidden="1" x14ac:dyDescent="0.25">
      <c r="A184" s="2">
        <v>2</v>
      </c>
      <c r="B184" t="e">
        <f t="shared" ca="1" si="41"/>
        <v>#REF!</v>
      </c>
      <c r="C184" t="e">
        <f t="shared" ca="1" si="42"/>
        <v>#REF!</v>
      </c>
      <c r="D184" s="1" t="e">
        <f t="shared" ca="1" si="43"/>
        <v>#REF!</v>
      </c>
      <c r="E184" t="e">
        <f t="shared" ca="1" si="44"/>
        <v>#REF!</v>
      </c>
      <c r="F184" t="e">
        <f t="shared" ca="1" si="45"/>
        <v>#REF!</v>
      </c>
      <c r="G184" t="e">
        <f t="shared" ca="1" si="46"/>
        <v>#REF!</v>
      </c>
      <c r="H184" t="e">
        <f t="shared" ca="1" si="47"/>
        <v>#REF!</v>
      </c>
      <c r="I184" s="139" t="e">
        <f t="shared" ca="1" si="48"/>
        <v>#REF!</v>
      </c>
      <c r="J184" s="139" t="e">
        <f t="shared" ca="1" si="49"/>
        <v>#REF!</v>
      </c>
    </row>
    <row r="185" spans="1:10" hidden="1" x14ac:dyDescent="0.25">
      <c r="A185" s="2">
        <v>2</v>
      </c>
      <c r="B185" t="e">
        <f t="shared" ca="1" si="41"/>
        <v>#REF!</v>
      </c>
      <c r="C185" t="e">
        <f t="shared" ca="1" si="42"/>
        <v>#REF!</v>
      </c>
      <c r="D185" s="1" t="e">
        <f t="shared" ca="1" si="43"/>
        <v>#REF!</v>
      </c>
      <c r="E185" t="e">
        <f t="shared" ca="1" si="44"/>
        <v>#REF!</v>
      </c>
      <c r="F185" t="e">
        <f t="shared" ca="1" si="45"/>
        <v>#REF!</v>
      </c>
      <c r="G185" t="e">
        <f t="shared" ca="1" si="46"/>
        <v>#REF!</v>
      </c>
      <c r="H185" t="e">
        <f t="shared" ca="1" si="47"/>
        <v>#REF!</v>
      </c>
      <c r="I185" s="139" t="e">
        <f t="shared" ca="1" si="48"/>
        <v>#REF!</v>
      </c>
      <c r="J185" s="139" t="e">
        <f t="shared" ca="1" si="49"/>
        <v>#REF!</v>
      </c>
    </row>
    <row r="186" spans="1:10" hidden="1" x14ac:dyDescent="0.25">
      <c r="A186" s="2">
        <v>2</v>
      </c>
      <c r="B186" t="e">
        <f t="shared" ca="1" si="41"/>
        <v>#REF!</v>
      </c>
      <c r="C186" t="e">
        <f t="shared" ca="1" si="42"/>
        <v>#REF!</v>
      </c>
      <c r="D186" s="1" t="e">
        <f t="shared" ca="1" si="43"/>
        <v>#REF!</v>
      </c>
      <c r="E186" t="e">
        <f t="shared" ca="1" si="44"/>
        <v>#REF!</v>
      </c>
      <c r="F186" t="e">
        <f t="shared" ca="1" si="45"/>
        <v>#REF!</v>
      </c>
      <c r="G186" t="e">
        <f t="shared" ca="1" si="46"/>
        <v>#REF!</v>
      </c>
      <c r="H186" t="e">
        <f t="shared" ca="1" si="47"/>
        <v>#REF!</v>
      </c>
      <c r="I186" s="139" t="e">
        <f t="shared" ca="1" si="48"/>
        <v>#REF!</v>
      </c>
      <c r="J186" s="139" t="e">
        <f t="shared" ca="1" si="49"/>
        <v>#REF!</v>
      </c>
    </row>
    <row r="187" spans="1:10" hidden="1" x14ac:dyDescent="0.25">
      <c r="A187" s="2">
        <v>2</v>
      </c>
      <c r="B187" t="e">
        <f t="shared" ca="1" si="41"/>
        <v>#REF!</v>
      </c>
      <c r="C187" t="e">
        <f t="shared" ca="1" si="42"/>
        <v>#REF!</v>
      </c>
      <c r="D187" s="1" t="e">
        <f t="shared" ca="1" si="43"/>
        <v>#REF!</v>
      </c>
      <c r="E187" t="e">
        <f t="shared" ca="1" si="44"/>
        <v>#REF!</v>
      </c>
      <c r="F187" t="e">
        <f t="shared" ca="1" si="45"/>
        <v>#REF!</v>
      </c>
      <c r="G187" t="e">
        <f t="shared" ca="1" si="46"/>
        <v>#REF!</v>
      </c>
      <c r="H187" t="e">
        <f t="shared" ca="1" si="47"/>
        <v>#REF!</v>
      </c>
      <c r="I187" s="139" t="e">
        <f t="shared" ca="1" si="48"/>
        <v>#REF!</v>
      </c>
      <c r="J187" s="139" t="e">
        <f t="shared" ca="1" si="49"/>
        <v>#REF!</v>
      </c>
    </row>
    <row r="188" spans="1:10" hidden="1" x14ac:dyDescent="0.25">
      <c r="A188" s="2">
        <v>2</v>
      </c>
      <c r="B188" t="e">
        <f t="shared" ca="1" si="41"/>
        <v>#REF!</v>
      </c>
      <c r="C188" t="e">
        <f t="shared" ca="1" si="42"/>
        <v>#REF!</v>
      </c>
      <c r="D188" s="1" t="e">
        <f t="shared" ca="1" si="43"/>
        <v>#REF!</v>
      </c>
      <c r="E188" t="e">
        <f t="shared" ca="1" si="44"/>
        <v>#REF!</v>
      </c>
      <c r="F188" t="e">
        <f t="shared" ca="1" si="45"/>
        <v>#REF!</v>
      </c>
      <c r="G188" t="e">
        <f t="shared" ca="1" si="46"/>
        <v>#REF!</v>
      </c>
      <c r="H188" t="e">
        <f t="shared" ca="1" si="47"/>
        <v>#REF!</v>
      </c>
      <c r="I188" s="139" t="e">
        <f t="shared" ca="1" si="48"/>
        <v>#REF!</v>
      </c>
      <c r="J188" s="139" t="e">
        <f t="shared" ca="1" si="49"/>
        <v>#REF!</v>
      </c>
    </row>
    <row r="189" spans="1:10" x14ac:dyDescent="0.25">
      <c r="A189" s="2">
        <v>2</v>
      </c>
      <c r="B189" t="e">
        <f t="shared" ca="1" si="41"/>
        <v>#REF!</v>
      </c>
      <c r="C189" t="e">
        <f t="shared" ca="1" si="42"/>
        <v>#REF!</v>
      </c>
      <c r="D189" s="1" t="e">
        <f t="shared" ca="1" si="43"/>
        <v>#REF!</v>
      </c>
      <c r="E189" t="e">
        <f t="shared" ca="1" si="44"/>
        <v>#REF!</v>
      </c>
      <c r="F189" t="e">
        <f t="shared" ca="1" si="45"/>
        <v>#REF!</v>
      </c>
      <c r="G189" t="e">
        <f t="shared" ca="1" si="46"/>
        <v>#REF!</v>
      </c>
      <c r="H189" t="e">
        <f t="shared" ca="1" si="47"/>
        <v>#REF!</v>
      </c>
      <c r="I189" s="139" t="e">
        <f t="shared" ca="1" si="48"/>
        <v>#REF!</v>
      </c>
      <c r="J189" s="139" t="e">
        <f t="shared" ca="1" si="49"/>
        <v>#REF!</v>
      </c>
    </row>
    <row r="190" spans="1:10" x14ac:dyDescent="0.25">
      <c r="A190" s="2">
        <v>2</v>
      </c>
      <c r="B190" t="e">
        <f t="shared" ca="1" si="41"/>
        <v>#REF!</v>
      </c>
      <c r="C190" t="e">
        <f t="shared" ca="1" si="42"/>
        <v>#REF!</v>
      </c>
      <c r="D190" s="1" t="e">
        <f t="shared" ca="1" si="43"/>
        <v>#REF!</v>
      </c>
      <c r="E190" t="e">
        <f t="shared" ca="1" si="44"/>
        <v>#REF!</v>
      </c>
      <c r="F190" t="e">
        <f t="shared" ca="1" si="45"/>
        <v>#REF!</v>
      </c>
      <c r="G190" t="e">
        <f t="shared" ca="1" si="46"/>
        <v>#REF!</v>
      </c>
      <c r="H190" t="e">
        <f t="shared" ca="1" si="47"/>
        <v>#REF!</v>
      </c>
      <c r="I190" s="139" t="e">
        <f t="shared" ca="1" si="48"/>
        <v>#REF!</v>
      </c>
      <c r="J190" s="139" t="e">
        <f t="shared" ca="1" si="49"/>
        <v>#REF!</v>
      </c>
    </row>
    <row r="191" spans="1:10" hidden="1" x14ac:dyDescent="0.25">
      <c r="A191" s="2">
        <v>2</v>
      </c>
      <c r="B191" t="e">
        <f t="shared" ca="1" si="41"/>
        <v>#REF!</v>
      </c>
      <c r="C191" t="e">
        <f t="shared" ca="1" si="42"/>
        <v>#REF!</v>
      </c>
      <c r="D191" s="1" t="e">
        <f t="shared" ca="1" si="43"/>
        <v>#REF!</v>
      </c>
      <c r="E191" t="e">
        <f t="shared" ca="1" si="44"/>
        <v>#REF!</v>
      </c>
      <c r="F191" t="e">
        <f t="shared" ca="1" si="45"/>
        <v>#REF!</v>
      </c>
      <c r="G191" t="e">
        <f t="shared" ca="1" si="46"/>
        <v>#REF!</v>
      </c>
      <c r="H191" t="e">
        <f t="shared" ca="1" si="47"/>
        <v>#REF!</v>
      </c>
      <c r="I191" s="139" t="e">
        <f t="shared" ca="1" si="48"/>
        <v>#REF!</v>
      </c>
      <c r="J191" s="139" t="e">
        <f t="shared" ca="1" si="49"/>
        <v>#REF!</v>
      </c>
    </row>
    <row r="192" spans="1:10" hidden="1" x14ac:dyDescent="0.25">
      <c r="A192" s="2">
        <v>2</v>
      </c>
      <c r="B192" t="e">
        <f t="shared" ca="1" si="41"/>
        <v>#REF!</v>
      </c>
      <c r="C192" t="e">
        <f t="shared" ca="1" si="42"/>
        <v>#REF!</v>
      </c>
      <c r="D192" s="1" t="e">
        <f t="shared" ca="1" si="43"/>
        <v>#REF!</v>
      </c>
      <c r="E192" t="e">
        <f t="shared" ca="1" si="44"/>
        <v>#REF!</v>
      </c>
      <c r="F192" t="e">
        <f t="shared" ca="1" si="45"/>
        <v>#REF!</v>
      </c>
      <c r="G192" t="e">
        <f t="shared" ca="1" si="46"/>
        <v>#REF!</v>
      </c>
      <c r="H192" t="e">
        <f t="shared" ca="1" si="47"/>
        <v>#REF!</v>
      </c>
      <c r="I192" s="139" t="e">
        <f t="shared" ca="1" si="48"/>
        <v>#REF!</v>
      </c>
      <c r="J192" s="139" t="e">
        <f t="shared" ca="1" si="49"/>
        <v>#REF!</v>
      </c>
    </row>
    <row r="193" spans="1:10" hidden="1" x14ac:dyDescent="0.25">
      <c r="A193" s="2">
        <v>2</v>
      </c>
      <c r="B193" t="e">
        <f t="shared" ca="1" si="41"/>
        <v>#REF!</v>
      </c>
      <c r="C193" t="e">
        <f t="shared" ca="1" si="42"/>
        <v>#REF!</v>
      </c>
      <c r="D193" s="1" t="e">
        <f t="shared" ca="1" si="43"/>
        <v>#REF!</v>
      </c>
      <c r="E193" t="e">
        <f t="shared" ca="1" si="44"/>
        <v>#REF!</v>
      </c>
      <c r="F193" t="e">
        <f t="shared" ca="1" si="45"/>
        <v>#REF!</v>
      </c>
      <c r="G193" t="e">
        <f t="shared" ca="1" si="46"/>
        <v>#REF!</v>
      </c>
      <c r="H193" t="e">
        <f t="shared" ca="1" si="47"/>
        <v>#REF!</v>
      </c>
      <c r="I193" s="139" t="e">
        <f t="shared" ca="1" si="48"/>
        <v>#REF!</v>
      </c>
      <c r="J193" s="139" t="e">
        <f t="shared" ca="1" si="49"/>
        <v>#REF!</v>
      </c>
    </row>
    <row r="194" spans="1:10" hidden="1" x14ac:dyDescent="0.25">
      <c r="A194" s="2">
        <v>2</v>
      </c>
      <c r="B194" t="e">
        <f t="shared" ca="1" si="41"/>
        <v>#REF!</v>
      </c>
      <c r="C194" t="e">
        <f t="shared" ca="1" si="42"/>
        <v>#REF!</v>
      </c>
      <c r="D194" s="1" t="e">
        <f t="shared" ca="1" si="43"/>
        <v>#REF!</v>
      </c>
      <c r="E194" t="e">
        <f t="shared" ca="1" si="44"/>
        <v>#REF!</v>
      </c>
      <c r="F194" t="e">
        <f t="shared" ca="1" si="45"/>
        <v>#REF!</v>
      </c>
      <c r="G194" t="e">
        <f t="shared" ca="1" si="46"/>
        <v>#REF!</v>
      </c>
      <c r="H194" t="e">
        <f t="shared" ca="1" si="47"/>
        <v>#REF!</v>
      </c>
      <c r="I194" s="139" t="e">
        <f t="shared" ca="1" si="48"/>
        <v>#REF!</v>
      </c>
      <c r="J194" s="139" t="e">
        <f t="shared" ca="1" si="49"/>
        <v>#REF!</v>
      </c>
    </row>
    <row r="195" spans="1:10" hidden="1" x14ac:dyDescent="0.25">
      <c r="A195" s="2">
        <v>2</v>
      </c>
      <c r="B195" t="e">
        <f t="shared" ref="B195:B210" ca="1" si="50">IF(E195&lt;&gt;"-",IF(INDIRECT($A$1&amp;"!"&amp;CELL("address",$CU75))&lt;&gt;"END",IF(INDIRECT($A$1&amp;"!"&amp;CELL("address",P75))&lt;&gt;0,INDIRECT($A$1&amp;"!"&amp;CELL("address",$F75)),"-"),REPT("-",10)),"-")</f>
        <v>#REF!</v>
      </c>
      <c r="C195" t="e">
        <f t="shared" ref="C195:C210" ca="1" si="51">IF(E195&lt;&gt;"-",IF(INDIRECT($A$1&amp;"!"&amp;CELL("address",$CU75))&lt;&gt;"END",IF(INDIRECT($A$1&amp;"!"&amp;CELL("address",P75))&lt;&gt;0,INDIRECT($A$1&amp;"!"&amp;CELL("address",$CU75)),"-"),REPT("-",10)),"-")</f>
        <v>#REF!</v>
      </c>
      <c r="D195" s="1" t="e">
        <f t="shared" ref="D195:D210" ca="1" si="52">IF(E195&lt;&gt;"-",IF(INDIRECT($A$1&amp;"!"&amp;CELL("address",$CU75))&lt;&gt;"END",IF(INDIRECT($A$1&amp;"!"&amp;CELL("address",P75))&lt;&gt;0,INDIRECT($A$1&amp;"!"&amp;CELL("address",$H75)),"-"),REPT("-",10)),"-")</f>
        <v>#REF!</v>
      </c>
      <c r="E195" t="e">
        <f t="shared" ref="E195:E210" ca="1" si="53">IF((IF(INDIRECT($A$1&amp;"!"&amp;CELL("address",$CU75))&lt;&gt;"END",IF(INDIRECT($A$1&amp;"!"&amp;CELL("address",P75))&lt;&gt;0,INDIRECT($A$1&amp;"!"&amp;CELL("address",$P75)),"-"),REPT("-",10)))&lt;&gt;0,(IF(INDIRECT($A$1&amp;"!"&amp;CELL("address",$CU75))&lt;&gt;"END",IF(INDIRECT($A$1&amp;"!"&amp;CELL("address",P75))&lt;&gt;0,INDIRECT($A$1&amp;"!"&amp;CELL("address",$P75)),"-"),REPT("-",10))),"-")</f>
        <v>#REF!</v>
      </c>
      <c r="F195" t="e">
        <f t="shared" ref="F195:F210" ca="1" si="54">IF(E195&lt;&gt;"-",IF(INDIRECT($A$1&amp;"!"&amp;CELL("address",$CU75))&lt;&gt;"END",IF(INDIRECT($A$1&amp;"!"&amp;CELL("address",P75))&lt;&gt;0,INDIRECT($A$1&amp;"!"&amp;CELL("address",$Q75)),"-"),REPT("-",10)),"-")</f>
        <v>#REF!</v>
      </c>
      <c r="G195" t="e">
        <f t="shared" ref="G195:G210" ca="1" si="55">IF(E195&lt;&gt;"-",IF(INDIRECT($A$1&amp;"!"&amp;CELL("address",$CU75))&lt;&gt;"END",IF(INDIRECT($A$1&amp;"!"&amp;CELL("address",P75))&lt;&gt;0,INDIRECT($A$1&amp;"!"&amp;CELL("address",$R75)),"-"),REPT("-",10)),"-")</f>
        <v>#REF!</v>
      </c>
      <c r="H195" t="e">
        <f t="shared" ref="H195:H210" ca="1" si="56">IF(E195&lt;&gt;"-",IF(INDIRECT($A$1&amp;"!"&amp;CELL("address",$CU75))&lt;&gt;"END",IF(INDIRECT($A$1&amp;"!"&amp;CELL("address",P75))&lt;&gt;0,INDIRECT($A$1&amp;"!"&amp;CELL("address",$S75)),"-"),REPT("-",10)),"-")</f>
        <v>#REF!</v>
      </c>
      <c r="I195" s="139" t="e">
        <f t="shared" ca="1" si="48"/>
        <v>#REF!</v>
      </c>
      <c r="J195" s="139" t="e">
        <f t="shared" ca="1" si="49"/>
        <v>#REF!</v>
      </c>
    </row>
    <row r="196" spans="1:10" hidden="1" x14ac:dyDescent="0.25">
      <c r="A196" s="2">
        <v>2</v>
      </c>
      <c r="B196" t="e">
        <f t="shared" ca="1" si="50"/>
        <v>#REF!</v>
      </c>
      <c r="C196" t="e">
        <f t="shared" ca="1" si="51"/>
        <v>#REF!</v>
      </c>
      <c r="D196" s="1" t="e">
        <f t="shared" ca="1" si="52"/>
        <v>#REF!</v>
      </c>
      <c r="E196" t="e">
        <f t="shared" ca="1" si="53"/>
        <v>#REF!</v>
      </c>
      <c r="F196" t="e">
        <f t="shared" ca="1" si="54"/>
        <v>#REF!</v>
      </c>
      <c r="G196" t="e">
        <f t="shared" ca="1" si="55"/>
        <v>#REF!</v>
      </c>
      <c r="H196" t="e">
        <f t="shared" ca="1" si="56"/>
        <v>#REF!</v>
      </c>
      <c r="I196" s="139" t="e">
        <f t="shared" ca="1" si="48"/>
        <v>#REF!</v>
      </c>
      <c r="J196" s="139" t="e">
        <f t="shared" ca="1" si="49"/>
        <v>#REF!</v>
      </c>
    </row>
    <row r="197" spans="1:10" hidden="1" x14ac:dyDescent="0.25">
      <c r="A197" s="2">
        <v>2</v>
      </c>
      <c r="B197" t="e">
        <f t="shared" ca="1" si="50"/>
        <v>#REF!</v>
      </c>
      <c r="C197" t="e">
        <f t="shared" ca="1" si="51"/>
        <v>#REF!</v>
      </c>
      <c r="D197" s="1" t="e">
        <f t="shared" ca="1" si="52"/>
        <v>#REF!</v>
      </c>
      <c r="E197" t="e">
        <f t="shared" ca="1" si="53"/>
        <v>#REF!</v>
      </c>
      <c r="F197" t="e">
        <f t="shared" ca="1" si="54"/>
        <v>#REF!</v>
      </c>
      <c r="G197" t="e">
        <f t="shared" ca="1" si="55"/>
        <v>#REF!</v>
      </c>
      <c r="H197" t="e">
        <f t="shared" ca="1" si="56"/>
        <v>#REF!</v>
      </c>
      <c r="I197" s="139" t="e">
        <f t="shared" ca="1" si="48"/>
        <v>#REF!</v>
      </c>
      <c r="J197" s="139" t="e">
        <f t="shared" ca="1" si="49"/>
        <v>#REF!</v>
      </c>
    </row>
    <row r="198" spans="1:10" hidden="1" x14ac:dyDescent="0.25">
      <c r="A198" s="2">
        <v>2</v>
      </c>
      <c r="B198" t="e">
        <f t="shared" ca="1" si="50"/>
        <v>#REF!</v>
      </c>
      <c r="C198" t="e">
        <f t="shared" ca="1" si="51"/>
        <v>#REF!</v>
      </c>
      <c r="D198" s="1" t="e">
        <f t="shared" ca="1" si="52"/>
        <v>#REF!</v>
      </c>
      <c r="E198" t="e">
        <f t="shared" ca="1" si="53"/>
        <v>#REF!</v>
      </c>
      <c r="F198" t="e">
        <f t="shared" ca="1" si="54"/>
        <v>#REF!</v>
      </c>
      <c r="G198" t="e">
        <f t="shared" ca="1" si="55"/>
        <v>#REF!</v>
      </c>
      <c r="H198" t="e">
        <f t="shared" ca="1" si="56"/>
        <v>#REF!</v>
      </c>
      <c r="I198" s="139" t="e">
        <f t="shared" ca="1" si="48"/>
        <v>#REF!</v>
      </c>
      <c r="J198" s="139" t="e">
        <f t="shared" ca="1" si="49"/>
        <v>#REF!</v>
      </c>
    </row>
    <row r="199" spans="1:10" hidden="1" x14ac:dyDescent="0.25">
      <c r="A199" s="2">
        <v>2</v>
      </c>
      <c r="B199" t="e">
        <f t="shared" ca="1" si="50"/>
        <v>#REF!</v>
      </c>
      <c r="C199" t="e">
        <f t="shared" ca="1" si="51"/>
        <v>#REF!</v>
      </c>
      <c r="D199" s="1" t="e">
        <f t="shared" ca="1" si="52"/>
        <v>#REF!</v>
      </c>
      <c r="E199" t="e">
        <f t="shared" ca="1" si="53"/>
        <v>#REF!</v>
      </c>
      <c r="F199" t="e">
        <f t="shared" ca="1" si="54"/>
        <v>#REF!</v>
      </c>
      <c r="G199" t="e">
        <f t="shared" ca="1" si="55"/>
        <v>#REF!</v>
      </c>
      <c r="H199" t="e">
        <f t="shared" ca="1" si="56"/>
        <v>#REF!</v>
      </c>
      <c r="I199" s="139" t="e">
        <f t="shared" ca="1" si="48"/>
        <v>#REF!</v>
      </c>
      <c r="J199" s="139" t="e">
        <f t="shared" ca="1" si="49"/>
        <v>#REF!</v>
      </c>
    </row>
    <row r="200" spans="1:10" hidden="1" x14ac:dyDescent="0.25">
      <c r="A200" s="2">
        <v>2</v>
      </c>
      <c r="B200" t="e">
        <f t="shared" ca="1" si="50"/>
        <v>#REF!</v>
      </c>
      <c r="C200" t="e">
        <f t="shared" ca="1" si="51"/>
        <v>#REF!</v>
      </c>
      <c r="D200" s="1" t="e">
        <f t="shared" ca="1" si="52"/>
        <v>#REF!</v>
      </c>
      <c r="E200" t="e">
        <f t="shared" ca="1" si="53"/>
        <v>#REF!</v>
      </c>
      <c r="F200" t="e">
        <f t="shared" ca="1" si="54"/>
        <v>#REF!</v>
      </c>
      <c r="G200" t="e">
        <f t="shared" ca="1" si="55"/>
        <v>#REF!</v>
      </c>
      <c r="H200" t="e">
        <f t="shared" ca="1" si="56"/>
        <v>#REF!</v>
      </c>
      <c r="I200" s="139" t="e">
        <f t="shared" ca="1" si="48"/>
        <v>#REF!</v>
      </c>
      <c r="J200" s="139" t="e">
        <f t="shared" ca="1" si="49"/>
        <v>#REF!</v>
      </c>
    </row>
    <row r="201" spans="1:10" hidden="1" x14ac:dyDescent="0.25">
      <c r="A201" s="2">
        <v>2</v>
      </c>
      <c r="B201" t="e">
        <f t="shared" ca="1" si="50"/>
        <v>#REF!</v>
      </c>
      <c r="C201" t="e">
        <f t="shared" ca="1" si="51"/>
        <v>#REF!</v>
      </c>
      <c r="D201" s="1" t="e">
        <f t="shared" ca="1" si="52"/>
        <v>#REF!</v>
      </c>
      <c r="E201" t="e">
        <f t="shared" ca="1" si="53"/>
        <v>#REF!</v>
      </c>
      <c r="F201" t="e">
        <f t="shared" ca="1" si="54"/>
        <v>#REF!</v>
      </c>
      <c r="G201" t="e">
        <f t="shared" ca="1" si="55"/>
        <v>#REF!</v>
      </c>
      <c r="H201" t="e">
        <f t="shared" ca="1" si="56"/>
        <v>#REF!</v>
      </c>
      <c r="I201" s="139" t="e">
        <f t="shared" ca="1" si="48"/>
        <v>#REF!</v>
      </c>
      <c r="J201" s="139" t="e">
        <f t="shared" ca="1" si="49"/>
        <v>#REF!</v>
      </c>
    </row>
    <row r="202" spans="1:10" hidden="1" x14ac:dyDescent="0.25">
      <c r="A202" s="2">
        <v>2</v>
      </c>
      <c r="B202" t="e">
        <f t="shared" ca="1" si="50"/>
        <v>#REF!</v>
      </c>
      <c r="C202" t="e">
        <f t="shared" ca="1" si="51"/>
        <v>#REF!</v>
      </c>
      <c r="D202" s="1" t="e">
        <f t="shared" ca="1" si="52"/>
        <v>#REF!</v>
      </c>
      <c r="E202" t="e">
        <f t="shared" ca="1" si="53"/>
        <v>#REF!</v>
      </c>
      <c r="F202" t="e">
        <f t="shared" ca="1" si="54"/>
        <v>#REF!</v>
      </c>
      <c r="G202" t="e">
        <f t="shared" ca="1" si="55"/>
        <v>#REF!</v>
      </c>
      <c r="H202" t="e">
        <f t="shared" ca="1" si="56"/>
        <v>#REF!</v>
      </c>
      <c r="I202" s="139" t="e">
        <f t="shared" ca="1" si="48"/>
        <v>#REF!</v>
      </c>
      <c r="J202" s="139" t="e">
        <f t="shared" ca="1" si="49"/>
        <v>#REF!</v>
      </c>
    </row>
    <row r="203" spans="1:10" hidden="1" x14ac:dyDescent="0.25">
      <c r="A203" s="2">
        <v>2</v>
      </c>
      <c r="B203" t="e">
        <f t="shared" ca="1" si="50"/>
        <v>#REF!</v>
      </c>
      <c r="C203" t="e">
        <f t="shared" ca="1" si="51"/>
        <v>#REF!</v>
      </c>
      <c r="D203" s="1" t="e">
        <f t="shared" ca="1" si="52"/>
        <v>#REF!</v>
      </c>
      <c r="E203" t="e">
        <f t="shared" ca="1" si="53"/>
        <v>#REF!</v>
      </c>
      <c r="F203" t="e">
        <f t="shared" ca="1" si="54"/>
        <v>#REF!</v>
      </c>
      <c r="G203" t="e">
        <f t="shared" ca="1" si="55"/>
        <v>#REF!</v>
      </c>
      <c r="H203" t="e">
        <f t="shared" ca="1" si="56"/>
        <v>#REF!</v>
      </c>
      <c r="I203" s="139" t="e">
        <f t="shared" ca="1" si="48"/>
        <v>#REF!</v>
      </c>
      <c r="J203" s="139" t="e">
        <f t="shared" ca="1" si="49"/>
        <v>#REF!</v>
      </c>
    </row>
    <row r="204" spans="1:10" hidden="1" x14ac:dyDescent="0.25">
      <c r="A204" s="2">
        <v>2</v>
      </c>
      <c r="B204" t="e">
        <f t="shared" ca="1" si="50"/>
        <v>#REF!</v>
      </c>
      <c r="C204" t="e">
        <f t="shared" ca="1" si="51"/>
        <v>#REF!</v>
      </c>
      <c r="D204" s="1" t="e">
        <f t="shared" ca="1" si="52"/>
        <v>#REF!</v>
      </c>
      <c r="E204" t="e">
        <f t="shared" ca="1" si="53"/>
        <v>#REF!</v>
      </c>
      <c r="F204" t="e">
        <f t="shared" ca="1" si="54"/>
        <v>#REF!</v>
      </c>
      <c r="G204" t="e">
        <f t="shared" ca="1" si="55"/>
        <v>#REF!</v>
      </c>
      <c r="H204" t="e">
        <f t="shared" ca="1" si="56"/>
        <v>#REF!</v>
      </c>
      <c r="I204" s="139" t="e">
        <f t="shared" ca="1" si="48"/>
        <v>#REF!</v>
      </c>
      <c r="J204" s="139" t="e">
        <f t="shared" ca="1" si="49"/>
        <v>#REF!</v>
      </c>
    </row>
    <row r="205" spans="1:10" hidden="1" x14ac:dyDescent="0.25">
      <c r="A205" s="2">
        <v>2</v>
      </c>
      <c r="B205" t="e">
        <f t="shared" ca="1" si="50"/>
        <v>#REF!</v>
      </c>
      <c r="C205" t="e">
        <f t="shared" ca="1" si="51"/>
        <v>#REF!</v>
      </c>
      <c r="D205" s="1" t="e">
        <f t="shared" ca="1" si="52"/>
        <v>#REF!</v>
      </c>
      <c r="E205" t="e">
        <f t="shared" ca="1" si="53"/>
        <v>#REF!</v>
      </c>
      <c r="F205" t="e">
        <f t="shared" ca="1" si="54"/>
        <v>#REF!</v>
      </c>
      <c r="G205" t="e">
        <f t="shared" ca="1" si="55"/>
        <v>#REF!</v>
      </c>
      <c r="H205" t="e">
        <f t="shared" ca="1" si="56"/>
        <v>#REF!</v>
      </c>
      <c r="I205" s="139" t="e">
        <f t="shared" ca="1" si="48"/>
        <v>#REF!</v>
      </c>
      <c r="J205" s="139" t="e">
        <f t="shared" ca="1" si="49"/>
        <v>#REF!</v>
      </c>
    </row>
    <row r="206" spans="1:10" hidden="1" x14ac:dyDescent="0.25">
      <c r="A206" s="2">
        <v>2</v>
      </c>
      <c r="B206" t="e">
        <f t="shared" ca="1" si="50"/>
        <v>#REF!</v>
      </c>
      <c r="C206" t="e">
        <f t="shared" ca="1" si="51"/>
        <v>#REF!</v>
      </c>
      <c r="D206" s="1" t="e">
        <f t="shared" ca="1" si="52"/>
        <v>#REF!</v>
      </c>
      <c r="E206" t="e">
        <f t="shared" ca="1" si="53"/>
        <v>#REF!</v>
      </c>
      <c r="F206" t="e">
        <f t="shared" ca="1" si="54"/>
        <v>#REF!</v>
      </c>
      <c r="G206" t="e">
        <f t="shared" ca="1" si="55"/>
        <v>#REF!</v>
      </c>
      <c r="H206" t="e">
        <f t="shared" ca="1" si="56"/>
        <v>#REF!</v>
      </c>
      <c r="I206" s="139" t="e">
        <f t="shared" ca="1" si="48"/>
        <v>#REF!</v>
      </c>
      <c r="J206" s="139" t="e">
        <f t="shared" ca="1" si="49"/>
        <v>#REF!</v>
      </c>
    </row>
    <row r="207" spans="1:10" hidden="1" x14ac:dyDescent="0.25">
      <c r="A207" s="2">
        <v>2</v>
      </c>
      <c r="B207" t="e">
        <f t="shared" ca="1" si="50"/>
        <v>#REF!</v>
      </c>
      <c r="C207" t="e">
        <f t="shared" ca="1" si="51"/>
        <v>#REF!</v>
      </c>
      <c r="D207" s="1" t="e">
        <f t="shared" ca="1" si="52"/>
        <v>#REF!</v>
      </c>
      <c r="E207" t="e">
        <f t="shared" ca="1" si="53"/>
        <v>#REF!</v>
      </c>
      <c r="F207" t="e">
        <f t="shared" ca="1" si="54"/>
        <v>#REF!</v>
      </c>
      <c r="G207" t="e">
        <f t="shared" ca="1" si="55"/>
        <v>#REF!</v>
      </c>
      <c r="H207" t="e">
        <f t="shared" ca="1" si="56"/>
        <v>#REF!</v>
      </c>
      <c r="I207" s="139" t="e">
        <f t="shared" ca="1" si="48"/>
        <v>#REF!</v>
      </c>
      <c r="J207" s="139" t="e">
        <f t="shared" ca="1" si="49"/>
        <v>#REF!</v>
      </c>
    </row>
    <row r="208" spans="1:10" hidden="1" x14ac:dyDescent="0.25">
      <c r="A208" s="2">
        <v>2</v>
      </c>
      <c r="B208" t="e">
        <f t="shared" ca="1" si="50"/>
        <v>#REF!</v>
      </c>
      <c r="C208" t="e">
        <f t="shared" ca="1" si="51"/>
        <v>#REF!</v>
      </c>
      <c r="D208" s="1" t="e">
        <f t="shared" ca="1" si="52"/>
        <v>#REF!</v>
      </c>
      <c r="E208" t="e">
        <f t="shared" ca="1" si="53"/>
        <v>#REF!</v>
      </c>
      <c r="F208" t="e">
        <f t="shared" ca="1" si="54"/>
        <v>#REF!</v>
      </c>
      <c r="G208" t="e">
        <f t="shared" ca="1" si="55"/>
        <v>#REF!</v>
      </c>
      <c r="H208" t="e">
        <f t="shared" ca="1" si="56"/>
        <v>#REF!</v>
      </c>
      <c r="I208" s="139" t="e">
        <f t="shared" ca="1" si="48"/>
        <v>#REF!</v>
      </c>
      <c r="J208" s="139" t="e">
        <f t="shared" ca="1" si="49"/>
        <v>#REF!</v>
      </c>
    </row>
    <row r="209" spans="1:10" hidden="1" x14ac:dyDescent="0.25">
      <c r="A209" s="2">
        <v>2</v>
      </c>
      <c r="B209" t="e">
        <f t="shared" ca="1" si="50"/>
        <v>#REF!</v>
      </c>
      <c r="C209" t="e">
        <f t="shared" ca="1" si="51"/>
        <v>#REF!</v>
      </c>
      <c r="D209" s="1" t="e">
        <f t="shared" ca="1" si="52"/>
        <v>#REF!</v>
      </c>
      <c r="E209" t="e">
        <f t="shared" ca="1" si="53"/>
        <v>#REF!</v>
      </c>
      <c r="F209" t="e">
        <f t="shared" ca="1" si="54"/>
        <v>#REF!</v>
      </c>
      <c r="G209" t="e">
        <f t="shared" ca="1" si="55"/>
        <v>#REF!</v>
      </c>
      <c r="H209" t="e">
        <f t="shared" ca="1" si="56"/>
        <v>#REF!</v>
      </c>
      <c r="I209" s="139" t="e">
        <f t="shared" ca="1" si="48"/>
        <v>#REF!</v>
      </c>
      <c r="J209" s="139" t="e">
        <f t="shared" ca="1" si="49"/>
        <v>#REF!</v>
      </c>
    </row>
    <row r="210" spans="1:10" hidden="1" x14ac:dyDescent="0.25">
      <c r="A210" s="2">
        <v>2</v>
      </c>
      <c r="B210" t="e">
        <f t="shared" ca="1" si="50"/>
        <v>#REF!</v>
      </c>
      <c r="C210" t="e">
        <f t="shared" ca="1" si="51"/>
        <v>#REF!</v>
      </c>
      <c r="D210" s="1" t="e">
        <f t="shared" ca="1" si="52"/>
        <v>#REF!</v>
      </c>
      <c r="E210" t="e">
        <f t="shared" ca="1" si="53"/>
        <v>#REF!</v>
      </c>
      <c r="F210" t="e">
        <f t="shared" ca="1" si="54"/>
        <v>#REF!</v>
      </c>
      <c r="G210" t="e">
        <f t="shared" ca="1" si="55"/>
        <v>#REF!</v>
      </c>
      <c r="H210" t="e">
        <f t="shared" ca="1" si="56"/>
        <v>#REF!</v>
      </c>
      <c r="I210" s="139" t="e">
        <f t="shared" ca="1" si="48"/>
        <v>#REF!</v>
      </c>
      <c r="J210" s="139" t="e">
        <f t="shared" ca="1" si="49"/>
        <v>#REF!</v>
      </c>
    </row>
    <row r="211" spans="1:10" hidden="1" x14ac:dyDescent="0.25">
      <c r="A211" s="2">
        <v>3</v>
      </c>
      <c r="B211" s="141" t="e">
        <f t="shared" ref="B211:B242" ca="1" si="57">IF(E211&lt;&gt;"-",IF(INDIRECT($A$1&amp;"!"&amp;CELL("address",$CU11))&lt;&gt;"END",IF(INDIRECT($A$1&amp;"!"&amp;CELL("address",V11))&lt;&gt;0,INDIRECT($A$1&amp;"!"&amp;CELL("address",$F11)),"-"),REPT("-",10)),"-")</f>
        <v>#REF!</v>
      </c>
      <c r="C211" s="141" t="e">
        <f t="shared" ref="C211:C242" ca="1" si="58">IF(E211&lt;&gt;"-",IF(INDIRECT($A$1&amp;"!"&amp;CELL("address",$CU11))&lt;&gt;"END",IF(INDIRECT($A$1&amp;"!"&amp;CELL("address",V11))&lt;&gt;0,INDIRECT($A$1&amp;"!"&amp;CELL("address",$CU11)),"-"),REPT("-",10)),"-")</f>
        <v>#REF!</v>
      </c>
      <c r="D211" s="185" t="e">
        <f t="shared" ref="D211:D242" ca="1" si="59">IF(E211&lt;&gt;"-",IF(INDIRECT($A$1&amp;"!"&amp;CELL("address",$CU11))&lt;&gt;"END",IF(INDIRECT($A$1&amp;"!"&amp;CELL("address",V11))&lt;&gt;0,INDIRECT($A$1&amp;"!"&amp;CELL("address",$H11)),"-"),REPT("-",10)),"-")</f>
        <v>#REF!</v>
      </c>
      <c r="E211" s="141" t="e">
        <f t="shared" ref="E211:E242" ca="1" si="60">IF((IF(INDIRECT($A$1&amp;"!"&amp;CELL("address",$CU11))&lt;&gt;"END",IF(INDIRECT($A$1&amp;"!"&amp;CELL("address",V11))&lt;&gt;0,INDIRECT($A$1&amp;"!"&amp;CELL("address",$V11)),"-"),REPT("-",10)))&lt;&gt;0,(IF(INDIRECT($A$1&amp;"!"&amp;CELL("address",$CU11))&lt;&gt;"END",IF(INDIRECT($A$1&amp;"!"&amp;CELL("address",V11))&lt;&gt;0,INDIRECT($A$1&amp;"!"&amp;CELL("address",$V11)),"-"),REPT("-",10))),"-")</f>
        <v>#REF!</v>
      </c>
      <c r="F211" s="141" t="e">
        <f t="shared" ref="F211:F242" ca="1" si="61">IF(E211&lt;&gt;"-",IF(INDIRECT($A$1&amp;"!"&amp;CELL("address",$CU11))&lt;&gt;"END",IF(INDIRECT($A$1&amp;"!"&amp;CELL("address",V11))&lt;&gt;0,INDIRECT($A$1&amp;"!"&amp;CELL("address",$W11)),"-"),REPT("-",10)),"-")</f>
        <v>#REF!</v>
      </c>
      <c r="G211" s="141" t="e">
        <f t="shared" ref="G211:G242" ca="1" si="62">IF(E211&lt;&gt;"-",IF(INDIRECT($A$1&amp;"!"&amp;CELL("address",$CU11))&lt;&gt;"END",IF(INDIRECT($A$1&amp;"!"&amp;CELL("address",V11))&lt;&gt;0,INDIRECT($A$1&amp;"!"&amp;CELL("address",$X11)),"-"),REPT("-",10)),"-")</f>
        <v>#REF!</v>
      </c>
      <c r="H211" s="141" t="e">
        <f t="shared" ref="H211:H242" ca="1" si="63">IF(E211&lt;&gt;"-",IF(INDIRECT($A$1&amp;"!"&amp;CELL("address",$CU11))&lt;&gt;"END",IF(INDIRECT($A$1&amp;"!"&amp;CELL("address",V11))&lt;&gt;0,INDIRECT($A$1&amp;"!"&amp;CELL("address",$Y11)),"-"),REPT("-",10)),"-")</f>
        <v>#REF!</v>
      </c>
      <c r="I211" s="139" t="e">
        <f t="shared" ca="1" si="48"/>
        <v>#REF!</v>
      </c>
      <c r="J211" s="139" t="e">
        <f t="shared" ca="1" si="49"/>
        <v>#REF!</v>
      </c>
    </row>
    <row r="212" spans="1:10" hidden="1" x14ac:dyDescent="0.25">
      <c r="A212" s="2">
        <v>3</v>
      </c>
      <c r="B212" t="e">
        <f t="shared" ca="1" si="57"/>
        <v>#REF!</v>
      </c>
      <c r="C212" t="e">
        <f t="shared" ca="1" si="58"/>
        <v>#REF!</v>
      </c>
      <c r="D212" s="1" t="e">
        <f t="shared" ca="1" si="59"/>
        <v>#REF!</v>
      </c>
      <c r="E212" t="e">
        <f t="shared" ca="1" si="60"/>
        <v>#REF!</v>
      </c>
      <c r="F212" t="e">
        <f t="shared" ca="1" si="61"/>
        <v>#REF!</v>
      </c>
      <c r="G212" t="e">
        <f t="shared" ca="1" si="62"/>
        <v>#REF!</v>
      </c>
      <c r="H212" t="e">
        <f t="shared" ca="1" si="63"/>
        <v>#REF!</v>
      </c>
      <c r="I212" s="139" t="e">
        <f t="shared" ca="1" si="48"/>
        <v>#REF!</v>
      </c>
      <c r="J212" s="139" t="e">
        <f t="shared" ca="1" si="49"/>
        <v>#REF!</v>
      </c>
    </row>
    <row r="213" spans="1:10" hidden="1" x14ac:dyDescent="0.25">
      <c r="A213" s="2">
        <v>3</v>
      </c>
      <c r="B213" t="e">
        <f t="shared" ca="1" si="57"/>
        <v>#REF!</v>
      </c>
      <c r="C213" t="e">
        <f t="shared" ca="1" si="58"/>
        <v>#REF!</v>
      </c>
      <c r="D213" s="1" t="e">
        <f t="shared" ca="1" si="59"/>
        <v>#REF!</v>
      </c>
      <c r="E213" t="e">
        <f t="shared" ca="1" si="60"/>
        <v>#REF!</v>
      </c>
      <c r="F213" t="e">
        <f t="shared" ca="1" si="61"/>
        <v>#REF!</v>
      </c>
      <c r="G213" t="e">
        <f t="shared" ca="1" si="62"/>
        <v>#REF!</v>
      </c>
      <c r="H213" t="e">
        <f t="shared" ca="1" si="63"/>
        <v>#REF!</v>
      </c>
      <c r="I213" s="139" t="e">
        <f t="shared" ca="1" si="48"/>
        <v>#REF!</v>
      </c>
      <c r="J213" s="139" t="e">
        <f t="shared" ca="1" si="49"/>
        <v>#REF!</v>
      </c>
    </row>
    <row r="214" spans="1:10" hidden="1" x14ac:dyDescent="0.25">
      <c r="A214" s="2">
        <v>3</v>
      </c>
      <c r="B214" t="e">
        <f t="shared" ca="1" si="57"/>
        <v>#REF!</v>
      </c>
      <c r="C214" t="e">
        <f t="shared" ca="1" si="58"/>
        <v>#REF!</v>
      </c>
      <c r="D214" s="1" t="e">
        <f t="shared" ca="1" si="59"/>
        <v>#REF!</v>
      </c>
      <c r="E214" t="e">
        <f t="shared" ca="1" si="60"/>
        <v>#REF!</v>
      </c>
      <c r="F214" t="e">
        <f t="shared" ca="1" si="61"/>
        <v>#REF!</v>
      </c>
      <c r="G214" t="e">
        <f t="shared" ca="1" si="62"/>
        <v>#REF!</v>
      </c>
      <c r="H214" t="e">
        <f t="shared" ca="1" si="63"/>
        <v>#REF!</v>
      </c>
      <c r="I214" s="139" t="e">
        <f t="shared" ca="1" si="48"/>
        <v>#REF!</v>
      </c>
      <c r="J214" s="139" t="e">
        <f t="shared" ca="1" si="49"/>
        <v>#REF!</v>
      </c>
    </row>
    <row r="215" spans="1:10" hidden="1" x14ac:dyDescent="0.25">
      <c r="A215" s="2">
        <v>3</v>
      </c>
      <c r="B215" t="e">
        <f t="shared" ca="1" si="57"/>
        <v>#REF!</v>
      </c>
      <c r="C215" t="e">
        <f t="shared" ca="1" si="58"/>
        <v>#REF!</v>
      </c>
      <c r="D215" s="1" t="e">
        <f t="shared" ca="1" si="59"/>
        <v>#REF!</v>
      </c>
      <c r="E215" t="e">
        <f t="shared" ca="1" si="60"/>
        <v>#REF!</v>
      </c>
      <c r="F215" t="e">
        <f t="shared" ca="1" si="61"/>
        <v>#REF!</v>
      </c>
      <c r="G215" t="e">
        <f t="shared" ca="1" si="62"/>
        <v>#REF!</v>
      </c>
      <c r="H215" t="e">
        <f t="shared" ca="1" si="63"/>
        <v>#REF!</v>
      </c>
      <c r="I215" s="139" t="e">
        <f t="shared" ca="1" si="48"/>
        <v>#REF!</v>
      </c>
      <c r="J215" s="139" t="e">
        <f t="shared" ca="1" si="49"/>
        <v>#REF!</v>
      </c>
    </row>
    <row r="216" spans="1:10" hidden="1" x14ac:dyDescent="0.25">
      <c r="A216" s="2">
        <v>3</v>
      </c>
      <c r="B216" t="e">
        <f t="shared" ca="1" si="57"/>
        <v>#REF!</v>
      </c>
      <c r="C216" t="e">
        <f t="shared" ca="1" si="58"/>
        <v>#REF!</v>
      </c>
      <c r="D216" s="1" t="e">
        <f t="shared" ca="1" si="59"/>
        <v>#REF!</v>
      </c>
      <c r="E216" t="e">
        <f t="shared" ca="1" si="60"/>
        <v>#REF!</v>
      </c>
      <c r="F216" t="e">
        <f t="shared" ca="1" si="61"/>
        <v>#REF!</v>
      </c>
      <c r="G216" t="e">
        <f t="shared" ca="1" si="62"/>
        <v>#REF!</v>
      </c>
      <c r="H216" t="e">
        <f t="shared" ca="1" si="63"/>
        <v>#REF!</v>
      </c>
      <c r="I216" s="139" t="e">
        <f t="shared" ca="1" si="48"/>
        <v>#REF!</v>
      </c>
      <c r="J216" s="139" t="e">
        <f t="shared" ca="1" si="49"/>
        <v>#REF!</v>
      </c>
    </row>
    <row r="217" spans="1:10" hidden="1" x14ac:dyDescent="0.25">
      <c r="A217" s="2">
        <v>3</v>
      </c>
      <c r="B217" t="e">
        <f t="shared" ca="1" si="57"/>
        <v>#REF!</v>
      </c>
      <c r="C217" t="e">
        <f t="shared" ca="1" si="58"/>
        <v>#REF!</v>
      </c>
      <c r="D217" s="1" t="e">
        <f t="shared" ca="1" si="59"/>
        <v>#REF!</v>
      </c>
      <c r="E217" t="e">
        <f t="shared" ca="1" si="60"/>
        <v>#REF!</v>
      </c>
      <c r="F217" t="e">
        <f t="shared" ca="1" si="61"/>
        <v>#REF!</v>
      </c>
      <c r="G217" t="e">
        <f t="shared" ca="1" si="62"/>
        <v>#REF!</v>
      </c>
      <c r="H217" t="e">
        <f t="shared" ca="1" si="63"/>
        <v>#REF!</v>
      </c>
      <c r="I217" s="139" t="e">
        <f t="shared" ca="1" si="48"/>
        <v>#REF!</v>
      </c>
      <c r="J217" s="139" t="e">
        <f t="shared" ca="1" si="49"/>
        <v>#REF!</v>
      </c>
    </row>
    <row r="218" spans="1:10" hidden="1" x14ac:dyDescent="0.25">
      <c r="A218" s="2">
        <v>3</v>
      </c>
      <c r="B218" t="e">
        <f t="shared" ca="1" si="57"/>
        <v>#REF!</v>
      </c>
      <c r="C218" t="e">
        <f t="shared" ca="1" si="58"/>
        <v>#REF!</v>
      </c>
      <c r="D218" s="1" t="e">
        <f t="shared" ca="1" si="59"/>
        <v>#REF!</v>
      </c>
      <c r="E218" t="e">
        <f t="shared" ca="1" si="60"/>
        <v>#REF!</v>
      </c>
      <c r="F218" t="e">
        <f t="shared" ca="1" si="61"/>
        <v>#REF!</v>
      </c>
      <c r="G218" t="e">
        <f t="shared" ca="1" si="62"/>
        <v>#REF!</v>
      </c>
      <c r="H218" t="e">
        <f t="shared" ca="1" si="63"/>
        <v>#REF!</v>
      </c>
      <c r="I218" s="139" t="e">
        <f t="shared" ca="1" si="48"/>
        <v>#REF!</v>
      </c>
      <c r="J218" s="139" t="e">
        <f t="shared" ca="1" si="49"/>
        <v>#REF!</v>
      </c>
    </row>
    <row r="219" spans="1:10" hidden="1" x14ac:dyDescent="0.25">
      <c r="A219" s="2">
        <v>3</v>
      </c>
      <c r="B219" t="e">
        <f t="shared" ca="1" si="57"/>
        <v>#REF!</v>
      </c>
      <c r="C219" t="e">
        <f t="shared" ca="1" si="58"/>
        <v>#REF!</v>
      </c>
      <c r="D219" s="1" t="e">
        <f t="shared" ca="1" si="59"/>
        <v>#REF!</v>
      </c>
      <c r="E219" t="e">
        <f t="shared" ca="1" si="60"/>
        <v>#REF!</v>
      </c>
      <c r="F219" t="e">
        <f t="shared" ca="1" si="61"/>
        <v>#REF!</v>
      </c>
      <c r="G219" t="e">
        <f t="shared" ca="1" si="62"/>
        <v>#REF!</v>
      </c>
      <c r="H219" t="e">
        <f t="shared" ca="1" si="63"/>
        <v>#REF!</v>
      </c>
      <c r="I219" s="139" t="e">
        <f t="shared" ca="1" si="48"/>
        <v>#REF!</v>
      </c>
      <c r="J219" s="139" t="e">
        <f t="shared" ca="1" si="49"/>
        <v>#REF!</v>
      </c>
    </row>
    <row r="220" spans="1:10" hidden="1" x14ac:dyDescent="0.25">
      <c r="A220" s="2">
        <v>3</v>
      </c>
      <c r="B220" t="e">
        <f t="shared" ca="1" si="57"/>
        <v>#REF!</v>
      </c>
      <c r="C220" t="e">
        <f t="shared" ca="1" si="58"/>
        <v>#REF!</v>
      </c>
      <c r="D220" s="1" t="e">
        <f t="shared" ca="1" si="59"/>
        <v>#REF!</v>
      </c>
      <c r="E220" t="e">
        <f t="shared" ca="1" si="60"/>
        <v>#REF!</v>
      </c>
      <c r="F220" t="e">
        <f t="shared" ca="1" si="61"/>
        <v>#REF!</v>
      </c>
      <c r="G220" t="e">
        <f t="shared" ca="1" si="62"/>
        <v>#REF!</v>
      </c>
      <c r="H220" t="e">
        <f t="shared" ca="1" si="63"/>
        <v>#REF!</v>
      </c>
      <c r="I220" s="139" t="e">
        <f t="shared" ca="1" si="48"/>
        <v>#REF!</v>
      </c>
      <c r="J220" s="139" t="e">
        <f t="shared" ca="1" si="49"/>
        <v>#REF!</v>
      </c>
    </row>
    <row r="221" spans="1:10" hidden="1" x14ac:dyDescent="0.25">
      <c r="A221" s="2">
        <v>3</v>
      </c>
      <c r="B221" t="e">
        <f t="shared" ca="1" si="57"/>
        <v>#REF!</v>
      </c>
      <c r="C221" t="e">
        <f t="shared" ca="1" si="58"/>
        <v>#REF!</v>
      </c>
      <c r="D221" s="1" t="e">
        <f t="shared" ca="1" si="59"/>
        <v>#REF!</v>
      </c>
      <c r="E221" t="e">
        <f t="shared" ca="1" si="60"/>
        <v>#REF!</v>
      </c>
      <c r="F221" t="e">
        <f t="shared" ca="1" si="61"/>
        <v>#REF!</v>
      </c>
      <c r="G221" t="e">
        <f t="shared" ca="1" si="62"/>
        <v>#REF!</v>
      </c>
      <c r="H221" t="e">
        <f t="shared" ca="1" si="63"/>
        <v>#REF!</v>
      </c>
      <c r="I221" s="139" t="e">
        <f t="shared" ca="1" si="48"/>
        <v>#REF!</v>
      </c>
      <c r="J221" s="139" t="e">
        <f t="shared" ca="1" si="49"/>
        <v>#REF!</v>
      </c>
    </row>
    <row r="222" spans="1:10" hidden="1" x14ac:dyDescent="0.25">
      <c r="A222" s="2">
        <v>3</v>
      </c>
      <c r="B222" t="e">
        <f t="shared" ca="1" si="57"/>
        <v>#REF!</v>
      </c>
      <c r="C222" t="e">
        <f t="shared" ca="1" si="58"/>
        <v>#REF!</v>
      </c>
      <c r="D222" s="1" t="e">
        <f t="shared" ca="1" si="59"/>
        <v>#REF!</v>
      </c>
      <c r="E222" t="e">
        <f t="shared" ca="1" si="60"/>
        <v>#REF!</v>
      </c>
      <c r="F222" t="e">
        <f t="shared" ca="1" si="61"/>
        <v>#REF!</v>
      </c>
      <c r="G222" t="e">
        <f t="shared" ca="1" si="62"/>
        <v>#REF!</v>
      </c>
      <c r="H222" t="e">
        <f t="shared" ca="1" si="63"/>
        <v>#REF!</v>
      </c>
      <c r="I222" s="139" t="e">
        <f t="shared" ca="1" si="48"/>
        <v>#REF!</v>
      </c>
      <c r="J222" s="139" t="e">
        <f t="shared" ca="1" si="49"/>
        <v>#REF!</v>
      </c>
    </row>
    <row r="223" spans="1:10" hidden="1" x14ac:dyDescent="0.25">
      <c r="A223" s="2">
        <v>3</v>
      </c>
      <c r="B223" t="e">
        <f t="shared" ca="1" si="57"/>
        <v>#REF!</v>
      </c>
      <c r="C223" t="e">
        <f t="shared" ca="1" si="58"/>
        <v>#REF!</v>
      </c>
      <c r="D223" s="1" t="e">
        <f t="shared" ca="1" si="59"/>
        <v>#REF!</v>
      </c>
      <c r="E223" t="e">
        <f t="shared" ca="1" si="60"/>
        <v>#REF!</v>
      </c>
      <c r="F223" t="e">
        <f t="shared" ca="1" si="61"/>
        <v>#REF!</v>
      </c>
      <c r="G223" t="e">
        <f t="shared" ca="1" si="62"/>
        <v>#REF!</v>
      </c>
      <c r="H223" t="e">
        <f t="shared" ca="1" si="63"/>
        <v>#REF!</v>
      </c>
      <c r="I223" s="139" t="e">
        <f t="shared" ca="1" si="48"/>
        <v>#REF!</v>
      </c>
      <c r="J223" s="139" t="e">
        <f t="shared" ca="1" si="49"/>
        <v>#REF!</v>
      </c>
    </row>
    <row r="224" spans="1:10" hidden="1" x14ac:dyDescent="0.25">
      <c r="A224" s="2">
        <v>3</v>
      </c>
      <c r="B224" t="e">
        <f t="shared" ca="1" si="57"/>
        <v>#REF!</v>
      </c>
      <c r="C224" t="e">
        <f t="shared" ca="1" si="58"/>
        <v>#REF!</v>
      </c>
      <c r="D224" s="1" t="e">
        <f t="shared" ca="1" si="59"/>
        <v>#REF!</v>
      </c>
      <c r="E224" t="e">
        <f t="shared" ca="1" si="60"/>
        <v>#REF!</v>
      </c>
      <c r="F224" t="e">
        <f t="shared" ca="1" si="61"/>
        <v>#REF!</v>
      </c>
      <c r="G224" t="e">
        <f t="shared" ca="1" si="62"/>
        <v>#REF!</v>
      </c>
      <c r="H224" t="e">
        <f t="shared" ca="1" si="63"/>
        <v>#REF!</v>
      </c>
      <c r="I224" s="139" t="e">
        <f t="shared" ca="1" si="48"/>
        <v>#REF!</v>
      </c>
      <c r="J224" s="139" t="e">
        <f t="shared" ca="1" si="49"/>
        <v>#REF!</v>
      </c>
    </row>
    <row r="225" spans="1:10" hidden="1" x14ac:dyDescent="0.25">
      <c r="A225" s="2">
        <v>3</v>
      </c>
      <c r="B225" t="e">
        <f t="shared" ca="1" si="57"/>
        <v>#REF!</v>
      </c>
      <c r="C225" t="e">
        <f t="shared" ca="1" si="58"/>
        <v>#REF!</v>
      </c>
      <c r="D225" s="1" t="e">
        <f t="shared" ca="1" si="59"/>
        <v>#REF!</v>
      </c>
      <c r="E225" t="e">
        <f t="shared" ca="1" si="60"/>
        <v>#REF!</v>
      </c>
      <c r="F225" t="e">
        <f t="shared" ca="1" si="61"/>
        <v>#REF!</v>
      </c>
      <c r="G225" t="e">
        <f t="shared" ca="1" si="62"/>
        <v>#REF!</v>
      </c>
      <c r="H225" t="e">
        <f t="shared" ca="1" si="63"/>
        <v>#REF!</v>
      </c>
      <c r="I225" s="139" t="e">
        <f t="shared" ca="1" si="48"/>
        <v>#REF!</v>
      </c>
      <c r="J225" s="139" t="e">
        <f t="shared" ca="1" si="49"/>
        <v>#REF!</v>
      </c>
    </row>
    <row r="226" spans="1:10" hidden="1" x14ac:dyDescent="0.25">
      <c r="A226" s="2">
        <v>3</v>
      </c>
      <c r="B226" t="e">
        <f t="shared" ca="1" si="57"/>
        <v>#REF!</v>
      </c>
      <c r="C226" t="e">
        <f t="shared" ca="1" si="58"/>
        <v>#REF!</v>
      </c>
      <c r="D226" s="1" t="e">
        <f t="shared" ca="1" si="59"/>
        <v>#REF!</v>
      </c>
      <c r="E226" t="e">
        <f t="shared" ca="1" si="60"/>
        <v>#REF!</v>
      </c>
      <c r="F226" t="e">
        <f t="shared" ca="1" si="61"/>
        <v>#REF!</v>
      </c>
      <c r="G226" t="e">
        <f t="shared" ca="1" si="62"/>
        <v>#REF!</v>
      </c>
      <c r="H226" t="e">
        <f t="shared" ca="1" si="63"/>
        <v>#REF!</v>
      </c>
      <c r="I226" s="139" t="e">
        <f t="shared" ca="1" si="48"/>
        <v>#REF!</v>
      </c>
      <c r="J226" s="139" t="e">
        <f t="shared" ca="1" si="49"/>
        <v>#REF!</v>
      </c>
    </row>
    <row r="227" spans="1:10" hidden="1" x14ac:dyDescent="0.25">
      <c r="A227" s="2">
        <v>3</v>
      </c>
      <c r="B227" t="e">
        <f t="shared" ca="1" si="57"/>
        <v>#REF!</v>
      </c>
      <c r="C227" t="e">
        <f t="shared" ca="1" si="58"/>
        <v>#REF!</v>
      </c>
      <c r="D227" s="1" t="e">
        <f t="shared" ca="1" si="59"/>
        <v>#REF!</v>
      </c>
      <c r="E227" t="e">
        <f t="shared" ca="1" si="60"/>
        <v>#REF!</v>
      </c>
      <c r="F227" t="e">
        <f t="shared" ca="1" si="61"/>
        <v>#REF!</v>
      </c>
      <c r="G227" t="e">
        <f t="shared" ca="1" si="62"/>
        <v>#REF!</v>
      </c>
      <c r="H227" t="e">
        <f t="shared" ca="1" si="63"/>
        <v>#REF!</v>
      </c>
      <c r="I227" s="139" t="e">
        <f t="shared" ca="1" si="48"/>
        <v>#REF!</v>
      </c>
      <c r="J227" s="139" t="e">
        <f t="shared" ca="1" si="49"/>
        <v>#REF!</v>
      </c>
    </row>
    <row r="228" spans="1:10" hidden="1" x14ac:dyDescent="0.25">
      <c r="A228" s="2">
        <v>3</v>
      </c>
      <c r="B228" t="e">
        <f t="shared" ca="1" si="57"/>
        <v>#REF!</v>
      </c>
      <c r="C228" t="e">
        <f t="shared" ca="1" si="58"/>
        <v>#REF!</v>
      </c>
      <c r="D228" s="1" t="e">
        <f t="shared" ca="1" si="59"/>
        <v>#REF!</v>
      </c>
      <c r="E228" t="e">
        <f t="shared" ca="1" si="60"/>
        <v>#REF!</v>
      </c>
      <c r="F228" t="e">
        <f t="shared" ca="1" si="61"/>
        <v>#REF!</v>
      </c>
      <c r="G228" t="e">
        <f t="shared" ca="1" si="62"/>
        <v>#REF!</v>
      </c>
      <c r="H228" t="e">
        <f t="shared" ca="1" si="63"/>
        <v>#REF!</v>
      </c>
      <c r="I228" s="139" t="e">
        <f t="shared" ca="1" si="48"/>
        <v>#REF!</v>
      </c>
      <c r="J228" s="139" t="e">
        <f t="shared" ca="1" si="49"/>
        <v>#REF!</v>
      </c>
    </row>
    <row r="229" spans="1:10" hidden="1" x14ac:dyDescent="0.25">
      <c r="A229" s="2">
        <v>3</v>
      </c>
      <c r="B229" t="e">
        <f t="shared" ca="1" si="57"/>
        <v>#REF!</v>
      </c>
      <c r="C229" t="e">
        <f t="shared" ca="1" si="58"/>
        <v>#REF!</v>
      </c>
      <c r="D229" s="1" t="e">
        <f t="shared" ca="1" si="59"/>
        <v>#REF!</v>
      </c>
      <c r="E229" t="e">
        <f t="shared" ca="1" si="60"/>
        <v>#REF!</v>
      </c>
      <c r="F229" t="e">
        <f t="shared" ca="1" si="61"/>
        <v>#REF!</v>
      </c>
      <c r="G229" t="e">
        <f t="shared" ca="1" si="62"/>
        <v>#REF!</v>
      </c>
      <c r="H229" t="e">
        <f t="shared" ca="1" si="63"/>
        <v>#REF!</v>
      </c>
      <c r="I229" s="139" t="e">
        <f t="shared" ca="1" si="48"/>
        <v>#REF!</v>
      </c>
      <c r="J229" s="139" t="e">
        <f t="shared" ca="1" si="49"/>
        <v>#REF!</v>
      </c>
    </row>
    <row r="230" spans="1:10" hidden="1" x14ac:dyDescent="0.25">
      <c r="A230" s="2">
        <v>3</v>
      </c>
      <c r="B230" t="e">
        <f t="shared" ca="1" si="57"/>
        <v>#REF!</v>
      </c>
      <c r="C230" t="e">
        <f t="shared" ca="1" si="58"/>
        <v>#REF!</v>
      </c>
      <c r="D230" s="1" t="e">
        <f t="shared" ca="1" si="59"/>
        <v>#REF!</v>
      </c>
      <c r="E230" t="e">
        <f t="shared" ca="1" si="60"/>
        <v>#REF!</v>
      </c>
      <c r="F230" t="e">
        <f t="shared" ca="1" si="61"/>
        <v>#REF!</v>
      </c>
      <c r="G230" t="e">
        <f t="shared" ca="1" si="62"/>
        <v>#REF!</v>
      </c>
      <c r="H230" t="e">
        <f t="shared" ca="1" si="63"/>
        <v>#REF!</v>
      </c>
      <c r="I230" s="139" t="e">
        <f t="shared" ca="1" si="48"/>
        <v>#REF!</v>
      </c>
      <c r="J230" s="139" t="e">
        <f t="shared" ca="1" si="49"/>
        <v>#REF!</v>
      </c>
    </row>
    <row r="231" spans="1:10" hidden="1" x14ac:dyDescent="0.25">
      <c r="A231" s="2">
        <v>3</v>
      </c>
      <c r="B231" t="e">
        <f t="shared" ca="1" si="57"/>
        <v>#REF!</v>
      </c>
      <c r="C231" t="e">
        <f t="shared" ca="1" si="58"/>
        <v>#REF!</v>
      </c>
      <c r="D231" s="1" t="e">
        <f t="shared" ca="1" si="59"/>
        <v>#REF!</v>
      </c>
      <c r="E231" t="e">
        <f t="shared" ca="1" si="60"/>
        <v>#REF!</v>
      </c>
      <c r="F231" t="e">
        <f t="shared" ca="1" si="61"/>
        <v>#REF!</v>
      </c>
      <c r="G231" t="e">
        <f t="shared" ca="1" si="62"/>
        <v>#REF!</v>
      </c>
      <c r="H231" t="e">
        <f t="shared" ca="1" si="63"/>
        <v>#REF!</v>
      </c>
      <c r="I231" s="139" t="e">
        <f t="shared" ca="1" si="48"/>
        <v>#REF!</v>
      </c>
      <c r="J231" s="139" t="e">
        <f t="shared" ca="1" si="49"/>
        <v>#REF!</v>
      </c>
    </row>
    <row r="232" spans="1:10" hidden="1" x14ac:dyDescent="0.25">
      <c r="A232" s="2">
        <v>3</v>
      </c>
      <c r="B232" t="e">
        <f t="shared" ca="1" si="57"/>
        <v>#REF!</v>
      </c>
      <c r="C232" t="e">
        <f t="shared" ca="1" si="58"/>
        <v>#REF!</v>
      </c>
      <c r="D232" s="1" t="e">
        <f t="shared" ca="1" si="59"/>
        <v>#REF!</v>
      </c>
      <c r="E232" t="e">
        <f t="shared" ca="1" si="60"/>
        <v>#REF!</v>
      </c>
      <c r="F232" t="e">
        <f t="shared" ca="1" si="61"/>
        <v>#REF!</v>
      </c>
      <c r="G232" t="e">
        <f t="shared" ca="1" si="62"/>
        <v>#REF!</v>
      </c>
      <c r="H232" t="e">
        <f t="shared" ca="1" si="63"/>
        <v>#REF!</v>
      </c>
      <c r="I232" s="139" t="e">
        <f t="shared" ca="1" si="48"/>
        <v>#REF!</v>
      </c>
      <c r="J232" s="139" t="e">
        <f t="shared" ca="1" si="49"/>
        <v>#REF!</v>
      </c>
    </row>
    <row r="233" spans="1:10" hidden="1" x14ac:dyDescent="0.25">
      <c r="A233" s="2">
        <v>3</v>
      </c>
      <c r="B233" t="e">
        <f t="shared" ca="1" si="57"/>
        <v>#REF!</v>
      </c>
      <c r="C233" t="e">
        <f t="shared" ca="1" si="58"/>
        <v>#REF!</v>
      </c>
      <c r="D233" s="1" t="e">
        <f t="shared" ca="1" si="59"/>
        <v>#REF!</v>
      </c>
      <c r="E233" t="e">
        <f t="shared" ca="1" si="60"/>
        <v>#REF!</v>
      </c>
      <c r="F233" t="e">
        <f t="shared" ca="1" si="61"/>
        <v>#REF!</v>
      </c>
      <c r="G233" t="e">
        <f t="shared" ca="1" si="62"/>
        <v>#REF!</v>
      </c>
      <c r="H233" t="e">
        <f t="shared" ca="1" si="63"/>
        <v>#REF!</v>
      </c>
      <c r="I233" s="139" t="e">
        <f t="shared" ca="1" si="48"/>
        <v>#REF!</v>
      </c>
      <c r="J233" s="139" t="e">
        <f t="shared" ca="1" si="49"/>
        <v>#REF!</v>
      </c>
    </row>
    <row r="234" spans="1:10" hidden="1" x14ac:dyDescent="0.25">
      <c r="A234" s="2">
        <v>3</v>
      </c>
      <c r="B234" t="e">
        <f t="shared" ca="1" si="57"/>
        <v>#REF!</v>
      </c>
      <c r="C234" t="e">
        <f t="shared" ca="1" si="58"/>
        <v>#REF!</v>
      </c>
      <c r="D234" s="1" t="e">
        <f t="shared" ca="1" si="59"/>
        <v>#REF!</v>
      </c>
      <c r="E234" t="e">
        <f t="shared" ca="1" si="60"/>
        <v>#REF!</v>
      </c>
      <c r="F234" t="e">
        <f t="shared" ca="1" si="61"/>
        <v>#REF!</v>
      </c>
      <c r="G234" t="e">
        <f t="shared" ca="1" si="62"/>
        <v>#REF!</v>
      </c>
      <c r="H234" t="e">
        <f t="shared" ca="1" si="63"/>
        <v>#REF!</v>
      </c>
      <c r="I234" s="139" t="e">
        <f t="shared" ca="1" si="48"/>
        <v>#REF!</v>
      </c>
      <c r="J234" s="139" t="e">
        <f t="shared" ca="1" si="49"/>
        <v>#REF!</v>
      </c>
    </row>
    <row r="235" spans="1:10" hidden="1" x14ac:dyDescent="0.25">
      <c r="A235" s="2">
        <v>3</v>
      </c>
      <c r="B235" t="e">
        <f t="shared" ca="1" si="57"/>
        <v>#REF!</v>
      </c>
      <c r="C235" t="e">
        <f t="shared" ca="1" si="58"/>
        <v>#REF!</v>
      </c>
      <c r="D235" s="1" t="e">
        <f t="shared" ca="1" si="59"/>
        <v>#REF!</v>
      </c>
      <c r="E235" t="e">
        <f t="shared" ca="1" si="60"/>
        <v>#REF!</v>
      </c>
      <c r="F235" t="e">
        <f t="shared" ca="1" si="61"/>
        <v>#REF!</v>
      </c>
      <c r="G235" t="e">
        <f t="shared" ca="1" si="62"/>
        <v>#REF!</v>
      </c>
      <c r="H235" t="e">
        <f t="shared" ca="1" si="63"/>
        <v>#REF!</v>
      </c>
      <c r="I235" s="139" t="e">
        <f t="shared" ca="1" si="48"/>
        <v>#REF!</v>
      </c>
      <c r="J235" s="139" t="e">
        <f t="shared" ca="1" si="49"/>
        <v>#REF!</v>
      </c>
    </row>
    <row r="236" spans="1:10" hidden="1" x14ac:dyDescent="0.25">
      <c r="A236" s="2">
        <v>3</v>
      </c>
      <c r="B236" t="e">
        <f t="shared" ca="1" si="57"/>
        <v>#REF!</v>
      </c>
      <c r="C236" t="e">
        <f t="shared" ca="1" si="58"/>
        <v>#REF!</v>
      </c>
      <c r="D236" s="1" t="e">
        <f t="shared" ca="1" si="59"/>
        <v>#REF!</v>
      </c>
      <c r="E236" t="e">
        <f t="shared" ca="1" si="60"/>
        <v>#REF!</v>
      </c>
      <c r="F236" t="e">
        <f t="shared" ca="1" si="61"/>
        <v>#REF!</v>
      </c>
      <c r="G236" t="e">
        <f t="shared" ca="1" si="62"/>
        <v>#REF!</v>
      </c>
      <c r="H236" t="e">
        <f t="shared" ca="1" si="63"/>
        <v>#REF!</v>
      </c>
      <c r="I236" s="139" t="e">
        <f t="shared" ca="1" si="48"/>
        <v>#REF!</v>
      </c>
      <c r="J236" s="139" t="e">
        <f t="shared" ca="1" si="49"/>
        <v>#REF!</v>
      </c>
    </row>
    <row r="237" spans="1:10" hidden="1" x14ac:dyDescent="0.25">
      <c r="A237" s="2">
        <v>3</v>
      </c>
      <c r="B237" t="e">
        <f t="shared" ca="1" si="57"/>
        <v>#REF!</v>
      </c>
      <c r="C237" t="e">
        <f t="shared" ca="1" si="58"/>
        <v>#REF!</v>
      </c>
      <c r="D237" s="1" t="e">
        <f t="shared" ca="1" si="59"/>
        <v>#REF!</v>
      </c>
      <c r="E237" t="e">
        <f t="shared" ca="1" si="60"/>
        <v>#REF!</v>
      </c>
      <c r="F237" t="e">
        <f t="shared" ca="1" si="61"/>
        <v>#REF!</v>
      </c>
      <c r="G237" t="e">
        <f t="shared" ca="1" si="62"/>
        <v>#REF!</v>
      </c>
      <c r="H237" t="e">
        <f t="shared" ca="1" si="63"/>
        <v>#REF!</v>
      </c>
      <c r="I237" s="139" t="e">
        <f t="shared" ca="1" si="48"/>
        <v>#REF!</v>
      </c>
      <c r="J237" s="139" t="e">
        <f t="shared" ca="1" si="49"/>
        <v>#REF!</v>
      </c>
    </row>
    <row r="238" spans="1:10" hidden="1" x14ac:dyDescent="0.25">
      <c r="A238" s="2">
        <v>3</v>
      </c>
      <c r="B238" t="e">
        <f t="shared" ca="1" si="57"/>
        <v>#REF!</v>
      </c>
      <c r="C238" t="e">
        <f t="shared" ca="1" si="58"/>
        <v>#REF!</v>
      </c>
      <c r="D238" s="1" t="e">
        <f t="shared" ca="1" si="59"/>
        <v>#REF!</v>
      </c>
      <c r="E238" t="e">
        <f t="shared" ca="1" si="60"/>
        <v>#REF!</v>
      </c>
      <c r="F238" t="e">
        <f t="shared" ca="1" si="61"/>
        <v>#REF!</v>
      </c>
      <c r="G238" t="e">
        <f t="shared" ca="1" si="62"/>
        <v>#REF!</v>
      </c>
      <c r="H238" t="e">
        <f t="shared" ca="1" si="63"/>
        <v>#REF!</v>
      </c>
      <c r="I238" s="139" t="e">
        <f t="shared" ca="1" si="48"/>
        <v>#REF!</v>
      </c>
      <c r="J238" s="139" t="e">
        <f t="shared" ca="1" si="49"/>
        <v>#REF!</v>
      </c>
    </row>
    <row r="239" spans="1:10" hidden="1" x14ac:dyDescent="0.25">
      <c r="A239" s="2">
        <v>3</v>
      </c>
      <c r="B239" t="e">
        <f t="shared" ca="1" si="57"/>
        <v>#REF!</v>
      </c>
      <c r="C239" t="e">
        <f t="shared" ca="1" si="58"/>
        <v>#REF!</v>
      </c>
      <c r="D239" s="1" t="e">
        <f t="shared" ca="1" si="59"/>
        <v>#REF!</v>
      </c>
      <c r="E239" t="e">
        <f t="shared" ca="1" si="60"/>
        <v>#REF!</v>
      </c>
      <c r="F239" t="e">
        <f t="shared" ca="1" si="61"/>
        <v>#REF!</v>
      </c>
      <c r="G239" t="e">
        <f t="shared" ca="1" si="62"/>
        <v>#REF!</v>
      </c>
      <c r="H239" t="e">
        <f t="shared" ca="1" si="63"/>
        <v>#REF!</v>
      </c>
      <c r="I239" s="139" t="e">
        <f t="shared" ca="1" si="48"/>
        <v>#REF!</v>
      </c>
      <c r="J239" s="139" t="e">
        <f t="shared" ca="1" si="49"/>
        <v>#REF!</v>
      </c>
    </row>
    <row r="240" spans="1:10" hidden="1" x14ac:dyDescent="0.25">
      <c r="A240" s="2">
        <v>3</v>
      </c>
      <c r="B240" t="e">
        <f t="shared" ca="1" si="57"/>
        <v>#REF!</v>
      </c>
      <c r="C240" t="e">
        <f t="shared" ca="1" si="58"/>
        <v>#REF!</v>
      </c>
      <c r="D240" s="1" t="e">
        <f t="shared" ca="1" si="59"/>
        <v>#REF!</v>
      </c>
      <c r="E240" t="e">
        <f t="shared" ca="1" si="60"/>
        <v>#REF!</v>
      </c>
      <c r="F240" t="e">
        <f t="shared" ca="1" si="61"/>
        <v>#REF!</v>
      </c>
      <c r="G240" t="e">
        <f t="shared" ca="1" si="62"/>
        <v>#REF!</v>
      </c>
      <c r="H240" t="e">
        <f t="shared" ca="1" si="63"/>
        <v>#REF!</v>
      </c>
      <c r="I240" s="139" t="e">
        <f t="shared" ca="1" si="48"/>
        <v>#REF!</v>
      </c>
      <c r="J240" s="139" t="e">
        <f t="shared" ca="1" si="49"/>
        <v>#REF!</v>
      </c>
    </row>
    <row r="241" spans="1:10" hidden="1" x14ac:dyDescent="0.25">
      <c r="A241" s="2">
        <v>3</v>
      </c>
      <c r="B241" t="e">
        <f t="shared" ca="1" si="57"/>
        <v>#REF!</v>
      </c>
      <c r="C241" t="e">
        <f t="shared" ca="1" si="58"/>
        <v>#REF!</v>
      </c>
      <c r="D241" s="1" t="e">
        <f t="shared" ca="1" si="59"/>
        <v>#REF!</v>
      </c>
      <c r="E241" t="e">
        <f t="shared" ca="1" si="60"/>
        <v>#REF!</v>
      </c>
      <c r="F241" t="e">
        <f t="shared" ca="1" si="61"/>
        <v>#REF!</v>
      </c>
      <c r="G241" t="e">
        <f t="shared" ca="1" si="62"/>
        <v>#REF!</v>
      </c>
      <c r="H241" t="e">
        <f t="shared" ca="1" si="63"/>
        <v>#REF!</v>
      </c>
      <c r="I241" s="139" t="e">
        <f t="shared" ca="1" si="48"/>
        <v>#REF!</v>
      </c>
      <c r="J241" s="139" t="e">
        <f t="shared" ca="1" si="49"/>
        <v>#REF!</v>
      </c>
    </row>
    <row r="242" spans="1:10" hidden="1" x14ac:dyDescent="0.25">
      <c r="A242" s="2">
        <v>3</v>
      </c>
      <c r="B242" t="e">
        <f t="shared" ca="1" si="57"/>
        <v>#REF!</v>
      </c>
      <c r="C242" t="e">
        <f t="shared" ca="1" si="58"/>
        <v>#REF!</v>
      </c>
      <c r="D242" s="1" t="e">
        <f t="shared" ca="1" si="59"/>
        <v>#REF!</v>
      </c>
      <c r="E242" t="e">
        <f t="shared" ca="1" si="60"/>
        <v>#REF!</v>
      </c>
      <c r="F242" t="e">
        <f t="shared" ca="1" si="61"/>
        <v>#REF!</v>
      </c>
      <c r="G242" t="e">
        <f t="shared" ca="1" si="62"/>
        <v>#REF!</v>
      </c>
      <c r="H242" t="e">
        <f t="shared" ca="1" si="63"/>
        <v>#REF!</v>
      </c>
      <c r="I242" s="139" t="e">
        <f t="shared" ca="1" si="48"/>
        <v>#REF!</v>
      </c>
      <c r="J242" s="139" t="e">
        <f t="shared" ca="1" si="49"/>
        <v>#REF!</v>
      </c>
    </row>
    <row r="243" spans="1:10" hidden="1" x14ac:dyDescent="0.25">
      <c r="A243" s="2">
        <v>3</v>
      </c>
      <c r="B243" t="e">
        <f t="shared" ref="B243:B274" ca="1" si="64">IF(E243&lt;&gt;"-",IF(INDIRECT($A$1&amp;"!"&amp;CELL("address",$CU43))&lt;&gt;"END",IF(INDIRECT($A$1&amp;"!"&amp;CELL("address",V43))&lt;&gt;0,INDIRECT($A$1&amp;"!"&amp;CELL("address",$F43)),"-"),REPT("-",10)),"-")</f>
        <v>#REF!</v>
      </c>
      <c r="C243" t="e">
        <f t="shared" ref="C243:C274" ca="1" si="65">IF(E243&lt;&gt;"-",IF(INDIRECT($A$1&amp;"!"&amp;CELL("address",$CU43))&lt;&gt;"END",IF(INDIRECT($A$1&amp;"!"&amp;CELL("address",V43))&lt;&gt;0,INDIRECT($A$1&amp;"!"&amp;CELL("address",$CU43)),"-"),REPT("-",10)),"-")</f>
        <v>#REF!</v>
      </c>
      <c r="D243" s="1" t="e">
        <f t="shared" ref="D243:D274" ca="1" si="66">IF(E243&lt;&gt;"-",IF(INDIRECT($A$1&amp;"!"&amp;CELL("address",$CU43))&lt;&gt;"END",IF(INDIRECT($A$1&amp;"!"&amp;CELL("address",V43))&lt;&gt;0,INDIRECT($A$1&amp;"!"&amp;CELL("address",$H43)),"-"),REPT("-",10)),"-")</f>
        <v>#REF!</v>
      </c>
      <c r="E243" t="e">
        <f t="shared" ref="E243:E274" ca="1" si="67">IF((IF(INDIRECT($A$1&amp;"!"&amp;CELL("address",$CU43))&lt;&gt;"END",IF(INDIRECT($A$1&amp;"!"&amp;CELL("address",V43))&lt;&gt;0,INDIRECT($A$1&amp;"!"&amp;CELL("address",$V43)),"-"),REPT("-",10)))&lt;&gt;0,(IF(INDIRECT($A$1&amp;"!"&amp;CELL("address",$CU43))&lt;&gt;"END",IF(INDIRECT($A$1&amp;"!"&amp;CELL("address",V43))&lt;&gt;0,INDIRECT($A$1&amp;"!"&amp;CELL("address",$V43)),"-"),REPT("-",10))),"-")</f>
        <v>#REF!</v>
      </c>
      <c r="F243" t="e">
        <f t="shared" ref="F243:F274" ca="1" si="68">IF(E243&lt;&gt;"-",IF(INDIRECT($A$1&amp;"!"&amp;CELL("address",$CU43))&lt;&gt;"END",IF(INDIRECT($A$1&amp;"!"&amp;CELL("address",V43))&lt;&gt;0,INDIRECT($A$1&amp;"!"&amp;CELL("address",$W43)),"-"),REPT("-",10)),"-")</f>
        <v>#REF!</v>
      </c>
      <c r="G243" t="e">
        <f t="shared" ref="G243:G274" ca="1" si="69">IF(E243&lt;&gt;"-",IF(INDIRECT($A$1&amp;"!"&amp;CELL("address",$CU43))&lt;&gt;"END",IF(INDIRECT($A$1&amp;"!"&amp;CELL("address",V43))&lt;&gt;0,INDIRECT($A$1&amp;"!"&amp;CELL("address",$X43)),"-"),REPT("-",10)),"-")</f>
        <v>#REF!</v>
      </c>
      <c r="H243" t="e">
        <f t="shared" ref="H243:H274" ca="1" si="70">IF(E243&lt;&gt;"-",IF(INDIRECT($A$1&amp;"!"&amp;CELL("address",$CU43))&lt;&gt;"END",IF(INDIRECT($A$1&amp;"!"&amp;CELL("address",V43))&lt;&gt;0,INDIRECT($A$1&amp;"!"&amp;CELL("address",$Y43)),"-"),REPT("-",10)),"-")</f>
        <v>#REF!</v>
      </c>
      <c r="I243" s="139" t="e">
        <f t="shared" ca="1" si="48"/>
        <v>#REF!</v>
      </c>
      <c r="J243" s="139" t="e">
        <f t="shared" ca="1" si="49"/>
        <v>#REF!</v>
      </c>
    </row>
    <row r="244" spans="1:10" hidden="1" x14ac:dyDescent="0.25">
      <c r="A244" s="2">
        <v>3</v>
      </c>
      <c r="B244" t="e">
        <f t="shared" ca="1" si="64"/>
        <v>#REF!</v>
      </c>
      <c r="C244" t="e">
        <f t="shared" ca="1" si="65"/>
        <v>#REF!</v>
      </c>
      <c r="D244" s="1" t="e">
        <f t="shared" ca="1" si="66"/>
        <v>#REF!</v>
      </c>
      <c r="E244" t="e">
        <f t="shared" ca="1" si="67"/>
        <v>#REF!</v>
      </c>
      <c r="F244" t="e">
        <f t="shared" ca="1" si="68"/>
        <v>#REF!</v>
      </c>
      <c r="G244" t="e">
        <f t="shared" ca="1" si="69"/>
        <v>#REF!</v>
      </c>
      <c r="H244" t="e">
        <f t="shared" ca="1" si="70"/>
        <v>#REF!</v>
      </c>
      <c r="I244" s="139" t="e">
        <f t="shared" ref="I244:I347" ca="1" si="71">B244&amp;D244&amp;E244</f>
        <v>#REF!</v>
      </c>
      <c r="J244" s="139" t="e">
        <f t="shared" ref="J244:J347" ca="1" si="72">D244&amp;E244</f>
        <v>#REF!</v>
      </c>
    </row>
    <row r="245" spans="1:10" hidden="1" x14ac:dyDescent="0.25">
      <c r="A245" s="2">
        <v>3</v>
      </c>
      <c r="B245" t="e">
        <f t="shared" ca="1" si="64"/>
        <v>#REF!</v>
      </c>
      <c r="C245" t="e">
        <f t="shared" ca="1" si="65"/>
        <v>#REF!</v>
      </c>
      <c r="D245" s="1" t="e">
        <f t="shared" ca="1" si="66"/>
        <v>#REF!</v>
      </c>
      <c r="E245" t="e">
        <f t="shared" ca="1" si="67"/>
        <v>#REF!</v>
      </c>
      <c r="F245" t="e">
        <f t="shared" ca="1" si="68"/>
        <v>#REF!</v>
      </c>
      <c r="G245" t="e">
        <f t="shared" ca="1" si="69"/>
        <v>#REF!</v>
      </c>
      <c r="H245" t="e">
        <f t="shared" ca="1" si="70"/>
        <v>#REF!</v>
      </c>
      <c r="I245" s="139" t="e">
        <f t="shared" ca="1" si="71"/>
        <v>#REF!</v>
      </c>
      <c r="J245" s="139" t="e">
        <f t="shared" ca="1" si="72"/>
        <v>#REF!</v>
      </c>
    </row>
    <row r="246" spans="1:10" hidden="1" x14ac:dyDescent="0.25">
      <c r="A246" s="2">
        <v>3</v>
      </c>
      <c r="B246" t="e">
        <f t="shared" ca="1" si="64"/>
        <v>#REF!</v>
      </c>
      <c r="C246" t="e">
        <f t="shared" ca="1" si="65"/>
        <v>#REF!</v>
      </c>
      <c r="D246" s="1" t="e">
        <f t="shared" ca="1" si="66"/>
        <v>#REF!</v>
      </c>
      <c r="E246" t="e">
        <f t="shared" ca="1" si="67"/>
        <v>#REF!</v>
      </c>
      <c r="F246" t="e">
        <f t="shared" ca="1" si="68"/>
        <v>#REF!</v>
      </c>
      <c r="G246" t="e">
        <f t="shared" ca="1" si="69"/>
        <v>#REF!</v>
      </c>
      <c r="H246" t="e">
        <f t="shared" ca="1" si="70"/>
        <v>#REF!</v>
      </c>
      <c r="I246" s="139" t="e">
        <f t="shared" ca="1" si="71"/>
        <v>#REF!</v>
      </c>
      <c r="J246" s="139" t="e">
        <f t="shared" ca="1" si="72"/>
        <v>#REF!</v>
      </c>
    </row>
    <row r="247" spans="1:10" hidden="1" x14ac:dyDescent="0.25">
      <c r="A247" s="2">
        <v>3</v>
      </c>
      <c r="B247" t="e">
        <f t="shared" ca="1" si="64"/>
        <v>#REF!</v>
      </c>
      <c r="C247" t="e">
        <f t="shared" ca="1" si="65"/>
        <v>#REF!</v>
      </c>
      <c r="D247" s="1" t="e">
        <f t="shared" ca="1" si="66"/>
        <v>#REF!</v>
      </c>
      <c r="E247" t="e">
        <f t="shared" ca="1" si="67"/>
        <v>#REF!</v>
      </c>
      <c r="F247" t="e">
        <f t="shared" ca="1" si="68"/>
        <v>#REF!</v>
      </c>
      <c r="G247" t="e">
        <f t="shared" ca="1" si="69"/>
        <v>#REF!</v>
      </c>
      <c r="H247" t="e">
        <f t="shared" ca="1" si="70"/>
        <v>#REF!</v>
      </c>
      <c r="I247" s="139" t="e">
        <f t="shared" ca="1" si="71"/>
        <v>#REF!</v>
      </c>
      <c r="J247" s="139" t="e">
        <f t="shared" ca="1" si="72"/>
        <v>#REF!</v>
      </c>
    </row>
    <row r="248" spans="1:10" hidden="1" x14ac:dyDescent="0.25">
      <c r="A248" s="2">
        <v>3</v>
      </c>
      <c r="B248" t="e">
        <f t="shared" ca="1" si="64"/>
        <v>#REF!</v>
      </c>
      <c r="C248" t="e">
        <f t="shared" ca="1" si="65"/>
        <v>#REF!</v>
      </c>
      <c r="D248" s="1" t="e">
        <f t="shared" ca="1" si="66"/>
        <v>#REF!</v>
      </c>
      <c r="E248" t="e">
        <f t="shared" ca="1" si="67"/>
        <v>#REF!</v>
      </c>
      <c r="F248" t="e">
        <f t="shared" ca="1" si="68"/>
        <v>#REF!</v>
      </c>
      <c r="G248" t="e">
        <f t="shared" ca="1" si="69"/>
        <v>#REF!</v>
      </c>
      <c r="H248" t="e">
        <f t="shared" ca="1" si="70"/>
        <v>#REF!</v>
      </c>
      <c r="I248" s="139" t="e">
        <f t="shared" ca="1" si="71"/>
        <v>#REF!</v>
      </c>
      <c r="J248" s="139" t="e">
        <f t="shared" ca="1" si="72"/>
        <v>#REF!</v>
      </c>
    </row>
    <row r="249" spans="1:10" hidden="1" x14ac:dyDescent="0.25">
      <c r="A249" s="2">
        <v>3</v>
      </c>
      <c r="B249" t="e">
        <f t="shared" ca="1" si="64"/>
        <v>#REF!</v>
      </c>
      <c r="C249" t="e">
        <f t="shared" ca="1" si="65"/>
        <v>#REF!</v>
      </c>
      <c r="D249" s="1" t="e">
        <f t="shared" ca="1" si="66"/>
        <v>#REF!</v>
      </c>
      <c r="E249" t="e">
        <f t="shared" ca="1" si="67"/>
        <v>#REF!</v>
      </c>
      <c r="F249" t="e">
        <f t="shared" ca="1" si="68"/>
        <v>#REF!</v>
      </c>
      <c r="G249" t="e">
        <f t="shared" ca="1" si="69"/>
        <v>#REF!</v>
      </c>
      <c r="H249" t="e">
        <f t="shared" ca="1" si="70"/>
        <v>#REF!</v>
      </c>
      <c r="I249" s="139" t="e">
        <f t="shared" ca="1" si="71"/>
        <v>#REF!</v>
      </c>
      <c r="J249" s="139" t="e">
        <f t="shared" ca="1" si="72"/>
        <v>#REF!</v>
      </c>
    </row>
    <row r="250" spans="1:10" hidden="1" x14ac:dyDescent="0.25">
      <c r="A250" s="2">
        <v>3</v>
      </c>
      <c r="B250" t="e">
        <f t="shared" ca="1" si="64"/>
        <v>#REF!</v>
      </c>
      <c r="C250" t="e">
        <f t="shared" ca="1" si="65"/>
        <v>#REF!</v>
      </c>
      <c r="D250" s="1" t="e">
        <f t="shared" ca="1" si="66"/>
        <v>#REF!</v>
      </c>
      <c r="E250" t="e">
        <f t="shared" ca="1" si="67"/>
        <v>#REF!</v>
      </c>
      <c r="F250" t="e">
        <f t="shared" ca="1" si="68"/>
        <v>#REF!</v>
      </c>
      <c r="G250" t="e">
        <f t="shared" ca="1" si="69"/>
        <v>#REF!</v>
      </c>
      <c r="H250" t="e">
        <f t="shared" ca="1" si="70"/>
        <v>#REF!</v>
      </c>
      <c r="I250" s="139" t="e">
        <f t="shared" ca="1" si="71"/>
        <v>#REF!</v>
      </c>
      <c r="J250" s="139" t="e">
        <f t="shared" ca="1" si="72"/>
        <v>#REF!</v>
      </c>
    </row>
    <row r="251" spans="1:10" hidden="1" x14ac:dyDescent="0.25">
      <c r="A251" s="2">
        <v>3</v>
      </c>
      <c r="B251" t="e">
        <f t="shared" ca="1" si="64"/>
        <v>#REF!</v>
      </c>
      <c r="C251" t="e">
        <f t="shared" ca="1" si="65"/>
        <v>#REF!</v>
      </c>
      <c r="D251" s="1" t="e">
        <f t="shared" ca="1" si="66"/>
        <v>#REF!</v>
      </c>
      <c r="E251" t="e">
        <f t="shared" ca="1" si="67"/>
        <v>#REF!</v>
      </c>
      <c r="F251" t="e">
        <f t="shared" ca="1" si="68"/>
        <v>#REF!</v>
      </c>
      <c r="G251" t="e">
        <f t="shared" ca="1" si="69"/>
        <v>#REF!</v>
      </c>
      <c r="H251" t="e">
        <f t="shared" ca="1" si="70"/>
        <v>#REF!</v>
      </c>
      <c r="I251" s="139" t="e">
        <f t="shared" ca="1" si="71"/>
        <v>#REF!</v>
      </c>
      <c r="J251" s="139" t="e">
        <f t="shared" ca="1" si="72"/>
        <v>#REF!</v>
      </c>
    </row>
    <row r="252" spans="1:10" hidden="1" x14ac:dyDescent="0.25">
      <c r="A252" s="2">
        <v>3</v>
      </c>
      <c r="B252" t="e">
        <f t="shared" ca="1" si="64"/>
        <v>#REF!</v>
      </c>
      <c r="C252" t="e">
        <f t="shared" ca="1" si="65"/>
        <v>#REF!</v>
      </c>
      <c r="D252" s="1" t="e">
        <f t="shared" ca="1" si="66"/>
        <v>#REF!</v>
      </c>
      <c r="E252" t="e">
        <f t="shared" ca="1" si="67"/>
        <v>#REF!</v>
      </c>
      <c r="F252" t="e">
        <f t="shared" ca="1" si="68"/>
        <v>#REF!</v>
      </c>
      <c r="G252" t="e">
        <f t="shared" ca="1" si="69"/>
        <v>#REF!</v>
      </c>
      <c r="H252" t="e">
        <f t="shared" ca="1" si="70"/>
        <v>#REF!</v>
      </c>
      <c r="I252" s="139" t="e">
        <f t="shared" ca="1" si="71"/>
        <v>#REF!</v>
      </c>
      <c r="J252" s="139" t="e">
        <f t="shared" ca="1" si="72"/>
        <v>#REF!</v>
      </c>
    </row>
    <row r="253" spans="1:10" hidden="1" x14ac:dyDescent="0.25">
      <c r="A253" s="2">
        <v>3</v>
      </c>
      <c r="B253" t="e">
        <f t="shared" ca="1" si="64"/>
        <v>#REF!</v>
      </c>
      <c r="C253" t="e">
        <f t="shared" ca="1" si="65"/>
        <v>#REF!</v>
      </c>
      <c r="D253" s="1" t="e">
        <f t="shared" ca="1" si="66"/>
        <v>#REF!</v>
      </c>
      <c r="E253" t="e">
        <f t="shared" ca="1" si="67"/>
        <v>#REF!</v>
      </c>
      <c r="F253" t="e">
        <f t="shared" ca="1" si="68"/>
        <v>#REF!</v>
      </c>
      <c r="G253" t="e">
        <f t="shared" ca="1" si="69"/>
        <v>#REF!</v>
      </c>
      <c r="H253" t="e">
        <f t="shared" ca="1" si="70"/>
        <v>#REF!</v>
      </c>
      <c r="I253" s="139" t="e">
        <f t="shared" ca="1" si="71"/>
        <v>#REF!</v>
      </c>
      <c r="J253" s="139" t="e">
        <f t="shared" ca="1" si="72"/>
        <v>#REF!</v>
      </c>
    </row>
    <row r="254" spans="1:10" hidden="1" x14ac:dyDescent="0.25">
      <c r="A254" s="2">
        <v>3</v>
      </c>
      <c r="B254" t="e">
        <f t="shared" ca="1" si="64"/>
        <v>#REF!</v>
      </c>
      <c r="C254" t="e">
        <f t="shared" ca="1" si="65"/>
        <v>#REF!</v>
      </c>
      <c r="D254" s="1" t="e">
        <f t="shared" ca="1" si="66"/>
        <v>#REF!</v>
      </c>
      <c r="E254" t="e">
        <f t="shared" ca="1" si="67"/>
        <v>#REF!</v>
      </c>
      <c r="F254" t="e">
        <f t="shared" ca="1" si="68"/>
        <v>#REF!</v>
      </c>
      <c r="G254" t="e">
        <f t="shared" ca="1" si="69"/>
        <v>#REF!</v>
      </c>
      <c r="H254" t="e">
        <f t="shared" ca="1" si="70"/>
        <v>#REF!</v>
      </c>
      <c r="I254" s="139" t="e">
        <f t="shared" ca="1" si="71"/>
        <v>#REF!</v>
      </c>
      <c r="J254" s="139" t="e">
        <f t="shared" ca="1" si="72"/>
        <v>#REF!</v>
      </c>
    </row>
    <row r="255" spans="1:10" hidden="1" x14ac:dyDescent="0.25">
      <c r="A255" s="2">
        <v>3</v>
      </c>
      <c r="B255" t="e">
        <f t="shared" ca="1" si="64"/>
        <v>#REF!</v>
      </c>
      <c r="C255" t="e">
        <f t="shared" ca="1" si="65"/>
        <v>#REF!</v>
      </c>
      <c r="D255" s="1" t="e">
        <f t="shared" ca="1" si="66"/>
        <v>#REF!</v>
      </c>
      <c r="E255" t="e">
        <f t="shared" ca="1" si="67"/>
        <v>#REF!</v>
      </c>
      <c r="F255" t="e">
        <f t="shared" ca="1" si="68"/>
        <v>#REF!</v>
      </c>
      <c r="G255" t="e">
        <f t="shared" ca="1" si="69"/>
        <v>#REF!</v>
      </c>
      <c r="H255" t="e">
        <f t="shared" ca="1" si="70"/>
        <v>#REF!</v>
      </c>
      <c r="I255" s="139" t="e">
        <f t="shared" ca="1" si="71"/>
        <v>#REF!</v>
      </c>
      <c r="J255" s="139" t="e">
        <f t="shared" ca="1" si="72"/>
        <v>#REF!</v>
      </c>
    </row>
    <row r="256" spans="1:10" hidden="1" x14ac:dyDescent="0.25">
      <c r="A256" s="2">
        <v>3</v>
      </c>
      <c r="B256" t="e">
        <f t="shared" ca="1" si="64"/>
        <v>#REF!</v>
      </c>
      <c r="C256" t="e">
        <f t="shared" ca="1" si="65"/>
        <v>#REF!</v>
      </c>
      <c r="D256" s="1" t="e">
        <f t="shared" ca="1" si="66"/>
        <v>#REF!</v>
      </c>
      <c r="E256" t="e">
        <f t="shared" ca="1" si="67"/>
        <v>#REF!</v>
      </c>
      <c r="F256" t="e">
        <f t="shared" ca="1" si="68"/>
        <v>#REF!</v>
      </c>
      <c r="G256" t="e">
        <f t="shared" ca="1" si="69"/>
        <v>#REF!</v>
      </c>
      <c r="H256" t="e">
        <f t="shared" ca="1" si="70"/>
        <v>#REF!</v>
      </c>
      <c r="I256" s="139" t="e">
        <f t="shared" ca="1" si="71"/>
        <v>#REF!</v>
      </c>
      <c r="J256" s="139" t="e">
        <f t="shared" ca="1" si="72"/>
        <v>#REF!</v>
      </c>
    </row>
    <row r="257" spans="1:10" hidden="1" x14ac:dyDescent="0.25">
      <c r="A257" s="2">
        <v>3</v>
      </c>
      <c r="B257" t="e">
        <f t="shared" ca="1" si="64"/>
        <v>#REF!</v>
      </c>
      <c r="C257" t="e">
        <f t="shared" ca="1" si="65"/>
        <v>#REF!</v>
      </c>
      <c r="D257" s="1" t="e">
        <f t="shared" ca="1" si="66"/>
        <v>#REF!</v>
      </c>
      <c r="E257" t="e">
        <f t="shared" ca="1" si="67"/>
        <v>#REF!</v>
      </c>
      <c r="F257" t="e">
        <f t="shared" ca="1" si="68"/>
        <v>#REF!</v>
      </c>
      <c r="G257" t="e">
        <f t="shared" ca="1" si="69"/>
        <v>#REF!</v>
      </c>
      <c r="H257" t="e">
        <f t="shared" ca="1" si="70"/>
        <v>#REF!</v>
      </c>
      <c r="I257" s="139" t="e">
        <f t="shared" ca="1" si="71"/>
        <v>#REF!</v>
      </c>
      <c r="J257" s="139" t="e">
        <f t="shared" ca="1" si="72"/>
        <v>#REF!</v>
      </c>
    </row>
    <row r="258" spans="1:10" hidden="1" x14ac:dyDescent="0.25">
      <c r="A258" s="2">
        <v>3</v>
      </c>
      <c r="B258" t="e">
        <f t="shared" ca="1" si="64"/>
        <v>#REF!</v>
      </c>
      <c r="C258" t="e">
        <f t="shared" ca="1" si="65"/>
        <v>#REF!</v>
      </c>
      <c r="D258" s="1" t="e">
        <f t="shared" ca="1" si="66"/>
        <v>#REF!</v>
      </c>
      <c r="E258" t="e">
        <f t="shared" ca="1" si="67"/>
        <v>#REF!</v>
      </c>
      <c r="F258" t="e">
        <f t="shared" ca="1" si="68"/>
        <v>#REF!</v>
      </c>
      <c r="G258" t="e">
        <f t="shared" ca="1" si="69"/>
        <v>#REF!</v>
      </c>
      <c r="H258" t="e">
        <f t="shared" ca="1" si="70"/>
        <v>#REF!</v>
      </c>
      <c r="I258" s="139" t="e">
        <f t="shared" ca="1" si="71"/>
        <v>#REF!</v>
      </c>
      <c r="J258" s="139" t="e">
        <f t="shared" ca="1" si="72"/>
        <v>#REF!</v>
      </c>
    </row>
    <row r="259" spans="1:10" hidden="1" x14ac:dyDescent="0.25">
      <c r="A259" s="2">
        <v>3</v>
      </c>
      <c r="B259" t="e">
        <f t="shared" ca="1" si="64"/>
        <v>#REF!</v>
      </c>
      <c r="C259" t="e">
        <f t="shared" ca="1" si="65"/>
        <v>#REF!</v>
      </c>
      <c r="D259" s="1" t="e">
        <f t="shared" ca="1" si="66"/>
        <v>#REF!</v>
      </c>
      <c r="E259" t="e">
        <f t="shared" ca="1" si="67"/>
        <v>#REF!</v>
      </c>
      <c r="F259" t="e">
        <f t="shared" ca="1" si="68"/>
        <v>#REF!</v>
      </c>
      <c r="G259" t="e">
        <f t="shared" ca="1" si="69"/>
        <v>#REF!</v>
      </c>
      <c r="H259" t="e">
        <f t="shared" ca="1" si="70"/>
        <v>#REF!</v>
      </c>
      <c r="I259" s="139" t="e">
        <f t="shared" ca="1" si="71"/>
        <v>#REF!</v>
      </c>
      <c r="J259" s="139" t="e">
        <f t="shared" ca="1" si="72"/>
        <v>#REF!</v>
      </c>
    </row>
    <row r="260" spans="1:10" hidden="1" x14ac:dyDescent="0.25">
      <c r="A260" s="2">
        <v>3</v>
      </c>
      <c r="B260" t="e">
        <f t="shared" ca="1" si="64"/>
        <v>#REF!</v>
      </c>
      <c r="C260" t="e">
        <f t="shared" ca="1" si="65"/>
        <v>#REF!</v>
      </c>
      <c r="D260" s="1" t="e">
        <f t="shared" ca="1" si="66"/>
        <v>#REF!</v>
      </c>
      <c r="E260" t="e">
        <f t="shared" ca="1" si="67"/>
        <v>#REF!</v>
      </c>
      <c r="F260" t="e">
        <f t="shared" ca="1" si="68"/>
        <v>#REF!</v>
      </c>
      <c r="G260" t="e">
        <f t="shared" ca="1" si="69"/>
        <v>#REF!</v>
      </c>
      <c r="H260" t="e">
        <f t="shared" ca="1" si="70"/>
        <v>#REF!</v>
      </c>
      <c r="I260" s="139" t="e">
        <f t="shared" ca="1" si="71"/>
        <v>#REF!</v>
      </c>
      <c r="J260" s="139" t="e">
        <f t="shared" ca="1" si="72"/>
        <v>#REF!</v>
      </c>
    </row>
    <row r="261" spans="1:10" hidden="1" x14ac:dyDescent="0.25">
      <c r="A261" s="2">
        <v>3</v>
      </c>
      <c r="B261" t="e">
        <f t="shared" ca="1" si="64"/>
        <v>#REF!</v>
      </c>
      <c r="C261" t="e">
        <f t="shared" ca="1" si="65"/>
        <v>#REF!</v>
      </c>
      <c r="D261" s="1" t="e">
        <f t="shared" ca="1" si="66"/>
        <v>#REF!</v>
      </c>
      <c r="E261" t="e">
        <f t="shared" ca="1" si="67"/>
        <v>#REF!</v>
      </c>
      <c r="F261" t="e">
        <f t="shared" ca="1" si="68"/>
        <v>#REF!</v>
      </c>
      <c r="G261" t="e">
        <f t="shared" ca="1" si="69"/>
        <v>#REF!</v>
      </c>
      <c r="H261" t="e">
        <f t="shared" ca="1" si="70"/>
        <v>#REF!</v>
      </c>
      <c r="I261" s="139" t="e">
        <f t="shared" ca="1" si="71"/>
        <v>#REF!</v>
      </c>
      <c r="J261" s="139" t="e">
        <f t="shared" ca="1" si="72"/>
        <v>#REF!</v>
      </c>
    </row>
    <row r="262" spans="1:10" hidden="1" x14ac:dyDescent="0.25">
      <c r="A262" s="2">
        <v>3</v>
      </c>
      <c r="B262" t="e">
        <f t="shared" ca="1" si="64"/>
        <v>#REF!</v>
      </c>
      <c r="C262" t="e">
        <f t="shared" ca="1" si="65"/>
        <v>#REF!</v>
      </c>
      <c r="D262" s="1" t="e">
        <f t="shared" ca="1" si="66"/>
        <v>#REF!</v>
      </c>
      <c r="E262" t="e">
        <f t="shared" ca="1" si="67"/>
        <v>#REF!</v>
      </c>
      <c r="F262" t="e">
        <f t="shared" ca="1" si="68"/>
        <v>#REF!</v>
      </c>
      <c r="G262" t="e">
        <f t="shared" ca="1" si="69"/>
        <v>#REF!</v>
      </c>
      <c r="H262" t="e">
        <f t="shared" ca="1" si="70"/>
        <v>#REF!</v>
      </c>
      <c r="I262" s="139" t="e">
        <f t="shared" ca="1" si="71"/>
        <v>#REF!</v>
      </c>
      <c r="J262" s="139" t="e">
        <f t="shared" ca="1" si="72"/>
        <v>#REF!</v>
      </c>
    </row>
    <row r="263" spans="1:10" hidden="1" x14ac:dyDescent="0.25">
      <c r="A263" s="2">
        <v>3</v>
      </c>
      <c r="B263" t="e">
        <f t="shared" ca="1" si="64"/>
        <v>#REF!</v>
      </c>
      <c r="C263" t="e">
        <f t="shared" ca="1" si="65"/>
        <v>#REF!</v>
      </c>
      <c r="D263" s="1" t="e">
        <f t="shared" ca="1" si="66"/>
        <v>#REF!</v>
      </c>
      <c r="E263" t="e">
        <f t="shared" ca="1" si="67"/>
        <v>#REF!</v>
      </c>
      <c r="F263" t="e">
        <f t="shared" ca="1" si="68"/>
        <v>#REF!</v>
      </c>
      <c r="G263" t="e">
        <f t="shared" ca="1" si="69"/>
        <v>#REF!</v>
      </c>
      <c r="H263" t="e">
        <f t="shared" ca="1" si="70"/>
        <v>#REF!</v>
      </c>
      <c r="I263" s="139" t="e">
        <f t="shared" ca="1" si="71"/>
        <v>#REF!</v>
      </c>
      <c r="J263" s="139" t="e">
        <f t="shared" ca="1" si="72"/>
        <v>#REF!</v>
      </c>
    </row>
    <row r="264" spans="1:10" hidden="1" x14ac:dyDescent="0.25">
      <c r="A264" s="2">
        <v>3</v>
      </c>
      <c r="B264" t="e">
        <f t="shared" ca="1" si="64"/>
        <v>#REF!</v>
      </c>
      <c r="C264" t="e">
        <f t="shared" ca="1" si="65"/>
        <v>#REF!</v>
      </c>
      <c r="D264" s="1" t="e">
        <f t="shared" ca="1" si="66"/>
        <v>#REF!</v>
      </c>
      <c r="E264" t="e">
        <f t="shared" ca="1" si="67"/>
        <v>#REF!</v>
      </c>
      <c r="F264" t="e">
        <f t="shared" ca="1" si="68"/>
        <v>#REF!</v>
      </c>
      <c r="G264" t="e">
        <f t="shared" ca="1" si="69"/>
        <v>#REF!</v>
      </c>
      <c r="H264" t="e">
        <f t="shared" ca="1" si="70"/>
        <v>#REF!</v>
      </c>
      <c r="I264" s="139" t="e">
        <f t="shared" ca="1" si="71"/>
        <v>#REF!</v>
      </c>
      <c r="J264" s="139" t="e">
        <f t="shared" ca="1" si="72"/>
        <v>#REF!</v>
      </c>
    </row>
    <row r="265" spans="1:10" hidden="1" x14ac:dyDescent="0.25">
      <c r="A265" s="2">
        <v>3</v>
      </c>
      <c r="B265" t="e">
        <f t="shared" ca="1" si="64"/>
        <v>#REF!</v>
      </c>
      <c r="C265" t="e">
        <f t="shared" ca="1" si="65"/>
        <v>#REF!</v>
      </c>
      <c r="D265" s="1" t="e">
        <f t="shared" ca="1" si="66"/>
        <v>#REF!</v>
      </c>
      <c r="E265" t="e">
        <f t="shared" ca="1" si="67"/>
        <v>#REF!</v>
      </c>
      <c r="F265" t="e">
        <f t="shared" ca="1" si="68"/>
        <v>#REF!</v>
      </c>
      <c r="G265" t="e">
        <f t="shared" ca="1" si="69"/>
        <v>#REF!</v>
      </c>
      <c r="H265" t="e">
        <f t="shared" ca="1" si="70"/>
        <v>#REF!</v>
      </c>
      <c r="I265" s="139" t="e">
        <f t="shared" ca="1" si="71"/>
        <v>#REF!</v>
      </c>
      <c r="J265" s="139" t="e">
        <f t="shared" ca="1" si="72"/>
        <v>#REF!</v>
      </c>
    </row>
    <row r="266" spans="1:10" hidden="1" x14ac:dyDescent="0.25">
      <c r="A266" s="2">
        <v>3</v>
      </c>
      <c r="B266" t="e">
        <f t="shared" ca="1" si="64"/>
        <v>#REF!</v>
      </c>
      <c r="C266" t="e">
        <f t="shared" ca="1" si="65"/>
        <v>#REF!</v>
      </c>
      <c r="D266" s="1" t="e">
        <f t="shared" ca="1" si="66"/>
        <v>#REF!</v>
      </c>
      <c r="E266" t="e">
        <f t="shared" ca="1" si="67"/>
        <v>#REF!</v>
      </c>
      <c r="F266" t="e">
        <f t="shared" ca="1" si="68"/>
        <v>#REF!</v>
      </c>
      <c r="G266" t="e">
        <f t="shared" ca="1" si="69"/>
        <v>#REF!</v>
      </c>
      <c r="H266" t="e">
        <f t="shared" ca="1" si="70"/>
        <v>#REF!</v>
      </c>
      <c r="I266" s="139" t="e">
        <f t="shared" ca="1" si="71"/>
        <v>#REF!</v>
      </c>
      <c r="J266" s="139" t="e">
        <f t="shared" ca="1" si="72"/>
        <v>#REF!</v>
      </c>
    </row>
    <row r="267" spans="1:10" hidden="1" x14ac:dyDescent="0.25">
      <c r="A267" s="2">
        <v>3</v>
      </c>
      <c r="B267" t="e">
        <f t="shared" ca="1" si="64"/>
        <v>#REF!</v>
      </c>
      <c r="C267" t="e">
        <f t="shared" ca="1" si="65"/>
        <v>#REF!</v>
      </c>
      <c r="D267" s="1" t="e">
        <f t="shared" ca="1" si="66"/>
        <v>#REF!</v>
      </c>
      <c r="E267" t="e">
        <f t="shared" ca="1" si="67"/>
        <v>#REF!</v>
      </c>
      <c r="F267" t="e">
        <f t="shared" ca="1" si="68"/>
        <v>#REF!</v>
      </c>
      <c r="G267" t="e">
        <f t="shared" ca="1" si="69"/>
        <v>#REF!</v>
      </c>
      <c r="H267" t="e">
        <f t="shared" ca="1" si="70"/>
        <v>#REF!</v>
      </c>
      <c r="I267" s="139" t="e">
        <f t="shared" ca="1" si="71"/>
        <v>#REF!</v>
      </c>
      <c r="J267" s="139" t="e">
        <f t="shared" ca="1" si="72"/>
        <v>#REF!</v>
      </c>
    </row>
    <row r="268" spans="1:10" hidden="1" x14ac:dyDescent="0.25">
      <c r="A268" s="2">
        <v>3</v>
      </c>
      <c r="B268" t="e">
        <f t="shared" ca="1" si="64"/>
        <v>#REF!</v>
      </c>
      <c r="C268" t="e">
        <f t="shared" ca="1" si="65"/>
        <v>#REF!</v>
      </c>
      <c r="D268" s="1" t="e">
        <f t="shared" ca="1" si="66"/>
        <v>#REF!</v>
      </c>
      <c r="E268" t="e">
        <f t="shared" ca="1" si="67"/>
        <v>#REF!</v>
      </c>
      <c r="F268" t="e">
        <f t="shared" ca="1" si="68"/>
        <v>#REF!</v>
      </c>
      <c r="G268" t="e">
        <f t="shared" ca="1" si="69"/>
        <v>#REF!</v>
      </c>
      <c r="H268" t="e">
        <f t="shared" ca="1" si="70"/>
        <v>#REF!</v>
      </c>
      <c r="I268" s="139" t="e">
        <f t="shared" ca="1" si="71"/>
        <v>#REF!</v>
      </c>
      <c r="J268" s="139" t="e">
        <f t="shared" ca="1" si="72"/>
        <v>#REF!</v>
      </c>
    </row>
    <row r="269" spans="1:10" hidden="1" x14ac:dyDescent="0.25">
      <c r="A269" s="2">
        <v>3</v>
      </c>
      <c r="B269" t="e">
        <f t="shared" ca="1" si="64"/>
        <v>#REF!</v>
      </c>
      <c r="C269" t="e">
        <f t="shared" ca="1" si="65"/>
        <v>#REF!</v>
      </c>
      <c r="D269" s="1" t="e">
        <f t="shared" ca="1" si="66"/>
        <v>#REF!</v>
      </c>
      <c r="E269" t="e">
        <f t="shared" ca="1" si="67"/>
        <v>#REF!</v>
      </c>
      <c r="F269" t="e">
        <f t="shared" ca="1" si="68"/>
        <v>#REF!</v>
      </c>
      <c r="G269" t="e">
        <f t="shared" ca="1" si="69"/>
        <v>#REF!</v>
      </c>
      <c r="H269" t="e">
        <f t="shared" ca="1" si="70"/>
        <v>#REF!</v>
      </c>
      <c r="I269" s="139" t="e">
        <f t="shared" ca="1" si="71"/>
        <v>#REF!</v>
      </c>
      <c r="J269" s="139" t="e">
        <f t="shared" ca="1" si="72"/>
        <v>#REF!</v>
      </c>
    </row>
    <row r="270" spans="1:10" hidden="1" x14ac:dyDescent="0.25">
      <c r="A270" s="2">
        <v>3</v>
      </c>
      <c r="B270" t="e">
        <f t="shared" ca="1" si="64"/>
        <v>#REF!</v>
      </c>
      <c r="C270" t="e">
        <f t="shared" ca="1" si="65"/>
        <v>#REF!</v>
      </c>
      <c r="D270" s="1" t="e">
        <f t="shared" ca="1" si="66"/>
        <v>#REF!</v>
      </c>
      <c r="E270" t="e">
        <f t="shared" ca="1" si="67"/>
        <v>#REF!</v>
      </c>
      <c r="F270" t="e">
        <f t="shared" ca="1" si="68"/>
        <v>#REF!</v>
      </c>
      <c r="G270" t="e">
        <f t="shared" ca="1" si="69"/>
        <v>#REF!</v>
      </c>
      <c r="H270" t="e">
        <f t="shared" ca="1" si="70"/>
        <v>#REF!</v>
      </c>
      <c r="I270" s="139" t="e">
        <f t="shared" ca="1" si="71"/>
        <v>#REF!</v>
      </c>
      <c r="J270" s="139" t="e">
        <f t="shared" ca="1" si="72"/>
        <v>#REF!</v>
      </c>
    </row>
    <row r="271" spans="1:10" hidden="1" x14ac:dyDescent="0.25">
      <c r="A271" s="2">
        <v>3</v>
      </c>
      <c r="B271" t="e">
        <f t="shared" ca="1" si="64"/>
        <v>#REF!</v>
      </c>
      <c r="C271" t="e">
        <f t="shared" ca="1" si="65"/>
        <v>#REF!</v>
      </c>
      <c r="D271" s="1" t="e">
        <f t="shared" ca="1" si="66"/>
        <v>#REF!</v>
      </c>
      <c r="E271" t="e">
        <f t="shared" ca="1" si="67"/>
        <v>#REF!</v>
      </c>
      <c r="F271" t="e">
        <f t="shared" ca="1" si="68"/>
        <v>#REF!</v>
      </c>
      <c r="G271" t="e">
        <f t="shared" ca="1" si="69"/>
        <v>#REF!</v>
      </c>
      <c r="H271" t="e">
        <f t="shared" ca="1" si="70"/>
        <v>#REF!</v>
      </c>
      <c r="I271" s="139" t="e">
        <f t="shared" ca="1" si="71"/>
        <v>#REF!</v>
      </c>
      <c r="J271" s="139" t="e">
        <f t="shared" ca="1" si="72"/>
        <v>#REF!</v>
      </c>
    </row>
    <row r="272" spans="1:10" hidden="1" x14ac:dyDescent="0.25">
      <c r="A272" s="2">
        <v>3</v>
      </c>
      <c r="B272" t="e">
        <f t="shared" ca="1" si="64"/>
        <v>#REF!</v>
      </c>
      <c r="C272" t="e">
        <f t="shared" ca="1" si="65"/>
        <v>#REF!</v>
      </c>
      <c r="D272" s="1" t="e">
        <f t="shared" ca="1" si="66"/>
        <v>#REF!</v>
      </c>
      <c r="E272" t="e">
        <f t="shared" ca="1" si="67"/>
        <v>#REF!</v>
      </c>
      <c r="F272" t="e">
        <f t="shared" ca="1" si="68"/>
        <v>#REF!</v>
      </c>
      <c r="G272" t="e">
        <f t="shared" ca="1" si="69"/>
        <v>#REF!</v>
      </c>
      <c r="H272" t="e">
        <f t="shared" ca="1" si="70"/>
        <v>#REF!</v>
      </c>
      <c r="I272" s="139" t="e">
        <f t="shared" ca="1" si="71"/>
        <v>#REF!</v>
      </c>
      <c r="J272" s="139" t="e">
        <f t="shared" ca="1" si="72"/>
        <v>#REF!</v>
      </c>
    </row>
    <row r="273" spans="1:10" hidden="1" x14ac:dyDescent="0.25">
      <c r="A273" s="2">
        <v>3</v>
      </c>
      <c r="B273" t="e">
        <f t="shared" ca="1" si="64"/>
        <v>#REF!</v>
      </c>
      <c r="C273" t="e">
        <f t="shared" ca="1" si="65"/>
        <v>#REF!</v>
      </c>
      <c r="D273" s="1" t="e">
        <f t="shared" ca="1" si="66"/>
        <v>#REF!</v>
      </c>
      <c r="E273" t="e">
        <f t="shared" ca="1" si="67"/>
        <v>#REF!</v>
      </c>
      <c r="F273" t="e">
        <f t="shared" ca="1" si="68"/>
        <v>#REF!</v>
      </c>
      <c r="G273" t="e">
        <f t="shared" ca="1" si="69"/>
        <v>#REF!</v>
      </c>
      <c r="H273" t="e">
        <f t="shared" ca="1" si="70"/>
        <v>#REF!</v>
      </c>
      <c r="I273" s="139" t="e">
        <f t="shared" ca="1" si="71"/>
        <v>#REF!</v>
      </c>
      <c r="J273" s="139" t="e">
        <f t="shared" ca="1" si="72"/>
        <v>#REF!</v>
      </c>
    </row>
    <row r="274" spans="1:10" hidden="1" x14ac:dyDescent="0.25">
      <c r="A274" s="2">
        <v>3</v>
      </c>
      <c r="B274" t="e">
        <f t="shared" ca="1" si="64"/>
        <v>#REF!</v>
      </c>
      <c r="C274" t="e">
        <f t="shared" ca="1" si="65"/>
        <v>#REF!</v>
      </c>
      <c r="D274" s="1" t="e">
        <f t="shared" ca="1" si="66"/>
        <v>#REF!</v>
      </c>
      <c r="E274" t="e">
        <f t="shared" ca="1" si="67"/>
        <v>#REF!</v>
      </c>
      <c r="F274" t="e">
        <f t="shared" ca="1" si="68"/>
        <v>#REF!</v>
      </c>
      <c r="G274" t="e">
        <f t="shared" ca="1" si="69"/>
        <v>#REF!</v>
      </c>
      <c r="H274" t="e">
        <f t="shared" ca="1" si="70"/>
        <v>#REF!</v>
      </c>
      <c r="I274" s="139" t="e">
        <f t="shared" ca="1" si="71"/>
        <v>#REF!</v>
      </c>
      <c r="J274" s="139" t="e">
        <f t="shared" ca="1" si="72"/>
        <v>#REF!</v>
      </c>
    </row>
    <row r="275" spans="1:10" hidden="1" x14ac:dyDescent="0.25">
      <c r="A275" s="2">
        <v>3</v>
      </c>
      <c r="B275" t="e">
        <f t="shared" ref="B275:B289" ca="1" si="73">IF(E275&lt;&gt;"-",IF(INDIRECT($A$1&amp;"!"&amp;CELL("address",$CU75))&lt;&gt;"END",IF(INDIRECT($A$1&amp;"!"&amp;CELL("address",V75))&lt;&gt;0,INDIRECT($A$1&amp;"!"&amp;CELL("address",$F75)),"-"),REPT("-",10)),"-")</f>
        <v>#REF!</v>
      </c>
      <c r="C275" t="e">
        <f t="shared" ref="C275:C289" ca="1" si="74">IF(E275&lt;&gt;"-",IF(INDIRECT($A$1&amp;"!"&amp;CELL("address",$CU75))&lt;&gt;"END",IF(INDIRECT($A$1&amp;"!"&amp;CELL("address",V75))&lt;&gt;0,INDIRECT($A$1&amp;"!"&amp;CELL("address",$CU75)),"-"),REPT("-",10)),"-")</f>
        <v>#REF!</v>
      </c>
      <c r="D275" s="1" t="e">
        <f t="shared" ref="D275:D289" ca="1" si="75">IF(E275&lt;&gt;"-",IF(INDIRECT($A$1&amp;"!"&amp;CELL("address",$CU75))&lt;&gt;"END",IF(INDIRECT($A$1&amp;"!"&amp;CELL("address",V75))&lt;&gt;0,INDIRECT($A$1&amp;"!"&amp;CELL("address",$H75)),"-"),REPT("-",10)),"-")</f>
        <v>#REF!</v>
      </c>
      <c r="E275" t="e">
        <f t="shared" ref="E275:E289" ca="1" si="76">IF((IF(INDIRECT($A$1&amp;"!"&amp;CELL("address",$CU75))&lt;&gt;"END",IF(INDIRECT($A$1&amp;"!"&amp;CELL("address",V75))&lt;&gt;0,INDIRECT($A$1&amp;"!"&amp;CELL("address",$V75)),"-"),REPT("-",10)))&lt;&gt;0,(IF(INDIRECT($A$1&amp;"!"&amp;CELL("address",$CU75))&lt;&gt;"END",IF(INDIRECT($A$1&amp;"!"&amp;CELL("address",V75))&lt;&gt;0,INDIRECT($A$1&amp;"!"&amp;CELL("address",$V75)),"-"),REPT("-",10))),"-")</f>
        <v>#REF!</v>
      </c>
      <c r="F275" t="e">
        <f t="shared" ref="F275:F289" ca="1" si="77">IF(E275&lt;&gt;"-",IF(INDIRECT($A$1&amp;"!"&amp;CELL("address",$CU75))&lt;&gt;"END",IF(INDIRECT($A$1&amp;"!"&amp;CELL("address",V75))&lt;&gt;0,INDIRECT($A$1&amp;"!"&amp;CELL("address",$W75)),"-"),REPT("-",10)),"-")</f>
        <v>#REF!</v>
      </c>
      <c r="G275" t="e">
        <f t="shared" ref="G275:G289" ca="1" si="78">IF(E275&lt;&gt;"-",IF(INDIRECT($A$1&amp;"!"&amp;CELL("address",$CU75))&lt;&gt;"END",IF(INDIRECT($A$1&amp;"!"&amp;CELL("address",V75))&lt;&gt;0,INDIRECT($A$1&amp;"!"&amp;CELL("address",$X75)),"-"),REPT("-",10)),"-")</f>
        <v>#REF!</v>
      </c>
      <c r="H275" t="e">
        <f t="shared" ref="H275:H289" ca="1" si="79">IF(E275&lt;&gt;"-",IF(INDIRECT($A$1&amp;"!"&amp;CELL("address",$CU75))&lt;&gt;"END",IF(INDIRECT($A$1&amp;"!"&amp;CELL("address",V75))&lt;&gt;0,INDIRECT($A$1&amp;"!"&amp;CELL("address",$Y75)),"-"),REPT("-",10)),"-")</f>
        <v>#REF!</v>
      </c>
      <c r="I275" s="139" t="e">
        <f t="shared" ca="1" si="71"/>
        <v>#REF!</v>
      </c>
      <c r="J275" s="139" t="e">
        <f t="shared" ca="1" si="72"/>
        <v>#REF!</v>
      </c>
    </row>
    <row r="276" spans="1:10" hidden="1" x14ac:dyDescent="0.25">
      <c r="A276" s="2">
        <v>3</v>
      </c>
      <c r="B276" t="e">
        <f t="shared" ca="1" si="73"/>
        <v>#REF!</v>
      </c>
      <c r="C276" t="e">
        <f t="shared" ca="1" si="74"/>
        <v>#REF!</v>
      </c>
      <c r="D276" s="1" t="e">
        <f t="shared" ca="1" si="75"/>
        <v>#REF!</v>
      </c>
      <c r="E276" t="e">
        <f t="shared" ca="1" si="76"/>
        <v>#REF!</v>
      </c>
      <c r="F276" t="e">
        <f t="shared" ca="1" si="77"/>
        <v>#REF!</v>
      </c>
      <c r="G276" t="e">
        <f t="shared" ca="1" si="78"/>
        <v>#REF!</v>
      </c>
      <c r="H276" t="e">
        <f t="shared" ca="1" si="79"/>
        <v>#REF!</v>
      </c>
      <c r="I276" s="139" t="e">
        <f t="shared" ca="1" si="71"/>
        <v>#REF!</v>
      </c>
      <c r="J276" s="139" t="e">
        <f t="shared" ca="1" si="72"/>
        <v>#REF!</v>
      </c>
    </row>
    <row r="277" spans="1:10" hidden="1" x14ac:dyDescent="0.25">
      <c r="A277" s="2">
        <v>3</v>
      </c>
      <c r="B277" t="e">
        <f t="shared" ca="1" si="73"/>
        <v>#REF!</v>
      </c>
      <c r="C277" t="e">
        <f t="shared" ca="1" si="74"/>
        <v>#REF!</v>
      </c>
      <c r="D277" s="1" t="e">
        <f t="shared" ca="1" si="75"/>
        <v>#REF!</v>
      </c>
      <c r="E277" t="e">
        <f t="shared" ca="1" si="76"/>
        <v>#REF!</v>
      </c>
      <c r="F277" t="e">
        <f t="shared" ca="1" si="77"/>
        <v>#REF!</v>
      </c>
      <c r="G277" t="e">
        <f t="shared" ca="1" si="78"/>
        <v>#REF!</v>
      </c>
      <c r="H277" t="e">
        <f t="shared" ca="1" si="79"/>
        <v>#REF!</v>
      </c>
      <c r="I277" s="139" t="e">
        <f t="shared" ca="1" si="71"/>
        <v>#REF!</v>
      </c>
      <c r="J277" s="139" t="e">
        <f t="shared" ca="1" si="72"/>
        <v>#REF!</v>
      </c>
    </row>
    <row r="278" spans="1:10" hidden="1" x14ac:dyDescent="0.25">
      <c r="A278" s="2">
        <v>3</v>
      </c>
      <c r="B278" t="e">
        <f t="shared" ca="1" si="73"/>
        <v>#REF!</v>
      </c>
      <c r="C278" t="e">
        <f t="shared" ca="1" si="74"/>
        <v>#REF!</v>
      </c>
      <c r="D278" s="1" t="e">
        <f t="shared" ca="1" si="75"/>
        <v>#REF!</v>
      </c>
      <c r="E278" t="e">
        <f t="shared" ca="1" si="76"/>
        <v>#REF!</v>
      </c>
      <c r="F278" t="e">
        <f t="shared" ca="1" si="77"/>
        <v>#REF!</v>
      </c>
      <c r="G278" t="e">
        <f t="shared" ca="1" si="78"/>
        <v>#REF!</v>
      </c>
      <c r="H278" t="e">
        <f t="shared" ca="1" si="79"/>
        <v>#REF!</v>
      </c>
      <c r="I278" s="139" t="e">
        <f t="shared" ca="1" si="71"/>
        <v>#REF!</v>
      </c>
      <c r="J278" s="139" t="e">
        <f t="shared" ca="1" si="72"/>
        <v>#REF!</v>
      </c>
    </row>
    <row r="279" spans="1:10" hidden="1" x14ac:dyDescent="0.25">
      <c r="A279" s="2">
        <v>3</v>
      </c>
      <c r="B279" t="e">
        <f t="shared" ca="1" si="73"/>
        <v>#REF!</v>
      </c>
      <c r="C279" t="e">
        <f t="shared" ca="1" si="74"/>
        <v>#REF!</v>
      </c>
      <c r="D279" s="1" t="e">
        <f t="shared" ca="1" si="75"/>
        <v>#REF!</v>
      </c>
      <c r="E279" t="e">
        <f t="shared" ca="1" si="76"/>
        <v>#REF!</v>
      </c>
      <c r="F279" t="e">
        <f t="shared" ca="1" si="77"/>
        <v>#REF!</v>
      </c>
      <c r="G279" t="e">
        <f t="shared" ca="1" si="78"/>
        <v>#REF!</v>
      </c>
      <c r="H279" t="e">
        <f t="shared" ca="1" si="79"/>
        <v>#REF!</v>
      </c>
      <c r="I279" s="139" t="e">
        <f t="shared" ca="1" si="71"/>
        <v>#REF!</v>
      </c>
      <c r="J279" s="139" t="e">
        <f t="shared" ca="1" si="72"/>
        <v>#REF!</v>
      </c>
    </row>
    <row r="280" spans="1:10" hidden="1" x14ac:dyDescent="0.25">
      <c r="A280" s="2">
        <v>3</v>
      </c>
      <c r="B280" t="e">
        <f t="shared" ca="1" si="73"/>
        <v>#REF!</v>
      </c>
      <c r="C280" t="e">
        <f t="shared" ca="1" si="74"/>
        <v>#REF!</v>
      </c>
      <c r="D280" s="1" t="e">
        <f t="shared" ca="1" si="75"/>
        <v>#REF!</v>
      </c>
      <c r="E280" t="e">
        <f t="shared" ca="1" si="76"/>
        <v>#REF!</v>
      </c>
      <c r="F280" t="e">
        <f t="shared" ca="1" si="77"/>
        <v>#REF!</v>
      </c>
      <c r="G280" t="e">
        <f t="shared" ca="1" si="78"/>
        <v>#REF!</v>
      </c>
      <c r="H280" t="e">
        <f t="shared" ca="1" si="79"/>
        <v>#REF!</v>
      </c>
      <c r="I280" s="139" t="e">
        <f t="shared" ca="1" si="71"/>
        <v>#REF!</v>
      </c>
      <c r="J280" s="139" t="e">
        <f t="shared" ca="1" si="72"/>
        <v>#REF!</v>
      </c>
    </row>
    <row r="281" spans="1:10" hidden="1" x14ac:dyDescent="0.25">
      <c r="A281" s="2">
        <v>3</v>
      </c>
      <c r="B281" t="e">
        <f t="shared" ca="1" si="73"/>
        <v>#REF!</v>
      </c>
      <c r="C281" t="e">
        <f t="shared" ca="1" si="74"/>
        <v>#REF!</v>
      </c>
      <c r="D281" s="1" t="e">
        <f t="shared" ca="1" si="75"/>
        <v>#REF!</v>
      </c>
      <c r="E281" t="e">
        <f t="shared" ca="1" si="76"/>
        <v>#REF!</v>
      </c>
      <c r="F281" t="e">
        <f t="shared" ca="1" si="77"/>
        <v>#REF!</v>
      </c>
      <c r="G281" t="e">
        <f t="shared" ca="1" si="78"/>
        <v>#REF!</v>
      </c>
      <c r="H281" t="e">
        <f t="shared" ca="1" si="79"/>
        <v>#REF!</v>
      </c>
      <c r="I281" s="139" t="e">
        <f t="shared" ca="1" si="71"/>
        <v>#REF!</v>
      </c>
      <c r="J281" s="139" t="e">
        <f t="shared" ca="1" si="72"/>
        <v>#REF!</v>
      </c>
    </row>
    <row r="282" spans="1:10" hidden="1" x14ac:dyDescent="0.25">
      <c r="A282" s="2">
        <v>3</v>
      </c>
      <c r="B282" t="e">
        <f t="shared" ca="1" si="73"/>
        <v>#REF!</v>
      </c>
      <c r="C282" t="e">
        <f t="shared" ca="1" si="74"/>
        <v>#REF!</v>
      </c>
      <c r="D282" s="1" t="e">
        <f t="shared" ca="1" si="75"/>
        <v>#REF!</v>
      </c>
      <c r="E282" t="e">
        <f t="shared" ca="1" si="76"/>
        <v>#REF!</v>
      </c>
      <c r="F282" t="e">
        <f t="shared" ca="1" si="77"/>
        <v>#REF!</v>
      </c>
      <c r="G282" t="e">
        <f t="shared" ca="1" si="78"/>
        <v>#REF!</v>
      </c>
      <c r="H282" t="e">
        <f t="shared" ca="1" si="79"/>
        <v>#REF!</v>
      </c>
      <c r="I282" s="139" t="e">
        <f t="shared" ca="1" si="71"/>
        <v>#REF!</v>
      </c>
      <c r="J282" s="139" t="e">
        <f t="shared" ca="1" si="72"/>
        <v>#REF!</v>
      </c>
    </row>
    <row r="283" spans="1:10" hidden="1" x14ac:dyDescent="0.25">
      <c r="A283" s="2">
        <v>3</v>
      </c>
      <c r="B283" t="e">
        <f t="shared" ca="1" si="73"/>
        <v>#REF!</v>
      </c>
      <c r="C283" t="e">
        <f t="shared" ca="1" si="74"/>
        <v>#REF!</v>
      </c>
      <c r="D283" s="1" t="e">
        <f t="shared" ca="1" si="75"/>
        <v>#REF!</v>
      </c>
      <c r="E283" t="e">
        <f t="shared" ca="1" si="76"/>
        <v>#REF!</v>
      </c>
      <c r="F283" t="e">
        <f t="shared" ca="1" si="77"/>
        <v>#REF!</v>
      </c>
      <c r="G283" t="e">
        <f t="shared" ca="1" si="78"/>
        <v>#REF!</v>
      </c>
      <c r="H283" t="e">
        <f t="shared" ca="1" si="79"/>
        <v>#REF!</v>
      </c>
      <c r="I283" s="139" t="e">
        <f t="shared" ca="1" si="71"/>
        <v>#REF!</v>
      </c>
      <c r="J283" s="139" t="e">
        <f t="shared" ca="1" si="72"/>
        <v>#REF!</v>
      </c>
    </row>
    <row r="284" spans="1:10" hidden="1" x14ac:dyDescent="0.25">
      <c r="A284" s="2">
        <v>3</v>
      </c>
      <c r="B284" t="e">
        <f t="shared" ca="1" si="73"/>
        <v>#REF!</v>
      </c>
      <c r="C284" t="e">
        <f t="shared" ca="1" si="74"/>
        <v>#REF!</v>
      </c>
      <c r="D284" s="1" t="e">
        <f t="shared" ca="1" si="75"/>
        <v>#REF!</v>
      </c>
      <c r="E284" t="e">
        <f t="shared" ca="1" si="76"/>
        <v>#REF!</v>
      </c>
      <c r="F284" t="e">
        <f t="shared" ca="1" si="77"/>
        <v>#REF!</v>
      </c>
      <c r="G284" t="e">
        <f t="shared" ca="1" si="78"/>
        <v>#REF!</v>
      </c>
      <c r="H284" t="e">
        <f t="shared" ca="1" si="79"/>
        <v>#REF!</v>
      </c>
      <c r="I284" s="139" t="e">
        <f t="shared" ca="1" si="71"/>
        <v>#REF!</v>
      </c>
      <c r="J284" s="139" t="e">
        <f t="shared" ca="1" si="72"/>
        <v>#REF!</v>
      </c>
    </row>
    <row r="285" spans="1:10" hidden="1" x14ac:dyDescent="0.25">
      <c r="A285" s="2">
        <v>3</v>
      </c>
      <c r="B285" t="e">
        <f t="shared" ca="1" si="73"/>
        <v>#REF!</v>
      </c>
      <c r="C285" t="e">
        <f t="shared" ca="1" si="74"/>
        <v>#REF!</v>
      </c>
      <c r="D285" s="1" t="e">
        <f t="shared" ca="1" si="75"/>
        <v>#REF!</v>
      </c>
      <c r="E285" t="e">
        <f t="shared" ca="1" si="76"/>
        <v>#REF!</v>
      </c>
      <c r="F285" t="e">
        <f t="shared" ca="1" si="77"/>
        <v>#REF!</v>
      </c>
      <c r="G285" t="e">
        <f t="shared" ca="1" si="78"/>
        <v>#REF!</v>
      </c>
      <c r="H285" t="e">
        <f t="shared" ca="1" si="79"/>
        <v>#REF!</v>
      </c>
      <c r="I285" s="139" t="e">
        <f t="shared" ca="1" si="71"/>
        <v>#REF!</v>
      </c>
      <c r="J285" s="139" t="e">
        <f t="shared" ca="1" si="72"/>
        <v>#REF!</v>
      </c>
    </row>
    <row r="286" spans="1:10" hidden="1" x14ac:dyDescent="0.25">
      <c r="A286" s="2">
        <v>3</v>
      </c>
      <c r="B286" t="e">
        <f t="shared" ca="1" si="73"/>
        <v>#REF!</v>
      </c>
      <c r="C286" t="e">
        <f t="shared" ca="1" si="74"/>
        <v>#REF!</v>
      </c>
      <c r="D286" s="1" t="e">
        <f t="shared" ca="1" si="75"/>
        <v>#REF!</v>
      </c>
      <c r="E286" t="e">
        <f t="shared" ca="1" si="76"/>
        <v>#REF!</v>
      </c>
      <c r="F286" t="e">
        <f t="shared" ca="1" si="77"/>
        <v>#REF!</v>
      </c>
      <c r="G286" t="e">
        <f t="shared" ca="1" si="78"/>
        <v>#REF!</v>
      </c>
      <c r="H286" t="e">
        <f t="shared" ca="1" si="79"/>
        <v>#REF!</v>
      </c>
      <c r="I286" s="139" t="e">
        <f t="shared" ca="1" si="71"/>
        <v>#REF!</v>
      </c>
      <c r="J286" s="139" t="e">
        <f t="shared" ca="1" si="72"/>
        <v>#REF!</v>
      </c>
    </row>
    <row r="287" spans="1:10" hidden="1" x14ac:dyDescent="0.25">
      <c r="A287" s="2">
        <v>3</v>
      </c>
      <c r="B287" t="e">
        <f t="shared" ca="1" si="73"/>
        <v>#REF!</v>
      </c>
      <c r="C287" t="e">
        <f t="shared" ca="1" si="74"/>
        <v>#REF!</v>
      </c>
      <c r="D287" s="1" t="e">
        <f t="shared" ca="1" si="75"/>
        <v>#REF!</v>
      </c>
      <c r="E287" t="e">
        <f t="shared" ca="1" si="76"/>
        <v>#REF!</v>
      </c>
      <c r="F287" t="e">
        <f t="shared" ca="1" si="77"/>
        <v>#REF!</v>
      </c>
      <c r="G287" t="e">
        <f t="shared" ca="1" si="78"/>
        <v>#REF!</v>
      </c>
      <c r="H287" t="e">
        <f t="shared" ca="1" si="79"/>
        <v>#REF!</v>
      </c>
      <c r="I287" s="139" t="e">
        <f t="shared" ca="1" si="71"/>
        <v>#REF!</v>
      </c>
      <c r="J287" s="139" t="e">
        <f t="shared" ca="1" si="72"/>
        <v>#REF!</v>
      </c>
    </row>
    <row r="288" spans="1:10" hidden="1" x14ac:dyDescent="0.25">
      <c r="A288" s="2">
        <v>3</v>
      </c>
      <c r="B288" t="e">
        <f t="shared" ca="1" si="73"/>
        <v>#REF!</v>
      </c>
      <c r="C288" t="e">
        <f t="shared" ca="1" si="74"/>
        <v>#REF!</v>
      </c>
      <c r="D288" s="1" t="e">
        <f t="shared" ca="1" si="75"/>
        <v>#REF!</v>
      </c>
      <c r="E288" t="e">
        <f t="shared" ca="1" si="76"/>
        <v>#REF!</v>
      </c>
      <c r="F288" t="e">
        <f t="shared" ca="1" si="77"/>
        <v>#REF!</v>
      </c>
      <c r="G288" t="e">
        <f t="shared" ca="1" si="78"/>
        <v>#REF!</v>
      </c>
      <c r="H288" t="e">
        <f t="shared" ca="1" si="79"/>
        <v>#REF!</v>
      </c>
      <c r="I288" s="139" t="e">
        <f t="shared" ca="1" si="71"/>
        <v>#REF!</v>
      </c>
      <c r="J288" s="139" t="e">
        <f t="shared" ca="1" si="72"/>
        <v>#REF!</v>
      </c>
    </row>
    <row r="289" spans="1:10" hidden="1" x14ac:dyDescent="0.25">
      <c r="A289" s="2">
        <v>3</v>
      </c>
      <c r="B289" t="e">
        <f t="shared" ca="1" si="73"/>
        <v>#REF!</v>
      </c>
      <c r="C289" t="e">
        <f t="shared" ca="1" si="74"/>
        <v>#REF!</v>
      </c>
      <c r="D289" s="1" t="e">
        <f t="shared" ca="1" si="75"/>
        <v>#REF!</v>
      </c>
      <c r="E289" t="e">
        <f t="shared" ca="1" si="76"/>
        <v>#REF!</v>
      </c>
      <c r="F289" t="e">
        <f t="shared" ca="1" si="77"/>
        <v>#REF!</v>
      </c>
      <c r="G289" t="e">
        <f t="shared" ca="1" si="78"/>
        <v>#REF!</v>
      </c>
      <c r="H289" t="e">
        <f t="shared" ca="1" si="79"/>
        <v>#REF!</v>
      </c>
      <c r="I289" s="139" t="e">
        <f t="shared" ca="1" si="71"/>
        <v>#REF!</v>
      </c>
      <c r="J289" s="139" t="e">
        <f t="shared" ca="1" si="72"/>
        <v>#REF!</v>
      </c>
    </row>
    <row r="290" spans="1:10" hidden="1" x14ac:dyDescent="0.25">
      <c r="A290" s="2">
        <v>3</v>
      </c>
      <c r="B290" t="e">
        <f t="shared" ref="B290:B330" ca="1" si="80">IF(E290&lt;&gt;"-",IF(INDIRECT($A$1&amp;"!"&amp;CELL("address",$CU90))&lt;&gt;"END",IF(INDIRECT($A$1&amp;"!"&amp;CELL("address",V90))&lt;&gt;0,INDIRECT($A$1&amp;"!"&amp;CELL("address",$F90)),"-"),REPT("-",10)),"-")</f>
        <v>#REF!</v>
      </c>
      <c r="C290" t="e">
        <f t="shared" ref="C290:C330" ca="1" si="81">IF(E290&lt;&gt;"-",IF(INDIRECT($A$1&amp;"!"&amp;CELL("address",$CU90))&lt;&gt;"END",IF(INDIRECT($A$1&amp;"!"&amp;CELL("address",V90))&lt;&gt;0,INDIRECT($A$1&amp;"!"&amp;CELL("address",$CU90)),"-"),REPT("-",10)),"-")</f>
        <v>#REF!</v>
      </c>
      <c r="D290" s="1" t="e">
        <f t="shared" ref="D290:D330" ca="1" si="82">IF(E290&lt;&gt;"-",IF(INDIRECT($A$1&amp;"!"&amp;CELL("address",$CU90))&lt;&gt;"END",IF(INDIRECT($A$1&amp;"!"&amp;CELL("address",V90))&lt;&gt;0,INDIRECT($A$1&amp;"!"&amp;CELL("address",$H90)),"-"),REPT("-",10)),"-")</f>
        <v>#REF!</v>
      </c>
      <c r="E290" t="e">
        <f t="shared" ref="E290:E330" ca="1" si="83">IF((IF(INDIRECT($A$1&amp;"!"&amp;CELL("address",$CU90))&lt;&gt;"END",IF(INDIRECT($A$1&amp;"!"&amp;CELL("address",V90))&lt;&gt;0,INDIRECT($A$1&amp;"!"&amp;CELL("address",$V90)),"-"),REPT("-",10)))&lt;&gt;0,(IF(INDIRECT($A$1&amp;"!"&amp;CELL("address",$CU90))&lt;&gt;"END",IF(INDIRECT($A$1&amp;"!"&amp;CELL("address",V90))&lt;&gt;0,INDIRECT($A$1&amp;"!"&amp;CELL("address",$V90)),"-"),REPT("-",10))),"-")</f>
        <v>#REF!</v>
      </c>
      <c r="F290" t="e">
        <f t="shared" ref="F290:F330" ca="1" si="84">IF(E290&lt;&gt;"-",IF(INDIRECT($A$1&amp;"!"&amp;CELL("address",$CU90))&lt;&gt;"END",IF(INDIRECT($A$1&amp;"!"&amp;CELL("address",V90))&lt;&gt;0,INDIRECT($A$1&amp;"!"&amp;CELL("address",$W90)),"-"),REPT("-",10)),"-")</f>
        <v>#REF!</v>
      </c>
      <c r="G290" t="e">
        <f t="shared" ref="G290:G330" ca="1" si="85">IF(E290&lt;&gt;"-",IF(INDIRECT($A$1&amp;"!"&amp;CELL("address",$CU90))&lt;&gt;"END",IF(INDIRECT($A$1&amp;"!"&amp;CELL("address",V90))&lt;&gt;0,INDIRECT($A$1&amp;"!"&amp;CELL("address",$X90)),"-"),REPT("-",10)),"-")</f>
        <v>#REF!</v>
      </c>
      <c r="H290" t="e">
        <f t="shared" ref="H290:H330" ca="1" si="86">IF(E290&lt;&gt;"-",IF(INDIRECT($A$1&amp;"!"&amp;CELL("address",$CU90))&lt;&gt;"END",IF(INDIRECT($A$1&amp;"!"&amp;CELL("address",V90))&lt;&gt;0,INDIRECT($A$1&amp;"!"&amp;CELL("address",$Y90)),"-"),REPT("-",10)),"-")</f>
        <v>#REF!</v>
      </c>
      <c r="I290" s="139" t="e">
        <f t="shared" ref="I290:I330" ca="1" si="87">B290&amp;D290&amp;E290</f>
        <v>#REF!</v>
      </c>
      <c r="J290" s="139" t="e">
        <f t="shared" ref="J290:J330" ca="1" si="88">D290&amp;E290</f>
        <v>#REF!</v>
      </c>
    </row>
    <row r="291" spans="1:10" hidden="1" x14ac:dyDescent="0.25">
      <c r="A291" s="2">
        <v>3</v>
      </c>
      <c r="B291" t="e">
        <f t="shared" ca="1" si="80"/>
        <v>#REF!</v>
      </c>
      <c r="C291" t="e">
        <f t="shared" ca="1" si="81"/>
        <v>#REF!</v>
      </c>
      <c r="D291" s="1" t="e">
        <f t="shared" ca="1" si="82"/>
        <v>#REF!</v>
      </c>
      <c r="E291" t="e">
        <f t="shared" ca="1" si="83"/>
        <v>#REF!</v>
      </c>
      <c r="F291" t="e">
        <f t="shared" ca="1" si="84"/>
        <v>#REF!</v>
      </c>
      <c r="G291" t="e">
        <f t="shared" ca="1" si="85"/>
        <v>#REF!</v>
      </c>
      <c r="H291" t="e">
        <f t="shared" ca="1" si="86"/>
        <v>#REF!</v>
      </c>
      <c r="I291" s="139" t="e">
        <f t="shared" ca="1" si="87"/>
        <v>#REF!</v>
      </c>
      <c r="J291" s="139" t="e">
        <f t="shared" ca="1" si="88"/>
        <v>#REF!</v>
      </c>
    </row>
    <row r="292" spans="1:10" hidden="1" x14ac:dyDescent="0.25">
      <c r="A292" s="2">
        <v>3</v>
      </c>
      <c r="B292" t="e">
        <f t="shared" ca="1" si="80"/>
        <v>#REF!</v>
      </c>
      <c r="C292" t="e">
        <f t="shared" ca="1" si="81"/>
        <v>#REF!</v>
      </c>
      <c r="D292" s="1" t="e">
        <f t="shared" ca="1" si="82"/>
        <v>#REF!</v>
      </c>
      <c r="E292" t="e">
        <f t="shared" ca="1" si="83"/>
        <v>#REF!</v>
      </c>
      <c r="F292" t="e">
        <f t="shared" ca="1" si="84"/>
        <v>#REF!</v>
      </c>
      <c r="G292" t="e">
        <f t="shared" ca="1" si="85"/>
        <v>#REF!</v>
      </c>
      <c r="H292" t="e">
        <f t="shared" ca="1" si="86"/>
        <v>#REF!</v>
      </c>
      <c r="I292" s="139" t="e">
        <f t="shared" ca="1" si="87"/>
        <v>#REF!</v>
      </c>
      <c r="J292" s="139" t="e">
        <f t="shared" ca="1" si="88"/>
        <v>#REF!</v>
      </c>
    </row>
    <row r="293" spans="1:10" hidden="1" x14ac:dyDescent="0.25">
      <c r="A293" s="2">
        <v>3</v>
      </c>
      <c r="B293" t="e">
        <f t="shared" ca="1" si="80"/>
        <v>#REF!</v>
      </c>
      <c r="C293" t="e">
        <f t="shared" ca="1" si="81"/>
        <v>#REF!</v>
      </c>
      <c r="D293" s="1" t="e">
        <f t="shared" ca="1" si="82"/>
        <v>#REF!</v>
      </c>
      <c r="E293" t="e">
        <f t="shared" ca="1" si="83"/>
        <v>#REF!</v>
      </c>
      <c r="F293" t="e">
        <f t="shared" ca="1" si="84"/>
        <v>#REF!</v>
      </c>
      <c r="G293" t="e">
        <f t="shared" ca="1" si="85"/>
        <v>#REF!</v>
      </c>
      <c r="H293" t="e">
        <f t="shared" ca="1" si="86"/>
        <v>#REF!</v>
      </c>
      <c r="I293" s="139" t="e">
        <f t="shared" ca="1" si="87"/>
        <v>#REF!</v>
      </c>
      <c r="J293" s="139" t="e">
        <f t="shared" ca="1" si="88"/>
        <v>#REF!</v>
      </c>
    </row>
    <row r="294" spans="1:10" hidden="1" x14ac:dyDescent="0.25">
      <c r="A294" s="2">
        <v>3</v>
      </c>
      <c r="B294" t="e">
        <f t="shared" ca="1" si="80"/>
        <v>#REF!</v>
      </c>
      <c r="C294" t="e">
        <f t="shared" ca="1" si="81"/>
        <v>#REF!</v>
      </c>
      <c r="D294" s="1" t="e">
        <f t="shared" ca="1" si="82"/>
        <v>#REF!</v>
      </c>
      <c r="E294" t="e">
        <f t="shared" ca="1" si="83"/>
        <v>#REF!</v>
      </c>
      <c r="F294" t="e">
        <f t="shared" ca="1" si="84"/>
        <v>#REF!</v>
      </c>
      <c r="G294" t="e">
        <f t="shared" ca="1" si="85"/>
        <v>#REF!</v>
      </c>
      <c r="H294" t="e">
        <f t="shared" ca="1" si="86"/>
        <v>#REF!</v>
      </c>
      <c r="I294" s="139" t="e">
        <f t="shared" ca="1" si="87"/>
        <v>#REF!</v>
      </c>
      <c r="J294" s="139" t="e">
        <f t="shared" ca="1" si="88"/>
        <v>#REF!</v>
      </c>
    </row>
    <row r="295" spans="1:10" hidden="1" x14ac:dyDescent="0.25">
      <c r="A295" s="2">
        <v>3</v>
      </c>
      <c r="B295" t="e">
        <f t="shared" ca="1" si="80"/>
        <v>#REF!</v>
      </c>
      <c r="C295" t="e">
        <f t="shared" ca="1" si="81"/>
        <v>#REF!</v>
      </c>
      <c r="D295" s="1" t="e">
        <f t="shared" ca="1" si="82"/>
        <v>#REF!</v>
      </c>
      <c r="E295" t="e">
        <f t="shared" ca="1" si="83"/>
        <v>#REF!</v>
      </c>
      <c r="F295" t="e">
        <f t="shared" ca="1" si="84"/>
        <v>#REF!</v>
      </c>
      <c r="G295" t="e">
        <f t="shared" ca="1" si="85"/>
        <v>#REF!</v>
      </c>
      <c r="H295" t="e">
        <f t="shared" ca="1" si="86"/>
        <v>#REF!</v>
      </c>
      <c r="I295" s="139" t="e">
        <f t="shared" ca="1" si="87"/>
        <v>#REF!</v>
      </c>
      <c r="J295" s="139" t="e">
        <f t="shared" ca="1" si="88"/>
        <v>#REF!</v>
      </c>
    </row>
    <row r="296" spans="1:10" hidden="1" x14ac:dyDescent="0.25">
      <c r="A296" s="2">
        <v>3</v>
      </c>
      <c r="B296" t="e">
        <f t="shared" ca="1" si="80"/>
        <v>#REF!</v>
      </c>
      <c r="C296" t="e">
        <f t="shared" ca="1" si="81"/>
        <v>#REF!</v>
      </c>
      <c r="D296" s="1" t="e">
        <f t="shared" ca="1" si="82"/>
        <v>#REF!</v>
      </c>
      <c r="E296" t="e">
        <f t="shared" ca="1" si="83"/>
        <v>#REF!</v>
      </c>
      <c r="F296" t="e">
        <f t="shared" ca="1" si="84"/>
        <v>#REF!</v>
      </c>
      <c r="G296" t="e">
        <f t="shared" ca="1" si="85"/>
        <v>#REF!</v>
      </c>
      <c r="H296" t="e">
        <f t="shared" ca="1" si="86"/>
        <v>#REF!</v>
      </c>
      <c r="I296" s="139" t="e">
        <f t="shared" ca="1" si="87"/>
        <v>#REF!</v>
      </c>
      <c r="J296" s="139" t="e">
        <f t="shared" ca="1" si="88"/>
        <v>#REF!</v>
      </c>
    </row>
    <row r="297" spans="1:10" hidden="1" x14ac:dyDescent="0.25">
      <c r="A297" s="2">
        <v>3</v>
      </c>
      <c r="B297" t="e">
        <f t="shared" ca="1" si="80"/>
        <v>#REF!</v>
      </c>
      <c r="C297" t="e">
        <f t="shared" ca="1" si="81"/>
        <v>#REF!</v>
      </c>
      <c r="D297" s="1" t="e">
        <f t="shared" ca="1" si="82"/>
        <v>#REF!</v>
      </c>
      <c r="E297" t="e">
        <f t="shared" ca="1" si="83"/>
        <v>#REF!</v>
      </c>
      <c r="F297" t="e">
        <f t="shared" ca="1" si="84"/>
        <v>#REF!</v>
      </c>
      <c r="G297" t="e">
        <f t="shared" ca="1" si="85"/>
        <v>#REF!</v>
      </c>
      <c r="H297" t="e">
        <f t="shared" ca="1" si="86"/>
        <v>#REF!</v>
      </c>
      <c r="I297" s="139" t="e">
        <f t="shared" ca="1" si="87"/>
        <v>#REF!</v>
      </c>
      <c r="J297" s="139" t="e">
        <f t="shared" ca="1" si="88"/>
        <v>#REF!</v>
      </c>
    </row>
    <row r="298" spans="1:10" hidden="1" x14ac:dyDescent="0.25">
      <c r="A298" s="2">
        <v>3</v>
      </c>
      <c r="B298" t="e">
        <f t="shared" ca="1" si="80"/>
        <v>#REF!</v>
      </c>
      <c r="C298" t="e">
        <f t="shared" ca="1" si="81"/>
        <v>#REF!</v>
      </c>
      <c r="D298" s="1" t="e">
        <f t="shared" ca="1" si="82"/>
        <v>#REF!</v>
      </c>
      <c r="E298" t="e">
        <f t="shared" ca="1" si="83"/>
        <v>#REF!</v>
      </c>
      <c r="F298" t="e">
        <f t="shared" ca="1" si="84"/>
        <v>#REF!</v>
      </c>
      <c r="G298" t="e">
        <f t="shared" ca="1" si="85"/>
        <v>#REF!</v>
      </c>
      <c r="H298" t="e">
        <f t="shared" ca="1" si="86"/>
        <v>#REF!</v>
      </c>
      <c r="I298" s="139" t="e">
        <f t="shared" ca="1" si="87"/>
        <v>#REF!</v>
      </c>
      <c r="J298" s="139" t="e">
        <f t="shared" ca="1" si="88"/>
        <v>#REF!</v>
      </c>
    </row>
    <row r="299" spans="1:10" hidden="1" x14ac:dyDescent="0.25">
      <c r="A299" s="2">
        <v>3</v>
      </c>
      <c r="B299" t="e">
        <f t="shared" ca="1" si="80"/>
        <v>#REF!</v>
      </c>
      <c r="C299" t="e">
        <f t="shared" ca="1" si="81"/>
        <v>#REF!</v>
      </c>
      <c r="D299" s="1" t="e">
        <f t="shared" ca="1" si="82"/>
        <v>#REF!</v>
      </c>
      <c r="E299" t="e">
        <f t="shared" ca="1" si="83"/>
        <v>#REF!</v>
      </c>
      <c r="F299" t="e">
        <f t="shared" ca="1" si="84"/>
        <v>#REF!</v>
      </c>
      <c r="G299" t="e">
        <f t="shared" ca="1" si="85"/>
        <v>#REF!</v>
      </c>
      <c r="H299" t="e">
        <f t="shared" ca="1" si="86"/>
        <v>#REF!</v>
      </c>
      <c r="I299" s="139" t="e">
        <f t="shared" ca="1" si="87"/>
        <v>#REF!</v>
      </c>
      <c r="J299" s="139" t="e">
        <f t="shared" ca="1" si="88"/>
        <v>#REF!</v>
      </c>
    </row>
    <row r="300" spans="1:10" hidden="1" x14ac:dyDescent="0.25">
      <c r="A300" s="2">
        <v>3</v>
      </c>
      <c r="B300" t="e">
        <f t="shared" ca="1" si="80"/>
        <v>#REF!</v>
      </c>
      <c r="C300" t="e">
        <f t="shared" ca="1" si="81"/>
        <v>#REF!</v>
      </c>
      <c r="D300" s="1" t="e">
        <f t="shared" ca="1" si="82"/>
        <v>#REF!</v>
      </c>
      <c r="E300" t="e">
        <f t="shared" ca="1" si="83"/>
        <v>#REF!</v>
      </c>
      <c r="F300" t="e">
        <f t="shared" ca="1" si="84"/>
        <v>#REF!</v>
      </c>
      <c r="G300" t="e">
        <f t="shared" ca="1" si="85"/>
        <v>#REF!</v>
      </c>
      <c r="H300" t="e">
        <f t="shared" ca="1" si="86"/>
        <v>#REF!</v>
      </c>
      <c r="I300" s="139" t="e">
        <f t="shared" ca="1" si="87"/>
        <v>#REF!</v>
      </c>
      <c r="J300" s="139" t="e">
        <f t="shared" ca="1" si="88"/>
        <v>#REF!</v>
      </c>
    </row>
    <row r="301" spans="1:10" hidden="1" x14ac:dyDescent="0.25">
      <c r="A301" s="2">
        <v>3</v>
      </c>
      <c r="B301" t="e">
        <f t="shared" ca="1" si="80"/>
        <v>#REF!</v>
      </c>
      <c r="C301" t="e">
        <f t="shared" ca="1" si="81"/>
        <v>#REF!</v>
      </c>
      <c r="D301" s="1" t="e">
        <f t="shared" ca="1" si="82"/>
        <v>#REF!</v>
      </c>
      <c r="E301" t="e">
        <f t="shared" ca="1" si="83"/>
        <v>#REF!</v>
      </c>
      <c r="F301" t="e">
        <f t="shared" ca="1" si="84"/>
        <v>#REF!</v>
      </c>
      <c r="G301" t="e">
        <f t="shared" ca="1" si="85"/>
        <v>#REF!</v>
      </c>
      <c r="H301" t="e">
        <f t="shared" ca="1" si="86"/>
        <v>#REF!</v>
      </c>
      <c r="I301" s="139" t="e">
        <f t="shared" ca="1" si="87"/>
        <v>#REF!</v>
      </c>
      <c r="J301" s="139" t="e">
        <f t="shared" ca="1" si="88"/>
        <v>#REF!</v>
      </c>
    </row>
    <row r="302" spans="1:10" hidden="1" x14ac:dyDescent="0.25">
      <c r="A302" s="2">
        <v>3</v>
      </c>
      <c r="B302" t="e">
        <f t="shared" ca="1" si="80"/>
        <v>#REF!</v>
      </c>
      <c r="C302" t="e">
        <f t="shared" ca="1" si="81"/>
        <v>#REF!</v>
      </c>
      <c r="D302" s="1" t="e">
        <f t="shared" ca="1" si="82"/>
        <v>#REF!</v>
      </c>
      <c r="E302" t="e">
        <f t="shared" ca="1" si="83"/>
        <v>#REF!</v>
      </c>
      <c r="F302" t="e">
        <f t="shared" ca="1" si="84"/>
        <v>#REF!</v>
      </c>
      <c r="G302" t="e">
        <f t="shared" ca="1" si="85"/>
        <v>#REF!</v>
      </c>
      <c r="H302" t="e">
        <f t="shared" ca="1" si="86"/>
        <v>#REF!</v>
      </c>
      <c r="I302" s="139" t="e">
        <f t="shared" ca="1" si="87"/>
        <v>#REF!</v>
      </c>
      <c r="J302" s="139" t="e">
        <f t="shared" ca="1" si="88"/>
        <v>#REF!</v>
      </c>
    </row>
    <row r="303" spans="1:10" hidden="1" x14ac:dyDescent="0.25">
      <c r="A303" s="2">
        <v>3</v>
      </c>
      <c r="B303" t="e">
        <f t="shared" ca="1" si="80"/>
        <v>#REF!</v>
      </c>
      <c r="C303" t="e">
        <f t="shared" ca="1" si="81"/>
        <v>#REF!</v>
      </c>
      <c r="D303" s="1" t="e">
        <f t="shared" ca="1" si="82"/>
        <v>#REF!</v>
      </c>
      <c r="E303" t="e">
        <f t="shared" ca="1" si="83"/>
        <v>#REF!</v>
      </c>
      <c r="F303" t="e">
        <f t="shared" ca="1" si="84"/>
        <v>#REF!</v>
      </c>
      <c r="G303" t="e">
        <f t="shared" ca="1" si="85"/>
        <v>#REF!</v>
      </c>
      <c r="H303" t="e">
        <f t="shared" ca="1" si="86"/>
        <v>#REF!</v>
      </c>
      <c r="I303" s="139" t="e">
        <f t="shared" ca="1" si="87"/>
        <v>#REF!</v>
      </c>
      <c r="J303" s="139" t="e">
        <f t="shared" ca="1" si="88"/>
        <v>#REF!</v>
      </c>
    </row>
    <row r="304" spans="1:10" hidden="1" x14ac:dyDescent="0.25">
      <c r="A304" s="2">
        <v>3</v>
      </c>
      <c r="B304" t="e">
        <f t="shared" ca="1" si="80"/>
        <v>#REF!</v>
      </c>
      <c r="C304" t="e">
        <f t="shared" ca="1" si="81"/>
        <v>#REF!</v>
      </c>
      <c r="D304" s="1" t="e">
        <f t="shared" ca="1" si="82"/>
        <v>#REF!</v>
      </c>
      <c r="E304" t="e">
        <f t="shared" ca="1" si="83"/>
        <v>#REF!</v>
      </c>
      <c r="F304" t="e">
        <f t="shared" ca="1" si="84"/>
        <v>#REF!</v>
      </c>
      <c r="G304" t="e">
        <f t="shared" ca="1" si="85"/>
        <v>#REF!</v>
      </c>
      <c r="H304" t="e">
        <f t="shared" ca="1" si="86"/>
        <v>#REF!</v>
      </c>
      <c r="I304" s="139" t="e">
        <f t="shared" ca="1" si="87"/>
        <v>#REF!</v>
      </c>
      <c r="J304" s="139" t="e">
        <f t="shared" ca="1" si="88"/>
        <v>#REF!</v>
      </c>
    </row>
    <row r="305" spans="1:10" hidden="1" x14ac:dyDescent="0.25">
      <c r="A305" s="2">
        <v>3</v>
      </c>
      <c r="B305" t="e">
        <f t="shared" ca="1" si="80"/>
        <v>#REF!</v>
      </c>
      <c r="C305" t="e">
        <f t="shared" ca="1" si="81"/>
        <v>#REF!</v>
      </c>
      <c r="D305" s="1" t="e">
        <f t="shared" ca="1" si="82"/>
        <v>#REF!</v>
      </c>
      <c r="E305" t="e">
        <f t="shared" ca="1" si="83"/>
        <v>#REF!</v>
      </c>
      <c r="F305" t="e">
        <f t="shared" ca="1" si="84"/>
        <v>#REF!</v>
      </c>
      <c r="G305" t="e">
        <f t="shared" ca="1" si="85"/>
        <v>#REF!</v>
      </c>
      <c r="H305" t="e">
        <f t="shared" ca="1" si="86"/>
        <v>#REF!</v>
      </c>
      <c r="I305" s="139" t="e">
        <f t="shared" ca="1" si="87"/>
        <v>#REF!</v>
      </c>
      <c r="J305" s="139" t="e">
        <f t="shared" ca="1" si="88"/>
        <v>#REF!</v>
      </c>
    </row>
    <row r="306" spans="1:10" hidden="1" x14ac:dyDescent="0.25">
      <c r="A306" s="2">
        <v>3</v>
      </c>
      <c r="B306" t="e">
        <f t="shared" ca="1" si="80"/>
        <v>#REF!</v>
      </c>
      <c r="C306" t="e">
        <f t="shared" ca="1" si="81"/>
        <v>#REF!</v>
      </c>
      <c r="D306" s="1" t="e">
        <f t="shared" ca="1" si="82"/>
        <v>#REF!</v>
      </c>
      <c r="E306" t="e">
        <f t="shared" ca="1" si="83"/>
        <v>#REF!</v>
      </c>
      <c r="F306" t="e">
        <f t="shared" ca="1" si="84"/>
        <v>#REF!</v>
      </c>
      <c r="G306" t="e">
        <f t="shared" ca="1" si="85"/>
        <v>#REF!</v>
      </c>
      <c r="H306" t="e">
        <f t="shared" ca="1" si="86"/>
        <v>#REF!</v>
      </c>
      <c r="I306" s="139" t="e">
        <f t="shared" ca="1" si="87"/>
        <v>#REF!</v>
      </c>
      <c r="J306" s="139" t="e">
        <f t="shared" ca="1" si="88"/>
        <v>#REF!</v>
      </c>
    </row>
    <row r="307" spans="1:10" hidden="1" x14ac:dyDescent="0.25">
      <c r="A307" s="2">
        <v>3</v>
      </c>
      <c r="B307" t="e">
        <f t="shared" ca="1" si="80"/>
        <v>#REF!</v>
      </c>
      <c r="C307" t="e">
        <f t="shared" ca="1" si="81"/>
        <v>#REF!</v>
      </c>
      <c r="D307" s="1" t="e">
        <f t="shared" ca="1" si="82"/>
        <v>#REF!</v>
      </c>
      <c r="E307" t="e">
        <f t="shared" ca="1" si="83"/>
        <v>#REF!</v>
      </c>
      <c r="F307" t="e">
        <f t="shared" ca="1" si="84"/>
        <v>#REF!</v>
      </c>
      <c r="G307" t="e">
        <f t="shared" ca="1" si="85"/>
        <v>#REF!</v>
      </c>
      <c r="H307" t="e">
        <f t="shared" ca="1" si="86"/>
        <v>#REF!</v>
      </c>
      <c r="I307" s="139" t="e">
        <f t="shared" ca="1" si="87"/>
        <v>#REF!</v>
      </c>
      <c r="J307" s="139" t="e">
        <f t="shared" ca="1" si="88"/>
        <v>#REF!</v>
      </c>
    </row>
    <row r="308" spans="1:10" hidden="1" x14ac:dyDescent="0.25">
      <c r="A308" s="2">
        <v>3</v>
      </c>
      <c r="B308" t="e">
        <f t="shared" ca="1" si="80"/>
        <v>#REF!</v>
      </c>
      <c r="C308" t="e">
        <f t="shared" ca="1" si="81"/>
        <v>#REF!</v>
      </c>
      <c r="D308" s="1" t="e">
        <f t="shared" ca="1" si="82"/>
        <v>#REF!</v>
      </c>
      <c r="E308" t="e">
        <f t="shared" ca="1" si="83"/>
        <v>#REF!</v>
      </c>
      <c r="F308" t="e">
        <f t="shared" ca="1" si="84"/>
        <v>#REF!</v>
      </c>
      <c r="G308" t="e">
        <f t="shared" ca="1" si="85"/>
        <v>#REF!</v>
      </c>
      <c r="H308" t="e">
        <f t="shared" ca="1" si="86"/>
        <v>#REF!</v>
      </c>
      <c r="I308" s="139" t="e">
        <f t="shared" ca="1" si="87"/>
        <v>#REF!</v>
      </c>
      <c r="J308" s="139" t="e">
        <f t="shared" ca="1" si="88"/>
        <v>#REF!</v>
      </c>
    </row>
    <row r="309" spans="1:10" hidden="1" x14ac:dyDescent="0.25">
      <c r="A309" s="2">
        <v>3</v>
      </c>
      <c r="B309" t="e">
        <f t="shared" ca="1" si="80"/>
        <v>#REF!</v>
      </c>
      <c r="C309" t="e">
        <f t="shared" ca="1" si="81"/>
        <v>#REF!</v>
      </c>
      <c r="D309" s="1" t="e">
        <f t="shared" ca="1" si="82"/>
        <v>#REF!</v>
      </c>
      <c r="E309" t="e">
        <f t="shared" ca="1" si="83"/>
        <v>#REF!</v>
      </c>
      <c r="F309" t="e">
        <f t="shared" ca="1" si="84"/>
        <v>#REF!</v>
      </c>
      <c r="G309" t="e">
        <f t="shared" ca="1" si="85"/>
        <v>#REF!</v>
      </c>
      <c r="H309" t="e">
        <f t="shared" ca="1" si="86"/>
        <v>#REF!</v>
      </c>
      <c r="I309" s="139" t="e">
        <f t="shared" ca="1" si="87"/>
        <v>#REF!</v>
      </c>
      <c r="J309" s="139" t="e">
        <f t="shared" ca="1" si="88"/>
        <v>#REF!</v>
      </c>
    </row>
    <row r="310" spans="1:10" hidden="1" x14ac:dyDescent="0.25">
      <c r="A310" s="2">
        <v>3</v>
      </c>
      <c r="B310" t="e">
        <f t="shared" ca="1" si="80"/>
        <v>#REF!</v>
      </c>
      <c r="C310" t="e">
        <f t="shared" ca="1" si="81"/>
        <v>#REF!</v>
      </c>
      <c r="D310" s="1" t="e">
        <f t="shared" ca="1" si="82"/>
        <v>#REF!</v>
      </c>
      <c r="E310" t="e">
        <f t="shared" ca="1" si="83"/>
        <v>#REF!</v>
      </c>
      <c r="F310" t="e">
        <f t="shared" ca="1" si="84"/>
        <v>#REF!</v>
      </c>
      <c r="G310" t="e">
        <f t="shared" ca="1" si="85"/>
        <v>#REF!</v>
      </c>
      <c r="H310" t="e">
        <f t="shared" ca="1" si="86"/>
        <v>#REF!</v>
      </c>
      <c r="I310" s="139" t="e">
        <f t="shared" ca="1" si="87"/>
        <v>#REF!</v>
      </c>
      <c r="J310" s="139" t="e">
        <f t="shared" ca="1" si="88"/>
        <v>#REF!</v>
      </c>
    </row>
    <row r="311" spans="1:10" hidden="1" x14ac:dyDescent="0.25">
      <c r="A311" s="2">
        <v>3</v>
      </c>
      <c r="B311" t="e">
        <f t="shared" ca="1" si="80"/>
        <v>#REF!</v>
      </c>
      <c r="C311" t="e">
        <f t="shared" ca="1" si="81"/>
        <v>#REF!</v>
      </c>
      <c r="D311" s="1" t="e">
        <f t="shared" ca="1" si="82"/>
        <v>#REF!</v>
      </c>
      <c r="E311" t="e">
        <f t="shared" ca="1" si="83"/>
        <v>#REF!</v>
      </c>
      <c r="F311" t="e">
        <f t="shared" ca="1" si="84"/>
        <v>#REF!</v>
      </c>
      <c r="G311" t="e">
        <f t="shared" ca="1" si="85"/>
        <v>#REF!</v>
      </c>
      <c r="H311" t="e">
        <f t="shared" ca="1" si="86"/>
        <v>#REF!</v>
      </c>
      <c r="I311" s="139" t="e">
        <f t="shared" ca="1" si="87"/>
        <v>#REF!</v>
      </c>
      <c r="J311" s="139" t="e">
        <f t="shared" ca="1" si="88"/>
        <v>#REF!</v>
      </c>
    </row>
    <row r="312" spans="1:10" hidden="1" x14ac:dyDescent="0.25">
      <c r="A312" s="2">
        <v>3</v>
      </c>
      <c r="B312" t="e">
        <f t="shared" ca="1" si="80"/>
        <v>#REF!</v>
      </c>
      <c r="C312" t="e">
        <f t="shared" ca="1" si="81"/>
        <v>#REF!</v>
      </c>
      <c r="D312" s="1" t="e">
        <f t="shared" ca="1" si="82"/>
        <v>#REF!</v>
      </c>
      <c r="E312" t="e">
        <f t="shared" ca="1" si="83"/>
        <v>#REF!</v>
      </c>
      <c r="F312" t="e">
        <f t="shared" ca="1" si="84"/>
        <v>#REF!</v>
      </c>
      <c r="G312" t="e">
        <f t="shared" ca="1" si="85"/>
        <v>#REF!</v>
      </c>
      <c r="H312" t="e">
        <f t="shared" ca="1" si="86"/>
        <v>#REF!</v>
      </c>
      <c r="I312" s="139" t="e">
        <f t="shared" ca="1" si="87"/>
        <v>#REF!</v>
      </c>
      <c r="J312" s="139" t="e">
        <f t="shared" ca="1" si="88"/>
        <v>#REF!</v>
      </c>
    </row>
    <row r="313" spans="1:10" hidden="1" x14ac:dyDescent="0.25">
      <c r="A313" s="2">
        <v>3</v>
      </c>
      <c r="B313" t="e">
        <f t="shared" ca="1" si="80"/>
        <v>#REF!</v>
      </c>
      <c r="C313" t="e">
        <f t="shared" ca="1" si="81"/>
        <v>#REF!</v>
      </c>
      <c r="D313" s="1" t="e">
        <f t="shared" ca="1" si="82"/>
        <v>#REF!</v>
      </c>
      <c r="E313" t="e">
        <f t="shared" ca="1" si="83"/>
        <v>#REF!</v>
      </c>
      <c r="F313" t="e">
        <f t="shared" ca="1" si="84"/>
        <v>#REF!</v>
      </c>
      <c r="G313" t="e">
        <f t="shared" ca="1" si="85"/>
        <v>#REF!</v>
      </c>
      <c r="H313" t="e">
        <f t="shared" ca="1" si="86"/>
        <v>#REF!</v>
      </c>
      <c r="I313" s="139" t="e">
        <f t="shared" ca="1" si="87"/>
        <v>#REF!</v>
      </c>
      <c r="J313" s="139" t="e">
        <f t="shared" ca="1" si="88"/>
        <v>#REF!</v>
      </c>
    </row>
    <row r="314" spans="1:10" hidden="1" x14ac:dyDescent="0.25">
      <c r="A314" s="2">
        <v>3</v>
      </c>
      <c r="B314" t="e">
        <f t="shared" ca="1" si="80"/>
        <v>#REF!</v>
      </c>
      <c r="C314" t="e">
        <f t="shared" ca="1" si="81"/>
        <v>#REF!</v>
      </c>
      <c r="D314" s="1" t="e">
        <f t="shared" ca="1" si="82"/>
        <v>#REF!</v>
      </c>
      <c r="E314" t="e">
        <f t="shared" ca="1" si="83"/>
        <v>#REF!</v>
      </c>
      <c r="F314" t="e">
        <f t="shared" ca="1" si="84"/>
        <v>#REF!</v>
      </c>
      <c r="G314" t="e">
        <f t="shared" ca="1" si="85"/>
        <v>#REF!</v>
      </c>
      <c r="H314" t="e">
        <f t="shared" ca="1" si="86"/>
        <v>#REF!</v>
      </c>
      <c r="I314" s="139" t="e">
        <f t="shared" ca="1" si="87"/>
        <v>#REF!</v>
      </c>
      <c r="J314" s="139" t="e">
        <f t="shared" ca="1" si="88"/>
        <v>#REF!</v>
      </c>
    </row>
    <row r="315" spans="1:10" hidden="1" x14ac:dyDescent="0.25">
      <c r="A315" s="2">
        <v>3</v>
      </c>
      <c r="B315" t="e">
        <f t="shared" ca="1" si="80"/>
        <v>#REF!</v>
      </c>
      <c r="C315" t="e">
        <f t="shared" ca="1" si="81"/>
        <v>#REF!</v>
      </c>
      <c r="D315" s="1" t="e">
        <f t="shared" ca="1" si="82"/>
        <v>#REF!</v>
      </c>
      <c r="E315" t="e">
        <f t="shared" ca="1" si="83"/>
        <v>#REF!</v>
      </c>
      <c r="F315" t="e">
        <f t="shared" ca="1" si="84"/>
        <v>#REF!</v>
      </c>
      <c r="G315" t="e">
        <f t="shared" ca="1" si="85"/>
        <v>#REF!</v>
      </c>
      <c r="H315" t="e">
        <f t="shared" ca="1" si="86"/>
        <v>#REF!</v>
      </c>
      <c r="I315" s="139" t="e">
        <f t="shared" ca="1" si="87"/>
        <v>#REF!</v>
      </c>
      <c r="J315" s="139" t="e">
        <f t="shared" ca="1" si="88"/>
        <v>#REF!</v>
      </c>
    </row>
    <row r="316" spans="1:10" hidden="1" x14ac:dyDescent="0.25">
      <c r="A316" s="2">
        <v>3</v>
      </c>
      <c r="B316" t="e">
        <f t="shared" ca="1" si="80"/>
        <v>#REF!</v>
      </c>
      <c r="C316" t="e">
        <f t="shared" ca="1" si="81"/>
        <v>#REF!</v>
      </c>
      <c r="D316" s="1" t="e">
        <f t="shared" ca="1" si="82"/>
        <v>#REF!</v>
      </c>
      <c r="E316" t="e">
        <f t="shared" ca="1" si="83"/>
        <v>#REF!</v>
      </c>
      <c r="F316" t="e">
        <f t="shared" ca="1" si="84"/>
        <v>#REF!</v>
      </c>
      <c r="G316" t="e">
        <f t="shared" ca="1" si="85"/>
        <v>#REF!</v>
      </c>
      <c r="H316" t="e">
        <f t="shared" ca="1" si="86"/>
        <v>#REF!</v>
      </c>
      <c r="I316" s="139" t="e">
        <f t="shared" ca="1" si="87"/>
        <v>#REF!</v>
      </c>
      <c r="J316" s="139" t="e">
        <f t="shared" ca="1" si="88"/>
        <v>#REF!</v>
      </c>
    </row>
    <row r="317" spans="1:10" hidden="1" x14ac:dyDescent="0.25">
      <c r="A317" s="2">
        <v>3</v>
      </c>
      <c r="B317" t="e">
        <f t="shared" ca="1" si="80"/>
        <v>#REF!</v>
      </c>
      <c r="C317" t="e">
        <f t="shared" ca="1" si="81"/>
        <v>#REF!</v>
      </c>
      <c r="D317" s="1" t="e">
        <f t="shared" ca="1" si="82"/>
        <v>#REF!</v>
      </c>
      <c r="E317" t="e">
        <f t="shared" ca="1" si="83"/>
        <v>#REF!</v>
      </c>
      <c r="F317" t="e">
        <f t="shared" ca="1" si="84"/>
        <v>#REF!</v>
      </c>
      <c r="G317" t="e">
        <f t="shared" ca="1" si="85"/>
        <v>#REF!</v>
      </c>
      <c r="H317" t="e">
        <f t="shared" ca="1" si="86"/>
        <v>#REF!</v>
      </c>
      <c r="I317" s="139" t="e">
        <f t="shared" ca="1" si="87"/>
        <v>#REF!</v>
      </c>
      <c r="J317" s="139" t="e">
        <f t="shared" ca="1" si="88"/>
        <v>#REF!</v>
      </c>
    </row>
    <row r="318" spans="1:10" hidden="1" x14ac:dyDescent="0.25">
      <c r="A318" s="2">
        <v>3</v>
      </c>
      <c r="B318" t="e">
        <f t="shared" ca="1" si="80"/>
        <v>#REF!</v>
      </c>
      <c r="C318" t="e">
        <f t="shared" ca="1" si="81"/>
        <v>#REF!</v>
      </c>
      <c r="D318" s="1" t="e">
        <f t="shared" ca="1" si="82"/>
        <v>#REF!</v>
      </c>
      <c r="E318" t="e">
        <f t="shared" ca="1" si="83"/>
        <v>#REF!</v>
      </c>
      <c r="F318" t="e">
        <f t="shared" ca="1" si="84"/>
        <v>#REF!</v>
      </c>
      <c r="G318" t="e">
        <f t="shared" ca="1" si="85"/>
        <v>#REF!</v>
      </c>
      <c r="H318" t="e">
        <f t="shared" ca="1" si="86"/>
        <v>#REF!</v>
      </c>
      <c r="I318" s="139" t="e">
        <f t="shared" ca="1" si="87"/>
        <v>#REF!</v>
      </c>
      <c r="J318" s="139" t="e">
        <f t="shared" ca="1" si="88"/>
        <v>#REF!</v>
      </c>
    </row>
    <row r="319" spans="1:10" hidden="1" x14ac:dyDescent="0.25">
      <c r="A319" s="2">
        <v>3</v>
      </c>
      <c r="B319" t="e">
        <f t="shared" ca="1" si="80"/>
        <v>#REF!</v>
      </c>
      <c r="C319" t="e">
        <f t="shared" ca="1" si="81"/>
        <v>#REF!</v>
      </c>
      <c r="D319" s="1" t="e">
        <f t="shared" ca="1" si="82"/>
        <v>#REF!</v>
      </c>
      <c r="E319" t="e">
        <f t="shared" ca="1" si="83"/>
        <v>#REF!</v>
      </c>
      <c r="F319" t="e">
        <f t="shared" ca="1" si="84"/>
        <v>#REF!</v>
      </c>
      <c r="G319" t="e">
        <f t="shared" ca="1" si="85"/>
        <v>#REF!</v>
      </c>
      <c r="H319" t="e">
        <f t="shared" ca="1" si="86"/>
        <v>#REF!</v>
      </c>
      <c r="I319" s="139" t="e">
        <f t="shared" ca="1" si="87"/>
        <v>#REF!</v>
      </c>
      <c r="J319" s="139" t="e">
        <f t="shared" ca="1" si="88"/>
        <v>#REF!</v>
      </c>
    </row>
    <row r="320" spans="1:10" hidden="1" x14ac:dyDescent="0.25">
      <c r="A320" s="2">
        <v>3</v>
      </c>
      <c r="B320" t="e">
        <f t="shared" ca="1" si="80"/>
        <v>#REF!</v>
      </c>
      <c r="C320" t="e">
        <f t="shared" ca="1" si="81"/>
        <v>#REF!</v>
      </c>
      <c r="D320" s="1" t="e">
        <f t="shared" ca="1" si="82"/>
        <v>#REF!</v>
      </c>
      <c r="E320" t="e">
        <f t="shared" ca="1" si="83"/>
        <v>#REF!</v>
      </c>
      <c r="F320" t="e">
        <f t="shared" ca="1" si="84"/>
        <v>#REF!</v>
      </c>
      <c r="G320" t="e">
        <f t="shared" ca="1" si="85"/>
        <v>#REF!</v>
      </c>
      <c r="H320" t="e">
        <f t="shared" ca="1" si="86"/>
        <v>#REF!</v>
      </c>
      <c r="I320" s="139" t="e">
        <f t="shared" ca="1" si="87"/>
        <v>#REF!</v>
      </c>
      <c r="J320" s="139" t="e">
        <f t="shared" ca="1" si="88"/>
        <v>#REF!</v>
      </c>
    </row>
    <row r="321" spans="1:10" hidden="1" x14ac:dyDescent="0.25">
      <c r="A321" s="2">
        <v>3</v>
      </c>
      <c r="B321" t="e">
        <f t="shared" ca="1" si="80"/>
        <v>#REF!</v>
      </c>
      <c r="C321" t="e">
        <f t="shared" ca="1" si="81"/>
        <v>#REF!</v>
      </c>
      <c r="D321" s="1" t="e">
        <f t="shared" ca="1" si="82"/>
        <v>#REF!</v>
      </c>
      <c r="E321" t="e">
        <f t="shared" ca="1" si="83"/>
        <v>#REF!</v>
      </c>
      <c r="F321" t="e">
        <f t="shared" ca="1" si="84"/>
        <v>#REF!</v>
      </c>
      <c r="G321" t="e">
        <f t="shared" ca="1" si="85"/>
        <v>#REF!</v>
      </c>
      <c r="H321" t="e">
        <f t="shared" ca="1" si="86"/>
        <v>#REF!</v>
      </c>
      <c r="I321" s="139" t="e">
        <f t="shared" ca="1" si="87"/>
        <v>#REF!</v>
      </c>
      <c r="J321" s="139" t="e">
        <f t="shared" ca="1" si="88"/>
        <v>#REF!</v>
      </c>
    </row>
    <row r="322" spans="1:10" hidden="1" x14ac:dyDescent="0.25">
      <c r="A322" s="2">
        <v>3</v>
      </c>
      <c r="B322" t="e">
        <f t="shared" ca="1" si="80"/>
        <v>#REF!</v>
      </c>
      <c r="C322" t="e">
        <f t="shared" ca="1" si="81"/>
        <v>#REF!</v>
      </c>
      <c r="D322" s="1" t="e">
        <f t="shared" ca="1" si="82"/>
        <v>#REF!</v>
      </c>
      <c r="E322" t="e">
        <f t="shared" ca="1" si="83"/>
        <v>#REF!</v>
      </c>
      <c r="F322" t="e">
        <f t="shared" ca="1" si="84"/>
        <v>#REF!</v>
      </c>
      <c r="G322" t="e">
        <f t="shared" ca="1" si="85"/>
        <v>#REF!</v>
      </c>
      <c r="H322" t="e">
        <f t="shared" ca="1" si="86"/>
        <v>#REF!</v>
      </c>
      <c r="I322" s="139" t="e">
        <f t="shared" ca="1" si="87"/>
        <v>#REF!</v>
      </c>
      <c r="J322" s="139" t="e">
        <f t="shared" ca="1" si="88"/>
        <v>#REF!</v>
      </c>
    </row>
    <row r="323" spans="1:10" hidden="1" x14ac:dyDescent="0.25">
      <c r="A323" s="2">
        <v>3</v>
      </c>
      <c r="B323" t="e">
        <f t="shared" ca="1" si="80"/>
        <v>#REF!</v>
      </c>
      <c r="C323" t="e">
        <f t="shared" ca="1" si="81"/>
        <v>#REF!</v>
      </c>
      <c r="D323" s="1" t="e">
        <f t="shared" ca="1" si="82"/>
        <v>#REF!</v>
      </c>
      <c r="E323" t="e">
        <f t="shared" ca="1" si="83"/>
        <v>#REF!</v>
      </c>
      <c r="F323" t="e">
        <f t="shared" ca="1" si="84"/>
        <v>#REF!</v>
      </c>
      <c r="G323" t="e">
        <f t="shared" ca="1" si="85"/>
        <v>#REF!</v>
      </c>
      <c r="H323" t="e">
        <f t="shared" ca="1" si="86"/>
        <v>#REF!</v>
      </c>
      <c r="I323" s="139" t="e">
        <f t="shared" ca="1" si="87"/>
        <v>#REF!</v>
      </c>
      <c r="J323" s="139" t="e">
        <f t="shared" ca="1" si="88"/>
        <v>#REF!</v>
      </c>
    </row>
    <row r="324" spans="1:10" hidden="1" x14ac:dyDescent="0.25">
      <c r="A324" s="2">
        <v>3</v>
      </c>
      <c r="B324" t="e">
        <f t="shared" ca="1" si="80"/>
        <v>#REF!</v>
      </c>
      <c r="C324" t="e">
        <f t="shared" ca="1" si="81"/>
        <v>#REF!</v>
      </c>
      <c r="D324" s="1" t="e">
        <f t="shared" ca="1" si="82"/>
        <v>#REF!</v>
      </c>
      <c r="E324" t="e">
        <f t="shared" ca="1" si="83"/>
        <v>#REF!</v>
      </c>
      <c r="F324" t="e">
        <f t="shared" ca="1" si="84"/>
        <v>#REF!</v>
      </c>
      <c r="G324" t="e">
        <f t="shared" ca="1" si="85"/>
        <v>#REF!</v>
      </c>
      <c r="H324" t="e">
        <f t="shared" ca="1" si="86"/>
        <v>#REF!</v>
      </c>
      <c r="I324" s="139" t="e">
        <f t="shared" ca="1" si="87"/>
        <v>#REF!</v>
      </c>
      <c r="J324" s="139" t="e">
        <f t="shared" ca="1" si="88"/>
        <v>#REF!</v>
      </c>
    </row>
    <row r="325" spans="1:10" hidden="1" x14ac:dyDescent="0.25">
      <c r="A325" s="2">
        <v>3</v>
      </c>
      <c r="B325" t="e">
        <f t="shared" ca="1" si="80"/>
        <v>#REF!</v>
      </c>
      <c r="C325" t="e">
        <f t="shared" ca="1" si="81"/>
        <v>#REF!</v>
      </c>
      <c r="D325" s="1" t="e">
        <f t="shared" ca="1" si="82"/>
        <v>#REF!</v>
      </c>
      <c r="E325" t="e">
        <f t="shared" ca="1" si="83"/>
        <v>#REF!</v>
      </c>
      <c r="F325" t="e">
        <f t="shared" ca="1" si="84"/>
        <v>#REF!</v>
      </c>
      <c r="G325" t="e">
        <f t="shared" ca="1" si="85"/>
        <v>#REF!</v>
      </c>
      <c r="H325" t="e">
        <f t="shared" ca="1" si="86"/>
        <v>#REF!</v>
      </c>
      <c r="I325" s="139" t="e">
        <f t="shared" ca="1" si="87"/>
        <v>#REF!</v>
      </c>
      <c r="J325" s="139" t="e">
        <f t="shared" ca="1" si="88"/>
        <v>#REF!</v>
      </c>
    </row>
    <row r="326" spans="1:10" hidden="1" x14ac:dyDescent="0.25">
      <c r="A326" s="2">
        <v>3</v>
      </c>
      <c r="B326" t="e">
        <f t="shared" ca="1" si="80"/>
        <v>#REF!</v>
      </c>
      <c r="C326" t="e">
        <f t="shared" ca="1" si="81"/>
        <v>#REF!</v>
      </c>
      <c r="D326" s="1" t="e">
        <f t="shared" ca="1" si="82"/>
        <v>#REF!</v>
      </c>
      <c r="E326" t="e">
        <f t="shared" ca="1" si="83"/>
        <v>#REF!</v>
      </c>
      <c r="F326" t="e">
        <f t="shared" ca="1" si="84"/>
        <v>#REF!</v>
      </c>
      <c r="G326" t="e">
        <f t="shared" ca="1" si="85"/>
        <v>#REF!</v>
      </c>
      <c r="H326" t="e">
        <f t="shared" ca="1" si="86"/>
        <v>#REF!</v>
      </c>
      <c r="I326" s="139" t="e">
        <f t="shared" ca="1" si="87"/>
        <v>#REF!</v>
      </c>
      <c r="J326" s="139" t="e">
        <f t="shared" ca="1" si="88"/>
        <v>#REF!</v>
      </c>
    </row>
    <row r="327" spans="1:10" hidden="1" x14ac:dyDescent="0.25">
      <c r="A327" s="2">
        <v>3</v>
      </c>
      <c r="B327" t="e">
        <f t="shared" ca="1" si="80"/>
        <v>#REF!</v>
      </c>
      <c r="C327" t="e">
        <f t="shared" ca="1" si="81"/>
        <v>#REF!</v>
      </c>
      <c r="D327" s="1" t="e">
        <f t="shared" ca="1" si="82"/>
        <v>#REF!</v>
      </c>
      <c r="E327" t="e">
        <f t="shared" ca="1" si="83"/>
        <v>#REF!</v>
      </c>
      <c r="F327" t="e">
        <f t="shared" ca="1" si="84"/>
        <v>#REF!</v>
      </c>
      <c r="G327" t="e">
        <f t="shared" ca="1" si="85"/>
        <v>#REF!</v>
      </c>
      <c r="H327" t="e">
        <f t="shared" ca="1" si="86"/>
        <v>#REF!</v>
      </c>
      <c r="I327" s="139" t="e">
        <f t="shared" ca="1" si="87"/>
        <v>#REF!</v>
      </c>
      <c r="J327" s="139" t="e">
        <f t="shared" ca="1" si="88"/>
        <v>#REF!</v>
      </c>
    </row>
    <row r="328" spans="1:10" hidden="1" x14ac:dyDescent="0.25">
      <c r="A328" s="2">
        <v>3</v>
      </c>
      <c r="B328" t="e">
        <f t="shared" ca="1" si="80"/>
        <v>#REF!</v>
      </c>
      <c r="C328" t="e">
        <f t="shared" ca="1" si="81"/>
        <v>#REF!</v>
      </c>
      <c r="D328" s="1" t="e">
        <f t="shared" ca="1" si="82"/>
        <v>#REF!</v>
      </c>
      <c r="E328" t="e">
        <f t="shared" ca="1" si="83"/>
        <v>#REF!</v>
      </c>
      <c r="F328" t="e">
        <f t="shared" ca="1" si="84"/>
        <v>#REF!</v>
      </c>
      <c r="G328" t="e">
        <f t="shared" ca="1" si="85"/>
        <v>#REF!</v>
      </c>
      <c r="H328" t="e">
        <f t="shared" ca="1" si="86"/>
        <v>#REF!</v>
      </c>
      <c r="I328" s="139" t="e">
        <f t="shared" ca="1" si="87"/>
        <v>#REF!</v>
      </c>
      <c r="J328" s="139" t="e">
        <f t="shared" ca="1" si="88"/>
        <v>#REF!</v>
      </c>
    </row>
    <row r="329" spans="1:10" hidden="1" x14ac:dyDescent="0.25">
      <c r="A329" s="2">
        <v>3</v>
      </c>
      <c r="B329" t="e">
        <f t="shared" ca="1" si="80"/>
        <v>#REF!</v>
      </c>
      <c r="C329" t="e">
        <f t="shared" ca="1" si="81"/>
        <v>#REF!</v>
      </c>
      <c r="D329" s="1" t="e">
        <f t="shared" ca="1" si="82"/>
        <v>#REF!</v>
      </c>
      <c r="E329" t="e">
        <f t="shared" ca="1" si="83"/>
        <v>#REF!</v>
      </c>
      <c r="F329" t="e">
        <f t="shared" ca="1" si="84"/>
        <v>#REF!</v>
      </c>
      <c r="G329" t="e">
        <f t="shared" ca="1" si="85"/>
        <v>#REF!</v>
      </c>
      <c r="H329" t="e">
        <f t="shared" ca="1" si="86"/>
        <v>#REF!</v>
      </c>
      <c r="I329" s="139" t="e">
        <f t="shared" ca="1" si="87"/>
        <v>#REF!</v>
      </c>
      <c r="J329" s="139" t="e">
        <f t="shared" ca="1" si="88"/>
        <v>#REF!</v>
      </c>
    </row>
    <row r="330" spans="1:10" hidden="1" x14ac:dyDescent="0.25">
      <c r="A330" s="2">
        <v>3</v>
      </c>
      <c r="B330" t="e">
        <f t="shared" ca="1" si="80"/>
        <v>#REF!</v>
      </c>
      <c r="C330" t="e">
        <f t="shared" ca="1" si="81"/>
        <v>#REF!</v>
      </c>
      <c r="D330" s="1" t="e">
        <f t="shared" ca="1" si="82"/>
        <v>#REF!</v>
      </c>
      <c r="E330" t="e">
        <f t="shared" ca="1" si="83"/>
        <v>#REF!</v>
      </c>
      <c r="F330" t="e">
        <f t="shared" ca="1" si="84"/>
        <v>#REF!</v>
      </c>
      <c r="G330" t="e">
        <f t="shared" ca="1" si="85"/>
        <v>#REF!</v>
      </c>
      <c r="H330" t="e">
        <f t="shared" ca="1" si="86"/>
        <v>#REF!</v>
      </c>
      <c r="I330" s="139" t="e">
        <f t="shared" ca="1" si="87"/>
        <v>#REF!</v>
      </c>
      <c r="J330" s="139" t="e">
        <f t="shared" ca="1" si="88"/>
        <v>#REF!</v>
      </c>
    </row>
    <row r="331" spans="1:10" hidden="1" x14ac:dyDescent="0.25">
      <c r="A331" s="2">
        <v>4</v>
      </c>
      <c r="B331" s="141" t="e">
        <f t="shared" ref="B331:B362" ca="1" si="89">IF(E331&lt;&gt;"-",IF(INDIRECT($A$1&amp;"!"&amp;CELL("address",$CU11))&lt;&gt;"END",IF(INDIRECT($A$1&amp;"!"&amp;CELL("address",AB11))&lt;&gt;0,INDIRECT($A$1&amp;"!"&amp;CELL("address",$F11)),"-"),REPT("-",10)),"-")</f>
        <v>#REF!</v>
      </c>
      <c r="C331" s="141" t="e">
        <f t="shared" ref="C331:C362" ca="1" si="90">IF(E331&lt;&gt;"-",IF(INDIRECT($A$1&amp;"!"&amp;CELL("address",$CU11))&lt;&gt;"END",IF(INDIRECT($A$1&amp;"!"&amp;CELL("address",AB11))&lt;&gt;0,INDIRECT($A$1&amp;"!"&amp;CELL("address",$CU11)),"-"),REPT("-",10)),"-")</f>
        <v>#REF!</v>
      </c>
      <c r="D331" s="185" t="e">
        <f t="shared" ref="D331:D362" ca="1" si="91">IF(E331&lt;&gt;"-",IF(INDIRECT($A$1&amp;"!"&amp;CELL("address",$CU11))&lt;&gt;"END",IF(INDIRECT($A$1&amp;"!"&amp;CELL("address",AB11))&lt;&gt;0,INDIRECT($A$1&amp;"!"&amp;CELL("address",$H11)),"-"),REPT("-",10)),"-")</f>
        <v>#REF!</v>
      </c>
      <c r="E331" s="141" t="e">
        <f t="shared" ref="E331:E362" ca="1" si="92">IF((IF(INDIRECT($A$1&amp;"!"&amp;CELL("address",$CU11))&lt;&gt;"END",IF(INDIRECT($A$1&amp;"!"&amp;CELL("address",AB11))&lt;&gt;0,INDIRECT($A$1&amp;"!"&amp;CELL("address",$AB11)),"-"),REPT("-",10)))&lt;&gt;0,(IF(INDIRECT($A$1&amp;"!"&amp;CELL("address",$CU11))&lt;&gt;"END",IF(INDIRECT($A$1&amp;"!"&amp;CELL("address",AB11))&lt;&gt;0,INDIRECT($A$1&amp;"!"&amp;CELL("address",$AB11)),"-"),REPT("-",10))),"-")</f>
        <v>#REF!</v>
      </c>
      <c r="F331" s="141" t="e">
        <f t="shared" ref="F331:F362" ca="1" si="93">IF(E331&lt;&gt;"-",IF(INDIRECT($A$1&amp;"!"&amp;CELL("address",$CU11))&lt;&gt;"END",IF(INDIRECT($A$1&amp;"!"&amp;CELL("address",AB11))&lt;&gt;0,INDIRECT($A$1&amp;"!"&amp;CELL("address",$AC11)),"-"),REPT("-",10)),"-")</f>
        <v>#REF!</v>
      </c>
      <c r="G331" s="141" t="e">
        <f t="shared" ref="G331:G362" ca="1" si="94">IF(E331&lt;&gt;"-",IF(INDIRECT($A$1&amp;"!"&amp;CELL("address",$CU11))&lt;&gt;"END",IF(INDIRECT($A$1&amp;"!"&amp;CELL("address",AB11))&lt;&gt;0,INDIRECT($A$1&amp;"!"&amp;CELL("address",$AD11)),"-"),REPT("-",10)),"-")</f>
        <v>#REF!</v>
      </c>
      <c r="H331" s="141" t="e">
        <f t="shared" ref="H331:H362" ca="1" si="95">IF(E331&lt;&gt;"-",IF(INDIRECT($A$1&amp;"!"&amp;CELL("address",$CU11))&lt;&gt;"END",IF(INDIRECT($A$1&amp;"!"&amp;CELL("address",AB11))&lt;&gt;0,INDIRECT($A$1&amp;"!"&amp;CELL("address",$AE11)),"-"),REPT("-",10)),"-")</f>
        <v>#REF!</v>
      </c>
      <c r="I331" s="139" t="e">
        <f t="shared" ca="1" si="71"/>
        <v>#REF!</v>
      </c>
      <c r="J331" s="139" t="e">
        <f t="shared" ca="1" si="72"/>
        <v>#REF!</v>
      </c>
    </row>
    <row r="332" spans="1:10" hidden="1" x14ac:dyDescent="0.25">
      <c r="A332" s="2">
        <v>4</v>
      </c>
      <c r="B332" t="e">
        <f t="shared" ca="1" si="89"/>
        <v>#REF!</v>
      </c>
      <c r="C332" t="e">
        <f t="shared" ca="1" si="90"/>
        <v>#REF!</v>
      </c>
      <c r="D332" s="1" t="e">
        <f t="shared" ca="1" si="91"/>
        <v>#REF!</v>
      </c>
      <c r="E332" t="e">
        <f t="shared" ca="1" si="92"/>
        <v>#REF!</v>
      </c>
      <c r="F332" t="e">
        <f t="shared" ca="1" si="93"/>
        <v>#REF!</v>
      </c>
      <c r="G332" t="e">
        <f t="shared" ca="1" si="94"/>
        <v>#REF!</v>
      </c>
      <c r="H332" t="e">
        <f t="shared" ca="1" si="95"/>
        <v>#REF!</v>
      </c>
      <c r="I332" s="139" t="e">
        <f t="shared" ca="1" si="71"/>
        <v>#REF!</v>
      </c>
      <c r="J332" s="139" t="e">
        <f t="shared" ca="1" si="72"/>
        <v>#REF!</v>
      </c>
    </row>
    <row r="333" spans="1:10" hidden="1" x14ac:dyDescent="0.25">
      <c r="A333" s="2">
        <v>4</v>
      </c>
      <c r="B333" t="e">
        <f t="shared" ca="1" si="89"/>
        <v>#REF!</v>
      </c>
      <c r="C333" t="e">
        <f t="shared" ca="1" si="90"/>
        <v>#REF!</v>
      </c>
      <c r="D333" s="1" t="e">
        <f t="shared" ca="1" si="91"/>
        <v>#REF!</v>
      </c>
      <c r="E333" t="e">
        <f t="shared" ca="1" si="92"/>
        <v>#REF!</v>
      </c>
      <c r="F333" t="e">
        <f t="shared" ca="1" si="93"/>
        <v>#REF!</v>
      </c>
      <c r="G333" t="e">
        <f t="shared" ca="1" si="94"/>
        <v>#REF!</v>
      </c>
      <c r="H333" t="e">
        <f t="shared" ca="1" si="95"/>
        <v>#REF!</v>
      </c>
      <c r="I333" s="139" t="e">
        <f t="shared" ca="1" si="71"/>
        <v>#REF!</v>
      </c>
      <c r="J333" s="139" t="e">
        <f t="shared" ca="1" si="72"/>
        <v>#REF!</v>
      </c>
    </row>
    <row r="334" spans="1:10" hidden="1" x14ac:dyDescent="0.25">
      <c r="A334" s="2">
        <v>4</v>
      </c>
      <c r="B334" t="e">
        <f t="shared" ca="1" si="89"/>
        <v>#REF!</v>
      </c>
      <c r="C334" t="e">
        <f t="shared" ca="1" si="90"/>
        <v>#REF!</v>
      </c>
      <c r="D334" s="1" t="e">
        <f t="shared" ca="1" si="91"/>
        <v>#REF!</v>
      </c>
      <c r="E334" t="e">
        <f t="shared" ca="1" si="92"/>
        <v>#REF!</v>
      </c>
      <c r="F334" t="e">
        <f t="shared" ca="1" si="93"/>
        <v>#REF!</v>
      </c>
      <c r="G334" t="e">
        <f t="shared" ca="1" si="94"/>
        <v>#REF!</v>
      </c>
      <c r="H334" t="e">
        <f t="shared" ca="1" si="95"/>
        <v>#REF!</v>
      </c>
      <c r="I334" s="139" t="e">
        <f t="shared" ca="1" si="71"/>
        <v>#REF!</v>
      </c>
      <c r="J334" s="139" t="e">
        <f t="shared" ca="1" si="72"/>
        <v>#REF!</v>
      </c>
    </row>
    <row r="335" spans="1:10" hidden="1" x14ac:dyDescent="0.25">
      <c r="A335" s="2">
        <v>4</v>
      </c>
      <c r="B335" t="e">
        <f t="shared" ca="1" si="89"/>
        <v>#REF!</v>
      </c>
      <c r="C335" t="e">
        <f t="shared" ca="1" si="90"/>
        <v>#REF!</v>
      </c>
      <c r="D335" s="1" t="e">
        <f t="shared" ca="1" si="91"/>
        <v>#REF!</v>
      </c>
      <c r="E335" t="e">
        <f t="shared" ca="1" si="92"/>
        <v>#REF!</v>
      </c>
      <c r="F335" t="e">
        <f t="shared" ca="1" si="93"/>
        <v>#REF!</v>
      </c>
      <c r="G335" t="e">
        <f t="shared" ca="1" si="94"/>
        <v>#REF!</v>
      </c>
      <c r="H335" t="e">
        <f t="shared" ca="1" si="95"/>
        <v>#REF!</v>
      </c>
      <c r="I335" s="139" t="e">
        <f t="shared" ca="1" si="71"/>
        <v>#REF!</v>
      </c>
      <c r="J335" s="139" t="e">
        <f t="shared" ca="1" si="72"/>
        <v>#REF!</v>
      </c>
    </row>
    <row r="336" spans="1:10" hidden="1" x14ac:dyDescent="0.25">
      <c r="A336" s="2">
        <v>4</v>
      </c>
      <c r="B336" t="e">
        <f t="shared" ca="1" si="89"/>
        <v>#REF!</v>
      </c>
      <c r="C336" t="e">
        <f t="shared" ca="1" si="90"/>
        <v>#REF!</v>
      </c>
      <c r="D336" s="1" t="e">
        <f t="shared" ca="1" si="91"/>
        <v>#REF!</v>
      </c>
      <c r="E336" t="e">
        <f t="shared" ca="1" si="92"/>
        <v>#REF!</v>
      </c>
      <c r="F336" t="e">
        <f t="shared" ca="1" si="93"/>
        <v>#REF!</v>
      </c>
      <c r="G336" t="e">
        <f t="shared" ca="1" si="94"/>
        <v>#REF!</v>
      </c>
      <c r="H336" t="e">
        <f t="shared" ca="1" si="95"/>
        <v>#REF!</v>
      </c>
      <c r="I336" s="139" t="e">
        <f t="shared" ca="1" si="71"/>
        <v>#REF!</v>
      </c>
      <c r="J336" s="139" t="e">
        <f t="shared" ca="1" si="72"/>
        <v>#REF!</v>
      </c>
    </row>
    <row r="337" spans="1:10" hidden="1" x14ac:dyDescent="0.25">
      <c r="A337" s="2">
        <v>4</v>
      </c>
      <c r="B337" t="e">
        <f t="shared" ca="1" si="89"/>
        <v>#REF!</v>
      </c>
      <c r="C337" t="e">
        <f t="shared" ca="1" si="90"/>
        <v>#REF!</v>
      </c>
      <c r="D337" s="1" t="e">
        <f t="shared" ca="1" si="91"/>
        <v>#REF!</v>
      </c>
      <c r="E337" t="e">
        <f t="shared" ca="1" si="92"/>
        <v>#REF!</v>
      </c>
      <c r="F337" t="e">
        <f t="shared" ca="1" si="93"/>
        <v>#REF!</v>
      </c>
      <c r="G337" t="e">
        <f t="shared" ca="1" si="94"/>
        <v>#REF!</v>
      </c>
      <c r="H337" t="e">
        <f t="shared" ca="1" si="95"/>
        <v>#REF!</v>
      </c>
      <c r="I337" s="139" t="e">
        <f t="shared" ca="1" si="71"/>
        <v>#REF!</v>
      </c>
      <c r="J337" s="139" t="e">
        <f t="shared" ca="1" si="72"/>
        <v>#REF!</v>
      </c>
    </row>
    <row r="338" spans="1:10" hidden="1" x14ac:dyDescent="0.25">
      <c r="A338" s="2">
        <v>4</v>
      </c>
      <c r="B338" t="e">
        <f t="shared" ca="1" si="89"/>
        <v>#REF!</v>
      </c>
      <c r="C338" t="e">
        <f t="shared" ca="1" si="90"/>
        <v>#REF!</v>
      </c>
      <c r="D338" s="1" t="e">
        <f t="shared" ca="1" si="91"/>
        <v>#REF!</v>
      </c>
      <c r="E338" t="e">
        <f t="shared" ca="1" si="92"/>
        <v>#REF!</v>
      </c>
      <c r="F338" t="e">
        <f t="shared" ca="1" si="93"/>
        <v>#REF!</v>
      </c>
      <c r="G338" t="e">
        <f t="shared" ca="1" si="94"/>
        <v>#REF!</v>
      </c>
      <c r="H338" t="e">
        <f t="shared" ca="1" si="95"/>
        <v>#REF!</v>
      </c>
      <c r="I338" s="139" t="e">
        <f t="shared" ca="1" si="71"/>
        <v>#REF!</v>
      </c>
      <c r="J338" s="139" t="e">
        <f t="shared" ca="1" si="72"/>
        <v>#REF!</v>
      </c>
    </row>
    <row r="339" spans="1:10" hidden="1" x14ac:dyDescent="0.25">
      <c r="A339" s="2">
        <v>4</v>
      </c>
      <c r="B339" t="e">
        <f t="shared" ca="1" si="89"/>
        <v>#REF!</v>
      </c>
      <c r="C339" t="e">
        <f t="shared" ca="1" si="90"/>
        <v>#REF!</v>
      </c>
      <c r="D339" s="1" t="e">
        <f t="shared" ca="1" si="91"/>
        <v>#REF!</v>
      </c>
      <c r="E339" t="e">
        <f t="shared" ca="1" si="92"/>
        <v>#REF!</v>
      </c>
      <c r="F339" t="e">
        <f t="shared" ca="1" si="93"/>
        <v>#REF!</v>
      </c>
      <c r="G339" t="e">
        <f t="shared" ca="1" si="94"/>
        <v>#REF!</v>
      </c>
      <c r="H339" t="e">
        <f t="shared" ca="1" si="95"/>
        <v>#REF!</v>
      </c>
      <c r="I339" s="139" t="e">
        <f t="shared" ca="1" si="71"/>
        <v>#REF!</v>
      </c>
      <c r="J339" s="139" t="e">
        <f t="shared" ca="1" si="72"/>
        <v>#REF!</v>
      </c>
    </row>
    <row r="340" spans="1:10" hidden="1" x14ac:dyDescent="0.25">
      <c r="A340" s="2">
        <v>4</v>
      </c>
      <c r="B340" t="e">
        <f t="shared" ca="1" si="89"/>
        <v>#REF!</v>
      </c>
      <c r="C340" t="e">
        <f t="shared" ca="1" si="90"/>
        <v>#REF!</v>
      </c>
      <c r="D340" s="1" t="e">
        <f t="shared" ca="1" si="91"/>
        <v>#REF!</v>
      </c>
      <c r="E340" t="e">
        <f t="shared" ca="1" si="92"/>
        <v>#REF!</v>
      </c>
      <c r="F340" t="e">
        <f t="shared" ca="1" si="93"/>
        <v>#REF!</v>
      </c>
      <c r="G340" t="e">
        <f t="shared" ca="1" si="94"/>
        <v>#REF!</v>
      </c>
      <c r="H340" t="e">
        <f t="shared" ca="1" si="95"/>
        <v>#REF!</v>
      </c>
      <c r="I340" s="139" t="e">
        <f t="shared" ca="1" si="71"/>
        <v>#REF!</v>
      </c>
      <c r="J340" s="139" t="e">
        <f t="shared" ca="1" si="72"/>
        <v>#REF!</v>
      </c>
    </row>
    <row r="341" spans="1:10" hidden="1" x14ac:dyDescent="0.25">
      <c r="A341" s="2">
        <v>4</v>
      </c>
      <c r="B341" t="e">
        <f t="shared" ca="1" si="89"/>
        <v>#REF!</v>
      </c>
      <c r="C341" t="e">
        <f t="shared" ca="1" si="90"/>
        <v>#REF!</v>
      </c>
      <c r="D341" s="1" t="e">
        <f t="shared" ca="1" si="91"/>
        <v>#REF!</v>
      </c>
      <c r="E341" t="e">
        <f t="shared" ca="1" si="92"/>
        <v>#REF!</v>
      </c>
      <c r="F341" t="e">
        <f t="shared" ca="1" si="93"/>
        <v>#REF!</v>
      </c>
      <c r="G341" t="e">
        <f t="shared" ca="1" si="94"/>
        <v>#REF!</v>
      </c>
      <c r="H341" t="e">
        <f t="shared" ca="1" si="95"/>
        <v>#REF!</v>
      </c>
      <c r="I341" s="139" t="e">
        <f t="shared" ca="1" si="71"/>
        <v>#REF!</v>
      </c>
      <c r="J341" s="139" t="e">
        <f t="shared" ca="1" si="72"/>
        <v>#REF!</v>
      </c>
    </row>
    <row r="342" spans="1:10" hidden="1" x14ac:dyDescent="0.25">
      <c r="A342" s="2">
        <v>4</v>
      </c>
      <c r="B342" t="e">
        <f t="shared" ca="1" si="89"/>
        <v>#REF!</v>
      </c>
      <c r="C342" t="e">
        <f t="shared" ca="1" si="90"/>
        <v>#REF!</v>
      </c>
      <c r="D342" s="1" t="e">
        <f t="shared" ca="1" si="91"/>
        <v>#REF!</v>
      </c>
      <c r="E342" t="e">
        <f t="shared" ca="1" si="92"/>
        <v>#REF!</v>
      </c>
      <c r="F342" t="e">
        <f t="shared" ca="1" si="93"/>
        <v>#REF!</v>
      </c>
      <c r="G342" t="e">
        <f t="shared" ca="1" si="94"/>
        <v>#REF!</v>
      </c>
      <c r="H342" t="e">
        <f t="shared" ca="1" si="95"/>
        <v>#REF!</v>
      </c>
      <c r="I342" s="139" t="e">
        <f t="shared" ca="1" si="71"/>
        <v>#REF!</v>
      </c>
      <c r="J342" s="139" t="e">
        <f t="shared" ca="1" si="72"/>
        <v>#REF!</v>
      </c>
    </row>
    <row r="343" spans="1:10" hidden="1" x14ac:dyDescent="0.25">
      <c r="A343" s="2">
        <v>4</v>
      </c>
      <c r="B343" t="e">
        <f t="shared" ca="1" si="89"/>
        <v>#REF!</v>
      </c>
      <c r="C343" t="e">
        <f t="shared" ca="1" si="90"/>
        <v>#REF!</v>
      </c>
      <c r="D343" s="1" t="e">
        <f t="shared" ca="1" si="91"/>
        <v>#REF!</v>
      </c>
      <c r="E343" t="e">
        <f t="shared" ca="1" si="92"/>
        <v>#REF!</v>
      </c>
      <c r="F343" t="e">
        <f t="shared" ca="1" si="93"/>
        <v>#REF!</v>
      </c>
      <c r="G343" t="e">
        <f t="shared" ca="1" si="94"/>
        <v>#REF!</v>
      </c>
      <c r="H343" t="e">
        <f t="shared" ca="1" si="95"/>
        <v>#REF!</v>
      </c>
      <c r="I343" s="139" t="e">
        <f t="shared" ca="1" si="71"/>
        <v>#REF!</v>
      </c>
      <c r="J343" s="139" t="e">
        <f t="shared" ca="1" si="72"/>
        <v>#REF!</v>
      </c>
    </row>
    <row r="344" spans="1:10" hidden="1" x14ac:dyDescent="0.25">
      <c r="A344" s="2">
        <v>4</v>
      </c>
      <c r="B344" t="e">
        <f t="shared" ca="1" si="89"/>
        <v>#REF!</v>
      </c>
      <c r="C344" t="e">
        <f t="shared" ca="1" si="90"/>
        <v>#REF!</v>
      </c>
      <c r="D344" s="1" t="e">
        <f t="shared" ca="1" si="91"/>
        <v>#REF!</v>
      </c>
      <c r="E344" t="e">
        <f t="shared" ca="1" si="92"/>
        <v>#REF!</v>
      </c>
      <c r="F344" t="e">
        <f t="shared" ca="1" si="93"/>
        <v>#REF!</v>
      </c>
      <c r="G344" t="e">
        <f t="shared" ca="1" si="94"/>
        <v>#REF!</v>
      </c>
      <c r="H344" t="e">
        <f t="shared" ca="1" si="95"/>
        <v>#REF!</v>
      </c>
      <c r="I344" s="139" t="e">
        <f t="shared" ca="1" si="71"/>
        <v>#REF!</v>
      </c>
      <c r="J344" s="139" t="e">
        <f t="shared" ca="1" si="72"/>
        <v>#REF!</v>
      </c>
    </row>
    <row r="345" spans="1:10" hidden="1" x14ac:dyDescent="0.25">
      <c r="A345" s="2">
        <v>4</v>
      </c>
      <c r="B345" t="e">
        <f t="shared" ca="1" si="89"/>
        <v>#REF!</v>
      </c>
      <c r="C345" t="e">
        <f t="shared" ca="1" si="90"/>
        <v>#REF!</v>
      </c>
      <c r="D345" s="1" t="e">
        <f t="shared" ca="1" si="91"/>
        <v>#REF!</v>
      </c>
      <c r="E345" t="e">
        <f t="shared" ca="1" si="92"/>
        <v>#REF!</v>
      </c>
      <c r="F345" t="e">
        <f t="shared" ca="1" si="93"/>
        <v>#REF!</v>
      </c>
      <c r="G345" t="e">
        <f t="shared" ca="1" si="94"/>
        <v>#REF!</v>
      </c>
      <c r="H345" t="e">
        <f t="shared" ca="1" si="95"/>
        <v>#REF!</v>
      </c>
      <c r="I345" s="139" t="e">
        <f t="shared" ca="1" si="71"/>
        <v>#REF!</v>
      </c>
      <c r="J345" s="139" t="e">
        <f t="shared" ca="1" si="72"/>
        <v>#REF!</v>
      </c>
    </row>
    <row r="346" spans="1:10" hidden="1" x14ac:dyDescent="0.25">
      <c r="A346" s="2">
        <v>4</v>
      </c>
      <c r="B346" t="e">
        <f t="shared" ca="1" si="89"/>
        <v>#REF!</v>
      </c>
      <c r="C346" t="e">
        <f t="shared" ca="1" si="90"/>
        <v>#REF!</v>
      </c>
      <c r="D346" s="1" t="e">
        <f t="shared" ca="1" si="91"/>
        <v>#REF!</v>
      </c>
      <c r="E346" t="e">
        <f t="shared" ca="1" si="92"/>
        <v>#REF!</v>
      </c>
      <c r="F346" t="e">
        <f t="shared" ca="1" si="93"/>
        <v>#REF!</v>
      </c>
      <c r="G346" t="e">
        <f t="shared" ca="1" si="94"/>
        <v>#REF!</v>
      </c>
      <c r="H346" t="e">
        <f t="shared" ca="1" si="95"/>
        <v>#REF!</v>
      </c>
      <c r="I346" s="139" t="e">
        <f t="shared" ca="1" si="71"/>
        <v>#REF!</v>
      </c>
      <c r="J346" s="139" t="e">
        <f t="shared" ca="1" si="72"/>
        <v>#REF!</v>
      </c>
    </row>
    <row r="347" spans="1:10" hidden="1" x14ac:dyDescent="0.25">
      <c r="A347" s="2">
        <v>4</v>
      </c>
      <c r="B347" t="e">
        <f t="shared" ca="1" si="89"/>
        <v>#REF!</v>
      </c>
      <c r="C347" t="e">
        <f t="shared" ca="1" si="90"/>
        <v>#REF!</v>
      </c>
      <c r="D347" s="1" t="e">
        <f t="shared" ca="1" si="91"/>
        <v>#REF!</v>
      </c>
      <c r="E347" t="e">
        <f t="shared" ca="1" si="92"/>
        <v>#REF!</v>
      </c>
      <c r="F347" t="e">
        <f t="shared" ca="1" si="93"/>
        <v>#REF!</v>
      </c>
      <c r="G347" t="e">
        <f t="shared" ca="1" si="94"/>
        <v>#REF!</v>
      </c>
      <c r="H347" t="e">
        <f t="shared" ca="1" si="95"/>
        <v>#REF!</v>
      </c>
      <c r="I347" s="139" t="e">
        <f t="shared" ca="1" si="71"/>
        <v>#REF!</v>
      </c>
      <c r="J347" s="139" t="e">
        <f t="shared" ca="1" si="72"/>
        <v>#REF!</v>
      </c>
    </row>
    <row r="348" spans="1:10" hidden="1" x14ac:dyDescent="0.25">
      <c r="A348" s="2">
        <v>4</v>
      </c>
      <c r="B348" t="e">
        <f t="shared" ca="1" si="89"/>
        <v>#REF!</v>
      </c>
      <c r="C348" t="e">
        <f t="shared" ca="1" si="90"/>
        <v>#REF!</v>
      </c>
      <c r="D348" s="1" t="e">
        <f t="shared" ca="1" si="91"/>
        <v>#REF!</v>
      </c>
      <c r="E348" t="e">
        <f t="shared" ca="1" si="92"/>
        <v>#REF!</v>
      </c>
      <c r="F348" t="e">
        <f t="shared" ca="1" si="93"/>
        <v>#REF!</v>
      </c>
      <c r="G348" t="e">
        <f t="shared" ca="1" si="94"/>
        <v>#REF!</v>
      </c>
      <c r="H348" t="e">
        <f t="shared" ca="1" si="95"/>
        <v>#REF!</v>
      </c>
      <c r="I348" s="139" t="e">
        <f t="shared" ref="I348:I452" ca="1" si="96">B348&amp;D348&amp;E348</f>
        <v>#REF!</v>
      </c>
      <c r="J348" s="139" t="e">
        <f t="shared" ref="J348:J452" ca="1" si="97">D348&amp;E348</f>
        <v>#REF!</v>
      </c>
    </row>
    <row r="349" spans="1:10" hidden="1" x14ac:dyDescent="0.25">
      <c r="A349" s="2">
        <v>4</v>
      </c>
      <c r="B349" t="e">
        <f t="shared" ca="1" si="89"/>
        <v>#REF!</v>
      </c>
      <c r="C349" t="e">
        <f t="shared" ca="1" si="90"/>
        <v>#REF!</v>
      </c>
      <c r="D349" s="1" t="e">
        <f t="shared" ca="1" si="91"/>
        <v>#REF!</v>
      </c>
      <c r="E349" t="e">
        <f t="shared" ca="1" si="92"/>
        <v>#REF!</v>
      </c>
      <c r="F349" t="e">
        <f t="shared" ca="1" si="93"/>
        <v>#REF!</v>
      </c>
      <c r="G349" t="e">
        <f t="shared" ca="1" si="94"/>
        <v>#REF!</v>
      </c>
      <c r="H349" t="e">
        <f t="shared" ca="1" si="95"/>
        <v>#REF!</v>
      </c>
      <c r="I349" s="139" t="e">
        <f t="shared" ca="1" si="96"/>
        <v>#REF!</v>
      </c>
      <c r="J349" s="139" t="e">
        <f t="shared" ca="1" si="97"/>
        <v>#REF!</v>
      </c>
    </row>
    <row r="350" spans="1:10" hidden="1" x14ac:dyDescent="0.25">
      <c r="A350" s="2">
        <v>4</v>
      </c>
      <c r="B350" t="e">
        <f t="shared" ca="1" si="89"/>
        <v>#REF!</v>
      </c>
      <c r="C350" t="e">
        <f t="shared" ca="1" si="90"/>
        <v>#REF!</v>
      </c>
      <c r="D350" s="1" t="e">
        <f t="shared" ca="1" si="91"/>
        <v>#REF!</v>
      </c>
      <c r="E350" t="e">
        <f t="shared" ca="1" si="92"/>
        <v>#REF!</v>
      </c>
      <c r="F350" t="e">
        <f t="shared" ca="1" si="93"/>
        <v>#REF!</v>
      </c>
      <c r="G350" t="e">
        <f t="shared" ca="1" si="94"/>
        <v>#REF!</v>
      </c>
      <c r="H350" t="e">
        <f t="shared" ca="1" si="95"/>
        <v>#REF!</v>
      </c>
      <c r="I350" s="139" t="e">
        <f t="shared" ca="1" si="96"/>
        <v>#REF!</v>
      </c>
      <c r="J350" s="139" t="e">
        <f t="shared" ca="1" si="97"/>
        <v>#REF!</v>
      </c>
    </row>
    <row r="351" spans="1:10" hidden="1" x14ac:dyDescent="0.25">
      <c r="A351" s="2">
        <v>4</v>
      </c>
      <c r="B351" t="e">
        <f t="shared" ca="1" si="89"/>
        <v>#REF!</v>
      </c>
      <c r="C351" t="e">
        <f t="shared" ca="1" si="90"/>
        <v>#REF!</v>
      </c>
      <c r="D351" s="1" t="e">
        <f t="shared" ca="1" si="91"/>
        <v>#REF!</v>
      </c>
      <c r="E351" t="e">
        <f t="shared" ca="1" si="92"/>
        <v>#REF!</v>
      </c>
      <c r="F351" t="e">
        <f t="shared" ca="1" si="93"/>
        <v>#REF!</v>
      </c>
      <c r="G351" t="e">
        <f t="shared" ca="1" si="94"/>
        <v>#REF!</v>
      </c>
      <c r="H351" t="e">
        <f t="shared" ca="1" si="95"/>
        <v>#REF!</v>
      </c>
      <c r="I351" s="139" t="e">
        <f t="shared" ca="1" si="96"/>
        <v>#REF!</v>
      </c>
      <c r="J351" s="139" t="e">
        <f t="shared" ca="1" si="97"/>
        <v>#REF!</v>
      </c>
    </row>
    <row r="352" spans="1:10" hidden="1" x14ac:dyDescent="0.25">
      <c r="A352" s="2">
        <v>4</v>
      </c>
      <c r="B352" t="e">
        <f t="shared" ca="1" si="89"/>
        <v>#REF!</v>
      </c>
      <c r="C352" t="e">
        <f t="shared" ca="1" si="90"/>
        <v>#REF!</v>
      </c>
      <c r="D352" s="1" t="e">
        <f t="shared" ca="1" si="91"/>
        <v>#REF!</v>
      </c>
      <c r="E352" t="e">
        <f t="shared" ca="1" si="92"/>
        <v>#REF!</v>
      </c>
      <c r="F352" t="e">
        <f t="shared" ca="1" si="93"/>
        <v>#REF!</v>
      </c>
      <c r="G352" t="e">
        <f t="shared" ca="1" si="94"/>
        <v>#REF!</v>
      </c>
      <c r="H352" t="e">
        <f t="shared" ca="1" si="95"/>
        <v>#REF!</v>
      </c>
      <c r="I352" s="139" t="e">
        <f t="shared" ca="1" si="96"/>
        <v>#REF!</v>
      </c>
      <c r="J352" s="139" t="e">
        <f t="shared" ca="1" si="97"/>
        <v>#REF!</v>
      </c>
    </row>
    <row r="353" spans="1:10" hidden="1" x14ac:dyDescent="0.25">
      <c r="A353" s="2">
        <v>4</v>
      </c>
      <c r="B353" t="e">
        <f t="shared" ca="1" si="89"/>
        <v>#REF!</v>
      </c>
      <c r="C353" t="e">
        <f t="shared" ca="1" si="90"/>
        <v>#REF!</v>
      </c>
      <c r="D353" s="1" t="e">
        <f t="shared" ca="1" si="91"/>
        <v>#REF!</v>
      </c>
      <c r="E353" t="e">
        <f t="shared" ca="1" si="92"/>
        <v>#REF!</v>
      </c>
      <c r="F353" t="e">
        <f t="shared" ca="1" si="93"/>
        <v>#REF!</v>
      </c>
      <c r="G353" t="e">
        <f t="shared" ca="1" si="94"/>
        <v>#REF!</v>
      </c>
      <c r="H353" t="e">
        <f t="shared" ca="1" si="95"/>
        <v>#REF!</v>
      </c>
      <c r="I353" s="139" t="e">
        <f t="shared" ca="1" si="96"/>
        <v>#REF!</v>
      </c>
      <c r="J353" s="139" t="e">
        <f t="shared" ca="1" si="97"/>
        <v>#REF!</v>
      </c>
    </row>
    <row r="354" spans="1:10" hidden="1" x14ac:dyDescent="0.25">
      <c r="A354" s="2">
        <v>4</v>
      </c>
      <c r="B354" t="e">
        <f t="shared" ca="1" si="89"/>
        <v>#REF!</v>
      </c>
      <c r="C354" t="e">
        <f t="shared" ca="1" si="90"/>
        <v>#REF!</v>
      </c>
      <c r="D354" s="1" t="e">
        <f t="shared" ca="1" si="91"/>
        <v>#REF!</v>
      </c>
      <c r="E354" t="e">
        <f t="shared" ca="1" si="92"/>
        <v>#REF!</v>
      </c>
      <c r="F354" t="e">
        <f t="shared" ca="1" si="93"/>
        <v>#REF!</v>
      </c>
      <c r="G354" t="e">
        <f t="shared" ca="1" si="94"/>
        <v>#REF!</v>
      </c>
      <c r="H354" t="e">
        <f t="shared" ca="1" si="95"/>
        <v>#REF!</v>
      </c>
      <c r="I354" s="139" t="e">
        <f t="shared" ca="1" si="96"/>
        <v>#REF!</v>
      </c>
      <c r="J354" s="139" t="e">
        <f t="shared" ca="1" si="97"/>
        <v>#REF!</v>
      </c>
    </row>
    <row r="355" spans="1:10" hidden="1" x14ac:dyDescent="0.25">
      <c r="A355" s="2">
        <v>4</v>
      </c>
      <c r="B355" t="e">
        <f t="shared" ca="1" si="89"/>
        <v>#REF!</v>
      </c>
      <c r="C355" t="e">
        <f t="shared" ca="1" si="90"/>
        <v>#REF!</v>
      </c>
      <c r="D355" s="1" t="e">
        <f t="shared" ca="1" si="91"/>
        <v>#REF!</v>
      </c>
      <c r="E355" t="e">
        <f t="shared" ca="1" si="92"/>
        <v>#REF!</v>
      </c>
      <c r="F355" t="e">
        <f t="shared" ca="1" si="93"/>
        <v>#REF!</v>
      </c>
      <c r="G355" t="e">
        <f t="shared" ca="1" si="94"/>
        <v>#REF!</v>
      </c>
      <c r="H355" t="e">
        <f t="shared" ca="1" si="95"/>
        <v>#REF!</v>
      </c>
      <c r="I355" s="139" t="e">
        <f t="shared" ca="1" si="96"/>
        <v>#REF!</v>
      </c>
      <c r="J355" s="139" t="e">
        <f t="shared" ca="1" si="97"/>
        <v>#REF!</v>
      </c>
    </row>
    <row r="356" spans="1:10" hidden="1" x14ac:dyDescent="0.25">
      <c r="A356" s="2">
        <v>4</v>
      </c>
      <c r="B356" t="e">
        <f t="shared" ca="1" si="89"/>
        <v>#REF!</v>
      </c>
      <c r="C356" t="e">
        <f t="shared" ca="1" si="90"/>
        <v>#REF!</v>
      </c>
      <c r="D356" s="1" t="e">
        <f t="shared" ca="1" si="91"/>
        <v>#REF!</v>
      </c>
      <c r="E356" t="e">
        <f t="shared" ca="1" si="92"/>
        <v>#REF!</v>
      </c>
      <c r="F356" t="e">
        <f t="shared" ca="1" si="93"/>
        <v>#REF!</v>
      </c>
      <c r="G356" t="e">
        <f t="shared" ca="1" si="94"/>
        <v>#REF!</v>
      </c>
      <c r="H356" t="e">
        <f t="shared" ca="1" si="95"/>
        <v>#REF!</v>
      </c>
      <c r="I356" s="139" t="e">
        <f t="shared" ca="1" si="96"/>
        <v>#REF!</v>
      </c>
      <c r="J356" s="139" t="e">
        <f t="shared" ca="1" si="97"/>
        <v>#REF!</v>
      </c>
    </row>
    <row r="357" spans="1:10" hidden="1" x14ac:dyDescent="0.25">
      <c r="A357" s="2">
        <v>4</v>
      </c>
      <c r="B357" t="e">
        <f t="shared" ca="1" si="89"/>
        <v>#REF!</v>
      </c>
      <c r="C357" t="e">
        <f t="shared" ca="1" si="90"/>
        <v>#REF!</v>
      </c>
      <c r="D357" s="1" t="e">
        <f t="shared" ca="1" si="91"/>
        <v>#REF!</v>
      </c>
      <c r="E357" t="e">
        <f t="shared" ca="1" si="92"/>
        <v>#REF!</v>
      </c>
      <c r="F357" t="e">
        <f t="shared" ca="1" si="93"/>
        <v>#REF!</v>
      </c>
      <c r="G357" t="e">
        <f t="shared" ca="1" si="94"/>
        <v>#REF!</v>
      </c>
      <c r="H357" t="e">
        <f t="shared" ca="1" si="95"/>
        <v>#REF!</v>
      </c>
      <c r="I357" s="139" t="e">
        <f t="shared" ca="1" si="96"/>
        <v>#REF!</v>
      </c>
      <c r="J357" s="139" t="e">
        <f t="shared" ca="1" si="97"/>
        <v>#REF!</v>
      </c>
    </row>
    <row r="358" spans="1:10" hidden="1" x14ac:dyDescent="0.25">
      <c r="A358" s="2">
        <v>4</v>
      </c>
      <c r="B358" t="e">
        <f t="shared" ca="1" si="89"/>
        <v>#REF!</v>
      </c>
      <c r="C358" t="e">
        <f t="shared" ca="1" si="90"/>
        <v>#REF!</v>
      </c>
      <c r="D358" s="1" t="e">
        <f t="shared" ca="1" si="91"/>
        <v>#REF!</v>
      </c>
      <c r="E358" t="e">
        <f t="shared" ca="1" si="92"/>
        <v>#REF!</v>
      </c>
      <c r="F358" t="e">
        <f t="shared" ca="1" si="93"/>
        <v>#REF!</v>
      </c>
      <c r="G358" t="e">
        <f t="shared" ca="1" si="94"/>
        <v>#REF!</v>
      </c>
      <c r="H358" t="e">
        <f t="shared" ca="1" si="95"/>
        <v>#REF!</v>
      </c>
      <c r="I358" s="139" t="e">
        <f t="shared" ca="1" si="96"/>
        <v>#REF!</v>
      </c>
      <c r="J358" s="139" t="e">
        <f t="shared" ca="1" si="97"/>
        <v>#REF!</v>
      </c>
    </row>
    <row r="359" spans="1:10" hidden="1" x14ac:dyDescent="0.25">
      <c r="A359" s="2">
        <v>4</v>
      </c>
      <c r="B359" t="e">
        <f t="shared" ca="1" si="89"/>
        <v>#REF!</v>
      </c>
      <c r="C359" t="e">
        <f t="shared" ca="1" si="90"/>
        <v>#REF!</v>
      </c>
      <c r="D359" s="1" t="e">
        <f t="shared" ca="1" si="91"/>
        <v>#REF!</v>
      </c>
      <c r="E359" t="e">
        <f t="shared" ca="1" si="92"/>
        <v>#REF!</v>
      </c>
      <c r="F359" t="e">
        <f t="shared" ca="1" si="93"/>
        <v>#REF!</v>
      </c>
      <c r="G359" t="e">
        <f t="shared" ca="1" si="94"/>
        <v>#REF!</v>
      </c>
      <c r="H359" t="e">
        <f t="shared" ca="1" si="95"/>
        <v>#REF!</v>
      </c>
      <c r="I359" s="139" t="e">
        <f t="shared" ca="1" si="96"/>
        <v>#REF!</v>
      </c>
      <c r="J359" s="139" t="e">
        <f t="shared" ca="1" si="97"/>
        <v>#REF!</v>
      </c>
    </row>
    <row r="360" spans="1:10" hidden="1" x14ac:dyDescent="0.25">
      <c r="A360" s="2">
        <v>4</v>
      </c>
      <c r="B360" t="e">
        <f t="shared" ca="1" si="89"/>
        <v>#REF!</v>
      </c>
      <c r="C360" t="e">
        <f t="shared" ca="1" si="90"/>
        <v>#REF!</v>
      </c>
      <c r="D360" s="1" t="e">
        <f t="shared" ca="1" si="91"/>
        <v>#REF!</v>
      </c>
      <c r="E360" t="e">
        <f t="shared" ca="1" si="92"/>
        <v>#REF!</v>
      </c>
      <c r="F360" t="e">
        <f t="shared" ca="1" si="93"/>
        <v>#REF!</v>
      </c>
      <c r="G360" t="e">
        <f t="shared" ca="1" si="94"/>
        <v>#REF!</v>
      </c>
      <c r="H360" t="e">
        <f t="shared" ca="1" si="95"/>
        <v>#REF!</v>
      </c>
      <c r="I360" s="139" t="e">
        <f t="shared" ca="1" si="96"/>
        <v>#REF!</v>
      </c>
      <c r="J360" s="139" t="e">
        <f t="shared" ca="1" si="97"/>
        <v>#REF!</v>
      </c>
    </row>
    <row r="361" spans="1:10" hidden="1" x14ac:dyDescent="0.25">
      <c r="A361" s="2">
        <v>4</v>
      </c>
      <c r="B361" t="e">
        <f t="shared" ca="1" si="89"/>
        <v>#REF!</v>
      </c>
      <c r="C361" t="e">
        <f t="shared" ca="1" si="90"/>
        <v>#REF!</v>
      </c>
      <c r="D361" s="1" t="e">
        <f t="shared" ca="1" si="91"/>
        <v>#REF!</v>
      </c>
      <c r="E361" t="e">
        <f t="shared" ca="1" si="92"/>
        <v>#REF!</v>
      </c>
      <c r="F361" t="e">
        <f t="shared" ca="1" si="93"/>
        <v>#REF!</v>
      </c>
      <c r="G361" t="e">
        <f t="shared" ca="1" si="94"/>
        <v>#REF!</v>
      </c>
      <c r="H361" t="e">
        <f t="shared" ca="1" si="95"/>
        <v>#REF!</v>
      </c>
      <c r="I361" s="139" t="e">
        <f t="shared" ca="1" si="96"/>
        <v>#REF!</v>
      </c>
      <c r="J361" s="139" t="e">
        <f t="shared" ca="1" si="97"/>
        <v>#REF!</v>
      </c>
    </row>
    <row r="362" spans="1:10" hidden="1" x14ac:dyDescent="0.25">
      <c r="A362" s="2">
        <v>4</v>
      </c>
      <c r="B362" t="e">
        <f t="shared" ca="1" si="89"/>
        <v>#REF!</v>
      </c>
      <c r="C362" t="e">
        <f t="shared" ca="1" si="90"/>
        <v>#REF!</v>
      </c>
      <c r="D362" s="1" t="e">
        <f t="shared" ca="1" si="91"/>
        <v>#REF!</v>
      </c>
      <c r="E362" t="e">
        <f t="shared" ca="1" si="92"/>
        <v>#REF!</v>
      </c>
      <c r="F362" t="e">
        <f t="shared" ca="1" si="93"/>
        <v>#REF!</v>
      </c>
      <c r="G362" t="e">
        <f t="shared" ca="1" si="94"/>
        <v>#REF!</v>
      </c>
      <c r="H362" t="e">
        <f t="shared" ca="1" si="95"/>
        <v>#REF!</v>
      </c>
      <c r="I362" s="139" t="e">
        <f t="shared" ca="1" si="96"/>
        <v>#REF!</v>
      </c>
      <c r="J362" s="139" t="e">
        <f t="shared" ca="1" si="97"/>
        <v>#REF!</v>
      </c>
    </row>
    <row r="363" spans="1:10" hidden="1" x14ac:dyDescent="0.25">
      <c r="A363" s="2">
        <v>4</v>
      </c>
      <c r="B363" t="e">
        <f t="shared" ref="B363:B394" ca="1" si="98">IF(E363&lt;&gt;"-",IF(INDIRECT($A$1&amp;"!"&amp;CELL("address",$CU43))&lt;&gt;"END",IF(INDIRECT($A$1&amp;"!"&amp;CELL("address",AB43))&lt;&gt;0,INDIRECT($A$1&amp;"!"&amp;CELL("address",$F43)),"-"),REPT("-",10)),"-")</f>
        <v>#REF!</v>
      </c>
      <c r="C363" t="e">
        <f t="shared" ref="C363:C394" ca="1" si="99">IF(E363&lt;&gt;"-",IF(INDIRECT($A$1&amp;"!"&amp;CELL("address",$CU43))&lt;&gt;"END",IF(INDIRECT($A$1&amp;"!"&amp;CELL("address",AB43))&lt;&gt;0,INDIRECT($A$1&amp;"!"&amp;CELL("address",$CU43)),"-"),REPT("-",10)),"-")</f>
        <v>#REF!</v>
      </c>
      <c r="D363" s="1" t="e">
        <f t="shared" ref="D363:D394" ca="1" si="100">IF(E363&lt;&gt;"-",IF(INDIRECT($A$1&amp;"!"&amp;CELL("address",$CU43))&lt;&gt;"END",IF(INDIRECT($A$1&amp;"!"&amp;CELL("address",AB43))&lt;&gt;0,INDIRECT($A$1&amp;"!"&amp;CELL("address",$H43)),"-"),REPT("-",10)),"-")</f>
        <v>#REF!</v>
      </c>
      <c r="E363" t="e">
        <f t="shared" ref="E363:E394" ca="1" si="101">IF((IF(INDIRECT($A$1&amp;"!"&amp;CELL("address",$CU43))&lt;&gt;"END",IF(INDIRECT($A$1&amp;"!"&amp;CELL("address",AB43))&lt;&gt;0,INDIRECT($A$1&amp;"!"&amp;CELL("address",$AB43)),"-"),REPT("-",10)))&lt;&gt;0,(IF(INDIRECT($A$1&amp;"!"&amp;CELL("address",$CU43))&lt;&gt;"END",IF(INDIRECT($A$1&amp;"!"&amp;CELL("address",AB43))&lt;&gt;0,INDIRECT($A$1&amp;"!"&amp;CELL("address",$AB43)),"-"),REPT("-",10))),"-")</f>
        <v>#REF!</v>
      </c>
      <c r="F363" t="e">
        <f t="shared" ref="F363:F394" ca="1" si="102">IF(E363&lt;&gt;"-",IF(INDIRECT($A$1&amp;"!"&amp;CELL("address",$CU43))&lt;&gt;"END",IF(INDIRECT($A$1&amp;"!"&amp;CELL("address",AB43))&lt;&gt;0,INDIRECT($A$1&amp;"!"&amp;CELL("address",$AC43)),"-"),REPT("-",10)),"-")</f>
        <v>#REF!</v>
      </c>
      <c r="G363" t="e">
        <f t="shared" ref="G363:G394" ca="1" si="103">IF(E363&lt;&gt;"-",IF(INDIRECT($A$1&amp;"!"&amp;CELL("address",$CU43))&lt;&gt;"END",IF(INDIRECT($A$1&amp;"!"&amp;CELL("address",AB43))&lt;&gt;0,INDIRECT($A$1&amp;"!"&amp;CELL("address",$AD43)),"-"),REPT("-",10)),"-")</f>
        <v>#REF!</v>
      </c>
      <c r="H363" t="e">
        <f t="shared" ref="H363:H394" ca="1" si="104">IF(E363&lt;&gt;"-",IF(INDIRECT($A$1&amp;"!"&amp;CELL("address",$CU43))&lt;&gt;"END",IF(INDIRECT($A$1&amp;"!"&amp;CELL("address",AB43))&lt;&gt;0,INDIRECT($A$1&amp;"!"&amp;CELL("address",$AE43)),"-"),REPT("-",10)),"-")</f>
        <v>#REF!</v>
      </c>
      <c r="I363" s="139" t="e">
        <f t="shared" ca="1" si="96"/>
        <v>#REF!</v>
      </c>
      <c r="J363" s="139" t="e">
        <f t="shared" ca="1" si="97"/>
        <v>#REF!</v>
      </c>
    </row>
    <row r="364" spans="1:10" hidden="1" x14ac:dyDescent="0.25">
      <c r="A364" s="2">
        <v>4</v>
      </c>
      <c r="B364" t="e">
        <f t="shared" ca="1" si="98"/>
        <v>#REF!</v>
      </c>
      <c r="C364" t="e">
        <f t="shared" ca="1" si="99"/>
        <v>#REF!</v>
      </c>
      <c r="D364" s="1" t="e">
        <f t="shared" ca="1" si="100"/>
        <v>#REF!</v>
      </c>
      <c r="E364" t="e">
        <f t="shared" ca="1" si="101"/>
        <v>#REF!</v>
      </c>
      <c r="F364" t="e">
        <f t="shared" ca="1" si="102"/>
        <v>#REF!</v>
      </c>
      <c r="G364" t="e">
        <f t="shared" ca="1" si="103"/>
        <v>#REF!</v>
      </c>
      <c r="H364" t="e">
        <f t="shared" ca="1" si="104"/>
        <v>#REF!</v>
      </c>
      <c r="I364" s="139" t="e">
        <f t="shared" ca="1" si="96"/>
        <v>#REF!</v>
      </c>
      <c r="J364" s="139" t="e">
        <f t="shared" ca="1" si="97"/>
        <v>#REF!</v>
      </c>
    </row>
    <row r="365" spans="1:10" hidden="1" x14ac:dyDescent="0.25">
      <c r="A365" s="2">
        <v>4</v>
      </c>
      <c r="B365" t="e">
        <f t="shared" ca="1" si="98"/>
        <v>#REF!</v>
      </c>
      <c r="C365" t="e">
        <f t="shared" ca="1" si="99"/>
        <v>#REF!</v>
      </c>
      <c r="D365" s="1" t="e">
        <f t="shared" ca="1" si="100"/>
        <v>#REF!</v>
      </c>
      <c r="E365" t="e">
        <f t="shared" ca="1" si="101"/>
        <v>#REF!</v>
      </c>
      <c r="F365" t="e">
        <f t="shared" ca="1" si="102"/>
        <v>#REF!</v>
      </c>
      <c r="G365" t="e">
        <f t="shared" ca="1" si="103"/>
        <v>#REF!</v>
      </c>
      <c r="H365" t="e">
        <f t="shared" ca="1" si="104"/>
        <v>#REF!</v>
      </c>
      <c r="I365" s="139" t="e">
        <f t="shared" ca="1" si="96"/>
        <v>#REF!</v>
      </c>
      <c r="J365" s="139" t="e">
        <f t="shared" ca="1" si="97"/>
        <v>#REF!</v>
      </c>
    </row>
    <row r="366" spans="1:10" hidden="1" x14ac:dyDescent="0.25">
      <c r="A366" s="2">
        <v>4</v>
      </c>
      <c r="B366" t="e">
        <f t="shared" ca="1" si="98"/>
        <v>#REF!</v>
      </c>
      <c r="C366" t="e">
        <f t="shared" ca="1" si="99"/>
        <v>#REF!</v>
      </c>
      <c r="D366" s="1" t="e">
        <f t="shared" ca="1" si="100"/>
        <v>#REF!</v>
      </c>
      <c r="E366" t="e">
        <f t="shared" ca="1" si="101"/>
        <v>#REF!</v>
      </c>
      <c r="F366" t="e">
        <f t="shared" ca="1" si="102"/>
        <v>#REF!</v>
      </c>
      <c r="G366" t="e">
        <f t="shared" ca="1" si="103"/>
        <v>#REF!</v>
      </c>
      <c r="H366" t="e">
        <f t="shared" ca="1" si="104"/>
        <v>#REF!</v>
      </c>
      <c r="I366" s="139" t="e">
        <f t="shared" ca="1" si="96"/>
        <v>#REF!</v>
      </c>
      <c r="J366" s="139" t="e">
        <f t="shared" ca="1" si="97"/>
        <v>#REF!</v>
      </c>
    </row>
    <row r="367" spans="1:10" hidden="1" x14ac:dyDescent="0.25">
      <c r="A367" s="2">
        <v>4</v>
      </c>
      <c r="B367" t="e">
        <f t="shared" ca="1" si="98"/>
        <v>#REF!</v>
      </c>
      <c r="C367" t="e">
        <f t="shared" ca="1" si="99"/>
        <v>#REF!</v>
      </c>
      <c r="D367" s="1" t="e">
        <f t="shared" ca="1" si="100"/>
        <v>#REF!</v>
      </c>
      <c r="E367" t="e">
        <f t="shared" ca="1" si="101"/>
        <v>#REF!</v>
      </c>
      <c r="F367" t="e">
        <f t="shared" ca="1" si="102"/>
        <v>#REF!</v>
      </c>
      <c r="G367" t="e">
        <f t="shared" ca="1" si="103"/>
        <v>#REF!</v>
      </c>
      <c r="H367" t="e">
        <f t="shared" ca="1" si="104"/>
        <v>#REF!</v>
      </c>
      <c r="I367" s="139" t="e">
        <f t="shared" ca="1" si="96"/>
        <v>#REF!</v>
      </c>
      <c r="J367" s="139" t="e">
        <f t="shared" ca="1" si="97"/>
        <v>#REF!</v>
      </c>
    </row>
    <row r="368" spans="1:10" hidden="1" x14ac:dyDescent="0.25">
      <c r="A368" s="2">
        <v>4</v>
      </c>
      <c r="B368" t="e">
        <f t="shared" ca="1" si="98"/>
        <v>#REF!</v>
      </c>
      <c r="C368" t="e">
        <f t="shared" ca="1" si="99"/>
        <v>#REF!</v>
      </c>
      <c r="D368" s="1" t="e">
        <f t="shared" ca="1" si="100"/>
        <v>#REF!</v>
      </c>
      <c r="E368" t="e">
        <f t="shared" ca="1" si="101"/>
        <v>#REF!</v>
      </c>
      <c r="F368" t="e">
        <f t="shared" ca="1" si="102"/>
        <v>#REF!</v>
      </c>
      <c r="G368" t="e">
        <f t="shared" ca="1" si="103"/>
        <v>#REF!</v>
      </c>
      <c r="H368" t="e">
        <f t="shared" ca="1" si="104"/>
        <v>#REF!</v>
      </c>
      <c r="I368" s="139" t="e">
        <f t="shared" ca="1" si="96"/>
        <v>#REF!</v>
      </c>
      <c r="J368" s="139" t="e">
        <f t="shared" ca="1" si="97"/>
        <v>#REF!</v>
      </c>
    </row>
    <row r="369" spans="1:10" hidden="1" x14ac:dyDescent="0.25">
      <c r="A369" s="2">
        <v>4</v>
      </c>
      <c r="B369" t="e">
        <f t="shared" ca="1" si="98"/>
        <v>#REF!</v>
      </c>
      <c r="C369" t="e">
        <f t="shared" ca="1" si="99"/>
        <v>#REF!</v>
      </c>
      <c r="D369" s="1" t="e">
        <f t="shared" ca="1" si="100"/>
        <v>#REF!</v>
      </c>
      <c r="E369" t="e">
        <f t="shared" ca="1" si="101"/>
        <v>#REF!</v>
      </c>
      <c r="F369" t="e">
        <f t="shared" ca="1" si="102"/>
        <v>#REF!</v>
      </c>
      <c r="G369" t="e">
        <f t="shared" ca="1" si="103"/>
        <v>#REF!</v>
      </c>
      <c r="H369" t="e">
        <f t="shared" ca="1" si="104"/>
        <v>#REF!</v>
      </c>
      <c r="I369" s="139" t="e">
        <f t="shared" ca="1" si="96"/>
        <v>#REF!</v>
      </c>
      <c r="J369" s="139" t="e">
        <f t="shared" ca="1" si="97"/>
        <v>#REF!</v>
      </c>
    </row>
    <row r="370" spans="1:10" hidden="1" x14ac:dyDescent="0.25">
      <c r="A370" s="2">
        <v>4</v>
      </c>
      <c r="B370" t="e">
        <f t="shared" ca="1" si="98"/>
        <v>#REF!</v>
      </c>
      <c r="C370" t="e">
        <f t="shared" ca="1" si="99"/>
        <v>#REF!</v>
      </c>
      <c r="D370" s="1" t="e">
        <f t="shared" ca="1" si="100"/>
        <v>#REF!</v>
      </c>
      <c r="E370" t="e">
        <f t="shared" ca="1" si="101"/>
        <v>#REF!</v>
      </c>
      <c r="F370" t="e">
        <f t="shared" ca="1" si="102"/>
        <v>#REF!</v>
      </c>
      <c r="G370" t="e">
        <f t="shared" ca="1" si="103"/>
        <v>#REF!</v>
      </c>
      <c r="H370" t="e">
        <f t="shared" ca="1" si="104"/>
        <v>#REF!</v>
      </c>
      <c r="I370" s="139" t="e">
        <f t="shared" ca="1" si="96"/>
        <v>#REF!</v>
      </c>
      <c r="J370" s="139" t="e">
        <f t="shared" ca="1" si="97"/>
        <v>#REF!</v>
      </c>
    </row>
    <row r="371" spans="1:10" hidden="1" x14ac:dyDescent="0.25">
      <c r="A371" s="2">
        <v>4</v>
      </c>
      <c r="B371" t="e">
        <f t="shared" ca="1" si="98"/>
        <v>#REF!</v>
      </c>
      <c r="C371" t="e">
        <f t="shared" ca="1" si="99"/>
        <v>#REF!</v>
      </c>
      <c r="D371" s="1" t="e">
        <f t="shared" ca="1" si="100"/>
        <v>#REF!</v>
      </c>
      <c r="E371" t="e">
        <f t="shared" ca="1" si="101"/>
        <v>#REF!</v>
      </c>
      <c r="F371" t="e">
        <f t="shared" ca="1" si="102"/>
        <v>#REF!</v>
      </c>
      <c r="G371" t="e">
        <f t="shared" ca="1" si="103"/>
        <v>#REF!</v>
      </c>
      <c r="H371" t="e">
        <f t="shared" ca="1" si="104"/>
        <v>#REF!</v>
      </c>
      <c r="I371" s="139" t="e">
        <f t="shared" ca="1" si="96"/>
        <v>#REF!</v>
      </c>
      <c r="J371" s="139" t="e">
        <f t="shared" ca="1" si="97"/>
        <v>#REF!</v>
      </c>
    </row>
    <row r="372" spans="1:10" hidden="1" x14ac:dyDescent="0.25">
      <c r="A372" s="2">
        <v>4</v>
      </c>
      <c r="B372" t="e">
        <f t="shared" ca="1" si="98"/>
        <v>#REF!</v>
      </c>
      <c r="C372" t="e">
        <f t="shared" ca="1" si="99"/>
        <v>#REF!</v>
      </c>
      <c r="D372" s="1" t="e">
        <f t="shared" ca="1" si="100"/>
        <v>#REF!</v>
      </c>
      <c r="E372" t="e">
        <f t="shared" ca="1" si="101"/>
        <v>#REF!</v>
      </c>
      <c r="F372" t="e">
        <f t="shared" ca="1" si="102"/>
        <v>#REF!</v>
      </c>
      <c r="G372" t="e">
        <f t="shared" ca="1" si="103"/>
        <v>#REF!</v>
      </c>
      <c r="H372" t="e">
        <f t="shared" ca="1" si="104"/>
        <v>#REF!</v>
      </c>
      <c r="I372" s="139" t="e">
        <f t="shared" ca="1" si="96"/>
        <v>#REF!</v>
      </c>
      <c r="J372" s="139" t="e">
        <f t="shared" ca="1" si="97"/>
        <v>#REF!</v>
      </c>
    </row>
    <row r="373" spans="1:10" hidden="1" x14ac:dyDescent="0.25">
      <c r="A373" s="2">
        <v>4</v>
      </c>
      <c r="B373" t="e">
        <f t="shared" ca="1" si="98"/>
        <v>#REF!</v>
      </c>
      <c r="C373" t="e">
        <f t="shared" ca="1" si="99"/>
        <v>#REF!</v>
      </c>
      <c r="D373" s="1" t="e">
        <f t="shared" ca="1" si="100"/>
        <v>#REF!</v>
      </c>
      <c r="E373" t="e">
        <f t="shared" ca="1" si="101"/>
        <v>#REF!</v>
      </c>
      <c r="F373" t="e">
        <f t="shared" ca="1" si="102"/>
        <v>#REF!</v>
      </c>
      <c r="G373" t="e">
        <f t="shared" ca="1" si="103"/>
        <v>#REF!</v>
      </c>
      <c r="H373" t="e">
        <f t="shared" ca="1" si="104"/>
        <v>#REF!</v>
      </c>
      <c r="I373" s="139" t="e">
        <f t="shared" ca="1" si="96"/>
        <v>#REF!</v>
      </c>
      <c r="J373" s="139" t="e">
        <f t="shared" ca="1" si="97"/>
        <v>#REF!</v>
      </c>
    </row>
    <row r="374" spans="1:10" hidden="1" x14ac:dyDescent="0.25">
      <c r="A374" s="2">
        <v>4</v>
      </c>
      <c r="B374" t="e">
        <f t="shared" ca="1" si="98"/>
        <v>#REF!</v>
      </c>
      <c r="C374" t="e">
        <f t="shared" ca="1" si="99"/>
        <v>#REF!</v>
      </c>
      <c r="D374" s="1" t="e">
        <f t="shared" ca="1" si="100"/>
        <v>#REF!</v>
      </c>
      <c r="E374" t="e">
        <f t="shared" ca="1" si="101"/>
        <v>#REF!</v>
      </c>
      <c r="F374" t="e">
        <f t="shared" ca="1" si="102"/>
        <v>#REF!</v>
      </c>
      <c r="G374" t="e">
        <f t="shared" ca="1" si="103"/>
        <v>#REF!</v>
      </c>
      <c r="H374" t="e">
        <f t="shared" ca="1" si="104"/>
        <v>#REF!</v>
      </c>
      <c r="I374" s="139" t="e">
        <f t="shared" ca="1" si="96"/>
        <v>#REF!</v>
      </c>
      <c r="J374" s="139" t="e">
        <f t="shared" ca="1" si="97"/>
        <v>#REF!</v>
      </c>
    </row>
    <row r="375" spans="1:10" hidden="1" x14ac:dyDescent="0.25">
      <c r="A375" s="2">
        <v>4</v>
      </c>
      <c r="B375" t="e">
        <f t="shared" ca="1" si="98"/>
        <v>#REF!</v>
      </c>
      <c r="C375" t="e">
        <f t="shared" ca="1" si="99"/>
        <v>#REF!</v>
      </c>
      <c r="D375" s="1" t="e">
        <f t="shared" ca="1" si="100"/>
        <v>#REF!</v>
      </c>
      <c r="E375" t="e">
        <f t="shared" ca="1" si="101"/>
        <v>#REF!</v>
      </c>
      <c r="F375" t="e">
        <f t="shared" ca="1" si="102"/>
        <v>#REF!</v>
      </c>
      <c r="G375" t="e">
        <f t="shared" ca="1" si="103"/>
        <v>#REF!</v>
      </c>
      <c r="H375" t="e">
        <f t="shared" ca="1" si="104"/>
        <v>#REF!</v>
      </c>
      <c r="I375" s="139" t="e">
        <f t="shared" ca="1" si="96"/>
        <v>#REF!</v>
      </c>
      <c r="J375" s="139" t="e">
        <f t="shared" ca="1" si="97"/>
        <v>#REF!</v>
      </c>
    </row>
    <row r="376" spans="1:10" hidden="1" x14ac:dyDescent="0.25">
      <c r="A376" s="2">
        <v>4</v>
      </c>
      <c r="B376" t="e">
        <f t="shared" ca="1" si="98"/>
        <v>#REF!</v>
      </c>
      <c r="C376" t="e">
        <f t="shared" ca="1" si="99"/>
        <v>#REF!</v>
      </c>
      <c r="D376" s="1" t="e">
        <f t="shared" ca="1" si="100"/>
        <v>#REF!</v>
      </c>
      <c r="E376" t="e">
        <f t="shared" ca="1" si="101"/>
        <v>#REF!</v>
      </c>
      <c r="F376" t="e">
        <f t="shared" ca="1" si="102"/>
        <v>#REF!</v>
      </c>
      <c r="G376" t="e">
        <f t="shared" ca="1" si="103"/>
        <v>#REF!</v>
      </c>
      <c r="H376" t="e">
        <f t="shared" ca="1" si="104"/>
        <v>#REF!</v>
      </c>
      <c r="I376" s="139" t="e">
        <f t="shared" ca="1" si="96"/>
        <v>#REF!</v>
      </c>
      <c r="J376" s="139" t="e">
        <f t="shared" ca="1" si="97"/>
        <v>#REF!</v>
      </c>
    </row>
    <row r="377" spans="1:10" hidden="1" x14ac:dyDescent="0.25">
      <c r="A377" s="2">
        <v>4</v>
      </c>
      <c r="B377" t="e">
        <f t="shared" ca="1" si="98"/>
        <v>#REF!</v>
      </c>
      <c r="C377" t="e">
        <f t="shared" ca="1" si="99"/>
        <v>#REF!</v>
      </c>
      <c r="D377" s="1" t="e">
        <f t="shared" ca="1" si="100"/>
        <v>#REF!</v>
      </c>
      <c r="E377" t="e">
        <f t="shared" ca="1" si="101"/>
        <v>#REF!</v>
      </c>
      <c r="F377" t="e">
        <f t="shared" ca="1" si="102"/>
        <v>#REF!</v>
      </c>
      <c r="G377" t="e">
        <f t="shared" ca="1" si="103"/>
        <v>#REF!</v>
      </c>
      <c r="H377" t="e">
        <f t="shared" ca="1" si="104"/>
        <v>#REF!</v>
      </c>
      <c r="I377" s="139" t="e">
        <f t="shared" ca="1" si="96"/>
        <v>#REF!</v>
      </c>
      <c r="J377" s="139" t="e">
        <f t="shared" ca="1" si="97"/>
        <v>#REF!</v>
      </c>
    </row>
    <row r="378" spans="1:10" hidden="1" x14ac:dyDescent="0.25">
      <c r="A378" s="2">
        <v>4</v>
      </c>
      <c r="B378" t="e">
        <f t="shared" ca="1" si="98"/>
        <v>#REF!</v>
      </c>
      <c r="C378" t="e">
        <f t="shared" ca="1" si="99"/>
        <v>#REF!</v>
      </c>
      <c r="D378" s="1" t="e">
        <f t="shared" ca="1" si="100"/>
        <v>#REF!</v>
      </c>
      <c r="E378" t="e">
        <f t="shared" ca="1" si="101"/>
        <v>#REF!</v>
      </c>
      <c r="F378" t="e">
        <f t="shared" ca="1" si="102"/>
        <v>#REF!</v>
      </c>
      <c r="G378" t="e">
        <f t="shared" ca="1" si="103"/>
        <v>#REF!</v>
      </c>
      <c r="H378" t="e">
        <f t="shared" ca="1" si="104"/>
        <v>#REF!</v>
      </c>
      <c r="I378" s="139" t="e">
        <f t="shared" ca="1" si="96"/>
        <v>#REF!</v>
      </c>
      <c r="J378" s="139" t="e">
        <f t="shared" ca="1" si="97"/>
        <v>#REF!</v>
      </c>
    </row>
    <row r="379" spans="1:10" hidden="1" x14ac:dyDescent="0.25">
      <c r="A379" s="2">
        <v>4</v>
      </c>
      <c r="B379" t="e">
        <f t="shared" ca="1" si="98"/>
        <v>#REF!</v>
      </c>
      <c r="C379" t="e">
        <f t="shared" ca="1" si="99"/>
        <v>#REF!</v>
      </c>
      <c r="D379" s="1" t="e">
        <f t="shared" ca="1" si="100"/>
        <v>#REF!</v>
      </c>
      <c r="E379" t="e">
        <f t="shared" ca="1" si="101"/>
        <v>#REF!</v>
      </c>
      <c r="F379" t="e">
        <f t="shared" ca="1" si="102"/>
        <v>#REF!</v>
      </c>
      <c r="G379" t="e">
        <f t="shared" ca="1" si="103"/>
        <v>#REF!</v>
      </c>
      <c r="H379" t="e">
        <f t="shared" ca="1" si="104"/>
        <v>#REF!</v>
      </c>
      <c r="I379" s="139" t="e">
        <f t="shared" ca="1" si="96"/>
        <v>#REF!</v>
      </c>
      <c r="J379" s="139" t="e">
        <f t="shared" ca="1" si="97"/>
        <v>#REF!</v>
      </c>
    </row>
    <row r="380" spans="1:10" hidden="1" x14ac:dyDescent="0.25">
      <c r="A380" s="2">
        <v>4</v>
      </c>
      <c r="B380" t="e">
        <f t="shared" ca="1" si="98"/>
        <v>#REF!</v>
      </c>
      <c r="C380" t="e">
        <f t="shared" ca="1" si="99"/>
        <v>#REF!</v>
      </c>
      <c r="D380" s="1" t="e">
        <f t="shared" ca="1" si="100"/>
        <v>#REF!</v>
      </c>
      <c r="E380" t="e">
        <f t="shared" ca="1" si="101"/>
        <v>#REF!</v>
      </c>
      <c r="F380" t="e">
        <f t="shared" ca="1" si="102"/>
        <v>#REF!</v>
      </c>
      <c r="G380" t="e">
        <f t="shared" ca="1" si="103"/>
        <v>#REF!</v>
      </c>
      <c r="H380" t="e">
        <f t="shared" ca="1" si="104"/>
        <v>#REF!</v>
      </c>
      <c r="I380" s="139" t="e">
        <f t="shared" ca="1" si="96"/>
        <v>#REF!</v>
      </c>
      <c r="J380" s="139" t="e">
        <f t="shared" ca="1" si="97"/>
        <v>#REF!</v>
      </c>
    </row>
    <row r="381" spans="1:10" hidden="1" x14ac:dyDescent="0.25">
      <c r="A381" s="2">
        <v>4</v>
      </c>
      <c r="B381" t="e">
        <f t="shared" ca="1" si="98"/>
        <v>#REF!</v>
      </c>
      <c r="C381" t="e">
        <f t="shared" ca="1" si="99"/>
        <v>#REF!</v>
      </c>
      <c r="D381" s="1" t="e">
        <f t="shared" ca="1" si="100"/>
        <v>#REF!</v>
      </c>
      <c r="E381" t="e">
        <f t="shared" ca="1" si="101"/>
        <v>#REF!</v>
      </c>
      <c r="F381" t="e">
        <f t="shared" ca="1" si="102"/>
        <v>#REF!</v>
      </c>
      <c r="G381" t="e">
        <f t="shared" ca="1" si="103"/>
        <v>#REF!</v>
      </c>
      <c r="H381" t="e">
        <f t="shared" ca="1" si="104"/>
        <v>#REF!</v>
      </c>
      <c r="I381" s="139" t="e">
        <f t="shared" ca="1" si="96"/>
        <v>#REF!</v>
      </c>
      <c r="J381" s="139" t="e">
        <f t="shared" ca="1" si="97"/>
        <v>#REF!</v>
      </c>
    </row>
    <row r="382" spans="1:10" hidden="1" x14ac:dyDescent="0.25">
      <c r="A382" s="2">
        <v>4</v>
      </c>
      <c r="B382" t="e">
        <f t="shared" ca="1" si="98"/>
        <v>#REF!</v>
      </c>
      <c r="C382" t="e">
        <f t="shared" ca="1" si="99"/>
        <v>#REF!</v>
      </c>
      <c r="D382" s="1" t="e">
        <f t="shared" ca="1" si="100"/>
        <v>#REF!</v>
      </c>
      <c r="E382" t="e">
        <f t="shared" ca="1" si="101"/>
        <v>#REF!</v>
      </c>
      <c r="F382" t="e">
        <f t="shared" ca="1" si="102"/>
        <v>#REF!</v>
      </c>
      <c r="G382" t="e">
        <f t="shared" ca="1" si="103"/>
        <v>#REF!</v>
      </c>
      <c r="H382" t="e">
        <f t="shared" ca="1" si="104"/>
        <v>#REF!</v>
      </c>
      <c r="I382" s="139" t="e">
        <f t="shared" ca="1" si="96"/>
        <v>#REF!</v>
      </c>
      <c r="J382" s="139" t="e">
        <f t="shared" ca="1" si="97"/>
        <v>#REF!</v>
      </c>
    </row>
    <row r="383" spans="1:10" hidden="1" x14ac:dyDescent="0.25">
      <c r="A383" s="2">
        <v>4</v>
      </c>
      <c r="B383" t="e">
        <f t="shared" ca="1" si="98"/>
        <v>#REF!</v>
      </c>
      <c r="C383" t="e">
        <f t="shared" ca="1" si="99"/>
        <v>#REF!</v>
      </c>
      <c r="D383" s="1" t="e">
        <f t="shared" ca="1" si="100"/>
        <v>#REF!</v>
      </c>
      <c r="E383" t="e">
        <f t="shared" ca="1" si="101"/>
        <v>#REF!</v>
      </c>
      <c r="F383" t="e">
        <f t="shared" ca="1" si="102"/>
        <v>#REF!</v>
      </c>
      <c r="G383" t="e">
        <f t="shared" ca="1" si="103"/>
        <v>#REF!</v>
      </c>
      <c r="H383" t="e">
        <f t="shared" ca="1" si="104"/>
        <v>#REF!</v>
      </c>
      <c r="I383" s="139" t="e">
        <f t="shared" ca="1" si="96"/>
        <v>#REF!</v>
      </c>
      <c r="J383" s="139" t="e">
        <f t="shared" ca="1" si="97"/>
        <v>#REF!</v>
      </c>
    </row>
    <row r="384" spans="1:10" hidden="1" x14ac:dyDescent="0.25">
      <c r="A384" s="2">
        <v>4</v>
      </c>
      <c r="B384" t="e">
        <f t="shared" ca="1" si="98"/>
        <v>#REF!</v>
      </c>
      <c r="C384" t="e">
        <f t="shared" ca="1" si="99"/>
        <v>#REF!</v>
      </c>
      <c r="D384" s="1" t="e">
        <f t="shared" ca="1" si="100"/>
        <v>#REF!</v>
      </c>
      <c r="E384" t="e">
        <f t="shared" ca="1" si="101"/>
        <v>#REF!</v>
      </c>
      <c r="F384" t="e">
        <f t="shared" ca="1" si="102"/>
        <v>#REF!</v>
      </c>
      <c r="G384" t="e">
        <f t="shared" ca="1" si="103"/>
        <v>#REF!</v>
      </c>
      <c r="H384" t="e">
        <f t="shared" ca="1" si="104"/>
        <v>#REF!</v>
      </c>
      <c r="I384" s="139" t="e">
        <f t="shared" ca="1" si="96"/>
        <v>#REF!</v>
      </c>
      <c r="J384" s="139" t="e">
        <f t="shared" ca="1" si="97"/>
        <v>#REF!</v>
      </c>
    </row>
    <row r="385" spans="1:10" hidden="1" x14ac:dyDescent="0.25">
      <c r="A385" s="2">
        <v>4</v>
      </c>
      <c r="B385" t="e">
        <f t="shared" ca="1" si="98"/>
        <v>#REF!</v>
      </c>
      <c r="C385" t="e">
        <f t="shared" ca="1" si="99"/>
        <v>#REF!</v>
      </c>
      <c r="D385" s="1" t="e">
        <f t="shared" ca="1" si="100"/>
        <v>#REF!</v>
      </c>
      <c r="E385" t="e">
        <f t="shared" ca="1" si="101"/>
        <v>#REF!</v>
      </c>
      <c r="F385" t="e">
        <f t="shared" ca="1" si="102"/>
        <v>#REF!</v>
      </c>
      <c r="G385" t="e">
        <f t="shared" ca="1" si="103"/>
        <v>#REF!</v>
      </c>
      <c r="H385" t="e">
        <f t="shared" ca="1" si="104"/>
        <v>#REF!</v>
      </c>
      <c r="I385" s="139" t="e">
        <f t="shared" ca="1" si="96"/>
        <v>#REF!</v>
      </c>
      <c r="J385" s="139" t="e">
        <f t="shared" ca="1" si="97"/>
        <v>#REF!</v>
      </c>
    </row>
    <row r="386" spans="1:10" hidden="1" x14ac:dyDescent="0.25">
      <c r="A386" s="2">
        <v>4</v>
      </c>
      <c r="B386" t="e">
        <f t="shared" ca="1" si="98"/>
        <v>#REF!</v>
      </c>
      <c r="C386" t="e">
        <f t="shared" ca="1" si="99"/>
        <v>#REF!</v>
      </c>
      <c r="D386" s="1" t="e">
        <f t="shared" ca="1" si="100"/>
        <v>#REF!</v>
      </c>
      <c r="E386" t="e">
        <f t="shared" ca="1" si="101"/>
        <v>#REF!</v>
      </c>
      <c r="F386" t="e">
        <f t="shared" ca="1" si="102"/>
        <v>#REF!</v>
      </c>
      <c r="G386" t="e">
        <f t="shared" ca="1" si="103"/>
        <v>#REF!</v>
      </c>
      <c r="H386" t="e">
        <f t="shared" ca="1" si="104"/>
        <v>#REF!</v>
      </c>
      <c r="I386" s="139" t="e">
        <f t="shared" ca="1" si="96"/>
        <v>#REF!</v>
      </c>
      <c r="J386" s="139" t="e">
        <f t="shared" ca="1" si="97"/>
        <v>#REF!</v>
      </c>
    </row>
    <row r="387" spans="1:10" hidden="1" x14ac:dyDescent="0.25">
      <c r="A387" s="2">
        <v>4</v>
      </c>
      <c r="B387" t="e">
        <f t="shared" ca="1" si="98"/>
        <v>#REF!</v>
      </c>
      <c r="C387" t="e">
        <f t="shared" ca="1" si="99"/>
        <v>#REF!</v>
      </c>
      <c r="D387" s="1" t="e">
        <f t="shared" ca="1" si="100"/>
        <v>#REF!</v>
      </c>
      <c r="E387" t="e">
        <f t="shared" ca="1" si="101"/>
        <v>#REF!</v>
      </c>
      <c r="F387" t="e">
        <f t="shared" ca="1" si="102"/>
        <v>#REF!</v>
      </c>
      <c r="G387" t="e">
        <f t="shared" ca="1" si="103"/>
        <v>#REF!</v>
      </c>
      <c r="H387" t="e">
        <f t="shared" ca="1" si="104"/>
        <v>#REF!</v>
      </c>
      <c r="I387" s="139" t="e">
        <f t="shared" ca="1" si="96"/>
        <v>#REF!</v>
      </c>
      <c r="J387" s="139" t="e">
        <f t="shared" ca="1" si="97"/>
        <v>#REF!</v>
      </c>
    </row>
    <row r="388" spans="1:10" hidden="1" x14ac:dyDescent="0.25">
      <c r="A388" s="2">
        <v>4</v>
      </c>
      <c r="B388" t="e">
        <f t="shared" ca="1" si="98"/>
        <v>#REF!</v>
      </c>
      <c r="C388" t="e">
        <f t="shared" ca="1" si="99"/>
        <v>#REF!</v>
      </c>
      <c r="D388" s="1" t="e">
        <f t="shared" ca="1" si="100"/>
        <v>#REF!</v>
      </c>
      <c r="E388" t="e">
        <f t="shared" ca="1" si="101"/>
        <v>#REF!</v>
      </c>
      <c r="F388" t="e">
        <f t="shared" ca="1" si="102"/>
        <v>#REF!</v>
      </c>
      <c r="G388" t="e">
        <f t="shared" ca="1" si="103"/>
        <v>#REF!</v>
      </c>
      <c r="H388" t="e">
        <f t="shared" ca="1" si="104"/>
        <v>#REF!</v>
      </c>
      <c r="I388" s="139" t="e">
        <f t="shared" ca="1" si="96"/>
        <v>#REF!</v>
      </c>
      <c r="J388" s="139" t="e">
        <f t="shared" ca="1" si="97"/>
        <v>#REF!</v>
      </c>
    </row>
    <row r="389" spans="1:10" hidden="1" x14ac:dyDescent="0.25">
      <c r="A389" s="2">
        <v>4</v>
      </c>
      <c r="B389" t="e">
        <f t="shared" ca="1" si="98"/>
        <v>#REF!</v>
      </c>
      <c r="C389" t="e">
        <f t="shared" ca="1" si="99"/>
        <v>#REF!</v>
      </c>
      <c r="D389" s="1" t="e">
        <f t="shared" ca="1" si="100"/>
        <v>#REF!</v>
      </c>
      <c r="E389" t="e">
        <f t="shared" ca="1" si="101"/>
        <v>#REF!</v>
      </c>
      <c r="F389" t="e">
        <f t="shared" ca="1" si="102"/>
        <v>#REF!</v>
      </c>
      <c r="G389" t="e">
        <f t="shared" ca="1" si="103"/>
        <v>#REF!</v>
      </c>
      <c r="H389" t="e">
        <f t="shared" ca="1" si="104"/>
        <v>#REF!</v>
      </c>
      <c r="I389" s="139" t="e">
        <f t="shared" ca="1" si="96"/>
        <v>#REF!</v>
      </c>
      <c r="J389" s="139" t="e">
        <f t="shared" ca="1" si="97"/>
        <v>#REF!</v>
      </c>
    </row>
    <row r="390" spans="1:10" hidden="1" x14ac:dyDescent="0.25">
      <c r="A390" s="2">
        <v>4</v>
      </c>
      <c r="B390" t="e">
        <f t="shared" ca="1" si="98"/>
        <v>#REF!</v>
      </c>
      <c r="C390" t="e">
        <f t="shared" ca="1" si="99"/>
        <v>#REF!</v>
      </c>
      <c r="D390" s="1" t="e">
        <f t="shared" ca="1" si="100"/>
        <v>#REF!</v>
      </c>
      <c r="E390" t="e">
        <f t="shared" ca="1" si="101"/>
        <v>#REF!</v>
      </c>
      <c r="F390" t="e">
        <f t="shared" ca="1" si="102"/>
        <v>#REF!</v>
      </c>
      <c r="G390" t="e">
        <f t="shared" ca="1" si="103"/>
        <v>#REF!</v>
      </c>
      <c r="H390" t="e">
        <f t="shared" ca="1" si="104"/>
        <v>#REF!</v>
      </c>
      <c r="I390" s="139" t="e">
        <f t="shared" ca="1" si="96"/>
        <v>#REF!</v>
      </c>
      <c r="J390" s="139" t="e">
        <f t="shared" ca="1" si="97"/>
        <v>#REF!</v>
      </c>
    </row>
    <row r="391" spans="1:10" hidden="1" x14ac:dyDescent="0.25">
      <c r="A391" s="2">
        <v>4</v>
      </c>
      <c r="B391" t="e">
        <f t="shared" ca="1" si="98"/>
        <v>#REF!</v>
      </c>
      <c r="C391" t="e">
        <f t="shared" ca="1" si="99"/>
        <v>#REF!</v>
      </c>
      <c r="D391" s="1" t="e">
        <f t="shared" ca="1" si="100"/>
        <v>#REF!</v>
      </c>
      <c r="E391" t="e">
        <f t="shared" ca="1" si="101"/>
        <v>#REF!</v>
      </c>
      <c r="F391" t="e">
        <f t="shared" ca="1" si="102"/>
        <v>#REF!</v>
      </c>
      <c r="G391" t="e">
        <f t="shared" ca="1" si="103"/>
        <v>#REF!</v>
      </c>
      <c r="H391" t="e">
        <f t="shared" ca="1" si="104"/>
        <v>#REF!</v>
      </c>
      <c r="I391" s="139" t="e">
        <f t="shared" ca="1" si="96"/>
        <v>#REF!</v>
      </c>
      <c r="J391" s="139" t="e">
        <f t="shared" ca="1" si="97"/>
        <v>#REF!</v>
      </c>
    </row>
    <row r="392" spans="1:10" hidden="1" x14ac:dyDescent="0.25">
      <c r="A392" s="2">
        <v>4</v>
      </c>
      <c r="B392" t="e">
        <f t="shared" ca="1" si="98"/>
        <v>#REF!</v>
      </c>
      <c r="C392" t="e">
        <f t="shared" ca="1" si="99"/>
        <v>#REF!</v>
      </c>
      <c r="D392" s="1" t="e">
        <f t="shared" ca="1" si="100"/>
        <v>#REF!</v>
      </c>
      <c r="E392" t="e">
        <f t="shared" ca="1" si="101"/>
        <v>#REF!</v>
      </c>
      <c r="F392" t="e">
        <f t="shared" ca="1" si="102"/>
        <v>#REF!</v>
      </c>
      <c r="G392" t="e">
        <f t="shared" ca="1" si="103"/>
        <v>#REF!</v>
      </c>
      <c r="H392" t="e">
        <f t="shared" ca="1" si="104"/>
        <v>#REF!</v>
      </c>
      <c r="I392" s="139" t="e">
        <f t="shared" ca="1" si="96"/>
        <v>#REF!</v>
      </c>
      <c r="J392" s="139" t="e">
        <f t="shared" ca="1" si="97"/>
        <v>#REF!</v>
      </c>
    </row>
    <row r="393" spans="1:10" hidden="1" x14ac:dyDescent="0.25">
      <c r="A393" s="2">
        <v>4</v>
      </c>
      <c r="B393" t="e">
        <f t="shared" ca="1" si="98"/>
        <v>#REF!</v>
      </c>
      <c r="C393" t="e">
        <f t="shared" ca="1" si="99"/>
        <v>#REF!</v>
      </c>
      <c r="D393" s="1" t="e">
        <f t="shared" ca="1" si="100"/>
        <v>#REF!</v>
      </c>
      <c r="E393" t="e">
        <f t="shared" ca="1" si="101"/>
        <v>#REF!</v>
      </c>
      <c r="F393" t="e">
        <f t="shared" ca="1" si="102"/>
        <v>#REF!</v>
      </c>
      <c r="G393" t="e">
        <f t="shared" ca="1" si="103"/>
        <v>#REF!</v>
      </c>
      <c r="H393" t="e">
        <f t="shared" ca="1" si="104"/>
        <v>#REF!</v>
      </c>
      <c r="I393" s="139" t="e">
        <f t="shared" ca="1" si="96"/>
        <v>#REF!</v>
      </c>
      <c r="J393" s="139" t="e">
        <f t="shared" ca="1" si="97"/>
        <v>#REF!</v>
      </c>
    </row>
    <row r="394" spans="1:10" hidden="1" x14ac:dyDescent="0.25">
      <c r="A394" s="2">
        <v>4</v>
      </c>
      <c r="B394" t="e">
        <f t="shared" ca="1" si="98"/>
        <v>#REF!</v>
      </c>
      <c r="C394" t="e">
        <f t="shared" ca="1" si="99"/>
        <v>#REF!</v>
      </c>
      <c r="D394" s="1" t="e">
        <f t="shared" ca="1" si="100"/>
        <v>#REF!</v>
      </c>
      <c r="E394" t="e">
        <f t="shared" ca="1" si="101"/>
        <v>#REF!</v>
      </c>
      <c r="F394" t="e">
        <f t="shared" ca="1" si="102"/>
        <v>#REF!</v>
      </c>
      <c r="G394" t="e">
        <f t="shared" ca="1" si="103"/>
        <v>#REF!</v>
      </c>
      <c r="H394" t="e">
        <f t="shared" ca="1" si="104"/>
        <v>#REF!</v>
      </c>
      <c r="I394" s="139" t="e">
        <f t="shared" ca="1" si="96"/>
        <v>#REF!</v>
      </c>
      <c r="J394" s="139" t="e">
        <f t="shared" ca="1" si="97"/>
        <v>#REF!</v>
      </c>
    </row>
    <row r="395" spans="1:10" hidden="1" x14ac:dyDescent="0.25">
      <c r="A395" s="2">
        <v>4</v>
      </c>
      <c r="B395" t="e">
        <f t="shared" ref="B395:B410" ca="1" si="105">IF(E395&lt;&gt;"-",IF(INDIRECT($A$1&amp;"!"&amp;CELL("address",$CU75))&lt;&gt;"END",IF(INDIRECT($A$1&amp;"!"&amp;CELL("address",AB75))&lt;&gt;0,INDIRECT($A$1&amp;"!"&amp;CELL("address",$F75)),"-"),REPT("-",10)),"-")</f>
        <v>#REF!</v>
      </c>
      <c r="C395" t="e">
        <f t="shared" ref="C395:C410" ca="1" si="106">IF(E395&lt;&gt;"-",IF(INDIRECT($A$1&amp;"!"&amp;CELL("address",$CU75))&lt;&gt;"END",IF(INDIRECT($A$1&amp;"!"&amp;CELL("address",AB75))&lt;&gt;0,INDIRECT($A$1&amp;"!"&amp;CELL("address",$CU75)),"-"),REPT("-",10)),"-")</f>
        <v>#REF!</v>
      </c>
      <c r="D395" s="1" t="e">
        <f t="shared" ref="D395:D410" ca="1" si="107">IF(E395&lt;&gt;"-",IF(INDIRECT($A$1&amp;"!"&amp;CELL("address",$CU75))&lt;&gt;"END",IF(INDIRECT($A$1&amp;"!"&amp;CELL("address",AB75))&lt;&gt;0,INDIRECT($A$1&amp;"!"&amp;CELL("address",$H75)),"-"),REPT("-",10)),"-")</f>
        <v>#REF!</v>
      </c>
      <c r="E395" t="e">
        <f t="shared" ref="E395:E410" ca="1" si="108">IF((IF(INDIRECT($A$1&amp;"!"&amp;CELL("address",$CU75))&lt;&gt;"END",IF(INDIRECT($A$1&amp;"!"&amp;CELL("address",AB75))&lt;&gt;0,INDIRECT($A$1&amp;"!"&amp;CELL("address",$AB75)),"-"),REPT("-",10)))&lt;&gt;0,(IF(INDIRECT($A$1&amp;"!"&amp;CELL("address",$CU75))&lt;&gt;"END",IF(INDIRECT($A$1&amp;"!"&amp;CELL("address",AB75))&lt;&gt;0,INDIRECT($A$1&amp;"!"&amp;CELL("address",$AB75)),"-"),REPT("-",10))),"-")</f>
        <v>#REF!</v>
      </c>
      <c r="F395" t="e">
        <f t="shared" ref="F395:F410" ca="1" si="109">IF(E395&lt;&gt;"-",IF(INDIRECT($A$1&amp;"!"&amp;CELL("address",$CU75))&lt;&gt;"END",IF(INDIRECT($A$1&amp;"!"&amp;CELL("address",AB75))&lt;&gt;0,INDIRECT($A$1&amp;"!"&amp;CELL("address",$AC75)),"-"),REPT("-",10)),"-")</f>
        <v>#REF!</v>
      </c>
      <c r="G395" t="e">
        <f t="shared" ref="G395:G410" ca="1" si="110">IF(E395&lt;&gt;"-",IF(INDIRECT($A$1&amp;"!"&amp;CELL("address",$CU75))&lt;&gt;"END",IF(INDIRECT($A$1&amp;"!"&amp;CELL("address",AB75))&lt;&gt;0,INDIRECT($A$1&amp;"!"&amp;CELL("address",$AD75)),"-"),REPT("-",10)),"-")</f>
        <v>#REF!</v>
      </c>
      <c r="H395" t="e">
        <f t="shared" ref="H395:H410" ca="1" si="111">IF(E395&lt;&gt;"-",IF(INDIRECT($A$1&amp;"!"&amp;CELL("address",$CU75))&lt;&gt;"END",IF(INDIRECT($A$1&amp;"!"&amp;CELL("address",AB75))&lt;&gt;0,INDIRECT($A$1&amp;"!"&amp;CELL("address",$AE75)),"-"),REPT("-",10)),"-")</f>
        <v>#REF!</v>
      </c>
      <c r="I395" s="139" t="e">
        <f t="shared" ca="1" si="96"/>
        <v>#REF!</v>
      </c>
      <c r="J395" s="139" t="e">
        <f t="shared" ca="1" si="97"/>
        <v>#REF!</v>
      </c>
    </row>
    <row r="396" spans="1:10" hidden="1" x14ac:dyDescent="0.25">
      <c r="A396" s="2">
        <v>4</v>
      </c>
      <c r="B396" t="e">
        <f t="shared" ca="1" si="105"/>
        <v>#REF!</v>
      </c>
      <c r="C396" t="e">
        <f t="shared" ca="1" si="106"/>
        <v>#REF!</v>
      </c>
      <c r="D396" s="1" t="e">
        <f t="shared" ca="1" si="107"/>
        <v>#REF!</v>
      </c>
      <c r="E396" t="e">
        <f t="shared" ca="1" si="108"/>
        <v>#REF!</v>
      </c>
      <c r="F396" t="e">
        <f t="shared" ca="1" si="109"/>
        <v>#REF!</v>
      </c>
      <c r="G396" t="e">
        <f t="shared" ca="1" si="110"/>
        <v>#REF!</v>
      </c>
      <c r="H396" t="e">
        <f t="shared" ca="1" si="111"/>
        <v>#REF!</v>
      </c>
      <c r="I396" s="139" t="e">
        <f t="shared" ca="1" si="96"/>
        <v>#REF!</v>
      </c>
      <c r="J396" s="139" t="e">
        <f t="shared" ca="1" si="97"/>
        <v>#REF!</v>
      </c>
    </row>
    <row r="397" spans="1:10" hidden="1" x14ac:dyDescent="0.25">
      <c r="A397" s="2">
        <v>4</v>
      </c>
      <c r="B397" t="e">
        <f t="shared" ca="1" si="105"/>
        <v>#REF!</v>
      </c>
      <c r="C397" t="e">
        <f t="shared" ca="1" si="106"/>
        <v>#REF!</v>
      </c>
      <c r="D397" s="1" t="e">
        <f t="shared" ca="1" si="107"/>
        <v>#REF!</v>
      </c>
      <c r="E397" t="e">
        <f t="shared" ca="1" si="108"/>
        <v>#REF!</v>
      </c>
      <c r="F397" t="e">
        <f t="shared" ca="1" si="109"/>
        <v>#REF!</v>
      </c>
      <c r="G397" t="e">
        <f t="shared" ca="1" si="110"/>
        <v>#REF!</v>
      </c>
      <c r="H397" t="e">
        <f t="shared" ca="1" si="111"/>
        <v>#REF!</v>
      </c>
      <c r="I397" s="139" t="e">
        <f t="shared" ca="1" si="96"/>
        <v>#REF!</v>
      </c>
      <c r="J397" s="139" t="e">
        <f t="shared" ca="1" si="97"/>
        <v>#REF!</v>
      </c>
    </row>
    <row r="398" spans="1:10" hidden="1" x14ac:dyDescent="0.25">
      <c r="A398" s="2">
        <v>4</v>
      </c>
      <c r="B398" t="e">
        <f t="shared" ca="1" si="105"/>
        <v>#REF!</v>
      </c>
      <c r="C398" t="e">
        <f t="shared" ca="1" si="106"/>
        <v>#REF!</v>
      </c>
      <c r="D398" s="1" t="e">
        <f t="shared" ca="1" si="107"/>
        <v>#REF!</v>
      </c>
      <c r="E398" t="e">
        <f t="shared" ca="1" si="108"/>
        <v>#REF!</v>
      </c>
      <c r="F398" t="e">
        <f t="shared" ca="1" si="109"/>
        <v>#REF!</v>
      </c>
      <c r="G398" t="e">
        <f t="shared" ca="1" si="110"/>
        <v>#REF!</v>
      </c>
      <c r="H398" t="e">
        <f t="shared" ca="1" si="111"/>
        <v>#REF!</v>
      </c>
      <c r="I398" s="139" t="e">
        <f t="shared" ca="1" si="96"/>
        <v>#REF!</v>
      </c>
      <c r="J398" s="139" t="e">
        <f t="shared" ca="1" si="97"/>
        <v>#REF!</v>
      </c>
    </row>
    <row r="399" spans="1:10" hidden="1" x14ac:dyDescent="0.25">
      <c r="A399" s="2">
        <v>4</v>
      </c>
      <c r="B399" t="e">
        <f t="shared" ca="1" si="105"/>
        <v>#REF!</v>
      </c>
      <c r="C399" t="e">
        <f t="shared" ca="1" si="106"/>
        <v>#REF!</v>
      </c>
      <c r="D399" s="1" t="e">
        <f t="shared" ca="1" si="107"/>
        <v>#REF!</v>
      </c>
      <c r="E399" t="e">
        <f t="shared" ca="1" si="108"/>
        <v>#REF!</v>
      </c>
      <c r="F399" t="e">
        <f t="shared" ca="1" si="109"/>
        <v>#REF!</v>
      </c>
      <c r="G399" t="e">
        <f t="shared" ca="1" si="110"/>
        <v>#REF!</v>
      </c>
      <c r="H399" t="e">
        <f t="shared" ca="1" si="111"/>
        <v>#REF!</v>
      </c>
      <c r="I399" s="139" t="e">
        <f t="shared" ca="1" si="96"/>
        <v>#REF!</v>
      </c>
      <c r="J399" s="139" t="e">
        <f t="shared" ca="1" si="97"/>
        <v>#REF!</v>
      </c>
    </row>
    <row r="400" spans="1:10" hidden="1" x14ac:dyDescent="0.25">
      <c r="A400" s="2">
        <v>4</v>
      </c>
      <c r="B400" t="e">
        <f t="shared" ca="1" si="105"/>
        <v>#REF!</v>
      </c>
      <c r="C400" t="e">
        <f t="shared" ca="1" si="106"/>
        <v>#REF!</v>
      </c>
      <c r="D400" s="1" t="e">
        <f t="shared" ca="1" si="107"/>
        <v>#REF!</v>
      </c>
      <c r="E400" t="e">
        <f t="shared" ca="1" si="108"/>
        <v>#REF!</v>
      </c>
      <c r="F400" t="e">
        <f t="shared" ca="1" si="109"/>
        <v>#REF!</v>
      </c>
      <c r="G400" t="e">
        <f t="shared" ca="1" si="110"/>
        <v>#REF!</v>
      </c>
      <c r="H400" t="e">
        <f t="shared" ca="1" si="111"/>
        <v>#REF!</v>
      </c>
      <c r="I400" s="139" t="e">
        <f t="shared" ca="1" si="96"/>
        <v>#REF!</v>
      </c>
      <c r="J400" s="139" t="e">
        <f t="shared" ca="1" si="97"/>
        <v>#REF!</v>
      </c>
    </row>
    <row r="401" spans="1:10" hidden="1" x14ac:dyDescent="0.25">
      <c r="A401" s="2">
        <v>4</v>
      </c>
      <c r="B401" t="e">
        <f t="shared" ca="1" si="105"/>
        <v>#REF!</v>
      </c>
      <c r="C401" t="e">
        <f t="shared" ca="1" si="106"/>
        <v>#REF!</v>
      </c>
      <c r="D401" s="1" t="e">
        <f t="shared" ca="1" si="107"/>
        <v>#REF!</v>
      </c>
      <c r="E401" t="e">
        <f t="shared" ca="1" si="108"/>
        <v>#REF!</v>
      </c>
      <c r="F401" t="e">
        <f t="shared" ca="1" si="109"/>
        <v>#REF!</v>
      </c>
      <c r="G401" t="e">
        <f t="shared" ca="1" si="110"/>
        <v>#REF!</v>
      </c>
      <c r="H401" t="e">
        <f t="shared" ca="1" si="111"/>
        <v>#REF!</v>
      </c>
      <c r="I401" s="139" t="e">
        <f t="shared" ca="1" si="96"/>
        <v>#REF!</v>
      </c>
      <c r="J401" s="139" t="e">
        <f t="shared" ca="1" si="97"/>
        <v>#REF!</v>
      </c>
    </row>
    <row r="402" spans="1:10" hidden="1" x14ac:dyDescent="0.25">
      <c r="A402" s="2">
        <v>4</v>
      </c>
      <c r="B402" t="e">
        <f t="shared" ca="1" si="105"/>
        <v>#REF!</v>
      </c>
      <c r="C402" t="e">
        <f t="shared" ca="1" si="106"/>
        <v>#REF!</v>
      </c>
      <c r="D402" s="1" t="e">
        <f t="shared" ca="1" si="107"/>
        <v>#REF!</v>
      </c>
      <c r="E402" t="e">
        <f t="shared" ca="1" si="108"/>
        <v>#REF!</v>
      </c>
      <c r="F402" t="e">
        <f t="shared" ca="1" si="109"/>
        <v>#REF!</v>
      </c>
      <c r="G402" t="e">
        <f t="shared" ca="1" si="110"/>
        <v>#REF!</v>
      </c>
      <c r="H402" t="e">
        <f t="shared" ca="1" si="111"/>
        <v>#REF!</v>
      </c>
      <c r="I402" s="139" t="e">
        <f t="shared" ca="1" si="96"/>
        <v>#REF!</v>
      </c>
      <c r="J402" s="139" t="e">
        <f t="shared" ca="1" si="97"/>
        <v>#REF!</v>
      </c>
    </row>
    <row r="403" spans="1:10" hidden="1" x14ac:dyDescent="0.25">
      <c r="A403" s="2">
        <v>4</v>
      </c>
      <c r="B403" t="e">
        <f t="shared" ca="1" si="105"/>
        <v>#REF!</v>
      </c>
      <c r="C403" t="e">
        <f t="shared" ca="1" si="106"/>
        <v>#REF!</v>
      </c>
      <c r="D403" s="1" t="e">
        <f t="shared" ca="1" si="107"/>
        <v>#REF!</v>
      </c>
      <c r="E403" t="e">
        <f t="shared" ca="1" si="108"/>
        <v>#REF!</v>
      </c>
      <c r="F403" t="e">
        <f t="shared" ca="1" si="109"/>
        <v>#REF!</v>
      </c>
      <c r="G403" t="e">
        <f t="shared" ca="1" si="110"/>
        <v>#REF!</v>
      </c>
      <c r="H403" t="e">
        <f t="shared" ca="1" si="111"/>
        <v>#REF!</v>
      </c>
      <c r="I403" s="139" t="e">
        <f t="shared" ca="1" si="96"/>
        <v>#REF!</v>
      </c>
      <c r="J403" s="139" t="e">
        <f t="shared" ca="1" si="97"/>
        <v>#REF!</v>
      </c>
    </row>
    <row r="404" spans="1:10" hidden="1" x14ac:dyDescent="0.25">
      <c r="A404" s="2">
        <v>4</v>
      </c>
      <c r="B404" t="e">
        <f t="shared" ca="1" si="105"/>
        <v>#REF!</v>
      </c>
      <c r="C404" t="e">
        <f t="shared" ca="1" si="106"/>
        <v>#REF!</v>
      </c>
      <c r="D404" s="1" t="e">
        <f t="shared" ca="1" si="107"/>
        <v>#REF!</v>
      </c>
      <c r="E404" t="e">
        <f t="shared" ca="1" si="108"/>
        <v>#REF!</v>
      </c>
      <c r="F404" t="e">
        <f t="shared" ca="1" si="109"/>
        <v>#REF!</v>
      </c>
      <c r="G404" t="e">
        <f t="shared" ca="1" si="110"/>
        <v>#REF!</v>
      </c>
      <c r="H404" t="e">
        <f t="shared" ca="1" si="111"/>
        <v>#REF!</v>
      </c>
      <c r="I404" s="139" t="e">
        <f t="shared" ca="1" si="96"/>
        <v>#REF!</v>
      </c>
      <c r="J404" s="139" t="e">
        <f t="shared" ca="1" si="97"/>
        <v>#REF!</v>
      </c>
    </row>
    <row r="405" spans="1:10" hidden="1" x14ac:dyDescent="0.25">
      <c r="A405" s="2">
        <v>4</v>
      </c>
      <c r="B405" t="e">
        <f t="shared" ca="1" si="105"/>
        <v>#REF!</v>
      </c>
      <c r="C405" t="e">
        <f t="shared" ca="1" si="106"/>
        <v>#REF!</v>
      </c>
      <c r="D405" s="1" t="e">
        <f t="shared" ca="1" si="107"/>
        <v>#REF!</v>
      </c>
      <c r="E405" t="e">
        <f t="shared" ca="1" si="108"/>
        <v>#REF!</v>
      </c>
      <c r="F405" t="e">
        <f t="shared" ca="1" si="109"/>
        <v>#REF!</v>
      </c>
      <c r="G405" t="e">
        <f t="shared" ca="1" si="110"/>
        <v>#REF!</v>
      </c>
      <c r="H405" t="e">
        <f t="shared" ca="1" si="111"/>
        <v>#REF!</v>
      </c>
      <c r="I405" s="139" t="e">
        <f t="shared" ca="1" si="96"/>
        <v>#REF!</v>
      </c>
      <c r="J405" s="139" t="e">
        <f t="shared" ca="1" si="97"/>
        <v>#REF!</v>
      </c>
    </row>
    <row r="406" spans="1:10" hidden="1" x14ac:dyDescent="0.25">
      <c r="A406" s="2">
        <v>4</v>
      </c>
      <c r="B406" t="e">
        <f t="shared" ca="1" si="105"/>
        <v>#REF!</v>
      </c>
      <c r="C406" t="e">
        <f t="shared" ca="1" si="106"/>
        <v>#REF!</v>
      </c>
      <c r="D406" s="1" t="e">
        <f t="shared" ca="1" si="107"/>
        <v>#REF!</v>
      </c>
      <c r="E406" t="e">
        <f t="shared" ca="1" si="108"/>
        <v>#REF!</v>
      </c>
      <c r="F406" t="e">
        <f t="shared" ca="1" si="109"/>
        <v>#REF!</v>
      </c>
      <c r="G406" t="e">
        <f t="shared" ca="1" si="110"/>
        <v>#REF!</v>
      </c>
      <c r="H406" t="e">
        <f t="shared" ca="1" si="111"/>
        <v>#REF!</v>
      </c>
      <c r="I406" s="139" t="e">
        <f t="shared" ca="1" si="96"/>
        <v>#REF!</v>
      </c>
      <c r="J406" s="139" t="e">
        <f t="shared" ca="1" si="97"/>
        <v>#REF!</v>
      </c>
    </row>
    <row r="407" spans="1:10" hidden="1" x14ac:dyDescent="0.25">
      <c r="A407" s="2">
        <v>4</v>
      </c>
      <c r="B407" t="e">
        <f t="shared" ca="1" si="105"/>
        <v>#REF!</v>
      </c>
      <c r="C407" t="e">
        <f t="shared" ca="1" si="106"/>
        <v>#REF!</v>
      </c>
      <c r="D407" s="1" t="e">
        <f t="shared" ca="1" si="107"/>
        <v>#REF!</v>
      </c>
      <c r="E407" t="e">
        <f t="shared" ca="1" si="108"/>
        <v>#REF!</v>
      </c>
      <c r="F407" t="e">
        <f t="shared" ca="1" si="109"/>
        <v>#REF!</v>
      </c>
      <c r="G407" t="e">
        <f t="shared" ca="1" si="110"/>
        <v>#REF!</v>
      </c>
      <c r="H407" t="e">
        <f t="shared" ca="1" si="111"/>
        <v>#REF!</v>
      </c>
      <c r="I407" s="139" t="e">
        <f t="shared" ca="1" si="96"/>
        <v>#REF!</v>
      </c>
      <c r="J407" s="139" t="e">
        <f t="shared" ca="1" si="97"/>
        <v>#REF!</v>
      </c>
    </row>
    <row r="408" spans="1:10" hidden="1" x14ac:dyDescent="0.25">
      <c r="A408" s="2">
        <v>4</v>
      </c>
      <c r="B408" t="e">
        <f t="shared" ca="1" si="105"/>
        <v>#REF!</v>
      </c>
      <c r="C408" t="e">
        <f t="shared" ca="1" si="106"/>
        <v>#REF!</v>
      </c>
      <c r="D408" s="1" t="e">
        <f t="shared" ca="1" si="107"/>
        <v>#REF!</v>
      </c>
      <c r="E408" t="e">
        <f t="shared" ca="1" si="108"/>
        <v>#REF!</v>
      </c>
      <c r="F408" t="e">
        <f t="shared" ca="1" si="109"/>
        <v>#REF!</v>
      </c>
      <c r="G408" t="e">
        <f t="shared" ca="1" si="110"/>
        <v>#REF!</v>
      </c>
      <c r="H408" t="e">
        <f t="shared" ca="1" si="111"/>
        <v>#REF!</v>
      </c>
      <c r="I408" s="139" t="e">
        <f t="shared" ca="1" si="96"/>
        <v>#REF!</v>
      </c>
      <c r="J408" s="139" t="e">
        <f t="shared" ca="1" si="97"/>
        <v>#REF!</v>
      </c>
    </row>
    <row r="409" spans="1:10" hidden="1" x14ac:dyDescent="0.25">
      <c r="A409" s="2">
        <v>4</v>
      </c>
      <c r="B409" t="e">
        <f t="shared" ca="1" si="105"/>
        <v>#REF!</v>
      </c>
      <c r="C409" t="e">
        <f t="shared" ca="1" si="106"/>
        <v>#REF!</v>
      </c>
      <c r="D409" s="1" t="e">
        <f t="shared" ca="1" si="107"/>
        <v>#REF!</v>
      </c>
      <c r="E409" t="e">
        <f t="shared" ca="1" si="108"/>
        <v>#REF!</v>
      </c>
      <c r="F409" t="e">
        <f t="shared" ca="1" si="109"/>
        <v>#REF!</v>
      </c>
      <c r="G409" t="e">
        <f t="shared" ca="1" si="110"/>
        <v>#REF!</v>
      </c>
      <c r="H409" t="e">
        <f t="shared" ca="1" si="111"/>
        <v>#REF!</v>
      </c>
      <c r="I409" s="139" t="e">
        <f t="shared" ca="1" si="96"/>
        <v>#REF!</v>
      </c>
      <c r="J409" s="139" t="e">
        <f t="shared" ca="1" si="97"/>
        <v>#REF!</v>
      </c>
    </row>
    <row r="410" spans="1:10" hidden="1" x14ac:dyDescent="0.25">
      <c r="A410" s="2">
        <v>4</v>
      </c>
      <c r="B410" t="e">
        <f t="shared" ca="1" si="105"/>
        <v>#REF!</v>
      </c>
      <c r="C410" t="e">
        <f t="shared" ca="1" si="106"/>
        <v>#REF!</v>
      </c>
      <c r="D410" s="1" t="e">
        <f t="shared" ca="1" si="107"/>
        <v>#REF!</v>
      </c>
      <c r="E410" t="e">
        <f t="shared" ca="1" si="108"/>
        <v>#REF!</v>
      </c>
      <c r="F410" t="e">
        <f t="shared" ca="1" si="109"/>
        <v>#REF!</v>
      </c>
      <c r="G410" t="e">
        <f t="shared" ca="1" si="110"/>
        <v>#REF!</v>
      </c>
      <c r="H410" t="e">
        <f t="shared" ca="1" si="111"/>
        <v>#REF!</v>
      </c>
      <c r="I410" s="139" t="e">
        <f t="shared" ca="1" si="96"/>
        <v>#REF!</v>
      </c>
      <c r="J410" s="139" t="e">
        <f t="shared" ca="1" si="97"/>
        <v>#REF!</v>
      </c>
    </row>
    <row r="411" spans="1:10" hidden="1" x14ac:dyDescent="0.25">
      <c r="A411" s="2">
        <v>4</v>
      </c>
      <c r="B411" t="e">
        <f t="shared" ref="B411:B451" ca="1" si="112">IF(E411&lt;&gt;"-",IF(INDIRECT($A$1&amp;"!"&amp;CELL("address",$CU91))&lt;&gt;"END",IF(INDIRECT($A$1&amp;"!"&amp;CELL("address",AB91))&lt;&gt;0,INDIRECT($A$1&amp;"!"&amp;CELL("address",$F91)),"-"),REPT("-",10)),"-")</f>
        <v>#REF!</v>
      </c>
      <c r="C411" t="e">
        <f t="shared" ref="C411:C451" ca="1" si="113">IF(E411&lt;&gt;"-",IF(INDIRECT($A$1&amp;"!"&amp;CELL("address",$CU91))&lt;&gt;"END",IF(INDIRECT($A$1&amp;"!"&amp;CELL("address",AB91))&lt;&gt;0,INDIRECT($A$1&amp;"!"&amp;CELL("address",$CU91)),"-"),REPT("-",10)),"-")</f>
        <v>#REF!</v>
      </c>
      <c r="D411" s="1" t="e">
        <f t="shared" ref="D411:D451" ca="1" si="114">IF(E411&lt;&gt;"-",IF(INDIRECT($A$1&amp;"!"&amp;CELL("address",$CU91))&lt;&gt;"END",IF(INDIRECT($A$1&amp;"!"&amp;CELL("address",AB91))&lt;&gt;0,INDIRECT($A$1&amp;"!"&amp;CELL("address",$H91)),"-"),REPT("-",10)),"-")</f>
        <v>#REF!</v>
      </c>
      <c r="E411" t="e">
        <f t="shared" ref="E411:E451" ca="1" si="115">IF((IF(INDIRECT($A$1&amp;"!"&amp;CELL("address",$CU91))&lt;&gt;"END",IF(INDIRECT($A$1&amp;"!"&amp;CELL("address",AB91))&lt;&gt;0,INDIRECT($A$1&amp;"!"&amp;CELL("address",$AB91)),"-"),REPT("-",10)))&lt;&gt;0,(IF(INDIRECT($A$1&amp;"!"&amp;CELL("address",$CU91))&lt;&gt;"END",IF(INDIRECT($A$1&amp;"!"&amp;CELL("address",AB91))&lt;&gt;0,INDIRECT($A$1&amp;"!"&amp;CELL("address",$AB91)),"-"),REPT("-",10))),"-")</f>
        <v>#REF!</v>
      </c>
      <c r="F411" t="e">
        <f t="shared" ref="F411:F451" ca="1" si="116">IF(E411&lt;&gt;"-",IF(INDIRECT($A$1&amp;"!"&amp;CELL("address",$CU91))&lt;&gt;"END",IF(INDIRECT($A$1&amp;"!"&amp;CELL("address",AB91))&lt;&gt;0,INDIRECT($A$1&amp;"!"&amp;CELL("address",$AC91)),"-"),REPT("-",10)),"-")</f>
        <v>#REF!</v>
      </c>
      <c r="G411" t="e">
        <f t="shared" ref="G411:G451" ca="1" si="117">IF(E411&lt;&gt;"-",IF(INDIRECT($A$1&amp;"!"&amp;CELL("address",$CU91))&lt;&gt;"END",IF(INDIRECT($A$1&amp;"!"&amp;CELL("address",AB91))&lt;&gt;0,INDIRECT($A$1&amp;"!"&amp;CELL("address",$AD91)),"-"),REPT("-",10)),"-")</f>
        <v>#REF!</v>
      </c>
      <c r="H411" t="e">
        <f t="shared" ref="H411:H451" ca="1" si="118">IF(E411&lt;&gt;"-",IF(INDIRECT($A$1&amp;"!"&amp;CELL("address",$CU91))&lt;&gt;"END",IF(INDIRECT($A$1&amp;"!"&amp;CELL("address",AB91))&lt;&gt;0,INDIRECT($A$1&amp;"!"&amp;CELL("address",$AE91)),"-"),REPT("-",10)),"-")</f>
        <v>#REF!</v>
      </c>
      <c r="I411" s="139" t="e">
        <f t="shared" ref="I411:I451" ca="1" si="119">B411&amp;D411&amp;E411</f>
        <v>#REF!</v>
      </c>
      <c r="J411" s="139" t="e">
        <f t="shared" ref="J411:J451" ca="1" si="120">D411&amp;E411</f>
        <v>#REF!</v>
      </c>
    </row>
    <row r="412" spans="1:10" hidden="1" x14ac:dyDescent="0.25">
      <c r="A412" s="2">
        <v>4</v>
      </c>
      <c r="B412" t="e">
        <f t="shared" ca="1" si="112"/>
        <v>#REF!</v>
      </c>
      <c r="C412" t="e">
        <f t="shared" ca="1" si="113"/>
        <v>#REF!</v>
      </c>
      <c r="D412" s="1" t="e">
        <f t="shared" ca="1" si="114"/>
        <v>#REF!</v>
      </c>
      <c r="E412" t="e">
        <f t="shared" ca="1" si="115"/>
        <v>#REF!</v>
      </c>
      <c r="F412" t="e">
        <f t="shared" ca="1" si="116"/>
        <v>#REF!</v>
      </c>
      <c r="G412" t="e">
        <f t="shared" ca="1" si="117"/>
        <v>#REF!</v>
      </c>
      <c r="H412" t="e">
        <f t="shared" ca="1" si="118"/>
        <v>#REF!</v>
      </c>
      <c r="I412" s="139" t="e">
        <f t="shared" ca="1" si="119"/>
        <v>#REF!</v>
      </c>
      <c r="J412" s="139" t="e">
        <f t="shared" ca="1" si="120"/>
        <v>#REF!</v>
      </c>
    </row>
    <row r="413" spans="1:10" hidden="1" x14ac:dyDescent="0.25">
      <c r="A413" s="2">
        <v>4</v>
      </c>
      <c r="B413" t="e">
        <f t="shared" ca="1" si="112"/>
        <v>#REF!</v>
      </c>
      <c r="C413" t="e">
        <f t="shared" ca="1" si="113"/>
        <v>#REF!</v>
      </c>
      <c r="D413" s="1" t="e">
        <f t="shared" ca="1" si="114"/>
        <v>#REF!</v>
      </c>
      <c r="E413" t="e">
        <f t="shared" ca="1" si="115"/>
        <v>#REF!</v>
      </c>
      <c r="F413" t="e">
        <f t="shared" ca="1" si="116"/>
        <v>#REF!</v>
      </c>
      <c r="G413" t="e">
        <f t="shared" ca="1" si="117"/>
        <v>#REF!</v>
      </c>
      <c r="H413" t="e">
        <f t="shared" ca="1" si="118"/>
        <v>#REF!</v>
      </c>
      <c r="I413" s="139" t="e">
        <f t="shared" ca="1" si="119"/>
        <v>#REF!</v>
      </c>
      <c r="J413" s="139" t="e">
        <f t="shared" ca="1" si="120"/>
        <v>#REF!</v>
      </c>
    </row>
    <row r="414" spans="1:10" hidden="1" x14ac:dyDescent="0.25">
      <c r="A414" s="2">
        <v>4</v>
      </c>
      <c r="B414" t="e">
        <f t="shared" ca="1" si="112"/>
        <v>#REF!</v>
      </c>
      <c r="C414" t="e">
        <f t="shared" ca="1" si="113"/>
        <v>#REF!</v>
      </c>
      <c r="D414" s="1" t="e">
        <f t="shared" ca="1" si="114"/>
        <v>#REF!</v>
      </c>
      <c r="E414" t="e">
        <f t="shared" ca="1" si="115"/>
        <v>#REF!</v>
      </c>
      <c r="F414" t="e">
        <f t="shared" ca="1" si="116"/>
        <v>#REF!</v>
      </c>
      <c r="G414" t="e">
        <f t="shared" ca="1" si="117"/>
        <v>#REF!</v>
      </c>
      <c r="H414" t="e">
        <f t="shared" ca="1" si="118"/>
        <v>#REF!</v>
      </c>
      <c r="I414" s="139" t="e">
        <f t="shared" ca="1" si="119"/>
        <v>#REF!</v>
      </c>
      <c r="J414" s="139" t="e">
        <f t="shared" ca="1" si="120"/>
        <v>#REF!</v>
      </c>
    </row>
    <row r="415" spans="1:10" hidden="1" x14ac:dyDescent="0.25">
      <c r="A415" s="2">
        <v>4</v>
      </c>
      <c r="B415" t="e">
        <f t="shared" ca="1" si="112"/>
        <v>#REF!</v>
      </c>
      <c r="C415" t="e">
        <f t="shared" ca="1" si="113"/>
        <v>#REF!</v>
      </c>
      <c r="D415" s="1" t="e">
        <f t="shared" ca="1" si="114"/>
        <v>#REF!</v>
      </c>
      <c r="E415" t="e">
        <f t="shared" ca="1" si="115"/>
        <v>#REF!</v>
      </c>
      <c r="F415" t="e">
        <f t="shared" ca="1" si="116"/>
        <v>#REF!</v>
      </c>
      <c r="G415" t="e">
        <f t="shared" ca="1" si="117"/>
        <v>#REF!</v>
      </c>
      <c r="H415" t="e">
        <f t="shared" ca="1" si="118"/>
        <v>#REF!</v>
      </c>
      <c r="I415" s="139" t="e">
        <f t="shared" ca="1" si="119"/>
        <v>#REF!</v>
      </c>
      <c r="J415" s="139" t="e">
        <f t="shared" ca="1" si="120"/>
        <v>#REF!</v>
      </c>
    </row>
    <row r="416" spans="1:10" hidden="1" x14ac:dyDescent="0.25">
      <c r="A416" s="2">
        <v>4</v>
      </c>
      <c r="B416" t="e">
        <f t="shared" ca="1" si="112"/>
        <v>#REF!</v>
      </c>
      <c r="C416" t="e">
        <f t="shared" ca="1" si="113"/>
        <v>#REF!</v>
      </c>
      <c r="D416" s="1" t="e">
        <f t="shared" ca="1" si="114"/>
        <v>#REF!</v>
      </c>
      <c r="E416" t="e">
        <f t="shared" ca="1" si="115"/>
        <v>#REF!</v>
      </c>
      <c r="F416" t="e">
        <f t="shared" ca="1" si="116"/>
        <v>#REF!</v>
      </c>
      <c r="G416" t="e">
        <f t="shared" ca="1" si="117"/>
        <v>#REF!</v>
      </c>
      <c r="H416" t="e">
        <f t="shared" ca="1" si="118"/>
        <v>#REF!</v>
      </c>
      <c r="I416" s="139" t="e">
        <f t="shared" ca="1" si="119"/>
        <v>#REF!</v>
      </c>
      <c r="J416" s="139" t="e">
        <f t="shared" ca="1" si="120"/>
        <v>#REF!</v>
      </c>
    </row>
    <row r="417" spans="1:10" hidden="1" x14ac:dyDescent="0.25">
      <c r="A417" s="2">
        <v>4</v>
      </c>
      <c r="B417" t="e">
        <f t="shared" ca="1" si="112"/>
        <v>#REF!</v>
      </c>
      <c r="C417" t="e">
        <f t="shared" ca="1" si="113"/>
        <v>#REF!</v>
      </c>
      <c r="D417" s="1" t="e">
        <f t="shared" ca="1" si="114"/>
        <v>#REF!</v>
      </c>
      <c r="E417" t="e">
        <f t="shared" ca="1" si="115"/>
        <v>#REF!</v>
      </c>
      <c r="F417" t="e">
        <f t="shared" ca="1" si="116"/>
        <v>#REF!</v>
      </c>
      <c r="G417" t="e">
        <f t="shared" ca="1" si="117"/>
        <v>#REF!</v>
      </c>
      <c r="H417" t="e">
        <f t="shared" ca="1" si="118"/>
        <v>#REF!</v>
      </c>
      <c r="I417" s="139" t="e">
        <f t="shared" ca="1" si="119"/>
        <v>#REF!</v>
      </c>
      <c r="J417" s="139" t="e">
        <f t="shared" ca="1" si="120"/>
        <v>#REF!</v>
      </c>
    </row>
    <row r="418" spans="1:10" hidden="1" x14ac:dyDescent="0.25">
      <c r="A418" s="2">
        <v>4</v>
      </c>
      <c r="B418" t="e">
        <f t="shared" ca="1" si="112"/>
        <v>#REF!</v>
      </c>
      <c r="C418" t="e">
        <f t="shared" ca="1" si="113"/>
        <v>#REF!</v>
      </c>
      <c r="D418" s="1" t="e">
        <f t="shared" ca="1" si="114"/>
        <v>#REF!</v>
      </c>
      <c r="E418" t="e">
        <f t="shared" ca="1" si="115"/>
        <v>#REF!</v>
      </c>
      <c r="F418" t="e">
        <f t="shared" ca="1" si="116"/>
        <v>#REF!</v>
      </c>
      <c r="G418" t="e">
        <f t="shared" ca="1" si="117"/>
        <v>#REF!</v>
      </c>
      <c r="H418" t="e">
        <f t="shared" ca="1" si="118"/>
        <v>#REF!</v>
      </c>
      <c r="I418" s="139" t="e">
        <f t="shared" ca="1" si="119"/>
        <v>#REF!</v>
      </c>
      <c r="J418" s="139" t="e">
        <f t="shared" ca="1" si="120"/>
        <v>#REF!</v>
      </c>
    </row>
    <row r="419" spans="1:10" hidden="1" x14ac:dyDescent="0.25">
      <c r="A419" s="2">
        <v>4</v>
      </c>
      <c r="B419" t="e">
        <f t="shared" ca="1" si="112"/>
        <v>#REF!</v>
      </c>
      <c r="C419" t="e">
        <f t="shared" ca="1" si="113"/>
        <v>#REF!</v>
      </c>
      <c r="D419" s="1" t="e">
        <f t="shared" ca="1" si="114"/>
        <v>#REF!</v>
      </c>
      <c r="E419" t="e">
        <f t="shared" ca="1" si="115"/>
        <v>#REF!</v>
      </c>
      <c r="F419" t="e">
        <f t="shared" ca="1" si="116"/>
        <v>#REF!</v>
      </c>
      <c r="G419" t="e">
        <f t="shared" ca="1" si="117"/>
        <v>#REF!</v>
      </c>
      <c r="H419" t="e">
        <f t="shared" ca="1" si="118"/>
        <v>#REF!</v>
      </c>
      <c r="I419" s="139" t="e">
        <f t="shared" ca="1" si="119"/>
        <v>#REF!</v>
      </c>
      <c r="J419" s="139" t="e">
        <f t="shared" ca="1" si="120"/>
        <v>#REF!</v>
      </c>
    </row>
    <row r="420" spans="1:10" hidden="1" x14ac:dyDescent="0.25">
      <c r="A420" s="2">
        <v>4</v>
      </c>
      <c r="B420" t="e">
        <f t="shared" ca="1" si="112"/>
        <v>#REF!</v>
      </c>
      <c r="C420" t="e">
        <f t="shared" ca="1" si="113"/>
        <v>#REF!</v>
      </c>
      <c r="D420" s="1" t="e">
        <f t="shared" ca="1" si="114"/>
        <v>#REF!</v>
      </c>
      <c r="E420" t="e">
        <f t="shared" ca="1" si="115"/>
        <v>#REF!</v>
      </c>
      <c r="F420" t="e">
        <f t="shared" ca="1" si="116"/>
        <v>#REF!</v>
      </c>
      <c r="G420" t="e">
        <f t="shared" ca="1" si="117"/>
        <v>#REF!</v>
      </c>
      <c r="H420" t="e">
        <f t="shared" ca="1" si="118"/>
        <v>#REF!</v>
      </c>
      <c r="I420" s="139" t="e">
        <f t="shared" ca="1" si="119"/>
        <v>#REF!</v>
      </c>
      <c r="J420" s="139" t="e">
        <f t="shared" ca="1" si="120"/>
        <v>#REF!</v>
      </c>
    </row>
    <row r="421" spans="1:10" hidden="1" x14ac:dyDescent="0.25">
      <c r="A421" s="2">
        <v>4</v>
      </c>
      <c r="B421" t="e">
        <f t="shared" ca="1" si="112"/>
        <v>#REF!</v>
      </c>
      <c r="C421" t="e">
        <f t="shared" ca="1" si="113"/>
        <v>#REF!</v>
      </c>
      <c r="D421" s="1" t="e">
        <f t="shared" ca="1" si="114"/>
        <v>#REF!</v>
      </c>
      <c r="E421" t="e">
        <f t="shared" ca="1" si="115"/>
        <v>#REF!</v>
      </c>
      <c r="F421" t="e">
        <f t="shared" ca="1" si="116"/>
        <v>#REF!</v>
      </c>
      <c r="G421" t="e">
        <f t="shared" ca="1" si="117"/>
        <v>#REF!</v>
      </c>
      <c r="H421" t="e">
        <f t="shared" ca="1" si="118"/>
        <v>#REF!</v>
      </c>
      <c r="I421" s="139" t="e">
        <f t="shared" ca="1" si="119"/>
        <v>#REF!</v>
      </c>
      <c r="J421" s="139" t="e">
        <f t="shared" ca="1" si="120"/>
        <v>#REF!</v>
      </c>
    </row>
    <row r="422" spans="1:10" hidden="1" x14ac:dyDescent="0.25">
      <c r="A422" s="2">
        <v>4</v>
      </c>
      <c r="B422" t="e">
        <f t="shared" ca="1" si="112"/>
        <v>#REF!</v>
      </c>
      <c r="C422" t="e">
        <f t="shared" ca="1" si="113"/>
        <v>#REF!</v>
      </c>
      <c r="D422" s="1" t="e">
        <f t="shared" ca="1" si="114"/>
        <v>#REF!</v>
      </c>
      <c r="E422" t="e">
        <f t="shared" ca="1" si="115"/>
        <v>#REF!</v>
      </c>
      <c r="F422" t="e">
        <f t="shared" ca="1" si="116"/>
        <v>#REF!</v>
      </c>
      <c r="G422" t="e">
        <f t="shared" ca="1" si="117"/>
        <v>#REF!</v>
      </c>
      <c r="H422" t="e">
        <f t="shared" ca="1" si="118"/>
        <v>#REF!</v>
      </c>
      <c r="I422" s="139" t="e">
        <f t="shared" ca="1" si="119"/>
        <v>#REF!</v>
      </c>
      <c r="J422" s="139" t="e">
        <f t="shared" ca="1" si="120"/>
        <v>#REF!</v>
      </c>
    </row>
    <row r="423" spans="1:10" hidden="1" x14ac:dyDescent="0.25">
      <c r="A423" s="2">
        <v>4</v>
      </c>
      <c r="B423" t="e">
        <f t="shared" ca="1" si="112"/>
        <v>#REF!</v>
      </c>
      <c r="C423" t="e">
        <f t="shared" ca="1" si="113"/>
        <v>#REF!</v>
      </c>
      <c r="D423" s="1" t="e">
        <f t="shared" ca="1" si="114"/>
        <v>#REF!</v>
      </c>
      <c r="E423" t="e">
        <f t="shared" ca="1" si="115"/>
        <v>#REF!</v>
      </c>
      <c r="F423" t="e">
        <f t="shared" ca="1" si="116"/>
        <v>#REF!</v>
      </c>
      <c r="G423" t="e">
        <f t="shared" ca="1" si="117"/>
        <v>#REF!</v>
      </c>
      <c r="H423" t="e">
        <f t="shared" ca="1" si="118"/>
        <v>#REF!</v>
      </c>
      <c r="I423" s="139" t="e">
        <f t="shared" ca="1" si="119"/>
        <v>#REF!</v>
      </c>
      <c r="J423" s="139" t="e">
        <f t="shared" ca="1" si="120"/>
        <v>#REF!</v>
      </c>
    </row>
    <row r="424" spans="1:10" hidden="1" x14ac:dyDescent="0.25">
      <c r="A424" s="2">
        <v>4</v>
      </c>
      <c r="B424" t="e">
        <f t="shared" ca="1" si="112"/>
        <v>#REF!</v>
      </c>
      <c r="C424" t="e">
        <f t="shared" ca="1" si="113"/>
        <v>#REF!</v>
      </c>
      <c r="D424" s="1" t="e">
        <f t="shared" ca="1" si="114"/>
        <v>#REF!</v>
      </c>
      <c r="E424" t="e">
        <f t="shared" ca="1" si="115"/>
        <v>#REF!</v>
      </c>
      <c r="F424" t="e">
        <f t="shared" ca="1" si="116"/>
        <v>#REF!</v>
      </c>
      <c r="G424" t="e">
        <f t="shared" ca="1" si="117"/>
        <v>#REF!</v>
      </c>
      <c r="H424" t="e">
        <f t="shared" ca="1" si="118"/>
        <v>#REF!</v>
      </c>
      <c r="I424" s="139" t="e">
        <f t="shared" ca="1" si="119"/>
        <v>#REF!</v>
      </c>
      <c r="J424" s="139" t="e">
        <f t="shared" ca="1" si="120"/>
        <v>#REF!</v>
      </c>
    </row>
    <row r="425" spans="1:10" hidden="1" x14ac:dyDescent="0.25">
      <c r="A425" s="2">
        <v>4</v>
      </c>
      <c r="B425" t="e">
        <f t="shared" ca="1" si="112"/>
        <v>#REF!</v>
      </c>
      <c r="C425" t="e">
        <f t="shared" ca="1" si="113"/>
        <v>#REF!</v>
      </c>
      <c r="D425" s="1" t="e">
        <f t="shared" ca="1" si="114"/>
        <v>#REF!</v>
      </c>
      <c r="E425" t="e">
        <f t="shared" ca="1" si="115"/>
        <v>#REF!</v>
      </c>
      <c r="F425" t="e">
        <f t="shared" ca="1" si="116"/>
        <v>#REF!</v>
      </c>
      <c r="G425" t="e">
        <f t="shared" ca="1" si="117"/>
        <v>#REF!</v>
      </c>
      <c r="H425" t="e">
        <f t="shared" ca="1" si="118"/>
        <v>#REF!</v>
      </c>
      <c r="I425" s="139" t="e">
        <f t="shared" ca="1" si="119"/>
        <v>#REF!</v>
      </c>
      <c r="J425" s="139" t="e">
        <f t="shared" ca="1" si="120"/>
        <v>#REF!</v>
      </c>
    </row>
    <row r="426" spans="1:10" hidden="1" x14ac:dyDescent="0.25">
      <c r="A426" s="2">
        <v>4</v>
      </c>
      <c r="B426" t="e">
        <f t="shared" ca="1" si="112"/>
        <v>#REF!</v>
      </c>
      <c r="C426" t="e">
        <f t="shared" ca="1" si="113"/>
        <v>#REF!</v>
      </c>
      <c r="D426" s="1" t="e">
        <f t="shared" ca="1" si="114"/>
        <v>#REF!</v>
      </c>
      <c r="E426" t="e">
        <f t="shared" ca="1" si="115"/>
        <v>#REF!</v>
      </c>
      <c r="F426" t="e">
        <f t="shared" ca="1" si="116"/>
        <v>#REF!</v>
      </c>
      <c r="G426" t="e">
        <f t="shared" ca="1" si="117"/>
        <v>#REF!</v>
      </c>
      <c r="H426" t="e">
        <f t="shared" ca="1" si="118"/>
        <v>#REF!</v>
      </c>
      <c r="I426" s="139" t="e">
        <f t="shared" ca="1" si="119"/>
        <v>#REF!</v>
      </c>
      <c r="J426" s="139" t="e">
        <f t="shared" ca="1" si="120"/>
        <v>#REF!</v>
      </c>
    </row>
    <row r="427" spans="1:10" hidden="1" x14ac:dyDescent="0.25">
      <c r="A427" s="2">
        <v>4</v>
      </c>
      <c r="B427" t="e">
        <f t="shared" ca="1" si="112"/>
        <v>#REF!</v>
      </c>
      <c r="C427" t="e">
        <f t="shared" ca="1" si="113"/>
        <v>#REF!</v>
      </c>
      <c r="D427" s="1" t="e">
        <f t="shared" ca="1" si="114"/>
        <v>#REF!</v>
      </c>
      <c r="E427" t="e">
        <f t="shared" ca="1" si="115"/>
        <v>#REF!</v>
      </c>
      <c r="F427" t="e">
        <f t="shared" ca="1" si="116"/>
        <v>#REF!</v>
      </c>
      <c r="G427" t="e">
        <f t="shared" ca="1" si="117"/>
        <v>#REF!</v>
      </c>
      <c r="H427" t="e">
        <f t="shared" ca="1" si="118"/>
        <v>#REF!</v>
      </c>
      <c r="I427" s="139" t="e">
        <f t="shared" ca="1" si="119"/>
        <v>#REF!</v>
      </c>
      <c r="J427" s="139" t="e">
        <f t="shared" ca="1" si="120"/>
        <v>#REF!</v>
      </c>
    </row>
    <row r="428" spans="1:10" hidden="1" x14ac:dyDescent="0.25">
      <c r="A428" s="2">
        <v>4</v>
      </c>
      <c r="B428" t="e">
        <f t="shared" ca="1" si="112"/>
        <v>#REF!</v>
      </c>
      <c r="C428" t="e">
        <f t="shared" ca="1" si="113"/>
        <v>#REF!</v>
      </c>
      <c r="D428" s="1" t="e">
        <f t="shared" ca="1" si="114"/>
        <v>#REF!</v>
      </c>
      <c r="E428" t="e">
        <f t="shared" ca="1" si="115"/>
        <v>#REF!</v>
      </c>
      <c r="F428" t="e">
        <f t="shared" ca="1" si="116"/>
        <v>#REF!</v>
      </c>
      <c r="G428" t="e">
        <f t="shared" ca="1" si="117"/>
        <v>#REF!</v>
      </c>
      <c r="H428" t="e">
        <f t="shared" ca="1" si="118"/>
        <v>#REF!</v>
      </c>
      <c r="I428" s="139" t="e">
        <f t="shared" ca="1" si="119"/>
        <v>#REF!</v>
      </c>
      <c r="J428" s="139" t="e">
        <f t="shared" ca="1" si="120"/>
        <v>#REF!</v>
      </c>
    </row>
    <row r="429" spans="1:10" hidden="1" x14ac:dyDescent="0.25">
      <c r="A429" s="2">
        <v>4</v>
      </c>
      <c r="B429" t="e">
        <f t="shared" ca="1" si="112"/>
        <v>#REF!</v>
      </c>
      <c r="C429" t="e">
        <f t="shared" ca="1" si="113"/>
        <v>#REF!</v>
      </c>
      <c r="D429" s="1" t="e">
        <f t="shared" ca="1" si="114"/>
        <v>#REF!</v>
      </c>
      <c r="E429" t="e">
        <f t="shared" ca="1" si="115"/>
        <v>#REF!</v>
      </c>
      <c r="F429" t="e">
        <f t="shared" ca="1" si="116"/>
        <v>#REF!</v>
      </c>
      <c r="G429" t="e">
        <f t="shared" ca="1" si="117"/>
        <v>#REF!</v>
      </c>
      <c r="H429" t="e">
        <f t="shared" ca="1" si="118"/>
        <v>#REF!</v>
      </c>
      <c r="I429" s="139" t="e">
        <f t="shared" ca="1" si="119"/>
        <v>#REF!</v>
      </c>
      <c r="J429" s="139" t="e">
        <f t="shared" ca="1" si="120"/>
        <v>#REF!</v>
      </c>
    </row>
    <row r="430" spans="1:10" hidden="1" x14ac:dyDescent="0.25">
      <c r="A430" s="2">
        <v>4</v>
      </c>
      <c r="B430" t="e">
        <f t="shared" ca="1" si="112"/>
        <v>#REF!</v>
      </c>
      <c r="C430" t="e">
        <f t="shared" ca="1" si="113"/>
        <v>#REF!</v>
      </c>
      <c r="D430" s="1" t="e">
        <f t="shared" ca="1" si="114"/>
        <v>#REF!</v>
      </c>
      <c r="E430" t="e">
        <f t="shared" ca="1" si="115"/>
        <v>#REF!</v>
      </c>
      <c r="F430" t="e">
        <f t="shared" ca="1" si="116"/>
        <v>#REF!</v>
      </c>
      <c r="G430" t="e">
        <f t="shared" ca="1" si="117"/>
        <v>#REF!</v>
      </c>
      <c r="H430" t="e">
        <f t="shared" ca="1" si="118"/>
        <v>#REF!</v>
      </c>
      <c r="I430" s="139" t="e">
        <f t="shared" ca="1" si="119"/>
        <v>#REF!</v>
      </c>
      <c r="J430" s="139" t="e">
        <f t="shared" ca="1" si="120"/>
        <v>#REF!</v>
      </c>
    </row>
    <row r="431" spans="1:10" hidden="1" x14ac:dyDescent="0.25">
      <c r="A431" s="2">
        <v>4</v>
      </c>
      <c r="B431" t="e">
        <f t="shared" ca="1" si="112"/>
        <v>#REF!</v>
      </c>
      <c r="C431" t="e">
        <f t="shared" ca="1" si="113"/>
        <v>#REF!</v>
      </c>
      <c r="D431" s="1" t="e">
        <f t="shared" ca="1" si="114"/>
        <v>#REF!</v>
      </c>
      <c r="E431" t="e">
        <f t="shared" ca="1" si="115"/>
        <v>#REF!</v>
      </c>
      <c r="F431" t="e">
        <f t="shared" ca="1" si="116"/>
        <v>#REF!</v>
      </c>
      <c r="G431" t="e">
        <f t="shared" ca="1" si="117"/>
        <v>#REF!</v>
      </c>
      <c r="H431" t="e">
        <f t="shared" ca="1" si="118"/>
        <v>#REF!</v>
      </c>
      <c r="I431" s="139" t="e">
        <f t="shared" ca="1" si="119"/>
        <v>#REF!</v>
      </c>
      <c r="J431" s="139" t="e">
        <f t="shared" ca="1" si="120"/>
        <v>#REF!</v>
      </c>
    </row>
    <row r="432" spans="1:10" hidden="1" x14ac:dyDescent="0.25">
      <c r="A432" s="2">
        <v>4</v>
      </c>
      <c r="B432" t="e">
        <f t="shared" ca="1" si="112"/>
        <v>#REF!</v>
      </c>
      <c r="C432" t="e">
        <f t="shared" ca="1" si="113"/>
        <v>#REF!</v>
      </c>
      <c r="D432" s="1" t="e">
        <f t="shared" ca="1" si="114"/>
        <v>#REF!</v>
      </c>
      <c r="E432" t="e">
        <f t="shared" ca="1" si="115"/>
        <v>#REF!</v>
      </c>
      <c r="F432" t="e">
        <f t="shared" ca="1" si="116"/>
        <v>#REF!</v>
      </c>
      <c r="G432" t="e">
        <f t="shared" ca="1" si="117"/>
        <v>#REF!</v>
      </c>
      <c r="H432" t="e">
        <f t="shared" ca="1" si="118"/>
        <v>#REF!</v>
      </c>
      <c r="I432" s="139" t="e">
        <f t="shared" ca="1" si="119"/>
        <v>#REF!</v>
      </c>
      <c r="J432" s="139" t="e">
        <f t="shared" ca="1" si="120"/>
        <v>#REF!</v>
      </c>
    </row>
    <row r="433" spans="1:10" hidden="1" x14ac:dyDescent="0.25">
      <c r="A433" s="2">
        <v>4</v>
      </c>
      <c r="B433" t="e">
        <f t="shared" ca="1" si="112"/>
        <v>#REF!</v>
      </c>
      <c r="C433" t="e">
        <f t="shared" ca="1" si="113"/>
        <v>#REF!</v>
      </c>
      <c r="D433" s="1" t="e">
        <f t="shared" ca="1" si="114"/>
        <v>#REF!</v>
      </c>
      <c r="E433" t="e">
        <f t="shared" ca="1" si="115"/>
        <v>#REF!</v>
      </c>
      <c r="F433" t="e">
        <f t="shared" ca="1" si="116"/>
        <v>#REF!</v>
      </c>
      <c r="G433" t="e">
        <f t="shared" ca="1" si="117"/>
        <v>#REF!</v>
      </c>
      <c r="H433" t="e">
        <f t="shared" ca="1" si="118"/>
        <v>#REF!</v>
      </c>
      <c r="I433" s="139" t="e">
        <f t="shared" ca="1" si="119"/>
        <v>#REF!</v>
      </c>
      <c r="J433" s="139" t="e">
        <f t="shared" ca="1" si="120"/>
        <v>#REF!</v>
      </c>
    </row>
    <row r="434" spans="1:10" hidden="1" x14ac:dyDescent="0.25">
      <c r="A434" s="2">
        <v>4</v>
      </c>
      <c r="B434" t="e">
        <f t="shared" ca="1" si="112"/>
        <v>#REF!</v>
      </c>
      <c r="C434" t="e">
        <f t="shared" ca="1" si="113"/>
        <v>#REF!</v>
      </c>
      <c r="D434" s="1" t="e">
        <f t="shared" ca="1" si="114"/>
        <v>#REF!</v>
      </c>
      <c r="E434" t="e">
        <f t="shared" ca="1" si="115"/>
        <v>#REF!</v>
      </c>
      <c r="F434" t="e">
        <f t="shared" ca="1" si="116"/>
        <v>#REF!</v>
      </c>
      <c r="G434" t="e">
        <f t="shared" ca="1" si="117"/>
        <v>#REF!</v>
      </c>
      <c r="H434" t="e">
        <f t="shared" ca="1" si="118"/>
        <v>#REF!</v>
      </c>
      <c r="I434" s="139" t="e">
        <f t="shared" ca="1" si="119"/>
        <v>#REF!</v>
      </c>
      <c r="J434" s="139" t="e">
        <f t="shared" ca="1" si="120"/>
        <v>#REF!</v>
      </c>
    </row>
    <row r="435" spans="1:10" hidden="1" x14ac:dyDescent="0.25">
      <c r="A435" s="2">
        <v>4</v>
      </c>
      <c r="B435" t="e">
        <f t="shared" ca="1" si="112"/>
        <v>#REF!</v>
      </c>
      <c r="C435" t="e">
        <f t="shared" ca="1" si="113"/>
        <v>#REF!</v>
      </c>
      <c r="D435" s="1" t="e">
        <f t="shared" ca="1" si="114"/>
        <v>#REF!</v>
      </c>
      <c r="E435" t="e">
        <f t="shared" ca="1" si="115"/>
        <v>#REF!</v>
      </c>
      <c r="F435" t="e">
        <f t="shared" ca="1" si="116"/>
        <v>#REF!</v>
      </c>
      <c r="G435" t="e">
        <f t="shared" ca="1" si="117"/>
        <v>#REF!</v>
      </c>
      <c r="H435" t="e">
        <f t="shared" ca="1" si="118"/>
        <v>#REF!</v>
      </c>
      <c r="I435" s="139" t="e">
        <f t="shared" ca="1" si="119"/>
        <v>#REF!</v>
      </c>
      <c r="J435" s="139" t="e">
        <f t="shared" ca="1" si="120"/>
        <v>#REF!</v>
      </c>
    </row>
    <row r="436" spans="1:10" hidden="1" x14ac:dyDescent="0.25">
      <c r="A436" s="2">
        <v>4</v>
      </c>
      <c r="B436" t="e">
        <f t="shared" ca="1" si="112"/>
        <v>#REF!</v>
      </c>
      <c r="C436" t="e">
        <f t="shared" ca="1" si="113"/>
        <v>#REF!</v>
      </c>
      <c r="D436" s="1" t="e">
        <f t="shared" ca="1" si="114"/>
        <v>#REF!</v>
      </c>
      <c r="E436" t="e">
        <f t="shared" ca="1" si="115"/>
        <v>#REF!</v>
      </c>
      <c r="F436" t="e">
        <f t="shared" ca="1" si="116"/>
        <v>#REF!</v>
      </c>
      <c r="G436" t="e">
        <f t="shared" ca="1" si="117"/>
        <v>#REF!</v>
      </c>
      <c r="H436" t="e">
        <f t="shared" ca="1" si="118"/>
        <v>#REF!</v>
      </c>
      <c r="I436" s="139" t="e">
        <f t="shared" ca="1" si="119"/>
        <v>#REF!</v>
      </c>
      <c r="J436" s="139" t="e">
        <f t="shared" ca="1" si="120"/>
        <v>#REF!</v>
      </c>
    </row>
    <row r="437" spans="1:10" hidden="1" x14ac:dyDescent="0.25">
      <c r="A437" s="2">
        <v>4</v>
      </c>
      <c r="B437" t="e">
        <f t="shared" ca="1" si="112"/>
        <v>#REF!</v>
      </c>
      <c r="C437" t="e">
        <f t="shared" ca="1" si="113"/>
        <v>#REF!</v>
      </c>
      <c r="D437" s="1" t="e">
        <f t="shared" ca="1" si="114"/>
        <v>#REF!</v>
      </c>
      <c r="E437" t="e">
        <f t="shared" ca="1" si="115"/>
        <v>#REF!</v>
      </c>
      <c r="F437" t="e">
        <f t="shared" ca="1" si="116"/>
        <v>#REF!</v>
      </c>
      <c r="G437" t="e">
        <f t="shared" ca="1" si="117"/>
        <v>#REF!</v>
      </c>
      <c r="H437" t="e">
        <f t="shared" ca="1" si="118"/>
        <v>#REF!</v>
      </c>
      <c r="I437" s="139" t="e">
        <f t="shared" ca="1" si="119"/>
        <v>#REF!</v>
      </c>
      <c r="J437" s="139" t="e">
        <f t="shared" ca="1" si="120"/>
        <v>#REF!</v>
      </c>
    </row>
    <row r="438" spans="1:10" hidden="1" x14ac:dyDescent="0.25">
      <c r="A438" s="2">
        <v>4</v>
      </c>
      <c r="B438" t="e">
        <f t="shared" ca="1" si="112"/>
        <v>#REF!</v>
      </c>
      <c r="C438" t="e">
        <f t="shared" ca="1" si="113"/>
        <v>#REF!</v>
      </c>
      <c r="D438" s="1" t="e">
        <f t="shared" ca="1" si="114"/>
        <v>#REF!</v>
      </c>
      <c r="E438" t="e">
        <f t="shared" ca="1" si="115"/>
        <v>#REF!</v>
      </c>
      <c r="F438" t="e">
        <f t="shared" ca="1" si="116"/>
        <v>#REF!</v>
      </c>
      <c r="G438" t="e">
        <f t="shared" ca="1" si="117"/>
        <v>#REF!</v>
      </c>
      <c r="H438" t="e">
        <f t="shared" ca="1" si="118"/>
        <v>#REF!</v>
      </c>
      <c r="I438" s="139" t="e">
        <f t="shared" ca="1" si="119"/>
        <v>#REF!</v>
      </c>
      <c r="J438" s="139" t="e">
        <f t="shared" ca="1" si="120"/>
        <v>#REF!</v>
      </c>
    </row>
    <row r="439" spans="1:10" hidden="1" x14ac:dyDescent="0.25">
      <c r="A439" s="2">
        <v>4</v>
      </c>
      <c r="B439" t="e">
        <f t="shared" ca="1" si="112"/>
        <v>#REF!</v>
      </c>
      <c r="C439" t="e">
        <f t="shared" ca="1" si="113"/>
        <v>#REF!</v>
      </c>
      <c r="D439" s="1" t="e">
        <f t="shared" ca="1" si="114"/>
        <v>#REF!</v>
      </c>
      <c r="E439" t="e">
        <f t="shared" ca="1" si="115"/>
        <v>#REF!</v>
      </c>
      <c r="F439" t="e">
        <f t="shared" ca="1" si="116"/>
        <v>#REF!</v>
      </c>
      <c r="G439" t="e">
        <f t="shared" ca="1" si="117"/>
        <v>#REF!</v>
      </c>
      <c r="H439" t="e">
        <f t="shared" ca="1" si="118"/>
        <v>#REF!</v>
      </c>
      <c r="I439" s="139" t="e">
        <f t="shared" ca="1" si="119"/>
        <v>#REF!</v>
      </c>
      <c r="J439" s="139" t="e">
        <f t="shared" ca="1" si="120"/>
        <v>#REF!</v>
      </c>
    </row>
    <row r="440" spans="1:10" hidden="1" x14ac:dyDescent="0.25">
      <c r="A440" s="2">
        <v>4</v>
      </c>
      <c r="B440" t="e">
        <f t="shared" ca="1" si="112"/>
        <v>#REF!</v>
      </c>
      <c r="C440" t="e">
        <f t="shared" ca="1" si="113"/>
        <v>#REF!</v>
      </c>
      <c r="D440" s="1" t="e">
        <f t="shared" ca="1" si="114"/>
        <v>#REF!</v>
      </c>
      <c r="E440" t="e">
        <f t="shared" ca="1" si="115"/>
        <v>#REF!</v>
      </c>
      <c r="F440" t="e">
        <f t="shared" ca="1" si="116"/>
        <v>#REF!</v>
      </c>
      <c r="G440" t="e">
        <f t="shared" ca="1" si="117"/>
        <v>#REF!</v>
      </c>
      <c r="H440" t="e">
        <f t="shared" ca="1" si="118"/>
        <v>#REF!</v>
      </c>
      <c r="I440" s="139" t="e">
        <f t="shared" ca="1" si="119"/>
        <v>#REF!</v>
      </c>
      <c r="J440" s="139" t="e">
        <f t="shared" ca="1" si="120"/>
        <v>#REF!</v>
      </c>
    </row>
    <row r="441" spans="1:10" hidden="1" x14ac:dyDescent="0.25">
      <c r="A441" s="2">
        <v>4</v>
      </c>
      <c r="B441" t="e">
        <f t="shared" ca="1" si="112"/>
        <v>#REF!</v>
      </c>
      <c r="C441" t="e">
        <f t="shared" ca="1" si="113"/>
        <v>#REF!</v>
      </c>
      <c r="D441" s="1" t="e">
        <f t="shared" ca="1" si="114"/>
        <v>#REF!</v>
      </c>
      <c r="E441" t="e">
        <f t="shared" ca="1" si="115"/>
        <v>#REF!</v>
      </c>
      <c r="F441" t="e">
        <f t="shared" ca="1" si="116"/>
        <v>#REF!</v>
      </c>
      <c r="G441" t="e">
        <f t="shared" ca="1" si="117"/>
        <v>#REF!</v>
      </c>
      <c r="H441" t="e">
        <f t="shared" ca="1" si="118"/>
        <v>#REF!</v>
      </c>
      <c r="I441" s="139" t="e">
        <f t="shared" ca="1" si="119"/>
        <v>#REF!</v>
      </c>
      <c r="J441" s="139" t="e">
        <f t="shared" ca="1" si="120"/>
        <v>#REF!</v>
      </c>
    </row>
    <row r="442" spans="1:10" hidden="1" x14ac:dyDescent="0.25">
      <c r="A442" s="2">
        <v>4</v>
      </c>
      <c r="B442" t="e">
        <f t="shared" ca="1" si="112"/>
        <v>#REF!</v>
      </c>
      <c r="C442" t="e">
        <f t="shared" ca="1" si="113"/>
        <v>#REF!</v>
      </c>
      <c r="D442" s="1" t="e">
        <f t="shared" ca="1" si="114"/>
        <v>#REF!</v>
      </c>
      <c r="E442" t="e">
        <f t="shared" ca="1" si="115"/>
        <v>#REF!</v>
      </c>
      <c r="F442" t="e">
        <f t="shared" ca="1" si="116"/>
        <v>#REF!</v>
      </c>
      <c r="G442" t="e">
        <f t="shared" ca="1" si="117"/>
        <v>#REF!</v>
      </c>
      <c r="H442" t="e">
        <f t="shared" ca="1" si="118"/>
        <v>#REF!</v>
      </c>
      <c r="I442" s="139" t="e">
        <f t="shared" ca="1" si="119"/>
        <v>#REF!</v>
      </c>
      <c r="J442" s="139" t="e">
        <f t="shared" ca="1" si="120"/>
        <v>#REF!</v>
      </c>
    </row>
    <row r="443" spans="1:10" hidden="1" x14ac:dyDescent="0.25">
      <c r="A443" s="2">
        <v>4</v>
      </c>
      <c r="B443" t="e">
        <f t="shared" ca="1" si="112"/>
        <v>#REF!</v>
      </c>
      <c r="C443" t="e">
        <f t="shared" ca="1" si="113"/>
        <v>#REF!</v>
      </c>
      <c r="D443" s="1" t="e">
        <f t="shared" ca="1" si="114"/>
        <v>#REF!</v>
      </c>
      <c r="E443" t="e">
        <f t="shared" ca="1" si="115"/>
        <v>#REF!</v>
      </c>
      <c r="F443" t="e">
        <f t="shared" ca="1" si="116"/>
        <v>#REF!</v>
      </c>
      <c r="G443" t="e">
        <f t="shared" ca="1" si="117"/>
        <v>#REF!</v>
      </c>
      <c r="H443" t="e">
        <f t="shared" ca="1" si="118"/>
        <v>#REF!</v>
      </c>
      <c r="I443" s="139" t="e">
        <f t="shared" ca="1" si="119"/>
        <v>#REF!</v>
      </c>
      <c r="J443" s="139" t="e">
        <f t="shared" ca="1" si="120"/>
        <v>#REF!</v>
      </c>
    </row>
    <row r="444" spans="1:10" hidden="1" x14ac:dyDescent="0.25">
      <c r="A444" s="2">
        <v>4</v>
      </c>
      <c r="B444" t="e">
        <f t="shared" ca="1" si="112"/>
        <v>#REF!</v>
      </c>
      <c r="C444" t="e">
        <f t="shared" ca="1" si="113"/>
        <v>#REF!</v>
      </c>
      <c r="D444" s="1" t="e">
        <f t="shared" ca="1" si="114"/>
        <v>#REF!</v>
      </c>
      <c r="E444" t="e">
        <f t="shared" ca="1" si="115"/>
        <v>#REF!</v>
      </c>
      <c r="F444" t="e">
        <f t="shared" ca="1" si="116"/>
        <v>#REF!</v>
      </c>
      <c r="G444" t="e">
        <f t="shared" ca="1" si="117"/>
        <v>#REF!</v>
      </c>
      <c r="H444" t="e">
        <f t="shared" ca="1" si="118"/>
        <v>#REF!</v>
      </c>
      <c r="I444" s="139" t="e">
        <f t="shared" ca="1" si="119"/>
        <v>#REF!</v>
      </c>
      <c r="J444" s="139" t="e">
        <f t="shared" ca="1" si="120"/>
        <v>#REF!</v>
      </c>
    </row>
    <row r="445" spans="1:10" hidden="1" x14ac:dyDescent="0.25">
      <c r="A445" s="2">
        <v>4</v>
      </c>
      <c r="B445" t="e">
        <f t="shared" ca="1" si="112"/>
        <v>#REF!</v>
      </c>
      <c r="C445" t="e">
        <f t="shared" ca="1" si="113"/>
        <v>#REF!</v>
      </c>
      <c r="D445" s="1" t="e">
        <f t="shared" ca="1" si="114"/>
        <v>#REF!</v>
      </c>
      <c r="E445" t="e">
        <f t="shared" ca="1" si="115"/>
        <v>#REF!</v>
      </c>
      <c r="F445" t="e">
        <f t="shared" ca="1" si="116"/>
        <v>#REF!</v>
      </c>
      <c r="G445" t="e">
        <f t="shared" ca="1" si="117"/>
        <v>#REF!</v>
      </c>
      <c r="H445" t="e">
        <f t="shared" ca="1" si="118"/>
        <v>#REF!</v>
      </c>
      <c r="I445" s="139" t="e">
        <f t="shared" ca="1" si="119"/>
        <v>#REF!</v>
      </c>
      <c r="J445" s="139" t="e">
        <f t="shared" ca="1" si="120"/>
        <v>#REF!</v>
      </c>
    </row>
    <row r="446" spans="1:10" hidden="1" x14ac:dyDescent="0.25">
      <c r="A446" s="2">
        <v>4</v>
      </c>
      <c r="B446" t="e">
        <f t="shared" ca="1" si="112"/>
        <v>#REF!</v>
      </c>
      <c r="C446" t="e">
        <f t="shared" ca="1" si="113"/>
        <v>#REF!</v>
      </c>
      <c r="D446" s="1" t="e">
        <f t="shared" ca="1" si="114"/>
        <v>#REF!</v>
      </c>
      <c r="E446" t="e">
        <f t="shared" ca="1" si="115"/>
        <v>#REF!</v>
      </c>
      <c r="F446" t="e">
        <f t="shared" ca="1" si="116"/>
        <v>#REF!</v>
      </c>
      <c r="G446" t="e">
        <f t="shared" ca="1" si="117"/>
        <v>#REF!</v>
      </c>
      <c r="H446" t="e">
        <f t="shared" ca="1" si="118"/>
        <v>#REF!</v>
      </c>
      <c r="I446" s="139" t="e">
        <f t="shared" ca="1" si="119"/>
        <v>#REF!</v>
      </c>
      <c r="J446" s="139" t="e">
        <f t="shared" ca="1" si="120"/>
        <v>#REF!</v>
      </c>
    </row>
    <row r="447" spans="1:10" hidden="1" x14ac:dyDescent="0.25">
      <c r="A447" s="2">
        <v>4</v>
      </c>
      <c r="B447" t="e">
        <f t="shared" ca="1" si="112"/>
        <v>#REF!</v>
      </c>
      <c r="C447" t="e">
        <f t="shared" ca="1" si="113"/>
        <v>#REF!</v>
      </c>
      <c r="D447" s="1" t="e">
        <f t="shared" ca="1" si="114"/>
        <v>#REF!</v>
      </c>
      <c r="E447" t="e">
        <f t="shared" ca="1" si="115"/>
        <v>#REF!</v>
      </c>
      <c r="F447" t="e">
        <f t="shared" ca="1" si="116"/>
        <v>#REF!</v>
      </c>
      <c r="G447" t="e">
        <f t="shared" ca="1" si="117"/>
        <v>#REF!</v>
      </c>
      <c r="H447" t="e">
        <f t="shared" ca="1" si="118"/>
        <v>#REF!</v>
      </c>
      <c r="I447" s="139" t="e">
        <f t="shared" ca="1" si="119"/>
        <v>#REF!</v>
      </c>
      <c r="J447" s="139" t="e">
        <f t="shared" ca="1" si="120"/>
        <v>#REF!</v>
      </c>
    </row>
    <row r="448" spans="1:10" hidden="1" x14ac:dyDescent="0.25">
      <c r="A448" s="2">
        <v>4</v>
      </c>
      <c r="B448" t="e">
        <f t="shared" ca="1" si="112"/>
        <v>#REF!</v>
      </c>
      <c r="C448" t="e">
        <f t="shared" ca="1" si="113"/>
        <v>#REF!</v>
      </c>
      <c r="D448" s="1" t="e">
        <f t="shared" ca="1" si="114"/>
        <v>#REF!</v>
      </c>
      <c r="E448" t="e">
        <f t="shared" ca="1" si="115"/>
        <v>#REF!</v>
      </c>
      <c r="F448" t="e">
        <f t="shared" ca="1" si="116"/>
        <v>#REF!</v>
      </c>
      <c r="G448" t="e">
        <f t="shared" ca="1" si="117"/>
        <v>#REF!</v>
      </c>
      <c r="H448" t="e">
        <f t="shared" ca="1" si="118"/>
        <v>#REF!</v>
      </c>
      <c r="I448" s="139" t="e">
        <f t="shared" ca="1" si="119"/>
        <v>#REF!</v>
      </c>
      <c r="J448" s="139" t="e">
        <f t="shared" ca="1" si="120"/>
        <v>#REF!</v>
      </c>
    </row>
    <row r="449" spans="1:10" hidden="1" x14ac:dyDescent="0.25">
      <c r="A449" s="2">
        <v>4</v>
      </c>
      <c r="B449" t="e">
        <f t="shared" ca="1" si="112"/>
        <v>#REF!</v>
      </c>
      <c r="C449" t="e">
        <f t="shared" ca="1" si="113"/>
        <v>#REF!</v>
      </c>
      <c r="D449" s="1" t="e">
        <f t="shared" ca="1" si="114"/>
        <v>#REF!</v>
      </c>
      <c r="E449" t="e">
        <f t="shared" ca="1" si="115"/>
        <v>#REF!</v>
      </c>
      <c r="F449" t="e">
        <f t="shared" ca="1" si="116"/>
        <v>#REF!</v>
      </c>
      <c r="G449" t="e">
        <f t="shared" ca="1" si="117"/>
        <v>#REF!</v>
      </c>
      <c r="H449" t="e">
        <f t="shared" ca="1" si="118"/>
        <v>#REF!</v>
      </c>
      <c r="I449" s="139" t="e">
        <f t="shared" ca="1" si="119"/>
        <v>#REF!</v>
      </c>
      <c r="J449" s="139" t="e">
        <f t="shared" ca="1" si="120"/>
        <v>#REF!</v>
      </c>
    </row>
    <row r="450" spans="1:10" hidden="1" x14ac:dyDescent="0.25">
      <c r="A450" s="2">
        <v>4</v>
      </c>
      <c r="B450" t="e">
        <f t="shared" ca="1" si="112"/>
        <v>#REF!</v>
      </c>
      <c r="C450" t="e">
        <f t="shared" ca="1" si="113"/>
        <v>#REF!</v>
      </c>
      <c r="D450" s="1" t="e">
        <f t="shared" ca="1" si="114"/>
        <v>#REF!</v>
      </c>
      <c r="E450" t="e">
        <f t="shared" ca="1" si="115"/>
        <v>#REF!</v>
      </c>
      <c r="F450" t="e">
        <f t="shared" ca="1" si="116"/>
        <v>#REF!</v>
      </c>
      <c r="G450" t="e">
        <f t="shared" ca="1" si="117"/>
        <v>#REF!</v>
      </c>
      <c r="H450" t="e">
        <f t="shared" ca="1" si="118"/>
        <v>#REF!</v>
      </c>
      <c r="I450" s="139" t="e">
        <f t="shared" ca="1" si="119"/>
        <v>#REF!</v>
      </c>
      <c r="J450" s="139" t="e">
        <f t="shared" ca="1" si="120"/>
        <v>#REF!</v>
      </c>
    </row>
    <row r="451" spans="1:10" hidden="1" x14ac:dyDescent="0.25">
      <c r="A451" s="2">
        <v>4</v>
      </c>
      <c r="B451" t="e">
        <f t="shared" ca="1" si="112"/>
        <v>#REF!</v>
      </c>
      <c r="C451" t="e">
        <f t="shared" ca="1" si="113"/>
        <v>#REF!</v>
      </c>
      <c r="D451" s="1" t="e">
        <f t="shared" ca="1" si="114"/>
        <v>#REF!</v>
      </c>
      <c r="E451" t="e">
        <f t="shared" ca="1" si="115"/>
        <v>#REF!</v>
      </c>
      <c r="F451" t="e">
        <f t="shared" ca="1" si="116"/>
        <v>#REF!</v>
      </c>
      <c r="G451" t="e">
        <f t="shared" ca="1" si="117"/>
        <v>#REF!</v>
      </c>
      <c r="H451" t="e">
        <f t="shared" ca="1" si="118"/>
        <v>#REF!</v>
      </c>
      <c r="I451" s="139" t="e">
        <f t="shared" ca="1" si="119"/>
        <v>#REF!</v>
      </c>
      <c r="J451" s="139" t="e">
        <f t="shared" ca="1" si="120"/>
        <v>#REF!</v>
      </c>
    </row>
    <row r="452" spans="1:10" hidden="1" x14ac:dyDescent="0.25">
      <c r="A452" s="2">
        <v>5</v>
      </c>
      <c r="B452" s="141" t="e">
        <f t="shared" ref="B452:B483" ca="1" si="121">IF(E452&lt;&gt;"-",IF(INDIRECT($A$1&amp;"!"&amp;CELL("address",$CU11))&lt;&gt;"END",IF(INDIRECT($A$1&amp;"!"&amp;CELL("address",AH11))&lt;&gt;0,INDIRECT($A$1&amp;"!"&amp;CELL("address",$F11)),"-"),REPT("-",10)),"-")</f>
        <v>#REF!</v>
      </c>
      <c r="C452" s="141" t="e">
        <f t="shared" ref="C452:C483" ca="1" si="122">IF(E452&lt;&gt;"-",IF(INDIRECT($A$1&amp;"!"&amp;CELL("address",$CU11))&lt;&gt;"END",IF(INDIRECT($A$1&amp;"!"&amp;CELL("address",AH11))&lt;&gt;0,INDIRECT($A$1&amp;"!"&amp;CELL("address",$CU11)),"-"),REPT("-",10)),"-")</f>
        <v>#REF!</v>
      </c>
      <c r="D452" s="185" t="e">
        <f t="shared" ref="D452:D483" ca="1" si="123">IF(E452&lt;&gt;"-",IF(INDIRECT($A$1&amp;"!"&amp;CELL("address",$CU11))&lt;&gt;"END",IF(INDIRECT($A$1&amp;"!"&amp;CELL("address",AH11))&lt;&gt;0,INDIRECT($A$1&amp;"!"&amp;CELL("address",$H11)),"-"),REPT("-",10)),"-")</f>
        <v>#REF!</v>
      </c>
      <c r="E452" s="141" t="e">
        <f t="shared" ref="E452:E483" ca="1" si="124">IF((IF(INDIRECT($A$1&amp;"!"&amp;CELL("address",$CU11))&lt;&gt;"END",IF(INDIRECT($A$1&amp;"!"&amp;CELL("address",AH11))&lt;&gt;0,INDIRECT($A$1&amp;"!"&amp;CELL("address",$AH11)),"-"),REPT("-",10)))&lt;&gt;0,(IF(INDIRECT($A$1&amp;"!"&amp;CELL("address",$CU11))&lt;&gt;"END",IF(INDIRECT($A$1&amp;"!"&amp;CELL("address",AH11))&lt;&gt;0,INDIRECT($A$1&amp;"!"&amp;CELL("address",$AH11)),"-"),REPT("-",10))),"-")</f>
        <v>#REF!</v>
      </c>
      <c r="F452" s="141" t="e">
        <f t="shared" ref="F452:F483" ca="1" si="125">IF(E452&lt;&gt;"-",IF(INDIRECT($A$1&amp;"!"&amp;CELL("address",$CU11))&lt;&gt;"END",IF(INDIRECT($A$1&amp;"!"&amp;CELL("address",AH11))&lt;&gt;0,INDIRECT($A$1&amp;"!"&amp;CELL("address",$AI11)),"-"),REPT("-",10)),"-")</f>
        <v>#REF!</v>
      </c>
      <c r="G452" s="141" t="e">
        <f t="shared" ref="G452:G483" ca="1" si="126">IF(E452&lt;&gt;"-",IF(INDIRECT($A$1&amp;"!"&amp;CELL("address",$CU11))&lt;&gt;"END",IF(INDIRECT($A$1&amp;"!"&amp;CELL("address",AH11))&lt;&gt;0,INDIRECT($A$1&amp;"!"&amp;CELL("address",$AJ11)),"-"),REPT("-",10)),"-")</f>
        <v>#REF!</v>
      </c>
      <c r="H452" s="141" t="e">
        <f t="shared" ref="H452:H483" ca="1" si="127">IF(E452&lt;&gt;"-",IF(INDIRECT($A$1&amp;"!"&amp;CELL("address",$CU11))&lt;&gt;"END",IF(INDIRECT($A$1&amp;"!"&amp;CELL("address",AH11))&lt;&gt;0,INDIRECT($A$1&amp;"!"&amp;CELL("address",$AK11)),"-"),REPT("-",10)),"-")</f>
        <v>#REF!</v>
      </c>
      <c r="I452" s="139" t="e">
        <f t="shared" ca="1" si="96"/>
        <v>#REF!</v>
      </c>
      <c r="J452" s="139" t="e">
        <f t="shared" ca="1" si="97"/>
        <v>#REF!</v>
      </c>
    </row>
    <row r="453" spans="1:10" hidden="1" x14ac:dyDescent="0.25">
      <c r="A453" s="2">
        <v>5</v>
      </c>
      <c r="B453" t="e">
        <f t="shared" ca="1" si="121"/>
        <v>#REF!</v>
      </c>
      <c r="C453" t="e">
        <f t="shared" ca="1" si="122"/>
        <v>#REF!</v>
      </c>
      <c r="D453" s="1" t="e">
        <f t="shared" ca="1" si="123"/>
        <v>#REF!</v>
      </c>
      <c r="E453" t="e">
        <f t="shared" ca="1" si="124"/>
        <v>#REF!</v>
      </c>
      <c r="F453" t="e">
        <f t="shared" ca="1" si="125"/>
        <v>#REF!</v>
      </c>
      <c r="G453" t="e">
        <f t="shared" ca="1" si="126"/>
        <v>#REF!</v>
      </c>
      <c r="H453" t="e">
        <f t="shared" ca="1" si="127"/>
        <v>#REF!</v>
      </c>
      <c r="I453" s="139" t="e">
        <f t="shared" ref="I453:I516" ca="1" si="128">B453&amp;D453&amp;E453</f>
        <v>#REF!</v>
      </c>
      <c r="J453" s="139" t="e">
        <f t="shared" ref="J453:J516" ca="1" si="129">D453&amp;E453</f>
        <v>#REF!</v>
      </c>
    </row>
    <row r="454" spans="1:10" hidden="1" x14ac:dyDescent="0.25">
      <c r="A454" s="2">
        <v>5</v>
      </c>
      <c r="B454" t="e">
        <f t="shared" ca="1" si="121"/>
        <v>#REF!</v>
      </c>
      <c r="C454" t="e">
        <f t="shared" ca="1" si="122"/>
        <v>#REF!</v>
      </c>
      <c r="D454" s="1" t="e">
        <f t="shared" ca="1" si="123"/>
        <v>#REF!</v>
      </c>
      <c r="E454" t="e">
        <f t="shared" ca="1" si="124"/>
        <v>#REF!</v>
      </c>
      <c r="F454" t="e">
        <f t="shared" ca="1" si="125"/>
        <v>#REF!</v>
      </c>
      <c r="G454" t="e">
        <f t="shared" ca="1" si="126"/>
        <v>#REF!</v>
      </c>
      <c r="H454" t="e">
        <f t="shared" ca="1" si="127"/>
        <v>#REF!</v>
      </c>
      <c r="I454" s="139" t="e">
        <f t="shared" ca="1" si="128"/>
        <v>#REF!</v>
      </c>
      <c r="J454" s="139" t="e">
        <f t="shared" ca="1" si="129"/>
        <v>#REF!</v>
      </c>
    </row>
    <row r="455" spans="1:10" hidden="1" x14ac:dyDescent="0.25">
      <c r="A455" s="2">
        <v>5</v>
      </c>
      <c r="B455" t="e">
        <f t="shared" ca="1" si="121"/>
        <v>#REF!</v>
      </c>
      <c r="C455" t="e">
        <f t="shared" ca="1" si="122"/>
        <v>#REF!</v>
      </c>
      <c r="D455" s="1" t="e">
        <f t="shared" ca="1" si="123"/>
        <v>#REF!</v>
      </c>
      <c r="E455" t="e">
        <f t="shared" ca="1" si="124"/>
        <v>#REF!</v>
      </c>
      <c r="F455" t="e">
        <f t="shared" ca="1" si="125"/>
        <v>#REF!</v>
      </c>
      <c r="G455" t="e">
        <f t="shared" ca="1" si="126"/>
        <v>#REF!</v>
      </c>
      <c r="H455" t="e">
        <f t="shared" ca="1" si="127"/>
        <v>#REF!</v>
      </c>
      <c r="I455" s="139" t="e">
        <f t="shared" ca="1" si="128"/>
        <v>#REF!</v>
      </c>
      <c r="J455" s="139" t="e">
        <f t="shared" ca="1" si="129"/>
        <v>#REF!</v>
      </c>
    </row>
    <row r="456" spans="1:10" hidden="1" x14ac:dyDescent="0.25">
      <c r="A456" s="2">
        <v>5</v>
      </c>
      <c r="B456" t="e">
        <f t="shared" ca="1" si="121"/>
        <v>#REF!</v>
      </c>
      <c r="C456" t="e">
        <f t="shared" ca="1" si="122"/>
        <v>#REF!</v>
      </c>
      <c r="D456" s="1" t="e">
        <f t="shared" ca="1" si="123"/>
        <v>#REF!</v>
      </c>
      <c r="E456" t="e">
        <f t="shared" ca="1" si="124"/>
        <v>#REF!</v>
      </c>
      <c r="F456" t="e">
        <f t="shared" ca="1" si="125"/>
        <v>#REF!</v>
      </c>
      <c r="G456" t="e">
        <f t="shared" ca="1" si="126"/>
        <v>#REF!</v>
      </c>
      <c r="H456" t="e">
        <f t="shared" ca="1" si="127"/>
        <v>#REF!</v>
      </c>
      <c r="I456" s="139" t="e">
        <f t="shared" ca="1" si="128"/>
        <v>#REF!</v>
      </c>
      <c r="J456" s="139" t="e">
        <f t="shared" ca="1" si="129"/>
        <v>#REF!</v>
      </c>
    </row>
    <row r="457" spans="1:10" hidden="1" x14ac:dyDescent="0.25">
      <c r="A457" s="2">
        <v>5</v>
      </c>
      <c r="B457" t="e">
        <f t="shared" ca="1" si="121"/>
        <v>#REF!</v>
      </c>
      <c r="C457" t="e">
        <f t="shared" ca="1" si="122"/>
        <v>#REF!</v>
      </c>
      <c r="D457" s="1" t="e">
        <f t="shared" ca="1" si="123"/>
        <v>#REF!</v>
      </c>
      <c r="E457" t="e">
        <f t="shared" ca="1" si="124"/>
        <v>#REF!</v>
      </c>
      <c r="F457" t="e">
        <f t="shared" ca="1" si="125"/>
        <v>#REF!</v>
      </c>
      <c r="G457" t="e">
        <f t="shared" ca="1" si="126"/>
        <v>#REF!</v>
      </c>
      <c r="H457" t="e">
        <f t="shared" ca="1" si="127"/>
        <v>#REF!</v>
      </c>
      <c r="I457" s="139" t="e">
        <f t="shared" ca="1" si="128"/>
        <v>#REF!</v>
      </c>
      <c r="J457" s="139" t="e">
        <f t="shared" ca="1" si="129"/>
        <v>#REF!</v>
      </c>
    </row>
    <row r="458" spans="1:10" hidden="1" x14ac:dyDescent="0.25">
      <c r="A458" s="2">
        <v>5</v>
      </c>
      <c r="B458" t="e">
        <f t="shared" ca="1" si="121"/>
        <v>#REF!</v>
      </c>
      <c r="C458" t="e">
        <f t="shared" ca="1" si="122"/>
        <v>#REF!</v>
      </c>
      <c r="D458" s="1" t="e">
        <f t="shared" ca="1" si="123"/>
        <v>#REF!</v>
      </c>
      <c r="E458" t="e">
        <f t="shared" ca="1" si="124"/>
        <v>#REF!</v>
      </c>
      <c r="F458" t="e">
        <f t="shared" ca="1" si="125"/>
        <v>#REF!</v>
      </c>
      <c r="G458" t="e">
        <f t="shared" ca="1" si="126"/>
        <v>#REF!</v>
      </c>
      <c r="H458" t="e">
        <f t="shared" ca="1" si="127"/>
        <v>#REF!</v>
      </c>
      <c r="I458" s="139" t="e">
        <f t="shared" ca="1" si="128"/>
        <v>#REF!</v>
      </c>
      <c r="J458" s="139" t="e">
        <f t="shared" ca="1" si="129"/>
        <v>#REF!</v>
      </c>
    </row>
    <row r="459" spans="1:10" hidden="1" x14ac:dyDescent="0.25">
      <c r="A459" s="2">
        <v>5</v>
      </c>
      <c r="B459" t="e">
        <f t="shared" ca="1" si="121"/>
        <v>#REF!</v>
      </c>
      <c r="C459" t="e">
        <f t="shared" ca="1" si="122"/>
        <v>#REF!</v>
      </c>
      <c r="D459" s="1" t="e">
        <f t="shared" ca="1" si="123"/>
        <v>#REF!</v>
      </c>
      <c r="E459" t="e">
        <f t="shared" ca="1" si="124"/>
        <v>#REF!</v>
      </c>
      <c r="F459" t="e">
        <f t="shared" ca="1" si="125"/>
        <v>#REF!</v>
      </c>
      <c r="G459" t="e">
        <f t="shared" ca="1" si="126"/>
        <v>#REF!</v>
      </c>
      <c r="H459" t="e">
        <f t="shared" ca="1" si="127"/>
        <v>#REF!</v>
      </c>
      <c r="I459" s="139" t="e">
        <f t="shared" ca="1" si="128"/>
        <v>#REF!</v>
      </c>
      <c r="J459" s="139" t="e">
        <f t="shared" ca="1" si="129"/>
        <v>#REF!</v>
      </c>
    </row>
    <row r="460" spans="1:10" hidden="1" x14ac:dyDescent="0.25">
      <c r="A460" s="2">
        <v>5</v>
      </c>
      <c r="B460" t="e">
        <f t="shared" ca="1" si="121"/>
        <v>#REF!</v>
      </c>
      <c r="C460" t="e">
        <f t="shared" ca="1" si="122"/>
        <v>#REF!</v>
      </c>
      <c r="D460" s="1" t="e">
        <f t="shared" ca="1" si="123"/>
        <v>#REF!</v>
      </c>
      <c r="E460" t="e">
        <f t="shared" ca="1" si="124"/>
        <v>#REF!</v>
      </c>
      <c r="F460" t="e">
        <f t="shared" ca="1" si="125"/>
        <v>#REF!</v>
      </c>
      <c r="G460" t="e">
        <f t="shared" ca="1" si="126"/>
        <v>#REF!</v>
      </c>
      <c r="H460" t="e">
        <f t="shared" ca="1" si="127"/>
        <v>#REF!</v>
      </c>
      <c r="I460" s="139" t="e">
        <f t="shared" ca="1" si="128"/>
        <v>#REF!</v>
      </c>
      <c r="J460" s="139" t="e">
        <f t="shared" ca="1" si="129"/>
        <v>#REF!</v>
      </c>
    </row>
    <row r="461" spans="1:10" hidden="1" x14ac:dyDescent="0.25">
      <c r="A461" s="2">
        <v>5</v>
      </c>
      <c r="B461" t="e">
        <f t="shared" ca="1" si="121"/>
        <v>#REF!</v>
      </c>
      <c r="C461" t="e">
        <f t="shared" ca="1" si="122"/>
        <v>#REF!</v>
      </c>
      <c r="D461" s="1" t="e">
        <f t="shared" ca="1" si="123"/>
        <v>#REF!</v>
      </c>
      <c r="E461" t="e">
        <f t="shared" ca="1" si="124"/>
        <v>#REF!</v>
      </c>
      <c r="F461" t="e">
        <f t="shared" ca="1" si="125"/>
        <v>#REF!</v>
      </c>
      <c r="G461" t="e">
        <f t="shared" ca="1" si="126"/>
        <v>#REF!</v>
      </c>
      <c r="H461" t="e">
        <f t="shared" ca="1" si="127"/>
        <v>#REF!</v>
      </c>
      <c r="I461" s="139" t="e">
        <f t="shared" ca="1" si="128"/>
        <v>#REF!</v>
      </c>
      <c r="J461" s="139" t="e">
        <f t="shared" ca="1" si="129"/>
        <v>#REF!</v>
      </c>
    </row>
    <row r="462" spans="1:10" hidden="1" x14ac:dyDescent="0.25">
      <c r="A462" s="2">
        <v>5</v>
      </c>
      <c r="B462" t="e">
        <f t="shared" ca="1" si="121"/>
        <v>#REF!</v>
      </c>
      <c r="C462" t="e">
        <f t="shared" ca="1" si="122"/>
        <v>#REF!</v>
      </c>
      <c r="D462" s="1" t="e">
        <f t="shared" ca="1" si="123"/>
        <v>#REF!</v>
      </c>
      <c r="E462" t="e">
        <f t="shared" ca="1" si="124"/>
        <v>#REF!</v>
      </c>
      <c r="F462" t="e">
        <f t="shared" ca="1" si="125"/>
        <v>#REF!</v>
      </c>
      <c r="G462" t="e">
        <f t="shared" ca="1" si="126"/>
        <v>#REF!</v>
      </c>
      <c r="H462" t="e">
        <f t="shared" ca="1" si="127"/>
        <v>#REF!</v>
      </c>
      <c r="I462" s="139" t="e">
        <f t="shared" ca="1" si="128"/>
        <v>#REF!</v>
      </c>
      <c r="J462" s="139" t="e">
        <f t="shared" ca="1" si="129"/>
        <v>#REF!</v>
      </c>
    </row>
    <row r="463" spans="1:10" hidden="1" x14ac:dyDescent="0.25">
      <c r="A463" s="2">
        <v>5</v>
      </c>
      <c r="B463" t="e">
        <f t="shared" ca="1" si="121"/>
        <v>#REF!</v>
      </c>
      <c r="C463" t="e">
        <f t="shared" ca="1" si="122"/>
        <v>#REF!</v>
      </c>
      <c r="D463" s="1" t="e">
        <f t="shared" ca="1" si="123"/>
        <v>#REF!</v>
      </c>
      <c r="E463" t="e">
        <f t="shared" ca="1" si="124"/>
        <v>#REF!</v>
      </c>
      <c r="F463" t="e">
        <f t="shared" ca="1" si="125"/>
        <v>#REF!</v>
      </c>
      <c r="G463" t="e">
        <f t="shared" ca="1" si="126"/>
        <v>#REF!</v>
      </c>
      <c r="H463" t="e">
        <f t="shared" ca="1" si="127"/>
        <v>#REF!</v>
      </c>
      <c r="I463" s="139" t="e">
        <f t="shared" ca="1" si="128"/>
        <v>#REF!</v>
      </c>
      <c r="J463" s="139" t="e">
        <f t="shared" ca="1" si="129"/>
        <v>#REF!</v>
      </c>
    </row>
    <row r="464" spans="1:10" hidden="1" x14ac:dyDescent="0.25">
      <c r="A464" s="2">
        <v>5</v>
      </c>
      <c r="B464" t="e">
        <f t="shared" ca="1" si="121"/>
        <v>#REF!</v>
      </c>
      <c r="C464" t="e">
        <f t="shared" ca="1" si="122"/>
        <v>#REF!</v>
      </c>
      <c r="D464" s="1" t="e">
        <f t="shared" ca="1" si="123"/>
        <v>#REF!</v>
      </c>
      <c r="E464" t="e">
        <f t="shared" ca="1" si="124"/>
        <v>#REF!</v>
      </c>
      <c r="F464" t="e">
        <f t="shared" ca="1" si="125"/>
        <v>#REF!</v>
      </c>
      <c r="G464" t="e">
        <f t="shared" ca="1" si="126"/>
        <v>#REF!</v>
      </c>
      <c r="H464" t="e">
        <f t="shared" ca="1" si="127"/>
        <v>#REF!</v>
      </c>
      <c r="I464" s="139" t="e">
        <f t="shared" ca="1" si="128"/>
        <v>#REF!</v>
      </c>
      <c r="J464" s="139" t="e">
        <f t="shared" ca="1" si="129"/>
        <v>#REF!</v>
      </c>
    </row>
    <row r="465" spans="1:10" hidden="1" x14ac:dyDescent="0.25">
      <c r="A465" s="2">
        <v>5</v>
      </c>
      <c r="B465" t="e">
        <f t="shared" ca="1" si="121"/>
        <v>#REF!</v>
      </c>
      <c r="C465" t="e">
        <f t="shared" ca="1" si="122"/>
        <v>#REF!</v>
      </c>
      <c r="D465" s="1" t="e">
        <f t="shared" ca="1" si="123"/>
        <v>#REF!</v>
      </c>
      <c r="E465" t="e">
        <f t="shared" ca="1" si="124"/>
        <v>#REF!</v>
      </c>
      <c r="F465" t="e">
        <f t="shared" ca="1" si="125"/>
        <v>#REF!</v>
      </c>
      <c r="G465" t="e">
        <f t="shared" ca="1" si="126"/>
        <v>#REF!</v>
      </c>
      <c r="H465" t="e">
        <f t="shared" ca="1" si="127"/>
        <v>#REF!</v>
      </c>
      <c r="I465" s="139" t="e">
        <f t="shared" ca="1" si="128"/>
        <v>#REF!</v>
      </c>
      <c r="J465" s="139" t="e">
        <f t="shared" ca="1" si="129"/>
        <v>#REF!</v>
      </c>
    </row>
    <row r="466" spans="1:10" hidden="1" x14ac:dyDescent="0.25">
      <c r="A466" s="2">
        <v>5</v>
      </c>
      <c r="B466" t="e">
        <f t="shared" ca="1" si="121"/>
        <v>#REF!</v>
      </c>
      <c r="C466" t="e">
        <f t="shared" ca="1" si="122"/>
        <v>#REF!</v>
      </c>
      <c r="D466" s="1" t="e">
        <f t="shared" ca="1" si="123"/>
        <v>#REF!</v>
      </c>
      <c r="E466" t="e">
        <f t="shared" ca="1" si="124"/>
        <v>#REF!</v>
      </c>
      <c r="F466" t="e">
        <f t="shared" ca="1" si="125"/>
        <v>#REF!</v>
      </c>
      <c r="G466" t="e">
        <f t="shared" ca="1" si="126"/>
        <v>#REF!</v>
      </c>
      <c r="H466" t="e">
        <f t="shared" ca="1" si="127"/>
        <v>#REF!</v>
      </c>
      <c r="I466" s="139" t="e">
        <f t="shared" ca="1" si="128"/>
        <v>#REF!</v>
      </c>
      <c r="J466" s="139" t="e">
        <f t="shared" ca="1" si="129"/>
        <v>#REF!</v>
      </c>
    </row>
    <row r="467" spans="1:10" hidden="1" x14ac:dyDescent="0.25">
      <c r="A467" s="2">
        <v>5</v>
      </c>
      <c r="B467" t="e">
        <f t="shared" ca="1" si="121"/>
        <v>#REF!</v>
      </c>
      <c r="C467" t="e">
        <f t="shared" ca="1" si="122"/>
        <v>#REF!</v>
      </c>
      <c r="D467" s="1" t="e">
        <f t="shared" ca="1" si="123"/>
        <v>#REF!</v>
      </c>
      <c r="E467" t="e">
        <f t="shared" ca="1" si="124"/>
        <v>#REF!</v>
      </c>
      <c r="F467" t="e">
        <f t="shared" ca="1" si="125"/>
        <v>#REF!</v>
      </c>
      <c r="G467" t="e">
        <f t="shared" ca="1" si="126"/>
        <v>#REF!</v>
      </c>
      <c r="H467" t="e">
        <f t="shared" ca="1" si="127"/>
        <v>#REF!</v>
      </c>
      <c r="I467" s="139" t="e">
        <f t="shared" ca="1" si="128"/>
        <v>#REF!</v>
      </c>
      <c r="J467" s="139" t="e">
        <f t="shared" ca="1" si="129"/>
        <v>#REF!</v>
      </c>
    </row>
    <row r="468" spans="1:10" hidden="1" x14ac:dyDescent="0.25">
      <c r="A468" s="2">
        <v>5</v>
      </c>
      <c r="B468" t="e">
        <f t="shared" ca="1" si="121"/>
        <v>#REF!</v>
      </c>
      <c r="C468" t="e">
        <f t="shared" ca="1" si="122"/>
        <v>#REF!</v>
      </c>
      <c r="D468" s="1" t="e">
        <f t="shared" ca="1" si="123"/>
        <v>#REF!</v>
      </c>
      <c r="E468" t="e">
        <f t="shared" ca="1" si="124"/>
        <v>#REF!</v>
      </c>
      <c r="F468" t="e">
        <f t="shared" ca="1" si="125"/>
        <v>#REF!</v>
      </c>
      <c r="G468" t="e">
        <f t="shared" ca="1" si="126"/>
        <v>#REF!</v>
      </c>
      <c r="H468" t="e">
        <f t="shared" ca="1" si="127"/>
        <v>#REF!</v>
      </c>
      <c r="I468" s="139" t="e">
        <f t="shared" ca="1" si="128"/>
        <v>#REF!</v>
      </c>
      <c r="J468" s="139" t="e">
        <f t="shared" ca="1" si="129"/>
        <v>#REF!</v>
      </c>
    </row>
    <row r="469" spans="1:10" hidden="1" x14ac:dyDescent="0.25">
      <c r="A469" s="2">
        <v>5</v>
      </c>
      <c r="B469" t="e">
        <f t="shared" ca="1" si="121"/>
        <v>#REF!</v>
      </c>
      <c r="C469" t="e">
        <f t="shared" ca="1" si="122"/>
        <v>#REF!</v>
      </c>
      <c r="D469" s="1" t="e">
        <f t="shared" ca="1" si="123"/>
        <v>#REF!</v>
      </c>
      <c r="E469" t="e">
        <f t="shared" ca="1" si="124"/>
        <v>#REF!</v>
      </c>
      <c r="F469" t="e">
        <f t="shared" ca="1" si="125"/>
        <v>#REF!</v>
      </c>
      <c r="G469" t="e">
        <f t="shared" ca="1" si="126"/>
        <v>#REF!</v>
      </c>
      <c r="H469" t="e">
        <f t="shared" ca="1" si="127"/>
        <v>#REF!</v>
      </c>
      <c r="I469" s="139" t="e">
        <f t="shared" ca="1" si="128"/>
        <v>#REF!</v>
      </c>
      <c r="J469" s="139" t="e">
        <f t="shared" ca="1" si="129"/>
        <v>#REF!</v>
      </c>
    </row>
    <row r="470" spans="1:10" hidden="1" x14ac:dyDescent="0.25">
      <c r="A470" s="2">
        <v>5</v>
      </c>
      <c r="B470" t="e">
        <f t="shared" ca="1" si="121"/>
        <v>#REF!</v>
      </c>
      <c r="C470" t="e">
        <f t="shared" ca="1" si="122"/>
        <v>#REF!</v>
      </c>
      <c r="D470" s="1" t="e">
        <f t="shared" ca="1" si="123"/>
        <v>#REF!</v>
      </c>
      <c r="E470" t="e">
        <f t="shared" ca="1" si="124"/>
        <v>#REF!</v>
      </c>
      <c r="F470" t="e">
        <f t="shared" ca="1" si="125"/>
        <v>#REF!</v>
      </c>
      <c r="G470" t="e">
        <f t="shared" ca="1" si="126"/>
        <v>#REF!</v>
      </c>
      <c r="H470" t="e">
        <f t="shared" ca="1" si="127"/>
        <v>#REF!</v>
      </c>
      <c r="I470" s="139" t="e">
        <f t="shared" ca="1" si="128"/>
        <v>#REF!</v>
      </c>
      <c r="J470" s="139" t="e">
        <f t="shared" ca="1" si="129"/>
        <v>#REF!</v>
      </c>
    </row>
    <row r="471" spans="1:10" hidden="1" x14ac:dyDescent="0.25">
      <c r="A471" s="2">
        <v>5</v>
      </c>
      <c r="B471" t="e">
        <f t="shared" ca="1" si="121"/>
        <v>#REF!</v>
      </c>
      <c r="C471" t="e">
        <f t="shared" ca="1" si="122"/>
        <v>#REF!</v>
      </c>
      <c r="D471" s="1" t="e">
        <f t="shared" ca="1" si="123"/>
        <v>#REF!</v>
      </c>
      <c r="E471" t="e">
        <f t="shared" ca="1" si="124"/>
        <v>#REF!</v>
      </c>
      <c r="F471" t="e">
        <f t="shared" ca="1" si="125"/>
        <v>#REF!</v>
      </c>
      <c r="G471" t="e">
        <f t="shared" ca="1" si="126"/>
        <v>#REF!</v>
      </c>
      <c r="H471" t="e">
        <f t="shared" ca="1" si="127"/>
        <v>#REF!</v>
      </c>
      <c r="I471" s="139" t="e">
        <f t="shared" ca="1" si="128"/>
        <v>#REF!</v>
      </c>
      <c r="J471" s="139" t="e">
        <f t="shared" ca="1" si="129"/>
        <v>#REF!</v>
      </c>
    </row>
    <row r="472" spans="1:10" hidden="1" x14ac:dyDescent="0.25">
      <c r="A472" s="2">
        <v>5</v>
      </c>
      <c r="B472" t="e">
        <f t="shared" ca="1" si="121"/>
        <v>#REF!</v>
      </c>
      <c r="C472" t="e">
        <f t="shared" ca="1" si="122"/>
        <v>#REF!</v>
      </c>
      <c r="D472" s="1" t="e">
        <f t="shared" ca="1" si="123"/>
        <v>#REF!</v>
      </c>
      <c r="E472" t="e">
        <f t="shared" ca="1" si="124"/>
        <v>#REF!</v>
      </c>
      <c r="F472" t="e">
        <f t="shared" ca="1" si="125"/>
        <v>#REF!</v>
      </c>
      <c r="G472" t="e">
        <f t="shared" ca="1" si="126"/>
        <v>#REF!</v>
      </c>
      <c r="H472" t="e">
        <f t="shared" ca="1" si="127"/>
        <v>#REF!</v>
      </c>
      <c r="I472" s="139" t="e">
        <f t="shared" ca="1" si="128"/>
        <v>#REF!</v>
      </c>
      <c r="J472" s="139" t="e">
        <f t="shared" ca="1" si="129"/>
        <v>#REF!</v>
      </c>
    </row>
    <row r="473" spans="1:10" hidden="1" x14ac:dyDescent="0.25">
      <c r="A473" s="2">
        <v>5</v>
      </c>
      <c r="B473" t="e">
        <f t="shared" ca="1" si="121"/>
        <v>#REF!</v>
      </c>
      <c r="C473" t="e">
        <f t="shared" ca="1" si="122"/>
        <v>#REF!</v>
      </c>
      <c r="D473" s="1" t="e">
        <f t="shared" ca="1" si="123"/>
        <v>#REF!</v>
      </c>
      <c r="E473" t="e">
        <f t="shared" ca="1" si="124"/>
        <v>#REF!</v>
      </c>
      <c r="F473" t="e">
        <f t="shared" ca="1" si="125"/>
        <v>#REF!</v>
      </c>
      <c r="G473" t="e">
        <f t="shared" ca="1" si="126"/>
        <v>#REF!</v>
      </c>
      <c r="H473" t="e">
        <f t="shared" ca="1" si="127"/>
        <v>#REF!</v>
      </c>
      <c r="I473" s="139" t="e">
        <f t="shared" ca="1" si="128"/>
        <v>#REF!</v>
      </c>
      <c r="J473" s="139" t="e">
        <f t="shared" ca="1" si="129"/>
        <v>#REF!</v>
      </c>
    </row>
    <row r="474" spans="1:10" hidden="1" x14ac:dyDescent="0.25">
      <c r="A474" s="2">
        <v>5</v>
      </c>
      <c r="B474" t="e">
        <f t="shared" ca="1" si="121"/>
        <v>#REF!</v>
      </c>
      <c r="C474" t="e">
        <f t="shared" ca="1" si="122"/>
        <v>#REF!</v>
      </c>
      <c r="D474" s="1" t="e">
        <f t="shared" ca="1" si="123"/>
        <v>#REF!</v>
      </c>
      <c r="E474" t="e">
        <f t="shared" ca="1" si="124"/>
        <v>#REF!</v>
      </c>
      <c r="F474" t="e">
        <f t="shared" ca="1" si="125"/>
        <v>#REF!</v>
      </c>
      <c r="G474" t="e">
        <f t="shared" ca="1" si="126"/>
        <v>#REF!</v>
      </c>
      <c r="H474" t="e">
        <f t="shared" ca="1" si="127"/>
        <v>#REF!</v>
      </c>
      <c r="I474" s="139" t="e">
        <f t="shared" ca="1" si="128"/>
        <v>#REF!</v>
      </c>
      <c r="J474" s="139" t="e">
        <f t="shared" ca="1" si="129"/>
        <v>#REF!</v>
      </c>
    </row>
    <row r="475" spans="1:10" hidden="1" x14ac:dyDescent="0.25">
      <c r="A475" s="2">
        <v>5</v>
      </c>
      <c r="B475" t="e">
        <f t="shared" ca="1" si="121"/>
        <v>#REF!</v>
      </c>
      <c r="C475" t="e">
        <f t="shared" ca="1" si="122"/>
        <v>#REF!</v>
      </c>
      <c r="D475" s="1" t="e">
        <f t="shared" ca="1" si="123"/>
        <v>#REF!</v>
      </c>
      <c r="E475" t="e">
        <f t="shared" ca="1" si="124"/>
        <v>#REF!</v>
      </c>
      <c r="F475" t="e">
        <f t="shared" ca="1" si="125"/>
        <v>#REF!</v>
      </c>
      <c r="G475" t="e">
        <f t="shared" ca="1" si="126"/>
        <v>#REF!</v>
      </c>
      <c r="H475" t="e">
        <f t="shared" ca="1" si="127"/>
        <v>#REF!</v>
      </c>
      <c r="I475" s="139" t="e">
        <f t="shared" ca="1" si="128"/>
        <v>#REF!</v>
      </c>
      <c r="J475" s="139" t="e">
        <f t="shared" ca="1" si="129"/>
        <v>#REF!</v>
      </c>
    </row>
    <row r="476" spans="1:10" hidden="1" x14ac:dyDescent="0.25">
      <c r="A476" s="2">
        <v>5</v>
      </c>
      <c r="B476" t="e">
        <f t="shared" ca="1" si="121"/>
        <v>#REF!</v>
      </c>
      <c r="C476" t="e">
        <f t="shared" ca="1" si="122"/>
        <v>#REF!</v>
      </c>
      <c r="D476" s="1" t="e">
        <f t="shared" ca="1" si="123"/>
        <v>#REF!</v>
      </c>
      <c r="E476" t="e">
        <f t="shared" ca="1" si="124"/>
        <v>#REF!</v>
      </c>
      <c r="F476" t="e">
        <f t="shared" ca="1" si="125"/>
        <v>#REF!</v>
      </c>
      <c r="G476" t="e">
        <f t="shared" ca="1" si="126"/>
        <v>#REF!</v>
      </c>
      <c r="H476" t="e">
        <f t="shared" ca="1" si="127"/>
        <v>#REF!</v>
      </c>
      <c r="I476" s="139" t="e">
        <f t="shared" ca="1" si="128"/>
        <v>#REF!</v>
      </c>
      <c r="J476" s="139" t="e">
        <f t="shared" ca="1" si="129"/>
        <v>#REF!</v>
      </c>
    </row>
    <row r="477" spans="1:10" hidden="1" x14ac:dyDescent="0.25">
      <c r="A477" s="2">
        <v>5</v>
      </c>
      <c r="B477" t="e">
        <f t="shared" ca="1" si="121"/>
        <v>#REF!</v>
      </c>
      <c r="C477" t="e">
        <f t="shared" ca="1" si="122"/>
        <v>#REF!</v>
      </c>
      <c r="D477" s="1" t="e">
        <f t="shared" ca="1" si="123"/>
        <v>#REF!</v>
      </c>
      <c r="E477" t="e">
        <f t="shared" ca="1" si="124"/>
        <v>#REF!</v>
      </c>
      <c r="F477" t="e">
        <f t="shared" ca="1" si="125"/>
        <v>#REF!</v>
      </c>
      <c r="G477" t="e">
        <f t="shared" ca="1" si="126"/>
        <v>#REF!</v>
      </c>
      <c r="H477" t="e">
        <f t="shared" ca="1" si="127"/>
        <v>#REF!</v>
      </c>
      <c r="I477" s="139" t="e">
        <f t="shared" ca="1" si="128"/>
        <v>#REF!</v>
      </c>
      <c r="J477" s="139" t="e">
        <f t="shared" ca="1" si="129"/>
        <v>#REF!</v>
      </c>
    </row>
    <row r="478" spans="1:10" hidden="1" x14ac:dyDescent="0.25">
      <c r="A478" s="2">
        <v>5</v>
      </c>
      <c r="B478" t="e">
        <f t="shared" ca="1" si="121"/>
        <v>#REF!</v>
      </c>
      <c r="C478" t="e">
        <f t="shared" ca="1" si="122"/>
        <v>#REF!</v>
      </c>
      <c r="D478" s="1" t="e">
        <f t="shared" ca="1" si="123"/>
        <v>#REF!</v>
      </c>
      <c r="E478" t="e">
        <f t="shared" ca="1" si="124"/>
        <v>#REF!</v>
      </c>
      <c r="F478" t="e">
        <f t="shared" ca="1" si="125"/>
        <v>#REF!</v>
      </c>
      <c r="G478" t="e">
        <f t="shared" ca="1" si="126"/>
        <v>#REF!</v>
      </c>
      <c r="H478" t="e">
        <f t="shared" ca="1" si="127"/>
        <v>#REF!</v>
      </c>
      <c r="I478" s="139" t="e">
        <f t="shared" ca="1" si="128"/>
        <v>#REF!</v>
      </c>
      <c r="J478" s="139" t="e">
        <f t="shared" ca="1" si="129"/>
        <v>#REF!</v>
      </c>
    </row>
    <row r="479" spans="1:10" hidden="1" x14ac:dyDescent="0.25">
      <c r="A479" s="2">
        <v>5</v>
      </c>
      <c r="B479" t="e">
        <f t="shared" ca="1" si="121"/>
        <v>#REF!</v>
      </c>
      <c r="C479" t="e">
        <f t="shared" ca="1" si="122"/>
        <v>#REF!</v>
      </c>
      <c r="D479" s="1" t="e">
        <f t="shared" ca="1" si="123"/>
        <v>#REF!</v>
      </c>
      <c r="E479" t="e">
        <f t="shared" ca="1" si="124"/>
        <v>#REF!</v>
      </c>
      <c r="F479" t="e">
        <f t="shared" ca="1" si="125"/>
        <v>#REF!</v>
      </c>
      <c r="G479" t="e">
        <f t="shared" ca="1" si="126"/>
        <v>#REF!</v>
      </c>
      <c r="H479" t="e">
        <f t="shared" ca="1" si="127"/>
        <v>#REF!</v>
      </c>
      <c r="I479" s="139" t="e">
        <f t="shared" ca="1" si="128"/>
        <v>#REF!</v>
      </c>
      <c r="J479" s="139" t="e">
        <f t="shared" ca="1" si="129"/>
        <v>#REF!</v>
      </c>
    </row>
    <row r="480" spans="1:10" hidden="1" x14ac:dyDescent="0.25">
      <c r="A480" s="2">
        <v>5</v>
      </c>
      <c r="B480" t="e">
        <f t="shared" ca="1" si="121"/>
        <v>#REF!</v>
      </c>
      <c r="C480" t="e">
        <f t="shared" ca="1" si="122"/>
        <v>#REF!</v>
      </c>
      <c r="D480" s="1" t="e">
        <f t="shared" ca="1" si="123"/>
        <v>#REF!</v>
      </c>
      <c r="E480" t="e">
        <f t="shared" ca="1" si="124"/>
        <v>#REF!</v>
      </c>
      <c r="F480" t="e">
        <f t="shared" ca="1" si="125"/>
        <v>#REF!</v>
      </c>
      <c r="G480" t="e">
        <f t="shared" ca="1" si="126"/>
        <v>#REF!</v>
      </c>
      <c r="H480" t="e">
        <f t="shared" ca="1" si="127"/>
        <v>#REF!</v>
      </c>
      <c r="I480" s="139" t="e">
        <f t="shared" ca="1" si="128"/>
        <v>#REF!</v>
      </c>
      <c r="J480" s="139" t="e">
        <f t="shared" ca="1" si="129"/>
        <v>#REF!</v>
      </c>
    </row>
    <row r="481" spans="1:10" hidden="1" x14ac:dyDescent="0.25">
      <c r="A481" s="2">
        <v>5</v>
      </c>
      <c r="B481" t="e">
        <f t="shared" ca="1" si="121"/>
        <v>#REF!</v>
      </c>
      <c r="C481" t="e">
        <f t="shared" ca="1" si="122"/>
        <v>#REF!</v>
      </c>
      <c r="D481" s="1" t="e">
        <f t="shared" ca="1" si="123"/>
        <v>#REF!</v>
      </c>
      <c r="E481" t="e">
        <f t="shared" ca="1" si="124"/>
        <v>#REF!</v>
      </c>
      <c r="F481" t="e">
        <f t="shared" ca="1" si="125"/>
        <v>#REF!</v>
      </c>
      <c r="G481" t="e">
        <f t="shared" ca="1" si="126"/>
        <v>#REF!</v>
      </c>
      <c r="H481" t="e">
        <f t="shared" ca="1" si="127"/>
        <v>#REF!</v>
      </c>
      <c r="I481" s="139" t="e">
        <f t="shared" ca="1" si="128"/>
        <v>#REF!</v>
      </c>
      <c r="J481" s="139" t="e">
        <f t="shared" ca="1" si="129"/>
        <v>#REF!</v>
      </c>
    </row>
    <row r="482" spans="1:10" hidden="1" x14ac:dyDescent="0.25">
      <c r="A482" s="2">
        <v>5</v>
      </c>
      <c r="B482" t="e">
        <f t="shared" ca="1" si="121"/>
        <v>#REF!</v>
      </c>
      <c r="C482" t="e">
        <f t="shared" ca="1" si="122"/>
        <v>#REF!</v>
      </c>
      <c r="D482" s="1" t="e">
        <f t="shared" ca="1" si="123"/>
        <v>#REF!</v>
      </c>
      <c r="E482" t="e">
        <f t="shared" ca="1" si="124"/>
        <v>#REF!</v>
      </c>
      <c r="F482" t="e">
        <f t="shared" ca="1" si="125"/>
        <v>#REF!</v>
      </c>
      <c r="G482" t="e">
        <f t="shared" ca="1" si="126"/>
        <v>#REF!</v>
      </c>
      <c r="H482" t="e">
        <f t="shared" ca="1" si="127"/>
        <v>#REF!</v>
      </c>
      <c r="I482" s="139" t="e">
        <f t="shared" ca="1" si="128"/>
        <v>#REF!</v>
      </c>
      <c r="J482" s="139" t="e">
        <f t="shared" ca="1" si="129"/>
        <v>#REF!</v>
      </c>
    </row>
    <row r="483" spans="1:10" hidden="1" x14ac:dyDescent="0.25">
      <c r="A483" s="2">
        <v>5</v>
      </c>
      <c r="B483" t="e">
        <f t="shared" ca="1" si="121"/>
        <v>#REF!</v>
      </c>
      <c r="C483" t="e">
        <f t="shared" ca="1" si="122"/>
        <v>#REF!</v>
      </c>
      <c r="D483" s="1" t="e">
        <f t="shared" ca="1" si="123"/>
        <v>#REF!</v>
      </c>
      <c r="E483" t="e">
        <f t="shared" ca="1" si="124"/>
        <v>#REF!</v>
      </c>
      <c r="F483" t="e">
        <f t="shared" ca="1" si="125"/>
        <v>#REF!</v>
      </c>
      <c r="G483" t="e">
        <f t="shared" ca="1" si="126"/>
        <v>#REF!</v>
      </c>
      <c r="H483" t="e">
        <f t="shared" ca="1" si="127"/>
        <v>#REF!</v>
      </c>
      <c r="I483" s="139" t="e">
        <f t="shared" ca="1" si="128"/>
        <v>#REF!</v>
      </c>
      <c r="J483" s="139" t="e">
        <f t="shared" ca="1" si="129"/>
        <v>#REF!</v>
      </c>
    </row>
    <row r="484" spans="1:10" hidden="1" x14ac:dyDescent="0.25">
      <c r="A484" s="2">
        <v>5</v>
      </c>
      <c r="B484" t="e">
        <f t="shared" ref="B484:B515" ca="1" si="130">IF(E484&lt;&gt;"-",IF(INDIRECT($A$1&amp;"!"&amp;CELL("address",$CU43))&lt;&gt;"END",IF(INDIRECT($A$1&amp;"!"&amp;CELL("address",AH43))&lt;&gt;0,INDIRECT($A$1&amp;"!"&amp;CELL("address",$F43)),"-"),REPT("-",10)),"-")</f>
        <v>#REF!</v>
      </c>
      <c r="C484" t="e">
        <f t="shared" ref="C484:C515" ca="1" si="131">IF(E484&lt;&gt;"-",IF(INDIRECT($A$1&amp;"!"&amp;CELL("address",$CU43))&lt;&gt;"END",IF(INDIRECT($A$1&amp;"!"&amp;CELL("address",AH43))&lt;&gt;0,INDIRECT($A$1&amp;"!"&amp;CELL("address",$CU43)),"-"),REPT("-",10)),"-")</f>
        <v>#REF!</v>
      </c>
      <c r="D484" s="1" t="e">
        <f t="shared" ref="D484:D515" ca="1" si="132">IF(E484&lt;&gt;"-",IF(INDIRECT($A$1&amp;"!"&amp;CELL("address",$CU43))&lt;&gt;"END",IF(INDIRECT($A$1&amp;"!"&amp;CELL("address",AH43))&lt;&gt;0,INDIRECT($A$1&amp;"!"&amp;CELL("address",$H43)),"-"),REPT("-",10)),"-")</f>
        <v>#REF!</v>
      </c>
      <c r="E484" t="e">
        <f t="shared" ref="E484:E515" ca="1" si="133">IF((IF(INDIRECT($A$1&amp;"!"&amp;CELL("address",$CU43))&lt;&gt;"END",IF(INDIRECT($A$1&amp;"!"&amp;CELL("address",AH43))&lt;&gt;0,INDIRECT($A$1&amp;"!"&amp;CELL("address",$AH43)),"-"),REPT("-",10)))&lt;&gt;0,(IF(INDIRECT($A$1&amp;"!"&amp;CELL("address",$CU43))&lt;&gt;"END",IF(INDIRECT($A$1&amp;"!"&amp;CELL("address",AH43))&lt;&gt;0,INDIRECT($A$1&amp;"!"&amp;CELL("address",$AH43)),"-"),REPT("-",10))),"-")</f>
        <v>#REF!</v>
      </c>
      <c r="F484" t="e">
        <f t="shared" ref="F484:F515" ca="1" si="134">IF(E484&lt;&gt;"-",IF(INDIRECT($A$1&amp;"!"&amp;CELL("address",$CU43))&lt;&gt;"END",IF(INDIRECT($A$1&amp;"!"&amp;CELL("address",AH43))&lt;&gt;0,INDIRECT($A$1&amp;"!"&amp;CELL("address",$AI43)),"-"),REPT("-",10)),"-")</f>
        <v>#REF!</v>
      </c>
      <c r="G484" t="e">
        <f t="shared" ref="G484:G515" ca="1" si="135">IF(E484&lt;&gt;"-",IF(INDIRECT($A$1&amp;"!"&amp;CELL("address",$CU43))&lt;&gt;"END",IF(INDIRECT($A$1&amp;"!"&amp;CELL("address",AH43))&lt;&gt;0,INDIRECT($A$1&amp;"!"&amp;CELL("address",$AJ43)),"-"),REPT("-",10)),"-")</f>
        <v>#REF!</v>
      </c>
      <c r="H484" t="e">
        <f t="shared" ref="H484:H515" ca="1" si="136">IF(E484&lt;&gt;"-",IF(INDIRECT($A$1&amp;"!"&amp;CELL("address",$CU43))&lt;&gt;"END",IF(INDIRECT($A$1&amp;"!"&amp;CELL("address",AH43))&lt;&gt;0,INDIRECT($A$1&amp;"!"&amp;CELL("address",$AK43)),"-"),REPT("-",10)),"-")</f>
        <v>#REF!</v>
      </c>
      <c r="I484" s="139" t="e">
        <f t="shared" ca="1" si="128"/>
        <v>#REF!</v>
      </c>
      <c r="J484" s="139" t="e">
        <f t="shared" ca="1" si="129"/>
        <v>#REF!</v>
      </c>
    </row>
    <row r="485" spans="1:10" hidden="1" x14ac:dyDescent="0.25">
      <c r="A485" s="2">
        <v>5</v>
      </c>
      <c r="B485" t="e">
        <f t="shared" ca="1" si="130"/>
        <v>#REF!</v>
      </c>
      <c r="C485" t="e">
        <f t="shared" ca="1" si="131"/>
        <v>#REF!</v>
      </c>
      <c r="D485" s="1" t="e">
        <f t="shared" ca="1" si="132"/>
        <v>#REF!</v>
      </c>
      <c r="E485" t="e">
        <f t="shared" ca="1" si="133"/>
        <v>#REF!</v>
      </c>
      <c r="F485" t="e">
        <f t="shared" ca="1" si="134"/>
        <v>#REF!</v>
      </c>
      <c r="G485" t="e">
        <f t="shared" ca="1" si="135"/>
        <v>#REF!</v>
      </c>
      <c r="H485" t="e">
        <f t="shared" ca="1" si="136"/>
        <v>#REF!</v>
      </c>
      <c r="I485" s="139" t="e">
        <f t="shared" ca="1" si="128"/>
        <v>#REF!</v>
      </c>
      <c r="J485" s="139" t="e">
        <f t="shared" ca="1" si="129"/>
        <v>#REF!</v>
      </c>
    </row>
    <row r="486" spans="1:10" hidden="1" x14ac:dyDescent="0.25">
      <c r="A486" s="2">
        <v>5</v>
      </c>
      <c r="B486" t="e">
        <f t="shared" ca="1" si="130"/>
        <v>#REF!</v>
      </c>
      <c r="C486" t="e">
        <f t="shared" ca="1" si="131"/>
        <v>#REF!</v>
      </c>
      <c r="D486" s="1" t="e">
        <f t="shared" ca="1" si="132"/>
        <v>#REF!</v>
      </c>
      <c r="E486" t="e">
        <f t="shared" ca="1" si="133"/>
        <v>#REF!</v>
      </c>
      <c r="F486" t="e">
        <f t="shared" ca="1" si="134"/>
        <v>#REF!</v>
      </c>
      <c r="G486" t="e">
        <f t="shared" ca="1" si="135"/>
        <v>#REF!</v>
      </c>
      <c r="H486" t="e">
        <f t="shared" ca="1" si="136"/>
        <v>#REF!</v>
      </c>
      <c r="I486" s="139" t="e">
        <f t="shared" ca="1" si="128"/>
        <v>#REF!</v>
      </c>
      <c r="J486" s="139" t="e">
        <f t="shared" ca="1" si="129"/>
        <v>#REF!</v>
      </c>
    </row>
    <row r="487" spans="1:10" hidden="1" x14ac:dyDescent="0.25">
      <c r="A487" s="2">
        <v>5</v>
      </c>
      <c r="B487" t="e">
        <f t="shared" ca="1" si="130"/>
        <v>#REF!</v>
      </c>
      <c r="C487" t="e">
        <f t="shared" ca="1" si="131"/>
        <v>#REF!</v>
      </c>
      <c r="D487" s="1" t="e">
        <f t="shared" ca="1" si="132"/>
        <v>#REF!</v>
      </c>
      <c r="E487" t="e">
        <f t="shared" ca="1" si="133"/>
        <v>#REF!</v>
      </c>
      <c r="F487" t="e">
        <f t="shared" ca="1" si="134"/>
        <v>#REF!</v>
      </c>
      <c r="G487" t="e">
        <f t="shared" ca="1" si="135"/>
        <v>#REF!</v>
      </c>
      <c r="H487" t="e">
        <f t="shared" ca="1" si="136"/>
        <v>#REF!</v>
      </c>
      <c r="I487" s="139" t="e">
        <f t="shared" ca="1" si="128"/>
        <v>#REF!</v>
      </c>
      <c r="J487" s="139" t="e">
        <f t="shared" ca="1" si="129"/>
        <v>#REF!</v>
      </c>
    </row>
    <row r="488" spans="1:10" hidden="1" x14ac:dyDescent="0.25">
      <c r="A488" s="2">
        <v>5</v>
      </c>
      <c r="B488" t="e">
        <f t="shared" ca="1" si="130"/>
        <v>#REF!</v>
      </c>
      <c r="C488" t="e">
        <f t="shared" ca="1" si="131"/>
        <v>#REF!</v>
      </c>
      <c r="D488" s="1" t="e">
        <f t="shared" ca="1" si="132"/>
        <v>#REF!</v>
      </c>
      <c r="E488" t="e">
        <f t="shared" ca="1" si="133"/>
        <v>#REF!</v>
      </c>
      <c r="F488" t="e">
        <f t="shared" ca="1" si="134"/>
        <v>#REF!</v>
      </c>
      <c r="G488" t="e">
        <f t="shared" ca="1" si="135"/>
        <v>#REF!</v>
      </c>
      <c r="H488" t="e">
        <f t="shared" ca="1" si="136"/>
        <v>#REF!</v>
      </c>
      <c r="I488" s="139" t="e">
        <f t="shared" ca="1" si="128"/>
        <v>#REF!</v>
      </c>
      <c r="J488" s="139" t="e">
        <f t="shared" ca="1" si="129"/>
        <v>#REF!</v>
      </c>
    </row>
    <row r="489" spans="1:10" hidden="1" x14ac:dyDescent="0.25">
      <c r="A489" s="2">
        <v>5</v>
      </c>
      <c r="B489" t="e">
        <f t="shared" ca="1" si="130"/>
        <v>#REF!</v>
      </c>
      <c r="C489" t="e">
        <f t="shared" ca="1" si="131"/>
        <v>#REF!</v>
      </c>
      <c r="D489" s="1" t="e">
        <f t="shared" ca="1" si="132"/>
        <v>#REF!</v>
      </c>
      <c r="E489" t="e">
        <f t="shared" ca="1" si="133"/>
        <v>#REF!</v>
      </c>
      <c r="F489" t="e">
        <f t="shared" ca="1" si="134"/>
        <v>#REF!</v>
      </c>
      <c r="G489" t="e">
        <f t="shared" ca="1" si="135"/>
        <v>#REF!</v>
      </c>
      <c r="H489" t="e">
        <f t="shared" ca="1" si="136"/>
        <v>#REF!</v>
      </c>
      <c r="I489" s="139" t="e">
        <f t="shared" ca="1" si="128"/>
        <v>#REF!</v>
      </c>
      <c r="J489" s="139" t="e">
        <f t="shared" ca="1" si="129"/>
        <v>#REF!</v>
      </c>
    </row>
    <row r="490" spans="1:10" hidden="1" x14ac:dyDescent="0.25">
      <c r="A490" s="2">
        <v>5</v>
      </c>
      <c r="B490" t="e">
        <f t="shared" ca="1" si="130"/>
        <v>#REF!</v>
      </c>
      <c r="C490" t="e">
        <f t="shared" ca="1" si="131"/>
        <v>#REF!</v>
      </c>
      <c r="D490" s="1" t="e">
        <f t="shared" ca="1" si="132"/>
        <v>#REF!</v>
      </c>
      <c r="E490" t="e">
        <f t="shared" ca="1" si="133"/>
        <v>#REF!</v>
      </c>
      <c r="F490" t="e">
        <f t="shared" ca="1" si="134"/>
        <v>#REF!</v>
      </c>
      <c r="G490" t="e">
        <f t="shared" ca="1" si="135"/>
        <v>#REF!</v>
      </c>
      <c r="H490" t="e">
        <f t="shared" ca="1" si="136"/>
        <v>#REF!</v>
      </c>
      <c r="I490" s="139" t="e">
        <f t="shared" ca="1" si="128"/>
        <v>#REF!</v>
      </c>
      <c r="J490" s="139" t="e">
        <f t="shared" ca="1" si="129"/>
        <v>#REF!</v>
      </c>
    </row>
    <row r="491" spans="1:10" hidden="1" x14ac:dyDescent="0.25">
      <c r="A491" s="2">
        <v>5</v>
      </c>
      <c r="B491" t="e">
        <f t="shared" ca="1" si="130"/>
        <v>#REF!</v>
      </c>
      <c r="C491" t="e">
        <f t="shared" ca="1" si="131"/>
        <v>#REF!</v>
      </c>
      <c r="D491" s="1" t="e">
        <f t="shared" ca="1" si="132"/>
        <v>#REF!</v>
      </c>
      <c r="E491" t="e">
        <f t="shared" ca="1" si="133"/>
        <v>#REF!</v>
      </c>
      <c r="F491" t="e">
        <f t="shared" ca="1" si="134"/>
        <v>#REF!</v>
      </c>
      <c r="G491" t="e">
        <f t="shared" ca="1" si="135"/>
        <v>#REF!</v>
      </c>
      <c r="H491" t="e">
        <f t="shared" ca="1" si="136"/>
        <v>#REF!</v>
      </c>
      <c r="I491" s="139" t="e">
        <f t="shared" ca="1" si="128"/>
        <v>#REF!</v>
      </c>
      <c r="J491" s="139" t="e">
        <f t="shared" ca="1" si="129"/>
        <v>#REF!</v>
      </c>
    </row>
    <row r="492" spans="1:10" hidden="1" x14ac:dyDescent="0.25">
      <c r="A492" s="2">
        <v>5</v>
      </c>
      <c r="B492" t="e">
        <f t="shared" ca="1" si="130"/>
        <v>#REF!</v>
      </c>
      <c r="C492" t="e">
        <f t="shared" ca="1" si="131"/>
        <v>#REF!</v>
      </c>
      <c r="D492" s="1" t="e">
        <f t="shared" ca="1" si="132"/>
        <v>#REF!</v>
      </c>
      <c r="E492" t="e">
        <f t="shared" ca="1" si="133"/>
        <v>#REF!</v>
      </c>
      <c r="F492" t="e">
        <f t="shared" ca="1" si="134"/>
        <v>#REF!</v>
      </c>
      <c r="G492" t="e">
        <f t="shared" ca="1" si="135"/>
        <v>#REF!</v>
      </c>
      <c r="H492" t="e">
        <f t="shared" ca="1" si="136"/>
        <v>#REF!</v>
      </c>
      <c r="I492" s="139" t="e">
        <f t="shared" ca="1" si="128"/>
        <v>#REF!</v>
      </c>
      <c r="J492" s="139" t="e">
        <f t="shared" ca="1" si="129"/>
        <v>#REF!</v>
      </c>
    </row>
    <row r="493" spans="1:10" hidden="1" x14ac:dyDescent="0.25">
      <c r="A493" s="2">
        <v>5</v>
      </c>
      <c r="B493" t="e">
        <f t="shared" ca="1" si="130"/>
        <v>#REF!</v>
      </c>
      <c r="C493" t="e">
        <f t="shared" ca="1" si="131"/>
        <v>#REF!</v>
      </c>
      <c r="D493" s="1" t="e">
        <f t="shared" ca="1" si="132"/>
        <v>#REF!</v>
      </c>
      <c r="E493" t="e">
        <f t="shared" ca="1" si="133"/>
        <v>#REF!</v>
      </c>
      <c r="F493" t="e">
        <f t="shared" ca="1" si="134"/>
        <v>#REF!</v>
      </c>
      <c r="G493" t="e">
        <f t="shared" ca="1" si="135"/>
        <v>#REF!</v>
      </c>
      <c r="H493" t="e">
        <f t="shared" ca="1" si="136"/>
        <v>#REF!</v>
      </c>
      <c r="I493" s="139" t="e">
        <f t="shared" ca="1" si="128"/>
        <v>#REF!</v>
      </c>
      <c r="J493" s="139" t="e">
        <f t="shared" ca="1" si="129"/>
        <v>#REF!</v>
      </c>
    </row>
    <row r="494" spans="1:10" hidden="1" x14ac:dyDescent="0.25">
      <c r="A494" s="2">
        <v>5</v>
      </c>
      <c r="B494" t="e">
        <f t="shared" ca="1" si="130"/>
        <v>#REF!</v>
      </c>
      <c r="C494" t="e">
        <f t="shared" ca="1" si="131"/>
        <v>#REF!</v>
      </c>
      <c r="D494" s="1" t="e">
        <f t="shared" ca="1" si="132"/>
        <v>#REF!</v>
      </c>
      <c r="E494" t="e">
        <f t="shared" ca="1" si="133"/>
        <v>#REF!</v>
      </c>
      <c r="F494" t="e">
        <f t="shared" ca="1" si="134"/>
        <v>#REF!</v>
      </c>
      <c r="G494" t="e">
        <f t="shared" ca="1" si="135"/>
        <v>#REF!</v>
      </c>
      <c r="H494" t="e">
        <f t="shared" ca="1" si="136"/>
        <v>#REF!</v>
      </c>
      <c r="I494" s="139" t="e">
        <f t="shared" ca="1" si="128"/>
        <v>#REF!</v>
      </c>
      <c r="J494" s="139" t="e">
        <f t="shared" ca="1" si="129"/>
        <v>#REF!</v>
      </c>
    </row>
    <row r="495" spans="1:10" hidden="1" x14ac:dyDescent="0.25">
      <c r="A495" s="2">
        <v>5</v>
      </c>
      <c r="B495" t="e">
        <f t="shared" ca="1" si="130"/>
        <v>#REF!</v>
      </c>
      <c r="C495" t="e">
        <f t="shared" ca="1" si="131"/>
        <v>#REF!</v>
      </c>
      <c r="D495" s="1" t="e">
        <f t="shared" ca="1" si="132"/>
        <v>#REF!</v>
      </c>
      <c r="E495" t="e">
        <f t="shared" ca="1" si="133"/>
        <v>#REF!</v>
      </c>
      <c r="F495" t="e">
        <f t="shared" ca="1" si="134"/>
        <v>#REF!</v>
      </c>
      <c r="G495" t="e">
        <f t="shared" ca="1" si="135"/>
        <v>#REF!</v>
      </c>
      <c r="H495" t="e">
        <f t="shared" ca="1" si="136"/>
        <v>#REF!</v>
      </c>
      <c r="I495" s="139" t="e">
        <f t="shared" ca="1" si="128"/>
        <v>#REF!</v>
      </c>
      <c r="J495" s="139" t="e">
        <f t="shared" ca="1" si="129"/>
        <v>#REF!</v>
      </c>
    </row>
    <row r="496" spans="1:10" hidden="1" x14ac:dyDescent="0.25">
      <c r="A496" s="2">
        <v>5</v>
      </c>
      <c r="B496" t="e">
        <f t="shared" ca="1" si="130"/>
        <v>#REF!</v>
      </c>
      <c r="C496" t="e">
        <f t="shared" ca="1" si="131"/>
        <v>#REF!</v>
      </c>
      <c r="D496" s="1" t="e">
        <f t="shared" ca="1" si="132"/>
        <v>#REF!</v>
      </c>
      <c r="E496" t="e">
        <f t="shared" ca="1" si="133"/>
        <v>#REF!</v>
      </c>
      <c r="F496" t="e">
        <f t="shared" ca="1" si="134"/>
        <v>#REF!</v>
      </c>
      <c r="G496" t="e">
        <f t="shared" ca="1" si="135"/>
        <v>#REF!</v>
      </c>
      <c r="H496" t="e">
        <f t="shared" ca="1" si="136"/>
        <v>#REF!</v>
      </c>
      <c r="I496" s="139" t="e">
        <f t="shared" ca="1" si="128"/>
        <v>#REF!</v>
      </c>
      <c r="J496" s="139" t="e">
        <f t="shared" ca="1" si="129"/>
        <v>#REF!</v>
      </c>
    </row>
    <row r="497" spans="1:10" hidden="1" x14ac:dyDescent="0.25">
      <c r="A497" s="2">
        <v>5</v>
      </c>
      <c r="B497" t="e">
        <f t="shared" ca="1" si="130"/>
        <v>#REF!</v>
      </c>
      <c r="C497" t="e">
        <f t="shared" ca="1" si="131"/>
        <v>#REF!</v>
      </c>
      <c r="D497" s="1" t="e">
        <f t="shared" ca="1" si="132"/>
        <v>#REF!</v>
      </c>
      <c r="E497" t="e">
        <f t="shared" ca="1" si="133"/>
        <v>#REF!</v>
      </c>
      <c r="F497" t="e">
        <f t="shared" ca="1" si="134"/>
        <v>#REF!</v>
      </c>
      <c r="G497" t="e">
        <f t="shared" ca="1" si="135"/>
        <v>#REF!</v>
      </c>
      <c r="H497" t="e">
        <f t="shared" ca="1" si="136"/>
        <v>#REF!</v>
      </c>
      <c r="I497" s="139" t="e">
        <f t="shared" ca="1" si="128"/>
        <v>#REF!</v>
      </c>
      <c r="J497" s="139" t="e">
        <f t="shared" ca="1" si="129"/>
        <v>#REF!</v>
      </c>
    </row>
    <row r="498" spans="1:10" hidden="1" x14ac:dyDescent="0.25">
      <c r="A498" s="2">
        <v>5</v>
      </c>
      <c r="B498" t="e">
        <f t="shared" ca="1" si="130"/>
        <v>#REF!</v>
      </c>
      <c r="C498" t="e">
        <f t="shared" ca="1" si="131"/>
        <v>#REF!</v>
      </c>
      <c r="D498" s="1" t="e">
        <f t="shared" ca="1" si="132"/>
        <v>#REF!</v>
      </c>
      <c r="E498" t="e">
        <f t="shared" ca="1" si="133"/>
        <v>#REF!</v>
      </c>
      <c r="F498" t="e">
        <f t="shared" ca="1" si="134"/>
        <v>#REF!</v>
      </c>
      <c r="G498" t="e">
        <f t="shared" ca="1" si="135"/>
        <v>#REF!</v>
      </c>
      <c r="H498" t="e">
        <f t="shared" ca="1" si="136"/>
        <v>#REF!</v>
      </c>
      <c r="I498" s="139" t="e">
        <f t="shared" ca="1" si="128"/>
        <v>#REF!</v>
      </c>
      <c r="J498" s="139" t="e">
        <f t="shared" ca="1" si="129"/>
        <v>#REF!</v>
      </c>
    </row>
    <row r="499" spans="1:10" hidden="1" x14ac:dyDescent="0.25">
      <c r="A499" s="2">
        <v>5</v>
      </c>
      <c r="B499" t="e">
        <f t="shared" ca="1" si="130"/>
        <v>#REF!</v>
      </c>
      <c r="C499" t="e">
        <f t="shared" ca="1" si="131"/>
        <v>#REF!</v>
      </c>
      <c r="D499" s="1" t="e">
        <f t="shared" ca="1" si="132"/>
        <v>#REF!</v>
      </c>
      <c r="E499" t="e">
        <f t="shared" ca="1" si="133"/>
        <v>#REF!</v>
      </c>
      <c r="F499" t="e">
        <f t="shared" ca="1" si="134"/>
        <v>#REF!</v>
      </c>
      <c r="G499" t="e">
        <f t="shared" ca="1" si="135"/>
        <v>#REF!</v>
      </c>
      <c r="H499" t="e">
        <f t="shared" ca="1" si="136"/>
        <v>#REF!</v>
      </c>
      <c r="I499" s="139" t="e">
        <f t="shared" ca="1" si="128"/>
        <v>#REF!</v>
      </c>
      <c r="J499" s="139" t="e">
        <f t="shared" ca="1" si="129"/>
        <v>#REF!</v>
      </c>
    </row>
    <row r="500" spans="1:10" hidden="1" x14ac:dyDescent="0.25">
      <c r="A500" s="2">
        <v>5</v>
      </c>
      <c r="B500" t="e">
        <f t="shared" ca="1" si="130"/>
        <v>#REF!</v>
      </c>
      <c r="C500" t="e">
        <f t="shared" ca="1" si="131"/>
        <v>#REF!</v>
      </c>
      <c r="D500" s="1" t="e">
        <f t="shared" ca="1" si="132"/>
        <v>#REF!</v>
      </c>
      <c r="E500" t="e">
        <f t="shared" ca="1" si="133"/>
        <v>#REF!</v>
      </c>
      <c r="F500" t="e">
        <f t="shared" ca="1" si="134"/>
        <v>#REF!</v>
      </c>
      <c r="G500" t="e">
        <f t="shared" ca="1" si="135"/>
        <v>#REF!</v>
      </c>
      <c r="H500" t="e">
        <f t="shared" ca="1" si="136"/>
        <v>#REF!</v>
      </c>
      <c r="I500" s="139" t="e">
        <f t="shared" ca="1" si="128"/>
        <v>#REF!</v>
      </c>
      <c r="J500" s="139" t="e">
        <f t="shared" ca="1" si="129"/>
        <v>#REF!</v>
      </c>
    </row>
    <row r="501" spans="1:10" hidden="1" x14ac:dyDescent="0.25">
      <c r="A501" s="2">
        <v>5</v>
      </c>
      <c r="B501" t="e">
        <f t="shared" ca="1" si="130"/>
        <v>#REF!</v>
      </c>
      <c r="C501" t="e">
        <f t="shared" ca="1" si="131"/>
        <v>#REF!</v>
      </c>
      <c r="D501" s="1" t="e">
        <f t="shared" ca="1" si="132"/>
        <v>#REF!</v>
      </c>
      <c r="E501" t="e">
        <f t="shared" ca="1" si="133"/>
        <v>#REF!</v>
      </c>
      <c r="F501" t="e">
        <f t="shared" ca="1" si="134"/>
        <v>#REF!</v>
      </c>
      <c r="G501" t="e">
        <f t="shared" ca="1" si="135"/>
        <v>#REF!</v>
      </c>
      <c r="H501" t="e">
        <f t="shared" ca="1" si="136"/>
        <v>#REF!</v>
      </c>
      <c r="I501" s="139" t="e">
        <f t="shared" ca="1" si="128"/>
        <v>#REF!</v>
      </c>
      <c r="J501" s="139" t="e">
        <f t="shared" ca="1" si="129"/>
        <v>#REF!</v>
      </c>
    </row>
    <row r="502" spans="1:10" hidden="1" x14ac:dyDescent="0.25">
      <c r="A502" s="2">
        <v>5</v>
      </c>
      <c r="B502" t="e">
        <f t="shared" ca="1" si="130"/>
        <v>#REF!</v>
      </c>
      <c r="C502" t="e">
        <f t="shared" ca="1" si="131"/>
        <v>#REF!</v>
      </c>
      <c r="D502" s="1" t="e">
        <f t="shared" ca="1" si="132"/>
        <v>#REF!</v>
      </c>
      <c r="E502" t="e">
        <f t="shared" ca="1" si="133"/>
        <v>#REF!</v>
      </c>
      <c r="F502" t="e">
        <f t="shared" ca="1" si="134"/>
        <v>#REF!</v>
      </c>
      <c r="G502" t="e">
        <f t="shared" ca="1" si="135"/>
        <v>#REF!</v>
      </c>
      <c r="H502" t="e">
        <f t="shared" ca="1" si="136"/>
        <v>#REF!</v>
      </c>
      <c r="I502" s="139" t="e">
        <f t="shared" ca="1" si="128"/>
        <v>#REF!</v>
      </c>
      <c r="J502" s="139" t="e">
        <f t="shared" ca="1" si="129"/>
        <v>#REF!</v>
      </c>
    </row>
    <row r="503" spans="1:10" hidden="1" x14ac:dyDescent="0.25">
      <c r="A503" s="2">
        <v>5</v>
      </c>
      <c r="B503" t="e">
        <f t="shared" ca="1" si="130"/>
        <v>#REF!</v>
      </c>
      <c r="C503" t="e">
        <f t="shared" ca="1" si="131"/>
        <v>#REF!</v>
      </c>
      <c r="D503" s="1" t="e">
        <f t="shared" ca="1" si="132"/>
        <v>#REF!</v>
      </c>
      <c r="E503" t="e">
        <f t="shared" ca="1" si="133"/>
        <v>#REF!</v>
      </c>
      <c r="F503" t="e">
        <f t="shared" ca="1" si="134"/>
        <v>#REF!</v>
      </c>
      <c r="G503" t="e">
        <f t="shared" ca="1" si="135"/>
        <v>#REF!</v>
      </c>
      <c r="H503" t="e">
        <f t="shared" ca="1" si="136"/>
        <v>#REF!</v>
      </c>
      <c r="I503" s="139" t="e">
        <f t="shared" ca="1" si="128"/>
        <v>#REF!</v>
      </c>
      <c r="J503" s="139" t="e">
        <f t="shared" ca="1" si="129"/>
        <v>#REF!</v>
      </c>
    </row>
    <row r="504" spans="1:10" hidden="1" x14ac:dyDescent="0.25">
      <c r="A504" s="2">
        <v>5</v>
      </c>
      <c r="B504" t="e">
        <f t="shared" ca="1" si="130"/>
        <v>#REF!</v>
      </c>
      <c r="C504" t="e">
        <f t="shared" ca="1" si="131"/>
        <v>#REF!</v>
      </c>
      <c r="D504" s="1" t="e">
        <f t="shared" ca="1" si="132"/>
        <v>#REF!</v>
      </c>
      <c r="E504" t="e">
        <f t="shared" ca="1" si="133"/>
        <v>#REF!</v>
      </c>
      <c r="F504" t="e">
        <f t="shared" ca="1" si="134"/>
        <v>#REF!</v>
      </c>
      <c r="G504" t="e">
        <f t="shared" ca="1" si="135"/>
        <v>#REF!</v>
      </c>
      <c r="H504" t="e">
        <f t="shared" ca="1" si="136"/>
        <v>#REF!</v>
      </c>
      <c r="I504" s="139" t="e">
        <f t="shared" ca="1" si="128"/>
        <v>#REF!</v>
      </c>
      <c r="J504" s="139" t="e">
        <f t="shared" ca="1" si="129"/>
        <v>#REF!</v>
      </c>
    </row>
    <row r="505" spans="1:10" hidden="1" x14ac:dyDescent="0.25">
      <c r="A505" s="2">
        <v>5</v>
      </c>
      <c r="B505" t="e">
        <f t="shared" ca="1" si="130"/>
        <v>#REF!</v>
      </c>
      <c r="C505" t="e">
        <f t="shared" ca="1" si="131"/>
        <v>#REF!</v>
      </c>
      <c r="D505" s="1" t="e">
        <f t="shared" ca="1" si="132"/>
        <v>#REF!</v>
      </c>
      <c r="E505" t="e">
        <f t="shared" ca="1" si="133"/>
        <v>#REF!</v>
      </c>
      <c r="F505" t="e">
        <f t="shared" ca="1" si="134"/>
        <v>#REF!</v>
      </c>
      <c r="G505" t="e">
        <f t="shared" ca="1" si="135"/>
        <v>#REF!</v>
      </c>
      <c r="H505" t="e">
        <f t="shared" ca="1" si="136"/>
        <v>#REF!</v>
      </c>
      <c r="I505" s="139" t="e">
        <f t="shared" ca="1" si="128"/>
        <v>#REF!</v>
      </c>
      <c r="J505" s="139" t="e">
        <f t="shared" ca="1" si="129"/>
        <v>#REF!</v>
      </c>
    </row>
    <row r="506" spans="1:10" hidden="1" x14ac:dyDescent="0.25">
      <c r="A506" s="2">
        <v>5</v>
      </c>
      <c r="B506" t="e">
        <f t="shared" ca="1" si="130"/>
        <v>#REF!</v>
      </c>
      <c r="C506" t="e">
        <f t="shared" ca="1" si="131"/>
        <v>#REF!</v>
      </c>
      <c r="D506" s="1" t="e">
        <f t="shared" ca="1" si="132"/>
        <v>#REF!</v>
      </c>
      <c r="E506" t="e">
        <f t="shared" ca="1" si="133"/>
        <v>#REF!</v>
      </c>
      <c r="F506" t="e">
        <f t="shared" ca="1" si="134"/>
        <v>#REF!</v>
      </c>
      <c r="G506" t="e">
        <f t="shared" ca="1" si="135"/>
        <v>#REF!</v>
      </c>
      <c r="H506" t="e">
        <f t="shared" ca="1" si="136"/>
        <v>#REF!</v>
      </c>
      <c r="I506" s="139" t="e">
        <f t="shared" ca="1" si="128"/>
        <v>#REF!</v>
      </c>
      <c r="J506" s="139" t="e">
        <f t="shared" ca="1" si="129"/>
        <v>#REF!</v>
      </c>
    </row>
    <row r="507" spans="1:10" hidden="1" x14ac:dyDescent="0.25">
      <c r="A507" s="2">
        <v>5</v>
      </c>
      <c r="B507" t="e">
        <f t="shared" ca="1" si="130"/>
        <v>#REF!</v>
      </c>
      <c r="C507" t="e">
        <f t="shared" ca="1" si="131"/>
        <v>#REF!</v>
      </c>
      <c r="D507" s="1" t="e">
        <f t="shared" ca="1" si="132"/>
        <v>#REF!</v>
      </c>
      <c r="E507" t="e">
        <f t="shared" ca="1" si="133"/>
        <v>#REF!</v>
      </c>
      <c r="F507" t="e">
        <f t="shared" ca="1" si="134"/>
        <v>#REF!</v>
      </c>
      <c r="G507" t="e">
        <f t="shared" ca="1" si="135"/>
        <v>#REF!</v>
      </c>
      <c r="H507" t="e">
        <f t="shared" ca="1" si="136"/>
        <v>#REF!</v>
      </c>
      <c r="I507" s="139" t="e">
        <f t="shared" ca="1" si="128"/>
        <v>#REF!</v>
      </c>
      <c r="J507" s="139" t="e">
        <f t="shared" ca="1" si="129"/>
        <v>#REF!</v>
      </c>
    </row>
    <row r="508" spans="1:10" hidden="1" x14ac:dyDescent="0.25">
      <c r="A508" s="2">
        <v>5</v>
      </c>
      <c r="B508" t="e">
        <f t="shared" ca="1" si="130"/>
        <v>#REF!</v>
      </c>
      <c r="C508" t="e">
        <f t="shared" ca="1" si="131"/>
        <v>#REF!</v>
      </c>
      <c r="D508" s="1" t="e">
        <f t="shared" ca="1" si="132"/>
        <v>#REF!</v>
      </c>
      <c r="E508" t="e">
        <f t="shared" ca="1" si="133"/>
        <v>#REF!</v>
      </c>
      <c r="F508" t="e">
        <f t="shared" ca="1" si="134"/>
        <v>#REF!</v>
      </c>
      <c r="G508" t="e">
        <f t="shared" ca="1" si="135"/>
        <v>#REF!</v>
      </c>
      <c r="H508" t="e">
        <f t="shared" ca="1" si="136"/>
        <v>#REF!</v>
      </c>
      <c r="I508" s="139" t="e">
        <f t="shared" ca="1" si="128"/>
        <v>#REF!</v>
      </c>
      <c r="J508" s="139" t="e">
        <f t="shared" ca="1" si="129"/>
        <v>#REF!</v>
      </c>
    </row>
    <row r="509" spans="1:10" hidden="1" x14ac:dyDescent="0.25">
      <c r="A509" s="2">
        <v>5</v>
      </c>
      <c r="B509" t="e">
        <f t="shared" ca="1" si="130"/>
        <v>#REF!</v>
      </c>
      <c r="C509" t="e">
        <f t="shared" ca="1" si="131"/>
        <v>#REF!</v>
      </c>
      <c r="D509" s="1" t="e">
        <f t="shared" ca="1" si="132"/>
        <v>#REF!</v>
      </c>
      <c r="E509" t="e">
        <f t="shared" ca="1" si="133"/>
        <v>#REF!</v>
      </c>
      <c r="F509" t="e">
        <f t="shared" ca="1" si="134"/>
        <v>#REF!</v>
      </c>
      <c r="G509" t="e">
        <f t="shared" ca="1" si="135"/>
        <v>#REF!</v>
      </c>
      <c r="H509" t="e">
        <f t="shared" ca="1" si="136"/>
        <v>#REF!</v>
      </c>
      <c r="I509" s="139" t="e">
        <f t="shared" ca="1" si="128"/>
        <v>#REF!</v>
      </c>
      <c r="J509" s="139" t="e">
        <f t="shared" ca="1" si="129"/>
        <v>#REF!</v>
      </c>
    </row>
    <row r="510" spans="1:10" hidden="1" x14ac:dyDescent="0.25">
      <c r="A510" s="2">
        <v>5</v>
      </c>
      <c r="B510" t="e">
        <f t="shared" ca="1" si="130"/>
        <v>#REF!</v>
      </c>
      <c r="C510" t="e">
        <f t="shared" ca="1" si="131"/>
        <v>#REF!</v>
      </c>
      <c r="D510" s="1" t="e">
        <f t="shared" ca="1" si="132"/>
        <v>#REF!</v>
      </c>
      <c r="E510" t="e">
        <f t="shared" ca="1" si="133"/>
        <v>#REF!</v>
      </c>
      <c r="F510" t="e">
        <f t="shared" ca="1" si="134"/>
        <v>#REF!</v>
      </c>
      <c r="G510" t="e">
        <f t="shared" ca="1" si="135"/>
        <v>#REF!</v>
      </c>
      <c r="H510" t="e">
        <f t="shared" ca="1" si="136"/>
        <v>#REF!</v>
      </c>
      <c r="I510" s="139" t="e">
        <f t="shared" ca="1" si="128"/>
        <v>#REF!</v>
      </c>
      <c r="J510" s="139" t="e">
        <f t="shared" ca="1" si="129"/>
        <v>#REF!</v>
      </c>
    </row>
    <row r="511" spans="1:10" hidden="1" x14ac:dyDescent="0.25">
      <c r="A511" s="2">
        <v>5</v>
      </c>
      <c r="B511" t="e">
        <f t="shared" ca="1" si="130"/>
        <v>#REF!</v>
      </c>
      <c r="C511" t="e">
        <f t="shared" ca="1" si="131"/>
        <v>#REF!</v>
      </c>
      <c r="D511" s="1" t="e">
        <f t="shared" ca="1" si="132"/>
        <v>#REF!</v>
      </c>
      <c r="E511" t="e">
        <f t="shared" ca="1" si="133"/>
        <v>#REF!</v>
      </c>
      <c r="F511" t="e">
        <f t="shared" ca="1" si="134"/>
        <v>#REF!</v>
      </c>
      <c r="G511" t="e">
        <f t="shared" ca="1" si="135"/>
        <v>#REF!</v>
      </c>
      <c r="H511" t="e">
        <f t="shared" ca="1" si="136"/>
        <v>#REF!</v>
      </c>
      <c r="I511" s="139" t="e">
        <f t="shared" ca="1" si="128"/>
        <v>#REF!</v>
      </c>
      <c r="J511" s="139" t="e">
        <f t="shared" ca="1" si="129"/>
        <v>#REF!</v>
      </c>
    </row>
    <row r="512" spans="1:10" hidden="1" x14ac:dyDescent="0.25">
      <c r="A512" s="2">
        <v>5</v>
      </c>
      <c r="B512" t="e">
        <f t="shared" ca="1" si="130"/>
        <v>#REF!</v>
      </c>
      <c r="C512" t="e">
        <f t="shared" ca="1" si="131"/>
        <v>#REF!</v>
      </c>
      <c r="D512" s="1" t="e">
        <f t="shared" ca="1" si="132"/>
        <v>#REF!</v>
      </c>
      <c r="E512" t="e">
        <f t="shared" ca="1" si="133"/>
        <v>#REF!</v>
      </c>
      <c r="F512" t="e">
        <f t="shared" ca="1" si="134"/>
        <v>#REF!</v>
      </c>
      <c r="G512" t="e">
        <f t="shared" ca="1" si="135"/>
        <v>#REF!</v>
      </c>
      <c r="H512" t="e">
        <f t="shared" ca="1" si="136"/>
        <v>#REF!</v>
      </c>
      <c r="I512" s="139" t="e">
        <f t="shared" ca="1" si="128"/>
        <v>#REF!</v>
      </c>
      <c r="J512" s="139" t="e">
        <f t="shared" ca="1" si="129"/>
        <v>#REF!</v>
      </c>
    </row>
    <row r="513" spans="1:10" hidden="1" x14ac:dyDescent="0.25">
      <c r="A513" s="2">
        <v>5</v>
      </c>
      <c r="B513" t="e">
        <f t="shared" ca="1" si="130"/>
        <v>#REF!</v>
      </c>
      <c r="C513" t="e">
        <f t="shared" ca="1" si="131"/>
        <v>#REF!</v>
      </c>
      <c r="D513" s="1" t="e">
        <f t="shared" ca="1" si="132"/>
        <v>#REF!</v>
      </c>
      <c r="E513" t="e">
        <f t="shared" ca="1" si="133"/>
        <v>#REF!</v>
      </c>
      <c r="F513" t="e">
        <f t="shared" ca="1" si="134"/>
        <v>#REF!</v>
      </c>
      <c r="G513" t="e">
        <f t="shared" ca="1" si="135"/>
        <v>#REF!</v>
      </c>
      <c r="H513" t="e">
        <f t="shared" ca="1" si="136"/>
        <v>#REF!</v>
      </c>
      <c r="I513" s="139" t="e">
        <f t="shared" ca="1" si="128"/>
        <v>#REF!</v>
      </c>
      <c r="J513" s="139" t="e">
        <f t="shared" ca="1" si="129"/>
        <v>#REF!</v>
      </c>
    </row>
    <row r="514" spans="1:10" hidden="1" x14ac:dyDescent="0.25">
      <c r="A514" s="2">
        <v>5</v>
      </c>
      <c r="B514" t="e">
        <f t="shared" ca="1" si="130"/>
        <v>#REF!</v>
      </c>
      <c r="C514" t="e">
        <f t="shared" ca="1" si="131"/>
        <v>#REF!</v>
      </c>
      <c r="D514" s="1" t="e">
        <f t="shared" ca="1" si="132"/>
        <v>#REF!</v>
      </c>
      <c r="E514" t="e">
        <f t="shared" ca="1" si="133"/>
        <v>#REF!</v>
      </c>
      <c r="F514" t="e">
        <f t="shared" ca="1" si="134"/>
        <v>#REF!</v>
      </c>
      <c r="G514" t="e">
        <f t="shared" ca="1" si="135"/>
        <v>#REF!</v>
      </c>
      <c r="H514" t="e">
        <f t="shared" ca="1" si="136"/>
        <v>#REF!</v>
      </c>
      <c r="I514" s="139" t="e">
        <f t="shared" ca="1" si="128"/>
        <v>#REF!</v>
      </c>
      <c r="J514" s="139" t="e">
        <f t="shared" ca="1" si="129"/>
        <v>#REF!</v>
      </c>
    </row>
    <row r="515" spans="1:10" hidden="1" x14ac:dyDescent="0.25">
      <c r="A515" s="2">
        <v>5</v>
      </c>
      <c r="B515" t="e">
        <f t="shared" ca="1" si="130"/>
        <v>#REF!</v>
      </c>
      <c r="C515" t="e">
        <f t="shared" ca="1" si="131"/>
        <v>#REF!</v>
      </c>
      <c r="D515" s="1" t="e">
        <f t="shared" ca="1" si="132"/>
        <v>#REF!</v>
      </c>
      <c r="E515" t="e">
        <f t="shared" ca="1" si="133"/>
        <v>#REF!</v>
      </c>
      <c r="F515" t="e">
        <f t="shared" ca="1" si="134"/>
        <v>#REF!</v>
      </c>
      <c r="G515" t="e">
        <f t="shared" ca="1" si="135"/>
        <v>#REF!</v>
      </c>
      <c r="H515" t="e">
        <f t="shared" ca="1" si="136"/>
        <v>#REF!</v>
      </c>
      <c r="I515" s="139" t="e">
        <f t="shared" ca="1" si="128"/>
        <v>#REF!</v>
      </c>
      <c r="J515" s="139" t="e">
        <f t="shared" ca="1" si="129"/>
        <v>#REF!</v>
      </c>
    </row>
    <row r="516" spans="1:10" hidden="1" x14ac:dyDescent="0.25">
      <c r="A516" s="2">
        <v>5</v>
      </c>
      <c r="B516" t="e">
        <f t="shared" ref="B516:B531" ca="1" si="137">IF(E516&lt;&gt;"-",IF(INDIRECT($A$1&amp;"!"&amp;CELL("address",$CU75))&lt;&gt;"END",IF(INDIRECT($A$1&amp;"!"&amp;CELL("address",AH75))&lt;&gt;0,INDIRECT($A$1&amp;"!"&amp;CELL("address",$F75)),"-"),REPT("-",10)),"-")</f>
        <v>#REF!</v>
      </c>
      <c r="C516" t="e">
        <f t="shared" ref="C516:C531" ca="1" si="138">IF(E516&lt;&gt;"-",IF(INDIRECT($A$1&amp;"!"&amp;CELL("address",$CU75))&lt;&gt;"END",IF(INDIRECT($A$1&amp;"!"&amp;CELL("address",AH75))&lt;&gt;0,INDIRECT($A$1&amp;"!"&amp;CELL("address",$CU75)),"-"),REPT("-",10)),"-")</f>
        <v>#REF!</v>
      </c>
      <c r="D516" s="1" t="e">
        <f t="shared" ref="D516:D531" ca="1" si="139">IF(E516&lt;&gt;"-",IF(INDIRECT($A$1&amp;"!"&amp;CELL("address",$CU75))&lt;&gt;"END",IF(INDIRECT($A$1&amp;"!"&amp;CELL("address",AH75))&lt;&gt;0,INDIRECT($A$1&amp;"!"&amp;CELL("address",$H75)),"-"),REPT("-",10)),"-")</f>
        <v>#REF!</v>
      </c>
      <c r="E516" t="e">
        <f t="shared" ref="E516:E531" ca="1" si="140">IF((IF(INDIRECT($A$1&amp;"!"&amp;CELL("address",$CU75))&lt;&gt;"END",IF(INDIRECT($A$1&amp;"!"&amp;CELL("address",AH75))&lt;&gt;0,INDIRECT($A$1&amp;"!"&amp;CELL("address",$AH75)),"-"),REPT("-",10)))&lt;&gt;0,(IF(INDIRECT($A$1&amp;"!"&amp;CELL("address",$CU75))&lt;&gt;"END",IF(INDIRECT($A$1&amp;"!"&amp;CELL("address",AH75))&lt;&gt;0,INDIRECT($A$1&amp;"!"&amp;CELL("address",$AH75)),"-"),REPT("-",10))),"-")</f>
        <v>#REF!</v>
      </c>
      <c r="F516" t="e">
        <f t="shared" ref="F516:F531" ca="1" si="141">IF(E516&lt;&gt;"-",IF(INDIRECT($A$1&amp;"!"&amp;CELL("address",$CU75))&lt;&gt;"END",IF(INDIRECT($A$1&amp;"!"&amp;CELL("address",AH75))&lt;&gt;0,INDIRECT($A$1&amp;"!"&amp;CELL("address",$AI75)),"-"),REPT("-",10)),"-")</f>
        <v>#REF!</v>
      </c>
      <c r="G516" t="e">
        <f t="shared" ref="G516:G531" ca="1" si="142">IF(E516&lt;&gt;"-",IF(INDIRECT($A$1&amp;"!"&amp;CELL("address",$CU75))&lt;&gt;"END",IF(INDIRECT($A$1&amp;"!"&amp;CELL("address",AH75))&lt;&gt;0,INDIRECT($A$1&amp;"!"&amp;CELL("address",$AJ75)),"-"),REPT("-",10)),"-")</f>
        <v>#REF!</v>
      </c>
      <c r="H516" t="e">
        <f t="shared" ref="H516:H531" ca="1" si="143">IF(E516&lt;&gt;"-",IF(INDIRECT($A$1&amp;"!"&amp;CELL("address",$CU75))&lt;&gt;"END",IF(INDIRECT($A$1&amp;"!"&amp;CELL("address",AH75))&lt;&gt;0,INDIRECT($A$1&amp;"!"&amp;CELL("address",$AK75)),"-"),REPT("-",10)),"-")</f>
        <v>#REF!</v>
      </c>
      <c r="I516" s="139" t="e">
        <f t="shared" ca="1" si="128"/>
        <v>#REF!</v>
      </c>
      <c r="J516" s="139" t="e">
        <f t="shared" ca="1" si="129"/>
        <v>#REF!</v>
      </c>
    </row>
    <row r="517" spans="1:10" hidden="1" x14ac:dyDescent="0.25">
      <c r="A517" s="2">
        <v>5</v>
      </c>
      <c r="B517" t="e">
        <f t="shared" ca="1" si="137"/>
        <v>#REF!</v>
      </c>
      <c r="C517" t="e">
        <f t="shared" ca="1" si="138"/>
        <v>#REF!</v>
      </c>
      <c r="D517" s="1" t="e">
        <f t="shared" ca="1" si="139"/>
        <v>#REF!</v>
      </c>
      <c r="E517" t="e">
        <f t="shared" ca="1" si="140"/>
        <v>#REF!</v>
      </c>
      <c r="F517" t="e">
        <f t="shared" ca="1" si="141"/>
        <v>#REF!</v>
      </c>
      <c r="G517" t="e">
        <f t="shared" ca="1" si="142"/>
        <v>#REF!</v>
      </c>
      <c r="H517" t="e">
        <f t="shared" ca="1" si="143"/>
        <v>#REF!</v>
      </c>
      <c r="I517" s="139" t="e">
        <f t="shared" ref="I517:I580" ca="1" si="144">B517&amp;D517&amp;E517</f>
        <v>#REF!</v>
      </c>
      <c r="J517" s="139" t="e">
        <f t="shared" ref="J517:J580" ca="1" si="145">D517&amp;E517</f>
        <v>#REF!</v>
      </c>
    </row>
    <row r="518" spans="1:10" hidden="1" x14ac:dyDescent="0.25">
      <c r="A518" s="2">
        <v>5</v>
      </c>
      <c r="B518" t="e">
        <f t="shared" ca="1" si="137"/>
        <v>#REF!</v>
      </c>
      <c r="C518" t="e">
        <f t="shared" ca="1" si="138"/>
        <v>#REF!</v>
      </c>
      <c r="D518" s="1" t="e">
        <f t="shared" ca="1" si="139"/>
        <v>#REF!</v>
      </c>
      <c r="E518" t="e">
        <f t="shared" ca="1" si="140"/>
        <v>#REF!</v>
      </c>
      <c r="F518" t="e">
        <f t="shared" ca="1" si="141"/>
        <v>#REF!</v>
      </c>
      <c r="G518" t="e">
        <f t="shared" ca="1" si="142"/>
        <v>#REF!</v>
      </c>
      <c r="H518" t="e">
        <f t="shared" ca="1" si="143"/>
        <v>#REF!</v>
      </c>
      <c r="I518" s="139" t="e">
        <f t="shared" ca="1" si="144"/>
        <v>#REF!</v>
      </c>
      <c r="J518" s="139" t="e">
        <f t="shared" ca="1" si="145"/>
        <v>#REF!</v>
      </c>
    </row>
    <row r="519" spans="1:10" hidden="1" x14ac:dyDescent="0.25">
      <c r="A519" s="2">
        <v>5</v>
      </c>
      <c r="B519" t="e">
        <f t="shared" ca="1" si="137"/>
        <v>#REF!</v>
      </c>
      <c r="C519" t="e">
        <f t="shared" ca="1" si="138"/>
        <v>#REF!</v>
      </c>
      <c r="D519" s="1" t="e">
        <f t="shared" ca="1" si="139"/>
        <v>#REF!</v>
      </c>
      <c r="E519" t="e">
        <f t="shared" ca="1" si="140"/>
        <v>#REF!</v>
      </c>
      <c r="F519" t="e">
        <f t="shared" ca="1" si="141"/>
        <v>#REF!</v>
      </c>
      <c r="G519" t="e">
        <f t="shared" ca="1" si="142"/>
        <v>#REF!</v>
      </c>
      <c r="H519" t="e">
        <f t="shared" ca="1" si="143"/>
        <v>#REF!</v>
      </c>
      <c r="I519" s="139" t="e">
        <f t="shared" ca="1" si="144"/>
        <v>#REF!</v>
      </c>
      <c r="J519" s="139" t="e">
        <f t="shared" ca="1" si="145"/>
        <v>#REF!</v>
      </c>
    </row>
    <row r="520" spans="1:10" hidden="1" x14ac:dyDescent="0.25">
      <c r="A520" s="2">
        <v>5</v>
      </c>
      <c r="B520" t="e">
        <f t="shared" ca="1" si="137"/>
        <v>#REF!</v>
      </c>
      <c r="C520" t="e">
        <f t="shared" ca="1" si="138"/>
        <v>#REF!</v>
      </c>
      <c r="D520" s="1" t="e">
        <f t="shared" ca="1" si="139"/>
        <v>#REF!</v>
      </c>
      <c r="E520" t="e">
        <f t="shared" ca="1" si="140"/>
        <v>#REF!</v>
      </c>
      <c r="F520" t="e">
        <f t="shared" ca="1" si="141"/>
        <v>#REF!</v>
      </c>
      <c r="G520" t="e">
        <f t="shared" ca="1" si="142"/>
        <v>#REF!</v>
      </c>
      <c r="H520" t="e">
        <f t="shared" ca="1" si="143"/>
        <v>#REF!</v>
      </c>
      <c r="I520" s="139" t="e">
        <f t="shared" ca="1" si="144"/>
        <v>#REF!</v>
      </c>
      <c r="J520" s="139" t="e">
        <f t="shared" ca="1" si="145"/>
        <v>#REF!</v>
      </c>
    </row>
    <row r="521" spans="1:10" hidden="1" x14ac:dyDescent="0.25">
      <c r="A521" s="2">
        <v>5</v>
      </c>
      <c r="B521" t="e">
        <f t="shared" ca="1" si="137"/>
        <v>#REF!</v>
      </c>
      <c r="C521" t="e">
        <f t="shared" ca="1" si="138"/>
        <v>#REF!</v>
      </c>
      <c r="D521" s="1" t="e">
        <f t="shared" ca="1" si="139"/>
        <v>#REF!</v>
      </c>
      <c r="E521" t="e">
        <f t="shared" ca="1" si="140"/>
        <v>#REF!</v>
      </c>
      <c r="F521" t="e">
        <f t="shared" ca="1" si="141"/>
        <v>#REF!</v>
      </c>
      <c r="G521" t="e">
        <f t="shared" ca="1" si="142"/>
        <v>#REF!</v>
      </c>
      <c r="H521" t="e">
        <f t="shared" ca="1" si="143"/>
        <v>#REF!</v>
      </c>
      <c r="I521" s="139" t="e">
        <f t="shared" ca="1" si="144"/>
        <v>#REF!</v>
      </c>
      <c r="J521" s="139" t="e">
        <f t="shared" ca="1" si="145"/>
        <v>#REF!</v>
      </c>
    </row>
    <row r="522" spans="1:10" hidden="1" x14ac:dyDescent="0.25">
      <c r="A522" s="2">
        <v>5</v>
      </c>
      <c r="B522" t="e">
        <f t="shared" ca="1" si="137"/>
        <v>#REF!</v>
      </c>
      <c r="C522" t="e">
        <f t="shared" ca="1" si="138"/>
        <v>#REF!</v>
      </c>
      <c r="D522" s="1" t="e">
        <f t="shared" ca="1" si="139"/>
        <v>#REF!</v>
      </c>
      <c r="E522" t="e">
        <f t="shared" ca="1" si="140"/>
        <v>#REF!</v>
      </c>
      <c r="F522" t="e">
        <f t="shared" ca="1" si="141"/>
        <v>#REF!</v>
      </c>
      <c r="G522" t="e">
        <f t="shared" ca="1" si="142"/>
        <v>#REF!</v>
      </c>
      <c r="H522" t="e">
        <f t="shared" ca="1" si="143"/>
        <v>#REF!</v>
      </c>
      <c r="I522" s="139" t="e">
        <f t="shared" ca="1" si="144"/>
        <v>#REF!</v>
      </c>
      <c r="J522" s="139" t="e">
        <f t="shared" ca="1" si="145"/>
        <v>#REF!</v>
      </c>
    </row>
    <row r="523" spans="1:10" hidden="1" x14ac:dyDescent="0.25">
      <c r="A523" s="2">
        <v>5</v>
      </c>
      <c r="B523" t="e">
        <f t="shared" ca="1" si="137"/>
        <v>#REF!</v>
      </c>
      <c r="C523" t="e">
        <f t="shared" ca="1" si="138"/>
        <v>#REF!</v>
      </c>
      <c r="D523" s="1" t="e">
        <f t="shared" ca="1" si="139"/>
        <v>#REF!</v>
      </c>
      <c r="E523" t="e">
        <f t="shared" ca="1" si="140"/>
        <v>#REF!</v>
      </c>
      <c r="F523" t="e">
        <f t="shared" ca="1" si="141"/>
        <v>#REF!</v>
      </c>
      <c r="G523" t="e">
        <f t="shared" ca="1" si="142"/>
        <v>#REF!</v>
      </c>
      <c r="H523" t="e">
        <f t="shared" ca="1" si="143"/>
        <v>#REF!</v>
      </c>
      <c r="I523" s="139" t="e">
        <f t="shared" ca="1" si="144"/>
        <v>#REF!</v>
      </c>
      <c r="J523" s="139" t="e">
        <f t="shared" ca="1" si="145"/>
        <v>#REF!</v>
      </c>
    </row>
    <row r="524" spans="1:10" hidden="1" x14ac:dyDescent="0.25">
      <c r="A524" s="2">
        <v>5</v>
      </c>
      <c r="B524" t="e">
        <f t="shared" ca="1" si="137"/>
        <v>#REF!</v>
      </c>
      <c r="C524" t="e">
        <f t="shared" ca="1" si="138"/>
        <v>#REF!</v>
      </c>
      <c r="D524" s="1" t="e">
        <f t="shared" ca="1" si="139"/>
        <v>#REF!</v>
      </c>
      <c r="E524" t="e">
        <f t="shared" ca="1" si="140"/>
        <v>#REF!</v>
      </c>
      <c r="F524" t="e">
        <f t="shared" ca="1" si="141"/>
        <v>#REF!</v>
      </c>
      <c r="G524" t="e">
        <f t="shared" ca="1" si="142"/>
        <v>#REF!</v>
      </c>
      <c r="H524" t="e">
        <f t="shared" ca="1" si="143"/>
        <v>#REF!</v>
      </c>
      <c r="I524" s="139" t="e">
        <f t="shared" ca="1" si="144"/>
        <v>#REF!</v>
      </c>
      <c r="J524" s="139" t="e">
        <f t="shared" ca="1" si="145"/>
        <v>#REF!</v>
      </c>
    </row>
    <row r="525" spans="1:10" hidden="1" x14ac:dyDescent="0.25">
      <c r="A525" s="2">
        <v>5</v>
      </c>
      <c r="B525" t="e">
        <f t="shared" ca="1" si="137"/>
        <v>#REF!</v>
      </c>
      <c r="C525" t="e">
        <f t="shared" ca="1" si="138"/>
        <v>#REF!</v>
      </c>
      <c r="D525" s="1" t="e">
        <f t="shared" ca="1" si="139"/>
        <v>#REF!</v>
      </c>
      <c r="E525" t="e">
        <f t="shared" ca="1" si="140"/>
        <v>#REF!</v>
      </c>
      <c r="F525" t="e">
        <f t="shared" ca="1" si="141"/>
        <v>#REF!</v>
      </c>
      <c r="G525" t="e">
        <f t="shared" ca="1" si="142"/>
        <v>#REF!</v>
      </c>
      <c r="H525" t="e">
        <f t="shared" ca="1" si="143"/>
        <v>#REF!</v>
      </c>
      <c r="I525" s="139" t="e">
        <f t="shared" ca="1" si="144"/>
        <v>#REF!</v>
      </c>
      <c r="J525" s="139" t="e">
        <f t="shared" ca="1" si="145"/>
        <v>#REF!</v>
      </c>
    </row>
    <row r="526" spans="1:10" hidden="1" x14ac:dyDescent="0.25">
      <c r="A526" s="2">
        <v>5</v>
      </c>
      <c r="B526" t="e">
        <f t="shared" ca="1" si="137"/>
        <v>#REF!</v>
      </c>
      <c r="C526" t="e">
        <f t="shared" ca="1" si="138"/>
        <v>#REF!</v>
      </c>
      <c r="D526" s="1" t="e">
        <f t="shared" ca="1" si="139"/>
        <v>#REF!</v>
      </c>
      <c r="E526" t="e">
        <f t="shared" ca="1" si="140"/>
        <v>#REF!</v>
      </c>
      <c r="F526" t="e">
        <f t="shared" ca="1" si="141"/>
        <v>#REF!</v>
      </c>
      <c r="G526" t="e">
        <f t="shared" ca="1" si="142"/>
        <v>#REF!</v>
      </c>
      <c r="H526" t="e">
        <f t="shared" ca="1" si="143"/>
        <v>#REF!</v>
      </c>
      <c r="I526" s="139" t="e">
        <f t="shared" ca="1" si="144"/>
        <v>#REF!</v>
      </c>
      <c r="J526" s="139" t="e">
        <f t="shared" ca="1" si="145"/>
        <v>#REF!</v>
      </c>
    </row>
    <row r="527" spans="1:10" hidden="1" x14ac:dyDescent="0.25">
      <c r="A527" s="2">
        <v>5</v>
      </c>
      <c r="B527" t="e">
        <f t="shared" ca="1" si="137"/>
        <v>#REF!</v>
      </c>
      <c r="C527" t="e">
        <f t="shared" ca="1" si="138"/>
        <v>#REF!</v>
      </c>
      <c r="D527" s="1" t="e">
        <f t="shared" ca="1" si="139"/>
        <v>#REF!</v>
      </c>
      <c r="E527" t="e">
        <f t="shared" ca="1" si="140"/>
        <v>#REF!</v>
      </c>
      <c r="F527" t="e">
        <f t="shared" ca="1" si="141"/>
        <v>#REF!</v>
      </c>
      <c r="G527" t="e">
        <f t="shared" ca="1" si="142"/>
        <v>#REF!</v>
      </c>
      <c r="H527" t="e">
        <f t="shared" ca="1" si="143"/>
        <v>#REF!</v>
      </c>
      <c r="I527" s="139" t="e">
        <f t="shared" ca="1" si="144"/>
        <v>#REF!</v>
      </c>
      <c r="J527" s="139" t="e">
        <f t="shared" ca="1" si="145"/>
        <v>#REF!</v>
      </c>
    </row>
    <row r="528" spans="1:10" hidden="1" x14ac:dyDescent="0.25">
      <c r="A528" s="2">
        <v>5</v>
      </c>
      <c r="B528" t="e">
        <f t="shared" ca="1" si="137"/>
        <v>#REF!</v>
      </c>
      <c r="C528" t="e">
        <f t="shared" ca="1" si="138"/>
        <v>#REF!</v>
      </c>
      <c r="D528" s="1" t="e">
        <f t="shared" ca="1" si="139"/>
        <v>#REF!</v>
      </c>
      <c r="E528" t="e">
        <f t="shared" ca="1" si="140"/>
        <v>#REF!</v>
      </c>
      <c r="F528" t="e">
        <f t="shared" ca="1" si="141"/>
        <v>#REF!</v>
      </c>
      <c r="G528" t="e">
        <f t="shared" ca="1" si="142"/>
        <v>#REF!</v>
      </c>
      <c r="H528" t="e">
        <f t="shared" ca="1" si="143"/>
        <v>#REF!</v>
      </c>
      <c r="I528" s="139" t="e">
        <f t="shared" ca="1" si="144"/>
        <v>#REF!</v>
      </c>
      <c r="J528" s="139" t="e">
        <f t="shared" ca="1" si="145"/>
        <v>#REF!</v>
      </c>
    </row>
    <row r="529" spans="1:10" hidden="1" x14ac:dyDescent="0.25">
      <c r="A529" s="2">
        <v>5</v>
      </c>
      <c r="B529" t="e">
        <f t="shared" ca="1" si="137"/>
        <v>#REF!</v>
      </c>
      <c r="C529" t="e">
        <f t="shared" ca="1" si="138"/>
        <v>#REF!</v>
      </c>
      <c r="D529" s="1" t="e">
        <f t="shared" ca="1" si="139"/>
        <v>#REF!</v>
      </c>
      <c r="E529" t="e">
        <f t="shared" ca="1" si="140"/>
        <v>#REF!</v>
      </c>
      <c r="F529" t="e">
        <f t="shared" ca="1" si="141"/>
        <v>#REF!</v>
      </c>
      <c r="G529" t="e">
        <f t="shared" ca="1" si="142"/>
        <v>#REF!</v>
      </c>
      <c r="H529" t="e">
        <f t="shared" ca="1" si="143"/>
        <v>#REF!</v>
      </c>
      <c r="I529" s="139" t="e">
        <f t="shared" ca="1" si="144"/>
        <v>#REF!</v>
      </c>
      <c r="J529" s="139" t="e">
        <f t="shared" ca="1" si="145"/>
        <v>#REF!</v>
      </c>
    </row>
    <row r="530" spans="1:10" hidden="1" x14ac:dyDescent="0.25">
      <c r="A530" s="2">
        <v>5</v>
      </c>
      <c r="B530" t="e">
        <f t="shared" ca="1" si="137"/>
        <v>#REF!</v>
      </c>
      <c r="C530" t="e">
        <f t="shared" ca="1" si="138"/>
        <v>#REF!</v>
      </c>
      <c r="D530" s="1" t="e">
        <f t="shared" ca="1" si="139"/>
        <v>#REF!</v>
      </c>
      <c r="E530" t="e">
        <f t="shared" ca="1" si="140"/>
        <v>#REF!</v>
      </c>
      <c r="F530" t="e">
        <f t="shared" ca="1" si="141"/>
        <v>#REF!</v>
      </c>
      <c r="G530" t="e">
        <f t="shared" ca="1" si="142"/>
        <v>#REF!</v>
      </c>
      <c r="H530" t="e">
        <f t="shared" ca="1" si="143"/>
        <v>#REF!</v>
      </c>
      <c r="I530" s="139" t="e">
        <f t="shared" ca="1" si="144"/>
        <v>#REF!</v>
      </c>
      <c r="J530" s="139" t="e">
        <f t="shared" ca="1" si="145"/>
        <v>#REF!</v>
      </c>
    </row>
    <row r="531" spans="1:10" hidden="1" x14ac:dyDescent="0.25">
      <c r="A531" s="2">
        <v>5</v>
      </c>
      <c r="B531" t="e">
        <f t="shared" ca="1" si="137"/>
        <v>#REF!</v>
      </c>
      <c r="C531" t="e">
        <f t="shared" ca="1" si="138"/>
        <v>#REF!</v>
      </c>
      <c r="D531" s="1" t="e">
        <f t="shared" ca="1" si="139"/>
        <v>#REF!</v>
      </c>
      <c r="E531" t="e">
        <f t="shared" ca="1" si="140"/>
        <v>#REF!</v>
      </c>
      <c r="F531" t="e">
        <f t="shared" ca="1" si="141"/>
        <v>#REF!</v>
      </c>
      <c r="G531" t="e">
        <f t="shared" ca="1" si="142"/>
        <v>#REF!</v>
      </c>
      <c r="H531" t="e">
        <f t="shared" ca="1" si="143"/>
        <v>#REF!</v>
      </c>
      <c r="I531" s="139" t="e">
        <f t="shared" ca="1" si="144"/>
        <v>#REF!</v>
      </c>
      <c r="J531" s="139" t="e">
        <f t="shared" ca="1" si="145"/>
        <v>#REF!</v>
      </c>
    </row>
    <row r="532" spans="1:10" hidden="1" x14ac:dyDescent="0.25">
      <c r="A532" s="2">
        <v>6</v>
      </c>
      <c r="B532" s="141" t="e">
        <f t="shared" ref="B532:B563" ca="1" si="146">IF(E532&lt;&gt;"-",IF(INDIRECT($A$1&amp;"!"&amp;CELL("address",$CU11))&lt;&gt;"END",IF(INDIRECT($A$1&amp;"!"&amp;CELL("address",AN11))&lt;&gt;0,INDIRECT($A$1&amp;"!"&amp;CELL("address",$F11)),"-"),REPT("-",10)),"-")</f>
        <v>#REF!</v>
      </c>
      <c r="C532" s="141" t="e">
        <f t="shared" ref="C532:C563" ca="1" si="147">IF(E532&lt;&gt;"-",IF(INDIRECT($A$1&amp;"!"&amp;CELL("address",$CU11))&lt;&gt;"END",IF(INDIRECT($A$1&amp;"!"&amp;CELL("address",AN11))&lt;&gt;0,INDIRECT($A$1&amp;"!"&amp;CELL("address",$CU11)),"-"),REPT("-",10)),"-")</f>
        <v>#REF!</v>
      </c>
      <c r="D532" s="185" t="e">
        <f t="shared" ref="D532:D563" ca="1" si="148">IF(E532&lt;&gt;"-",IF(INDIRECT($A$1&amp;"!"&amp;CELL("address",$CU11))&lt;&gt;"END",IF(INDIRECT($A$1&amp;"!"&amp;CELL("address",AN11))&lt;&gt;0,INDIRECT($A$1&amp;"!"&amp;CELL("address",$H11)),"-"),REPT("-",10)),"-")</f>
        <v>#REF!</v>
      </c>
      <c r="E532" s="141" t="e">
        <f t="shared" ref="E532:E563" ca="1" si="149">IF((IF(INDIRECT($A$1&amp;"!"&amp;CELL("address",$CU11))&lt;&gt;"END",IF(INDIRECT($A$1&amp;"!"&amp;CELL("address",AN11))&lt;&gt;0,INDIRECT($A$1&amp;"!"&amp;CELL("address",$AN11)),"-"),REPT("-",10)))&lt;&gt;0,(IF(INDIRECT($A$1&amp;"!"&amp;CELL("address",$CU11))&lt;&gt;"END",IF(INDIRECT($A$1&amp;"!"&amp;CELL("address",AN11))&lt;&gt;0,INDIRECT($A$1&amp;"!"&amp;CELL("address",$AN11)),"-"),REPT("-",10))),"-")</f>
        <v>#REF!</v>
      </c>
      <c r="F532" s="141" t="e">
        <f t="shared" ref="F532:F563" ca="1" si="150">IF(E532&lt;&gt;"-",IF(INDIRECT($A$1&amp;"!"&amp;CELL("address",$CU11))&lt;&gt;"END",IF(INDIRECT($A$1&amp;"!"&amp;CELL("address",AN11))&lt;&gt;0,INDIRECT($A$1&amp;"!"&amp;CELL("address",$AO11)),"-"),REPT("-",10)),"-")</f>
        <v>#REF!</v>
      </c>
      <c r="G532" s="141" t="e">
        <f t="shared" ref="G532:G563" ca="1" si="151">IF(E532&lt;&gt;"-",IF(INDIRECT($A$1&amp;"!"&amp;CELL("address",$CU11))&lt;&gt;"END",IF(INDIRECT($A$1&amp;"!"&amp;CELL("address",AN11))&lt;&gt;0,INDIRECT($A$1&amp;"!"&amp;CELL("address",$AP11)),"-"),REPT("-",10)),"-")</f>
        <v>#REF!</v>
      </c>
      <c r="H532" s="141" t="e">
        <f t="shared" ref="H532:H563" ca="1" si="152">IF(E532&lt;&gt;"-",IF(INDIRECT($A$1&amp;"!"&amp;CELL("address",$CU11))&lt;&gt;"END",IF(INDIRECT($A$1&amp;"!"&amp;CELL("address",AN11))&lt;&gt;0,INDIRECT($A$1&amp;"!"&amp;CELL("address",$AQ11)),"-"),REPT("-",10)),"-")</f>
        <v>#REF!</v>
      </c>
      <c r="I532" s="139" t="e">
        <f t="shared" ca="1" si="144"/>
        <v>#REF!</v>
      </c>
      <c r="J532" s="139" t="e">
        <f t="shared" ca="1" si="145"/>
        <v>#REF!</v>
      </c>
    </row>
    <row r="533" spans="1:10" hidden="1" x14ac:dyDescent="0.25">
      <c r="A533" s="2">
        <v>6</v>
      </c>
      <c r="B533" t="e">
        <f t="shared" ca="1" si="146"/>
        <v>#REF!</v>
      </c>
      <c r="C533" t="e">
        <f t="shared" ca="1" si="147"/>
        <v>#REF!</v>
      </c>
      <c r="D533" s="1" t="e">
        <f t="shared" ca="1" si="148"/>
        <v>#REF!</v>
      </c>
      <c r="E533" t="e">
        <f t="shared" ca="1" si="149"/>
        <v>#REF!</v>
      </c>
      <c r="F533" t="e">
        <f t="shared" ca="1" si="150"/>
        <v>#REF!</v>
      </c>
      <c r="G533" t="e">
        <f t="shared" ca="1" si="151"/>
        <v>#REF!</v>
      </c>
      <c r="H533" t="e">
        <f t="shared" ca="1" si="152"/>
        <v>#REF!</v>
      </c>
      <c r="I533" s="139" t="e">
        <f t="shared" ca="1" si="144"/>
        <v>#REF!</v>
      </c>
      <c r="J533" s="139" t="e">
        <f t="shared" ca="1" si="145"/>
        <v>#REF!</v>
      </c>
    </row>
    <row r="534" spans="1:10" hidden="1" x14ac:dyDescent="0.25">
      <c r="A534" s="2">
        <v>6</v>
      </c>
      <c r="B534" t="e">
        <f t="shared" ca="1" si="146"/>
        <v>#REF!</v>
      </c>
      <c r="C534" t="e">
        <f t="shared" ca="1" si="147"/>
        <v>#REF!</v>
      </c>
      <c r="D534" s="1" t="e">
        <f t="shared" ca="1" si="148"/>
        <v>#REF!</v>
      </c>
      <c r="E534" t="e">
        <f t="shared" ca="1" si="149"/>
        <v>#REF!</v>
      </c>
      <c r="F534" t="e">
        <f t="shared" ca="1" si="150"/>
        <v>#REF!</v>
      </c>
      <c r="G534" t="e">
        <f t="shared" ca="1" si="151"/>
        <v>#REF!</v>
      </c>
      <c r="H534" t="e">
        <f t="shared" ca="1" si="152"/>
        <v>#REF!</v>
      </c>
      <c r="I534" s="139" t="e">
        <f t="shared" ca="1" si="144"/>
        <v>#REF!</v>
      </c>
      <c r="J534" s="139" t="e">
        <f t="shared" ca="1" si="145"/>
        <v>#REF!</v>
      </c>
    </row>
    <row r="535" spans="1:10" hidden="1" x14ac:dyDescent="0.25">
      <c r="A535" s="2">
        <v>6</v>
      </c>
      <c r="B535" t="e">
        <f t="shared" ca="1" si="146"/>
        <v>#REF!</v>
      </c>
      <c r="C535" t="e">
        <f t="shared" ca="1" si="147"/>
        <v>#REF!</v>
      </c>
      <c r="D535" s="1" t="e">
        <f t="shared" ca="1" si="148"/>
        <v>#REF!</v>
      </c>
      <c r="E535" t="e">
        <f t="shared" ca="1" si="149"/>
        <v>#REF!</v>
      </c>
      <c r="F535" t="e">
        <f t="shared" ca="1" si="150"/>
        <v>#REF!</v>
      </c>
      <c r="G535" t="e">
        <f t="shared" ca="1" si="151"/>
        <v>#REF!</v>
      </c>
      <c r="H535" t="e">
        <f t="shared" ca="1" si="152"/>
        <v>#REF!</v>
      </c>
      <c r="I535" s="139" t="e">
        <f t="shared" ca="1" si="144"/>
        <v>#REF!</v>
      </c>
      <c r="J535" s="139" t="e">
        <f t="shared" ca="1" si="145"/>
        <v>#REF!</v>
      </c>
    </row>
    <row r="536" spans="1:10" hidden="1" x14ac:dyDescent="0.25">
      <c r="A536" s="2">
        <v>6</v>
      </c>
      <c r="B536" t="e">
        <f t="shared" ca="1" si="146"/>
        <v>#REF!</v>
      </c>
      <c r="C536" t="e">
        <f t="shared" ca="1" si="147"/>
        <v>#REF!</v>
      </c>
      <c r="D536" s="1" t="e">
        <f t="shared" ca="1" si="148"/>
        <v>#REF!</v>
      </c>
      <c r="E536" t="e">
        <f t="shared" ca="1" si="149"/>
        <v>#REF!</v>
      </c>
      <c r="F536" t="e">
        <f t="shared" ca="1" si="150"/>
        <v>#REF!</v>
      </c>
      <c r="G536" t="e">
        <f t="shared" ca="1" si="151"/>
        <v>#REF!</v>
      </c>
      <c r="H536" t="e">
        <f t="shared" ca="1" si="152"/>
        <v>#REF!</v>
      </c>
      <c r="I536" s="139" t="e">
        <f t="shared" ca="1" si="144"/>
        <v>#REF!</v>
      </c>
      <c r="J536" s="139" t="e">
        <f t="shared" ca="1" si="145"/>
        <v>#REF!</v>
      </c>
    </row>
    <row r="537" spans="1:10" hidden="1" x14ac:dyDescent="0.25">
      <c r="A537" s="2">
        <v>6</v>
      </c>
      <c r="B537" t="e">
        <f t="shared" ca="1" si="146"/>
        <v>#REF!</v>
      </c>
      <c r="C537" t="e">
        <f t="shared" ca="1" si="147"/>
        <v>#REF!</v>
      </c>
      <c r="D537" s="1" t="e">
        <f t="shared" ca="1" si="148"/>
        <v>#REF!</v>
      </c>
      <c r="E537" t="e">
        <f t="shared" ca="1" si="149"/>
        <v>#REF!</v>
      </c>
      <c r="F537" t="e">
        <f t="shared" ca="1" si="150"/>
        <v>#REF!</v>
      </c>
      <c r="G537" t="e">
        <f t="shared" ca="1" si="151"/>
        <v>#REF!</v>
      </c>
      <c r="H537" t="e">
        <f t="shared" ca="1" si="152"/>
        <v>#REF!</v>
      </c>
      <c r="I537" s="139" t="e">
        <f t="shared" ca="1" si="144"/>
        <v>#REF!</v>
      </c>
      <c r="J537" s="139" t="e">
        <f t="shared" ca="1" si="145"/>
        <v>#REF!</v>
      </c>
    </row>
    <row r="538" spans="1:10" hidden="1" x14ac:dyDescent="0.25">
      <c r="A538" s="2">
        <v>6</v>
      </c>
      <c r="B538" t="e">
        <f t="shared" ca="1" si="146"/>
        <v>#REF!</v>
      </c>
      <c r="C538" t="e">
        <f t="shared" ca="1" si="147"/>
        <v>#REF!</v>
      </c>
      <c r="D538" s="1" t="e">
        <f t="shared" ca="1" si="148"/>
        <v>#REF!</v>
      </c>
      <c r="E538" t="e">
        <f t="shared" ca="1" si="149"/>
        <v>#REF!</v>
      </c>
      <c r="F538" t="e">
        <f t="shared" ca="1" si="150"/>
        <v>#REF!</v>
      </c>
      <c r="G538" t="e">
        <f t="shared" ca="1" si="151"/>
        <v>#REF!</v>
      </c>
      <c r="H538" t="e">
        <f t="shared" ca="1" si="152"/>
        <v>#REF!</v>
      </c>
      <c r="I538" s="139" t="e">
        <f t="shared" ca="1" si="144"/>
        <v>#REF!</v>
      </c>
      <c r="J538" s="139" t="e">
        <f t="shared" ca="1" si="145"/>
        <v>#REF!</v>
      </c>
    </row>
    <row r="539" spans="1:10" hidden="1" x14ac:dyDescent="0.25">
      <c r="A539" s="2">
        <v>6</v>
      </c>
      <c r="B539" t="e">
        <f t="shared" ca="1" si="146"/>
        <v>#REF!</v>
      </c>
      <c r="C539" t="e">
        <f t="shared" ca="1" si="147"/>
        <v>#REF!</v>
      </c>
      <c r="D539" s="1" t="e">
        <f t="shared" ca="1" si="148"/>
        <v>#REF!</v>
      </c>
      <c r="E539" t="e">
        <f t="shared" ca="1" si="149"/>
        <v>#REF!</v>
      </c>
      <c r="F539" t="e">
        <f t="shared" ca="1" si="150"/>
        <v>#REF!</v>
      </c>
      <c r="G539" t="e">
        <f t="shared" ca="1" si="151"/>
        <v>#REF!</v>
      </c>
      <c r="H539" t="e">
        <f t="shared" ca="1" si="152"/>
        <v>#REF!</v>
      </c>
      <c r="I539" s="139" t="e">
        <f t="shared" ca="1" si="144"/>
        <v>#REF!</v>
      </c>
      <c r="J539" s="139" t="e">
        <f t="shared" ca="1" si="145"/>
        <v>#REF!</v>
      </c>
    </row>
    <row r="540" spans="1:10" hidden="1" x14ac:dyDescent="0.25">
      <c r="A540" s="2">
        <v>6</v>
      </c>
      <c r="B540" t="e">
        <f t="shared" ca="1" si="146"/>
        <v>#REF!</v>
      </c>
      <c r="C540" t="e">
        <f t="shared" ca="1" si="147"/>
        <v>#REF!</v>
      </c>
      <c r="D540" s="1" t="e">
        <f t="shared" ca="1" si="148"/>
        <v>#REF!</v>
      </c>
      <c r="E540" t="e">
        <f t="shared" ca="1" si="149"/>
        <v>#REF!</v>
      </c>
      <c r="F540" t="e">
        <f t="shared" ca="1" si="150"/>
        <v>#REF!</v>
      </c>
      <c r="G540" t="e">
        <f t="shared" ca="1" si="151"/>
        <v>#REF!</v>
      </c>
      <c r="H540" t="e">
        <f t="shared" ca="1" si="152"/>
        <v>#REF!</v>
      </c>
      <c r="I540" s="139" t="e">
        <f t="shared" ca="1" si="144"/>
        <v>#REF!</v>
      </c>
      <c r="J540" s="139" t="e">
        <f t="shared" ca="1" si="145"/>
        <v>#REF!</v>
      </c>
    </row>
    <row r="541" spans="1:10" hidden="1" x14ac:dyDescent="0.25">
      <c r="A541" s="2">
        <v>6</v>
      </c>
      <c r="B541" t="e">
        <f t="shared" ca="1" si="146"/>
        <v>#REF!</v>
      </c>
      <c r="C541" t="e">
        <f t="shared" ca="1" si="147"/>
        <v>#REF!</v>
      </c>
      <c r="D541" s="1" t="e">
        <f t="shared" ca="1" si="148"/>
        <v>#REF!</v>
      </c>
      <c r="E541" t="e">
        <f t="shared" ca="1" si="149"/>
        <v>#REF!</v>
      </c>
      <c r="F541" t="e">
        <f t="shared" ca="1" si="150"/>
        <v>#REF!</v>
      </c>
      <c r="G541" t="e">
        <f t="shared" ca="1" si="151"/>
        <v>#REF!</v>
      </c>
      <c r="H541" t="e">
        <f t="shared" ca="1" si="152"/>
        <v>#REF!</v>
      </c>
      <c r="I541" s="139" t="e">
        <f t="shared" ca="1" si="144"/>
        <v>#REF!</v>
      </c>
      <c r="J541" s="139" t="e">
        <f t="shared" ca="1" si="145"/>
        <v>#REF!</v>
      </c>
    </row>
    <row r="542" spans="1:10" hidden="1" x14ac:dyDescent="0.25">
      <c r="A542" s="2">
        <v>6</v>
      </c>
      <c r="B542" t="e">
        <f t="shared" ca="1" si="146"/>
        <v>#REF!</v>
      </c>
      <c r="C542" t="e">
        <f t="shared" ca="1" si="147"/>
        <v>#REF!</v>
      </c>
      <c r="D542" s="1" t="e">
        <f t="shared" ca="1" si="148"/>
        <v>#REF!</v>
      </c>
      <c r="E542" t="e">
        <f t="shared" ca="1" si="149"/>
        <v>#REF!</v>
      </c>
      <c r="F542" t="e">
        <f t="shared" ca="1" si="150"/>
        <v>#REF!</v>
      </c>
      <c r="G542" t="e">
        <f t="shared" ca="1" si="151"/>
        <v>#REF!</v>
      </c>
      <c r="H542" t="e">
        <f t="shared" ca="1" si="152"/>
        <v>#REF!</v>
      </c>
      <c r="I542" s="139" t="e">
        <f t="shared" ca="1" si="144"/>
        <v>#REF!</v>
      </c>
      <c r="J542" s="139" t="e">
        <f t="shared" ca="1" si="145"/>
        <v>#REF!</v>
      </c>
    </row>
    <row r="543" spans="1:10" hidden="1" x14ac:dyDescent="0.25">
      <c r="A543" s="2">
        <v>6</v>
      </c>
      <c r="B543" t="e">
        <f t="shared" ca="1" si="146"/>
        <v>#REF!</v>
      </c>
      <c r="C543" t="e">
        <f t="shared" ca="1" si="147"/>
        <v>#REF!</v>
      </c>
      <c r="D543" s="1" t="e">
        <f t="shared" ca="1" si="148"/>
        <v>#REF!</v>
      </c>
      <c r="E543" t="e">
        <f t="shared" ca="1" si="149"/>
        <v>#REF!</v>
      </c>
      <c r="F543" t="e">
        <f t="shared" ca="1" si="150"/>
        <v>#REF!</v>
      </c>
      <c r="G543" t="e">
        <f t="shared" ca="1" si="151"/>
        <v>#REF!</v>
      </c>
      <c r="H543" t="e">
        <f t="shared" ca="1" si="152"/>
        <v>#REF!</v>
      </c>
      <c r="I543" s="139" t="e">
        <f t="shared" ca="1" si="144"/>
        <v>#REF!</v>
      </c>
      <c r="J543" s="139" t="e">
        <f t="shared" ca="1" si="145"/>
        <v>#REF!</v>
      </c>
    </row>
    <row r="544" spans="1:10" hidden="1" x14ac:dyDescent="0.25">
      <c r="A544" s="2">
        <v>6</v>
      </c>
      <c r="B544" t="e">
        <f t="shared" ca="1" si="146"/>
        <v>#REF!</v>
      </c>
      <c r="C544" t="e">
        <f t="shared" ca="1" si="147"/>
        <v>#REF!</v>
      </c>
      <c r="D544" s="1" t="e">
        <f t="shared" ca="1" si="148"/>
        <v>#REF!</v>
      </c>
      <c r="E544" t="e">
        <f t="shared" ca="1" si="149"/>
        <v>#REF!</v>
      </c>
      <c r="F544" t="e">
        <f t="shared" ca="1" si="150"/>
        <v>#REF!</v>
      </c>
      <c r="G544" t="e">
        <f t="shared" ca="1" si="151"/>
        <v>#REF!</v>
      </c>
      <c r="H544" t="e">
        <f t="shared" ca="1" si="152"/>
        <v>#REF!</v>
      </c>
      <c r="I544" s="139" t="e">
        <f t="shared" ca="1" si="144"/>
        <v>#REF!</v>
      </c>
      <c r="J544" s="139" t="e">
        <f t="shared" ca="1" si="145"/>
        <v>#REF!</v>
      </c>
    </row>
    <row r="545" spans="1:10" hidden="1" x14ac:dyDescent="0.25">
      <c r="A545" s="2">
        <v>6</v>
      </c>
      <c r="B545" t="e">
        <f t="shared" ca="1" si="146"/>
        <v>#REF!</v>
      </c>
      <c r="C545" t="e">
        <f t="shared" ca="1" si="147"/>
        <v>#REF!</v>
      </c>
      <c r="D545" s="1" t="e">
        <f t="shared" ca="1" si="148"/>
        <v>#REF!</v>
      </c>
      <c r="E545" t="e">
        <f t="shared" ca="1" si="149"/>
        <v>#REF!</v>
      </c>
      <c r="F545" t="e">
        <f t="shared" ca="1" si="150"/>
        <v>#REF!</v>
      </c>
      <c r="G545" t="e">
        <f t="shared" ca="1" si="151"/>
        <v>#REF!</v>
      </c>
      <c r="H545" t="e">
        <f t="shared" ca="1" si="152"/>
        <v>#REF!</v>
      </c>
      <c r="I545" s="139" t="e">
        <f t="shared" ca="1" si="144"/>
        <v>#REF!</v>
      </c>
      <c r="J545" s="139" t="e">
        <f t="shared" ca="1" si="145"/>
        <v>#REF!</v>
      </c>
    </row>
    <row r="546" spans="1:10" hidden="1" x14ac:dyDescent="0.25">
      <c r="A546" s="2">
        <v>6</v>
      </c>
      <c r="B546" t="e">
        <f t="shared" ca="1" si="146"/>
        <v>#REF!</v>
      </c>
      <c r="C546" t="e">
        <f t="shared" ca="1" si="147"/>
        <v>#REF!</v>
      </c>
      <c r="D546" s="1" t="e">
        <f t="shared" ca="1" si="148"/>
        <v>#REF!</v>
      </c>
      <c r="E546" t="e">
        <f t="shared" ca="1" si="149"/>
        <v>#REF!</v>
      </c>
      <c r="F546" t="e">
        <f t="shared" ca="1" si="150"/>
        <v>#REF!</v>
      </c>
      <c r="G546" t="e">
        <f t="shared" ca="1" si="151"/>
        <v>#REF!</v>
      </c>
      <c r="H546" t="e">
        <f t="shared" ca="1" si="152"/>
        <v>#REF!</v>
      </c>
      <c r="I546" s="139" t="e">
        <f t="shared" ca="1" si="144"/>
        <v>#REF!</v>
      </c>
      <c r="J546" s="139" t="e">
        <f t="shared" ca="1" si="145"/>
        <v>#REF!</v>
      </c>
    </row>
    <row r="547" spans="1:10" hidden="1" x14ac:dyDescent="0.25">
      <c r="A547" s="2">
        <v>6</v>
      </c>
      <c r="B547" t="e">
        <f t="shared" ca="1" si="146"/>
        <v>#REF!</v>
      </c>
      <c r="C547" t="e">
        <f t="shared" ca="1" si="147"/>
        <v>#REF!</v>
      </c>
      <c r="D547" s="1" t="e">
        <f t="shared" ca="1" si="148"/>
        <v>#REF!</v>
      </c>
      <c r="E547" t="e">
        <f t="shared" ca="1" si="149"/>
        <v>#REF!</v>
      </c>
      <c r="F547" t="e">
        <f t="shared" ca="1" si="150"/>
        <v>#REF!</v>
      </c>
      <c r="G547" t="e">
        <f t="shared" ca="1" si="151"/>
        <v>#REF!</v>
      </c>
      <c r="H547" t="e">
        <f t="shared" ca="1" si="152"/>
        <v>#REF!</v>
      </c>
      <c r="I547" s="139" t="e">
        <f t="shared" ca="1" si="144"/>
        <v>#REF!</v>
      </c>
      <c r="J547" s="139" t="e">
        <f t="shared" ca="1" si="145"/>
        <v>#REF!</v>
      </c>
    </row>
    <row r="548" spans="1:10" hidden="1" x14ac:dyDescent="0.25">
      <c r="A548" s="2">
        <v>6</v>
      </c>
      <c r="B548" t="e">
        <f t="shared" ca="1" si="146"/>
        <v>#REF!</v>
      </c>
      <c r="C548" t="e">
        <f t="shared" ca="1" si="147"/>
        <v>#REF!</v>
      </c>
      <c r="D548" s="1" t="e">
        <f t="shared" ca="1" si="148"/>
        <v>#REF!</v>
      </c>
      <c r="E548" t="e">
        <f t="shared" ca="1" si="149"/>
        <v>#REF!</v>
      </c>
      <c r="F548" t="e">
        <f t="shared" ca="1" si="150"/>
        <v>#REF!</v>
      </c>
      <c r="G548" t="e">
        <f t="shared" ca="1" si="151"/>
        <v>#REF!</v>
      </c>
      <c r="H548" t="e">
        <f t="shared" ca="1" si="152"/>
        <v>#REF!</v>
      </c>
      <c r="I548" s="139" t="e">
        <f t="shared" ca="1" si="144"/>
        <v>#REF!</v>
      </c>
      <c r="J548" s="139" t="e">
        <f t="shared" ca="1" si="145"/>
        <v>#REF!</v>
      </c>
    </row>
    <row r="549" spans="1:10" hidden="1" x14ac:dyDescent="0.25">
      <c r="A549" s="2">
        <v>6</v>
      </c>
      <c r="B549" t="e">
        <f t="shared" ca="1" si="146"/>
        <v>#REF!</v>
      </c>
      <c r="C549" t="e">
        <f t="shared" ca="1" si="147"/>
        <v>#REF!</v>
      </c>
      <c r="D549" s="1" t="e">
        <f t="shared" ca="1" si="148"/>
        <v>#REF!</v>
      </c>
      <c r="E549" t="e">
        <f t="shared" ca="1" si="149"/>
        <v>#REF!</v>
      </c>
      <c r="F549" t="e">
        <f t="shared" ca="1" si="150"/>
        <v>#REF!</v>
      </c>
      <c r="G549" t="e">
        <f t="shared" ca="1" si="151"/>
        <v>#REF!</v>
      </c>
      <c r="H549" t="e">
        <f t="shared" ca="1" si="152"/>
        <v>#REF!</v>
      </c>
      <c r="I549" s="139" t="e">
        <f t="shared" ca="1" si="144"/>
        <v>#REF!</v>
      </c>
      <c r="J549" s="139" t="e">
        <f t="shared" ca="1" si="145"/>
        <v>#REF!</v>
      </c>
    </row>
    <row r="550" spans="1:10" hidden="1" x14ac:dyDescent="0.25">
      <c r="A550" s="2">
        <v>6</v>
      </c>
      <c r="B550" t="e">
        <f t="shared" ca="1" si="146"/>
        <v>#REF!</v>
      </c>
      <c r="C550" t="e">
        <f t="shared" ca="1" si="147"/>
        <v>#REF!</v>
      </c>
      <c r="D550" s="1" t="e">
        <f t="shared" ca="1" si="148"/>
        <v>#REF!</v>
      </c>
      <c r="E550" t="e">
        <f t="shared" ca="1" si="149"/>
        <v>#REF!</v>
      </c>
      <c r="F550" t="e">
        <f t="shared" ca="1" si="150"/>
        <v>#REF!</v>
      </c>
      <c r="G550" t="e">
        <f t="shared" ca="1" si="151"/>
        <v>#REF!</v>
      </c>
      <c r="H550" t="e">
        <f t="shared" ca="1" si="152"/>
        <v>#REF!</v>
      </c>
      <c r="I550" s="139" t="e">
        <f t="shared" ca="1" si="144"/>
        <v>#REF!</v>
      </c>
      <c r="J550" s="139" t="e">
        <f t="shared" ca="1" si="145"/>
        <v>#REF!</v>
      </c>
    </row>
    <row r="551" spans="1:10" hidden="1" x14ac:dyDescent="0.25">
      <c r="A551" s="2">
        <v>6</v>
      </c>
      <c r="B551" t="e">
        <f t="shared" ca="1" si="146"/>
        <v>#REF!</v>
      </c>
      <c r="C551" t="e">
        <f t="shared" ca="1" si="147"/>
        <v>#REF!</v>
      </c>
      <c r="D551" s="1" t="e">
        <f t="shared" ca="1" si="148"/>
        <v>#REF!</v>
      </c>
      <c r="E551" t="e">
        <f t="shared" ca="1" si="149"/>
        <v>#REF!</v>
      </c>
      <c r="F551" t="e">
        <f t="shared" ca="1" si="150"/>
        <v>#REF!</v>
      </c>
      <c r="G551" t="e">
        <f t="shared" ca="1" si="151"/>
        <v>#REF!</v>
      </c>
      <c r="H551" t="e">
        <f t="shared" ca="1" si="152"/>
        <v>#REF!</v>
      </c>
      <c r="I551" s="139" t="e">
        <f t="shared" ca="1" si="144"/>
        <v>#REF!</v>
      </c>
      <c r="J551" s="139" t="e">
        <f t="shared" ca="1" si="145"/>
        <v>#REF!</v>
      </c>
    </row>
    <row r="552" spans="1:10" hidden="1" x14ac:dyDescent="0.25">
      <c r="A552" s="2">
        <v>6</v>
      </c>
      <c r="B552" t="e">
        <f t="shared" ca="1" si="146"/>
        <v>#REF!</v>
      </c>
      <c r="C552" t="e">
        <f t="shared" ca="1" si="147"/>
        <v>#REF!</v>
      </c>
      <c r="D552" s="1" t="e">
        <f t="shared" ca="1" si="148"/>
        <v>#REF!</v>
      </c>
      <c r="E552" t="e">
        <f t="shared" ca="1" si="149"/>
        <v>#REF!</v>
      </c>
      <c r="F552" t="e">
        <f t="shared" ca="1" si="150"/>
        <v>#REF!</v>
      </c>
      <c r="G552" t="e">
        <f t="shared" ca="1" si="151"/>
        <v>#REF!</v>
      </c>
      <c r="H552" t="e">
        <f t="shared" ca="1" si="152"/>
        <v>#REF!</v>
      </c>
      <c r="I552" s="139" t="e">
        <f t="shared" ca="1" si="144"/>
        <v>#REF!</v>
      </c>
      <c r="J552" s="139" t="e">
        <f t="shared" ca="1" si="145"/>
        <v>#REF!</v>
      </c>
    </row>
    <row r="553" spans="1:10" hidden="1" x14ac:dyDescent="0.25">
      <c r="A553" s="2">
        <v>6</v>
      </c>
      <c r="B553" t="e">
        <f t="shared" ca="1" si="146"/>
        <v>#REF!</v>
      </c>
      <c r="C553" t="e">
        <f t="shared" ca="1" si="147"/>
        <v>#REF!</v>
      </c>
      <c r="D553" s="1" t="e">
        <f t="shared" ca="1" si="148"/>
        <v>#REF!</v>
      </c>
      <c r="E553" t="e">
        <f t="shared" ca="1" si="149"/>
        <v>#REF!</v>
      </c>
      <c r="F553" t="e">
        <f t="shared" ca="1" si="150"/>
        <v>#REF!</v>
      </c>
      <c r="G553" t="e">
        <f t="shared" ca="1" si="151"/>
        <v>#REF!</v>
      </c>
      <c r="H553" t="e">
        <f t="shared" ca="1" si="152"/>
        <v>#REF!</v>
      </c>
      <c r="I553" s="139" t="e">
        <f t="shared" ca="1" si="144"/>
        <v>#REF!</v>
      </c>
      <c r="J553" s="139" t="e">
        <f t="shared" ca="1" si="145"/>
        <v>#REF!</v>
      </c>
    </row>
    <row r="554" spans="1:10" hidden="1" x14ac:dyDescent="0.25">
      <c r="A554" s="2">
        <v>6</v>
      </c>
      <c r="B554" t="e">
        <f t="shared" ca="1" si="146"/>
        <v>#REF!</v>
      </c>
      <c r="C554" t="e">
        <f t="shared" ca="1" si="147"/>
        <v>#REF!</v>
      </c>
      <c r="D554" s="1" t="e">
        <f t="shared" ca="1" si="148"/>
        <v>#REF!</v>
      </c>
      <c r="E554" t="e">
        <f t="shared" ca="1" si="149"/>
        <v>#REF!</v>
      </c>
      <c r="F554" t="e">
        <f t="shared" ca="1" si="150"/>
        <v>#REF!</v>
      </c>
      <c r="G554" t="e">
        <f t="shared" ca="1" si="151"/>
        <v>#REF!</v>
      </c>
      <c r="H554" t="e">
        <f t="shared" ca="1" si="152"/>
        <v>#REF!</v>
      </c>
      <c r="I554" s="139" t="e">
        <f t="shared" ca="1" si="144"/>
        <v>#REF!</v>
      </c>
      <c r="J554" s="139" t="e">
        <f t="shared" ca="1" si="145"/>
        <v>#REF!</v>
      </c>
    </row>
    <row r="555" spans="1:10" hidden="1" x14ac:dyDescent="0.25">
      <c r="A555" s="2">
        <v>6</v>
      </c>
      <c r="B555" t="e">
        <f t="shared" ca="1" si="146"/>
        <v>#REF!</v>
      </c>
      <c r="C555" t="e">
        <f t="shared" ca="1" si="147"/>
        <v>#REF!</v>
      </c>
      <c r="D555" s="1" t="e">
        <f t="shared" ca="1" si="148"/>
        <v>#REF!</v>
      </c>
      <c r="E555" t="e">
        <f t="shared" ca="1" si="149"/>
        <v>#REF!</v>
      </c>
      <c r="F555" t="e">
        <f t="shared" ca="1" si="150"/>
        <v>#REF!</v>
      </c>
      <c r="G555" t="e">
        <f t="shared" ca="1" si="151"/>
        <v>#REF!</v>
      </c>
      <c r="H555" t="e">
        <f t="shared" ca="1" si="152"/>
        <v>#REF!</v>
      </c>
      <c r="I555" s="139" t="e">
        <f t="shared" ca="1" si="144"/>
        <v>#REF!</v>
      </c>
      <c r="J555" s="139" t="e">
        <f t="shared" ca="1" si="145"/>
        <v>#REF!</v>
      </c>
    </row>
    <row r="556" spans="1:10" hidden="1" x14ac:dyDescent="0.25">
      <c r="A556" s="2">
        <v>6</v>
      </c>
      <c r="B556" t="e">
        <f t="shared" ca="1" si="146"/>
        <v>#REF!</v>
      </c>
      <c r="C556" t="e">
        <f t="shared" ca="1" si="147"/>
        <v>#REF!</v>
      </c>
      <c r="D556" s="1" t="e">
        <f t="shared" ca="1" si="148"/>
        <v>#REF!</v>
      </c>
      <c r="E556" t="e">
        <f t="shared" ca="1" si="149"/>
        <v>#REF!</v>
      </c>
      <c r="F556" t="e">
        <f t="shared" ca="1" si="150"/>
        <v>#REF!</v>
      </c>
      <c r="G556" t="e">
        <f t="shared" ca="1" si="151"/>
        <v>#REF!</v>
      </c>
      <c r="H556" t="e">
        <f t="shared" ca="1" si="152"/>
        <v>#REF!</v>
      </c>
      <c r="I556" s="139" t="e">
        <f t="shared" ca="1" si="144"/>
        <v>#REF!</v>
      </c>
      <c r="J556" s="139" t="e">
        <f t="shared" ca="1" si="145"/>
        <v>#REF!</v>
      </c>
    </row>
    <row r="557" spans="1:10" hidden="1" x14ac:dyDescent="0.25">
      <c r="A557" s="2">
        <v>6</v>
      </c>
      <c r="B557" t="e">
        <f t="shared" ca="1" si="146"/>
        <v>#REF!</v>
      </c>
      <c r="C557" t="e">
        <f t="shared" ca="1" si="147"/>
        <v>#REF!</v>
      </c>
      <c r="D557" s="1" t="e">
        <f t="shared" ca="1" si="148"/>
        <v>#REF!</v>
      </c>
      <c r="E557" t="e">
        <f t="shared" ca="1" si="149"/>
        <v>#REF!</v>
      </c>
      <c r="F557" t="e">
        <f t="shared" ca="1" si="150"/>
        <v>#REF!</v>
      </c>
      <c r="G557" t="e">
        <f t="shared" ca="1" si="151"/>
        <v>#REF!</v>
      </c>
      <c r="H557" t="e">
        <f t="shared" ca="1" si="152"/>
        <v>#REF!</v>
      </c>
      <c r="I557" s="139" t="e">
        <f t="shared" ca="1" si="144"/>
        <v>#REF!</v>
      </c>
      <c r="J557" s="139" t="e">
        <f t="shared" ca="1" si="145"/>
        <v>#REF!</v>
      </c>
    </row>
    <row r="558" spans="1:10" hidden="1" x14ac:dyDescent="0.25">
      <c r="A558" s="2">
        <v>6</v>
      </c>
      <c r="B558" t="e">
        <f t="shared" ca="1" si="146"/>
        <v>#REF!</v>
      </c>
      <c r="C558" t="e">
        <f t="shared" ca="1" si="147"/>
        <v>#REF!</v>
      </c>
      <c r="D558" s="1" t="e">
        <f t="shared" ca="1" si="148"/>
        <v>#REF!</v>
      </c>
      <c r="E558" t="e">
        <f t="shared" ca="1" si="149"/>
        <v>#REF!</v>
      </c>
      <c r="F558" t="e">
        <f t="shared" ca="1" si="150"/>
        <v>#REF!</v>
      </c>
      <c r="G558" t="e">
        <f t="shared" ca="1" si="151"/>
        <v>#REF!</v>
      </c>
      <c r="H558" t="e">
        <f t="shared" ca="1" si="152"/>
        <v>#REF!</v>
      </c>
      <c r="I558" s="139" t="e">
        <f t="shared" ca="1" si="144"/>
        <v>#REF!</v>
      </c>
      <c r="J558" s="139" t="e">
        <f t="shared" ca="1" si="145"/>
        <v>#REF!</v>
      </c>
    </row>
    <row r="559" spans="1:10" hidden="1" x14ac:dyDescent="0.25">
      <c r="A559" s="2">
        <v>6</v>
      </c>
      <c r="B559" t="e">
        <f t="shared" ca="1" si="146"/>
        <v>#REF!</v>
      </c>
      <c r="C559" t="e">
        <f t="shared" ca="1" si="147"/>
        <v>#REF!</v>
      </c>
      <c r="D559" s="1" t="e">
        <f t="shared" ca="1" si="148"/>
        <v>#REF!</v>
      </c>
      <c r="E559" t="e">
        <f t="shared" ca="1" si="149"/>
        <v>#REF!</v>
      </c>
      <c r="F559" t="e">
        <f t="shared" ca="1" si="150"/>
        <v>#REF!</v>
      </c>
      <c r="G559" t="e">
        <f t="shared" ca="1" si="151"/>
        <v>#REF!</v>
      </c>
      <c r="H559" t="e">
        <f t="shared" ca="1" si="152"/>
        <v>#REF!</v>
      </c>
      <c r="I559" s="139" t="e">
        <f t="shared" ca="1" si="144"/>
        <v>#REF!</v>
      </c>
      <c r="J559" s="139" t="e">
        <f t="shared" ca="1" si="145"/>
        <v>#REF!</v>
      </c>
    </row>
    <row r="560" spans="1:10" hidden="1" x14ac:dyDescent="0.25">
      <c r="A560" s="2">
        <v>6</v>
      </c>
      <c r="B560" t="e">
        <f t="shared" ca="1" si="146"/>
        <v>#REF!</v>
      </c>
      <c r="C560" t="e">
        <f t="shared" ca="1" si="147"/>
        <v>#REF!</v>
      </c>
      <c r="D560" s="1" t="e">
        <f t="shared" ca="1" si="148"/>
        <v>#REF!</v>
      </c>
      <c r="E560" t="e">
        <f t="shared" ca="1" si="149"/>
        <v>#REF!</v>
      </c>
      <c r="F560" t="e">
        <f t="shared" ca="1" si="150"/>
        <v>#REF!</v>
      </c>
      <c r="G560" t="e">
        <f t="shared" ca="1" si="151"/>
        <v>#REF!</v>
      </c>
      <c r="H560" t="e">
        <f t="shared" ca="1" si="152"/>
        <v>#REF!</v>
      </c>
      <c r="I560" s="139" t="e">
        <f t="shared" ca="1" si="144"/>
        <v>#REF!</v>
      </c>
      <c r="J560" s="139" t="e">
        <f t="shared" ca="1" si="145"/>
        <v>#REF!</v>
      </c>
    </row>
    <row r="561" spans="1:10" hidden="1" x14ac:dyDescent="0.25">
      <c r="A561" s="2">
        <v>6</v>
      </c>
      <c r="B561" t="e">
        <f t="shared" ca="1" si="146"/>
        <v>#REF!</v>
      </c>
      <c r="C561" t="e">
        <f t="shared" ca="1" si="147"/>
        <v>#REF!</v>
      </c>
      <c r="D561" s="1" t="e">
        <f t="shared" ca="1" si="148"/>
        <v>#REF!</v>
      </c>
      <c r="E561" t="e">
        <f t="shared" ca="1" si="149"/>
        <v>#REF!</v>
      </c>
      <c r="F561" t="e">
        <f t="shared" ca="1" si="150"/>
        <v>#REF!</v>
      </c>
      <c r="G561" t="e">
        <f t="shared" ca="1" si="151"/>
        <v>#REF!</v>
      </c>
      <c r="H561" t="e">
        <f t="shared" ca="1" si="152"/>
        <v>#REF!</v>
      </c>
      <c r="I561" s="139" t="e">
        <f t="shared" ca="1" si="144"/>
        <v>#REF!</v>
      </c>
      <c r="J561" s="139" t="e">
        <f t="shared" ca="1" si="145"/>
        <v>#REF!</v>
      </c>
    </row>
    <row r="562" spans="1:10" hidden="1" x14ac:dyDescent="0.25">
      <c r="A562" s="2">
        <v>6</v>
      </c>
      <c r="B562" t="e">
        <f t="shared" ca="1" si="146"/>
        <v>#REF!</v>
      </c>
      <c r="C562" t="e">
        <f t="shared" ca="1" si="147"/>
        <v>#REF!</v>
      </c>
      <c r="D562" s="1" t="e">
        <f t="shared" ca="1" si="148"/>
        <v>#REF!</v>
      </c>
      <c r="E562" t="e">
        <f t="shared" ca="1" si="149"/>
        <v>#REF!</v>
      </c>
      <c r="F562" t="e">
        <f t="shared" ca="1" si="150"/>
        <v>#REF!</v>
      </c>
      <c r="G562" t="e">
        <f t="shared" ca="1" si="151"/>
        <v>#REF!</v>
      </c>
      <c r="H562" t="e">
        <f t="shared" ca="1" si="152"/>
        <v>#REF!</v>
      </c>
      <c r="I562" s="139" t="e">
        <f t="shared" ca="1" si="144"/>
        <v>#REF!</v>
      </c>
      <c r="J562" s="139" t="e">
        <f t="shared" ca="1" si="145"/>
        <v>#REF!</v>
      </c>
    </row>
    <row r="563" spans="1:10" hidden="1" x14ac:dyDescent="0.25">
      <c r="A563" s="2">
        <v>6</v>
      </c>
      <c r="B563" t="e">
        <f t="shared" ca="1" si="146"/>
        <v>#REF!</v>
      </c>
      <c r="C563" t="e">
        <f t="shared" ca="1" si="147"/>
        <v>#REF!</v>
      </c>
      <c r="D563" s="1" t="e">
        <f t="shared" ca="1" si="148"/>
        <v>#REF!</v>
      </c>
      <c r="E563" t="e">
        <f t="shared" ca="1" si="149"/>
        <v>#REF!</v>
      </c>
      <c r="F563" t="e">
        <f t="shared" ca="1" si="150"/>
        <v>#REF!</v>
      </c>
      <c r="G563" t="e">
        <f t="shared" ca="1" si="151"/>
        <v>#REF!</v>
      </c>
      <c r="H563" t="e">
        <f t="shared" ca="1" si="152"/>
        <v>#REF!</v>
      </c>
      <c r="I563" s="139" t="e">
        <f t="shared" ca="1" si="144"/>
        <v>#REF!</v>
      </c>
      <c r="J563" s="139" t="e">
        <f t="shared" ca="1" si="145"/>
        <v>#REF!</v>
      </c>
    </row>
    <row r="564" spans="1:10" hidden="1" x14ac:dyDescent="0.25">
      <c r="A564" s="2">
        <v>6</v>
      </c>
      <c r="B564" t="e">
        <f t="shared" ref="B564:B595" ca="1" si="153">IF(E564&lt;&gt;"-",IF(INDIRECT($A$1&amp;"!"&amp;CELL("address",$CU43))&lt;&gt;"END",IF(INDIRECT($A$1&amp;"!"&amp;CELL("address",AN43))&lt;&gt;0,INDIRECT($A$1&amp;"!"&amp;CELL("address",$F43)),"-"),REPT("-",10)),"-")</f>
        <v>#REF!</v>
      </c>
      <c r="C564" t="e">
        <f t="shared" ref="C564:C595" ca="1" si="154">IF(E564&lt;&gt;"-",IF(INDIRECT($A$1&amp;"!"&amp;CELL("address",$CU43))&lt;&gt;"END",IF(INDIRECT($A$1&amp;"!"&amp;CELL("address",AN43))&lt;&gt;0,INDIRECT($A$1&amp;"!"&amp;CELL("address",$CU43)),"-"),REPT("-",10)),"-")</f>
        <v>#REF!</v>
      </c>
      <c r="D564" s="1" t="e">
        <f t="shared" ref="D564:D595" ca="1" si="155">IF(E564&lt;&gt;"-",IF(INDIRECT($A$1&amp;"!"&amp;CELL("address",$CU43))&lt;&gt;"END",IF(INDIRECT($A$1&amp;"!"&amp;CELL("address",AN43))&lt;&gt;0,INDIRECT($A$1&amp;"!"&amp;CELL("address",$H43)),"-"),REPT("-",10)),"-")</f>
        <v>#REF!</v>
      </c>
      <c r="E564" t="e">
        <f t="shared" ref="E564:E595" ca="1" si="156">IF((IF(INDIRECT($A$1&amp;"!"&amp;CELL("address",$CU43))&lt;&gt;"END",IF(INDIRECT($A$1&amp;"!"&amp;CELL("address",AN43))&lt;&gt;0,INDIRECT($A$1&amp;"!"&amp;CELL("address",$AN43)),"-"),REPT("-",10)))&lt;&gt;0,(IF(INDIRECT($A$1&amp;"!"&amp;CELL("address",$CU43))&lt;&gt;"END",IF(INDIRECT($A$1&amp;"!"&amp;CELL("address",AN43))&lt;&gt;0,INDIRECT($A$1&amp;"!"&amp;CELL("address",$AN43)),"-"),REPT("-",10))),"-")</f>
        <v>#REF!</v>
      </c>
      <c r="F564" t="e">
        <f t="shared" ref="F564:F595" ca="1" si="157">IF(E564&lt;&gt;"-",IF(INDIRECT($A$1&amp;"!"&amp;CELL("address",$CU43))&lt;&gt;"END",IF(INDIRECT($A$1&amp;"!"&amp;CELL("address",AN43))&lt;&gt;0,INDIRECT($A$1&amp;"!"&amp;CELL("address",$AO43)),"-"),REPT("-",10)),"-")</f>
        <v>#REF!</v>
      </c>
      <c r="G564" t="e">
        <f t="shared" ref="G564:G595" ca="1" si="158">IF(E564&lt;&gt;"-",IF(INDIRECT($A$1&amp;"!"&amp;CELL("address",$CU43))&lt;&gt;"END",IF(INDIRECT($A$1&amp;"!"&amp;CELL("address",AN43))&lt;&gt;0,INDIRECT($A$1&amp;"!"&amp;CELL("address",$AP43)),"-"),REPT("-",10)),"-")</f>
        <v>#REF!</v>
      </c>
      <c r="H564" t="e">
        <f t="shared" ref="H564:H595" ca="1" si="159">IF(E564&lt;&gt;"-",IF(INDIRECT($A$1&amp;"!"&amp;CELL("address",$CU43))&lt;&gt;"END",IF(INDIRECT($A$1&amp;"!"&amp;CELL("address",AN43))&lt;&gt;0,INDIRECT($A$1&amp;"!"&amp;CELL("address",$AQ43)),"-"),REPT("-",10)),"-")</f>
        <v>#REF!</v>
      </c>
      <c r="I564" s="139" t="e">
        <f t="shared" ca="1" si="144"/>
        <v>#REF!</v>
      </c>
      <c r="J564" s="139" t="e">
        <f t="shared" ca="1" si="145"/>
        <v>#REF!</v>
      </c>
    </row>
    <row r="565" spans="1:10" hidden="1" x14ac:dyDescent="0.25">
      <c r="A565" s="2">
        <v>6</v>
      </c>
      <c r="B565" t="e">
        <f t="shared" ca="1" si="153"/>
        <v>#REF!</v>
      </c>
      <c r="C565" t="e">
        <f t="shared" ca="1" si="154"/>
        <v>#REF!</v>
      </c>
      <c r="D565" s="1" t="e">
        <f t="shared" ca="1" si="155"/>
        <v>#REF!</v>
      </c>
      <c r="E565" t="e">
        <f t="shared" ca="1" si="156"/>
        <v>#REF!</v>
      </c>
      <c r="F565" t="e">
        <f t="shared" ca="1" si="157"/>
        <v>#REF!</v>
      </c>
      <c r="G565" t="e">
        <f t="shared" ca="1" si="158"/>
        <v>#REF!</v>
      </c>
      <c r="H565" t="e">
        <f t="shared" ca="1" si="159"/>
        <v>#REF!</v>
      </c>
      <c r="I565" s="139" t="e">
        <f t="shared" ca="1" si="144"/>
        <v>#REF!</v>
      </c>
      <c r="J565" s="139" t="e">
        <f t="shared" ca="1" si="145"/>
        <v>#REF!</v>
      </c>
    </row>
    <row r="566" spans="1:10" hidden="1" x14ac:dyDescent="0.25">
      <c r="A566" s="2">
        <v>6</v>
      </c>
      <c r="B566" t="e">
        <f t="shared" ca="1" si="153"/>
        <v>#REF!</v>
      </c>
      <c r="C566" t="e">
        <f t="shared" ca="1" si="154"/>
        <v>#REF!</v>
      </c>
      <c r="D566" s="1" t="e">
        <f t="shared" ca="1" si="155"/>
        <v>#REF!</v>
      </c>
      <c r="E566" t="e">
        <f t="shared" ca="1" si="156"/>
        <v>#REF!</v>
      </c>
      <c r="F566" t="e">
        <f t="shared" ca="1" si="157"/>
        <v>#REF!</v>
      </c>
      <c r="G566" t="e">
        <f t="shared" ca="1" si="158"/>
        <v>#REF!</v>
      </c>
      <c r="H566" t="e">
        <f t="shared" ca="1" si="159"/>
        <v>#REF!</v>
      </c>
      <c r="I566" s="139" t="e">
        <f t="shared" ca="1" si="144"/>
        <v>#REF!</v>
      </c>
      <c r="J566" s="139" t="e">
        <f t="shared" ca="1" si="145"/>
        <v>#REF!</v>
      </c>
    </row>
    <row r="567" spans="1:10" hidden="1" x14ac:dyDescent="0.25">
      <c r="A567" s="2">
        <v>6</v>
      </c>
      <c r="B567" t="e">
        <f t="shared" ca="1" si="153"/>
        <v>#REF!</v>
      </c>
      <c r="C567" t="e">
        <f t="shared" ca="1" si="154"/>
        <v>#REF!</v>
      </c>
      <c r="D567" s="1" t="e">
        <f t="shared" ca="1" si="155"/>
        <v>#REF!</v>
      </c>
      <c r="E567" t="e">
        <f t="shared" ca="1" si="156"/>
        <v>#REF!</v>
      </c>
      <c r="F567" t="e">
        <f t="shared" ca="1" si="157"/>
        <v>#REF!</v>
      </c>
      <c r="G567" t="e">
        <f t="shared" ca="1" si="158"/>
        <v>#REF!</v>
      </c>
      <c r="H567" t="e">
        <f t="shared" ca="1" si="159"/>
        <v>#REF!</v>
      </c>
      <c r="I567" s="139" t="e">
        <f t="shared" ca="1" si="144"/>
        <v>#REF!</v>
      </c>
      <c r="J567" s="139" t="e">
        <f t="shared" ca="1" si="145"/>
        <v>#REF!</v>
      </c>
    </row>
    <row r="568" spans="1:10" hidden="1" x14ac:dyDescent="0.25">
      <c r="A568" s="2">
        <v>6</v>
      </c>
      <c r="B568" t="e">
        <f t="shared" ca="1" si="153"/>
        <v>#REF!</v>
      </c>
      <c r="C568" t="e">
        <f t="shared" ca="1" si="154"/>
        <v>#REF!</v>
      </c>
      <c r="D568" s="1" t="e">
        <f t="shared" ca="1" si="155"/>
        <v>#REF!</v>
      </c>
      <c r="E568" t="e">
        <f t="shared" ca="1" si="156"/>
        <v>#REF!</v>
      </c>
      <c r="F568" t="e">
        <f t="shared" ca="1" si="157"/>
        <v>#REF!</v>
      </c>
      <c r="G568" t="e">
        <f t="shared" ca="1" si="158"/>
        <v>#REF!</v>
      </c>
      <c r="H568" t="e">
        <f t="shared" ca="1" si="159"/>
        <v>#REF!</v>
      </c>
      <c r="I568" s="139" t="e">
        <f t="shared" ca="1" si="144"/>
        <v>#REF!</v>
      </c>
      <c r="J568" s="139" t="e">
        <f t="shared" ca="1" si="145"/>
        <v>#REF!</v>
      </c>
    </row>
    <row r="569" spans="1:10" hidden="1" x14ac:dyDescent="0.25">
      <c r="A569" s="2">
        <v>6</v>
      </c>
      <c r="B569" t="e">
        <f t="shared" ca="1" si="153"/>
        <v>#REF!</v>
      </c>
      <c r="C569" t="e">
        <f t="shared" ca="1" si="154"/>
        <v>#REF!</v>
      </c>
      <c r="D569" s="1" t="e">
        <f t="shared" ca="1" si="155"/>
        <v>#REF!</v>
      </c>
      <c r="E569" t="e">
        <f t="shared" ca="1" si="156"/>
        <v>#REF!</v>
      </c>
      <c r="F569" t="e">
        <f t="shared" ca="1" si="157"/>
        <v>#REF!</v>
      </c>
      <c r="G569" t="e">
        <f t="shared" ca="1" si="158"/>
        <v>#REF!</v>
      </c>
      <c r="H569" t="e">
        <f t="shared" ca="1" si="159"/>
        <v>#REF!</v>
      </c>
      <c r="I569" s="139" t="e">
        <f t="shared" ca="1" si="144"/>
        <v>#REF!</v>
      </c>
      <c r="J569" s="139" t="e">
        <f t="shared" ca="1" si="145"/>
        <v>#REF!</v>
      </c>
    </row>
    <row r="570" spans="1:10" hidden="1" x14ac:dyDescent="0.25">
      <c r="A570" s="2">
        <v>6</v>
      </c>
      <c r="B570" t="e">
        <f t="shared" ca="1" si="153"/>
        <v>#REF!</v>
      </c>
      <c r="C570" t="e">
        <f t="shared" ca="1" si="154"/>
        <v>#REF!</v>
      </c>
      <c r="D570" s="1" t="e">
        <f t="shared" ca="1" si="155"/>
        <v>#REF!</v>
      </c>
      <c r="E570" t="e">
        <f t="shared" ca="1" si="156"/>
        <v>#REF!</v>
      </c>
      <c r="F570" t="e">
        <f t="shared" ca="1" si="157"/>
        <v>#REF!</v>
      </c>
      <c r="G570" t="e">
        <f t="shared" ca="1" si="158"/>
        <v>#REF!</v>
      </c>
      <c r="H570" t="e">
        <f t="shared" ca="1" si="159"/>
        <v>#REF!</v>
      </c>
      <c r="I570" s="139" t="e">
        <f t="shared" ca="1" si="144"/>
        <v>#REF!</v>
      </c>
      <c r="J570" s="139" t="e">
        <f t="shared" ca="1" si="145"/>
        <v>#REF!</v>
      </c>
    </row>
    <row r="571" spans="1:10" hidden="1" x14ac:dyDescent="0.25">
      <c r="A571" s="2">
        <v>6</v>
      </c>
      <c r="B571" t="e">
        <f t="shared" ca="1" si="153"/>
        <v>#REF!</v>
      </c>
      <c r="C571" t="e">
        <f t="shared" ca="1" si="154"/>
        <v>#REF!</v>
      </c>
      <c r="D571" s="1" t="e">
        <f t="shared" ca="1" si="155"/>
        <v>#REF!</v>
      </c>
      <c r="E571" t="e">
        <f t="shared" ca="1" si="156"/>
        <v>#REF!</v>
      </c>
      <c r="F571" t="e">
        <f t="shared" ca="1" si="157"/>
        <v>#REF!</v>
      </c>
      <c r="G571" t="e">
        <f t="shared" ca="1" si="158"/>
        <v>#REF!</v>
      </c>
      <c r="H571" t="e">
        <f t="shared" ca="1" si="159"/>
        <v>#REF!</v>
      </c>
      <c r="I571" s="139" t="e">
        <f t="shared" ca="1" si="144"/>
        <v>#REF!</v>
      </c>
      <c r="J571" s="139" t="e">
        <f t="shared" ca="1" si="145"/>
        <v>#REF!</v>
      </c>
    </row>
    <row r="572" spans="1:10" hidden="1" x14ac:dyDescent="0.25">
      <c r="A572" s="2">
        <v>6</v>
      </c>
      <c r="B572" t="e">
        <f t="shared" ca="1" si="153"/>
        <v>#REF!</v>
      </c>
      <c r="C572" t="e">
        <f t="shared" ca="1" si="154"/>
        <v>#REF!</v>
      </c>
      <c r="D572" s="1" t="e">
        <f t="shared" ca="1" si="155"/>
        <v>#REF!</v>
      </c>
      <c r="E572" t="e">
        <f t="shared" ca="1" si="156"/>
        <v>#REF!</v>
      </c>
      <c r="F572" t="e">
        <f t="shared" ca="1" si="157"/>
        <v>#REF!</v>
      </c>
      <c r="G572" t="e">
        <f t="shared" ca="1" si="158"/>
        <v>#REF!</v>
      </c>
      <c r="H572" t="e">
        <f t="shared" ca="1" si="159"/>
        <v>#REF!</v>
      </c>
      <c r="I572" s="139" t="e">
        <f t="shared" ca="1" si="144"/>
        <v>#REF!</v>
      </c>
      <c r="J572" s="139" t="e">
        <f t="shared" ca="1" si="145"/>
        <v>#REF!</v>
      </c>
    </row>
    <row r="573" spans="1:10" hidden="1" x14ac:dyDescent="0.25">
      <c r="A573" s="2">
        <v>6</v>
      </c>
      <c r="B573" t="e">
        <f t="shared" ca="1" si="153"/>
        <v>#REF!</v>
      </c>
      <c r="C573" t="e">
        <f t="shared" ca="1" si="154"/>
        <v>#REF!</v>
      </c>
      <c r="D573" s="1" t="e">
        <f t="shared" ca="1" si="155"/>
        <v>#REF!</v>
      </c>
      <c r="E573" t="e">
        <f t="shared" ca="1" si="156"/>
        <v>#REF!</v>
      </c>
      <c r="F573" t="e">
        <f t="shared" ca="1" si="157"/>
        <v>#REF!</v>
      </c>
      <c r="G573" t="e">
        <f t="shared" ca="1" si="158"/>
        <v>#REF!</v>
      </c>
      <c r="H573" t="e">
        <f t="shared" ca="1" si="159"/>
        <v>#REF!</v>
      </c>
      <c r="I573" s="139" t="e">
        <f t="shared" ca="1" si="144"/>
        <v>#REF!</v>
      </c>
      <c r="J573" s="139" t="e">
        <f t="shared" ca="1" si="145"/>
        <v>#REF!</v>
      </c>
    </row>
    <row r="574" spans="1:10" hidden="1" x14ac:dyDescent="0.25">
      <c r="A574" s="2">
        <v>6</v>
      </c>
      <c r="B574" t="e">
        <f t="shared" ca="1" si="153"/>
        <v>#REF!</v>
      </c>
      <c r="C574" t="e">
        <f t="shared" ca="1" si="154"/>
        <v>#REF!</v>
      </c>
      <c r="D574" s="1" t="e">
        <f t="shared" ca="1" si="155"/>
        <v>#REF!</v>
      </c>
      <c r="E574" t="e">
        <f t="shared" ca="1" si="156"/>
        <v>#REF!</v>
      </c>
      <c r="F574" t="e">
        <f t="shared" ca="1" si="157"/>
        <v>#REF!</v>
      </c>
      <c r="G574" t="e">
        <f t="shared" ca="1" si="158"/>
        <v>#REF!</v>
      </c>
      <c r="H574" t="e">
        <f t="shared" ca="1" si="159"/>
        <v>#REF!</v>
      </c>
      <c r="I574" s="139" t="e">
        <f t="shared" ca="1" si="144"/>
        <v>#REF!</v>
      </c>
      <c r="J574" s="139" t="e">
        <f t="shared" ca="1" si="145"/>
        <v>#REF!</v>
      </c>
    </row>
    <row r="575" spans="1:10" hidden="1" x14ac:dyDescent="0.25">
      <c r="A575" s="2">
        <v>6</v>
      </c>
      <c r="B575" t="e">
        <f t="shared" ca="1" si="153"/>
        <v>#REF!</v>
      </c>
      <c r="C575" t="e">
        <f t="shared" ca="1" si="154"/>
        <v>#REF!</v>
      </c>
      <c r="D575" s="1" t="e">
        <f t="shared" ca="1" si="155"/>
        <v>#REF!</v>
      </c>
      <c r="E575" t="e">
        <f t="shared" ca="1" si="156"/>
        <v>#REF!</v>
      </c>
      <c r="F575" t="e">
        <f t="shared" ca="1" si="157"/>
        <v>#REF!</v>
      </c>
      <c r="G575" t="e">
        <f t="shared" ca="1" si="158"/>
        <v>#REF!</v>
      </c>
      <c r="H575" t="e">
        <f t="shared" ca="1" si="159"/>
        <v>#REF!</v>
      </c>
      <c r="I575" s="139" t="e">
        <f t="shared" ca="1" si="144"/>
        <v>#REF!</v>
      </c>
      <c r="J575" s="139" t="e">
        <f t="shared" ca="1" si="145"/>
        <v>#REF!</v>
      </c>
    </row>
    <row r="576" spans="1:10" hidden="1" x14ac:dyDescent="0.25">
      <c r="A576" s="2">
        <v>6</v>
      </c>
      <c r="B576" t="e">
        <f t="shared" ca="1" si="153"/>
        <v>#REF!</v>
      </c>
      <c r="C576" t="e">
        <f t="shared" ca="1" si="154"/>
        <v>#REF!</v>
      </c>
      <c r="D576" s="1" t="e">
        <f t="shared" ca="1" si="155"/>
        <v>#REF!</v>
      </c>
      <c r="E576" t="e">
        <f t="shared" ca="1" si="156"/>
        <v>#REF!</v>
      </c>
      <c r="F576" t="e">
        <f t="shared" ca="1" si="157"/>
        <v>#REF!</v>
      </c>
      <c r="G576" t="e">
        <f t="shared" ca="1" si="158"/>
        <v>#REF!</v>
      </c>
      <c r="H576" t="e">
        <f t="shared" ca="1" si="159"/>
        <v>#REF!</v>
      </c>
      <c r="I576" s="139" t="e">
        <f t="shared" ca="1" si="144"/>
        <v>#REF!</v>
      </c>
      <c r="J576" s="139" t="e">
        <f t="shared" ca="1" si="145"/>
        <v>#REF!</v>
      </c>
    </row>
    <row r="577" spans="1:10" hidden="1" x14ac:dyDescent="0.25">
      <c r="A577" s="2">
        <v>6</v>
      </c>
      <c r="B577" t="e">
        <f t="shared" ca="1" si="153"/>
        <v>#REF!</v>
      </c>
      <c r="C577" t="e">
        <f t="shared" ca="1" si="154"/>
        <v>#REF!</v>
      </c>
      <c r="D577" s="1" t="e">
        <f t="shared" ca="1" si="155"/>
        <v>#REF!</v>
      </c>
      <c r="E577" t="e">
        <f t="shared" ca="1" si="156"/>
        <v>#REF!</v>
      </c>
      <c r="F577" t="e">
        <f t="shared" ca="1" si="157"/>
        <v>#REF!</v>
      </c>
      <c r="G577" t="e">
        <f t="shared" ca="1" si="158"/>
        <v>#REF!</v>
      </c>
      <c r="H577" t="e">
        <f t="shared" ca="1" si="159"/>
        <v>#REF!</v>
      </c>
      <c r="I577" s="139" t="e">
        <f t="shared" ca="1" si="144"/>
        <v>#REF!</v>
      </c>
      <c r="J577" s="139" t="e">
        <f t="shared" ca="1" si="145"/>
        <v>#REF!</v>
      </c>
    </row>
    <row r="578" spans="1:10" hidden="1" x14ac:dyDescent="0.25">
      <c r="A578" s="2">
        <v>6</v>
      </c>
      <c r="B578" t="e">
        <f t="shared" ca="1" si="153"/>
        <v>#REF!</v>
      </c>
      <c r="C578" t="e">
        <f t="shared" ca="1" si="154"/>
        <v>#REF!</v>
      </c>
      <c r="D578" s="1" t="e">
        <f t="shared" ca="1" si="155"/>
        <v>#REF!</v>
      </c>
      <c r="E578" t="e">
        <f t="shared" ca="1" si="156"/>
        <v>#REF!</v>
      </c>
      <c r="F578" t="e">
        <f t="shared" ca="1" si="157"/>
        <v>#REF!</v>
      </c>
      <c r="G578" t="e">
        <f t="shared" ca="1" si="158"/>
        <v>#REF!</v>
      </c>
      <c r="H578" t="e">
        <f t="shared" ca="1" si="159"/>
        <v>#REF!</v>
      </c>
      <c r="I578" s="139" t="e">
        <f t="shared" ca="1" si="144"/>
        <v>#REF!</v>
      </c>
      <c r="J578" s="139" t="e">
        <f t="shared" ca="1" si="145"/>
        <v>#REF!</v>
      </c>
    </row>
    <row r="579" spans="1:10" hidden="1" x14ac:dyDescent="0.25">
      <c r="A579" s="2">
        <v>6</v>
      </c>
      <c r="B579" t="e">
        <f t="shared" ca="1" si="153"/>
        <v>#REF!</v>
      </c>
      <c r="C579" t="e">
        <f t="shared" ca="1" si="154"/>
        <v>#REF!</v>
      </c>
      <c r="D579" s="1" t="e">
        <f t="shared" ca="1" si="155"/>
        <v>#REF!</v>
      </c>
      <c r="E579" t="e">
        <f t="shared" ca="1" si="156"/>
        <v>#REF!</v>
      </c>
      <c r="F579" t="e">
        <f t="shared" ca="1" si="157"/>
        <v>#REF!</v>
      </c>
      <c r="G579" t="e">
        <f t="shared" ca="1" si="158"/>
        <v>#REF!</v>
      </c>
      <c r="H579" t="e">
        <f t="shared" ca="1" si="159"/>
        <v>#REF!</v>
      </c>
      <c r="I579" s="139" t="e">
        <f t="shared" ca="1" si="144"/>
        <v>#REF!</v>
      </c>
      <c r="J579" s="139" t="e">
        <f t="shared" ca="1" si="145"/>
        <v>#REF!</v>
      </c>
    </row>
    <row r="580" spans="1:10" hidden="1" x14ac:dyDescent="0.25">
      <c r="A580" s="2">
        <v>6</v>
      </c>
      <c r="B580" t="e">
        <f t="shared" ca="1" si="153"/>
        <v>#REF!</v>
      </c>
      <c r="C580" t="e">
        <f t="shared" ca="1" si="154"/>
        <v>#REF!</v>
      </c>
      <c r="D580" s="1" t="e">
        <f t="shared" ca="1" si="155"/>
        <v>#REF!</v>
      </c>
      <c r="E580" t="e">
        <f t="shared" ca="1" si="156"/>
        <v>#REF!</v>
      </c>
      <c r="F580" t="e">
        <f t="shared" ca="1" si="157"/>
        <v>#REF!</v>
      </c>
      <c r="G580" t="e">
        <f t="shared" ca="1" si="158"/>
        <v>#REF!</v>
      </c>
      <c r="H580" t="e">
        <f t="shared" ca="1" si="159"/>
        <v>#REF!</v>
      </c>
      <c r="I580" s="139" t="e">
        <f t="shared" ca="1" si="144"/>
        <v>#REF!</v>
      </c>
      <c r="J580" s="139" t="e">
        <f t="shared" ca="1" si="145"/>
        <v>#REF!</v>
      </c>
    </row>
    <row r="581" spans="1:10" hidden="1" x14ac:dyDescent="0.25">
      <c r="A581" s="2">
        <v>6</v>
      </c>
      <c r="B581" t="e">
        <f t="shared" ca="1" si="153"/>
        <v>#REF!</v>
      </c>
      <c r="C581" t="e">
        <f t="shared" ca="1" si="154"/>
        <v>#REF!</v>
      </c>
      <c r="D581" s="1" t="e">
        <f t="shared" ca="1" si="155"/>
        <v>#REF!</v>
      </c>
      <c r="E581" t="e">
        <f t="shared" ca="1" si="156"/>
        <v>#REF!</v>
      </c>
      <c r="F581" t="e">
        <f t="shared" ca="1" si="157"/>
        <v>#REF!</v>
      </c>
      <c r="G581" t="e">
        <f t="shared" ca="1" si="158"/>
        <v>#REF!</v>
      </c>
      <c r="H581" t="e">
        <f t="shared" ca="1" si="159"/>
        <v>#REF!</v>
      </c>
      <c r="I581" s="139" t="e">
        <f t="shared" ref="I581:I611" ca="1" si="160">B581&amp;D581&amp;E581</f>
        <v>#REF!</v>
      </c>
      <c r="J581" s="139" t="e">
        <f t="shared" ref="J581:J611" ca="1" si="161">D581&amp;E581</f>
        <v>#REF!</v>
      </c>
    </row>
    <row r="582" spans="1:10" hidden="1" x14ac:dyDescent="0.25">
      <c r="A582" s="2">
        <v>6</v>
      </c>
      <c r="B582" t="e">
        <f t="shared" ca="1" si="153"/>
        <v>#REF!</v>
      </c>
      <c r="C582" t="e">
        <f t="shared" ca="1" si="154"/>
        <v>#REF!</v>
      </c>
      <c r="D582" s="1" t="e">
        <f t="shared" ca="1" si="155"/>
        <v>#REF!</v>
      </c>
      <c r="E582" t="e">
        <f t="shared" ca="1" si="156"/>
        <v>#REF!</v>
      </c>
      <c r="F582" t="e">
        <f t="shared" ca="1" si="157"/>
        <v>#REF!</v>
      </c>
      <c r="G582" t="e">
        <f t="shared" ca="1" si="158"/>
        <v>#REF!</v>
      </c>
      <c r="H582" t="e">
        <f t="shared" ca="1" si="159"/>
        <v>#REF!</v>
      </c>
      <c r="I582" s="139" t="e">
        <f t="shared" ca="1" si="160"/>
        <v>#REF!</v>
      </c>
      <c r="J582" s="139" t="e">
        <f t="shared" ca="1" si="161"/>
        <v>#REF!</v>
      </c>
    </row>
    <row r="583" spans="1:10" hidden="1" x14ac:dyDescent="0.25">
      <c r="A583" s="2">
        <v>6</v>
      </c>
      <c r="B583" t="e">
        <f t="shared" ca="1" si="153"/>
        <v>#REF!</v>
      </c>
      <c r="C583" t="e">
        <f t="shared" ca="1" si="154"/>
        <v>#REF!</v>
      </c>
      <c r="D583" s="1" t="e">
        <f t="shared" ca="1" si="155"/>
        <v>#REF!</v>
      </c>
      <c r="E583" t="e">
        <f t="shared" ca="1" si="156"/>
        <v>#REF!</v>
      </c>
      <c r="F583" t="e">
        <f t="shared" ca="1" si="157"/>
        <v>#REF!</v>
      </c>
      <c r="G583" t="e">
        <f t="shared" ca="1" si="158"/>
        <v>#REF!</v>
      </c>
      <c r="H583" t="e">
        <f t="shared" ca="1" si="159"/>
        <v>#REF!</v>
      </c>
      <c r="I583" s="139" t="e">
        <f t="shared" ca="1" si="160"/>
        <v>#REF!</v>
      </c>
      <c r="J583" s="139" t="e">
        <f t="shared" ca="1" si="161"/>
        <v>#REF!</v>
      </c>
    </row>
    <row r="584" spans="1:10" hidden="1" x14ac:dyDescent="0.25">
      <c r="A584" s="2">
        <v>6</v>
      </c>
      <c r="B584" t="e">
        <f t="shared" ca="1" si="153"/>
        <v>#REF!</v>
      </c>
      <c r="C584" t="e">
        <f t="shared" ca="1" si="154"/>
        <v>#REF!</v>
      </c>
      <c r="D584" s="1" t="e">
        <f t="shared" ca="1" si="155"/>
        <v>#REF!</v>
      </c>
      <c r="E584" t="e">
        <f t="shared" ca="1" si="156"/>
        <v>#REF!</v>
      </c>
      <c r="F584" t="e">
        <f t="shared" ca="1" si="157"/>
        <v>#REF!</v>
      </c>
      <c r="G584" t="e">
        <f t="shared" ca="1" si="158"/>
        <v>#REF!</v>
      </c>
      <c r="H584" t="e">
        <f t="shared" ca="1" si="159"/>
        <v>#REF!</v>
      </c>
      <c r="I584" s="139" t="e">
        <f t="shared" ca="1" si="160"/>
        <v>#REF!</v>
      </c>
      <c r="J584" s="139" t="e">
        <f t="shared" ca="1" si="161"/>
        <v>#REF!</v>
      </c>
    </row>
    <row r="585" spans="1:10" hidden="1" x14ac:dyDescent="0.25">
      <c r="A585" s="2">
        <v>6</v>
      </c>
      <c r="B585" t="e">
        <f t="shared" ca="1" si="153"/>
        <v>#REF!</v>
      </c>
      <c r="C585" t="e">
        <f t="shared" ca="1" si="154"/>
        <v>#REF!</v>
      </c>
      <c r="D585" s="1" t="e">
        <f t="shared" ca="1" si="155"/>
        <v>#REF!</v>
      </c>
      <c r="E585" t="e">
        <f t="shared" ca="1" si="156"/>
        <v>#REF!</v>
      </c>
      <c r="F585" t="e">
        <f t="shared" ca="1" si="157"/>
        <v>#REF!</v>
      </c>
      <c r="G585" t="e">
        <f t="shared" ca="1" si="158"/>
        <v>#REF!</v>
      </c>
      <c r="H585" t="e">
        <f t="shared" ca="1" si="159"/>
        <v>#REF!</v>
      </c>
      <c r="I585" s="139" t="e">
        <f t="shared" ca="1" si="160"/>
        <v>#REF!</v>
      </c>
      <c r="J585" s="139" t="e">
        <f t="shared" ca="1" si="161"/>
        <v>#REF!</v>
      </c>
    </row>
    <row r="586" spans="1:10" hidden="1" x14ac:dyDescent="0.25">
      <c r="A586" s="2">
        <v>6</v>
      </c>
      <c r="B586" t="e">
        <f t="shared" ca="1" si="153"/>
        <v>#REF!</v>
      </c>
      <c r="C586" t="e">
        <f t="shared" ca="1" si="154"/>
        <v>#REF!</v>
      </c>
      <c r="D586" s="1" t="e">
        <f t="shared" ca="1" si="155"/>
        <v>#REF!</v>
      </c>
      <c r="E586" t="e">
        <f t="shared" ca="1" si="156"/>
        <v>#REF!</v>
      </c>
      <c r="F586" t="e">
        <f t="shared" ca="1" si="157"/>
        <v>#REF!</v>
      </c>
      <c r="G586" t="e">
        <f t="shared" ca="1" si="158"/>
        <v>#REF!</v>
      </c>
      <c r="H586" t="e">
        <f t="shared" ca="1" si="159"/>
        <v>#REF!</v>
      </c>
      <c r="I586" s="139" t="e">
        <f t="shared" ca="1" si="160"/>
        <v>#REF!</v>
      </c>
      <c r="J586" s="139" t="e">
        <f t="shared" ca="1" si="161"/>
        <v>#REF!</v>
      </c>
    </row>
    <row r="587" spans="1:10" hidden="1" x14ac:dyDescent="0.25">
      <c r="A587" s="2">
        <v>6</v>
      </c>
      <c r="B587" t="e">
        <f t="shared" ca="1" si="153"/>
        <v>#REF!</v>
      </c>
      <c r="C587" t="e">
        <f t="shared" ca="1" si="154"/>
        <v>#REF!</v>
      </c>
      <c r="D587" s="1" t="e">
        <f t="shared" ca="1" si="155"/>
        <v>#REF!</v>
      </c>
      <c r="E587" t="e">
        <f t="shared" ca="1" si="156"/>
        <v>#REF!</v>
      </c>
      <c r="F587" t="e">
        <f t="shared" ca="1" si="157"/>
        <v>#REF!</v>
      </c>
      <c r="G587" t="e">
        <f t="shared" ca="1" si="158"/>
        <v>#REF!</v>
      </c>
      <c r="H587" t="e">
        <f t="shared" ca="1" si="159"/>
        <v>#REF!</v>
      </c>
      <c r="I587" s="139" t="e">
        <f t="shared" ca="1" si="160"/>
        <v>#REF!</v>
      </c>
      <c r="J587" s="139" t="e">
        <f t="shared" ca="1" si="161"/>
        <v>#REF!</v>
      </c>
    </row>
    <row r="588" spans="1:10" hidden="1" x14ac:dyDescent="0.25">
      <c r="A588" s="2">
        <v>6</v>
      </c>
      <c r="B588" t="e">
        <f t="shared" ca="1" si="153"/>
        <v>#REF!</v>
      </c>
      <c r="C588" t="e">
        <f t="shared" ca="1" si="154"/>
        <v>#REF!</v>
      </c>
      <c r="D588" s="1" t="e">
        <f t="shared" ca="1" si="155"/>
        <v>#REF!</v>
      </c>
      <c r="E588" t="e">
        <f t="shared" ca="1" si="156"/>
        <v>#REF!</v>
      </c>
      <c r="F588" t="e">
        <f t="shared" ca="1" si="157"/>
        <v>#REF!</v>
      </c>
      <c r="G588" t="e">
        <f t="shared" ca="1" si="158"/>
        <v>#REF!</v>
      </c>
      <c r="H588" t="e">
        <f t="shared" ca="1" si="159"/>
        <v>#REF!</v>
      </c>
      <c r="I588" s="139" t="e">
        <f t="shared" ca="1" si="160"/>
        <v>#REF!</v>
      </c>
      <c r="J588" s="139" t="e">
        <f t="shared" ca="1" si="161"/>
        <v>#REF!</v>
      </c>
    </row>
    <row r="589" spans="1:10" hidden="1" x14ac:dyDescent="0.25">
      <c r="A589" s="2">
        <v>6</v>
      </c>
      <c r="B589" t="e">
        <f t="shared" ca="1" si="153"/>
        <v>#REF!</v>
      </c>
      <c r="C589" t="e">
        <f t="shared" ca="1" si="154"/>
        <v>#REF!</v>
      </c>
      <c r="D589" s="1" t="e">
        <f t="shared" ca="1" si="155"/>
        <v>#REF!</v>
      </c>
      <c r="E589" t="e">
        <f t="shared" ca="1" si="156"/>
        <v>#REF!</v>
      </c>
      <c r="F589" t="e">
        <f t="shared" ca="1" si="157"/>
        <v>#REF!</v>
      </c>
      <c r="G589" t="e">
        <f t="shared" ca="1" si="158"/>
        <v>#REF!</v>
      </c>
      <c r="H589" t="e">
        <f t="shared" ca="1" si="159"/>
        <v>#REF!</v>
      </c>
      <c r="I589" s="139" t="e">
        <f t="shared" ca="1" si="160"/>
        <v>#REF!</v>
      </c>
      <c r="J589" s="139" t="e">
        <f t="shared" ca="1" si="161"/>
        <v>#REF!</v>
      </c>
    </row>
    <row r="590" spans="1:10" hidden="1" x14ac:dyDescent="0.25">
      <c r="A590" s="2">
        <v>6</v>
      </c>
      <c r="B590" t="e">
        <f t="shared" ca="1" si="153"/>
        <v>#REF!</v>
      </c>
      <c r="C590" t="e">
        <f t="shared" ca="1" si="154"/>
        <v>#REF!</v>
      </c>
      <c r="D590" s="1" t="e">
        <f t="shared" ca="1" si="155"/>
        <v>#REF!</v>
      </c>
      <c r="E590" t="e">
        <f t="shared" ca="1" si="156"/>
        <v>#REF!</v>
      </c>
      <c r="F590" t="e">
        <f t="shared" ca="1" si="157"/>
        <v>#REF!</v>
      </c>
      <c r="G590" t="e">
        <f t="shared" ca="1" si="158"/>
        <v>#REF!</v>
      </c>
      <c r="H590" t="e">
        <f t="shared" ca="1" si="159"/>
        <v>#REF!</v>
      </c>
      <c r="I590" s="139" t="e">
        <f t="shared" ca="1" si="160"/>
        <v>#REF!</v>
      </c>
      <c r="J590" s="139" t="e">
        <f t="shared" ca="1" si="161"/>
        <v>#REF!</v>
      </c>
    </row>
    <row r="591" spans="1:10" hidden="1" x14ac:dyDescent="0.25">
      <c r="A591" s="2">
        <v>6</v>
      </c>
      <c r="B591" t="e">
        <f t="shared" ca="1" si="153"/>
        <v>#REF!</v>
      </c>
      <c r="C591" t="e">
        <f t="shared" ca="1" si="154"/>
        <v>#REF!</v>
      </c>
      <c r="D591" s="1" t="e">
        <f t="shared" ca="1" si="155"/>
        <v>#REF!</v>
      </c>
      <c r="E591" t="e">
        <f t="shared" ca="1" si="156"/>
        <v>#REF!</v>
      </c>
      <c r="F591" t="e">
        <f t="shared" ca="1" si="157"/>
        <v>#REF!</v>
      </c>
      <c r="G591" t="e">
        <f t="shared" ca="1" si="158"/>
        <v>#REF!</v>
      </c>
      <c r="H591" t="e">
        <f t="shared" ca="1" si="159"/>
        <v>#REF!</v>
      </c>
      <c r="I591" s="139" t="e">
        <f t="shared" ca="1" si="160"/>
        <v>#REF!</v>
      </c>
      <c r="J591" s="139" t="e">
        <f t="shared" ca="1" si="161"/>
        <v>#REF!</v>
      </c>
    </row>
    <row r="592" spans="1:10" hidden="1" x14ac:dyDescent="0.25">
      <c r="A592" s="2">
        <v>6</v>
      </c>
      <c r="B592" t="e">
        <f t="shared" ca="1" si="153"/>
        <v>#REF!</v>
      </c>
      <c r="C592" t="e">
        <f t="shared" ca="1" si="154"/>
        <v>#REF!</v>
      </c>
      <c r="D592" s="1" t="e">
        <f t="shared" ca="1" si="155"/>
        <v>#REF!</v>
      </c>
      <c r="E592" t="e">
        <f t="shared" ca="1" si="156"/>
        <v>#REF!</v>
      </c>
      <c r="F592" t="e">
        <f t="shared" ca="1" si="157"/>
        <v>#REF!</v>
      </c>
      <c r="G592" t="e">
        <f t="shared" ca="1" si="158"/>
        <v>#REF!</v>
      </c>
      <c r="H592" t="e">
        <f t="shared" ca="1" si="159"/>
        <v>#REF!</v>
      </c>
      <c r="I592" s="139" t="e">
        <f t="shared" ca="1" si="160"/>
        <v>#REF!</v>
      </c>
      <c r="J592" s="139" t="e">
        <f t="shared" ca="1" si="161"/>
        <v>#REF!</v>
      </c>
    </row>
    <row r="593" spans="1:10" hidden="1" x14ac:dyDescent="0.25">
      <c r="A593" s="2">
        <v>6</v>
      </c>
      <c r="B593" t="e">
        <f t="shared" ca="1" si="153"/>
        <v>#REF!</v>
      </c>
      <c r="C593" t="e">
        <f t="shared" ca="1" si="154"/>
        <v>#REF!</v>
      </c>
      <c r="D593" s="1" t="e">
        <f t="shared" ca="1" si="155"/>
        <v>#REF!</v>
      </c>
      <c r="E593" t="e">
        <f t="shared" ca="1" si="156"/>
        <v>#REF!</v>
      </c>
      <c r="F593" t="e">
        <f t="shared" ca="1" si="157"/>
        <v>#REF!</v>
      </c>
      <c r="G593" t="e">
        <f t="shared" ca="1" si="158"/>
        <v>#REF!</v>
      </c>
      <c r="H593" t="e">
        <f t="shared" ca="1" si="159"/>
        <v>#REF!</v>
      </c>
      <c r="I593" s="139" t="e">
        <f t="shared" ca="1" si="160"/>
        <v>#REF!</v>
      </c>
      <c r="J593" s="139" t="e">
        <f t="shared" ca="1" si="161"/>
        <v>#REF!</v>
      </c>
    </row>
    <row r="594" spans="1:10" hidden="1" x14ac:dyDescent="0.25">
      <c r="A594" s="2">
        <v>6</v>
      </c>
      <c r="B594" t="e">
        <f t="shared" ca="1" si="153"/>
        <v>#REF!</v>
      </c>
      <c r="C594" t="e">
        <f t="shared" ca="1" si="154"/>
        <v>#REF!</v>
      </c>
      <c r="D594" s="1" t="e">
        <f t="shared" ca="1" si="155"/>
        <v>#REF!</v>
      </c>
      <c r="E594" t="e">
        <f t="shared" ca="1" si="156"/>
        <v>#REF!</v>
      </c>
      <c r="F594" t="e">
        <f t="shared" ca="1" si="157"/>
        <v>#REF!</v>
      </c>
      <c r="G594" t="e">
        <f t="shared" ca="1" si="158"/>
        <v>#REF!</v>
      </c>
      <c r="H594" t="e">
        <f t="shared" ca="1" si="159"/>
        <v>#REF!</v>
      </c>
      <c r="I594" s="139" t="e">
        <f t="shared" ca="1" si="160"/>
        <v>#REF!</v>
      </c>
      <c r="J594" s="139" t="e">
        <f t="shared" ca="1" si="161"/>
        <v>#REF!</v>
      </c>
    </row>
    <row r="595" spans="1:10" hidden="1" x14ac:dyDescent="0.25">
      <c r="A595" s="2">
        <v>6</v>
      </c>
      <c r="B595" t="e">
        <f t="shared" ca="1" si="153"/>
        <v>#REF!</v>
      </c>
      <c r="C595" t="e">
        <f t="shared" ca="1" si="154"/>
        <v>#REF!</v>
      </c>
      <c r="D595" s="1" t="e">
        <f t="shared" ca="1" si="155"/>
        <v>#REF!</v>
      </c>
      <c r="E595" t="e">
        <f t="shared" ca="1" si="156"/>
        <v>#REF!</v>
      </c>
      <c r="F595" t="e">
        <f t="shared" ca="1" si="157"/>
        <v>#REF!</v>
      </c>
      <c r="G595" t="e">
        <f t="shared" ca="1" si="158"/>
        <v>#REF!</v>
      </c>
      <c r="H595" t="e">
        <f t="shared" ca="1" si="159"/>
        <v>#REF!</v>
      </c>
      <c r="I595" s="139" t="e">
        <f t="shared" ca="1" si="160"/>
        <v>#REF!</v>
      </c>
      <c r="J595" s="139" t="e">
        <f t="shared" ca="1" si="161"/>
        <v>#REF!</v>
      </c>
    </row>
    <row r="596" spans="1:10" hidden="1" x14ac:dyDescent="0.25">
      <c r="A596" s="2">
        <v>6</v>
      </c>
      <c r="B596" t="e">
        <f t="shared" ref="B596:B611" ca="1" si="162">IF(E596&lt;&gt;"-",IF(INDIRECT($A$1&amp;"!"&amp;CELL("address",$CU75))&lt;&gt;"END",IF(INDIRECT($A$1&amp;"!"&amp;CELL("address",AN75))&lt;&gt;0,INDIRECT($A$1&amp;"!"&amp;CELL("address",$F75)),"-"),REPT("-",10)),"-")</f>
        <v>#REF!</v>
      </c>
      <c r="C596" t="e">
        <f t="shared" ref="C596:C611" ca="1" si="163">IF(E596&lt;&gt;"-",IF(INDIRECT($A$1&amp;"!"&amp;CELL("address",$CU75))&lt;&gt;"END",IF(INDIRECT($A$1&amp;"!"&amp;CELL("address",AN75))&lt;&gt;0,INDIRECT($A$1&amp;"!"&amp;CELL("address",$CU75)),"-"),REPT("-",10)),"-")</f>
        <v>#REF!</v>
      </c>
      <c r="D596" s="1" t="e">
        <f t="shared" ref="D596:D611" ca="1" si="164">IF(E596&lt;&gt;"-",IF(INDIRECT($A$1&amp;"!"&amp;CELL("address",$CU75))&lt;&gt;"END",IF(INDIRECT($A$1&amp;"!"&amp;CELL("address",AN75))&lt;&gt;0,INDIRECT($A$1&amp;"!"&amp;CELL("address",$H75)),"-"),REPT("-",10)),"-")</f>
        <v>#REF!</v>
      </c>
      <c r="E596" t="e">
        <f t="shared" ref="E596:E611" ca="1" si="165">IF((IF(INDIRECT($A$1&amp;"!"&amp;CELL("address",$CU75))&lt;&gt;"END",IF(INDIRECT($A$1&amp;"!"&amp;CELL("address",AN75))&lt;&gt;0,INDIRECT($A$1&amp;"!"&amp;CELL("address",$AN75)),"-"),REPT("-",10)))&lt;&gt;0,(IF(INDIRECT($A$1&amp;"!"&amp;CELL("address",$CU75))&lt;&gt;"END",IF(INDIRECT($A$1&amp;"!"&amp;CELL("address",AN75))&lt;&gt;0,INDIRECT($A$1&amp;"!"&amp;CELL("address",$AN75)),"-"),REPT("-",10))),"-")</f>
        <v>#REF!</v>
      </c>
      <c r="F596" t="e">
        <f t="shared" ref="F596:F611" ca="1" si="166">IF(E596&lt;&gt;"-",IF(INDIRECT($A$1&amp;"!"&amp;CELL("address",$CU75))&lt;&gt;"END",IF(INDIRECT($A$1&amp;"!"&amp;CELL("address",AN75))&lt;&gt;0,INDIRECT($A$1&amp;"!"&amp;CELL("address",$AO75)),"-"),REPT("-",10)),"-")</f>
        <v>#REF!</v>
      </c>
      <c r="G596" t="e">
        <f t="shared" ref="G596:G611" ca="1" si="167">IF(E596&lt;&gt;"-",IF(INDIRECT($A$1&amp;"!"&amp;CELL("address",$CU75))&lt;&gt;"END",IF(INDIRECT($A$1&amp;"!"&amp;CELL("address",AN75))&lt;&gt;0,INDIRECT($A$1&amp;"!"&amp;CELL("address",$AP75)),"-"),REPT("-",10)),"-")</f>
        <v>#REF!</v>
      </c>
      <c r="H596" t="e">
        <f t="shared" ref="H596:H611" ca="1" si="168">IF(E596&lt;&gt;"-",IF(INDIRECT($A$1&amp;"!"&amp;CELL("address",$CU75))&lt;&gt;"END",IF(INDIRECT($A$1&amp;"!"&amp;CELL("address",AN75))&lt;&gt;0,INDIRECT($A$1&amp;"!"&amp;CELL("address",$AQ75)),"-"),REPT("-",10)),"-")</f>
        <v>#REF!</v>
      </c>
      <c r="I596" s="139" t="e">
        <f t="shared" ca="1" si="160"/>
        <v>#REF!</v>
      </c>
      <c r="J596" s="139" t="e">
        <f t="shared" ca="1" si="161"/>
        <v>#REF!</v>
      </c>
    </row>
    <row r="597" spans="1:10" hidden="1" x14ac:dyDescent="0.25">
      <c r="A597" s="2">
        <v>6</v>
      </c>
      <c r="B597" t="e">
        <f t="shared" ca="1" si="162"/>
        <v>#REF!</v>
      </c>
      <c r="C597" t="e">
        <f t="shared" ca="1" si="163"/>
        <v>#REF!</v>
      </c>
      <c r="D597" s="1" t="e">
        <f t="shared" ca="1" si="164"/>
        <v>#REF!</v>
      </c>
      <c r="E597" t="e">
        <f t="shared" ca="1" si="165"/>
        <v>#REF!</v>
      </c>
      <c r="F597" t="e">
        <f t="shared" ca="1" si="166"/>
        <v>#REF!</v>
      </c>
      <c r="G597" t="e">
        <f t="shared" ca="1" si="167"/>
        <v>#REF!</v>
      </c>
      <c r="H597" t="e">
        <f t="shared" ca="1" si="168"/>
        <v>#REF!</v>
      </c>
      <c r="I597" s="139" t="e">
        <f t="shared" ca="1" si="160"/>
        <v>#REF!</v>
      </c>
      <c r="J597" s="139" t="e">
        <f t="shared" ca="1" si="161"/>
        <v>#REF!</v>
      </c>
    </row>
    <row r="598" spans="1:10" hidden="1" x14ac:dyDescent="0.25">
      <c r="A598" s="2">
        <v>6</v>
      </c>
      <c r="B598" t="e">
        <f t="shared" ca="1" si="162"/>
        <v>#REF!</v>
      </c>
      <c r="C598" t="e">
        <f t="shared" ca="1" si="163"/>
        <v>#REF!</v>
      </c>
      <c r="D598" s="1" t="e">
        <f t="shared" ca="1" si="164"/>
        <v>#REF!</v>
      </c>
      <c r="E598" t="e">
        <f t="shared" ca="1" si="165"/>
        <v>#REF!</v>
      </c>
      <c r="F598" t="e">
        <f t="shared" ca="1" si="166"/>
        <v>#REF!</v>
      </c>
      <c r="G598" t="e">
        <f t="shared" ca="1" si="167"/>
        <v>#REF!</v>
      </c>
      <c r="H598" t="e">
        <f t="shared" ca="1" si="168"/>
        <v>#REF!</v>
      </c>
      <c r="I598" s="139" t="e">
        <f t="shared" ca="1" si="160"/>
        <v>#REF!</v>
      </c>
      <c r="J598" s="139" t="e">
        <f t="shared" ca="1" si="161"/>
        <v>#REF!</v>
      </c>
    </row>
    <row r="599" spans="1:10" hidden="1" x14ac:dyDescent="0.25">
      <c r="A599" s="2">
        <v>6</v>
      </c>
      <c r="B599" t="e">
        <f t="shared" ca="1" si="162"/>
        <v>#REF!</v>
      </c>
      <c r="C599" t="e">
        <f t="shared" ca="1" si="163"/>
        <v>#REF!</v>
      </c>
      <c r="D599" s="1" t="e">
        <f t="shared" ca="1" si="164"/>
        <v>#REF!</v>
      </c>
      <c r="E599" t="e">
        <f t="shared" ca="1" si="165"/>
        <v>#REF!</v>
      </c>
      <c r="F599" t="e">
        <f t="shared" ca="1" si="166"/>
        <v>#REF!</v>
      </c>
      <c r="G599" t="e">
        <f t="shared" ca="1" si="167"/>
        <v>#REF!</v>
      </c>
      <c r="H599" t="e">
        <f t="shared" ca="1" si="168"/>
        <v>#REF!</v>
      </c>
      <c r="I599" s="139" t="e">
        <f t="shared" ca="1" si="160"/>
        <v>#REF!</v>
      </c>
      <c r="J599" s="139" t="e">
        <f t="shared" ca="1" si="161"/>
        <v>#REF!</v>
      </c>
    </row>
    <row r="600" spans="1:10" hidden="1" x14ac:dyDescent="0.25">
      <c r="A600" s="2">
        <v>6</v>
      </c>
      <c r="B600" t="e">
        <f t="shared" ca="1" si="162"/>
        <v>#REF!</v>
      </c>
      <c r="C600" t="e">
        <f t="shared" ca="1" si="163"/>
        <v>#REF!</v>
      </c>
      <c r="D600" s="1" t="e">
        <f t="shared" ca="1" si="164"/>
        <v>#REF!</v>
      </c>
      <c r="E600" t="e">
        <f t="shared" ca="1" si="165"/>
        <v>#REF!</v>
      </c>
      <c r="F600" t="e">
        <f t="shared" ca="1" si="166"/>
        <v>#REF!</v>
      </c>
      <c r="G600" t="e">
        <f t="shared" ca="1" si="167"/>
        <v>#REF!</v>
      </c>
      <c r="H600" t="e">
        <f t="shared" ca="1" si="168"/>
        <v>#REF!</v>
      </c>
      <c r="I600" s="139" t="e">
        <f t="shared" ca="1" si="160"/>
        <v>#REF!</v>
      </c>
      <c r="J600" s="139" t="e">
        <f t="shared" ca="1" si="161"/>
        <v>#REF!</v>
      </c>
    </row>
    <row r="601" spans="1:10" hidden="1" x14ac:dyDescent="0.25">
      <c r="A601" s="2">
        <v>6</v>
      </c>
      <c r="B601" t="e">
        <f t="shared" ca="1" si="162"/>
        <v>#REF!</v>
      </c>
      <c r="C601" t="e">
        <f t="shared" ca="1" si="163"/>
        <v>#REF!</v>
      </c>
      <c r="D601" s="1" t="e">
        <f t="shared" ca="1" si="164"/>
        <v>#REF!</v>
      </c>
      <c r="E601" t="e">
        <f t="shared" ca="1" si="165"/>
        <v>#REF!</v>
      </c>
      <c r="F601" t="e">
        <f t="shared" ca="1" si="166"/>
        <v>#REF!</v>
      </c>
      <c r="G601" t="e">
        <f t="shared" ca="1" si="167"/>
        <v>#REF!</v>
      </c>
      <c r="H601" t="e">
        <f t="shared" ca="1" si="168"/>
        <v>#REF!</v>
      </c>
      <c r="I601" s="139" t="e">
        <f t="shared" ca="1" si="160"/>
        <v>#REF!</v>
      </c>
      <c r="J601" s="139" t="e">
        <f t="shared" ca="1" si="161"/>
        <v>#REF!</v>
      </c>
    </row>
    <row r="602" spans="1:10" hidden="1" x14ac:dyDescent="0.25">
      <c r="A602" s="2">
        <v>6</v>
      </c>
      <c r="B602" t="e">
        <f t="shared" ca="1" si="162"/>
        <v>#REF!</v>
      </c>
      <c r="C602" t="e">
        <f t="shared" ca="1" si="163"/>
        <v>#REF!</v>
      </c>
      <c r="D602" s="1" t="e">
        <f t="shared" ca="1" si="164"/>
        <v>#REF!</v>
      </c>
      <c r="E602" t="e">
        <f t="shared" ca="1" si="165"/>
        <v>#REF!</v>
      </c>
      <c r="F602" t="e">
        <f t="shared" ca="1" si="166"/>
        <v>#REF!</v>
      </c>
      <c r="G602" t="e">
        <f t="shared" ca="1" si="167"/>
        <v>#REF!</v>
      </c>
      <c r="H602" t="e">
        <f t="shared" ca="1" si="168"/>
        <v>#REF!</v>
      </c>
      <c r="I602" s="139" t="e">
        <f t="shared" ca="1" si="160"/>
        <v>#REF!</v>
      </c>
      <c r="J602" s="139" t="e">
        <f t="shared" ca="1" si="161"/>
        <v>#REF!</v>
      </c>
    </row>
    <row r="603" spans="1:10" hidden="1" x14ac:dyDescent="0.25">
      <c r="A603" s="2">
        <v>6</v>
      </c>
      <c r="B603" t="e">
        <f t="shared" ca="1" si="162"/>
        <v>#REF!</v>
      </c>
      <c r="C603" t="e">
        <f t="shared" ca="1" si="163"/>
        <v>#REF!</v>
      </c>
      <c r="D603" s="1" t="e">
        <f t="shared" ca="1" si="164"/>
        <v>#REF!</v>
      </c>
      <c r="E603" t="e">
        <f t="shared" ca="1" si="165"/>
        <v>#REF!</v>
      </c>
      <c r="F603" t="e">
        <f t="shared" ca="1" si="166"/>
        <v>#REF!</v>
      </c>
      <c r="G603" t="e">
        <f t="shared" ca="1" si="167"/>
        <v>#REF!</v>
      </c>
      <c r="H603" t="e">
        <f t="shared" ca="1" si="168"/>
        <v>#REF!</v>
      </c>
      <c r="I603" s="139" t="e">
        <f t="shared" ca="1" si="160"/>
        <v>#REF!</v>
      </c>
      <c r="J603" s="139" t="e">
        <f t="shared" ca="1" si="161"/>
        <v>#REF!</v>
      </c>
    </row>
    <row r="604" spans="1:10" hidden="1" x14ac:dyDescent="0.25">
      <c r="A604" s="2">
        <v>6</v>
      </c>
      <c r="B604" t="e">
        <f t="shared" ca="1" si="162"/>
        <v>#REF!</v>
      </c>
      <c r="C604" t="e">
        <f t="shared" ca="1" si="163"/>
        <v>#REF!</v>
      </c>
      <c r="D604" s="1" t="e">
        <f t="shared" ca="1" si="164"/>
        <v>#REF!</v>
      </c>
      <c r="E604" t="e">
        <f t="shared" ca="1" si="165"/>
        <v>#REF!</v>
      </c>
      <c r="F604" t="e">
        <f t="shared" ca="1" si="166"/>
        <v>#REF!</v>
      </c>
      <c r="G604" t="e">
        <f t="shared" ca="1" si="167"/>
        <v>#REF!</v>
      </c>
      <c r="H604" t="e">
        <f t="shared" ca="1" si="168"/>
        <v>#REF!</v>
      </c>
      <c r="I604" s="139" t="e">
        <f t="shared" ca="1" si="160"/>
        <v>#REF!</v>
      </c>
      <c r="J604" s="139" t="e">
        <f t="shared" ca="1" si="161"/>
        <v>#REF!</v>
      </c>
    </row>
    <row r="605" spans="1:10" hidden="1" x14ac:dyDescent="0.25">
      <c r="A605" s="2">
        <v>6</v>
      </c>
      <c r="B605" t="e">
        <f t="shared" ca="1" si="162"/>
        <v>#REF!</v>
      </c>
      <c r="C605" t="e">
        <f t="shared" ca="1" si="163"/>
        <v>#REF!</v>
      </c>
      <c r="D605" s="1" t="e">
        <f t="shared" ca="1" si="164"/>
        <v>#REF!</v>
      </c>
      <c r="E605" t="e">
        <f t="shared" ca="1" si="165"/>
        <v>#REF!</v>
      </c>
      <c r="F605" t="e">
        <f t="shared" ca="1" si="166"/>
        <v>#REF!</v>
      </c>
      <c r="G605" t="e">
        <f t="shared" ca="1" si="167"/>
        <v>#REF!</v>
      </c>
      <c r="H605" t="e">
        <f t="shared" ca="1" si="168"/>
        <v>#REF!</v>
      </c>
      <c r="I605" s="139" t="e">
        <f t="shared" ca="1" si="160"/>
        <v>#REF!</v>
      </c>
      <c r="J605" s="139" t="e">
        <f t="shared" ca="1" si="161"/>
        <v>#REF!</v>
      </c>
    </row>
    <row r="606" spans="1:10" hidden="1" x14ac:dyDescent="0.25">
      <c r="A606" s="2">
        <v>6</v>
      </c>
      <c r="B606" t="e">
        <f t="shared" ca="1" si="162"/>
        <v>#REF!</v>
      </c>
      <c r="C606" t="e">
        <f t="shared" ca="1" si="163"/>
        <v>#REF!</v>
      </c>
      <c r="D606" s="1" t="e">
        <f t="shared" ca="1" si="164"/>
        <v>#REF!</v>
      </c>
      <c r="E606" t="e">
        <f t="shared" ca="1" si="165"/>
        <v>#REF!</v>
      </c>
      <c r="F606" t="e">
        <f t="shared" ca="1" si="166"/>
        <v>#REF!</v>
      </c>
      <c r="G606" t="e">
        <f t="shared" ca="1" si="167"/>
        <v>#REF!</v>
      </c>
      <c r="H606" t="e">
        <f t="shared" ca="1" si="168"/>
        <v>#REF!</v>
      </c>
      <c r="I606" s="139" t="e">
        <f t="shared" ca="1" si="160"/>
        <v>#REF!</v>
      </c>
      <c r="J606" s="139" t="e">
        <f t="shared" ca="1" si="161"/>
        <v>#REF!</v>
      </c>
    </row>
    <row r="607" spans="1:10" hidden="1" x14ac:dyDescent="0.25">
      <c r="A607" s="2">
        <v>6</v>
      </c>
      <c r="B607" t="e">
        <f t="shared" ca="1" si="162"/>
        <v>#REF!</v>
      </c>
      <c r="C607" t="e">
        <f t="shared" ca="1" si="163"/>
        <v>#REF!</v>
      </c>
      <c r="D607" s="1" t="e">
        <f t="shared" ca="1" si="164"/>
        <v>#REF!</v>
      </c>
      <c r="E607" t="e">
        <f t="shared" ca="1" si="165"/>
        <v>#REF!</v>
      </c>
      <c r="F607" t="e">
        <f t="shared" ca="1" si="166"/>
        <v>#REF!</v>
      </c>
      <c r="G607" t="e">
        <f t="shared" ca="1" si="167"/>
        <v>#REF!</v>
      </c>
      <c r="H607" t="e">
        <f t="shared" ca="1" si="168"/>
        <v>#REF!</v>
      </c>
      <c r="I607" s="139" t="e">
        <f t="shared" ca="1" si="160"/>
        <v>#REF!</v>
      </c>
      <c r="J607" s="139" t="e">
        <f t="shared" ca="1" si="161"/>
        <v>#REF!</v>
      </c>
    </row>
    <row r="608" spans="1:10" hidden="1" x14ac:dyDescent="0.25">
      <c r="A608" s="2">
        <v>6</v>
      </c>
      <c r="B608" t="e">
        <f t="shared" ca="1" si="162"/>
        <v>#REF!</v>
      </c>
      <c r="C608" t="e">
        <f t="shared" ca="1" si="163"/>
        <v>#REF!</v>
      </c>
      <c r="D608" s="1" t="e">
        <f t="shared" ca="1" si="164"/>
        <v>#REF!</v>
      </c>
      <c r="E608" t="e">
        <f t="shared" ca="1" si="165"/>
        <v>#REF!</v>
      </c>
      <c r="F608" t="e">
        <f t="shared" ca="1" si="166"/>
        <v>#REF!</v>
      </c>
      <c r="G608" t="e">
        <f t="shared" ca="1" si="167"/>
        <v>#REF!</v>
      </c>
      <c r="H608" t="e">
        <f t="shared" ca="1" si="168"/>
        <v>#REF!</v>
      </c>
      <c r="I608" s="139" t="e">
        <f t="shared" ca="1" si="160"/>
        <v>#REF!</v>
      </c>
      <c r="J608" s="139" t="e">
        <f t="shared" ca="1" si="161"/>
        <v>#REF!</v>
      </c>
    </row>
    <row r="609" spans="1:10" hidden="1" x14ac:dyDescent="0.25">
      <c r="A609" s="2">
        <v>6</v>
      </c>
      <c r="B609" t="e">
        <f t="shared" ca="1" si="162"/>
        <v>#REF!</v>
      </c>
      <c r="C609" t="e">
        <f t="shared" ca="1" si="163"/>
        <v>#REF!</v>
      </c>
      <c r="D609" s="1" t="e">
        <f t="shared" ca="1" si="164"/>
        <v>#REF!</v>
      </c>
      <c r="E609" t="e">
        <f t="shared" ca="1" si="165"/>
        <v>#REF!</v>
      </c>
      <c r="F609" t="e">
        <f t="shared" ca="1" si="166"/>
        <v>#REF!</v>
      </c>
      <c r="G609" t="e">
        <f t="shared" ca="1" si="167"/>
        <v>#REF!</v>
      </c>
      <c r="H609" t="e">
        <f t="shared" ca="1" si="168"/>
        <v>#REF!</v>
      </c>
      <c r="I609" s="139" t="e">
        <f t="shared" ca="1" si="160"/>
        <v>#REF!</v>
      </c>
      <c r="J609" s="139" t="e">
        <f t="shared" ca="1" si="161"/>
        <v>#REF!</v>
      </c>
    </row>
    <row r="610" spans="1:10" hidden="1" x14ac:dyDescent="0.25">
      <c r="A610" s="2">
        <v>6</v>
      </c>
      <c r="B610" t="e">
        <f t="shared" ca="1" si="162"/>
        <v>#REF!</v>
      </c>
      <c r="C610" t="e">
        <f t="shared" ca="1" si="163"/>
        <v>#REF!</v>
      </c>
      <c r="D610" s="1" t="e">
        <f t="shared" ca="1" si="164"/>
        <v>#REF!</v>
      </c>
      <c r="E610" t="e">
        <f t="shared" ca="1" si="165"/>
        <v>#REF!</v>
      </c>
      <c r="F610" t="e">
        <f t="shared" ca="1" si="166"/>
        <v>#REF!</v>
      </c>
      <c r="G610" t="e">
        <f t="shared" ca="1" si="167"/>
        <v>#REF!</v>
      </c>
      <c r="H610" t="e">
        <f t="shared" ca="1" si="168"/>
        <v>#REF!</v>
      </c>
      <c r="I610" s="139" t="e">
        <f t="shared" ca="1" si="160"/>
        <v>#REF!</v>
      </c>
      <c r="J610" s="139" t="e">
        <f t="shared" ca="1" si="161"/>
        <v>#REF!</v>
      </c>
    </row>
    <row r="611" spans="1:10" hidden="1" x14ac:dyDescent="0.25">
      <c r="A611" s="2">
        <v>6</v>
      </c>
      <c r="B611" t="e">
        <f t="shared" ca="1" si="162"/>
        <v>#REF!</v>
      </c>
      <c r="C611" t="e">
        <f t="shared" ca="1" si="163"/>
        <v>#REF!</v>
      </c>
      <c r="D611" s="1" t="e">
        <f t="shared" ca="1" si="164"/>
        <v>#REF!</v>
      </c>
      <c r="E611" t="e">
        <f t="shared" ca="1" si="165"/>
        <v>#REF!</v>
      </c>
      <c r="F611" t="e">
        <f t="shared" ca="1" si="166"/>
        <v>#REF!</v>
      </c>
      <c r="G611" t="e">
        <f t="shared" ca="1" si="167"/>
        <v>#REF!</v>
      </c>
      <c r="H611" t="e">
        <f t="shared" ca="1" si="168"/>
        <v>#REF!</v>
      </c>
      <c r="I611" s="139" t="e">
        <f t="shared" ca="1" si="160"/>
        <v>#REF!</v>
      </c>
      <c r="J611" s="139" t="e">
        <f t="shared" ca="1" si="161"/>
        <v>#REF!</v>
      </c>
    </row>
  </sheetData>
  <autoFilter ref="A10:J611" xr:uid="{BFD86122-3F33-4A3B-AC5D-862C137CBDF2}">
    <filterColumn colId="1">
      <filters>
        <filter val="04072024-A-124595"/>
        <filter val="24052024-A-103500"/>
        <filter val="25042024-A-089068"/>
        <filter val="31012024-A-058516"/>
        <filter val="KAPS-FS-133478-17-05-2024"/>
        <filter val="KAPS-FS-2075-04-07-2024"/>
        <filter val="KAPW-FS-100035-05-01-2024"/>
        <filter val="KAPW-FS-192859-11-06-2024"/>
        <filter val="KAPW-FS-199895-27-06-2024"/>
        <filter val="KPEX-PF-228386-29-06-2024"/>
        <filter val="PQZI-EI-6670-28-08-2024"/>
        <filter val="PQZI-EI-7567-03-09-2024"/>
        <filter val="PQZI-EI-7599-03-09-2024"/>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2" filterMode="1">
    <tabColor theme="4"/>
  </sheetPr>
  <dimension ref="A1:AQ2482"/>
  <sheetViews>
    <sheetView zoomScale="85" zoomScaleNormal="85" workbookViewId="0">
      <pane xSplit="3" ySplit="3" topLeftCell="D4" activePane="bottomRight" state="frozen"/>
      <selection pane="topRight" activeCell="D1" sqref="D1"/>
      <selection pane="bottomLeft" activeCell="A4" sqref="A4"/>
      <selection pane="bottomRight" activeCell="E704" sqref="E704"/>
    </sheetView>
  </sheetViews>
  <sheetFormatPr defaultRowHeight="20.100000000000001" customHeight="1" x14ac:dyDescent="0.25"/>
  <cols>
    <col min="1" max="1" width="9.140625" style="2"/>
    <col min="2" max="2" width="12.140625" style="36" bestFit="1" customWidth="1"/>
    <col min="3" max="3" width="29" customWidth="1"/>
    <col min="4" max="4" width="11.85546875" style="17" customWidth="1"/>
    <col min="5" max="5" width="16.5703125" style="2" bestFit="1" customWidth="1"/>
    <col min="6" max="6" width="12.140625" style="2" customWidth="1"/>
    <col min="7" max="7" width="11.28515625" customWidth="1"/>
    <col min="8" max="8" width="7.85546875" customWidth="1"/>
    <col min="10" max="10" width="11.5703125" style="1" customWidth="1"/>
    <col min="11" max="11" width="14.140625" style="2" customWidth="1"/>
    <col min="12" max="13" width="15.7109375" style="2" customWidth="1"/>
    <col min="14" max="14" width="18.42578125" customWidth="1"/>
    <col min="15" max="15" width="31.140625" customWidth="1"/>
    <col min="16" max="16" width="20.7109375" style="18" customWidth="1"/>
    <col min="17" max="17" width="9.140625" customWidth="1"/>
    <col min="18" max="18" width="20.7109375" style="18" customWidth="1"/>
    <col min="19" max="19" width="9.140625" customWidth="1"/>
    <col min="20" max="20" width="14.28515625" style="2" customWidth="1"/>
    <col min="21" max="21" width="12.85546875" style="20" customWidth="1"/>
    <col min="22" max="27" width="9.140625" customWidth="1"/>
    <col min="28" max="28" width="15" style="2" customWidth="1"/>
    <col min="29" max="29" width="9.140625" customWidth="1"/>
    <col min="30" max="30" width="11.28515625" style="2" customWidth="1"/>
    <col min="31" max="33" width="9.140625" customWidth="1"/>
    <col min="34" max="36" width="12.140625" customWidth="1"/>
    <col min="37" max="37" width="19.42578125" bestFit="1" customWidth="1"/>
    <col min="38" max="38" width="11.140625" style="20" customWidth="1"/>
  </cols>
  <sheetData>
    <row r="1" spans="1:41" ht="20.100000000000001" customHeight="1" x14ac:dyDescent="0.25">
      <c r="C1" s="38">
        <v>1</v>
      </c>
      <c r="D1" s="38">
        <v>2</v>
      </c>
      <c r="E1" s="38">
        <v>3</v>
      </c>
      <c r="F1" s="38">
        <v>4</v>
      </c>
      <c r="G1" s="38">
        <v>5</v>
      </c>
      <c r="H1" s="38">
        <v>6</v>
      </c>
      <c r="I1" s="38">
        <v>7</v>
      </c>
      <c r="J1" s="38">
        <v>8</v>
      </c>
      <c r="K1" s="38">
        <v>9</v>
      </c>
      <c r="L1" s="38">
        <v>10</v>
      </c>
      <c r="M1" s="38">
        <v>11</v>
      </c>
      <c r="N1" s="38">
        <v>12</v>
      </c>
      <c r="O1" s="38">
        <v>13</v>
      </c>
      <c r="P1" s="39">
        <v>14</v>
      </c>
      <c r="Q1" s="38">
        <v>15</v>
      </c>
      <c r="R1" s="39">
        <v>16</v>
      </c>
      <c r="S1" s="38">
        <v>17</v>
      </c>
      <c r="T1" s="38">
        <v>18</v>
      </c>
      <c r="U1" s="38">
        <v>19</v>
      </c>
      <c r="V1" s="38">
        <v>20</v>
      </c>
      <c r="W1" s="38">
        <v>21</v>
      </c>
      <c r="X1" s="38">
        <v>22</v>
      </c>
      <c r="Y1" s="38">
        <v>23</v>
      </c>
      <c r="Z1" s="38">
        <v>24</v>
      </c>
      <c r="AA1" s="38">
        <v>25</v>
      </c>
      <c r="AB1" s="38">
        <v>26</v>
      </c>
      <c r="AC1" s="38">
        <v>27</v>
      </c>
      <c r="AD1" s="38">
        <v>28</v>
      </c>
      <c r="AE1" s="38">
        <v>29</v>
      </c>
      <c r="AF1" s="38">
        <v>30</v>
      </c>
      <c r="AG1" s="38">
        <v>31</v>
      </c>
      <c r="AH1" s="38">
        <v>32</v>
      </c>
      <c r="AI1" s="38">
        <v>33</v>
      </c>
      <c r="AJ1" s="38">
        <v>34</v>
      </c>
      <c r="AK1" s="38">
        <v>35</v>
      </c>
    </row>
    <row r="2" spans="1:41" ht="20.100000000000001" customHeight="1" x14ac:dyDescent="0.25">
      <c r="A2" s="4" t="s">
        <v>1518</v>
      </c>
      <c r="B2" s="4">
        <f>SUBTOTAL(3,$A$4:$A$6244)-COUNTIF($F$4:$F$6244,"Running")</f>
        <v>355</v>
      </c>
      <c r="C2" s="186" t="s">
        <v>2397</v>
      </c>
      <c r="G2" s="178" t="s">
        <v>2405</v>
      </c>
      <c r="J2" s="187" t="s">
        <v>2817</v>
      </c>
      <c r="P2" s="188" t="s">
        <v>2407</v>
      </c>
      <c r="R2" s="188" t="s">
        <v>2406</v>
      </c>
    </row>
    <row r="3" spans="1:41" ht="20.100000000000001" customHeight="1" thickBot="1" x14ac:dyDescent="0.3">
      <c r="A3" s="28" t="s">
        <v>2822</v>
      </c>
      <c r="B3" s="33" t="s">
        <v>1988</v>
      </c>
      <c r="C3" s="28" t="s">
        <v>633</v>
      </c>
      <c r="D3" s="29" t="s">
        <v>553</v>
      </c>
      <c r="E3" s="28" t="s">
        <v>634</v>
      </c>
      <c r="F3" s="28" t="s">
        <v>635</v>
      </c>
      <c r="G3" s="28" t="s">
        <v>636</v>
      </c>
      <c r="H3" s="28" t="s">
        <v>658</v>
      </c>
      <c r="I3" s="28" t="s">
        <v>637</v>
      </c>
      <c r="J3" s="30" t="s">
        <v>14</v>
      </c>
      <c r="K3" s="28" t="s">
        <v>638</v>
      </c>
      <c r="L3" s="28" t="s">
        <v>639</v>
      </c>
      <c r="M3" s="28" t="s">
        <v>640</v>
      </c>
      <c r="N3" s="28" t="s">
        <v>641</v>
      </c>
      <c r="O3" s="28" t="s">
        <v>642</v>
      </c>
      <c r="P3" s="31" t="s">
        <v>643</v>
      </c>
      <c r="Q3" s="28" t="s">
        <v>644</v>
      </c>
      <c r="R3" s="31" t="s">
        <v>645</v>
      </c>
      <c r="S3" s="28" t="s">
        <v>646</v>
      </c>
      <c r="T3" s="28" t="s">
        <v>647</v>
      </c>
      <c r="U3" s="32" t="s">
        <v>648</v>
      </c>
      <c r="V3" s="28" t="s">
        <v>649</v>
      </c>
      <c r="W3" s="28" t="s">
        <v>650</v>
      </c>
      <c r="X3" s="28" t="s">
        <v>651</v>
      </c>
      <c r="Y3" s="28" t="s">
        <v>652</v>
      </c>
      <c r="Z3" s="28" t="s">
        <v>653</v>
      </c>
      <c r="AA3" s="28" t="s">
        <v>336</v>
      </c>
      <c r="AB3" s="28" t="s">
        <v>654</v>
      </c>
      <c r="AC3" s="28" t="s">
        <v>655</v>
      </c>
      <c r="AD3" s="28" t="s">
        <v>656</v>
      </c>
      <c r="AE3" s="28" t="s">
        <v>657</v>
      </c>
      <c r="AF3" s="28" t="s">
        <v>658</v>
      </c>
      <c r="AG3" s="28" t="s">
        <v>659</v>
      </c>
      <c r="AH3" s="28" t="s">
        <v>552</v>
      </c>
      <c r="AI3" s="28" t="s">
        <v>660</v>
      </c>
      <c r="AJ3" s="28" t="s">
        <v>661</v>
      </c>
      <c r="AK3" s="28" t="s">
        <v>662</v>
      </c>
      <c r="AL3" s="167" t="s">
        <v>2023</v>
      </c>
      <c r="AM3" s="198" t="s">
        <v>2859</v>
      </c>
      <c r="AN3" s="198" t="s">
        <v>3995</v>
      </c>
      <c r="AO3" s="198" t="s">
        <v>4239</v>
      </c>
    </row>
    <row r="4" spans="1:41" ht="20.100000000000001" hidden="1" customHeight="1" thickTop="1" x14ac:dyDescent="0.25">
      <c r="A4" s="22">
        <v>1</v>
      </c>
      <c r="B4" s="34"/>
      <c r="C4" s="23" t="s">
        <v>2823</v>
      </c>
      <c r="D4" s="24">
        <v>43812</v>
      </c>
      <c r="E4" s="22" t="s">
        <v>1132</v>
      </c>
      <c r="F4" s="22" t="s">
        <v>1133</v>
      </c>
      <c r="G4" s="23">
        <v>212690</v>
      </c>
      <c r="H4" s="23" t="s">
        <v>1861</v>
      </c>
      <c r="I4" s="23"/>
      <c r="J4" s="25">
        <v>5201.009</v>
      </c>
      <c r="K4" s="22">
        <v>1.6698999999999999</v>
      </c>
      <c r="L4" s="126">
        <v>0</v>
      </c>
      <c r="M4" s="126">
        <v>0</v>
      </c>
      <c r="N4" s="23" t="s">
        <v>547</v>
      </c>
      <c r="O4" s="23" t="s">
        <v>547</v>
      </c>
      <c r="P4" s="26">
        <v>0</v>
      </c>
      <c r="Q4" s="23"/>
      <c r="R4" s="26">
        <v>0</v>
      </c>
      <c r="S4" s="23"/>
      <c r="T4" s="22"/>
      <c r="U4" s="27">
        <v>44542</v>
      </c>
      <c r="V4" s="23"/>
      <c r="W4" s="23"/>
      <c r="X4" s="23"/>
      <c r="Y4" s="23"/>
      <c r="Z4" s="23"/>
      <c r="AA4" s="23"/>
      <c r="AB4" s="27">
        <f t="shared" ref="AB4:AB67" si="0">U4-60</f>
        <v>44482</v>
      </c>
      <c r="AC4" s="23"/>
      <c r="AD4" s="22"/>
      <c r="AE4" s="23"/>
      <c r="AF4" s="23"/>
      <c r="AG4" s="23"/>
      <c r="AH4" s="23" t="s">
        <v>547</v>
      </c>
      <c r="AI4" s="127">
        <f t="shared" ref="AI4:AI67" si="1">P4/G4</f>
        <v>0</v>
      </c>
      <c r="AJ4" s="127">
        <f t="shared" ref="AJ4:AJ67" si="2">R4/G4</f>
        <v>0</v>
      </c>
      <c r="AK4" s="127">
        <f t="shared" ref="AK4:AK67" si="3">L4*AJ4</f>
        <v>0</v>
      </c>
      <c r="AL4" s="20" t="str">
        <f t="shared" ref="AL4:AL67" si="4">IF(B4&lt;&gt;"",IF(E4="Packing Material",B4+5,B4+30),"")</f>
        <v/>
      </c>
      <c r="AM4" t="e">
        <f t="shared" ref="AM4:AM67" si="5">VLOOKUP(C4,$C$2446:$C$2553,1,0)</f>
        <v>#N/A</v>
      </c>
      <c r="AN4" t="str">
        <f>C4&amp;"-"&amp;J4</f>
        <v>KPPI-MB-40627-13-12-2019-5201.009</v>
      </c>
    </row>
    <row r="5" spans="1:41" ht="20.100000000000001" hidden="1" customHeight="1" x14ac:dyDescent="0.25">
      <c r="A5" s="14">
        <v>2</v>
      </c>
      <c r="B5" s="35"/>
      <c r="C5" s="6" t="s">
        <v>2824</v>
      </c>
      <c r="D5" s="15">
        <v>43872</v>
      </c>
      <c r="E5" s="14" t="s">
        <v>1132</v>
      </c>
      <c r="F5" s="14" t="s">
        <v>1133</v>
      </c>
      <c r="G5" s="6">
        <v>323035.7</v>
      </c>
      <c r="H5" s="6" t="s">
        <v>1861</v>
      </c>
      <c r="I5" s="6"/>
      <c r="J5" s="16">
        <v>5503.201</v>
      </c>
      <c r="K5" s="14">
        <v>0.88649999999999995</v>
      </c>
      <c r="L5" s="126">
        <v>0</v>
      </c>
      <c r="M5" s="126">
        <v>0</v>
      </c>
      <c r="N5" s="6" t="s">
        <v>1221</v>
      </c>
      <c r="O5" s="6" t="s">
        <v>1221</v>
      </c>
      <c r="P5" s="19">
        <v>44840966</v>
      </c>
      <c r="Q5" s="6"/>
      <c r="R5" s="19">
        <v>11295440</v>
      </c>
      <c r="S5" s="6"/>
      <c r="T5" s="14"/>
      <c r="U5" s="21">
        <v>44602</v>
      </c>
      <c r="V5" s="6"/>
      <c r="W5" s="6"/>
      <c r="X5" s="6"/>
      <c r="Y5" s="23"/>
      <c r="Z5" s="6"/>
      <c r="AA5" s="6"/>
      <c r="AB5" s="21">
        <f t="shared" si="0"/>
        <v>44542</v>
      </c>
      <c r="AC5" s="6"/>
      <c r="AD5" s="14"/>
      <c r="AE5" s="6"/>
      <c r="AF5" s="6"/>
      <c r="AG5" s="6"/>
      <c r="AH5" s="6" t="s">
        <v>1221</v>
      </c>
      <c r="AI5" s="143">
        <f t="shared" si="1"/>
        <v>138.81117783576241</v>
      </c>
      <c r="AJ5" s="143">
        <f t="shared" si="2"/>
        <v>34.966537754186298</v>
      </c>
      <c r="AK5" s="143">
        <f t="shared" si="3"/>
        <v>0</v>
      </c>
      <c r="AL5" s="20" t="str">
        <f t="shared" si="4"/>
        <v/>
      </c>
      <c r="AM5" t="e">
        <f t="shared" si="5"/>
        <v>#N/A</v>
      </c>
      <c r="AN5" t="str">
        <f t="shared" ref="AN5:AN68" si="6">C5&amp;"-"&amp;J5</f>
        <v>KAPE-MB-125952-11-02-2020-5503.201</v>
      </c>
    </row>
    <row r="6" spans="1:41" ht="20.100000000000001" hidden="1" customHeight="1" x14ac:dyDescent="0.25">
      <c r="A6" s="14">
        <v>3</v>
      </c>
      <c r="B6" s="35"/>
      <c r="C6" s="6" t="s">
        <v>2825</v>
      </c>
      <c r="D6" s="15">
        <v>43907</v>
      </c>
      <c r="E6" s="14" t="s">
        <v>1132</v>
      </c>
      <c r="F6" s="14" t="s">
        <v>1133</v>
      </c>
      <c r="G6" s="6">
        <v>255538.8</v>
      </c>
      <c r="H6" s="6" t="s">
        <v>1861</v>
      </c>
      <c r="I6" s="6"/>
      <c r="J6" s="16">
        <v>5503.201</v>
      </c>
      <c r="K6" s="14">
        <v>0.92</v>
      </c>
      <c r="L6" s="126">
        <v>0</v>
      </c>
      <c r="M6" s="126">
        <v>0</v>
      </c>
      <c r="N6" s="6" t="s">
        <v>1221</v>
      </c>
      <c r="O6" s="6" t="s">
        <v>1221</v>
      </c>
      <c r="P6" s="19">
        <v>37429186</v>
      </c>
      <c r="Q6" s="6"/>
      <c r="R6" s="19">
        <v>9428412</v>
      </c>
      <c r="S6" s="6"/>
      <c r="T6" s="14"/>
      <c r="U6" s="21">
        <v>44637</v>
      </c>
      <c r="V6" s="6"/>
      <c r="W6" s="6"/>
      <c r="X6" s="6"/>
      <c r="Y6" s="23"/>
      <c r="Z6" s="6"/>
      <c r="AA6" s="6"/>
      <c r="AB6" s="21">
        <f t="shared" si="0"/>
        <v>44577</v>
      </c>
      <c r="AC6" s="6"/>
      <c r="AD6" s="14"/>
      <c r="AE6" s="6"/>
      <c r="AF6" s="6"/>
      <c r="AG6" s="6"/>
      <c r="AH6" s="6" t="s">
        <v>1221</v>
      </c>
      <c r="AI6" s="143">
        <f t="shared" si="1"/>
        <v>146.47163561854404</v>
      </c>
      <c r="AJ6" s="143">
        <f t="shared" si="2"/>
        <v>36.896205194671026</v>
      </c>
      <c r="AK6" s="143">
        <f t="shared" si="3"/>
        <v>0</v>
      </c>
      <c r="AL6" s="20" t="str">
        <f t="shared" si="4"/>
        <v/>
      </c>
      <c r="AM6" t="e">
        <f t="shared" si="5"/>
        <v>#N/A</v>
      </c>
      <c r="AN6" t="str">
        <f t="shared" si="6"/>
        <v>KAPE-MB-146511-17-03-2020-5503.201</v>
      </c>
    </row>
    <row r="7" spans="1:41" ht="20.100000000000001" hidden="1" customHeight="1" x14ac:dyDescent="0.25">
      <c r="A7" s="14">
        <v>4</v>
      </c>
      <c r="B7" s="35"/>
      <c r="C7" s="6" t="s">
        <v>2826</v>
      </c>
      <c r="D7" s="15">
        <v>44078</v>
      </c>
      <c r="E7" s="14" t="s">
        <v>1132</v>
      </c>
      <c r="F7" s="14" t="s">
        <v>1133</v>
      </c>
      <c r="G7" s="6">
        <v>314640</v>
      </c>
      <c r="H7" s="6" t="s">
        <v>1861</v>
      </c>
      <c r="I7" s="6"/>
      <c r="J7" s="16">
        <v>5503.201</v>
      </c>
      <c r="K7" s="14">
        <v>0.72</v>
      </c>
      <c r="L7" s="126">
        <v>0</v>
      </c>
      <c r="M7" s="126">
        <v>0</v>
      </c>
      <c r="N7" s="6" t="s">
        <v>1221</v>
      </c>
      <c r="O7" s="6" t="s">
        <v>1221</v>
      </c>
      <c r="P7" s="19">
        <v>38037760</v>
      </c>
      <c r="Q7" s="6"/>
      <c r="R7" s="19">
        <v>13184611</v>
      </c>
      <c r="S7" s="6"/>
      <c r="T7" s="14"/>
      <c r="U7" s="21">
        <v>44808</v>
      </c>
      <c r="V7" s="6"/>
      <c r="W7" s="6"/>
      <c r="X7" s="6"/>
      <c r="Y7" s="23"/>
      <c r="Z7" s="6"/>
      <c r="AA7" s="6"/>
      <c r="AB7" s="21">
        <f t="shared" si="0"/>
        <v>44748</v>
      </c>
      <c r="AC7" s="6"/>
      <c r="AD7" s="14"/>
      <c r="AE7" s="6"/>
      <c r="AF7" s="6"/>
      <c r="AG7" s="6"/>
      <c r="AH7" s="6" t="s">
        <v>1221</v>
      </c>
      <c r="AI7" s="143">
        <f t="shared" si="1"/>
        <v>120.8929570302568</v>
      </c>
      <c r="AJ7" s="143">
        <f t="shared" si="2"/>
        <v>41.903797991355198</v>
      </c>
      <c r="AK7" s="143">
        <f t="shared" si="3"/>
        <v>0</v>
      </c>
      <c r="AL7" s="20" t="str">
        <f t="shared" si="4"/>
        <v/>
      </c>
      <c r="AM7" t="e">
        <f t="shared" si="5"/>
        <v>#N/A</v>
      </c>
      <c r="AN7" t="str">
        <f t="shared" si="6"/>
        <v>KAPE-MB-37204-04-09-2020-5503.201</v>
      </c>
    </row>
    <row r="8" spans="1:41" ht="20.100000000000001" hidden="1" customHeight="1" x14ac:dyDescent="0.25">
      <c r="A8" s="14">
        <v>5</v>
      </c>
      <c r="B8" s="35"/>
      <c r="C8" s="6" t="s">
        <v>2827</v>
      </c>
      <c r="D8" s="15">
        <v>44257</v>
      </c>
      <c r="E8" s="14" t="s">
        <v>1132</v>
      </c>
      <c r="F8" s="14" t="s">
        <v>1133</v>
      </c>
      <c r="G8" s="6">
        <v>262200</v>
      </c>
      <c r="H8" s="6" t="s">
        <v>1861</v>
      </c>
      <c r="I8" s="6"/>
      <c r="J8" s="16">
        <v>5503.201</v>
      </c>
      <c r="K8" s="14">
        <v>0.97499999999999998</v>
      </c>
      <c r="L8" s="126">
        <v>0</v>
      </c>
      <c r="M8" s="126">
        <v>0</v>
      </c>
      <c r="N8" s="6" t="s">
        <v>1221</v>
      </c>
      <c r="O8" s="6" t="s">
        <v>1221</v>
      </c>
      <c r="P8" s="19">
        <v>4098515</v>
      </c>
      <c r="Q8" s="6"/>
      <c r="R8" s="19">
        <v>14207745</v>
      </c>
      <c r="S8" s="6"/>
      <c r="T8" s="14"/>
      <c r="U8" s="21">
        <v>44987</v>
      </c>
      <c r="V8" s="6"/>
      <c r="W8" s="6"/>
      <c r="X8" s="6"/>
      <c r="Y8" s="23"/>
      <c r="Z8" s="6"/>
      <c r="AA8" s="6"/>
      <c r="AB8" s="21">
        <f t="shared" si="0"/>
        <v>44927</v>
      </c>
      <c r="AC8" s="6"/>
      <c r="AD8" s="14"/>
      <c r="AE8" s="6"/>
      <c r="AF8" s="6"/>
      <c r="AG8" s="6"/>
      <c r="AH8" s="6" t="s">
        <v>1221</v>
      </c>
      <c r="AI8" s="143">
        <f t="shared" si="1"/>
        <v>15.631254767353166</v>
      </c>
      <c r="AJ8" s="143">
        <f t="shared" si="2"/>
        <v>54.186670480549196</v>
      </c>
      <c r="AK8" s="143">
        <f t="shared" si="3"/>
        <v>0</v>
      </c>
      <c r="AL8" s="20" t="str">
        <f t="shared" si="4"/>
        <v/>
      </c>
      <c r="AM8" t="e">
        <f t="shared" si="5"/>
        <v>#N/A</v>
      </c>
      <c r="AN8" t="str">
        <f t="shared" si="6"/>
        <v>KAPE-MB-160501-02-03-2021-5503.201</v>
      </c>
    </row>
    <row r="9" spans="1:41" ht="20.100000000000001" hidden="1" customHeight="1" x14ac:dyDescent="0.25">
      <c r="A9" s="14">
        <v>6</v>
      </c>
      <c r="B9" s="35"/>
      <c r="C9" s="6" t="s">
        <v>2828</v>
      </c>
      <c r="D9" s="15">
        <v>44272</v>
      </c>
      <c r="E9" s="14" t="s">
        <v>1132</v>
      </c>
      <c r="F9" s="14" t="s">
        <v>1133</v>
      </c>
      <c r="G9" s="6">
        <v>262200</v>
      </c>
      <c r="H9" s="6" t="s">
        <v>1861</v>
      </c>
      <c r="I9" s="6"/>
      <c r="J9" s="16">
        <v>5503.201</v>
      </c>
      <c r="K9" s="14">
        <v>0.94499999999999995</v>
      </c>
      <c r="L9" s="126">
        <v>0</v>
      </c>
      <c r="M9" s="126">
        <v>0</v>
      </c>
      <c r="N9" s="6" t="s">
        <v>1221</v>
      </c>
      <c r="O9" s="6" t="s">
        <v>1222</v>
      </c>
      <c r="P9" s="19">
        <v>39427937</v>
      </c>
      <c r="Q9" s="6"/>
      <c r="R9" s="19">
        <v>10425496</v>
      </c>
      <c r="S9" s="6"/>
      <c r="T9" s="14"/>
      <c r="U9" s="21">
        <v>45002</v>
      </c>
      <c r="V9" s="6"/>
      <c r="W9" s="6"/>
      <c r="X9" s="6"/>
      <c r="Y9" s="23"/>
      <c r="Z9" s="6"/>
      <c r="AA9" s="6"/>
      <c r="AB9" s="21">
        <f t="shared" si="0"/>
        <v>44942</v>
      </c>
      <c r="AC9" s="6"/>
      <c r="AD9" s="14"/>
      <c r="AE9" s="6"/>
      <c r="AF9" s="6"/>
      <c r="AG9" s="6"/>
      <c r="AH9" s="6" t="s">
        <v>1221</v>
      </c>
      <c r="AI9" s="143">
        <f t="shared" si="1"/>
        <v>150.37352021357742</v>
      </c>
      <c r="AJ9" s="143">
        <f t="shared" si="2"/>
        <v>39.761617086193745</v>
      </c>
      <c r="AK9" s="143">
        <f t="shared" si="3"/>
        <v>0</v>
      </c>
      <c r="AL9" s="20" t="str">
        <f t="shared" si="4"/>
        <v/>
      </c>
      <c r="AM9" t="e">
        <f t="shared" si="5"/>
        <v>#N/A</v>
      </c>
      <c r="AN9" t="str">
        <f t="shared" si="6"/>
        <v>KAPE-MB-171427-17-03-2021-5503.201</v>
      </c>
    </row>
    <row r="10" spans="1:41" ht="20.100000000000001" hidden="1" customHeight="1" x14ac:dyDescent="0.25">
      <c r="A10" s="14">
        <v>7</v>
      </c>
      <c r="B10" s="35"/>
      <c r="C10" s="6" t="s">
        <v>2829</v>
      </c>
      <c r="D10" s="15">
        <v>44273</v>
      </c>
      <c r="E10" s="14" t="s">
        <v>1132</v>
      </c>
      <c r="F10" s="14" t="s">
        <v>1133</v>
      </c>
      <c r="G10" s="6">
        <v>262200</v>
      </c>
      <c r="H10" s="6" t="s">
        <v>1861</v>
      </c>
      <c r="I10" s="6"/>
      <c r="J10" s="16">
        <v>5503.201</v>
      </c>
      <c r="K10" s="14">
        <v>0.94499999999999995</v>
      </c>
      <c r="L10" s="126">
        <v>0</v>
      </c>
      <c r="M10" s="126">
        <v>0</v>
      </c>
      <c r="N10" s="6" t="s">
        <v>1221</v>
      </c>
      <c r="O10" s="6" t="s">
        <v>1223</v>
      </c>
      <c r="P10" s="19">
        <v>39377996</v>
      </c>
      <c r="Q10" s="6"/>
      <c r="R10" s="19">
        <v>10412291</v>
      </c>
      <c r="S10" s="6"/>
      <c r="T10" s="14"/>
      <c r="U10" s="21">
        <v>45003</v>
      </c>
      <c r="V10" s="6"/>
      <c r="W10" s="6"/>
      <c r="X10" s="6"/>
      <c r="Y10" s="23"/>
      <c r="Z10" s="6"/>
      <c r="AA10" s="6"/>
      <c r="AB10" s="21">
        <f t="shared" si="0"/>
        <v>44943</v>
      </c>
      <c r="AC10" s="6"/>
      <c r="AD10" s="14" t="s">
        <v>1515</v>
      </c>
      <c r="AE10" s="6"/>
      <c r="AF10" s="6"/>
      <c r="AG10" s="6"/>
      <c r="AH10" s="6" t="s">
        <v>1221</v>
      </c>
      <c r="AI10" s="143">
        <f t="shared" si="1"/>
        <v>150.18305110602594</v>
      </c>
      <c r="AJ10" s="143">
        <f t="shared" si="2"/>
        <v>39.711254767353168</v>
      </c>
      <c r="AK10" s="143">
        <f t="shared" si="3"/>
        <v>0</v>
      </c>
      <c r="AL10" s="20" t="str">
        <f t="shared" si="4"/>
        <v/>
      </c>
      <c r="AM10" t="e">
        <f t="shared" si="5"/>
        <v>#N/A</v>
      </c>
      <c r="AN10" t="str">
        <f t="shared" si="6"/>
        <v>KAPE-MB-172535-18-03-2021-5503.201</v>
      </c>
    </row>
    <row r="11" spans="1:41" ht="20.100000000000001" hidden="1" customHeight="1" x14ac:dyDescent="0.25">
      <c r="A11" s="14">
        <v>8</v>
      </c>
      <c r="B11" s="35"/>
      <c r="C11" s="6" t="s">
        <v>2830</v>
      </c>
      <c r="D11" s="15">
        <v>44277</v>
      </c>
      <c r="E11" s="14" t="s">
        <v>1132</v>
      </c>
      <c r="F11" s="14" t="s">
        <v>1133</v>
      </c>
      <c r="G11" s="6">
        <v>262200</v>
      </c>
      <c r="H11" s="6" t="s">
        <v>1861</v>
      </c>
      <c r="I11" s="6"/>
      <c r="J11" s="16">
        <v>5503.201</v>
      </c>
      <c r="K11" s="14">
        <v>0.97499999999999998</v>
      </c>
      <c r="L11" s="126">
        <v>0</v>
      </c>
      <c r="M11" s="126">
        <v>0</v>
      </c>
      <c r="N11" s="6" t="s">
        <v>1221</v>
      </c>
      <c r="O11" s="6" t="s">
        <v>1224</v>
      </c>
      <c r="P11" s="19">
        <v>40317871</v>
      </c>
      <c r="Q11" s="6"/>
      <c r="R11" s="19">
        <v>10660811</v>
      </c>
      <c r="S11" s="6"/>
      <c r="T11" s="14"/>
      <c r="U11" s="21">
        <v>45007</v>
      </c>
      <c r="V11" s="6"/>
      <c r="W11" s="6"/>
      <c r="X11" s="6"/>
      <c r="Y11" s="23"/>
      <c r="Z11" s="6"/>
      <c r="AA11" s="6"/>
      <c r="AB11" s="21">
        <f t="shared" si="0"/>
        <v>44947</v>
      </c>
      <c r="AC11" s="6"/>
      <c r="AD11" s="14" t="s">
        <v>1515</v>
      </c>
      <c r="AE11" s="6"/>
      <c r="AF11" s="6"/>
      <c r="AG11" s="6"/>
      <c r="AH11" s="6" t="s">
        <v>1221</v>
      </c>
      <c r="AI11" s="143">
        <f t="shared" si="1"/>
        <v>153.76762395118232</v>
      </c>
      <c r="AJ11" s="143">
        <f t="shared" si="2"/>
        <v>40.659080854309686</v>
      </c>
      <c r="AK11" s="143">
        <f t="shared" si="3"/>
        <v>0</v>
      </c>
      <c r="AL11" s="20" t="str">
        <f t="shared" si="4"/>
        <v/>
      </c>
      <c r="AM11" t="e">
        <f t="shared" si="5"/>
        <v>#N/A</v>
      </c>
      <c r="AN11" t="str">
        <f t="shared" si="6"/>
        <v>KAPE-MB-174350-22-03-2021-5503.201</v>
      </c>
    </row>
    <row r="12" spans="1:41" ht="20.100000000000001" hidden="1" customHeight="1" x14ac:dyDescent="0.25">
      <c r="A12" s="14">
        <v>9</v>
      </c>
      <c r="B12" s="35"/>
      <c r="C12" s="6" t="s">
        <v>2831</v>
      </c>
      <c r="D12" s="15">
        <v>44345</v>
      </c>
      <c r="E12" s="14" t="s">
        <v>1132</v>
      </c>
      <c r="F12" s="14" t="s">
        <v>1133</v>
      </c>
      <c r="G12" s="6">
        <v>262200</v>
      </c>
      <c r="H12" s="6" t="s">
        <v>1861</v>
      </c>
      <c r="I12" s="6"/>
      <c r="J12" s="16">
        <v>5503.201</v>
      </c>
      <c r="K12" s="14">
        <v>1.2</v>
      </c>
      <c r="L12" s="126">
        <v>0</v>
      </c>
      <c r="M12" s="126">
        <v>0</v>
      </c>
      <c r="N12" s="6" t="s">
        <v>1221</v>
      </c>
      <c r="O12" s="6" t="s">
        <v>1225</v>
      </c>
      <c r="P12" s="19">
        <v>49414247</v>
      </c>
      <c r="Q12" s="6"/>
      <c r="R12" s="19">
        <v>13066065</v>
      </c>
      <c r="S12" s="6"/>
      <c r="T12" s="14"/>
      <c r="U12" s="21">
        <v>45075</v>
      </c>
      <c r="V12" s="6"/>
      <c r="W12" s="6"/>
      <c r="X12" s="6"/>
      <c r="Y12" s="23"/>
      <c r="Z12" s="6"/>
      <c r="AA12" s="6"/>
      <c r="AB12" s="21">
        <f t="shared" si="0"/>
        <v>45015</v>
      </c>
      <c r="AC12" s="6"/>
      <c r="AD12" s="14" t="s">
        <v>1515</v>
      </c>
      <c r="AE12" s="6"/>
      <c r="AF12" s="6"/>
      <c r="AG12" s="6"/>
      <c r="AH12" s="6" t="s">
        <v>1221</v>
      </c>
      <c r="AI12" s="143">
        <f t="shared" si="1"/>
        <v>188.46013348588863</v>
      </c>
      <c r="AJ12" s="143">
        <f t="shared" si="2"/>
        <v>49.832437070938212</v>
      </c>
      <c r="AK12" s="143">
        <f t="shared" si="3"/>
        <v>0</v>
      </c>
      <c r="AL12" s="20" t="str">
        <f t="shared" si="4"/>
        <v/>
      </c>
      <c r="AM12" t="e">
        <f t="shared" si="5"/>
        <v>#N/A</v>
      </c>
      <c r="AN12" t="str">
        <f t="shared" si="6"/>
        <v>KAPW-MB-175767-29-05-2021-5503.201</v>
      </c>
    </row>
    <row r="13" spans="1:41" ht="20.100000000000001" hidden="1" customHeight="1" x14ac:dyDescent="0.25">
      <c r="A13" s="14">
        <v>10</v>
      </c>
      <c r="B13" s="35"/>
      <c r="C13" s="6" t="s">
        <v>2832</v>
      </c>
      <c r="D13" s="15">
        <v>44356</v>
      </c>
      <c r="E13" s="14" t="s">
        <v>1132</v>
      </c>
      <c r="F13" s="14" t="s">
        <v>1133</v>
      </c>
      <c r="G13" s="6">
        <v>157320</v>
      </c>
      <c r="H13" s="6" t="s">
        <v>1861</v>
      </c>
      <c r="I13" s="6"/>
      <c r="J13" s="16">
        <v>5503.201</v>
      </c>
      <c r="K13" s="14">
        <v>1.2</v>
      </c>
      <c r="L13" s="126">
        <v>0</v>
      </c>
      <c r="M13" s="126">
        <v>0</v>
      </c>
      <c r="N13" s="6" t="s">
        <v>1221</v>
      </c>
      <c r="O13" s="6" t="s">
        <v>1226</v>
      </c>
      <c r="P13" s="19">
        <v>29734525</v>
      </c>
      <c r="Q13" s="6"/>
      <c r="R13" s="19">
        <v>7862374</v>
      </c>
      <c r="S13" s="6"/>
      <c r="T13" s="14"/>
      <c r="U13" s="21">
        <v>45086</v>
      </c>
      <c r="V13" s="6"/>
      <c r="W13" s="6"/>
      <c r="X13" s="6"/>
      <c r="Y13" s="23"/>
      <c r="Z13" s="6"/>
      <c r="AA13" s="6"/>
      <c r="AB13" s="21">
        <f t="shared" si="0"/>
        <v>45026</v>
      </c>
      <c r="AC13" s="6"/>
      <c r="AD13" s="14" t="s">
        <v>1515</v>
      </c>
      <c r="AE13" s="6"/>
      <c r="AF13" s="6"/>
      <c r="AG13" s="6"/>
      <c r="AH13" s="6" t="s">
        <v>1221</v>
      </c>
      <c r="AI13" s="143">
        <f t="shared" si="1"/>
        <v>189.00664251207729</v>
      </c>
      <c r="AJ13" s="143">
        <f t="shared" si="2"/>
        <v>49.976951436562423</v>
      </c>
      <c r="AK13" s="143">
        <f t="shared" si="3"/>
        <v>0</v>
      </c>
      <c r="AL13" s="20" t="str">
        <f t="shared" si="4"/>
        <v/>
      </c>
      <c r="AM13" t="e">
        <f t="shared" si="5"/>
        <v>#N/A</v>
      </c>
      <c r="AN13" t="str">
        <f t="shared" si="6"/>
        <v>KAPE-MB-227266-09-06-2021-5503.201</v>
      </c>
    </row>
    <row r="14" spans="1:41" ht="20.100000000000001" hidden="1" customHeight="1" x14ac:dyDescent="0.25">
      <c r="A14" s="14">
        <v>11</v>
      </c>
      <c r="B14" s="35"/>
      <c r="C14" s="6" t="s">
        <v>2833</v>
      </c>
      <c r="D14" s="15">
        <v>44356</v>
      </c>
      <c r="E14" s="14" t="s">
        <v>1132</v>
      </c>
      <c r="F14" s="14" t="s">
        <v>1133</v>
      </c>
      <c r="G14" s="6">
        <v>262200</v>
      </c>
      <c r="H14" s="6" t="s">
        <v>1861</v>
      </c>
      <c r="I14" s="6"/>
      <c r="J14" s="16">
        <v>5503.201</v>
      </c>
      <c r="K14" s="14">
        <v>1.2</v>
      </c>
      <c r="L14" s="126">
        <v>0</v>
      </c>
      <c r="M14" s="126">
        <v>0</v>
      </c>
      <c r="N14" s="6" t="s">
        <v>1221</v>
      </c>
      <c r="O14" s="6" t="s">
        <v>1227</v>
      </c>
      <c r="P14" s="19">
        <v>49557384</v>
      </c>
      <c r="Q14" s="6"/>
      <c r="R14" s="19">
        <v>13103914</v>
      </c>
      <c r="S14" s="6"/>
      <c r="T14" s="14"/>
      <c r="U14" s="21">
        <v>45086</v>
      </c>
      <c r="V14" s="6"/>
      <c r="W14" s="6"/>
      <c r="X14" s="6"/>
      <c r="Y14" s="23"/>
      <c r="Z14" s="6"/>
      <c r="AA14" s="6"/>
      <c r="AB14" s="21">
        <f t="shared" si="0"/>
        <v>45026</v>
      </c>
      <c r="AC14" s="6"/>
      <c r="AD14" s="14" t="s">
        <v>1515</v>
      </c>
      <c r="AE14" s="6"/>
      <c r="AF14" s="6"/>
      <c r="AG14" s="6"/>
      <c r="AH14" s="6" t="s">
        <v>1221</v>
      </c>
      <c r="AI14" s="143">
        <f t="shared" si="1"/>
        <v>189.00604118993135</v>
      </c>
      <c r="AJ14" s="143">
        <f t="shared" si="2"/>
        <v>49.976788710907705</v>
      </c>
      <c r="AK14" s="143">
        <f t="shared" si="3"/>
        <v>0</v>
      </c>
      <c r="AL14" s="20" t="str">
        <f t="shared" si="4"/>
        <v/>
      </c>
      <c r="AM14" t="e">
        <f t="shared" si="5"/>
        <v>#N/A</v>
      </c>
      <c r="AN14" t="str">
        <f t="shared" si="6"/>
        <v>KAPE-MB-227394-09-06-2021-5503.201</v>
      </c>
    </row>
    <row r="15" spans="1:41" ht="20.100000000000001" hidden="1" customHeight="1" x14ac:dyDescent="0.25">
      <c r="A15" s="14">
        <v>12</v>
      </c>
      <c r="B15" s="35"/>
      <c r="C15" s="6" t="s">
        <v>2834</v>
      </c>
      <c r="D15" s="15">
        <v>44357</v>
      </c>
      <c r="E15" s="14" t="s">
        <v>1132</v>
      </c>
      <c r="F15" s="14" t="s">
        <v>1133</v>
      </c>
      <c r="G15" s="6">
        <v>262200</v>
      </c>
      <c r="H15" s="6" t="s">
        <v>1861</v>
      </c>
      <c r="I15" s="6"/>
      <c r="J15" s="16">
        <v>5503.201</v>
      </c>
      <c r="K15" s="14">
        <v>1.2</v>
      </c>
      <c r="L15" s="126">
        <v>0</v>
      </c>
      <c r="M15" s="126">
        <v>0</v>
      </c>
      <c r="N15" s="6" t="s">
        <v>1221</v>
      </c>
      <c r="O15" s="6" t="s">
        <v>1228</v>
      </c>
      <c r="P15" s="19">
        <v>49700680</v>
      </c>
      <c r="Q15" s="6"/>
      <c r="R15" s="19">
        <v>13141805</v>
      </c>
      <c r="S15" s="6"/>
      <c r="T15" s="14"/>
      <c r="U15" s="21">
        <v>45087</v>
      </c>
      <c r="V15" s="6"/>
      <c r="W15" s="6"/>
      <c r="X15" s="6"/>
      <c r="Y15" s="23"/>
      <c r="Z15" s="6"/>
      <c r="AA15" s="6"/>
      <c r="AB15" s="21">
        <f t="shared" si="0"/>
        <v>45027</v>
      </c>
      <c r="AC15" s="6"/>
      <c r="AD15" s="14" t="s">
        <v>1515</v>
      </c>
      <c r="AE15" s="6"/>
      <c r="AF15" s="6"/>
      <c r="AG15" s="6"/>
      <c r="AH15" s="6" t="s">
        <v>1221</v>
      </c>
      <c r="AI15" s="143">
        <f t="shared" si="1"/>
        <v>189.55255530129671</v>
      </c>
      <c r="AJ15" s="143">
        <f t="shared" si="2"/>
        <v>50.121300533943554</v>
      </c>
      <c r="AK15" s="143">
        <f t="shared" si="3"/>
        <v>0</v>
      </c>
      <c r="AL15" s="20" t="str">
        <f t="shared" si="4"/>
        <v/>
      </c>
      <c r="AM15" t="e">
        <f t="shared" si="5"/>
        <v>#N/A</v>
      </c>
      <c r="AN15" t="str">
        <f t="shared" si="6"/>
        <v>KAPE-MB-228620-10-06-2021-5503.201</v>
      </c>
    </row>
    <row r="16" spans="1:41" ht="20.100000000000001" hidden="1" customHeight="1" x14ac:dyDescent="0.25">
      <c r="A16" s="14">
        <v>13</v>
      </c>
      <c r="B16" s="35"/>
      <c r="C16" s="6" t="s">
        <v>2835</v>
      </c>
      <c r="D16" s="15">
        <v>43777</v>
      </c>
      <c r="E16" s="14" t="s">
        <v>1132</v>
      </c>
      <c r="F16" s="161" t="s">
        <v>1133</v>
      </c>
      <c r="G16" s="6">
        <v>24640</v>
      </c>
      <c r="H16" s="6" t="s">
        <v>1861</v>
      </c>
      <c r="I16" s="6"/>
      <c r="J16" s="16">
        <v>5210.49</v>
      </c>
      <c r="K16" s="14" t="s">
        <v>1136</v>
      </c>
      <c r="L16" s="126">
        <v>0</v>
      </c>
      <c r="M16" s="126">
        <v>0</v>
      </c>
      <c r="N16" s="6" t="s">
        <v>532</v>
      </c>
      <c r="O16" s="6" t="s">
        <v>1229</v>
      </c>
      <c r="P16" s="19">
        <v>9327123</v>
      </c>
      <c r="Q16" s="6"/>
      <c r="R16" s="19">
        <v>3786067</v>
      </c>
      <c r="S16" s="6"/>
      <c r="T16" s="14">
        <v>118902154</v>
      </c>
      <c r="U16" s="21">
        <v>44507</v>
      </c>
      <c r="V16" s="6"/>
      <c r="W16" s="6"/>
      <c r="X16" s="6"/>
      <c r="Y16" s="23"/>
      <c r="Z16" s="6"/>
      <c r="AA16" s="6"/>
      <c r="AB16" s="21">
        <f t="shared" si="0"/>
        <v>44447</v>
      </c>
      <c r="AC16" s="6"/>
      <c r="AD16" s="14"/>
      <c r="AE16" s="6"/>
      <c r="AF16" s="6"/>
      <c r="AG16" s="6"/>
      <c r="AH16" s="6" t="s">
        <v>1516</v>
      </c>
      <c r="AI16" s="143">
        <f t="shared" si="1"/>
        <v>378.53583603896107</v>
      </c>
      <c r="AJ16" s="143">
        <f t="shared" si="2"/>
        <v>153.65531655844157</v>
      </c>
      <c r="AK16" s="143">
        <f t="shared" si="3"/>
        <v>0</v>
      </c>
      <c r="AL16" s="20" t="str">
        <f t="shared" si="4"/>
        <v/>
      </c>
      <c r="AM16" t="e">
        <f t="shared" si="5"/>
        <v>#N/A</v>
      </c>
      <c r="AN16" t="str">
        <f t="shared" si="6"/>
        <v>KAPE-IB-66769-08-11-2019-5210.49</v>
      </c>
    </row>
    <row r="17" spans="1:40" ht="20.100000000000001" hidden="1" customHeight="1" x14ac:dyDescent="0.25">
      <c r="A17" s="14">
        <v>14</v>
      </c>
      <c r="B17" s="35"/>
      <c r="C17" s="6" t="s">
        <v>2836</v>
      </c>
      <c r="D17" s="15">
        <v>43777</v>
      </c>
      <c r="E17" s="14" t="s">
        <v>1132</v>
      </c>
      <c r="F17" s="161" t="s">
        <v>1133</v>
      </c>
      <c r="G17" s="6">
        <v>26010</v>
      </c>
      <c r="H17" s="6" t="s">
        <v>1861</v>
      </c>
      <c r="I17" s="6"/>
      <c r="J17" s="16">
        <v>5210.49</v>
      </c>
      <c r="K17" s="14"/>
      <c r="L17" s="126">
        <v>0</v>
      </c>
      <c r="M17" s="126">
        <v>0</v>
      </c>
      <c r="N17" s="6" t="s">
        <v>532</v>
      </c>
      <c r="O17" s="6" t="s">
        <v>1230</v>
      </c>
      <c r="P17" s="19">
        <v>9854824</v>
      </c>
      <c r="Q17" s="6"/>
      <c r="R17" s="19">
        <v>4000270</v>
      </c>
      <c r="S17" s="6"/>
      <c r="T17" s="14">
        <v>118902157</v>
      </c>
      <c r="U17" s="21">
        <v>44507</v>
      </c>
      <c r="V17" s="6"/>
      <c r="W17" s="6"/>
      <c r="X17" s="6"/>
      <c r="Y17" s="23"/>
      <c r="Z17" s="6"/>
      <c r="AA17" s="6"/>
      <c r="AB17" s="21">
        <f t="shared" si="0"/>
        <v>44447</v>
      </c>
      <c r="AC17" s="6"/>
      <c r="AD17" s="14"/>
      <c r="AE17" s="6"/>
      <c r="AF17" s="6"/>
      <c r="AG17" s="6"/>
      <c r="AH17" s="6" t="s">
        <v>1516</v>
      </c>
      <c r="AI17" s="143">
        <f t="shared" si="1"/>
        <v>378.88596693579393</v>
      </c>
      <c r="AJ17" s="143">
        <f t="shared" si="2"/>
        <v>153.79738562091504</v>
      </c>
      <c r="AK17" s="143">
        <f t="shared" si="3"/>
        <v>0</v>
      </c>
      <c r="AL17" s="20" t="str">
        <f t="shared" si="4"/>
        <v/>
      </c>
      <c r="AM17" t="e">
        <f t="shared" si="5"/>
        <v>#N/A</v>
      </c>
      <c r="AN17" t="str">
        <f t="shared" si="6"/>
        <v>KAPE-IB-66727-08-11-2019-5210.49</v>
      </c>
    </row>
    <row r="18" spans="1:40" ht="20.100000000000001" hidden="1" customHeight="1" x14ac:dyDescent="0.25">
      <c r="A18" s="14">
        <v>15</v>
      </c>
      <c r="B18" s="35"/>
      <c r="C18" s="6" t="s">
        <v>2837</v>
      </c>
      <c r="D18" s="15">
        <v>43777</v>
      </c>
      <c r="E18" s="14" t="s">
        <v>1132</v>
      </c>
      <c r="F18" s="161" t="s">
        <v>1133</v>
      </c>
      <c r="G18" s="6">
        <v>25840</v>
      </c>
      <c r="H18" s="6" t="s">
        <v>1861</v>
      </c>
      <c r="I18" s="6"/>
      <c r="J18" s="16">
        <v>5210.49</v>
      </c>
      <c r="K18" s="14" t="s">
        <v>1136</v>
      </c>
      <c r="L18" s="126">
        <v>0</v>
      </c>
      <c r="M18" s="126">
        <v>0</v>
      </c>
      <c r="N18" s="6" t="s">
        <v>532</v>
      </c>
      <c r="O18" s="6" t="s">
        <v>1231</v>
      </c>
      <c r="P18" s="19">
        <v>9780544</v>
      </c>
      <c r="Q18" s="6"/>
      <c r="R18" s="19">
        <v>3970118</v>
      </c>
      <c r="S18" s="6"/>
      <c r="T18" s="14">
        <v>118902156</v>
      </c>
      <c r="U18" s="21">
        <v>44507</v>
      </c>
      <c r="V18" s="6"/>
      <c r="W18" s="6"/>
      <c r="X18" s="6"/>
      <c r="Y18" s="23"/>
      <c r="Z18" s="6"/>
      <c r="AA18" s="6"/>
      <c r="AB18" s="21">
        <f t="shared" si="0"/>
        <v>44447</v>
      </c>
      <c r="AC18" s="6"/>
      <c r="AD18" s="14"/>
      <c r="AE18" s="6"/>
      <c r="AF18" s="6"/>
      <c r="AG18" s="6"/>
      <c r="AH18" s="6" t="s">
        <v>1516</v>
      </c>
      <c r="AI18" s="143">
        <f t="shared" si="1"/>
        <v>378.50402476780187</v>
      </c>
      <c r="AJ18" s="143">
        <f t="shared" si="2"/>
        <v>153.64233746130031</v>
      </c>
      <c r="AK18" s="143">
        <f t="shared" si="3"/>
        <v>0</v>
      </c>
      <c r="AL18" s="20" t="str">
        <f t="shared" si="4"/>
        <v/>
      </c>
      <c r="AM18" t="e">
        <f t="shared" si="5"/>
        <v>#N/A</v>
      </c>
      <c r="AN18" t="str">
        <f t="shared" si="6"/>
        <v>KAPE-IB-66746-08-11-2019-5210.49</v>
      </c>
    </row>
    <row r="19" spans="1:40" ht="20.100000000000001" hidden="1" customHeight="1" x14ac:dyDescent="0.25">
      <c r="A19" s="14">
        <v>16</v>
      </c>
      <c r="B19" s="35"/>
      <c r="C19" s="6" t="s">
        <v>2838</v>
      </c>
      <c r="D19" s="15">
        <v>43791</v>
      </c>
      <c r="E19" s="14" t="s">
        <v>1132</v>
      </c>
      <c r="F19" s="161" t="s">
        <v>1133</v>
      </c>
      <c r="G19" s="6">
        <v>14260</v>
      </c>
      <c r="H19" s="6" t="s">
        <v>1861</v>
      </c>
      <c r="I19" s="6"/>
      <c r="J19" s="16">
        <v>5210.49</v>
      </c>
      <c r="K19" s="14" t="s">
        <v>1137</v>
      </c>
      <c r="L19" s="126">
        <v>0</v>
      </c>
      <c r="M19" s="126">
        <v>0</v>
      </c>
      <c r="N19" s="6" t="s">
        <v>532</v>
      </c>
      <c r="O19" s="6" t="s">
        <v>1229</v>
      </c>
      <c r="P19" s="19">
        <v>5333662</v>
      </c>
      <c r="Q19" s="6"/>
      <c r="R19" s="19">
        <v>2165040</v>
      </c>
      <c r="S19" s="6"/>
      <c r="T19" s="14">
        <v>118904855</v>
      </c>
      <c r="U19" s="21">
        <v>44521</v>
      </c>
      <c r="V19" s="6"/>
      <c r="W19" s="6"/>
      <c r="X19" s="6"/>
      <c r="Y19" s="23"/>
      <c r="Z19" s="6"/>
      <c r="AA19" s="6"/>
      <c r="AB19" s="21">
        <f t="shared" si="0"/>
        <v>44461</v>
      </c>
      <c r="AC19" s="6"/>
      <c r="AD19" s="14"/>
      <c r="AE19" s="6"/>
      <c r="AF19" s="6"/>
      <c r="AG19" s="6"/>
      <c r="AH19" s="6" t="s">
        <v>1516</v>
      </c>
      <c r="AI19" s="143">
        <f t="shared" si="1"/>
        <v>374.02959326788221</v>
      </c>
      <c r="AJ19" s="143">
        <f t="shared" si="2"/>
        <v>151.82608695652175</v>
      </c>
      <c r="AK19" s="143">
        <f t="shared" si="3"/>
        <v>0</v>
      </c>
      <c r="AL19" s="20" t="str">
        <f t="shared" si="4"/>
        <v/>
      </c>
      <c r="AM19" t="e">
        <f t="shared" si="5"/>
        <v>#N/A</v>
      </c>
      <c r="AN19" t="str">
        <f t="shared" si="6"/>
        <v>KAPE-IB-75900-22-11-2019-5210.49</v>
      </c>
    </row>
    <row r="20" spans="1:40" ht="20.100000000000001" hidden="1" customHeight="1" x14ac:dyDescent="0.25">
      <c r="A20" s="14">
        <v>17</v>
      </c>
      <c r="B20" s="35"/>
      <c r="C20" s="6" t="s">
        <v>2839</v>
      </c>
      <c r="D20" s="15">
        <v>43850</v>
      </c>
      <c r="E20" s="14" t="s">
        <v>1132</v>
      </c>
      <c r="F20" s="161" t="s">
        <v>1133</v>
      </c>
      <c r="G20" s="6">
        <v>2296.52</v>
      </c>
      <c r="H20" s="6" t="s">
        <v>1861</v>
      </c>
      <c r="I20" s="6"/>
      <c r="J20" s="16">
        <v>5509.21</v>
      </c>
      <c r="K20" s="14">
        <v>3.92</v>
      </c>
      <c r="L20" s="126">
        <v>0</v>
      </c>
      <c r="M20" s="126">
        <v>0</v>
      </c>
      <c r="N20" s="6" t="s">
        <v>542</v>
      </c>
      <c r="O20" s="6" t="s">
        <v>1232</v>
      </c>
      <c r="P20" s="19">
        <v>1425226</v>
      </c>
      <c r="Q20" s="6"/>
      <c r="R20" s="19">
        <v>444224</v>
      </c>
      <c r="S20" s="6"/>
      <c r="T20" s="14">
        <v>118909097</v>
      </c>
      <c r="U20" s="21">
        <v>44580</v>
      </c>
      <c r="V20" s="6"/>
      <c r="W20" s="6"/>
      <c r="X20" s="6"/>
      <c r="Y20" s="23"/>
      <c r="Z20" s="6"/>
      <c r="AA20" s="6"/>
      <c r="AB20" s="21">
        <f t="shared" si="0"/>
        <v>44520</v>
      </c>
      <c r="AC20" s="6"/>
      <c r="AD20" s="14"/>
      <c r="AE20" s="6"/>
      <c r="AF20" s="6"/>
      <c r="AG20" s="6"/>
      <c r="AH20" s="6" t="s">
        <v>1513</v>
      </c>
      <c r="AI20" s="143">
        <f t="shared" si="1"/>
        <v>620.60247679097074</v>
      </c>
      <c r="AJ20" s="143">
        <f t="shared" si="2"/>
        <v>193.43354292581819</v>
      </c>
      <c r="AK20" s="143">
        <f t="shared" si="3"/>
        <v>0</v>
      </c>
      <c r="AL20" s="20" t="str">
        <f t="shared" si="4"/>
        <v/>
      </c>
      <c r="AM20" t="e">
        <f t="shared" si="5"/>
        <v>#N/A</v>
      </c>
      <c r="AN20" t="str">
        <f t="shared" si="6"/>
        <v>KPAF-IB-36423-20-01-2020-5509.21</v>
      </c>
    </row>
    <row r="21" spans="1:40" ht="20.100000000000001" hidden="1" customHeight="1" x14ac:dyDescent="0.25">
      <c r="A21" s="14">
        <v>18</v>
      </c>
      <c r="B21" s="35"/>
      <c r="C21" s="6" t="s">
        <v>2840</v>
      </c>
      <c r="D21" s="15">
        <v>43852</v>
      </c>
      <c r="E21" s="14" t="s">
        <v>1132</v>
      </c>
      <c r="F21" s="161" t="s">
        <v>1133</v>
      </c>
      <c r="G21" s="6">
        <v>3988.39</v>
      </c>
      <c r="H21" s="6" t="s">
        <v>1861</v>
      </c>
      <c r="I21" s="6"/>
      <c r="J21" s="16">
        <v>5509.21</v>
      </c>
      <c r="K21" s="14">
        <v>3.95</v>
      </c>
      <c r="L21" s="126">
        <v>0</v>
      </c>
      <c r="M21" s="126">
        <v>0</v>
      </c>
      <c r="N21" s="6" t="s">
        <v>542</v>
      </c>
      <c r="O21" s="6" t="s">
        <v>1233</v>
      </c>
      <c r="P21" s="19">
        <v>2490246</v>
      </c>
      <c r="Q21" s="6"/>
      <c r="R21" s="19">
        <v>776177</v>
      </c>
      <c r="S21" s="6"/>
      <c r="T21" s="14">
        <v>118909108</v>
      </c>
      <c r="U21" s="21">
        <v>44582</v>
      </c>
      <c r="V21" s="6"/>
      <c r="W21" s="6"/>
      <c r="X21" s="6"/>
      <c r="Y21" s="23"/>
      <c r="Z21" s="6"/>
      <c r="AA21" s="6"/>
      <c r="AB21" s="21">
        <f t="shared" si="0"/>
        <v>44522</v>
      </c>
      <c r="AC21" s="6"/>
      <c r="AD21" s="14"/>
      <c r="AE21" s="6"/>
      <c r="AF21" s="6"/>
      <c r="AG21" s="6"/>
      <c r="AH21" s="6" t="s">
        <v>1513</v>
      </c>
      <c r="AI21" s="143">
        <f t="shared" si="1"/>
        <v>624.37374479426535</v>
      </c>
      <c r="AJ21" s="143">
        <f t="shared" si="2"/>
        <v>194.60910292122887</v>
      </c>
      <c r="AK21" s="143">
        <f t="shared" si="3"/>
        <v>0</v>
      </c>
      <c r="AL21" s="20" t="str">
        <f t="shared" si="4"/>
        <v/>
      </c>
      <c r="AM21" t="e">
        <f t="shared" si="5"/>
        <v>#N/A</v>
      </c>
      <c r="AN21" t="str">
        <f t="shared" si="6"/>
        <v>KPAF-IB-37047-22-01-2020-5509.21</v>
      </c>
    </row>
    <row r="22" spans="1:40" ht="20.100000000000001" hidden="1" customHeight="1" x14ac:dyDescent="0.25">
      <c r="A22" s="14">
        <v>19</v>
      </c>
      <c r="B22" s="35"/>
      <c r="C22" s="6" t="s">
        <v>2841</v>
      </c>
      <c r="D22" s="15">
        <v>43872</v>
      </c>
      <c r="E22" s="14" t="s">
        <v>1132</v>
      </c>
      <c r="F22" s="161" t="s">
        <v>1133</v>
      </c>
      <c r="G22" s="6">
        <v>185</v>
      </c>
      <c r="H22" s="6" t="s">
        <v>1861</v>
      </c>
      <c r="I22" s="6"/>
      <c r="J22" s="16">
        <v>6006.32</v>
      </c>
      <c r="K22" s="14" t="s">
        <v>1138</v>
      </c>
      <c r="L22" s="126">
        <v>0</v>
      </c>
      <c r="M22" s="126">
        <v>0</v>
      </c>
      <c r="N22" s="6" t="s">
        <v>1234</v>
      </c>
      <c r="O22" s="6" t="s">
        <v>1235</v>
      </c>
      <c r="P22" s="19">
        <v>502647</v>
      </c>
      <c r="Q22" s="6"/>
      <c r="R22" s="19">
        <v>204035</v>
      </c>
      <c r="S22" s="6"/>
      <c r="T22" s="14">
        <v>118909164</v>
      </c>
      <c r="U22" s="21">
        <v>44602</v>
      </c>
      <c r="V22" s="6"/>
      <c r="W22" s="6"/>
      <c r="X22" s="6"/>
      <c r="Y22" s="23"/>
      <c r="Z22" s="6"/>
      <c r="AA22" s="6"/>
      <c r="AB22" s="21">
        <f t="shared" si="0"/>
        <v>44542</v>
      </c>
      <c r="AC22" s="6"/>
      <c r="AD22" s="14"/>
      <c r="AE22" s="6"/>
      <c r="AF22" s="6"/>
      <c r="AG22" s="6"/>
      <c r="AH22" s="6" t="s">
        <v>1516</v>
      </c>
      <c r="AI22" s="143">
        <f t="shared" si="1"/>
        <v>2717.0108108108107</v>
      </c>
      <c r="AJ22" s="143">
        <f t="shared" si="2"/>
        <v>1102.8918918918919</v>
      </c>
      <c r="AK22" s="143">
        <f t="shared" si="3"/>
        <v>0</v>
      </c>
      <c r="AL22" s="20" t="str">
        <f t="shared" si="4"/>
        <v/>
      </c>
      <c r="AM22" t="e">
        <f t="shared" si="5"/>
        <v>#N/A</v>
      </c>
      <c r="AN22" t="str">
        <f t="shared" si="6"/>
        <v>KAPE-IB-126077-11-02-2020-6006.32</v>
      </c>
    </row>
    <row r="23" spans="1:40" ht="20.100000000000001" hidden="1" customHeight="1" x14ac:dyDescent="0.25">
      <c r="A23" s="14">
        <v>20</v>
      </c>
      <c r="B23" s="35"/>
      <c r="C23" s="6" t="s">
        <v>2842</v>
      </c>
      <c r="D23" s="15">
        <v>43941</v>
      </c>
      <c r="E23" s="14" t="s">
        <v>1132</v>
      </c>
      <c r="F23" s="161" t="s">
        <v>1133</v>
      </c>
      <c r="G23" s="6">
        <v>2500</v>
      </c>
      <c r="H23" s="6" t="s">
        <v>1861</v>
      </c>
      <c r="I23" s="6"/>
      <c r="J23" s="16" t="s">
        <v>1139</v>
      </c>
      <c r="K23" s="14" t="s">
        <v>1140</v>
      </c>
      <c r="L23" s="126">
        <v>0</v>
      </c>
      <c r="M23" s="126">
        <v>0</v>
      </c>
      <c r="N23" s="6" t="s">
        <v>412</v>
      </c>
      <c r="O23" s="6" t="s">
        <v>1236</v>
      </c>
      <c r="P23" s="19">
        <v>9785921</v>
      </c>
      <c r="Q23" s="6"/>
      <c r="R23" s="19">
        <v>3972301</v>
      </c>
      <c r="S23" s="6"/>
      <c r="T23" s="14">
        <v>118911799</v>
      </c>
      <c r="U23" s="21">
        <v>44671</v>
      </c>
      <c r="V23" s="6"/>
      <c r="W23" s="6"/>
      <c r="X23" s="6"/>
      <c r="Y23" s="23"/>
      <c r="Z23" s="6"/>
      <c r="AA23" s="6"/>
      <c r="AB23" s="21">
        <f t="shared" si="0"/>
        <v>44611</v>
      </c>
      <c r="AC23" s="6"/>
      <c r="AD23" s="14"/>
      <c r="AE23" s="6"/>
      <c r="AF23" s="6"/>
      <c r="AG23" s="6"/>
      <c r="AH23" s="6" t="s">
        <v>434</v>
      </c>
      <c r="AI23" s="143">
        <f t="shared" si="1"/>
        <v>3914.3683999999998</v>
      </c>
      <c r="AJ23" s="143">
        <f t="shared" si="2"/>
        <v>1588.9204</v>
      </c>
      <c r="AK23" s="143">
        <f t="shared" si="3"/>
        <v>0</v>
      </c>
      <c r="AL23" s="20" t="str">
        <f t="shared" si="4"/>
        <v/>
      </c>
      <c r="AM23" t="e">
        <f t="shared" si="5"/>
        <v>#N/A</v>
      </c>
      <c r="AN23" t="str">
        <f t="shared" si="6"/>
        <v xml:space="preserve">KAPW-IB-118562-20-04-2020-EXPORT </v>
      </c>
    </row>
    <row r="24" spans="1:40" ht="20.100000000000001" hidden="1" customHeight="1" x14ac:dyDescent="0.25">
      <c r="A24" s="14">
        <v>21</v>
      </c>
      <c r="B24" s="35"/>
      <c r="C24" s="6" t="s">
        <v>2843</v>
      </c>
      <c r="D24" s="15">
        <v>43962</v>
      </c>
      <c r="E24" s="14" t="s">
        <v>1132</v>
      </c>
      <c r="F24" s="161" t="s">
        <v>1133</v>
      </c>
      <c r="G24" s="6">
        <v>9583.83</v>
      </c>
      <c r="H24" s="6" t="s">
        <v>1861</v>
      </c>
      <c r="I24" s="6"/>
      <c r="J24" s="16">
        <v>5509.21</v>
      </c>
      <c r="K24" s="14" t="s">
        <v>1141</v>
      </c>
      <c r="L24" s="126">
        <v>0</v>
      </c>
      <c r="M24" s="126">
        <v>0</v>
      </c>
      <c r="N24" s="6" t="s">
        <v>542</v>
      </c>
      <c r="O24" s="6" t="s">
        <v>1237</v>
      </c>
      <c r="P24" s="19">
        <v>3059789</v>
      </c>
      <c r="Q24" s="6"/>
      <c r="R24" s="19">
        <v>953696</v>
      </c>
      <c r="S24" s="6"/>
      <c r="T24" s="14">
        <v>128460928</v>
      </c>
      <c r="U24" s="21">
        <v>44692</v>
      </c>
      <c r="V24" s="6"/>
      <c r="W24" s="6"/>
      <c r="X24" s="6"/>
      <c r="Y24" s="23"/>
      <c r="Z24" s="6"/>
      <c r="AA24" s="6"/>
      <c r="AB24" s="21">
        <f t="shared" si="0"/>
        <v>44632</v>
      </c>
      <c r="AC24" s="6"/>
      <c r="AD24" s="14"/>
      <c r="AE24" s="6"/>
      <c r="AF24" s="6"/>
      <c r="AG24" s="6"/>
      <c r="AH24" s="6" t="s">
        <v>1513</v>
      </c>
      <c r="AI24" s="143">
        <f t="shared" si="1"/>
        <v>319.2657841384916</v>
      </c>
      <c r="AJ24" s="143">
        <f t="shared" si="2"/>
        <v>99.51094708482934</v>
      </c>
      <c r="AK24" s="143">
        <f t="shared" si="3"/>
        <v>0</v>
      </c>
      <c r="AL24" s="20" t="str">
        <f t="shared" si="4"/>
        <v/>
      </c>
      <c r="AM24" t="e">
        <f t="shared" si="5"/>
        <v>#N/A</v>
      </c>
      <c r="AN24" t="str">
        <f t="shared" si="6"/>
        <v>KAPE-IB-174963-11-05-2020-5509.21</v>
      </c>
    </row>
    <row r="25" spans="1:40" ht="20.100000000000001" hidden="1" customHeight="1" x14ac:dyDescent="0.25">
      <c r="A25" s="14">
        <v>22</v>
      </c>
      <c r="B25" s="35"/>
      <c r="C25" s="6" t="s">
        <v>2844</v>
      </c>
      <c r="D25" s="15">
        <v>43985</v>
      </c>
      <c r="E25" s="14" t="s">
        <v>1132</v>
      </c>
      <c r="F25" s="161" t="s">
        <v>1133</v>
      </c>
      <c r="G25" s="6">
        <v>500</v>
      </c>
      <c r="H25" s="6" t="s">
        <v>1861</v>
      </c>
      <c r="I25" s="6"/>
      <c r="J25" s="16">
        <v>3204.11</v>
      </c>
      <c r="K25" s="14" t="s">
        <v>1140</v>
      </c>
      <c r="L25" s="126">
        <v>0</v>
      </c>
      <c r="M25" s="126">
        <v>0</v>
      </c>
      <c r="N25" s="6" t="s">
        <v>412</v>
      </c>
      <c r="O25" s="6" t="s">
        <v>1236</v>
      </c>
      <c r="P25" s="19">
        <v>3672444</v>
      </c>
      <c r="Q25" s="6"/>
      <c r="R25" s="19">
        <v>1490718</v>
      </c>
      <c r="S25" s="6"/>
      <c r="T25" s="14">
        <v>128460952</v>
      </c>
      <c r="U25" s="21">
        <v>44715</v>
      </c>
      <c r="V25" s="6"/>
      <c r="W25" s="6"/>
      <c r="X25" s="6"/>
      <c r="Y25" s="23"/>
      <c r="Z25" s="6"/>
      <c r="AA25" s="6"/>
      <c r="AB25" s="21">
        <f t="shared" si="0"/>
        <v>44655</v>
      </c>
      <c r="AC25" s="6"/>
      <c r="AD25" s="14"/>
      <c r="AE25" s="6"/>
      <c r="AF25" s="6"/>
      <c r="AG25" s="6"/>
      <c r="AH25" s="6" t="s">
        <v>434</v>
      </c>
      <c r="AI25" s="143">
        <f t="shared" si="1"/>
        <v>7344.8879999999999</v>
      </c>
      <c r="AJ25" s="143">
        <f t="shared" si="2"/>
        <v>2981.4360000000001</v>
      </c>
      <c r="AK25" s="143">
        <f t="shared" si="3"/>
        <v>0</v>
      </c>
      <c r="AL25" s="20" t="str">
        <f t="shared" si="4"/>
        <v/>
      </c>
      <c r="AM25" t="e">
        <f t="shared" si="5"/>
        <v>#N/A</v>
      </c>
      <c r="AN25" t="str">
        <f t="shared" si="6"/>
        <v>KPAF-IB-55271-03-06-2020-3204.11</v>
      </c>
    </row>
    <row r="26" spans="1:40" ht="20.100000000000001" hidden="1" customHeight="1" x14ac:dyDescent="0.25">
      <c r="A26" s="14">
        <v>23</v>
      </c>
      <c r="B26" s="35"/>
      <c r="C26" s="6" t="s">
        <v>2845</v>
      </c>
      <c r="D26" s="15">
        <v>43986</v>
      </c>
      <c r="E26" s="14" t="s">
        <v>1132</v>
      </c>
      <c r="F26" s="161" t="s">
        <v>1133</v>
      </c>
      <c r="G26" s="6">
        <v>5025.59</v>
      </c>
      <c r="H26" s="6" t="s">
        <v>1861</v>
      </c>
      <c r="I26" s="6"/>
      <c r="J26" s="16">
        <v>5509.21</v>
      </c>
      <c r="K26" s="14" t="s">
        <v>1140</v>
      </c>
      <c r="L26" s="126">
        <v>0</v>
      </c>
      <c r="M26" s="126">
        <v>0</v>
      </c>
      <c r="N26" s="6" t="s">
        <v>542</v>
      </c>
      <c r="O26" s="6" t="s">
        <v>1236</v>
      </c>
      <c r="P26" s="19">
        <v>1661878</v>
      </c>
      <c r="Q26" s="6"/>
      <c r="R26" s="19">
        <v>517986</v>
      </c>
      <c r="S26" s="6"/>
      <c r="T26" s="14">
        <v>128460961</v>
      </c>
      <c r="U26" s="21">
        <v>44716</v>
      </c>
      <c r="V26" s="6"/>
      <c r="W26" s="6"/>
      <c r="X26" s="6"/>
      <c r="Y26" s="23"/>
      <c r="Z26" s="6"/>
      <c r="AA26" s="6"/>
      <c r="AB26" s="21">
        <f t="shared" si="0"/>
        <v>44656</v>
      </c>
      <c r="AC26" s="6"/>
      <c r="AD26" s="14"/>
      <c r="AE26" s="6"/>
      <c r="AF26" s="6"/>
      <c r="AG26" s="6"/>
      <c r="AH26" s="6" t="s">
        <v>1513</v>
      </c>
      <c r="AI26" s="143">
        <f t="shared" si="1"/>
        <v>330.68316356885458</v>
      </c>
      <c r="AJ26" s="143">
        <f t="shared" si="2"/>
        <v>103.06968933000901</v>
      </c>
      <c r="AK26" s="143">
        <f t="shared" si="3"/>
        <v>0</v>
      </c>
      <c r="AL26" s="20" t="str">
        <f t="shared" si="4"/>
        <v/>
      </c>
      <c r="AM26" t="e">
        <f t="shared" si="5"/>
        <v>#N/A</v>
      </c>
      <c r="AN26" t="str">
        <f t="shared" si="6"/>
        <v>KAPE-IB-186360-04-06-2020-5509.21</v>
      </c>
    </row>
    <row r="27" spans="1:40" ht="20.100000000000001" hidden="1" customHeight="1" x14ac:dyDescent="0.25">
      <c r="A27" s="14">
        <v>24</v>
      </c>
      <c r="B27" s="35"/>
      <c r="C27" s="6" t="s">
        <v>2846</v>
      </c>
      <c r="D27" s="15">
        <v>43992</v>
      </c>
      <c r="E27" s="14" t="s">
        <v>1132</v>
      </c>
      <c r="F27" s="161" t="s">
        <v>1133</v>
      </c>
      <c r="G27" s="6">
        <v>1272</v>
      </c>
      <c r="H27" s="6" t="s">
        <v>1861</v>
      </c>
      <c r="I27" s="6"/>
      <c r="J27" s="16">
        <v>5407.52</v>
      </c>
      <c r="K27" s="14" t="s">
        <v>1142</v>
      </c>
      <c r="L27" s="126">
        <v>0</v>
      </c>
      <c r="M27" s="126">
        <v>0</v>
      </c>
      <c r="N27" s="6" t="s">
        <v>532</v>
      </c>
      <c r="O27" s="6" t="s">
        <v>1238</v>
      </c>
      <c r="P27" s="19">
        <v>2466055</v>
      </c>
      <c r="Q27" s="6"/>
      <c r="R27" s="19">
        <v>1001021</v>
      </c>
      <c r="S27" s="6"/>
      <c r="T27" s="14">
        <v>128460963</v>
      </c>
      <c r="U27" s="21">
        <v>44722</v>
      </c>
      <c r="V27" s="6"/>
      <c r="W27" s="6"/>
      <c r="X27" s="6"/>
      <c r="Y27" s="23"/>
      <c r="Z27" s="6"/>
      <c r="AA27" s="6"/>
      <c r="AB27" s="21">
        <f t="shared" si="0"/>
        <v>44662</v>
      </c>
      <c r="AC27" s="6"/>
      <c r="AD27" s="14"/>
      <c r="AE27" s="6"/>
      <c r="AF27" s="6"/>
      <c r="AG27" s="6"/>
      <c r="AH27" s="6" t="s">
        <v>1516</v>
      </c>
      <c r="AI27" s="143">
        <f t="shared" si="1"/>
        <v>1938.7224842767296</v>
      </c>
      <c r="AJ27" s="143">
        <f t="shared" si="2"/>
        <v>786.96619496855351</v>
      </c>
      <c r="AK27" s="143">
        <f t="shared" si="3"/>
        <v>0</v>
      </c>
      <c r="AL27" s="20" t="str">
        <f t="shared" si="4"/>
        <v/>
      </c>
      <c r="AM27" t="e">
        <f t="shared" si="5"/>
        <v>#N/A</v>
      </c>
      <c r="AN27" t="str">
        <f t="shared" si="6"/>
        <v>KPAF-IB-56238-10-06-2020-5407.52</v>
      </c>
    </row>
    <row r="28" spans="1:40" ht="20.100000000000001" hidden="1" customHeight="1" x14ac:dyDescent="0.25">
      <c r="A28" s="14">
        <v>25</v>
      </c>
      <c r="B28" s="35"/>
      <c r="C28" s="6" t="s">
        <v>2847</v>
      </c>
      <c r="D28" s="15">
        <v>43994</v>
      </c>
      <c r="E28" s="14" t="s">
        <v>1132</v>
      </c>
      <c r="F28" s="161" t="s">
        <v>1133</v>
      </c>
      <c r="G28" s="6">
        <v>18018</v>
      </c>
      <c r="H28" s="6" t="s">
        <v>1861</v>
      </c>
      <c r="I28" s="6"/>
      <c r="J28" s="16">
        <v>5401.2089999999998</v>
      </c>
      <c r="K28" s="14"/>
      <c r="L28" s="126">
        <v>0</v>
      </c>
      <c r="M28" s="126">
        <v>0</v>
      </c>
      <c r="N28" s="6" t="s">
        <v>1324</v>
      </c>
      <c r="O28" s="6" t="s">
        <v>1239</v>
      </c>
      <c r="P28" s="19">
        <v>14109495</v>
      </c>
      <c r="Q28" s="6"/>
      <c r="R28" s="19">
        <v>3063892</v>
      </c>
      <c r="S28" s="6"/>
      <c r="T28" s="14">
        <v>128460965</v>
      </c>
      <c r="U28" s="21">
        <v>44724</v>
      </c>
      <c r="V28" s="6"/>
      <c r="W28" s="6"/>
      <c r="X28" s="6"/>
      <c r="Y28" s="23"/>
      <c r="Z28" s="6"/>
      <c r="AA28" s="6"/>
      <c r="AB28" s="21">
        <f t="shared" si="0"/>
        <v>44664</v>
      </c>
      <c r="AC28" s="6"/>
      <c r="AD28" s="14"/>
      <c r="AE28" s="6"/>
      <c r="AF28" s="6"/>
      <c r="AG28" s="6"/>
      <c r="AH28" s="6" t="s">
        <v>1513</v>
      </c>
      <c r="AI28" s="143">
        <f t="shared" si="1"/>
        <v>783.07775557775562</v>
      </c>
      <c r="AJ28" s="143">
        <f t="shared" si="2"/>
        <v>170.04617604617604</v>
      </c>
      <c r="AK28" s="143">
        <f t="shared" si="3"/>
        <v>0</v>
      </c>
      <c r="AL28" s="20" t="str">
        <f t="shared" si="4"/>
        <v/>
      </c>
      <c r="AM28" t="e">
        <f t="shared" si="5"/>
        <v>#N/A</v>
      </c>
      <c r="AN28" t="str">
        <f t="shared" si="6"/>
        <v>KAPE-IB-190862-12-06-2020-5401.209</v>
      </c>
    </row>
    <row r="29" spans="1:40" ht="20.100000000000001" hidden="1" customHeight="1" x14ac:dyDescent="0.25">
      <c r="A29" s="14">
        <v>26</v>
      </c>
      <c r="B29" s="35"/>
      <c r="C29" s="6" t="s">
        <v>2848</v>
      </c>
      <c r="D29" s="15">
        <v>44011</v>
      </c>
      <c r="E29" s="14" t="s">
        <v>1132</v>
      </c>
      <c r="F29" s="161" t="s">
        <v>1133</v>
      </c>
      <c r="G29" s="6">
        <v>26000</v>
      </c>
      <c r="H29" s="6" t="s">
        <v>1861</v>
      </c>
      <c r="I29" s="6"/>
      <c r="J29" s="16">
        <v>5509.22</v>
      </c>
      <c r="K29" s="14" t="s">
        <v>1143</v>
      </c>
      <c r="L29" s="126">
        <v>0</v>
      </c>
      <c r="M29" s="126">
        <v>0</v>
      </c>
      <c r="N29" s="6" t="s">
        <v>1439</v>
      </c>
      <c r="O29" s="6" t="s">
        <v>1240</v>
      </c>
      <c r="P29" s="19">
        <v>11175612</v>
      </c>
      <c r="Q29" s="6"/>
      <c r="R29" s="19">
        <v>3483293</v>
      </c>
      <c r="S29" s="6"/>
      <c r="T29" s="14">
        <v>128461007</v>
      </c>
      <c r="U29" s="21">
        <v>44741</v>
      </c>
      <c r="V29" s="6"/>
      <c r="W29" s="6"/>
      <c r="X29" s="6"/>
      <c r="Y29" s="23"/>
      <c r="Z29" s="6"/>
      <c r="AA29" s="6"/>
      <c r="AB29" s="21">
        <f t="shared" si="0"/>
        <v>44681</v>
      </c>
      <c r="AC29" s="6"/>
      <c r="AD29" s="14"/>
      <c r="AE29" s="6"/>
      <c r="AF29" s="6"/>
      <c r="AG29" s="6"/>
      <c r="AH29" s="6" t="s">
        <v>1513</v>
      </c>
      <c r="AI29" s="143">
        <f t="shared" si="1"/>
        <v>429.83123076923079</v>
      </c>
      <c r="AJ29" s="143">
        <f t="shared" si="2"/>
        <v>133.9728076923077</v>
      </c>
      <c r="AK29" s="143">
        <f t="shared" si="3"/>
        <v>0</v>
      </c>
      <c r="AL29" s="20" t="str">
        <f t="shared" si="4"/>
        <v/>
      </c>
      <c r="AM29" t="e">
        <f t="shared" si="5"/>
        <v>#N/A</v>
      </c>
      <c r="AN29" t="str">
        <f t="shared" si="6"/>
        <v>KAPE-IB-198991-29-06-2020-5509.22</v>
      </c>
    </row>
    <row r="30" spans="1:40" ht="20.100000000000001" hidden="1" customHeight="1" x14ac:dyDescent="0.25">
      <c r="A30" s="14">
        <v>27</v>
      </c>
      <c r="B30" s="35"/>
      <c r="C30" s="6" t="s">
        <v>2849</v>
      </c>
      <c r="D30" s="15">
        <v>44016</v>
      </c>
      <c r="E30" s="14" t="s">
        <v>1132</v>
      </c>
      <c r="F30" s="161" t="s">
        <v>1133</v>
      </c>
      <c r="G30" s="6">
        <v>1800000</v>
      </c>
      <c r="H30" s="6" t="s">
        <v>1861</v>
      </c>
      <c r="I30" s="6"/>
      <c r="J30" s="16">
        <v>2701.12</v>
      </c>
      <c r="K30" s="14">
        <v>5.6599999999999998E-2</v>
      </c>
      <c r="L30" s="126">
        <v>0</v>
      </c>
      <c r="M30" s="126">
        <v>0</v>
      </c>
      <c r="N30" s="6" t="s">
        <v>554</v>
      </c>
      <c r="O30" s="6" t="s">
        <v>371</v>
      </c>
      <c r="P30" s="19">
        <v>17229839</v>
      </c>
      <c r="Q30" s="6"/>
      <c r="R30" s="19">
        <v>4360355</v>
      </c>
      <c r="S30" s="6"/>
      <c r="T30" s="14">
        <v>128461011</v>
      </c>
      <c r="U30" s="21">
        <v>44746</v>
      </c>
      <c r="V30" s="6"/>
      <c r="W30" s="6"/>
      <c r="X30" s="6"/>
      <c r="Y30" s="23"/>
      <c r="Z30" s="6"/>
      <c r="AA30" s="6"/>
      <c r="AB30" s="21">
        <f t="shared" si="0"/>
        <v>44686</v>
      </c>
      <c r="AC30" s="6"/>
      <c r="AD30" s="14"/>
      <c r="AE30" s="6"/>
      <c r="AF30" s="6"/>
      <c r="AG30" s="6"/>
      <c r="AH30" s="6" t="s">
        <v>1517</v>
      </c>
      <c r="AI30" s="143">
        <f t="shared" si="1"/>
        <v>9.572132777777778</v>
      </c>
      <c r="AJ30" s="143">
        <f t="shared" si="2"/>
        <v>2.4224194444444445</v>
      </c>
      <c r="AK30" s="143">
        <f t="shared" si="3"/>
        <v>0</v>
      </c>
      <c r="AL30" s="20" t="str">
        <f t="shared" si="4"/>
        <v/>
      </c>
      <c r="AM30" t="e">
        <f t="shared" si="5"/>
        <v>#N/A</v>
      </c>
      <c r="AN30" t="str">
        <f t="shared" si="6"/>
        <v>PQIB-IB-226-04-07-2020-2701.12</v>
      </c>
    </row>
    <row r="31" spans="1:40" ht="20.100000000000001" hidden="1" customHeight="1" x14ac:dyDescent="0.25">
      <c r="A31" s="14">
        <v>28</v>
      </c>
      <c r="B31" s="35"/>
      <c r="C31" s="6" t="s">
        <v>2850</v>
      </c>
      <c r="D31" s="15">
        <v>44830</v>
      </c>
      <c r="E31" s="14" t="s">
        <v>1132</v>
      </c>
      <c r="F31" s="14" t="s">
        <v>1133</v>
      </c>
      <c r="G31" s="6">
        <v>3300000</v>
      </c>
      <c r="H31" s="6" t="s">
        <v>1861</v>
      </c>
      <c r="I31" s="6"/>
      <c r="J31" s="16">
        <v>2701.12</v>
      </c>
      <c r="K31" s="14" t="s">
        <v>1144</v>
      </c>
      <c r="L31" s="126">
        <v>0</v>
      </c>
      <c r="M31" s="126">
        <v>0</v>
      </c>
      <c r="N31" s="6" t="s">
        <v>554</v>
      </c>
      <c r="O31" s="6" t="s">
        <v>1241</v>
      </c>
      <c r="P31" s="19">
        <v>30261000</v>
      </c>
      <c r="Q31" s="6"/>
      <c r="R31" s="19">
        <v>7655999.9999999991</v>
      </c>
      <c r="S31" s="6"/>
      <c r="T31" s="14"/>
      <c r="U31" s="21">
        <v>45560</v>
      </c>
      <c r="V31" s="6"/>
      <c r="W31" s="6"/>
      <c r="X31" s="6"/>
      <c r="Y31" s="23"/>
      <c r="Z31" s="6"/>
      <c r="AA31" s="6"/>
      <c r="AB31" s="21">
        <f t="shared" si="0"/>
        <v>45500</v>
      </c>
      <c r="AC31" s="6"/>
      <c r="AD31" s="14" t="s">
        <v>1515</v>
      </c>
      <c r="AE31" s="6"/>
      <c r="AF31" s="6"/>
      <c r="AG31" s="6"/>
      <c r="AH31" s="6" t="s">
        <v>1517</v>
      </c>
      <c r="AI31" s="143">
        <f t="shared" si="1"/>
        <v>9.17</v>
      </c>
      <c r="AJ31" s="143">
        <f t="shared" si="2"/>
        <v>2.3199999999999998</v>
      </c>
      <c r="AK31" s="143">
        <f t="shared" si="3"/>
        <v>0</v>
      </c>
      <c r="AL31" s="20" t="str">
        <f t="shared" si="4"/>
        <v/>
      </c>
      <c r="AM31" t="e">
        <f t="shared" si="5"/>
        <v>#N/A</v>
      </c>
      <c r="AN31" t="str">
        <f t="shared" si="6"/>
        <v>PQIB-IB-2406-11-08-2020-2701.12</v>
      </c>
    </row>
    <row r="32" spans="1:40" ht="20.100000000000001" hidden="1" customHeight="1" x14ac:dyDescent="0.25">
      <c r="A32" s="14">
        <v>29</v>
      </c>
      <c r="B32" s="35"/>
      <c r="C32" s="6" t="s">
        <v>2851</v>
      </c>
      <c r="D32" s="15">
        <v>44056</v>
      </c>
      <c r="E32" s="14" t="s">
        <v>1132</v>
      </c>
      <c r="F32" s="161" t="s">
        <v>1133</v>
      </c>
      <c r="G32" s="6">
        <v>5004</v>
      </c>
      <c r="H32" s="6" t="s">
        <v>1861</v>
      </c>
      <c r="I32" s="6"/>
      <c r="J32" s="16">
        <v>5210.49</v>
      </c>
      <c r="K32" s="14">
        <v>7.9417999999999997</v>
      </c>
      <c r="L32" s="126">
        <v>0</v>
      </c>
      <c r="M32" s="126">
        <v>0</v>
      </c>
      <c r="N32" s="6" t="s">
        <v>532</v>
      </c>
      <c r="O32" s="6" t="s">
        <v>1242</v>
      </c>
      <c r="P32" s="19">
        <v>6834969</v>
      </c>
      <c r="Q32" s="6"/>
      <c r="R32" s="19">
        <v>2534215</v>
      </c>
      <c r="S32" s="6"/>
      <c r="T32" s="14">
        <v>128461095</v>
      </c>
      <c r="U32" s="21">
        <v>44786</v>
      </c>
      <c r="V32" s="6"/>
      <c r="W32" s="6"/>
      <c r="X32" s="6"/>
      <c r="Y32" s="23"/>
      <c r="Z32" s="6"/>
      <c r="AA32" s="6"/>
      <c r="AB32" s="21">
        <f t="shared" si="0"/>
        <v>44726</v>
      </c>
      <c r="AC32" s="6"/>
      <c r="AD32" s="14"/>
      <c r="AE32" s="6"/>
      <c r="AF32" s="6"/>
      <c r="AG32" s="6"/>
      <c r="AH32" s="6" t="s">
        <v>1516</v>
      </c>
      <c r="AI32" s="143">
        <f t="shared" si="1"/>
        <v>1365.9010791366907</v>
      </c>
      <c r="AJ32" s="143">
        <f t="shared" si="2"/>
        <v>506.43784972022382</v>
      </c>
      <c r="AK32" s="143">
        <f t="shared" si="3"/>
        <v>0</v>
      </c>
      <c r="AL32" s="20" t="str">
        <f t="shared" si="4"/>
        <v/>
      </c>
      <c r="AM32" t="e">
        <f t="shared" si="5"/>
        <v>#N/A</v>
      </c>
      <c r="AN32" t="str">
        <f t="shared" si="6"/>
        <v>KAPW-IB-19763-13-08-2020-5210.49</v>
      </c>
    </row>
    <row r="33" spans="1:40" ht="20.100000000000001" hidden="1" customHeight="1" x14ac:dyDescent="0.25">
      <c r="A33" s="14">
        <v>30</v>
      </c>
      <c r="B33" s="35"/>
      <c r="C33" s="6" t="s">
        <v>2852</v>
      </c>
      <c r="D33" s="15">
        <v>44830</v>
      </c>
      <c r="E33" s="14" t="s">
        <v>1132</v>
      </c>
      <c r="F33" s="14" t="s">
        <v>1133</v>
      </c>
      <c r="G33" s="6">
        <v>8250000</v>
      </c>
      <c r="H33" s="6" t="s">
        <v>1861</v>
      </c>
      <c r="I33" s="6"/>
      <c r="J33" s="16">
        <v>2701.12</v>
      </c>
      <c r="K33" s="14" t="s">
        <v>1145</v>
      </c>
      <c r="L33" s="126">
        <v>0</v>
      </c>
      <c r="M33" s="126">
        <v>0</v>
      </c>
      <c r="N33" s="6" t="s">
        <v>554</v>
      </c>
      <c r="O33" s="6" t="s">
        <v>556</v>
      </c>
      <c r="P33" s="19">
        <v>86790000</v>
      </c>
      <c r="Q33" s="6"/>
      <c r="R33" s="19">
        <v>21945000</v>
      </c>
      <c r="S33" s="6"/>
      <c r="T33" s="14"/>
      <c r="U33" s="21">
        <v>45560</v>
      </c>
      <c r="V33" s="6"/>
      <c r="W33" s="6"/>
      <c r="X33" s="6"/>
      <c r="Y33" s="23"/>
      <c r="Z33" s="6"/>
      <c r="AA33" s="6"/>
      <c r="AB33" s="21">
        <f t="shared" si="0"/>
        <v>45500</v>
      </c>
      <c r="AC33" s="6"/>
      <c r="AD33" s="14" t="s">
        <v>1515</v>
      </c>
      <c r="AE33" s="6"/>
      <c r="AF33" s="6"/>
      <c r="AG33" s="6"/>
      <c r="AH33" s="6" t="s">
        <v>1517</v>
      </c>
      <c r="AI33" s="143">
        <f t="shared" si="1"/>
        <v>10.52</v>
      </c>
      <c r="AJ33" s="143">
        <f t="shared" si="2"/>
        <v>2.66</v>
      </c>
      <c r="AK33" s="143">
        <f t="shared" si="3"/>
        <v>0</v>
      </c>
      <c r="AL33" s="20" t="str">
        <f t="shared" si="4"/>
        <v/>
      </c>
      <c r="AM33" t="e">
        <f t="shared" si="5"/>
        <v>#N/A</v>
      </c>
      <c r="AN33" t="str">
        <f t="shared" si="6"/>
        <v>PQIB-IB-3057-24-08-2020-2701.12</v>
      </c>
    </row>
    <row r="34" spans="1:40" ht="20.100000000000001" hidden="1" customHeight="1" x14ac:dyDescent="0.25">
      <c r="A34" s="14">
        <v>31</v>
      </c>
      <c r="B34" s="35"/>
      <c r="C34" s="6" t="s">
        <v>2853</v>
      </c>
      <c r="D34" s="15">
        <v>44077</v>
      </c>
      <c r="E34" s="14" t="s">
        <v>563</v>
      </c>
      <c r="F34" s="161" t="s">
        <v>1133</v>
      </c>
      <c r="G34" s="6">
        <v>7531</v>
      </c>
      <c r="H34" s="6" t="s">
        <v>1861</v>
      </c>
      <c r="I34" s="6"/>
      <c r="J34" s="16">
        <v>5807.1019999999999</v>
      </c>
      <c r="K34" s="14" t="s">
        <v>1146</v>
      </c>
      <c r="L34" s="126">
        <v>0</v>
      </c>
      <c r="M34" s="126">
        <v>0</v>
      </c>
      <c r="N34" s="6" t="s">
        <v>563</v>
      </c>
      <c r="O34" s="6" t="s">
        <v>1243</v>
      </c>
      <c r="P34" s="19">
        <v>4325298</v>
      </c>
      <c r="Q34" s="6"/>
      <c r="R34" s="19">
        <v>2245696</v>
      </c>
      <c r="S34" s="6"/>
      <c r="T34" s="14">
        <v>128461137</v>
      </c>
      <c r="U34" s="21">
        <v>44807</v>
      </c>
      <c r="V34" s="6"/>
      <c r="W34" s="6"/>
      <c r="X34" s="6"/>
      <c r="Y34" s="23"/>
      <c r="Z34" s="6"/>
      <c r="AA34" s="6"/>
      <c r="AB34" s="21">
        <f t="shared" si="0"/>
        <v>44747</v>
      </c>
      <c r="AC34" s="6"/>
      <c r="AD34" s="14"/>
      <c r="AE34" s="6"/>
      <c r="AF34" s="6"/>
      <c r="AG34" s="6"/>
      <c r="AH34" s="6" t="s">
        <v>563</v>
      </c>
      <c r="AI34" s="143">
        <f t="shared" si="1"/>
        <v>574.33249236489178</v>
      </c>
      <c r="AJ34" s="143">
        <f t="shared" si="2"/>
        <v>298.19359978754483</v>
      </c>
      <c r="AK34" s="143">
        <f t="shared" si="3"/>
        <v>0</v>
      </c>
      <c r="AL34" s="20" t="str">
        <f t="shared" si="4"/>
        <v/>
      </c>
      <c r="AM34" t="e">
        <f t="shared" si="5"/>
        <v>#N/A</v>
      </c>
      <c r="AN34" t="str">
        <f t="shared" si="6"/>
        <v>KAPW-IB-29340-03-09-2020-5807.102</v>
      </c>
    </row>
    <row r="35" spans="1:40" ht="20.100000000000001" hidden="1" customHeight="1" x14ac:dyDescent="0.25">
      <c r="A35" s="14">
        <v>32</v>
      </c>
      <c r="B35" s="35"/>
      <c r="C35" s="6" t="s">
        <v>2854</v>
      </c>
      <c r="D35" s="15">
        <v>44102</v>
      </c>
      <c r="E35" s="14" t="s">
        <v>1132</v>
      </c>
      <c r="F35" s="161" t="s">
        <v>1133</v>
      </c>
      <c r="G35" s="6">
        <v>472.7</v>
      </c>
      <c r="H35" s="6" t="s">
        <v>1861</v>
      </c>
      <c r="I35" s="6"/>
      <c r="J35" s="16">
        <v>5210.1099999999997</v>
      </c>
      <c r="K35" s="14" t="s">
        <v>1147</v>
      </c>
      <c r="L35" s="126">
        <v>0</v>
      </c>
      <c r="M35" s="126">
        <v>0</v>
      </c>
      <c r="N35" s="6" t="s">
        <v>532</v>
      </c>
      <c r="O35" s="6" t="s">
        <v>1244</v>
      </c>
      <c r="P35" s="19">
        <v>1580662</v>
      </c>
      <c r="Q35" s="6"/>
      <c r="R35" s="19">
        <v>586066</v>
      </c>
      <c r="S35" s="6"/>
      <c r="T35" s="14">
        <v>128466243</v>
      </c>
      <c r="U35" s="21">
        <v>44832</v>
      </c>
      <c r="V35" s="6"/>
      <c r="W35" s="6"/>
      <c r="X35" s="6"/>
      <c r="Y35" s="23"/>
      <c r="Z35" s="6"/>
      <c r="AA35" s="6"/>
      <c r="AB35" s="21">
        <f t="shared" si="0"/>
        <v>44772</v>
      </c>
      <c r="AC35" s="6"/>
      <c r="AD35" s="14"/>
      <c r="AE35" s="6"/>
      <c r="AF35" s="6"/>
      <c r="AG35" s="6"/>
      <c r="AH35" s="6" t="s">
        <v>1516</v>
      </c>
      <c r="AI35" s="143">
        <f t="shared" si="1"/>
        <v>3343.9009942881321</v>
      </c>
      <c r="AJ35" s="143">
        <f t="shared" si="2"/>
        <v>1239.8265284535646</v>
      </c>
      <c r="AK35" s="143">
        <f t="shared" si="3"/>
        <v>0</v>
      </c>
      <c r="AL35" s="20" t="str">
        <f t="shared" si="4"/>
        <v/>
      </c>
      <c r="AM35" t="e">
        <f t="shared" si="5"/>
        <v>#N/A</v>
      </c>
      <c r="AN35" t="str">
        <f t="shared" si="6"/>
        <v>KPAF-IB-13677-28-09-2020-5210.11</v>
      </c>
    </row>
    <row r="36" spans="1:40" ht="20.100000000000001" hidden="1" customHeight="1" x14ac:dyDescent="0.25">
      <c r="A36" s="14">
        <v>33</v>
      </c>
      <c r="B36" s="35"/>
      <c r="C36" s="6" t="s">
        <v>2855</v>
      </c>
      <c r="D36" s="15">
        <v>44140</v>
      </c>
      <c r="E36" s="14" t="s">
        <v>1132</v>
      </c>
      <c r="F36" s="161" t="s">
        <v>1133</v>
      </c>
      <c r="G36" s="6">
        <v>3070</v>
      </c>
      <c r="H36" s="6" t="s">
        <v>1861</v>
      </c>
      <c r="I36" s="6"/>
      <c r="J36" s="16">
        <v>5401.2089999999998</v>
      </c>
      <c r="K36" s="14" t="s">
        <v>1148</v>
      </c>
      <c r="L36" s="126">
        <v>0</v>
      </c>
      <c r="M36" s="126">
        <v>0</v>
      </c>
      <c r="N36" s="6" t="s">
        <v>1324</v>
      </c>
      <c r="O36" s="6" t="s">
        <v>1245</v>
      </c>
      <c r="P36" s="19">
        <v>3712640</v>
      </c>
      <c r="Q36" s="6"/>
      <c r="R36" s="19">
        <v>806203</v>
      </c>
      <c r="S36" s="6"/>
      <c r="T36" s="14">
        <v>128467715</v>
      </c>
      <c r="U36" s="21">
        <v>44870</v>
      </c>
      <c r="V36" s="6"/>
      <c r="W36" s="6"/>
      <c r="X36" s="6"/>
      <c r="Y36" s="23"/>
      <c r="Z36" s="6"/>
      <c r="AA36" s="6"/>
      <c r="AB36" s="21">
        <f t="shared" si="0"/>
        <v>44810</v>
      </c>
      <c r="AC36" s="6"/>
      <c r="AD36" s="14"/>
      <c r="AE36" s="6"/>
      <c r="AF36" s="6"/>
      <c r="AG36" s="6"/>
      <c r="AH36" s="6" t="s">
        <v>1513</v>
      </c>
      <c r="AI36" s="143">
        <f t="shared" si="1"/>
        <v>1209.328990228013</v>
      </c>
      <c r="AJ36" s="143">
        <f t="shared" si="2"/>
        <v>262.60684039087948</v>
      </c>
      <c r="AK36" s="143">
        <f t="shared" si="3"/>
        <v>0</v>
      </c>
      <c r="AL36" s="20" t="str">
        <f t="shared" si="4"/>
        <v/>
      </c>
      <c r="AM36" t="e">
        <f t="shared" si="5"/>
        <v>#N/A</v>
      </c>
      <c r="AN36" t="str">
        <f t="shared" si="6"/>
        <v>KAPW-IB-62743-05-11-2020-5401.209</v>
      </c>
    </row>
    <row r="37" spans="1:40" ht="20.100000000000001" hidden="1" customHeight="1" x14ac:dyDescent="0.25">
      <c r="A37" s="14">
        <v>34</v>
      </c>
      <c r="B37" s="35"/>
      <c r="C37" s="6" t="s">
        <v>2856</v>
      </c>
      <c r="D37" s="15">
        <v>44155</v>
      </c>
      <c r="E37" s="14" t="s">
        <v>1132</v>
      </c>
      <c r="F37" s="161" t="s">
        <v>1133</v>
      </c>
      <c r="G37" s="6">
        <v>27.95</v>
      </c>
      <c r="H37" s="6" t="s">
        <v>1861</v>
      </c>
      <c r="I37" s="6"/>
      <c r="J37" s="16">
        <v>5211.49</v>
      </c>
      <c r="K37" s="14" t="s">
        <v>1149</v>
      </c>
      <c r="L37" s="126">
        <v>0</v>
      </c>
      <c r="M37" s="126">
        <v>0</v>
      </c>
      <c r="N37" s="6" t="s">
        <v>532</v>
      </c>
      <c r="O37" s="6" t="s">
        <v>1246</v>
      </c>
      <c r="P37" s="19">
        <v>104759</v>
      </c>
      <c r="Q37" s="6"/>
      <c r="R37" s="19">
        <v>38841</v>
      </c>
      <c r="S37" s="6"/>
      <c r="T37" s="14">
        <v>128468800</v>
      </c>
      <c r="U37" s="21">
        <v>44885</v>
      </c>
      <c r="V37" s="6"/>
      <c r="W37" s="6"/>
      <c r="X37" s="6"/>
      <c r="Y37" s="23"/>
      <c r="Z37" s="6"/>
      <c r="AA37" s="6"/>
      <c r="AB37" s="21">
        <f t="shared" si="0"/>
        <v>44825</v>
      </c>
      <c r="AC37" s="6"/>
      <c r="AD37" s="14"/>
      <c r="AE37" s="6"/>
      <c r="AF37" s="6"/>
      <c r="AG37" s="6"/>
      <c r="AH37" s="6" t="s">
        <v>1516</v>
      </c>
      <c r="AI37" s="143">
        <f t="shared" si="1"/>
        <v>3748.0858676207513</v>
      </c>
      <c r="AJ37" s="143">
        <f t="shared" si="2"/>
        <v>1389.6601073345259</v>
      </c>
      <c r="AK37" s="143">
        <f t="shared" si="3"/>
        <v>0</v>
      </c>
      <c r="AL37" s="20" t="str">
        <f t="shared" si="4"/>
        <v/>
      </c>
      <c r="AM37" t="e">
        <f t="shared" si="5"/>
        <v>#N/A</v>
      </c>
      <c r="AN37" t="str">
        <f t="shared" si="6"/>
        <v>KPFI-IB-18528-20-11-2020-5211.49</v>
      </c>
    </row>
    <row r="38" spans="1:40" ht="20.100000000000001" hidden="1" customHeight="1" x14ac:dyDescent="0.25">
      <c r="A38" s="14">
        <v>35</v>
      </c>
      <c r="B38" s="35"/>
      <c r="C38" s="6" t="s">
        <v>2857</v>
      </c>
      <c r="D38" s="15">
        <v>44194</v>
      </c>
      <c r="E38" s="14" t="s">
        <v>1132</v>
      </c>
      <c r="F38" s="161" t="s">
        <v>1133</v>
      </c>
      <c r="G38" s="6">
        <v>113400</v>
      </c>
      <c r="H38" s="6" t="s">
        <v>1861</v>
      </c>
      <c r="I38" s="6"/>
      <c r="J38" s="16">
        <v>5402.33</v>
      </c>
      <c r="K38" s="14" t="s">
        <v>1150</v>
      </c>
      <c r="L38" s="126">
        <v>0</v>
      </c>
      <c r="M38" s="126">
        <v>0</v>
      </c>
      <c r="N38" s="6" t="s">
        <v>1324</v>
      </c>
      <c r="O38" s="6" t="s">
        <v>1247</v>
      </c>
      <c r="P38" s="19">
        <v>24561269</v>
      </c>
      <c r="Q38" s="6"/>
      <c r="R38" s="19">
        <v>10443133</v>
      </c>
      <c r="S38" s="6"/>
      <c r="T38" s="14">
        <v>128467784</v>
      </c>
      <c r="U38" s="21">
        <v>44924</v>
      </c>
      <c r="V38" s="6"/>
      <c r="W38" s="6"/>
      <c r="X38" s="6"/>
      <c r="Y38" s="23"/>
      <c r="Z38" s="6"/>
      <c r="AA38" s="6"/>
      <c r="AB38" s="21">
        <f t="shared" si="0"/>
        <v>44864</v>
      </c>
      <c r="AC38" s="6"/>
      <c r="AD38" s="14"/>
      <c r="AE38" s="6"/>
      <c r="AF38" s="6"/>
      <c r="AG38" s="6"/>
      <c r="AH38" s="6" t="s">
        <v>1513</v>
      </c>
      <c r="AI38" s="143">
        <f t="shared" si="1"/>
        <v>216.58967372134038</v>
      </c>
      <c r="AJ38" s="143">
        <f t="shared" si="2"/>
        <v>92.091119929453257</v>
      </c>
      <c r="AK38" s="143">
        <f t="shared" si="3"/>
        <v>0</v>
      </c>
      <c r="AL38" s="20" t="str">
        <f t="shared" si="4"/>
        <v/>
      </c>
      <c r="AM38" t="e">
        <f t="shared" si="5"/>
        <v>#N/A</v>
      </c>
      <c r="AN38" t="str">
        <f t="shared" si="6"/>
        <v>KAPE-IB-115370-29-12-2020-5402.33</v>
      </c>
    </row>
    <row r="39" spans="1:40" ht="20.100000000000001" hidden="1" customHeight="1" x14ac:dyDescent="0.25">
      <c r="A39" s="14">
        <v>36</v>
      </c>
      <c r="B39" s="35"/>
      <c r="C39" s="6" t="s">
        <v>663</v>
      </c>
      <c r="D39" s="15">
        <v>44197</v>
      </c>
      <c r="E39" s="14" t="s">
        <v>1132</v>
      </c>
      <c r="F39" s="161" t="s">
        <v>1133</v>
      </c>
      <c r="G39" s="6">
        <v>17917.2</v>
      </c>
      <c r="H39" s="6" t="s">
        <v>1861</v>
      </c>
      <c r="I39" s="6"/>
      <c r="J39" s="16">
        <v>5205.2700000000004</v>
      </c>
      <c r="K39" s="14" t="s">
        <v>1151</v>
      </c>
      <c r="L39" s="126">
        <v>0</v>
      </c>
      <c r="M39" s="126">
        <v>0</v>
      </c>
      <c r="N39" s="6" t="s">
        <v>625</v>
      </c>
      <c r="O39" s="6" t="s">
        <v>1248</v>
      </c>
      <c r="P39" s="19">
        <v>10609774</v>
      </c>
      <c r="Q39" s="6"/>
      <c r="R39" s="19">
        <v>2554675</v>
      </c>
      <c r="S39" s="6"/>
      <c r="T39" s="14">
        <v>128467768</v>
      </c>
      <c r="U39" s="21">
        <v>44927</v>
      </c>
      <c r="V39" s="6"/>
      <c r="W39" s="6"/>
      <c r="X39" s="6"/>
      <c r="Y39" s="23"/>
      <c r="Z39" s="6"/>
      <c r="AA39" s="6"/>
      <c r="AB39" s="21">
        <f t="shared" si="0"/>
        <v>44867</v>
      </c>
      <c r="AC39" s="6"/>
      <c r="AD39" s="14"/>
      <c r="AE39" s="6"/>
      <c r="AF39" s="6"/>
      <c r="AG39" s="6"/>
      <c r="AH39" s="6" t="s">
        <v>1513</v>
      </c>
      <c r="AI39" s="143">
        <f t="shared" si="1"/>
        <v>592.1558055946241</v>
      </c>
      <c r="AJ39" s="143">
        <f t="shared" si="2"/>
        <v>142.58226731855424</v>
      </c>
      <c r="AK39" s="143">
        <f t="shared" si="3"/>
        <v>0</v>
      </c>
      <c r="AL39" s="20" t="str">
        <f t="shared" si="4"/>
        <v/>
      </c>
      <c r="AM39" t="e">
        <f t="shared" si="5"/>
        <v>#N/A</v>
      </c>
      <c r="AN39" t="str">
        <f t="shared" si="6"/>
        <v>KAPE-IB-118078-01-01-2021-5205.27</v>
      </c>
    </row>
    <row r="40" spans="1:40" ht="20.100000000000001" hidden="1" customHeight="1" x14ac:dyDescent="0.25">
      <c r="A40" s="14">
        <v>37</v>
      </c>
      <c r="B40" s="35"/>
      <c r="C40" s="6" t="s">
        <v>664</v>
      </c>
      <c r="D40" s="15">
        <v>44197</v>
      </c>
      <c r="E40" s="14" t="s">
        <v>1132</v>
      </c>
      <c r="F40" s="161" t="s">
        <v>1133</v>
      </c>
      <c r="G40" s="6">
        <v>24360</v>
      </c>
      <c r="H40" s="6" t="s">
        <v>1861</v>
      </c>
      <c r="I40" s="6"/>
      <c r="J40" s="16">
        <v>5402.33</v>
      </c>
      <c r="K40" s="14" t="s">
        <v>1152</v>
      </c>
      <c r="L40" s="126">
        <v>0</v>
      </c>
      <c r="M40" s="126">
        <v>0</v>
      </c>
      <c r="N40" s="6" t="s">
        <v>1324</v>
      </c>
      <c r="O40" s="6" t="s">
        <v>1249</v>
      </c>
      <c r="P40" s="19">
        <v>5034735</v>
      </c>
      <c r="Q40" s="6"/>
      <c r="R40" s="19">
        <v>1923707</v>
      </c>
      <c r="S40" s="6"/>
      <c r="T40" s="14">
        <v>128467807</v>
      </c>
      <c r="U40" s="21">
        <v>44927</v>
      </c>
      <c r="V40" s="6"/>
      <c r="W40" s="6"/>
      <c r="X40" s="6"/>
      <c r="Y40" s="23"/>
      <c r="Z40" s="6"/>
      <c r="AA40" s="6"/>
      <c r="AB40" s="21">
        <f t="shared" si="0"/>
        <v>44867</v>
      </c>
      <c r="AC40" s="6"/>
      <c r="AD40" s="14"/>
      <c r="AE40" s="6"/>
      <c r="AF40" s="6"/>
      <c r="AG40" s="6"/>
      <c r="AH40" s="6" t="s">
        <v>1513</v>
      </c>
      <c r="AI40" s="143">
        <f t="shared" si="1"/>
        <v>206.68041871921181</v>
      </c>
      <c r="AJ40" s="143">
        <f t="shared" si="2"/>
        <v>78.969909688013132</v>
      </c>
      <c r="AK40" s="143">
        <f t="shared" si="3"/>
        <v>0</v>
      </c>
      <c r="AL40" s="20" t="str">
        <f t="shared" si="4"/>
        <v/>
      </c>
      <c r="AM40" t="e">
        <f t="shared" si="5"/>
        <v>#N/A</v>
      </c>
      <c r="AN40" t="str">
        <f t="shared" si="6"/>
        <v>KAPW-IB-95509-01-01-2021-5402.33</v>
      </c>
    </row>
    <row r="41" spans="1:40" ht="20.100000000000001" hidden="1" customHeight="1" x14ac:dyDescent="0.25">
      <c r="A41" s="14">
        <v>38</v>
      </c>
      <c r="B41" s="35"/>
      <c r="C41" s="6" t="s">
        <v>665</v>
      </c>
      <c r="D41" s="15">
        <v>44204</v>
      </c>
      <c r="E41" s="14" t="s">
        <v>1132</v>
      </c>
      <c r="F41" s="161" t="s">
        <v>1133</v>
      </c>
      <c r="G41" s="6">
        <v>24360</v>
      </c>
      <c r="H41" s="6" t="s">
        <v>1861</v>
      </c>
      <c r="I41" s="6"/>
      <c r="J41" s="16">
        <v>5402.33</v>
      </c>
      <c r="K41" s="14" t="s">
        <v>1152</v>
      </c>
      <c r="L41" s="126">
        <v>0</v>
      </c>
      <c r="M41" s="126">
        <v>0</v>
      </c>
      <c r="N41" s="6" t="s">
        <v>1324</v>
      </c>
      <c r="O41" s="6" t="s">
        <v>1249</v>
      </c>
      <c r="P41" s="19">
        <v>5034735</v>
      </c>
      <c r="Q41" s="6"/>
      <c r="R41" s="19">
        <v>1923707</v>
      </c>
      <c r="S41" s="6"/>
      <c r="T41" s="14">
        <v>128467817</v>
      </c>
      <c r="U41" s="21">
        <v>44934</v>
      </c>
      <c r="V41" s="6"/>
      <c r="W41" s="6"/>
      <c r="X41" s="6"/>
      <c r="Y41" s="23"/>
      <c r="Z41" s="6"/>
      <c r="AA41" s="6"/>
      <c r="AB41" s="21">
        <f t="shared" si="0"/>
        <v>44874</v>
      </c>
      <c r="AC41" s="6"/>
      <c r="AD41" s="14"/>
      <c r="AE41" s="6"/>
      <c r="AF41" s="6"/>
      <c r="AG41" s="6"/>
      <c r="AH41" s="6" t="s">
        <v>1513</v>
      </c>
      <c r="AI41" s="143">
        <f t="shared" si="1"/>
        <v>206.68041871921181</v>
      </c>
      <c r="AJ41" s="143">
        <f t="shared" si="2"/>
        <v>78.969909688013132</v>
      </c>
      <c r="AK41" s="143">
        <f t="shared" si="3"/>
        <v>0</v>
      </c>
      <c r="AL41" s="20" t="str">
        <f t="shared" si="4"/>
        <v/>
      </c>
      <c r="AM41" t="e">
        <f t="shared" si="5"/>
        <v>#N/A</v>
      </c>
      <c r="AN41" t="str">
        <f t="shared" si="6"/>
        <v>KAPW-IB-99995-08-01-2021-5402.33</v>
      </c>
    </row>
    <row r="42" spans="1:40" ht="20.100000000000001" hidden="1" customHeight="1" x14ac:dyDescent="0.25">
      <c r="A42" s="14">
        <v>39</v>
      </c>
      <c r="B42" s="35"/>
      <c r="C42" s="6" t="s">
        <v>666</v>
      </c>
      <c r="D42" s="15">
        <v>44207</v>
      </c>
      <c r="E42" s="14" t="s">
        <v>1132</v>
      </c>
      <c r="F42" s="161" t="s">
        <v>1133</v>
      </c>
      <c r="G42" s="6">
        <v>19991</v>
      </c>
      <c r="H42" s="6" t="s">
        <v>1861</v>
      </c>
      <c r="I42" s="6"/>
      <c r="J42" s="16">
        <v>5407.74</v>
      </c>
      <c r="K42" s="14" t="s">
        <v>1153</v>
      </c>
      <c r="L42" s="126">
        <v>0</v>
      </c>
      <c r="M42" s="126">
        <v>0</v>
      </c>
      <c r="N42" s="6" t="s">
        <v>1378</v>
      </c>
      <c r="O42" s="6" t="s">
        <v>1250</v>
      </c>
      <c r="P42" s="19">
        <v>17511131</v>
      </c>
      <c r="Q42" s="6"/>
      <c r="R42" s="19">
        <v>6492637</v>
      </c>
      <c r="S42" s="6"/>
      <c r="T42" s="14">
        <v>128467810</v>
      </c>
      <c r="U42" s="21">
        <v>44937</v>
      </c>
      <c r="V42" s="6"/>
      <c r="W42" s="6"/>
      <c r="X42" s="6"/>
      <c r="Y42" s="23"/>
      <c r="Z42" s="6"/>
      <c r="AA42" s="6"/>
      <c r="AB42" s="21">
        <f t="shared" si="0"/>
        <v>44877</v>
      </c>
      <c r="AC42" s="6"/>
      <c r="AD42" s="14"/>
      <c r="AE42" s="6"/>
      <c r="AF42" s="6"/>
      <c r="AG42" s="6"/>
      <c r="AH42" s="6" t="s">
        <v>1516</v>
      </c>
      <c r="AI42" s="143">
        <f t="shared" si="1"/>
        <v>875.95072782752243</v>
      </c>
      <c r="AJ42" s="143">
        <f t="shared" si="2"/>
        <v>324.77800010004501</v>
      </c>
      <c r="AK42" s="143">
        <f t="shared" si="3"/>
        <v>0</v>
      </c>
      <c r="AL42" s="20" t="str">
        <f t="shared" si="4"/>
        <v/>
      </c>
      <c r="AM42" t="e">
        <f t="shared" si="5"/>
        <v>#N/A</v>
      </c>
      <c r="AN42" t="str">
        <f t="shared" si="6"/>
        <v>KAPW-IB-101390-11-01-2021-5407.74</v>
      </c>
    </row>
    <row r="43" spans="1:40" ht="20.100000000000001" hidden="1" customHeight="1" x14ac:dyDescent="0.25">
      <c r="A43" s="14">
        <v>40</v>
      </c>
      <c r="B43" s="35"/>
      <c r="C43" s="6" t="s">
        <v>667</v>
      </c>
      <c r="D43" s="15">
        <v>44210</v>
      </c>
      <c r="E43" s="14" t="s">
        <v>1132</v>
      </c>
      <c r="F43" s="161" t="s">
        <v>1133</v>
      </c>
      <c r="G43" s="6">
        <v>24360</v>
      </c>
      <c r="H43" s="6" t="s">
        <v>1861</v>
      </c>
      <c r="I43" s="6"/>
      <c r="J43" s="16">
        <v>5402.33</v>
      </c>
      <c r="K43" s="14">
        <v>1.26</v>
      </c>
      <c r="L43" s="126">
        <v>0</v>
      </c>
      <c r="M43" s="126">
        <v>0</v>
      </c>
      <c r="N43" s="6" t="s">
        <v>1324</v>
      </c>
      <c r="O43" s="6" t="s">
        <v>1249</v>
      </c>
      <c r="P43" s="19">
        <v>5036301</v>
      </c>
      <c r="Q43" s="6"/>
      <c r="R43" s="19">
        <v>1924305</v>
      </c>
      <c r="S43" s="6"/>
      <c r="T43" s="14">
        <v>128467829</v>
      </c>
      <c r="U43" s="21">
        <v>44940</v>
      </c>
      <c r="V43" s="6"/>
      <c r="W43" s="6"/>
      <c r="X43" s="6"/>
      <c r="Y43" s="23"/>
      <c r="Z43" s="6"/>
      <c r="AA43" s="6"/>
      <c r="AB43" s="21">
        <f t="shared" si="0"/>
        <v>44880</v>
      </c>
      <c r="AC43" s="6"/>
      <c r="AD43" s="14"/>
      <c r="AE43" s="6"/>
      <c r="AF43" s="6"/>
      <c r="AG43" s="6"/>
      <c r="AH43" s="6" t="s">
        <v>1513</v>
      </c>
      <c r="AI43" s="143">
        <f t="shared" si="1"/>
        <v>206.74470443349753</v>
      </c>
      <c r="AJ43" s="143">
        <f t="shared" si="2"/>
        <v>78.994458128078819</v>
      </c>
      <c r="AK43" s="143">
        <f t="shared" si="3"/>
        <v>0</v>
      </c>
      <c r="AL43" s="20" t="str">
        <f t="shared" si="4"/>
        <v/>
      </c>
      <c r="AM43" t="e">
        <f t="shared" si="5"/>
        <v>#N/A</v>
      </c>
      <c r="AN43" t="str">
        <f t="shared" si="6"/>
        <v>KAPW-IB-103720-14-01-2021-5402.33</v>
      </c>
    </row>
    <row r="44" spans="1:40" ht="20.100000000000001" hidden="1" customHeight="1" x14ac:dyDescent="0.25">
      <c r="A44" s="14">
        <v>41</v>
      </c>
      <c r="B44" s="35"/>
      <c r="C44" s="6" t="s">
        <v>668</v>
      </c>
      <c r="D44" s="15">
        <v>44211</v>
      </c>
      <c r="E44" s="14" t="s">
        <v>1132</v>
      </c>
      <c r="F44" s="161" t="s">
        <v>1133</v>
      </c>
      <c r="G44" s="6">
        <v>836</v>
      </c>
      <c r="H44" s="6" t="s">
        <v>1861</v>
      </c>
      <c r="I44" s="6"/>
      <c r="J44" s="16">
        <v>5407.51</v>
      </c>
      <c r="K44" s="14"/>
      <c r="L44" s="126">
        <v>0</v>
      </c>
      <c r="M44" s="126">
        <v>0</v>
      </c>
      <c r="N44" s="6" t="s">
        <v>1378</v>
      </c>
      <c r="O44" s="6" t="s">
        <v>1251</v>
      </c>
      <c r="P44" s="19">
        <v>1032724</v>
      </c>
      <c r="Q44" s="6"/>
      <c r="R44" s="19">
        <v>382905</v>
      </c>
      <c r="S44" s="6"/>
      <c r="T44" s="14">
        <v>128467830</v>
      </c>
      <c r="U44" s="21">
        <v>44941</v>
      </c>
      <c r="V44" s="6"/>
      <c r="W44" s="6"/>
      <c r="X44" s="6"/>
      <c r="Y44" s="23"/>
      <c r="Z44" s="6"/>
      <c r="AA44" s="6"/>
      <c r="AB44" s="21">
        <f t="shared" si="0"/>
        <v>44881</v>
      </c>
      <c r="AC44" s="6"/>
      <c r="AD44" s="14"/>
      <c r="AE44" s="6"/>
      <c r="AF44" s="6"/>
      <c r="AG44" s="6"/>
      <c r="AH44" s="6" t="s">
        <v>1516</v>
      </c>
      <c r="AI44" s="143">
        <f t="shared" si="1"/>
        <v>1235.3157894736842</v>
      </c>
      <c r="AJ44" s="143">
        <f t="shared" si="2"/>
        <v>458.02033492822966</v>
      </c>
      <c r="AK44" s="143">
        <f t="shared" si="3"/>
        <v>0</v>
      </c>
      <c r="AL44" s="20" t="str">
        <f t="shared" si="4"/>
        <v/>
      </c>
      <c r="AM44" t="e">
        <f t="shared" si="5"/>
        <v>#N/A</v>
      </c>
      <c r="AN44" t="str">
        <f t="shared" si="6"/>
        <v>KAPW-IB-104398-15-01-2021-5407.51</v>
      </c>
    </row>
    <row r="45" spans="1:40" ht="20.100000000000001" hidden="1" customHeight="1" x14ac:dyDescent="0.25">
      <c r="A45" s="14">
        <v>42</v>
      </c>
      <c r="B45" s="35"/>
      <c r="C45" s="6" t="s">
        <v>669</v>
      </c>
      <c r="D45" s="15">
        <v>44221</v>
      </c>
      <c r="E45" s="14" t="s">
        <v>1132</v>
      </c>
      <c r="F45" s="161" t="s">
        <v>1133</v>
      </c>
      <c r="G45" s="6">
        <v>36288</v>
      </c>
      <c r="H45" s="6" t="s">
        <v>1861</v>
      </c>
      <c r="I45" s="6"/>
      <c r="J45" s="16">
        <v>5205.2700000000004</v>
      </c>
      <c r="K45" s="14"/>
      <c r="L45" s="126">
        <v>0</v>
      </c>
      <c r="M45" s="126">
        <v>0</v>
      </c>
      <c r="N45" s="6" t="s">
        <v>625</v>
      </c>
      <c r="O45" s="6" t="s">
        <v>1248</v>
      </c>
      <c r="P45" s="19">
        <v>22342308</v>
      </c>
      <c r="Q45" s="6"/>
      <c r="R45" s="19">
        <v>5379692</v>
      </c>
      <c r="S45" s="6"/>
      <c r="T45" s="14">
        <v>128467841</v>
      </c>
      <c r="U45" s="21">
        <v>44951</v>
      </c>
      <c r="V45" s="6"/>
      <c r="W45" s="6"/>
      <c r="X45" s="6"/>
      <c r="Y45" s="23"/>
      <c r="Z45" s="6"/>
      <c r="AA45" s="6"/>
      <c r="AB45" s="21">
        <f t="shared" si="0"/>
        <v>44891</v>
      </c>
      <c r="AC45" s="6"/>
      <c r="AD45" s="14"/>
      <c r="AE45" s="6"/>
      <c r="AF45" s="6"/>
      <c r="AG45" s="6"/>
      <c r="AH45" s="6" t="s">
        <v>1513</v>
      </c>
      <c r="AI45" s="143">
        <f t="shared" si="1"/>
        <v>615.69411375661377</v>
      </c>
      <c r="AJ45" s="143">
        <f t="shared" si="2"/>
        <v>148.24988977072312</v>
      </c>
      <c r="AK45" s="143">
        <f t="shared" si="3"/>
        <v>0</v>
      </c>
      <c r="AL45" s="20" t="str">
        <f t="shared" si="4"/>
        <v/>
      </c>
      <c r="AM45" t="e">
        <f t="shared" si="5"/>
        <v>#N/A</v>
      </c>
      <c r="AN45" t="str">
        <f t="shared" si="6"/>
        <v>KAPE-IB-135439-25-01-2021-5205.27</v>
      </c>
    </row>
    <row r="46" spans="1:40" ht="20.100000000000001" hidden="1" customHeight="1" x14ac:dyDescent="0.25">
      <c r="A46" s="14">
        <v>43</v>
      </c>
      <c r="B46" s="35"/>
      <c r="C46" s="6" t="s">
        <v>670</v>
      </c>
      <c r="D46" s="15">
        <v>44221</v>
      </c>
      <c r="E46" s="14" t="s">
        <v>1132</v>
      </c>
      <c r="F46" s="161" t="s">
        <v>1133</v>
      </c>
      <c r="G46" s="6">
        <v>96000</v>
      </c>
      <c r="H46" s="6" t="s">
        <v>1861</v>
      </c>
      <c r="I46" s="6"/>
      <c r="J46" s="16">
        <v>3505.1089999999999</v>
      </c>
      <c r="K46" s="14" t="s">
        <v>1154</v>
      </c>
      <c r="L46" s="126">
        <v>0</v>
      </c>
      <c r="M46" s="126">
        <v>0</v>
      </c>
      <c r="N46" s="6" t="s">
        <v>557</v>
      </c>
      <c r="O46" s="6" t="s">
        <v>1252</v>
      </c>
      <c r="P46" s="19">
        <v>7408031</v>
      </c>
      <c r="Q46" s="6"/>
      <c r="R46" s="19">
        <v>3200862</v>
      </c>
      <c r="S46" s="6"/>
      <c r="T46" s="14">
        <v>128467834</v>
      </c>
      <c r="U46" s="21">
        <v>44951</v>
      </c>
      <c r="V46" s="6"/>
      <c r="W46" s="6"/>
      <c r="X46" s="6"/>
      <c r="Y46" s="23"/>
      <c r="Z46" s="6"/>
      <c r="AA46" s="6"/>
      <c r="AB46" s="21">
        <f t="shared" si="0"/>
        <v>44891</v>
      </c>
      <c r="AC46" s="6"/>
      <c r="AD46" s="14"/>
      <c r="AE46" s="6"/>
      <c r="AF46" s="6"/>
      <c r="AG46" s="6"/>
      <c r="AH46" s="6" t="s">
        <v>1517</v>
      </c>
      <c r="AI46" s="143">
        <f t="shared" si="1"/>
        <v>77.166989583333333</v>
      </c>
      <c r="AJ46" s="143">
        <f t="shared" si="2"/>
        <v>33.342312499999998</v>
      </c>
      <c r="AK46" s="143">
        <f t="shared" si="3"/>
        <v>0</v>
      </c>
      <c r="AL46" s="20" t="str">
        <f t="shared" si="4"/>
        <v/>
      </c>
      <c r="AM46" t="e">
        <f t="shared" si="5"/>
        <v>#N/A</v>
      </c>
      <c r="AN46" t="str">
        <f t="shared" si="6"/>
        <v>KAPE-IB-135431-25-01-2021-3505.109</v>
      </c>
    </row>
    <row r="47" spans="1:40" ht="20.100000000000001" hidden="1" customHeight="1" x14ac:dyDescent="0.25">
      <c r="A47" s="14">
        <v>44</v>
      </c>
      <c r="B47" s="35"/>
      <c r="C47" s="6" t="s">
        <v>671</v>
      </c>
      <c r="D47" s="15">
        <v>44223</v>
      </c>
      <c r="E47" s="14" t="s">
        <v>1132</v>
      </c>
      <c r="F47" s="161" t="s">
        <v>1133</v>
      </c>
      <c r="G47" s="6">
        <v>1221</v>
      </c>
      <c r="H47" s="6" t="s">
        <v>1861</v>
      </c>
      <c r="I47" s="6"/>
      <c r="J47" s="16">
        <v>5407.52</v>
      </c>
      <c r="K47" s="14">
        <v>7.83</v>
      </c>
      <c r="L47" s="126">
        <v>0</v>
      </c>
      <c r="M47" s="126">
        <v>0</v>
      </c>
      <c r="N47" s="6" t="s">
        <v>532</v>
      </c>
      <c r="O47" s="6" t="s">
        <v>1253</v>
      </c>
      <c r="P47" s="19">
        <v>1572204</v>
      </c>
      <c r="Q47" s="6"/>
      <c r="R47" s="19">
        <v>582930</v>
      </c>
      <c r="S47" s="6"/>
      <c r="T47" s="14">
        <v>128467864</v>
      </c>
      <c r="U47" s="21">
        <v>44953</v>
      </c>
      <c r="V47" s="6"/>
      <c r="W47" s="6"/>
      <c r="X47" s="6"/>
      <c r="Y47" s="23"/>
      <c r="Z47" s="6"/>
      <c r="AA47" s="6"/>
      <c r="AB47" s="21">
        <f t="shared" si="0"/>
        <v>44893</v>
      </c>
      <c r="AC47" s="6"/>
      <c r="AD47" s="14"/>
      <c r="AE47" s="6"/>
      <c r="AF47" s="6"/>
      <c r="AG47" s="6"/>
      <c r="AH47" s="6" t="s">
        <v>1516</v>
      </c>
      <c r="AI47" s="143">
        <f t="shared" si="1"/>
        <v>1287.6363636363637</v>
      </c>
      <c r="AJ47" s="143">
        <f t="shared" si="2"/>
        <v>477.42014742014743</v>
      </c>
      <c r="AK47" s="143">
        <f t="shared" si="3"/>
        <v>0</v>
      </c>
      <c r="AL47" s="20" t="str">
        <f t="shared" si="4"/>
        <v/>
      </c>
      <c r="AM47" t="e">
        <f t="shared" si="5"/>
        <v>#N/A</v>
      </c>
      <c r="AN47" t="str">
        <f t="shared" si="6"/>
        <v>KAPW-IB-110623-27-01-2021-5407.52</v>
      </c>
    </row>
    <row r="48" spans="1:40" ht="20.100000000000001" hidden="1" customHeight="1" x14ac:dyDescent="0.25">
      <c r="A48" s="14">
        <v>45</v>
      </c>
      <c r="B48" s="35"/>
      <c r="C48" s="6" t="s">
        <v>672</v>
      </c>
      <c r="D48" s="15">
        <v>44223</v>
      </c>
      <c r="E48" s="14" t="s">
        <v>1132</v>
      </c>
      <c r="F48" s="161" t="s">
        <v>1133</v>
      </c>
      <c r="G48" s="6">
        <v>1221</v>
      </c>
      <c r="H48" s="6" t="s">
        <v>1861</v>
      </c>
      <c r="I48" s="6"/>
      <c r="J48" s="16">
        <v>5407.52</v>
      </c>
      <c r="K48" s="14" t="s">
        <v>1155</v>
      </c>
      <c r="L48" s="126">
        <v>0</v>
      </c>
      <c r="M48" s="126">
        <v>0</v>
      </c>
      <c r="N48" s="6" t="s">
        <v>532</v>
      </c>
      <c r="O48" s="6" t="s">
        <v>1254</v>
      </c>
      <c r="P48" s="19">
        <v>1572204</v>
      </c>
      <c r="Q48" s="6"/>
      <c r="R48" s="19">
        <v>582930</v>
      </c>
      <c r="S48" s="6"/>
      <c r="T48" s="14">
        <v>128467863</v>
      </c>
      <c r="U48" s="21">
        <v>44953</v>
      </c>
      <c r="V48" s="6"/>
      <c r="W48" s="6"/>
      <c r="X48" s="6"/>
      <c r="Y48" s="23"/>
      <c r="Z48" s="6"/>
      <c r="AA48" s="6"/>
      <c r="AB48" s="21">
        <f t="shared" si="0"/>
        <v>44893</v>
      </c>
      <c r="AC48" s="6"/>
      <c r="AD48" s="14"/>
      <c r="AE48" s="6"/>
      <c r="AF48" s="6"/>
      <c r="AG48" s="6"/>
      <c r="AH48" s="6" t="s">
        <v>1516</v>
      </c>
      <c r="AI48" s="143">
        <f t="shared" si="1"/>
        <v>1287.6363636363637</v>
      </c>
      <c r="AJ48" s="143">
        <f t="shared" si="2"/>
        <v>477.42014742014743</v>
      </c>
      <c r="AK48" s="143">
        <f t="shared" si="3"/>
        <v>0</v>
      </c>
      <c r="AL48" s="20" t="str">
        <f t="shared" si="4"/>
        <v/>
      </c>
      <c r="AM48" t="e">
        <f t="shared" si="5"/>
        <v>#N/A</v>
      </c>
      <c r="AN48" t="str">
        <f t="shared" si="6"/>
        <v>KAPW-IB-110628-27-01-2021-5407.52</v>
      </c>
    </row>
    <row r="49" spans="1:40" ht="20.100000000000001" hidden="1" customHeight="1" x14ac:dyDescent="0.25">
      <c r="A49" s="14">
        <v>46</v>
      </c>
      <c r="B49" s="35"/>
      <c r="C49" s="6" t="s">
        <v>673</v>
      </c>
      <c r="D49" s="15">
        <v>44223</v>
      </c>
      <c r="E49" s="14" t="s">
        <v>1132</v>
      </c>
      <c r="F49" s="161" t="s">
        <v>1133</v>
      </c>
      <c r="G49" s="6">
        <v>24480</v>
      </c>
      <c r="H49" s="6" t="s">
        <v>1861</v>
      </c>
      <c r="I49" s="6"/>
      <c r="J49" s="16">
        <v>5402.33</v>
      </c>
      <c r="K49" s="14" t="s">
        <v>1156</v>
      </c>
      <c r="L49" s="126">
        <v>0</v>
      </c>
      <c r="M49" s="126">
        <v>0</v>
      </c>
      <c r="N49" s="6" t="s">
        <v>1324</v>
      </c>
      <c r="O49" s="6" t="s">
        <v>1255</v>
      </c>
      <c r="P49" s="19">
        <v>4671022</v>
      </c>
      <c r="Q49" s="6"/>
      <c r="R49" s="19">
        <v>1986058</v>
      </c>
      <c r="S49" s="6"/>
      <c r="T49" s="14">
        <v>128467851</v>
      </c>
      <c r="U49" s="21">
        <v>44953</v>
      </c>
      <c r="V49" s="6"/>
      <c r="W49" s="6"/>
      <c r="X49" s="6"/>
      <c r="Y49" s="23"/>
      <c r="Z49" s="6"/>
      <c r="AA49" s="6"/>
      <c r="AB49" s="21">
        <f t="shared" si="0"/>
        <v>44893</v>
      </c>
      <c r="AC49" s="6"/>
      <c r="AD49" s="14"/>
      <c r="AE49" s="6"/>
      <c r="AF49" s="6"/>
      <c r="AG49" s="6"/>
      <c r="AH49" s="6" t="s">
        <v>1513</v>
      </c>
      <c r="AI49" s="143">
        <f t="shared" si="1"/>
        <v>190.80972222222223</v>
      </c>
      <c r="AJ49" s="143">
        <f t="shared" si="2"/>
        <v>81.129820261437914</v>
      </c>
      <c r="AK49" s="143">
        <f t="shared" si="3"/>
        <v>0</v>
      </c>
      <c r="AL49" s="20" t="str">
        <f t="shared" si="4"/>
        <v/>
      </c>
      <c r="AM49" t="e">
        <f t="shared" si="5"/>
        <v>#N/A</v>
      </c>
      <c r="AN49" t="str">
        <f t="shared" si="6"/>
        <v>KAPE-IB-137723-27-01-2021-5402.33</v>
      </c>
    </row>
    <row r="50" spans="1:40" ht="20.100000000000001" hidden="1" customHeight="1" x14ac:dyDescent="0.25">
      <c r="A50" s="14">
        <v>47</v>
      </c>
      <c r="B50" s="35"/>
      <c r="C50" s="6" t="s">
        <v>674</v>
      </c>
      <c r="D50" s="15">
        <v>44224</v>
      </c>
      <c r="E50" s="14" t="s">
        <v>1132</v>
      </c>
      <c r="F50" s="161" t="s">
        <v>1133</v>
      </c>
      <c r="G50" s="6">
        <v>24360</v>
      </c>
      <c r="H50" s="6" t="s">
        <v>1861</v>
      </c>
      <c r="I50" s="6"/>
      <c r="J50" s="16">
        <v>5402.33</v>
      </c>
      <c r="K50" s="14" t="s">
        <v>1152</v>
      </c>
      <c r="L50" s="126">
        <v>0</v>
      </c>
      <c r="M50" s="126">
        <v>0</v>
      </c>
      <c r="N50" s="6" t="s">
        <v>1324</v>
      </c>
      <c r="O50" s="6" t="s">
        <v>1249</v>
      </c>
      <c r="P50" s="19">
        <v>5039432</v>
      </c>
      <c r="Q50" s="6"/>
      <c r="R50" s="19">
        <v>1925502</v>
      </c>
      <c r="S50" s="6"/>
      <c r="T50" s="14">
        <v>128467871</v>
      </c>
      <c r="U50" s="21">
        <v>44954</v>
      </c>
      <c r="V50" s="6"/>
      <c r="W50" s="6"/>
      <c r="X50" s="6"/>
      <c r="Y50" s="23"/>
      <c r="Z50" s="6"/>
      <c r="AA50" s="6"/>
      <c r="AB50" s="21">
        <f t="shared" si="0"/>
        <v>44894</v>
      </c>
      <c r="AC50" s="6"/>
      <c r="AD50" s="14"/>
      <c r="AE50" s="6"/>
      <c r="AF50" s="6"/>
      <c r="AG50" s="6"/>
      <c r="AH50" s="6" t="s">
        <v>1513</v>
      </c>
      <c r="AI50" s="143">
        <f t="shared" si="1"/>
        <v>206.87323481116584</v>
      </c>
      <c r="AJ50" s="143">
        <f t="shared" si="2"/>
        <v>79.043596059113298</v>
      </c>
      <c r="AK50" s="143">
        <f t="shared" si="3"/>
        <v>0</v>
      </c>
      <c r="AL50" s="20" t="str">
        <f t="shared" si="4"/>
        <v/>
      </c>
      <c r="AM50" t="e">
        <f t="shared" si="5"/>
        <v>#N/A</v>
      </c>
      <c r="AN50" t="str">
        <f t="shared" si="6"/>
        <v>KAPW-IB-111125-28-01-2021-5402.33</v>
      </c>
    </row>
    <row r="51" spans="1:40" ht="20.100000000000001" hidden="1" customHeight="1" x14ac:dyDescent="0.25">
      <c r="A51" s="14">
        <v>48</v>
      </c>
      <c r="B51" s="35"/>
      <c r="C51" s="6" t="s">
        <v>675</v>
      </c>
      <c r="D51" s="15">
        <v>44228</v>
      </c>
      <c r="E51" s="14" t="s">
        <v>1132</v>
      </c>
      <c r="F51" s="161" t="s">
        <v>1133</v>
      </c>
      <c r="G51" s="6">
        <v>18144</v>
      </c>
      <c r="H51" s="6" t="s">
        <v>1861</v>
      </c>
      <c r="I51" s="6"/>
      <c r="J51" s="16">
        <v>5205.2700000000004</v>
      </c>
      <c r="K51" s="14" t="s">
        <v>1157</v>
      </c>
      <c r="L51" s="126">
        <v>0</v>
      </c>
      <c r="M51" s="126">
        <v>0</v>
      </c>
      <c r="N51" s="6" t="s">
        <v>625</v>
      </c>
      <c r="O51" s="6" t="s">
        <v>1248</v>
      </c>
      <c r="P51" s="19">
        <v>11160743</v>
      </c>
      <c r="Q51" s="6"/>
      <c r="R51" s="19">
        <v>2687340</v>
      </c>
      <c r="S51" s="6"/>
      <c r="T51" s="14">
        <v>128467842</v>
      </c>
      <c r="U51" s="21">
        <v>44958</v>
      </c>
      <c r="V51" s="6"/>
      <c r="W51" s="6"/>
      <c r="X51" s="6"/>
      <c r="Y51" s="23"/>
      <c r="Z51" s="6"/>
      <c r="AA51" s="6"/>
      <c r="AB51" s="21">
        <f t="shared" si="0"/>
        <v>44898</v>
      </c>
      <c r="AC51" s="6"/>
      <c r="AD51" s="14"/>
      <c r="AE51" s="6"/>
      <c r="AF51" s="6"/>
      <c r="AG51" s="6"/>
      <c r="AH51" s="6" t="s">
        <v>1513</v>
      </c>
      <c r="AI51" s="143">
        <f t="shared" si="1"/>
        <v>615.12031525573195</v>
      </c>
      <c r="AJ51" s="143">
        <f t="shared" si="2"/>
        <v>148.11177248677248</v>
      </c>
      <c r="AK51" s="143">
        <f t="shared" si="3"/>
        <v>0</v>
      </c>
      <c r="AL51" s="20" t="str">
        <f t="shared" si="4"/>
        <v/>
      </c>
      <c r="AM51" t="e">
        <f t="shared" si="5"/>
        <v>#N/A</v>
      </c>
      <c r="AN51" t="str">
        <f t="shared" si="6"/>
        <v>KAPE-IB-140227-01-02-2021-5205.27</v>
      </c>
    </row>
    <row r="52" spans="1:40" ht="20.100000000000001" hidden="1" customHeight="1" x14ac:dyDescent="0.25">
      <c r="A52" s="14">
        <v>49</v>
      </c>
      <c r="B52" s="35"/>
      <c r="C52" s="6" t="s">
        <v>676</v>
      </c>
      <c r="D52" s="15">
        <v>44228</v>
      </c>
      <c r="E52" s="14" t="s">
        <v>1132</v>
      </c>
      <c r="F52" s="161" t="s">
        <v>1133</v>
      </c>
      <c r="G52" s="6">
        <v>18144</v>
      </c>
      <c r="H52" s="6" t="s">
        <v>1861</v>
      </c>
      <c r="I52" s="6"/>
      <c r="J52" s="16">
        <v>5205.2700000000004</v>
      </c>
      <c r="K52" s="14" t="s">
        <v>1157</v>
      </c>
      <c r="L52" s="126">
        <v>0</v>
      </c>
      <c r="M52" s="126">
        <v>0</v>
      </c>
      <c r="N52" s="6" t="s">
        <v>625</v>
      </c>
      <c r="O52" s="6" t="s">
        <v>1248</v>
      </c>
      <c r="P52" s="19">
        <v>11160743</v>
      </c>
      <c r="Q52" s="6"/>
      <c r="R52" s="19">
        <v>2687340</v>
      </c>
      <c r="S52" s="6"/>
      <c r="T52" s="14">
        <v>128467857</v>
      </c>
      <c r="U52" s="21">
        <v>44958</v>
      </c>
      <c r="V52" s="6"/>
      <c r="W52" s="6"/>
      <c r="X52" s="6"/>
      <c r="Y52" s="23"/>
      <c r="Z52" s="6"/>
      <c r="AA52" s="6"/>
      <c r="AB52" s="21">
        <f t="shared" si="0"/>
        <v>44898</v>
      </c>
      <c r="AC52" s="6"/>
      <c r="AD52" s="14"/>
      <c r="AE52" s="6"/>
      <c r="AF52" s="6"/>
      <c r="AG52" s="6"/>
      <c r="AH52" s="6" t="s">
        <v>1513</v>
      </c>
      <c r="AI52" s="143">
        <f t="shared" si="1"/>
        <v>615.12031525573195</v>
      </c>
      <c r="AJ52" s="143">
        <f t="shared" si="2"/>
        <v>148.11177248677248</v>
      </c>
      <c r="AK52" s="143">
        <f t="shared" si="3"/>
        <v>0</v>
      </c>
      <c r="AL52" s="20" t="str">
        <f t="shared" si="4"/>
        <v/>
      </c>
      <c r="AM52" t="e">
        <f t="shared" si="5"/>
        <v>#N/A</v>
      </c>
      <c r="AN52" t="str">
        <f t="shared" si="6"/>
        <v>KAPE-IB-140293-01-02-2021-5205.27</v>
      </c>
    </row>
    <row r="53" spans="1:40" ht="20.100000000000001" hidden="1" customHeight="1" x14ac:dyDescent="0.25">
      <c r="A53" s="14">
        <v>50</v>
      </c>
      <c r="B53" s="35"/>
      <c r="C53" s="6" t="s">
        <v>677</v>
      </c>
      <c r="D53" s="15">
        <v>44236</v>
      </c>
      <c r="E53" s="14" t="s">
        <v>1132</v>
      </c>
      <c r="F53" s="161" t="s">
        <v>1133</v>
      </c>
      <c r="G53" s="6">
        <v>24480</v>
      </c>
      <c r="H53" s="6" t="s">
        <v>1861</v>
      </c>
      <c r="I53" s="6"/>
      <c r="J53" s="16">
        <v>5402.33</v>
      </c>
      <c r="K53" s="14" t="s">
        <v>1156</v>
      </c>
      <c r="L53" s="126">
        <v>0</v>
      </c>
      <c r="M53" s="126">
        <v>0</v>
      </c>
      <c r="N53" s="6" t="s">
        <v>1324</v>
      </c>
      <c r="O53" s="6" t="s">
        <v>1256</v>
      </c>
      <c r="P53" s="19">
        <v>4646399</v>
      </c>
      <c r="Q53" s="6"/>
      <c r="R53" s="19">
        <v>1975589</v>
      </c>
      <c r="S53" s="6"/>
      <c r="T53" s="14">
        <v>128467885</v>
      </c>
      <c r="U53" s="21">
        <v>44966</v>
      </c>
      <c r="V53" s="6"/>
      <c r="W53" s="6"/>
      <c r="X53" s="6"/>
      <c r="Y53" s="23"/>
      <c r="Z53" s="6"/>
      <c r="AA53" s="6"/>
      <c r="AB53" s="21">
        <f t="shared" si="0"/>
        <v>44906</v>
      </c>
      <c r="AC53" s="6"/>
      <c r="AD53" s="14"/>
      <c r="AE53" s="6"/>
      <c r="AF53" s="6"/>
      <c r="AG53" s="6"/>
      <c r="AH53" s="6" t="s">
        <v>1513</v>
      </c>
      <c r="AI53" s="143">
        <f t="shared" si="1"/>
        <v>189.80388071895425</v>
      </c>
      <c r="AJ53" s="143">
        <f t="shared" si="2"/>
        <v>80.702165032679744</v>
      </c>
      <c r="AK53" s="143">
        <f t="shared" si="3"/>
        <v>0</v>
      </c>
      <c r="AL53" s="20" t="str">
        <f t="shared" si="4"/>
        <v/>
      </c>
      <c r="AM53" t="e">
        <f t="shared" si="5"/>
        <v>#N/A</v>
      </c>
      <c r="AN53" t="str">
        <f t="shared" si="6"/>
        <v>KAPE-IB-145700-09-02-2021-5402.33</v>
      </c>
    </row>
    <row r="54" spans="1:40" ht="20.100000000000001" hidden="1" customHeight="1" x14ac:dyDescent="0.25">
      <c r="A54" s="14">
        <v>51</v>
      </c>
      <c r="B54" s="35"/>
      <c r="C54" s="6" t="s">
        <v>678</v>
      </c>
      <c r="D54" s="15">
        <v>44242</v>
      </c>
      <c r="E54" s="14" t="s">
        <v>1132</v>
      </c>
      <c r="F54" s="161" t="s">
        <v>1133</v>
      </c>
      <c r="G54" s="6">
        <v>24360</v>
      </c>
      <c r="H54" s="6" t="s">
        <v>1861</v>
      </c>
      <c r="I54" s="6"/>
      <c r="J54" s="16">
        <v>5402.33</v>
      </c>
      <c r="K54" s="14" t="s">
        <v>1152</v>
      </c>
      <c r="L54" s="126">
        <v>0</v>
      </c>
      <c r="M54" s="126">
        <v>0</v>
      </c>
      <c r="N54" s="6" t="s">
        <v>1324</v>
      </c>
      <c r="O54" s="6" t="s">
        <v>1257</v>
      </c>
      <c r="P54" s="19">
        <v>5000293</v>
      </c>
      <c r="Q54" s="6"/>
      <c r="R54" s="19">
        <v>1910547</v>
      </c>
      <c r="S54" s="6"/>
      <c r="T54" s="14">
        <v>128467902</v>
      </c>
      <c r="U54" s="21">
        <v>44972</v>
      </c>
      <c r="V54" s="6"/>
      <c r="W54" s="6"/>
      <c r="X54" s="6"/>
      <c r="Y54" s="23"/>
      <c r="Z54" s="6"/>
      <c r="AA54" s="6"/>
      <c r="AB54" s="21">
        <f t="shared" si="0"/>
        <v>44912</v>
      </c>
      <c r="AC54" s="6"/>
      <c r="AD54" s="14"/>
      <c r="AE54" s="6"/>
      <c r="AF54" s="6"/>
      <c r="AG54" s="6"/>
      <c r="AH54" s="6" t="s">
        <v>1513</v>
      </c>
      <c r="AI54" s="143">
        <f t="shared" si="1"/>
        <v>205.26654351395732</v>
      </c>
      <c r="AJ54" s="143">
        <f t="shared" si="2"/>
        <v>78.429679802955661</v>
      </c>
      <c r="AK54" s="143">
        <f t="shared" si="3"/>
        <v>0</v>
      </c>
      <c r="AL54" s="20" t="str">
        <f t="shared" si="4"/>
        <v/>
      </c>
      <c r="AM54" t="e">
        <f t="shared" si="5"/>
        <v>#N/A</v>
      </c>
      <c r="AN54" t="str">
        <f t="shared" si="6"/>
        <v>KAPW-IB-119465-15-02-2021-5402.33</v>
      </c>
    </row>
    <row r="55" spans="1:40" ht="20.100000000000001" hidden="1" customHeight="1" x14ac:dyDescent="0.25">
      <c r="A55" s="14">
        <v>52</v>
      </c>
      <c r="B55" s="35"/>
      <c r="C55" s="6" t="s">
        <v>679</v>
      </c>
      <c r="D55" s="15">
        <v>44242</v>
      </c>
      <c r="E55" s="14" t="s">
        <v>1132</v>
      </c>
      <c r="F55" s="161" t="s">
        <v>1133</v>
      </c>
      <c r="G55" s="6">
        <v>18144</v>
      </c>
      <c r="H55" s="6" t="s">
        <v>1861</v>
      </c>
      <c r="I55" s="6"/>
      <c r="J55" s="16">
        <v>5205.2700000000004</v>
      </c>
      <c r="K55" s="14">
        <v>3.75</v>
      </c>
      <c r="L55" s="126">
        <v>0</v>
      </c>
      <c r="M55" s="126">
        <v>0</v>
      </c>
      <c r="N55" s="6" t="s">
        <v>625</v>
      </c>
      <c r="O55" s="6" t="s">
        <v>1248</v>
      </c>
      <c r="P55" s="19">
        <v>11084394</v>
      </c>
      <c r="Q55" s="6"/>
      <c r="R55" s="19">
        <v>2668956</v>
      </c>
      <c r="S55" s="6"/>
      <c r="T55" s="14">
        <v>128467888</v>
      </c>
      <c r="U55" s="21">
        <v>44972</v>
      </c>
      <c r="V55" s="6"/>
      <c r="W55" s="6"/>
      <c r="X55" s="6"/>
      <c r="Y55" s="23"/>
      <c r="Z55" s="6"/>
      <c r="AA55" s="6"/>
      <c r="AB55" s="21">
        <f t="shared" si="0"/>
        <v>44912</v>
      </c>
      <c r="AC55" s="6"/>
      <c r="AD55" s="14"/>
      <c r="AE55" s="6"/>
      <c r="AF55" s="6"/>
      <c r="AG55" s="6"/>
      <c r="AH55" s="6" t="s">
        <v>1513</v>
      </c>
      <c r="AI55" s="143">
        <f t="shared" si="1"/>
        <v>610.91236772486775</v>
      </c>
      <c r="AJ55" s="143">
        <f t="shared" si="2"/>
        <v>147.09854497354496</v>
      </c>
      <c r="AK55" s="143">
        <f t="shared" si="3"/>
        <v>0</v>
      </c>
      <c r="AL55" s="20" t="str">
        <f t="shared" si="4"/>
        <v/>
      </c>
      <c r="AM55" t="e">
        <f t="shared" si="5"/>
        <v>#N/A</v>
      </c>
      <c r="AN55" t="str">
        <f t="shared" si="6"/>
        <v>KAPE-IB-149518-15-02-2021-5205.27</v>
      </c>
    </row>
    <row r="56" spans="1:40" ht="20.100000000000001" hidden="1" customHeight="1" x14ac:dyDescent="0.25">
      <c r="A56" s="14">
        <v>53</v>
      </c>
      <c r="B56" s="35"/>
      <c r="C56" s="6" t="s">
        <v>680</v>
      </c>
      <c r="D56" s="15">
        <v>44250</v>
      </c>
      <c r="E56" s="14" t="s">
        <v>1132</v>
      </c>
      <c r="F56" s="14" t="s">
        <v>1133</v>
      </c>
      <c r="G56" s="6">
        <v>19980.599999999999</v>
      </c>
      <c r="H56" s="6" t="s">
        <v>1861</v>
      </c>
      <c r="I56" s="6"/>
      <c r="J56" s="16">
        <v>5205.12</v>
      </c>
      <c r="K56" s="14">
        <v>1.9</v>
      </c>
      <c r="L56" s="126">
        <v>0</v>
      </c>
      <c r="M56" s="126">
        <v>0</v>
      </c>
      <c r="N56" s="6" t="s">
        <v>625</v>
      </c>
      <c r="O56" s="6" t="s">
        <v>1258</v>
      </c>
      <c r="P56" s="19">
        <v>6182638</v>
      </c>
      <c r="Q56" s="6"/>
      <c r="R56" s="19">
        <v>1488687</v>
      </c>
      <c r="S56" s="6"/>
      <c r="T56" s="14"/>
      <c r="U56" s="21">
        <v>44980</v>
      </c>
      <c r="V56" s="6"/>
      <c r="W56" s="6"/>
      <c r="X56" s="6"/>
      <c r="Y56" s="23"/>
      <c r="Z56" s="6"/>
      <c r="AA56" s="6"/>
      <c r="AB56" s="21">
        <f t="shared" si="0"/>
        <v>44920</v>
      </c>
      <c r="AC56" s="6"/>
      <c r="AD56" s="14" t="s">
        <v>1515</v>
      </c>
      <c r="AE56" s="6"/>
      <c r="AF56" s="6"/>
      <c r="AG56" s="6"/>
      <c r="AH56" s="6" t="s">
        <v>1513</v>
      </c>
      <c r="AI56" s="143">
        <f t="shared" si="1"/>
        <v>309.43204908761498</v>
      </c>
      <c r="AJ56" s="143">
        <f t="shared" si="2"/>
        <v>74.5066214227801</v>
      </c>
      <c r="AK56" s="143">
        <f t="shared" si="3"/>
        <v>0</v>
      </c>
      <c r="AL56" s="20" t="str">
        <f t="shared" si="4"/>
        <v/>
      </c>
      <c r="AM56" t="e">
        <f t="shared" si="5"/>
        <v>#N/A</v>
      </c>
      <c r="AN56" t="str">
        <f t="shared" si="6"/>
        <v>KAPE-IB-155031-23-02-2021-5205.12</v>
      </c>
    </row>
    <row r="57" spans="1:40" ht="20.100000000000001" hidden="1" customHeight="1" x14ac:dyDescent="0.25">
      <c r="A57" s="14">
        <v>54</v>
      </c>
      <c r="B57" s="35"/>
      <c r="C57" s="6" t="s">
        <v>681</v>
      </c>
      <c r="D57" s="15">
        <v>44252</v>
      </c>
      <c r="E57" s="14" t="s">
        <v>1132</v>
      </c>
      <c r="F57" s="161" t="s">
        <v>1133</v>
      </c>
      <c r="G57" s="6">
        <v>24360</v>
      </c>
      <c r="H57" s="6" t="s">
        <v>1861</v>
      </c>
      <c r="I57" s="6"/>
      <c r="J57" s="16">
        <v>5402.33</v>
      </c>
      <c r="K57" s="14" t="s">
        <v>1152</v>
      </c>
      <c r="L57" s="126">
        <v>0</v>
      </c>
      <c r="M57" s="126">
        <v>0</v>
      </c>
      <c r="N57" s="6" t="s">
        <v>1324</v>
      </c>
      <c r="O57" s="6" t="s">
        <v>1259</v>
      </c>
      <c r="P57" s="19">
        <v>4990900</v>
      </c>
      <c r="Q57" s="6"/>
      <c r="R57" s="19">
        <v>1906958</v>
      </c>
      <c r="S57" s="6"/>
      <c r="T57" s="14">
        <v>128467922</v>
      </c>
      <c r="U57" s="21">
        <v>44982</v>
      </c>
      <c r="V57" s="6"/>
      <c r="W57" s="6"/>
      <c r="X57" s="6"/>
      <c r="Y57" s="23"/>
      <c r="Z57" s="6"/>
      <c r="AA57" s="6"/>
      <c r="AB57" s="21">
        <f t="shared" si="0"/>
        <v>44922</v>
      </c>
      <c r="AC57" s="6"/>
      <c r="AD57" s="14"/>
      <c r="AE57" s="6"/>
      <c r="AF57" s="6"/>
      <c r="AG57" s="6"/>
      <c r="AH57" s="6" t="s">
        <v>1513</v>
      </c>
      <c r="AI57" s="143">
        <f t="shared" si="1"/>
        <v>204.88095238095238</v>
      </c>
      <c r="AJ57" s="143">
        <f t="shared" si="2"/>
        <v>78.28234811165845</v>
      </c>
      <c r="AK57" s="143">
        <f t="shared" si="3"/>
        <v>0</v>
      </c>
      <c r="AL57" s="20" t="str">
        <f t="shared" si="4"/>
        <v/>
      </c>
      <c r="AM57" t="e">
        <f t="shared" si="5"/>
        <v>#N/A</v>
      </c>
      <c r="AN57" t="str">
        <f t="shared" si="6"/>
        <v>KAPE-IB-156689-25-02-2021-5402.33</v>
      </c>
    </row>
    <row r="58" spans="1:40" ht="20.100000000000001" hidden="1" customHeight="1" x14ac:dyDescent="0.25">
      <c r="A58" s="14">
        <v>55</v>
      </c>
      <c r="B58" s="35"/>
      <c r="C58" s="6" t="s">
        <v>682</v>
      </c>
      <c r="D58" s="15">
        <v>44253</v>
      </c>
      <c r="E58" s="14" t="s">
        <v>563</v>
      </c>
      <c r="F58" s="161" t="s">
        <v>1133</v>
      </c>
      <c r="G58" s="6">
        <v>6780</v>
      </c>
      <c r="H58" s="6" t="s">
        <v>1861</v>
      </c>
      <c r="I58" s="6"/>
      <c r="J58" s="16">
        <v>4809.8999999999996</v>
      </c>
      <c r="K58" s="14" t="s">
        <v>1137</v>
      </c>
      <c r="L58" s="126">
        <v>0</v>
      </c>
      <c r="M58" s="126">
        <v>0</v>
      </c>
      <c r="N58" s="6" t="s">
        <v>563</v>
      </c>
      <c r="O58" s="6" t="s">
        <v>1260</v>
      </c>
      <c r="P58" s="19">
        <v>3160833</v>
      </c>
      <c r="Q58" s="6"/>
      <c r="R58" s="19">
        <v>1521057</v>
      </c>
      <c r="S58" s="6"/>
      <c r="T58" s="14">
        <v>128473427</v>
      </c>
      <c r="U58" s="21">
        <v>44983</v>
      </c>
      <c r="V58" s="6"/>
      <c r="W58" s="6"/>
      <c r="X58" s="6"/>
      <c r="Y58" s="23"/>
      <c r="Z58" s="6"/>
      <c r="AA58" s="6"/>
      <c r="AB58" s="21">
        <f t="shared" si="0"/>
        <v>44923</v>
      </c>
      <c r="AC58" s="6"/>
      <c r="AD58" s="14"/>
      <c r="AE58" s="6"/>
      <c r="AF58" s="6"/>
      <c r="AG58" s="6"/>
      <c r="AH58" s="6" t="s">
        <v>563</v>
      </c>
      <c r="AI58" s="143">
        <f t="shared" si="1"/>
        <v>466.19955752212388</v>
      </c>
      <c r="AJ58" s="143">
        <f t="shared" si="2"/>
        <v>224.34469026548672</v>
      </c>
      <c r="AK58" s="143">
        <f t="shared" si="3"/>
        <v>0</v>
      </c>
      <c r="AL58" s="20" t="str">
        <f t="shared" si="4"/>
        <v/>
      </c>
      <c r="AM58" t="e">
        <f t="shared" si="5"/>
        <v>#N/A</v>
      </c>
      <c r="AN58" t="str">
        <f t="shared" si="6"/>
        <v>KPPI-IB-65622-26-02-2021-4809.9</v>
      </c>
    </row>
    <row r="59" spans="1:40" ht="20.100000000000001" hidden="1" customHeight="1" x14ac:dyDescent="0.25">
      <c r="A59" s="14">
        <v>56</v>
      </c>
      <c r="B59" s="35"/>
      <c r="C59" s="6" t="s">
        <v>683</v>
      </c>
      <c r="D59" s="15">
        <v>44257</v>
      </c>
      <c r="E59" s="14" t="s">
        <v>1132</v>
      </c>
      <c r="F59" s="161" t="s">
        <v>1133</v>
      </c>
      <c r="G59" s="6">
        <v>24360</v>
      </c>
      <c r="H59" s="6" t="s">
        <v>1861</v>
      </c>
      <c r="I59" s="6"/>
      <c r="J59" s="16">
        <v>5402.33</v>
      </c>
      <c r="K59" s="14">
        <v>1.26</v>
      </c>
      <c r="L59" s="126">
        <v>0</v>
      </c>
      <c r="M59" s="126">
        <v>0</v>
      </c>
      <c r="N59" s="6" t="s">
        <v>1324</v>
      </c>
      <c r="O59" s="6" t="s">
        <v>1261</v>
      </c>
      <c r="P59" s="19">
        <v>4965852</v>
      </c>
      <c r="Q59" s="6"/>
      <c r="R59" s="19">
        <v>1897388</v>
      </c>
      <c r="S59" s="6"/>
      <c r="T59" s="14">
        <v>128473434</v>
      </c>
      <c r="U59" s="21">
        <v>44987</v>
      </c>
      <c r="V59" s="6"/>
      <c r="W59" s="6"/>
      <c r="X59" s="6"/>
      <c r="Y59" s="23"/>
      <c r="Z59" s="6"/>
      <c r="AA59" s="6"/>
      <c r="AB59" s="21">
        <f t="shared" si="0"/>
        <v>44927</v>
      </c>
      <c r="AC59" s="6"/>
      <c r="AD59" s="14"/>
      <c r="AE59" s="6"/>
      <c r="AF59" s="6"/>
      <c r="AG59" s="6"/>
      <c r="AH59" s="6" t="s">
        <v>1513</v>
      </c>
      <c r="AI59" s="143">
        <f t="shared" si="1"/>
        <v>203.85270935960591</v>
      </c>
      <c r="AJ59" s="143">
        <f t="shared" si="2"/>
        <v>77.889490968801312</v>
      </c>
      <c r="AK59" s="143">
        <f t="shared" si="3"/>
        <v>0</v>
      </c>
      <c r="AL59" s="20" t="str">
        <f t="shared" si="4"/>
        <v/>
      </c>
      <c r="AM59" t="e">
        <f t="shared" si="5"/>
        <v>#N/A</v>
      </c>
      <c r="AN59" t="str">
        <f t="shared" si="6"/>
        <v>KAPE-IB-160101-02-03-2021-5402.33</v>
      </c>
    </row>
    <row r="60" spans="1:40" ht="20.100000000000001" hidden="1" customHeight="1" x14ac:dyDescent="0.25">
      <c r="A60" s="14">
        <v>57</v>
      </c>
      <c r="B60" s="35"/>
      <c r="C60" s="6" t="s">
        <v>684</v>
      </c>
      <c r="D60" s="15">
        <v>44271</v>
      </c>
      <c r="E60" s="14" t="s">
        <v>1132</v>
      </c>
      <c r="F60" s="161" t="s">
        <v>1133</v>
      </c>
      <c r="G60" s="6">
        <v>22320</v>
      </c>
      <c r="H60" s="6" t="s">
        <v>1861</v>
      </c>
      <c r="I60" s="6"/>
      <c r="J60" s="16">
        <v>5402.33</v>
      </c>
      <c r="K60" s="14">
        <v>1.25</v>
      </c>
      <c r="L60" s="126">
        <v>0</v>
      </c>
      <c r="M60" s="126">
        <v>0</v>
      </c>
      <c r="N60" s="6" t="s">
        <v>1324</v>
      </c>
      <c r="O60" s="6" t="s">
        <v>1262</v>
      </c>
      <c r="P60" s="19">
        <v>4485421</v>
      </c>
      <c r="Q60" s="6"/>
      <c r="R60" s="19">
        <v>1907142</v>
      </c>
      <c r="S60" s="6"/>
      <c r="T60" s="14">
        <v>128473433</v>
      </c>
      <c r="U60" s="21">
        <v>45001</v>
      </c>
      <c r="V60" s="6"/>
      <c r="W60" s="6"/>
      <c r="X60" s="6"/>
      <c r="Y60" s="23"/>
      <c r="Z60" s="6"/>
      <c r="AA60" s="6"/>
      <c r="AB60" s="21">
        <f t="shared" si="0"/>
        <v>44941</v>
      </c>
      <c r="AC60" s="6"/>
      <c r="AD60" s="14"/>
      <c r="AE60" s="6"/>
      <c r="AF60" s="6"/>
      <c r="AG60" s="6"/>
      <c r="AH60" s="6" t="s">
        <v>1513</v>
      </c>
      <c r="AI60" s="143">
        <f t="shared" si="1"/>
        <v>200.95972222222221</v>
      </c>
      <c r="AJ60" s="143">
        <f t="shared" si="2"/>
        <v>85.445430107526889</v>
      </c>
      <c r="AK60" s="143">
        <f t="shared" si="3"/>
        <v>0</v>
      </c>
      <c r="AL60" s="20" t="str">
        <f t="shared" si="4"/>
        <v/>
      </c>
      <c r="AM60" t="e">
        <f t="shared" si="5"/>
        <v>#N/A</v>
      </c>
      <c r="AN60" t="str">
        <f t="shared" si="6"/>
        <v>KAPE-IB-170657-16-03-2021-5402.33</v>
      </c>
    </row>
    <row r="61" spans="1:40" ht="20.100000000000001" hidden="1" customHeight="1" x14ac:dyDescent="0.25">
      <c r="A61" s="14">
        <v>58</v>
      </c>
      <c r="B61" s="35"/>
      <c r="C61" s="6" t="s">
        <v>685</v>
      </c>
      <c r="D61" s="15">
        <v>44271</v>
      </c>
      <c r="E61" s="14" t="s">
        <v>1132</v>
      </c>
      <c r="F61" s="161" t="s">
        <v>1133</v>
      </c>
      <c r="G61" s="6">
        <v>24360</v>
      </c>
      <c r="H61" s="6" t="s">
        <v>1861</v>
      </c>
      <c r="I61" s="6"/>
      <c r="J61" s="16">
        <v>5402.33</v>
      </c>
      <c r="K61" s="14" t="s">
        <v>1152</v>
      </c>
      <c r="L61" s="126">
        <v>0</v>
      </c>
      <c r="M61" s="126">
        <v>0</v>
      </c>
      <c r="N61" s="6" t="s">
        <v>1324</v>
      </c>
      <c r="O61" s="6" t="s">
        <v>1259</v>
      </c>
      <c r="P61" s="19">
        <v>4934541</v>
      </c>
      <c r="Q61" s="6"/>
      <c r="R61" s="19">
        <v>1885425</v>
      </c>
      <c r="S61" s="6"/>
      <c r="T61" s="14">
        <v>128473447</v>
      </c>
      <c r="U61" s="21">
        <v>45001</v>
      </c>
      <c r="V61" s="6"/>
      <c r="W61" s="6"/>
      <c r="X61" s="6"/>
      <c r="Y61" s="23"/>
      <c r="Z61" s="6"/>
      <c r="AA61" s="6"/>
      <c r="AB61" s="21">
        <f t="shared" si="0"/>
        <v>44941</v>
      </c>
      <c r="AC61" s="6"/>
      <c r="AD61" s="14"/>
      <c r="AE61" s="6"/>
      <c r="AF61" s="6"/>
      <c r="AG61" s="6"/>
      <c r="AH61" s="6" t="s">
        <v>1513</v>
      </c>
      <c r="AI61" s="143">
        <f t="shared" si="1"/>
        <v>202.5673645320197</v>
      </c>
      <c r="AJ61" s="143">
        <f t="shared" si="2"/>
        <v>77.39839901477832</v>
      </c>
      <c r="AK61" s="143">
        <f t="shared" si="3"/>
        <v>0</v>
      </c>
      <c r="AL61" s="20" t="str">
        <f t="shared" si="4"/>
        <v/>
      </c>
      <c r="AM61" t="e">
        <f t="shared" si="5"/>
        <v>#N/A</v>
      </c>
      <c r="AN61" t="str">
        <f t="shared" si="6"/>
        <v>KAPE-IB-170650-16-03-2021-5402.33</v>
      </c>
    </row>
    <row r="62" spans="1:40" ht="20.100000000000001" hidden="1" customHeight="1" x14ac:dyDescent="0.25">
      <c r="A62" s="14">
        <v>59</v>
      </c>
      <c r="B62" s="35"/>
      <c r="C62" s="6" t="s">
        <v>686</v>
      </c>
      <c r="D62" s="15">
        <v>44275</v>
      </c>
      <c r="E62" s="14" t="s">
        <v>1132</v>
      </c>
      <c r="F62" s="161" t="s">
        <v>1133</v>
      </c>
      <c r="G62" s="6">
        <v>24360</v>
      </c>
      <c r="H62" s="6" t="s">
        <v>1861</v>
      </c>
      <c r="I62" s="6"/>
      <c r="J62" s="16">
        <v>5402.33</v>
      </c>
      <c r="K62" s="14">
        <v>1.26</v>
      </c>
      <c r="L62" s="126">
        <v>0</v>
      </c>
      <c r="M62" s="126">
        <v>0</v>
      </c>
      <c r="N62" s="6" t="s">
        <v>1324</v>
      </c>
      <c r="O62" s="6" t="s">
        <v>1263</v>
      </c>
      <c r="P62" s="19">
        <v>4884444</v>
      </c>
      <c r="Q62" s="6"/>
      <c r="R62" s="19">
        <v>1866283</v>
      </c>
      <c r="S62" s="6"/>
      <c r="T62" s="14">
        <v>128473459</v>
      </c>
      <c r="U62" s="21">
        <v>45005</v>
      </c>
      <c r="V62" s="6"/>
      <c r="W62" s="6"/>
      <c r="X62" s="6"/>
      <c r="Y62" s="23"/>
      <c r="Z62" s="6"/>
      <c r="AA62" s="6"/>
      <c r="AB62" s="21">
        <f t="shared" si="0"/>
        <v>44945</v>
      </c>
      <c r="AC62" s="6"/>
      <c r="AD62" s="14"/>
      <c r="AE62" s="6"/>
      <c r="AF62" s="6"/>
      <c r="AG62" s="6"/>
      <c r="AH62" s="6" t="s">
        <v>1513</v>
      </c>
      <c r="AI62" s="143">
        <f t="shared" si="1"/>
        <v>200.51083743842364</v>
      </c>
      <c r="AJ62" s="143">
        <f t="shared" si="2"/>
        <v>76.6126026272578</v>
      </c>
      <c r="AK62" s="143">
        <f t="shared" si="3"/>
        <v>0</v>
      </c>
      <c r="AL62" s="20" t="str">
        <f t="shared" si="4"/>
        <v/>
      </c>
      <c r="AM62" t="e">
        <f t="shared" si="5"/>
        <v>#N/A</v>
      </c>
      <c r="AN62" t="str">
        <f t="shared" si="6"/>
        <v>KAPE-IB-174237-20-03-2021-5402.33</v>
      </c>
    </row>
    <row r="63" spans="1:40" ht="20.100000000000001" hidden="1" customHeight="1" x14ac:dyDescent="0.25">
      <c r="A63" s="14">
        <v>60</v>
      </c>
      <c r="B63" s="35"/>
      <c r="C63" s="6" t="s">
        <v>687</v>
      </c>
      <c r="D63" s="15">
        <v>44280</v>
      </c>
      <c r="E63" s="14" t="s">
        <v>1132</v>
      </c>
      <c r="F63" s="14" t="s">
        <v>1133</v>
      </c>
      <c r="G63" s="6">
        <v>384</v>
      </c>
      <c r="H63" s="6" t="s">
        <v>1861</v>
      </c>
      <c r="I63" s="6"/>
      <c r="J63" s="16">
        <v>5402.33</v>
      </c>
      <c r="K63" s="14">
        <v>7.98</v>
      </c>
      <c r="L63" s="126">
        <v>0</v>
      </c>
      <c r="M63" s="126">
        <v>0</v>
      </c>
      <c r="N63" s="6" t="s">
        <v>1264</v>
      </c>
      <c r="O63" s="6" t="s">
        <v>1265</v>
      </c>
      <c r="P63" s="19">
        <v>431398.2</v>
      </c>
      <c r="Q63" s="6"/>
      <c r="R63" s="19">
        <v>183426.45</v>
      </c>
      <c r="S63" s="6"/>
      <c r="T63" s="14"/>
      <c r="U63" s="21">
        <v>45010</v>
      </c>
      <c r="V63" s="6"/>
      <c r="W63" s="6"/>
      <c r="X63" s="6"/>
      <c r="Y63" s="23"/>
      <c r="Z63" s="6"/>
      <c r="AA63" s="6"/>
      <c r="AB63" s="21">
        <f t="shared" si="0"/>
        <v>44950</v>
      </c>
      <c r="AC63" s="6"/>
      <c r="AD63" s="14" t="s">
        <v>1515</v>
      </c>
      <c r="AE63" s="6"/>
      <c r="AF63" s="6"/>
      <c r="AG63" s="6"/>
      <c r="AH63" s="6" t="s">
        <v>1513</v>
      </c>
      <c r="AI63" s="143">
        <f t="shared" si="1"/>
        <v>1123.4328125</v>
      </c>
      <c r="AJ63" s="143">
        <f t="shared" si="2"/>
        <v>477.67304687500001</v>
      </c>
      <c r="AK63" s="143">
        <f t="shared" si="3"/>
        <v>0</v>
      </c>
      <c r="AL63" s="20" t="str">
        <f t="shared" si="4"/>
        <v/>
      </c>
      <c r="AM63" t="e">
        <f t="shared" si="5"/>
        <v>#N/A</v>
      </c>
      <c r="AN63" t="str">
        <f t="shared" si="6"/>
        <v>KPAF-IB-46150-25-03-2021-5402.33</v>
      </c>
    </row>
    <row r="64" spans="1:40" ht="20.100000000000001" hidden="1" customHeight="1" x14ac:dyDescent="0.25">
      <c r="A64" s="14">
        <v>61</v>
      </c>
      <c r="B64" s="35"/>
      <c r="C64" s="6" t="s">
        <v>688</v>
      </c>
      <c r="D64" s="15">
        <v>44281</v>
      </c>
      <c r="E64" s="14" t="s">
        <v>1132</v>
      </c>
      <c r="F64" s="161" t="s">
        <v>1133</v>
      </c>
      <c r="G64" s="6">
        <v>13567.09</v>
      </c>
      <c r="H64" s="6" t="s">
        <v>1861</v>
      </c>
      <c r="I64" s="6"/>
      <c r="J64" s="16" t="s">
        <v>1158</v>
      </c>
      <c r="K64" s="14"/>
      <c r="L64" s="126">
        <v>0</v>
      </c>
      <c r="M64" s="126">
        <v>0</v>
      </c>
      <c r="N64" s="6" t="s">
        <v>1324</v>
      </c>
      <c r="O64" s="6" t="s">
        <v>1266</v>
      </c>
      <c r="P64" s="19">
        <v>7405578</v>
      </c>
      <c r="Q64" s="6"/>
      <c r="R64" s="19">
        <v>2655979</v>
      </c>
      <c r="S64" s="6"/>
      <c r="T64" s="14">
        <v>128473484</v>
      </c>
      <c r="U64" s="21">
        <v>45011</v>
      </c>
      <c r="V64" s="6"/>
      <c r="W64" s="6"/>
      <c r="X64" s="6"/>
      <c r="Y64" s="23"/>
      <c r="Z64" s="6"/>
      <c r="AA64" s="6"/>
      <c r="AB64" s="21">
        <f t="shared" si="0"/>
        <v>44951</v>
      </c>
      <c r="AC64" s="6"/>
      <c r="AD64" s="14"/>
      <c r="AE64" s="6"/>
      <c r="AF64" s="6"/>
      <c r="AG64" s="6"/>
      <c r="AH64" s="6" t="s">
        <v>1513</v>
      </c>
      <c r="AI64" s="143">
        <f t="shared" si="1"/>
        <v>545.84866762142804</v>
      </c>
      <c r="AJ64" s="143">
        <f t="shared" si="2"/>
        <v>195.76629918427608</v>
      </c>
      <c r="AK64" s="143">
        <f t="shared" si="3"/>
        <v>0</v>
      </c>
      <c r="AL64" s="20" t="str">
        <f t="shared" si="4"/>
        <v/>
      </c>
      <c r="AM64" t="e">
        <f t="shared" si="5"/>
        <v>#N/A</v>
      </c>
      <c r="AN64" t="str">
        <f t="shared" si="6"/>
        <v>KAPE-IB-177669-26-03-2021-5402.3300 + 5210.1900</v>
      </c>
    </row>
    <row r="65" spans="1:40" ht="20.100000000000001" hidden="1" customHeight="1" x14ac:dyDescent="0.25">
      <c r="A65" s="14">
        <v>62</v>
      </c>
      <c r="B65" s="35"/>
      <c r="C65" s="6" t="s">
        <v>689</v>
      </c>
      <c r="D65" s="15">
        <v>44284</v>
      </c>
      <c r="E65" s="14" t="s">
        <v>1132</v>
      </c>
      <c r="F65" s="161" t="s">
        <v>1133</v>
      </c>
      <c r="G65" s="6">
        <v>36235</v>
      </c>
      <c r="H65" s="6" t="s">
        <v>1861</v>
      </c>
      <c r="I65" s="6"/>
      <c r="J65" s="16">
        <v>5205.2700000000004</v>
      </c>
      <c r="K65" s="14">
        <v>5.15</v>
      </c>
      <c r="L65" s="126">
        <v>0</v>
      </c>
      <c r="M65" s="126">
        <v>0</v>
      </c>
      <c r="N65" s="6" t="s">
        <v>625</v>
      </c>
      <c r="O65" s="6" t="s">
        <v>1248</v>
      </c>
      <c r="P65" s="19">
        <v>29601219</v>
      </c>
      <c r="Q65" s="6"/>
      <c r="R65" s="19">
        <v>7127530</v>
      </c>
      <c r="S65" s="6"/>
      <c r="T65" s="14">
        <v>128473473</v>
      </c>
      <c r="U65" s="21">
        <v>45014</v>
      </c>
      <c r="V65" s="6"/>
      <c r="W65" s="6"/>
      <c r="X65" s="6"/>
      <c r="Y65" s="23"/>
      <c r="Z65" s="6"/>
      <c r="AA65" s="6"/>
      <c r="AB65" s="21">
        <f t="shared" si="0"/>
        <v>44954</v>
      </c>
      <c r="AC65" s="6"/>
      <c r="AD65" s="14"/>
      <c r="AE65" s="6"/>
      <c r="AF65" s="6"/>
      <c r="AG65" s="6"/>
      <c r="AH65" s="6" t="s">
        <v>1513</v>
      </c>
      <c r="AI65" s="143">
        <f t="shared" si="1"/>
        <v>816.923388988547</v>
      </c>
      <c r="AJ65" s="143">
        <f t="shared" si="2"/>
        <v>196.70291154960674</v>
      </c>
      <c r="AK65" s="143">
        <f t="shared" si="3"/>
        <v>0</v>
      </c>
      <c r="AL65" s="20" t="str">
        <f t="shared" si="4"/>
        <v/>
      </c>
      <c r="AM65" t="e">
        <f t="shared" si="5"/>
        <v>#N/A</v>
      </c>
      <c r="AN65" t="str">
        <f t="shared" si="6"/>
        <v>KAPE-IB-178558-29-03-2021-5205.27</v>
      </c>
    </row>
    <row r="66" spans="1:40" ht="20.100000000000001" hidden="1" customHeight="1" x14ac:dyDescent="0.25">
      <c r="A66" s="14">
        <v>63</v>
      </c>
      <c r="B66" s="35"/>
      <c r="C66" s="6" t="s">
        <v>690</v>
      </c>
      <c r="D66" s="15">
        <v>44285</v>
      </c>
      <c r="E66" s="14" t="s">
        <v>1132</v>
      </c>
      <c r="F66" s="14" t="s">
        <v>1133</v>
      </c>
      <c r="G66" s="6">
        <v>19192.43</v>
      </c>
      <c r="H66" s="6" t="s">
        <v>1861</v>
      </c>
      <c r="I66" s="6"/>
      <c r="J66" s="16">
        <v>5208.1899999999996</v>
      </c>
      <c r="K66" s="14">
        <v>2.0114000000000001</v>
      </c>
      <c r="L66" s="126">
        <v>0</v>
      </c>
      <c r="M66" s="126">
        <v>0</v>
      </c>
      <c r="N66" s="6" t="s">
        <v>1442</v>
      </c>
      <c r="O66" s="6" t="s">
        <v>1267</v>
      </c>
      <c r="P66" s="19">
        <v>6107798.9232000001</v>
      </c>
      <c r="Q66" s="6"/>
      <c r="R66" s="19">
        <v>2553360.8871999998</v>
      </c>
      <c r="S66" s="6"/>
      <c r="T66" s="14"/>
      <c r="U66" s="21">
        <v>45015</v>
      </c>
      <c r="V66" s="6"/>
      <c r="W66" s="6"/>
      <c r="X66" s="6"/>
      <c r="Y66" s="23"/>
      <c r="Z66" s="6"/>
      <c r="AA66" s="6"/>
      <c r="AB66" s="21">
        <f t="shared" si="0"/>
        <v>44955</v>
      </c>
      <c r="AC66" s="6"/>
      <c r="AD66" s="14" t="s">
        <v>1515</v>
      </c>
      <c r="AE66" s="6"/>
      <c r="AF66" s="6"/>
      <c r="AG66" s="6"/>
      <c r="AH66" s="6" t="s">
        <v>1516</v>
      </c>
      <c r="AI66" s="143">
        <f t="shared" si="1"/>
        <v>318.24</v>
      </c>
      <c r="AJ66" s="143">
        <f t="shared" si="2"/>
        <v>133.04</v>
      </c>
      <c r="AK66" s="143">
        <f t="shared" si="3"/>
        <v>0</v>
      </c>
      <c r="AL66" s="20" t="str">
        <f t="shared" si="4"/>
        <v/>
      </c>
      <c r="AM66" t="e">
        <f t="shared" si="5"/>
        <v>#N/A</v>
      </c>
      <c r="AN66" t="str">
        <f t="shared" si="6"/>
        <v>KAPW-IB-143645-30-03-2021-5208.19</v>
      </c>
    </row>
    <row r="67" spans="1:40" ht="20.100000000000001" hidden="1" customHeight="1" x14ac:dyDescent="0.25">
      <c r="A67" s="14">
        <v>64</v>
      </c>
      <c r="B67" s="35"/>
      <c r="C67" s="6" t="s">
        <v>691</v>
      </c>
      <c r="D67" s="15">
        <v>44285</v>
      </c>
      <c r="E67" s="14" t="s">
        <v>1132</v>
      </c>
      <c r="F67" s="14" t="s">
        <v>1133</v>
      </c>
      <c r="G67" s="6">
        <v>58097.33</v>
      </c>
      <c r="H67" s="6" t="s">
        <v>1861</v>
      </c>
      <c r="I67" s="6"/>
      <c r="J67" s="16">
        <v>5208.1899999999996</v>
      </c>
      <c r="K67" s="14">
        <v>1.98</v>
      </c>
      <c r="L67" s="126">
        <v>0</v>
      </c>
      <c r="M67" s="126">
        <v>0</v>
      </c>
      <c r="N67" s="6" t="s">
        <v>1442</v>
      </c>
      <c r="O67" s="6" t="s">
        <v>1268</v>
      </c>
      <c r="P67" s="19">
        <v>3233116.4145</v>
      </c>
      <c r="Q67" s="6"/>
      <c r="R67" s="19">
        <v>1351343.8958000001</v>
      </c>
      <c r="S67" s="6"/>
      <c r="T67" s="14"/>
      <c r="U67" s="21">
        <v>45015</v>
      </c>
      <c r="V67" s="6"/>
      <c r="W67" s="6"/>
      <c r="X67" s="6"/>
      <c r="Y67" s="23"/>
      <c r="Z67" s="6"/>
      <c r="AA67" s="6"/>
      <c r="AB67" s="21">
        <f t="shared" si="0"/>
        <v>44955</v>
      </c>
      <c r="AC67" s="6"/>
      <c r="AD67" s="14" t="s">
        <v>1515</v>
      </c>
      <c r="AE67" s="6"/>
      <c r="AF67" s="6"/>
      <c r="AG67" s="6"/>
      <c r="AH67" s="6" t="s">
        <v>1516</v>
      </c>
      <c r="AI67" s="143">
        <f t="shared" si="1"/>
        <v>55.65</v>
      </c>
      <c r="AJ67" s="143">
        <f t="shared" si="2"/>
        <v>23.26</v>
      </c>
      <c r="AK67" s="143">
        <f t="shared" si="3"/>
        <v>0</v>
      </c>
      <c r="AL67" s="20" t="str">
        <f t="shared" si="4"/>
        <v/>
      </c>
      <c r="AM67" t="e">
        <f t="shared" si="5"/>
        <v>#N/A</v>
      </c>
      <c r="AN67" t="str">
        <f t="shared" si="6"/>
        <v>KAPW-IB-143635-30-03-2021-5208.19</v>
      </c>
    </row>
    <row r="68" spans="1:40" ht="20.100000000000001" hidden="1" customHeight="1" x14ac:dyDescent="0.25">
      <c r="A68" s="14">
        <v>65</v>
      </c>
      <c r="B68" s="35"/>
      <c r="C68" s="6" t="s">
        <v>692</v>
      </c>
      <c r="D68" s="15">
        <v>44286</v>
      </c>
      <c r="E68" s="14" t="s">
        <v>1132</v>
      </c>
      <c r="F68" s="161" t="s">
        <v>1133</v>
      </c>
      <c r="G68" s="6">
        <v>24480</v>
      </c>
      <c r="H68" s="6" t="s">
        <v>1861</v>
      </c>
      <c r="I68" s="6"/>
      <c r="J68" s="16">
        <v>5402.33</v>
      </c>
      <c r="K68" s="14" t="s">
        <v>1159</v>
      </c>
      <c r="L68" s="126">
        <v>0</v>
      </c>
      <c r="M68" s="126">
        <v>0</v>
      </c>
      <c r="N68" s="6" t="s">
        <v>1324</v>
      </c>
      <c r="O68" s="6" t="s">
        <v>1269</v>
      </c>
      <c r="P68" s="19">
        <v>4841456</v>
      </c>
      <c r="Q68" s="6"/>
      <c r="R68" s="19">
        <v>2058524</v>
      </c>
      <c r="S68" s="6"/>
      <c r="T68" s="14">
        <v>128473490</v>
      </c>
      <c r="U68" s="21">
        <v>45016</v>
      </c>
      <c r="V68" s="6"/>
      <c r="W68" s="6"/>
      <c r="X68" s="6"/>
      <c r="Y68" s="23"/>
      <c r="Z68" s="6"/>
      <c r="AA68" s="6"/>
      <c r="AB68" s="21">
        <f t="shared" ref="AB68:AB131" si="7">U68-60</f>
        <v>44956</v>
      </c>
      <c r="AC68" s="6"/>
      <c r="AD68" s="14"/>
      <c r="AE68" s="6"/>
      <c r="AF68" s="6"/>
      <c r="AG68" s="6"/>
      <c r="AH68" s="6" t="s">
        <v>1513</v>
      </c>
      <c r="AI68" s="143">
        <f t="shared" ref="AI68:AI131" si="8">P68/G68</f>
        <v>197.7718954248366</v>
      </c>
      <c r="AJ68" s="143">
        <f t="shared" ref="AJ68:AJ131" si="9">R68/G68</f>
        <v>84.090032679738556</v>
      </c>
      <c r="AK68" s="143">
        <f t="shared" ref="AK68:AK131" si="10">L68*AJ68</f>
        <v>0</v>
      </c>
      <c r="AL68" s="20" t="str">
        <f t="shared" ref="AL68:AL131" si="11">IF(B68&lt;&gt;"",IF(E68="Packing Material",B68+5,B68+30),"")</f>
        <v/>
      </c>
      <c r="AM68" t="e">
        <f t="shared" ref="AM68:AM131" si="12">VLOOKUP(C68,$C$2446:$C$2553,1,0)</f>
        <v>#N/A</v>
      </c>
      <c r="AN68" t="str">
        <f t="shared" si="6"/>
        <v>KAPE-IB-180346-31-03-2021-5402.33</v>
      </c>
    </row>
    <row r="69" spans="1:40" ht="20.100000000000001" hidden="1" customHeight="1" x14ac:dyDescent="0.25">
      <c r="A69" s="14">
        <v>66</v>
      </c>
      <c r="B69" s="35"/>
      <c r="C69" s="6" t="s">
        <v>693</v>
      </c>
      <c r="D69" s="15">
        <v>44286</v>
      </c>
      <c r="E69" s="14" t="s">
        <v>1132</v>
      </c>
      <c r="F69" s="161" t="s">
        <v>1133</v>
      </c>
      <c r="G69" s="6">
        <v>24360</v>
      </c>
      <c r="H69" s="6" t="s">
        <v>1861</v>
      </c>
      <c r="I69" s="6"/>
      <c r="J69" s="16">
        <v>5402.33</v>
      </c>
      <c r="K69" s="14">
        <v>1.26</v>
      </c>
      <c r="L69" s="126">
        <v>0</v>
      </c>
      <c r="M69" s="126">
        <v>0</v>
      </c>
      <c r="N69" s="6" t="s">
        <v>1324</v>
      </c>
      <c r="O69" s="6" t="s">
        <v>1269</v>
      </c>
      <c r="P69" s="19">
        <v>4856265</v>
      </c>
      <c r="Q69" s="6"/>
      <c r="R69" s="19">
        <v>2064820</v>
      </c>
      <c r="S69" s="6"/>
      <c r="T69" s="14">
        <v>128473512</v>
      </c>
      <c r="U69" s="21">
        <v>45016</v>
      </c>
      <c r="V69" s="6"/>
      <c r="W69" s="6"/>
      <c r="X69" s="6"/>
      <c r="Y69" s="23"/>
      <c r="Z69" s="6"/>
      <c r="AA69" s="6"/>
      <c r="AB69" s="21">
        <f t="shared" si="7"/>
        <v>44956</v>
      </c>
      <c r="AC69" s="6"/>
      <c r="AD69" s="14"/>
      <c r="AE69" s="6"/>
      <c r="AF69" s="6"/>
      <c r="AG69" s="6"/>
      <c r="AH69" s="6" t="s">
        <v>1513</v>
      </c>
      <c r="AI69" s="143">
        <f t="shared" si="8"/>
        <v>199.35406403940885</v>
      </c>
      <c r="AJ69" s="143">
        <f t="shared" si="9"/>
        <v>84.762725779967155</v>
      </c>
      <c r="AK69" s="143">
        <f t="shared" si="10"/>
        <v>0</v>
      </c>
      <c r="AL69" s="20" t="str">
        <f t="shared" si="11"/>
        <v/>
      </c>
      <c r="AM69" t="e">
        <f t="shared" si="12"/>
        <v>#N/A</v>
      </c>
      <c r="AN69" t="str">
        <f t="shared" ref="AN69:AN132" si="13">C69&amp;"-"&amp;J69</f>
        <v>KAPE-IB-180339-31-03-2021-5402.33</v>
      </c>
    </row>
    <row r="70" spans="1:40" ht="20.100000000000001" hidden="1" customHeight="1" x14ac:dyDescent="0.25">
      <c r="A70" s="14">
        <v>67</v>
      </c>
      <c r="B70" s="35"/>
      <c r="C70" s="6" t="s">
        <v>694</v>
      </c>
      <c r="D70" s="15">
        <v>44298</v>
      </c>
      <c r="E70" s="14" t="s">
        <v>1132</v>
      </c>
      <c r="F70" s="14" t="s">
        <v>1133</v>
      </c>
      <c r="G70" s="6">
        <v>3072</v>
      </c>
      <c r="H70" s="6" t="s">
        <v>1861</v>
      </c>
      <c r="I70" s="6"/>
      <c r="J70" s="16">
        <v>5402.33</v>
      </c>
      <c r="K70" s="14">
        <v>3.76</v>
      </c>
      <c r="L70" s="126">
        <v>0</v>
      </c>
      <c r="M70" s="126">
        <v>0</v>
      </c>
      <c r="N70" s="6" t="s">
        <v>1264</v>
      </c>
      <c r="O70" s="6" t="s">
        <v>1265</v>
      </c>
      <c r="P70" s="19">
        <v>1808855.04</v>
      </c>
      <c r="Q70" s="6"/>
      <c r="R70" s="19">
        <v>769105.92000000004</v>
      </c>
      <c r="S70" s="6"/>
      <c r="T70" s="14"/>
      <c r="U70" s="21">
        <v>45028</v>
      </c>
      <c r="V70" s="6"/>
      <c r="W70" s="6"/>
      <c r="X70" s="6"/>
      <c r="Y70" s="23"/>
      <c r="Z70" s="6"/>
      <c r="AA70" s="6"/>
      <c r="AB70" s="21">
        <f t="shared" si="7"/>
        <v>44968</v>
      </c>
      <c r="AC70" s="6"/>
      <c r="AD70" s="14" t="s">
        <v>1515</v>
      </c>
      <c r="AE70" s="6"/>
      <c r="AF70" s="6"/>
      <c r="AG70" s="6"/>
      <c r="AH70" s="6" t="s">
        <v>1513</v>
      </c>
      <c r="AI70" s="143">
        <f t="shared" si="8"/>
        <v>588.82000000000005</v>
      </c>
      <c r="AJ70" s="143">
        <f t="shared" si="9"/>
        <v>250.36</v>
      </c>
      <c r="AK70" s="143">
        <f t="shared" si="10"/>
        <v>0</v>
      </c>
      <c r="AL70" s="20" t="str">
        <f t="shared" si="11"/>
        <v/>
      </c>
      <c r="AM70" t="e">
        <f t="shared" si="12"/>
        <v>#N/A</v>
      </c>
      <c r="AN70" t="str">
        <f t="shared" si="13"/>
        <v>KAPW-IB-151007-12-04-2021-5402.33</v>
      </c>
    </row>
    <row r="71" spans="1:40" ht="20.100000000000001" hidden="1" customHeight="1" x14ac:dyDescent="0.25">
      <c r="A71" s="14">
        <v>68</v>
      </c>
      <c r="B71" s="35"/>
      <c r="C71" s="6" t="s">
        <v>695</v>
      </c>
      <c r="D71" s="15">
        <v>44314</v>
      </c>
      <c r="E71" s="14" t="s">
        <v>1132</v>
      </c>
      <c r="F71" s="161" t="s">
        <v>1133</v>
      </c>
      <c r="G71" s="6">
        <v>24120</v>
      </c>
      <c r="H71" s="6" t="s">
        <v>1861</v>
      </c>
      <c r="I71" s="6"/>
      <c r="J71" s="16">
        <v>5402.33</v>
      </c>
      <c r="K71" s="14">
        <v>1.56</v>
      </c>
      <c r="L71" s="126">
        <v>0</v>
      </c>
      <c r="M71" s="126">
        <v>0</v>
      </c>
      <c r="N71" s="6" t="s">
        <v>1324</v>
      </c>
      <c r="O71" s="6" t="s">
        <v>1270</v>
      </c>
      <c r="P71" s="19">
        <v>5936009</v>
      </c>
      <c r="Q71" s="6"/>
      <c r="R71" s="19">
        <v>2523914</v>
      </c>
      <c r="S71" s="6"/>
      <c r="T71" s="14">
        <v>128473562</v>
      </c>
      <c r="U71" s="21">
        <v>45044</v>
      </c>
      <c r="V71" s="6"/>
      <c r="W71" s="6"/>
      <c r="X71" s="6"/>
      <c r="Y71" s="23"/>
      <c r="Z71" s="6"/>
      <c r="AA71" s="6"/>
      <c r="AB71" s="21">
        <f t="shared" si="7"/>
        <v>44984</v>
      </c>
      <c r="AC71" s="6"/>
      <c r="AD71" s="14"/>
      <c r="AE71" s="6"/>
      <c r="AF71" s="6"/>
      <c r="AG71" s="6"/>
      <c r="AH71" s="6" t="s">
        <v>1513</v>
      </c>
      <c r="AI71" s="143">
        <f t="shared" si="8"/>
        <v>246.10319237147596</v>
      </c>
      <c r="AJ71" s="143">
        <f t="shared" si="9"/>
        <v>104.63988391376451</v>
      </c>
      <c r="AK71" s="143">
        <f t="shared" si="10"/>
        <v>0</v>
      </c>
      <c r="AL71" s="20" t="str">
        <f t="shared" si="11"/>
        <v/>
      </c>
      <c r="AM71" t="e">
        <f t="shared" si="12"/>
        <v>#N/A</v>
      </c>
      <c r="AN71" t="str">
        <f t="shared" si="13"/>
        <v>KAPW-IB-159579-28-04-2021-5402.33</v>
      </c>
    </row>
    <row r="72" spans="1:40" ht="20.100000000000001" hidden="1" customHeight="1" x14ac:dyDescent="0.25">
      <c r="A72" s="14">
        <v>69</v>
      </c>
      <c r="B72" s="35"/>
      <c r="C72" s="6" t="s">
        <v>696</v>
      </c>
      <c r="D72" s="15">
        <v>44316</v>
      </c>
      <c r="E72" s="14" t="s">
        <v>1132</v>
      </c>
      <c r="F72" s="161" t="s">
        <v>1133</v>
      </c>
      <c r="G72" s="6">
        <v>24120</v>
      </c>
      <c r="H72" s="6" t="s">
        <v>1861</v>
      </c>
      <c r="I72" s="6"/>
      <c r="J72" s="16">
        <v>5402.33</v>
      </c>
      <c r="K72" s="14">
        <v>1.5</v>
      </c>
      <c r="L72" s="126">
        <v>0</v>
      </c>
      <c r="M72" s="126">
        <v>0</v>
      </c>
      <c r="N72" s="6" t="s">
        <v>1324</v>
      </c>
      <c r="O72" s="6" t="s">
        <v>1271</v>
      </c>
      <c r="P72" s="19">
        <v>5694784</v>
      </c>
      <c r="Q72" s="6"/>
      <c r="R72" s="19">
        <v>2421348</v>
      </c>
      <c r="S72" s="6"/>
      <c r="T72" s="14">
        <v>128473574</v>
      </c>
      <c r="U72" s="21">
        <v>45046</v>
      </c>
      <c r="V72" s="6"/>
      <c r="W72" s="6"/>
      <c r="X72" s="6"/>
      <c r="Y72" s="23"/>
      <c r="Z72" s="6"/>
      <c r="AA72" s="6"/>
      <c r="AB72" s="21">
        <f t="shared" si="7"/>
        <v>44986</v>
      </c>
      <c r="AC72" s="6"/>
      <c r="AD72" s="14"/>
      <c r="AE72" s="6"/>
      <c r="AF72" s="6"/>
      <c r="AG72" s="6"/>
      <c r="AH72" s="6" t="s">
        <v>1513</v>
      </c>
      <c r="AI72" s="143">
        <f t="shared" si="8"/>
        <v>236.10215588723051</v>
      </c>
      <c r="AJ72" s="143">
        <f t="shared" si="9"/>
        <v>100.38756218905472</v>
      </c>
      <c r="AK72" s="143">
        <f t="shared" si="10"/>
        <v>0</v>
      </c>
      <c r="AL72" s="20" t="str">
        <f t="shared" si="11"/>
        <v/>
      </c>
      <c r="AM72" t="e">
        <f t="shared" si="12"/>
        <v>#N/A</v>
      </c>
      <c r="AN72" t="str">
        <f t="shared" si="13"/>
        <v>KAPW-IB-160992-30-04-2021-5402.33</v>
      </c>
    </row>
    <row r="73" spans="1:40" ht="20.100000000000001" hidden="1" customHeight="1" x14ac:dyDescent="0.25">
      <c r="A73" s="14">
        <v>70</v>
      </c>
      <c r="B73" s="35"/>
      <c r="C73" s="6" t="s">
        <v>697</v>
      </c>
      <c r="D73" s="15">
        <v>44316</v>
      </c>
      <c r="E73" s="14" t="s">
        <v>1132</v>
      </c>
      <c r="F73" s="161" t="s">
        <v>1133</v>
      </c>
      <c r="G73" s="6">
        <v>24480</v>
      </c>
      <c r="H73" s="6" t="s">
        <v>1861</v>
      </c>
      <c r="I73" s="6"/>
      <c r="J73" s="16">
        <v>5402.33</v>
      </c>
      <c r="K73" s="14">
        <v>1.26</v>
      </c>
      <c r="L73" s="126">
        <v>0</v>
      </c>
      <c r="M73" s="126">
        <v>0</v>
      </c>
      <c r="N73" s="6" t="s">
        <v>1324</v>
      </c>
      <c r="O73" s="6" t="s">
        <v>1262</v>
      </c>
      <c r="P73" s="19">
        <v>4855016</v>
      </c>
      <c r="Q73" s="6"/>
      <c r="R73" s="19">
        <v>2064290</v>
      </c>
      <c r="S73" s="6"/>
      <c r="T73" s="14">
        <v>128473565</v>
      </c>
      <c r="U73" s="21">
        <v>45046</v>
      </c>
      <c r="V73" s="6"/>
      <c r="W73" s="6"/>
      <c r="X73" s="6"/>
      <c r="Y73" s="23"/>
      <c r="Z73" s="6"/>
      <c r="AA73" s="6"/>
      <c r="AB73" s="21">
        <f t="shared" si="7"/>
        <v>44986</v>
      </c>
      <c r="AC73" s="6"/>
      <c r="AD73" s="14"/>
      <c r="AE73" s="6"/>
      <c r="AF73" s="6"/>
      <c r="AG73" s="6"/>
      <c r="AH73" s="6" t="s">
        <v>1513</v>
      </c>
      <c r="AI73" s="143">
        <f t="shared" si="8"/>
        <v>198.32581699346406</v>
      </c>
      <c r="AJ73" s="143">
        <f t="shared" si="9"/>
        <v>84.325571895424844</v>
      </c>
      <c r="AK73" s="143">
        <f t="shared" si="10"/>
        <v>0</v>
      </c>
      <c r="AL73" s="20" t="str">
        <f t="shared" si="11"/>
        <v/>
      </c>
      <c r="AM73" t="e">
        <f t="shared" si="12"/>
        <v>#N/A</v>
      </c>
      <c r="AN73" t="str">
        <f t="shared" si="13"/>
        <v>KAPE-IB-199413-30-04-2021-5402.33</v>
      </c>
    </row>
    <row r="74" spans="1:40" ht="20.100000000000001" hidden="1" customHeight="1" x14ac:dyDescent="0.25">
      <c r="A74" s="14">
        <v>71</v>
      </c>
      <c r="B74" s="35"/>
      <c r="C74" s="6" t="s">
        <v>698</v>
      </c>
      <c r="D74" s="15">
        <v>44316</v>
      </c>
      <c r="E74" s="14" t="s">
        <v>1132</v>
      </c>
      <c r="F74" s="161" t="s">
        <v>1133</v>
      </c>
      <c r="G74" s="6">
        <v>24320</v>
      </c>
      <c r="H74" s="6" t="s">
        <v>1861</v>
      </c>
      <c r="I74" s="6"/>
      <c r="J74" s="16">
        <v>5402.33</v>
      </c>
      <c r="K74" s="14">
        <v>1.5</v>
      </c>
      <c r="L74" s="126">
        <v>0</v>
      </c>
      <c r="M74" s="126">
        <v>0</v>
      </c>
      <c r="N74" s="6" t="s">
        <v>1324</v>
      </c>
      <c r="O74" s="6" t="s">
        <v>1270</v>
      </c>
      <c r="P74" s="19">
        <v>5742004</v>
      </c>
      <c r="Q74" s="6"/>
      <c r="R74" s="19">
        <v>2441424</v>
      </c>
      <c r="S74" s="6"/>
      <c r="T74" s="14">
        <v>128473575</v>
      </c>
      <c r="U74" s="21">
        <v>45046</v>
      </c>
      <c r="V74" s="6"/>
      <c r="W74" s="6"/>
      <c r="X74" s="6"/>
      <c r="Y74" s="23"/>
      <c r="Z74" s="6"/>
      <c r="AA74" s="6"/>
      <c r="AB74" s="21">
        <f t="shared" si="7"/>
        <v>44986</v>
      </c>
      <c r="AC74" s="6"/>
      <c r="AD74" s="14"/>
      <c r="AE74" s="6"/>
      <c r="AF74" s="6"/>
      <c r="AG74" s="6"/>
      <c r="AH74" s="6" t="s">
        <v>1513</v>
      </c>
      <c r="AI74" s="143">
        <f t="shared" si="8"/>
        <v>236.10213815789473</v>
      </c>
      <c r="AJ74" s="143">
        <f t="shared" si="9"/>
        <v>100.3875</v>
      </c>
      <c r="AK74" s="143">
        <f t="shared" si="10"/>
        <v>0</v>
      </c>
      <c r="AL74" s="20" t="str">
        <f t="shared" si="11"/>
        <v/>
      </c>
      <c r="AM74" t="e">
        <f t="shared" si="12"/>
        <v>#N/A</v>
      </c>
      <c r="AN74" t="str">
        <f t="shared" si="13"/>
        <v>KAPW-IB-161000-30-04-2021-5402.33</v>
      </c>
    </row>
    <row r="75" spans="1:40" ht="20.100000000000001" hidden="1" customHeight="1" x14ac:dyDescent="0.25">
      <c r="A75" s="14">
        <v>72</v>
      </c>
      <c r="B75" s="35"/>
      <c r="C75" s="6" t="s">
        <v>699</v>
      </c>
      <c r="D75" s="15">
        <v>44321</v>
      </c>
      <c r="E75" s="14" t="s">
        <v>1132</v>
      </c>
      <c r="F75" s="161" t="s">
        <v>1133</v>
      </c>
      <c r="G75" s="6">
        <v>24320</v>
      </c>
      <c r="H75" s="6" t="s">
        <v>1861</v>
      </c>
      <c r="I75" s="6"/>
      <c r="J75" s="16">
        <v>5402.33</v>
      </c>
      <c r="K75" s="14">
        <v>1.56</v>
      </c>
      <c r="L75" s="126">
        <v>0</v>
      </c>
      <c r="M75" s="126">
        <v>0</v>
      </c>
      <c r="N75" s="6" t="s">
        <v>1324</v>
      </c>
      <c r="O75" s="6" t="s">
        <v>1270</v>
      </c>
      <c r="P75" s="19">
        <v>5956204</v>
      </c>
      <c r="Q75" s="6"/>
      <c r="R75" s="19">
        <v>2532500</v>
      </c>
      <c r="S75" s="6"/>
      <c r="T75" s="14">
        <v>128473576</v>
      </c>
      <c r="U75" s="21">
        <v>45051</v>
      </c>
      <c r="V75" s="6"/>
      <c r="W75" s="6"/>
      <c r="X75" s="6"/>
      <c r="Y75" s="23"/>
      <c r="Z75" s="6"/>
      <c r="AA75" s="6"/>
      <c r="AB75" s="21">
        <f t="shared" si="7"/>
        <v>44991</v>
      </c>
      <c r="AC75" s="6"/>
      <c r="AD75" s="14"/>
      <c r="AE75" s="6"/>
      <c r="AF75" s="6"/>
      <c r="AG75" s="6"/>
      <c r="AH75" s="6" t="s">
        <v>1513</v>
      </c>
      <c r="AI75" s="143">
        <f t="shared" si="8"/>
        <v>244.90970394736843</v>
      </c>
      <c r="AJ75" s="143">
        <f t="shared" si="9"/>
        <v>104.13240131578948</v>
      </c>
      <c r="AK75" s="143">
        <f t="shared" si="10"/>
        <v>0</v>
      </c>
      <c r="AL75" s="20" t="str">
        <f t="shared" si="11"/>
        <v/>
      </c>
      <c r="AM75" t="e">
        <f t="shared" si="12"/>
        <v>#N/A</v>
      </c>
      <c r="AN75" t="str">
        <f t="shared" si="13"/>
        <v>KAPE-IB-202859-05-05-2021-5402.33</v>
      </c>
    </row>
    <row r="76" spans="1:40" ht="20.100000000000001" hidden="1" customHeight="1" x14ac:dyDescent="0.25">
      <c r="A76" s="14">
        <v>73</v>
      </c>
      <c r="B76" s="35"/>
      <c r="C76" s="6" t="s">
        <v>700</v>
      </c>
      <c r="D76" s="15">
        <v>44321</v>
      </c>
      <c r="E76" s="14" t="s">
        <v>1132</v>
      </c>
      <c r="F76" s="161" t="s">
        <v>1133</v>
      </c>
      <c r="G76" s="6">
        <v>24480</v>
      </c>
      <c r="H76" s="6" t="s">
        <v>1861</v>
      </c>
      <c r="I76" s="6"/>
      <c r="J76" s="16">
        <v>5402.33</v>
      </c>
      <c r="K76" s="14">
        <v>1.26</v>
      </c>
      <c r="L76" s="126">
        <v>0</v>
      </c>
      <c r="M76" s="126">
        <v>0</v>
      </c>
      <c r="N76" s="6" t="s">
        <v>1324</v>
      </c>
      <c r="O76" s="6" t="s">
        <v>1262</v>
      </c>
      <c r="P76" s="19">
        <v>4842430</v>
      </c>
      <c r="Q76" s="6"/>
      <c r="R76" s="19">
        <v>2058938</v>
      </c>
      <c r="S76" s="6"/>
      <c r="T76" s="14">
        <v>128473579</v>
      </c>
      <c r="U76" s="21">
        <v>45051</v>
      </c>
      <c r="V76" s="6"/>
      <c r="W76" s="6"/>
      <c r="X76" s="6"/>
      <c r="Y76" s="23"/>
      <c r="Z76" s="6"/>
      <c r="AA76" s="6"/>
      <c r="AB76" s="21">
        <f t="shared" si="7"/>
        <v>44991</v>
      </c>
      <c r="AC76" s="6"/>
      <c r="AD76" s="14"/>
      <c r="AE76" s="6"/>
      <c r="AF76" s="6"/>
      <c r="AG76" s="6"/>
      <c r="AH76" s="6" t="s">
        <v>1513</v>
      </c>
      <c r="AI76" s="143">
        <f t="shared" si="8"/>
        <v>197.81168300653596</v>
      </c>
      <c r="AJ76" s="143">
        <f t="shared" si="9"/>
        <v>84.106944444444451</v>
      </c>
      <c r="AK76" s="143">
        <f t="shared" si="10"/>
        <v>0</v>
      </c>
      <c r="AL76" s="20" t="str">
        <f t="shared" si="11"/>
        <v/>
      </c>
      <c r="AM76" t="e">
        <f t="shared" si="12"/>
        <v>#N/A</v>
      </c>
      <c r="AN76" t="str">
        <f t="shared" si="13"/>
        <v>KAPE-IB-202929-05-05-2021-5402.33</v>
      </c>
    </row>
    <row r="77" spans="1:40" ht="20.100000000000001" hidden="1" customHeight="1" x14ac:dyDescent="0.25">
      <c r="A77" s="14">
        <v>74</v>
      </c>
      <c r="B77" s="35"/>
      <c r="C77" s="6" t="s">
        <v>701</v>
      </c>
      <c r="D77" s="15">
        <v>44326</v>
      </c>
      <c r="E77" s="14" t="s">
        <v>1132</v>
      </c>
      <c r="F77" s="14" t="s">
        <v>1133</v>
      </c>
      <c r="G77" s="6">
        <v>48300</v>
      </c>
      <c r="H77" s="6" t="s">
        <v>1861</v>
      </c>
      <c r="I77" s="6"/>
      <c r="J77" s="16">
        <v>5402.33</v>
      </c>
      <c r="K77" s="14">
        <v>1.63</v>
      </c>
      <c r="L77" s="126">
        <v>0</v>
      </c>
      <c r="M77" s="126">
        <v>0</v>
      </c>
      <c r="N77" s="6" t="s">
        <v>1324</v>
      </c>
      <c r="O77" s="6" t="s">
        <v>1272</v>
      </c>
      <c r="P77" s="19">
        <v>12295683</v>
      </c>
      <c r="Q77" s="6"/>
      <c r="R77" s="19">
        <v>5227964</v>
      </c>
      <c r="S77" s="6"/>
      <c r="T77" s="14">
        <v>128473600</v>
      </c>
      <c r="U77" s="21">
        <v>45056</v>
      </c>
      <c r="V77" s="6"/>
      <c r="W77" s="6"/>
      <c r="X77" s="6"/>
      <c r="Y77" s="23"/>
      <c r="Z77" s="6"/>
      <c r="AA77" s="6"/>
      <c r="AB77" s="21">
        <f t="shared" si="7"/>
        <v>44996</v>
      </c>
      <c r="AC77" s="6"/>
      <c r="AD77" s="14"/>
      <c r="AE77" s="6"/>
      <c r="AF77" s="6"/>
      <c r="AG77" s="6"/>
      <c r="AH77" s="6" t="s">
        <v>1513</v>
      </c>
      <c r="AI77" s="143">
        <f t="shared" si="8"/>
        <v>254.56900621118012</v>
      </c>
      <c r="AJ77" s="143">
        <f t="shared" si="9"/>
        <v>108.23942028985508</v>
      </c>
      <c r="AK77" s="143">
        <f t="shared" si="10"/>
        <v>0</v>
      </c>
      <c r="AL77" s="20" t="str">
        <f t="shared" si="11"/>
        <v/>
      </c>
      <c r="AM77" t="e">
        <f t="shared" si="12"/>
        <v>#N/A</v>
      </c>
      <c r="AN77" t="str">
        <f t="shared" si="13"/>
        <v>KAPW-IB-165977-10-05-2021-5402.33</v>
      </c>
    </row>
    <row r="78" spans="1:40" ht="20.100000000000001" hidden="1" customHeight="1" x14ac:dyDescent="0.25">
      <c r="A78" s="14">
        <v>75</v>
      </c>
      <c r="B78" s="35"/>
      <c r="C78" s="6" t="s">
        <v>702</v>
      </c>
      <c r="D78" s="15">
        <v>44327</v>
      </c>
      <c r="E78" s="14" t="s">
        <v>1132</v>
      </c>
      <c r="F78" s="14" t="s">
        <v>1133</v>
      </c>
      <c r="G78" s="6">
        <v>24480</v>
      </c>
      <c r="H78" s="6" t="s">
        <v>1861</v>
      </c>
      <c r="I78" s="6"/>
      <c r="J78" s="16">
        <v>5402.33</v>
      </c>
      <c r="K78" s="14">
        <v>1.26</v>
      </c>
      <c r="L78" s="126">
        <v>0</v>
      </c>
      <c r="M78" s="126">
        <v>0</v>
      </c>
      <c r="N78" s="6" t="s">
        <v>1324</v>
      </c>
      <c r="O78" s="6" t="s">
        <v>1273</v>
      </c>
      <c r="P78" s="19">
        <v>4817174.4000000004</v>
      </c>
      <c r="Q78" s="6"/>
      <c r="R78" s="19">
        <v>2048241.6</v>
      </c>
      <c r="S78" s="6"/>
      <c r="T78" s="14"/>
      <c r="U78" s="21">
        <v>45057</v>
      </c>
      <c r="V78" s="6"/>
      <c r="W78" s="6"/>
      <c r="X78" s="6"/>
      <c r="Y78" s="23"/>
      <c r="Z78" s="6"/>
      <c r="AA78" s="6"/>
      <c r="AB78" s="21">
        <f t="shared" si="7"/>
        <v>44997</v>
      </c>
      <c r="AC78" s="6"/>
      <c r="AD78" s="14"/>
      <c r="AE78" s="6"/>
      <c r="AF78" s="6"/>
      <c r="AG78" s="6"/>
      <c r="AH78" s="6" t="s">
        <v>1513</v>
      </c>
      <c r="AI78" s="143">
        <f t="shared" si="8"/>
        <v>196.78</v>
      </c>
      <c r="AJ78" s="143">
        <f t="shared" si="9"/>
        <v>83.67</v>
      </c>
      <c r="AK78" s="143">
        <f t="shared" si="10"/>
        <v>0</v>
      </c>
      <c r="AL78" s="20" t="str">
        <f t="shared" si="11"/>
        <v/>
      </c>
      <c r="AM78" t="e">
        <f t="shared" si="12"/>
        <v>#N/A</v>
      </c>
      <c r="AN78" t="str">
        <f t="shared" si="13"/>
        <v>KAPE-IB-206931-11-05-2021-5402.33</v>
      </c>
    </row>
    <row r="79" spans="1:40" ht="20.100000000000001" hidden="1" customHeight="1" x14ac:dyDescent="0.25">
      <c r="A79" s="14">
        <v>76</v>
      </c>
      <c r="B79" s="35"/>
      <c r="C79" s="6" t="s">
        <v>703</v>
      </c>
      <c r="D79" s="15">
        <v>44333</v>
      </c>
      <c r="E79" s="14" t="s">
        <v>1132</v>
      </c>
      <c r="F79" s="161" t="s">
        <v>1133</v>
      </c>
      <c r="G79" s="6">
        <v>96000</v>
      </c>
      <c r="H79" s="6" t="s">
        <v>1861</v>
      </c>
      <c r="I79" s="6"/>
      <c r="J79" s="16">
        <v>2847</v>
      </c>
      <c r="K79" s="14">
        <v>0.46</v>
      </c>
      <c r="L79" s="126">
        <v>0</v>
      </c>
      <c r="M79" s="126">
        <v>0</v>
      </c>
      <c r="N79" s="6" t="s">
        <v>557</v>
      </c>
      <c r="O79" s="6" t="s">
        <v>1274</v>
      </c>
      <c r="P79" s="19">
        <v>6896790</v>
      </c>
      <c r="Q79" s="6"/>
      <c r="R79" s="19">
        <v>2149640</v>
      </c>
      <c r="S79" s="6"/>
      <c r="T79" s="14">
        <v>128473596</v>
      </c>
      <c r="U79" s="21">
        <v>45063</v>
      </c>
      <c r="V79" s="6"/>
      <c r="W79" s="6"/>
      <c r="X79" s="6"/>
      <c r="Y79" s="23"/>
      <c r="Z79" s="6"/>
      <c r="AA79" s="6"/>
      <c r="AB79" s="21">
        <f t="shared" si="7"/>
        <v>45003</v>
      </c>
      <c r="AC79" s="6"/>
      <c r="AD79" s="14"/>
      <c r="AE79" s="6"/>
      <c r="AF79" s="6"/>
      <c r="AG79" s="6"/>
      <c r="AH79" s="6" t="s">
        <v>1517</v>
      </c>
      <c r="AI79" s="143">
        <f t="shared" si="8"/>
        <v>71.841562499999995</v>
      </c>
      <c r="AJ79" s="143">
        <f t="shared" si="9"/>
        <v>22.392083333333332</v>
      </c>
      <c r="AK79" s="143">
        <f t="shared" si="10"/>
        <v>0</v>
      </c>
      <c r="AL79" s="20" t="str">
        <f t="shared" si="11"/>
        <v/>
      </c>
      <c r="AM79" t="e">
        <f t="shared" si="12"/>
        <v>#N/A</v>
      </c>
      <c r="AN79" t="str">
        <f t="shared" si="13"/>
        <v>KAPW-IB-167110-17-05-2021-2847</v>
      </c>
    </row>
    <row r="80" spans="1:40" ht="20.100000000000001" hidden="1" customHeight="1" x14ac:dyDescent="0.25">
      <c r="A80" s="14">
        <v>77</v>
      </c>
      <c r="B80" s="35"/>
      <c r="C80" s="6" t="s">
        <v>704</v>
      </c>
      <c r="D80" s="15">
        <v>44336</v>
      </c>
      <c r="E80" s="14" t="s">
        <v>1132</v>
      </c>
      <c r="F80" s="14" t="s">
        <v>1133</v>
      </c>
      <c r="G80" s="6">
        <v>24120</v>
      </c>
      <c r="H80" s="6" t="s">
        <v>1861</v>
      </c>
      <c r="I80" s="6"/>
      <c r="J80" s="16">
        <v>5402.33</v>
      </c>
      <c r="K80" s="14">
        <v>1.5</v>
      </c>
      <c r="L80" s="126">
        <v>0</v>
      </c>
      <c r="M80" s="126">
        <v>0</v>
      </c>
      <c r="N80" s="6" t="s">
        <v>1324</v>
      </c>
      <c r="O80" s="6" t="s">
        <v>1271</v>
      </c>
      <c r="P80" s="19">
        <v>5659758</v>
      </c>
      <c r="Q80" s="6"/>
      <c r="R80" s="19">
        <v>2406452.4</v>
      </c>
      <c r="S80" s="6"/>
      <c r="T80" s="14"/>
      <c r="U80" s="21">
        <v>45066</v>
      </c>
      <c r="V80" s="6"/>
      <c r="W80" s="6"/>
      <c r="X80" s="6"/>
      <c r="Y80" s="23"/>
      <c r="Z80" s="6"/>
      <c r="AA80" s="6"/>
      <c r="AB80" s="21">
        <f t="shared" si="7"/>
        <v>45006</v>
      </c>
      <c r="AC80" s="6"/>
      <c r="AD80" s="14"/>
      <c r="AE80" s="6"/>
      <c r="AF80" s="6"/>
      <c r="AG80" s="6"/>
      <c r="AH80" s="6" t="s">
        <v>1513</v>
      </c>
      <c r="AI80" s="143">
        <f t="shared" si="8"/>
        <v>234.65</v>
      </c>
      <c r="AJ80" s="143">
        <f t="shared" si="9"/>
        <v>99.77</v>
      </c>
      <c r="AK80" s="143">
        <f t="shared" si="10"/>
        <v>0</v>
      </c>
      <c r="AL80" s="20" t="str">
        <f t="shared" si="11"/>
        <v/>
      </c>
      <c r="AM80" t="e">
        <f t="shared" si="12"/>
        <v>#N/A</v>
      </c>
      <c r="AN80" t="str">
        <f t="shared" si="13"/>
        <v>KAPE-IB-212309-20-05-2021-5402.33</v>
      </c>
    </row>
    <row r="81" spans="1:40" ht="20.100000000000001" hidden="1" customHeight="1" x14ac:dyDescent="0.25">
      <c r="A81" s="14">
        <v>78</v>
      </c>
      <c r="B81" s="35"/>
      <c r="C81" s="6" t="s">
        <v>705</v>
      </c>
      <c r="D81" s="15">
        <v>44337</v>
      </c>
      <c r="E81" s="14" t="s">
        <v>1132</v>
      </c>
      <c r="F81" s="161" t="s">
        <v>1133</v>
      </c>
      <c r="G81" s="6">
        <v>857</v>
      </c>
      <c r="H81" s="6" t="s">
        <v>1861</v>
      </c>
      <c r="I81" s="6"/>
      <c r="J81" s="16">
        <v>5407.52</v>
      </c>
      <c r="K81" s="14">
        <v>8.4700000000000006</v>
      </c>
      <c r="L81" s="126">
        <v>0</v>
      </c>
      <c r="M81" s="126">
        <v>0</v>
      </c>
      <c r="N81" s="6" t="s">
        <v>1378</v>
      </c>
      <c r="O81" s="6" t="s">
        <v>1275</v>
      </c>
      <c r="P81" s="19">
        <v>1138673</v>
      </c>
      <c r="Q81" s="6"/>
      <c r="R81" s="19">
        <v>422188</v>
      </c>
      <c r="S81" s="6"/>
      <c r="T81" s="14">
        <v>128473618</v>
      </c>
      <c r="U81" s="21">
        <v>45067</v>
      </c>
      <c r="V81" s="6"/>
      <c r="W81" s="6"/>
      <c r="X81" s="6"/>
      <c r="Y81" s="23"/>
      <c r="Z81" s="6"/>
      <c r="AA81" s="6"/>
      <c r="AB81" s="21">
        <f t="shared" si="7"/>
        <v>45007</v>
      </c>
      <c r="AC81" s="6"/>
      <c r="AD81" s="14"/>
      <c r="AE81" s="6"/>
      <c r="AF81" s="6"/>
      <c r="AG81" s="6"/>
      <c r="AH81" s="6" t="s">
        <v>1516</v>
      </c>
      <c r="AI81" s="143">
        <f t="shared" si="8"/>
        <v>1328.6732788798133</v>
      </c>
      <c r="AJ81" s="143">
        <f t="shared" si="9"/>
        <v>492.63477246207702</v>
      </c>
      <c r="AK81" s="143">
        <f t="shared" si="10"/>
        <v>0</v>
      </c>
      <c r="AL81" s="20" t="str">
        <f t="shared" si="11"/>
        <v/>
      </c>
      <c r="AM81" t="e">
        <f t="shared" si="12"/>
        <v>#N/A</v>
      </c>
      <c r="AN81" t="str">
        <f t="shared" si="13"/>
        <v>KAPE-IB-214158-21-05-2021-5407.52</v>
      </c>
    </row>
    <row r="82" spans="1:40" ht="20.100000000000001" hidden="1" customHeight="1" x14ac:dyDescent="0.25">
      <c r="A82" s="14">
        <v>79</v>
      </c>
      <c r="B82" s="35"/>
      <c r="C82" s="6" t="s">
        <v>706</v>
      </c>
      <c r="D82" s="15">
        <v>44340</v>
      </c>
      <c r="E82" s="14" t="s">
        <v>1132</v>
      </c>
      <c r="F82" s="161" t="s">
        <v>1133</v>
      </c>
      <c r="G82" s="6">
        <v>11000</v>
      </c>
      <c r="H82" s="6" t="s">
        <v>1861</v>
      </c>
      <c r="I82" s="6"/>
      <c r="J82" s="16">
        <v>5407.52</v>
      </c>
      <c r="K82" s="14">
        <v>5.38</v>
      </c>
      <c r="L82" s="126">
        <v>0</v>
      </c>
      <c r="M82" s="126">
        <v>0</v>
      </c>
      <c r="N82" s="6" t="s">
        <v>1378</v>
      </c>
      <c r="O82" s="6" t="s">
        <v>1276</v>
      </c>
      <c r="P82" s="19">
        <v>9296997</v>
      </c>
      <c r="Q82" s="6"/>
      <c r="R82" s="19">
        <v>3447067</v>
      </c>
      <c r="S82" s="6"/>
      <c r="T82" s="14">
        <v>128473607</v>
      </c>
      <c r="U82" s="21">
        <v>45070</v>
      </c>
      <c r="V82" s="6"/>
      <c r="W82" s="6"/>
      <c r="X82" s="6"/>
      <c r="Y82" s="23"/>
      <c r="Z82" s="6"/>
      <c r="AA82" s="6"/>
      <c r="AB82" s="21">
        <f t="shared" si="7"/>
        <v>45010</v>
      </c>
      <c r="AC82" s="6"/>
      <c r="AD82" s="14"/>
      <c r="AE82" s="6"/>
      <c r="AF82" s="6"/>
      <c r="AG82" s="6"/>
      <c r="AH82" s="6" t="s">
        <v>1516</v>
      </c>
      <c r="AI82" s="143">
        <f t="shared" si="8"/>
        <v>845.18154545454547</v>
      </c>
      <c r="AJ82" s="143">
        <f t="shared" si="9"/>
        <v>313.36972727272729</v>
      </c>
      <c r="AK82" s="143">
        <f t="shared" si="10"/>
        <v>0</v>
      </c>
      <c r="AL82" s="20" t="str">
        <f t="shared" si="11"/>
        <v/>
      </c>
      <c r="AM82" t="e">
        <f t="shared" si="12"/>
        <v>#N/A</v>
      </c>
      <c r="AN82" t="str">
        <f t="shared" si="13"/>
        <v>KAPE-IB-215171-24-05-2021-5407.52</v>
      </c>
    </row>
    <row r="83" spans="1:40" ht="20.100000000000001" hidden="1" customHeight="1" x14ac:dyDescent="0.25">
      <c r="A83" s="14">
        <v>80</v>
      </c>
      <c r="B83" s="35"/>
      <c r="C83" s="6" t="s">
        <v>707</v>
      </c>
      <c r="D83" s="15">
        <v>44340</v>
      </c>
      <c r="E83" s="14" t="s">
        <v>563</v>
      </c>
      <c r="F83" s="161" t="s">
        <v>1133</v>
      </c>
      <c r="G83" s="6">
        <v>36778.980000000003</v>
      </c>
      <c r="H83" s="6" t="s">
        <v>1861</v>
      </c>
      <c r="I83" s="6"/>
      <c r="J83" s="16">
        <v>4810.29</v>
      </c>
      <c r="K83" s="14">
        <v>0.92</v>
      </c>
      <c r="L83" s="126">
        <v>0</v>
      </c>
      <c r="M83" s="126">
        <v>0</v>
      </c>
      <c r="N83" s="6" t="s">
        <v>563</v>
      </c>
      <c r="O83" s="6" t="s">
        <v>1277</v>
      </c>
      <c r="P83" s="19">
        <v>5313857</v>
      </c>
      <c r="Q83" s="6"/>
      <c r="R83" s="19">
        <v>2296011</v>
      </c>
      <c r="S83" s="6"/>
      <c r="T83" s="14">
        <v>128473620</v>
      </c>
      <c r="U83" s="21">
        <v>45070</v>
      </c>
      <c r="V83" s="6"/>
      <c r="W83" s="6"/>
      <c r="X83" s="6"/>
      <c r="Y83" s="23"/>
      <c r="Z83" s="6"/>
      <c r="AA83" s="6"/>
      <c r="AB83" s="21">
        <f t="shared" si="7"/>
        <v>45010</v>
      </c>
      <c r="AC83" s="6"/>
      <c r="AD83" s="14"/>
      <c r="AE83" s="6"/>
      <c r="AF83" s="6"/>
      <c r="AG83" s="6"/>
      <c r="AH83" s="6" t="s">
        <v>563</v>
      </c>
      <c r="AI83" s="143">
        <f t="shared" si="8"/>
        <v>144.48081485674697</v>
      </c>
      <c r="AJ83" s="143">
        <f t="shared" si="9"/>
        <v>62.427261441181884</v>
      </c>
      <c r="AK83" s="143">
        <f t="shared" si="10"/>
        <v>0</v>
      </c>
      <c r="AL83" s="20" t="str">
        <f t="shared" si="11"/>
        <v/>
      </c>
      <c r="AM83" t="e">
        <f t="shared" si="12"/>
        <v>#N/A</v>
      </c>
      <c r="AN83" t="str">
        <f t="shared" si="13"/>
        <v>KAPW-IB-172242-24-05-2021-4810.29</v>
      </c>
    </row>
    <row r="84" spans="1:40" ht="20.100000000000001" hidden="1" customHeight="1" x14ac:dyDescent="0.25">
      <c r="A84" s="14">
        <v>81</v>
      </c>
      <c r="B84" s="35"/>
      <c r="C84" s="6" t="s">
        <v>708</v>
      </c>
      <c r="D84" s="15">
        <v>44341</v>
      </c>
      <c r="E84" s="14" t="s">
        <v>563</v>
      </c>
      <c r="F84" s="161" t="s">
        <v>1133</v>
      </c>
      <c r="G84" s="6">
        <v>3766</v>
      </c>
      <c r="H84" s="6" t="s">
        <v>1861</v>
      </c>
      <c r="I84" s="6"/>
      <c r="J84" s="16">
        <v>5807.1019999999999</v>
      </c>
      <c r="K84" s="14">
        <v>3.58</v>
      </c>
      <c r="L84" s="126">
        <v>0</v>
      </c>
      <c r="M84" s="126">
        <v>0</v>
      </c>
      <c r="N84" s="6" t="s">
        <v>563</v>
      </c>
      <c r="O84" s="6" t="s">
        <v>1278</v>
      </c>
      <c r="P84" s="19">
        <v>2117102</v>
      </c>
      <c r="Q84" s="6"/>
      <c r="R84" s="19">
        <v>885033</v>
      </c>
      <c r="S84" s="6"/>
      <c r="T84" s="14">
        <v>128473624</v>
      </c>
      <c r="U84" s="21">
        <v>45071</v>
      </c>
      <c r="V84" s="6"/>
      <c r="W84" s="6"/>
      <c r="X84" s="6"/>
      <c r="Y84" s="23"/>
      <c r="Z84" s="6"/>
      <c r="AA84" s="6"/>
      <c r="AB84" s="21">
        <f t="shared" si="7"/>
        <v>45011</v>
      </c>
      <c r="AC84" s="6"/>
      <c r="AD84" s="14"/>
      <c r="AE84" s="6"/>
      <c r="AF84" s="6"/>
      <c r="AG84" s="6"/>
      <c r="AH84" s="6" t="s">
        <v>563</v>
      </c>
      <c r="AI84" s="143">
        <f t="shared" si="8"/>
        <v>562.16197557089754</v>
      </c>
      <c r="AJ84" s="143">
        <f t="shared" si="9"/>
        <v>235.006107275624</v>
      </c>
      <c r="AK84" s="143">
        <f t="shared" si="10"/>
        <v>0</v>
      </c>
      <c r="AL84" s="20" t="str">
        <f t="shared" si="11"/>
        <v/>
      </c>
      <c r="AM84" t="e">
        <f t="shared" si="12"/>
        <v>#N/A</v>
      </c>
      <c r="AN84" t="str">
        <f t="shared" si="13"/>
        <v>KAPW-IB-172685-25-05-2021-5807.102</v>
      </c>
    </row>
    <row r="85" spans="1:40" ht="20.100000000000001" hidden="1" customHeight="1" x14ac:dyDescent="0.25">
      <c r="A85" s="14">
        <v>82</v>
      </c>
      <c r="B85" s="35"/>
      <c r="C85" s="6" t="s">
        <v>709</v>
      </c>
      <c r="D85" s="15">
        <v>44341</v>
      </c>
      <c r="E85" s="14" t="s">
        <v>1132</v>
      </c>
      <c r="F85" s="14" t="s">
        <v>1133</v>
      </c>
      <c r="G85" s="6">
        <v>48440</v>
      </c>
      <c r="H85" s="6" t="s">
        <v>1861</v>
      </c>
      <c r="I85" s="6"/>
      <c r="J85" s="16">
        <v>5402.33</v>
      </c>
      <c r="K85" s="14">
        <v>1.5</v>
      </c>
      <c r="L85" s="126">
        <v>0</v>
      </c>
      <c r="M85" s="126">
        <v>0</v>
      </c>
      <c r="N85" s="6" t="s">
        <v>1324</v>
      </c>
      <c r="O85" s="6" t="s">
        <v>1271</v>
      </c>
      <c r="P85" s="19">
        <v>11407135.6</v>
      </c>
      <c r="Q85" s="6"/>
      <c r="R85" s="19">
        <v>4850297.2</v>
      </c>
      <c r="S85" s="6"/>
      <c r="T85" s="14"/>
      <c r="U85" s="21">
        <v>45071</v>
      </c>
      <c r="V85" s="6"/>
      <c r="W85" s="6"/>
      <c r="X85" s="6"/>
      <c r="Y85" s="23"/>
      <c r="Z85" s="6"/>
      <c r="AA85" s="6"/>
      <c r="AB85" s="21">
        <f t="shared" si="7"/>
        <v>45011</v>
      </c>
      <c r="AC85" s="6"/>
      <c r="AD85" s="14"/>
      <c r="AE85" s="6"/>
      <c r="AF85" s="6"/>
      <c r="AG85" s="6"/>
      <c r="AH85" s="6" t="s">
        <v>1513</v>
      </c>
      <c r="AI85" s="143">
        <f t="shared" si="8"/>
        <v>235.48999999999998</v>
      </c>
      <c r="AJ85" s="143">
        <f t="shared" si="9"/>
        <v>100.13000000000001</v>
      </c>
      <c r="AK85" s="143">
        <f t="shared" si="10"/>
        <v>0</v>
      </c>
      <c r="AL85" s="20" t="str">
        <f t="shared" si="11"/>
        <v/>
      </c>
      <c r="AM85" t="e">
        <f t="shared" si="12"/>
        <v>#N/A</v>
      </c>
      <c r="AN85" t="str">
        <f t="shared" si="13"/>
        <v>KAPE-IB-216515-25-05-2021-5402.33</v>
      </c>
    </row>
    <row r="86" spans="1:40" ht="20.100000000000001" hidden="1" customHeight="1" x14ac:dyDescent="0.25">
      <c r="A86" s="14">
        <v>83</v>
      </c>
      <c r="B86" s="35"/>
      <c r="C86" s="6" t="s">
        <v>710</v>
      </c>
      <c r="D86" s="15">
        <v>44347</v>
      </c>
      <c r="E86" s="14" t="s">
        <v>1132</v>
      </c>
      <c r="F86" s="14" t="s">
        <v>1133</v>
      </c>
      <c r="G86" s="6">
        <v>21536</v>
      </c>
      <c r="H86" s="6" t="s">
        <v>1861</v>
      </c>
      <c r="I86" s="6"/>
      <c r="J86" s="16">
        <v>5402.33</v>
      </c>
      <c r="K86" s="14">
        <v>1.47</v>
      </c>
      <c r="L86" s="126">
        <v>0</v>
      </c>
      <c r="M86" s="126">
        <v>0</v>
      </c>
      <c r="N86" s="6" t="s">
        <v>1324</v>
      </c>
      <c r="O86" s="6" t="s">
        <v>1271</v>
      </c>
      <c r="P86" s="19">
        <v>5016811.2</v>
      </c>
      <c r="Q86" s="6"/>
      <c r="R86" s="19">
        <v>2133140.7999999998</v>
      </c>
      <c r="S86" s="6"/>
      <c r="T86" s="14"/>
      <c r="U86" s="21">
        <v>45077</v>
      </c>
      <c r="V86" s="6"/>
      <c r="W86" s="6"/>
      <c r="X86" s="6"/>
      <c r="Y86" s="23"/>
      <c r="Z86" s="6"/>
      <c r="AA86" s="6"/>
      <c r="AB86" s="21">
        <f t="shared" si="7"/>
        <v>45017</v>
      </c>
      <c r="AC86" s="6"/>
      <c r="AD86" s="14"/>
      <c r="AE86" s="6"/>
      <c r="AF86" s="6"/>
      <c r="AG86" s="6"/>
      <c r="AH86" s="6" t="s">
        <v>1513</v>
      </c>
      <c r="AI86" s="143">
        <f t="shared" si="8"/>
        <v>232.95000000000002</v>
      </c>
      <c r="AJ86" s="143">
        <f t="shared" si="9"/>
        <v>99.05</v>
      </c>
      <c r="AK86" s="143">
        <f t="shared" si="10"/>
        <v>0</v>
      </c>
      <c r="AL86" s="20" t="str">
        <f t="shared" si="11"/>
        <v/>
      </c>
      <c r="AM86" t="e">
        <f t="shared" si="12"/>
        <v>#N/A</v>
      </c>
      <c r="AN86" t="str">
        <f t="shared" si="13"/>
        <v>KAPE-IB-220173-31-05-2021-5402.33</v>
      </c>
    </row>
    <row r="87" spans="1:40" ht="20.100000000000001" hidden="1" customHeight="1" x14ac:dyDescent="0.25">
      <c r="A87" s="14">
        <v>84</v>
      </c>
      <c r="B87" s="35"/>
      <c r="C87" s="6" t="s">
        <v>711</v>
      </c>
      <c r="D87" s="15">
        <v>44356</v>
      </c>
      <c r="E87" s="14" t="s">
        <v>1132</v>
      </c>
      <c r="F87" s="14" t="s">
        <v>1133</v>
      </c>
      <c r="G87" s="6">
        <v>115.2</v>
      </c>
      <c r="H87" s="6" t="s">
        <v>1861</v>
      </c>
      <c r="I87" s="6"/>
      <c r="J87" s="16">
        <v>5402.33</v>
      </c>
      <c r="K87" s="14">
        <v>33.28</v>
      </c>
      <c r="L87" s="126">
        <v>0</v>
      </c>
      <c r="M87" s="126">
        <v>0</v>
      </c>
      <c r="N87" s="6" t="s">
        <v>621</v>
      </c>
      <c r="O87" s="6" t="s">
        <v>1279</v>
      </c>
      <c r="P87" s="19">
        <v>609367.67999999993</v>
      </c>
      <c r="Q87" s="6"/>
      <c r="R87" s="19">
        <v>189932.54399999999</v>
      </c>
      <c r="S87" s="6"/>
      <c r="T87" s="14"/>
      <c r="U87" s="21">
        <v>45086</v>
      </c>
      <c r="V87" s="6"/>
      <c r="W87" s="6"/>
      <c r="X87" s="6"/>
      <c r="Y87" s="23"/>
      <c r="Z87" s="6"/>
      <c r="AA87" s="6"/>
      <c r="AB87" s="21">
        <f t="shared" si="7"/>
        <v>45026</v>
      </c>
      <c r="AC87" s="6"/>
      <c r="AD87" s="14" t="s">
        <v>1515</v>
      </c>
      <c r="AE87" s="6"/>
      <c r="AF87" s="6"/>
      <c r="AG87" s="6"/>
      <c r="AH87" s="6" t="s">
        <v>1513</v>
      </c>
      <c r="AI87" s="143">
        <f t="shared" si="8"/>
        <v>5289.65</v>
      </c>
      <c r="AJ87" s="143">
        <f t="shared" si="9"/>
        <v>1648.7199999999998</v>
      </c>
      <c r="AK87" s="143">
        <f t="shared" si="10"/>
        <v>0</v>
      </c>
      <c r="AL87" s="20" t="str">
        <f t="shared" si="11"/>
        <v/>
      </c>
      <c r="AM87" t="e">
        <f t="shared" si="12"/>
        <v>#N/A</v>
      </c>
      <c r="AN87" t="str">
        <f t="shared" si="13"/>
        <v>KPAF-IB-60011-09-06-2021-5402.33</v>
      </c>
    </row>
    <row r="88" spans="1:40" ht="20.100000000000001" hidden="1" customHeight="1" x14ac:dyDescent="0.25">
      <c r="A88" s="14">
        <v>85</v>
      </c>
      <c r="B88" s="35"/>
      <c r="C88" s="6" t="s">
        <v>712</v>
      </c>
      <c r="D88" s="15">
        <v>44357</v>
      </c>
      <c r="E88" s="14" t="s">
        <v>1132</v>
      </c>
      <c r="F88" s="161" t="s">
        <v>1133</v>
      </c>
      <c r="G88" s="6">
        <v>97950</v>
      </c>
      <c r="H88" s="6" t="s">
        <v>1861</v>
      </c>
      <c r="I88" s="6"/>
      <c r="J88" s="16">
        <v>1108.19</v>
      </c>
      <c r="K88" s="14">
        <v>0.42499999999999999</v>
      </c>
      <c r="L88" s="126">
        <v>0</v>
      </c>
      <c r="M88" s="126">
        <v>0</v>
      </c>
      <c r="N88" s="6" t="s">
        <v>557</v>
      </c>
      <c r="O88" s="6" t="s">
        <v>1280</v>
      </c>
      <c r="P88" s="19">
        <v>8082376</v>
      </c>
      <c r="Q88" s="6"/>
      <c r="R88" s="19">
        <v>3106413</v>
      </c>
      <c r="S88" s="6"/>
      <c r="T88" s="14">
        <v>128473625</v>
      </c>
      <c r="U88" s="21">
        <v>45087</v>
      </c>
      <c r="V88" s="6"/>
      <c r="W88" s="6"/>
      <c r="X88" s="6"/>
      <c r="Y88" s="23"/>
      <c r="Z88" s="6"/>
      <c r="AA88" s="6"/>
      <c r="AB88" s="21">
        <f t="shared" si="7"/>
        <v>45027</v>
      </c>
      <c r="AC88" s="6"/>
      <c r="AD88" s="14"/>
      <c r="AE88" s="6"/>
      <c r="AF88" s="6"/>
      <c r="AG88" s="6"/>
      <c r="AH88" s="6" t="s">
        <v>1517</v>
      </c>
      <c r="AI88" s="143">
        <f t="shared" si="8"/>
        <v>82.515324144971927</v>
      </c>
      <c r="AJ88" s="143">
        <f t="shared" si="9"/>
        <v>31.714272588055131</v>
      </c>
      <c r="AK88" s="143">
        <f t="shared" si="10"/>
        <v>0</v>
      </c>
      <c r="AL88" s="20" t="str">
        <f t="shared" si="11"/>
        <v/>
      </c>
      <c r="AM88" t="e">
        <f t="shared" si="12"/>
        <v>#N/A</v>
      </c>
      <c r="AN88" t="str">
        <f t="shared" si="13"/>
        <v>KAPE-IB-228125-10-06-2021-1108.19</v>
      </c>
    </row>
    <row r="89" spans="1:40" ht="20.100000000000001" hidden="1" customHeight="1" x14ac:dyDescent="0.25">
      <c r="A89" s="14">
        <v>86</v>
      </c>
      <c r="B89" s="35"/>
      <c r="C89" s="6" t="s">
        <v>713</v>
      </c>
      <c r="D89" s="15">
        <v>44359</v>
      </c>
      <c r="E89" s="14" t="s">
        <v>1132</v>
      </c>
      <c r="F89" s="14" t="s">
        <v>1133</v>
      </c>
      <c r="G89" s="6">
        <v>46710</v>
      </c>
      <c r="H89" s="6" t="s">
        <v>1861</v>
      </c>
      <c r="I89" s="6"/>
      <c r="J89" s="16">
        <v>5402.33</v>
      </c>
      <c r="K89" s="14" t="s">
        <v>1160</v>
      </c>
      <c r="L89" s="126">
        <v>0</v>
      </c>
      <c r="M89" s="126">
        <v>0</v>
      </c>
      <c r="N89" s="6" t="s">
        <v>1324</v>
      </c>
      <c r="O89" s="6" t="s">
        <v>1281</v>
      </c>
      <c r="P89" s="19">
        <v>11885826.6</v>
      </c>
      <c r="Q89" s="6"/>
      <c r="R89" s="19">
        <v>5053554.8999999994</v>
      </c>
      <c r="S89" s="6"/>
      <c r="T89" s="14"/>
      <c r="U89" s="21">
        <v>45089</v>
      </c>
      <c r="V89" s="6"/>
      <c r="W89" s="6"/>
      <c r="X89" s="6"/>
      <c r="Y89" s="23"/>
      <c r="Z89" s="6"/>
      <c r="AA89" s="6"/>
      <c r="AB89" s="21">
        <f t="shared" si="7"/>
        <v>45029</v>
      </c>
      <c r="AC89" s="6"/>
      <c r="AD89" s="14" t="s">
        <v>1515</v>
      </c>
      <c r="AE89" s="6"/>
      <c r="AF89" s="6"/>
      <c r="AG89" s="6"/>
      <c r="AH89" s="6" t="s">
        <v>1513</v>
      </c>
      <c r="AI89" s="143">
        <f t="shared" si="8"/>
        <v>254.45999999999998</v>
      </c>
      <c r="AJ89" s="143">
        <f t="shared" si="9"/>
        <v>108.18999999999998</v>
      </c>
      <c r="AK89" s="143">
        <f t="shared" si="10"/>
        <v>0</v>
      </c>
      <c r="AL89" s="20" t="str">
        <f t="shared" si="11"/>
        <v/>
      </c>
      <c r="AM89" t="e">
        <f t="shared" si="12"/>
        <v>#N/A</v>
      </c>
      <c r="AN89" t="str">
        <f t="shared" si="13"/>
        <v>KAPE-IB-230508-12-06-2021-5402.33</v>
      </c>
    </row>
    <row r="90" spans="1:40" ht="20.100000000000001" hidden="1" customHeight="1" x14ac:dyDescent="0.25">
      <c r="A90" s="14">
        <v>87</v>
      </c>
      <c r="B90" s="35"/>
      <c r="C90" s="6" t="s">
        <v>714</v>
      </c>
      <c r="D90" s="15">
        <v>44359</v>
      </c>
      <c r="E90" s="14" t="s">
        <v>1132</v>
      </c>
      <c r="F90" s="14" t="s">
        <v>1133</v>
      </c>
      <c r="G90" s="6">
        <v>23220</v>
      </c>
      <c r="H90" s="6" t="s">
        <v>1861</v>
      </c>
      <c r="I90" s="6"/>
      <c r="J90" s="16">
        <v>5402.33</v>
      </c>
      <c r="K90" s="14">
        <v>1.5</v>
      </c>
      <c r="L90" s="126">
        <v>0</v>
      </c>
      <c r="M90" s="126">
        <v>0</v>
      </c>
      <c r="N90" s="6" t="s">
        <v>1324</v>
      </c>
      <c r="O90" s="6" t="s">
        <v>1281</v>
      </c>
      <c r="P90" s="19">
        <v>5557010.3999999994</v>
      </c>
      <c r="Q90" s="6"/>
      <c r="R90" s="19">
        <v>2362635</v>
      </c>
      <c r="S90" s="6"/>
      <c r="T90" s="14"/>
      <c r="U90" s="21">
        <v>45089</v>
      </c>
      <c r="V90" s="6"/>
      <c r="W90" s="6"/>
      <c r="X90" s="6"/>
      <c r="Y90" s="23"/>
      <c r="Z90" s="6"/>
      <c r="AA90" s="6"/>
      <c r="AB90" s="21">
        <f t="shared" si="7"/>
        <v>45029</v>
      </c>
      <c r="AC90" s="6"/>
      <c r="AD90" s="14" t="s">
        <v>1515</v>
      </c>
      <c r="AE90" s="6"/>
      <c r="AF90" s="6"/>
      <c r="AG90" s="6"/>
      <c r="AH90" s="6" t="s">
        <v>1513</v>
      </c>
      <c r="AI90" s="143">
        <f t="shared" si="8"/>
        <v>239.31999999999996</v>
      </c>
      <c r="AJ90" s="143">
        <f t="shared" si="9"/>
        <v>101.75</v>
      </c>
      <c r="AK90" s="143">
        <f t="shared" si="10"/>
        <v>0</v>
      </c>
      <c r="AL90" s="20" t="str">
        <f t="shared" si="11"/>
        <v/>
      </c>
      <c r="AM90" t="e">
        <f t="shared" si="12"/>
        <v>#N/A</v>
      </c>
      <c r="AN90" t="str">
        <f t="shared" si="13"/>
        <v>KAPE-IB-230502-12-06-2021-5402.33</v>
      </c>
    </row>
    <row r="91" spans="1:40" ht="20.100000000000001" hidden="1" customHeight="1" x14ac:dyDescent="0.25">
      <c r="A91" s="14">
        <v>88</v>
      </c>
      <c r="B91" s="35"/>
      <c r="C91" s="6" t="s">
        <v>715</v>
      </c>
      <c r="D91" s="15">
        <v>44359</v>
      </c>
      <c r="E91" s="14" t="s">
        <v>1132</v>
      </c>
      <c r="F91" s="14" t="s">
        <v>1133</v>
      </c>
      <c r="G91" s="6">
        <v>23100</v>
      </c>
      <c r="H91" s="6" t="s">
        <v>1861</v>
      </c>
      <c r="I91" s="6"/>
      <c r="J91" s="16">
        <v>5402.33</v>
      </c>
      <c r="K91" s="14">
        <v>1.47</v>
      </c>
      <c r="L91" s="126">
        <v>0</v>
      </c>
      <c r="M91" s="126">
        <v>0</v>
      </c>
      <c r="N91" s="6" t="s">
        <v>1324</v>
      </c>
      <c r="O91" s="6" t="s">
        <v>1282</v>
      </c>
      <c r="P91" s="19">
        <v>5417643</v>
      </c>
      <c r="Q91" s="6"/>
      <c r="R91" s="19">
        <v>2069991</v>
      </c>
      <c r="S91" s="6"/>
      <c r="T91" s="14"/>
      <c r="U91" s="21">
        <v>45089</v>
      </c>
      <c r="V91" s="6"/>
      <c r="W91" s="6"/>
      <c r="X91" s="6"/>
      <c r="Y91" s="23"/>
      <c r="Z91" s="6"/>
      <c r="AA91" s="6"/>
      <c r="AB91" s="21">
        <f t="shared" si="7"/>
        <v>45029</v>
      </c>
      <c r="AC91" s="6"/>
      <c r="AD91" s="14" t="s">
        <v>1515</v>
      </c>
      <c r="AE91" s="6"/>
      <c r="AF91" s="6"/>
      <c r="AG91" s="6"/>
      <c r="AH91" s="6" t="s">
        <v>1513</v>
      </c>
      <c r="AI91" s="143">
        <f t="shared" si="8"/>
        <v>234.53</v>
      </c>
      <c r="AJ91" s="143">
        <f t="shared" si="9"/>
        <v>89.61</v>
      </c>
      <c r="AK91" s="143">
        <f t="shared" si="10"/>
        <v>0</v>
      </c>
      <c r="AL91" s="20" t="str">
        <f t="shared" si="11"/>
        <v/>
      </c>
      <c r="AM91" t="e">
        <f t="shared" si="12"/>
        <v>#N/A</v>
      </c>
      <c r="AN91" t="str">
        <f t="shared" si="13"/>
        <v>KAPW-IB-182848-12-06-2021-5402.33</v>
      </c>
    </row>
    <row r="92" spans="1:40" ht="20.100000000000001" hidden="1" customHeight="1" x14ac:dyDescent="0.25">
      <c r="A92" s="14">
        <v>89</v>
      </c>
      <c r="B92" s="35"/>
      <c r="C92" s="6" t="s">
        <v>716</v>
      </c>
      <c r="D92" s="15">
        <v>44359</v>
      </c>
      <c r="E92" s="14" t="s">
        <v>1132</v>
      </c>
      <c r="F92" s="14" t="s">
        <v>1133</v>
      </c>
      <c r="G92" s="6">
        <v>23100</v>
      </c>
      <c r="H92" s="6" t="s">
        <v>1861</v>
      </c>
      <c r="I92" s="6"/>
      <c r="J92" s="16">
        <v>5402.33</v>
      </c>
      <c r="K92" s="14">
        <v>1.47</v>
      </c>
      <c r="L92" s="126">
        <v>0</v>
      </c>
      <c r="M92" s="126">
        <v>0</v>
      </c>
      <c r="N92" s="6" t="s">
        <v>1324</v>
      </c>
      <c r="O92" s="6" t="s">
        <v>1282</v>
      </c>
      <c r="P92" s="19">
        <v>5417643</v>
      </c>
      <c r="Q92" s="6"/>
      <c r="R92" s="19">
        <v>2069991</v>
      </c>
      <c r="S92" s="6"/>
      <c r="T92" s="14"/>
      <c r="U92" s="21">
        <v>45089</v>
      </c>
      <c r="V92" s="6"/>
      <c r="W92" s="6"/>
      <c r="X92" s="6"/>
      <c r="Y92" s="23"/>
      <c r="Z92" s="6"/>
      <c r="AA92" s="6"/>
      <c r="AB92" s="21">
        <f t="shared" si="7"/>
        <v>45029</v>
      </c>
      <c r="AC92" s="6"/>
      <c r="AD92" s="14"/>
      <c r="AE92" s="6"/>
      <c r="AF92" s="6"/>
      <c r="AG92" s="6"/>
      <c r="AH92" s="6" t="s">
        <v>1513</v>
      </c>
      <c r="AI92" s="143">
        <f t="shared" si="8"/>
        <v>234.53</v>
      </c>
      <c r="AJ92" s="143">
        <f t="shared" si="9"/>
        <v>89.61</v>
      </c>
      <c r="AK92" s="143">
        <f t="shared" si="10"/>
        <v>0</v>
      </c>
      <c r="AL92" s="20" t="str">
        <f t="shared" si="11"/>
        <v/>
      </c>
      <c r="AM92" t="e">
        <f t="shared" si="12"/>
        <v>#N/A</v>
      </c>
      <c r="AN92" t="str">
        <f t="shared" si="13"/>
        <v>KAPW-IB-182851-12-06-2021-5402.33</v>
      </c>
    </row>
    <row r="93" spans="1:40" ht="20.100000000000001" hidden="1" customHeight="1" x14ac:dyDescent="0.25">
      <c r="A93" s="14">
        <v>90</v>
      </c>
      <c r="B93" s="35"/>
      <c r="C93" s="6" t="s">
        <v>717</v>
      </c>
      <c r="D93" s="15">
        <v>44362</v>
      </c>
      <c r="E93" s="14" t="s">
        <v>1132</v>
      </c>
      <c r="F93" s="161" t="s">
        <v>1133</v>
      </c>
      <c r="G93" s="6">
        <v>600</v>
      </c>
      <c r="H93" s="6" t="s">
        <v>1861</v>
      </c>
      <c r="I93" s="6"/>
      <c r="J93" s="16">
        <v>3402.1190000000001</v>
      </c>
      <c r="K93" s="14" t="s">
        <v>1161</v>
      </c>
      <c r="L93" s="126">
        <v>0</v>
      </c>
      <c r="M93" s="126">
        <v>0</v>
      </c>
      <c r="N93" s="6" t="s">
        <v>557</v>
      </c>
      <c r="O93" s="6" t="s">
        <v>1283</v>
      </c>
      <c r="P93" s="19">
        <v>301819</v>
      </c>
      <c r="Q93" s="6"/>
      <c r="R93" s="19">
        <v>145243</v>
      </c>
      <c r="S93" s="6"/>
      <c r="T93" s="14">
        <v>128473662</v>
      </c>
      <c r="U93" s="21">
        <v>45092</v>
      </c>
      <c r="V93" s="6"/>
      <c r="W93" s="6"/>
      <c r="X93" s="6"/>
      <c r="Y93" s="23"/>
      <c r="Z93" s="6"/>
      <c r="AA93" s="6"/>
      <c r="AB93" s="21">
        <f t="shared" si="7"/>
        <v>45032</v>
      </c>
      <c r="AC93" s="6"/>
      <c r="AD93" s="14"/>
      <c r="AE93" s="6"/>
      <c r="AF93" s="6"/>
      <c r="AG93" s="6"/>
      <c r="AH93" s="6" t="s">
        <v>1517</v>
      </c>
      <c r="AI93" s="143">
        <f t="shared" si="8"/>
        <v>503.03166666666669</v>
      </c>
      <c r="AJ93" s="143">
        <f t="shared" si="9"/>
        <v>242.07166666666666</v>
      </c>
      <c r="AK93" s="143">
        <f t="shared" si="10"/>
        <v>0</v>
      </c>
      <c r="AL93" s="20" t="str">
        <f t="shared" si="11"/>
        <v/>
      </c>
      <c r="AM93" t="e">
        <f t="shared" si="12"/>
        <v>#N/A</v>
      </c>
      <c r="AN93" t="str">
        <f t="shared" si="13"/>
        <v>KAPW-IB-184796-15-06-2021-3402.119</v>
      </c>
    </row>
    <row r="94" spans="1:40" ht="20.100000000000001" hidden="1" customHeight="1" x14ac:dyDescent="0.25">
      <c r="A94" s="14">
        <v>91</v>
      </c>
      <c r="B94" s="35"/>
      <c r="C94" s="6" t="s">
        <v>718</v>
      </c>
      <c r="D94" s="15">
        <v>44380</v>
      </c>
      <c r="E94" s="14" t="s">
        <v>1132</v>
      </c>
      <c r="F94" s="161" t="s">
        <v>1133</v>
      </c>
      <c r="G94" s="6">
        <v>71668.800000000003</v>
      </c>
      <c r="H94" s="6" t="s">
        <v>1861</v>
      </c>
      <c r="I94" s="6"/>
      <c r="J94" s="16">
        <v>5205.24</v>
      </c>
      <c r="K94" s="14">
        <v>4.45</v>
      </c>
      <c r="L94" s="126">
        <v>0</v>
      </c>
      <c r="M94" s="126">
        <v>0</v>
      </c>
      <c r="N94" s="6" t="s">
        <v>625</v>
      </c>
      <c r="O94" s="6" t="s">
        <v>1284</v>
      </c>
      <c r="P94" s="19">
        <v>51435713</v>
      </c>
      <c r="Q94" s="6"/>
      <c r="R94" s="19">
        <v>12384949</v>
      </c>
      <c r="S94" s="6"/>
      <c r="T94" s="14">
        <v>128478981</v>
      </c>
      <c r="U94" s="21">
        <v>45110</v>
      </c>
      <c r="V94" s="6"/>
      <c r="W94" s="6"/>
      <c r="X94" s="6"/>
      <c r="Y94" s="23"/>
      <c r="Z94" s="6"/>
      <c r="AA94" s="6"/>
      <c r="AB94" s="21">
        <f t="shared" si="7"/>
        <v>45050</v>
      </c>
      <c r="AC94" s="6"/>
      <c r="AD94" s="14"/>
      <c r="AE94" s="6"/>
      <c r="AF94" s="6"/>
      <c r="AG94" s="6"/>
      <c r="AH94" s="6" t="s">
        <v>1513</v>
      </c>
      <c r="AI94" s="143">
        <f t="shared" si="8"/>
        <v>717.68625957180802</v>
      </c>
      <c r="AJ94" s="143">
        <f t="shared" si="9"/>
        <v>172.80809780546068</v>
      </c>
      <c r="AK94" s="143">
        <f t="shared" si="10"/>
        <v>0</v>
      </c>
      <c r="AL94" s="20" t="str">
        <f t="shared" si="11"/>
        <v/>
      </c>
      <c r="AM94" t="e">
        <f t="shared" si="12"/>
        <v>#N/A</v>
      </c>
      <c r="AN94" t="str">
        <f t="shared" si="13"/>
        <v>KAPE-IB-2327-03-07-2021-5205.24</v>
      </c>
    </row>
    <row r="95" spans="1:40" ht="20.100000000000001" hidden="1" customHeight="1" x14ac:dyDescent="0.25">
      <c r="A95" s="14">
        <v>92</v>
      </c>
      <c r="B95" s="35"/>
      <c r="C95" s="6" t="s">
        <v>719</v>
      </c>
      <c r="D95" s="15">
        <v>44380</v>
      </c>
      <c r="E95" s="14" t="s">
        <v>1132</v>
      </c>
      <c r="F95" s="161" t="s">
        <v>1133</v>
      </c>
      <c r="G95" s="6">
        <v>89586</v>
      </c>
      <c r="H95" s="6" t="s">
        <v>1861</v>
      </c>
      <c r="I95" s="6"/>
      <c r="J95" s="16">
        <v>5205.24</v>
      </c>
      <c r="K95" s="14">
        <v>4.45</v>
      </c>
      <c r="L95" s="126">
        <v>0</v>
      </c>
      <c r="M95" s="126">
        <v>0</v>
      </c>
      <c r="N95" s="6" t="s">
        <v>625</v>
      </c>
      <c r="O95" s="6" t="s">
        <v>1284</v>
      </c>
      <c r="P95" s="19">
        <v>64294641</v>
      </c>
      <c r="Q95" s="6"/>
      <c r="R95" s="19">
        <v>15481185</v>
      </c>
      <c r="S95" s="6"/>
      <c r="T95" s="14">
        <v>128478982</v>
      </c>
      <c r="U95" s="21">
        <v>45110</v>
      </c>
      <c r="V95" s="6"/>
      <c r="W95" s="6"/>
      <c r="X95" s="6"/>
      <c r="Y95" s="23"/>
      <c r="Z95" s="6"/>
      <c r="AA95" s="6"/>
      <c r="AB95" s="21">
        <f t="shared" si="7"/>
        <v>45050</v>
      </c>
      <c r="AC95" s="6"/>
      <c r="AD95" s="14"/>
      <c r="AE95" s="6"/>
      <c r="AF95" s="6"/>
      <c r="AG95" s="6"/>
      <c r="AH95" s="6" t="s">
        <v>1513</v>
      </c>
      <c r="AI95" s="143">
        <f t="shared" si="8"/>
        <v>717.68625678119349</v>
      </c>
      <c r="AJ95" s="143">
        <f t="shared" si="9"/>
        <v>172.80808385238765</v>
      </c>
      <c r="AK95" s="143">
        <f t="shared" si="10"/>
        <v>0</v>
      </c>
      <c r="AL95" s="20" t="str">
        <f t="shared" si="11"/>
        <v/>
      </c>
      <c r="AM95" t="e">
        <f t="shared" si="12"/>
        <v>#N/A</v>
      </c>
      <c r="AN95" t="str">
        <f t="shared" si="13"/>
        <v>KAPW-IB-1552-03-07-2021-5205.24</v>
      </c>
    </row>
    <row r="96" spans="1:40" ht="20.100000000000001" hidden="1" customHeight="1" x14ac:dyDescent="0.25">
      <c r="A96" s="14">
        <v>93</v>
      </c>
      <c r="B96" s="35"/>
      <c r="C96" s="6" t="s">
        <v>720</v>
      </c>
      <c r="D96" s="15">
        <v>44380</v>
      </c>
      <c r="E96" s="14" t="s">
        <v>1132</v>
      </c>
      <c r="F96" s="161" t="s">
        <v>1133</v>
      </c>
      <c r="G96" s="6">
        <v>18144</v>
      </c>
      <c r="H96" s="6" t="s">
        <v>1861</v>
      </c>
      <c r="I96" s="6"/>
      <c r="J96" s="16">
        <v>5205.2700000000004</v>
      </c>
      <c r="K96" s="14">
        <v>5.7</v>
      </c>
      <c r="L96" s="126">
        <v>0</v>
      </c>
      <c r="M96" s="126">
        <v>0</v>
      </c>
      <c r="N96" s="6" t="s">
        <v>625</v>
      </c>
      <c r="O96" s="6" t="s">
        <v>1248</v>
      </c>
      <c r="P96" s="19">
        <v>16679480</v>
      </c>
      <c r="Q96" s="6"/>
      <c r="R96" s="19">
        <v>4016168</v>
      </c>
      <c r="S96" s="6"/>
      <c r="T96" s="14">
        <v>128478980</v>
      </c>
      <c r="U96" s="21">
        <v>45110</v>
      </c>
      <c r="V96" s="6"/>
      <c r="W96" s="6"/>
      <c r="X96" s="6"/>
      <c r="Y96" s="23"/>
      <c r="Z96" s="6"/>
      <c r="AA96" s="6"/>
      <c r="AB96" s="21">
        <f t="shared" si="7"/>
        <v>45050</v>
      </c>
      <c r="AC96" s="6"/>
      <c r="AD96" s="14"/>
      <c r="AE96" s="6"/>
      <c r="AF96" s="6"/>
      <c r="AG96" s="6"/>
      <c r="AH96" s="6" t="s">
        <v>1513</v>
      </c>
      <c r="AI96" s="143">
        <f t="shared" si="8"/>
        <v>919.28350970017641</v>
      </c>
      <c r="AJ96" s="143">
        <f t="shared" si="9"/>
        <v>221.34964726631392</v>
      </c>
      <c r="AK96" s="143">
        <f t="shared" si="10"/>
        <v>0</v>
      </c>
      <c r="AL96" s="20" t="str">
        <f t="shared" si="11"/>
        <v/>
      </c>
      <c r="AM96" t="e">
        <f t="shared" si="12"/>
        <v>#N/A</v>
      </c>
      <c r="AN96" t="str">
        <f t="shared" si="13"/>
        <v>KAPE-IB-2322-03-07-2021-5205.27</v>
      </c>
    </row>
    <row r="97" spans="1:40" ht="20.100000000000001" hidden="1" customHeight="1" x14ac:dyDescent="0.25">
      <c r="A97" s="14">
        <v>94</v>
      </c>
      <c r="B97" s="35"/>
      <c r="C97" s="6" t="s">
        <v>721</v>
      </c>
      <c r="D97" s="15">
        <v>44380</v>
      </c>
      <c r="E97" s="14" t="s">
        <v>1132</v>
      </c>
      <c r="F97" s="14" t="s">
        <v>1133</v>
      </c>
      <c r="G97" s="6">
        <v>18144</v>
      </c>
      <c r="H97" s="6" t="s">
        <v>1861</v>
      </c>
      <c r="I97" s="6"/>
      <c r="J97" s="16">
        <v>5205.2700000000004</v>
      </c>
      <c r="K97" s="14">
        <v>5.7</v>
      </c>
      <c r="L97" s="126">
        <v>0</v>
      </c>
      <c r="M97" s="126">
        <v>0</v>
      </c>
      <c r="N97" s="6" t="s">
        <v>625</v>
      </c>
      <c r="O97" s="6" t="s">
        <v>1248</v>
      </c>
      <c r="P97" s="19">
        <v>16679416.32</v>
      </c>
      <c r="Q97" s="6"/>
      <c r="R97" s="19">
        <v>4016174.4</v>
      </c>
      <c r="S97" s="6"/>
      <c r="T97" s="14"/>
      <c r="U97" s="21">
        <v>45110</v>
      </c>
      <c r="V97" s="6"/>
      <c r="W97" s="6"/>
      <c r="X97" s="6"/>
      <c r="Y97" s="23"/>
      <c r="Z97" s="6"/>
      <c r="AA97" s="6"/>
      <c r="AB97" s="21">
        <f t="shared" si="7"/>
        <v>45050</v>
      </c>
      <c r="AC97" s="6"/>
      <c r="AD97" s="14"/>
      <c r="AE97" s="6"/>
      <c r="AF97" s="6"/>
      <c r="AG97" s="6"/>
      <c r="AH97" s="6" t="s">
        <v>1513</v>
      </c>
      <c r="AI97" s="143">
        <f t="shared" si="8"/>
        <v>919.28</v>
      </c>
      <c r="AJ97" s="143">
        <f t="shared" si="9"/>
        <v>221.35</v>
      </c>
      <c r="AK97" s="143">
        <f t="shared" si="10"/>
        <v>0</v>
      </c>
      <c r="AL97" s="20" t="str">
        <f t="shared" si="11"/>
        <v/>
      </c>
      <c r="AM97" t="e">
        <f t="shared" si="12"/>
        <v>#N/A</v>
      </c>
      <c r="AN97" t="str">
        <f t="shared" si="13"/>
        <v>KAPE-IB-2320-03-07-2021-5205.27</v>
      </c>
    </row>
    <row r="98" spans="1:40" ht="20.100000000000001" hidden="1" customHeight="1" x14ac:dyDescent="0.25">
      <c r="A98" s="14">
        <v>95</v>
      </c>
      <c r="B98" s="35"/>
      <c r="C98" s="6" t="s">
        <v>722</v>
      </c>
      <c r="D98" s="15">
        <v>44383</v>
      </c>
      <c r="E98" s="14" t="s">
        <v>1132</v>
      </c>
      <c r="F98" s="161" t="s">
        <v>1133</v>
      </c>
      <c r="G98" s="6">
        <v>11050</v>
      </c>
      <c r="H98" s="6" t="s">
        <v>1861</v>
      </c>
      <c r="I98" s="6"/>
      <c r="J98" s="16">
        <v>5407.52</v>
      </c>
      <c r="K98" s="14">
        <v>5.38</v>
      </c>
      <c r="L98" s="126">
        <v>0</v>
      </c>
      <c r="M98" s="126">
        <v>0</v>
      </c>
      <c r="N98" s="6" t="s">
        <v>1378</v>
      </c>
      <c r="O98" s="6" t="s">
        <v>1285</v>
      </c>
      <c r="P98" s="19">
        <v>9595652</v>
      </c>
      <c r="Q98" s="6"/>
      <c r="R98" s="19">
        <v>3557799</v>
      </c>
      <c r="S98" s="6"/>
      <c r="T98" s="14">
        <v>128478973</v>
      </c>
      <c r="U98" s="21">
        <v>45113</v>
      </c>
      <c r="V98" s="6"/>
      <c r="W98" s="6"/>
      <c r="X98" s="6"/>
      <c r="Y98" s="23"/>
      <c r="Z98" s="6"/>
      <c r="AA98" s="6"/>
      <c r="AB98" s="21">
        <f t="shared" si="7"/>
        <v>45053</v>
      </c>
      <c r="AC98" s="6"/>
      <c r="AD98" s="14"/>
      <c r="AE98" s="6"/>
      <c r="AF98" s="6"/>
      <c r="AG98" s="6"/>
      <c r="AH98" s="6" t="s">
        <v>1516</v>
      </c>
      <c r="AI98" s="143">
        <f t="shared" si="8"/>
        <v>868.38479638009051</v>
      </c>
      <c r="AJ98" s="143">
        <f t="shared" si="9"/>
        <v>321.97276018099546</v>
      </c>
      <c r="AK98" s="143">
        <f t="shared" si="10"/>
        <v>0</v>
      </c>
      <c r="AL98" s="20" t="str">
        <f t="shared" si="11"/>
        <v/>
      </c>
      <c r="AM98" t="e">
        <f t="shared" si="12"/>
        <v>#N/A</v>
      </c>
      <c r="AN98" t="str">
        <f t="shared" si="13"/>
        <v>KAPE-IB-4418-06-07-2021-5407.52</v>
      </c>
    </row>
    <row r="99" spans="1:40" ht="20.100000000000001" hidden="1" customHeight="1" x14ac:dyDescent="0.25">
      <c r="A99" s="14">
        <v>96</v>
      </c>
      <c r="B99" s="35"/>
      <c r="C99" s="6" t="s">
        <v>723</v>
      </c>
      <c r="D99" s="15">
        <v>44384</v>
      </c>
      <c r="E99" s="14" t="s">
        <v>1132</v>
      </c>
      <c r="F99" s="161" t="s">
        <v>1133</v>
      </c>
      <c r="G99" s="6">
        <v>18144</v>
      </c>
      <c r="H99" s="6" t="s">
        <v>1861</v>
      </c>
      <c r="I99" s="6"/>
      <c r="J99" s="16">
        <v>5205.2700000000004</v>
      </c>
      <c r="K99" s="14">
        <v>5.7</v>
      </c>
      <c r="L99" s="126">
        <v>0</v>
      </c>
      <c r="M99" s="126">
        <v>0</v>
      </c>
      <c r="N99" s="6" t="s">
        <v>625</v>
      </c>
      <c r="O99" s="6" t="s">
        <v>1248</v>
      </c>
      <c r="P99" s="19">
        <v>16732230</v>
      </c>
      <c r="Q99" s="6"/>
      <c r="R99" s="19">
        <v>4028870</v>
      </c>
      <c r="S99" s="6"/>
      <c r="T99" s="14">
        <v>128478996</v>
      </c>
      <c r="U99" s="21">
        <v>45114</v>
      </c>
      <c r="V99" s="6"/>
      <c r="W99" s="6"/>
      <c r="X99" s="6"/>
      <c r="Y99" s="23"/>
      <c r="Z99" s="6"/>
      <c r="AA99" s="6"/>
      <c r="AB99" s="21">
        <f t="shared" si="7"/>
        <v>45054</v>
      </c>
      <c r="AC99" s="6"/>
      <c r="AD99" s="14"/>
      <c r="AE99" s="6"/>
      <c r="AF99" s="6"/>
      <c r="AG99" s="6"/>
      <c r="AH99" s="6" t="s">
        <v>1513</v>
      </c>
      <c r="AI99" s="143">
        <f t="shared" si="8"/>
        <v>922.19080687830683</v>
      </c>
      <c r="AJ99" s="143">
        <f t="shared" si="9"/>
        <v>222.04971340388008</v>
      </c>
      <c r="AK99" s="143">
        <f t="shared" si="10"/>
        <v>0</v>
      </c>
      <c r="AL99" s="20" t="str">
        <f t="shared" si="11"/>
        <v/>
      </c>
      <c r="AM99" t="e">
        <f t="shared" si="12"/>
        <v>#N/A</v>
      </c>
      <c r="AN99" t="str">
        <f t="shared" si="13"/>
        <v>KAPW-IB-3760-07-07-2021-5205.27</v>
      </c>
    </row>
    <row r="100" spans="1:40" ht="20.100000000000001" hidden="1" customHeight="1" x14ac:dyDescent="0.25">
      <c r="A100" s="14">
        <v>97</v>
      </c>
      <c r="B100" s="35"/>
      <c r="C100" s="6" t="s">
        <v>724</v>
      </c>
      <c r="D100" s="15">
        <v>44384</v>
      </c>
      <c r="E100" s="14" t="s">
        <v>1132</v>
      </c>
      <c r="F100" s="161" t="s">
        <v>1133</v>
      </c>
      <c r="G100" s="6">
        <v>18144</v>
      </c>
      <c r="H100" s="6" t="s">
        <v>1861</v>
      </c>
      <c r="I100" s="6"/>
      <c r="J100" s="16">
        <v>5205.2700000000004</v>
      </c>
      <c r="K100" s="14">
        <v>5.7</v>
      </c>
      <c r="L100" s="126">
        <v>0</v>
      </c>
      <c r="M100" s="126">
        <v>0</v>
      </c>
      <c r="N100" s="6" t="s">
        <v>625</v>
      </c>
      <c r="O100" s="6" t="s">
        <v>1248</v>
      </c>
      <c r="P100" s="19">
        <v>16732230</v>
      </c>
      <c r="Q100" s="6"/>
      <c r="R100" s="19">
        <v>4028870</v>
      </c>
      <c r="S100" s="6"/>
      <c r="T100" s="14">
        <v>128478992</v>
      </c>
      <c r="U100" s="21">
        <v>45114</v>
      </c>
      <c r="V100" s="6"/>
      <c r="W100" s="6"/>
      <c r="X100" s="6"/>
      <c r="Y100" s="23"/>
      <c r="Z100" s="6"/>
      <c r="AA100" s="6"/>
      <c r="AB100" s="21">
        <f t="shared" si="7"/>
        <v>45054</v>
      </c>
      <c r="AC100" s="6"/>
      <c r="AD100" s="14"/>
      <c r="AE100" s="6"/>
      <c r="AF100" s="6"/>
      <c r="AG100" s="6"/>
      <c r="AH100" s="6" t="s">
        <v>1513</v>
      </c>
      <c r="AI100" s="143">
        <f t="shared" si="8"/>
        <v>922.19080687830683</v>
      </c>
      <c r="AJ100" s="143">
        <f t="shared" si="9"/>
        <v>222.04971340388008</v>
      </c>
      <c r="AK100" s="143">
        <f t="shared" si="10"/>
        <v>0</v>
      </c>
      <c r="AL100" s="20" t="str">
        <f t="shared" si="11"/>
        <v/>
      </c>
      <c r="AM100" t="e">
        <f t="shared" si="12"/>
        <v>#N/A</v>
      </c>
      <c r="AN100" t="str">
        <f t="shared" si="13"/>
        <v>KAPE-IB-5173-07-07-2021-5205.27</v>
      </c>
    </row>
    <row r="101" spans="1:40" ht="20.100000000000001" hidden="1" customHeight="1" x14ac:dyDescent="0.25">
      <c r="A101" s="14">
        <v>98</v>
      </c>
      <c r="B101" s="35"/>
      <c r="C101" s="6" t="s">
        <v>725</v>
      </c>
      <c r="D101" s="15">
        <v>44385</v>
      </c>
      <c r="E101" s="14" t="s">
        <v>1132</v>
      </c>
      <c r="F101" s="161" t="s">
        <v>1133</v>
      </c>
      <c r="G101" s="6">
        <v>17998</v>
      </c>
      <c r="H101" s="6" t="s">
        <v>1861</v>
      </c>
      <c r="I101" s="6"/>
      <c r="J101" s="16">
        <v>5401.2089999999998</v>
      </c>
      <c r="K101" s="14" t="s">
        <v>1162</v>
      </c>
      <c r="L101" s="126">
        <v>0</v>
      </c>
      <c r="M101" s="126">
        <v>0</v>
      </c>
      <c r="N101" s="6" t="s">
        <v>1324</v>
      </c>
      <c r="O101" s="6" t="s">
        <v>1239</v>
      </c>
      <c r="P101" s="19">
        <v>14059096</v>
      </c>
      <c r="Q101" s="6"/>
      <c r="R101" s="19">
        <v>2554538</v>
      </c>
      <c r="S101" s="6"/>
      <c r="T101" s="14">
        <v>128478995</v>
      </c>
      <c r="U101" s="21">
        <v>45115</v>
      </c>
      <c r="V101" s="6"/>
      <c r="W101" s="6"/>
      <c r="X101" s="6"/>
      <c r="Y101" s="23"/>
      <c r="Z101" s="6"/>
      <c r="AA101" s="6"/>
      <c r="AB101" s="21">
        <f t="shared" si="7"/>
        <v>45055</v>
      </c>
      <c r="AC101" s="6"/>
      <c r="AD101" s="14"/>
      <c r="AE101" s="6"/>
      <c r="AF101" s="6"/>
      <c r="AG101" s="6"/>
      <c r="AH101" s="6" t="s">
        <v>1513</v>
      </c>
      <c r="AI101" s="143">
        <f t="shared" si="8"/>
        <v>781.14768307589736</v>
      </c>
      <c r="AJ101" s="143">
        <f t="shared" si="9"/>
        <v>141.93454828314256</v>
      </c>
      <c r="AK101" s="143">
        <f t="shared" si="10"/>
        <v>0</v>
      </c>
      <c r="AL101" s="20" t="str">
        <f t="shared" si="11"/>
        <v/>
      </c>
      <c r="AM101" t="e">
        <f t="shared" si="12"/>
        <v>#N/A</v>
      </c>
      <c r="AN101" t="str">
        <f t="shared" si="13"/>
        <v>KAPE-IB-6601-08-07-2021-5401.209</v>
      </c>
    </row>
    <row r="102" spans="1:40" ht="20.100000000000001" hidden="1" customHeight="1" x14ac:dyDescent="0.25">
      <c r="A102" s="14">
        <v>99</v>
      </c>
      <c r="B102" s="35"/>
      <c r="C102" s="6" t="s">
        <v>726</v>
      </c>
      <c r="D102" s="15">
        <v>44385</v>
      </c>
      <c r="E102" s="14" t="s">
        <v>1132</v>
      </c>
      <c r="F102" s="161" t="s">
        <v>1133</v>
      </c>
      <c r="G102" s="6">
        <v>3295</v>
      </c>
      <c r="H102" s="6" t="s">
        <v>1861</v>
      </c>
      <c r="I102" s="6"/>
      <c r="J102" s="16">
        <v>5401.2089999999998</v>
      </c>
      <c r="K102" s="14">
        <v>7.49</v>
      </c>
      <c r="L102" s="126">
        <v>0</v>
      </c>
      <c r="M102" s="126">
        <v>0</v>
      </c>
      <c r="N102" s="6" t="s">
        <v>1324</v>
      </c>
      <c r="O102" s="6" t="s">
        <v>1286</v>
      </c>
      <c r="P102" s="19">
        <v>3998718</v>
      </c>
      <c r="Q102" s="6"/>
      <c r="R102" s="19">
        <v>726567</v>
      </c>
      <c r="S102" s="6"/>
      <c r="T102" s="14">
        <v>128478994</v>
      </c>
      <c r="U102" s="21">
        <v>45115</v>
      </c>
      <c r="V102" s="6"/>
      <c r="W102" s="6"/>
      <c r="X102" s="6"/>
      <c r="Y102" s="23"/>
      <c r="Z102" s="6"/>
      <c r="AA102" s="6"/>
      <c r="AB102" s="21">
        <f t="shared" si="7"/>
        <v>45055</v>
      </c>
      <c r="AC102" s="6"/>
      <c r="AD102" s="14"/>
      <c r="AE102" s="6"/>
      <c r="AF102" s="6"/>
      <c r="AG102" s="6"/>
      <c r="AH102" s="6" t="s">
        <v>1513</v>
      </c>
      <c r="AI102" s="143">
        <f t="shared" si="8"/>
        <v>1213.5714719271623</v>
      </c>
      <c r="AJ102" s="143">
        <f t="shared" si="9"/>
        <v>220.50591805766314</v>
      </c>
      <c r="AK102" s="143">
        <f t="shared" si="10"/>
        <v>0</v>
      </c>
      <c r="AL102" s="20" t="str">
        <f t="shared" si="11"/>
        <v/>
      </c>
      <c r="AM102" t="e">
        <f t="shared" si="12"/>
        <v>#N/A</v>
      </c>
      <c r="AN102" t="str">
        <f t="shared" si="13"/>
        <v>KAPW-IB-4810-08-07-2021-5401.209</v>
      </c>
    </row>
    <row r="103" spans="1:40" ht="20.100000000000001" hidden="1" customHeight="1" x14ac:dyDescent="0.25">
      <c r="A103" s="14">
        <v>100</v>
      </c>
      <c r="B103" s="35"/>
      <c r="C103" s="6" t="s">
        <v>727</v>
      </c>
      <c r="D103" s="15">
        <v>44391</v>
      </c>
      <c r="E103" s="14" t="s">
        <v>1132</v>
      </c>
      <c r="F103" s="161" t="s">
        <v>1133</v>
      </c>
      <c r="G103" s="6">
        <v>36288</v>
      </c>
      <c r="H103" s="6" t="s">
        <v>1861</v>
      </c>
      <c r="I103" s="6"/>
      <c r="J103" s="16">
        <v>5205.24</v>
      </c>
      <c r="K103" s="14">
        <v>4.5</v>
      </c>
      <c r="L103" s="126">
        <v>0</v>
      </c>
      <c r="M103" s="126">
        <v>0</v>
      </c>
      <c r="N103" s="6" t="s">
        <v>625</v>
      </c>
      <c r="O103" s="6" t="s">
        <v>1284</v>
      </c>
      <c r="P103" s="19">
        <v>26627533</v>
      </c>
      <c r="Q103" s="6"/>
      <c r="R103" s="19">
        <v>6411511</v>
      </c>
      <c r="S103" s="6"/>
      <c r="T103" s="14">
        <v>128479002</v>
      </c>
      <c r="U103" s="21">
        <v>45121</v>
      </c>
      <c r="V103" s="6"/>
      <c r="W103" s="6"/>
      <c r="X103" s="6"/>
      <c r="Y103" s="23"/>
      <c r="Z103" s="6"/>
      <c r="AA103" s="6"/>
      <c r="AB103" s="21">
        <f t="shared" si="7"/>
        <v>45061</v>
      </c>
      <c r="AC103" s="6"/>
      <c r="AD103" s="14"/>
      <c r="AE103" s="6"/>
      <c r="AF103" s="6"/>
      <c r="AG103" s="6"/>
      <c r="AH103" s="6" t="s">
        <v>1513</v>
      </c>
      <c r="AI103" s="143">
        <f t="shared" si="8"/>
        <v>733.78342702821874</v>
      </c>
      <c r="AJ103" s="143">
        <f t="shared" si="9"/>
        <v>176.68405533509701</v>
      </c>
      <c r="AK103" s="143">
        <f t="shared" si="10"/>
        <v>0</v>
      </c>
      <c r="AL103" s="20" t="str">
        <f t="shared" si="11"/>
        <v/>
      </c>
      <c r="AM103" t="e">
        <f t="shared" si="12"/>
        <v>#N/A</v>
      </c>
      <c r="AN103" t="str">
        <f t="shared" si="13"/>
        <v>KAPE-IB-10807-14-07-2021-5205.24</v>
      </c>
    </row>
    <row r="104" spans="1:40" ht="20.100000000000001" hidden="1" customHeight="1" x14ac:dyDescent="0.25">
      <c r="A104" s="14">
        <v>101</v>
      </c>
      <c r="B104" s="35"/>
      <c r="C104" s="6" t="s">
        <v>728</v>
      </c>
      <c r="D104" s="15">
        <v>44391</v>
      </c>
      <c r="E104" s="14" t="s">
        <v>1132</v>
      </c>
      <c r="F104" s="161" t="s">
        <v>1133</v>
      </c>
      <c r="G104" s="6">
        <v>53751.6</v>
      </c>
      <c r="H104" s="6" t="s">
        <v>1861</v>
      </c>
      <c r="I104" s="6"/>
      <c r="J104" s="16">
        <v>5205.24</v>
      </c>
      <c r="K104" s="14">
        <v>4.45</v>
      </c>
      <c r="L104" s="126">
        <v>0</v>
      </c>
      <c r="M104" s="126">
        <v>0</v>
      </c>
      <c r="N104" s="6" t="s">
        <v>625</v>
      </c>
      <c r="O104" s="6" t="s">
        <v>1284</v>
      </c>
      <c r="P104" s="19">
        <v>39003789</v>
      </c>
      <c r="Q104" s="6"/>
      <c r="R104" s="19">
        <v>9391527</v>
      </c>
      <c r="S104" s="6"/>
      <c r="T104" s="14">
        <v>128479004</v>
      </c>
      <c r="U104" s="21">
        <v>45121</v>
      </c>
      <c r="V104" s="6"/>
      <c r="W104" s="6"/>
      <c r="X104" s="6"/>
      <c r="Y104" s="23"/>
      <c r="Z104" s="6"/>
      <c r="AA104" s="6"/>
      <c r="AB104" s="21">
        <f t="shared" si="7"/>
        <v>45061</v>
      </c>
      <c r="AC104" s="6"/>
      <c r="AD104" s="14"/>
      <c r="AE104" s="6"/>
      <c r="AF104" s="6"/>
      <c r="AG104" s="6"/>
      <c r="AH104" s="6" t="s">
        <v>1513</v>
      </c>
      <c r="AI104" s="143">
        <f t="shared" si="8"/>
        <v>725.6302882146764</v>
      </c>
      <c r="AJ104" s="143">
        <f t="shared" si="9"/>
        <v>174.72088272721186</v>
      </c>
      <c r="AK104" s="143">
        <f t="shared" si="10"/>
        <v>0</v>
      </c>
      <c r="AL104" s="20" t="str">
        <f t="shared" si="11"/>
        <v/>
      </c>
      <c r="AM104" t="e">
        <f t="shared" si="12"/>
        <v>#N/A</v>
      </c>
      <c r="AN104" t="str">
        <f t="shared" si="13"/>
        <v>KAPE-IB-10781-14-07-2021-5205.24</v>
      </c>
    </row>
    <row r="105" spans="1:40" ht="20.100000000000001" hidden="1" customHeight="1" x14ac:dyDescent="0.25">
      <c r="A105" s="14">
        <v>102</v>
      </c>
      <c r="B105" s="35"/>
      <c r="C105" s="6" t="s">
        <v>729</v>
      </c>
      <c r="D105" s="15">
        <v>44391</v>
      </c>
      <c r="E105" s="14" t="s">
        <v>1132</v>
      </c>
      <c r="F105" s="161" t="s">
        <v>1133</v>
      </c>
      <c r="G105" s="6">
        <v>36288</v>
      </c>
      <c r="H105" s="6" t="s">
        <v>1861</v>
      </c>
      <c r="I105" s="6"/>
      <c r="J105" s="16">
        <v>5205.24</v>
      </c>
      <c r="K105" s="14">
        <v>4.5</v>
      </c>
      <c r="L105" s="126">
        <v>0</v>
      </c>
      <c r="M105" s="126">
        <v>0</v>
      </c>
      <c r="N105" s="6" t="s">
        <v>625</v>
      </c>
      <c r="O105" s="6" t="s">
        <v>1284</v>
      </c>
      <c r="P105" s="19">
        <v>26627533</v>
      </c>
      <c r="Q105" s="6"/>
      <c r="R105" s="19">
        <v>6411511</v>
      </c>
      <c r="S105" s="6"/>
      <c r="T105" s="14">
        <v>128479001</v>
      </c>
      <c r="U105" s="21">
        <v>45121</v>
      </c>
      <c r="V105" s="6"/>
      <c r="W105" s="6"/>
      <c r="X105" s="6"/>
      <c r="Y105" s="23"/>
      <c r="Z105" s="6"/>
      <c r="AA105" s="6"/>
      <c r="AB105" s="21">
        <f t="shared" si="7"/>
        <v>45061</v>
      </c>
      <c r="AC105" s="6"/>
      <c r="AD105" s="14"/>
      <c r="AE105" s="6"/>
      <c r="AF105" s="6"/>
      <c r="AG105" s="6"/>
      <c r="AH105" s="6" t="s">
        <v>1513</v>
      </c>
      <c r="AI105" s="143">
        <f t="shared" si="8"/>
        <v>733.78342702821874</v>
      </c>
      <c r="AJ105" s="143">
        <f t="shared" si="9"/>
        <v>176.68405533509701</v>
      </c>
      <c r="AK105" s="143">
        <f t="shared" si="10"/>
        <v>0</v>
      </c>
      <c r="AL105" s="20" t="str">
        <f t="shared" si="11"/>
        <v/>
      </c>
      <c r="AM105" t="e">
        <f t="shared" si="12"/>
        <v>#N/A</v>
      </c>
      <c r="AN105" t="str">
        <f t="shared" si="13"/>
        <v>KAPE-IB-10804-14-07-2021-5205.24</v>
      </c>
    </row>
    <row r="106" spans="1:40" ht="20.100000000000001" hidden="1" customHeight="1" x14ac:dyDescent="0.25">
      <c r="A106" s="14">
        <v>103</v>
      </c>
      <c r="B106" s="35"/>
      <c r="C106" s="6" t="s">
        <v>730</v>
      </c>
      <c r="D106" s="15">
        <v>44391</v>
      </c>
      <c r="E106" s="14" t="s">
        <v>1132</v>
      </c>
      <c r="F106" s="161" t="s">
        <v>1133</v>
      </c>
      <c r="G106" s="6">
        <v>36288</v>
      </c>
      <c r="H106" s="6" t="s">
        <v>1861</v>
      </c>
      <c r="I106" s="6"/>
      <c r="J106" s="16">
        <v>5205.24</v>
      </c>
      <c r="K106" s="14">
        <v>4.5</v>
      </c>
      <c r="L106" s="126">
        <v>0</v>
      </c>
      <c r="M106" s="126">
        <v>0</v>
      </c>
      <c r="N106" s="6" t="s">
        <v>625</v>
      </c>
      <c r="O106" s="6" t="s">
        <v>1284</v>
      </c>
      <c r="P106" s="19">
        <v>26627533</v>
      </c>
      <c r="Q106" s="6"/>
      <c r="R106" s="19">
        <v>6411511</v>
      </c>
      <c r="S106" s="6"/>
      <c r="T106" s="14">
        <v>128479003</v>
      </c>
      <c r="U106" s="21">
        <v>45121</v>
      </c>
      <c r="V106" s="6"/>
      <c r="W106" s="6"/>
      <c r="X106" s="6"/>
      <c r="Y106" s="23"/>
      <c r="Z106" s="6"/>
      <c r="AA106" s="6"/>
      <c r="AB106" s="21">
        <f t="shared" si="7"/>
        <v>45061</v>
      </c>
      <c r="AC106" s="6"/>
      <c r="AD106" s="14"/>
      <c r="AE106" s="6"/>
      <c r="AF106" s="6"/>
      <c r="AG106" s="6"/>
      <c r="AH106" s="6" t="s">
        <v>1513</v>
      </c>
      <c r="AI106" s="143">
        <f t="shared" si="8"/>
        <v>733.78342702821874</v>
      </c>
      <c r="AJ106" s="143">
        <f t="shared" si="9"/>
        <v>176.68405533509701</v>
      </c>
      <c r="AK106" s="143">
        <f t="shared" si="10"/>
        <v>0</v>
      </c>
      <c r="AL106" s="20" t="str">
        <f t="shared" si="11"/>
        <v/>
      </c>
      <c r="AM106" t="e">
        <f t="shared" si="12"/>
        <v>#N/A</v>
      </c>
      <c r="AN106" t="str">
        <f t="shared" si="13"/>
        <v>KAPE-IB-10794-14-07-2021-5205.24</v>
      </c>
    </row>
    <row r="107" spans="1:40" ht="20.100000000000001" hidden="1" customHeight="1" x14ac:dyDescent="0.25">
      <c r="A107" s="14">
        <v>104</v>
      </c>
      <c r="B107" s="35"/>
      <c r="C107" s="6" t="s">
        <v>731</v>
      </c>
      <c r="D107" s="15">
        <v>44396</v>
      </c>
      <c r="E107" s="14" t="s">
        <v>1132</v>
      </c>
      <c r="F107" s="161" t="s">
        <v>1133</v>
      </c>
      <c r="G107" s="6">
        <v>54432</v>
      </c>
      <c r="H107" s="6" t="s">
        <v>1861</v>
      </c>
      <c r="I107" s="6"/>
      <c r="J107" s="16">
        <v>5205.24</v>
      </c>
      <c r="K107" s="14">
        <v>4.5</v>
      </c>
      <c r="L107" s="126">
        <v>0</v>
      </c>
      <c r="M107" s="126">
        <v>0</v>
      </c>
      <c r="N107" s="6" t="s">
        <v>625</v>
      </c>
      <c r="O107" s="6" t="s">
        <v>1284</v>
      </c>
      <c r="P107" s="19">
        <v>39928806</v>
      </c>
      <c r="Q107" s="6"/>
      <c r="R107" s="19">
        <v>9614257</v>
      </c>
      <c r="S107" s="6"/>
      <c r="T107" s="14">
        <v>128479018</v>
      </c>
      <c r="U107" s="21">
        <v>45126</v>
      </c>
      <c r="V107" s="6"/>
      <c r="W107" s="6"/>
      <c r="X107" s="6"/>
      <c r="Y107" s="23"/>
      <c r="Z107" s="6"/>
      <c r="AA107" s="6"/>
      <c r="AB107" s="21">
        <f t="shared" si="7"/>
        <v>45066</v>
      </c>
      <c r="AC107" s="6"/>
      <c r="AD107" s="14"/>
      <c r="AE107" s="6"/>
      <c r="AF107" s="6"/>
      <c r="AG107" s="6"/>
      <c r="AH107" s="6" t="s">
        <v>1513</v>
      </c>
      <c r="AI107" s="143">
        <f t="shared" si="8"/>
        <v>733.55390211640213</v>
      </c>
      <c r="AJ107" s="143">
        <f t="shared" si="9"/>
        <v>176.62876616696062</v>
      </c>
      <c r="AK107" s="143">
        <f t="shared" si="10"/>
        <v>0</v>
      </c>
      <c r="AL107" s="20" t="str">
        <f t="shared" si="11"/>
        <v/>
      </c>
      <c r="AM107" t="e">
        <f t="shared" si="12"/>
        <v>#N/A</v>
      </c>
      <c r="AN107" t="str">
        <f t="shared" si="13"/>
        <v>KAPE-IB-13459-19-07-2021-5205.24</v>
      </c>
    </row>
    <row r="108" spans="1:40" ht="20.100000000000001" hidden="1" customHeight="1" x14ac:dyDescent="0.25">
      <c r="A108" s="14">
        <v>105</v>
      </c>
      <c r="B108" s="35"/>
      <c r="C108" s="6" t="s">
        <v>732</v>
      </c>
      <c r="D108" s="15">
        <v>44396</v>
      </c>
      <c r="E108" s="14" t="s">
        <v>1132</v>
      </c>
      <c r="F108" s="161" t="s">
        <v>1133</v>
      </c>
      <c r="G108" s="6">
        <v>18266.900000000001</v>
      </c>
      <c r="H108" s="6" t="s">
        <v>1861</v>
      </c>
      <c r="I108" s="6"/>
      <c r="J108" s="16">
        <v>5205.12</v>
      </c>
      <c r="K108" s="14">
        <v>2.0499999999999998</v>
      </c>
      <c r="L108" s="126">
        <v>0</v>
      </c>
      <c r="M108" s="126">
        <v>0</v>
      </c>
      <c r="N108" s="6" t="s">
        <v>625</v>
      </c>
      <c r="O108" s="6" t="s">
        <v>1287</v>
      </c>
      <c r="P108" s="19">
        <v>6104333</v>
      </c>
      <c r="Q108" s="6"/>
      <c r="R108" s="19">
        <v>1469833</v>
      </c>
      <c r="S108" s="6"/>
      <c r="T108" s="14">
        <v>128478997</v>
      </c>
      <c r="U108" s="21">
        <v>45126</v>
      </c>
      <c r="V108" s="6"/>
      <c r="W108" s="6"/>
      <c r="X108" s="6"/>
      <c r="Y108" s="23"/>
      <c r="Z108" s="6"/>
      <c r="AA108" s="6"/>
      <c r="AB108" s="21">
        <f t="shared" si="7"/>
        <v>45066</v>
      </c>
      <c r="AC108" s="6"/>
      <c r="AD108" s="14"/>
      <c r="AE108" s="6"/>
      <c r="AF108" s="6"/>
      <c r="AG108" s="6"/>
      <c r="AH108" s="6" t="s">
        <v>1513</v>
      </c>
      <c r="AI108" s="143">
        <f t="shared" si="8"/>
        <v>334.17454521566327</v>
      </c>
      <c r="AJ108" s="143">
        <f t="shared" si="9"/>
        <v>80.464282390553393</v>
      </c>
      <c r="AK108" s="143">
        <f t="shared" si="10"/>
        <v>0</v>
      </c>
      <c r="AL108" s="20" t="str">
        <f t="shared" si="11"/>
        <v/>
      </c>
      <c r="AM108" t="e">
        <f t="shared" si="12"/>
        <v>#N/A</v>
      </c>
      <c r="AN108" t="str">
        <f t="shared" si="13"/>
        <v>KAPE-IB-13513-19-07-2021-5205.12</v>
      </c>
    </row>
    <row r="109" spans="1:40" ht="20.100000000000001" hidden="1" customHeight="1" x14ac:dyDescent="0.25">
      <c r="A109" s="14">
        <v>106</v>
      </c>
      <c r="B109" s="35"/>
      <c r="C109" s="6" t="s">
        <v>733</v>
      </c>
      <c r="D109" s="15">
        <v>44396</v>
      </c>
      <c r="E109" s="14" t="s">
        <v>1132</v>
      </c>
      <c r="F109" s="161" t="s">
        <v>1133</v>
      </c>
      <c r="G109" s="6">
        <v>36288</v>
      </c>
      <c r="H109" s="6" t="s">
        <v>1861</v>
      </c>
      <c r="I109" s="6"/>
      <c r="J109" s="16">
        <v>5205.24</v>
      </c>
      <c r="K109" s="14">
        <v>4.5</v>
      </c>
      <c r="L109" s="126">
        <v>0</v>
      </c>
      <c r="M109" s="126">
        <v>0</v>
      </c>
      <c r="N109" s="6" t="s">
        <v>625</v>
      </c>
      <c r="O109" s="6" t="s">
        <v>1284</v>
      </c>
      <c r="P109" s="19">
        <v>26619204</v>
      </c>
      <c r="Q109" s="6"/>
      <c r="R109" s="19">
        <v>6409505</v>
      </c>
      <c r="S109" s="6"/>
      <c r="T109" s="14">
        <v>128479017</v>
      </c>
      <c r="U109" s="21">
        <v>45126</v>
      </c>
      <c r="V109" s="6"/>
      <c r="W109" s="6"/>
      <c r="X109" s="6"/>
      <c r="Y109" s="23"/>
      <c r="Z109" s="6"/>
      <c r="AA109" s="6"/>
      <c r="AB109" s="21">
        <f t="shared" si="7"/>
        <v>45066</v>
      </c>
      <c r="AC109" s="6"/>
      <c r="AD109" s="14"/>
      <c r="AE109" s="6"/>
      <c r="AF109" s="6"/>
      <c r="AG109" s="6"/>
      <c r="AH109" s="6" t="s">
        <v>1513</v>
      </c>
      <c r="AI109" s="143">
        <f t="shared" si="8"/>
        <v>733.55390211640213</v>
      </c>
      <c r="AJ109" s="143">
        <f t="shared" si="9"/>
        <v>176.6287753527337</v>
      </c>
      <c r="AK109" s="143">
        <f t="shared" si="10"/>
        <v>0</v>
      </c>
      <c r="AL109" s="20" t="str">
        <f t="shared" si="11"/>
        <v/>
      </c>
      <c r="AM109" t="e">
        <f t="shared" si="12"/>
        <v>#N/A</v>
      </c>
      <c r="AN109" t="str">
        <f t="shared" si="13"/>
        <v>KAPE-IB-13458-19-07-2021-5205.24</v>
      </c>
    </row>
    <row r="110" spans="1:40" ht="20.100000000000001" hidden="1" customHeight="1" x14ac:dyDescent="0.25">
      <c r="A110" s="14">
        <v>107</v>
      </c>
      <c r="B110" s="35"/>
      <c r="C110" s="6" t="s">
        <v>734</v>
      </c>
      <c r="D110" s="15">
        <v>44403</v>
      </c>
      <c r="E110" s="14" t="s">
        <v>1132</v>
      </c>
      <c r="F110" s="14" t="s">
        <v>1133</v>
      </c>
      <c r="G110" s="6">
        <v>18144</v>
      </c>
      <c r="H110" s="6" t="s">
        <v>1861</v>
      </c>
      <c r="I110" s="6"/>
      <c r="J110" s="16">
        <v>5205.2700000000004</v>
      </c>
      <c r="K110" s="14">
        <v>5.7</v>
      </c>
      <c r="L110" s="126">
        <v>0</v>
      </c>
      <c r="M110" s="126">
        <v>0</v>
      </c>
      <c r="N110" s="6" t="s">
        <v>625</v>
      </c>
      <c r="O110" s="6" t="s">
        <v>1248</v>
      </c>
      <c r="P110" s="19">
        <v>17085660.48</v>
      </c>
      <c r="Q110" s="6"/>
      <c r="R110" s="19">
        <v>4113970.56</v>
      </c>
      <c r="S110" s="6"/>
      <c r="T110" s="14"/>
      <c r="U110" s="21">
        <v>45133</v>
      </c>
      <c r="V110" s="6"/>
      <c r="W110" s="6"/>
      <c r="X110" s="6"/>
      <c r="Y110" s="23"/>
      <c r="Z110" s="6"/>
      <c r="AA110" s="6"/>
      <c r="AB110" s="21">
        <f t="shared" si="7"/>
        <v>45073</v>
      </c>
      <c r="AC110" s="6"/>
      <c r="AD110" s="14"/>
      <c r="AE110" s="6"/>
      <c r="AF110" s="6"/>
      <c r="AG110" s="6"/>
      <c r="AH110" s="6" t="s">
        <v>1513</v>
      </c>
      <c r="AI110" s="143">
        <f t="shared" si="8"/>
        <v>941.67000000000007</v>
      </c>
      <c r="AJ110" s="143">
        <f t="shared" si="9"/>
        <v>226.74</v>
      </c>
      <c r="AK110" s="143">
        <f t="shared" si="10"/>
        <v>0</v>
      </c>
      <c r="AL110" s="20" t="str">
        <f t="shared" si="11"/>
        <v/>
      </c>
      <c r="AM110" t="e">
        <f t="shared" si="12"/>
        <v>#N/A</v>
      </c>
      <c r="AN110" t="str">
        <f t="shared" si="13"/>
        <v>KAPE-IB-16022-26-07-2021-5205.27</v>
      </c>
    </row>
    <row r="111" spans="1:40" ht="20.100000000000001" hidden="1" customHeight="1" x14ac:dyDescent="0.25">
      <c r="A111" s="14">
        <v>108</v>
      </c>
      <c r="B111" s="35"/>
      <c r="C111" s="6" t="s">
        <v>735</v>
      </c>
      <c r="D111" s="15">
        <v>44405</v>
      </c>
      <c r="E111" s="14" t="s">
        <v>1132</v>
      </c>
      <c r="F111" s="14" t="s">
        <v>1133</v>
      </c>
      <c r="G111" s="6">
        <v>18144</v>
      </c>
      <c r="H111" s="6" t="s">
        <v>1861</v>
      </c>
      <c r="I111" s="6"/>
      <c r="J111" s="16">
        <v>5205.2700000000004</v>
      </c>
      <c r="K111" s="14">
        <v>5.7</v>
      </c>
      <c r="L111" s="126">
        <v>0</v>
      </c>
      <c r="M111" s="126">
        <v>0</v>
      </c>
      <c r="N111" s="6" t="s">
        <v>625</v>
      </c>
      <c r="O111" s="6" t="s">
        <v>1248</v>
      </c>
      <c r="P111" s="19">
        <v>16985505.599999998</v>
      </c>
      <c r="Q111" s="6"/>
      <c r="R111" s="19">
        <v>4089839.04</v>
      </c>
      <c r="S111" s="6"/>
      <c r="T111" s="14"/>
      <c r="U111" s="21">
        <v>45135</v>
      </c>
      <c r="V111" s="6"/>
      <c r="W111" s="6"/>
      <c r="X111" s="6"/>
      <c r="Y111" s="23"/>
      <c r="Z111" s="6"/>
      <c r="AA111" s="6"/>
      <c r="AB111" s="21">
        <f t="shared" si="7"/>
        <v>45075</v>
      </c>
      <c r="AC111" s="6"/>
      <c r="AD111" s="14"/>
      <c r="AE111" s="6"/>
      <c r="AF111" s="6"/>
      <c r="AG111" s="6"/>
      <c r="AH111" s="6" t="s">
        <v>1513</v>
      </c>
      <c r="AI111" s="143">
        <f t="shared" si="8"/>
        <v>936.14999999999986</v>
      </c>
      <c r="AJ111" s="143">
        <f t="shared" si="9"/>
        <v>225.41</v>
      </c>
      <c r="AK111" s="143">
        <f t="shared" si="10"/>
        <v>0</v>
      </c>
      <c r="AL111" s="20" t="str">
        <f t="shared" si="11"/>
        <v/>
      </c>
      <c r="AM111" t="e">
        <f t="shared" si="12"/>
        <v>#N/A</v>
      </c>
      <c r="AN111" t="str">
        <f t="shared" si="13"/>
        <v>KAPE-IB-17393-28-07-2021-5205.27</v>
      </c>
    </row>
    <row r="112" spans="1:40" ht="20.100000000000001" hidden="1" customHeight="1" x14ac:dyDescent="0.25">
      <c r="A112" s="14">
        <v>109</v>
      </c>
      <c r="B112" s="35"/>
      <c r="C112" s="6" t="s">
        <v>736</v>
      </c>
      <c r="D112" s="15">
        <v>44405</v>
      </c>
      <c r="E112" s="14" t="s">
        <v>1132</v>
      </c>
      <c r="F112" s="161" t="s">
        <v>1133</v>
      </c>
      <c r="G112" s="6">
        <v>51200</v>
      </c>
      <c r="H112" s="6" t="s">
        <v>1861</v>
      </c>
      <c r="I112" s="6"/>
      <c r="J112" s="16">
        <v>3402.13</v>
      </c>
      <c r="K112" s="14">
        <v>1.9</v>
      </c>
      <c r="L112" s="126">
        <v>0</v>
      </c>
      <c r="M112" s="126">
        <v>0</v>
      </c>
      <c r="N112" s="6" t="s">
        <v>557</v>
      </c>
      <c r="O112" s="6" t="s">
        <v>1288</v>
      </c>
      <c r="P112" s="19">
        <v>15976888</v>
      </c>
      <c r="Q112" s="6"/>
      <c r="R112" s="19">
        <v>6678979</v>
      </c>
      <c r="S112" s="6"/>
      <c r="T112" s="14">
        <v>128479068</v>
      </c>
      <c r="U112" s="21">
        <v>45135</v>
      </c>
      <c r="V112" s="6"/>
      <c r="W112" s="6"/>
      <c r="X112" s="6"/>
      <c r="Y112" s="23"/>
      <c r="Z112" s="6"/>
      <c r="AA112" s="6"/>
      <c r="AB112" s="21">
        <f t="shared" si="7"/>
        <v>45075</v>
      </c>
      <c r="AC112" s="6"/>
      <c r="AD112" s="14"/>
      <c r="AE112" s="6"/>
      <c r="AF112" s="6"/>
      <c r="AG112" s="6"/>
      <c r="AH112" s="6" t="s">
        <v>1517</v>
      </c>
      <c r="AI112" s="143">
        <f t="shared" si="8"/>
        <v>312.04859375000001</v>
      </c>
      <c r="AJ112" s="143">
        <f t="shared" si="9"/>
        <v>130.44880859374999</v>
      </c>
      <c r="AK112" s="143">
        <f t="shared" si="10"/>
        <v>0</v>
      </c>
      <c r="AL112" s="20" t="str">
        <f t="shared" si="11"/>
        <v/>
      </c>
      <c r="AM112" t="e">
        <f t="shared" si="12"/>
        <v>#N/A</v>
      </c>
      <c r="AN112" t="str">
        <f t="shared" si="13"/>
        <v>KAPW-IB-13707-28-07-2021-3402.13</v>
      </c>
    </row>
    <row r="113" spans="1:40" ht="20.100000000000001" hidden="1" customHeight="1" x14ac:dyDescent="0.25">
      <c r="A113" s="14">
        <v>110</v>
      </c>
      <c r="B113" s="35"/>
      <c r="C113" s="6" t="s">
        <v>737</v>
      </c>
      <c r="D113" s="15">
        <v>44405</v>
      </c>
      <c r="E113" s="14" t="s">
        <v>1132</v>
      </c>
      <c r="F113" s="161" t="s">
        <v>1133</v>
      </c>
      <c r="G113" s="6">
        <v>18144</v>
      </c>
      <c r="H113" s="6" t="s">
        <v>1861</v>
      </c>
      <c r="I113" s="6"/>
      <c r="J113" s="16">
        <v>5205.24</v>
      </c>
      <c r="K113" s="14">
        <v>4.5</v>
      </c>
      <c r="L113" s="126">
        <v>0</v>
      </c>
      <c r="M113" s="126">
        <v>0</v>
      </c>
      <c r="N113" s="6" t="s">
        <v>625</v>
      </c>
      <c r="O113" s="6" t="s">
        <v>1284</v>
      </c>
      <c r="P113" s="19">
        <v>13409549</v>
      </c>
      <c r="Q113" s="6"/>
      <c r="R113" s="19">
        <v>3228817</v>
      </c>
      <c r="S113" s="6"/>
      <c r="T113" s="14">
        <v>128479030</v>
      </c>
      <c r="U113" s="21">
        <v>45135</v>
      </c>
      <c r="V113" s="6"/>
      <c r="W113" s="6"/>
      <c r="X113" s="6"/>
      <c r="Y113" s="23"/>
      <c r="Z113" s="6"/>
      <c r="AA113" s="6"/>
      <c r="AB113" s="21">
        <f t="shared" si="7"/>
        <v>45075</v>
      </c>
      <c r="AC113" s="6"/>
      <c r="AD113" s="14"/>
      <c r="AE113" s="6"/>
      <c r="AF113" s="6"/>
      <c r="AG113" s="6"/>
      <c r="AH113" s="6" t="s">
        <v>1513</v>
      </c>
      <c r="AI113" s="143">
        <f t="shared" si="8"/>
        <v>739.06244488536151</v>
      </c>
      <c r="AJ113" s="143">
        <f t="shared" si="9"/>
        <v>177.95508156966491</v>
      </c>
      <c r="AK113" s="143">
        <f t="shared" si="10"/>
        <v>0</v>
      </c>
      <c r="AL113" s="20" t="str">
        <f t="shared" si="11"/>
        <v/>
      </c>
      <c r="AM113" t="e">
        <f t="shared" si="12"/>
        <v>#N/A</v>
      </c>
      <c r="AN113" t="str">
        <f t="shared" si="13"/>
        <v>KAPE-IB-17385-28-07-2021-5205.24</v>
      </c>
    </row>
    <row r="114" spans="1:40" ht="20.100000000000001" hidden="1" customHeight="1" x14ac:dyDescent="0.25">
      <c r="A114" s="14">
        <v>111</v>
      </c>
      <c r="B114" s="35"/>
      <c r="C114" s="6" t="s">
        <v>738</v>
      </c>
      <c r="D114" s="15">
        <v>44406</v>
      </c>
      <c r="E114" s="14" t="s">
        <v>1132</v>
      </c>
      <c r="F114" s="161" t="s">
        <v>1133</v>
      </c>
      <c r="G114" s="6">
        <v>7720</v>
      </c>
      <c r="H114" s="6" t="s">
        <v>1861</v>
      </c>
      <c r="I114" s="6"/>
      <c r="J114" s="16">
        <v>5407.52</v>
      </c>
      <c r="K114" s="14">
        <v>5.5</v>
      </c>
      <c r="L114" s="126">
        <v>0</v>
      </c>
      <c r="M114" s="126">
        <v>0</v>
      </c>
      <c r="N114" s="6" t="s">
        <v>1378</v>
      </c>
      <c r="O114" s="6" t="s">
        <v>1289</v>
      </c>
      <c r="P114" s="19">
        <v>7009645</v>
      </c>
      <c r="Q114" s="6"/>
      <c r="R114" s="19">
        <v>12689980</v>
      </c>
      <c r="S114" s="6"/>
      <c r="T114" s="14">
        <v>128479039</v>
      </c>
      <c r="U114" s="21">
        <v>45136</v>
      </c>
      <c r="V114" s="6"/>
      <c r="W114" s="6"/>
      <c r="X114" s="6"/>
      <c r="Y114" s="23"/>
      <c r="Z114" s="6"/>
      <c r="AA114" s="6"/>
      <c r="AB114" s="21">
        <f t="shared" si="7"/>
        <v>45076</v>
      </c>
      <c r="AC114" s="6"/>
      <c r="AD114" s="14"/>
      <c r="AE114" s="6"/>
      <c r="AF114" s="6"/>
      <c r="AG114" s="6"/>
      <c r="AH114" s="6" t="s">
        <v>1516</v>
      </c>
      <c r="AI114" s="143">
        <f t="shared" si="8"/>
        <v>907.98510362694299</v>
      </c>
      <c r="AJ114" s="143">
        <f t="shared" si="9"/>
        <v>1643.779792746114</v>
      </c>
      <c r="AK114" s="143">
        <f t="shared" si="10"/>
        <v>0</v>
      </c>
      <c r="AL114" s="20" t="str">
        <f t="shared" si="11"/>
        <v/>
      </c>
      <c r="AM114" t="e">
        <f t="shared" si="12"/>
        <v>#N/A</v>
      </c>
      <c r="AN114" t="str">
        <f t="shared" si="13"/>
        <v>KAPW-IB-15072-29-07-2021-5407.52</v>
      </c>
    </row>
    <row r="115" spans="1:40" ht="20.100000000000001" hidden="1" customHeight="1" x14ac:dyDescent="0.25">
      <c r="A115" s="14">
        <v>112</v>
      </c>
      <c r="B115" s="35"/>
      <c r="C115" s="6" t="s">
        <v>739</v>
      </c>
      <c r="D115" s="15">
        <v>44411</v>
      </c>
      <c r="E115" s="14" t="s">
        <v>1132</v>
      </c>
      <c r="F115" s="14" t="s">
        <v>1133</v>
      </c>
      <c r="G115" s="6">
        <v>54432</v>
      </c>
      <c r="H115" s="6" t="s">
        <v>1861</v>
      </c>
      <c r="I115" s="6"/>
      <c r="J115" s="16">
        <v>5205.24</v>
      </c>
      <c r="K115" s="14">
        <v>4.5999999999999996</v>
      </c>
      <c r="L115" s="126">
        <v>0</v>
      </c>
      <c r="M115" s="126">
        <v>0</v>
      </c>
      <c r="N115" s="6" t="s">
        <v>625</v>
      </c>
      <c r="O115" s="6" t="s">
        <v>1284</v>
      </c>
      <c r="P115" s="19">
        <v>14936140.799999999</v>
      </c>
      <c r="Q115" s="6"/>
      <c r="R115" s="19">
        <v>3596322.2399999998</v>
      </c>
      <c r="S115" s="6"/>
      <c r="T115" s="14"/>
      <c r="U115" s="21">
        <v>45141</v>
      </c>
      <c r="V115" s="6"/>
      <c r="W115" s="6"/>
      <c r="X115" s="6"/>
      <c r="Y115" s="23"/>
      <c r="Z115" s="6"/>
      <c r="AA115" s="6"/>
      <c r="AB115" s="21">
        <f t="shared" si="7"/>
        <v>45081</v>
      </c>
      <c r="AC115" s="6"/>
      <c r="AD115" s="14" t="s">
        <v>1515</v>
      </c>
      <c r="AE115" s="6"/>
      <c r="AF115" s="6"/>
      <c r="AG115" s="6"/>
      <c r="AH115" s="6" t="s">
        <v>1513</v>
      </c>
      <c r="AI115" s="143">
        <f t="shared" si="8"/>
        <v>274.39999999999998</v>
      </c>
      <c r="AJ115" s="143">
        <f t="shared" si="9"/>
        <v>66.069999999999993</v>
      </c>
      <c r="AK115" s="143">
        <f t="shared" si="10"/>
        <v>0</v>
      </c>
      <c r="AL115" s="20" t="str">
        <f t="shared" si="11"/>
        <v/>
      </c>
      <c r="AM115" t="e">
        <f t="shared" si="12"/>
        <v>#N/A</v>
      </c>
      <c r="AN115" t="str">
        <f t="shared" si="13"/>
        <v>KAPE-IB-22661-03-08-2021-5205.24</v>
      </c>
    </row>
    <row r="116" spans="1:40" ht="20.100000000000001" hidden="1" customHeight="1" x14ac:dyDescent="0.25">
      <c r="A116" s="14">
        <v>113</v>
      </c>
      <c r="B116" s="35"/>
      <c r="C116" s="6" t="s">
        <v>740</v>
      </c>
      <c r="D116" s="15">
        <v>44414</v>
      </c>
      <c r="E116" s="14" t="s">
        <v>1132</v>
      </c>
      <c r="F116" s="161" t="s">
        <v>1133</v>
      </c>
      <c r="G116" s="6">
        <v>54414.99</v>
      </c>
      <c r="H116" s="6" t="s">
        <v>1861</v>
      </c>
      <c r="I116" s="6"/>
      <c r="J116" s="16">
        <v>5205.24</v>
      </c>
      <c r="K116" s="14">
        <v>4.5</v>
      </c>
      <c r="L116" s="126">
        <v>0</v>
      </c>
      <c r="M116" s="126">
        <v>0</v>
      </c>
      <c r="N116" s="6" t="s">
        <v>625</v>
      </c>
      <c r="O116" s="6" t="s">
        <v>1284</v>
      </c>
      <c r="P116" s="19">
        <v>40965444</v>
      </c>
      <c r="Q116" s="6"/>
      <c r="R116" s="19">
        <v>9863864</v>
      </c>
      <c r="S116" s="6"/>
      <c r="T116" s="14">
        <v>128479066</v>
      </c>
      <c r="U116" s="21">
        <v>45144</v>
      </c>
      <c r="V116" s="6"/>
      <c r="W116" s="6"/>
      <c r="X116" s="6"/>
      <c r="Y116" s="23"/>
      <c r="Z116" s="6"/>
      <c r="AA116" s="6"/>
      <c r="AB116" s="21">
        <f t="shared" si="7"/>
        <v>45084</v>
      </c>
      <c r="AC116" s="6"/>
      <c r="AD116" s="14"/>
      <c r="AE116" s="6"/>
      <c r="AF116" s="6"/>
      <c r="AG116" s="6"/>
      <c r="AH116" s="6" t="s">
        <v>1513</v>
      </c>
      <c r="AI116" s="143">
        <f t="shared" si="8"/>
        <v>752.83380553777556</v>
      </c>
      <c r="AJ116" s="143">
        <f t="shared" si="9"/>
        <v>181.27107989912338</v>
      </c>
      <c r="AK116" s="143">
        <f t="shared" si="10"/>
        <v>0</v>
      </c>
      <c r="AL116" s="20" t="str">
        <f t="shared" si="11"/>
        <v/>
      </c>
      <c r="AM116" t="e">
        <f t="shared" si="12"/>
        <v>#N/A</v>
      </c>
      <c r="AN116" t="str">
        <f t="shared" si="13"/>
        <v>KAPE-IB-25662-06-08-2021-5205.24</v>
      </c>
    </row>
    <row r="117" spans="1:40" ht="20.100000000000001" hidden="1" customHeight="1" x14ac:dyDescent="0.25">
      <c r="A117" s="14">
        <v>114</v>
      </c>
      <c r="B117" s="35"/>
      <c r="C117" s="6" t="s">
        <v>741</v>
      </c>
      <c r="D117" s="15">
        <v>44417</v>
      </c>
      <c r="E117" s="14" t="s">
        <v>1132</v>
      </c>
      <c r="F117" s="14" t="s">
        <v>1133</v>
      </c>
      <c r="G117" s="6">
        <v>480</v>
      </c>
      <c r="H117" s="6" t="s">
        <v>1861</v>
      </c>
      <c r="I117" s="6"/>
      <c r="J117" s="16">
        <v>5402.33</v>
      </c>
      <c r="K117" s="14">
        <v>11.8</v>
      </c>
      <c r="L117" s="126">
        <v>0</v>
      </c>
      <c r="M117" s="126">
        <v>0</v>
      </c>
      <c r="N117" s="6" t="s">
        <v>1264</v>
      </c>
      <c r="O117" s="6" t="s">
        <v>1265</v>
      </c>
      <c r="P117" s="19">
        <v>946123.2</v>
      </c>
      <c r="Q117" s="6"/>
      <c r="R117" s="19">
        <v>402278.40000000002</v>
      </c>
      <c r="S117" s="6"/>
      <c r="T117" s="14"/>
      <c r="U117" s="21">
        <v>45147</v>
      </c>
      <c r="V117" s="6"/>
      <c r="W117" s="6"/>
      <c r="X117" s="6"/>
      <c r="Y117" s="23"/>
      <c r="Z117" s="6"/>
      <c r="AA117" s="6"/>
      <c r="AB117" s="21">
        <f t="shared" si="7"/>
        <v>45087</v>
      </c>
      <c r="AC117" s="6"/>
      <c r="AD117" s="14" t="s">
        <v>1515</v>
      </c>
      <c r="AE117" s="6"/>
      <c r="AF117" s="6"/>
      <c r="AG117" s="6"/>
      <c r="AH117" s="6" t="s">
        <v>1513</v>
      </c>
      <c r="AI117" s="143">
        <f t="shared" si="8"/>
        <v>1971.09</v>
      </c>
      <c r="AJ117" s="143">
        <f t="shared" si="9"/>
        <v>838.08</v>
      </c>
      <c r="AK117" s="143">
        <f t="shared" si="10"/>
        <v>0</v>
      </c>
      <c r="AL117" s="20" t="str">
        <f t="shared" si="11"/>
        <v/>
      </c>
      <c r="AM117" t="e">
        <f t="shared" si="12"/>
        <v>#N/A</v>
      </c>
      <c r="AN117" t="str">
        <f t="shared" si="13"/>
        <v>KPAF-IB-6908-09-08-2021-5402.33</v>
      </c>
    </row>
    <row r="118" spans="1:40" ht="20.100000000000001" hidden="1" customHeight="1" x14ac:dyDescent="0.25">
      <c r="A118" s="14">
        <v>115</v>
      </c>
      <c r="B118" s="35"/>
      <c r="C118" s="6" t="s">
        <v>742</v>
      </c>
      <c r="D118" s="15">
        <v>44418</v>
      </c>
      <c r="E118" s="14" t="s">
        <v>1132</v>
      </c>
      <c r="F118" s="161" t="s">
        <v>1133</v>
      </c>
      <c r="G118" s="6">
        <v>19950.8</v>
      </c>
      <c r="H118" s="6" t="s">
        <v>1861</v>
      </c>
      <c r="I118" s="6"/>
      <c r="J118" s="16">
        <v>5205.13</v>
      </c>
      <c r="K118" s="14">
        <v>2.77</v>
      </c>
      <c r="L118" s="126">
        <v>0</v>
      </c>
      <c r="M118" s="126">
        <v>0</v>
      </c>
      <c r="N118" s="6" t="s">
        <v>625</v>
      </c>
      <c r="O118" s="6" t="s">
        <v>1290</v>
      </c>
      <c r="P118" s="19">
        <v>9242602</v>
      </c>
      <c r="Q118" s="6"/>
      <c r="R118" s="19">
        <v>2225479</v>
      </c>
      <c r="S118" s="6"/>
      <c r="T118" s="14">
        <v>128479063</v>
      </c>
      <c r="U118" s="21">
        <v>45148</v>
      </c>
      <c r="V118" s="6"/>
      <c r="W118" s="6"/>
      <c r="X118" s="6"/>
      <c r="Y118" s="23"/>
      <c r="Z118" s="6"/>
      <c r="AA118" s="6"/>
      <c r="AB118" s="21">
        <f t="shared" si="7"/>
        <v>45088</v>
      </c>
      <c r="AC118" s="6"/>
      <c r="AD118" s="14"/>
      <c r="AE118" s="6"/>
      <c r="AF118" s="6"/>
      <c r="AG118" s="6"/>
      <c r="AH118" s="6" t="s">
        <v>1513</v>
      </c>
      <c r="AI118" s="143">
        <f t="shared" si="8"/>
        <v>463.26974356918021</v>
      </c>
      <c r="AJ118" s="143">
        <f t="shared" si="9"/>
        <v>111.54835896304911</v>
      </c>
      <c r="AK118" s="143">
        <f t="shared" si="10"/>
        <v>0</v>
      </c>
      <c r="AL118" s="20" t="str">
        <f t="shared" si="11"/>
        <v/>
      </c>
      <c r="AM118" t="e">
        <f t="shared" si="12"/>
        <v>#N/A</v>
      </c>
      <c r="AN118" t="str">
        <f t="shared" si="13"/>
        <v>KAPW-IB-20108-10-08-2021-5205.13</v>
      </c>
    </row>
    <row r="119" spans="1:40" ht="20.100000000000001" hidden="1" customHeight="1" x14ac:dyDescent="0.25">
      <c r="A119" s="14">
        <v>116</v>
      </c>
      <c r="B119" s="35"/>
      <c r="C119" s="6" t="s">
        <v>743</v>
      </c>
      <c r="D119" s="15">
        <v>44424</v>
      </c>
      <c r="E119" s="14" t="s">
        <v>1132</v>
      </c>
      <c r="F119" s="161" t="s">
        <v>1133</v>
      </c>
      <c r="G119" s="6">
        <v>16000</v>
      </c>
      <c r="H119" s="6" t="s">
        <v>1861</v>
      </c>
      <c r="I119" s="6"/>
      <c r="J119" s="16">
        <v>3906.9090000000001</v>
      </c>
      <c r="K119" s="14">
        <v>2.15</v>
      </c>
      <c r="L119" s="126">
        <v>0</v>
      </c>
      <c r="M119" s="126">
        <v>0</v>
      </c>
      <c r="N119" s="6" t="s">
        <v>557</v>
      </c>
      <c r="O119" s="6" t="s">
        <v>1291</v>
      </c>
      <c r="P119" s="19">
        <v>5770787</v>
      </c>
      <c r="Q119" s="6"/>
      <c r="R119" s="19">
        <v>1798680</v>
      </c>
      <c r="S119" s="6"/>
      <c r="T119" s="14">
        <v>128479078</v>
      </c>
      <c r="U119" s="21">
        <v>45154</v>
      </c>
      <c r="V119" s="6"/>
      <c r="W119" s="6"/>
      <c r="X119" s="6"/>
      <c r="Y119" s="23"/>
      <c r="Z119" s="6"/>
      <c r="AA119" s="6"/>
      <c r="AB119" s="21">
        <f t="shared" si="7"/>
        <v>45094</v>
      </c>
      <c r="AC119" s="6"/>
      <c r="AD119" s="14"/>
      <c r="AE119" s="6"/>
      <c r="AF119" s="6"/>
      <c r="AG119" s="6"/>
      <c r="AH119" s="6" t="s">
        <v>1517</v>
      </c>
      <c r="AI119" s="143">
        <f t="shared" si="8"/>
        <v>360.67418750000002</v>
      </c>
      <c r="AJ119" s="143">
        <f t="shared" si="9"/>
        <v>112.4175</v>
      </c>
      <c r="AK119" s="143">
        <f t="shared" si="10"/>
        <v>0</v>
      </c>
      <c r="AL119" s="20" t="str">
        <f t="shared" si="11"/>
        <v/>
      </c>
      <c r="AM119" t="e">
        <f t="shared" si="12"/>
        <v>#N/A</v>
      </c>
      <c r="AN119" t="str">
        <f t="shared" si="13"/>
        <v>KAPE-IB-31434-16-08-2021-3906.909</v>
      </c>
    </row>
    <row r="120" spans="1:40" ht="20.100000000000001" hidden="1" customHeight="1" x14ac:dyDescent="0.25">
      <c r="A120" s="14">
        <v>117</v>
      </c>
      <c r="B120" s="35"/>
      <c r="C120" s="6" t="s">
        <v>744</v>
      </c>
      <c r="D120" s="15">
        <v>44424</v>
      </c>
      <c r="E120" s="14" t="s">
        <v>1132</v>
      </c>
      <c r="F120" s="161" t="s">
        <v>1133</v>
      </c>
      <c r="G120" s="6">
        <v>36288</v>
      </c>
      <c r="H120" s="6" t="s">
        <v>1861</v>
      </c>
      <c r="I120" s="6"/>
      <c r="J120" s="16">
        <v>5205.24</v>
      </c>
      <c r="K120" s="14">
        <v>4.5999999999999996</v>
      </c>
      <c r="L120" s="126">
        <v>0</v>
      </c>
      <c r="M120" s="126">
        <v>0</v>
      </c>
      <c r="N120" s="6" t="s">
        <v>625</v>
      </c>
      <c r="O120" s="6" t="s">
        <v>1284</v>
      </c>
      <c r="P120" s="19">
        <v>28002544</v>
      </c>
      <c r="Q120" s="6"/>
      <c r="R120" s="19">
        <v>6742592</v>
      </c>
      <c r="S120" s="6"/>
      <c r="T120" s="14">
        <v>128479084</v>
      </c>
      <c r="U120" s="21">
        <v>45154</v>
      </c>
      <c r="V120" s="6"/>
      <c r="W120" s="6"/>
      <c r="X120" s="6"/>
      <c r="Y120" s="23"/>
      <c r="Z120" s="6"/>
      <c r="AA120" s="6"/>
      <c r="AB120" s="21">
        <f t="shared" si="7"/>
        <v>45094</v>
      </c>
      <c r="AC120" s="6"/>
      <c r="AD120" s="14"/>
      <c r="AE120" s="6"/>
      <c r="AF120" s="6"/>
      <c r="AG120" s="6"/>
      <c r="AH120" s="6" t="s">
        <v>1513</v>
      </c>
      <c r="AI120" s="143">
        <f t="shared" si="8"/>
        <v>771.67504409171079</v>
      </c>
      <c r="AJ120" s="143">
        <f t="shared" si="9"/>
        <v>185.80776014109347</v>
      </c>
      <c r="AK120" s="143">
        <f t="shared" si="10"/>
        <v>0</v>
      </c>
      <c r="AL120" s="20" t="str">
        <f t="shared" si="11"/>
        <v/>
      </c>
      <c r="AM120" t="e">
        <f t="shared" si="12"/>
        <v>#N/A</v>
      </c>
      <c r="AN120" t="str">
        <f t="shared" si="13"/>
        <v>KAPE-IB-31451-16-08-2021-5205.24</v>
      </c>
    </row>
    <row r="121" spans="1:40" ht="20.100000000000001" hidden="1" customHeight="1" x14ac:dyDescent="0.25">
      <c r="A121" s="14">
        <v>118</v>
      </c>
      <c r="B121" s="35"/>
      <c r="C121" s="6" t="s">
        <v>745</v>
      </c>
      <c r="D121" s="15">
        <v>44425</v>
      </c>
      <c r="E121" s="14" t="s">
        <v>1132</v>
      </c>
      <c r="F121" s="14" t="s">
        <v>1133</v>
      </c>
      <c r="G121" s="6">
        <v>1368</v>
      </c>
      <c r="H121" s="6" t="s">
        <v>1861</v>
      </c>
      <c r="I121" s="6"/>
      <c r="J121" s="16">
        <v>5210.1099999999997</v>
      </c>
      <c r="K121" s="14">
        <v>17.07</v>
      </c>
      <c r="L121" s="126">
        <v>0</v>
      </c>
      <c r="M121" s="126">
        <v>0</v>
      </c>
      <c r="N121" s="6" t="s">
        <v>532</v>
      </c>
      <c r="O121" s="6" t="s">
        <v>1292</v>
      </c>
      <c r="P121" s="19">
        <v>3570288.48</v>
      </c>
      <c r="Q121" s="6"/>
      <c r="R121" s="19">
        <v>1112813.28</v>
      </c>
      <c r="S121" s="6"/>
      <c r="T121" s="14"/>
      <c r="U121" s="21">
        <v>45155</v>
      </c>
      <c r="V121" s="6"/>
      <c r="W121" s="6"/>
      <c r="X121" s="6"/>
      <c r="Y121" s="23"/>
      <c r="Z121" s="6"/>
      <c r="AA121" s="6"/>
      <c r="AB121" s="21">
        <f t="shared" si="7"/>
        <v>45095</v>
      </c>
      <c r="AC121" s="6"/>
      <c r="AD121" s="14" t="s">
        <v>1515</v>
      </c>
      <c r="AE121" s="6"/>
      <c r="AF121" s="6"/>
      <c r="AG121" s="6"/>
      <c r="AH121" s="6" t="s">
        <v>1516</v>
      </c>
      <c r="AI121" s="143">
        <f t="shared" si="8"/>
        <v>2609.86</v>
      </c>
      <c r="AJ121" s="143">
        <f t="shared" si="9"/>
        <v>813.46</v>
      </c>
      <c r="AK121" s="143">
        <f t="shared" si="10"/>
        <v>0</v>
      </c>
      <c r="AL121" s="20" t="str">
        <f t="shared" si="11"/>
        <v/>
      </c>
      <c r="AM121" t="e">
        <f t="shared" si="12"/>
        <v>#N/A</v>
      </c>
      <c r="AN121" t="str">
        <f t="shared" si="13"/>
        <v>KAPE-IB-32245-17-08-2021-5210.11</v>
      </c>
    </row>
    <row r="122" spans="1:40" ht="20.100000000000001" hidden="1" customHeight="1" x14ac:dyDescent="0.25">
      <c r="A122" s="14">
        <v>119</v>
      </c>
      <c r="B122" s="35"/>
      <c r="C122" s="6" t="s">
        <v>746</v>
      </c>
      <c r="D122" s="15">
        <v>44425</v>
      </c>
      <c r="E122" s="14" t="s">
        <v>1132</v>
      </c>
      <c r="F122" s="161" t="s">
        <v>1133</v>
      </c>
      <c r="G122" s="6">
        <v>18144</v>
      </c>
      <c r="H122" s="6" t="s">
        <v>1861</v>
      </c>
      <c r="I122" s="6"/>
      <c r="J122" s="16">
        <v>5206.24</v>
      </c>
      <c r="K122" s="14"/>
      <c r="L122" s="126">
        <v>0</v>
      </c>
      <c r="M122" s="126">
        <v>0</v>
      </c>
      <c r="N122" s="6" t="s">
        <v>542</v>
      </c>
      <c r="O122" s="6" t="s">
        <v>1293</v>
      </c>
      <c r="P122" s="19">
        <v>15523149</v>
      </c>
      <c r="Q122" s="6"/>
      <c r="R122" s="19">
        <v>3737741</v>
      </c>
      <c r="S122" s="6"/>
      <c r="T122" s="14">
        <v>128479082</v>
      </c>
      <c r="U122" s="21">
        <v>45155</v>
      </c>
      <c r="V122" s="6"/>
      <c r="W122" s="6"/>
      <c r="X122" s="6"/>
      <c r="Y122" s="23"/>
      <c r="Z122" s="6"/>
      <c r="AA122" s="6"/>
      <c r="AB122" s="21">
        <f t="shared" si="7"/>
        <v>45095</v>
      </c>
      <c r="AC122" s="6"/>
      <c r="AD122" s="14"/>
      <c r="AE122" s="6"/>
      <c r="AF122" s="6"/>
      <c r="AG122" s="6"/>
      <c r="AH122" s="6" t="s">
        <v>1513</v>
      </c>
      <c r="AI122" s="143">
        <f t="shared" si="8"/>
        <v>855.55274470899474</v>
      </c>
      <c r="AJ122" s="143">
        <f t="shared" si="9"/>
        <v>206.00424382716051</v>
      </c>
      <c r="AK122" s="143">
        <f t="shared" si="10"/>
        <v>0</v>
      </c>
      <c r="AL122" s="20" t="str">
        <f t="shared" si="11"/>
        <v/>
      </c>
      <c r="AM122" t="e">
        <f t="shared" si="12"/>
        <v>#N/A</v>
      </c>
      <c r="AN122" t="str">
        <f t="shared" si="13"/>
        <v>KAPE-IB-31705-17-08-2021-5206.24</v>
      </c>
    </row>
    <row r="123" spans="1:40" ht="20.100000000000001" hidden="1" customHeight="1" x14ac:dyDescent="0.25">
      <c r="A123" s="14">
        <v>120</v>
      </c>
      <c r="B123" s="35"/>
      <c r="C123" s="6" t="s">
        <v>747</v>
      </c>
      <c r="D123" s="15">
        <v>44425</v>
      </c>
      <c r="E123" s="14" t="s">
        <v>1132</v>
      </c>
      <c r="F123" s="14" t="s">
        <v>1133</v>
      </c>
      <c r="G123" s="6">
        <v>6975.48</v>
      </c>
      <c r="H123" s="6" t="s">
        <v>1861</v>
      </c>
      <c r="I123" s="6"/>
      <c r="J123" s="16">
        <v>5402.33</v>
      </c>
      <c r="K123" s="14">
        <v>5.13</v>
      </c>
      <c r="L123" s="126">
        <v>0</v>
      </c>
      <c r="M123" s="126">
        <v>0</v>
      </c>
      <c r="N123" s="6" t="s">
        <v>1324</v>
      </c>
      <c r="O123" s="6" t="s">
        <v>1294</v>
      </c>
      <c r="P123" s="19">
        <v>6006167.2991999993</v>
      </c>
      <c r="Q123" s="6"/>
      <c r="R123" s="19">
        <v>1872009.5676</v>
      </c>
      <c r="S123" s="6"/>
      <c r="T123" s="14"/>
      <c r="U123" s="21">
        <v>45155</v>
      </c>
      <c r="V123" s="6"/>
      <c r="W123" s="6"/>
      <c r="X123" s="6"/>
      <c r="Y123" s="23"/>
      <c r="Z123" s="6"/>
      <c r="AA123" s="6"/>
      <c r="AB123" s="21">
        <f t="shared" si="7"/>
        <v>45095</v>
      </c>
      <c r="AC123" s="6"/>
      <c r="AD123" s="14" t="s">
        <v>1515</v>
      </c>
      <c r="AE123" s="6"/>
      <c r="AF123" s="6"/>
      <c r="AG123" s="6"/>
      <c r="AH123" s="6" t="s">
        <v>1513</v>
      </c>
      <c r="AI123" s="143">
        <f t="shared" si="8"/>
        <v>861.04</v>
      </c>
      <c r="AJ123" s="143">
        <f t="shared" si="9"/>
        <v>268.37</v>
      </c>
      <c r="AK123" s="143">
        <f t="shared" si="10"/>
        <v>0</v>
      </c>
      <c r="AL123" s="20" t="str">
        <f t="shared" si="11"/>
        <v/>
      </c>
      <c r="AM123" t="e">
        <f t="shared" si="12"/>
        <v>#N/A</v>
      </c>
      <c r="AN123" t="str">
        <f t="shared" si="13"/>
        <v>KPAF-IB-8499-17-08-2021-5402.33</v>
      </c>
    </row>
    <row r="124" spans="1:40" ht="20.100000000000001" hidden="1" customHeight="1" x14ac:dyDescent="0.25">
      <c r="A124" s="14">
        <v>121</v>
      </c>
      <c r="B124" s="35"/>
      <c r="C124" s="6" t="s">
        <v>748</v>
      </c>
      <c r="D124" s="15">
        <v>44425</v>
      </c>
      <c r="E124" s="14" t="s">
        <v>1132</v>
      </c>
      <c r="F124" s="14" t="s">
        <v>1133</v>
      </c>
      <c r="G124" s="6">
        <v>97920</v>
      </c>
      <c r="H124" s="6" t="s">
        <v>1861</v>
      </c>
      <c r="I124" s="6"/>
      <c r="J124" s="16">
        <v>5402.33</v>
      </c>
      <c r="K124" s="14">
        <v>1.4</v>
      </c>
      <c r="L124" s="126">
        <v>0</v>
      </c>
      <c r="M124" s="126">
        <v>0</v>
      </c>
      <c r="N124" s="6" t="s">
        <v>1324</v>
      </c>
      <c r="O124" s="6" t="s">
        <v>1295</v>
      </c>
      <c r="P124" s="19">
        <v>22997491.200000003</v>
      </c>
      <c r="Q124" s="6"/>
      <c r="R124" s="19">
        <v>8787340.7999999989</v>
      </c>
      <c r="S124" s="6"/>
      <c r="T124" s="14"/>
      <c r="U124" s="21">
        <v>45155</v>
      </c>
      <c r="V124" s="6"/>
      <c r="W124" s="6"/>
      <c r="X124" s="6"/>
      <c r="Y124" s="23"/>
      <c r="Z124" s="6"/>
      <c r="AA124" s="6"/>
      <c r="AB124" s="21">
        <f t="shared" si="7"/>
        <v>45095</v>
      </c>
      <c r="AC124" s="6"/>
      <c r="AD124" s="14" t="s">
        <v>1515</v>
      </c>
      <c r="AE124" s="6"/>
      <c r="AF124" s="6"/>
      <c r="AG124" s="6"/>
      <c r="AH124" s="6" t="s">
        <v>1513</v>
      </c>
      <c r="AI124" s="143">
        <f t="shared" si="8"/>
        <v>234.86000000000004</v>
      </c>
      <c r="AJ124" s="143">
        <f t="shared" si="9"/>
        <v>89.74</v>
      </c>
      <c r="AK124" s="143">
        <f t="shared" si="10"/>
        <v>0</v>
      </c>
      <c r="AL124" s="20" t="str">
        <f t="shared" si="11"/>
        <v/>
      </c>
      <c r="AM124" t="e">
        <f t="shared" si="12"/>
        <v>#N/A</v>
      </c>
      <c r="AN124" t="str">
        <f t="shared" si="13"/>
        <v>KAPE-IB-32254-17-08-2021-5402.33</v>
      </c>
    </row>
    <row r="125" spans="1:40" ht="20.100000000000001" hidden="1" customHeight="1" x14ac:dyDescent="0.25">
      <c r="A125" s="14">
        <v>122</v>
      </c>
      <c r="B125" s="35"/>
      <c r="C125" s="6" t="s">
        <v>749</v>
      </c>
      <c r="D125" s="15">
        <v>44428</v>
      </c>
      <c r="E125" s="14" t="s">
        <v>1132</v>
      </c>
      <c r="F125" s="161" t="s">
        <v>1133</v>
      </c>
      <c r="G125" s="6">
        <v>1714</v>
      </c>
      <c r="H125" s="6" t="s">
        <v>1861</v>
      </c>
      <c r="I125" s="6"/>
      <c r="J125" s="16">
        <v>5407.52</v>
      </c>
      <c r="K125" s="14">
        <v>8.41</v>
      </c>
      <c r="L125" s="126">
        <v>0</v>
      </c>
      <c r="M125" s="126">
        <v>0</v>
      </c>
      <c r="N125" s="6" t="s">
        <v>1378</v>
      </c>
      <c r="O125" s="6" t="s">
        <v>1296</v>
      </c>
      <c r="P125" s="19">
        <v>2421050</v>
      </c>
      <c r="Q125" s="6"/>
      <c r="R125" s="19">
        <v>897657</v>
      </c>
      <c r="S125" s="6"/>
      <c r="T125" s="14">
        <v>128479081</v>
      </c>
      <c r="U125" s="21">
        <v>45158</v>
      </c>
      <c r="V125" s="6"/>
      <c r="W125" s="6"/>
      <c r="X125" s="6"/>
      <c r="Y125" s="23"/>
      <c r="Z125" s="6"/>
      <c r="AA125" s="6"/>
      <c r="AB125" s="21">
        <f t="shared" si="7"/>
        <v>45098</v>
      </c>
      <c r="AC125" s="6"/>
      <c r="AD125" s="14"/>
      <c r="AE125" s="6"/>
      <c r="AF125" s="6"/>
      <c r="AG125" s="6"/>
      <c r="AH125" s="6" t="s">
        <v>1516</v>
      </c>
      <c r="AI125" s="143">
        <f t="shared" si="8"/>
        <v>1412.514585764294</v>
      </c>
      <c r="AJ125" s="143">
        <f t="shared" si="9"/>
        <v>523.72053675612597</v>
      </c>
      <c r="AK125" s="143">
        <f t="shared" si="10"/>
        <v>0</v>
      </c>
      <c r="AL125" s="20" t="str">
        <f t="shared" si="11"/>
        <v/>
      </c>
      <c r="AM125" t="e">
        <f t="shared" si="12"/>
        <v>#N/A</v>
      </c>
      <c r="AN125" t="str">
        <f t="shared" si="13"/>
        <v>KAPW-IB-25071-20-08-2021-5407.52</v>
      </c>
    </row>
    <row r="126" spans="1:40" ht="20.100000000000001" hidden="1" customHeight="1" x14ac:dyDescent="0.25">
      <c r="A126" s="14">
        <v>123</v>
      </c>
      <c r="B126" s="35"/>
      <c r="C126" s="6" t="s">
        <v>750</v>
      </c>
      <c r="D126" s="15">
        <v>44428</v>
      </c>
      <c r="E126" s="14" t="s">
        <v>1132</v>
      </c>
      <c r="F126" s="161" t="s">
        <v>1133</v>
      </c>
      <c r="G126" s="6">
        <v>3671</v>
      </c>
      <c r="H126" s="6" t="s">
        <v>1861</v>
      </c>
      <c r="I126" s="6"/>
      <c r="J126" s="16">
        <v>5407.52</v>
      </c>
      <c r="K126" s="14">
        <v>5.38</v>
      </c>
      <c r="L126" s="126">
        <v>0</v>
      </c>
      <c r="M126" s="126">
        <v>0</v>
      </c>
      <c r="N126" s="6" t="s">
        <v>1378</v>
      </c>
      <c r="O126" s="6" t="s">
        <v>1297</v>
      </c>
      <c r="P126" s="19">
        <v>3316415</v>
      </c>
      <c r="Q126" s="6"/>
      <c r="R126" s="19">
        <v>1229633</v>
      </c>
      <c r="S126" s="6"/>
      <c r="T126" s="14">
        <v>128479091</v>
      </c>
      <c r="U126" s="21">
        <v>45158</v>
      </c>
      <c r="V126" s="6"/>
      <c r="W126" s="6"/>
      <c r="X126" s="6"/>
      <c r="Y126" s="23"/>
      <c r="Z126" s="6"/>
      <c r="AA126" s="6"/>
      <c r="AB126" s="21">
        <f t="shared" si="7"/>
        <v>45098</v>
      </c>
      <c r="AC126" s="6"/>
      <c r="AD126" s="14"/>
      <c r="AE126" s="6"/>
      <c r="AF126" s="6"/>
      <c r="AG126" s="6"/>
      <c r="AH126" s="6" t="s">
        <v>1516</v>
      </c>
      <c r="AI126" s="143">
        <f t="shared" si="8"/>
        <v>903.40915281939522</v>
      </c>
      <c r="AJ126" s="143">
        <f t="shared" si="9"/>
        <v>334.95859438845002</v>
      </c>
      <c r="AK126" s="143">
        <f t="shared" si="10"/>
        <v>0</v>
      </c>
      <c r="AL126" s="20" t="str">
        <f t="shared" si="11"/>
        <v/>
      </c>
      <c r="AM126" t="e">
        <f t="shared" si="12"/>
        <v>#N/A</v>
      </c>
      <c r="AN126" t="str">
        <f t="shared" si="13"/>
        <v>KAPW-IB-25345-20-08-2021-5407.52</v>
      </c>
    </row>
    <row r="127" spans="1:40" ht="20.100000000000001" hidden="1" customHeight="1" x14ac:dyDescent="0.25">
      <c r="A127" s="14">
        <v>124</v>
      </c>
      <c r="B127" s="35"/>
      <c r="C127" s="6" t="s">
        <v>751</v>
      </c>
      <c r="D127" s="15">
        <v>44428</v>
      </c>
      <c r="E127" s="14" t="s">
        <v>1132</v>
      </c>
      <c r="F127" s="14" t="s">
        <v>1133</v>
      </c>
      <c r="G127" s="6">
        <v>23100</v>
      </c>
      <c r="H127" s="6" t="s">
        <v>1861</v>
      </c>
      <c r="I127" s="6"/>
      <c r="J127" s="16">
        <v>5402.33</v>
      </c>
      <c r="K127" s="14">
        <v>1.45</v>
      </c>
      <c r="L127" s="126">
        <v>0</v>
      </c>
      <c r="M127" s="126">
        <v>0</v>
      </c>
      <c r="N127" s="6" t="s">
        <v>1324</v>
      </c>
      <c r="O127" s="6" t="s">
        <v>1298</v>
      </c>
      <c r="P127" s="19">
        <v>5608218</v>
      </c>
      <c r="Q127" s="6"/>
      <c r="R127" s="19">
        <v>2142756</v>
      </c>
      <c r="S127" s="6"/>
      <c r="T127" s="14"/>
      <c r="U127" s="21">
        <v>45158</v>
      </c>
      <c r="V127" s="6"/>
      <c r="W127" s="6"/>
      <c r="X127" s="6"/>
      <c r="Y127" s="23"/>
      <c r="Z127" s="6"/>
      <c r="AA127" s="6"/>
      <c r="AB127" s="21">
        <f t="shared" si="7"/>
        <v>45098</v>
      </c>
      <c r="AC127" s="6"/>
      <c r="AD127" s="14" t="s">
        <v>1515</v>
      </c>
      <c r="AE127" s="6"/>
      <c r="AF127" s="6"/>
      <c r="AG127" s="6"/>
      <c r="AH127" s="6" t="s">
        <v>1513</v>
      </c>
      <c r="AI127" s="143">
        <f t="shared" si="8"/>
        <v>242.78</v>
      </c>
      <c r="AJ127" s="143">
        <f t="shared" si="9"/>
        <v>92.76</v>
      </c>
      <c r="AK127" s="143">
        <f t="shared" si="10"/>
        <v>0</v>
      </c>
      <c r="AL127" s="20" t="str">
        <f t="shared" si="11"/>
        <v/>
      </c>
      <c r="AM127" t="e">
        <f t="shared" si="12"/>
        <v>#N/A</v>
      </c>
      <c r="AN127" t="str">
        <f t="shared" si="13"/>
        <v>KAPW-IB-25811-20-08-2021-5402.33</v>
      </c>
    </row>
    <row r="128" spans="1:40" ht="20.100000000000001" hidden="1" customHeight="1" x14ac:dyDescent="0.25">
      <c r="A128" s="14">
        <v>125</v>
      </c>
      <c r="B128" s="35"/>
      <c r="C128" s="6" t="s">
        <v>752</v>
      </c>
      <c r="D128" s="15">
        <v>44431</v>
      </c>
      <c r="E128" s="14" t="s">
        <v>1132</v>
      </c>
      <c r="F128" s="161" t="s">
        <v>1133</v>
      </c>
      <c r="G128" s="6">
        <v>53519.72</v>
      </c>
      <c r="H128" s="6" t="s">
        <v>1861</v>
      </c>
      <c r="I128" s="6"/>
      <c r="J128" s="16">
        <v>5205.13</v>
      </c>
      <c r="K128" s="14">
        <v>4.9000000000000004</v>
      </c>
      <c r="L128" s="126">
        <v>0</v>
      </c>
      <c r="M128" s="126">
        <v>0</v>
      </c>
      <c r="N128" s="6" t="s">
        <v>625</v>
      </c>
      <c r="O128" s="6" t="s">
        <v>1290</v>
      </c>
      <c r="P128" s="19">
        <v>44046803</v>
      </c>
      <c r="Q128" s="6"/>
      <c r="R128" s="19">
        <v>10605809</v>
      </c>
      <c r="S128" s="6"/>
      <c r="T128" s="14">
        <v>128479107</v>
      </c>
      <c r="U128" s="21">
        <v>45161</v>
      </c>
      <c r="V128" s="6"/>
      <c r="W128" s="6"/>
      <c r="X128" s="6"/>
      <c r="Y128" s="23"/>
      <c r="Z128" s="6"/>
      <c r="AA128" s="6"/>
      <c r="AB128" s="21">
        <f t="shared" si="7"/>
        <v>45101</v>
      </c>
      <c r="AC128" s="6"/>
      <c r="AD128" s="14"/>
      <c r="AE128" s="6"/>
      <c r="AF128" s="6"/>
      <c r="AG128" s="6"/>
      <c r="AH128" s="6" t="s">
        <v>1513</v>
      </c>
      <c r="AI128" s="143">
        <f t="shared" si="8"/>
        <v>823.00137220448835</v>
      </c>
      <c r="AJ128" s="143">
        <f t="shared" si="9"/>
        <v>198.16637680466189</v>
      </c>
      <c r="AK128" s="143">
        <f t="shared" si="10"/>
        <v>0</v>
      </c>
      <c r="AL128" s="20" t="str">
        <f t="shared" si="11"/>
        <v/>
      </c>
      <c r="AM128" t="e">
        <f t="shared" si="12"/>
        <v>#N/A</v>
      </c>
      <c r="AN128" t="str">
        <f t="shared" si="13"/>
        <v>KAPE-IB-34373-23-08-2021-5205.13</v>
      </c>
    </row>
    <row r="129" spans="1:40" ht="20.100000000000001" hidden="1" customHeight="1" x14ac:dyDescent="0.25">
      <c r="A129" s="14">
        <v>126</v>
      </c>
      <c r="B129" s="35"/>
      <c r="C129" s="6" t="s">
        <v>753</v>
      </c>
      <c r="D129" s="15">
        <v>44431</v>
      </c>
      <c r="E129" s="14" t="s">
        <v>1132</v>
      </c>
      <c r="F129" s="161" t="s">
        <v>1133</v>
      </c>
      <c r="G129" s="6">
        <v>18144</v>
      </c>
      <c r="H129" s="6" t="s">
        <v>1861</v>
      </c>
      <c r="I129" s="6"/>
      <c r="J129" s="16">
        <v>5205.24</v>
      </c>
      <c r="K129" s="14">
        <v>4.5999999999999996</v>
      </c>
      <c r="L129" s="126">
        <v>0</v>
      </c>
      <c r="M129" s="126">
        <v>0</v>
      </c>
      <c r="N129" s="6" t="s">
        <v>625</v>
      </c>
      <c r="O129" s="6" t="s">
        <v>1284</v>
      </c>
      <c r="P129" s="19">
        <v>14018300</v>
      </c>
      <c r="Q129" s="6"/>
      <c r="R129" s="19">
        <v>3375397</v>
      </c>
      <c r="S129" s="6"/>
      <c r="T129" s="14">
        <v>128479102</v>
      </c>
      <c r="U129" s="21">
        <v>45161</v>
      </c>
      <c r="V129" s="6"/>
      <c r="W129" s="6"/>
      <c r="X129" s="6"/>
      <c r="Y129" s="23"/>
      <c r="Z129" s="6"/>
      <c r="AA129" s="6"/>
      <c r="AB129" s="21">
        <f t="shared" si="7"/>
        <v>45101</v>
      </c>
      <c r="AC129" s="6"/>
      <c r="AD129" s="14"/>
      <c r="AE129" s="6"/>
      <c r="AF129" s="6"/>
      <c r="AG129" s="6"/>
      <c r="AH129" s="6" t="s">
        <v>1513</v>
      </c>
      <c r="AI129" s="143">
        <f t="shared" si="8"/>
        <v>772.61353615520284</v>
      </c>
      <c r="AJ129" s="143">
        <f t="shared" si="9"/>
        <v>186.03378527336861</v>
      </c>
      <c r="AK129" s="143">
        <f t="shared" si="10"/>
        <v>0</v>
      </c>
      <c r="AL129" s="20" t="str">
        <f t="shared" si="11"/>
        <v/>
      </c>
      <c r="AM129" t="e">
        <f t="shared" si="12"/>
        <v>#N/A</v>
      </c>
      <c r="AN129" t="str">
        <f t="shared" si="13"/>
        <v>KAPE-IB-34438-23-08-2021-5205.24</v>
      </c>
    </row>
    <row r="130" spans="1:40" ht="20.100000000000001" hidden="1" customHeight="1" x14ac:dyDescent="0.25">
      <c r="A130" s="14">
        <v>127</v>
      </c>
      <c r="B130" s="35"/>
      <c r="C130" s="6" t="s">
        <v>754</v>
      </c>
      <c r="D130" s="15">
        <v>44431</v>
      </c>
      <c r="E130" s="14" t="s">
        <v>1132</v>
      </c>
      <c r="F130" s="161" t="s">
        <v>1133</v>
      </c>
      <c r="G130" s="6">
        <v>21741.7</v>
      </c>
      <c r="H130" s="6" t="s">
        <v>1861</v>
      </c>
      <c r="I130" s="6"/>
      <c r="J130" s="16">
        <v>5206.24</v>
      </c>
      <c r="K130" s="14">
        <v>3.35</v>
      </c>
      <c r="L130" s="126">
        <v>0</v>
      </c>
      <c r="M130" s="126">
        <v>0</v>
      </c>
      <c r="N130" s="6" t="s">
        <v>542</v>
      </c>
      <c r="O130" s="6" t="s">
        <v>1299</v>
      </c>
      <c r="P130" s="19">
        <v>12233276</v>
      </c>
      <c r="Q130" s="6"/>
      <c r="R130" s="19">
        <v>2945590</v>
      </c>
      <c r="S130" s="6"/>
      <c r="T130" s="14">
        <v>128479106</v>
      </c>
      <c r="U130" s="21">
        <v>45161</v>
      </c>
      <c r="V130" s="6"/>
      <c r="W130" s="6"/>
      <c r="X130" s="6"/>
      <c r="Y130" s="23"/>
      <c r="Z130" s="6"/>
      <c r="AA130" s="6"/>
      <c r="AB130" s="21">
        <f t="shared" si="7"/>
        <v>45101</v>
      </c>
      <c r="AC130" s="6"/>
      <c r="AD130" s="14"/>
      <c r="AE130" s="6"/>
      <c r="AF130" s="6"/>
      <c r="AG130" s="6"/>
      <c r="AH130" s="6" t="s">
        <v>1513</v>
      </c>
      <c r="AI130" s="143">
        <f t="shared" si="8"/>
        <v>562.66418909284926</v>
      </c>
      <c r="AJ130" s="143">
        <f t="shared" si="9"/>
        <v>135.48112613089131</v>
      </c>
      <c r="AK130" s="143">
        <f t="shared" si="10"/>
        <v>0</v>
      </c>
      <c r="AL130" s="20" t="str">
        <f t="shared" si="11"/>
        <v/>
      </c>
      <c r="AM130" t="e">
        <f t="shared" si="12"/>
        <v>#N/A</v>
      </c>
      <c r="AN130" t="str">
        <f t="shared" si="13"/>
        <v>KAPE-IB-34508-23-08-2021-5206.24</v>
      </c>
    </row>
    <row r="131" spans="1:40" ht="20.100000000000001" hidden="1" customHeight="1" x14ac:dyDescent="0.25">
      <c r="A131" s="14">
        <v>128</v>
      </c>
      <c r="B131" s="35"/>
      <c r="C131" s="6" t="s">
        <v>755</v>
      </c>
      <c r="D131" s="15">
        <v>44431</v>
      </c>
      <c r="E131" s="14" t="s">
        <v>1132</v>
      </c>
      <c r="F131" s="161" t="s">
        <v>1133</v>
      </c>
      <c r="G131" s="6">
        <v>18144</v>
      </c>
      <c r="H131" s="6" t="s">
        <v>1861</v>
      </c>
      <c r="I131" s="6"/>
      <c r="J131" s="16">
        <v>5206.24</v>
      </c>
      <c r="K131" s="14">
        <v>5.0999999999999996</v>
      </c>
      <c r="L131" s="126">
        <v>0</v>
      </c>
      <c r="M131" s="126">
        <v>0</v>
      </c>
      <c r="N131" s="6" t="s">
        <v>542</v>
      </c>
      <c r="O131" s="6" t="s">
        <v>1293</v>
      </c>
      <c r="P131" s="19">
        <v>15542028</v>
      </c>
      <c r="Q131" s="6"/>
      <c r="R131" s="19">
        <v>3742287</v>
      </c>
      <c r="S131" s="6"/>
      <c r="T131" s="14">
        <v>128479111</v>
      </c>
      <c r="U131" s="21">
        <v>45161</v>
      </c>
      <c r="V131" s="6"/>
      <c r="W131" s="6"/>
      <c r="X131" s="6"/>
      <c r="Y131" s="23"/>
      <c r="Z131" s="6"/>
      <c r="AA131" s="6"/>
      <c r="AB131" s="21">
        <f t="shared" si="7"/>
        <v>45101</v>
      </c>
      <c r="AC131" s="6"/>
      <c r="AD131" s="14"/>
      <c r="AE131" s="6"/>
      <c r="AF131" s="6"/>
      <c r="AG131" s="6"/>
      <c r="AH131" s="6" t="s">
        <v>1513</v>
      </c>
      <c r="AI131" s="143">
        <f t="shared" si="8"/>
        <v>856.59325396825398</v>
      </c>
      <c r="AJ131" s="143">
        <f t="shared" si="9"/>
        <v>206.25479497354496</v>
      </c>
      <c r="AK131" s="143">
        <f t="shared" si="10"/>
        <v>0</v>
      </c>
      <c r="AL131" s="20" t="str">
        <f t="shared" si="11"/>
        <v/>
      </c>
      <c r="AM131" t="e">
        <f t="shared" si="12"/>
        <v>#N/A</v>
      </c>
      <c r="AN131" t="str">
        <f t="shared" si="13"/>
        <v>KAPE-IB-34491-23-08-2021-5206.24</v>
      </c>
    </row>
    <row r="132" spans="1:40" ht="20.100000000000001" hidden="1" customHeight="1" x14ac:dyDescent="0.25">
      <c r="A132" s="14">
        <v>129</v>
      </c>
      <c r="B132" s="35"/>
      <c r="C132" s="6" t="s">
        <v>756</v>
      </c>
      <c r="D132" s="15">
        <v>44433</v>
      </c>
      <c r="E132" s="14" t="s">
        <v>1132</v>
      </c>
      <c r="F132" s="161" t="s">
        <v>1133</v>
      </c>
      <c r="G132" s="6">
        <v>40148.699999999997</v>
      </c>
      <c r="H132" s="6" t="s">
        <v>1861</v>
      </c>
      <c r="I132" s="6"/>
      <c r="J132" s="16">
        <v>5205.13</v>
      </c>
      <c r="K132" s="14">
        <v>2.77</v>
      </c>
      <c r="L132" s="126">
        <v>0</v>
      </c>
      <c r="M132" s="126">
        <v>0</v>
      </c>
      <c r="N132" s="6" t="s">
        <v>625</v>
      </c>
      <c r="O132" s="6" t="s">
        <v>1290</v>
      </c>
      <c r="P132" s="19">
        <v>18713125</v>
      </c>
      <c r="Q132" s="6"/>
      <c r="R132" s="19">
        <v>4505840</v>
      </c>
      <c r="S132" s="6"/>
      <c r="T132" s="14">
        <v>128479096</v>
      </c>
      <c r="U132" s="21">
        <v>45163</v>
      </c>
      <c r="V132" s="6"/>
      <c r="W132" s="6"/>
      <c r="X132" s="6"/>
      <c r="Y132" s="23"/>
      <c r="Z132" s="6"/>
      <c r="AA132" s="6"/>
      <c r="AB132" s="21">
        <f t="shared" ref="AB132:AB195" si="14">U132-60</f>
        <v>45103</v>
      </c>
      <c r="AC132" s="6"/>
      <c r="AD132" s="14"/>
      <c r="AE132" s="6"/>
      <c r="AF132" s="6"/>
      <c r="AG132" s="6"/>
      <c r="AH132" s="6" t="s">
        <v>1513</v>
      </c>
      <c r="AI132" s="143">
        <f t="shared" ref="AI132:AI195" si="15">P132/G132</f>
        <v>466.09541529364589</v>
      </c>
      <c r="AJ132" s="143">
        <f t="shared" ref="AJ132:AJ195" si="16">R132/G132</f>
        <v>112.22878947512622</v>
      </c>
      <c r="AK132" s="143">
        <f t="shared" ref="AK132:AK195" si="17">L132*AJ132</f>
        <v>0</v>
      </c>
      <c r="AL132" s="20" t="str">
        <f t="shared" ref="AL132:AL195" si="18">IF(B132&lt;&gt;"",IF(E132="Packing Material",B132+5,B132+30),"")</f>
        <v/>
      </c>
      <c r="AM132" t="e">
        <f t="shared" ref="AM132:AM195" si="19">VLOOKUP(C132,$C$2446:$C$2553,1,0)</f>
        <v>#N/A</v>
      </c>
      <c r="AN132" t="str">
        <f t="shared" si="13"/>
        <v>KAPE-IB-36684-25-08-2021-5205.13</v>
      </c>
    </row>
    <row r="133" spans="1:40" ht="20.100000000000001" hidden="1" customHeight="1" x14ac:dyDescent="0.25">
      <c r="A133" s="14">
        <v>130</v>
      </c>
      <c r="B133" s="35"/>
      <c r="C133" s="6" t="s">
        <v>757</v>
      </c>
      <c r="D133" s="15">
        <v>44434</v>
      </c>
      <c r="E133" s="14" t="s">
        <v>1132</v>
      </c>
      <c r="F133" s="14" t="s">
        <v>1133</v>
      </c>
      <c r="G133" s="6">
        <v>25200</v>
      </c>
      <c r="H133" s="6" t="s">
        <v>1861</v>
      </c>
      <c r="I133" s="6"/>
      <c r="J133" s="16">
        <v>5402.33</v>
      </c>
      <c r="K133" s="14">
        <v>1.45</v>
      </c>
      <c r="L133" s="126">
        <v>0</v>
      </c>
      <c r="M133" s="126">
        <v>0</v>
      </c>
      <c r="N133" s="6" t="s">
        <v>1324</v>
      </c>
      <c r="O133" s="6" t="s">
        <v>1300</v>
      </c>
      <c r="P133" s="19">
        <v>6176268</v>
      </c>
      <c r="Q133" s="6"/>
      <c r="R133" s="19">
        <v>2626092</v>
      </c>
      <c r="S133" s="6"/>
      <c r="T133" s="14"/>
      <c r="U133" s="21">
        <v>45164</v>
      </c>
      <c r="V133" s="6"/>
      <c r="W133" s="6"/>
      <c r="X133" s="6"/>
      <c r="Y133" s="23"/>
      <c r="Z133" s="6"/>
      <c r="AA133" s="6"/>
      <c r="AB133" s="21">
        <f t="shared" si="14"/>
        <v>45104</v>
      </c>
      <c r="AC133" s="6"/>
      <c r="AD133" s="14" t="s">
        <v>1515</v>
      </c>
      <c r="AE133" s="6"/>
      <c r="AF133" s="6"/>
      <c r="AG133" s="6"/>
      <c r="AH133" s="6" t="s">
        <v>1513</v>
      </c>
      <c r="AI133" s="143">
        <f t="shared" si="15"/>
        <v>245.09</v>
      </c>
      <c r="AJ133" s="143">
        <f t="shared" si="16"/>
        <v>104.21</v>
      </c>
      <c r="AK133" s="143">
        <f t="shared" si="17"/>
        <v>0</v>
      </c>
      <c r="AL133" s="20" t="str">
        <f t="shared" si="18"/>
        <v/>
      </c>
      <c r="AM133" t="e">
        <f t="shared" si="19"/>
        <v>#N/A</v>
      </c>
      <c r="AN133" t="str">
        <f t="shared" ref="AN133:AN196" si="20">C133&amp;"-"&amp;J133</f>
        <v>KAPE-IB-37413-26-08-2021-5402.33</v>
      </c>
    </row>
    <row r="134" spans="1:40" ht="20.100000000000001" hidden="1" customHeight="1" x14ac:dyDescent="0.25">
      <c r="A134" s="14">
        <v>131</v>
      </c>
      <c r="B134" s="35"/>
      <c r="C134" s="6" t="s">
        <v>758</v>
      </c>
      <c r="D134" s="15">
        <v>44434</v>
      </c>
      <c r="E134" s="14" t="s">
        <v>1132</v>
      </c>
      <c r="F134" s="14" t="s">
        <v>1133</v>
      </c>
      <c r="G134" s="6">
        <v>9160.59</v>
      </c>
      <c r="H134" s="6" t="s">
        <v>1861</v>
      </c>
      <c r="I134" s="6"/>
      <c r="J134" s="16">
        <v>5402.33</v>
      </c>
      <c r="K134" s="14">
        <v>2.25</v>
      </c>
      <c r="L134" s="126">
        <v>0</v>
      </c>
      <c r="M134" s="126">
        <v>0</v>
      </c>
      <c r="N134" s="6" t="s">
        <v>1324</v>
      </c>
      <c r="O134" s="6" t="s">
        <v>1301</v>
      </c>
      <c r="P134" s="19">
        <v>3483955.5888</v>
      </c>
      <c r="Q134" s="6"/>
      <c r="R134" s="19">
        <v>1481359.0089</v>
      </c>
      <c r="S134" s="6"/>
      <c r="T134" s="14"/>
      <c r="U134" s="21">
        <v>45164</v>
      </c>
      <c r="V134" s="6"/>
      <c r="W134" s="6"/>
      <c r="X134" s="6"/>
      <c r="Y134" s="23"/>
      <c r="Z134" s="6"/>
      <c r="AA134" s="6"/>
      <c r="AB134" s="21">
        <f t="shared" si="14"/>
        <v>45104</v>
      </c>
      <c r="AC134" s="6"/>
      <c r="AD134" s="14" t="s">
        <v>1515</v>
      </c>
      <c r="AE134" s="6"/>
      <c r="AF134" s="6"/>
      <c r="AG134" s="6"/>
      <c r="AH134" s="6" t="s">
        <v>1513</v>
      </c>
      <c r="AI134" s="143">
        <f t="shared" si="15"/>
        <v>380.32</v>
      </c>
      <c r="AJ134" s="143">
        <f t="shared" si="16"/>
        <v>161.71</v>
      </c>
      <c r="AK134" s="143">
        <f t="shared" si="17"/>
        <v>0</v>
      </c>
      <c r="AL134" s="20" t="str">
        <f t="shared" si="18"/>
        <v/>
      </c>
      <c r="AM134" t="e">
        <f t="shared" si="19"/>
        <v>#N/A</v>
      </c>
      <c r="AN134" t="str">
        <f t="shared" si="20"/>
        <v>KAPE-IB-36738-26-08-2021-5402.33</v>
      </c>
    </row>
    <row r="135" spans="1:40" ht="20.100000000000001" hidden="1" customHeight="1" x14ac:dyDescent="0.25">
      <c r="A135" s="14">
        <v>132</v>
      </c>
      <c r="B135" s="35"/>
      <c r="C135" s="6" t="s">
        <v>759</v>
      </c>
      <c r="D135" s="15">
        <v>44438</v>
      </c>
      <c r="E135" s="14" t="s">
        <v>1132</v>
      </c>
      <c r="F135" s="14" t="s">
        <v>1133</v>
      </c>
      <c r="G135" s="6">
        <v>98000</v>
      </c>
      <c r="H135" s="6" t="s">
        <v>1861</v>
      </c>
      <c r="I135" s="6"/>
      <c r="J135" s="16">
        <v>1108.19</v>
      </c>
      <c r="K135" s="14">
        <v>0.43</v>
      </c>
      <c r="L135" s="126">
        <v>0</v>
      </c>
      <c r="M135" s="126">
        <v>0</v>
      </c>
      <c r="N135" s="6" t="s">
        <v>557</v>
      </c>
      <c r="O135" s="6" t="s">
        <v>1302</v>
      </c>
      <c r="P135" s="19">
        <v>8321247</v>
      </c>
      <c r="Q135" s="6"/>
      <c r="R135" s="19">
        <v>3198222</v>
      </c>
      <c r="S135" s="6"/>
      <c r="T135" s="14">
        <v>128479114</v>
      </c>
      <c r="U135" s="21">
        <v>45168</v>
      </c>
      <c r="V135" s="6"/>
      <c r="W135" s="6"/>
      <c r="X135" s="6"/>
      <c r="Y135" s="23"/>
      <c r="Z135" s="6"/>
      <c r="AA135" s="6"/>
      <c r="AB135" s="21">
        <f t="shared" si="14"/>
        <v>45108</v>
      </c>
      <c r="AC135" s="6"/>
      <c r="AD135" s="14"/>
      <c r="AE135" s="6"/>
      <c r="AF135" s="6"/>
      <c r="AG135" s="6"/>
      <c r="AH135" s="6" t="s">
        <v>1517</v>
      </c>
      <c r="AI135" s="143">
        <f t="shared" si="15"/>
        <v>84.910683673469393</v>
      </c>
      <c r="AJ135" s="143">
        <f t="shared" si="16"/>
        <v>32.634918367346941</v>
      </c>
      <c r="AK135" s="143">
        <f t="shared" si="17"/>
        <v>0</v>
      </c>
      <c r="AL135" s="20" t="str">
        <f t="shared" si="18"/>
        <v/>
      </c>
      <c r="AM135" t="e">
        <f t="shared" si="19"/>
        <v>#N/A</v>
      </c>
      <c r="AN135" t="str">
        <f t="shared" si="20"/>
        <v>KAPE-IB-38477-30-08-2021-1108.19</v>
      </c>
    </row>
    <row r="136" spans="1:40" ht="20.100000000000001" hidden="1" customHeight="1" x14ac:dyDescent="0.25">
      <c r="A136" s="14">
        <v>133</v>
      </c>
      <c r="B136" s="35"/>
      <c r="C136" s="6" t="s">
        <v>760</v>
      </c>
      <c r="D136" s="15">
        <v>44439</v>
      </c>
      <c r="E136" s="14" t="s">
        <v>1132</v>
      </c>
      <c r="F136" s="14" t="s">
        <v>1133</v>
      </c>
      <c r="G136" s="6">
        <v>54432</v>
      </c>
      <c r="H136" s="6" t="s">
        <v>1861</v>
      </c>
      <c r="I136" s="6"/>
      <c r="J136" s="16">
        <v>5205.24</v>
      </c>
      <c r="K136" s="14">
        <v>4.5999999999999996</v>
      </c>
      <c r="L136" s="126">
        <v>0</v>
      </c>
      <c r="M136" s="126">
        <v>0</v>
      </c>
      <c r="N136" s="6" t="s">
        <v>625</v>
      </c>
      <c r="O136" s="6" t="s">
        <v>1284</v>
      </c>
      <c r="P136" s="19">
        <v>3390569.28</v>
      </c>
      <c r="Q136" s="6"/>
      <c r="R136" s="19">
        <v>816480</v>
      </c>
      <c r="S136" s="6"/>
      <c r="T136" s="14"/>
      <c r="U136" s="21">
        <v>45169</v>
      </c>
      <c r="V136" s="6"/>
      <c r="W136" s="6"/>
      <c r="X136" s="6"/>
      <c r="Y136" s="23"/>
      <c r="Z136" s="6"/>
      <c r="AA136" s="6"/>
      <c r="AB136" s="21">
        <f t="shared" si="14"/>
        <v>45109</v>
      </c>
      <c r="AC136" s="6"/>
      <c r="AD136" s="14"/>
      <c r="AE136" s="6"/>
      <c r="AF136" s="6"/>
      <c r="AG136" s="6"/>
      <c r="AH136" s="6" t="s">
        <v>1513</v>
      </c>
      <c r="AI136" s="143">
        <f t="shared" si="15"/>
        <v>62.29</v>
      </c>
      <c r="AJ136" s="143">
        <f t="shared" si="16"/>
        <v>15</v>
      </c>
      <c r="AK136" s="143">
        <f t="shared" si="17"/>
        <v>0</v>
      </c>
      <c r="AL136" s="20" t="str">
        <f t="shared" si="18"/>
        <v/>
      </c>
      <c r="AM136" t="e">
        <f t="shared" si="19"/>
        <v>#N/A</v>
      </c>
      <c r="AN136" t="str">
        <f t="shared" si="20"/>
        <v>KAPE-IB-39973-31-08-2021-5205.24</v>
      </c>
    </row>
    <row r="137" spans="1:40" ht="20.100000000000001" hidden="1" customHeight="1" x14ac:dyDescent="0.25">
      <c r="A137" s="14">
        <v>134</v>
      </c>
      <c r="B137" s="35"/>
      <c r="C137" s="6" t="s">
        <v>761</v>
      </c>
      <c r="D137" s="15">
        <v>44439</v>
      </c>
      <c r="E137" s="14" t="s">
        <v>1132</v>
      </c>
      <c r="F137" s="161" t="s">
        <v>1133</v>
      </c>
      <c r="G137" s="6">
        <v>40503</v>
      </c>
      <c r="H137" s="6" t="s">
        <v>1861</v>
      </c>
      <c r="I137" s="6"/>
      <c r="J137" s="16">
        <v>5205.13</v>
      </c>
      <c r="K137" s="14">
        <v>3.22</v>
      </c>
      <c r="L137" s="126">
        <v>0</v>
      </c>
      <c r="M137" s="126">
        <v>0</v>
      </c>
      <c r="N137" s="6" t="s">
        <v>625</v>
      </c>
      <c r="O137" s="6" t="s">
        <v>1290</v>
      </c>
      <c r="P137" s="19">
        <v>22098126</v>
      </c>
      <c r="Q137" s="6"/>
      <c r="R137" s="19">
        <v>5320896</v>
      </c>
      <c r="S137" s="6"/>
      <c r="T137" s="14">
        <v>128479126</v>
      </c>
      <c r="U137" s="21">
        <v>45169</v>
      </c>
      <c r="V137" s="6"/>
      <c r="W137" s="6"/>
      <c r="X137" s="6"/>
      <c r="Y137" s="23"/>
      <c r="Z137" s="6"/>
      <c r="AA137" s="6"/>
      <c r="AB137" s="21">
        <f t="shared" si="14"/>
        <v>45109</v>
      </c>
      <c r="AC137" s="6"/>
      <c r="AD137" s="14"/>
      <c r="AE137" s="6"/>
      <c r="AF137" s="6"/>
      <c r="AG137" s="6"/>
      <c r="AH137" s="6" t="s">
        <v>1513</v>
      </c>
      <c r="AI137" s="143">
        <f t="shared" si="15"/>
        <v>545.59232649433375</v>
      </c>
      <c r="AJ137" s="143">
        <f t="shared" si="16"/>
        <v>131.3704170061477</v>
      </c>
      <c r="AK137" s="143">
        <f t="shared" si="17"/>
        <v>0</v>
      </c>
      <c r="AL137" s="20" t="str">
        <f t="shared" si="18"/>
        <v/>
      </c>
      <c r="AM137" t="e">
        <f t="shared" si="19"/>
        <v>#N/A</v>
      </c>
      <c r="AN137" t="str">
        <f t="shared" si="20"/>
        <v>KAPE-IB-40050-31-08-2021-5205.13</v>
      </c>
    </row>
    <row r="138" spans="1:40" ht="20.100000000000001" hidden="1" customHeight="1" x14ac:dyDescent="0.25">
      <c r="A138" s="14">
        <v>135</v>
      </c>
      <c r="B138" s="35"/>
      <c r="C138" s="6" t="s">
        <v>762</v>
      </c>
      <c r="D138" s="15">
        <v>44440</v>
      </c>
      <c r="E138" s="14" t="s">
        <v>1132</v>
      </c>
      <c r="F138" s="14" t="s">
        <v>1133</v>
      </c>
      <c r="G138" s="6">
        <v>25200</v>
      </c>
      <c r="H138" s="6" t="s">
        <v>1861</v>
      </c>
      <c r="I138" s="6"/>
      <c r="J138" s="16">
        <v>5402.33</v>
      </c>
      <c r="K138" s="14">
        <v>1.45</v>
      </c>
      <c r="L138" s="126">
        <v>0</v>
      </c>
      <c r="M138" s="126">
        <v>0</v>
      </c>
      <c r="N138" s="6" t="s">
        <v>1324</v>
      </c>
      <c r="O138" s="6" t="s">
        <v>1300</v>
      </c>
      <c r="P138" s="19">
        <v>6204240</v>
      </c>
      <c r="Q138" s="6"/>
      <c r="R138" s="19">
        <v>2637936</v>
      </c>
      <c r="S138" s="6"/>
      <c r="T138" s="14"/>
      <c r="U138" s="21">
        <v>45170</v>
      </c>
      <c r="V138" s="6"/>
      <c r="W138" s="6"/>
      <c r="X138" s="6"/>
      <c r="Y138" s="23"/>
      <c r="Z138" s="6"/>
      <c r="AA138" s="6"/>
      <c r="AB138" s="21">
        <f t="shared" si="14"/>
        <v>45110</v>
      </c>
      <c r="AC138" s="6"/>
      <c r="AD138" s="14" t="s">
        <v>1515</v>
      </c>
      <c r="AE138" s="6"/>
      <c r="AF138" s="6"/>
      <c r="AG138" s="6"/>
      <c r="AH138" s="6" t="s">
        <v>1513</v>
      </c>
      <c r="AI138" s="143">
        <f t="shared" si="15"/>
        <v>246.2</v>
      </c>
      <c r="AJ138" s="143">
        <f t="shared" si="16"/>
        <v>104.68</v>
      </c>
      <c r="AK138" s="143">
        <f t="shared" si="17"/>
        <v>0</v>
      </c>
      <c r="AL138" s="20" t="str">
        <f t="shared" si="18"/>
        <v/>
      </c>
      <c r="AM138" t="e">
        <f t="shared" si="19"/>
        <v>#N/A</v>
      </c>
      <c r="AN138" t="str">
        <f t="shared" si="20"/>
        <v>KAPE-IB-40890-01-09-2021-5402.33</v>
      </c>
    </row>
    <row r="139" spans="1:40" ht="20.100000000000001" hidden="1" customHeight="1" x14ac:dyDescent="0.25">
      <c r="A139" s="14">
        <v>136</v>
      </c>
      <c r="B139" s="35"/>
      <c r="C139" s="6" t="s">
        <v>763</v>
      </c>
      <c r="D139" s="15">
        <v>44440</v>
      </c>
      <c r="E139" s="14" t="s">
        <v>1132</v>
      </c>
      <c r="F139" s="161" t="s">
        <v>1133</v>
      </c>
      <c r="G139" s="6">
        <v>18144</v>
      </c>
      <c r="H139" s="6" t="s">
        <v>1861</v>
      </c>
      <c r="I139" s="6"/>
      <c r="J139" s="16">
        <v>5205.24</v>
      </c>
      <c r="K139" s="14">
        <v>4.5999999999999996</v>
      </c>
      <c r="L139" s="126">
        <v>0</v>
      </c>
      <c r="M139" s="126">
        <v>0</v>
      </c>
      <c r="N139" s="6" t="s">
        <v>625</v>
      </c>
      <c r="O139" s="6" t="s">
        <v>1284</v>
      </c>
      <c r="P139" s="19">
        <v>14171552</v>
      </c>
      <c r="Q139" s="6"/>
      <c r="R139" s="19">
        <v>3412298</v>
      </c>
      <c r="S139" s="6"/>
      <c r="T139" s="14">
        <v>128479118</v>
      </c>
      <c r="U139" s="21">
        <v>45170</v>
      </c>
      <c r="V139" s="6"/>
      <c r="W139" s="6"/>
      <c r="X139" s="6"/>
      <c r="Y139" s="23"/>
      <c r="Z139" s="6"/>
      <c r="AA139" s="6"/>
      <c r="AB139" s="21">
        <f t="shared" si="14"/>
        <v>45110</v>
      </c>
      <c r="AC139" s="6"/>
      <c r="AD139" s="14"/>
      <c r="AE139" s="6"/>
      <c r="AF139" s="6"/>
      <c r="AG139" s="6"/>
      <c r="AH139" s="6" t="s">
        <v>1513</v>
      </c>
      <c r="AI139" s="143">
        <f t="shared" si="15"/>
        <v>781.05996472663139</v>
      </c>
      <c r="AJ139" s="143">
        <f t="shared" si="16"/>
        <v>188.06757054673722</v>
      </c>
      <c r="AK139" s="143">
        <f t="shared" si="17"/>
        <v>0</v>
      </c>
      <c r="AL139" s="20" t="str">
        <f t="shared" si="18"/>
        <v/>
      </c>
      <c r="AM139" t="e">
        <f t="shared" si="19"/>
        <v>#N/A</v>
      </c>
      <c r="AN139" t="str">
        <f t="shared" si="20"/>
        <v>KAPE-IB-40838-01-09-2021-5205.24</v>
      </c>
    </row>
    <row r="140" spans="1:40" ht="20.100000000000001" hidden="1" customHeight="1" x14ac:dyDescent="0.25">
      <c r="A140" s="14">
        <v>137</v>
      </c>
      <c r="B140" s="35"/>
      <c r="C140" s="6" t="s">
        <v>764</v>
      </c>
      <c r="D140" s="15">
        <v>44440</v>
      </c>
      <c r="E140" s="14" t="s">
        <v>1132</v>
      </c>
      <c r="F140" s="161" t="s">
        <v>1133</v>
      </c>
      <c r="G140" s="6">
        <v>36288</v>
      </c>
      <c r="H140" s="6" t="s">
        <v>1861</v>
      </c>
      <c r="I140" s="6"/>
      <c r="J140" s="16">
        <v>5206.24</v>
      </c>
      <c r="K140" s="14">
        <v>5.0999999999999996</v>
      </c>
      <c r="L140" s="126">
        <v>0</v>
      </c>
      <c r="M140" s="126">
        <v>0</v>
      </c>
      <c r="N140" s="6" t="s">
        <v>542</v>
      </c>
      <c r="O140" s="6" t="s">
        <v>1303</v>
      </c>
      <c r="P140" s="19">
        <v>31423876</v>
      </c>
      <c r="Q140" s="6"/>
      <c r="R140" s="19">
        <v>7566398</v>
      </c>
      <c r="S140" s="6"/>
      <c r="T140" s="14">
        <v>128479117</v>
      </c>
      <c r="U140" s="21">
        <v>45170</v>
      </c>
      <c r="V140" s="6"/>
      <c r="W140" s="6"/>
      <c r="X140" s="6"/>
      <c r="Y140" s="23"/>
      <c r="Z140" s="6"/>
      <c r="AA140" s="6"/>
      <c r="AB140" s="21">
        <f t="shared" si="14"/>
        <v>45110</v>
      </c>
      <c r="AC140" s="6"/>
      <c r="AD140" s="14"/>
      <c r="AE140" s="6"/>
      <c r="AF140" s="6"/>
      <c r="AG140" s="6"/>
      <c r="AH140" s="6" t="s">
        <v>1513</v>
      </c>
      <c r="AI140" s="143">
        <f t="shared" si="15"/>
        <v>865.95778218694886</v>
      </c>
      <c r="AJ140" s="143">
        <f t="shared" si="16"/>
        <v>208.50964506172841</v>
      </c>
      <c r="AK140" s="143">
        <f t="shared" si="17"/>
        <v>0</v>
      </c>
      <c r="AL140" s="20" t="str">
        <f t="shared" si="18"/>
        <v/>
      </c>
      <c r="AM140" t="e">
        <f t="shared" si="19"/>
        <v>#N/A</v>
      </c>
      <c r="AN140" t="str">
        <f t="shared" si="20"/>
        <v>KAPE-IB-40853-01-09-2021-5206.24</v>
      </c>
    </row>
    <row r="141" spans="1:40" ht="20.100000000000001" hidden="1" customHeight="1" x14ac:dyDescent="0.25">
      <c r="A141" s="14">
        <v>138</v>
      </c>
      <c r="B141" s="35"/>
      <c r="C141" s="6" t="s">
        <v>765</v>
      </c>
      <c r="D141" s="15">
        <v>44440</v>
      </c>
      <c r="E141" s="14" t="s">
        <v>1132</v>
      </c>
      <c r="F141" s="161" t="s">
        <v>1133</v>
      </c>
      <c r="G141" s="6">
        <v>18144</v>
      </c>
      <c r="H141" s="6" t="s">
        <v>1861</v>
      </c>
      <c r="I141" s="6"/>
      <c r="J141" s="16">
        <v>5206.25</v>
      </c>
      <c r="K141" s="14">
        <v>5.0999999999999996</v>
      </c>
      <c r="L141" s="126">
        <v>0</v>
      </c>
      <c r="M141" s="126">
        <v>0</v>
      </c>
      <c r="N141" s="6" t="s">
        <v>542</v>
      </c>
      <c r="O141" s="6" t="s">
        <v>1304</v>
      </c>
      <c r="P141" s="19">
        <v>15711938</v>
      </c>
      <c r="Q141" s="6"/>
      <c r="R141" s="19">
        <v>3783199</v>
      </c>
      <c r="S141" s="6"/>
      <c r="T141" s="14">
        <v>128479121</v>
      </c>
      <c r="U141" s="21">
        <v>45170</v>
      </c>
      <c r="V141" s="6"/>
      <c r="W141" s="6"/>
      <c r="X141" s="6"/>
      <c r="Y141" s="23"/>
      <c r="Z141" s="6"/>
      <c r="AA141" s="6"/>
      <c r="AB141" s="21">
        <f t="shared" si="14"/>
        <v>45110</v>
      </c>
      <c r="AC141" s="6"/>
      <c r="AD141" s="14"/>
      <c r="AE141" s="6"/>
      <c r="AF141" s="6"/>
      <c r="AG141" s="6"/>
      <c r="AH141" s="6" t="s">
        <v>1513</v>
      </c>
      <c r="AI141" s="143">
        <f t="shared" si="15"/>
        <v>865.95778218694886</v>
      </c>
      <c r="AJ141" s="143">
        <f t="shared" si="16"/>
        <v>208.50964506172841</v>
      </c>
      <c r="AK141" s="143">
        <f t="shared" si="17"/>
        <v>0</v>
      </c>
      <c r="AL141" s="20" t="str">
        <f t="shared" si="18"/>
        <v/>
      </c>
      <c r="AM141" t="e">
        <f t="shared" si="19"/>
        <v>#N/A</v>
      </c>
      <c r="AN141" t="str">
        <f t="shared" si="20"/>
        <v>KAPE-IB-40849-01-09-2021-5206.25</v>
      </c>
    </row>
    <row r="142" spans="1:40" ht="20.100000000000001" hidden="1" customHeight="1" x14ac:dyDescent="0.25">
      <c r="A142" s="14">
        <v>139</v>
      </c>
      <c r="B142" s="35"/>
      <c r="C142" s="6" t="s">
        <v>766</v>
      </c>
      <c r="D142" s="15">
        <v>44441</v>
      </c>
      <c r="E142" s="14" t="s">
        <v>1132</v>
      </c>
      <c r="F142" s="161" t="s">
        <v>1133</v>
      </c>
      <c r="G142" s="6">
        <v>1760</v>
      </c>
      <c r="H142" s="6" t="s">
        <v>1861</v>
      </c>
      <c r="I142" s="6"/>
      <c r="J142" s="16">
        <v>5407.52</v>
      </c>
      <c r="K142" s="14">
        <v>5.46</v>
      </c>
      <c r="L142" s="126">
        <v>0</v>
      </c>
      <c r="M142" s="126">
        <v>0</v>
      </c>
      <c r="N142" s="6" t="s">
        <v>1378</v>
      </c>
      <c r="O142" s="6" t="s">
        <v>1305</v>
      </c>
      <c r="P142" s="19">
        <v>1634791</v>
      </c>
      <c r="Q142" s="6"/>
      <c r="R142" s="19">
        <v>606135</v>
      </c>
      <c r="S142" s="6"/>
      <c r="T142" s="14">
        <v>128479135</v>
      </c>
      <c r="U142" s="21">
        <v>45171</v>
      </c>
      <c r="V142" s="6"/>
      <c r="W142" s="6"/>
      <c r="X142" s="6"/>
      <c r="Y142" s="23"/>
      <c r="Z142" s="6"/>
      <c r="AA142" s="6"/>
      <c r="AB142" s="21">
        <f t="shared" si="14"/>
        <v>45111</v>
      </c>
      <c r="AC142" s="6"/>
      <c r="AD142" s="14"/>
      <c r="AE142" s="6"/>
      <c r="AF142" s="6"/>
      <c r="AG142" s="6"/>
      <c r="AH142" s="6" t="s">
        <v>1516</v>
      </c>
      <c r="AI142" s="143">
        <f t="shared" si="15"/>
        <v>928.85852272727277</v>
      </c>
      <c r="AJ142" s="143">
        <f t="shared" si="16"/>
        <v>344.39488636363637</v>
      </c>
      <c r="AK142" s="143">
        <f t="shared" si="17"/>
        <v>0</v>
      </c>
      <c r="AL142" s="20" t="str">
        <f t="shared" si="18"/>
        <v/>
      </c>
      <c r="AM142" t="e">
        <f t="shared" si="19"/>
        <v>#N/A</v>
      </c>
      <c r="AN142" t="str">
        <f t="shared" si="20"/>
        <v>KAPW-IB-33080-02-09-2021-5407.52</v>
      </c>
    </row>
    <row r="143" spans="1:40" ht="20.100000000000001" hidden="1" customHeight="1" x14ac:dyDescent="0.25">
      <c r="A143" s="14">
        <v>140</v>
      </c>
      <c r="B143" s="35"/>
      <c r="C143" s="6" t="s">
        <v>767</v>
      </c>
      <c r="D143" s="15">
        <v>44442</v>
      </c>
      <c r="E143" s="14" t="s">
        <v>1132</v>
      </c>
      <c r="F143" s="14" t="s">
        <v>1133</v>
      </c>
      <c r="G143" s="6">
        <v>23100</v>
      </c>
      <c r="H143" s="6" t="s">
        <v>1861</v>
      </c>
      <c r="I143" s="6"/>
      <c r="J143" s="16">
        <v>5402.33</v>
      </c>
      <c r="K143" s="14">
        <v>1.45</v>
      </c>
      <c r="L143" s="126">
        <v>0</v>
      </c>
      <c r="M143" s="126">
        <v>0</v>
      </c>
      <c r="N143" s="6" t="s">
        <v>1324</v>
      </c>
      <c r="O143" s="6" t="s">
        <v>1298</v>
      </c>
      <c r="P143" s="19">
        <v>5698308</v>
      </c>
      <c r="Q143" s="6"/>
      <c r="R143" s="19">
        <v>2177175</v>
      </c>
      <c r="S143" s="6"/>
      <c r="T143" s="14"/>
      <c r="U143" s="21">
        <v>45172</v>
      </c>
      <c r="V143" s="6"/>
      <c r="W143" s="6"/>
      <c r="X143" s="6"/>
      <c r="Y143" s="23"/>
      <c r="Z143" s="6"/>
      <c r="AA143" s="6"/>
      <c r="AB143" s="21">
        <f t="shared" si="14"/>
        <v>45112</v>
      </c>
      <c r="AC143" s="6"/>
      <c r="AD143" s="14" t="s">
        <v>1515</v>
      </c>
      <c r="AE143" s="6"/>
      <c r="AF143" s="6"/>
      <c r="AG143" s="6"/>
      <c r="AH143" s="6" t="s">
        <v>1513</v>
      </c>
      <c r="AI143" s="143">
        <f t="shared" si="15"/>
        <v>246.68</v>
      </c>
      <c r="AJ143" s="143">
        <f t="shared" si="16"/>
        <v>94.25</v>
      </c>
      <c r="AK143" s="143">
        <f t="shared" si="17"/>
        <v>0</v>
      </c>
      <c r="AL143" s="20" t="str">
        <f t="shared" si="18"/>
        <v/>
      </c>
      <c r="AM143" t="e">
        <f t="shared" si="19"/>
        <v>#N/A</v>
      </c>
      <c r="AN143" t="str">
        <f t="shared" si="20"/>
        <v>KAPE-IB-42713-03-09-2021-5402.33</v>
      </c>
    </row>
    <row r="144" spans="1:40" ht="20.100000000000001" hidden="1" customHeight="1" x14ac:dyDescent="0.25">
      <c r="A144" s="14">
        <v>141</v>
      </c>
      <c r="B144" s="35"/>
      <c r="C144" s="6" t="s">
        <v>768</v>
      </c>
      <c r="D144" s="15">
        <v>44446</v>
      </c>
      <c r="E144" s="14" t="s">
        <v>1132</v>
      </c>
      <c r="F144" s="161" t="s">
        <v>1133</v>
      </c>
      <c r="G144" s="6">
        <v>80640.399999999994</v>
      </c>
      <c r="H144" s="6" t="s">
        <v>1861</v>
      </c>
      <c r="I144" s="6"/>
      <c r="J144" s="16">
        <v>5205.13</v>
      </c>
      <c r="K144" s="14">
        <v>3.22</v>
      </c>
      <c r="L144" s="126">
        <v>0</v>
      </c>
      <c r="M144" s="126">
        <v>0</v>
      </c>
      <c r="N144" s="6" t="s">
        <v>625</v>
      </c>
      <c r="O144" s="6" t="s">
        <v>1290</v>
      </c>
      <c r="P144" s="19">
        <v>44354373</v>
      </c>
      <c r="Q144" s="6"/>
      <c r="R144" s="19">
        <v>10679868</v>
      </c>
      <c r="S144" s="6"/>
      <c r="T144" s="14">
        <v>128479154</v>
      </c>
      <c r="U144" s="21">
        <v>45176</v>
      </c>
      <c r="V144" s="6"/>
      <c r="W144" s="6"/>
      <c r="X144" s="6"/>
      <c r="Y144" s="23"/>
      <c r="Z144" s="6"/>
      <c r="AA144" s="6"/>
      <c r="AB144" s="21">
        <f t="shared" si="14"/>
        <v>45116</v>
      </c>
      <c r="AC144" s="6"/>
      <c r="AD144" s="14"/>
      <c r="AE144" s="6"/>
      <c r="AF144" s="6"/>
      <c r="AG144" s="6"/>
      <c r="AH144" s="6" t="s">
        <v>1513</v>
      </c>
      <c r="AI144" s="143">
        <f t="shared" si="15"/>
        <v>550.0266987762958</v>
      </c>
      <c r="AJ144" s="143">
        <f t="shared" si="16"/>
        <v>132.43818235028598</v>
      </c>
      <c r="AK144" s="143">
        <f t="shared" si="17"/>
        <v>0</v>
      </c>
      <c r="AL144" s="20" t="str">
        <f t="shared" si="18"/>
        <v/>
      </c>
      <c r="AM144" t="e">
        <f t="shared" si="19"/>
        <v>#N/A</v>
      </c>
      <c r="AN144" t="str">
        <f t="shared" si="20"/>
        <v>KAPE-IB-45428-07-09-2021-5205.13</v>
      </c>
    </row>
    <row r="145" spans="1:40" ht="20.100000000000001" hidden="1" customHeight="1" x14ac:dyDescent="0.25">
      <c r="A145" s="14">
        <v>142</v>
      </c>
      <c r="B145" s="35"/>
      <c r="C145" s="6" t="s">
        <v>769</v>
      </c>
      <c r="D145" s="15">
        <v>44446</v>
      </c>
      <c r="E145" s="14" t="s">
        <v>1132</v>
      </c>
      <c r="F145" s="161" t="s">
        <v>1133</v>
      </c>
      <c r="G145" s="6">
        <v>20625.2</v>
      </c>
      <c r="H145" s="6" t="s">
        <v>1861</v>
      </c>
      <c r="I145" s="6"/>
      <c r="J145" s="16">
        <v>5205.13</v>
      </c>
      <c r="K145" s="14">
        <v>2.77</v>
      </c>
      <c r="L145" s="126">
        <v>0</v>
      </c>
      <c r="M145" s="126">
        <v>0</v>
      </c>
      <c r="N145" s="6" t="s">
        <v>625</v>
      </c>
      <c r="O145" s="6" t="s">
        <v>1290</v>
      </c>
      <c r="P145" s="19">
        <v>9759012</v>
      </c>
      <c r="Q145" s="6"/>
      <c r="R145" s="19">
        <v>2349824</v>
      </c>
      <c r="S145" s="6"/>
      <c r="T145" s="14">
        <v>128479150</v>
      </c>
      <c r="U145" s="21">
        <v>45176</v>
      </c>
      <c r="V145" s="6"/>
      <c r="W145" s="6"/>
      <c r="X145" s="6"/>
      <c r="Y145" s="23"/>
      <c r="Z145" s="6"/>
      <c r="AA145" s="6"/>
      <c r="AB145" s="21">
        <f t="shared" si="14"/>
        <v>45116</v>
      </c>
      <c r="AC145" s="6"/>
      <c r="AD145" s="14"/>
      <c r="AE145" s="6"/>
      <c r="AF145" s="6"/>
      <c r="AG145" s="6"/>
      <c r="AH145" s="6" t="s">
        <v>1513</v>
      </c>
      <c r="AI145" s="143">
        <f t="shared" si="15"/>
        <v>473.15962996722453</v>
      </c>
      <c r="AJ145" s="143">
        <f t="shared" si="16"/>
        <v>113.92975583267071</v>
      </c>
      <c r="AK145" s="143">
        <f t="shared" si="17"/>
        <v>0</v>
      </c>
      <c r="AL145" s="20" t="str">
        <f t="shared" si="18"/>
        <v/>
      </c>
      <c r="AM145" t="e">
        <f t="shared" si="19"/>
        <v>#N/A</v>
      </c>
      <c r="AN145" t="str">
        <f t="shared" si="20"/>
        <v>KAPE-IB-45075-07-09-2021-5205.13</v>
      </c>
    </row>
    <row r="146" spans="1:40" ht="20.100000000000001" hidden="1" customHeight="1" x14ac:dyDescent="0.25">
      <c r="A146" s="14">
        <v>143</v>
      </c>
      <c r="B146" s="35"/>
      <c r="C146" s="6" t="s">
        <v>770</v>
      </c>
      <c r="D146" s="15">
        <v>44446</v>
      </c>
      <c r="E146" s="14" t="s">
        <v>1132</v>
      </c>
      <c r="F146" s="161" t="s">
        <v>1133</v>
      </c>
      <c r="G146" s="6">
        <v>14750</v>
      </c>
      <c r="H146" s="6" t="s">
        <v>1861</v>
      </c>
      <c r="I146" s="6"/>
      <c r="J146" s="16">
        <v>3809.9189999999999</v>
      </c>
      <c r="K146" s="14">
        <v>2.0499999999999998</v>
      </c>
      <c r="L146" s="126">
        <v>0</v>
      </c>
      <c r="M146" s="126">
        <v>0</v>
      </c>
      <c r="N146" s="6" t="s">
        <v>557</v>
      </c>
      <c r="O146" s="6" t="s">
        <v>1306</v>
      </c>
      <c r="P146" s="19">
        <v>5165041</v>
      </c>
      <c r="Q146" s="6"/>
      <c r="R146" s="19">
        <v>1915053</v>
      </c>
      <c r="S146" s="6"/>
      <c r="T146" s="14">
        <v>128479153</v>
      </c>
      <c r="U146" s="21">
        <v>45176</v>
      </c>
      <c r="V146" s="6"/>
      <c r="W146" s="6"/>
      <c r="X146" s="6"/>
      <c r="Y146" s="23"/>
      <c r="Z146" s="6"/>
      <c r="AA146" s="6"/>
      <c r="AB146" s="21">
        <f t="shared" si="14"/>
        <v>45116</v>
      </c>
      <c r="AC146" s="6"/>
      <c r="AD146" s="14"/>
      <c r="AE146" s="6"/>
      <c r="AF146" s="6"/>
      <c r="AG146" s="6"/>
      <c r="AH146" s="6" t="s">
        <v>1517</v>
      </c>
      <c r="AI146" s="143">
        <f t="shared" si="15"/>
        <v>350.1722711864407</v>
      </c>
      <c r="AJ146" s="143">
        <f t="shared" si="16"/>
        <v>129.83410169491526</v>
      </c>
      <c r="AK146" s="143">
        <f t="shared" si="17"/>
        <v>0</v>
      </c>
      <c r="AL146" s="20" t="str">
        <f t="shared" si="18"/>
        <v/>
      </c>
      <c r="AM146" t="e">
        <f t="shared" si="19"/>
        <v>#N/A</v>
      </c>
      <c r="AN146" t="str">
        <f t="shared" si="20"/>
        <v>KAPW-IB-35959-07-09-2021-3809.919</v>
      </c>
    </row>
    <row r="147" spans="1:40" ht="20.100000000000001" hidden="1" customHeight="1" x14ac:dyDescent="0.25">
      <c r="A147" s="14">
        <v>144</v>
      </c>
      <c r="B147" s="35"/>
      <c r="C147" s="6" t="s">
        <v>771</v>
      </c>
      <c r="D147" s="15">
        <v>44446</v>
      </c>
      <c r="E147" s="14" t="s">
        <v>1132</v>
      </c>
      <c r="F147" s="161" t="s">
        <v>1133</v>
      </c>
      <c r="G147" s="6">
        <v>19729.599999999999</v>
      </c>
      <c r="H147" s="6" t="s">
        <v>1861</v>
      </c>
      <c r="I147" s="6"/>
      <c r="J147" s="16">
        <v>5205.13</v>
      </c>
      <c r="K147" s="14">
        <v>3.22</v>
      </c>
      <c r="L147" s="126">
        <v>0</v>
      </c>
      <c r="M147" s="126">
        <v>0</v>
      </c>
      <c r="N147" s="6" t="s">
        <v>625</v>
      </c>
      <c r="O147" s="6" t="s">
        <v>1290</v>
      </c>
      <c r="P147" s="19">
        <v>10851807</v>
      </c>
      <c r="Q147" s="6"/>
      <c r="R147" s="19">
        <v>2612951</v>
      </c>
      <c r="S147" s="6"/>
      <c r="T147" s="14">
        <v>128479149</v>
      </c>
      <c r="U147" s="21">
        <v>45176</v>
      </c>
      <c r="V147" s="6"/>
      <c r="W147" s="6"/>
      <c r="X147" s="6"/>
      <c r="Y147" s="23"/>
      <c r="Z147" s="6"/>
      <c r="AA147" s="6"/>
      <c r="AB147" s="21">
        <f t="shared" si="14"/>
        <v>45116</v>
      </c>
      <c r="AC147" s="6"/>
      <c r="AD147" s="14"/>
      <c r="AE147" s="6"/>
      <c r="AF147" s="6"/>
      <c r="AG147" s="6"/>
      <c r="AH147" s="6" t="s">
        <v>1513</v>
      </c>
      <c r="AI147" s="143">
        <f t="shared" si="15"/>
        <v>550.02671113453903</v>
      </c>
      <c r="AJ147" s="143">
        <f t="shared" si="16"/>
        <v>132.43811329170384</v>
      </c>
      <c r="AK147" s="143">
        <f t="shared" si="17"/>
        <v>0</v>
      </c>
      <c r="AL147" s="20" t="str">
        <f t="shared" si="18"/>
        <v/>
      </c>
      <c r="AM147" t="e">
        <f t="shared" si="19"/>
        <v>#N/A</v>
      </c>
      <c r="AN147" t="str">
        <f t="shared" si="20"/>
        <v>KAPE-IB-45056-07-09-2021-5205.13</v>
      </c>
    </row>
    <row r="148" spans="1:40" ht="20.100000000000001" hidden="1" customHeight="1" x14ac:dyDescent="0.25">
      <c r="A148" s="14">
        <v>145</v>
      </c>
      <c r="B148" s="35"/>
      <c r="C148" s="6" t="s">
        <v>772</v>
      </c>
      <c r="D148" s="15">
        <v>44447</v>
      </c>
      <c r="E148" s="14" t="s">
        <v>1132</v>
      </c>
      <c r="F148" s="161" t="s">
        <v>1133</v>
      </c>
      <c r="G148" s="6">
        <v>12000</v>
      </c>
      <c r="H148" s="6" t="s">
        <v>1861</v>
      </c>
      <c r="I148" s="6"/>
      <c r="J148" s="16">
        <v>3204.16</v>
      </c>
      <c r="K148" s="14"/>
      <c r="L148" s="126">
        <v>0</v>
      </c>
      <c r="M148" s="126">
        <v>0</v>
      </c>
      <c r="N148" s="6" t="s">
        <v>412</v>
      </c>
      <c r="O148" s="6" t="s">
        <v>1307</v>
      </c>
      <c r="P148" s="19">
        <v>7150758</v>
      </c>
      <c r="Q148" s="6"/>
      <c r="R148" s="19">
        <v>2651301</v>
      </c>
      <c r="S148" s="6"/>
      <c r="T148" s="14">
        <v>128479156</v>
      </c>
      <c r="U148" s="21">
        <v>45177</v>
      </c>
      <c r="V148" s="6"/>
      <c r="W148" s="6"/>
      <c r="X148" s="6"/>
      <c r="Y148" s="23"/>
      <c r="Z148" s="6"/>
      <c r="AA148" s="6"/>
      <c r="AB148" s="21">
        <f t="shared" si="14"/>
        <v>45117</v>
      </c>
      <c r="AC148" s="6"/>
      <c r="AD148" s="14"/>
      <c r="AE148" s="6"/>
      <c r="AF148" s="6"/>
      <c r="AG148" s="6"/>
      <c r="AH148" s="6" t="s">
        <v>434</v>
      </c>
      <c r="AI148" s="143">
        <f t="shared" si="15"/>
        <v>595.89649999999995</v>
      </c>
      <c r="AJ148" s="143">
        <f t="shared" si="16"/>
        <v>220.94175000000001</v>
      </c>
      <c r="AK148" s="143">
        <f t="shared" si="17"/>
        <v>0</v>
      </c>
      <c r="AL148" s="20" t="str">
        <f t="shared" si="18"/>
        <v/>
      </c>
      <c r="AM148" t="e">
        <f t="shared" si="19"/>
        <v>#N/A</v>
      </c>
      <c r="AN148" t="str">
        <f t="shared" si="20"/>
        <v>KAPE-IB-46022-08-09-2021-3204.16</v>
      </c>
    </row>
    <row r="149" spans="1:40" ht="20.100000000000001" hidden="1" customHeight="1" x14ac:dyDescent="0.25">
      <c r="A149" s="14">
        <v>146</v>
      </c>
      <c r="B149" s="35"/>
      <c r="C149" s="6" t="s">
        <v>773</v>
      </c>
      <c r="D149" s="15">
        <v>44449</v>
      </c>
      <c r="E149" s="14" t="s">
        <v>1132</v>
      </c>
      <c r="F149" s="14" t="s">
        <v>1133</v>
      </c>
      <c r="G149" s="6">
        <v>25200</v>
      </c>
      <c r="H149" s="6" t="s">
        <v>1861</v>
      </c>
      <c r="I149" s="6"/>
      <c r="J149" s="16">
        <v>5402.33</v>
      </c>
      <c r="K149" s="14">
        <v>1.45</v>
      </c>
      <c r="L149" s="126">
        <v>0</v>
      </c>
      <c r="M149" s="126">
        <v>0</v>
      </c>
      <c r="N149" s="6" t="s">
        <v>1324</v>
      </c>
      <c r="O149" s="6" t="s">
        <v>1308</v>
      </c>
      <c r="P149" s="19">
        <v>6250860</v>
      </c>
      <c r="Q149" s="6"/>
      <c r="R149" s="19">
        <v>2657844</v>
      </c>
      <c r="S149" s="6"/>
      <c r="T149" s="14"/>
      <c r="U149" s="21">
        <v>45179</v>
      </c>
      <c r="V149" s="6"/>
      <c r="W149" s="6"/>
      <c r="X149" s="6"/>
      <c r="Y149" s="23"/>
      <c r="Z149" s="6"/>
      <c r="AA149" s="6"/>
      <c r="AB149" s="21">
        <f t="shared" si="14"/>
        <v>45119</v>
      </c>
      <c r="AC149" s="6"/>
      <c r="AD149" s="14" t="s">
        <v>1515</v>
      </c>
      <c r="AE149" s="6"/>
      <c r="AF149" s="6"/>
      <c r="AG149" s="6"/>
      <c r="AH149" s="6" t="s">
        <v>1513</v>
      </c>
      <c r="AI149" s="143">
        <f t="shared" si="15"/>
        <v>248.05</v>
      </c>
      <c r="AJ149" s="143">
        <f t="shared" si="16"/>
        <v>105.47</v>
      </c>
      <c r="AK149" s="143">
        <f t="shared" si="17"/>
        <v>0</v>
      </c>
      <c r="AL149" s="20" t="str">
        <f t="shared" si="18"/>
        <v/>
      </c>
      <c r="AM149" t="e">
        <f t="shared" si="19"/>
        <v>#N/A</v>
      </c>
      <c r="AN149" t="str">
        <f t="shared" si="20"/>
        <v>KAPE-IB-47607-10-09-2021-5402.33</v>
      </c>
    </row>
    <row r="150" spans="1:40" ht="20.100000000000001" hidden="1" customHeight="1" x14ac:dyDescent="0.25">
      <c r="A150" s="14">
        <v>147</v>
      </c>
      <c r="B150" s="35"/>
      <c r="C150" s="6" t="s">
        <v>774</v>
      </c>
      <c r="D150" s="15">
        <v>44449</v>
      </c>
      <c r="E150" s="14" t="s">
        <v>1132</v>
      </c>
      <c r="F150" s="14" t="s">
        <v>1133</v>
      </c>
      <c r="G150" s="6">
        <v>1720</v>
      </c>
      <c r="H150" s="6" t="s">
        <v>1861</v>
      </c>
      <c r="I150" s="6"/>
      <c r="J150" s="16">
        <v>5402.33</v>
      </c>
      <c r="K150" s="14">
        <v>5.55</v>
      </c>
      <c r="L150" s="126">
        <v>0</v>
      </c>
      <c r="M150" s="126">
        <v>0</v>
      </c>
      <c r="N150" s="6" t="s">
        <v>1264</v>
      </c>
      <c r="O150" s="6" t="s">
        <v>1265</v>
      </c>
      <c r="P150" s="19">
        <v>1275345.6000000001</v>
      </c>
      <c r="Q150" s="6"/>
      <c r="R150" s="19">
        <v>542264.4</v>
      </c>
      <c r="S150" s="6"/>
      <c r="T150" s="14"/>
      <c r="U150" s="21">
        <v>45179</v>
      </c>
      <c r="V150" s="6"/>
      <c r="W150" s="6"/>
      <c r="X150" s="6"/>
      <c r="Y150" s="23"/>
      <c r="Z150" s="6"/>
      <c r="AA150" s="6"/>
      <c r="AB150" s="21">
        <f t="shared" si="14"/>
        <v>45119</v>
      </c>
      <c r="AC150" s="6"/>
      <c r="AD150" s="14" t="s">
        <v>1515</v>
      </c>
      <c r="AE150" s="6"/>
      <c r="AF150" s="6"/>
      <c r="AG150" s="6"/>
      <c r="AH150" s="6" t="s">
        <v>1513</v>
      </c>
      <c r="AI150" s="143">
        <f t="shared" si="15"/>
        <v>741.48</v>
      </c>
      <c r="AJ150" s="143">
        <f t="shared" si="16"/>
        <v>315.27000000000004</v>
      </c>
      <c r="AK150" s="143">
        <f t="shared" si="17"/>
        <v>0</v>
      </c>
      <c r="AL150" s="20" t="str">
        <f t="shared" si="18"/>
        <v/>
      </c>
      <c r="AM150" t="e">
        <f t="shared" si="19"/>
        <v>#N/A</v>
      </c>
      <c r="AN150" t="str">
        <f t="shared" si="20"/>
        <v>KAPW-IB-38720-10-09-2021-5402.33</v>
      </c>
    </row>
    <row r="151" spans="1:40" ht="20.100000000000001" hidden="1" customHeight="1" x14ac:dyDescent="0.25">
      <c r="A151" s="14">
        <v>148</v>
      </c>
      <c r="B151" s="35"/>
      <c r="C151" s="6" t="s">
        <v>775</v>
      </c>
      <c r="D151" s="15">
        <v>44449</v>
      </c>
      <c r="E151" s="14" t="s">
        <v>1132</v>
      </c>
      <c r="F151" s="14" t="s">
        <v>1133</v>
      </c>
      <c r="G151" s="6">
        <v>43778</v>
      </c>
      <c r="H151" s="6" t="s">
        <v>1861</v>
      </c>
      <c r="I151" s="6"/>
      <c r="J151" s="16">
        <v>5407.52</v>
      </c>
      <c r="K151" s="14">
        <v>5.4</v>
      </c>
      <c r="L151" s="126">
        <v>0</v>
      </c>
      <c r="M151" s="126">
        <v>0</v>
      </c>
      <c r="N151" s="6" t="s">
        <v>1378</v>
      </c>
      <c r="O151" s="6" t="s">
        <v>1309</v>
      </c>
      <c r="P151" s="19">
        <v>1070809.8800000001</v>
      </c>
      <c r="Q151" s="6"/>
      <c r="R151" s="19">
        <v>397066.46</v>
      </c>
      <c r="S151" s="6"/>
      <c r="T151" s="14"/>
      <c r="U151" s="21">
        <v>45179</v>
      </c>
      <c r="V151" s="6"/>
      <c r="W151" s="6"/>
      <c r="X151" s="6"/>
      <c r="Y151" s="23"/>
      <c r="Z151" s="6"/>
      <c r="AA151" s="6"/>
      <c r="AB151" s="21">
        <f t="shared" si="14"/>
        <v>45119</v>
      </c>
      <c r="AC151" s="6"/>
      <c r="AD151" s="14" t="s">
        <v>1515</v>
      </c>
      <c r="AE151" s="6"/>
      <c r="AF151" s="6"/>
      <c r="AG151" s="6"/>
      <c r="AH151" s="6" t="s">
        <v>1516</v>
      </c>
      <c r="AI151" s="143">
        <f t="shared" si="15"/>
        <v>24.460000000000004</v>
      </c>
      <c r="AJ151" s="143">
        <f t="shared" si="16"/>
        <v>9.07</v>
      </c>
      <c r="AK151" s="143">
        <f t="shared" si="17"/>
        <v>0</v>
      </c>
      <c r="AL151" s="20" t="str">
        <f t="shared" si="18"/>
        <v/>
      </c>
      <c r="AM151" t="e">
        <f t="shared" si="19"/>
        <v>#N/A</v>
      </c>
      <c r="AN151" t="str">
        <f t="shared" si="20"/>
        <v>KAPW-IB-38705-10-09-2021-5407.52</v>
      </c>
    </row>
    <row r="152" spans="1:40" ht="20.100000000000001" hidden="1" customHeight="1" x14ac:dyDescent="0.25">
      <c r="A152" s="14">
        <v>149</v>
      </c>
      <c r="B152" s="35"/>
      <c r="C152" s="6" t="s">
        <v>776</v>
      </c>
      <c r="D152" s="15">
        <v>44452</v>
      </c>
      <c r="E152" s="14" t="s">
        <v>1132</v>
      </c>
      <c r="F152" s="161" t="s">
        <v>1133</v>
      </c>
      <c r="G152" s="6">
        <v>40497.699999999997</v>
      </c>
      <c r="H152" s="6" t="s">
        <v>1861</v>
      </c>
      <c r="I152" s="6"/>
      <c r="J152" s="16">
        <v>5205.13</v>
      </c>
      <c r="K152" s="14">
        <v>3.22</v>
      </c>
      <c r="L152" s="126">
        <v>0</v>
      </c>
      <c r="M152" s="126">
        <v>0</v>
      </c>
      <c r="N152" s="6" t="s">
        <v>625</v>
      </c>
      <c r="O152" s="6" t="s">
        <v>1290</v>
      </c>
      <c r="P152" s="19">
        <v>22361282</v>
      </c>
      <c r="Q152" s="6"/>
      <c r="R152" s="19">
        <v>5384261</v>
      </c>
      <c r="S152" s="6"/>
      <c r="T152" s="14">
        <v>128479151</v>
      </c>
      <c r="U152" s="21">
        <v>45182</v>
      </c>
      <c r="V152" s="6"/>
      <c r="W152" s="6"/>
      <c r="X152" s="6"/>
      <c r="Y152" s="23"/>
      <c r="Z152" s="6"/>
      <c r="AA152" s="6"/>
      <c r="AB152" s="21">
        <f t="shared" si="14"/>
        <v>45122</v>
      </c>
      <c r="AC152" s="6"/>
      <c r="AD152" s="14"/>
      <c r="AE152" s="6"/>
      <c r="AF152" s="6"/>
      <c r="AG152" s="6"/>
      <c r="AH152" s="6" t="s">
        <v>1513</v>
      </c>
      <c r="AI152" s="143">
        <f t="shared" si="15"/>
        <v>552.16177708857549</v>
      </c>
      <c r="AJ152" s="143">
        <f t="shared" si="16"/>
        <v>132.95226642500685</v>
      </c>
      <c r="AK152" s="143">
        <f t="shared" si="17"/>
        <v>0</v>
      </c>
      <c r="AL152" s="20" t="str">
        <f t="shared" si="18"/>
        <v/>
      </c>
      <c r="AM152" t="e">
        <f t="shared" si="19"/>
        <v>#N/A</v>
      </c>
      <c r="AN152" t="str">
        <f t="shared" si="20"/>
        <v>KAPE-IB-49040-13-09-2021-5205.13</v>
      </c>
    </row>
    <row r="153" spans="1:40" ht="20.100000000000001" hidden="1" customHeight="1" x14ac:dyDescent="0.25">
      <c r="A153" s="14">
        <v>150</v>
      </c>
      <c r="B153" s="35"/>
      <c r="C153" s="6" t="s">
        <v>777</v>
      </c>
      <c r="D153" s="15">
        <v>44452</v>
      </c>
      <c r="E153" s="14" t="s">
        <v>1132</v>
      </c>
      <c r="F153" s="161" t="s">
        <v>1133</v>
      </c>
      <c r="G153" s="6">
        <v>20363.8</v>
      </c>
      <c r="H153" s="6" t="s">
        <v>1861</v>
      </c>
      <c r="I153" s="6"/>
      <c r="J153" s="16">
        <v>5205.13</v>
      </c>
      <c r="K153" s="14">
        <v>3.22</v>
      </c>
      <c r="L153" s="126">
        <v>0</v>
      </c>
      <c r="M153" s="126">
        <v>0</v>
      </c>
      <c r="N153" s="6" t="s">
        <v>625</v>
      </c>
      <c r="O153" s="6" t="s">
        <v>1290</v>
      </c>
      <c r="P153" s="19">
        <v>11244112</v>
      </c>
      <c r="Q153" s="6"/>
      <c r="R153" s="19">
        <v>2707414</v>
      </c>
      <c r="S153" s="6"/>
      <c r="T153" s="14">
        <v>128479155</v>
      </c>
      <c r="U153" s="21">
        <v>45182</v>
      </c>
      <c r="V153" s="6"/>
      <c r="W153" s="6"/>
      <c r="X153" s="6"/>
      <c r="Y153" s="23"/>
      <c r="Z153" s="6"/>
      <c r="AA153" s="6"/>
      <c r="AB153" s="21">
        <f t="shared" si="14"/>
        <v>45122</v>
      </c>
      <c r="AC153" s="6"/>
      <c r="AD153" s="14"/>
      <c r="AE153" s="6"/>
      <c r="AF153" s="6"/>
      <c r="AG153" s="6"/>
      <c r="AH153" s="6" t="s">
        <v>1513</v>
      </c>
      <c r="AI153" s="143">
        <f t="shared" si="15"/>
        <v>552.1617772714327</v>
      </c>
      <c r="AJ153" s="143">
        <f t="shared" si="16"/>
        <v>132.95229770475058</v>
      </c>
      <c r="AK153" s="143">
        <f t="shared" si="17"/>
        <v>0</v>
      </c>
      <c r="AL153" s="20" t="str">
        <f t="shared" si="18"/>
        <v/>
      </c>
      <c r="AM153" t="e">
        <f t="shared" si="19"/>
        <v>#N/A</v>
      </c>
      <c r="AN153" t="str">
        <f t="shared" si="20"/>
        <v>KAPE-IB-49033-13-09-2021-5205.13</v>
      </c>
    </row>
    <row r="154" spans="1:40" ht="20.100000000000001" hidden="1" customHeight="1" x14ac:dyDescent="0.25">
      <c r="A154" s="14">
        <v>151</v>
      </c>
      <c r="B154" s="35"/>
      <c r="C154" s="6" t="s">
        <v>778</v>
      </c>
      <c r="D154" s="15">
        <v>44455</v>
      </c>
      <c r="E154" s="14" t="s">
        <v>1132</v>
      </c>
      <c r="F154" s="161" t="s">
        <v>1133</v>
      </c>
      <c r="G154" s="6">
        <v>36288</v>
      </c>
      <c r="H154" s="6" t="s">
        <v>1861</v>
      </c>
      <c r="I154" s="6"/>
      <c r="J154" s="16">
        <v>5206.25</v>
      </c>
      <c r="K154" s="14">
        <v>5.2</v>
      </c>
      <c r="L154" s="126">
        <v>0</v>
      </c>
      <c r="M154" s="126">
        <v>0</v>
      </c>
      <c r="N154" s="6" t="s">
        <v>542</v>
      </c>
      <c r="O154" s="6" t="s">
        <v>1303</v>
      </c>
      <c r="P154" s="19">
        <v>32607877</v>
      </c>
      <c r="Q154" s="6"/>
      <c r="R154" s="19">
        <v>7851488</v>
      </c>
      <c r="S154" s="6"/>
      <c r="T154" s="14">
        <v>139571795</v>
      </c>
      <c r="U154" s="21">
        <v>45185</v>
      </c>
      <c r="V154" s="6"/>
      <c r="W154" s="6"/>
      <c r="X154" s="6"/>
      <c r="Y154" s="23"/>
      <c r="Z154" s="6"/>
      <c r="AA154" s="6"/>
      <c r="AB154" s="21">
        <f t="shared" si="14"/>
        <v>45125</v>
      </c>
      <c r="AC154" s="6"/>
      <c r="AD154" s="14"/>
      <c r="AE154" s="6"/>
      <c r="AF154" s="6"/>
      <c r="AG154" s="6"/>
      <c r="AH154" s="6" t="s">
        <v>1513</v>
      </c>
      <c r="AI154" s="143">
        <f t="shared" si="15"/>
        <v>898.58567570546734</v>
      </c>
      <c r="AJ154" s="143">
        <f t="shared" si="16"/>
        <v>216.36596119929453</v>
      </c>
      <c r="AK154" s="143">
        <f t="shared" si="17"/>
        <v>0</v>
      </c>
      <c r="AL154" s="20" t="str">
        <f t="shared" si="18"/>
        <v/>
      </c>
      <c r="AM154" t="e">
        <f t="shared" si="19"/>
        <v>#N/A</v>
      </c>
      <c r="AN154" t="str">
        <f t="shared" si="20"/>
        <v>KAPE-IB-50788-16-09-2021-5206.25</v>
      </c>
    </row>
    <row r="155" spans="1:40" ht="20.100000000000001" hidden="1" customHeight="1" x14ac:dyDescent="0.25">
      <c r="A155" s="14">
        <v>152</v>
      </c>
      <c r="B155" s="35"/>
      <c r="C155" s="6" t="s">
        <v>779</v>
      </c>
      <c r="D155" s="15">
        <v>44455</v>
      </c>
      <c r="E155" s="14" t="s">
        <v>563</v>
      </c>
      <c r="F155" s="14" t="s">
        <v>1133</v>
      </c>
      <c r="G155" s="6">
        <v>48808.9</v>
      </c>
      <c r="H155" s="6" t="s">
        <v>1861</v>
      </c>
      <c r="I155" s="6"/>
      <c r="J155" s="16">
        <v>4810.29</v>
      </c>
      <c r="K155" s="14">
        <v>1.23</v>
      </c>
      <c r="L155" s="126">
        <v>0</v>
      </c>
      <c r="M155" s="126">
        <v>0</v>
      </c>
      <c r="N155" s="6" t="s">
        <v>563</v>
      </c>
      <c r="O155" s="6" t="s">
        <v>1277</v>
      </c>
      <c r="P155" s="19">
        <v>54665.968000000008</v>
      </c>
      <c r="Q155" s="6"/>
      <c r="R155" s="19">
        <v>23428.272000000001</v>
      </c>
      <c r="S155" s="6"/>
      <c r="T155" s="14"/>
      <c r="U155" s="21">
        <v>45185</v>
      </c>
      <c r="V155" s="6"/>
      <c r="W155" s="6"/>
      <c r="X155" s="6"/>
      <c r="Y155" s="23"/>
      <c r="Z155" s="6"/>
      <c r="AA155" s="6"/>
      <c r="AB155" s="21">
        <f t="shared" si="14"/>
        <v>45125</v>
      </c>
      <c r="AC155" s="6"/>
      <c r="AD155" s="14"/>
      <c r="AE155" s="6"/>
      <c r="AF155" s="6"/>
      <c r="AG155" s="6"/>
      <c r="AH155" s="6" t="s">
        <v>563</v>
      </c>
      <c r="AI155" s="143">
        <f t="shared" si="15"/>
        <v>1.1200000000000001</v>
      </c>
      <c r="AJ155" s="143">
        <f t="shared" si="16"/>
        <v>0.48</v>
      </c>
      <c r="AK155" s="143">
        <f t="shared" si="17"/>
        <v>0</v>
      </c>
      <c r="AL155" s="20" t="str">
        <f t="shared" si="18"/>
        <v/>
      </c>
      <c r="AM155" t="e">
        <f t="shared" si="19"/>
        <v>#N/A</v>
      </c>
      <c r="AN155" t="str">
        <f t="shared" si="20"/>
        <v>KAPE-IB-50825-16-09-2021-4810.29</v>
      </c>
    </row>
    <row r="156" spans="1:40" ht="20.100000000000001" hidden="1" customHeight="1" x14ac:dyDescent="0.25">
      <c r="A156" s="14">
        <v>153</v>
      </c>
      <c r="B156" s="35"/>
      <c r="C156" s="6" t="s">
        <v>780</v>
      </c>
      <c r="D156" s="15">
        <v>44456</v>
      </c>
      <c r="E156" s="14" t="s">
        <v>1132</v>
      </c>
      <c r="F156" s="161" t="s">
        <v>1133</v>
      </c>
      <c r="G156" s="6">
        <v>36288</v>
      </c>
      <c r="H156" s="6" t="s">
        <v>1861</v>
      </c>
      <c r="I156" s="6"/>
      <c r="J156" s="16">
        <v>5206.24</v>
      </c>
      <c r="K156" s="14">
        <v>5.2</v>
      </c>
      <c r="L156" s="126">
        <v>0</v>
      </c>
      <c r="M156" s="126">
        <v>0</v>
      </c>
      <c r="N156" s="6" t="s">
        <v>542</v>
      </c>
      <c r="O156" s="6" t="s">
        <v>1304</v>
      </c>
      <c r="P156" s="19">
        <v>32636751</v>
      </c>
      <c r="Q156" s="6"/>
      <c r="R156" s="19">
        <v>7858440</v>
      </c>
      <c r="S156" s="6"/>
      <c r="T156" s="14">
        <v>139571793</v>
      </c>
      <c r="U156" s="21">
        <v>45186</v>
      </c>
      <c r="V156" s="6"/>
      <c r="W156" s="6"/>
      <c r="X156" s="6"/>
      <c r="Y156" s="23"/>
      <c r="Z156" s="6"/>
      <c r="AA156" s="6"/>
      <c r="AB156" s="21">
        <f t="shared" si="14"/>
        <v>45126</v>
      </c>
      <c r="AC156" s="6"/>
      <c r="AD156" s="14"/>
      <c r="AE156" s="6"/>
      <c r="AF156" s="6"/>
      <c r="AG156" s="6"/>
      <c r="AH156" s="6" t="s">
        <v>1513</v>
      </c>
      <c r="AI156" s="143">
        <f t="shared" si="15"/>
        <v>899.38136574074076</v>
      </c>
      <c r="AJ156" s="143">
        <f t="shared" si="16"/>
        <v>216.55753968253967</v>
      </c>
      <c r="AK156" s="143">
        <f t="shared" si="17"/>
        <v>0</v>
      </c>
      <c r="AL156" s="20" t="str">
        <f t="shared" si="18"/>
        <v/>
      </c>
      <c r="AM156" t="e">
        <f t="shared" si="19"/>
        <v>#N/A</v>
      </c>
      <c r="AN156" t="str">
        <f t="shared" si="20"/>
        <v>KAPE-IB-51468-17-09-2021-5206.24</v>
      </c>
    </row>
    <row r="157" spans="1:40" ht="20.100000000000001" hidden="1" customHeight="1" x14ac:dyDescent="0.25">
      <c r="A157" s="14">
        <v>154</v>
      </c>
      <c r="B157" s="35"/>
      <c r="C157" s="6" t="s">
        <v>781</v>
      </c>
      <c r="D157" s="15">
        <v>44456</v>
      </c>
      <c r="E157" s="14" t="s">
        <v>1132</v>
      </c>
      <c r="F157" s="161" t="s">
        <v>1133</v>
      </c>
      <c r="G157" s="6">
        <v>36288</v>
      </c>
      <c r="H157" s="6" t="s">
        <v>1861</v>
      </c>
      <c r="I157" s="6"/>
      <c r="J157" s="16">
        <v>5206.24</v>
      </c>
      <c r="K157" s="14">
        <v>5.2</v>
      </c>
      <c r="L157" s="126">
        <v>0</v>
      </c>
      <c r="M157" s="126">
        <v>0</v>
      </c>
      <c r="N157" s="6" t="s">
        <v>542</v>
      </c>
      <c r="O157" s="6" t="s">
        <v>1310</v>
      </c>
      <c r="P157" s="19">
        <v>32636751</v>
      </c>
      <c r="Q157" s="6"/>
      <c r="R157" s="19">
        <v>7858440</v>
      </c>
      <c r="S157" s="6"/>
      <c r="T157" s="14">
        <v>139571794</v>
      </c>
      <c r="U157" s="21">
        <v>45186</v>
      </c>
      <c r="V157" s="6"/>
      <c r="W157" s="6"/>
      <c r="X157" s="6"/>
      <c r="Y157" s="23"/>
      <c r="Z157" s="6"/>
      <c r="AA157" s="6"/>
      <c r="AB157" s="21">
        <f t="shared" si="14"/>
        <v>45126</v>
      </c>
      <c r="AC157" s="6"/>
      <c r="AD157" s="14"/>
      <c r="AE157" s="6"/>
      <c r="AF157" s="6"/>
      <c r="AG157" s="6"/>
      <c r="AH157" s="6" t="s">
        <v>1513</v>
      </c>
      <c r="AI157" s="143">
        <f t="shared" si="15"/>
        <v>899.38136574074076</v>
      </c>
      <c r="AJ157" s="143">
        <f t="shared" si="16"/>
        <v>216.55753968253967</v>
      </c>
      <c r="AK157" s="143">
        <f t="shared" si="17"/>
        <v>0</v>
      </c>
      <c r="AL157" s="20" t="str">
        <f t="shared" si="18"/>
        <v/>
      </c>
      <c r="AM157" t="e">
        <f t="shared" si="19"/>
        <v>#N/A</v>
      </c>
      <c r="AN157" t="str">
        <f t="shared" si="20"/>
        <v>KAPE-IB-51455-17-09-2021-5206.24</v>
      </c>
    </row>
    <row r="158" spans="1:40" ht="20.100000000000001" hidden="1" customHeight="1" x14ac:dyDescent="0.25">
      <c r="A158" s="14">
        <v>155</v>
      </c>
      <c r="B158" s="35"/>
      <c r="C158" s="6" t="s">
        <v>782</v>
      </c>
      <c r="D158" s="15">
        <v>44456</v>
      </c>
      <c r="E158" s="14" t="s">
        <v>1132</v>
      </c>
      <c r="F158" s="161" t="s">
        <v>1133</v>
      </c>
      <c r="G158" s="6">
        <v>35851.1</v>
      </c>
      <c r="H158" s="6" t="s">
        <v>1861</v>
      </c>
      <c r="I158" s="6"/>
      <c r="J158" s="16">
        <v>5205.13</v>
      </c>
      <c r="K158" s="14">
        <v>4.9000000000000004</v>
      </c>
      <c r="L158" s="126">
        <v>0</v>
      </c>
      <c r="M158" s="126">
        <v>0</v>
      </c>
      <c r="N158" s="6" t="s">
        <v>625</v>
      </c>
      <c r="O158" s="6" t="s">
        <v>1290</v>
      </c>
      <c r="P158" s="19">
        <v>30383591</v>
      </c>
      <c r="Q158" s="6"/>
      <c r="R158" s="19">
        <v>7315913</v>
      </c>
      <c r="S158" s="6"/>
      <c r="T158" s="14">
        <v>139571799</v>
      </c>
      <c r="U158" s="21">
        <v>45186</v>
      </c>
      <c r="V158" s="6"/>
      <c r="W158" s="6"/>
      <c r="X158" s="6"/>
      <c r="Y158" s="23"/>
      <c r="Z158" s="6"/>
      <c r="AA158" s="6"/>
      <c r="AB158" s="21">
        <f t="shared" si="14"/>
        <v>45126</v>
      </c>
      <c r="AC158" s="6"/>
      <c r="AD158" s="14"/>
      <c r="AE158" s="6"/>
      <c r="AF158" s="6"/>
      <c r="AG158" s="6"/>
      <c r="AH158" s="6" t="s">
        <v>1513</v>
      </c>
      <c r="AI158" s="143">
        <f t="shared" si="15"/>
        <v>847.49396810697579</v>
      </c>
      <c r="AJ158" s="143">
        <f t="shared" si="16"/>
        <v>204.06383625607026</v>
      </c>
      <c r="AK158" s="143">
        <f t="shared" si="17"/>
        <v>0</v>
      </c>
      <c r="AL158" s="20" t="str">
        <f t="shared" si="18"/>
        <v/>
      </c>
      <c r="AM158" t="e">
        <f t="shared" si="19"/>
        <v>#N/A</v>
      </c>
      <c r="AN158" t="str">
        <f t="shared" si="20"/>
        <v>KAPE-IB-51765-17-09-2021-5205.13</v>
      </c>
    </row>
    <row r="159" spans="1:40" ht="20.100000000000001" hidden="1" customHeight="1" x14ac:dyDescent="0.25">
      <c r="A159" s="14">
        <v>156</v>
      </c>
      <c r="B159" s="35"/>
      <c r="C159" s="6" t="s">
        <v>783</v>
      </c>
      <c r="D159" s="15">
        <v>44461</v>
      </c>
      <c r="E159" s="14" t="s">
        <v>1132</v>
      </c>
      <c r="F159" s="161" t="s">
        <v>1133</v>
      </c>
      <c r="G159" s="6">
        <v>20675</v>
      </c>
      <c r="H159" s="6" t="s">
        <v>1861</v>
      </c>
      <c r="I159" s="6"/>
      <c r="J159" s="16">
        <v>5205.13</v>
      </c>
      <c r="K159" s="14">
        <v>3.35</v>
      </c>
      <c r="L159" s="126">
        <v>0</v>
      </c>
      <c r="M159" s="126">
        <v>0</v>
      </c>
      <c r="N159" s="6" t="s">
        <v>625</v>
      </c>
      <c r="O159" s="6" t="s">
        <v>1290</v>
      </c>
      <c r="P159" s="19">
        <v>11954555</v>
      </c>
      <c r="Q159" s="6"/>
      <c r="R159" s="19">
        <v>2878478</v>
      </c>
      <c r="S159" s="6"/>
      <c r="T159" s="14">
        <v>139571785</v>
      </c>
      <c r="U159" s="21">
        <v>45191</v>
      </c>
      <c r="V159" s="6"/>
      <c r="W159" s="6"/>
      <c r="X159" s="6"/>
      <c r="Y159" s="23"/>
      <c r="Z159" s="6"/>
      <c r="AA159" s="6"/>
      <c r="AB159" s="21">
        <f t="shared" si="14"/>
        <v>45131</v>
      </c>
      <c r="AC159" s="6"/>
      <c r="AD159" s="14"/>
      <c r="AE159" s="6"/>
      <c r="AF159" s="6"/>
      <c r="AG159" s="6"/>
      <c r="AH159" s="6" t="s">
        <v>1513</v>
      </c>
      <c r="AI159" s="143">
        <f t="shared" si="15"/>
        <v>578.21305925030231</v>
      </c>
      <c r="AJ159" s="143">
        <f t="shared" si="16"/>
        <v>139.22505441354292</v>
      </c>
      <c r="AK159" s="143">
        <f t="shared" si="17"/>
        <v>0</v>
      </c>
      <c r="AL159" s="20" t="str">
        <f t="shared" si="18"/>
        <v/>
      </c>
      <c r="AM159" t="e">
        <f t="shared" si="19"/>
        <v>#N/A</v>
      </c>
      <c r="AN159" t="str">
        <f t="shared" si="20"/>
        <v>KAPE-IB-54907-22-09-2021-5205.13</v>
      </c>
    </row>
    <row r="160" spans="1:40" ht="20.100000000000001" hidden="1" customHeight="1" x14ac:dyDescent="0.25">
      <c r="A160" s="14">
        <v>157</v>
      </c>
      <c r="B160" s="35"/>
      <c r="C160" s="6" t="s">
        <v>784</v>
      </c>
      <c r="D160" s="15">
        <v>44467</v>
      </c>
      <c r="E160" s="14" t="s">
        <v>1132</v>
      </c>
      <c r="F160" s="161" t="s">
        <v>1133</v>
      </c>
      <c r="G160" s="6">
        <v>19040</v>
      </c>
      <c r="H160" s="6" t="s">
        <v>1861</v>
      </c>
      <c r="I160" s="6"/>
      <c r="J160" s="16">
        <v>2915.11</v>
      </c>
      <c r="K160" s="14">
        <v>0.67</v>
      </c>
      <c r="L160" s="126">
        <v>0</v>
      </c>
      <c r="M160" s="126">
        <v>0</v>
      </c>
      <c r="N160" s="6" t="s">
        <v>557</v>
      </c>
      <c r="O160" s="6" t="s">
        <v>1311</v>
      </c>
      <c r="P160" s="19">
        <v>2205739</v>
      </c>
      <c r="Q160" s="6"/>
      <c r="R160" s="19">
        <v>817826</v>
      </c>
      <c r="S160" s="6"/>
      <c r="T160" s="14">
        <v>139571801</v>
      </c>
      <c r="U160" s="21">
        <v>45197</v>
      </c>
      <c r="V160" s="6"/>
      <c r="W160" s="6"/>
      <c r="X160" s="6"/>
      <c r="Y160" s="23"/>
      <c r="Z160" s="6"/>
      <c r="AA160" s="6"/>
      <c r="AB160" s="21">
        <f t="shared" si="14"/>
        <v>45137</v>
      </c>
      <c r="AC160" s="6"/>
      <c r="AD160" s="14"/>
      <c r="AE160" s="6"/>
      <c r="AF160" s="6"/>
      <c r="AG160" s="6"/>
      <c r="AH160" s="6" t="s">
        <v>1517</v>
      </c>
      <c r="AI160" s="143">
        <f t="shared" si="15"/>
        <v>115.84763655462184</v>
      </c>
      <c r="AJ160" s="143">
        <f t="shared" si="16"/>
        <v>42.953046218487394</v>
      </c>
      <c r="AK160" s="143">
        <f t="shared" si="17"/>
        <v>0</v>
      </c>
      <c r="AL160" s="20" t="str">
        <f t="shared" si="18"/>
        <v/>
      </c>
      <c r="AM160" t="e">
        <f t="shared" si="19"/>
        <v>#N/A</v>
      </c>
      <c r="AN160" t="str">
        <f t="shared" si="20"/>
        <v>KAPW-IB-46867-28-09-2021-2915.11</v>
      </c>
    </row>
    <row r="161" spans="1:40" ht="20.100000000000001" hidden="1" customHeight="1" x14ac:dyDescent="0.25">
      <c r="A161" s="14">
        <v>158</v>
      </c>
      <c r="B161" s="35"/>
      <c r="C161" s="6" t="s">
        <v>785</v>
      </c>
      <c r="D161" s="15">
        <v>44467</v>
      </c>
      <c r="E161" s="14" t="s">
        <v>1132</v>
      </c>
      <c r="F161" s="161" t="s">
        <v>1133</v>
      </c>
      <c r="G161" s="6">
        <v>18000</v>
      </c>
      <c r="H161" s="6" t="s">
        <v>1861</v>
      </c>
      <c r="I161" s="6"/>
      <c r="J161" s="16">
        <v>2832.1089999999999</v>
      </c>
      <c r="K161" s="14">
        <v>1.65</v>
      </c>
      <c r="L161" s="126">
        <v>0</v>
      </c>
      <c r="M161" s="126">
        <v>0</v>
      </c>
      <c r="N161" s="6" t="s">
        <v>557</v>
      </c>
      <c r="O161" s="6" t="s">
        <v>505</v>
      </c>
      <c r="P161" s="19">
        <v>5135336</v>
      </c>
      <c r="Q161" s="6"/>
      <c r="R161" s="19">
        <v>933090</v>
      </c>
      <c r="S161" s="6"/>
      <c r="T161" s="14">
        <v>139571813</v>
      </c>
      <c r="U161" s="21">
        <v>45197</v>
      </c>
      <c r="V161" s="6"/>
      <c r="W161" s="6"/>
      <c r="X161" s="6"/>
      <c r="Y161" s="23"/>
      <c r="Z161" s="6"/>
      <c r="AA161" s="6"/>
      <c r="AB161" s="21">
        <f t="shared" si="14"/>
        <v>45137</v>
      </c>
      <c r="AC161" s="6"/>
      <c r="AD161" s="14"/>
      <c r="AE161" s="6"/>
      <c r="AF161" s="6"/>
      <c r="AG161" s="6"/>
      <c r="AH161" s="6" t="s">
        <v>1517</v>
      </c>
      <c r="AI161" s="143">
        <f t="shared" si="15"/>
        <v>285.29644444444443</v>
      </c>
      <c r="AJ161" s="143">
        <f t="shared" si="16"/>
        <v>51.838333333333331</v>
      </c>
      <c r="AK161" s="143">
        <f t="shared" si="17"/>
        <v>0</v>
      </c>
      <c r="AL161" s="20" t="str">
        <f t="shared" si="18"/>
        <v/>
      </c>
      <c r="AM161" t="e">
        <f t="shared" si="19"/>
        <v>#N/A</v>
      </c>
      <c r="AN161" t="str">
        <f t="shared" si="20"/>
        <v>KAPE-IB-59396-28-09-2021-2832.109</v>
      </c>
    </row>
    <row r="162" spans="1:40" ht="20.100000000000001" hidden="1" customHeight="1" x14ac:dyDescent="0.25">
      <c r="A162" s="14">
        <v>159</v>
      </c>
      <c r="B162" s="35"/>
      <c r="C162" s="6" t="s">
        <v>786</v>
      </c>
      <c r="D162" s="15">
        <v>44467</v>
      </c>
      <c r="E162" s="14" t="s">
        <v>1132</v>
      </c>
      <c r="F162" s="161" t="s">
        <v>1133</v>
      </c>
      <c r="G162" s="6">
        <v>18200</v>
      </c>
      <c r="H162" s="6" t="s">
        <v>1861</v>
      </c>
      <c r="I162" s="6"/>
      <c r="J162" s="16">
        <v>3906.9029999999998</v>
      </c>
      <c r="K162" s="14">
        <v>2.0499999999999998</v>
      </c>
      <c r="L162" s="126">
        <v>0</v>
      </c>
      <c r="M162" s="126">
        <v>0</v>
      </c>
      <c r="N162" s="6" t="s">
        <v>557</v>
      </c>
      <c r="O162" s="6" t="s">
        <v>1312</v>
      </c>
      <c r="P162" s="19">
        <v>6451158</v>
      </c>
      <c r="Q162" s="6"/>
      <c r="R162" s="19">
        <v>1400876</v>
      </c>
      <c r="S162" s="6"/>
      <c r="T162" s="14">
        <v>139571815</v>
      </c>
      <c r="U162" s="21">
        <v>45197</v>
      </c>
      <c r="V162" s="6"/>
      <c r="W162" s="6"/>
      <c r="X162" s="6"/>
      <c r="Y162" s="23"/>
      <c r="Z162" s="6"/>
      <c r="AA162" s="6"/>
      <c r="AB162" s="21">
        <f t="shared" si="14"/>
        <v>45137</v>
      </c>
      <c r="AC162" s="6"/>
      <c r="AD162" s="14"/>
      <c r="AE162" s="6"/>
      <c r="AF162" s="6"/>
      <c r="AG162" s="6"/>
      <c r="AH162" s="6" t="s">
        <v>1517</v>
      </c>
      <c r="AI162" s="143">
        <f t="shared" si="15"/>
        <v>354.45923076923077</v>
      </c>
      <c r="AJ162" s="143">
        <f t="shared" si="16"/>
        <v>76.971208791208795</v>
      </c>
      <c r="AK162" s="143">
        <f t="shared" si="17"/>
        <v>0</v>
      </c>
      <c r="AL162" s="20" t="str">
        <f t="shared" si="18"/>
        <v/>
      </c>
      <c r="AM162" t="e">
        <f t="shared" si="19"/>
        <v>#N/A</v>
      </c>
      <c r="AN162" t="str">
        <f t="shared" si="20"/>
        <v>KAPW-IB-46876-28-09-2021-3906.903</v>
      </c>
    </row>
    <row r="163" spans="1:40" ht="20.100000000000001" hidden="1" customHeight="1" x14ac:dyDescent="0.25">
      <c r="A163" s="14">
        <v>160</v>
      </c>
      <c r="B163" s="35"/>
      <c r="C163" s="6" t="s">
        <v>787</v>
      </c>
      <c r="D163" s="15">
        <v>44468</v>
      </c>
      <c r="E163" s="14" t="s">
        <v>1132</v>
      </c>
      <c r="F163" s="161" t="s">
        <v>1133</v>
      </c>
      <c r="G163" s="6">
        <v>3161</v>
      </c>
      <c r="H163" s="6" t="s">
        <v>1861</v>
      </c>
      <c r="I163" s="6"/>
      <c r="J163" s="16">
        <v>5210.49</v>
      </c>
      <c r="K163" s="14">
        <v>9.3526000000000007</v>
      </c>
      <c r="L163" s="126">
        <v>0</v>
      </c>
      <c r="M163" s="126">
        <v>0</v>
      </c>
      <c r="N163" s="6" t="s">
        <v>532</v>
      </c>
      <c r="O163" s="6" t="s">
        <v>1313</v>
      </c>
      <c r="P163" s="19">
        <v>5126524</v>
      </c>
      <c r="Q163" s="6"/>
      <c r="R163" s="19">
        <v>1597871</v>
      </c>
      <c r="S163" s="6"/>
      <c r="T163" s="14">
        <v>139571792</v>
      </c>
      <c r="U163" s="21">
        <v>45198</v>
      </c>
      <c r="V163" s="6"/>
      <c r="W163" s="6"/>
      <c r="X163" s="6"/>
      <c r="Y163" s="23"/>
      <c r="Z163" s="6"/>
      <c r="AA163" s="6"/>
      <c r="AB163" s="21">
        <f t="shared" si="14"/>
        <v>45138</v>
      </c>
      <c r="AC163" s="6"/>
      <c r="AD163" s="14"/>
      <c r="AE163" s="6"/>
      <c r="AF163" s="6"/>
      <c r="AG163" s="6"/>
      <c r="AH163" s="6" t="s">
        <v>1516</v>
      </c>
      <c r="AI163" s="143">
        <f t="shared" si="15"/>
        <v>1621.8044922492882</v>
      </c>
      <c r="AJ163" s="143">
        <f t="shared" si="16"/>
        <v>505.49541284403671</v>
      </c>
      <c r="AK163" s="143">
        <f t="shared" si="17"/>
        <v>0</v>
      </c>
      <c r="AL163" s="20" t="str">
        <f t="shared" si="18"/>
        <v/>
      </c>
      <c r="AM163" t="e">
        <f t="shared" si="19"/>
        <v>#N/A</v>
      </c>
      <c r="AN163" t="str">
        <f t="shared" si="20"/>
        <v>KAPW-IB-46926-29-09-2021-5210.49</v>
      </c>
    </row>
    <row r="164" spans="1:40" ht="20.100000000000001" hidden="1" customHeight="1" x14ac:dyDescent="0.25">
      <c r="A164" s="14">
        <v>161</v>
      </c>
      <c r="B164" s="35"/>
      <c r="C164" s="6" t="s">
        <v>788</v>
      </c>
      <c r="D164" s="15">
        <v>44468</v>
      </c>
      <c r="E164" s="14" t="s">
        <v>1132</v>
      </c>
      <c r="F164" s="161" t="s">
        <v>1133</v>
      </c>
      <c r="G164" s="6">
        <v>12000</v>
      </c>
      <c r="H164" s="6" t="s">
        <v>1861</v>
      </c>
      <c r="I164" s="6"/>
      <c r="J164" s="16">
        <v>3910</v>
      </c>
      <c r="K164" s="14">
        <v>2.65</v>
      </c>
      <c r="L164" s="126">
        <v>0</v>
      </c>
      <c r="M164" s="126">
        <v>0</v>
      </c>
      <c r="N164" s="6" t="s">
        <v>557</v>
      </c>
      <c r="O164" s="6" t="s">
        <v>1314</v>
      </c>
      <c r="P164" s="19">
        <v>6458887</v>
      </c>
      <c r="Q164" s="6"/>
      <c r="R164" s="19">
        <v>1173580</v>
      </c>
      <c r="S164" s="6"/>
      <c r="T164" s="14">
        <v>139571805</v>
      </c>
      <c r="U164" s="21">
        <v>45198</v>
      </c>
      <c r="V164" s="6"/>
      <c r="W164" s="6"/>
      <c r="X164" s="6"/>
      <c r="Y164" s="23"/>
      <c r="Z164" s="6"/>
      <c r="AA164" s="6"/>
      <c r="AB164" s="21">
        <f t="shared" si="14"/>
        <v>45138</v>
      </c>
      <c r="AC164" s="6"/>
      <c r="AD164" s="14"/>
      <c r="AE164" s="6"/>
      <c r="AF164" s="6"/>
      <c r="AG164" s="6"/>
      <c r="AH164" s="6" t="s">
        <v>1517</v>
      </c>
      <c r="AI164" s="143">
        <f t="shared" si="15"/>
        <v>538.24058333333335</v>
      </c>
      <c r="AJ164" s="143">
        <f t="shared" si="16"/>
        <v>97.798333333333332</v>
      </c>
      <c r="AK164" s="143">
        <f t="shared" si="17"/>
        <v>0</v>
      </c>
      <c r="AL164" s="20" t="str">
        <f t="shared" si="18"/>
        <v/>
      </c>
      <c r="AM164" t="e">
        <f t="shared" si="19"/>
        <v>#N/A</v>
      </c>
      <c r="AN164" t="str">
        <f t="shared" si="20"/>
        <v>KAPE-IB-59437-29-09-2021-3910</v>
      </c>
    </row>
    <row r="165" spans="1:40" ht="20.100000000000001" hidden="1" customHeight="1" x14ac:dyDescent="0.25">
      <c r="A165" s="14">
        <v>162</v>
      </c>
      <c r="B165" s="35"/>
      <c r="C165" s="6" t="s">
        <v>789</v>
      </c>
      <c r="D165" s="15">
        <v>44468</v>
      </c>
      <c r="E165" s="14" t="s">
        <v>1132</v>
      </c>
      <c r="F165" s="161" t="s">
        <v>1133</v>
      </c>
      <c r="G165" s="6">
        <v>36000</v>
      </c>
      <c r="H165" s="6" t="s">
        <v>1861</v>
      </c>
      <c r="I165" s="6"/>
      <c r="J165" s="16">
        <v>3905.3</v>
      </c>
      <c r="K165" s="14">
        <v>2.75</v>
      </c>
      <c r="L165" s="126">
        <v>0</v>
      </c>
      <c r="M165" s="126">
        <v>0</v>
      </c>
      <c r="N165" s="6" t="s">
        <v>557</v>
      </c>
      <c r="O165" s="6" t="s">
        <v>1315</v>
      </c>
      <c r="P165" s="19">
        <v>17167273</v>
      </c>
      <c r="Q165" s="6"/>
      <c r="R165" s="19">
        <v>3119293</v>
      </c>
      <c r="S165" s="6"/>
      <c r="T165" s="14">
        <v>139571814</v>
      </c>
      <c r="U165" s="21">
        <v>45198</v>
      </c>
      <c r="V165" s="6"/>
      <c r="W165" s="6"/>
      <c r="X165" s="6"/>
      <c r="Y165" s="23"/>
      <c r="Z165" s="6"/>
      <c r="AA165" s="6"/>
      <c r="AB165" s="21">
        <f t="shared" si="14"/>
        <v>45138</v>
      </c>
      <c r="AC165" s="6"/>
      <c r="AD165" s="14"/>
      <c r="AE165" s="6"/>
      <c r="AF165" s="6"/>
      <c r="AG165" s="6"/>
      <c r="AH165" s="6" t="s">
        <v>1517</v>
      </c>
      <c r="AI165" s="143">
        <f t="shared" si="15"/>
        <v>476.86869444444443</v>
      </c>
      <c r="AJ165" s="143">
        <f t="shared" si="16"/>
        <v>86.64702777777778</v>
      </c>
      <c r="AK165" s="143">
        <f t="shared" si="17"/>
        <v>0</v>
      </c>
      <c r="AL165" s="20" t="str">
        <f t="shared" si="18"/>
        <v/>
      </c>
      <c r="AM165" t="e">
        <f t="shared" si="19"/>
        <v>#N/A</v>
      </c>
      <c r="AN165" t="str">
        <f t="shared" si="20"/>
        <v>KAPE-IB-59497-29-09-2021-3905.3</v>
      </c>
    </row>
    <row r="166" spans="1:40" ht="20.100000000000001" hidden="1" customHeight="1" x14ac:dyDescent="0.25">
      <c r="A166" s="14">
        <v>163</v>
      </c>
      <c r="B166" s="35"/>
      <c r="C166" s="6" t="s">
        <v>790</v>
      </c>
      <c r="D166" s="15">
        <v>44469</v>
      </c>
      <c r="E166" s="14" t="s">
        <v>1132</v>
      </c>
      <c r="F166" s="14" t="s">
        <v>1133</v>
      </c>
      <c r="G166" s="6">
        <v>46200</v>
      </c>
      <c r="H166" s="6" t="s">
        <v>1861</v>
      </c>
      <c r="I166" s="6"/>
      <c r="J166" s="16">
        <v>5402.33</v>
      </c>
      <c r="K166" s="14">
        <v>1.52</v>
      </c>
      <c r="L166" s="126">
        <v>0</v>
      </c>
      <c r="M166" s="126">
        <v>0</v>
      </c>
      <c r="N166" s="6" t="s">
        <v>1324</v>
      </c>
      <c r="O166" s="6" t="s">
        <v>1316</v>
      </c>
      <c r="P166" s="19">
        <v>12166307.999999998</v>
      </c>
      <c r="Q166" s="6"/>
      <c r="R166" s="19">
        <v>4648644</v>
      </c>
      <c r="S166" s="6"/>
      <c r="T166" s="14"/>
      <c r="U166" s="21">
        <v>45199</v>
      </c>
      <c r="V166" s="6"/>
      <c r="W166" s="6"/>
      <c r="X166" s="6"/>
      <c r="Y166" s="23"/>
      <c r="Z166" s="6"/>
      <c r="AA166" s="6"/>
      <c r="AB166" s="21">
        <f t="shared" si="14"/>
        <v>45139</v>
      </c>
      <c r="AC166" s="6"/>
      <c r="AD166" s="14" t="s">
        <v>1515</v>
      </c>
      <c r="AE166" s="6"/>
      <c r="AF166" s="6"/>
      <c r="AG166" s="6"/>
      <c r="AH166" s="6" t="s">
        <v>1513</v>
      </c>
      <c r="AI166" s="143">
        <f t="shared" si="15"/>
        <v>263.33999999999997</v>
      </c>
      <c r="AJ166" s="143">
        <f t="shared" si="16"/>
        <v>100.62</v>
      </c>
      <c r="AK166" s="143">
        <f t="shared" si="17"/>
        <v>0</v>
      </c>
      <c r="AL166" s="20" t="str">
        <f t="shared" si="18"/>
        <v/>
      </c>
      <c r="AM166" t="e">
        <f t="shared" si="19"/>
        <v>#N/A</v>
      </c>
      <c r="AN166" t="str">
        <f t="shared" si="20"/>
        <v>KAPW-IB-48085-30-09-2021-5402.33</v>
      </c>
    </row>
    <row r="167" spans="1:40" ht="20.100000000000001" hidden="1" customHeight="1" x14ac:dyDescent="0.25">
      <c r="A167" s="14">
        <v>164</v>
      </c>
      <c r="B167" s="35"/>
      <c r="C167" s="6" t="s">
        <v>791</v>
      </c>
      <c r="D167" s="15">
        <v>44471</v>
      </c>
      <c r="E167" s="14" t="s">
        <v>1132</v>
      </c>
      <c r="F167" s="14" t="s">
        <v>1133</v>
      </c>
      <c r="G167" s="6">
        <v>24480</v>
      </c>
      <c r="H167" s="6" t="s">
        <v>1861</v>
      </c>
      <c r="I167" s="6"/>
      <c r="J167" s="16">
        <v>5402.33</v>
      </c>
      <c r="K167" s="14">
        <v>1.62</v>
      </c>
      <c r="L167" s="126">
        <v>0</v>
      </c>
      <c r="M167" s="126">
        <v>0</v>
      </c>
      <c r="N167" s="6" t="s">
        <v>1324</v>
      </c>
      <c r="O167" s="6" t="s">
        <v>1317</v>
      </c>
      <c r="P167" s="19">
        <v>6921720</v>
      </c>
      <c r="Q167" s="6"/>
      <c r="R167" s="19">
        <v>2942985.6</v>
      </c>
      <c r="S167" s="6"/>
      <c r="T167" s="14"/>
      <c r="U167" s="21">
        <v>45201</v>
      </c>
      <c r="V167" s="6"/>
      <c r="W167" s="6"/>
      <c r="X167" s="6"/>
      <c r="Y167" s="23"/>
      <c r="Z167" s="6"/>
      <c r="AA167" s="6"/>
      <c r="AB167" s="21">
        <f t="shared" si="14"/>
        <v>45141</v>
      </c>
      <c r="AC167" s="6"/>
      <c r="AD167" s="14" t="s">
        <v>1515</v>
      </c>
      <c r="AE167" s="6"/>
      <c r="AF167" s="6"/>
      <c r="AG167" s="6"/>
      <c r="AH167" s="6" t="s">
        <v>1513</v>
      </c>
      <c r="AI167" s="143">
        <f t="shared" si="15"/>
        <v>282.75</v>
      </c>
      <c r="AJ167" s="143">
        <f t="shared" si="16"/>
        <v>120.22</v>
      </c>
      <c r="AK167" s="143">
        <f t="shared" si="17"/>
        <v>0</v>
      </c>
      <c r="AL167" s="20" t="str">
        <f t="shared" si="18"/>
        <v/>
      </c>
      <c r="AM167" t="e">
        <f t="shared" si="19"/>
        <v>#N/A</v>
      </c>
      <c r="AN167" t="str">
        <f t="shared" si="20"/>
        <v>KAPE-IB-61368-02-10-2021-5402.33</v>
      </c>
    </row>
    <row r="168" spans="1:40" ht="20.100000000000001" hidden="1" customHeight="1" x14ac:dyDescent="0.25">
      <c r="A168" s="14">
        <v>165</v>
      </c>
      <c r="B168" s="35"/>
      <c r="C168" s="6" t="s">
        <v>792</v>
      </c>
      <c r="D168" s="15">
        <v>44474</v>
      </c>
      <c r="E168" s="14" t="s">
        <v>1132</v>
      </c>
      <c r="F168" s="14" t="s">
        <v>1133</v>
      </c>
      <c r="G168" s="6">
        <v>48960</v>
      </c>
      <c r="H168" s="6" t="s">
        <v>1861</v>
      </c>
      <c r="I168" s="6"/>
      <c r="J168" s="16">
        <v>5402.33</v>
      </c>
      <c r="K168" s="14">
        <v>1.62</v>
      </c>
      <c r="L168" s="126">
        <v>0</v>
      </c>
      <c r="M168" s="126">
        <v>0</v>
      </c>
      <c r="N168" s="6" t="s">
        <v>1324</v>
      </c>
      <c r="O168" s="6" t="s">
        <v>1317</v>
      </c>
      <c r="P168" s="19">
        <v>13831689.6</v>
      </c>
      <c r="Q168" s="6"/>
      <c r="R168" s="19">
        <v>5881075.2000000002</v>
      </c>
      <c r="S168" s="6"/>
      <c r="T168" s="14"/>
      <c r="U168" s="21">
        <v>45204</v>
      </c>
      <c r="V168" s="6"/>
      <c r="W168" s="6"/>
      <c r="X168" s="6"/>
      <c r="Y168" s="23"/>
      <c r="Z168" s="6"/>
      <c r="AA168" s="6"/>
      <c r="AB168" s="21">
        <f t="shared" si="14"/>
        <v>45144</v>
      </c>
      <c r="AC168" s="6"/>
      <c r="AD168" s="14" t="s">
        <v>1515</v>
      </c>
      <c r="AE168" s="6"/>
      <c r="AF168" s="6"/>
      <c r="AG168" s="6"/>
      <c r="AH168" s="6" t="s">
        <v>1513</v>
      </c>
      <c r="AI168" s="143">
        <f t="shared" si="15"/>
        <v>282.51</v>
      </c>
      <c r="AJ168" s="143">
        <f t="shared" si="16"/>
        <v>120.12</v>
      </c>
      <c r="AK168" s="143">
        <f t="shared" si="17"/>
        <v>0</v>
      </c>
      <c r="AL168" s="20" t="str">
        <f t="shared" si="18"/>
        <v/>
      </c>
      <c r="AM168" t="e">
        <f t="shared" si="19"/>
        <v>#N/A</v>
      </c>
      <c r="AN168" t="str">
        <f t="shared" si="20"/>
        <v>KAPW-IB-50950-05-10-2021-5402.33</v>
      </c>
    </row>
    <row r="169" spans="1:40" ht="20.100000000000001" hidden="1" customHeight="1" x14ac:dyDescent="0.25">
      <c r="A169" s="14">
        <v>166</v>
      </c>
      <c r="B169" s="35"/>
      <c r="C169" s="6" t="s">
        <v>793</v>
      </c>
      <c r="D169" s="15">
        <v>44474</v>
      </c>
      <c r="E169" s="14" t="s">
        <v>1132</v>
      </c>
      <c r="F169" s="161" t="s">
        <v>1133</v>
      </c>
      <c r="G169" s="6">
        <v>60807</v>
      </c>
      <c r="H169" s="6" t="s">
        <v>1861</v>
      </c>
      <c r="I169" s="6"/>
      <c r="J169" s="16">
        <v>5205.13</v>
      </c>
      <c r="K169" s="14">
        <v>4.7699999999999996</v>
      </c>
      <c r="L169" s="126">
        <v>0</v>
      </c>
      <c r="M169" s="126">
        <v>0</v>
      </c>
      <c r="N169" s="6" t="s">
        <v>625</v>
      </c>
      <c r="O169" s="6" t="s">
        <v>1290</v>
      </c>
      <c r="P169" s="19">
        <v>50580580</v>
      </c>
      <c r="Q169" s="6"/>
      <c r="R169" s="19">
        <v>12179045</v>
      </c>
      <c r="S169" s="6"/>
      <c r="T169" s="14">
        <v>139571842</v>
      </c>
      <c r="U169" s="21">
        <v>45204</v>
      </c>
      <c r="V169" s="6"/>
      <c r="W169" s="6"/>
      <c r="X169" s="6"/>
      <c r="Y169" s="23"/>
      <c r="Z169" s="6"/>
      <c r="AA169" s="6"/>
      <c r="AB169" s="21">
        <f t="shared" si="14"/>
        <v>45144</v>
      </c>
      <c r="AC169" s="6"/>
      <c r="AD169" s="14"/>
      <c r="AE169" s="6"/>
      <c r="AF169" s="6"/>
      <c r="AG169" s="6"/>
      <c r="AH169" s="6" t="s">
        <v>1513</v>
      </c>
      <c r="AI169" s="143">
        <f t="shared" si="15"/>
        <v>831.82166526880133</v>
      </c>
      <c r="AJ169" s="143">
        <f t="shared" si="16"/>
        <v>200.29018040686105</v>
      </c>
      <c r="AK169" s="143">
        <f t="shared" si="17"/>
        <v>0</v>
      </c>
      <c r="AL169" s="20" t="str">
        <f t="shared" si="18"/>
        <v/>
      </c>
      <c r="AM169" t="e">
        <f t="shared" si="19"/>
        <v>#N/A</v>
      </c>
      <c r="AN169" t="str">
        <f t="shared" si="20"/>
        <v>KAPE-IB-62523-05-10-2021-5205.13</v>
      </c>
    </row>
    <row r="170" spans="1:40" ht="20.100000000000001" hidden="1" customHeight="1" x14ac:dyDescent="0.25">
      <c r="A170" s="14">
        <v>167</v>
      </c>
      <c r="B170" s="35"/>
      <c r="C170" s="6" t="s">
        <v>794</v>
      </c>
      <c r="D170" s="15">
        <v>44475</v>
      </c>
      <c r="E170" s="14" t="s">
        <v>1132</v>
      </c>
      <c r="F170" s="161" t="s">
        <v>1133</v>
      </c>
      <c r="G170" s="6">
        <v>20027.2</v>
      </c>
      <c r="H170" s="6" t="s">
        <v>1861</v>
      </c>
      <c r="I170" s="6"/>
      <c r="J170" s="16">
        <v>5205.13</v>
      </c>
      <c r="K170" s="14">
        <v>3.22</v>
      </c>
      <c r="L170" s="126">
        <v>0</v>
      </c>
      <c r="M170" s="126">
        <v>0</v>
      </c>
      <c r="N170" s="6" t="s">
        <v>625</v>
      </c>
      <c r="O170" s="6" t="s">
        <v>1290</v>
      </c>
      <c r="P170" s="19">
        <v>11268762</v>
      </c>
      <c r="Q170" s="6"/>
      <c r="R170" s="19">
        <v>2713349</v>
      </c>
      <c r="S170" s="6"/>
      <c r="T170" s="14">
        <v>139571843</v>
      </c>
      <c r="U170" s="21">
        <v>45205</v>
      </c>
      <c r="V170" s="6"/>
      <c r="W170" s="6"/>
      <c r="X170" s="6"/>
      <c r="Y170" s="23"/>
      <c r="Z170" s="6"/>
      <c r="AA170" s="6"/>
      <c r="AB170" s="21">
        <f t="shared" si="14"/>
        <v>45145</v>
      </c>
      <c r="AC170" s="6"/>
      <c r="AD170" s="14"/>
      <c r="AE170" s="6"/>
      <c r="AF170" s="6"/>
      <c r="AG170" s="6"/>
      <c r="AH170" s="6" t="s">
        <v>1513</v>
      </c>
      <c r="AI170" s="143">
        <f t="shared" si="15"/>
        <v>562.6728649037309</v>
      </c>
      <c r="AJ170" s="143">
        <f t="shared" si="16"/>
        <v>135.4831928577135</v>
      </c>
      <c r="AK170" s="143">
        <f t="shared" si="17"/>
        <v>0</v>
      </c>
      <c r="AL170" s="20" t="str">
        <f t="shared" si="18"/>
        <v/>
      </c>
      <c r="AM170" t="e">
        <f t="shared" si="19"/>
        <v>#N/A</v>
      </c>
      <c r="AN170" t="str">
        <f t="shared" si="20"/>
        <v>KAPE-IB-62762-06-10-2021-5205.13</v>
      </c>
    </row>
    <row r="171" spans="1:40" ht="20.100000000000001" hidden="1" customHeight="1" x14ac:dyDescent="0.25">
      <c r="A171" s="14">
        <v>168</v>
      </c>
      <c r="B171" s="35"/>
      <c r="C171" s="6" t="s">
        <v>795</v>
      </c>
      <c r="D171" s="15">
        <v>44475</v>
      </c>
      <c r="E171" s="14" t="s">
        <v>1132</v>
      </c>
      <c r="F171" s="14" t="s">
        <v>1133</v>
      </c>
      <c r="G171" s="6">
        <v>200</v>
      </c>
      <c r="H171" s="6" t="s">
        <v>1861</v>
      </c>
      <c r="I171" s="6"/>
      <c r="J171" s="16">
        <v>3402.39</v>
      </c>
      <c r="K171" s="14" t="s">
        <v>1163</v>
      </c>
      <c r="L171" s="126">
        <v>0</v>
      </c>
      <c r="M171" s="126">
        <v>0</v>
      </c>
      <c r="N171" s="6" t="s">
        <v>557</v>
      </c>
      <c r="O171" s="6" t="s">
        <v>1318</v>
      </c>
      <c r="P171" s="19">
        <v>195712</v>
      </c>
      <c r="Q171" s="6"/>
      <c r="R171" s="19">
        <v>94180</v>
      </c>
      <c r="S171" s="6"/>
      <c r="T171" s="14"/>
      <c r="U171" s="21">
        <v>45205</v>
      </c>
      <c r="V171" s="6"/>
      <c r="W171" s="6"/>
      <c r="X171" s="6"/>
      <c r="Y171" s="23"/>
      <c r="Z171" s="6"/>
      <c r="AA171" s="6"/>
      <c r="AB171" s="21">
        <f t="shared" si="14"/>
        <v>45145</v>
      </c>
      <c r="AC171" s="6"/>
      <c r="AD171" s="14" t="s">
        <v>1515</v>
      </c>
      <c r="AE171" s="6"/>
      <c r="AF171" s="6"/>
      <c r="AG171" s="6"/>
      <c r="AH171" s="6" t="s">
        <v>1517</v>
      </c>
      <c r="AI171" s="143">
        <f t="shared" si="15"/>
        <v>978.56</v>
      </c>
      <c r="AJ171" s="143">
        <f t="shared" si="16"/>
        <v>470.9</v>
      </c>
      <c r="AK171" s="143">
        <f t="shared" si="17"/>
        <v>0</v>
      </c>
      <c r="AL171" s="20" t="str">
        <f t="shared" si="18"/>
        <v/>
      </c>
      <c r="AM171" t="e">
        <f t="shared" si="19"/>
        <v>#N/A</v>
      </c>
      <c r="AN171" t="str">
        <f t="shared" si="20"/>
        <v>KAPW-IB-51492-06-10-2021-3402.39</v>
      </c>
    </row>
    <row r="172" spans="1:40" ht="20.100000000000001" hidden="1" customHeight="1" x14ac:dyDescent="0.25">
      <c r="A172" s="14">
        <v>169</v>
      </c>
      <c r="B172" s="35"/>
      <c r="C172" s="6" t="s">
        <v>796</v>
      </c>
      <c r="D172" s="15">
        <v>44480</v>
      </c>
      <c r="E172" s="14" t="s">
        <v>1132</v>
      </c>
      <c r="F172" s="14" t="s">
        <v>1133</v>
      </c>
      <c r="G172" s="6">
        <v>23400</v>
      </c>
      <c r="H172" s="6" t="s">
        <v>1861</v>
      </c>
      <c r="I172" s="6"/>
      <c r="J172" s="16">
        <v>5402.33</v>
      </c>
      <c r="K172" s="14">
        <v>1.51</v>
      </c>
      <c r="L172" s="126">
        <v>0</v>
      </c>
      <c r="M172" s="126">
        <v>0</v>
      </c>
      <c r="N172" s="6" t="s">
        <v>1324</v>
      </c>
      <c r="O172" s="6" t="s">
        <v>1319</v>
      </c>
      <c r="P172" s="19">
        <v>6176196</v>
      </c>
      <c r="Q172" s="6"/>
      <c r="R172" s="19">
        <v>2625948</v>
      </c>
      <c r="S172" s="6"/>
      <c r="T172" s="14"/>
      <c r="U172" s="21">
        <v>45210</v>
      </c>
      <c r="V172" s="6"/>
      <c r="W172" s="6"/>
      <c r="X172" s="6"/>
      <c r="Y172" s="23"/>
      <c r="Z172" s="6"/>
      <c r="AA172" s="6"/>
      <c r="AB172" s="21">
        <f t="shared" si="14"/>
        <v>45150</v>
      </c>
      <c r="AC172" s="6"/>
      <c r="AD172" s="14" t="s">
        <v>1515</v>
      </c>
      <c r="AE172" s="6"/>
      <c r="AF172" s="6"/>
      <c r="AG172" s="6"/>
      <c r="AH172" s="6" t="s">
        <v>1513</v>
      </c>
      <c r="AI172" s="143">
        <f t="shared" si="15"/>
        <v>263.94</v>
      </c>
      <c r="AJ172" s="143">
        <f t="shared" si="16"/>
        <v>112.22</v>
      </c>
      <c r="AK172" s="143">
        <f t="shared" si="17"/>
        <v>0</v>
      </c>
      <c r="AL172" s="20" t="str">
        <f t="shared" si="18"/>
        <v/>
      </c>
      <c r="AM172" t="e">
        <f t="shared" si="19"/>
        <v>#N/A</v>
      </c>
      <c r="AN172" t="str">
        <f t="shared" si="20"/>
        <v>KAPW-IB-53792-11-10-2021-5402.33</v>
      </c>
    </row>
    <row r="173" spans="1:40" ht="20.100000000000001" hidden="1" customHeight="1" x14ac:dyDescent="0.25">
      <c r="A173" s="14">
        <v>170</v>
      </c>
      <c r="B173" s="35"/>
      <c r="C173" s="6" t="s">
        <v>797</v>
      </c>
      <c r="D173" s="15">
        <v>44480</v>
      </c>
      <c r="E173" s="14" t="s">
        <v>1132</v>
      </c>
      <c r="F173" s="14" t="s">
        <v>1133</v>
      </c>
      <c r="G173" s="6">
        <v>48960</v>
      </c>
      <c r="H173" s="6" t="s">
        <v>1861</v>
      </c>
      <c r="I173" s="6"/>
      <c r="J173" s="16">
        <v>5402.33</v>
      </c>
      <c r="K173" s="14">
        <v>1.63</v>
      </c>
      <c r="L173" s="126">
        <v>0</v>
      </c>
      <c r="M173" s="126">
        <v>0</v>
      </c>
      <c r="N173" s="6" t="s">
        <v>1324</v>
      </c>
      <c r="O173" s="6" t="s">
        <v>1320</v>
      </c>
      <c r="P173" s="19">
        <v>13949193.600000001</v>
      </c>
      <c r="Q173" s="6"/>
      <c r="R173" s="19">
        <v>5931014.4000000004</v>
      </c>
      <c r="S173" s="6"/>
      <c r="T173" s="14"/>
      <c r="U173" s="21">
        <v>45210</v>
      </c>
      <c r="V173" s="6"/>
      <c r="W173" s="6"/>
      <c r="X173" s="6"/>
      <c r="Y173" s="23"/>
      <c r="Z173" s="6"/>
      <c r="AA173" s="6"/>
      <c r="AB173" s="21">
        <f t="shared" si="14"/>
        <v>45150</v>
      </c>
      <c r="AC173" s="6"/>
      <c r="AD173" s="14" t="s">
        <v>1515</v>
      </c>
      <c r="AE173" s="6"/>
      <c r="AF173" s="6"/>
      <c r="AG173" s="6"/>
      <c r="AH173" s="6" t="s">
        <v>1513</v>
      </c>
      <c r="AI173" s="143">
        <f t="shared" si="15"/>
        <v>284.91000000000003</v>
      </c>
      <c r="AJ173" s="143">
        <f t="shared" si="16"/>
        <v>121.14</v>
      </c>
      <c r="AK173" s="143">
        <f t="shared" si="17"/>
        <v>0</v>
      </c>
      <c r="AL173" s="20" t="str">
        <f t="shared" si="18"/>
        <v/>
      </c>
      <c r="AM173" t="e">
        <f t="shared" si="19"/>
        <v>#N/A</v>
      </c>
      <c r="AN173" t="str">
        <f t="shared" si="20"/>
        <v>KAPE-IB-65347-11-10-2021-5402.33</v>
      </c>
    </row>
    <row r="174" spans="1:40" ht="20.100000000000001" hidden="1" customHeight="1" x14ac:dyDescent="0.25">
      <c r="A174" s="14">
        <v>171</v>
      </c>
      <c r="B174" s="35"/>
      <c r="C174" s="6" t="s">
        <v>798</v>
      </c>
      <c r="D174" s="15">
        <v>44480</v>
      </c>
      <c r="E174" s="14" t="s">
        <v>1132</v>
      </c>
      <c r="F174" s="14" t="s">
        <v>1133</v>
      </c>
      <c r="G174" s="6">
        <v>18144</v>
      </c>
      <c r="H174" s="6" t="s">
        <v>1861</v>
      </c>
      <c r="I174" s="6"/>
      <c r="J174" s="16">
        <v>5206.24</v>
      </c>
      <c r="K174" s="14">
        <v>5.2</v>
      </c>
      <c r="L174" s="126">
        <v>0</v>
      </c>
      <c r="M174" s="126">
        <v>0</v>
      </c>
      <c r="N174" s="6" t="s">
        <v>542</v>
      </c>
      <c r="O174" s="6" t="s">
        <v>1303</v>
      </c>
      <c r="P174" s="19">
        <v>423843.83999999997</v>
      </c>
      <c r="Q174" s="6"/>
      <c r="R174" s="19">
        <v>102150.72</v>
      </c>
      <c r="S174" s="6"/>
      <c r="T174" s="14"/>
      <c r="U174" s="21">
        <v>45210</v>
      </c>
      <c r="V174" s="6"/>
      <c r="W174" s="6"/>
      <c r="X174" s="6"/>
      <c r="Y174" s="23"/>
      <c r="Z174" s="6"/>
      <c r="AA174" s="6"/>
      <c r="AB174" s="21">
        <f t="shared" si="14"/>
        <v>45150</v>
      </c>
      <c r="AC174" s="6"/>
      <c r="AD174" s="14" t="s">
        <v>1515</v>
      </c>
      <c r="AE174" s="6"/>
      <c r="AF174" s="6"/>
      <c r="AG174" s="6"/>
      <c r="AH174" s="6" t="s">
        <v>1513</v>
      </c>
      <c r="AI174" s="143">
        <f t="shared" si="15"/>
        <v>23.36</v>
      </c>
      <c r="AJ174" s="143">
        <f t="shared" si="16"/>
        <v>5.63</v>
      </c>
      <c r="AK174" s="143">
        <f t="shared" si="17"/>
        <v>0</v>
      </c>
      <c r="AL174" s="20" t="str">
        <f t="shared" si="18"/>
        <v/>
      </c>
      <c r="AM174" t="e">
        <f t="shared" si="19"/>
        <v>#N/A</v>
      </c>
      <c r="AN174" t="str">
        <f t="shared" si="20"/>
        <v>KAPE-IB-65341-11-10-2021-5206.24</v>
      </c>
    </row>
    <row r="175" spans="1:40" ht="20.100000000000001" hidden="1" customHeight="1" x14ac:dyDescent="0.25">
      <c r="A175" s="14">
        <v>172</v>
      </c>
      <c r="B175" s="35"/>
      <c r="C175" s="6" t="s">
        <v>799</v>
      </c>
      <c r="D175" s="15">
        <v>44480</v>
      </c>
      <c r="E175" s="14" t="s">
        <v>1132</v>
      </c>
      <c r="F175" s="14" t="s">
        <v>1133</v>
      </c>
      <c r="G175" s="6">
        <v>25200</v>
      </c>
      <c r="H175" s="6" t="s">
        <v>1861</v>
      </c>
      <c r="I175" s="6"/>
      <c r="J175" s="16">
        <v>5402.33</v>
      </c>
      <c r="K175" s="14">
        <v>1.45</v>
      </c>
      <c r="L175" s="126">
        <v>0</v>
      </c>
      <c r="M175" s="126">
        <v>0</v>
      </c>
      <c r="N175" s="6" t="s">
        <v>1324</v>
      </c>
      <c r="O175" s="6" t="s">
        <v>1321</v>
      </c>
      <c r="P175" s="19">
        <v>6386940</v>
      </c>
      <c r="Q175" s="6"/>
      <c r="R175" s="19">
        <v>2715552</v>
      </c>
      <c r="S175" s="6"/>
      <c r="T175" s="14"/>
      <c r="U175" s="21">
        <v>45210</v>
      </c>
      <c r="V175" s="6"/>
      <c r="W175" s="6"/>
      <c r="X175" s="6"/>
      <c r="Y175" s="23"/>
      <c r="Z175" s="6"/>
      <c r="AA175" s="6"/>
      <c r="AB175" s="21">
        <f t="shared" si="14"/>
        <v>45150</v>
      </c>
      <c r="AC175" s="6"/>
      <c r="AD175" s="14" t="s">
        <v>1515</v>
      </c>
      <c r="AE175" s="6"/>
      <c r="AF175" s="6"/>
      <c r="AG175" s="6"/>
      <c r="AH175" s="6" t="s">
        <v>1513</v>
      </c>
      <c r="AI175" s="143">
        <f t="shared" si="15"/>
        <v>253.45</v>
      </c>
      <c r="AJ175" s="143">
        <f t="shared" si="16"/>
        <v>107.76</v>
      </c>
      <c r="AK175" s="143">
        <f t="shared" si="17"/>
        <v>0</v>
      </c>
      <c r="AL175" s="20" t="str">
        <f t="shared" si="18"/>
        <v/>
      </c>
      <c r="AM175" t="e">
        <f t="shared" si="19"/>
        <v>#N/A</v>
      </c>
      <c r="AN175" t="str">
        <f t="shared" si="20"/>
        <v>KAPE-IB-65345-11-10-2021-5402.33</v>
      </c>
    </row>
    <row r="176" spans="1:40" ht="20.100000000000001" hidden="1" customHeight="1" x14ac:dyDescent="0.25">
      <c r="A176" s="14">
        <v>173</v>
      </c>
      <c r="B176" s="35"/>
      <c r="C176" s="6" t="s">
        <v>800</v>
      </c>
      <c r="D176" s="15">
        <v>44481</v>
      </c>
      <c r="E176" s="14" t="s">
        <v>1132</v>
      </c>
      <c r="F176" s="161" t="s">
        <v>1133</v>
      </c>
      <c r="G176" s="6">
        <v>20227.900000000001</v>
      </c>
      <c r="H176" s="6" t="s">
        <v>1861</v>
      </c>
      <c r="I176" s="6"/>
      <c r="J176" s="16">
        <v>5205.13</v>
      </c>
      <c r="K176" s="14">
        <v>3.22</v>
      </c>
      <c r="L176" s="126">
        <v>0</v>
      </c>
      <c r="M176" s="126">
        <v>0</v>
      </c>
      <c r="N176" s="6" t="s">
        <v>625</v>
      </c>
      <c r="O176" s="6" t="s">
        <v>1290</v>
      </c>
      <c r="P176" s="19">
        <v>11358436</v>
      </c>
      <c r="Q176" s="6"/>
      <c r="R176" s="19">
        <v>2734941</v>
      </c>
      <c r="S176" s="6"/>
      <c r="T176" s="14">
        <v>139571868</v>
      </c>
      <c r="U176" s="21">
        <v>45211</v>
      </c>
      <c r="V176" s="6"/>
      <c r="W176" s="6"/>
      <c r="X176" s="6"/>
      <c r="Y176" s="23"/>
      <c r="Z176" s="6"/>
      <c r="AA176" s="6"/>
      <c r="AB176" s="21">
        <f t="shared" si="14"/>
        <v>45151</v>
      </c>
      <c r="AC176" s="6"/>
      <c r="AD176" s="14"/>
      <c r="AE176" s="6"/>
      <c r="AF176" s="6"/>
      <c r="AG176" s="6"/>
      <c r="AH176" s="6" t="s">
        <v>1513</v>
      </c>
      <c r="AI176" s="143">
        <f t="shared" si="15"/>
        <v>561.52324265000323</v>
      </c>
      <c r="AJ176" s="143">
        <f t="shared" si="16"/>
        <v>135.20637337538744</v>
      </c>
      <c r="AK176" s="143">
        <f t="shared" si="17"/>
        <v>0</v>
      </c>
      <c r="AL176" s="20" t="str">
        <f t="shared" si="18"/>
        <v/>
      </c>
      <c r="AM176" t="e">
        <f t="shared" si="19"/>
        <v>#N/A</v>
      </c>
      <c r="AN176" t="str">
        <f t="shared" si="20"/>
        <v>KAPE-IB-66723-12-10-2021-5205.13</v>
      </c>
    </row>
    <row r="177" spans="1:40" ht="20.100000000000001" hidden="1" customHeight="1" x14ac:dyDescent="0.25">
      <c r="A177" s="14">
        <v>174</v>
      </c>
      <c r="B177" s="35"/>
      <c r="C177" s="6" t="s">
        <v>801</v>
      </c>
      <c r="D177" s="15">
        <v>44481</v>
      </c>
      <c r="E177" s="14" t="s">
        <v>1132</v>
      </c>
      <c r="F177" s="161" t="s">
        <v>1133</v>
      </c>
      <c r="G177" s="6">
        <v>19880.099999999999</v>
      </c>
      <c r="H177" s="6" t="s">
        <v>1861</v>
      </c>
      <c r="I177" s="6"/>
      <c r="J177" s="16">
        <v>5205.13</v>
      </c>
      <c r="K177" s="14">
        <v>3.22</v>
      </c>
      <c r="L177" s="126">
        <v>0</v>
      </c>
      <c r="M177" s="126">
        <v>0</v>
      </c>
      <c r="N177" s="6" t="s">
        <v>625</v>
      </c>
      <c r="O177" s="6" t="s">
        <v>1290</v>
      </c>
      <c r="P177" s="19">
        <v>1163138</v>
      </c>
      <c r="Q177" s="6"/>
      <c r="R177" s="19">
        <v>2687916</v>
      </c>
      <c r="S177" s="6"/>
      <c r="T177" s="14">
        <v>139571867</v>
      </c>
      <c r="U177" s="21">
        <v>45211</v>
      </c>
      <c r="V177" s="6"/>
      <c r="W177" s="6"/>
      <c r="X177" s="6"/>
      <c r="Y177" s="23"/>
      <c r="Z177" s="6"/>
      <c r="AA177" s="6"/>
      <c r="AB177" s="21">
        <f t="shared" si="14"/>
        <v>45151</v>
      </c>
      <c r="AC177" s="6"/>
      <c r="AD177" s="14"/>
      <c r="AE177" s="6"/>
      <c r="AF177" s="6"/>
      <c r="AG177" s="6"/>
      <c r="AH177" s="6" t="s">
        <v>1513</v>
      </c>
      <c r="AI177" s="143">
        <f t="shared" si="15"/>
        <v>58.507653382025246</v>
      </c>
      <c r="AJ177" s="143">
        <f t="shared" si="16"/>
        <v>135.20636214103553</v>
      </c>
      <c r="AK177" s="143">
        <f t="shared" si="17"/>
        <v>0</v>
      </c>
      <c r="AL177" s="20" t="str">
        <f t="shared" si="18"/>
        <v/>
      </c>
      <c r="AM177" t="e">
        <f t="shared" si="19"/>
        <v>#N/A</v>
      </c>
      <c r="AN177" t="str">
        <f t="shared" si="20"/>
        <v>KAPE-IB-66716-12-10-2021-5205.13</v>
      </c>
    </row>
    <row r="178" spans="1:40" ht="20.100000000000001" hidden="1" customHeight="1" x14ac:dyDescent="0.25">
      <c r="A178" s="14">
        <v>175</v>
      </c>
      <c r="B178" s="35"/>
      <c r="C178" s="6" t="s">
        <v>802</v>
      </c>
      <c r="D178" s="15">
        <v>44481</v>
      </c>
      <c r="E178" s="14" t="s">
        <v>1132</v>
      </c>
      <c r="F178" s="161" t="s">
        <v>1133</v>
      </c>
      <c r="G178" s="6">
        <v>39756.800000000003</v>
      </c>
      <c r="H178" s="6" t="s">
        <v>1861</v>
      </c>
      <c r="I178" s="6"/>
      <c r="J178" s="16">
        <v>5205.13</v>
      </c>
      <c r="K178" s="14">
        <v>4.7699999999999996</v>
      </c>
      <c r="L178" s="126">
        <v>0</v>
      </c>
      <c r="M178" s="126">
        <v>0</v>
      </c>
      <c r="N178" s="6" t="s">
        <v>625</v>
      </c>
      <c r="O178" s="6" t="s">
        <v>1290</v>
      </c>
      <c r="P178" s="19">
        <v>33070568</v>
      </c>
      <c r="Q178" s="6"/>
      <c r="R178" s="19">
        <v>7962896</v>
      </c>
      <c r="S178" s="6"/>
      <c r="T178" s="14">
        <v>139571869</v>
      </c>
      <c r="U178" s="21">
        <v>45211</v>
      </c>
      <c r="V178" s="6"/>
      <c r="W178" s="6"/>
      <c r="X178" s="6"/>
      <c r="Y178" s="23"/>
      <c r="Z178" s="6"/>
      <c r="AA178" s="6"/>
      <c r="AB178" s="21">
        <f t="shared" si="14"/>
        <v>45151</v>
      </c>
      <c r="AC178" s="6"/>
      <c r="AD178" s="14"/>
      <c r="AE178" s="6"/>
      <c r="AF178" s="6"/>
      <c r="AG178" s="6"/>
      <c r="AH178" s="6" t="s">
        <v>1513</v>
      </c>
      <c r="AI178" s="143">
        <f t="shared" si="15"/>
        <v>831.8216757887958</v>
      </c>
      <c r="AJ178" s="143">
        <f t="shared" si="16"/>
        <v>200.29016419832581</v>
      </c>
      <c r="AK178" s="143">
        <f t="shared" si="17"/>
        <v>0</v>
      </c>
      <c r="AL178" s="20" t="str">
        <f t="shared" si="18"/>
        <v/>
      </c>
      <c r="AM178" t="e">
        <f t="shared" si="19"/>
        <v>#N/A</v>
      </c>
      <c r="AN178" t="str">
        <f t="shared" si="20"/>
        <v>KAPE-IB-66730-12-10-2021-5205.13</v>
      </c>
    </row>
    <row r="179" spans="1:40" ht="20.100000000000001" hidden="1" customHeight="1" x14ac:dyDescent="0.25">
      <c r="A179" s="14">
        <v>176</v>
      </c>
      <c r="B179" s="35"/>
      <c r="C179" s="6" t="s">
        <v>803</v>
      </c>
      <c r="D179" s="15">
        <v>44481</v>
      </c>
      <c r="E179" s="14" t="s">
        <v>1132</v>
      </c>
      <c r="F179" s="14" t="s">
        <v>1133</v>
      </c>
      <c r="G179" s="6">
        <v>69300</v>
      </c>
      <c r="H179" s="6" t="s">
        <v>1861</v>
      </c>
      <c r="I179" s="6"/>
      <c r="J179" s="16">
        <v>5402.33</v>
      </c>
      <c r="K179" s="14">
        <v>1.5149999999999999</v>
      </c>
      <c r="L179" s="126">
        <v>0</v>
      </c>
      <c r="M179" s="126">
        <v>0</v>
      </c>
      <c r="N179" s="6" t="s">
        <v>1324</v>
      </c>
      <c r="O179" s="6" t="s">
        <v>1322</v>
      </c>
      <c r="P179" s="19">
        <v>18307674</v>
      </c>
      <c r="Q179" s="6"/>
      <c r="R179" s="19">
        <v>6995835</v>
      </c>
      <c r="S179" s="6"/>
      <c r="T179" s="14"/>
      <c r="U179" s="21">
        <v>45211</v>
      </c>
      <c r="V179" s="6"/>
      <c r="W179" s="6"/>
      <c r="X179" s="6"/>
      <c r="Y179" s="23"/>
      <c r="Z179" s="6"/>
      <c r="AA179" s="6"/>
      <c r="AB179" s="21">
        <f t="shared" si="14"/>
        <v>45151</v>
      </c>
      <c r="AC179" s="6"/>
      <c r="AD179" s="14" t="s">
        <v>1515</v>
      </c>
      <c r="AE179" s="6"/>
      <c r="AF179" s="6"/>
      <c r="AG179" s="6"/>
      <c r="AH179" s="6" t="s">
        <v>1513</v>
      </c>
      <c r="AI179" s="143">
        <f t="shared" si="15"/>
        <v>264.18</v>
      </c>
      <c r="AJ179" s="143">
        <f t="shared" si="16"/>
        <v>100.95</v>
      </c>
      <c r="AK179" s="143">
        <f t="shared" si="17"/>
        <v>0</v>
      </c>
      <c r="AL179" s="20" t="str">
        <f t="shared" si="18"/>
        <v/>
      </c>
      <c r="AM179" t="e">
        <f t="shared" si="19"/>
        <v>#N/A</v>
      </c>
      <c r="AN179" t="str">
        <f t="shared" si="20"/>
        <v>KAPW-IB-54903-12-10-2021-5402.33</v>
      </c>
    </row>
    <row r="180" spans="1:40" ht="20.100000000000001" hidden="1" customHeight="1" x14ac:dyDescent="0.25">
      <c r="A180" s="14">
        <v>177</v>
      </c>
      <c r="B180" s="35"/>
      <c r="C180" s="6" t="s">
        <v>804</v>
      </c>
      <c r="D180" s="15">
        <v>44482</v>
      </c>
      <c r="E180" s="14" t="s">
        <v>1132</v>
      </c>
      <c r="F180" s="14" t="s">
        <v>1133</v>
      </c>
      <c r="G180" s="6">
        <v>23100</v>
      </c>
      <c r="H180" s="6" t="s">
        <v>1861</v>
      </c>
      <c r="I180" s="6"/>
      <c r="J180" s="16">
        <v>5402.33</v>
      </c>
      <c r="K180" s="14">
        <v>1.63</v>
      </c>
      <c r="L180" s="126">
        <v>0</v>
      </c>
      <c r="M180" s="126">
        <v>0</v>
      </c>
      <c r="N180" s="6" t="s">
        <v>1324</v>
      </c>
      <c r="O180" s="6" t="s">
        <v>1282</v>
      </c>
      <c r="P180" s="19">
        <v>6575877</v>
      </c>
      <c r="Q180" s="6"/>
      <c r="R180" s="19">
        <v>2512587</v>
      </c>
      <c r="S180" s="6"/>
      <c r="T180" s="14"/>
      <c r="U180" s="21">
        <v>45212</v>
      </c>
      <c r="V180" s="6"/>
      <c r="W180" s="6"/>
      <c r="X180" s="6"/>
      <c r="Y180" s="23"/>
      <c r="Z180" s="6"/>
      <c r="AA180" s="6"/>
      <c r="AB180" s="21">
        <f t="shared" si="14"/>
        <v>45152</v>
      </c>
      <c r="AC180" s="6"/>
      <c r="AD180" s="14" t="s">
        <v>1515</v>
      </c>
      <c r="AE180" s="6"/>
      <c r="AF180" s="6"/>
      <c r="AG180" s="6"/>
      <c r="AH180" s="6" t="s">
        <v>1513</v>
      </c>
      <c r="AI180" s="143">
        <f t="shared" si="15"/>
        <v>284.67</v>
      </c>
      <c r="AJ180" s="143">
        <f t="shared" si="16"/>
        <v>108.77</v>
      </c>
      <c r="AK180" s="143">
        <f t="shared" si="17"/>
        <v>0</v>
      </c>
      <c r="AL180" s="20" t="str">
        <f t="shared" si="18"/>
        <v/>
      </c>
      <c r="AM180" t="e">
        <f t="shared" si="19"/>
        <v>#N/A</v>
      </c>
      <c r="AN180" t="str">
        <f t="shared" si="20"/>
        <v>KAPW-IB-55540-13-10-2021-5402.33</v>
      </c>
    </row>
    <row r="181" spans="1:40" ht="20.100000000000001" hidden="1" customHeight="1" x14ac:dyDescent="0.25">
      <c r="A181" s="14">
        <v>178</v>
      </c>
      <c r="B181" s="35"/>
      <c r="C181" s="6" t="s">
        <v>805</v>
      </c>
      <c r="D181" s="15">
        <v>44482</v>
      </c>
      <c r="E181" s="14" t="s">
        <v>1132</v>
      </c>
      <c r="F181" s="161" t="s">
        <v>1133</v>
      </c>
      <c r="G181" s="6">
        <v>20750</v>
      </c>
      <c r="H181" s="6" t="s">
        <v>1861</v>
      </c>
      <c r="I181" s="6"/>
      <c r="J181" s="16">
        <v>5205.13</v>
      </c>
      <c r="K181" s="14">
        <v>3.35</v>
      </c>
      <c r="L181" s="126">
        <v>0</v>
      </c>
      <c r="M181" s="126">
        <v>0</v>
      </c>
      <c r="N181" s="6" t="s">
        <v>625</v>
      </c>
      <c r="O181" s="6" t="s">
        <v>1290</v>
      </c>
      <c r="P181" s="19">
        <v>12139741</v>
      </c>
      <c r="Q181" s="6"/>
      <c r="R181" s="19">
        <v>2923068</v>
      </c>
      <c r="S181" s="6"/>
      <c r="T181" s="14">
        <v>139571861</v>
      </c>
      <c r="U181" s="21">
        <v>45212</v>
      </c>
      <c r="V181" s="6"/>
      <c r="W181" s="6"/>
      <c r="X181" s="6"/>
      <c r="Y181" s="23"/>
      <c r="Z181" s="6"/>
      <c r="AA181" s="6"/>
      <c r="AB181" s="21">
        <f t="shared" si="14"/>
        <v>45152</v>
      </c>
      <c r="AC181" s="6"/>
      <c r="AD181" s="14"/>
      <c r="AE181" s="6"/>
      <c r="AF181" s="6"/>
      <c r="AG181" s="6"/>
      <c r="AH181" s="6" t="s">
        <v>1513</v>
      </c>
      <c r="AI181" s="143">
        <f t="shared" si="15"/>
        <v>585.04775903614461</v>
      </c>
      <c r="AJ181" s="143">
        <f t="shared" si="16"/>
        <v>140.8707469879518</v>
      </c>
      <c r="AK181" s="143">
        <f t="shared" si="17"/>
        <v>0</v>
      </c>
      <c r="AL181" s="20" t="str">
        <f t="shared" si="18"/>
        <v/>
      </c>
      <c r="AM181" t="e">
        <f t="shared" si="19"/>
        <v>#N/A</v>
      </c>
      <c r="AN181" t="str">
        <f t="shared" si="20"/>
        <v>KAPE-IB-67667-13-10-2021-5205.13</v>
      </c>
    </row>
    <row r="182" spans="1:40" ht="20.100000000000001" hidden="1" customHeight="1" x14ac:dyDescent="0.25">
      <c r="A182" s="14">
        <v>179</v>
      </c>
      <c r="B182" s="35"/>
      <c r="C182" s="6" t="s">
        <v>806</v>
      </c>
      <c r="D182" s="15">
        <v>44482</v>
      </c>
      <c r="E182" s="14" t="s">
        <v>1132</v>
      </c>
      <c r="F182" s="161" t="s">
        <v>1133</v>
      </c>
      <c r="G182" s="6">
        <v>81956.100000000006</v>
      </c>
      <c r="H182" s="6" t="s">
        <v>1861</v>
      </c>
      <c r="I182" s="6"/>
      <c r="J182" s="16">
        <v>5205.13</v>
      </c>
      <c r="K182" s="14">
        <v>3.22</v>
      </c>
      <c r="L182" s="126">
        <v>0</v>
      </c>
      <c r="M182" s="126">
        <v>0</v>
      </c>
      <c r="N182" s="6" t="s">
        <v>625</v>
      </c>
      <c r="O182" s="6" t="s">
        <v>1290</v>
      </c>
      <c r="P182" s="19">
        <v>46087554</v>
      </c>
      <c r="Q182" s="6"/>
      <c r="R182" s="19">
        <v>11097192</v>
      </c>
      <c r="S182" s="6"/>
      <c r="T182" s="14">
        <v>139571872</v>
      </c>
      <c r="U182" s="21">
        <v>45212</v>
      </c>
      <c r="V182" s="6"/>
      <c r="W182" s="6"/>
      <c r="X182" s="6"/>
      <c r="Y182" s="23"/>
      <c r="Z182" s="6"/>
      <c r="AA182" s="6"/>
      <c r="AB182" s="21">
        <f t="shared" si="14"/>
        <v>45152</v>
      </c>
      <c r="AC182" s="6"/>
      <c r="AD182" s="14"/>
      <c r="AE182" s="6"/>
      <c r="AF182" s="6"/>
      <c r="AG182" s="6"/>
      <c r="AH182" s="6" t="s">
        <v>1513</v>
      </c>
      <c r="AI182" s="143">
        <f t="shared" si="15"/>
        <v>562.3444014539491</v>
      </c>
      <c r="AJ182" s="143">
        <f t="shared" si="16"/>
        <v>135.40410048794413</v>
      </c>
      <c r="AK182" s="143">
        <f t="shared" si="17"/>
        <v>0</v>
      </c>
      <c r="AL182" s="20" t="str">
        <f t="shared" si="18"/>
        <v/>
      </c>
      <c r="AM182" t="e">
        <f t="shared" si="19"/>
        <v>#N/A</v>
      </c>
      <c r="AN182" t="str">
        <f t="shared" si="20"/>
        <v>KAPE-IB-67666-13-10-2021-5205.13</v>
      </c>
    </row>
    <row r="183" spans="1:40" ht="20.100000000000001" hidden="1" customHeight="1" x14ac:dyDescent="0.25">
      <c r="A183" s="14">
        <v>180</v>
      </c>
      <c r="B183" s="35"/>
      <c r="C183" s="6" t="s">
        <v>807</v>
      </c>
      <c r="D183" s="15">
        <v>44483</v>
      </c>
      <c r="E183" s="14" t="s">
        <v>1132</v>
      </c>
      <c r="F183" s="14" t="s">
        <v>1133</v>
      </c>
      <c r="G183" s="6">
        <v>23100</v>
      </c>
      <c r="H183" s="6" t="s">
        <v>1861</v>
      </c>
      <c r="I183" s="6"/>
      <c r="J183" s="16">
        <v>5402.33</v>
      </c>
      <c r="K183" s="14">
        <v>1.63</v>
      </c>
      <c r="L183" s="126">
        <v>0</v>
      </c>
      <c r="M183" s="126">
        <v>0</v>
      </c>
      <c r="N183" s="6" t="s">
        <v>1324</v>
      </c>
      <c r="O183" s="6" t="s">
        <v>1282</v>
      </c>
      <c r="P183" s="19">
        <v>6587196.0000000009</v>
      </c>
      <c r="Q183" s="6"/>
      <c r="R183" s="19">
        <v>2516976</v>
      </c>
      <c r="S183" s="6"/>
      <c r="T183" s="14"/>
      <c r="U183" s="21">
        <v>45213</v>
      </c>
      <c r="V183" s="6"/>
      <c r="W183" s="6"/>
      <c r="X183" s="6"/>
      <c r="Y183" s="23"/>
      <c r="Z183" s="6"/>
      <c r="AA183" s="6"/>
      <c r="AB183" s="21">
        <f t="shared" si="14"/>
        <v>45153</v>
      </c>
      <c r="AC183" s="6"/>
      <c r="AD183" s="14" t="s">
        <v>1515</v>
      </c>
      <c r="AE183" s="6"/>
      <c r="AF183" s="6"/>
      <c r="AG183" s="6"/>
      <c r="AH183" s="6" t="s">
        <v>1513</v>
      </c>
      <c r="AI183" s="143">
        <f t="shared" si="15"/>
        <v>285.16000000000003</v>
      </c>
      <c r="AJ183" s="143">
        <f t="shared" si="16"/>
        <v>108.96</v>
      </c>
      <c r="AK183" s="143">
        <f t="shared" si="17"/>
        <v>0</v>
      </c>
      <c r="AL183" s="20" t="str">
        <f t="shared" si="18"/>
        <v/>
      </c>
      <c r="AM183" t="e">
        <f t="shared" si="19"/>
        <v>#N/A</v>
      </c>
      <c r="AN183" t="str">
        <f t="shared" si="20"/>
        <v>KAPW-IB-56155-14-10-2021-5402.33</v>
      </c>
    </row>
    <row r="184" spans="1:40" ht="20.100000000000001" hidden="1" customHeight="1" x14ac:dyDescent="0.25">
      <c r="A184" s="14">
        <v>181</v>
      </c>
      <c r="B184" s="35"/>
      <c r="C184" s="6" t="s">
        <v>808</v>
      </c>
      <c r="D184" s="15">
        <v>44484</v>
      </c>
      <c r="E184" s="14" t="s">
        <v>1132</v>
      </c>
      <c r="F184" s="14" t="s">
        <v>1133</v>
      </c>
      <c r="G184" s="6">
        <v>23100</v>
      </c>
      <c r="H184" s="6" t="s">
        <v>1861</v>
      </c>
      <c r="I184" s="6"/>
      <c r="J184" s="16">
        <v>5402.33</v>
      </c>
      <c r="K184" s="14">
        <v>1.63</v>
      </c>
      <c r="L184" s="126">
        <v>0</v>
      </c>
      <c r="M184" s="126">
        <v>0</v>
      </c>
      <c r="N184" s="6" t="s">
        <v>1324</v>
      </c>
      <c r="O184" s="6" t="s">
        <v>1269</v>
      </c>
      <c r="P184" s="19">
        <v>6591123</v>
      </c>
      <c r="Q184" s="6"/>
      <c r="R184" s="19">
        <v>2518362</v>
      </c>
      <c r="S184" s="6"/>
      <c r="T184" s="14"/>
      <c r="U184" s="21">
        <v>45214</v>
      </c>
      <c r="V184" s="6"/>
      <c r="W184" s="6"/>
      <c r="X184" s="6"/>
      <c r="Y184" s="23"/>
      <c r="Z184" s="6"/>
      <c r="AA184" s="6"/>
      <c r="AB184" s="21">
        <f t="shared" si="14"/>
        <v>45154</v>
      </c>
      <c r="AC184" s="6"/>
      <c r="AD184" s="14" t="s">
        <v>1515</v>
      </c>
      <c r="AE184" s="6"/>
      <c r="AF184" s="6"/>
      <c r="AG184" s="6"/>
      <c r="AH184" s="6" t="s">
        <v>1513</v>
      </c>
      <c r="AI184" s="143">
        <f t="shared" si="15"/>
        <v>285.33</v>
      </c>
      <c r="AJ184" s="143">
        <f t="shared" si="16"/>
        <v>109.02</v>
      </c>
      <c r="AK184" s="143">
        <f t="shared" si="17"/>
        <v>0</v>
      </c>
      <c r="AL184" s="20" t="str">
        <f t="shared" si="18"/>
        <v/>
      </c>
      <c r="AM184" t="e">
        <f t="shared" si="19"/>
        <v>#N/A</v>
      </c>
      <c r="AN184" t="str">
        <f t="shared" si="20"/>
        <v>KAPW-IB-57410-15-10-2021-5402.33</v>
      </c>
    </row>
    <row r="185" spans="1:40" ht="20.100000000000001" hidden="1" customHeight="1" x14ac:dyDescent="0.25">
      <c r="A185" s="14">
        <v>182</v>
      </c>
      <c r="B185" s="35"/>
      <c r="C185" s="6" t="s">
        <v>809</v>
      </c>
      <c r="D185" s="15">
        <v>44485</v>
      </c>
      <c r="E185" s="14" t="s">
        <v>1132</v>
      </c>
      <c r="F185" s="161" t="s">
        <v>1133</v>
      </c>
      <c r="G185" s="6">
        <v>4610</v>
      </c>
      <c r="H185" s="6" t="s">
        <v>1861</v>
      </c>
      <c r="I185" s="6"/>
      <c r="J185" s="16">
        <v>3204.1590000000001</v>
      </c>
      <c r="K185" s="14">
        <v>5.2</v>
      </c>
      <c r="L185" s="126">
        <v>0</v>
      </c>
      <c r="M185" s="126">
        <v>0</v>
      </c>
      <c r="N185" s="6" t="s">
        <v>412</v>
      </c>
      <c r="O185" s="6" t="s">
        <v>365</v>
      </c>
      <c r="P185" s="19">
        <v>5055902</v>
      </c>
      <c r="Q185" s="6"/>
      <c r="R185" s="19">
        <v>1874588</v>
      </c>
      <c r="S185" s="6"/>
      <c r="T185" s="14">
        <v>139571883</v>
      </c>
      <c r="U185" s="21">
        <v>45215</v>
      </c>
      <c r="V185" s="6"/>
      <c r="W185" s="6"/>
      <c r="X185" s="6"/>
      <c r="Y185" s="23"/>
      <c r="Z185" s="6"/>
      <c r="AA185" s="6"/>
      <c r="AB185" s="21">
        <f t="shared" si="14"/>
        <v>45155</v>
      </c>
      <c r="AC185" s="6"/>
      <c r="AD185" s="14"/>
      <c r="AE185" s="6"/>
      <c r="AF185" s="6"/>
      <c r="AG185" s="6"/>
      <c r="AH185" s="6" t="s">
        <v>434</v>
      </c>
      <c r="AI185" s="143">
        <f t="shared" si="15"/>
        <v>1096.724945770065</v>
      </c>
      <c r="AJ185" s="143">
        <f t="shared" si="16"/>
        <v>406.63514099783077</v>
      </c>
      <c r="AK185" s="143">
        <f t="shared" si="17"/>
        <v>0</v>
      </c>
      <c r="AL185" s="20" t="str">
        <f t="shared" si="18"/>
        <v/>
      </c>
      <c r="AM185" t="e">
        <f t="shared" si="19"/>
        <v>#N/A</v>
      </c>
      <c r="AN185" t="str">
        <f t="shared" si="20"/>
        <v>KAPW-IB-57553-16-10-2021-3204.159</v>
      </c>
    </row>
    <row r="186" spans="1:40" ht="20.100000000000001" hidden="1" customHeight="1" x14ac:dyDescent="0.25">
      <c r="A186" s="14">
        <v>183</v>
      </c>
      <c r="B186" s="35"/>
      <c r="C186" s="6" t="s">
        <v>810</v>
      </c>
      <c r="D186" s="15">
        <v>44489</v>
      </c>
      <c r="E186" s="14" t="s">
        <v>1132</v>
      </c>
      <c r="F186" s="161" t="s">
        <v>1133</v>
      </c>
      <c r="G186" s="6">
        <v>59588.9</v>
      </c>
      <c r="H186" s="6" t="s">
        <v>1861</v>
      </c>
      <c r="I186" s="6"/>
      <c r="J186" s="16">
        <v>5205.13</v>
      </c>
      <c r="K186" s="14">
        <v>4.7699999999999996</v>
      </c>
      <c r="L186" s="126">
        <v>0</v>
      </c>
      <c r="M186" s="126">
        <v>0</v>
      </c>
      <c r="N186" s="6" t="s">
        <v>625</v>
      </c>
      <c r="O186" s="6" t="s">
        <v>1290</v>
      </c>
      <c r="P186" s="19">
        <v>49784803</v>
      </c>
      <c r="Q186" s="6"/>
      <c r="R186" s="19">
        <v>11987433</v>
      </c>
      <c r="S186" s="6"/>
      <c r="T186" s="14">
        <v>139571884</v>
      </c>
      <c r="U186" s="21">
        <v>45219</v>
      </c>
      <c r="V186" s="6"/>
      <c r="W186" s="6"/>
      <c r="X186" s="6"/>
      <c r="Y186" s="23"/>
      <c r="Z186" s="6"/>
      <c r="AA186" s="6"/>
      <c r="AB186" s="21">
        <f t="shared" si="14"/>
        <v>45159</v>
      </c>
      <c r="AC186" s="6"/>
      <c r="AD186" s="14"/>
      <c r="AE186" s="6"/>
      <c r="AF186" s="6"/>
      <c r="AG186" s="6"/>
      <c r="AH186" s="6" t="s">
        <v>1513</v>
      </c>
      <c r="AI186" s="143">
        <f t="shared" si="15"/>
        <v>835.47108605797382</v>
      </c>
      <c r="AJ186" s="143">
        <f t="shared" si="16"/>
        <v>201.1688921930091</v>
      </c>
      <c r="AK186" s="143">
        <f t="shared" si="17"/>
        <v>0</v>
      </c>
      <c r="AL186" s="20" t="str">
        <f t="shared" si="18"/>
        <v/>
      </c>
      <c r="AM186" t="e">
        <f t="shared" si="19"/>
        <v>#N/A</v>
      </c>
      <c r="AN186" t="str">
        <f t="shared" si="20"/>
        <v>KAPE-IB-71477-20-10-2021-5205.13</v>
      </c>
    </row>
    <row r="187" spans="1:40" ht="20.100000000000001" hidden="1" customHeight="1" x14ac:dyDescent="0.25">
      <c r="A187" s="14">
        <v>184</v>
      </c>
      <c r="B187" s="35"/>
      <c r="C187" s="6" t="s">
        <v>811</v>
      </c>
      <c r="D187" s="15">
        <v>44494</v>
      </c>
      <c r="E187" s="14" t="s">
        <v>1132</v>
      </c>
      <c r="F187" s="14" t="s">
        <v>1133</v>
      </c>
      <c r="G187" s="6">
        <v>23100</v>
      </c>
      <c r="H187" s="6" t="s">
        <v>1861</v>
      </c>
      <c r="I187" s="6"/>
      <c r="J187" s="16">
        <v>5402.33</v>
      </c>
      <c r="K187" s="14">
        <v>1.63</v>
      </c>
      <c r="L187" s="126">
        <v>0</v>
      </c>
      <c r="M187" s="126">
        <v>0</v>
      </c>
      <c r="N187" s="6" t="s">
        <v>1324</v>
      </c>
      <c r="O187" s="6" t="s">
        <v>1323</v>
      </c>
      <c r="P187" s="19">
        <v>6698769</v>
      </c>
      <c r="Q187" s="6"/>
      <c r="R187" s="19">
        <v>2559480</v>
      </c>
      <c r="S187" s="6"/>
      <c r="T187" s="14"/>
      <c r="U187" s="21">
        <v>45224</v>
      </c>
      <c r="V187" s="6"/>
      <c r="W187" s="6"/>
      <c r="X187" s="6"/>
      <c r="Y187" s="23"/>
      <c r="Z187" s="6"/>
      <c r="AA187" s="6"/>
      <c r="AB187" s="21">
        <f t="shared" si="14"/>
        <v>45164</v>
      </c>
      <c r="AC187" s="6"/>
      <c r="AD187" s="14" t="s">
        <v>1515</v>
      </c>
      <c r="AE187" s="6"/>
      <c r="AF187" s="6"/>
      <c r="AG187" s="6"/>
      <c r="AH187" s="6" t="s">
        <v>1513</v>
      </c>
      <c r="AI187" s="143">
        <f t="shared" si="15"/>
        <v>289.99</v>
      </c>
      <c r="AJ187" s="143">
        <f t="shared" si="16"/>
        <v>110.8</v>
      </c>
      <c r="AK187" s="143">
        <f t="shared" si="17"/>
        <v>0</v>
      </c>
      <c r="AL187" s="20" t="str">
        <f t="shared" si="18"/>
        <v/>
      </c>
      <c r="AM187" t="e">
        <f t="shared" si="19"/>
        <v>#N/A</v>
      </c>
      <c r="AN187" t="str">
        <f t="shared" si="20"/>
        <v>KAPE-IB-73834-25-10-2021-5402.33</v>
      </c>
    </row>
    <row r="188" spans="1:40" ht="20.100000000000001" hidden="1" customHeight="1" x14ac:dyDescent="0.25">
      <c r="A188" s="14">
        <v>185</v>
      </c>
      <c r="B188" s="35"/>
      <c r="C188" s="6" t="s">
        <v>812</v>
      </c>
      <c r="D188" s="15">
        <v>44494</v>
      </c>
      <c r="E188" s="14" t="s">
        <v>1132</v>
      </c>
      <c r="F188" s="14" t="s">
        <v>1133</v>
      </c>
      <c r="G188" s="6">
        <v>23100</v>
      </c>
      <c r="H188" s="6" t="s">
        <v>1861</v>
      </c>
      <c r="I188" s="6"/>
      <c r="J188" s="16">
        <v>5402.33</v>
      </c>
      <c r="K188" s="14">
        <v>1.63</v>
      </c>
      <c r="L188" s="126">
        <v>0</v>
      </c>
      <c r="M188" s="126">
        <v>0</v>
      </c>
      <c r="N188" s="6" t="s">
        <v>1324</v>
      </c>
      <c r="O188" s="6" t="s">
        <v>1323</v>
      </c>
      <c r="P188" s="19">
        <v>6698769</v>
      </c>
      <c r="Q188" s="6"/>
      <c r="R188" s="19">
        <v>2559480</v>
      </c>
      <c r="S188" s="6"/>
      <c r="T188" s="14"/>
      <c r="U188" s="21">
        <v>45224</v>
      </c>
      <c r="V188" s="6"/>
      <c r="W188" s="6"/>
      <c r="X188" s="6"/>
      <c r="Y188" s="23"/>
      <c r="Z188" s="6"/>
      <c r="AA188" s="6"/>
      <c r="AB188" s="21">
        <f t="shared" si="14"/>
        <v>45164</v>
      </c>
      <c r="AC188" s="6"/>
      <c r="AD188" s="14" t="s">
        <v>1515</v>
      </c>
      <c r="AE188" s="6"/>
      <c r="AF188" s="6"/>
      <c r="AG188" s="6"/>
      <c r="AH188" s="6" t="s">
        <v>1513</v>
      </c>
      <c r="AI188" s="143">
        <f t="shared" si="15"/>
        <v>289.99</v>
      </c>
      <c r="AJ188" s="143">
        <f t="shared" si="16"/>
        <v>110.8</v>
      </c>
      <c r="AK188" s="143">
        <f t="shared" si="17"/>
        <v>0</v>
      </c>
      <c r="AL188" s="20" t="str">
        <f t="shared" si="18"/>
        <v/>
      </c>
      <c r="AM188" t="e">
        <f t="shared" si="19"/>
        <v>#N/A</v>
      </c>
      <c r="AN188" t="str">
        <f t="shared" si="20"/>
        <v>KAPE-IB-73827-25-10-2021-5402.33</v>
      </c>
    </row>
    <row r="189" spans="1:40" ht="20.100000000000001" hidden="1" customHeight="1" x14ac:dyDescent="0.25">
      <c r="A189" s="14">
        <v>186</v>
      </c>
      <c r="B189" s="35"/>
      <c r="C189" s="6" t="s">
        <v>813</v>
      </c>
      <c r="D189" s="15">
        <v>44498</v>
      </c>
      <c r="E189" s="14" t="s">
        <v>1132</v>
      </c>
      <c r="F189" s="14" t="s">
        <v>1133</v>
      </c>
      <c r="G189" s="6">
        <v>1075</v>
      </c>
      <c r="H189" s="6" t="s">
        <v>1861</v>
      </c>
      <c r="I189" s="6"/>
      <c r="J189" s="16">
        <v>3507.9</v>
      </c>
      <c r="K189" s="14">
        <v>1.1140000000000001</v>
      </c>
      <c r="L189" s="126">
        <v>0</v>
      </c>
      <c r="M189" s="126">
        <v>0</v>
      </c>
      <c r="N189" s="6" t="s">
        <v>557</v>
      </c>
      <c r="O189" s="6" t="s">
        <v>1325</v>
      </c>
      <c r="P189" s="19">
        <v>573818</v>
      </c>
      <c r="Q189" s="6"/>
      <c r="R189" s="19">
        <v>211878</v>
      </c>
      <c r="S189" s="6"/>
      <c r="T189" s="14">
        <v>139571909</v>
      </c>
      <c r="U189" s="21">
        <v>45228</v>
      </c>
      <c r="V189" s="6"/>
      <c r="W189" s="6"/>
      <c r="X189" s="6"/>
      <c r="Y189" s="23"/>
      <c r="Z189" s="6"/>
      <c r="AA189" s="6"/>
      <c r="AB189" s="21">
        <f t="shared" si="14"/>
        <v>45168</v>
      </c>
      <c r="AC189" s="6"/>
      <c r="AD189" s="14"/>
      <c r="AE189" s="6"/>
      <c r="AF189" s="6"/>
      <c r="AG189" s="6"/>
      <c r="AH189" s="6" t="s">
        <v>1517</v>
      </c>
      <c r="AI189" s="143">
        <f t="shared" si="15"/>
        <v>533.78418604651165</v>
      </c>
      <c r="AJ189" s="143">
        <f t="shared" si="16"/>
        <v>197.09581395348837</v>
      </c>
      <c r="AK189" s="143">
        <f t="shared" si="17"/>
        <v>0</v>
      </c>
      <c r="AL189" s="20" t="str">
        <f t="shared" si="18"/>
        <v/>
      </c>
      <c r="AM189" t="e">
        <f t="shared" si="19"/>
        <v>#N/A</v>
      </c>
      <c r="AN189" t="str">
        <f t="shared" si="20"/>
        <v>KAPW-IB-63108-29-10-2021-3507.9</v>
      </c>
    </row>
    <row r="190" spans="1:40" ht="20.100000000000001" hidden="1" customHeight="1" x14ac:dyDescent="0.25">
      <c r="A190" s="14">
        <v>187</v>
      </c>
      <c r="B190" s="35"/>
      <c r="C190" s="6" t="s">
        <v>814</v>
      </c>
      <c r="D190" s="15">
        <v>44499</v>
      </c>
      <c r="E190" s="14" t="s">
        <v>1132</v>
      </c>
      <c r="F190" s="14" t="s">
        <v>1133</v>
      </c>
      <c r="G190" s="6">
        <v>50075</v>
      </c>
      <c r="H190" s="6" t="s">
        <v>1861</v>
      </c>
      <c r="I190" s="6"/>
      <c r="J190" s="16">
        <v>1108.19</v>
      </c>
      <c r="K190" s="14" t="s">
        <v>1164</v>
      </c>
      <c r="L190" s="126">
        <v>0</v>
      </c>
      <c r="M190" s="126">
        <v>0</v>
      </c>
      <c r="N190" s="6" t="s">
        <v>557</v>
      </c>
      <c r="O190" s="6" t="s">
        <v>1326</v>
      </c>
      <c r="P190" s="19">
        <v>4541301.75</v>
      </c>
      <c r="Q190" s="6"/>
      <c r="R190" s="19">
        <v>1745614.5</v>
      </c>
      <c r="S190" s="6"/>
      <c r="T190" s="14"/>
      <c r="U190" s="21">
        <v>45229</v>
      </c>
      <c r="V190" s="6"/>
      <c r="W190" s="6"/>
      <c r="X190" s="6"/>
      <c r="Y190" s="23"/>
      <c r="Z190" s="6"/>
      <c r="AA190" s="6"/>
      <c r="AB190" s="21">
        <f t="shared" si="14"/>
        <v>45169</v>
      </c>
      <c r="AC190" s="6"/>
      <c r="AD190" s="14" t="s">
        <v>1515</v>
      </c>
      <c r="AE190" s="6"/>
      <c r="AF190" s="6"/>
      <c r="AG190" s="6"/>
      <c r="AH190" s="6" t="s">
        <v>1517</v>
      </c>
      <c r="AI190" s="143">
        <f t="shared" si="15"/>
        <v>90.69</v>
      </c>
      <c r="AJ190" s="143">
        <f t="shared" si="16"/>
        <v>34.86</v>
      </c>
      <c r="AK190" s="143">
        <f t="shared" si="17"/>
        <v>0</v>
      </c>
      <c r="AL190" s="20" t="str">
        <f t="shared" si="18"/>
        <v/>
      </c>
      <c r="AM190" t="e">
        <f t="shared" si="19"/>
        <v>#N/A</v>
      </c>
      <c r="AN190" t="str">
        <f t="shared" si="20"/>
        <v>KAPW-IB-63381-30-10-2021-1108.19</v>
      </c>
    </row>
    <row r="191" spans="1:40" ht="20.100000000000001" hidden="1" customHeight="1" x14ac:dyDescent="0.25">
      <c r="A191" s="14">
        <v>188</v>
      </c>
      <c r="B191" s="35"/>
      <c r="C191" s="6" t="s">
        <v>815</v>
      </c>
      <c r="D191" s="15">
        <v>44504</v>
      </c>
      <c r="E191" s="14" t="s">
        <v>1132</v>
      </c>
      <c r="F191" s="161" t="s">
        <v>1133</v>
      </c>
      <c r="G191" s="6">
        <v>18200</v>
      </c>
      <c r="H191" s="6" t="s">
        <v>1861</v>
      </c>
      <c r="I191" s="6"/>
      <c r="J191" s="16">
        <v>3906.9029999999998</v>
      </c>
      <c r="K191" s="14">
        <v>2.75</v>
      </c>
      <c r="L191" s="126">
        <v>0</v>
      </c>
      <c r="M191" s="126">
        <v>0</v>
      </c>
      <c r="N191" s="6" t="s">
        <v>557</v>
      </c>
      <c r="O191" s="6" t="s">
        <v>1327</v>
      </c>
      <c r="P191" s="19">
        <v>8730577</v>
      </c>
      <c r="Q191" s="6"/>
      <c r="R191" s="19">
        <v>1895853</v>
      </c>
      <c r="S191" s="6"/>
      <c r="T191" s="14">
        <v>139571922</v>
      </c>
      <c r="U191" s="21">
        <v>45234</v>
      </c>
      <c r="V191" s="6"/>
      <c r="W191" s="6"/>
      <c r="X191" s="6"/>
      <c r="Y191" s="23"/>
      <c r="Z191" s="6"/>
      <c r="AA191" s="6"/>
      <c r="AB191" s="21">
        <f t="shared" si="14"/>
        <v>45174</v>
      </c>
      <c r="AC191" s="6"/>
      <c r="AD191" s="14"/>
      <c r="AE191" s="6"/>
      <c r="AF191" s="6"/>
      <c r="AG191" s="6"/>
      <c r="AH191" s="6" t="s">
        <v>1517</v>
      </c>
      <c r="AI191" s="143">
        <f t="shared" si="15"/>
        <v>479.70203296703295</v>
      </c>
      <c r="AJ191" s="143">
        <f t="shared" si="16"/>
        <v>104.16774725274725</v>
      </c>
      <c r="AK191" s="143">
        <f t="shared" si="17"/>
        <v>0</v>
      </c>
      <c r="AL191" s="20" t="str">
        <f t="shared" si="18"/>
        <v/>
      </c>
      <c r="AM191" t="e">
        <f t="shared" si="19"/>
        <v>#N/A</v>
      </c>
      <c r="AN191" t="str">
        <f t="shared" si="20"/>
        <v>KAPW-IB-65024-04-11-2021-3906.903</v>
      </c>
    </row>
    <row r="192" spans="1:40" ht="20.100000000000001" hidden="1" customHeight="1" x14ac:dyDescent="0.25">
      <c r="A192" s="14">
        <v>189</v>
      </c>
      <c r="B192" s="35"/>
      <c r="C192" s="6" t="s">
        <v>816</v>
      </c>
      <c r="D192" s="15">
        <v>44506</v>
      </c>
      <c r="E192" s="14" t="s">
        <v>1132</v>
      </c>
      <c r="F192" s="161" t="s">
        <v>1133</v>
      </c>
      <c r="G192" s="6">
        <v>21000</v>
      </c>
      <c r="H192" s="6" t="s">
        <v>1861</v>
      </c>
      <c r="I192" s="6"/>
      <c r="J192" s="16">
        <v>3204.16</v>
      </c>
      <c r="K192" s="14" t="s">
        <v>1165</v>
      </c>
      <c r="L192" s="126">
        <v>0</v>
      </c>
      <c r="M192" s="126">
        <v>0</v>
      </c>
      <c r="N192" s="6" t="s">
        <v>412</v>
      </c>
      <c r="O192" s="6" t="s">
        <v>365</v>
      </c>
      <c r="P192" s="19">
        <v>11948788</v>
      </c>
      <c r="Q192" s="6"/>
      <c r="R192" s="19">
        <v>4430276</v>
      </c>
      <c r="S192" s="6"/>
      <c r="T192" s="14">
        <v>139571926</v>
      </c>
      <c r="U192" s="21">
        <v>45236</v>
      </c>
      <c r="V192" s="6"/>
      <c r="W192" s="6"/>
      <c r="X192" s="6"/>
      <c r="Y192" s="23"/>
      <c r="Z192" s="6"/>
      <c r="AA192" s="6"/>
      <c r="AB192" s="21">
        <f t="shared" si="14"/>
        <v>45176</v>
      </c>
      <c r="AC192" s="6"/>
      <c r="AD192" s="14"/>
      <c r="AE192" s="6"/>
      <c r="AF192" s="6"/>
      <c r="AG192" s="6"/>
      <c r="AH192" s="6" t="s">
        <v>434</v>
      </c>
      <c r="AI192" s="143">
        <f t="shared" si="15"/>
        <v>568.98990476190477</v>
      </c>
      <c r="AJ192" s="143">
        <f t="shared" si="16"/>
        <v>210.9655238095238</v>
      </c>
      <c r="AK192" s="143">
        <f t="shared" si="17"/>
        <v>0</v>
      </c>
      <c r="AL192" s="20" t="str">
        <f t="shared" si="18"/>
        <v/>
      </c>
      <c r="AM192" t="e">
        <f t="shared" si="19"/>
        <v>#N/A</v>
      </c>
      <c r="AN192" t="str">
        <f t="shared" si="20"/>
        <v>KAPE-IB-81636-06-11-2021-3204.16</v>
      </c>
    </row>
    <row r="193" spans="1:40" ht="20.100000000000001" hidden="1" customHeight="1" x14ac:dyDescent="0.25">
      <c r="A193" s="14">
        <v>190</v>
      </c>
      <c r="B193" s="35"/>
      <c r="C193" s="6" t="s">
        <v>817</v>
      </c>
      <c r="D193" s="15">
        <v>44508</v>
      </c>
      <c r="E193" s="14" t="s">
        <v>1132</v>
      </c>
      <c r="F193" s="161" t="s">
        <v>1133</v>
      </c>
      <c r="G193" s="6">
        <v>16000</v>
      </c>
      <c r="H193" s="6" t="s">
        <v>1861</v>
      </c>
      <c r="I193" s="6"/>
      <c r="J193" s="16">
        <v>3906.9090000000001</v>
      </c>
      <c r="K193" s="14">
        <v>2.5499999999999998</v>
      </c>
      <c r="L193" s="126">
        <v>0</v>
      </c>
      <c r="M193" s="126">
        <v>0</v>
      </c>
      <c r="N193" s="6" t="s">
        <v>557</v>
      </c>
      <c r="O193" s="6" t="s">
        <v>1328</v>
      </c>
      <c r="P193" s="19">
        <v>7096224</v>
      </c>
      <c r="Q193" s="6"/>
      <c r="R193" s="19">
        <v>2211802</v>
      </c>
      <c r="S193" s="6"/>
      <c r="T193" s="14">
        <v>139571939</v>
      </c>
      <c r="U193" s="21">
        <v>45238</v>
      </c>
      <c r="V193" s="6"/>
      <c r="W193" s="6"/>
      <c r="X193" s="6"/>
      <c r="Y193" s="23"/>
      <c r="Z193" s="6"/>
      <c r="AA193" s="6"/>
      <c r="AB193" s="21">
        <f t="shared" si="14"/>
        <v>45178</v>
      </c>
      <c r="AC193" s="6"/>
      <c r="AD193" s="14"/>
      <c r="AE193" s="6"/>
      <c r="AF193" s="6"/>
      <c r="AG193" s="6"/>
      <c r="AH193" s="6" t="s">
        <v>1517</v>
      </c>
      <c r="AI193" s="143">
        <f t="shared" si="15"/>
        <v>443.51400000000001</v>
      </c>
      <c r="AJ193" s="143">
        <f t="shared" si="16"/>
        <v>138.23762500000001</v>
      </c>
      <c r="AK193" s="143">
        <f t="shared" si="17"/>
        <v>0</v>
      </c>
      <c r="AL193" s="20" t="str">
        <f t="shared" si="18"/>
        <v/>
      </c>
      <c r="AM193" t="e">
        <f t="shared" si="19"/>
        <v>#N/A</v>
      </c>
      <c r="AN193" t="str">
        <f t="shared" si="20"/>
        <v>KAPE-IB-83341-08-11-2021-3906.909</v>
      </c>
    </row>
    <row r="194" spans="1:40" ht="20.100000000000001" hidden="1" customHeight="1" x14ac:dyDescent="0.25">
      <c r="A194" s="14">
        <v>191</v>
      </c>
      <c r="B194" s="35"/>
      <c r="C194" s="6" t="s">
        <v>818</v>
      </c>
      <c r="D194" s="15">
        <v>44509</v>
      </c>
      <c r="E194" s="14" t="s">
        <v>1132</v>
      </c>
      <c r="F194" s="14" t="s">
        <v>1133</v>
      </c>
      <c r="G194" s="6">
        <v>24120</v>
      </c>
      <c r="H194" s="6" t="s">
        <v>1861</v>
      </c>
      <c r="I194" s="6"/>
      <c r="J194" s="16">
        <v>5402.33</v>
      </c>
      <c r="K194" s="14">
        <v>1.51</v>
      </c>
      <c r="L194" s="126">
        <v>0</v>
      </c>
      <c r="M194" s="126">
        <v>0</v>
      </c>
      <c r="N194" s="6" t="s">
        <v>1324</v>
      </c>
      <c r="O194" s="6" t="s">
        <v>1281</v>
      </c>
      <c r="P194" s="19">
        <v>6334635.5999999996</v>
      </c>
      <c r="Q194" s="6"/>
      <c r="R194" s="19">
        <v>2693480.4</v>
      </c>
      <c r="S194" s="6"/>
      <c r="T194" s="14"/>
      <c r="U194" s="21">
        <v>45239</v>
      </c>
      <c r="V194" s="6"/>
      <c r="W194" s="6"/>
      <c r="X194" s="6"/>
      <c r="Y194" s="23"/>
      <c r="Z194" s="6"/>
      <c r="AA194" s="6"/>
      <c r="AB194" s="21">
        <f t="shared" si="14"/>
        <v>45179</v>
      </c>
      <c r="AC194" s="6"/>
      <c r="AD194" s="14" t="s">
        <v>1515</v>
      </c>
      <c r="AE194" s="6"/>
      <c r="AF194" s="6"/>
      <c r="AG194" s="6"/>
      <c r="AH194" s="6" t="s">
        <v>1513</v>
      </c>
      <c r="AI194" s="143">
        <f t="shared" si="15"/>
        <v>262.63</v>
      </c>
      <c r="AJ194" s="143">
        <f t="shared" si="16"/>
        <v>111.67</v>
      </c>
      <c r="AK194" s="143">
        <f t="shared" si="17"/>
        <v>0</v>
      </c>
      <c r="AL194" s="20" t="str">
        <f t="shared" si="18"/>
        <v/>
      </c>
      <c r="AM194" t="e">
        <f t="shared" si="19"/>
        <v>#N/A</v>
      </c>
      <c r="AN194" t="str">
        <f t="shared" si="20"/>
        <v>KAPE-IB-83971-09-11-2021-5402.33</v>
      </c>
    </row>
    <row r="195" spans="1:40" ht="20.100000000000001" hidden="1" customHeight="1" x14ac:dyDescent="0.25">
      <c r="A195" s="14">
        <v>192</v>
      </c>
      <c r="B195" s="35"/>
      <c r="C195" s="6" t="s">
        <v>819</v>
      </c>
      <c r="D195" s="15">
        <v>44509</v>
      </c>
      <c r="E195" s="14" t="s">
        <v>1132</v>
      </c>
      <c r="F195" s="14" t="s">
        <v>1133</v>
      </c>
      <c r="G195" s="6">
        <v>20160</v>
      </c>
      <c r="H195" s="6" t="s">
        <v>1861</v>
      </c>
      <c r="I195" s="6"/>
      <c r="J195" s="16">
        <v>2915.11</v>
      </c>
      <c r="K195" s="14">
        <v>0.72499999999999998</v>
      </c>
      <c r="L195" s="126">
        <v>0</v>
      </c>
      <c r="M195" s="126">
        <v>0</v>
      </c>
      <c r="N195" s="6" t="s">
        <v>557</v>
      </c>
      <c r="O195" s="6" t="s">
        <v>1329</v>
      </c>
      <c r="P195" s="19">
        <v>2542118</v>
      </c>
      <c r="Q195" s="6"/>
      <c r="R195" s="19">
        <v>942547</v>
      </c>
      <c r="S195" s="6"/>
      <c r="T195" s="14">
        <v>139571938</v>
      </c>
      <c r="U195" s="21">
        <v>45239</v>
      </c>
      <c r="V195" s="6"/>
      <c r="W195" s="6"/>
      <c r="X195" s="6"/>
      <c r="Y195" s="23"/>
      <c r="Z195" s="6"/>
      <c r="AA195" s="6"/>
      <c r="AB195" s="21">
        <f t="shared" si="14"/>
        <v>45179</v>
      </c>
      <c r="AC195" s="6"/>
      <c r="AD195" s="14"/>
      <c r="AE195" s="6"/>
      <c r="AF195" s="6"/>
      <c r="AG195" s="6"/>
      <c r="AH195" s="6" t="s">
        <v>1517</v>
      </c>
      <c r="AI195" s="143">
        <f t="shared" si="15"/>
        <v>126.09712301587301</v>
      </c>
      <c r="AJ195" s="143">
        <f t="shared" si="16"/>
        <v>46.753323412698414</v>
      </c>
      <c r="AK195" s="143">
        <f t="shared" si="17"/>
        <v>0</v>
      </c>
      <c r="AL195" s="20" t="str">
        <f t="shared" si="18"/>
        <v/>
      </c>
      <c r="AM195" t="e">
        <f t="shared" si="19"/>
        <v>#N/A</v>
      </c>
      <c r="AN195" t="str">
        <f t="shared" si="20"/>
        <v>KAPE-IB-84000-09-11-2021-2915.11</v>
      </c>
    </row>
    <row r="196" spans="1:40" ht="20.100000000000001" hidden="1" customHeight="1" x14ac:dyDescent="0.25">
      <c r="A196" s="14">
        <v>193</v>
      </c>
      <c r="B196" s="35"/>
      <c r="C196" s="6" t="s">
        <v>820</v>
      </c>
      <c r="D196" s="15">
        <v>44510</v>
      </c>
      <c r="E196" s="14" t="s">
        <v>1132</v>
      </c>
      <c r="F196" s="14" t="s">
        <v>1133</v>
      </c>
      <c r="G196" s="6">
        <v>1760</v>
      </c>
      <c r="H196" s="6" t="s">
        <v>1861</v>
      </c>
      <c r="I196" s="6"/>
      <c r="J196" s="16">
        <v>5407.51</v>
      </c>
      <c r="K196" s="14">
        <v>4.0625</v>
      </c>
      <c r="L196" s="126">
        <v>0</v>
      </c>
      <c r="M196" s="126">
        <v>0</v>
      </c>
      <c r="N196" s="6" t="s">
        <v>1378</v>
      </c>
      <c r="O196" s="6" t="s">
        <v>1330</v>
      </c>
      <c r="P196" s="19">
        <v>1247224</v>
      </c>
      <c r="Q196" s="6"/>
      <c r="R196" s="19">
        <v>388748.79999999999</v>
      </c>
      <c r="S196" s="6"/>
      <c r="T196" s="14"/>
      <c r="U196" s="21">
        <v>45240</v>
      </c>
      <c r="V196" s="6"/>
      <c r="W196" s="6"/>
      <c r="X196" s="6"/>
      <c r="Y196" s="23"/>
      <c r="Z196" s="6"/>
      <c r="AA196" s="6"/>
      <c r="AB196" s="21">
        <f t="shared" ref="AB196:AB259" si="21">U196-60</f>
        <v>45180</v>
      </c>
      <c r="AC196" s="6"/>
      <c r="AD196" s="14" t="s">
        <v>1515</v>
      </c>
      <c r="AE196" s="6"/>
      <c r="AF196" s="6"/>
      <c r="AG196" s="6"/>
      <c r="AH196" s="6" t="s">
        <v>1516</v>
      </c>
      <c r="AI196" s="143">
        <f t="shared" ref="AI196:AI259" si="22">P196/G196</f>
        <v>708.65</v>
      </c>
      <c r="AJ196" s="143">
        <f t="shared" ref="AJ196:AJ259" si="23">R196/G196</f>
        <v>220.88</v>
      </c>
      <c r="AK196" s="143">
        <f t="shared" ref="AK196:AK259" si="24">L196*AJ196</f>
        <v>0</v>
      </c>
      <c r="AL196" s="20" t="str">
        <f t="shared" ref="AL196:AL259" si="25">IF(B196&lt;&gt;"",IF(E196="Packing Material",B196+5,B196+30),"")</f>
        <v/>
      </c>
      <c r="AM196" t="e">
        <f t="shared" ref="AM196:AM259" si="26">VLOOKUP(C196,$C$2446:$C$2553,1,0)</f>
        <v>#N/A</v>
      </c>
      <c r="AN196" t="str">
        <f t="shared" si="20"/>
        <v>KAPW-IB-67471-10-11-2021-5407.51</v>
      </c>
    </row>
    <row r="197" spans="1:40" ht="20.100000000000001" hidden="1" customHeight="1" x14ac:dyDescent="0.25">
      <c r="A197" s="14">
        <v>194</v>
      </c>
      <c r="B197" s="35"/>
      <c r="C197" s="6" t="s">
        <v>821</v>
      </c>
      <c r="D197" s="15">
        <v>44511</v>
      </c>
      <c r="E197" s="14" t="s">
        <v>1132</v>
      </c>
      <c r="F197" s="161" t="s">
        <v>1133</v>
      </c>
      <c r="G197" s="6">
        <v>16000</v>
      </c>
      <c r="H197" s="6" t="s">
        <v>1861</v>
      </c>
      <c r="I197" s="6"/>
      <c r="J197" s="16">
        <v>3402.13</v>
      </c>
      <c r="K197" s="14">
        <v>1.85</v>
      </c>
      <c r="L197" s="126">
        <v>0</v>
      </c>
      <c r="M197" s="126">
        <v>0</v>
      </c>
      <c r="N197" s="6" t="s">
        <v>557</v>
      </c>
      <c r="O197" s="6" t="s">
        <v>1331</v>
      </c>
      <c r="P197" s="19">
        <v>5196553</v>
      </c>
      <c r="Q197" s="6"/>
      <c r="R197" s="19">
        <v>1926736</v>
      </c>
      <c r="S197" s="6"/>
      <c r="T197" s="14">
        <v>139571947</v>
      </c>
      <c r="U197" s="21">
        <v>45241</v>
      </c>
      <c r="V197" s="6"/>
      <c r="W197" s="6"/>
      <c r="X197" s="6"/>
      <c r="Y197" s="23"/>
      <c r="Z197" s="6"/>
      <c r="AA197" s="6"/>
      <c r="AB197" s="21">
        <f t="shared" si="21"/>
        <v>45181</v>
      </c>
      <c r="AC197" s="6"/>
      <c r="AD197" s="14"/>
      <c r="AE197" s="6"/>
      <c r="AF197" s="6"/>
      <c r="AG197" s="6"/>
      <c r="AH197" s="6" t="s">
        <v>1517</v>
      </c>
      <c r="AI197" s="143">
        <f t="shared" si="22"/>
        <v>324.78456249999999</v>
      </c>
      <c r="AJ197" s="143">
        <f t="shared" si="23"/>
        <v>120.42100000000001</v>
      </c>
      <c r="AK197" s="143">
        <f t="shared" si="24"/>
        <v>0</v>
      </c>
      <c r="AL197" s="20" t="str">
        <f t="shared" si="25"/>
        <v/>
      </c>
      <c r="AM197" t="e">
        <f t="shared" si="26"/>
        <v>#N/A</v>
      </c>
      <c r="AN197" t="str">
        <f t="shared" ref="AN197:AN260" si="27">C197&amp;"-"&amp;J197</f>
        <v>KAPE-IB-86333-11-11-2021-3402.13</v>
      </c>
    </row>
    <row r="198" spans="1:40" ht="20.100000000000001" hidden="1" customHeight="1" x14ac:dyDescent="0.25">
      <c r="A198" s="14">
        <v>195</v>
      </c>
      <c r="B198" s="35"/>
      <c r="C198" s="6" t="s">
        <v>822</v>
      </c>
      <c r="D198" s="15">
        <v>44511</v>
      </c>
      <c r="E198" s="14" t="s">
        <v>1132</v>
      </c>
      <c r="F198" s="161" t="s">
        <v>1133</v>
      </c>
      <c r="G198" s="6">
        <v>7500</v>
      </c>
      <c r="H198" s="6" t="s">
        <v>1861</v>
      </c>
      <c r="I198" s="6"/>
      <c r="J198" s="16">
        <v>3204.16</v>
      </c>
      <c r="K198" s="14" t="s">
        <v>1166</v>
      </c>
      <c r="L198" s="126">
        <v>0</v>
      </c>
      <c r="M198" s="126">
        <v>0</v>
      </c>
      <c r="N198" s="6" t="s">
        <v>412</v>
      </c>
      <c r="O198" s="6" t="s">
        <v>365</v>
      </c>
      <c r="P198" s="19">
        <v>14259822</v>
      </c>
      <c r="Q198" s="6"/>
      <c r="R198" s="19">
        <v>5287142</v>
      </c>
      <c r="S198" s="6"/>
      <c r="T198" s="14">
        <v>139571946</v>
      </c>
      <c r="U198" s="21">
        <v>45241</v>
      </c>
      <c r="V198" s="6"/>
      <c r="W198" s="6"/>
      <c r="X198" s="6"/>
      <c r="Y198" s="23"/>
      <c r="Z198" s="6"/>
      <c r="AA198" s="6"/>
      <c r="AB198" s="21">
        <f t="shared" si="21"/>
        <v>45181</v>
      </c>
      <c r="AC198" s="6"/>
      <c r="AD198" s="14"/>
      <c r="AE198" s="6"/>
      <c r="AF198" s="6"/>
      <c r="AG198" s="6"/>
      <c r="AH198" s="6" t="s">
        <v>434</v>
      </c>
      <c r="AI198" s="143">
        <f t="shared" si="22"/>
        <v>1901.3096</v>
      </c>
      <c r="AJ198" s="143">
        <f t="shared" si="23"/>
        <v>704.95226666666667</v>
      </c>
      <c r="AK198" s="143">
        <f t="shared" si="24"/>
        <v>0</v>
      </c>
      <c r="AL198" s="20" t="str">
        <f t="shared" si="25"/>
        <v/>
      </c>
      <c r="AM198" t="e">
        <f t="shared" si="26"/>
        <v>#N/A</v>
      </c>
      <c r="AN198" t="str">
        <f t="shared" si="27"/>
        <v>KAPE-IB-86329-11-11-2021-3204.16</v>
      </c>
    </row>
    <row r="199" spans="1:40" ht="20.100000000000001" hidden="1" customHeight="1" x14ac:dyDescent="0.25">
      <c r="A199" s="14">
        <v>196</v>
      </c>
      <c r="B199" s="35"/>
      <c r="C199" s="6" t="s">
        <v>823</v>
      </c>
      <c r="D199" s="15">
        <v>44515</v>
      </c>
      <c r="E199" s="14" t="s">
        <v>1132</v>
      </c>
      <c r="F199" s="161" t="s">
        <v>1133</v>
      </c>
      <c r="G199" s="6">
        <v>18200</v>
      </c>
      <c r="H199" s="6" t="s">
        <v>1861</v>
      </c>
      <c r="I199" s="6"/>
      <c r="J199" s="16">
        <v>3906.9029999999998</v>
      </c>
      <c r="K199" s="14">
        <v>2.0499999999999998</v>
      </c>
      <c r="L199" s="126">
        <v>0</v>
      </c>
      <c r="M199" s="126">
        <v>0</v>
      </c>
      <c r="N199" s="6" t="s">
        <v>557</v>
      </c>
      <c r="O199" s="6" t="s">
        <v>1332</v>
      </c>
      <c r="P199" s="19">
        <v>6647167</v>
      </c>
      <c r="Q199" s="6"/>
      <c r="R199" s="19">
        <v>1443439</v>
      </c>
      <c r="S199" s="6"/>
      <c r="T199" s="14">
        <v>139571970</v>
      </c>
      <c r="U199" s="21">
        <v>45245</v>
      </c>
      <c r="V199" s="6"/>
      <c r="W199" s="6"/>
      <c r="X199" s="6"/>
      <c r="Y199" s="23"/>
      <c r="Z199" s="6"/>
      <c r="AA199" s="6"/>
      <c r="AB199" s="21">
        <f t="shared" si="21"/>
        <v>45185</v>
      </c>
      <c r="AC199" s="6"/>
      <c r="AD199" s="14"/>
      <c r="AE199" s="6"/>
      <c r="AF199" s="6"/>
      <c r="AG199" s="6"/>
      <c r="AH199" s="6" t="s">
        <v>1517</v>
      </c>
      <c r="AI199" s="143">
        <f t="shared" si="22"/>
        <v>365.22895604395603</v>
      </c>
      <c r="AJ199" s="143">
        <f t="shared" si="23"/>
        <v>79.309835164835164</v>
      </c>
      <c r="AK199" s="143">
        <f t="shared" si="24"/>
        <v>0</v>
      </c>
      <c r="AL199" s="20" t="str">
        <f t="shared" si="25"/>
        <v/>
      </c>
      <c r="AM199" t="e">
        <f t="shared" si="26"/>
        <v>#N/A</v>
      </c>
      <c r="AN199" t="str">
        <f t="shared" si="27"/>
        <v>KAPW-IB-70911-15-11-2021-3906.903</v>
      </c>
    </row>
    <row r="200" spans="1:40" ht="20.100000000000001" hidden="1" customHeight="1" x14ac:dyDescent="0.25">
      <c r="A200" s="14">
        <v>197</v>
      </c>
      <c r="B200" s="35"/>
      <c r="C200" s="6" t="s">
        <v>824</v>
      </c>
      <c r="D200" s="15">
        <v>44515</v>
      </c>
      <c r="E200" s="14" t="s">
        <v>1132</v>
      </c>
      <c r="F200" s="161" t="s">
        <v>1133</v>
      </c>
      <c r="G200" s="6">
        <v>40822.9</v>
      </c>
      <c r="H200" s="6" t="s">
        <v>1861</v>
      </c>
      <c r="I200" s="6"/>
      <c r="J200" s="16">
        <v>5205.13</v>
      </c>
      <c r="K200" s="14">
        <v>4.7699999999999996</v>
      </c>
      <c r="L200" s="126">
        <v>0</v>
      </c>
      <c r="M200" s="126">
        <v>0</v>
      </c>
      <c r="N200" s="6" t="s">
        <v>625</v>
      </c>
      <c r="O200" s="6" t="s">
        <v>1290</v>
      </c>
      <c r="P200" s="19">
        <v>34692338</v>
      </c>
      <c r="Q200" s="6"/>
      <c r="R200" s="19">
        <v>8353394</v>
      </c>
      <c r="S200" s="6"/>
      <c r="T200" s="14">
        <v>139571953</v>
      </c>
      <c r="U200" s="21">
        <v>45245</v>
      </c>
      <c r="V200" s="6"/>
      <c r="W200" s="6"/>
      <c r="X200" s="6"/>
      <c r="Y200" s="23"/>
      <c r="Z200" s="6"/>
      <c r="AA200" s="6"/>
      <c r="AB200" s="21">
        <f t="shared" si="21"/>
        <v>45185</v>
      </c>
      <c r="AC200" s="6"/>
      <c r="AD200" s="14"/>
      <c r="AE200" s="6"/>
      <c r="AF200" s="6"/>
      <c r="AG200" s="6"/>
      <c r="AH200" s="6" t="s">
        <v>1513</v>
      </c>
      <c r="AI200" s="143">
        <f t="shared" si="22"/>
        <v>849.82541661665391</v>
      </c>
      <c r="AJ200" s="143">
        <f t="shared" si="23"/>
        <v>204.62519811184407</v>
      </c>
      <c r="AK200" s="143">
        <f t="shared" si="24"/>
        <v>0</v>
      </c>
      <c r="AL200" s="20" t="str">
        <f t="shared" si="25"/>
        <v/>
      </c>
      <c r="AM200" t="e">
        <f t="shared" si="26"/>
        <v>#N/A</v>
      </c>
      <c r="AN200" t="str">
        <f t="shared" si="27"/>
        <v>KAPE-IB-89256-15-11-2021-5205.13</v>
      </c>
    </row>
    <row r="201" spans="1:40" ht="20.100000000000001" hidden="1" customHeight="1" x14ac:dyDescent="0.25">
      <c r="A201" s="14">
        <v>198</v>
      </c>
      <c r="B201" s="35"/>
      <c r="C201" s="6" t="s">
        <v>825</v>
      </c>
      <c r="D201" s="15">
        <v>44516</v>
      </c>
      <c r="E201" s="14" t="s">
        <v>1132</v>
      </c>
      <c r="F201" s="161" t="s">
        <v>1133</v>
      </c>
      <c r="G201" s="6">
        <v>39976.400000000001</v>
      </c>
      <c r="H201" s="6" t="s">
        <v>1861</v>
      </c>
      <c r="I201" s="6"/>
      <c r="J201" s="16">
        <v>5205.13</v>
      </c>
      <c r="K201" s="14">
        <v>4.7699999999999996</v>
      </c>
      <c r="L201" s="126">
        <v>0</v>
      </c>
      <c r="M201" s="126">
        <v>0</v>
      </c>
      <c r="N201" s="6" t="s">
        <v>625</v>
      </c>
      <c r="O201" s="6" t="s">
        <v>1290</v>
      </c>
      <c r="P201" s="19">
        <v>34274467</v>
      </c>
      <c r="Q201" s="6"/>
      <c r="R201" s="19">
        <v>8252777</v>
      </c>
      <c r="S201" s="6"/>
      <c r="T201" s="14">
        <v>139571952</v>
      </c>
      <c r="U201" s="21">
        <v>45246</v>
      </c>
      <c r="V201" s="6"/>
      <c r="W201" s="6"/>
      <c r="X201" s="6"/>
      <c r="Y201" s="23"/>
      <c r="Z201" s="6"/>
      <c r="AA201" s="6"/>
      <c r="AB201" s="21">
        <f t="shared" si="21"/>
        <v>45186</v>
      </c>
      <c r="AC201" s="6"/>
      <c r="AD201" s="14"/>
      <c r="AE201" s="6"/>
      <c r="AF201" s="6"/>
      <c r="AG201" s="6"/>
      <c r="AH201" s="6" t="s">
        <v>1513</v>
      </c>
      <c r="AI201" s="143">
        <f t="shared" si="22"/>
        <v>857.36752183788428</v>
      </c>
      <c r="AJ201" s="143">
        <f t="shared" si="23"/>
        <v>206.44122532294054</v>
      </c>
      <c r="AK201" s="143">
        <f t="shared" si="24"/>
        <v>0</v>
      </c>
      <c r="AL201" s="20" t="str">
        <f t="shared" si="25"/>
        <v/>
      </c>
      <c r="AM201" t="e">
        <f t="shared" si="26"/>
        <v>#N/A</v>
      </c>
      <c r="AN201" t="str">
        <f t="shared" si="27"/>
        <v>KAPE-IB-89518-16-11-2021-5205.13</v>
      </c>
    </row>
    <row r="202" spans="1:40" ht="20.100000000000001" hidden="1" customHeight="1" x14ac:dyDescent="0.25">
      <c r="A202" s="14">
        <v>199</v>
      </c>
      <c r="B202" s="35"/>
      <c r="C202" s="6" t="s">
        <v>826</v>
      </c>
      <c r="D202" s="15">
        <v>44516</v>
      </c>
      <c r="E202" s="14" t="s">
        <v>1132</v>
      </c>
      <c r="F202" s="161" t="s">
        <v>1133</v>
      </c>
      <c r="G202" s="6">
        <v>61257</v>
      </c>
      <c r="H202" s="6" t="s">
        <v>1861</v>
      </c>
      <c r="I202" s="6"/>
      <c r="J202" s="16">
        <v>5205.13</v>
      </c>
      <c r="K202" s="14">
        <v>3.22</v>
      </c>
      <c r="L202" s="126">
        <v>0</v>
      </c>
      <c r="M202" s="126">
        <v>0</v>
      </c>
      <c r="N202" s="6" t="s">
        <v>625</v>
      </c>
      <c r="O202" s="6" t="s">
        <v>1290</v>
      </c>
      <c r="P202" s="19">
        <v>35453592</v>
      </c>
      <c r="Q202" s="6"/>
      <c r="R202" s="19">
        <v>8536693</v>
      </c>
      <c r="S202" s="6"/>
      <c r="T202" s="14">
        <v>139571954</v>
      </c>
      <c r="U202" s="21">
        <v>45246</v>
      </c>
      <c r="V202" s="6"/>
      <c r="W202" s="6"/>
      <c r="X202" s="6"/>
      <c r="Y202" s="23"/>
      <c r="Z202" s="6"/>
      <c r="AA202" s="6"/>
      <c r="AB202" s="21">
        <f t="shared" si="21"/>
        <v>45186</v>
      </c>
      <c r="AC202" s="6"/>
      <c r="AD202" s="14"/>
      <c r="AE202" s="6"/>
      <c r="AF202" s="6"/>
      <c r="AG202" s="6"/>
      <c r="AH202" s="6" t="s">
        <v>1513</v>
      </c>
      <c r="AI202" s="143">
        <f t="shared" si="22"/>
        <v>578.76801018659091</v>
      </c>
      <c r="AJ202" s="143">
        <f t="shared" si="23"/>
        <v>139.35865288864946</v>
      </c>
      <c r="AK202" s="143">
        <f t="shared" si="24"/>
        <v>0</v>
      </c>
      <c r="AL202" s="20" t="str">
        <f t="shared" si="25"/>
        <v/>
      </c>
      <c r="AM202" t="e">
        <f t="shared" si="26"/>
        <v>#N/A</v>
      </c>
      <c r="AN202" t="str">
        <f t="shared" si="27"/>
        <v>KAPE-IB-89565-16-11-2021-5205.13</v>
      </c>
    </row>
    <row r="203" spans="1:40" ht="20.100000000000001" hidden="1" customHeight="1" x14ac:dyDescent="0.25">
      <c r="A203" s="14">
        <v>200</v>
      </c>
      <c r="B203" s="35"/>
      <c r="C203" s="6" t="s">
        <v>827</v>
      </c>
      <c r="D203" s="15">
        <v>44518</v>
      </c>
      <c r="E203" s="14" t="s">
        <v>1132</v>
      </c>
      <c r="F203" s="14" t="s">
        <v>1133</v>
      </c>
      <c r="G203" s="6">
        <v>1275</v>
      </c>
      <c r="H203" s="6" t="s">
        <v>1861</v>
      </c>
      <c r="I203" s="6"/>
      <c r="J203" s="16">
        <v>5210.1099999999997</v>
      </c>
      <c r="K203" s="14">
        <v>17.515000000000001</v>
      </c>
      <c r="L203" s="126">
        <v>0</v>
      </c>
      <c r="M203" s="126">
        <v>0</v>
      </c>
      <c r="N203" s="6" t="s">
        <v>532</v>
      </c>
      <c r="O203" s="6" t="s">
        <v>1333</v>
      </c>
      <c r="P203" s="19">
        <v>3995748</v>
      </c>
      <c r="Q203" s="6"/>
      <c r="R203" s="19">
        <v>1245420</v>
      </c>
      <c r="S203" s="6"/>
      <c r="T203" s="14"/>
      <c r="U203" s="21">
        <v>45248</v>
      </c>
      <c r="V203" s="6"/>
      <c r="W203" s="6"/>
      <c r="X203" s="6"/>
      <c r="Y203" s="23"/>
      <c r="Z203" s="6"/>
      <c r="AA203" s="6"/>
      <c r="AB203" s="21">
        <f t="shared" si="21"/>
        <v>45188</v>
      </c>
      <c r="AC203" s="6"/>
      <c r="AD203" s="14" t="s">
        <v>1515</v>
      </c>
      <c r="AE203" s="6"/>
      <c r="AF203" s="6"/>
      <c r="AG203" s="6"/>
      <c r="AH203" s="6" t="s">
        <v>1516</v>
      </c>
      <c r="AI203" s="143">
        <f t="shared" si="22"/>
        <v>3133.92</v>
      </c>
      <c r="AJ203" s="143">
        <f t="shared" si="23"/>
        <v>976.8</v>
      </c>
      <c r="AK203" s="143">
        <f t="shared" si="24"/>
        <v>0</v>
      </c>
      <c r="AL203" s="20" t="str">
        <f t="shared" si="25"/>
        <v/>
      </c>
      <c r="AM203" t="e">
        <f t="shared" si="26"/>
        <v>#N/A</v>
      </c>
      <c r="AN203" t="str">
        <f t="shared" si="27"/>
        <v>KAPE-IB-91732-18-11-2021-5210.11</v>
      </c>
    </row>
    <row r="204" spans="1:40" ht="20.100000000000001" hidden="1" customHeight="1" x14ac:dyDescent="0.25">
      <c r="A204" s="14">
        <v>201</v>
      </c>
      <c r="B204" s="35"/>
      <c r="C204" s="6" t="s">
        <v>828</v>
      </c>
      <c r="D204" s="15">
        <v>44523</v>
      </c>
      <c r="E204" s="14" t="s">
        <v>1132</v>
      </c>
      <c r="F204" s="14" t="s">
        <v>1133</v>
      </c>
      <c r="G204" s="6">
        <v>16000</v>
      </c>
      <c r="H204" s="6" t="s">
        <v>1861</v>
      </c>
      <c r="I204" s="6"/>
      <c r="J204" s="16">
        <v>3906.9090000000001</v>
      </c>
      <c r="K204" s="14">
        <v>2.5499999999999998</v>
      </c>
      <c r="L204" s="126">
        <v>0</v>
      </c>
      <c r="M204" s="126">
        <v>0</v>
      </c>
      <c r="N204" s="6" t="s">
        <v>557</v>
      </c>
      <c r="O204" s="6" t="s">
        <v>1334</v>
      </c>
      <c r="P204" s="19">
        <v>6565440</v>
      </c>
      <c r="Q204" s="6"/>
      <c r="R204" s="19">
        <v>2046400</v>
      </c>
      <c r="S204" s="6"/>
      <c r="T204" s="14"/>
      <c r="U204" s="21">
        <v>45253</v>
      </c>
      <c r="V204" s="6"/>
      <c r="W204" s="6"/>
      <c r="X204" s="6"/>
      <c r="Y204" s="23"/>
      <c r="Z204" s="6"/>
      <c r="AA204" s="6"/>
      <c r="AB204" s="21">
        <f t="shared" si="21"/>
        <v>45193</v>
      </c>
      <c r="AC204" s="6"/>
      <c r="AD204" s="14" t="s">
        <v>1515</v>
      </c>
      <c r="AE204" s="6"/>
      <c r="AF204" s="6"/>
      <c r="AG204" s="6"/>
      <c r="AH204" s="6" t="s">
        <v>1517</v>
      </c>
      <c r="AI204" s="143">
        <f t="shared" si="22"/>
        <v>410.34</v>
      </c>
      <c r="AJ204" s="143">
        <f t="shared" si="23"/>
        <v>127.9</v>
      </c>
      <c r="AK204" s="143">
        <f t="shared" si="24"/>
        <v>0</v>
      </c>
      <c r="AL204" s="20" t="str">
        <f t="shared" si="25"/>
        <v/>
      </c>
      <c r="AM204" t="e">
        <f t="shared" si="26"/>
        <v>#N/A</v>
      </c>
      <c r="AN204" t="str">
        <f t="shared" si="27"/>
        <v>KAPE-IB-94325-23-11-2021-3906.909</v>
      </c>
    </row>
    <row r="205" spans="1:40" ht="20.100000000000001" hidden="1" customHeight="1" x14ac:dyDescent="0.25">
      <c r="A205" s="14">
        <v>202</v>
      </c>
      <c r="B205" s="35"/>
      <c r="C205" s="6" t="s">
        <v>829</v>
      </c>
      <c r="D205" s="15">
        <v>44523</v>
      </c>
      <c r="E205" s="14" t="s">
        <v>1132</v>
      </c>
      <c r="F205" s="14" t="s">
        <v>1133</v>
      </c>
      <c r="G205" s="6">
        <v>16000</v>
      </c>
      <c r="H205" s="6" t="s">
        <v>1861</v>
      </c>
      <c r="I205" s="6"/>
      <c r="J205" s="16">
        <v>3906.9090000000001</v>
      </c>
      <c r="K205" s="14">
        <v>2.5499999999999998</v>
      </c>
      <c r="L205" s="126">
        <v>0</v>
      </c>
      <c r="M205" s="126">
        <v>0</v>
      </c>
      <c r="N205" s="6" t="s">
        <v>557</v>
      </c>
      <c r="O205" s="6" t="s">
        <v>1328</v>
      </c>
      <c r="P205" s="19">
        <v>7312640</v>
      </c>
      <c r="Q205" s="6"/>
      <c r="R205" s="19">
        <v>2279200</v>
      </c>
      <c r="S205" s="6"/>
      <c r="T205" s="14"/>
      <c r="U205" s="21">
        <v>45253</v>
      </c>
      <c r="V205" s="6"/>
      <c r="W205" s="6"/>
      <c r="X205" s="6"/>
      <c r="Y205" s="23"/>
      <c r="Z205" s="6"/>
      <c r="AA205" s="6"/>
      <c r="AB205" s="21">
        <f t="shared" si="21"/>
        <v>45193</v>
      </c>
      <c r="AC205" s="6"/>
      <c r="AD205" s="14" t="s">
        <v>1515</v>
      </c>
      <c r="AE205" s="6"/>
      <c r="AF205" s="6"/>
      <c r="AG205" s="6"/>
      <c r="AH205" s="6" t="s">
        <v>1517</v>
      </c>
      <c r="AI205" s="143">
        <f t="shared" si="22"/>
        <v>457.04</v>
      </c>
      <c r="AJ205" s="143">
        <f t="shared" si="23"/>
        <v>142.44999999999999</v>
      </c>
      <c r="AK205" s="143">
        <f t="shared" si="24"/>
        <v>0</v>
      </c>
      <c r="AL205" s="20" t="str">
        <f t="shared" si="25"/>
        <v/>
      </c>
      <c r="AM205" t="e">
        <f t="shared" si="26"/>
        <v>#N/A</v>
      </c>
      <c r="AN205" t="str">
        <f t="shared" si="27"/>
        <v>KAPE-IB-94334-23-11-2021-3906.909</v>
      </c>
    </row>
    <row r="206" spans="1:40" ht="20.100000000000001" hidden="1" customHeight="1" x14ac:dyDescent="0.25">
      <c r="A206" s="14">
        <v>203</v>
      </c>
      <c r="B206" s="35"/>
      <c r="C206" s="6" t="s">
        <v>830</v>
      </c>
      <c r="D206" s="15">
        <v>44524</v>
      </c>
      <c r="E206" s="14" t="s">
        <v>1132</v>
      </c>
      <c r="F206" s="14" t="s">
        <v>1133</v>
      </c>
      <c r="G206" s="6">
        <v>24480</v>
      </c>
      <c r="H206" s="6" t="s">
        <v>1861</v>
      </c>
      <c r="I206" s="6"/>
      <c r="J206" s="16">
        <v>5402.33</v>
      </c>
      <c r="K206" s="14">
        <v>1.64</v>
      </c>
      <c r="L206" s="126">
        <v>0</v>
      </c>
      <c r="M206" s="126">
        <v>0</v>
      </c>
      <c r="N206" s="6" t="s">
        <v>1324</v>
      </c>
      <c r="O206" s="6" t="s">
        <v>1335</v>
      </c>
      <c r="P206" s="19">
        <v>7177291.2000000002</v>
      </c>
      <c r="Q206" s="6"/>
      <c r="R206" s="19">
        <v>3051676.8</v>
      </c>
      <c r="S206" s="6"/>
      <c r="T206" s="14"/>
      <c r="U206" s="21">
        <v>45254</v>
      </c>
      <c r="V206" s="6"/>
      <c r="W206" s="6"/>
      <c r="X206" s="6"/>
      <c r="Y206" s="23"/>
      <c r="Z206" s="6"/>
      <c r="AA206" s="6"/>
      <c r="AB206" s="21">
        <f t="shared" si="21"/>
        <v>45194</v>
      </c>
      <c r="AC206" s="6"/>
      <c r="AD206" s="14" t="s">
        <v>1515</v>
      </c>
      <c r="AE206" s="6"/>
      <c r="AF206" s="6"/>
      <c r="AG206" s="6"/>
      <c r="AH206" s="6" t="s">
        <v>1513</v>
      </c>
      <c r="AI206" s="143">
        <f t="shared" si="22"/>
        <v>293.19</v>
      </c>
      <c r="AJ206" s="143">
        <f t="shared" si="23"/>
        <v>124.66</v>
      </c>
      <c r="AK206" s="143">
        <f t="shared" si="24"/>
        <v>0</v>
      </c>
      <c r="AL206" s="20" t="str">
        <f t="shared" si="25"/>
        <v/>
      </c>
      <c r="AM206" t="e">
        <f t="shared" si="26"/>
        <v>#N/A</v>
      </c>
      <c r="AN206" t="str">
        <f t="shared" si="27"/>
        <v>KAPE-IB-95153-24-11-2021-5402.33</v>
      </c>
    </row>
    <row r="207" spans="1:40" ht="20.100000000000001" hidden="1" customHeight="1" x14ac:dyDescent="0.25">
      <c r="A207" s="14">
        <v>204</v>
      </c>
      <c r="B207" s="35"/>
      <c r="C207" s="6" t="s">
        <v>831</v>
      </c>
      <c r="D207" s="15">
        <v>44526</v>
      </c>
      <c r="E207" s="14" t="s">
        <v>1132</v>
      </c>
      <c r="F207" s="14" t="s">
        <v>1133</v>
      </c>
      <c r="G207" s="6">
        <v>5280</v>
      </c>
      <c r="H207" s="6" t="s">
        <v>1861</v>
      </c>
      <c r="I207" s="6"/>
      <c r="J207" s="16">
        <v>3402.13</v>
      </c>
      <c r="K207" s="14">
        <v>3.8</v>
      </c>
      <c r="L207" s="126">
        <v>0</v>
      </c>
      <c r="M207" s="126">
        <v>0</v>
      </c>
      <c r="N207" s="6" t="s">
        <v>557</v>
      </c>
      <c r="O207" s="6" t="s">
        <v>1336</v>
      </c>
      <c r="P207" s="19">
        <v>4036348.8000000003</v>
      </c>
      <c r="Q207" s="6"/>
      <c r="R207" s="19">
        <v>1496563.2</v>
      </c>
      <c r="S207" s="6"/>
      <c r="T207" s="14"/>
      <c r="U207" s="21">
        <v>45256</v>
      </c>
      <c r="V207" s="6"/>
      <c r="W207" s="6"/>
      <c r="X207" s="6"/>
      <c r="Y207" s="23"/>
      <c r="Z207" s="6"/>
      <c r="AA207" s="6"/>
      <c r="AB207" s="21">
        <f t="shared" si="21"/>
        <v>45196</v>
      </c>
      <c r="AC207" s="6"/>
      <c r="AD207" s="14" t="s">
        <v>1515</v>
      </c>
      <c r="AE207" s="6"/>
      <c r="AF207" s="6"/>
      <c r="AG207" s="6"/>
      <c r="AH207" s="6" t="s">
        <v>1517</v>
      </c>
      <c r="AI207" s="143">
        <f t="shared" si="22"/>
        <v>764.46</v>
      </c>
      <c r="AJ207" s="143">
        <f t="shared" si="23"/>
        <v>283.44</v>
      </c>
      <c r="AK207" s="143">
        <f t="shared" si="24"/>
        <v>0</v>
      </c>
      <c r="AL207" s="20" t="str">
        <f t="shared" si="25"/>
        <v/>
      </c>
      <c r="AM207" t="e">
        <f t="shared" si="26"/>
        <v>#N/A</v>
      </c>
      <c r="AN207" t="str">
        <f t="shared" si="27"/>
        <v>KAPW-IB-77483-26-11-2021-3402.13</v>
      </c>
    </row>
    <row r="208" spans="1:40" ht="20.100000000000001" hidden="1" customHeight="1" x14ac:dyDescent="0.25">
      <c r="A208" s="14">
        <v>205</v>
      </c>
      <c r="B208" s="35"/>
      <c r="C208" s="6" t="s">
        <v>832</v>
      </c>
      <c r="D208" s="15">
        <v>44530</v>
      </c>
      <c r="E208" s="14" t="s">
        <v>1132</v>
      </c>
      <c r="F208" s="14" t="s">
        <v>1133</v>
      </c>
      <c r="G208" s="6">
        <v>5000</v>
      </c>
      <c r="H208" s="6" t="s">
        <v>1861</v>
      </c>
      <c r="I208" s="6"/>
      <c r="J208" s="16">
        <v>3204.16</v>
      </c>
      <c r="K208" s="14">
        <v>4.0039999999999996</v>
      </c>
      <c r="L208" s="126">
        <v>0</v>
      </c>
      <c r="M208" s="126">
        <v>0</v>
      </c>
      <c r="N208" s="6" t="s">
        <v>412</v>
      </c>
      <c r="O208" s="6" t="s">
        <v>1337</v>
      </c>
      <c r="P208" s="19">
        <v>3592301</v>
      </c>
      <c r="Q208" s="6"/>
      <c r="R208" s="19">
        <v>1331925</v>
      </c>
      <c r="S208" s="6"/>
      <c r="T208" s="14">
        <v>139572012</v>
      </c>
      <c r="U208" s="21">
        <v>45260</v>
      </c>
      <c r="V208" s="6"/>
      <c r="W208" s="6"/>
      <c r="X208" s="6"/>
      <c r="Y208" s="23"/>
      <c r="Z208" s="6"/>
      <c r="AA208" s="6"/>
      <c r="AB208" s="21">
        <f t="shared" si="21"/>
        <v>45200</v>
      </c>
      <c r="AC208" s="6"/>
      <c r="AD208" s="14"/>
      <c r="AE208" s="6"/>
      <c r="AF208" s="6"/>
      <c r="AG208" s="6"/>
      <c r="AH208" s="6" t="s">
        <v>434</v>
      </c>
      <c r="AI208" s="143">
        <f t="shared" si="22"/>
        <v>718.46019999999999</v>
      </c>
      <c r="AJ208" s="143">
        <f t="shared" si="23"/>
        <v>266.38499999999999</v>
      </c>
      <c r="AK208" s="143">
        <f t="shared" si="24"/>
        <v>0</v>
      </c>
      <c r="AL208" s="20" t="str">
        <f t="shared" si="25"/>
        <v/>
      </c>
      <c r="AM208" t="e">
        <f t="shared" si="26"/>
        <v>#N/A</v>
      </c>
      <c r="AN208" t="str">
        <f t="shared" si="27"/>
        <v>KAPW-IB-79954-30-11-2021-3204.16</v>
      </c>
    </row>
    <row r="209" spans="1:40" ht="20.100000000000001" hidden="1" customHeight="1" x14ac:dyDescent="0.25">
      <c r="A209" s="14">
        <v>206</v>
      </c>
      <c r="B209" s="35"/>
      <c r="C209" s="6" t="s">
        <v>833</v>
      </c>
      <c r="D209" s="15">
        <v>44530</v>
      </c>
      <c r="E209" s="14" t="s">
        <v>1132</v>
      </c>
      <c r="F209" s="14" t="s">
        <v>1133</v>
      </c>
      <c r="G209" s="6">
        <v>60509.9</v>
      </c>
      <c r="H209" s="6" t="s">
        <v>1861</v>
      </c>
      <c r="I209" s="6"/>
      <c r="J209" s="16">
        <v>5205.13</v>
      </c>
      <c r="K209" s="14">
        <v>3.3</v>
      </c>
      <c r="L209" s="126">
        <v>0</v>
      </c>
      <c r="M209" s="126">
        <v>0</v>
      </c>
      <c r="N209" s="6" t="s">
        <v>625</v>
      </c>
      <c r="O209" s="6" t="s">
        <v>1290</v>
      </c>
      <c r="P209" s="19">
        <v>1210803.0990000002</v>
      </c>
      <c r="Q209" s="6"/>
      <c r="R209" s="19">
        <v>291657.71800000005</v>
      </c>
      <c r="S209" s="6"/>
      <c r="T209" s="14"/>
      <c r="U209" s="21">
        <v>45260</v>
      </c>
      <c r="V209" s="6"/>
      <c r="W209" s="6"/>
      <c r="X209" s="6"/>
      <c r="Y209" s="23"/>
      <c r="Z209" s="6"/>
      <c r="AA209" s="6"/>
      <c r="AB209" s="21">
        <f t="shared" si="21"/>
        <v>45200</v>
      </c>
      <c r="AC209" s="6"/>
      <c r="AD209" s="14"/>
      <c r="AE209" s="6"/>
      <c r="AF209" s="6"/>
      <c r="AG209" s="6"/>
      <c r="AH209" s="6" t="s">
        <v>1513</v>
      </c>
      <c r="AI209" s="143">
        <f t="shared" si="22"/>
        <v>20.010000000000002</v>
      </c>
      <c r="AJ209" s="143">
        <f t="shared" si="23"/>
        <v>4.8200000000000012</v>
      </c>
      <c r="AK209" s="143">
        <f t="shared" si="24"/>
        <v>0</v>
      </c>
      <c r="AL209" s="20" t="str">
        <f t="shared" si="25"/>
        <v/>
      </c>
      <c r="AM209" t="e">
        <f t="shared" si="26"/>
        <v>#N/A</v>
      </c>
      <c r="AN209" t="str">
        <f t="shared" si="27"/>
        <v>KAPE-IB-99339-30-11-2021-5205.13</v>
      </c>
    </row>
    <row r="210" spans="1:40" ht="20.100000000000001" hidden="1" customHeight="1" x14ac:dyDescent="0.25">
      <c r="A210" s="14">
        <v>207</v>
      </c>
      <c r="B210" s="35"/>
      <c r="C210" s="6" t="s">
        <v>834</v>
      </c>
      <c r="D210" s="15">
        <v>44530</v>
      </c>
      <c r="E210" s="14" t="s">
        <v>1132</v>
      </c>
      <c r="F210" s="161" t="s">
        <v>1133</v>
      </c>
      <c r="G210" s="6">
        <v>39741</v>
      </c>
      <c r="H210" s="6" t="s">
        <v>1861</v>
      </c>
      <c r="I210" s="6"/>
      <c r="J210" s="16">
        <v>5205.13</v>
      </c>
      <c r="K210" s="14">
        <v>4.7699999999999996</v>
      </c>
      <c r="L210" s="126">
        <v>0</v>
      </c>
      <c r="M210" s="126">
        <v>0</v>
      </c>
      <c r="N210" s="6" t="s">
        <v>625</v>
      </c>
      <c r="O210" s="6" t="s">
        <v>1290</v>
      </c>
      <c r="P210" s="19">
        <v>34014630</v>
      </c>
      <c r="Q210" s="6"/>
      <c r="R210" s="19">
        <v>8190214</v>
      </c>
      <c r="S210" s="6"/>
      <c r="T210" s="14">
        <v>139572006</v>
      </c>
      <c r="U210" s="21">
        <v>45260</v>
      </c>
      <c r="V210" s="6"/>
      <c r="W210" s="6"/>
      <c r="X210" s="6"/>
      <c r="Y210" s="23"/>
      <c r="Z210" s="6"/>
      <c r="AA210" s="6"/>
      <c r="AB210" s="21">
        <f t="shared" si="21"/>
        <v>45200</v>
      </c>
      <c r="AC210" s="6"/>
      <c r="AD210" s="14"/>
      <c r="AE210" s="6"/>
      <c r="AF210" s="6"/>
      <c r="AG210" s="6"/>
      <c r="AH210" s="6" t="s">
        <v>1513</v>
      </c>
      <c r="AI210" s="143">
        <f t="shared" si="22"/>
        <v>855.90775269872427</v>
      </c>
      <c r="AJ210" s="143">
        <f t="shared" si="23"/>
        <v>206.08978133413854</v>
      </c>
      <c r="AK210" s="143">
        <f t="shared" si="24"/>
        <v>0</v>
      </c>
      <c r="AL210" s="20" t="str">
        <f t="shared" si="25"/>
        <v/>
      </c>
      <c r="AM210" t="e">
        <f t="shared" si="26"/>
        <v>#N/A</v>
      </c>
      <c r="AN210" t="str">
        <f t="shared" si="27"/>
        <v>KAPE-IB-99346-30-11-2021-5205.13</v>
      </c>
    </row>
    <row r="211" spans="1:40" ht="20.100000000000001" hidden="1" customHeight="1" x14ac:dyDescent="0.25">
      <c r="A211" s="14">
        <v>208</v>
      </c>
      <c r="B211" s="35"/>
      <c r="C211" s="6" t="s">
        <v>835</v>
      </c>
      <c r="D211" s="15">
        <v>44530</v>
      </c>
      <c r="E211" s="14" t="s">
        <v>1132</v>
      </c>
      <c r="F211" s="161" t="s">
        <v>1133</v>
      </c>
      <c r="G211" s="6">
        <v>40518.400000000001</v>
      </c>
      <c r="H211" s="6" t="s">
        <v>1861</v>
      </c>
      <c r="I211" s="6"/>
      <c r="J211" s="16">
        <v>5205.13</v>
      </c>
      <c r="K211" s="14">
        <v>3.3</v>
      </c>
      <c r="L211" s="126">
        <v>0</v>
      </c>
      <c r="M211" s="126">
        <v>0</v>
      </c>
      <c r="N211" s="6" t="s">
        <v>625</v>
      </c>
      <c r="O211" s="6" t="s">
        <v>1290</v>
      </c>
      <c r="P211" s="19">
        <v>23992462</v>
      </c>
      <c r="Q211" s="6"/>
      <c r="R211" s="19">
        <v>5777024</v>
      </c>
      <c r="S211" s="6"/>
      <c r="T211" s="14">
        <v>139572007</v>
      </c>
      <c r="U211" s="21">
        <v>45260</v>
      </c>
      <c r="V211" s="6"/>
      <c r="W211" s="6"/>
      <c r="X211" s="6"/>
      <c r="Y211" s="23"/>
      <c r="Z211" s="6"/>
      <c r="AA211" s="6"/>
      <c r="AB211" s="21">
        <f t="shared" si="21"/>
        <v>45200</v>
      </c>
      <c r="AC211" s="6"/>
      <c r="AD211" s="14"/>
      <c r="AE211" s="6"/>
      <c r="AF211" s="6"/>
      <c r="AG211" s="6"/>
      <c r="AH211" s="6" t="s">
        <v>1513</v>
      </c>
      <c r="AI211" s="143">
        <f t="shared" si="22"/>
        <v>592.13744866529771</v>
      </c>
      <c r="AJ211" s="143">
        <f t="shared" si="23"/>
        <v>142.57779181803821</v>
      </c>
      <c r="AK211" s="143">
        <f t="shared" si="24"/>
        <v>0</v>
      </c>
      <c r="AL211" s="20" t="str">
        <f t="shared" si="25"/>
        <v/>
      </c>
      <c r="AM211" t="e">
        <f t="shared" si="26"/>
        <v>#N/A</v>
      </c>
      <c r="AN211" t="str">
        <f t="shared" si="27"/>
        <v>KAPE-IB-99360-30-11-2021-5205.13</v>
      </c>
    </row>
    <row r="212" spans="1:40" ht="20.100000000000001" hidden="1" customHeight="1" x14ac:dyDescent="0.25">
      <c r="A212" s="14">
        <v>209</v>
      </c>
      <c r="B212" s="35"/>
      <c r="C212" s="6" t="s">
        <v>836</v>
      </c>
      <c r="D212" s="15">
        <v>44530</v>
      </c>
      <c r="E212" s="14" t="s">
        <v>1132</v>
      </c>
      <c r="F212" s="161" t="s">
        <v>1133</v>
      </c>
      <c r="G212" s="6">
        <v>40085.1</v>
      </c>
      <c r="H212" s="6" t="s">
        <v>1861</v>
      </c>
      <c r="I212" s="6"/>
      <c r="J212" s="16">
        <v>5205.13</v>
      </c>
      <c r="K212" s="14">
        <v>3.3</v>
      </c>
      <c r="L212" s="126">
        <v>0</v>
      </c>
      <c r="M212" s="126">
        <v>0</v>
      </c>
      <c r="N212" s="6" t="s">
        <v>625</v>
      </c>
      <c r="O212" s="6" t="s">
        <v>1290</v>
      </c>
      <c r="P212" s="19">
        <v>23735889</v>
      </c>
      <c r="Q212" s="6"/>
      <c r="R212" s="19">
        <v>5715245</v>
      </c>
      <c r="S212" s="6"/>
      <c r="T212" s="14">
        <v>139572004</v>
      </c>
      <c r="U212" s="21">
        <v>45260</v>
      </c>
      <c r="V212" s="6"/>
      <c r="W212" s="6"/>
      <c r="X212" s="6"/>
      <c r="Y212" s="23"/>
      <c r="Z212" s="6"/>
      <c r="AA212" s="6"/>
      <c r="AB212" s="21">
        <f t="shared" si="21"/>
        <v>45200</v>
      </c>
      <c r="AC212" s="6"/>
      <c r="AD212" s="14"/>
      <c r="AE212" s="6"/>
      <c r="AF212" s="6"/>
      <c r="AG212" s="6"/>
      <c r="AH212" s="6" t="s">
        <v>1513</v>
      </c>
      <c r="AI212" s="143">
        <f t="shared" si="22"/>
        <v>592.13745256965808</v>
      </c>
      <c r="AJ212" s="143">
        <f t="shared" si="23"/>
        <v>142.57779075017899</v>
      </c>
      <c r="AK212" s="143">
        <f t="shared" si="24"/>
        <v>0</v>
      </c>
      <c r="AL212" s="20" t="str">
        <f t="shared" si="25"/>
        <v/>
      </c>
      <c r="AM212" t="e">
        <f t="shared" si="26"/>
        <v>#N/A</v>
      </c>
      <c r="AN212" t="str">
        <f t="shared" si="27"/>
        <v>KAPE-IB-99354-30-11-2021-5205.13</v>
      </c>
    </row>
    <row r="213" spans="1:40" ht="20.100000000000001" hidden="1" customHeight="1" x14ac:dyDescent="0.25">
      <c r="A213" s="14">
        <v>210</v>
      </c>
      <c r="B213" s="35"/>
      <c r="C213" s="6" t="s">
        <v>837</v>
      </c>
      <c r="D213" s="15">
        <v>44531</v>
      </c>
      <c r="E213" s="14" t="s">
        <v>1132</v>
      </c>
      <c r="F213" s="14" t="s">
        <v>1133</v>
      </c>
      <c r="G213" s="6">
        <v>5000</v>
      </c>
      <c r="H213" s="6" t="s">
        <v>1861</v>
      </c>
      <c r="I213" s="6"/>
      <c r="J213" s="16">
        <v>3204.2</v>
      </c>
      <c r="K213" s="14">
        <v>7.6719999999999997</v>
      </c>
      <c r="L213" s="126">
        <v>0</v>
      </c>
      <c r="M213" s="126">
        <v>0</v>
      </c>
      <c r="N213" s="6" t="s">
        <v>412</v>
      </c>
      <c r="O213" s="6" t="s">
        <v>1338</v>
      </c>
      <c r="P213" s="19">
        <v>6912500</v>
      </c>
      <c r="Q213" s="6"/>
      <c r="R213" s="19">
        <v>2889700.0000000005</v>
      </c>
      <c r="S213" s="6"/>
      <c r="T213" s="14"/>
      <c r="U213" s="21">
        <v>45261</v>
      </c>
      <c r="V213" s="6"/>
      <c r="W213" s="6"/>
      <c r="X213" s="6"/>
      <c r="Y213" s="23"/>
      <c r="Z213" s="6"/>
      <c r="AA213" s="6"/>
      <c r="AB213" s="21">
        <f t="shared" si="21"/>
        <v>45201</v>
      </c>
      <c r="AC213" s="6"/>
      <c r="AD213" s="14" t="s">
        <v>1515</v>
      </c>
      <c r="AE213" s="6"/>
      <c r="AF213" s="6"/>
      <c r="AG213" s="6"/>
      <c r="AH213" s="6" t="s">
        <v>434</v>
      </c>
      <c r="AI213" s="143">
        <f t="shared" si="22"/>
        <v>1382.5</v>
      </c>
      <c r="AJ213" s="143">
        <f t="shared" si="23"/>
        <v>577.94000000000005</v>
      </c>
      <c r="AK213" s="143">
        <f t="shared" si="24"/>
        <v>0</v>
      </c>
      <c r="AL213" s="20" t="str">
        <f t="shared" si="25"/>
        <v/>
      </c>
      <c r="AM213" t="e">
        <f t="shared" si="26"/>
        <v>#N/A</v>
      </c>
      <c r="AN213" t="str">
        <f t="shared" si="27"/>
        <v>KAPW-IB-80150-01-12-2021-3204.2</v>
      </c>
    </row>
    <row r="214" spans="1:40" ht="20.100000000000001" hidden="1" customHeight="1" x14ac:dyDescent="0.25">
      <c r="A214" s="14">
        <v>211</v>
      </c>
      <c r="B214" s="35"/>
      <c r="C214" s="6" t="s">
        <v>838</v>
      </c>
      <c r="D214" s="15">
        <v>44532</v>
      </c>
      <c r="E214" s="14" t="s">
        <v>1132</v>
      </c>
      <c r="F214" s="14" t="s">
        <v>1133</v>
      </c>
      <c r="G214" s="6">
        <v>18200</v>
      </c>
      <c r="H214" s="6" t="s">
        <v>1861</v>
      </c>
      <c r="I214" s="6"/>
      <c r="J214" s="16">
        <v>3906.9029999999998</v>
      </c>
      <c r="K214" s="14">
        <v>2.0499999999999998</v>
      </c>
      <c r="L214" s="126">
        <v>0</v>
      </c>
      <c r="M214" s="126">
        <v>0</v>
      </c>
      <c r="N214" s="6" t="s">
        <v>557</v>
      </c>
      <c r="O214" s="6" t="s">
        <v>1339</v>
      </c>
      <c r="P214" s="19">
        <v>6704334</v>
      </c>
      <c r="Q214" s="6"/>
      <c r="R214" s="19">
        <v>1455818</v>
      </c>
      <c r="S214" s="6"/>
      <c r="T214" s="14"/>
      <c r="U214" s="21">
        <v>45262</v>
      </c>
      <c r="V214" s="6"/>
      <c r="W214" s="6"/>
      <c r="X214" s="6"/>
      <c r="Y214" s="23"/>
      <c r="Z214" s="6"/>
      <c r="AA214" s="6"/>
      <c r="AB214" s="21">
        <f t="shared" si="21"/>
        <v>45202</v>
      </c>
      <c r="AC214" s="6"/>
      <c r="AD214" s="14"/>
      <c r="AE214" s="6"/>
      <c r="AF214" s="6"/>
      <c r="AG214" s="6"/>
      <c r="AH214" s="6" t="s">
        <v>1517</v>
      </c>
      <c r="AI214" s="143">
        <f t="shared" si="22"/>
        <v>368.37</v>
      </c>
      <c r="AJ214" s="143">
        <f t="shared" si="23"/>
        <v>79.989999999999995</v>
      </c>
      <c r="AK214" s="143">
        <f t="shared" si="24"/>
        <v>0</v>
      </c>
      <c r="AL214" s="20" t="str">
        <f t="shared" si="25"/>
        <v/>
      </c>
      <c r="AM214" t="e">
        <f t="shared" si="26"/>
        <v>#N/A</v>
      </c>
      <c r="AN214" t="str">
        <f t="shared" si="27"/>
        <v>KAPW-IB-81108-02-12-2021-3906.903</v>
      </c>
    </row>
    <row r="215" spans="1:40" ht="20.100000000000001" hidden="1" customHeight="1" x14ac:dyDescent="0.25">
      <c r="A215" s="14">
        <v>212</v>
      </c>
      <c r="B215" s="35"/>
      <c r="C215" s="6" t="s">
        <v>839</v>
      </c>
      <c r="D215" s="15">
        <v>44533</v>
      </c>
      <c r="E215" s="14" t="s">
        <v>1132</v>
      </c>
      <c r="F215" s="14" t="s">
        <v>1133</v>
      </c>
      <c r="G215" s="6">
        <v>1500</v>
      </c>
      <c r="H215" s="6" t="s">
        <v>1861</v>
      </c>
      <c r="I215" s="6"/>
      <c r="J215" s="16">
        <v>3204.16</v>
      </c>
      <c r="K215" s="14">
        <v>9.4742999999999995</v>
      </c>
      <c r="L215" s="126">
        <v>0</v>
      </c>
      <c r="M215" s="126">
        <v>0</v>
      </c>
      <c r="N215" s="6" t="s">
        <v>412</v>
      </c>
      <c r="O215" s="6" t="s">
        <v>1340</v>
      </c>
      <c r="P215" s="19">
        <v>2550040</v>
      </c>
      <c r="Q215" s="6"/>
      <c r="R215" s="19">
        <v>945483</v>
      </c>
      <c r="S215" s="6"/>
      <c r="T215" s="14">
        <v>139572015</v>
      </c>
      <c r="U215" s="21">
        <v>45263</v>
      </c>
      <c r="V215" s="6"/>
      <c r="W215" s="6"/>
      <c r="X215" s="6"/>
      <c r="Y215" s="23"/>
      <c r="Z215" s="6"/>
      <c r="AA215" s="6"/>
      <c r="AB215" s="21">
        <f t="shared" si="21"/>
        <v>45203</v>
      </c>
      <c r="AC215" s="6"/>
      <c r="AD215" s="14"/>
      <c r="AE215" s="6"/>
      <c r="AF215" s="6"/>
      <c r="AG215" s="6"/>
      <c r="AH215" s="6" t="s">
        <v>434</v>
      </c>
      <c r="AI215" s="143">
        <f t="shared" si="22"/>
        <v>1700.0266666666666</v>
      </c>
      <c r="AJ215" s="143">
        <f t="shared" si="23"/>
        <v>630.322</v>
      </c>
      <c r="AK215" s="143">
        <f t="shared" si="24"/>
        <v>0</v>
      </c>
      <c r="AL215" s="20" t="str">
        <f t="shared" si="25"/>
        <v/>
      </c>
      <c r="AM215" t="e">
        <f t="shared" si="26"/>
        <v>#N/A</v>
      </c>
      <c r="AN215" t="str">
        <f t="shared" si="27"/>
        <v>KAPW-IB-81771-03-12-2021-3204.16</v>
      </c>
    </row>
    <row r="216" spans="1:40" ht="20.100000000000001" hidden="1" customHeight="1" x14ac:dyDescent="0.25">
      <c r="A216" s="14">
        <v>213</v>
      </c>
      <c r="B216" s="35"/>
      <c r="C216" s="6" t="s">
        <v>840</v>
      </c>
      <c r="D216" s="15">
        <v>44533</v>
      </c>
      <c r="E216" s="14" t="s">
        <v>1132</v>
      </c>
      <c r="F216" s="14" t="s">
        <v>1133</v>
      </c>
      <c r="G216" s="6">
        <v>24480</v>
      </c>
      <c r="H216" s="6" t="s">
        <v>1861</v>
      </c>
      <c r="I216" s="6"/>
      <c r="J216" s="16">
        <v>5402.33</v>
      </c>
      <c r="K216" s="14">
        <v>1.64</v>
      </c>
      <c r="L216" s="126">
        <v>0</v>
      </c>
      <c r="M216" s="126">
        <v>0</v>
      </c>
      <c r="N216" s="6" t="s">
        <v>1324</v>
      </c>
      <c r="O216" s="6" t="s">
        <v>1269</v>
      </c>
      <c r="P216" s="19">
        <v>7203729.5999999996</v>
      </c>
      <c r="Q216" s="6"/>
      <c r="R216" s="19">
        <v>3062937.6000000001</v>
      </c>
      <c r="S216" s="6"/>
      <c r="T216" s="14"/>
      <c r="U216" s="21">
        <v>45263</v>
      </c>
      <c r="V216" s="6"/>
      <c r="W216" s="6"/>
      <c r="X216" s="6"/>
      <c r="Y216" s="23"/>
      <c r="Z216" s="6"/>
      <c r="AA216" s="6"/>
      <c r="AB216" s="21">
        <f t="shared" si="21"/>
        <v>45203</v>
      </c>
      <c r="AC216" s="6"/>
      <c r="AD216" s="14" t="s">
        <v>1515</v>
      </c>
      <c r="AE216" s="6"/>
      <c r="AF216" s="6"/>
      <c r="AG216" s="6"/>
      <c r="AH216" s="6" t="s">
        <v>1513</v>
      </c>
      <c r="AI216" s="143">
        <f t="shared" si="22"/>
        <v>294.27</v>
      </c>
      <c r="AJ216" s="143">
        <f t="shared" si="23"/>
        <v>125.12</v>
      </c>
      <c r="AK216" s="143">
        <f t="shared" si="24"/>
        <v>0</v>
      </c>
      <c r="AL216" s="20" t="str">
        <f t="shared" si="25"/>
        <v/>
      </c>
      <c r="AM216" t="e">
        <f t="shared" si="26"/>
        <v>#N/A</v>
      </c>
      <c r="AN216" t="str">
        <f t="shared" si="27"/>
        <v>KAPE-IB-101874-03-12-2021-5402.33</v>
      </c>
    </row>
    <row r="217" spans="1:40" ht="20.100000000000001" hidden="1" customHeight="1" x14ac:dyDescent="0.25">
      <c r="A217" s="14">
        <v>214</v>
      </c>
      <c r="B217" s="35"/>
      <c r="C217" s="6" t="s">
        <v>841</v>
      </c>
      <c r="D217" s="15">
        <v>44536</v>
      </c>
      <c r="E217" s="14" t="s">
        <v>1132</v>
      </c>
      <c r="F217" s="14" t="s">
        <v>1133</v>
      </c>
      <c r="G217" s="6">
        <v>12145</v>
      </c>
      <c r="H217" s="6" t="s">
        <v>1861</v>
      </c>
      <c r="I217" s="6"/>
      <c r="J217" s="16">
        <v>5407.52</v>
      </c>
      <c r="K217" s="14">
        <v>5.8258000000000001</v>
      </c>
      <c r="L217" s="126">
        <v>0</v>
      </c>
      <c r="M217" s="126">
        <v>0</v>
      </c>
      <c r="N217" s="6" t="s">
        <v>1378</v>
      </c>
      <c r="O217" s="6" t="s">
        <v>1341</v>
      </c>
      <c r="P217" s="19">
        <v>12768038.5</v>
      </c>
      <c r="Q217" s="6"/>
      <c r="R217" s="19">
        <v>4733999.55</v>
      </c>
      <c r="S217" s="6"/>
      <c r="T217" s="14"/>
      <c r="U217" s="21">
        <v>45266</v>
      </c>
      <c r="V217" s="6"/>
      <c r="W217" s="6"/>
      <c r="X217" s="6"/>
      <c r="Y217" s="23"/>
      <c r="Z217" s="6"/>
      <c r="AA217" s="6"/>
      <c r="AB217" s="21">
        <f t="shared" si="21"/>
        <v>45206</v>
      </c>
      <c r="AC217" s="6"/>
      <c r="AD217" s="14" t="s">
        <v>1515</v>
      </c>
      <c r="AE217" s="6"/>
      <c r="AF217" s="6"/>
      <c r="AG217" s="6"/>
      <c r="AH217" s="6" t="s">
        <v>1516</v>
      </c>
      <c r="AI217" s="143">
        <f t="shared" si="22"/>
        <v>1051.3</v>
      </c>
      <c r="AJ217" s="143">
        <f t="shared" si="23"/>
        <v>389.78999999999996</v>
      </c>
      <c r="AK217" s="143">
        <f t="shared" si="24"/>
        <v>0</v>
      </c>
      <c r="AL217" s="20" t="str">
        <f t="shared" si="25"/>
        <v/>
      </c>
      <c r="AM217" t="e">
        <f t="shared" si="26"/>
        <v>#N/A</v>
      </c>
      <c r="AN217" t="str">
        <f t="shared" si="27"/>
        <v>KAPW-IB-83496-06-12-2021-5407.52</v>
      </c>
    </row>
    <row r="218" spans="1:40" ht="20.100000000000001" hidden="1" customHeight="1" x14ac:dyDescent="0.25">
      <c r="A218" s="14">
        <v>215</v>
      </c>
      <c r="B218" s="35"/>
      <c r="C218" s="6" t="s">
        <v>842</v>
      </c>
      <c r="D218" s="15">
        <v>44536</v>
      </c>
      <c r="E218" s="14" t="s">
        <v>1132</v>
      </c>
      <c r="F218" s="161" t="s">
        <v>1133</v>
      </c>
      <c r="G218" s="6">
        <v>19874.400000000001</v>
      </c>
      <c r="H218" s="6" t="s">
        <v>1861</v>
      </c>
      <c r="I218" s="6"/>
      <c r="J218" s="16">
        <v>5205.13</v>
      </c>
      <c r="K218" s="14">
        <v>3.3</v>
      </c>
      <c r="L218" s="126">
        <v>0</v>
      </c>
      <c r="M218" s="126">
        <v>0</v>
      </c>
      <c r="N218" s="6" t="s">
        <v>625</v>
      </c>
      <c r="O218" s="6" t="s">
        <v>1290</v>
      </c>
      <c r="P218" s="19">
        <v>11835280</v>
      </c>
      <c r="Q218" s="6"/>
      <c r="R218" s="19">
        <v>2849757</v>
      </c>
      <c r="S218" s="6"/>
      <c r="T218" s="14">
        <v>139572024</v>
      </c>
      <c r="U218" s="21">
        <v>45266</v>
      </c>
      <c r="V218" s="6"/>
      <c r="W218" s="6"/>
      <c r="X218" s="6"/>
      <c r="Y218" s="23"/>
      <c r="Z218" s="6"/>
      <c r="AA218" s="6"/>
      <c r="AB218" s="21">
        <f t="shared" si="21"/>
        <v>45206</v>
      </c>
      <c r="AC218" s="6"/>
      <c r="AD218" s="14"/>
      <c r="AE218" s="6"/>
      <c r="AF218" s="6"/>
      <c r="AG218" s="6"/>
      <c r="AH218" s="6" t="s">
        <v>1513</v>
      </c>
      <c r="AI218" s="143">
        <f t="shared" si="22"/>
        <v>595.50376363563169</v>
      </c>
      <c r="AJ218" s="143">
        <f t="shared" si="23"/>
        <v>143.38832870426276</v>
      </c>
      <c r="AK218" s="143">
        <f t="shared" si="24"/>
        <v>0</v>
      </c>
      <c r="AL218" s="20" t="str">
        <f t="shared" si="25"/>
        <v/>
      </c>
      <c r="AM218" t="e">
        <f t="shared" si="26"/>
        <v>#N/A</v>
      </c>
      <c r="AN218" t="str">
        <f t="shared" si="27"/>
        <v>KAPE-IB-103482-06-12-2021-5205.13</v>
      </c>
    </row>
    <row r="219" spans="1:40" ht="20.100000000000001" hidden="1" customHeight="1" x14ac:dyDescent="0.25">
      <c r="A219" s="14">
        <v>216</v>
      </c>
      <c r="B219" s="35"/>
      <c r="C219" s="6" t="s">
        <v>843</v>
      </c>
      <c r="D219" s="15">
        <v>44536</v>
      </c>
      <c r="E219" s="14" t="s">
        <v>1132</v>
      </c>
      <c r="F219" s="161" t="s">
        <v>1133</v>
      </c>
      <c r="G219" s="6">
        <v>19847.7</v>
      </c>
      <c r="H219" s="6" t="s">
        <v>1861</v>
      </c>
      <c r="I219" s="6"/>
      <c r="J219" s="16">
        <v>5205.13</v>
      </c>
      <c r="K219" s="14">
        <v>3.3</v>
      </c>
      <c r="L219" s="126">
        <v>0</v>
      </c>
      <c r="M219" s="126">
        <v>0</v>
      </c>
      <c r="N219" s="6" t="s">
        <v>625</v>
      </c>
      <c r="O219" s="6" t="s">
        <v>1290</v>
      </c>
      <c r="P219" s="19">
        <v>11819380</v>
      </c>
      <c r="Q219" s="6"/>
      <c r="R219" s="19">
        <v>2845929</v>
      </c>
      <c r="S219" s="6"/>
      <c r="T219" s="14">
        <v>139572023</v>
      </c>
      <c r="U219" s="21">
        <v>45266</v>
      </c>
      <c r="V219" s="6"/>
      <c r="W219" s="6"/>
      <c r="X219" s="6"/>
      <c r="Y219" s="23"/>
      <c r="Z219" s="6"/>
      <c r="AA219" s="6"/>
      <c r="AB219" s="21">
        <f t="shared" si="21"/>
        <v>45206</v>
      </c>
      <c r="AC219" s="6"/>
      <c r="AD219" s="14"/>
      <c r="AE219" s="6"/>
      <c r="AF219" s="6"/>
      <c r="AG219" s="6"/>
      <c r="AH219" s="6" t="s">
        <v>1513</v>
      </c>
      <c r="AI219" s="143">
        <f t="shared" si="22"/>
        <v>595.5037611410894</v>
      </c>
      <c r="AJ219" s="143">
        <f t="shared" si="23"/>
        <v>143.38835230278571</v>
      </c>
      <c r="AK219" s="143">
        <f t="shared" si="24"/>
        <v>0</v>
      </c>
      <c r="AL219" s="20" t="str">
        <f t="shared" si="25"/>
        <v/>
      </c>
      <c r="AM219" t="e">
        <f t="shared" si="26"/>
        <v>#N/A</v>
      </c>
      <c r="AN219" t="str">
        <f t="shared" si="27"/>
        <v>KAPE-IB-103549-06-12-2021-5205.13</v>
      </c>
    </row>
    <row r="220" spans="1:40" ht="20.100000000000001" hidden="1" customHeight="1" x14ac:dyDescent="0.25">
      <c r="A220" s="14">
        <v>217</v>
      </c>
      <c r="B220" s="35"/>
      <c r="C220" s="6" t="s">
        <v>564</v>
      </c>
      <c r="D220" s="15">
        <v>44543</v>
      </c>
      <c r="E220" s="14" t="s">
        <v>1132</v>
      </c>
      <c r="F220" s="14" t="s">
        <v>1133</v>
      </c>
      <c r="G220" s="6">
        <v>2002.9</v>
      </c>
      <c r="H220" s="6" t="s">
        <v>1861</v>
      </c>
      <c r="I220" s="6"/>
      <c r="J220" s="16">
        <v>5210.49</v>
      </c>
      <c r="K220" s="14">
        <v>10.8268</v>
      </c>
      <c r="L220" s="126">
        <v>0</v>
      </c>
      <c r="M220" s="126">
        <v>0</v>
      </c>
      <c r="N220" s="6" t="s">
        <v>532</v>
      </c>
      <c r="O220" s="6" t="s">
        <v>565</v>
      </c>
      <c r="P220" s="19">
        <v>3939724.3290000004</v>
      </c>
      <c r="Q220" s="6"/>
      <c r="R220" s="19">
        <v>1227957.9610000001</v>
      </c>
      <c r="S220" s="6"/>
      <c r="T220" s="14"/>
      <c r="U220" s="21">
        <v>45273</v>
      </c>
      <c r="V220" s="6"/>
      <c r="W220" s="6"/>
      <c r="X220" s="6"/>
      <c r="Y220" s="23"/>
      <c r="Z220" s="6"/>
      <c r="AA220" s="6"/>
      <c r="AB220" s="21">
        <f t="shared" si="21"/>
        <v>45213</v>
      </c>
      <c r="AC220" s="6"/>
      <c r="AD220" s="14" t="s">
        <v>1515</v>
      </c>
      <c r="AE220" s="6"/>
      <c r="AF220" s="6"/>
      <c r="AG220" s="6"/>
      <c r="AH220" s="6" t="s">
        <v>1516</v>
      </c>
      <c r="AI220" s="143">
        <f t="shared" si="22"/>
        <v>1967.01</v>
      </c>
      <c r="AJ220" s="143">
        <f t="shared" si="23"/>
        <v>613.09</v>
      </c>
      <c r="AK220" s="143">
        <f t="shared" si="24"/>
        <v>0</v>
      </c>
      <c r="AL220" s="20" t="str">
        <f t="shared" si="25"/>
        <v/>
      </c>
      <c r="AM220" t="e">
        <f t="shared" si="26"/>
        <v>#N/A</v>
      </c>
      <c r="AN220" t="str">
        <f t="shared" si="27"/>
        <v>KPAF-IB-30892-13-12-2021-5210.49</v>
      </c>
    </row>
    <row r="221" spans="1:40" ht="20.100000000000001" hidden="1" customHeight="1" x14ac:dyDescent="0.25">
      <c r="A221" s="14">
        <v>218</v>
      </c>
      <c r="B221" s="35"/>
      <c r="C221" s="6" t="s">
        <v>844</v>
      </c>
      <c r="D221" s="15">
        <v>44544</v>
      </c>
      <c r="E221" s="14" t="s">
        <v>1132</v>
      </c>
      <c r="F221" s="14" t="s">
        <v>1133</v>
      </c>
      <c r="G221" s="6">
        <v>24480</v>
      </c>
      <c r="H221" s="6" t="s">
        <v>1861</v>
      </c>
      <c r="I221" s="6"/>
      <c r="J221" s="16">
        <v>5402.33</v>
      </c>
      <c r="K221" s="14">
        <v>1.64</v>
      </c>
      <c r="L221" s="126">
        <v>0</v>
      </c>
      <c r="M221" s="126">
        <v>0</v>
      </c>
      <c r="N221" s="6" t="s">
        <v>1324</v>
      </c>
      <c r="O221" s="6" t="s">
        <v>1262</v>
      </c>
      <c r="P221" s="19">
        <v>7296019.2000000002</v>
      </c>
      <c r="Q221" s="6"/>
      <c r="R221" s="19">
        <v>3102105.6000000001</v>
      </c>
      <c r="S221" s="6"/>
      <c r="T221" s="14"/>
      <c r="U221" s="21">
        <v>45274</v>
      </c>
      <c r="V221" s="6"/>
      <c r="W221" s="6"/>
      <c r="X221" s="6"/>
      <c r="Y221" s="23"/>
      <c r="Z221" s="6"/>
      <c r="AA221" s="6"/>
      <c r="AB221" s="21">
        <f t="shared" si="21"/>
        <v>45214</v>
      </c>
      <c r="AC221" s="6"/>
      <c r="AD221" s="14" t="s">
        <v>1515</v>
      </c>
      <c r="AE221" s="6"/>
      <c r="AF221" s="6"/>
      <c r="AG221" s="6"/>
      <c r="AH221" s="6" t="s">
        <v>1513</v>
      </c>
      <c r="AI221" s="143">
        <f t="shared" si="22"/>
        <v>298.04000000000002</v>
      </c>
      <c r="AJ221" s="143">
        <f t="shared" si="23"/>
        <v>126.72</v>
      </c>
      <c r="AK221" s="143">
        <f t="shared" si="24"/>
        <v>0</v>
      </c>
      <c r="AL221" s="20" t="str">
        <f t="shared" si="25"/>
        <v/>
      </c>
      <c r="AM221" t="e">
        <f t="shared" si="26"/>
        <v>#N/A</v>
      </c>
      <c r="AN221" t="str">
        <f t="shared" si="27"/>
        <v>KAPE-IB-108499-14-12-2021-5402.33</v>
      </c>
    </row>
    <row r="222" spans="1:40" ht="20.100000000000001" hidden="1" customHeight="1" x14ac:dyDescent="0.25">
      <c r="A222" s="14">
        <v>219</v>
      </c>
      <c r="B222" s="35"/>
      <c r="C222" s="6" t="s">
        <v>845</v>
      </c>
      <c r="D222" s="15">
        <v>44544</v>
      </c>
      <c r="E222" s="14" t="s">
        <v>563</v>
      </c>
      <c r="F222" s="14" t="s">
        <v>1133</v>
      </c>
      <c r="G222" s="6">
        <v>7532</v>
      </c>
      <c r="H222" s="6" t="s">
        <v>1861</v>
      </c>
      <c r="I222" s="6"/>
      <c r="J222" s="16">
        <v>5807.1019999999999</v>
      </c>
      <c r="K222" s="14">
        <v>3.6644999999999999</v>
      </c>
      <c r="L222" s="126">
        <v>0</v>
      </c>
      <c r="M222" s="126">
        <v>0</v>
      </c>
      <c r="N222" s="6" t="s">
        <v>563</v>
      </c>
      <c r="O222" s="6" t="s">
        <v>1342</v>
      </c>
      <c r="P222" s="19">
        <v>5015935.4000000004</v>
      </c>
      <c r="Q222" s="6"/>
      <c r="R222" s="19">
        <v>2032736.16</v>
      </c>
      <c r="S222" s="6"/>
      <c r="T222" s="14"/>
      <c r="U222" s="21">
        <v>45274</v>
      </c>
      <c r="V222" s="6"/>
      <c r="W222" s="6"/>
      <c r="X222" s="6"/>
      <c r="Y222" s="23"/>
      <c r="Z222" s="6"/>
      <c r="AA222" s="6"/>
      <c r="AB222" s="21">
        <f t="shared" si="21"/>
        <v>45214</v>
      </c>
      <c r="AC222" s="6"/>
      <c r="AD222" s="14" t="s">
        <v>1515</v>
      </c>
      <c r="AE222" s="6"/>
      <c r="AF222" s="6"/>
      <c r="AG222" s="6"/>
      <c r="AH222" s="6" t="s">
        <v>563</v>
      </c>
      <c r="AI222" s="143">
        <f t="shared" si="22"/>
        <v>665.95</v>
      </c>
      <c r="AJ222" s="143">
        <f t="shared" si="23"/>
        <v>269.88</v>
      </c>
      <c r="AK222" s="143">
        <f t="shared" si="24"/>
        <v>0</v>
      </c>
      <c r="AL222" s="20" t="str">
        <f t="shared" si="25"/>
        <v/>
      </c>
      <c r="AM222" t="e">
        <f t="shared" si="26"/>
        <v>#N/A</v>
      </c>
      <c r="AN222" t="str">
        <f t="shared" si="27"/>
        <v>KAPW-IB-88577-14-12-2021-5807.102</v>
      </c>
    </row>
    <row r="223" spans="1:40" ht="20.100000000000001" hidden="1" customHeight="1" x14ac:dyDescent="0.25">
      <c r="A223" s="14">
        <v>220</v>
      </c>
      <c r="B223" s="35"/>
      <c r="C223" s="6" t="s">
        <v>846</v>
      </c>
      <c r="D223" s="15">
        <v>44545</v>
      </c>
      <c r="E223" s="14" t="s">
        <v>1132</v>
      </c>
      <c r="F223" s="14" t="s">
        <v>1133</v>
      </c>
      <c r="G223" s="6">
        <v>36000</v>
      </c>
      <c r="H223" s="6" t="s">
        <v>1861</v>
      </c>
      <c r="I223" s="6"/>
      <c r="J223" s="16">
        <v>3809.9189999999999</v>
      </c>
      <c r="K223" s="14">
        <v>2.5</v>
      </c>
      <c r="L223" s="126">
        <v>0</v>
      </c>
      <c r="M223" s="126">
        <v>0</v>
      </c>
      <c r="N223" s="6" t="s">
        <v>557</v>
      </c>
      <c r="O223" s="6" t="s">
        <v>1343</v>
      </c>
      <c r="P223" s="19">
        <v>16374135</v>
      </c>
      <c r="Q223" s="6"/>
      <c r="R223" s="19">
        <v>6071071</v>
      </c>
      <c r="S223" s="6"/>
      <c r="T223" s="14">
        <v>139567796</v>
      </c>
      <c r="U223" s="21">
        <v>45275</v>
      </c>
      <c r="V223" s="6"/>
      <c r="W223" s="6"/>
      <c r="X223" s="6"/>
      <c r="Y223" s="23"/>
      <c r="Z223" s="6"/>
      <c r="AA223" s="6"/>
      <c r="AB223" s="21">
        <f t="shared" si="21"/>
        <v>45215</v>
      </c>
      <c r="AC223" s="6"/>
      <c r="AD223" s="14"/>
      <c r="AE223" s="6"/>
      <c r="AF223" s="6"/>
      <c r="AG223" s="6"/>
      <c r="AH223" s="6" t="s">
        <v>1517</v>
      </c>
      <c r="AI223" s="143">
        <f t="shared" si="22"/>
        <v>454.83708333333334</v>
      </c>
      <c r="AJ223" s="143">
        <f t="shared" si="23"/>
        <v>168.64086111111112</v>
      </c>
      <c r="AK223" s="143">
        <f t="shared" si="24"/>
        <v>0</v>
      </c>
      <c r="AL223" s="20" t="str">
        <f t="shared" si="25"/>
        <v/>
      </c>
      <c r="AM223" t="e">
        <f t="shared" si="26"/>
        <v>#N/A</v>
      </c>
      <c r="AN223" t="str">
        <f t="shared" si="27"/>
        <v>KPPI-IB-42167-15-12-2021-3809.919</v>
      </c>
    </row>
    <row r="224" spans="1:40" ht="20.100000000000001" hidden="1" customHeight="1" x14ac:dyDescent="0.25">
      <c r="A224" s="14">
        <v>221</v>
      </c>
      <c r="B224" s="35"/>
      <c r="C224" s="6" t="s">
        <v>847</v>
      </c>
      <c r="D224" s="15">
        <v>44546</v>
      </c>
      <c r="E224" s="14" t="s">
        <v>1132</v>
      </c>
      <c r="F224" s="14" t="s">
        <v>1133</v>
      </c>
      <c r="G224" s="6">
        <v>18000</v>
      </c>
      <c r="H224" s="6" t="s">
        <v>1861</v>
      </c>
      <c r="I224" s="6"/>
      <c r="J224" s="16">
        <v>3809.9189999999999</v>
      </c>
      <c r="K224" s="14">
        <v>2.5</v>
      </c>
      <c r="L224" s="126">
        <v>0</v>
      </c>
      <c r="M224" s="126">
        <v>0</v>
      </c>
      <c r="N224" s="6" t="s">
        <v>557</v>
      </c>
      <c r="O224" s="6" t="s">
        <v>1344</v>
      </c>
      <c r="P224" s="19">
        <v>8187120</v>
      </c>
      <c r="Q224" s="6"/>
      <c r="R224" s="19">
        <v>3035519.9999999995</v>
      </c>
      <c r="S224" s="6"/>
      <c r="T224" s="14"/>
      <c r="U224" s="21">
        <v>45276</v>
      </c>
      <c r="V224" s="6"/>
      <c r="W224" s="6"/>
      <c r="X224" s="6"/>
      <c r="Y224" s="23"/>
      <c r="Z224" s="6"/>
      <c r="AA224" s="6"/>
      <c r="AB224" s="21">
        <f t="shared" si="21"/>
        <v>45216</v>
      </c>
      <c r="AC224" s="6"/>
      <c r="AD224" s="14"/>
      <c r="AE224" s="6"/>
      <c r="AF224" s="6"/>
      <c r="AG224" s="6"/>
      <c r="AH224" s="6" t="s">
        <v>1517</v>
      </c>
      <c r="AI224" s="143">
        <f t="shared" si="22"/>
        <v>454.84</v>
      </c>
      <c r="AJ224" s="143">
        <f t="shared" si="23"/>
        <v>168.64</v>
      </c>
      <c r="AK224" s="143">
        <f t="shared" si="24"/>
        <v>0</v>
      </c>
      <c r="AL224" s="20" t="str">
        <f t="shared" si="25"/>
        <v/>
      </c>
      <c r="AM224" t="e">
        <f t="shared" si="26"/>
        <v>#N/A</v>
      </c>
      <c r="AN224" t="str">
        <f t="shared" si="27"/>
        <v>KPPI-IB-42182-16-12-2021-3809.919</v>
      </c>
    </row>
    <row r="225" spans="1:40" ht="20.100000000000001" hidden="1" customHeight="1" x14ac:dyDescent="0.25">
      <c r="A225" s="14">
        <v>222</v>
      </c>
      <c r="B225" s="35"/>
      <c r="C225" s="6" t="s">
        <v>848</v>
      </c>
      <c r="D225" s="15">
        <v>44546</v>
      </c>
      <c r="E225" s="14" t="s">
        <v>1132</v>
      </c>
      <c r="F225" s="14" t="s">
        <v>1133</v>
      </c>
      <c r="G225" s="6">
        <v>19600</v>
      </c>
      <c r="H225" s="6" t="s">
        <v>1861</v>
      </c>
      <c r="I225" s="6"/>
      <c r="J225" s="16">
        <v>3402.13</v>
      </c>
      <c r="K225" s="14" t="s">
        <v>1167</v>
      </c>
      <c r="L225" s="126">
        <v>0</v>
      </c>
      <c r="M225" s="126">
        <v>0</v>
      </c>
      <c r="N225" s="6" t="s">
        <v>557</v>
      </c>
      <c r="O225" s="6" t="s">
        <v>1345</v>
      </c>
      <c r="P225" s="19">
        <v>8005228</v>
      </c>
      <c r="Q225" s="6"/>
      <c r="R225" s="19">
        <v>2968028</v>
      </c>
      <c r="S225" s="6"/>
      <c r="T225" s="14"/>
      <c r="U225" s="21">
        <v>45276</v>
      </c>
      <c r="V225" s="6"/>
      <c r="W225" s="6"/>
      <c r="X225" s="6"/>
      <c r="Y225" s="23"/>
      <c r="Z225" s="6"/>
      <c r="AA225" s="6"/>
      <c r="AB225" s="21">
        <f t="shared" si="21"/>
        <v>45216</v>
      </c>
      <c r="AC225" s="6"/>
      <c r="AD225" s="14" t="s">
        <v>1515</v>
      </c>
      <c r="AE225" s="6"/>
      <c r="AF225" s="6"/>
      <c r="AG225" s="6"/>
      <c r="AH225" s="6" t="s">
        <v>1517</v>
      </c>
      <c r="AI225" s="143">
        <f t="shared" si="22"/>
        <v>408.43</v>
      </c>
      <c r="AJ225" s="143">
        <f t="shared" si="23"/>
        <v>151.43</v>
      </c>
      <c r="AK225" s="143">
        <f t="shared" si="24"/>
        <v>0</v>
      </c>
      <c r="AL225" s="20" t="str">
        <f t="shared" si="25"/>
        <v/>
      </c>
      <c r="AM225" t="e">
        <f t="shared" si="26"/>
        <v>#N/A</v>
      </c>
      <c r="AN225" t="str">
        <f t="shared" si="27"/>
        <v>KAPE-IB-111446-16-12-2021-3402.13</v>
      </c>
    </row>
    <row r="226" spans="1:40" ht="20.100000000000001" hidden="1" customHeight="1" x14ac:dyDescent="0.25">
      <c r="A226" s="14">
        <v>223</v>
      </c>
      <c r="B226" s="35"/>
      <c r="C226" s="6" t="s">
        <v>849</v>
      </c>
      <c r="D226" s="15">
        <v>44547</v>
      </c>
      <c r="E226" s="14" t="s">
        <v>1132</v>
      </c>
      <c r="F226" s="14" t="s">
        <v>1133</v>
      </c>
      <c r="G226" s="6">
        <v>24480</v>
      </c>
      <c r="H226" s="6" t="s">
        <v>1861</v>
      </c>
      <c r="I226" s="6"/>
      <c r="J226" s="16">
        <v>5402.33</v>
      </c>
      <c r="K226" s="14">
        <v>1.64</v>
      </c>
      <c r="L226" s="126">
        <v>0</v>
      </c>
      <c r="M226" s="126">
        <v>0</v>
      </c>
      <c r="N226" s="6" t="s">
        <v>1324</v>
      </c>
      <c r="O226" s="6" t="s">
        <v>1269</v>
      </c>
      <c r="P226" s="19">
        <v>7308259.2000000002</v>
      </c>
      <c r="Q226" s="6"/>
      <c r="R226" s="19">
        <v>3107491.1999999997</v>
      </c>
      <c r="S226" s="6"/>
      <c r="T226" s="14"/>
      <c r="U226" s="21">
        <v>45277</v>
      </c>
      <c r="V226" s="6"/>
      <c r="W226" s="6"/>
      <c r="X226" s="6"/>
      <c r="Y226" s="23"/>
      <c r="Z226" s="6"/>
      <c r="AA226" s="6"/>
      <c r="AB226" s="21">
        <f t="shared" si="21"/>
        <v>45217</v>
      </c>
      <c r="AC226" s="6"/>
      <c r="AD226" s="14" t="s">
        <v>1515</v>
      </c>
      <c r="AE226" s="6"/>
      <c r="AF226" s="6"/>
      <c r="AG226" s="6"/>
      <c r="AH226" s="6" t="s">
        <v>1513</v>
      </c>
      <c r="AI226" s="143">
        <f t="shared" si="22"/>
        <v>298.54000000000002</v>
      </c>
      <c r="AJ226" s="143">
        <f t="shared" si="23"/>
        <v>126.93999999999998</v>
      </c>
      <c r="AK226" s="143">
        <f t="shared" si="24"/>
        <v>0</v>
      </c>
      <c r="AL226" s="20" t="str">
        <f t="shared" si="25"/>
        <v/>
      </c>
      <c r="AM226" t="e">
        <f t="shared" si="26"/>
        <v>#N/A</v>
      </c>
      <c r="AN226" t="str">
        <f t="shared" si="27"/>
        <v>KAPE-IB-111629-17-12-2021-5402.33</v>
      </c>
    </row>
    <row r="227" spans="1:40" ht="20.100000000000001" hidden="1" customHeight="1" x14ac:dyDescent="0.25">
      <c r="A227" s="14">
        <v>224</v>
      </c>
      <c r="B227" s="35"/>
      <c r="C227" s="6" t="s">
        <v>850</v>
      </c>
      <c r="D227" s="15">
        <v>44548</v>
      </c>
      <c r="E227" s="14" t="s">
        <v>1132</v>
      </c>
      <c r="F227" s="14" t="s">
        <v>1133</v>
      </c>
      <c r="G227" s="6">
        <v>18144</v>
      </c>
      <c r="H227" s="6" t="s">
        <v>1861</v>
      </c>
      <c r="I227" s="6"/>
      <c r="J227" s="16">
        <v>5205.2700000000004</v>
      </c>
      <c r="K227" s="14">
        <v>6.52</v>
      </c>
      <c r="L227" s="126">
        <v>0</v>
      </c>
      <c r="M227" s="126">
        <v>0</v>
      </c>
      <c r="N227" s="6" t="s">
        <v>625</v>
      </c>
      <c r="O227" s="6" t="s">
        <v>1346</v>
      </c>
      <c r="P227" s="19">
        <v>21534750.720000003</v>
      </c>
      <c r="Q227" s="6"/>
      <c r="R227" s="19">
        <v>5185192.3199999994</v>
      </c>
      <c r="S227" s="6"/>
      <c r="T227" s="14"/>
      <c r="U227" s="21">
        <v>45278</v>
      </c>
      <c r="V227" s="6"/>
      <c r="W227" s="6"/>
      <c r="X227" s="6"/>
      <c r="Y227" s="23"/>
      <c r="Z227" s="6"/>
      <c r="AA227" s="6"/>
      <c r="AB227" s="21">
        <f t="shared" si="21"/>
        <v>45218</v>
      </c>
      <c r="AC227" s="6"/>
      <c r="AD227" s="14"/>
      <c r="AE227" s="6"/>
      <c r="AF227" s="6"/>
      <c r="AG227" s="6"/>
      <c r="AH227" s="6" t="s">
        <v>1513</v>
      </c>
      <c r="AI227" s="143">
        <f t="shared" si="22"/>
        <v>1186.8800000000001</v>
      </c>
      <c r="AJ227" s="143">
        <f t="shared" si="23"/>
        <v>285.77999999999997</v>
      </c>
      <c r="AK227" s="143">
        <f t="shared" si="24"/>
        <v>0</v>
      </c>
      <c r="AL227" s="20" t="str">
        <f t="shared" si="25"/>
        <v/>
      </c>
      <c r="AM227" t="e">
        <f t="shared" si="26"/>
        <v>#N/A</v>
      </c>
      <c r="AN227" t="str">
        <f t="shared" si="27"/>
        <v>KAPE-IB-112508-18-12-2021-5205.27</v>
      </c>
    </row>
    <row r="228" spans="1:40" ht="20.100000000000001" hidden="1" customHeight="1" x14ac:dyDescent="0.25">
      <c r="A228" s="14">
        <v>225</v>
      </c>
      <c r="B228" s="35"/>
      <c r="C228" s="6" t="s">
        <v>851</v>
      </c>
      <c r="D228" s="15">
        <v>44548</v>
      </c>
      <c r="E228" s="14" t="s">
        <v>1132</v>
      </c>
      <c r="F228" s="14" t="s">
        <v>1133</v>
      </c>
      <c r="G228" s="6">
        <v>18144</v>
      </c>
      <c r="H228" s="6" t="s">
        <v>1861</v>
      </c>
      <c r="I228" s="6"/>
      <c r="J228" s="16">
        <v>5205.2700000000004</v>
      </c>
      <c r="K228" s="14">
        <v>6.52</v>
      </c>
      <c r="L228" s="126">
        <v>0</v>
      </c>
      <c r="M228" s="126">
        <v>0</v>
      </c>
      <c r="N228" s="6" t="s">
        <v>625</v>
      </c>
      <c r="O228" s="6" t="s">
        <v>1248</v>
      </c>
      <c r="P228" s="19">
        <v>21534750.720000003</v>
      </c>
      <c r="Q228" s="6"/>
      <c r="R228" s="19">
        <v>5186280.96</v>
      </c>
      <c r="S228" s="6"/>
      <c r="T228" s="14"/>
      <c r="U228" s="21">
        <v>45278</v>
      </c>
      <c r="V228" s="6"/>
      <c r="W228" s="6"/>
      <c r="X228" s="6"/>
      <c r="Y228" s="23"/>
      <c r="Z228" s="6"/>
      <c r="AA228" s="6"/>
      <c r="AB228" s="21">
        <f t="shared" si="21"/>
        <v>45218</v>
      </c>
      <c r="AC228" s="6"/>
      <c r="AD228" s="14"/>
      <c r="AE228" s="6"/>
      <c r="AF228" s="6"/>
      <c r="AG228" s="6"/>
      <c r="AH228" s="6" t="s">
        <v>1513</v>
      </c>
      <c r="AI228" s="143">
        <f t="shared" si="22"/>
        <v>1186.8800000000001</v>
      </c>
      <c r="AJ228" s="143">
        <f t="shared" si="23"/>
        <v>285.83999999999997</v>
      </c>
      <c r="AK228" s="143">
        <f t="shared" si="24"/>
        <v>0</v>
      </c>
      <c r="AL228" s="20" t="str">
        <f t="shared" si="25"/>
        <v/>
      </c>
      <c r="AM228" t="e">
        <f t="shared" si="26"/>
        <v>#N/A</v>
      </c>
      <c r="AN228" t="str">
        <f t="shared" si="27"/>
        <v>KAPE-IB-112505-18-12-2021-5205.27</v>
      </c>
    </row>
    <row r="229" spans="1:40" ht="20.100000000000001" hidden="1" customHeight="1" x14ac:dyDescent="0.25">
      <c r="A229" s="14">
        <v>226</v>
      </c>
      <c r="B229" s="35"/>
      <c r="C229" s="6" t="s">
        <v>852</v>
      </c>
      <c r="D229" s="15">
        <v>44553</v>
      </c>
      <c r="E229" s="14" t="s">
        <v>1132</v>
      </c>
      <c r="F229" s="14" t="s">
        <v>1133</v>
      </c>
      <c r="G229" s="6">
        <v>24480</v>
      </c>
      <c r="H229" s="6" t="s">
        <v>1861</v>
      </c>
      <c r="I229" s="6"/>
      <c r="J229" s="16">
        <v>5402.33</v>
      </c>
      <c r="K229" s="14">
        <v>1.85</v>
      </c>
      <c r="L229" s="126">
        <v>0</v>
      </c>
      <c r="M229" s="126">
        <v>0</v>
      </c>
      <c r="N229" s="6" t="s">
        <v>1324</v>
      </c>
      <c r="O229" s="6" t="s">
        <v>1282</v>
      </c>
      <c r="P229" s="19">
        <v>8246332.8000000007</v>
      </c>
      <c r="Q229" s="6"/>
      <c r="R229" s="19">
        <v>3506270.4</v>
      </c>
      <c r="S229" s="6"/>
      <c r="T229" s="14"/>
      <c r="U229" s="21">
        <v>45283</v>
      </c>
      <c r="V229" s="6"/>
      <c r="W229" s="6"/>
      <c r="X229" s="6"/>
      <c r="Y229" s="23"/>
      <c r="Z229" s="6"/>
      <c r="AA229" s="6"/>
      <c r="AB229" s="21">
        <f t="shared" si="21"/>
        <v>45223</v>
      </c>
      <c r="AC229" s="6"/>
      <c r="AD229" s="14" t="s">
        <v>1515</v>
      </c>
      <c r="AE229" s="6"/>
      <c r="AF229" s="6"/>
      <c r="AG229" s="6"/>
      <c r="AH229" s="6" t="s">
        <v>1513</v>
      </c>
      <c r="AI229" s="143">
        <f t="shared" si="22"/>
        <v>336.86</v>
      </c>
      <c r="AJ229" s="143">
        <f t="shared" si="23"/>
        <v>143.22999999999999</v>
      </c>
      <c r="AK229" s="143">
        <f t="shared" si="24"/>
        <v>0</v>
      </c>
      <c r="AL229" s="20" t="str">
        <f t="shared" si="25"/>
        <v/>
      </c>
      <c r="AM229" t="e">
        <f t="shared" si="26"/>
        <v>#N/A</v>
      </c>
      <c r="AN229" t="str">
        <f t="shared" si="27"/>
        <v>KAPE-IB-115712-23-12-2021-5402.33</v>
      </c>
    </row>
    <row r="230" spans="1:40" ht="20.100000000000001" hidden="1" customHeight="1" x14ac:dyDescent="0.25">
      <c r="A230" s="14">
        <v>227</v>
      </c>
      <c r="B230" s="35"/>
      <c r="C230" s="6" t="s">
        <v>853</v>
      </c>
      <c r="D230" s="15">
        <v>44554</v>
      </c>
      <c r="E230" s="14" t="s">
        <v>1132</v>
      </c>
      <c r="F230" s="14" t="s">
        <v>1133</v>
      </c>
      <c r="G230" s="6">
        <v>6300</v>
      </c>
      <c r="H230" s="6" t="s">
        <v>1861</v>
      </c>
      <c r="I230" s="6"/>
      <c r="J230" s="16">
        <v>3204.16</v>
      </c>
      <c r="K230" s="14">
        <v>7.4508000000000001</v>
      </c>
      <c r="L230" s="126">
        <v>0</v>
      </c>
      <c r="M230" s="126">
        <v>0</v>
      </c>
      <c r="N230" s="6" t="s">
        <v>412</v>
      </c>
      <c r="O230" s="6" t="s">
        <v>1347</v>
      </c>
      <c r="P230" s="19">
        <v>8551999</v>
      </c>
      <c r="Q230" s="6"/>
      <c r="R230" s="19">
        <v>3170842</v>
      </c>
      <c r="S230" s="6"/>
      <c r="T230" s="14">
        <v>139567810</v>
      </c>
      <c r="U230" s="21">
        <v>45284</v>
      </c>
      <c r="V230" s="6"/>
      <c r="W230" s="6"/>
      <c r="X230" s="6"/>
      <c r="Y230" s="23"/>
      <c r="Z230" s="6"/>
      <c r="AA230" s="6"/>
      <c r="AB230" s="21">
        <f t="shared" si="21"/>
        <v>45224</v>
      </c>
      <c r="AC230" s="6"/>
      <c r="AD230" s="14"/>
      <c r="AE230" s="6"/>
      <c r="AF230" s="6"/>
      <c r="AG230" s="6"/>
      <c r="AH230" s="6" t="s">
        <v>434</v>
      </c>
      <c r="AI230" s="143">
        <f t="shared" si="22"/>
        <v>1357.4601587301588</v>
      </c>
      <c r="AJ230" s="143">
        <f t="shared" si="23"/>
        <v>503.30825396825395</v>
      </c>
      <c r="AK230" s="143">
        <f t="shared" si="24"/>
        <v>0</v>
      </c>
      <c r="AL230" s="20" t="str">
        <f t="shared" si="25"/>
        <v/>
      </c>
      <c r="AM230" t="e">
        <f t="shared" si="26"/>
        <v>#N/A</v>
      </c>
      <c r="AN230" t="str">
        <f t="shared" si="27"/>
        <v>KAPE-IB-116715-24-12-2021-3204.16</v>
      </c>
    </row>
    <row r="231" spans="1:40" ht="20.100000000000001" hidden="1" customHeight="1" x14ac:dyDescent="0.25">
      <c r="A231" s="14">
        <v>228</v>
      </c>
      <c r="B231" s="35"/>
      <c r="C231" s="6" t="s">
        <v>854</v>
      </c>
      <c r="D231" s="15">
        <v>44554</v>
      </c>
      <c r="E231" s="14" t="s">
        <v>1132</v>
      </c>
      <c r="F231" s="14" t="s">
        <v>1133</v>
      </c>
      <c r="G231" s="6">
        <v>8000</v>
      </c>
      <c r="H231" s="6" t="s">
        <v>1861</v>
      </c>
      <c r="I231" s="6"/>
      <c r="J231" s="16">
        <v>3204.16</v>
      </c>
      <c r="K231" s="14">
        <v>5.9569999999999999</v>
      </c>
      <c r="L231" s="126">
        <v>0</v>
      </c>
      <c r="M231" s="126">
        <v>0</v>
      </c>
      <c r="N231" s="6" t="s">
        <v>412</v>
      </c>
      <c r="O231" s="6" t="s">
        <v>1348</v>
      </c>
      <c r="P231" s="19">
        <v>7989062</v>
      </c>
      <c r="Q231" s="6"/>
      <c r="R231" s="19">
        <v>2962121</v>
      </c>
      <c r="S231" s="6"/>
      <c r="T231" s="14">
        <v>139567809</v>
      </c>
      <c r="U231" s="21">
        <v>45284</v>
      </c>
      <c r="V231" s="6"/>
      <c r="W231" s="6"/>
      <c r="X231" s="6"/>
      <c r="Y231" s="23"/>
      <c r="Z231" s="6"/>
      <c r="AA231" s="6"/>
      <c r="AB231" s="21">
        <f t="shared" si="21"/>
        <v>45224</v>
      </c>
      <c r="AC231" s="6"/>
      <c r="AD231" s="14"/>
      <c r="AE231" s="6"/>
      <c r="AF231" s="6"/>
      <c r="AG231" s="6"/>
      <c r="AH231" s="6" t="s">
        <v>434</v>
      </c>
      <c r="AI231" s="143">
        <f t="shared" si="22"/>
        <v>998.63274999999999</v>
      </c>
      <c r="AJ231" s="143">
        <f t="shared" si="23"/>
        <v>370.26512500000001</v>
      </c>
      <c r="AK231" s="143">
        <f t="shared" si="24"/>
        <v>0</v>
      </c>
      <c r="AL231" s="20" t="str">
        <f t="shared" si="25"/>
        <v/>
      </c>
      <c r="AM231" t="e">
        <f t="shared" si="26"/>
        <v>#N/A</v>
      </c>
      <c r="AN231" t="str">
        <f t="shared" si="27"/>
        <v>KAPE-IB-116727-24-12-2021-3204.16</v>
      </c>
    </row>
    <row r="232" spans="1:40" ht="20.100000000000001" hidden="1" customHeight="1" x14ac:dyDescent="0.25">
      <c r="A232" s="14">
        <v>229</v>
      </c>
      <c r="B232" s="35"/>
      <c r="C232" s="6" t="s">
        <v>855</v>
      </c>
      <c r="D232" s="15">
        <v>44558</v>
      </c>
      <c r="E232" s="14" t="s">
        <v>1132</v>
      </c>
      <c r="F232" s="14" t="s">
        <v>1133</v>
      </c>
      <c r="G232" s="6">
        <v>12960</v>
      </c>
      <c r="H232" s="6" t="s">
        <v>1861</v>
      </c>
      <c r="I232" s="6"/>
      <c r="J232" s="191" t="s">
        <v>1168</v>
      </c>
      <c r="K232" s="14" t="s">
        <v>1169</v>
      </c>
      <c r="L232" s="126">
        <v>0</v>
      </c>
      <c r="M232" s="126">
        <v>0</v>
      </c>
      <c r="N232" s="6" t="s">
        <v>557</v>
      </c>
      <c r="O232" s="6" t="s">
        <v>1349</v>
      </c>
      <c r="P232" s="19">
        <v>6014476.7999999998</v>
      </c>
      <c r="Q232" s="6"/>
      <c r="R232" s="19">
        <v>2406931.2000000002</v>
      </c>
      <c r="S232" s="6"/>
      <c r="T232" s="14"/>
      <c r="U232" s="21">
        <v>45288</v>
      </c>
      <c r="V232" s="6"/>
      <c r="W232" s="6"/>
      <c r="X232" s="6"/>
      <c r="Y232" s="23"/>
      <c r="Z232" s="6"/>
      <c r="AA232" s="6"/>
      <c r="AB232" s="21">
        <f t="shared" si="21"/>
        <v>45228</v>
      </c>
      <c r="AC232" s="6"/>
      <c r="AD232" s="14" t="s">
        <v>1515</v>
      </c>
      <c r="AE232" s="6"/>
      <c r="AF232" s="6"/>
      <c r="AG232" s="6"/>
      <c r="AH232" s="6" t="s">
        <v>1517</v>
      </c>
      <c r="AI232" s="143">
        <f t="shared" si="22"/>
        <v>464.08</v>
      </c>
      <c r="AJ232" s="143">
        <f t="shared" si="23"/>
        <v>185.72000000000003</v>
      </c>
      <c r="AK232" s="143">
        <f t="shared" si="24"/>
        <v>0</v>
      </c>
      <c r="AL232" s="20" t="str">
        <f t="shared" si="25"/>
        <v/>
      </c>
      <c r="AM232" t="e">
        <f t="shared" si="26"/>
        <v>#N/A</v>
      </c>
      <c r="AN232" t="str">
        <f t="shared" si="27"/>
        <v>KAPW-IB-96455-28-12-2021-3402.1300
3402.1990
3809.9190</v>
      </c>
    </row>
    <row r="233" spans="1:40" ht="20.100000000000001" hidden="1" customHeight="1" x14ac:dyDescent="0.25">
      <c r="A233" s="14">
        <v>230</v>
      </c>
      <c r="B233" s="35"/>
      <c r="C233" s="6" t="s">
        <v>856</v>
      </c>
      <c r="D233" s="15">
        <v>44558</v>
      </c>
      <c r="E233" s="14" t="s">
        <v>1132</v>
      </c>
      <c r="F233" s="14" t="s">
        <v>1133</v>
      </c>
      <c r="G233" s="6">
        <v>230.4</v>
      </c>
      <c r="H233" s="6" t="s">
        <v>1861</v>
      </c>
      <c r="I233" s="6"/>
      <c r="J233" s="16">
        <v>5402.33</v>
      </c>
      <c r="K233" s="14">
        <v>30.83</v>
      </c>
      <c r="L233" s="126">
        <v>0</v>
      </c>
      <c r="M233" s="126">
        <v>0</v>
      </c>
      <c r="N233" s="6" t="s">
        <v>621</v>
      </c>
      <c r="O233" s="6" t="s">
        <v>1279</v>
      </c>
      <c r="P233" s="19">
        <v>1294154.496</v>
      </c>
      <c r="Q233" s="6"/>
      <c r="R233" s="19">
        <v>403370.49599999998</v>
      </c>
      <c r="S233" s="6"/>
      <c r="T233" s="14"/>
      <c r="U233" s="21">
        <v>45288</v>
      </c>
      <c r="V233" s="6"/>
      <c r="W233" s="6"/>
      <c r="X233" s="6"/>
      <c r="Y233" s="23"/>
      <c r="Z233" s="6"/>
      <c r="AA233" s="6"/>
      <c r="AB233" s="21">
        <f t="shared" si="21"/>
        <v>45228</v>
      </c>
      <c r="AC233" s="6"/>
      <c r="AD233" s="14" t="s">
        <v>1515</v>
      </c>
      <c r="AE233" s="6"/>
      <c r="AF233" s="6"/>
      <c r="AG233" s="6"/>
      <c r="AH233" s="6" t="s">
        <v>1513</v>
      </c>
      <c r="AI233" s="143">
        <f t="shared" si="22"/>
        <v>5616.99</v>
      </c>
      <c r="AJ233" s="143">
        <f t="shared" si="23"/>
        <v>1750.7399999999998</v>
      </c>
      <c r="AK233" s="143">
        <f t="shared" si="24"/>
        <v>0</v>
      </c>
      <c r="AL233" s="20" t="str">
        <f t="shared" si="25"/>
        <v/>
      </c>
      <c r="AM233" t="e">
        <f t="shared" si="26"/>
        <v>#N/A</v>
      </c>
      <c r="AN233" t="str">
        <f t="shared" si="27"/>
        <v>KPAF-IB-33775-28-12-2021-5402.33</v>
      </c>
    </row>
    <row r="234" spans="1:40" ht="20.100000000000001" hidden="1" customHeight="1" x14ac:dyDescent="0.25">
      <c r="A234" s="14">
        <v>231</v>
      </c>
      <c r="B234" s="35"/>
      <c r="C234" s="6" t="s">
        <v>857</v>
      </c>
      <c r="D234" s="15">
        <v>44560</v>
      </c>
      <c r="E234" s="14" t="s">
        <v>1132</v>
      </c>
      <c r="F234" s="14" t="s">
        <v>1133</v>
      </c>
      <c r="G234" s="6">
        <v>3000</v>
      </c>
      <c r="H234" s="6" t="s">
        <v>1861</v>
      </c>
      <c r="I234" s="6"/>
      <c r="J234" s="16">
        <v>3204.16</v>
      </c>
      <c r="K234" s="14" t="s">
        <v>1170</v>
      </c>
      <c r="L234" s="126">
        <v>0</v>
      </c>
      <c r="M234" s="126">
        <v>0</v>
      </c>
      <c r="N234" s="6" t="s">
        <v>412</v>
      </c>
      <c r="O234" s="6" t="s">
        <v>1350</v>
      </c>
      <c r="P234" s="19">
        <v>8459620</v>
      </c>
      <c r="Q234" s="6"/>
      <c r="R234" s="19">
        <v>3136590</v>
      </c>
      <c r="S234" s="6"/>
      <c r="T234" s="14">
        <v>139567832</v>
      </c>
      <c r="U234" s="21">
        <v>45290</v>
      </c>
      <c r="V234" s="6"/>
      <c r="W234" s="6"/>
      <c r="X234" s="6"/>
      <c r="Y234" s="23"/>
      <c r="Z234" s="6"/>
      <c r="AA234" s="6"/>
      <c r="AB234" s="21">
        <f t="shared" si="21"/>
        <v>45230</v>
      </c>
      <c r="AC234" s="6"/>
      <c r="AD234" s="14"/>
      <c r="AE234" s="6"/>
      <c r="AF234" s="6"/>
      <c r="AG234" s="6"/>
      <c r="AH234" s="6" t="s">
        <v>434</v>
      </c>
      <c r="AI234" s="143">
        <f t="shared" si="22"/>
        <v>2819.8733333333334</v>
      </c>
      <c r="AJ234" s="143">
        <f t="shared" si="23"/>
        <v>1045.53</v>
      </c>
      <c r="AK234" s="143">
        <f t="shared" si="24"/>
        <v>0</v>
      </c>
      <c r="AL234" s="20" t="str">
        <f t="shared" si="25"/>
        <v/>
      </c>
      <c r="AM234" t="e">
        <f t="shared" si="26"/>
        <v>#N/A</v>
      </c>
      <c r="AN234" t="str">
        <f t="shared" si="27"/>
        <v>KAPW-IB-97856-30-12-2021-3204.16</v>
      </c>
    </row>
    <row r="235" spans="1:40" ht="20.100000000000001" hidden="1" customHeight="1" x14ac:dyDescent="0.25">
      <c r="A235" s="14">
        <v>232</v>
      </c>
      <c r="B235" s="35"/>
      <c r="C235" s="6" t="s">
        <v>858</v>
      </c>
      <c r="D235" s="15">
        <v>44561</v>
      </c>
      <c r="E235" s="14" t="s">
        <v>1132</v>
      </c>
      <c r="F235" s="14" t="s">
        <v>1133</v>
      </c>
      <c r="G235" s="6">
        <v>20173.400000000001</v>
      </c>
      <c r="H235" s="6" t="s">
        <v>1861</v>
      </c>
      <c r="I235" s="6"/>
      <c r="J235" s="16">
        <v>5205.13</v>
      </c>
      <c r="K235" s="14">
        <v>4.7699999999999996</v>
      </c>
      <c r="L235" s="126">
        <v>0</v>
      </c>
      <c r="M235" s="126">
        <v>0</v>
      </c>
      <c r="N235" s="6" t="s">
        <v>625</v>
      </c>
      <c r="O235" s="6" t="s">
        <v>1290</v>
      </c>
      <c r="P235" s="19">
        <v>17541376.502</v>
      </c>
      <c r="Q235" s="6"/>
      <c r="R235" s="19">
        <v>4223704.7580000004</v>
      </c>
      <c r="S235" s="6"/>
      <c r="T235" s="14"/>
      <c r="U235" s="21">
        <v>45291</v>
      </c>
      <c r="V235" s="6"/>
      <c r="W235" s="6"/>
      <c r="X235" s="6"/>
      <c r="Y235" s="23"/>
      <c r="Z235" s="6"/>
      <c r="AA235" s="6"/>
      <c r="AB235" s="21">
        <f t="shared" si="21"/>
        <v>45231</v>
      </c>
      <c r="AC235" s="6"/>
      <c r="AD235" s="14"/>
      <c r="AE235" s="6"/>
      <c r="AF235" s="6"/>
      <c r="AG235" s="6"/>
      <c r="AH235" s="6" t="s">
        <v>1513</v>
      </c>
      <c r="AI235" s="143">
        <f t="shared" si="22"/>
        <v>869.53</v>
      </c>
      <c r="AJ235" s="143">
        <f t="shared" si="23"/>
        <v>209.37</v>
      </c>
      <c r="AK235" s="143">
        <f t="shared" si="24"/>
        <v>0</v>
      </c>
      <c r="AL235" s="20" t="str">
        <f t="shared" si="25"/>
        <v/>
      </c>
      <c r="AM235" t="e">
        <f t="shared" si="26"/>
        <v>#N/A</v>
      </c>
      <c r="AN235" t="str">
        <f t="shared" si="27"/>
        <v>KAPE-IB-120641-31-12-2021-5205.13</v>
      </c>
    </row>
    <row r="236" spans="1:40" ht="20.100000000000001" hidden="1" customHeight="1" x14ac:dyDescent="0.25">
      <c r="A236" s="14">
        <v>233</v>
      </c>
      <c r="B236" s="35"/>
      <c r="C236" s="6" t="s">
        <v>859</v>
      </c>
      <c r="D236" s="15">
        <v>44561</v>
      </c>
      <c r="E236" s="14" t="s">
        <v>1132</v>
      </c>
      <c r="F236" s="14" t="s">
        <v>1133</v>
      </c>
      <c r="G236" s="6">
        <v>59805.1</v>
      </c>
      <c r="H236" s="6" t="s">
        <v>1861</v>
      </c>
      <c r="I236" s="6"/>
      <c r="J236" s="16">
        <v>5205.13</v>
      </c>
      <c r="K236" s="14">
        <v>4.7699999999999996</v>
      </c>
      <c r="L236" s="126">
        <v>0</v>
      </c>
      <c r="M236" s="126">
        <v>0</v>
      </c>
      <c r="N236" s="6" t="s">
        <v>625</v>
      </c>
      <c r="O236" s="6" t="s">
        <v>1290</v>
      </c>
      <c r="P236" s="19">
        <v>52002461</v>
      </c>
      <c r="Q236" s="6"/>
      <c r="R236" s="19">
        <v>12521412</v>
      </c>
      <c r="S236" s="6"/>
      <c r="T236" s="14">
        <v>139567834</v>
      </c>
      <c r="U236" s="21">
        <v>45291</v>
      </c>
      <c r="V236" s="6"/>
      <c r="W236" s="6"/>
      <c r="X236" s="6"/>
      <c r="Y236" s="23"/>
      <c r="Z236" s="6"/>
      <c r="AA236" s="6"/>
      <c r="AB236" s="21">
        <f t="shared" si="21"/>
        <v>45231</v>
      </c>
      <c r="AC236" s="6"/>
      <c r="AD236" s="14"/>
      <c r="AE236" s="6"/>
      <c r="AF236" s="6"/>
      <c r="AG236" s="6"/>
      <c r="AH236" s="6" t="s">
        <v>1513</v>
      </c>
      <c r="AI236" s="143">
        <f t="shared" si="22"/>
        <v>869.53221380785249</v>
      </c>
      <c r="AJ236" s="143">
        <f t="shared" si="23"/>
        <v>209.37030453924498</v>
      </c>
      <c r="AK236" s="143">
        <f t="shared" si="24"/>
        <v>0</v>
      </c>
      <c r="AL236" s="20" t="str">
        <f t="shared" si="25"/>
        <v/>
      </c>
      <c r="AM236" t="e">
        <f t="shared" si="26"/>
        <v>#N/A</v>
      </c>
      <c r="AN236" t="str">
        <f t="shared" si="27"/>
        <v>KAPE-IB-120597-31-12-2021-5205.13</v>
      </c>
    </row>
    <row r="237" spans="1:40" ht="20.100000000000001" hidden="1" customHeight="1" x14ac:dyDescent="0.25">
      <c r="A237" s="14">
        <v>234</v>
      </c>
      <c r="B237" s="35"/>
      <c r="C237" s="6" t="s">
        <v>860</v>
      </c>
      <c r="D237" s="15">
        <v>44561</v>
      </c>
      <c r="E237" s="14" t="s">
        <v>1132</v>
      </c>
      <c r="F237" s="14" t="s">
        <v>1133</v>
      </c>
      <c r="G237" s="6">
        <v>19836.400000000001</v>
      </c>
      <c r="H237" s="6" t="s">
        <v>1861</v>
      </c>
      <c r="I237" s="6"/>
      <c r="J237" s="16">
        <v>5205.13</v>
      </c>
      <c r="K237" s="14">
        <v>3.3</v>
      </c>
      <c r="L237" s="126">
        <v>0</v>
      </c>
      <c r="M237" s="126">
        <v>0</v>
      </c>
      <c r="N237" s="6" t="s">
        <v>625</v>
      </c>
      <c r="O237" s="6" t="s">
        <v>1290</v>
      </c>
      <c r="P237" s="19">
        <v>11932784.784</v>
      </c>
      <c r="Q237" s="6"/>
      <c r="R237" s="19">
        <v>2873302.54</v>
      </c>
      <c r="S237" s="6"/>
      <c r="T237" s="14"/>
      <c r="U237" s="21">
        <v>45291</v>
      </c>
      <c r="V237" s="6"/>
      <c r="W237" s="6"/>
      <c r="X237" s="6"/>
      <c r="Y237" s="23"/>
      <c r="Z237" s="6"/>
      <c r="AA237" s="6"/>
      <c r="AB237" s="21">
        <f t="shared" si="21"/>
        <v>45231</v>
      </c>
      <c r="AC237" s="6"/>
      <c r="AD237" s="14"/>
      <c r="AE237" s="6"/>
      <c r="AF237" s="6"/>
      <c r="AG237" s="6"/>
      <c r="AH237" s="6" t="s">
        <v>1513</v>
      </c>
      <c r="AI237" s="143">
        <f t="shared" si="22"/>
        <v>601.55999999999995</v>
      </c>
      <c r="AJ237" s="143">
        <f t="shared" si="23"/>
        <v>144.85</v>
      </c>
      <c r="AK237" s="143">
        <f t="shared" si="24"/>
        <v>0</v>
      </c>
      <c r="AL237" s="20" t="str">
        <f t="shared" si="25"/>
        <v/>
      </c>
      <c r="AM237" t="e">
        <f t="shared" si="26"/>
        <v>#N/A</v>
      </c>
      <c r="AN237" t="str">
        <f t="shared" si="27"/>
        <v>KAPE-IB-120523-31-12-2021-5205.13</v>
      </c>
    </row>
    <row r="238" spans="1:40" ht="20.100000000000001" hidden="1" customHeight="1" x14ac:dyDescent="0.25">
      <c r="A238" s="14">
        <v>235</v>
      </c>
      <c r="B238" s="35"/>
      <c r="C238" s="6" t="s">
        <v>566</v>
      </c>
      <c r="D238" s="15">
        <v>44561</v>
      </c>
      <c r="E238" s="14" t="s">
        <v>1132</v>
      </c>
      <c r="F238" s="14" t="s">
        <v>1133</v>
      </c>
      <c r="G238" s="6">
        <v>300</v>
      </c>
      <c r="H238" s="6" t="s">
        <v>1861</v>
      </c>
      <c r="I238" s="6"/>
      <c r="J238" s="16">
        <v>5407.52</v>
      </c>
      <c r="K238" s="14">
        <v>7.0339999999999998</v>
      </c>
      <c r="L238" s="126">
        <v>0</v>
      </c>
      <c r="M238" s="126">
        <v>0</v>
      </c>
      <c r="N238" s="6" t="s">
        <v>532</v>
      </c>
      <c r="O238" s="6" t="s">
        <v>567</v>
      </c>
      <c r="P238" s="19">
        <v>384678</v>
      </c>
      <c r="Q238" s="6"/>
      <c r="R238" s="19">
        <v>142626</v>
      </c>
      <c r="S238" s="6"/>
      <c r="T238" s="14"/>
      <c r="U238" s="21">
        <v>45291</v>
      </c>
      <c r="V238" s="6"/>
      <c r="W238" s="6"/>
      <c r="X238" s="6"/>
      <c r="Y238" s="23"/>
      <c r="Z238" s="6"/>
      <c r="AA238" s="6"/>
      <c r="AB238" s="21">
        <f t="shared" si="21"/>
        <v>45231</v>
      </c>
      <c r="AC238" s="6"/>
      <c r="AD238" s="14" t="s">
        <v>1515</v>
      </c>
      <c r="AE238" s="6"/>
      <c r="AF238" s="6"/>
      <c r="AG238" s="6"/>
      <c r="AH238" s="6" t="s">
        <v>1516</v>
      </c>
      <c r="AI238" s="143">
        <f t="shared" si="22"/>
        <v>1282.26</v>
      </c>
      <c r="AJ238" s="143">
        <f t="shared" si="23"/>
        <v>475.42</v>
      </c>
      <c r="AK238" s="143">
        <f t="shared" si="24"/>
        <v>0</v>
      </c>
      <c r="AL238" s="20" t="str">
        <f t="shared" si="25"/>
        <v/>
      </c>
      <c r="AM238" t="e">
        <f t="shared" si="26"/>
        <v>#N/A</v>
      </c>
      <c r="AN238" t="str">
        <f t="shared" si="27"/>
        <v>KPAF-IB-34697-31-12-2021-5407.52</v>
      </c>
    </row>
    <row r="239" spans="1:40" ht="20.100000000000001" hidden="1" customHeight="1" x14ac:dyDescent="0.25">
      <c r="A239" s="14">
        <v>236</v>
      </c>
      <c r="B239" s="35"/>
      <c r="C239" s="6" t="s">
        <v>861</v>
      </c>
      <c r="D239" s="15">
        <v>44564</v>
      </c>
      <c r="E239" s="14" t="s">
        <v>1132</v>
      </c>
      <c r="F239" s="14" t="s">
        <v>1133</v>
      </c>
      <c r="G239" s="6">
        <v>54432</v>
      </c>
      <c r="H239" s="6" t="s">
        <v>1861</v>
      </c>
      <c r="I239" s="6"/>
      <c r="J239" s="16">
        <v>5206.24</v>
      </c>
      <c r="K239" s="14">
        <v>5.48</v>
      </c>
      <c r="L239" s="126">
        <v>0</v>
      </c>
      <c r="M239" s="126">
        <v>0</v>
      </c>
      <c r="N239" s="6" t="s">
        <v>542</v>
      </c>
      <c r="O239" s="6" t="s">
        <v>1351</v>
      </c>
      <c r="P239" s="19">
        <v>54147320.640000001</v>
      </c>
      <c r="Q239" s="6"/>
      <c r="R239" s="19">
        <v>13037552.640000001</v>
      </c>
      <c r="S239" s="6"/>
      <c r="T239" s="14"/>
      <c r="U239" s="21">
        <v>45294</v>
      </c>
      <c r="V239" s="6"/>
      <c r="W239" s="6"/>
      <c r="X239" s="6"/>
      <c r="Y239" s="23"/>
      <c r="Z239" s="6"/>
      <c r="AA239" s="6"/>
      <c r="AB239" s="21">
        <f t="shared" si="21"/>
        <v>45234</v>
      </c>
      <c r="AC239" s="6"/>
      <c r="AD239" s="14" t="s">
        <v>1515</v>
      </c>
      <c r="AE239" s="6"/>
      <c r="AF239" s="6"/>
      <c r="AG239" s="6"/>
      <c r="AH239" s="6" t="s">
        <v>1513</v>
      </c>
      <c r="AI239" s="143">
        <f t="shared" si="22"/>
        <v>994.77</v>
      </c>
      <c r="AJ239" s="143">
        <f t="shared" si="23"/>
        <v>239.52</v>
      </c>
      <c r="AK239" s="143">
        <f t="shared" si="24"/>
        <v>0</v>
      </c>
      <c r="AL239" s="20" t="str">
        <f t="shared" si="25"/>
        <v/>
      </c>
      <c r="AM239" t="e">
        <f t="shared" si="26"/>
        <v>#N/A</v>
      </c>
      <c r="AN239" t="str">
        <f t="shared" si="27"/>
        <v>KAPE-IB-121219-03-01-2022-5206.24</v>
      </c>
    </row>
    <row r="240" spans="1:40" ht="20.100000000000001" hidden="1" customHeight="1" x14ac:dyDescent="0.25">
      <c r="A240" s="14">
        <v>237</v>
      </c>
      <c r="B240" s="35"/>
      <c r="C240" s="6" t="s">
        <v>862</v>
      </c>
      <c r="D240" s="15">
        <v>44564</v>
      </c>
      <c r="E240" s="14" t="s">
        <v>1132</v>
      </c>
      <c r="F240" s="14" t="s">
        <v>1133</v>
      </c>
      <c r="G240" s="6">
        <v>24480</v>
      </c>
      <c r="H240" s="6" t="s">
        <v>1861</v>
      </c>
      <c r="I240" s="6"/>
      <c r="J240" s="16">
        <v>5402.33</v>
      </c>
      <c r="K240" s="14">
        <v>1.85</v>
      </c>
      <c r="L240" s="126">
        <v>0</v>
      </c>
      <c r="M240" s="126">
        <v>0</v>
      </c>
      <c r="N240" s="6" t="s">
        <v>1324</v>
      </c>
      <c r="O240" s="6" t="s">
        <v>1282</v>
      </c>
      <c r="P240" s="19">
        <v>8220873.5999999996</v>
      </c>
      <c r="Q240" s="6"/>
      <c r="R240" s="19">
        <v>3495499.1999999997</v>
      </c>
      <c r="S240" s="6"/>
      <c r="T240" s="14"/>
      <c r="U240" s="21">
        <v>45294</v>
      </c>
      <c r="V240" s="6"/>
      <c r="W240" s="6"/>
      <c r="X240" s="6"/>
      <c r="Y240" s="23"/>
      <c r="Z240" s="6"/>
      <c r="AA240" s="6"/>
      <c r="AB240" s="21">
        <f t="shared" si="21"/>
        <v>45234</v>
      </c>
      <c r="AC240" s="6"/>
      <c r="AD240" s="14" t="s">
        <v>1515</v>
      </c>
      <c r="AE240" s="6"/>
      <c r="AF240" s="6"/>
      <c r="AG240" s="6"/>
      <c r="AH240" s="6" t="s">
        <v>1513</v>
      </c>
      <c r="AI240" s="143">
        <f t="shared" si="22"/>
        <v>335.82</v>
      </c>
      <c r="AJ240" s="143">
        <f t="shared" si="23"/>
        <v>142.79</v>
      </c>
      <c r="AK240" s="143">
        <f t="shared" si="24"/>
        <v>0</v>
      </c>
      <c r="AL240" s="20" t="str">
        <f t="shared" si="25"/>
        <v/>
      </c>
      <c r="AM240" t="e">
        <f t="shared" si="26"/>
        <v>#N/A</v>
      </c>
      <c r="AN240" t="str">
        <f t="shared" si="27"/>
        <v>KAPE-IB-121234-03-01-2022-5402.33</v>
      </c>
    </row>
    <row r="241" spans="1:40" ht="20.100000000000001" hidden="1" customHeight="1" x14ac:dyDescent="0.25">
      <c r="A241" s="14">
        <v>238</v>
      </c>
      <c r="B241" s="35"/>
      <c r="C241" s="6" t="s">
        <v>863</v>
      </c>
      <c r="D241" s="15">
        <v>44564</v>
      </c>
      <c r="E241" s="14" t="s">
        <v>1132</v>
      </c>
      <c r="F241" s="14" t="s">
        <v>1133</v>
      </c>
      <c r="G241" s="6">
        <v>36288</v>
      </c>
      <c r="H241" s="6" t="s">
        <v>1861</v>
      </c>
      <c r="I241" s="6"/>
      <c r="J241" s="16">
        <v>5205.2700000000004</v>
      </c>
      <c r="K241" s="14">
        <v>6.3</v>
      </c>
      <c r="L241" s="126">
        <v>0</v>
      </c>
      <c r="M241" s="126">
        <v>0</v>
      </c>
      <c r="N241" s="6" t="s">
        <v>625</v>
      </c>
      <c r="O241" s="6" t="s">
        <v>1352</v>
      </c>
      <c r="P241" s="19">
        <v>41499682.559999995</v>
      </c>
      <c r="Q241" s="6"/>
      <c r="R241" s="19">
        <v>9992626.5600000005</v>
      </c>
      <c r="S241" s="6"/>
      <c r="T241" s="14"/>
      <c r="U241" s="21">
        <v>45294</v>
      </c>
      <c r="V241" s="6"/>
      <c r="W241" s="6"/>
      <c r="X241" s="6"/>
      <c r="Y241" s="23"/>
      <c r="Z241" s="6"/>
      <c r="AA241" s="6"/>
      <c r="AB241" s="21">
        <f t="shared" si="21"/>
        <v>45234</v>
      </c>
      <c r="AC241" s="6"/>
      <c r="AD241" s="14"/>
      <c r="AE241" s="6"/>
      <c r="AF241" s="6"/>
      <c r="AG241" s="6"/>
      <c r="AH241" s="6" t="s">
        <v>1513</v>
      </c>
      <c r="AI241" s="143">
        <f t="shared" si="22"/>
        <v>1143.6199999999999</v>
      </c>
      <c r="AJ241" s="143">
        <f t="shared" si="23"/>
        <v>275.37</v>
      </c>
      <c r="AK241" s="143">
        <f t="shared" si="24"/>
        <v>0</v>
      </c>
      <c r="AL241" s="20" t="str">
        <f t="shared" si="25"/>
        <v/>
      </c>
      <c r="AM241" t="e">
        <f t="shared" si="26"/>
        <v>#N/A</v>
      </c>
      <c r="AN241" t="str">
        <f t="shared" si="27"/>
        <v>KAPE-IB-121250-03-01-2022-5205.27</v>
      </c>
    </row>
    <row r="242" spans="1:40" ht="20.100000000000001" hidden="1" customHeight="1" x14ac:dyDescent="0.25">
      <c r="A242" s="14">
        <v>239</v>
      </c>
      <c r="B242" s="35"/>
      <c r="C242" s="6" t="s">
        <v>864</v>
      </c>
      <c r="D242" s="15">
        <v>44564</v>
      </c>
      <c r="E242" s="14" t="s">
        <v>1132</v>
      </c>
      <c r="F242" s="14" t="s">
        <v>1133</v>
      </c>
      <c r="G242" s="6">
        <v>24120</v>
      </c>
      <c r="H242" s="6" t="s">
        <v>1861</v>
      </c>
      <c r="I242" s="6"/>
      <c r="J242" s="16">
        <v>5402.33</v>
      </c>
      <c r="K242" s="14">
        <v>1.79</v>
      </c>
      <c r="L242" s="126">
        <v>0</v>
      </c>
      <c r="M242" s="126">
        <v>0</v>
      </c>
      <c r="N242" s="6" t="s">
        <v>1324</v>
      </c>
      <c r="O242" s="6" t="s">
        <v>1353</v>
      </c>
      <c r="P242" s="19">
        <v>7837311.6000000006</v>
      </c>
      <c r="Q242" s="6"/>
      <c r="R242" s="19">
        <v>3332419.1999999997</v>
      </c>
      <c r="S242" s="6"/>
      <c r="T242" s="14"/>
      <c r="U242" s="21">
        <v>45294</v>
      </c>
      <c r="V242" s="6"/>
      <c r="W242" s="6"/>
      <c r="X242" s="6"/>
      <c r="Y242" s="23"/>
      <c r="Z242" s="6"/>
      <c r="AA242" s="6"/>
      <c r="AB242" s="21">
        <f t="shared" si="21"/>
        <v>45234</v>
      </c>
      <c r="AC242" s="6"/>
      <c r="AD242" s="14" t="s">
        <v>1515</v>
      </c>
      <c r="AE242" s="6"/>
      <c r="AF242" s="6"/>
      <c r="AG242" s="6"/>
      <c r="AH242" s="6" t="s">
        <v>1513</v>
      </c>
      <c r="AI242" s="143">
        <f t="shared" si="22"/>
        <v>324.93</v>
      </c>
      <c r="AJ242" s="143">
        <f t="shared" si="23"/>
        <v>138.16</v>
      </c>
      <c r="AK242" s="143">
        <f t="shared" si="24"/>
        <v>0</v>
      </c>
      <c r="AL242" s="20" t="str">
        <f t="shared" si="25"/>
        <v/>
      </c>
      <c r="AM242" t="e">
        <f t="shared" si="26"/>
        <v>#N/A</v>
      </c>
      <c r="AN242" t="str">
        <f t="shared" si="27"/>
        <v>KAPE-IB-121223-03-01-2022-5402.33</v>
      </c>
    </row>
    <row r="243" spans="1:40" ht="20.100000000000001" hidden="1" customHeight="1" x14ac:dyDescent="0.25">
      <c r="A243" s="14">
        <v>240</v>
      </c>
      <c r="B243" s="35"/>
      <c r="C243" s="6" t="s">
        <v>865</v>
      </c>
      <c r="D243" s="15">
        <v>44565</v>
      </c>
      <c r="E243" s="14" t="s">
        <v>1132</v>
      </c>
      <c r="F243" s="14" t="s">
        <v>1133</v>
      </c>
      <c r="G243" s="6">
        <v>24480</v>
      </c>
      <c r="H243" s="6" t="s">
        <v>1861</v>
      </c>
      <c r="I243" s="6"/>
      <c r="J243" s="16">
        <v>5402.33</v>
      </c>
      <c r="K243" s="14">
        <v>1.85</v>
      </c>
      <c r="L243" s="126">
        <v>0</v>
      </c>
      <c r="M243" s="126">
        <v>0</v>
      </c>
      <c r="N243" s="6" t="s">
        <v>1324</v>
      </c>
      <c r="O243" s="6" t="s">
        <v>1323</v>
      </c>
      <c r="P243" s="19">
        <v>8220873.5999999996</v>
      </c>
      <c r="Q243" s="6"/>
      <c r="R243" s="19">
        <v>3495499.1999999997</v>
      </c>
      <c r="S243" s="6"/>
      <c r="T243" s="14"/>
      <c r="U243" s="21">
        <v>45295</v>
      </c>
      <c r="V243" s="6"/>
      <c r="W243" s="6"/>
      <c r="X243" s="6"/>
      <c r="Y243" s="23"/>
      <c r="Z243" s="6"/>
      <c r="AA243" s="6"/>
      <c r="AB243" s="21">
        <f t="shared" si="21"/>
        <v>45235</v>
      </c>
      <c r="AC243" s="6"/>
      <c r="AD243" s="14" t="s">
        <v>1515</v>
      </c>
      <c r="AE243" s="6"/>
      <c r="AF243" s="6"/>
      <c r="AG243" s="6"/>
      <c r="AH243" s="6" t="s">
        <v>1513</v>
      </c>
      <c r="AI243" s="143">
        <f t="shared" si="22"/>
        <v>335.82</v>
      </c>
      <c r="AJ243" s="143">
        <f t="shared" si="23"/>
        <v>142.79</v>
      </c>
      <c r="AK243" s="143">
        <f t="shared" si="24"/>
        <v>0</v>
      </c>
      <c r="AL243" s="20" t="str">
        <f t="shared" si="25"/>
        <v/>
      </c>
      <c r="AM243" t="e">
        <f t="shared" si="26"/>
        <v>#N/A</v>
      </c>
      <c r="AN243" t="str">
        <f t="shared" si="27"/>
        <v>KAPE-IB-121585-04-01-2022-5402.33</v>
      </c>
    </row>
    <row r="244" spans="1:40" ht="20.100000000000001" hidden="1" customHeight="1" x14ac:dyDescent="0.25">
      <c r="A244" s="14">
        <v>241</v>
      </c>
      <c r="B244" s="35"/>
      <c r="C244" s="6" t="s">
        <v>866</v>
      </c>
      <c r="D244" s="15">
        <v>44566</v>
      </c>
      <c r="E244" s="14" t="s">
        <v>1132</v>
      </c>
      <c r="F244" s="14" t="s">
        <v>1133</v>
      </c>
      <c r="G244" s="6">
        <v>90720</v>
      </c>
      <c r="H244" s="6" t="s">
        <v>1861</v>
      </c>
      <c r="I244" s="6"/>
      <c r="J244" s="16">
        <v>5205.2700000000004</v>
      </c>
      <c r="K244" s="14">
        <v>6.52</v>
      </c>
      <c r="L244" s="126">
        <v>0</v>
      </c>
      <c r="M244" s="126">
        <v>0</v>
      </c>
      <c r="N244" s="6" t="s">
        <v>625</v>
      </c>
      <c r="O244" s="6" t="s">
        <v>1346</v>
      </c>
      <c r="P244" s="19">
        <v>106738430.39999999</v>
      </c>
      <c r="Q244" s="6"/>
      <c r="R244" s="19">
        <v>25708233.599999998</v>
      </c>
      <c r="S244" s="6"/>
      <c r="T244" s="14"/>
      <c r="U244" s="21">
        <v>45296</v>
      </c>
      <c r="V244" s="6"/>
      <c r="W244" s="6"/>
      <c r="X244" s="6"/>
      <c r="Y244" s="23"/>
      <c r="Z244" s="6"/>
      <c r="AA244" s="6"/>
      <c r="AB244" s="21">
        <f t="shared" si="21"/>
        <v>45236</v>
      </c>
      <c r="AC244" s="6"/>
      <c r="AD244" s="14" t="s">
        <v>1515</v>
      </c>
      <c r="AE244" s="6"/>
      <c r="AF244" s="6"/>
      <c r="AG244" s="6"/>
      <c r="AH244" s="6" t="s">
        <v>1513</v>
      </c>
      <c r="AI244" s="143">
        <f t="shared" si="22"/>
        <v>1176.57</v>
      </c>
      <c r="AJ244" s="143">
        <f t="shared" si="23"/>
        <v>283.38</v>
      </c>
      <c r="AK244" s="143">
        <f t="shared" si="24"/>
        <v>0</v>
      </c>
      <c r="AL244" s="20" t="str">
        <f t="shared" si="25"/>
        <v/>
      </c>
      <c r="AM244" t="e">
        <f t="shared" si="26"/>
        <v>#N/A</v>
      </c>
      <c r="AN244" t="str">
        <f t="shared" si="27"/>
        <v>KAPE-IB-123067-05-01-2022-5205.27</v>
      </c>
    </row>
    <row r="245" spans="1:40" ht="20.100000000000001" hidden="1" customHeight="1" x14ac:dyDescent="0.25">
      <c r="A245" s="14">
        <v>242</v>
      </c>
      <c r="B245" s="35"/>
      <c r="C245" s="6" t="s">
        <v>867</v>
      </c>
      <c r="D245" s="15">
        <v>44566</v>
      </c>
      <c r="E245" s="14" t="s">
        <v>1132</v>
      </c>
      <c r="F245" s="14" t="s">
        <v>1133</v>
      </c>
      <c r="G245" s="6">
        <v>18144</v>
      </c>
      <c r="H245" s="6" t="s">
        <v>1861</v>
      </c>
      <c r="I245" s="6"/>
      <c r="J245" s="16">
        <v>5205.2700000000004</v>
      </c>
      <c r="K245" s="14">
        <v>6.52</v>
      </c>
      <c r="L245" s="126">
        <v>0</v>
      </c>
      <c r="M245" s="126">
        <v>0</v>
      </c>
      <c r="N245" s="6" t="s">
        <v>625</v>
      </c>
      <c r="O245" s="6" t="s">
        <v>1346</v>
      </c>
      <c r="P245" s="19">
        <v>21353673.600000001</v>
      </c>
      <c r="Q245" s="6"/>
      <c r="R245" s="19">
        <v>5141646.72</v>
      </c>
      <c r="S245" s="6"/>
      <c r="T245" s="14"/>
      <c r="U245" s="21">
        <v>45296</v>
      </c>
      <c r="V245" s="6"/>
      <c r="W245" s="6"/>
      <c r="X245" s="6"/>
      <c r="Y245" s="23"/>
      <c r="Z245" s="6"/>
      <c r="AA245" s="6"/>
      <c r="AB245" s="21">
        <f t="shared" si="21"/>
        <v>45236</v>
      </c>
      <c r="AC245" s="6"/>
      <c r="AD245" s="14" t="s">
        <v>1515</v>
      </c>
      <c r="AE245" s="6"/>
      <c r="AF245" s="6"/>
      <c r="AG245" s="6"/>
      <c r="AH245" s="6" t="s">
        <v>1513</v>
      </c>
      <c r="AI245" s="143">
        <f t="shared" si="22"/>
        <v>1176.9000000000001</v>
      </c>
      <c r="AJ245" s="143">
        <f t="shared" si="23"/>
        <v>283.38</v>
      </c>
      <c r="AK245" s="143">
        <f t="shared" si="24"/>
        <v>0</v>
      </c>
      <c r="AL245" s="20" t="str">
        <f t="shared" si="25"/>
        <v/>
      </c>
      <c r="AM245" t="e">
        <f t="shared" si="26"/>
        <v>#N/A</v>
      </c>
      <c r="AN245" t="str">
        <f t="shared" si="27"/>
        <v>KAPE-IB-123078-05-01-2022-5205.27</v>
      </c>
    </row>
    <row r="246" spans="1:40" ht="20.100000000000001" hidden="1" customHeight="1" x14ac:dyDescent="0.25">
      <c r="A246" s="14">
        <v>243</v>
      </c>
      <c r="B246" s="35"/>
      <c r="C246" s="6" t="s">
        <v>868</v>
      </c>
      <c r="D246" s="15">
        <v>44572</v>
      </c>
      <c r="E246" s="14" t="s">
        <v>1132</v>
      </c>
      <c r="F246" s="14" t="s">
        <v>1133</v>
      </c>
      <c r="G246" s="6">
        <v>24480</v>
      </c>
      <c r="H246" s="6" t="s">
        <v>1861</v>
      </c>
      <c r="I246" s="6"/>
      <c r="J246" s="16">
        <v>5402.33</v>
      </c>
      <c r="K246" s="14">
        <v>1.85</v>
      </c>
      <c r="L246" s="126">
        <v>0</v>
      </c>
      <c r="M246" s="126">
        <v>0</v>
      </c>
      <c r="N246" s="6" t="s">
        <v>1324</v>
      </c>
      <c r="O246" s="6" t="s">
        <v>1354</v>
      </c>
      <c r="P246" s="19">
        <v>8183908.7999999998</v>
      </c>
      <c r="Q246" s="6"/>
      <c r="R246" s="19">
        <v>3479832</v>
      </c>
      <c r="S246" s="6"/>
      <c r="T246" s="14"/>
      <c r="U246" s="21">
        <v>45302</v>
      </c>
      <c r="V246" s="6"/>
      <c r="W246" s="6"/>
      <c r="X246" s="6"/>
      <c r="Y246" s="23"/>
      <c r="Z246" s="6"/>
      <c r="AA246" s="6"/>
      <c r="AB246" s="21">
        <f t="shared" si="21"/>
        <v>45242</v>
      </c>
      <c r="AC246" s="6"/>
      <c r="AD246" s="14" t="s">
        <v>1515</v>
      </c>
      <c r="AE246" s="6"/>
      <c r="AF246" s="6"/>
      <c r="AG246" s="6"/>
      <c r="AH246" s="6" t="s">
        <v>1513</v>
      </c>
      <c r="AI246" s="143">
        <f t="shared" si="22"/>
        <v>334.31</v>
      </c>
      <c r="AJ246" s="143">
        <f t="shared" si="23"/>
        <v>142.15</v>
      </c>
      <c r="AK246" s="143">
        <f t="shared" si="24"/>
        <v>0</v>
      </c>
      <c r="AL246" s="20" t="str">
        <f t="shared" si="25"/>
        <v/>
      </c>
      <c r="AM246" t="e">
        <f t="shared" si="26"/>
        <v>#N/A</v>
      </c>
      <c r="AN246" t="str">
        <f t="shared" si="27"/>
        <v>KAPW-IB-104471-11-01-2022-5402.33</v>
      </c>
    </row>
    <row r="247" spans="1:40" ht="20.100000000000001" hidden="1" customHeight="1" x14ac:dyDescent="0.25">
      <c r="A247" s="14">
        <v>244</v>
      </c>
      <c r="B247" s="35"/>
      <c r="C247" s="6" t="s">
        <v>869</v>
      </c>
      <c r="D247" s="15">
        <v>44572</v>
      </c>
      <c r="E247" s="14" t="s">
        <v>1132</v>
      </c>
      <c r="F247" s="14" t="s">
        <v>1133</v>
      </c>
      <c r="G247" s="6">
        <v>36288</v>
      </c>
      <c r="H247" s="6" t="s">
        <v>1861</v>
      </c>
      <c r="I247" s="6"/>
      <c r="J247" s="16">
        <v>5205.2700000000004</v>
      </c>
      <c r="K247" s="14">
        <v>6.52</v>
      </c>
      <c r="L247" s="126">
        <v>0</v>
      </c>
      <c r="M247" s="126">
        <v>0</v>
      </c>
      <c r="N247" s="6" t="s">
        <v>625</v>
      </c>
      <c r="O247" s="6" t="s">
        <v>1346</v>
      </c>
      <c r="P247" s="19">
        <v>42755610.240000002</v>
      </c>
      <c r="Q247" s="6"/>
      <c r="R247" s="19">
        <v>10294905.6</v>
      </c>
      <c r="S247" s="6"/>
      <c r="T247" s="14"/>
      <c r="U247" s="21">
        <v>45302</v>
      </c>
      <c r="V247" s="6"/>
      <c r="W247" s="6"/>
      <c r="X247" s="6"/>
      <c r="Y247" s="23"/>
      <c r="Z247" s="6"/>
      <c r="AA247" s="6"/>
      <c r="AB247" s="21">
        <f t="shared" si="21"/>
        <v>45242</v>
      </c>
      <c r="AC247" s="6"/>
      <c r="AD247" s="14" t="s">
        <v>1515</v>
      </c>
      <c r="AE247" s="6"/>
      <c r="AF247" s="6"/>
      <c r="AG247" s="6"/>
      <c r="AH247" s="6" t="s">
        <v>1513</v>
      </c>
      <c r="AI247" s="143">
        <f t="shared" si="22"/>
        <v>1178.23</v>
      </c>
      <c r="AJ247" s="143">
        <f t="shared" si="23"/>
        <v>283.7</v>
      </c>
      <c r="AK247" s="143">
        <f t="shared" si="24"/>
        <v>0</v>
      </c>
      <c r="AL247" s="20" t="str">
        <f t="shared" si="25"/>
        <v/>
      </c>
      <c r="AM247" t="e">
        <f t="shared" si="26"/>
        <v>#N/A</v>
      </c>
      <c r="AN247" t="str">
        <f t="shared" si="27"/>
        <v>KAPE-IB-126926-11-01-2022-5205.27</v>
      </c>
    </row>
    <row r="248" spans="1:40" ht="20.100000000000001" hidden="1" customHeight="1" x14ac:dyDescent="0.25">
      <c r="A248" s="14">
        <v>245</v>
      </c>
      <c r="B248" s="35"/>
      <c r="C248" s="6" t="s">
        <v>870</v>
      </c>
      <c r="D248" s="15">
        <v>44572</v>
      </c>
      <c r="E248" s="14" t="s">
        <v>1132</v>
      </c>
      <c r="F248" s="14" t="s">
        <v>1133</v>
      </c>
      <c r="G248" s="6">
        <v>2000</v>
      </c>
      <c r="H248" s="6" t="s">
        <v>1861</v>
      </c>
      <c r="I248" s="6"/>
      <c r="J248" s="16">
        <v>3204.16</v>
      </c>
      <c r="K248" s="14">
        <v>7.9</v>
      </c>
      <c r="L248" s="126">
        <v>0</v>
      </c>
      <c r="M248" s="126">
        <v>0</v>
      </c>
      <c r="N248" s="6" t="s">
        <v>412</v>
      </c>
      <c r="O248" s="6" t="s">
        <v>1355</v>
      </c>
      <c r="P248" s="19">
        <v>2855220</v>
      </c>
      <c r="Q248" s="6"/>
      <c r="R248" s="19">
        <v>1058640</v>
      </c>
      <c r="S248" s="6"/>
      <c r="T248" s="14"/>
      <c r="U248" s="21">
        <v>45302</v>
      </c>
      <c r="V248" s="6"/>
      <c r="W248" s="6"/>
      <c r="X248" s="6"/>
      <c r="Y248" s="23"/>
      <c r="Z248" s="6"/>
      <c r="AA248" s="6"/>
      <c r="AB248" s="21">
        <f t="shared" si="21"/>
        <v>45242</v>
      </c>
      <c r="AC248" s="6"/>
      <c r="AD248" s="14" t="s">
        <v>1515</v>
      </c>
      <c r="AE248" s="6"/>
      <c r="AF248" s="6"/>
      <c r="AG248" s="6"/>
      <c r="AH248" s="6" t="s">
        <v>434</v>
      </c>
      <c r="AI248" s="143">
        <f t="shared" si="22"/>
        <v>1427.61</v>
      </c>
      <c r="AJ248" s="143">
        <f t="shared" si="23"/>
        <v>529.32000000000005</v>
      </c>
      <c r="AK248" s="143">
        <f t="shared" si="24"/>
        <v>0</v>
      </c>
      <c r="AL248" s="20" t="str">
        <f t="shared" si="25"/>
        <v/>
      </c>
      <c r="AM248" t="e">
        <f t="shared" si="26"/>
        <v>#N/A</v>
      </c>
      <c r="AN248" t="str">
        <f t="shared" si="27"/>
        <v>KAPW-IB-105006-11-01-2022-3204.16</v>
      </c>
    </row>
    <row r="249" spans="1:40" ht="20.100000000000001" hidden="1" customHeight="1" x14ac:dyDescent="0.25">
      <c r="A249" s="14">
        <v>246</v>
      </c>
      <c r="B249" s="35"/>
      <c r="C249" s="6" t="s">
        <v>871</v>
      </c>
      <c r="D249" s="15">
        <v>44573</v>
      </c>
      <c r="E249" s="14" t="s">
        <v>1132</v>
      </c>
      <c r="F249" s="14" t="s">
        <v>1133</v>
      </c>
      <c r="G249" s="6">
        <v>19452.599999999999</v>
      </c>
      <c r="H249" s="6" t="s">
        <v>1861</v>
      </c>
      <c r="I249" s="6"/>
      <c r="J249" s="16">
        <v>5205.13</v>
      </c>
      <c r="K249" s="14">
        <v>4.7699999999999996</v>
      </c>
      <c r="L249" s="126">
        <v>0</v>
      </c>
      <c r="M249" s="126">
        <v>0</v>
      </c>
      <c r="N249" s="6" t="s">
        <v>625</v>
      </c>
      <c r="O249" s="6" t="s">
        <v>1356</v>
      </c>
      <c r="P249" s="19">
        <v>16767949</v>
      </c>
      <c r="Q249" s="6"/>
      <c r="R249" s="19">
        <v>4037470</v>
      </c>
      <c r="S249" s="6"/>
      <c r="T249" s="14">
        <v>139567858</v>
      </c>
      <c r="U249" s="21">
        <v>45302</v>
      </c>
      <c r="V249" s="6"/>
      <c r="W249" s="6"/>
      <c r="X249" s="6"/>
      <c r="Y249" s="23"/>
      <c r="Z249" s="6"/>
      <c r="AA249" s="6"/>
      <c r="AB249" s="21">
        <f t="shared" si="21"/>
        <v>45242</v>
      </c>
      <c r="AC249" s="6"/>
      <c r="AD249" s="14" t="s">
        <v>1515</v>
      </c>
      <c r="AE249" s="6"/>
      <c r="AF249" s="6"/>
      <c r="AG249" s="6"/>
      <c r="AH249" s="6" t="s">
        <v>1513</v>
      </c>
      <c r="AI249" s="143">
        <f t="shared" si="22"/>
        <v>861.990119572705</v>
      </c>
      <c r="AJ249" s="143">
        <f t="shared" si="23"/>
        <v>207.55426009890709</v>
      </c>
      <c r="AK249" s="143">
        <f t="shared" si="24"/>
        <v>0</v>
      </c>
      <c r="AL249" s="20" t="str">
        <f t="shared" si="25"/>
        <v/>
      </c>
      <c r="AM249" t="e">
        <f t="shared" si="26"/>
        <v>#N/A</v>
      </c>
      <c r="AN249" t="str">
        <f t="shared" si="27"/>
        <v>KAPE-IB-127747-12-01-2022-5205.13</v>
      </c>
    </row>
    <row r="250" spans="1:40" ht="20.100000000000001" hidden="1" customHeight="1" x14ac:dyDescent="0.25">
      <c r="A250" s="14">
        <v>247</v>
      </c>
      <c r="B250" s="35"/>
      <c r="C250" s="6" t="s">
        <v>872</v>
      </c>
      <c r="D250" s="15">
        <v>44573</v>
      </c>
      <c r="E250" s="14" t="s">
        <v>1132</v>
      </c>
      <c r="F250" s="14" t="s">
        <v>1133</v>
      </c>
      <c r="G250" s="6">
        <v>6625</v>
      </c>
      <c r="H250" s="6" t="s">
        <v>1861</v>
      </c>
      <c r="I250" s="6"/>
      <c r="J250" s="16">
        <v>3204.16</v>
      </c>
      <c r="K250" s="14" t="s">
        <v>1171</v>
      </c>
      <c r="L250" s="126">
        <v>0</v>
      </c>
      <c r="M250" s="126">
        <v>0</v>
      </c>
      <c r="N250" s="6" t="s">
        <v>412</v>
      </c>
      <c r="O250" s="6" t="s">
        <v>365</v>
      </c>
      <c r="P250" s="19">
        <v>11983366.25</v>
      </c>
      <c r="Q250" s="6"/>
      <c r="R250" s="19">
        <v>4443122.5</v>
      </c>
      <c r="S250" s="6"/>
      <c r="T250" s="14"/>
      <c r="U250" s="21">
        <v>45303</v>
      </c>
      <c r="V250" s="6"/>
      <c r="W250" s="6"/>
      <c r="X250" s="6"/>
      <c r="Y250" s="23"/>
      <c r="Z250" s="6"/>
      <c r="AA250" s="6"/>
      <c r="AB250" s="21">
        <f t="shared" si="21"/>
        <v>45243</v>
      </c>
      <c r="AC250" s="6"/>
      <c r="AD250" s="14" t="s">
        <v>1515</v>
      </c>
      <c r="AE250" s="6"/>
      <c r="AF250" s="6"/>
      <c r="AG250" s="6"/>
      <c r="AH250" s="6" t="s">
        <v>434</v>
      </c>
      <c r="AI250" s="143">
        <f t="shared" si="22"/>
        <v>1808.81</v>
      </c>
      <c r="AJ250" s="143">
        <f t="shared" si="23"/>
        <v>670.66</v>
      </c>
      <c r="AK250" s="143">
        <f t="shared" si="24"/>
        <v>0</v>
      </c>
      <c r="AL250" s="20" t="str">
        <f t="shared" si="25"/>
        <v/>
      </c>
      <c r="AM250" t="e">
        <f t="shared" si="26"/>
        <v>#N/A</v>
      </c>
      <c r="AN250" t="str">
        <f t="shared" si="27"/>
        <v>KAPE-IB-127793-12-01-2022-3204.16</v>
      </c>
    </row>
    <row r="251" spans="1:40" ht="20.100000000000001" hidden="1" customHeight="1" x14ac:dyDescent="0.25">
      <c r="A251" s="14">
        <v>248</v>
      </c>
      <c r="B251" s="35"/>
      <c r="C251" s="6" t="s">
        <v>873</v>
      </c>
      <c r="D251" s="15">
        <v>44574</v>
      </c>
      <c r="E251" s="14" t="s">
        <v>1132</v>
      </c>
      <c r="F251" s="14" t="s">
        <v>1133</v>
      </c>
      <c r="G251" s="6">
        <v>8456</v>
      </c>
      <c r="H251" s="6" t="s">
        <v>1861</v>
      </c>
      <c r="I251" s="6"/>
      <c r="J251" s="16">
        <v>5407.52</v>
      </c>
      <c r="K251" s="14">
        <v>5.5808</v>
      </c>
      <c r="L251" s="126">
        <v>0</v>
      </c>
      <c r="M251" s="126">
        <v>0</v>
      </c>
      <c r="N251" s="6" t="s">
        <v>1378</v>
      </c>
      <c r="O251" s="6" t="s">
        <v>1357</v>
      </c>
      <c r="P251" s="19">
        <v>8525592.8800000008</v>
      </c>
      <c r="Q251" s="6"/>
      <c r="R251" s="19">
        <v>3161021.92</v>
      </c>
      <c r="S251" s="6"/>
      <c r="T251" s="14"/>
      <c r="U251" s="21">
        <v>45304</v>
      </c>
      <c r="V251" s="6"/>
      <c r="W251" s="6"/>
      <c r="X251" s="6"/>
      <c r="Y251" s="23"/>
      <c r="Z251" s="6"/>
      <c r="AA251" s="6"/>
      <c r="AB251" s="21">
        <f t="shared" si="21"/>
        <v>45244</v>
      </c>
      <c r="AC251" s="6"/>
      <c r="AD251" s="14" t="s">
        <v>1515</v>
      </c>
      <c r="AE251" s="6"/>
      <c r="AF251" s="6"/>
      <c r="AG251" s="6"/>
      <c r="AH251" s="6" t="s">
        <v>1516</v>
      </c>
      <c r="AI251" s="143">
        <f t="shared" si="22"/>
        <v>1008.2300000000001</v>
      </c>
      <c r="AJ251" s="143">
        <f t="shared" si="23"/>
        <v>373.82</v>
      </c>
      <c r="AK251" s="143">
        <f t="shared" si="24"/>
        <v>0</v>
      </c>
      <c r="AL251" s="20" t="str">
        <f t="shared" si="25"/>
        <v/>
      </c>
      <c r="AM251" t="e">
        <f t="shared" si="26"/>
        <v>#N/A</v>
      </c>
      <c r="AN251" t="str">
        <f t="shared" si="27"/>
        <v>KAPW-IB-106492-13-01-2022-5407.52</v>
      </c>
    </row>
    <row r="252" spans="1:40" ht="20.100000000000001" hidden="1" customHeight="1" x14ac:dyDescent="0.25">
      <c r="A252" s="14">
        <v>249</v>
      </c>
      <c r="B252" s="35"/>
      <c r="C252" s="6" t="s">
        <v>874</v>
      </c>
      <c r="D252" s="15">
        <v>44574</v>
      </c>
      <c r="E252" s="14" t="s">
        <v>1132</v>
      </c>
      <c r="F252" s="14" t="s">
        <v>1133</v>
      </c>
      <c r="G252" s="6">
        <v>77526.7</v>
      </c>
      <c r="H252" s="6" t="s">
        <v>1861</v>
      </c>
      <c r="I252" s="6"/>
      <c r="J252" s="16">
        <v>5205.13</v>
      </c>
      <c r="K252" s="14">
        <v>5.4</v>
      </c>
      <c r="L252" s="126">
        <v>0</v>
      </c>
      <c r="M252" s="126">
        <v>0</v>
      </c>
      <c r="N252" s="6" t="s">
        <v>625</v>
      </c>
      <c r="O252" s="6" t="s">
        <v>1290</v>
      </c>
      <c r="P252" s="19">
        <v>75631947.451999992</v>
      </c>
      <c r="Q252" s="6"/>
      <c r="R252" s="19">
        <v>18211021.829999998</v>
      </c>
      <c r="S252" s="6"/>
      <c r="T252" s="14"/>
      <c r="U252" s="21">
        <v>45304</v>
      </c>
      <c r="V252" s="6"/>
      <c r="W252" s="6"/>
      <c r="X252" s="6"/>
      <c r="Y252" s="23"/>
      <c r="Z252" s="6"/>
      <c r="AA252" s="6"/>
      <c r="AB252" s="21">
        <f t="shared" si="21"/>
        <v>45244</v>
      </c>
      <c r="AC252" s="6"/>
      <c r="AD252" s="14"/>
      <c r="AE252" s="6"/>
      <c r="AF252" s="6"/>
      <c r="AG252" s="6"/>
      <c r="AH252" s="6" t="s">
        <v>1513</v>
      </c>
      <c r="AI252" s="143">
        <f t="shared" si="22"/>
        <v>975.56</v>
      </c>
      <c r="AJ252" s="143">
        <f t="shared" si="23"/>
        <v>234.89999999999998</v>
      </c>
      <c r="AK252" s="143">
        <f t="shared" si="24"/>
        <v>0</v>
      </c>
      <c r="AL252" s="20" t="str">
        <f t="shared" si="25"/>
        <v/>
      </c>
      <c r="AM252" t="e">
        <f t="shared" si="26"/>
        <v>#N/A</v>
      </c>
      <c r="AN252" t="str">
        <f t="shared" si="27"/>
        <v>KAPE-IB-128667-13-01-2022-5205.13</v>
      </c>
    </row>
    <row r="253" spans="1:40" ht="20.100000000000001" hidden="1" customHeight="1" x14ac:dyDescent="0.25">
      <c r="A253" s="14">
        <v>250</v>
      </c>
      <c r="B253" s="35"/>
      <c r="C253" s="6" t="s">
        <v>875</v>
      </c>
      <c r="D253" s="15">
        <v>44574</v>
      </c>
      <c r="E253" s="14" t="s">
        <v>1132</v>
      </c>
      <c r="F253" s="14" t="s">
        <v>1133</v>
      </c>
      <c r="G253" s="6">
        <v>18703.8</v>
      </c>
      <c r="H253" s="6" t="s">
        <v>1861</v>
      </c>
      <c r="I253" s="6"/>
      <c r="J253" s="16">
        <v>5205.13</v>
      </c>
      <c r="K253" s="14">
        <v>4.7699999999999996</v>
      </c>
      <c r="L253" s="126">
        <v>0</v>
      </c>
      <c r="M253" s="126">
        <v>0</v>
      </c>
      <c r="N253" s="6" t="s">
        <v>625</v>
      </c>
      <c r="O253" s="6" t="s">
        <v>1290</v>
      </c>
      <c r="P253" s="19">
        <v>16117999.649999999</v>
      </c>
      <c r="Q253" s="6"/>
      <c r="R253" s="19">
        <v>3881038.5</v>
      </c>
      <c r="S253" s="6"/>
      <c r="T253" s="14"/>
      <c r="U253" s="21">
        <v>45304</v>
      </c>
      <c r="V253" s="6"/>
      <c r="W253" s="6"/>
      <c r="X253" s="6"/>
      <c r="Y253" s="23"/>
      <c r="Z253" s="6"/>
      <c r="AA253" s="6"/>
      <c r="AB253" s="21">
        <f t="shared" si="21"/>
        <v>45244</v>
      </c>
      <c r="AC253" s="6"/>
      <c r="AD253" s="14"/>
      <c r="AE253" s="6"/>
      <c r="AF253" s="6"/>
      <c r="AG253" s="6"/>
      <c r="AH253" s="6" t="s">
        <v>1513</v>
      </c>
      <c r="AI253" s="143">
        <f t="shared" si="22"/>
        <v>861.75</v>
      </c>
      <c r="AJ253" s="143">
        <f t="shared" si="23"/>
        <v>207.5</v>
      </c>
      <c r="AK253" s="143">
        <f t="shared" si="24"/>
        <v>0</v>
      </c>
      <c r="AL253" s="20" t="str">
        <f t="shared" si="25"/>
        <v/>
      </c>
      <c r="AM253" t="e">
        <f t="shared" si="26"/>
        <v>#N/A</v>
      </c>
      <c r="AN253" t="str">
        <f t="shared" si="27"/>
        <v>KAPE-IB-128635-13-01-2022-5205.13</v>
      </c>
    </row>
    <row r="254" spans="1:40" ht="20.100000000000001" hidden="1" customHeight="1" x14ac:dyDescent="0.25">
      <c r="A254" s="14">
        <v>251</v>
      </c>
      <c r="B254" s="35"/>
      <c r="C254" s="6" t="s">
        <v>876</v>
      </c>
      <c r="D254" s="15">
        <v>44574</v>
      </c>
      <c r="E254" s="14" t="s">
        <v>1132</v>
      </c>
      <c r="F254" s="14" t="s">
        <v>1133</v>
      </c>
      <c r="G254" s="6">
        <v>20160</v>
      </c>
      <c r="H254" s="6" t="s">
        <v>1861</v>
      </c>
      <c r="I254" s="6"/>
      <c r="J254" s="16">
        <v>2915.11</v>
      </c>
      <c r="K254" s="14">
        <v>1.65</v>
      </c>
      <c r="L254" s="126">
        <v>0</v>
      </c>
      <c r="M254" s="126">
        <v>0</v>
      </c>
      <c r="N254" s="6" t="s">
        <v>557</v>
      </c>
      <c r="O254" s="6" t="s">
        <v>407</v>
      </c>
      <c r="P254" s="19">
        <v>6009494.3999999994</v>
      </c>
      <c r="Q254" s="6"/>
      <c r="R254" s="19">
        <v>2228083.1999999997</v>
      </c>
      <c r="S254" s="6"/>
      <c r="T254" s="14"/>
      <c r="U254" s="21">
        <v>45304</v>
      </c>
      <c r="V254" s="6"/>
      <c r="W254" s="6"/>
      <c r="X254" s="6"/>
      <c r="Y254" s="23"/>
      <c r="Z254" s="6"/>
      <c r="AA254" s="6"/>
      <c r="AB254" s="21">
        <f t="shared" si="21"/>
        <v>45244</v>
      </c>
      <c r="AC254" s="6"/>
      <c r="AD254" s="14"/>
      <c r="AE254" s="6"/>
      <c r="AF254" s="6"/>
      <c r="AG254" s="6"/>
      <c r="AH254" s="6" t="s">
        <v>1517</v>
      </c>
      <c r="AI254" s="143">
        <f t="shared" si="22"/>
        <v>298.08999999999997</v>
      </c>
      <c r="AJ254" s="143">
        <f t="shared" si="23"/>
        <v>110.51999999999998</v>
      </c>
      <c r="AK254" s="143">
        <f t="shared" si="24"/>
        <v>0</v>
      </c>
      <c r="AL254" s="20" t="str">
        <f t="shared" si="25"/>
        <v/>
      </c>
      <c r="AM254" t="e">
        <f t="shared" si="26"/>
        <v>#N/A</v>
      </c>
      <c r="AN254" t="str">
        <f t="shared" si="27"/>
        <v>KAPE-IB-128644-13-01-2022-2915.11</v>
      </c>
    </row>
    <row r="255" spans="1:40" ht="20.100000000000001" hidden="1" customHeight="1" x14ac:dyDescent="0.25">
      <c r="A255" s="14">
        <v>252</v>
      </c>
      <c r="B255" s="35"/>
      <c r="C255" s="6" t="s">
        <v>877</v>
      </c>
      <c r="D255" s="15">
        <v>44575</v>
      </c>
      <c r="E255" s="14" t="s">
        <v>1132</v>
      </c>
      <c r="F255" s="14" t="s">
        <v>1133</v>
      </c>
      <c r="G255" s="6">
        <v>3000</v>
      </c>
      <c r="H255" s="6" t="s">
        <v>1861</v>
      </c>
      <c r="I255" s="6"/>
      <c r="J255" s="16">
        <v>3204.16</v>
      </c>
      <c r="K255" s="14" t="s">
        <v>1172</v>
      </c>
      <c r="L255" s="126">
        <v>0</v>
      </c>
      <c r="M255" s="126">
        <v>0</v>
      </c>
      <c r="N255" s="6" t="s">
        <v>412</v>
      </c>
      <c r="O255" s="6" t="s">
        <v>1358</v>
      </c>
      <c r="P255" s="19">
        <v>5469030</v>
      </c>
      <c r="Q255" s="6"/>
      <c r="R255" s="19">
        <v>2027759.9999999998</v>
      </c>
      <c r="S255" s="6"/>
      <c r="T255" s="14"/>
      <c r="U255" s="21">
        <v>45305</v>
      </c>
      <c r="V255" s="6"/>
      <c r="W255" s="6"/>
      <c r="X255" s="6"/>
      <c r="Y255" s="23"/>
      <c r="Z255" s="6"/>
      <c r="AA255" s="6"/>
      <c r="AB255" s="21">
        <f t="shared" si="21"/>
        <v>45245</v>
      </c>
      <c r="AC255" s="6"/>
      <c r="AD255" s="14" t="s">
        <v>1515</v>
      </c>
      <c r="AE255" s="6"/>
      <c r="AF255" s="6"/>
      <c r="AG255" s="6"/>
      <c r="AH255" s="6" t="s">
        <v>434</v>
      </c>
      <c r="AI255" s="143">
        <f t="shared" si="22"/>
        <v>1823.01</v>
      </c>
      <c r="AJ255" s="143">
        <f t="shared" si="23"/>
        <v>675.92</v>
      </c>
      <c r="AK255" s="143">
        <f t="shared" si="24"/>
        <v>0</v>
      </c>
      <c r="AL255" s="20" t="str">
        <f t="shared" si="25"/>
        <v/>
      </c>
      <c r="AM255" t="e">
        <f t="shared" si="26"/>
        <v>#N/A</v>
      </c>
      <c r="AN255" t="str">
        <f t="shared" si="27"/>
        <v>KAPE-IB-130078-14-01-2022-3204.16</v>
      </c>
    </row>
    <row r="256" spans="1:40" ht="20.100000000000001" hidden="1" customHeight="1" x14ac:dyDescent="0.25">
      <c r="A256" s="14">
        <v>253</v>
      </c>
      <c r="B256" s="35"/>
      <c r="C256" s="6" t="s">
        <v>878</v>
      </c>
      <c r="D256" s="15">
        <v>44575</v>
      </c>
      <c r="E256" s="14" t="s">
        <v>1132</v>
      </c>
      <c r="F256" s="14" t="s">
        <v>1133</v>
      </c>
      <c r="G256" s="6">
        <v>23100</v>
      </c>
      <c r="H256" s="6" t="s">
        <v>1861</v>
      </c>
      <c r="I256" s="6"/>
      <c r="J256" s="16">
        <v>5402.33</v>
      </c>
      <c r="K256" s="14">
        <v>1.78</v>
      </c>
      <c r="L256" s="126">
        <v>0</v>
      </c>
      <c r="M256" s="126">
        <v>0</v>
      </c>
      <c r="N256" s="6" t="s">
        <v>1324</v>
      </c>
      <c r="O256" s="6" t="s">
        <v>1359</v>
      </c>
      <c r="P256" s="19">
        <v>7411635.0000000009</v>
      </c>
      <c r="Q256" s="6"/>
      <c r="R256" s="19">
        <v>2831829</v>
      </c>
      <c r="S256" s="6"/>
      <c r="T256" s="14"/>
      <c r="U256" s="21">
        <v>45305</v>
      </c>
      <c r="V256" s="6"/>
      <c r="W256" s="6"/>
      <c r="X256" s="6"/>
      <c r="Y256" s="23"/>
      <c r="Z256" s="6"/>
      <c r="AA256" s="6"/>
      <c r="AB256" s="21">
        <f t="shared" si="21"/>
        <v>45245</v>
      </c>
      <c r="AC256" s="6"/>
      <c r="AD256" s="14" t="s">
        <v>1515</v>
      </c>
      <c r="AE256" s="6"/>
      <c r="AF256" s="6"/>
      <c r="AG256" s="6"/>
      <c r="AH256" s="6" t="s">
        <v>1513</v>
      </c>
      <c r="AI256" s="143">
        <f t="shared" si="22"/>
        <v>320.85000000000002</v>
      </c>
      <c r="AJ256" s="143">
        <f t="shared" si="23"/>
        <v>122.59</v>
      </c>
      <c r="AK256" s="143">
        <f t="shared" si="24"/>
        <v>0</v>
      </c>
      <c r="AL256" s="20" t="str">
        <f t="shared" si="25"/>
        <v/>
      </c>
      <c r="AM256" t="e">
        <f t="shared" si="26"/>
        <v>#N/A</v>
      </c>
      <c r="AN256" t="str">
        <f t="shared" si="27"/>
        <v>KAPW-IB-106716-14-01-2022-5402.33</v>
      </c>
    </row>
    <row r="257" spans="1:40" ht="20.100000000000001" hidden="1" customHeight="1" x14ac:dyDescent="0.25">
      <c r="A257" s="14">
        <v>254</v>
      </c>
      <c r="B257" s="35"/>
      <c r="C257" s="6" t="s">
        <v>879</v>
      </c>
      <c r="D257" s="15">
        <v>44575</v>
      </c>
      <c r="E257" s="14" t="s">
        <v>1132</v>
      </c>
      <c r="F257" s="14" t="s">
        <v>1133</v>
      </c>
      <c r="G257" s="6">
        <v>23100</v>
      </c>
      <c r="H257" s="6" t="s">
        <v>1861</v>
      </c>
      <c r="I257" s="6"/>
      <c r="J257" s="16">
        <v>5402.33</v>
      </c>
      <c r="K257" s="14">
        <v>1.78</v>
      </c>
      <c r="L257" s="126">
        <v>0</v>
      </c>
      <c r="M257" s="126">
        <v>0</v>
      </c>
      <c r="N257" s="6" t="s">
        <v>1324</v>
      </c>
      <c r="O257" s="6" t="s">
        <v>1359</v>
      </c>
      <c r="P257" s="19">
        <v>7411635.0000000009</v>
      </c>
      <c r="Q257" s="6"/>
      <c r="R257" s="19">
        <v>2831829</v>
      </c>
      <c r="S257" s="6"/>
      <c r="T257" s="14"/>
      <c r="U257" s="21">
        <v>45305</v>
      </c>
      <c r="V257" s="6"/>
      <c r="W257" s="6"/>
      <c r="X257" s="6"/>
      <c r="Y257" s="23"/>
      <c r="Z257" s="6"/>
      <c r="AA257" s="6"/>
      <c r="AB257" s="21">
        <f t="shared" si="21"/>
        <v>45245</v>
      </c>
      <c r="AC257" s="6"/>
      <c r="AD257" s="14" t="s">
        <v>1515</v>
      </c>
      <c r="AE257" s="6"/>
      <c r="AF257" s="6"/>
      <c r="AG257" s="6"/>
      <c r="AH257" s="6" t="s">
        <v>1513</v>
      </c>
      <c r="AI257" s="143">
        <f t="shared" si="22"/>
        <v>320.85000000000002</v>
      </c>
      <c r="AJ257" s="143">
        <f t="shared" si="23"/>
        <v>122.59</v>
      </c>
      <c r="AK257" s="143">
        <f t="shared" si="24"/>
        <v>0</v>
      </c>
      <c r="AL257" s="20" t="str">
        <f t="shared" si="25"/>
        <v/>
      </c>
      <c r="AM257" t="e">
        <f t="shared" si="26"/>
        <v>#N/A</v>
      </c>
      <c r="AN257" t="str">
        <f t="shared" si="27"/>
        <v>KAPW-IB-106693-14-01-2022-5402.33</v>
      </c>
    </row>
    <row r="258" spans="1:40" ht="20.100000000000001" hidden="1" customHeight="1" x14ac:dyDescent="0.25">
      <c r="A258" s="14">
        <v>255</v>
      </c>
      <c r="B258" s="35"/>
      <c r="C258" s="6" t="s">
        <v>880</v>
      </c>
      <c r="D258" s="15">
        <v>44575</v>
      </c>
      <c r="E258" s="14" t="s">
        <v>1132</v>
      </c>
      <c r="F258" s="14" t="s">
        <v>1133</v>
      </c>
      <c r="G258" s="6">
        <v>13000</v>
      </c>
      <c r="H258" s="6" t="s">
        <v>1861</v>
      </c>
      <c r="I258" s="6"/>
      <c r="J258" s="16">
        <v>3809.9189999999999</v>
      </c>
      <c r="K258" s="14">
        <v>2.65</v>
      </c>
      <c r="L258" s="126">
        <v>0</v>
      </c>
      <c r="M258" s="126">
        <v>0</v>
      </c>
      <c r="N258" s="6" t="s">
        <v>557</v>
      </c>
      <c r="O258" s="6" t="s">
        <v>1360</v>
      </c>
      <c r="P258" s="19">
        <v>7119450</v>
      </c>
      <c r="Q258" s="6"/>
      <c r="R258" s="19">
        <v>2639650</v>
      </c>
      <c r="S258" s="6"/>
      <c r="T258" s="14"/>
      <c r="U258" s="21">
        <v>45305</v>
      </c>
      <c r="V258" s="6"/>
      <c r="W258" s="6"/>
      <c r="X258" s="6"/>
      <c r="Y258" s="23"/>
      <c r="Z258" s="6"/>
      <c r="AA258" s="6"/>
      <c r="AB258" s="21">
        <f t="shared" si="21"/>
        <v>45245</v>
      </c>
      <c r="AC258" s="6"/>
      <c r="AD258" s="14" t="s">
        <v>1515</v>
      </c>
      <c r="AE258" s="6"/>
      <c r="AF258" s="6"/>
      <c r="AG258" s="6"/>
      <c r="AH258" s="6" t="s">
        <v>1517</v>
      </c>
      <c r="AI258" s="143">
        <f t="shared" si="22"/>
        <v>547.65</v>
      </c>
      <c r="AJ258" s="143">
        <f t="shared" si="23"/>
        <v>203.05</v>
      </c>
      <c r="AK258" s="143">
        <f t="shared" si="24"/>
        <v>0</v>
      </c>
      <c r="AL258" s="20" t="str">
        <f t="shared" si="25"/>
        <v/>
      </c>
      <c r="AM258" t="e">
        <f t="shared" si="26"/>
        <v>#N/A</v>
      </c>
      <c r="AN258" t="str">
        <f t="shared" si="27"/>
        <v>KAPE-IB-129594-14-01-2022-3809.919</v>
      </c>
    </row>
    <row r="259" spans="1:40" ht="20.100000000000001" hidden="1" customHeight="1" x14ac:dyDescent="0.25">
      <c r="A259" s="14">
        <v>256</v>
      </c>
      <c r="B259" s="35"/>
      <c r="C259" s="6" t="s">
        <v>881</v>
      </c>
      <c r="D259" s="15">
        <v>44575</v>
      </c>
      <c r="E259" s="14" t="s">
        <v>1132</v>
      </c>
      <c r="F259" s="14" t="s">
        <v>1133</v>
      </c>
      <c r="G259" s="6">
        <v>18000</v>
      </c>
      <c r="H259" s="6" t="s">
        <v>1861</v>
      </c>
      <c r="I259" s="6"/>
      <c r="J259" s="16">
        <v>2832.1089999999999</v>
      </c>
      <c r="K259" s="14">
        <v>1.65</v>
      </c>
      <c r="L259" s="126">
        <v>0</v>
      </c>
      <c r="M259" s="126">
        <v>0</v>
      </c>
      <c r="N259" s="6" t="s">
        <v>557</v>
      </c>
      <c r="O259" s="6" t="s">
        <v>1361</v>
      </c>
      <c r="P259" s="19">
        <v>5353560</v>
      </c>
      <c r="Q259" s="6"/>
      <c r="R259" s="19">
        <v>972720</v>
      </c>
      <c r="S259" s="6"/>
      <c r="T259" s="14"/>
      <c r="U259" s="21">
        <v>45305</v>
      </c>
      <c r="V259" s="6"/>
      <c r="W259" s="6"/>
      <c r="X259" s="6"/>
      <c r="Y259" s="23"/>
      <c r="Z259" s="6"/>
      <c r="AA259" s="6"/>
      <c r="AB259" s="21">
        <f t="shared" si="21"/>
        <v>45245</v>
      </c>
      <c r="AC259" s="6"/>
      <c r="AD259" s="14" t="s">
        <v>1515</v>
      </c>
      <c r="AE259" s="6"/>
      <c r="AF259" s="6"/>
      <c r="AG259" s="6"/>
      <c r="AH259" s="6" t="s">
        <v>1517</v>
      </c>
      <c r="AI259" s="143">
        <f t="shared" si="22"/>
        <v>297.42</v>
      </c>
      <c r="AJ259" s="143">
        <f t="shared" si="23"/>
        <v>54.04</v>
      </c>
      <c r="AK259" s="143">
        <f t="shared" si="24"/>
        <v>0</v>
      </c>
      <c r="AL259" s="20" t="str">
        <f t="shared" si="25"/>
        <v/>
      </c>
      <c r="AM259" t="e">
        <f t="shared" si="26"/>
        <v>#N/A</v>
      </c>
      <c r="AN259" t="str">
        <f t="shared" si="27"/>
        <v>KAPE-IB-129589-14-01-2022-2832.109</v>
      </c>
    </row>
    <row r="260" spans="1:40" ht="20.100000000000001" hidden="1" customHeight="1" x14ac:dyDescent="0.25">
      <c r="A260" s="14">
        <v>257</v>
      </c>
      <c r="B260" s="35"/>
      <c r="C260" s="6" t="s">
        <v>882</v>
      </c>
      <c r="D260" s="15">
        <v>44575</v>
      </c>
      <c r="E260" s="14" t="s">
        <v>1132</v>
      </c>
      <c r="F260" s="14" t="s">
        <v>1133</v>
      </c>
      <c r="G260" s="6">
        <v>20260</v>
      </c>
      <c r="H260" s="6" t="s">
        <v>1861</v>
      </c>
      <c r="I260" s="6"/>
      <c r="J260" s="16">
        <v>3809.9189999999999</v>
      </c>
      <c r="K260" s="14" t="s">
        <v>1173</v>
      </c>
      <c r="L260" s="126">
        <v>0</v>
      </c>
      <c r="M260" s="126">
        <v>0</v>
      </c>
      <c r="N260" s="6" t="s">
        <v>557</v>
      </c>
      <c r="O260" s="6" t="s">
        <v>1362</v>
      </c>
      <c r="P260" s="19">
        <v>10858549.600000001</v>
      </c>
      <c r="Q260" s="6"/>
      <c r="R260" s="19">
        <v>4026067.2</v>
      </c>
      <c r="S260" s="6"/>
      <c r="T260" s="14"/>
      <c r="U260" s="21">
        <v>45305</v>
      </c>
      <c r="V260" s="6"/>
      <c r="W260" s="6"/>
      <c r="X260" s="6"/>
      <c r="Y260" s="23"/>
      <c r="Z260" s="6"/>
      <c r="AA260" s="6"/>
      <c r="AB260" s="21">
        <f t="shared" ref="AB260:AB323" si="28">U260-60</f>
        <v>45245</v>
      </c>
      <c r="AC260" s="6"/>
      <c r="AD260" s="14" t="s">
        <v>1515</v>
      </c>
      <c r="AE260" s="6"/>
      <c r="AF260" s="6"/>
      <c r="AG260" s="6"/>
      <c r="AH260" s="6" t="s">
        <v>1517</v>
      </c>
      <c r="AI260" s="143">
        <f t="shared" ref="AI260:AI323" si="29">P260/G260</f>
        <v>535.96</v>
      </c>
      <c r="AJ260" s="143">
        <f t="shared" ref="AJ260:AJ323" si="30">R260/G260</f>
        <v>198.72</v>
      </c>
      <c r="AK260" s="143">
        <f t="shared" ref="AK260:AK323" si="31">L260*AJ260</f>
        <v>0</v>
      </c>
      <c r="AL260" s="20" t="str">
        <f t="shared" ref="AL260:AL323" si="32">IF(B260&lt;&gt;"",IF(E260="Packing Material",B260+5,B260+30),"")</f>
        <v/>
      </c>
      <c r="AM260" t="e">
        <f t="shared" ref="AM260:AM323" si="33">VLOOKUP(C260,$C$2446:$C$2553,1,0)</f>
        <v>#N/A</v>
      </c>
      <c r="AN260" t="str">
        <f t="shared" si="27"/>
        <v>KAPE-IB-129656-14-01-2022-3809.919</v>
      </c>
    </row>
    <row r="261" spans="1:40" ht="20.100000000000001" hidden="1" customHeight="1" x14ac:dyDescent="0.25">
      <c r="A261" s="14">
        <v>258</v>
      </c>
      <c r="B261" s="35"/>
      <c r="C261" s="6" t="s">
        <v>883</v>
      </c>
      <c r="D261" s="15">
        <v>44575</v>
      </c>
      <c r="E261" s="14" t="s">
        <v>1132</v>
      </c>
      <c r="F261" s="14" t="s">
        <v>1133</v>
      </c>
      <c r="G261" s="6">
        <v>48000</v>
      </c>
      <c r="H261" s="6" t="s">
        <v>1861</v>
      </c>
      <c r="I261" s="6"/>
      <c r="J261" s="16">
        <v>1108.19</v>
      </c>
      <c r="K261" s="14">
        <v>1.75</v>
      </c>
      <c r="L261" s="126">
        <v>0</v>
      </c>
      <c r="M261" s="126">
        <v>0</v>
      </c>
      <c r="N261" s="6" t="s">
        <v>557</v>
      </c>
      <c r="O261" s="6" t="s">
        <v>1363</v>
      </c>
      <c r="P261" s="19">
        <v>1735679.9999999998</v>
      </c>
      <c r="Q261" s="6"/>
      <c r="R261" s="19">
        <v>6672000</v>
      </c>
      <c r="S261" s="6"/>
      <c r="T261" s="14"/>
      <c r="U261" s="21">
        <v>45305</v>
      </c>
      <c r="V261" s="6"/>
      <c r="W261" s="6"/>
      <c r="X261" s="6"/>
      <c r="Y261" s="23"/>
      <c r="Z261" s="6"/>
      <c r="AA261" s="6"/>
      <c r="AB261" s="21">
        <f t="shared" si="28"/>
        <v>45245</v>
      </c>
      <c r="AC261" s="6"/>
      <c r="AD261" s="14" t="s">
        <v>1515</v>
      </c>
      <c r="AE261" s="6"/>
      <c r="AF261" s="6"/>
      <c r="AG261" s="6"/>
      <c r="AH261" s="6" t="s">
        <v>1517</v>
      </c>
      <c r="AI261" s="143">
        <f t="shared" si="29"/>
        <v>36.159999999999997</v>
      </c>
      <c r="AJ261" s="143">
        <f t="shared" si="30"/>
        <v>139</v>
      </c>
      <c r="AK261" s="143">
        <f t="shared" si="31"/>
        <v>0</v>
      </c>
      <c r="AL261" s="20" t="str">
        <f t="shared" si="32"/>
        <v/>
      </c>
      <c r="AM261" t="e">
        <f t="shared" si="33"/>
        <v>#N/A</v>
      </c>
      <c r="AN261" t="str">
        <f t="shared" ref="AN261:AN324" si="34">C261&amp;"-"&amp;J261</f>
        <v>KAPE-IB-129603-14-01-2022-1108.19</v>
      </c>
    </row>
    <row r="262" spans="1:40" ht="20.100000000000001" hidden="1" customHeight="1" x14ac:dyDescent="0.25">
      <c r="A262" s="14">
        <v>259</v>
      </c>
      <c r="B262" s="35"/>
      <c r="C262" s="6" t="s">
        <v>884</v>
      </c>
      <c r="D262" s="15">
        <v>44579</v>
      </c>
      <c r="E262" s="14" t="s">
        <v>1132</v>
      </c>
      <c r="F262" s="14" t="s">
        <v>1133</v>
      </c>
      <c r="G262" s="6">
        <v>5040</v>
      </c>
      <c r="H262" s="6" t="s">
        <v>1861</v>
      </c>
      <c r="I262" s="6"/>
      <c r="J262" s="16">
        <v>3906.9029999999998</v>
      </c>
      <c r="K262" s="14">
        <v>1.96</v>
      </c>
      <c r="L262" s="126">
        <v>0</v>
      </c>
      <c r="M262" s="126">
        <v>0</v>
      </c>
      <c r="N262" s="6" t="s">
        <v>557</v>
      </c>
      <c r="O262" s="6" t="s">
        <v>1364</v>
      </c>
      <c r="P262" s="19">
        <v>1778565.5999999999</v>
      </c>
      <c r="Q262" s="6"/>
      <c r="R262" s="19">
        <v>386215.19999999995</v>
      </c>
      <c r="S262" s="6"/>
      <c r="T262" s="14"/>
      <c r="U262" s="21">
        <v>45309</v>
      </c>
      <c r="V262" s="6"/>
      <c r="W262" s="6"/>
      <c r="X262" s="6"/>
      <c r="Y262" s="23"/>
      <c r="Z262" s="6"/>
      <c r="AA262" s="6"/>
      <c r="AB262" s="21">
        <f t="shared" si="28"/>
        <v>45249</v>
      </c>
      <c r="AC262" s="6"/>
      <c r="AD262" s="14" t="s">
        <v>1515</v>
      </c>
      <c r="AE262" s="6"/>
      <c r="AF262" s="6"/>
      <c r="AG262" s="6"/>
      <c r="AH262" s="6" t="s">
        <v>1517</v>
      </c>
      <c r="AI262" s="143">
        <f t="shared" si="29"/>
        <v>352.89</v>
      </c>
      <c r="AJ262" s="143">
        <f t="shared" si="30"/>
        <v>76.63</v>
      </c>
      <c r="AK262" s="143">
        <f t="shared" si="31"/>
        <v>0</v>
      </c>
      <c r="AL262" s="20" t="str">
        <f t="shared" si="32"/>
        <v/>
      </c>
      <c r="AM262" t="e">
        <f t="shared" si="33"/>
        <v>#N/A</v>
      </c>
      <c r="AN262" t="str">
        <f t="shared" si="34"/>
        <v>KAPW-IB-108998-18-01-2022-3906.903</v>
      </c>
    </row>
    <row r="263" spans="1:40" ht="20.100000000000001" hidden="1" customHeight="1" x14ac:dyDescent="0.25">
      <c r="A263" s="14">
        <v>260</v>
      </c>
      <c r="B263" s="35"/>
      <c r="C263" s="6" t="s">
        <v>885</v>
      </c>
      <c r="D263" s="15">
        <v>44579</v>
      </c>
      <c r="E263" s="14" t="s">
        <v>1132</v>
      </c>
      <c r="F263" s="14" t="s">
        <v>1133</v>
      </c>
      <c r="G263" s="6">
        <v>12000</v>
      </c>
      <c r="H263" s="6" t="s">
        <v>1861</v>
      </c>
      <c r="I263" s="6"/>
      <c r="J263" s="16">
        <v>3204.16</v>
      </c>
      <c r="K263" s="14" t="s">
        <v>1174</v>
      </c>
      <c r="L263" s="126">
        <v>0</v>
      </c>
      <c r="M263" s="126">
        <v>0</v>
      </c>
      <c r="N263" s="6" t="s">
        <v>412</v>
      </c>
      <c r="O263" s="6" t="s">
        <v>1365</v>
      </c>
      <c r="P263" s="19">
        <v>11965080</v>
      </c>
      <c r="Q263" s="6"/>
      <c r="R263" s="19">
        <v>4436280</v>
      </c>
      <c r="S263" s="6"/>
      <c r="T263" s="14"/>
      <c r="U263" s="21">
        <v>45309</v>
      </c>
      <c r="V263" s="6"/>
      <c r="W263" s="6"/>
      <c r="X263" s="6"/>
      <c r="Y263" s="23"/>
      <c r="Z263" s="6"/>
      <c r="AA263" s="6"/>
      <c r="AB263" s="21">
        <f t="shared" si="28"/>
        <v>45249</v>
      </c>
      <c r="AC263" s="6"/>
      <c r="AD263" s="14" t="s">
        <v>1515</v>
      </c>
      <c r="AE263" s="6"/>
      <c r="AF263" s="6"/>
      <c r="AG263" s="6"/>
      <c r="AH263" s="6" t="s">
        <v>434</v>
      </c>
      <c r="AI263" s="143">
        <f t="shared" si="29"/>
        <v>997.09</v>
      </c>
      <c r="AJ263" s="143">
        <f t="shared" si="30"/>
        <v>369.69</v>
      </c>
      <c r="AK263" s="143">
        <f t="shared" si="31"/>
        <v>0</v>
      </c>
      <c r="AL263" s="20" t="str">
        <f t="shared" si="32"/>
        <v/>
      </c>
      <c r="AM263" t="e">
        <f t="shared" si="33"/>
        <v>#N/A</v>
      </c>
      <c r="AN263" t="str">
        <f t="shared" si="34"/>
        <v>KAPW-IB-109021-18-01-2022-3204.16</v>
      </c>
    </row>
    <row r="264" spans="1:40" ht="20.100000000000001" hidden="1" customHeight="1" x14ac:dyDescent="0.25">
      <c r="A264" s="14">
        <v>261</v>
      </c>
      <c r="B264" s="35"/>
      <c r="C264" s="6" t="s">
        <v>886</v>
      </c>
      <c r="D264" s="15">
        <v>44580</v>
      </c>
      <c r="E264" s="14" t="s">
        <v>1132</v>
      </c>
      <c r="F264" s="14" t="s">
        <v>1133</v>
      </c>
      <c r="G264" s="6">
        <v>24120</v>
      </c>
      <c r="H264" s="6" t="s">
        <v>1861</v>
      </c>
      <c r="I264" s="6"/>
      <c r="J264" s="16">
        <v>5402.33</v>
      </c>
      <c r="K264" s="14">
        <v>1.79</v>
      </c>
      <c r="L264" s="126">
        <v>0</v>
      </c>
      <c r="M264" s="126">
        <v>0</v>
      </c>
      <c r="N264" s="6" t="s">
        <v>1324</v>
      </c>
      <c r="O264" s="6" t="s">
        <v>1259</v>
      </c>
      <c r="P264" s="19">
        <v>7769052.0000000009</v>
      </c>
      <c r="Q264" s="6"/>
      <c r="R264" s="19">
        <v>3303233.9999999995</v>
      </c>
      <c r="S264" s="6"/>
      <c r="T264" s="14"/>
      <c r="U264" s="21">
        <v>45310</v>
      </c>
      <c r="V264" s="6"/>
      <c r="W264" s="6"/>
      <c r="X264" s="6"/>
      <c r="Y264" s="23"/>
      <c r="Z264" s="6"/>
      <c r="AA264" s="6"/>
      <c r="AB264" s="21">
        <f t="shared" si="28"/>
        <v>45250</v>
      </c>
      <c r="AC264" s="6"/>
      <c r="AD264" s="14" t="s">
        <v>1515</v>
      </c>
      <c r="AE264" s="6"/>
      <c r="AF264" s="6"/>
      <c r="AG264" s="6"/>
      <c r="AH264" s="6" t="s">
        <v>1513</v>
      </c>
      <c r="AI264" s="143">
        <f t="shared" si="29"/>
        <v>322.10000000000002</v>
      </c>
      <c r="AJ264" s="143">
        <f t="shared" si="30"/>
        <v>136.94999999999999</v>
      </c>
      <c r="AK264" s="143">
        <f t="shared" si="31"/>
        <v>0</v>
      </c>
      <c r="AL264" s="20" t="str">
        <f t="shared" si="32"/>
        <v/>
      </c>
      <c r="AM264" t="e">
        <f t="shared" si="33"/>
        <v>#N/A</v>
      </c>
      <c r="AN264" t="str">
        <f t="shared" si="34"/>
        <v>KAPE-IB-132411-19-01-2022-5402.33</v>
      </c>
    </row>
    <row r="265" spans="1:40" ht="20.100000000000001" hidden="1" customHeight="1" x14ac:dyDescent="0.25">
      <c r="A265" s="14">
        <v>262</v>
      </c>
      <c r="B265" s="35"/>
      <c r="C265" s="6" t="s">
        <v>887</v>
      </c>
      <c r="D265" s="15">
        <v>44581</v>
      </c>
      <c r="E265" s="14" t="s">
        <v>1132</v>
      </c>
      <c r="F265" s="14" t="s">
        <v>1133</v>
      </c>
      <c r="G265" s="6">
        <v>23000</v>
      </c>
      <c r="H265" s="6" t="s">
        <v>1861</v>
      </c>
      <c r="I265" s="6"/>
      <c r="J265" s="16">
        <v>5407.52</v>
      </c>
      <c r="K265" s="14">
        <v>5.5109000000000004</v>
      </c>
      <c r="L265" s="126">
        <v>0</v>
      </c>
      <c r="M265" s="126">
        <v>0</v>
      </c>
      <c r="N265" s="6" t="s">
        <v>1378</v>
      </c>
      <c r="O265" s="6" t="s">
        <v>1366</v>
      </c>
      <c r="P265" s="19">
        <v>22840610</v>
      </c>
      <c r="Q265" s="6"/>
      <c r="R265" s="19">
        <v>8468600</v>
      </c>
      <c r="S265" s="6"/>
      <c r="T265" s="14"/>
      <c r="U265" s="21">
        <v>45311</v>
      </c>
      <c r="V265" s="6"/>
      <c r="W265" s="6"/>
      <c r="X265" s="6"/>
      <c r="Y265" s="23"/>
      <c r="Z265" s="6"/>
      <c r="AA265" s="6"/>
      <c r="AB265" s="21">
        <f t="shared" si="28"/>
        <v>45251</v>
      </c>
      <c r="AC265" s="6"/>
      <c r="AD265" s="14" t="s">
        <v>1515</v>
      </c>
      <c r="AE265" s="6"/>
      <c r="AF265" s="6"/>
      <c r="AG265" s="6"/>
      <c r="AH265" s="6" t="s">
        <v>1516</v>
      </c>
      <c r="AI265" s="143">
        <f t="shared" si="29"/>
        <v>993.07</v>
      </c>
      <c r="AJ265" s="143">
        <f t="shared" si="30"/>
        <v>368.2</v>
      </c>
      <c r="AK265" s="143">
        <f t="shared" si="31"/>
        <v>0</v>
      </c>
      <c r="AL265" s="20" t="str">
        <f t="shared" si="32"/>
        <v/>
      </c>
      <c r="AM265" t="e">
        <f t="shared" si="33"/>
        <v>#N/A</v>
      </c>
      <c r="AN265" t="str">
        <f t="shared" si="34"/>
        <v>KAPE-IB-133444-20-01-2022-5407.52</v>
      </c>
    </row>
    <row r="266" spans="1:40" ht="20.100000000000001" hidden="1" customHeight="1" x14ac:dyDescent="0.25">
      <c r="A266" s="14">
        <v>263</v>
      </c>
      <c r="B266" s="35"/>
      <c r="C266" s="6" t="s">
        <v>888</v>
      </c>
      <c r="D266" s="15">
        <v>44586</v>
      </c>
      <c r="E266" s="14" t="s">
        <v>1132</v>
      </c>
      <c r="F266" s="14" t="s">
        <v>1133</v>
      </c>
      <c r="G266" s="6">
        <v>1525</v>
      </c>
      <c r="H266" s="6" t="s">
        <v>1861</v>
      </c>
      <c r="I266" s="6"/>
      <c r="J266" s="16">
        <v>3204.16</v>
      </c>
      <c r="K266" s="14" t="s">
        <v>1175</v>
      </c>
      <c r="L266" s="126">
        <v>0</v>
      </c>
      <c r="M266" s="126">
        <v>0</v>
      </c>
      <c r="N266" s="6" t="s">
        <v>412</v>
      </c>
      <c r="O266" s="6" t="s">
        <v>1367</v>
      </c>
      <c r="P266" s="19">
        <v>13734272</v>
      </c>
      <c r="Q266" s="6"/>
      <c r="R266" s="19">
        <v>5092280</v>
      </c>
      <c r="S266" s="6"/>
      <c r="T266" s="14"/>
      <c r="U266" s="21">
        <v>45316</v>
      </c>
      <c r="V266" s="6"/>
      <c r="W266" s="6"/>
      <c r="X266" s="6"/>
      <c r="Y266" s="23"/>
      <c r="Z266" s="6"/>
      <c r="AA266" s="6"/>
      <c r="AB266" s="21">
        <f t="shared" si="28"/>
        <v>45256</v>
      </c>
      <c r="AC266" s="6"/>
      <c r="AD266" s="14" t="s">
        <v>1515</v>
      </c>
      <c r="AE266" s="6"/>
      <c r="AF266" s="6"/>
      <c r="AG266" s="6"/>
      <c r="AH266" s="6" t="s">
        <v>434</v>
      </c>
      <c r="AI266" s="143">
        <f t="shared" si="29"/>
        <v>9006.08</v>
      </c>
      <c r="AJ266" s="143">
        <f t="shared" si="30"/>
        <v>3339.2</v>
      </c>
      <c r="AK266" s="143">
        <f t="shared" si="31"/>
        <v>0</v>
      </c>
      <c r="AL266" s="20" t="str">
        <f t="shared" si="32"/>
        <v/>
      </c>
      <c r="AM266" t="e">
        <f t="shared" si="33"/>
        <v>#N/A</v>
      </c>
      <c r="AN266" t="str">
        <f t="shared" si="34"/>
        <v>KAPE-IB-135162-25-01-2022-3204.16</v>
      </c>
    </row>
    <row r="267" spans="1:40" ht="20.100000000000001" hidden="1" customHeight="1" x14ac:dyDescent="0.25">
      <c r="A267" s="14">
        <v>264</v>
      </c>
      <c r="B267" s="35"/>
      <c r="C267" s="6" t="s">
        <v>889</v>
      </c>
      <c r="D267" s="15">
        <v>44586</v>
      </c>
      <c r="E267" s="14" t="s">
        <v>1132</v>
      </c>
      <c r="F267" s="14" t="s">
        <v>1133</v>
      </c>
      <c r="G267" s="6">
        <v>36000</v>
      </c>
      <c r="H267" s="6" t="s">
        <v>1861</v>
      </c>
      <c r="I267" s="6"/>
      <c r="J267" s="16">
        <v>3402.13</v>
      </c>
      <c r="K267" s="14" t="s">
        <v>1176</v>
      </c>
      <c r="L267" s="126">
        <v>0</v>
      </c>
      <c r="M267" s="126">
        <v>0</v>
      </c>
      <c r="N267" s="6" t="s">
        <v>557</v>
      </c>
      <c r="O267" s="6" t="s">
        <v>1368</v>
      </c>
      <c r="P267" s="19">
        <v>14654520</v>
      </c>
      <c r="Q267" s="6"/>
      <c r="R267" s="19">
        <v>5433480</v>
      </c>
      <c r="S267" s="6"/>
      <c r="T267" s="14"/>
      <c r="U267" s="21">
        <v>45316</v>
      </c>
      <c r="V267" s="6"/>
      <c r="W267" s="6"/>
      <c r="X267" s="6"/>
      <c r="Y267" s="23"/>
      <c r="Z267" s="6"/>
      <c r="AA267" s="6"/>
      <c r="AB267" s="21">
        <f t="shared" si="28"/>
        <v>45256</v>
      </c>
      <c r="AC267" s="6"/>
      <c r="AD267" s="14" t="s">
        <v>1515</v>
      </c>
      <c r="AE267" s="6"/>
      <c r="AF267" s="6"/>
      <c r="AG267" s="6"/>
      <c r="AH267" s="6" t="s">
        <v>1517</v>
      </c>
      <c r="AI267" s="143">
        <f t="shared" si="29"/>
        <v>407.07</v>
      </c>
      <c r="AJ267" s="143">
        <f t="shared" si="30"/>
        <v>150.93</v>
      </c>
      <c r="AK267" s="143">
        <f t="shared" si="31"/>
        <v>0</v>
      </c>
      <c r="AL267" s="20" t="str">
        <f t="shared" si="32"/>
        <v/>
      </c>
      <c r="AM267" t="e">
        <f t="shared" si="33"/>
        <v>#N/A</v>
      </c>
      <c r="AN267" t="str">
        <f t="shared" si="34"/>
        <v>KAPE-IB-135157-25-01-2022-3402.13</v>
      </c>
    </row>
    <row r="268" spans="1:40" ht="20.100000000000001" hidden="1" customHeight="1" x14ac:dyDescent="0.25">
      <c r="A268" s="14">
        <v>265</v>
      </c>
      <c r="B268" s="35"/>
      <c r="C268" s="6" t="s">
        <v>890</v>
      </c>
      <c r="D268" s="15">
        <v>44586</v>
      </c>
      <c r="E268" s="14" t="s">
        <v>1132</v>
      </c>
      <c r="F268" s="14" t="s">
        <v>1133</v>
      </c>
      <c r="G268" s="6">
        <v>24120</v>
      </c>
      <c r="H268" s="6" t="s">
        <v>1861</v>
      </c>
      <c r="I268" s="6"/>
      <c r="J268" s="16">
        <v>5402.33</v>
      </c>
      <c r="K268" s="14">
        <v>1.7</v>
      </c>
      <c r="L268" s="126">
        <v>0</v>
      </c>
      <c r="M268" s="126">
        <v>0</v>
      </c>
      <c r="N268" s="6" t="s">
        <v>1324</v>
      </c>
      <c r="O268" s="6" t="s">
        <v>1369</v>
      </c>
      <c r="P268" s="19">
        <v>7782317.9999999991</v>
      </c>
      <c r="Q268" s="6"/>
      <c r="R268" s="19">
        <v>3309022.8</v>
      </c>
      <c r="S268" s="6"/>
      <c r="T268" s="14"/>
      <c r="U268" s="21">
        <v>45316</v>
      </c>
      <c r="V268" s="6"/>
      <c r="W268" s="6"/>
      <c r="X268" s="6"/>
      <c r="Y268" s="23"/>
      <c r="Z268" s="6"/>
      <c r="AA268" s="6"/>
      <c r="AB268" s="21">
        <f t="shared" si="28"/>
        <v>45256</v>
      </c>
      <c r="AC268" s="6"/>
      <c r="AD268" s="14" t="s">
        <v>1515</v>
      </c>
      <c r="AE268" s="6"/>
      <c r="AF268" s="6"/>
      <c r="AG268" s="6"/>
      <c r="AH268" s="6" t="s">
        <v>1513</v>
      </c>
      <c r="AI268" s="143">
        <f t="shared" si="29"/>
        <v>322.64999999999998</v>
      </c>
      <c r="AJ268" s="143">
        <f t="shared" si="30"/>
        <v>137.19</v>
      </c>
      <c r="AK268" s="143">
        <f t="shared" si="31"/>
        <v>0</v>
      </c>
      <c r="AL268" s="20" t="str">
        <f t="shared" si="32"/>
        <v/>
      </c>
      <c r="AM268" t="e">
        <f t="shared" si="33"/>
        <v>#N/A</v>
      </c>
      <c r="AN268" t="str">
        <f t="shared" si="34"/>
        <v>KAPE-IB-135164-25-01-2022-5402.33</v>
      </c>
    </row>
    <row r="269" spans="1:40" ht="20.100000000000001" hidden="1" customHeight="1" x14ac:dyDescent="0.25">
      <c r="A269" s="14">
        <v>266</v>
      </c>
      <c r="B269" s="35">
        <v>44593</v>
      </c>
      <c r="C269" s="6" t="s">
        <v>891</v>
      </c>
      <c r="D269" s="15">
        <v>44588</v>
      </c>
      <c r="E269" s="14" t="s">
        <v>1132</v>
      </c>
      <c r="F269" s="14" t="s">
        <v>1133</v>
      </c>
      <c r="G269" s="6">
        <v>7035</v>
      </c>
      <c r="H269" s="6" t="s">
        <v>1861</v>
      </c>
      <c r="I269" s="6"/>
      <c r="J269" s="16"/>
      <c r="K269" s="14" t="s">
        <v>1177</v>
      </c>
      <c r="L269" s="126">
        <v>0</v>
      </c>
      <c r="M269" s="126">
        <v>0</v>
      </c>
      <c r="N269" s="6" t="s">
        <v>412</v>
      </c>
      <c r="O269" s="6" t="s">
        <v>1370</v>
      </c>
      <c r="P269" s="19">
        <v>6771718</v>
      </c>
      <c r="Q269" s="6"/>
      <c r="R269" s="19">
        <v>2510764</v>
      </c>
      <c r="S269" s="6"/>
      <c r="T269" s="14">
        <v>139567898</v>
      </c>
      <c r="U269" s="21">
        <v>45318</v>
      </c>
      <c r="V269" s="6"/>
      <c r="W269" s="6"/>
      <c r="X269" s="6"/>
      <c r="Y269" s="23"/>
      <c r="Z269" s="6"/>
      <c r="AA269" s="6"/>
      <c r="AB269" s="21">
        <f t="shared" si="28"/>
        <v>45258</v>
      </c>
      <c r="AC269" s="6"/>
      <c r="AD269" s="14" t="s">
        <v>1515</v>
      </c>
      <c r="AE269" s="6"/>
      <c r="AF269" s="6"/>
      <c r="AG269" s="6"/>
      <c r="AH269" s="6" t="s">
        <v>434</v>
      </c>
      <c r="AI269" s="143">
        <f t="shared" si="29"/>
        <v>962.5754086709311</v>
      </c>
      <c r="AJ269" s="143">
        <f t="shared" si="30"/>
        <v>356.89609097370294</v>
      </c>
      <c r="AK269" s="143">
        <f t="shared" si="31"/>
        <v>0</v>
      </c>
      <c r="AL269" s="20">
        <f t="shared" si="32"/>
        <v>44623</v>
      </c>
      <c r="AM269" t="e">
        <f t="shared" si="33"/>
        <v>#N/A</v>
      </c>
      <c r="AN269" t="str">
        <f t="shared" si="34"/>
        <v>KAPE-IB-136944-27-01-2022-</v>
      </c>
    </row>
    <row r="270" spans="1:40" ht="20.100000000000001" hidden="1" customHeight="1" x14ac:dyDescent="0.25">
      <c r="A270" s="14">
        <v>267</v>
      </c>
      <c r="B270" s="35">
        <v>44593</v>
      </c>
      <c r="C270" s="6" t="s">
        <v>892</v>
      </c>
      <c r="D270" s="15">
        <v>44589</v>
      </c>
      <c r="E270" s="14" t="s">
        <v>1132</v>
      </c>
      <c r="F270" s="14" t="s">
        <v>1133</v>
      </c>
      <c r="G270" s="6">
        <v>23100</v>
      </c>
      <c r="H270" s="6" t="s">
        <v>1861</v>
      </c>
      <c r="I270" s="6"/>
      <c r="J270" s="16">
        <v>5402.33</v>
      </c>
      <c r="K270" s="14">
        <v>1.78</v>
      </c>
      <c r="L270" s="126">
        <v>0</v>
      </c>
      <c r="M270" s="126">
        <v>0</v>
      </c>
      <c r="N270" s="6" t="s">
        <v>1324</v>
      </c>
      <c r="O270" s="6" t="s">
        <v>1371</v>
      </c>
      <c r="P270" s="19">
        <v>7443047</v>
      </c>
      <c r="Q270" s="6"/>
      <c r="R270" s="19">
        <v>2843892</v>
      </c>
      <c r="S270" s="6"/>
      <c r="T270" s="14">
        <v>139567899</v>
      </c>
      <c r="U270" s="21">
        <v>45319</v>
      </c>
      <c r="V270" s="6"/>
      <c r="W270" s="6"/>
      <c r="X270" s="6"/>
      <c r="Y270" s="23"/>
      <c r="Z270" s="6"/>
      <c r="AA270" s="6"/>
      <c r="AB270" s="21">
        <f t="shared" si="28"/>
        <v>45259</v>
      </c>
      <c r="AC270" s="6"/>
      <c r="AD270" s="14" t="s">
        <v>1515</v>
      </c>
      <c r="AE270" s="6"/>
      <c r="AF270" s="6"/>
      <c r="AG270" s="6"/>
      <c r="AH270" s="6" t="s">
        <v>1513</v>
      </c>
      <c r="AI270" s="143">
        <f t="shared" si="29"/>
        <v>322.20982683982686</v>
      </c>
      <c r="AJ270" s="143">
        <f t="shared" si="30"/>
        <v>123.1122077922078</v>
      </c>
      <c r="AK270" s="143">
        <f t="shared" si="31"/>
        <v>0</v>
      </c>
      <c r="AL270" s="20">
        <f t="shared" si="32"/>
        <v>44623</v>
      </c>
      <c r="AM270" t="e">
        <f t="shared" si="33"/>
        <v>#N/A</v>
      </c>
      <c r="AN270" t="str">
        <f t="shared" si="34"/>
        <v>KAPE-IB-137929-28-01-2022-5402.33</v>
      </c>
    </row>
    <row r="271" spans="1:40" ht="20.100000000000001" hidden="1" customHeight="1" x14ac:dyDescent="0.25">
      <c r="A271" s="14">
        <v>268</v>
      </c>
      <c r="B271" s="35">
        <v>44593</v>
      </c>
      <c r="C271" s="6" t="s">
        <v>893</v>
      </c>
      <c r="D271" s="15">
        <v>44589</v>
      </c>
      <c r="E271" s="14" t="s">
        <v>1132</v>
      </c>
      <c r="F271" s="14" t="s">
        <v>1133</v>
      </c>
      <c r="G271" s="6">
        <v>23100</v>
      </c>
      <c r="H271" s="6" t="s">
        <v>1861</v>
      </c>
      <c r="I271" s="6"/>
      <c r="J271" s="16">
        <v>5402.33</v>
      </c>
      <c r="K271" s="14">
        <v>1.78</v>
      </c>
      <c r="L271" s="126">
        <v>0</v>
      </c>
      <c r="M271" s="126">
        <v>0</v>
      </c>
      <c r="N271" s="6" t="s">
        <v>1324</v>
      </c>
      <c r="O271" s="6" t="s">
        <v>1359</v>
      </c>
      <c r="P271" s="19">
        <v>7443047</v>
      </c>
      <c r="Q271" s="6"/>
      <c r="R271" s="19">
        <v>2843892</v>
      </c>
      <c r="S271" s="6"/>
      <c r="T271" s="14">
        <v>139567894</v>
      </c>
      <c r="U271" s="21">
        <v>45319</v>
      </c>
      <c r="V271" s="6"/>
      <c r="W271" s="6"/>
      <c r="X271" s="6"/>
      <c r="Y271" s="23"/>
      <c r="Z271" s="6"/>
      <c r="AA271" s="6"/>
      <c r="AB271" s="21">
        <f t="shared" si="28"/>
        <v>45259</v>
      </c>
      <c r="AC271" s="6"/>
      <c r="AD271" s="14" t="s">
        <v>1515</v>
      </c>
      <c r="AE271" s="6"/>
      <c r="AF271" s="6"/>
      <c r="AG271" s="6"/>
      <c r="AH271" s="6" t="s">
        <v>1513</v>
      </c>
      <c r="AI271" s="143">
        <f t="shared" si="29"/>
        <v>322.20982683982686</v>
      </c>
      <c r="AJ271" s="143">
        <f t="shared" si="30"/>
        <v>123.1122077922078</v>
      </c>
      <c r="AK271" s="143">
        <f t="shared" si="31"/>
        <v>0</v>
      </c>
      <c r="AL271" s="20">
        <f t="shared" si="32"/>
        <v>44623</v>
      </c>
      <c r="AM271" t="e">
        <f t="shared" si="33"/>
        <v>#N/A</v>
      </c>
      <c r="AN271" t="str">
        <f t="shared" si="34"/>
        <v>KAPW-IB-113511-28-01-2022-5402.33</v>
      </c>
    </row>
    <row r="272" spans="1:40" ht="20.100000000000001" hidden="1" customHeight="1" x14ac:dyDescent="0.25">
      <c r="A272" s="14">
        <v>269</v>
      </c>
      <c r="B272" s="35">
        <v>44593</v>
      </c>
      <c r="C272" s="6" t="s">
        <v>894</v>
      </c>
      <c r="D272" s="15">
        <v>44592</v>
      </c>
      <c r="E272" s="14" t="s">
        <v>1132</v>
      </c>
      <c r="F272" s="14" t="s">
        <v>1133</v>
      </c>
      <c r="G272" s="6">
        <v>24480</v>
      </c>
      <c r="H272" s="6" t="s">
        <v>1861</v>
      </c>
      <c r="I272" s="6"/>
      <c r="J272" s="16">
        <v>5402.33</v>
      </c>
      <c r="K272" s="14">
        <v>1.71</v>
      </c>
      <c r="L272" s="126">
        <v>0</v>
      </c>
      <c r="M272" s="126">
        <v>0</v>
      </c>
      <c r="N272" s="6" t="s">
        <v>1324</v>
      </c>
      <c r="O272" s="6" t="s">
        <v>1372</v>
      </c>
      <c r="P272" s="19">
        <v>7577506</v>
      </c>
      <c r="Q272" s="6"/>
      <c r="R272" s="19">
        <v>2878596</v>
      </c>
      <c r="S272" s="6"/>
      <c r="T272" s="14">
        <v>139567901</v>
      </c>
      <c r="U272" s="21">
        <v>45322</v>
      </c>
      <c r="V272" s="6"/>
      <c r="W272" s="6"/>
      <c r="X272" s="6"/>
      <c r="Y272" s="23"/>
      <c r="Z272" s="6"/>
      <c r="AA272" s="6"/>
      <c r="AB272" s="21">
        <f t="shared" si="28"/>
        <v>45262</v>
      </c>
      <c r="AC272" s="6"/>
      <c r="AD272" s="14" t="s">
        <v>1515</v>
      </c>
      <c r="AE272" s="6"/>
      <c r="AF272" s="6"/>
      <c r="AG272" s="6"/>
      <c r="AH272" s="6" t="s">
        <v>1513</v>
      </c>
      <c r="AI272" s="143">
        <f t="shared" si="29"/>
        <v>309.53864379084968</v>
      </c>
      <c r="AJ272" s="143">
        <f t="shared" si="30"/>
        <v>117.58970588235294</v>
      </c>
      <c r="AK272" s="143">
        <f t="shared" si="31"/>
        <v>0</v>
      </c>
      <c r="AL272" s="20">
        <f t="shared" si="32"/>
        <v>44623</v>
      </c>
      <c r="AM272" t="e">
        <f t="shared" si="33"/>
        <v>#N/A</v>
      </c>
      <c r="AN272" t="str">
        <f t="shared" si="34"/>
        <v>KAPW-IB-114076-31-01-2022-5402.33</v>
      </c>
    </row>
    <row r="273" spans="1:40" ht="20.100000000000001" hidden="1" customHeight="1" x14ac:dyDescent="0.25">
      <c r="A273" s="14">
        <v>270</v>
      </c>
      <c r="B273" s="35">
        <v>44593</v>
      </c>
      <c r="C273" s="6" t="s">
        <v>895</v>
      </c>
      <c r="D273" s="15">
        <v>44592</v>
      </c>
      <c r="E273" s="14" t="s">
        <v>1132</v>
      </c>
      <c r="F273" s="14" t="s">
        <v>1133</v>
      </c>
      <c r="G273" s="6">
        <v>18200</v>
      </c>
      <c r="H273" s="6" t="s">
        <v>1861</v>
      </c>
      <c r="I273" s="6"/>
      <c r="J273" s="16">
        <v>3906.9029999999998</v>
      </c>
      <c r="K273" s="14">
        <v>2.95</v>
      </c>
      <c r="L273" s="126">
        <v>0</v>
      </c>
      <c r="M273" s="126">
        <v>0</v>
      </c>
      <c r="N273" s="6" t="s">
        <v>557</v>
      </c>
      <c r="O273" s="6" t="s">
        <v>1373</v>
      </c>
      <c r="P273" s="19">
        <v>9718789</v>
      </c>
      <c r="Q273" s="6"/>
      <c r="R273" s="19">
        <v>2110445</v>
      </c>
      <c r="S273" s="6"/>
      <c r="T273" s="14">
        <v>139567910</v>
      </c>
      <c r="U273" s="21">
        <v>45322</v>
      </c>
      <c r="V273" s="6"/>
      <c r="W273" s="6"/>
      <c r="X273" s="6"/>
      <c r="Y273" s="23"/>
      <c r="Z273" s="6"/>
      <c r="AA273" s="6"/>
      <c r="AB273" s="21">
        <f t="shared" si="28"/>
        <v>45262</v>
      </c>
      <c r="AC273" s="6"/>
      <c r="AD273" s="14" t="s">
        <v>1515</v>
      </c>
      <c r="AE273" s="6"/>
      <c r="AF273" s="6"/>
      <c r="AG273" s="6"/>
      <c r="AH273" s="6" t="s">
        <v>1517</v>
      </c>
      <c r="AI273" s="143">
        <f t="shared" si="29"/>
        <v>533.99939560439566</v>
      </c>
      <c r="AJ273" s="143">
        <f t="shared" si="30"/>
        <v>115.95851648351649</v>
      </c>
      <c r="AK273" s="143">
        <f t="shared" si="31"/>
        <v>0</v>
      </c>
      <c r="AL273" s="20">
        <f t="shared" si="32"/>
        <v>44623</v>
      </c>
      <c r="AM273" t="e">
        <f t="shared" si="33"/>
        <v>#N/A</v>
      </c>
      <c r="AN273" t="str">
        <f t="shared" si="34"/>
        <v>KAPW-IB-114600-31-01-2022-3906.903</v>
      </c>
    </row>
    <row r="274" spans="1:40" ht="20.100000000000001" hidden="1" customHeight="1" x14ac:dyDescent="0.25">
      <c r="A274" s="14">
        <v>271</v>
      </c>
      <c r="B274" s="35">
        <v>44593</v>
      </c>
      <c r="C274" s="6" t="s">
        <v>896</v>
      </c>
      <c r="D274" s="15">
        <v>44594</v>
      </c>
      <c r="E274" s="14" t="s">
        <v>1132</v>
      </c>
      <c r="F274" s="14" t="s">
        <v>1133</v>
      </c>
      <c r="G274" s="6">
        <v>57132.800000000003</v>
      </c>
      <c r="H274" s="6" t="s">
        <v>1861</v>
      </c>
      <c r="I274" s="6"/>
      <c r="J274" s="16">
        <v>5205.13</v>
      </c>
      <c r="K274" s="14">
        <v>5.4</v>
      </c>
      <c r="L274" s="126">
        <v>0</v>
      </c>
      <c r="M274" s="126">
        <v>0</v>
      </c>
      <c r="N274" s="6" t="s">
        <v>625</v>
      </c>
      <c r="O274" s="6" t="s">
        <v>1356</v>
      </c>
      <c r="P274" s="19">
        <v>55768085</v>
      </c>
      <c r="Q274" s="6"/>
      <c r="R274" s="19">
        <v>13428118</v>
      </c>
      <c r="S274" s="6"/>
      <c r="T274" s="14">
        <v>139567895</v>
      </c>
      <c r="U274" s="21">
        <v>45324</v>
      </c>
      <c r="V274" s="6"/>
      <c r="W274" s="6"/>
      <c r="X274" s="6"/>
      <c r="Y274" s="23"/>
      <c r="Z274" s="6"/>
      <c r="AA274" s="6"/>
      <c r="AB274" s="21">
        <f t="shared" si="28"/>
        <v>45264</v>
      </c>
      <c r="AC274" s="6"/>
      <c r="AD274" s="14" t="s">
        <v>1515</v>
      </c>
      <c r="AE274" s="6"/>
      <c r="AF274" s="6"/>
      <c r="AG274" s="6"/>
      <c r="AH274" s="6" t="s">
        <v>1513</v>
      </c>
      <c r="AI274" s="143">
        <f t="shared" si="29"/>
        <v>976.113283437885</v>
      </c>
      <c r="AJ274" s="143">
        <f t="shared" si="30"/>
        <v>235.03343088383554</v>
      </c>
      <c r="AK274" s="143">
        <f t="shared" si="31"/>
        <v>0</v>
      </c>
      <c r="AL274" s="20">
        <f t="shared" si="32"/>
        <v>44623</v>
      </c>
      <c r="AM274" t="e">
        <f t="shared" si="33"/>
        <v>#N/A</v>
      </c>
      <c r="AN274" t="str">
        <f t="shared" si="34"/>
        <v>KAPE-IB-141471-02-02-2022-5205.13</v>
      </c>
    </row>
    <row r="275" spans="1:40" ht="20.100000000000001" hidden="1" customHeight="1" x14ac:dyDescent="0.25">
      <c r="A275" s="14">
        <v>272</v>
      </c>
      <c r="B275" s="35">
        <v>44593</v>
      </c>
      <c r="C275" s="6" t="s">
        <v>570</v>
      </c>
      <c r="D275" s="15">
        <v>44594</v>
      </c>
      <c r="E275" s="14" t="s">
        <v>1132</v>
      </c>
      <c r="F275" s="14" t="s">
        <v>1133</v>
      </c>
      <c r="G275" s="6">
        <v>3058</v>
      </c>
      <c r="H275" s="6" t="s">
        <v>1861</v>
      </c>
      <c r="I275" s="6"/>
      <c r="J275" s="16">
        <v>5210.49</v>
      </c>
      <c r="K275" s="14">
        <v>9.4930000000000003</v>
      </c>
      <c r="L275" s="126">
        <v>0</v>
      </c>
      <c r="M275" s="126">
        <v>0</v>
      </c>
      <c r="N275" s="6" t="s">
        <v>532</v>
      </c>
      <c r="O275" s="6" t="s">
        <v>571</v>
      </c>
      <c r="P275" s="19">
        <v>5435436</v>
      </c>
      <c r="Q275" s="6"/>
      <c r="R275" s="19">
        <v>1694155</v>
      </c>
      <c r="S275" s="6"/>
      <c r="T275" s="14">
        <v>139567906</v>
      </c>
      <c r="U275" s="21">
        <v>45324</v>
      </c>
      <c r="V275" s="6"/>
      <c r="W275" s="6"/>
      <c r="X275" s="6"/>
      <c r="Y275" s="23"/>
      <c r="Z275" s="6"/>
      <c r="AA275" s="6"/>
      <c r="AB275" s="21">
        <f t="shared" si="28"/>
        <v>45264</v>
      </c>
      <c r="AC275" s="6"/>
      <c r="AD275" s="14" t="s">
        <v>1515</v>
      </c>
      <c r="AE275" s="6"/>
      <c r="AF275" s="6"/>
      <c r="AG275" s="6"/>
      <c r="AH275" s="6" t="s">
        <v>1516</v>
      </c>
      <c r="AI275" s="143">
        <f t="shared" si="29"/>
        <v>1777.4480052321778</v>
      </c>
      <c r="AJ275" s="143">
        <f t="shared" si="30"/>
        <v>554.00752125572274</v>
      </c>
      <c r="AK275" s="143">
        <f t="shared" si="31"/>
        <v>0</v>
      </c>
      <c r="AL275" s="20">
        <f t="shared" si="32"/>
        <v>44623</v>
      </c>
      <c r="AM275" t="e">
        <f t="shared" si="33"/>
        <v>#N/A</v>
      </c>
      <c r="AN275" t="str">
        <f t="shared" si="34"/>
        <v>KAPW-IB-115923-02-02-2022-5210.49</v>
      </c>
    </row>
    <row r="276" spans="1:40" ht="20.100000000000001" hidden="1" customHeight="1" x14ac:dyDescent="0.25">
      <c r="A276" s="14">
        <v>273</v>
      </c>
      <c r="B276" s="35">
        <v>44593</v>
      </c>
      <c r="C276" s="6" t="s">
        <v>897</v>
      </c>
      <c r="D276" s="15">
        <v>44595</v>
      </c>
      <c r="E276" s="14" t="s">
        <v>1132</v>
      </c>
      <c r="F276" s="14" t="s">
        <v>1133</v>
      </c>
      <c r="G276" s="6">
        <v>18000</v>
      </c>
      <c r="H276" s="6" t="s">
        <v>1861</v>
      </c>
      <c r="I276" s="6"/>
      <c r="J276" s="16">
        <v>2832.1089999999999</v>
      </c>
      <c r="K276" s="14">
        <v>2.0099999999999998</v>
      </c>
      <c r="L276" s="126">
        <v>0</v>
      </c>
      <c r="M276" s="126">
        <v>0</v>
      </c>
      <c r="N276" s="6" t="s">
        <v>557</v>
      </c>
      <c r="O276" s="6" t="s">
        <v>1374</v>
      </c>
      <c r="P276" s="19">
        <v>6528887</v>
      </c>
      <c r="Q276" s="6"/>
      <c r="R276" s="19">
        <v>1186299</v>
      </c>
      <c r="S276" s="6"/>
      <c r="T276" s="14">
        <v>139567919</v>
      </c>
      <c r="U276" s="21">
        <v>45325</v>
      </c>
      <c r="V276" s="6"/>
      <c r="W276" s="6"/>
      <c r="X276" s="6"/>
      <c r="Y276" s="23"/>
      <c r="Z276" s="6"/>
      <c r="AA276" s="6"/>
      <c r="AB276" s="21">
        <f t="shared" si="28"/>
        <v>45265</v>
      </c>
      <c r="AC276" s="6"/>
      <c r="AD276" s="14" t="s">
        <v>1515</v>
      </c>
      <c r="AE276" s="6"/>
      <c r="AF276" s="6"/>
      <c r="AG276" s="6"/>
      <c r="AH276" s="6" t="s">
        <v>1517</v>
      </c>
      <c r="AI276" s="143">
        <f t="shared" si="29"/>
        <v>362.71594444444446</v>
      </c>
      <c r="AJ276" s="143">
        <f t="shared" si="30"/>
        <v>65.905500000000004</v>
      </c>
      <c r="AK276" s="143">
        <f t="shared" si="31"/>
        <v>0</v>
      </c>
      <c r="AL276" s="20">
        <f t="shared" si="32"/>
        <v>44623</v>
      </c>
      <c r="AM276" t="e">
        <f t="shared" si="33"/>
        <v>#N/A</v>
      </c>
      <c r="AN276" t="str">
        <f t="shared" si="34"/>
        <v>KAPE-IB-142689-03-02-2022-2832.109</v>
      </c>
    </row>
    <row r="277" spans="1:40" ht="20.100000000000001" hidden="1" customHeight="1" x14ac:dyDescent="0.25">
      <c r="A277" s="14">
        <v>274</v>
      </c>
      <c r="B277" s="35">
        <v>44593</v>
      </c>
      <c r="C277" s="6" t="s">
        <v>898</v>
      </c>
      <c r="D277" s="15">
        <v>44599</v>
      </c>
      <c r="E277" s="14" t="s">
        <v>1132</v>
      </c>
      <c r="F277" s="14" t="s">
        <v>1133</v>
      </c>
      <c r="G277" s="6">
        <v>24480</v>
      </c>
      <c r="H277" s="6" t="s">
        <v>1861</v>
      </c>
      <c r="I277" s="6"/>
      <c r="J277" s="16">
        <v>5402.33</v>
      </c>
      <c r="K277" s="14">
        <v>1.71</v>
      </c>
      <c r="L277" s="126">
        <v>0</v>
      </c>
      <c r="M277" s="126">
        <v>0</v>
      </c>
      <c r="N277" s="6" t="s">
        <v>1324</v>
      </c>
      <c r="O277" s="6" t="s">
        <v>1359</v>
      </c>
      <c r="P277" s="19">
        <v>7513452</v>
      </c>
      <c r="Q277" s="6"/>
      <c r="R277" s="19">
        <v>2854262</v>
      </c>
      <c r="S277" s="6"/>
      <c r="T277" s="14">
        <v>139567917</v>
      </c>
      <c r="U277" s="21">
        <v>45329</v>
      </c>
      <c r="V277" s="6"/>
      <c r="W277" s="6"/>
      <c r="X277" s="6"/>
      <c r="Y277" s="23"/>
      <c r="Z277" s="6"/>
      <c r="AA277" s="6"/>
      <c r="AB277" s="21">
        <f t="shared" si="28"/>
        <v>45269</v>
      </c>
      <c r="AC277" s="6"/>
      <c r="AD277" s="14" t="s">
        <v>1515</v>
      </c>
      <c r="AE277" s="6"/>
      <c r="AF277" s="6"/>
      <c r="AG277" s="6"/>
      <c r="AH277" s="6" t="s">
        <v>1513</v>
      </c>
      <c r="AI277" s="143">
        <f t="shared" si="29"/>
        <v>306.92205882352943</v>
      </c>
      <c r="AJ277" s="143">
        <f t="shared" si="30"/>
        <v>116.59566993464053</v>
      </c>
      <c r="AK277" s="143">
        <f t="shared" si="31"/>
        <v>0</v>
      </c>
      <c r="AL277" s="20">
        <f t="shared" si="32"/>
        <v>44623</v>
      </c>
      <c r="AM277" t="e">
        <f t="shared" si="33"/>
        <v>#N/A</v>
      </c>
      <c r="AN277" t="str">
        <f t="shared" si="34"/>
        <v>KAPW-IB-118811-07-02-2022-5402.33</v>
      </c>
    </row>
    <row r="278" spans="1:40" ht="20.100000000000001" hidden="1" customHeight="1" x14ac:dyDescent="0.25">
      <c r="A278" s="14">
        <v>275</v>
      </c>
      <c r="B278" s="35">
        <v>44593</v>
      </c>
      <c r="C278" s="6" t="s">
        <v>899</v>
      </c>
      <c r="D278" s="15">
        <v>44599</v>
      </c>
      <c r="E278" s="14" t="s">
        <v>1132</v>
      </c>
      <c r="F278" s="14" t="s">
        <v>1133</v>
      </c>
      <c r="G278" s="6">
        <v>5020</v>
      </c>
      <c r="H278" s="6" t="s">
        <v>1861</v>
      </c>
      <c r="I278" s="6"/>
      <c r="J278" s="16" t="s">
        <v>1178</v>
      </c>
      <c r="K278" s="14" t="s">
        <v>1179</v>
      </c>
      <c r="L278" s="126">
        <v>0</v>
      </c>
      <c r="M278" s="126">
        <v>0</v>
      </c>
      <c r="N278" s="6" t="s">
        <v>412</v>
      </c>
      <c r="O278" s="6" t="s">
        <v>1375</v>
      </c>
      <c r="P278" s="19">
        <v>14727554</v>
      </c>
      <c r="Q278" s="6"/>
      <c r="R278" s="19">
        <v>5460565</v>
      </c>
      <c r="S278" s="6"/>
      <c r="T278" s="14">
        <v>139567903</v>
      </c>
      <c r="U278" s="21">
        <v>45329</v>
      </c>
      <c r="V278" s="6"/>
      <c r="W278" s="6"/>
      <c r="X278" s="6"/>
      <c r="Y278" s="23"/>
      <c r="Z278" s="6"/>
      <c r="AA278" s="6"/>
      <c r="AB278" s="21">
        <f t="shared" si="28"/>
        <v>45269</v>
      </c>
      <c r="AC278" s="6"/>
      <c r="AD278" s="14" t="s">
        <v>1515</v>
      </c>
      <c r="AE278" s="6"/>
      <c r="AF278" s="6"/>
      <c r="AG278" s="6"/>
      <c r="AH278" s="6" t="s">
        <v>434</v>
      </c>
      <c r="AI278" s="143">
        <f t="shared" si="29"/>
        <v>2933.7756972111556</v>
      </c>
      <c r="AJ278" s="143">
        <f t="shared" si="30"/>
        <v>1087.761952191235</v>
      </c>
      <c r="AK278" s="143">
        <f t="shared" si="31"/>
        <v>0</v>
      </c>
      <c r="AL278" s="20">
        <f t="shared" si="32"/>
        <v>44623</v>
      </c>
      <c r="AM278" t="e">
        <f t="shared" si="33"/>
        <v>#N/A</v>
      </c>
      <c r="AN278" t="str">
        <f t="shared" si="34"/>
        <v>KAPE-IB-145470-07-02-2022-3204.1600 / 3204.1590</v>
      </c>
    </row>
    <row r="279" spans="1:40" ht="20.100000000000001" hidden="1" customHeight="1" x14ac:dyDescent="0.25">
      <c r="A279" s="14">
        <v>276</v>
      </c>
      <c r="B279" s="35">
        <v>44593</v>
      </c>
      <c r="C279" s="6" t="s">
        <v>900</v>
      </c>
      <c r="D279" s="15">
        <v>44600</v>
      </c>
      <c r="E279" s="14" t="s">
        <v>1132</v>
      </c>
      <c r="F279" s="14" t="s">
        <v>1133</v>
      </c>
      <c r="G279" s="6">
        <v>18200</v>
      </c>
      <c r="H279" s="6" t="s">
        <v>1861</v>
      </c>
      <c r="I279" s="6"/>
      <c r="J279" s="16">
        <v>3906.9029999999998</v>
      </c>
      <c r="K279" s="14">
        <v>2.0499999999999998</v>
      </c>
      <c r="L279" s="126">
        <v>0</v>
      </c>
      <c r="M279" s="126">
        <v>0</v>
      </c>
      <c r="N279" s="6" t="s">
        <v>557</v>
      </c>
      <c r="O279" s="6" t="s">
        <v>1373</v>
      </c>
      <c r="P279" s="19">
        <v>6658585</v>
      </c>
      <c r="Q279" s="6"/>
      <c r="R279" s="19">
        <v>1445919</v>
      </c>
      <c r="S279" s="6"/>
      <c r="T279" s="14">
        <v>139567925</v>
      </c>
      <c r="U279" s="21">
        <v>45329</v>
      </c>
      <c r="V279" s="6"/>
      <c r="W279" s="6"/>
      <c r="X279" s="6"/>
      <c r="Y279" s="23"/>
      <c r="Z279" s="6"/>
      <c r="AA279" s="6"/>
      <c r="AB279" s="21">
        <f t="shared" si="28"/>
        <v>45269</v>
      </c>
      <c r="AC279" s="6"/>
      <c r="AD279" s="14" t="s">
        <v>1515</v>
      </c>
      <c r="AE279" s="6"/>
      <c r="AF279" s="6"/>
      <c r="AG279" s="6"/>
      <c r="AH279" s="6" t="s">
        <v>1517</v>
      </c>
      <c r="AI279" s="143">
        <f t="shared" si="29"/>
        <v>365.85631868131867</v>
      </c>
      <c r="AJ279" s="143">
        <f t="shared" si="30"/>
        <v>79.446098901098907</v>
      </c>
      <c r="AK279" s="143">
        <f t="shared" si="31"/>
        <v>0</v>
      </c>
      <c r="AL279" s="20">
        <f t="shared" si="32"/>
        <v>44623</v>
      </c>
      <c r="AM279" t="e">
        <f t="shared" si="33"/>
        <v>#N/A</v>
      </c>
      <c r="AN279" t="str">
        <f t="shared" si="34"/>
        <v>KAPW-IB-119605-08-02-2022-3906.903</v>
      </c>
    </row>
    <row r="280" spans="1:40" ht="20.100000000000001" hidden="1" customHeight="1" x14ac:dyDescent="0.25">
      <c r="A280" s="14">
        <v>277</v>
      </c>
      <c r="B280" s="35">
        <v>44593</v>
      </c>
      <c r="C280" s="6" t="s">
        <v>901</v>
      </c>
      <c r="D280" s="15">
        <v>44603</v>
      </c>
      <c r="E280" s="14" t="s">
        <v>1132</v>
      </c>
      <c r="F280" s="14" t="s">
        <v>1133</v>
      </c>
      <c r="G280" s="6">
        <v>24120</v>
      </c>
      <c r="H280" s="6" t="s">
        <v>1861</v>
      </c>
      <c r="I280" s="6"/>
      <c r="J280" s="16">
        <v>5402.33</v>
      </c>
      <c r="K280" s="14">
        <v>1.79</v>
      </c>
      <c r="L280" s="126">
        <v>0</v>
      </c>
      <c r="M280" s="126">
        <v>0</v>
      </c>
      <c r="N280" s="6" t="s">
        <v>1324</v>
      </c>
      <c r="O280" s="6" t="s">
        <v>1376</v>
      </c>
      <c r="P280" s="19">
        <v>7722872</v>
      </c>
      <c r="Q280" s="6"/>
      <c r="R280" s="19">
        <v>2933819</v>
      </c>
      <c r="S280" s="6"/>
      <c r="T280" s="14">
        <v>139567928</v>
      </c>
      <c r="U280" s="21">
        <v>45332</v>
      </c>
      <c r="V280" s="6"/>
      <c r="W280" s="6"/>
      <c r="X280" s="6"/>
      <c r="Y280" s="23"/>
      <c r="Z280" s="6"/>
      <c r="AA280" s="6"/>
      <c r="AB280" s="21">
        <f t="shared" si="28"/>
        <v>45272</v>
      </c>
      <c r="AC280" s="6"/>
      <c r="AD280" s="14" t="s">
        <v>1515</v>
      </c>
      <c r="AE280" s="6"/>
      <c r="AF280" s="6"/>
      <c r="AG280" s="6"/>
      <c r="AH280" s="6" t="s">
        <v>1513</v>
      </c>
      <c r="AI280" s="143">
        <f t="shared" si="29"/>
        <v>320.18540630182423</v>
      </c>
      <c r="AJ280" s="143">
        <f t="shared" si="30"/>
        <v>121.63428689883914</v>
      </c>
      <c r="AK280" s="143">
        <f t="shared" si="31"/>
        <v>0</v>
      </c>
      <c r="AL280" s="20">
        <f t="shared" si="32"/>
        <v>44623</v>
      </c>
      <c r="AM280" t="e">
        <f t="shared" si="33"/>
        <v>#N/A</v>
      </c>
      <c r="AN280" t="str">
        <f t="shared" si="34"/>
        <v>KAPW-IB-122139-11-02-2022-5402.33</v>
      </c>
    </row>
    <row r="281" spans="1:40" ht="20.100000000000001" hidden="1" customHeight="1" x14ac:dyDescent="0.25">
      <c r="A281" s="14">
        <v>278</v>
      </c>
      <c r="B281" s="35">
        <v>44593</v>
      </c>
      <c r="C281" s="6" t="s">
        <v>902</v>
      </c>
      <c r="D281" s="15">
        <v>44603</v>
      </c>
      <c r="E281" s="14" t="s">
        <v>1132</v>
      </c>
      <c r="F281" s="14" t="s">
        <v>1133</v>
      </c>
      <c r="G281" s="6">
        <v>24120</v>
      </c>
      <c r="H281" s="6" t="s">
        <v>1861</v>
      </c>
      <c r="I281" s="6"/>
      <c r="J281" s="16">
        <v>5402.33</v>
      </c>
      <c r="K281" s="14">
        <v>1.79</v>
      </c>
      <c r="L281" s="126">
        <v>0</v>
      </c>
      <c r="M281" s="126">
        <v>0</v>
      </c>
      <c r="N281" s="6" t="s">
        <v>1324</v>
      </c>
      <c r="O281" s="6" t="s">
        <v>1376</v>
      </c>
      <c r="P281" s="19">
        <v>7722872</v>
      </c>
      <c r="Q281" s="6"/>
      <c r="R281" s="19">
        <v>2933819</v>
      </c>
      <c r="S281" s="6"/>
      <c r="T281" s="14">
        <v>139567939</v>
      </c>
      <c r="U281" s="21">
        <v>45332</v>
      </c>
      <c r="V281" s="6"/>
      <c r="W281" s="6"/>
      <c r="X281" s="6"/>
      <c r="Y281" s="23"/>
      <c r="Z281" s="6"/>
      <c r="AA281" s="6"/>
      <c r="AB281" s="21">
        <f t="shared" si="28"/>
        <v>45272</v>
      </c>
      <c r="AC281" s="6"/>
      <c r="AD281" s="14" t="s">
        <v>1515</v>
      </c>
      <c r="AE281" s="6"/>
      <c r="AF281" s="6"/>
      <c r="AG281" s="6"/>
      <c r="AH281" s="6" t="s">
        <v>1513</v>
      </c>
      <c r="AI281" s="143">
        <f t="shared" si="29"/>
        <v>320.18540630182423</v>
      </c>
      <c r="AJ281" s="143">
        <f t="shared" si="30"/>
        <v>121.63428689883914</v>
      </c>
      <c r="AK281" s="143">
        <f t="shared" si="31"/>
        <v>0</v>
      </c>
      <c r="AL281" s="20">
        <f t="shared" si="32"/>
        <v>44623</v>
      </c>
      <c r="AM281" t="e">
        <f t="shared" si="33"/>
        <v>#N/A</v>
      </c>
      <c r="AN281" t="str">
        <f t="shared" si="34"/>
        <v>KAPW-IB-122238-11-02-2022-5402.33</v>
      </c>
    </row>
    <row r="282" spans="1:40" ht="20.100000000000001" hidden="1" customHeight="1" x14ac:dyDescent="0.25">
      <c r="A282" s="14">
        <v>279</v>
      </c>
      <c r="B282" s="35">
        <v>44593</v>
      </c>
      <c r="C282" s="6" t="s">
        <v>903</v>
      </c>
      <c r="D282" s="15">
        <v>44604</v>
      </c>
      <c r="E282" s="14" t="s">
        <v>1132</v>
      </c>
      <c r="F282" s="14" t="s">
        <v>1133</v>
      </c>
      <c r="G282" s="6">
        <v>12000</v>
      </c>
      <c r="H282" s="6" t="s">
        <v>1861</v>
      </c>
      <c r="I282" s="6"/>
      <c r="J282" s="16">
        <v>3809.9189999999999</v>
      </c>
      <c r="K282" s="14">
        <v>3.75</v>
      </c>
      <c r="L282" s="126">
        <v>0</v>
      </c>
      <c r="M282" s="126">
        <v>0</v>
      </c>
      <c r="N282" s="6" t="s">
        <v>557</v>
      </c>
      <c r="O282" s="6" t="s">
        <v>1377</v>
      </c>
      <c r="P282" s="19">
        <v>9188245</v>
      </c>
      <c r="Q282" s="6"/>
      <c r="R282" s="19">
        <v>3406744</v>
      </c>
      <c r="S282" s="6"/>
      <c r="T282" s="14">
        <v>139567932</v>
      </c>
      <c r="U282" s="21">
        <v>45333</v>
      </c>
      <c r="V282" s="6"/>
      <c r="W282" s="6"/>
      <c r="X282" s="6"/>
      <c r="Y282" s="23"/>
      <c r="Z282" s="6"/>
      <c r="AA282" s="6"/>
      <c r="AB282" s="21">
        <f t="shared" si="28"/>
        <v>45273</v>
      </c>
      <c r="AC282" s="6"/>
      <c r="AD282" s="14" t="s">
        <v>1515</v>
      </c>
      <c r="AE282" s="6"/>
      <c r="AF282" s="6"/>
      <c r="AG282" s="6"/>
      <c r="AH282" s="6" t="s">
        <v>1517</v>
      </c>
      <c r="AI282" s="143">
        <f t="shared" si="29"/>
        <v>765.68708333333336</v>
      </c>
      <c r="AJ282" s="143">
        <f t="shared" si="30"/>
        <v>283.89533333333333</v>
      </c>
      <c r="AK282" s="143">
        <f t="shared" si="31"/>
        <v>0</v>
      </c>
      <c r="AL282" s="20">
        <f t="shared" si="32"/>
        <v>44623</v>
      </c>
      <c r="AM282" t="e">
        <f t="shared" si="33"/>
        <v>#N/A</v>
      </c>
      <c r="AN282" t="str">
        <f t="shared" si="34"/>
        <v>KAPE-IB-148901-12-02-2022-3809.919</v>
      </c>
    </row>
    <row r="283" spans="1:40" ht="20.100000000000001" hidden="1" customHeight="1" x14ac:dyDescent="0.25">
      <c r="A283" s="14">
        <v>280</v>
      </c>
      <c r="B283" s="35">
        <v>44593</v>
      </c>
      <c r="C283" s="6" t="s">
        <v>904</v>
      </c>
      <c r="D283" s="15">
        <v>44608</v>
      </c>
      <c r="E283" s="14" t="s">
        <v>1132</v>
      </c>
      <c r="F283" s="14" t="s">
        <v>1133</v>
      </c>
      <c r="G283" s="6">
        <v>19470.099999999999</v>
      </c>
      <c r="H283" s="6" t="s">
        <v>1861</v>
      </c>
      <c r="I283" s="6"/>
      <c r="J283" s="16">
        <v>5205.13</v>
      </c>
      <c r="K283" s="14">
        <v>5.4</v>
      </c>
      <c r="L283" s="126">
        <v>0</v>
      </c>
      <c r="M283" s="126">
        <v>0</v>
      </c>
      <c r="N283" s="6" t="s">
        <v>625</v>
      </c>
      <c r="O283" s="6" t="s">
        <v>1356</v>
      </c>
      <c r="P283" s="19">
        <v>18870959</v>
      </c>
      <c r="Q283" s="6"/>
      <c r="R283" s="19">
        <v>4543844</v>
      </c>
      <c r="S283" s="6"/>
      <c r="T283" s="14">
        <v>139567944</v>
      </c>
      <c r="U283" s="21">
        <v>45337</v>
      </c>
      <c r="V283" s="6"/>
      <c r="W283" s="6"/>
      <c r="X283" s="6"/>
      <c r="Y283" s="23"/>
      <c r="Z283" s="6"/>
      <c r="AA283" s="6"/>
      <c r="AB283" s="21">
        <f t="shared" si="28"/>
        <v>45277</v>
      </c>
      <c r="AC283" s="6"/>
      <c r="AD283" s="14" t="s">
        <v>1515</v>
      </c>
      <c r="AE283" s="6"/>
      <c r="AF283" s="6"/>
      <c r="AG283" s="6"/>
      <c r="AH283" s="6" t="s">
        <v>1513</v>
      </c>
      <c r="AI283" s="143">
        <f t="shared" si="29"/>
        <v>969.22763622169384</v>
      </c>
      <c r="AJ283" s="143">
        <f t="shared" si="30"/>
        <v>233.37548343357253</v>
      </c>
      <c r="AK283" s="143">
        <f t="shared" si="31"/>
        <v>0</v>
      </c>
      <c r="AL283" s="20">
        <f t="shared" si="32"/>
        <v>44623</v>
      </c>
      <c r="AM283" t="e">
        <f t="shared" si="33"/>
        <v>#N/A</v>
      </c>
      <c r="AN283" t="str">
        <f t="shared" si="34"/>
        <v>KAPE-IB-151471-16-02-2022-5205.13</v>
      </c>
    </row>
    <row r="284" spans="1:40" ht="20.100000000000001" hidden="1" customHeight="1" x14ac:dyDescent="0.25">
      <c r="A284" s="14">
        <v>281</v>
      </c>
      <c r="B284" s="35">
        <v>44593</v>
      </c>
      <c r="C284" s="6" t="s">
        <v>905</v>
      </c>
      <c r="D284" s="15">
        <v>44608</v>
      </c>
      <c r="E284" s="14" t="s">
        <v>1132</v>
      </c>
      <c r="F284" s="14" t="s">
        <v>1133</v>
      </c>
      <c r="G284" s="6">
        <v>38166.300000000003</v>
      </c>
      <c r="H284" s="6" t="s">
        <v>1861</v>
      </c>
      <c r="I284" s="6"/>
      <c r="J284" s="16">
        <v>5205.13</v>
      </c>
      <c r="K284" s="14">
        <v>5.4</v>
      </c>
      <c r="L284" s="126">
        <v>0</v>
      </c>
      <c r="M284" s="126">
        <v>0</v>
      </c>
      <c r="N284" s="6" t="s">
        <v>625</v>
      </c>
      <c r="O284" s="6" t="s">
        <v>1356</v>
      </c>
      <c r="P284" s="19">
        <v>36991832</v>
      </c>
      <c r="Q284" s="6"/>
      <c r="R284" s="19">
        <v>8907079</v>
      </c>
      <c r="S284" s="6"/>
      <c r="T284" s="14">
        <v>139567948</v>
      </c>
      <c r="U284" s="21">
        <v>45337</v>
      </c>
      <c r="V284" s="6"/>
      <c r="W284" s="6"/>
      <c r="X284" s="6"/>
      <c r="Y284" s="23"/>
      <c r="Z284" s="6"/>
      <c r="AA284" s="6"/>
      <c r="AB284" s="21">
        <f t="shared" si="28"/>
        <v>45277</v>
      </c>
      <c r="AC284" s="6"/>
      <c r="AD284" s="14" t="s">
        <v>1515</v>
      </c>
      <c r="AE284" s="6"/>
      <c r="AF284" s="6"/>
      <c r="AG284" s="6"/>
      <c r="AH284" s="6" t="s">
        <v>1513</v>
      </c>
      <c r="AI284" s="143">
        <f t="shared" si="29"/>
        <v>969.22761703387539</v>
      </c>
      <c r="AJ284" s="143">
        <f t="shared" si="30"/>
        <v>233.3754909435811</v>
      </c>
      <c r="AK284" s="143">
        <f t="shared" si="31"/>
        <v>0</v>
      </c>
      <c r="AL284" s="20">
        <f t="shared" si="32"/>
        <v>44623</v>
      </c>
      <c r="AM284" t="e">
        <f t="shared" si="33"/>
        <v>#N/A</v>
      </c>
      <c r="AN284" t="str">
        <f t="shared" si="34"/>
        <v>KAPE-IB-151452-16-02-2022-5205.13</v>
      </c>
    </row>
    <row r="285" spans="1:40" ht="20.100000000000001" hidden="1" customHeight="1" x14ac:dyDescent="0.25">
      <c r="A285" s="14">
        <v>282</v>
      </c>
      <c r="B285" s="35">
        <v>44593</v>
      </c>
      <c r="C285" s="6" t="s">
        <v>906</v>
      </c>
      <c r="D285" s="15">
        <v>44609</v>
      </c>
      <c r="E285" s="14" t="s">
        <v>1132</v>
      </c>
      <c r="F285" s="14" t="s">
        <v>1133</v>
      </c>
      <c r="G285" s="6">
        <v>7000</v>
      </c>
      <c r="H285" s="6" t="s">
        <v>1861</v>
      </c>
      <c r="I285" s="6"/>
      <c r="J285" s="16">
        <v>5407.52</v>
      </c>
      <c r="K285" s="14">
        <v>5.9856999999999996</v>
      </c>
      <c r="L285" s="126">
        <v>0</v>
      </c>
      <c r="M285" s="126">
        <v>0</v>
      </c>
      <c r="N285" s="6" t="s">
        <v>1378</v>
      </c>
      <c r="O285" s="6" t="s">
        <v>1379</v>
      </c>
      <c r="P285" s="19">
        <v>7533293</v>
      </c>
      <c r="Q285" s="6"/>
      <c r="R285" s="19">
        <v>2793134</v>
      </c>
      <c r="S285" s="6"/>
      <c r="T285" s="14">
        <v>139567946</v>
      </c>
      <c r="U285" s="21">
        <v>45338</v>
      </c>
      <c r="V285" s="6"/>
      <c r="W285" s="6"/>
      <c r="X285" s="6"/>
      <c r="Y285" s="23"/>
      <c r="Z285" s="6"/>
      <c r="AA285" s="6"/>
      <c r="AB285" s="21">
        <f t="shared" si="28"/>
        <v>45278</v>
      </c>
      <c r="AC285" s="6"/>
      <c r="AD285" s="14" t="s">
        <v>1515</v>
      </c>
      <c r="AE285" s="6"/>
      <c r="AF285" s="6"/>
      <c r="AG285" s="6"/>
      <c r="AH285" s="6" t="s">
        <v>1516</v>
      </c>
      <c r="AI285" s="143">
        <f t="shared" si="29"/>
        <v>1076.1847142857143</v>
      </c>
      <c r="AJ285" s="143">
        <f t="shared" si="30"/>
        <v>399.01914285714287</v>
      </c>
      <c r="AK285" s="143">
        <f t="shared" si="31"/>
        <v>0</v>
      </c>
      <c r="AL285" s="20">
        <f t="shared" si="32"/>
        <v>44623</v>
      </c>
      <c r="AM285" t="e">
        <f t="shared" si="33"/>
        <v>#N/A</v>
      </c>
      <c r="AN285" t="str">
        <f t="shared" si="34"/>
        <v>KAPW-IB-125939-17-02-2022-5407.52</v>
      </c>
    </row>
    <row r="286" spans="1:40" ht="20.100000000000001" hidden="1" customHeight="1" x14ac:dyDescent="0.25">
      <c r="A286" s="14">
        <v>283</v>
      </c>
      <c r="B286" s="35">
        <v>44593</v>
      </c>
      <c r="C286" s="6" t="s">
        <v>907</v>
      </c>
      <c r="D286" s="15">
        <v>44609</v>
      </c>
      <c r="E286" s="14" t="s">
        <v>1132</v>
      </c>
      <c r="F286" s="14" t="s">
        <v>1133</v>
      </c>
      <c r="G286" s="6">
        <v>18957</v>
      </c>
      <c r="H286" s="6" t="s">
        <v>1861</v>
      </c>
      <c r="I286" s="6"/>
      <c r="J286" s="16">
        <v>5205.13</v>
      </c>
      <c r="K286" s="14">
        <v>5.3</v>
      </c>
      <c r="L286" s="126">
        <v>0</v>
      </c>
      <c r="M286" s="126">
        <v>0</v>
      </c>
      <c r="N286" s="6" t="s">
        <v>625</v>
      </c>
      <c r="O286" s="6" t="s">
        <v>1356</v>
      </c>
      <c r="P286" s="19">
        <v>18064143</v>
      </c>
      <c r="Q286" s="6"/>
      <c r="R286" s="19">
        <v>4349575</v>
      </c>
      <c r="S286" s="6"/>
      <c r="T286" s="14">
        <v>139567952</v>
      </c>
      <c r="U286" s="21">
        <v>45338</v>
      </c>
      <c r="V286" s="6"/>
      <c r="W286" s="6"/>
      <c r="X286" s="6"/>
      <c r="Y286" s="23"/>
      <c r="Z286" s="6"/>
      <c r="AA286" s="6"/>
      <c r="AB286" s="21">
        <f t="shared" si="28"/>
        <v>45278</v>
      </c>
      <c r="AC286" s="6"/>
      <c r="AD286" s="14" t="s">
        <v>1515</v>
      </c>
      <c r="AE286" s="6"/>
      <c r="AF286" s="6"/>
      <c r="AG286" s="6"/>
      <c r="AH286" s="6" t="s">
        <v>1513</v>
      </c>
      <c r="AI286" s="143">
        <f t="shared" si="29"/>
        <v>952.90093369203987</v>
      </c>
      <c r="AJ286" s="143">
        <f t="shared" si="30"/>
        <v>229.4442686079021</v>
      </c>
      <c r="AK286" s="143">
        <f t="shared" si="31"/>
        <v>0</v>
      </c>
      <c r="AL286" s="20">
        <f t="shared" si="32"/>
        <v>44623</v>
      </c>
      <c r="AM286" t="e">
        <f t="shared" si="33"/>
        <v>#N/A</v>
      </c>
      <c r="AN286" t="str">
        <f t="shared" si="34"/>
        <v>KAPE-IB-152435-17-02-2022-5205.13</v>
      </c>
    </row>
    <row r="287" spans="1:40" ht="20.100000000000001" hidden="1" customHeight="1" x14ac:dyDescent="0.25">
      <c r="A287" s="14">
        <v>284</v>
      </c>
      <c r="B287" s="35">
        <v>44593</v>
      </c>
      <c r="C287" s="6" t="s">
        <v>908</v>
      </c>
      <c r="D287" s="15">
        <v>44609</v>
      </c>
      <c r="E287" s="14" t="s">
        <v>1132</v>
      </c>
      <c r="F287" s="14" t="s">
        <v>1133</v>
      </c>
      <c r="G287" s="6">
        <v>20374.2</v>
      </c>
      <c r="H287" s="6" t="s">
        <v>1861</v>
      </c>
      <c r="I287" s="6"/>
      <c r="J287" s="16">
        <v>5205.13</v>
      </c>
      <c r="K287" s="14">
        <v>5.3</v>
      </c>
      <c r="L287" s="126">
        <v>0</v>
      </c>
      <c r="M287" s="126">
        <v>0</v>
      </c>
      <c r="N287" s="6" t="s">
        <v>625</v>
      </c>
      <c r="O287" s="6" t="s">
        <v>1356</v>
      </c>
      <c r="P287" s="19">
        <v>19414594</v>
      </c>
      <c r="Q287" s="6"/>
      <c r="R287" s="19">
        <v>4674743</v>
      </c>
      <c r="S287" s="6"/>
      <c r="T287" s="14">
        <v>139567951</v>
      </c>
      <c r="U287" s="21">
        <v>45338</v>
      </c>
      <c r="V287" s="6"/>
      <c r="W287" s="6"/>
      <c r="X287" s="6"/>
      <c r="Y287" s="23"/>
      <c r="Z287" s="6"/>
      <c r="AA287" s="6"/>
      <c r="AB287" s="21">
        <f t="shared" si="28"/>
        <v>45278</v>
      </c>
      <c r="AC287" s="6"/>
      <c r="AD287" s="14" t="s">
        <v>1515</v>
      </c>
      <c r="AE287" s="6"/>
      <c r="AF287" s="6"/>
      <c r="AG287" s="6"/>
      <c r="AH287" s="6" t="s">
        <v>1513</v>
      </c>
      <c r="AI287" s="143">
        <f t="shared" si="29"/>
        <v>952.90092371725018</v>
      </c>
      <c r="AJ287" s="143">
        <f t="shared" si="30"/>
        <v>229.44424811771751</v>
      </c>
      <c r="AK287" s="143">
        <f t="shared" si="31"/>
        <v>0</v>
      </c>
      <c r="AL287" s="20">
        <f t="shared" si="32"/>
        <v>44623</v>
      </c>
      <c r="AM287" t="e">
        <f t="shared" si="33"/>
        <v>#N/A</v>
      </c>
      <c r="AN287" t="str">
        <f t="shared" si="34"/>
        <v>KAPE-IB-152427-17-02-2022-5205.13</v>
      </c>
    </row>
    <row r="288" spans="1:40" ht="20.100000000000001" hidden="1" customHeight="1" x14ac:dyDescent="0.25">
      <c r="A288" s="14">
        <v>285</v>
      </c>
      <c r="B288" s="35">
        <v>44593</v>
      </c>
      <c r="C288" s="6" t="s">
        <v>909</v>
      </c>
      <c r="D288" s="15">
        <v>44613</v>
      </c>
      <c r="E288" s="14" t="s">
        <v>1132</v>
      </c>
      <c r="F288" s="14" t="s">
        <v>1133</v>
      </c>
      <c r="G288" s="6">
        <v>24480</v>
      </c>
      <c r="H288" s="6" t="s">
        <v>1861</v>
      </c>
      <c r="I288" s="6"/>
      <c r="J288" s="16">
        <v>5402.33</v>
      </c>
      <c r="K288" s="14">
        <v>1.71</v>
      </c>
      <c r="L288" s="126">
        <v>0</v>
      </c>
      <c r="M288" s="126">
        <v>0</v>
      </c>
      <c r="N288" s="6" t="s">
        <v>1324</v>
      </c>
      <c r="O288" s="6" t="s">
        <v>1380</v>
      </c>
      <c r="P288" s="19">
        <v>7509182</v>
      </c>
      <c r="Q288" s="6"/>
      <c r="R288" s="19">
        <v>2852641</v>
      </c>
      <c r="S288" s="6"/>
      <c r="T288" s="14">
        <v>139567955</v>
      </c>
      <c r="U288" s="21">
        <v>45342</v>
      </c>
      <c r="V288" s="6"/>
      <c r="W288" s="6"/>
      <c r="X288" s="6"/>
      <c r="Y288" s="23"/>
      <c r="Z288" s="6"/>
      <c r="AA288" s="6"/>
      <c r="AB288" s="21">
        <f t="shared" si="28"/>
        <v>45282</v>
      </c>
      <c r="AC288" s="6"/>
      <c r="AD288" s="14" t="s">
        <v>1515</v>
      </c>
      <c r="AE288" s="6"/>
      <c r="AF288" s="6"/>
      <c r="AG288" s="6"/>
      <c r="AH288" s="6" t="s">
        <v>1513</v>
      </c>
      <c r="AI288" s="143">
        <f t="shared" si="29"/>
        <v>306.74763071895427</v>
      </c>
      <c r="AJ288" s="143">
        <f t="shared" si="30"/>
        <v>116.52945261437908</v>
      </c>
      <c r="AK288" s="143">
        <f t="shared" si="31"/>
        <v>0</v>
      </c>
      <c r="AL288" s="20">
        <f t="shared" si="32"/>
        <v>44623</v>
      </c>
      <c r="AM288" t="e">
        <f t="shared" si="33"/>
        <v>#N/A</v>
      </c>
      <c r="AN288" t="str">
        <f t="shared" si="34"/>
        <v>KAPW-IB-127797-21-02-2022-5402.33</v>
      </c>
    </row>
    <row r="289" spans="1:40" ht="20.100000000000001" hidden="1" customHeight="1" x14ac:dyDescent="0.25">
      <c r="A289" s="14">
        <v>286</v>
      </c>
      <c r="B289" s="35">
        <v>44593</v>
      </c>
      <c r="C289" s="6" t="s">
        <v>910</v>
      </c>
      <c r="D289" s="15">
        <v>44613</v>
      </c>
      <c r="E289" s="14" t="s">
        <v>1132</v>
      </c>
      <c r="F289" s="14" t="s">
        <v>1133</v>
      </c>
      <c r="G289" s="6">
        <v>3921</v>
      </c>
      <c r="H289" s="6" t="s">
        <v>1861</v>
      </c>
      <c r="I289" s="6"/>
      <c r="J289" s="16">
        <v>5402.33</v>
      </c>
      <c r="K289" s="14">
        <v>3.7793000000000001</v>
      </c>
      <c r="L289" s="126">
        <v>0</v>
      </c>
      <c r="M289" s="126">
        <v>0</v>
      </c>
      <c r="N289" s="6" t="s">
        <v>1324</v>
      </c>
      <c r="O289" s="6" t="s">
        <v>1381</v>
      </c>
      <c r="P289" s="19">
        <v>2658235</v>
      </c>
      <c r="Q289" s="6"/>
      <c r="R289" s="19">
        <v>828538</v>
      </c>
      <c r="S289" s="6"/>
      <c r="T289" s="14">
        <v>139567961</v>
      </c>
      <c r="U289" s="21">
        <v>45342</v>
      </c>
      <c r="V289" s="6"/>
      <c r="W289" s="6"/>
      <c r="X289" s="6"/>
      <c r="Y289" s="23"/>
      <c r="Z289" s="6"/>
      <c r="AA289" s="6"/>
      <c r="AB289" s="21">
        <f t="shared" si="28"/>
        <v>45282</v>
      </c>
      <c r="AC289" s="6"/>
      <c r="AD289" s="14" t="s">
        <v>1515</v>
      </c>
      <c r="AE289" s="6"/>
      <c r="AF289" s="6"/>
      <c r="AG289" s="6"/>
      <c r="AH289" s="6" t="s">
        <v>1513</v>
      </c>
      <c r="AI289" s="143">
        <f t="shared" si="29"/>
        <v>677.94822749298646</v>
      </c>
      <c r="AJ289" s="143">
        <f t="shared" si="30"/>
        <v>211.30782963529711</v>
      </c>
      <c r="AK289" s="143">
        <f t="shared" si="31"/>
        <v>0</v>
      </c>
      <c r="AL289" s="20">
        <f t="shared" si="32"/>
        <v>44623</v>
      </c>
      <c r="AM289" t="e">
        <f t="shared" si="33"/>
        <v>#N/A</v>
      </c>
      <c r="AN289" t="str">
        <f t="shared" si="34"/>
        <v>KPAF-IB-43364-21-02-2022-5402.33</v>
      </c>
    </row>
    <row r="290" spans="1:40" ht="20.100000000000001" hidden="1" customHeight="1" x14ac:dyDescent="0.25">
      <c r="A290" s="14">
        <v>287</v>
      </c>
      <c r="B290" s="35">
        <v>44593</v>
      </c>
      <c r="C290" s="6" t="s">
        <v>911</v>
      </c>
      <c r="D290" s="15">
        <v>44609</v>
      </c>
      <c r="E290" s="14" t="s">
        <v>1132</v>
      </c>
      <c r="F290" s="14" t="s">
        <v>1133</v>
      </c>
      <c r="G290" s="6">
        <v>19505.2</v>
      </c>
      <c r="H290" s="6" t="s">
        <v>1861</v>
      </c>
      <c r="I290" s="6"/>
      <c r="J290" s="16">
        <v>5205.13</v>
      </c>
      <c r="K290" s="14">
        <v>5.3</v>
      </c>
      <c r="L290" s="126">
        <v>0</v>
      </c>
      <c r="M290" s="126">
        <v>0</v>
      </c>
      <c r="N290" s="6" t="s">
        <v>625</v>
      </c>
      <c r="O290" s="6" t="s">
        <v>1356</v>
      </c>
      <c r="P290" s="19">
        <v>18586523</v>
      </c>
      <c r="Q290" s="6"/>
      <c r="R290" s="19">
        <v>4475355</v>
      </c>
      <c r="S290" s="6"/>
      <c r="T290" s="14">
        <v>139567943</v>
      </c>
      <c r="U290" s="21">
        <v>45338</v>
      </c>
      <c r="V290" s="6"/>
      <c r="W290" s="6"/>
      <c r="X290" s="6"/>
      <c r="Y290" s="23"/>
      <c r="Z290" s="6"/>
      <c r="AA290" s="6"/>
      <c r="AB290" s="21">
        <f t="shared" si="28"/>
        <v>45278</v>
      </c>
      <c r="AC290" s="6"/>
      <c r="AD290" s="14" t="s">
        <v>1515</v>
      </c>
      <c r="AE290" s="6"/>
      <c r="AF290" s="6"/>
      <c r="AG290" s="6"/>
      <c r="AH290" s="6" t="s">
        <v>1513</v>
      </c>
      <c r="AI290" s="143">
        <f t="shared" si="29"/>
        <v>952.90091872936443</v>
      </c>
      <c r="AJ290" s="143">
        <f t="shared" si="30"/>
        <v>229.44419949551914</v>
      </c>
      <c r="AK290" s="143">
        <f t="shared" si="31"/>
        <v>0</v>
      </c>
      <c r="AL290" s="20">
        <f t="shared" si="32"/>
        <v>44623</v>
      </c>
      <c r="AM290" t="e">
        <f t="shared" si="33"/>
        <v>#N/A</v>
      </c>
      <c r="AN290" t="str">
        <f t="shared" si="34"/>
        <v>KAPE-IB-152440-17-02-2022-5205.13</v>
      </c>
    </row>
    <row r="291" spans="1:40" ht="20.100000000000001" hidden="1" customHeight="1" x14ac:dyDescent="0.25">
      <c r="A291" s="14">
        <v>288</v>
      </c>
      <c r="B291" s="35">
        <v>44621</v>
      </c>
      <c r="C291" s="6" t="s">
        <v>912</v>
      </c>
      <c r="D291" s="15">
        <v>44614</v>
      </c>
      <c r="E291" s="14" t="s">
        <v>1132</v>
      </c>
      <c r="F291" s="14" t="s">
        <v>1133</v>
      </c>
      <c r="G291" s="6">
        <v>300</v>
      </c>
      <c r="H291" s="6" t="s">
        <v>1861</v>
      </c>
      <c r="I291" s="6"/>
      <c r="J291" s="16">
        <v>3204.16</v>
      </c>
      <c r="K291" s="14">
        <v>130.11420000000001</v>
      </c>
      <c r="L291" s="126">
        <v>0</v>
      </c>
      <c r="M291" s="126">
        <v>0</v>
      </c>
      <c r="N291" s="6" t="s">
        <v>412</v>
      </c>
      <c r="O291" s="6" t="s">
        <v>1382</v>
      </c>
      <c r="P291" s="19">
        <v>7022054</v>
      </c>
      <c r="Q291" s="6"/>
      <c r="R291" s="19">
        <v>2603581</v>
      </c>
      <c r="S291" s="6"/>
      <c r="T291" s="14">
        <v>139567949</v>
      </c>
      <c r="U291" s="21">
        <v>45338</v>
      </c>
      <c r="V291" s="6"/>
      <c r="W291" s="6"/>
      <c r="X291" s="6"/>
      <c r="Y291" s="23"/>
      <c r="Z291" s="6"/>
      <c r="AA291" s="6"/>
      <c r="AB291" s="21">
        <f t="shared" si="28"/>
        <v>45278</v>
      </c>
      <c r="AC291" s="6"/>
      <c r="AD291" s="14" t="s">
        <v>1515</v>
      </c>
      <c r="AE291" s="6"/>
      <c r="AF291" s="6"/>
      <c r="AG291" s="6"/>
      <c r="AH291" s="6" t="s">
        <v>434</v>
      </c>
      <c r="AI291" s="143">
        <f t="shared" si="29"/>
        <v>23406.846666666668</v>
      </c>
      <c r="AJ291" s="143">
        <f t="shared" si="30"/>
        <v>8678.6033333333326</v>
      </c>
      <c r="AK291" s="143">
        <f t="shared" si="31"/>
        <v>0</v>
      </c>
      <c r="AL291" s="20">
        <f t="shared" si="32"/>
        <v>44651</v>
      </c>
      <c r="AM291" t="e">
        <f t="shared" si="33"/>
        <v>#N/A</v>
      </c>
      <c r="AN291" t="str">
        <f t="shared" si="34"/>
        <v>KAPE-IB-156182-22-02-2022-3204.16</v>
      </c>
    </row>
    <row r="292" spans="1:40" ht="20.100000000000001" hidden="1" customHeight="1" x14ac:dyDescent="0.25">
      <c r="A292" s="14">
        <v>289</v>
      </c>
      <c r="B292" s="35">
        <v>44621</v>
      </c>
      <c r="C292" s="6" t="s">
        <v>913</v>
      </c>
      <c r="D292" s="15">
        <v>44616</v>
      </c>
      <c r="E292" s="14" t="s">
        <v>1132</v>
      </c>
      <c r="F292" s="14" t="s">
        <v>1133</v>
      </c>
      <c r="G292" s="6">
        <v>1537</v>
      </c>
      <c r="H292" s="6" t="s">
        <v>1861</v>
      </c>
      <c r="I292" s="6"/>
      <c r="J292" s="16">
        <v>5402.33</v>
      </c>
      <c r="K292" s="14">
        <v>3.7345999999999999</v>
      </c>
      <c r="L292" s="126">
        <v>0</v>
      </c>
      <c r="M292" s="126">
        <v>0</v>
      </c>
      <c r="N292" s="6" t="s">
        <v>1324</v>
      </c>
      <c r="O292" s="6" t="s">
        <v>1381</v>
      </c>
      <c r="P292" s="19">
        <v>1034659</v>
      </c>
      <c r="Q292" s="6"/>
      <c r="R292" s="19">
        <v>322489</v>
      </c>
      <c r="S292" s="6"/>
      <c r="T292" s="14">
        <v>139567978</v>
      </c>
      <c r="U292" s="21">
        <v>45345</v>
      </c>
      <c r="V292" s="6"/>
      <c r="W292" s="6"/>
      <c r="X292" s="6"/>
      <c r="Y292" s="23"/>
      <c r="Z292" s="6"/>
      <c r="AA292" s="6"/>
      <c r="AB292" s="21">
        <f t="shared" si="28"/>
        <v>45285</v>
      </c>
      <c r="AC292" s="6"/>
      <c r="AD292" s="14" t="s">
        <v>1515</v>
      </c>
      <c r="AE292" s="6"/>
      <c r="AF292" s="6"/>
      <c r="AG292" s="6"/>
      <c r="AH292" s="6" t="s">
        <v>1513</v>
      </c>
      <c r="AI292" s="143">
        <f t="shared" si="29"/>
        <v>673.16785946649316</v>
      </c>
      <c r="AJ292" s="143">
        <f t="shared" si="30"/>
        <v>209.81717631750163</v>
      </c>
      <c r="AK292" s="143">
        <f t="shared" si="31"/>
        <v>0</v>
      </c>
      <c r="AL292" s="20">
        <f t="shared" si="32"/>
        <v>44651</v>
      </c>
      <c r="AM292" t="e">
        <f t="shared" si="33"/>
        <v>#N/A</v>
      </c>
      <c r="AN292" t="str">
        <f t="shared" si="34"/>
        <v>KPAF-IB-44114-24-02-2022-5402.33</v>
      </c>
    </row>
    <row r="293" spans="1:40" ht="20.100000000000001" hidden="1" customHeight="1" x14ac:dyDescent="0.25">
      <c r="A293" s="14">
        <v>290</v>
      </c>
      <c r="B293" s="35">
        <v>44621</v>
      </c>
      <c r="C293" s="6" t="s">
        <v>914</v>
      </c>
      <c r="D293" s="15">
        <v>44616</v>
      </c>
      <c r="E293" s="14" t="s">
        <v>1132</v>
      </c>
      <c r="F293" s="14" t="s">
        <v>1133</v>
      </c>
      <c r="G293" s="6">
        <v>950</v>
      </c>
      <c r="H293" s="6" t="s">
        <v>1861</v>
      </c>
      <c r="I293" s="6"/>
      <c r="J293" s="16">
        <v>5210.49</v>
      </c>
      <c r="K293" s="14">
        <v>3.7345999999999999</v>
      </c>
      <c r="L293" s="126">
        <v>0</v>
      </c>
      <c r="M293" s="126">
        <v>0</v>
      </c>
      <c r="N293" s="6" t="s">
        <v>532</v>
      </c>
      <c r="O293" s="6" t="s">
        <v>1383</v>
      </c>
      <c r="P293" s="19">
        <v>2909027</v>
      </c>
      <c r="Q293" s="6"/>
      <c r="R293" s="19">
        <v>906706</v>
      </c>
      <c r="S293" s="6"/>
      <c r="T293" s="14">
        <v>139567962</v>
      </c>
      <c r="U293" s="21">
        <v>45343</v>
      </c>
      <c r="V293" s="6"/>
      <c r="W293" s="6"/>
      <c r="X293" s="6"/>
      <c r="Y293" s="23"/>
      <c r="Z293" s="6"/>
      <c r="AA293" s="6"/>
      <c r="AB293" s="21">
        <f t="shared" si="28"/>
        <v>45283</v>
      </c>
      <c r="AC293" s="6"/>
      <c r="AD293" s="14" t="s">
        <v>1515</v>
      </c>
      <c r="AE293" s="6"/>
      <c r="AF293" s="6"/>
      <c r="AG293" s="6"/>
      <c r="AH293" s="6" t="s">
        <v>1516</v>
      </c>
      <c r="AI293" s="143">
        <f t="shared" si="29"/>
        <v>3062.1336842105261</v>
      </c>
      <c r="AJ293" s="143">
        <f t="shared" si="30"/>
        <v>954.42736842105262</v>
      </c>
      <c r="AK293" s="143">
        <f t="shared" si="31"/>
        <v>0</v>
      </c>
      <c r="AL293" s="20">
        <f t="shared" si="32"/>
        <v>44651</v>
      </c>
      <c r="AM293" t="e">
        <f t="shared" si="33"/>
        <v>#N/A</v>
      </c>
      <c r="AN293" t="str">
        <f t="shared" si="34"/>
        <v>KAPE-IB-158262-24-02-2022-5210.49</v>
      </c>
    </row>
    <row r="294" spans="1:40" ht="20.100000000000001" hidden="1" customHeight="1" x14ac:dyDescent="0.25">
      <c r="A294" s="14">
        <v>291</v>
      </c>
      <c r="B294" s="35">
        <v>44621</v>
      </c>
      <c r="C294" s="6" t="s">
        <v>915</v>
      </c>
      <c r="D294" s="15">
        <v>44617</v>
      </c>
      <c r="E294" s="14" t="s">
        <v>563</v>
      </c>
      <c r="F294" s="14" t="s">
        <v>1133</v>
      </c>
      <c r="G294" s="6">
        <v>5280.7</v>
      </c>
      <c r="H294" s="6" t="s">
        <v>1861</v>
      </c>
      <c r="I294" s="6"/>
      <c r="J294" s="16">
        <v>5807.1019999999999</v>
      </c>
      <c r="K294" s="14">
        <v>3.4921000000000002</v>
      </c>
      <c r="L294" s="126">
        <v>0</v>
      </c>
      <c r="M294" s="126">
        <v>0</v>
      </c>
      <c r="N294" s="6" t="s">
        <v>563</v>
      </c>
      <c r="O294" s="6" t="s">
        <v>1384</v>
      </c>
      <c r="P294" s="19">
        <v>3323032</v>
      </c>
      <c r="Q294" s="6"/>
      <c r="R294" s="19">
        <v>1035746</v>
      </c>
      <c r="S294" s="6"/>
      <c r="T294" s="14">
        <v>139567974</v>
      </c>
      <c r="U294" s="21">
        <v>45346</v>
      </c>
      <c r="V294" s="6"/>
      <c r="W294" s="6"/>
      <c r="X294" s="6"/>
      <c r="Y294" s="23"/>
      <c r="Z294" s="6"/>
      <c r="AA294" s="6"/>
      <c r="AB294" s="21">
        <f t="shared" si="28"/>
        <v>45286</v>
      </c>
      <c r="AC294" s="6"/>
      <c r="AD294" s="14" t="s">
        <v>1515</v>
      </c>
      <c r="AE294" s="6"/>
      <c r="AF294" s="6"/>
      <c r="AG294" s="6"/>
      <c r="AH294" s="6" t="s">
        <v>563</v>
      </c>
      <c r="AI294" s="143">
        <f t="shared" si="29"/>
        <v>629.278694112523</v>
      </c>
      <c r="AJ294" s="143">
        <f t="shared" si="30"/>
        <v>196.13801200598405</v>
      </c>
      <c r="AK294" s="143">
        <f t="shared" si="31"/>
        <v>0</v>
      </c>
      <c r="AL294" s="20">
        <f t="shared" si="32"/>
        <v>44626</v>
      </c>
      <c r="AM294" t="e">
        <f t="shared" si="33"/>
        <v>#N/A</v>
      </c>
      <c r="AN294" t="str">
        <f t="shared" si="34"/>
        <v>KAPW-IB-130911-25-02-2022-5807.102</v>
      </c>
    </row>
    <row r="295" spans="1:40" ht="20.100000000000001" hidden="1" customHeight="1" x14ac:dyDescent="0.25">
      <c r="A295" s="14">
        <v>292</v>
      </c>
      <c r="B295" s="35">
        <v>44621</v>
      </c>
      <c r="C295" s="6" t="s">
        <v>916</v>
      </c>
      <c r="D295" s="15">
        <v>44617</v>
      </c>
      <c r="E295" s="14" t="s">
        <v>1132</v>
      </c>
      <c r="F295" s="14" t="s">
        <v>1133</v>
      </c>
      <c r="G295" s="6">
        <v>39619.199999999997</v>
      </c>
      <c r="H295" s="6" t="s">
        <v>1861</v>
      </c>
      <c r="I295" s="6"/>
      <c r="J295" s="16">
        <v>5205.13</v>
      </c>
      <c r="K295" s="14">
        <v>3.4921000000000002</v>
      </c>
      <c r="L295" s="126">
        <v>0</v>
      </c>
      <c r="M295" s="126">
        <v>0</v>
      </c>
      <c r="N295" s="6" t="s">
        <v>625</v>
      </c>
      <c r="O295" s="6" t="s">
        <v>1356</v>
      </c>
      <c r="P295" s="19">
        <v>37838853</v>
      </c>
      <c r="Q295" s="6"/>
      <c r="R295" s="19">
        <v>9111028</v>
      </c>
      <c r="S295" s="6"/>
      <c r="T295" s="14">
        <v>139567975</v>
      </c>
      <c r="U295" s="21">
        <v>45346</v>
      </c>
      <c r="V295" s="6"/>
      <c r="W295" s="6"/>
      <c r="X295" s="6"/>
      <c r="Y295" s="23"/>
      <c r="Z295" s="6"/>
      <c r="AA295" s="6"/>
      <c r="AB295" s="21">
        <f t="shared" si="28"/>
        <v>45286</v>
      </c>
      <c r="AC295" s="6"/>
      <c r="AD295" s="14" t="s">
        <v>1515</v>
      </c>
      <c r="AE295" s="6"/>
      <c r="AF295" s="6"/>
      <c r="AG295" s="6"/>
      <c r="AH295" s="6" t="s">
        <v>1513</v>
      </c>
      <c r="AI295" s="143">
        <f t="shared" si="29"/>
        <v>955.06352980373163</v>
      </c>
      <c r="AJ295" s="143">
        <f t="shared" si="30"/>
        <v>229.96496648089817</v>
      </c>
      <c r="AK295" s="143">
        <f t="shared" si="31"/>
        <v>0</v>
      </c>
      <c r="AL295" s="20">
        <f t="shared" si="32"/>
        <v>44651</v>
      </c>
      <c r="AM295" t="e">
        <f t="shared" si="33"/>
        <v>#N/A</v>
      </c>
      <c r="AN295" t="str">
        <f t="shared" si="34"/>
        <v>KAPE-IB-159014-25-02-2022-5205.13</v>
      </c>
    </row>
    <row r="296" spans="1:40" ht="20.100000000000001" hidden="1" customHeight="1" x14ac:dyDescent="0.25">
      <c r="A296" s="14">
        <v>293</v>
      </c>
      <c r="B296" s="35">
        <v>44621</v>
      </c>
      <c r="C296" s="6" t="s">
        <v>572</v>
      </c>
      <c r="D296" s="15">
        <v>44623</v>
      </c>
      <c r="E296" s="14" t="s">
        <v>1132</v>
      </c>
      <c r="F296" s="14" t="s">
        <v>1133</v>
      </c>
      <c r="G296" s="6">
        <v>490</v>
      </c>
      <c r="H296" s="6" t="s">
        <v>1861</v>
      </c>
      <c r="I296" s="6"/>
      <c r="J296" s="16">
        <v>5210.49</v>
      </c>
      <c r="K296" s="14">
        <v>14.490399999999999</v>
      </c>
      <c r="L296" s="126">
        <v>0</v>
      </c>
      <c r="M296" s="126">
        <v>0</v>
      </c>
      <c r="N296" s="6" t="s">
        <v>532</v>
      </c>
      <c r="O296" s="6" t="s">
        <v>573</v>
      </c>
      <c r="P296" s="19">
        <v>1288532</v>
      </c>
      <c r="Q296" s="6"/>
      <c r="R296" s="19">
        <v>401619</v>
      </c>
      <c r="S296" s="6"/>
      <c r="T296" s="14">
        <v>139567986</v>
      </c>
      <c r="U296" s="21">
        <v>45353</v>
      </c>
      <c r="V296" s="6"/>
      <c r="W296" s="6"/>
      <c r="X296" s="6"/>
      <c r="Y296" s="23"/>
      <c r="Z296" s="6"/>
      <c r="AA296" s="6"/>
      <c r="AB296" s="21">
        <f t="shared" si="28"/>
        <v>45293</v>
      </c>
      <c r="AC296" s="6"/>
      <c r="AD296" s="14" t="s">
        <v>1515</v>
      </c>
      <c r="AE296" s="6"/>
      <c r="AF296" s="6"/>
      <c r="AG296" s="6"/>
      <c r="AH296" s="6" t="s">
        <v>1516</v>
      </c>
      <c r="AI296" s="143">
        <f t="shared" si="29"/>
        <v>2629.6571428571428</v>
      </c>
      <c r="AJ296" s="143">
        <f t="shared" si="30"/>
        <v>819.63061224489797</v>
      </c>
      <c r="AK296" s="143">
        <f t="shared" si="31"/>
        <v>0</v>
      </c>
      <c r="AL296" s="20">
        <f t="shared" si="32"/>
        <v>44651</v>
      </c>
      <c r="AM296" t="e">
        <f t="shared" si="33"/>
        <v>#N/A</v>
      </c>
      <c r="AN296" t="str">
        <f t="shared" si="34"/>
        <v>KPAF-IB-45390-03-03-2022-5210.49</v>
      </c>
    </row>
    <row r="297" spans="1:40" ht="20.100000000000001" hidden="1" customHeight="1" x14ac:dyDescent="0.25">
      <c r="A297" s="14">
        <v>294</v>
      </c>
      <c r="B297" s="35">
        <v>44621</v>
      </c>
      <c r="C297" s="6" t="s">
        <v>917</v>
      </c>
      <c r="D297" s="15">
        <v>44621</v>
      </c>
      <c r="E297" s="14" t="s">
        <v>1132</v>
      </c>
      <c r="F297" s="14" t="s">
        <v>1133</v>
      </c>
      <c r="G297" s="6">
        <v>2400</v>
      </c>
      <c r="H297" s="6" t="s">
        <v>1861</v>
      </c>
      <c r="I297" s="6"/>
      <c r="J297" s="16">
        <v>3204.16</v>
      </c>
      <c r="K297" s="14" t="s">
        <v>1180</v>
      </c>
      <c r="L297" s="126">
        <v>0</v>
      </c>
      <c r="M297" s="126">
        <v>0</v>
      </c>
      <c r="N297" s="6" t="s">
        <v>412</v>
      </c>
      <c r="O297" s="6" t="s">
        <v>1385</v>
      </c>
      <c r="P297" s="19">
        <v>5683295</v>
      </c>
      <c r="Q297" s="6"/>
      <c r="R297" s="19">
        <v>2107206</v>
      </c>
      <c r="S297" s="6"/>
      <c r="T297" s="14">
        <v>139567973</v>
      </c>
      <c r="U297" s="21">
        <v>45350</v>
      </c>
      <c r="V297" s="6"/>
      <c r="W297" s="6"/>
      <c r="X297" s="6"/>
      <c r="Y297" s="23"/>
      <c r="Z297" s="6"/>
      <c r="AA297" s="6"/>
      <c r="AB297" s="21">
        <f t="shared" si="28"/>
        <v>45290</v>
      </c>
      <c r="AC297" s="6"/>
      <c r="AD297" s="14" t="s">
        <v>1515</v>
      </c>
      <c r="AE297" s="6"/>
      <c r="AF297" s="6"/>
      <c r="AG297" s="6"/>
      <c r="AH297" s="6" t="s">
        <v>434</v>
      </c>
      <c r="AI297" s="143">
        <f t="shared" si="29"/>
        <v>2368.0395833333332</v>
      </c>
      <c r="AJ297" s="143">
        <f t="shared" si="30"/>
        <v>878.00250000000005</v>
      </c>
      <c r="AK297" s="143">
        <f t="shared" si="31"/>
        <v>0</v>
      </c>
      <c r="AL297" s="20">
        <f t="shared" si="32"/>
        <v>44651</v>
      </c>
      <c r="AM297" t="e">
        <f t="shared" si="33"/>
        <v>#N/A</v>
      </c>
      <c r="AN297" t="str">
        <f t="shared" si="34"/>
        <v>KAPW-IB-132406-01-03-2022-3204.16</v>
      </c>
    </row>
    <row r="298" spans="1:40" ht="20.100000000000001" hidden="1" customHeight="1" x14ac:dyDescent="0.25">
      <c r="A298" s="14">
        <v>295</v>
      </c>
      <c r="B298" s="35">
        <v>44621</v>
      </c>
      <c r="C298" s="6" t="s">
        <v>918</v>
      </c>
      <c r="D298" s="15">
        <v>44622</v>
      </c>
      <c r="E298" s="14" t="s">
        <v>1132</v>
      </c>
      <c r="F298" s="14" t="s">
        <v>1133</v>
      </c>
      <c r="G298" s="6">
        <v>11070</v>
      </c>
      <c r="H298" s="6" t="s">
        <v>1861</v>
      </c>
      <c r="I298" s="6"/>
      <c r="J298" s="16">
        <v>3215.1990000000001</v>
      </c>
      <c r="K298" s="14" t="s">
        <v>1181</v>
      </c>
      <c r="L298" s="126">
        <v>0</v>
      </c>
      <c r="M298" s="126">
        <v>0</v>
      </c>
      <c r="N298" s="6" t="s">
        <v>412</v>
      </c>
      <c r="O298" s="6" t="s">
        <v>1386</v>
      </c>
      <c r="P298" s="19">
        <v>23646642</v>
      </c>
      <c r="Q298" s="6"/>
      <c r="R298" s="19">
        <v>11379236</v>
      </c>
      <c r="S298" s="6"/>
      <c r="T298" s="14">
        <v>139567976</v>
      </c>
      <c r="U298" s="21">
        <v>45352</v>
      </c>
      <c r="V298" s="6"/>
      <c r="W298" s="6"/>
      <c r="X298" s="6"/>
      <c r="Y298" s="23"/>
      <c r="Z298" s="6"/>
      <c r="AA298" s="6"/>
      <c r="AB298" s="21">
        <f t="shared" si="28"/>
        <v>45292</v>
      </c>
      <c r="AC298" s="6"/>
      <c r="AD298" s="14" t="s">
        <v>1515</v>
      </c>
      <c r="AE298" s="6"/>
      <c r="AF298" s="6"/>
      <c r="AG298" s="6"/>
      <c r="AH298" s="6" t="s">
        <v>434</v>
      </c>
      <c r="AI298" s="143">
        <f t="shared" si="29"/>
        <v>2136.1013550135503</v>
      </c>
      <c r="AJ298" s="143">
        <f t="shared" si="30"/>
        <v>1027.9345980126468</v>
      </c>
      <c r="AK298" s="143">
        <f t="shared" si="31"/>
        <v>0</v>
      </c>
      <c r="AL298" s="20">
        <f t="shared" si="32"/>
        <v>44651</v>
      </c>
      <c r="AM298" t="e">
        <f t="shared" si="33"/>
        <v>#N/A</v>
      </c>
      <c r="AN298" t="str">
        <f t="shared" si="34"/>
        <v>KAPE-IB-162555-02-03-2022-3215.199</v>
      </c>
    </row>
    <row r="299" spans="1:40" ht="20.100000000000001" hidden="1" customHeight="1" x14ac:dyDescent="0.25">
      <c r="A299" s="14">
        <v>296</v>
      </c>
      <c r="B299" s="35">
        <v>44621</v>
      </c>
      <c r="C299" s="6" t="s">
        <v>919</v>
      </c>
      <c r="D299" s="15">
        <v>44621</v>
      </c>
      <c r="E299" s="14" t="s">
        <v>1132</v>
      </c>
      <c r="F299" s="14" t="s">
        <v>1133</v>
      </c>
      <c r="G299" s="6">
        <v>1818</v>
      </c>
      <c r="H299" s="6" t="s">
        <v>1861</v>
      </c>
      <c r="I299" s="6"/>
      <c r="J299" s="16">
        <v>5407.52</v>
      </c>
      <c r="K299" s="14">
        <v>5.2</v>
      </c>
      <c r="L299" s="126">
        <v>0</v>
      </c>
      <c r="M299" s="126">
        <v>0</v>
      </c>
      <c r="N299" s="6" t="s">
        <v>1378</v>
      </c>
      <c r="O299" s="6" t="s">
        <v>1387</v>
      </c>
      <c r="P299" s="19">
        <v>1712706</v>
      </c>
      <c r="Q299" s="6"/>
      <c r="R299" s="19">
        <v>635024</v>
      </c>
      <c r="S299" s="6"/>
      <c r="T299" s="14">
        <v>139567969</v>
      </c>
      <c r="U299" s="21">
        <v>45345</v>
      </c>
      <c r="V299" s="6"/>
      <c r="W299" s="6"/>
      <c r="X299" s="6"/>
      <c r="Y299" s="23"/>
      <c r="Z299" s="6"/>
      <c r="AA299" s="6"/>
      <c r="AB299" s="21">
        <f t="shared" si="28"/>
        <v>45285</v>
      </c>
      <c r="AC299" s="6"/>
      <c r="AD299" s="14" t="s">
        <v>1515</v>
      </c>
      <c r="AE299" s="6"/>
      <c r="AF299" s="6"/>
      <c r="AG299" s="6"/>
      <c r="AH299" s="6" t="s">
        <v>1516</v>
      </c>
      <c r="AI299" s="143">
        <f t="shared" si="29"/>
        <v>942.08250825082507</v>
      </c>
      <c r="AJ299" s="143">
        <f t="shared" si="30"/>
        <v>349.2981298129813</v>
      </c>
      <c r="AK299" s="143">
        <f t="shared" si="31"/>
        <v>0</v>
      </c>
      <c r="AL299" s="20">
        <f t="shared" si="32"/>
        <v>44651</v>
      </c>
      <c r="AM299" t="e">
        <f t="shared" si="33"/>
        <v>#N/A</v>
      </c>
      <c r="AN299" t="str">
        <f t="shared" si="34"/>
        <v>KAPW-IB-132268-01-03-2022-5407.52</v>
      </c>
    </row>
    <row r="300" spans="1:40" ht="20.100000000000001" hidden="1" customHeight="1" x14ac:dyDescent="0.25">
      <c r="A300" s="14">
        <v>297</v>
      </c>
      <c r="B300" s="35">
        <v>44621</v>
      </c>
      <c r="C300" s="6" t="s">
        <v>920</v>
      </c>
      <c r="D300" s="15">
        <v>44621</v>
      </c>
      <c r="E300" s="14" t="s">
        <v>1132</v>
      </c>
      <c r="F300" s="14" t="s">
        <v>1133</v>
      </c>
      <c r="G300" s="6">
        <v>1633</v>
      </c>
      <c r="H300" s="6" t="s">
        <v>1861</v>
      </c>
      <c r="I300" s="6"/>
      <c r="J300" s="16">
        <v>5407.52</v>
      </c>
      <c r="K300" s="14">
        <v>8.9041999999999994</v>
      </c>
      <c r="L300" s="126">
        <v>0</v>
      </c>
      <c r="M300" s="126">
        <v>0</v>
      </c>
      <c r="N300" s="6" t="s">
        <v>1378</v>
      </c>
      <c r="O300" s="6" t="s">
        <v>1388</v>
      </c>
      <c r="P300" s="19">
        <v>2634310</v>
      </c>
      <c r="Q300" s="6"/>
      <c r="R300" s="19">
        <v>976729</v>
      </c>
      <c r="S300" s="6"/>
      <c r="T300" s="14">
        <v>139567971</v>
      </c>
      <c r="U300" s="21">
        <v>45350</v>
      </c>
      <c r="V300" s="6"/>
      <c r="W300" s="6"/>
      <c r="X300" s="6"/>
      <c r="Y300" s="23"/>
      <c r="Z300" s="6"/>
      <c r="AA300" s="6"/>
      <c r="AB300" s="21">
        <f t="shared" si="28"/>
        <v>45290</v>
      </c>
      <c r="AC300" s="6"/>
      <c r="AD300" s="14" t="s">
        <v>1515</v>
      </c>
      <c r="AE300" s="6"/>
      <c r="AF300" s="6"/>
      <c r="AG300" s="6"/>
      <c r="AH300" s="6" t="s">
        <v>1516</v>
      </c>
      <c r="AI300" s="143">
        <f t="shared" si="29"/>
        <v>1613.1720759338641</v>
      </c>
      <c r="AJ300" s="143">
        <f t="shared" si="30"/>
        <v>598.11941212492343</v>
      </c>
      <c r="AK300" s="143">
        <f t="shared" si="31"/>
        <v>0</v>
      </c>
      <c r="AL300" s="20">
        <f t="shared" si="32"/>
        <v>44651</v>
      </c>
      <c r="AM300" t="e">
        <f t="shared" si="33"/>
        <v>#N/A</v>
      </c>
      <c r="AN300" t="str">
        <f t="shared" si="34"/>
        <v>KAPW-IB-132362-01-03-2022-5407.52</v>
      </c>
    </row>
    <row r="301" spans="1:40" ht="20.100000000000001" hidden="1" customHeight="1" x14ac:dyDescent="0.25">
      <c r="A301" s="14">
        <v>298</v>
      </c>
      <c r="B301" s="35">
        <v>44621</v>
      </c>
      <c r="C301" s="6" t="s">
        <v>921</v>
      </c>
      <c r="D301" s="15">
        <v>44623</v>
      </c>
      <c r="E301" s="14" t="s">
        <v>1132</v>
      </c>
      <c r="F301" s="14" t="s">
        <v>1133</v>
      </c>
      <c r="G301" s="6">
        <v>5000</v>
      </c>
      <c r="H301" s="6" t="s">
        <v>1861</v>
      </c>
      <c r="I301" s="6"/>
      <c r="J301" s="16">
        <v>3809.9189999999999</v>
      </c>
      <c r="K301" s="14" t="s">
        <v>1182</v>
      </c>
      <c r="L301" s="126">
        <v>0</v>
      </c>
      <c r="M301" s="126">
        <v>0</v>
      </c>
      <c r="N301" s="6" t="s">
        <v>557</v>
      </c>
      <c r="O301" s="6" t="s">
        <v>1389</v>
      </c>
      <c r="P301" s="19">
        <v>2607484</v>
      </c>
      <c r="Q301" s="6"/>
      <c r="R301" s="19">
        <v>966782</v>
      </c>
      <c r="S301" s="6"/>
      <c r="T301" s="14">
        <v>139567970</v>
      </c>
      <c r="U301" s="21">
        <v>45345</v>
      </c>
      <c r="V301" s="6"/>
      <c r="W301" s="6"/>
      <c r="X301" s="6"/>
      <c r="Y301" s="23"/>
      <c r="Z301" s="6"/>
      <c r="AA301" s="6"/>
      <c r="AB301" s="21">
        <f t="shared" si="28"/>
        <v>45285</v>
      </c>
      <c r="AC301" s="6"/>
      <c r="AD301" s="14" t="s">
        <v>1515</v>
      </c>
      <c r="AE301" s="6"/>
      <c r="AF301" s="6"/>
      <c r="AG301" s="6"/>
      <c r="AH301" s="6" t="s">
        <v>1517</v>
      </c>
      <c r="AI301" s="143">
        <f t="shared" si="29"/>
        <v>521.49680000000001</v>
      </c>
      <c r="AJ301" s="143">
        <f t="shared" si="30"/>
        <v>193.35640000000001</v>
      </c>
      <c r="AK301" s="143">
        <f t="shared" si="31"/>
        <v>0</v>
      </c>
      <c r="AL301" s="20">
        <f t="shared" si="32"/>
        <v>44651</v>
      </c>
      <c r="AM301" t="e">
        <f t="shared" si="33"/>
        <v>#N/A</v>
      </c>
      <c r="AN301" t="str">
        <f t="shared" si="34"/>
        <v>KAPW-IB-133587-03-03-2022-3809.919</v>
      </c>
    </row>
    <row r="302" spans="1:40" ht="20.100000000000001" hidden="1" customHeight="1" x14ac:dyDescent="0.25">
      <c r="A302" s="14">
        <v>299</v>
      </c>
      <c r="B302" s="35">
        <v>44621</v>
      </c>
      <c r="C302" s="6" t="s">
        <v>922</v>
      </c>
      <c r="D302" s="15">
        <v>44627</v>
      </c>
      <c r="E302" s="14" t="s">
        <v>1132</v>
      </c>
      <c r="F302" s="14" t="s">
        <v>1133</v>
      </c>
      <c r="G302" s="6">
        <v>19980</v>
      </c>
      <c r="H302" s="6" t="s">
        <v>1861</v>
      </c>
      <c r="I302" s="6"/>
      <c r="J302" s="16">
        <v>5205.12</v>
      </c>
      <c r="K302" s="14">
        <v>3.23</v>
      </c>
      <c r="L302" s="126">
        <v>0</v>
      </c>
      <c r="M302" s="126">
        <v>0</v>
      </c>
      <c r="N302" s="6" t="s">
        <v>625</v>
      </c>
      <c r="O302" s="6" t="s">
        <v>1390</v>
      </c>
      <c r="P302" s="19">
        <v>11737946</v>
      </c>
      <c r="Q302" s="6"/>
      <c r="R302" s="19">
        <v>2826321</v>
      </c>
      <c r="S302" s="6"/>
      <c r="T302" s="14">
        <v>139567985</v>
      </c>
      <c r="U302" s="21">
        <v>45355</v>
      </c>
      <c r="V302" s="6"/>
      <c r="W302" s="6"/>
      <c r="X302" s="6"/>
      <c r="Y302" s="23"/>
      <c r="Z302" s="6"/>
      <c r="AA302" s="6"/>
      <c r="AB302" s="21">
        <f t="shared" si="28"/>
        <v>45295</v>
      </c>
      <c r="AC302" s="6"/>
      <c r="AD302" s="14" t="s">
        <v>1515</v>
      </c>
      <c r="AE302" s="6"/>
      <c r="AF302" s="6"/>
      <c r="AG302" s="6"/>
      <c r="AH302" s="6" t="s">
        <v>1513</v>
      </c>
      <c r="AI302" s="143">
        <f t="shared" si="29"/>
        <v>587.48478478478478</v>
      </c>
      <c r="AJ302" s="143">
        <f t="shared" si="30"/>
        <v>141.4575075075075</v>
      </c>
      <c r="AK302" s="143">
        <f t="shared" si="31"/>
        <v>0</v>
      </c>
      <c r="AL302" s="20">
        <f t="shared" si="32"/>
        <v>44651</v>
      </c>
      <c r="AM302" t="e">
        <f t="shared" si="33"/>
        <v>#N/A</v>
      </c>
      <c r="AN302" t="str">
        <f t="shared" si="34"/>
        <v>KAPE-IB-164920-07-03-2022-5205.12</v>
      </c>
    </row>
    <row r="303" spans="1:40" ht="20.100000000000001" hidden="1" customHeight="1" x14ac:dyDescent="0.25">
      <c r="A303" s="14">
        <v>300</v>
      </c>
      <c r="B303" s="35">
        <v>44621</v>
      </c>
      <c r="C303" s="6" t="s">
        <v>923</v>
      </c>
      <c r="D303" s="15">
        <v>44634</v>
      </c>
      <c r="E303" s="14" t="s">
        <v>1132</v>
      </c>
      <c r="F303" s="14" t="s">
        <v>1133</v>
      </c>
      <c r="G303" s="6">
        <v>18000</v>
      </c>
      <c r="H303" s="6" t="s">
        <v>1861</v>
      </c>
      <c r="I303" s="6"/>
      <c r="J303" s="16">
        <v>2832.1089999999999</v>
      </c>
      <c r="K303" s="14">
        <v>1.95</v>
      </c>
      <c r="L303" s="126">
        <v>0</v>
      </c>
      <c r="M303" s="126">
        <v>0</v>
      </c>
      <c r="N303" s="6" t="s">
        <v>557</v>
      </c>
      <c r="O303" s="6" t="s">
        <v>1391</v>
      </c>
      <c r="P303" s="19">
        <v>6412767</v>
      </c>
      <c r="Q303" s="6"/>
      <c r="R303" s="19">
        <v>1165199</v>
      </c>
      <c r="S303" s="6"/>
      <c r="T303" s="14">
        <v>139567992</v>
      </c>
      <c r="U303" s="21">
        <v>45363</v>
      </c>
      <c r="V303" s="6"/>
      <c r="W303" s="6"/>
      <c r="X303" s="6"/>
      <c r="Y303" s="23"/>
      <c r="Z303" s="6"/>
      <c r="AA303" s="6"/>
      <c r="AB303" s="21">
        <f t="shared" si="28"/>
        <v>45303</v>
      </c>
      <c r="AC303" s="6"/>
      <c r="AD303" s="14" t="s">
        <v>1515</v>
      </c>
      <c r="AE303" s="6"/>
      <c r="AF303" s="6"/>
      <c r="AG303" s="6"/>
      <c r="AH303" s="6" t="s">
        <v>1517</v>
      </c>
      <c r="AI303" s="143">
        <f t="shared" si="29"/>
        <v>356.26483333333334</v>
      </c>
      <c r="AJ303" s="143">
        <f t="shared" si="30"/>
        <v>64.733277777777772</v>
      </c>
      <c r="AK303" s="143">
        <f t="shared" si="31"/>
        <v>0</v>
      </c>
      <c r="AL303" s="20">
        <f t="shared" si="32"/>
        <v>44651</v>
      </c>
      <c r="AM303" t="e">
        <f t="shared" si="33"/>
        <v>#N/A</v>
      </c>
      <c r="AN303" t="str">
        <f t="shared" si="34"/>
        <v>KAPE-IB-168611-14-03-2022-2832.109</v>
      </c>
    </row>
    <row r="304" spans="1:40" ht="20.100000000000001" hidden="1" customHeight="1" x14ac:dyDescent="0.25">
      <c r="A304" s="14">
        <v>301</v>
      </c>
      <c r="B304" s="35">
        <v>44621</v>
      </c>
      <c r="C304" s="6" t="s">
        <v>924</v>
      </c>
      <c r="D304" s="15">
        <v>44634</v>
      </c>
      <c r="E304" s="14" t="s">
        <v>1132</v>
      </c>
      <c r="F304" s="14" t="s">
        <v>1133</v>
      </c>
      <c r="G304" s="6">
        <v>49000</v>
      </c>
      <c r="H304" s="6" t="s">
        <v>1861</v>
      </c>
      <c r="I304" s="6"/>
      <c r="J304" s="16">
        <v>1108.19</v>
      </c>
      <c r="K304" s="14">
        <v>0.71</v>
      </c>
      <c r="L304" s="126">
        <v>0</v>
      </c>
      <c r="M304" s="126">
        <v>0</v>
      </c>
      <c r="N304" s="6" t="s">
        <v>557</v>
      </c>
      <c r="O304" s="6" t="s">
        <v>1392</v>
      </c>
      <c r="P304" s="19">
        <v>6356130</v>
      </c>
      <c r="Q304" s="6"/>
      <c r="R304" s="19">
        <v>2442941</v>
      </c>
      <c r="S304" s="6"/>
      <c r="T304" s="14">
        <v>139568001</v>
      </c>
      <c r="U304" s="21">
        <v>45361</v>
      </c>
      <c r="V304" s="6"/>
      <c r="W304" s="6"/>
      <c r="X304" s="6"/>
      <c r="Y304" s="23"/>
      <c r="Z304" s="6"/>
      <c r="AA304" s="6"/>
      <c r="AB304" s="21">
        <f t="shared" si="28"/>
        <v>45301</v>
      </c>
      <c r="AC304" s="6"/>
      <c r="AD304" s="14" t="s">
        <v>1515</v>
      </c>
      <c r="AE304" s="6"/>
      <c r="AF304" s="6"/>
      <c r="AG304" s="6"/>
      <c r="AH304" s="6" t="s">
        <v>1517</v>
      </c>
      <c r="AI304" s="143">
        <f t="shared" si="29"/>
        <v>129.71693877551022</v>
      </c>
      <c r="AJ304" s="143">
        <f t="shared" si="30"/>
        <v>49.855938775510204</v>
      </c>
      <c r="AK304" s="143">
        <f t="shared" si="31"/>
        <v>0</v>
      </c>
      <c r="AL304" s="20">
        <f t="shared" si="32"/>
        <v>44651</v>
      </c>
      <c r="AM304" t="e">
        <f t="shared" si="33"/>
        <v>#N/A</v>
      </c>
      <c r="AN304" t="str">
        <f t="shared" si="34"/>
        <v>KAPE-IB-168698-14-03-2022-1108.19</v>
      </c>
    </row>
    <row r="305" spans="1:40" ht="20.100000000000001" hidden="1" customHeight="1" x14ac:dyDescent="0.25">
      <c r="A305" s="14">
        <v>302</v>
      </c>
      <c r="B305" s="35">
        <v>44621</v>
      </c>
      <c r="C305" s="6" t="s">
        <v>925</v>
      </c>
      <c r="D305" s="15">
        <v>44620</v>
      </c>
      <c r="E305" s="14" t="s">
        <v>1132</v>
      </c>
      <c r="F305" s="14" t="s">
        <v>1133</v>
      </c>
      <c r="G305" s="6">
        <v>108.86199999999999</v>
      </c>
      <c r="H305" s="6" t="s">
        <v>1861</v>
      </c>
      <c r="I305" s="6"/>
      <c r="J305" s="16">
        <v>5402.33</v>
      </c>
      <c r="K305" s="14">
        <v>2.2046000000000001</v>
      </c>
      <c r="L305" s="126">
        <v>0</v>
      </c>
      <c r="M305" s="126">
        <v>0</v>
      </c>
      <c r="N305" s="6" t="s">
        <v>1324</v>
      </c>
      <c r="O305" s="6" t="s">
        <v>1393</v>
      </c>
      <c r="P305" s="19">
        <v>137897</v>
      </c>
      <c r="Q305" s="6"/>
      <c r="R305" s="19">
        <v>42981</v>
      </c>
      <c r="S305" s="6"/>
      <c r="T305" s="14">
        <v>139567979</v>
      </c>
      <c r="U305" s="21">
        <v>45349</v>
      </c>
      <c r="V305" s="6"/>
      <c r="W305" s="6"/>
      <c r="X305" s="6"/>
      <c r="Y305" s="23"/>
      <c r="Z305" s="6"/>
      <c r="AA305" s="6"/>
      <c r="AB305" s="21">
        <f t="shared" si="28"/>
        <v>45289</v>
      </c>
      <c r="AC305" s="6"/>
      <c r="AD305" s="14" t="s">
        <v>1515</v>
      </c>
      <c r="AE305" s="6"/>
      <c r="AF305" s="6"/>
      <c r="AG305" s="6"/>
      <c r="AH305" s="6" t="s">
        <v>1513</v>
      </c>
      <c r="AI305" s="143">
        <f t="shared" si="29"/>
        <v>1266.7138211680845</v>
      </c>
      <c r="AJ305" s="143">
        <f t="shared" si="30"/>
        <v>394.82096599364337</v>
      </c>
      <c r="AK305" s="143">
        <f t="shared" si="31"/>
        <v>0</v>
      </c>
      <c r="AL305" s="20">
        <f t="shared" si="32"/>
        <v>44651</v>
      </c>
      <c r="AM305" t="e">
        <f t="shared" si="33"/>
        <v>#N/A</v>
      </c>
      <c r="AN305" t="str">
        <f t="shared" si="34"/>
        <v>KPAF-IB-44674-28-02-2022-5402.33</v>
      </c>
    </row>
    <row r="306" spans="1:40" ht="20.100000000000001" hidden="1" customHeight="1" x14ac:dyDescent="0.25">
      <c r="A306" s="14">
        <v>303</v>
      </c>
      <c r="B306" s="35">
        <v>44621</v>
      </c>
      <c r="C306" s="6" t="s">
        <v>926</v>
      </c>
      <c r="D306" s="15">
        <v>44629</v>
      </c>
      <c r="E306" s="14" t="s">
        <v>1132</v>
      </c>
      <c r="F306" s="14" t="s">
        <v>1133</v>
      </c>
      <c r="G306" s="6">
        <v>24480</v>
      </c>
      <c r="H306" s="6" t="s">
        <v>1861</v>
      </c>
      <c r="I306" s="6"/>
      <c r="J306" s="16">
        <v>5402.33</v>
      </c>
      <c r="K306" s="14">
        <v>1.71</v>
      </c>
      <c r="L306" s="126">
        <v>0</v>
      </c>
      <c r="M306" s="126">
        <v>0</v>
      </c>
      <c r="N306" s="6" t="s">
        <v>1324</v>
      </c>
      <c r="O306" s="6" t="s">
        <v>1394</v>
      </c>
      <c r="P306" s="19">
        <v>7626613</v>
      </c>
      <c r="Q306" s="6"/>
      <c r="R306" s="19">
        <v>2897251</v>
      </c>
      <c r="S306" s="6"/>
      <c r="T306" s="14">
        <v>139567993</v>
      </c>
      <c r="U306" s="21">
        <v>45359</v>
      </c>
      <c r="V306" s="6"/>
      <c r="W306" s="6"/>
      <c r="X306" s="6"/>
      <c r="Y306" s="23"/>
      <c r="Z306" s="6"/>
      <c r="AA306" s="6"/>
      <c r="AB306" s="21">
        <f t="shared" si="28"/>
        <v>45299</v>
      </c>
      <c r="AC306" s="6"/>
      <c r="AD306" s="14" t="s">
        <v>1515</v>
      </c>
      <c r="AE306" s="6"/>
      <c r="AF306" s="6"/>
      <c r="AG306" s="6"/>
      <c r="AH306" s="6" t="s">
        <v>1513</v>
      </c>
      <c r="AI306" s="143">
        <f t="shared" si="29"/>
        <v>311.54464869281048</v>
      </c>
      <c r="AJ306" s="143">
        <f t="shared" si="30"/>
        <v>118.35175653594771</v>
      </c>
      <c r="AK306" s="143">
        <f t="shared" si="31"/>
        <v>0</v>
      </c>
      <c r="AL306" s="20">
        <f t="shared" si="32"/>
        <v>44651</v>
      </c>
      <c r="AM306" t="e">
        <f t="shared" si="33"/>
        <v>#N/A</v>
      </c>
      <c r="AN306" t="str">
        <f t="shared" si="34"/>
        <v>KAPW-IB-136039-09-03-2022-5402.33</v>
      </c>
    </row>
    <row r="307" spans="1:40" ht="20.100000000000001" hidden="1" customHeight="1" x14ac:dyDescent="0.25">
      <c r="A307" s="14">
        <v>304</v>
      </c>
      <c r="B307" s="35">
        <v>44621</v>
      </c>
      <c r="C307" s="6" t="s">
        <v>927</v>
      </c>
      <c r="D307" s="15">
        <v>44631</v>
      </c>
      <c r="E307" s="14" t="s">
        <v>1132</v>
      </c>
      <c r="F307" s="14" t="s">
        <v>1133</v>
      </c>
      <c r="G307" s="6">
        <v>40200</v>
      </c>
      <c r="H307" s="6" t="s">
        <v>1861</v>
      </c>
      <c r="I307" s="6"/>
      <c r="J307" s="16">
        <v>5205.12</v>
      </c>
      <c r="K307" s="14">
        <v>3.2</v>
      </c>
      <c r="L307" s="126">
        <v>0</v>
      </c>
      <c r="M307" s="126">
        <v>0</v>
      </c>
      <c r="N307" s="6" t="s">
        <v>625</v>
      </c>
      <c r="O307" s="6" t="s">
        <v>1390</v>
      </c>
      <c r="P307" s="19">
        <v>23502516</v>
      </c>
      <c r="Q307" s="6"/>
      <c r="R307" s="19">
        <v>5659053</v>
      </c>
      <c r="S307" s="6"/>
      <c r="T307" s="14">
        <v>139568000</v>
      </c>
      <c r="U307" s="21">
        <v>45359</v>
      </c>
      <c r="V307" s="6"/>
      <c r="W307" s="6"/>
      <c r="X307" s="6"/>
      <c r="Y307" s="23"/>
      <c r="Z307" s="6"/>
      <c r="AA307" s="6"/>
      <c r="AB307" s="21">
        <f t="shared" si="28"/>
        <v>45299</v>
      </c>
      <c r="AC307" s="6"/>
      <c r="AD307" s="14" t="s">
        <v>1515</v>
      </c>
      <c r="AE307" s="6"/>
      <c r="AF307" s="6"/>
      <c r="AG307" s="6"/>
      <c r="AH307" s="6" t="s">
        <v>1513</v>
      </c>
      <c r="AI307" s="143">
        <f t="shared" si="29"/>
        <v>584.63970149253737</v>
      </c>
      <c r="AJ307" s="143">
        <f t="shared" si="30"/>
        <v>140.77246268656717</v>
      </c>
      <c r="AK307" s="143">
        <f t="shared" si="31"/>
        <v>0</v>
      </c>
      <c r="AL307" s="20">
        <f t="shared" si="32"/>
        <v>44651</v>
      </c>
      <c r="AM307" t="e">
        <f t="shared" si="33"/>
        <v>#N/A</v>
      </c>
      <c r="AN307" t="str">
        <f t="shared" si="34"/>
        <v>KAPW-IB-137115-11-03-2022-5205.12</v>
      </c>
    </row>
    <row r="308" spans="1:40" ht="20.100000000000001" hidden="1" customHeight="1" x14ac:dyDescent="0.25">
      <c r="A308" s="14">
        <v>305</v>
      </c>
      <c r="B308" s="35">
        <v>44621</v>
      </c>
      <c r="C308" s="6" t="s">
        <v>928</v>
      </c>
      <c r="D308" s="15">
        <v>44634</v>
      </c>
      <c r="E308" s="14" t="s">
        <v>1132</v>
      </c>
      <c r="F308" s="14" t="s">
        <v>1133</v>
      </c>
      <c r="G308" s="6">
        <v>23600</v>
      </c>
      <c r="H308" s="6" t="s">
        <v>1861</v>
      </c>
      <c r="I308" s="6"/>
      <c r="J308" s="16" t="s">
        <v>1183</v>
      </c>
      <c r="K308" s="14" t="s">
        <v>1184</v>
      </c>
      <c r="L308" s="126">
        <v>0</v>
      </c>
      <c r="M308" s="126">
        <v>0</v>
      </c>
      <c r="N308" s="6" t="s">
        <v>557</v>
      </c>
      <c r="O308" s="6" t="s">
        <v>1395</v>
      </c>
      <c r="P308" s="19">
        <v>12063675</v>
      </c>
      <c r="Q308" s="6"/>
      <c r="R308" s="19">
        <v>4065908</v>
      </c>
      <c r="S308" s="6"/>
      <c r="T308" s="14">
        <v>139568013</v>
      </c>
      <c r="U308" s="21">
        <v>45364</v>
      </c>
      <c r="V308" s="6"/>
      <c r="W308" s="6"/>
      <c r="X308" s="6"/>
      <c r="Y308" s="23"/>
      <c r="Z308" s="6"/>
      <c r="AA308" s="6"/>
      <c r="AB308" s="21">
        <f t="shared" si="28"/>
        <v>45304</v>
      </c>
      <c r="AC308" s="6"/>
      <c r="AD308" s="14" t="s">
        <v>1515</v>
      </c>
      <c r="AE308" s="6"/>
      <c r="AF308" s="6"/>
      <c r="AG308" s="6"/>
      <c r="AH308" s="6" t="s">
        <v>1517</v>
      </c>
      <c r="AI308" s="143">
        <f t="shared" si="29"/>
        <v>511.17266949152543</v>
      </c>
      <c r="AJ308" s="143">
        <f t="shared" si="30"/>
        <v>172.28423728813559</v>
      </c>
      <c r="AK308" s="143">
        <f t="shared" si="31"/>
        <v>0</v>
      </c>
      <c r="AL308" s="20">
        <f t="shared" si="32"/>
        <v>44651</v>
      </c>
      <c r="AM308" t="e">
        <f t="shared" si="33"/>
        <v>#N/A</v>
      </c>
      <c r="AN308" t="str">
        <f t="shared" si="34"/>
        <v>KAPE-IB-168621-14-03-2022-3906.9090 / 3402.1300 / 3809.9190</v>
      </c>
    </row>
    <row r="309" spans="1:40" ht="20.100000000000001" hidden="1" customHeight="1" x14ac:dyDescent="0.25">
      <c r="A309" s="14">
        <v>306</v>
      </c>
      <c r="B309" s="35">
        <v>44621</v>
      </c>
      <c r="C309" s="6" t="s">
        <v>929</v>
      </c>
      <c r="D309" s="15">
        <v>44635</v>
      </c>
      <c r="E309" s="14" t="s">
        <v>1132</v>
      </c>
      <c r="F309" s="14" t="s">
        <v>1133</v>
      </c>
      <c r="G309" s="6">
        <v>12000</v>
      </c>
      <c r="H309" s="6" t="s">
        <v>1861</v>
      </c>
      <c r="I309" s="6"/>
      <c r="J309" s="16">
        <v>3910</v>
      </c>
      <c r="K309" s="14">
        <v>2.9</v>
      </c>
      <c r="L309" s="126">
        <v>0</v>
      </c>
      <c r="M309" s="126">
        <v>0</v>
      </c>
      <c r="N309" s="6" t="s">
        <v>557</v>
      </c>
      <c r="O309" s="6" t="s">
        <v>1396</v>
      </c>
      <c r="P309" s="19">
        <v>6940858</v>
      </c>
      <c r="Q309" s="6"/>
      <c r="R309" s="19">
        <v>1261154</v>
      </c>
      <c r="S309" s="6"/>
      <c r="T309" s="14">
        <v>139568017</v>
      </c>
      <c r="U309" s="21">
        <v>45365</v>
      </c>
      <c r="V309" s="6"/>
      <c r="W309" s="6"/>
      <c r="X309" s="6"/>
      <c r="Y309" s="23"/>
      <c r="Z309" s="6"/>
      <c r="AA309" s="6"/>
      <c r="AB309" s="21">
        <f t="shared" si="28"/>
        <v>45305</v>
      </c>
      <c r="AC309" s="6"/>
      <c r="AD309" s="14" t="s">
        <v>1515</v>
      </c>
      <c r="AE309" s="6"/>
      <c r="AF309" s="6"/>
      <c r="AG309" s="6"/>
      <c r="AH309" s="6" t="s">
        <v>1517</v>
      </c>
      <c r="AI309" s="143">
        <f t="shared" si="29"/>
        <v>578.40483333333339</v>
      </c>
      <c r="AJ309" s="143">
        <f t="shared" si="30"/>
        <v>105.09616666666666</v>
      </c>
      <c r="AK309" s="143">
        <f t="shared" si="31"/>
        <v>0</v>
      </c>
      <c r="AL309" s="20">
        <f t="shared" si="32"/>
        <v>44651</v>
      </c>
      <c r="AM309" t="e">
        <f t="shared" si="33"/>
        <v>#N/A</v>
      </c>
      <c r="AN309" t="str">
        <f t="shared" si="34"/>
        <v>KAPE-IB-170365-15-03-2022-3910</v>
      </c>
    </row>
    <row r="310" spans="1:40" ht="20.100000000000001" hidden="1" customHeight="1" x14ac:dyDescent="0.25">
      <c r="A310" s="14">
        <v>307</v>
      </c>
      <c r="B310" s="35">
        <v>44621</v>
      </c>
      <c r="C310" s="6" t="s">
        <v>930</v>
      </c>
      <c r="D310" s="15">
        <v>44635</v>
      </c>
      <c r="E310" s="14" t="s">
        <v>1132</v>
      </c>
      <c r="F310" s="14" t="s">
        <v>1133</v>
      </c>
      <c r="G310" s="6">
        <v>11025</v>
      </c>
      <c r="H310" s="6" t="s">
        <v>1861</v>
      </c>
      <c r="I310" s="6"/>
      <c r="J310" s="16">
        <v>3204.16</v>
      </c>
      <c r="K310" s="14" t="s">
        <v>1185</v>
      </c>
      <c r="L310" s="126">
        <v>0</v>
      </c>
      <c r="M310" s="126">
        <v>0</v>
      </c>
      <c r="N310" s="6" t="s">
        <v>412</v>
      </c>
      <c r="O310" s="6" t="s">
        <v>1397</v>
      </c>
      <c r="P310" s="19">
        <v>9731633</v>
      </c>
      <c r="Q310" s="6"/>
      <c r="R310" s="19">
        <v>3608217</v>
      </c>
      <c r="S310" s="6"/>
      <c r="T310" s="14">
        <v>139568018</v>
      </c>
      <c r="U310" s="21">
        <v>45362</v>
      </c>
      <c r="V310" s="6"/>
      <c r="W310" s="6"/>
      <c r="X310" s="6"/>
      <c r="Y310" s="23"/>
      <c r="Z310" s="6"/>
      <c r="AA310" s="6"/>
      <c r="AB310" s="21">
        <f t="shared" si="28"/>
        <v>45302</v>
      </c>
      <c r="AC310" s="6"/>
      <c r="AD310" s="14" t="s">
        <v>1515</v>
      </c>
      <c r="AE310" s="6"/>
      <c r="AF310" s="6"/>
      <c r="AG310" s="6"/>
      <c r="AH310" s="6" t="s">
        <v>434</v>
      </c>
      <c r="AI310" s="143">
        <f t="shared" si="29"/>
        <v>882.68780045351468</v>
      </c>
      <c r="AJ310" s="143">
        <f t="shared" si="30"/>
        <v>327.27591836734695</v>
      </c>
      <c r="AK310" s="143">
        <f t="shared" si="31"/>
        <v>0</v>
      </c>
      <c r="AL310" s="20">
        <f t="shared" si="32"/>
        <v>44651</v>
      </c>
      <c r="AM310" t="e">
        <f t="shared" si="33"/>
        <v>#N/A</v>
      </c>
      <c r="AN310" t="str">
        <f t="shared" si="34"/>
        <v>KAPE-IB-170407-15-03-2022-3204.16</v>
      </c>
    </row>
    <row r="311" spans="1:40" ht="20.100000000000001" hidden="1" customHeight="1" x14ac:dyDescent="0.25">
      <c r="A311" s="14">
        <v>308</v>
      </c>
      <c r="B311" s="35">
        <v>44621</v>
      </c>
      <c r="C311" s="6" t="s">
        <v>931</v>
      </c>
      <c r="D311" s="15">
        <v>44639</v>
      </c>
      <c r="E311" s="14" t="s">
        <v>1132</v>
      </c>
      <c r="F311" s="14" t="s">
        <v>1133</v>
      </c>
      <c r="G311" s="6">
        <v>19800</v>
      </c>
      <c r="H311" s="6" t="s">
        <v>1861</v>
      </c>
      <c r="I311" s="6"/>
      <c r="J311" s="16">
        <v>5205.12</v>
      </c>
      <c r="K311" s="14">
        <v>3.23</v>
      </c>
      <c r="L311" s="126">
        <v>0</v>
      </c>
      <c r="M311" s="126">
        <v>0</v>
      </c>
      <c r="N311" s="6" t="s">
        <v>625</v>
      </c>
      <c r="O311" s="6" t="s">
        <v>1390</v>
      </c>
      <c r="P311" s="19">
        <v>11778987</v>
      </c>
      <c r="Q311" s="6"/>
      <c r="R311" s="19">
        <v>2836203</v>
      </c>
      <c r="S311" s="6"/>
      <c r="T311" s="14">
        <v>139568015</v>
      </c>
      <c r="U311" s="21">
        <v>45369</v>
      </c>
      <c r="V311" s="6"/>
      <c r="W311" s="6"/>
      <c r="X311" s="6"/>
      <c r="Y311" s="23"/>
      <c r="Z311" s="6"/>
      <c r="AA311" s="6"/>
      <c r="AB311" s="21">
        <f t="shared" si="28"/>
        <v>45309</v>
      </c>
      <c r="AC311" s="6"/>
      <c r="AD311" s="14" t="s">
        <v>1515</v>
      </c>
      <c r="AE311" s="6"/>
      <c r="AF311" s="6"/>
      <c r="AG311" s="6"/>
      <c r="AH311" s="6" t="s">
        <v>1513</v>
      </c>
      <c r="AI311" s="143">
        <f t="shared" si="29"/>
        <v>594.89833333333331</v>
      </c>
      <c r="AJ311" s="143">
        <f t="shared" si="30"/>
        <v>143.24257575757576</v>
      </c>
      <c r="AK311" s="143">
        <f t="shared" si="31"/>
        <v>0</v>
      </c>
      <c r="AL311" s="20">
        <f t="shared" si="32"/>
        <v>44651</v>
      </c>
      <c r="AM311" t="e">
        <f t="shared" si="33"/>
        <v>#N/A</v>
      </c>
      <c r="AN311" t="str">
        <f t="shared" si="34"/>
        <v>KAPE-IB-172975-19-03-2022-5205.12</v>
      </c>
    </row>
    <row r="312" spans="1:40" ht="20.100000000000001" hidden="1" customHeight="1" x14ac:dyDescent="0.25">
      <c r="A312" s="14">
        <v>309</v>
      </c>
      <c r="B312" s="35">
        <v>44621</v>
      </c>
      <c r="C312" s="6" t="s">
        <v>932</v>
      </c>
      <c r="D312" s="15">
        <v>44641</v>
      </c>
      <c r="E312" s="14" t="s">
        <v>1132</v>
      </c>
      <c r="F312" s="14" t="s">
        <v>1133</v>
      </c>
      <c r="G312" s="6">
        <v>19800</v>
      </c>
      <c r="H312" s="6" t="s">
        <v>1861</v>
      </c>
      <c r="I312" s="6"/>
      <c r="J312" s="16">
        <v>5205.12</v>
      </c>
      <c r="K312" s="14">
        <v>3.13</v>
      </c>
      <c r="L312" s="126">
        <v>0</v>
      </c>
      <c r="M312" s="126">
        <v>0</v>
      </c>
      <c r="N312" s="6" t="s">
        <v>625</v>
      </c>
      <c r="O312" s="6" t="s">
        <v>1398</v>
      </c>
      <c r="P312" s="19">
        <v>11414313</v>
      </c>
      <c r="Q312" s="6"/>
      <c r="R312" s="19">
        <v>2748396</v>
      </c>
      <c r="S312" s="6"/>
      <c r="T312" s="14">
        <v>139568014</v>
      </c>
      <c r="U312" s="21">
        <v>45371</v>
      </c>
      <c r="V312" s="6"/>
      <c r="W312" s="6"/>
      <c r="X312" s="6"/>
      <c r="Y312" s="23"/>
      <c r="Z312" s="6"/>
      <c r="AA312" s="6"/>
      <c r="AB312" s="21">
        <f t="shared" si="28"/>
        <v>45311</v>
      </c>
      <c r="AC312" s="6"/>
      <c r="AD312" s="14" t="s">
        <v>1515</v>
      </c>
      <c r="AE312" s="6"/>
      <c r="AF312" s="6"/>
      <c r="AG312" s="6"/>
      <c r="AH312" s="6" t="s">
        <v>1513</v>
      </c>
      <c r="AI312" s="143">
        <f t="shared" si="29"/>
        <v>576.48045454545456</v>
      </c>
      <c r="AJ312" s="143">
        <f t="shared" si="30"/>
        <v>138.80787878787879</v>
      </c>
      <c r="AK312" s="143">
        <f t="shared" si="31"/>
        <v>0</v>
      </c>
      <c r="AL312" s="20">
        <f t="shared" si="32"/>
        <v>44651</v>
      </c>
      <c r="AM312" t="e">
        <f t="shared" si="33"/>
        <v>#N/A</v>
      </c>
      <c r="AN312" t="str">
        <f t="shared" si="34"/>
        <v>KAPE-IB-173183-21-03-2022-5205.12</v>
      </c>
    </row>
    <row r="313" spans="1:40" ht="20.100000000000001" hidden="1" customHeight="1" x14ac:dyDescent="0.25">
      <c r="A313" s="14">
        <v>310</v>
      </c>
      <c r="B313" s="35">
        <v>44621</v>
      </c>
      <c r="C313" s="6" t="s">
        <v>933</v>
      </c>
      <c r="D313" s="15">
        <v>44635</v>
      </c>
      <c r="E313" s="14" t="s">
        <v>1132</v>
      </c>
      <c r="F313" s="14" t="s">
        <v>1133</v>
      </c>
      <c r="G313" s="6">
        <v>325</v>
      </c>
      <c r="H313" s="6" t="s">
        <v>1861</v>
      </c>
      <c r="I313" s="6"/>
      <c r="J313" s="16">
        <v>3204.16</v>
      </c>
      <c r="K313" s="14" t="s">
        <v>1186</v>
      </c>
      <c r="L313" s="126">
        <v>0</v>
      </c>
      <c r="M313" s="126">
        <v>0</v>
      </c>
      <c r="N313" s="6" t="s">
        <v>412</v>
      </c>
      <c r="O313" s="6" t="s">
        <v>1399</v>
      </c>
      <c r="P313" s="19">
        <v>6078812</v>
      </c>
      <c r="Q313" s="6"/>
      <c r="R313" s="19">
        <v>2253854</v>
      </c>
      <c r="S313" s="6"/>
      <c r="T313" s="14">
        <v>139568016</v>
      </c>
      <c r="U313" s="21">
        <v>45364</v>
      </c>
      <c r="V313" s="6"/>
      <c r="W313" s="6"/>
      <c r="X313" s="6"/>
      <c r="Y313" s="23"/>
      <c r="Z313" s="6"/>
      <c r="AA313" s="6"/>
      <c r="AB313" s="21">
        <f t="shared" si="28"/>
        <v>45304</v>
      </c>
      <c r="AC313" s="6"/>
      <c r="AD313" s="14" t="s">
        <v>1515</v>
      </c>
      <c r="AE313" s="6"/>
      <c r="AF313" s="6"/>
      <c r="AG313" s="6"/>
      <c r="AH313" s="6" t="s">
        <v>434</v>
      </c>
      <c r="AI313" s="143">
        <f t="shared" si="29"/>
        <v>18704.036923076925</v>
      </c>
      <c r="AJ313" s="143">
        <f t="shared" si="30"/>
        <v>6934.9353846153845</v>
      </c>
      <c r="AK313" s="143">
        <f t="shared" si="31"/>
        <v>0</v>
      </c>
      <c r="AL313" s="20">
        <f t="shared" si="32"/>
        <v>44651</v>
      </c>
      <c r="AM313" t="e">
        <f t="shared" si="33"/>
        <v>#N/A</v>
      </c>
      <c r="AN313" t="str">
        <f t="shared" si="34"/>
        <v>KAPW-IB-139123-15-03-2022-3204.16</v>
      </c>
    </row>
    <row r="314" spans="1:40" ht="20.100000000000001" hidden="1" customHeight="1" x14ac:dyDescent="0.25">
      <c r="A314" s="14">
        <v>311</v>
      </c>
      <c r="B314" s="35">
        <v>44621</v>
      </c>
      <c r="C314" s="6" t="s">
        <v>934</v>
      </c>
      <c r="D314" s="15">
        <v>44639</v>
      </c>
      <c r="E314" s="14" t="s">
        <v>1132</v>
      </c>
      <c r="F314" s="14" t="s">
        <v>1133</v>
      </c>
      <c r="G314" s="6">
        <v>1250</v>
      </c>
      <c r="H314" s="6" t="s">
        <v>1861</v>
      </c>
      <c r="I314" s="6"/>
      <c r="J314" s="16">
        <v>3204.16</v>
      </c>
      <c r="K314" s="14" t="s">
        <v>1187</v>
      </c>
      <c r="L314" s="126">
        <v>0</v>
      </c>
      <c r="M314" s="126">
        <v>0</v>
      </c>
      <c r="N314" s="6" t="s">
        <v>412</v>
      </c>
      <c r="O314" s="6" t="s">
        <v>1400</v>
      </c>
      <c r="P314" s="19">
        <v>2240718</v>
      </c>
      <c r="Q314" s="6"/>
      <c r="R314" s="19">
        <v>830796</v>
      </c>
      <c r="S314" s="6"/>
      <c r="T314" s="14">
        <v>139568024</v>
      </c>
      <c r="U314" s="21">
        <v>45366</v>
      </c>
      <c r="V314" s="6"/>
      <c r="W314" s="6"/>
      <c r="X314" s="6"/>
      <c r="Y314" s="23"/>
      <c r="Z314" s="6"/>
      <c r="AA314" s="6"/>
      <c r="AB314" s="21">
        <f t="shared" si="28"/>
        <v>45306</v>
      </c>
      <c r="AC314" s="6"/>
      <c r="AD314" s="14" t="s">
        <v>1515</v>
      </c>
      <c r="AE314" s="6"/>
      <c r="AF314" s="6"/>
      <c r="AG314" s="6"/>
      <c r="AH314" s="6" t="s">
        <v>434</v>
      </c>
      <c r="AI314" s="143">
        <f t="shared" si="29"/>
        <v>1792.5744</v>
      </c>
      <c r="AJ314" s="143">
        <f t="shared" si="30"/>
        <v>664.63679999999999</v>
      </c>
      <c r="AK314" s="143">
        <f t="shared" si="31"/>
        <v>0</v>
      </c>
      <c r="AL314" s="20">
        <f t="shared" si="32"/>
        <v>44651</v>
      </c>
      <c r="AM314" t="e">
        <f t="shared" si="33"/>
        <v>#N/A</v>
      </c>
      <c r="AN314" t="str">
        <f t="shared" si="34"/>
        <v>KAPW-IB-141429-19-03-2022-3204.16</v>
      </c>
    </row>
    <row r="315" spans="1:40" ht="20.100000000000001" hidden="1" customHeight="1" x14ac:dyDescent="0.25">
      <c r="A315" s="14">
        <v>312</v>
      </c>
      <c r="B315" s="35">
        <v>44621</v>
      </c>
      <c r="C315" s="6" t="s">
        <v>935</v>
      </c>
      <c r="D315" s="15">
        <v>44644</v>
      </c>
      <c r="E315" s="14" t="s">
        <v>1132</v>
      </c>
      <c r="F315" s="14" t="s">
        <v>1133</v>
      </c>
      <c r="G315" s="6">
        <v>24000</v>
      </c>
      <c r="H315" s="6" t="s">
        <v>1861</v>
      </c>
      <c r="I315" s="6"/>
      <c r="J315" s="16">
        <v>3809.9110000000001</v>
      </c>
      <c r="K315" s="14">
        <v>1.1000000000000001</v>
      </c>
      <c r="L315" s="126">
        <v>0</v>
      </c>
      <c r="M315" s="126">
        <v>0</v>
      </c>
      <c r="N315" s="6" t="s">
        <v>557</v>
      </c>
      <c r="O315" s="6" t="s">
        <v>507</v>
      </c>
      <c r="P315" s="19">
        <v>5388013</v>
      </c>
      <c r="Q315" s="6"/>
      <c r="R315" s="19">
        <v>979002</v>
      </c>
      <c r="S315" s="6"/>
      <c r="T315" s="14">
        <v>139568099</v>
      </c>
      <c r="U315" s="21">
        <v>45371</v>
      </c>
      <c r="V315" s="6"/>
      <c r="W315" s="6"/>
      <c r="X315" s="6"/>
      <c r="Y315" s="23"/>
      <c r="Z315" s="6"/>
      <c r="AA315" s="6"/>
      <c r="AB315" s="21">
        <f t="shared" si="28"/>
        <v>45311</v>
      </c>
      <c r="AC315" s="6"/>
      <c r="AD315" s="14" t="s">
        <v>1515</v>
      </c>
      <c r="AE315" s="6"/>
      <c r="AF315" s="6"/>
      <c r="AG315" s="6"/>
      <c r="AH315" s="6" t="s">
        <v>1517</v>
      </c>
      <c r="AI315" s="143">
        <f t="shared" si="29"/>
        <v>224.50054166666666</v>
      </c>
      <c r="AJ315" s="143">
        <f t="shared" si="30"/>
        <v>40.79175</v>
      </c>
      <c r="AK315" s="143">
        <f t="shared" si="31"/>
        <v>0</v>
      </c>
      <c r="AL315" s="20">
        <f t="shared" si="32"/>
        <v>44651</v>
      </c>
      <c r="AM315" t="e">
        <f t="shared" si="33"/>
        <v>#N/A</v>
      </c>
      <c r="AN315" t="str">
        <f t="shared" si="34"/>
        <v>KAPE-IB-175040-24-03-2022-3809.911</v>
      </c>
    </row>
    <row r="316" spans="1:40" ht="20.100000000000001" hidden="1" customHeight="1" x14ac:dyDescent="0.25">
      <c r="A316" s="14">
        <v>313</v>
      </c>
      <c r="B316" s="35">
        <v>44621</v>
      </c>
      <c r="C316" s="6" t="s">
        <v>936</v>
      </c>
      <c r="D316" s="15">
        <v>44644</v>
      </c>
      <c r="E316" s="14" t="s">
        <v>1132</v>
      </c>
      <c r="F316" s="14" t="s">
        <v>1133</v>
      </c>
      <c r="G316" s="6">
        <v>5000</v>
      </c>
      <c r="H316" s="6" t="s">
        <v>1861</v>
      </c>
      <c r="I316" s="6"/>
      <c r="J316" s="16">
        <v>3906.9090000000001</v>
      </c>
      <c r="K316" s="14">
        <v>12.6</v>
      </c>
      <c r="L316" s="126">
        <v>0</v>
      </c>
      <c r="M316" s="126">
        <v>0</v>
      </c>
      <c r="N316" s="6" t="s">
        <v>557</v>
      </c>
      <c r="O316" s="6" t="s">
        <v>1401</v>
      </c>
      <c r="P316" s="19">
        <v>11664333</v>
      </c>
      <c r="Q316" s="6"/>
      <c r="R316" s="19">
        <v>3635622</v>
      </c>
      <c r="S316" s="6"/>
      <c r="T316" s="14">
        <v>139568098</v>
      </c>
      <c r="U316" s="21">
        <v>45371</v>
      </c>
      <c r="V316" s="6"/>
      <c r="W316" s="6"/>
      <c r="X316" s="6"/>
      <c r="Y316" s="23"/>
      <c r="Z316" s="6"/>
      <c r="AA316" s="6"/>
      <c r="AB316" s="21">
        <f t="shared" si="28"/>
        <v>45311</v>
      </c>
      <c r="AC316" s="6"/>
      <c r="AD316" s="14" t="s">
        <v>1515</v>
      </c>
      <c r="AE316" s="6"/>
      <c r="AF316" s="6"/>
      <c r="AG316" s="6"/>
      <c r="AH316" s="6" t="s">
        <v>1517</v>
      </c>
      <c r="AI316" s="143">
        <f t="shared" si="29"/>
        <v>2332.8665999999998</v>
      </c>
      <c r="AJ316" s="143">
        <f t="shared" si="30"/>
        <v>727.12440000000004</v>
      </c>
      <c r="AK316" s="143">
        <f t="shared" si="31"/>
        <v>0</v>
      </c>
      <c r="AL316" s="20">
        <f t="shared" si="32"/>
        <v>44651</v>
      </c>
      <c r="AM316" t="e">
        <f t="shared" si="33"/>
        <v>#N/A</v>
      </c>
      <c r="AN316" t="str">
        <f t="shared" si="34"/>
        <v>KAPE-IB-175214-24-03-2022-3906.909</v>
      </c>
    </row>
    <row r="317" spans="1:40" ht="20.100000000000001" hidden="1" customHeight="1" x14ac:dyDescent="0.25">
      <c r="A317" s="14">
        <v>314</v>
      </c>
      <c r="B317" s="35">
        <v>44621</v>
      </c>
      <c r="C317" s="6" t="s">
        <v>937</v>
      </c>
      <c r="D317" s="15">
        <v>44638</v>
      </c>
      <c r="E317" s="14" t="s">
        <v>1132</v>
      </c>
      <c r="F317" s="14" t="s">
        <v>1133</v>
      </c>
      <c r="G317" s="6">
        <v>25600</v>
      </c>
      <c r="H317" s="6" t="s">
        <v>1861</v>
      </c>
      <c r="I317" s="6"/>
      <c r="J317" s="16">
        <v>3910</v>
      </c>
      <c r="K317" s="14">
        <v>2</v>
      </c>
      <c r="L317" s="126">
        <v>0</v>
      </c>
      <c r="M317" s="126">
        <v>0</v>
      </c>
      <c r="N317" s="6" t="s">
        <v>557</v>
      </c>
      <c r="O317" s="6" t="s">
        <v>1402</v>
      </c>
      <c r="P317" s="19">
        <v>9396019</v>
      </c>
      <c r="Q317" s="6"/>
      <c r="R317" s="19">
        <v>1707256</v>
      </c>
      <c r="S317" s="6"/>
      <c r="T317" s="14">
        <v>139568025</v>
      </c>
      <c r="U317" s="21">
        <v>45367</v>
      </c>
      <c r="V317" s="6"/>
      <c r="W317" s="6"/>
      <c r="X317" s="6"/>
      <c r="Y317" s="23"/>
      <c r="Z317" s="6"/>
      <c r="AA317" s="6"/>
      <c r="AB317" s="21">
        <f t="shared" si="28"/>
        <v>45307</v>
      </c>
      <c r="AC317" s="6"/>
      <c r="AD317" s="14" t="s">
        <v>1515</v>
      </c>
      <c r="AE317" s="6"/>
      <c r="AF317" s="6"/>
      <c r="AG317" s="6"/>
      <c r="AH317" s="6" t="s">
        <v>1517</v>
      </c>
      <c r="AI317" s="143">
        <f t="shared" si="29"/>
        <v>367.03199218750001</v>
      </c>
      <c r="AJ317" s="143">
        <f t="shared" si="30"/>
        <v>66.689687500000005</v>
      </c>
      <c r="AK317" s="143">
        <f t="shared" si="31"/>
        <v>0</v>
      </c>
      <c r="AL317" s="20">
        <f t="shared" si="32"/>
        <v>44651</v>
      </c>
      <c r="AM317" t="e">
        <f t="shared" si="33"/>
        <v>#N/A</v>
      </c>
      <c r="AN317" t="str">
        <f t="shared" si="34"/>
        <v>KAPE-IB-172195-18-03-2022-3910</v>
      </c>
    </row>
    <row r="318" spans="1:40" ht="20.100000000000001" hidden="1" customHeight="1" x14ac:dyDescent="0.25">
      <c r="A318" s="14">
        <v>315</v>
      </c>
      <c r="B318" s="35">
        <v>44621</v>
      </c>
      <c r="C318" s="6" t="s">
        <v>938</v>
      </c>
      <c r="D318" s="15">
        <v>44644</v>
      </c>
      <c r="E318" s="14" t="s">
        <v>1132</v>
      </c>
      <c r="F318" s="14" t="s">
        <v>1133</v>
      </c>
      <c r="G318" s="6">
        <v>48960</v>
      </c>
      <c r="H318" s="6" t="s">
        <v>1861</v>
      </c>
      <c r="I318" s="6"/>
      <c r="J318" s="16">
        <v>5402.33</v>
      </c>
      <c r="K318" s="14">
        <v>1.71</v>
      </c>
      <c r="L318" s="126">
        <v>0</v>
      </c>
      <c r="M318" s="126">
        <v>0</v>
      </c>
      <c r="N318" s="6" t="s">
        <v>1324</v>
      </c>
      <c r="O318" s="6" t="s">
        <v>1403</v>
      </c>
      <c r="P318" s="19">
        <v>15500899</v>
      </c>
      <c r="Q318" s="6"/>
      <c r="R318" s="19">
        <v>5888590</v>
      </c>
      <c r="S318" s="6"/>
      <c r="T318" s="14">
        <v>139568122</v>
      </c>
      <c r="U318" s="21">
        <v>45373</v>
      </c>
      <c r="V318" s="6"/>
      <c r="W318" s="6"/>
      <c r="X318" s="6"/>
      <c r="Y318" s="23"/>
      <c r="Z318" s="6"/>
      <c r="AA318" s="6"/>
      <c r="AB318" s="21">
        <f t="shared" si="28"/>
        <v>45313</v>
      </c>
      <c r="AC318" s="6"/>
      <c r="AD318" s="14" t="s">
        <v>1515</v>
      </c>
      <c r="AE318" s="6"/>
      <c r="AF318" s="6"/>
      <c r="AG318" s="6"/>
      <c r="AH318" s="6" t="s">
        <v>1513</v>
      </c>
      <c r="AI318" s="143">
        <f t="shared" si="29"/>
        <v>316.60332924836604</v>
      </c>
      <c r="AJ318" s="143">
        <f t="shared" si="30"/>
        <v>120.2734885620915</v>
      </c>
      <c r="AK318" s="143">
        <f t="shared" si="31"/>
        <v>0</v>
      </c>
      <c r="AL318" s="20">
        <f t="shared" si="32"/>
        <v>44651</v>
      </c>
      <c r="AM318" t="e">
        <f t="shared" si="33"/>
        <v>#N/A</v>
      </c>
      <c r="AN318" t="str">
        <f t="shared" si="34"/>
        <v>KAPE-IB-175199-24-03-2022-5402.33</v>
      </c>
    </row>
    <row r="319" spans="1:40" ht="20.100000000000001" hidden="1" customHeight="1" x14ac:dyDescent="0.25">
      <c r="A319" s="14">
        <v>316</v>
      </c>
      <c r="B319" s="35">
        <v>44621</v>
      </c>
      <c r="C319" s="6" t="s">
        <v>20</v>
      </c>
      <c r="D319" s="15">
        <v>44645</v>
      </c>
      <c r="E319" s="14" t="s">
        <v>1132</v>
      </c>
      <c r="F319" s="14" t="s">
        <v>1133</v>
      </c>
      <c r="G319" s="6">
        <v>40020</v>
      </c>
      <c r="H319" s="6" t="s">
        <v>1861</v>
      </c>
      <c r="I319" s="6"/>
      <c r="J319" s="16">
        <v>5205.12</v>
      </c>
      <c r="K319" s="14">
        <v>3.12</v>
      </c>
      <c r="L319" s="126">
        <v>0</v>
      </c>
      <c r="M319" s="126">
        <v>0</v>
      </c>
      <c r="N319" s="6" t="s">
        <v>625</v>
      </c>
      <c r="O319" s="6" t="s">
        <v>1398</v>
      </c>
      <c r="P319" s="19">
        <v>23207203</v>
      </c>
      <c r="Q319" s="6"/>
      <c r="R319" s="19">
        <v>5587946</v>
      </c>
      <c r="S319" s="6"/>
      <c r="T319" s="14">
        <v>139568030</v>
      </c>
      <c r="U319" s="21">
        <v>45375</v>
      </c>
      <c r="V319" s="6"/>
      <c r="W319" s="6"/>
      <c r="X319" s="6"/>
      <c r="Y319" s="23"/>
      <c r="Z319" s="6"/>
      <c r="AA319" s="6"/>
      <c r="AB319" s="21">
        <f t="shared" si="28"/>
        <v>45315</v>
      </c>
      <c r="AC319" s="6"/>
      <c r="AD319" s="14" t="s">
        <v>1515</v>
      </c>
      <c r="AE319" s="6"/>
      <c r="AF319" s="6"/>
      <c r="AG319" s="6"/>
      <c r="AH319" s="6" t="s">
        <v>1513</v>
      </c>
      <c r="AI319" s="143">
        <f t="shared" si="29"/>
        <v>579.89012993503252</v>
      </c>
      <c r="AJ319" s="143">
        <f t="shared" si="30"/>
        <v>139.62883558220889</v>
      </c>
      <c r="AK319" s="143">
        <f t="shared" si="31"/>
        <v>0</v>
      </c>
      <c r="AL319" s="20">
        <f t="shared" si="32"/>
        <v>44651</v>
      </c>
      <c r="AM319" t="e">
        <f t="shared" si="33"/>
        <v>#N/A</v>
      </c>
      <c r="AN319" t="str">
        <f t="shared" si="34"/>
        <v>KAPE-IB-175809-25-03-2022-5205.12</v>
      </c>
    </row>
    <row r="320" spans="1:40" ht="20.100000000000001" hidden="1" customHeight="1" x14ac:dyDescent="0.25">
      <c r="A320" s="14">
        <v>317</v>
      </c>
      <c r="B320" s="35">
        <v>44621</v>
      </c>
      <c r="C320" s="6" t="s">
        <v>939</v>
      </c>
      <c r="D320" s="15">
        <v>44645</v>
      </c>
      <c r="E320" s="14" t="s">
        <v>1132</v>
      </c>
      <c r="F320" s="14" t="s">
        <v>1133</v>
      </c>
      <c r="G320" s="6">
        <v>13000</v>
      </c>
      <c r="H320" s="6" t="s">
        <v>1861</v>
      </c>
      <c r="I320" s="6"/>
      <c r="J320" s="16">
        <v>3809.9189999999999</v>
      </c>
      <c r="K320" s="14">
        <v>2.65</v>
      </c>
      <c r="L320" s="126">
        <v>0</v>
      </c>
      <c r="M320" s="126">
        <v>0</v>
      </c>
      <c r="N320" s="6" t="s">
        <v>557</v>
      </c>
      <c r="O320" s="6" t="s">
        <v>1360</v>
      </c>
      <c r="P320" s="19">
        <v>7047114</v>
      </c>
      <c r="Q320" s="6"/>
      <c r="R320" s="19">
        <v>2612872</v>
      </c>
      <c r="S320" s="6"/>
      <c r="T320" s="14">
        <v>139568102</v>
      </c>
      <c r="U320" s="21">
        <v>45372</v>
      </c>
      <c r="V320" s="6"/>
      <c r="W320" s="6"/>
      <c r="X320" s="6"/>
      <c r="Y320" s="23"/>
      <c r="Z320" s="6"/>
      <c r="AA320" s="6"/>
      <c r="AB320" s="21">
        <f t="shared" si="28"/>
        <v>45312</v>
      </c>
      <c r="AC320" s="6"/>
      <c r="AD320" s="14" t="s">
        <v>1515</v>
      </c>
      <c r="AE320" s="6"/>
      <c r="AF320" s="6"/>
      <c r="AG320" s="6"/>
      <c r="AH320" s="6" t="s">
        <v>1517</v>
      </c>
      <c r="AI320" s="143">
        <f t="shared" si="29"/>
        <v>542.08569230769228</v>
      </c>
      <c r="AJ320" s="143">
        <f t="shared" si="30"/>
        <v>200.99015384615385</v>
      </c>
      <c r="AK320" s="143">
        <f t="shared" si="31"/>
        <v>0</v>
      </c>
      <c r="AL320" s="20">
        <f t="shared" si="32"/>
        <v>44651</v>
      </c>
      <c r="AM320" t="e">
        <f t="shared" si="33"/>
        <v>#N/A</v>
      </c>
      <c r="AN320" t="str">
        <f t="shared" si="34"/>
        <v>KAPW-IB-143787-25-03-2022-3809.919</v>
      </c>
    </row>
    <row r="321" spans="1:40" ht="20.100000000000001" hidden="1" customHeight="1" x14ac:dyDescent="0.25">
      <c r="A321" s="14">
        <v>318</v>
      </c>
      <c r="B321" s="35">
        <v>44621</v>
      </c>
      <c r="C321" s="6" t="s">
        <v>940</v>
      </c>
      <c r="D321" s="15">
        <v>44649</v>
      </c>
      <c r="E321" s="14" t="s">
        <v>1132</v>
      </c>
      <c r="F321" s="14" t="s">
        <v>1133</v>
      </c>
      <c r="G321" s="6">
        <v>400</v>
      </c>
      <c r="H321" s="6" t="s">
        <v>1861</v>
      </c>
      <c r="I321" s="6"/>
      <c r="J321" s="16">
        <v>3808.94</v>
      </c>
      <c r="K321" s="14">
        <v>31.887499999999999</v>
      </c>
      <c r="L321" s="126">
        <v>0</v>
      </c>
      <c r="M321" s="126">
        <v>0</v>
      </c>
      <c r="N321" s="6" t="s">
        <v>557</v>
      </c>
      <c r="O321" s="6" t="s">
        <v>1404</v>
      </c>
      <c r="P321" s="19">
        <v>2373275</v>
      </c>
      <c r="Q321" s="6"/>
      <c r="R321" s="19">
        <v>631291</v>
      </c>
      <c r="S321" s="6"/>
      <c r="T321" s="14">
        <v>139568114</v>
      </c>
      <c r="U321" s="21">
        <v>45379</v>
      </c>
      <c r="V321" s="6"/>
      <c r="W321" s="6"/>
      <c r="X321" s="6"/>
      <c r="Y321" s="23"/>
      <c r="Z321" s="6"/>
      <c r="AA321" s="6"/>
      <c r="AB321" s="21">
        <f t="shared" si="28"/>
        <v>45319</v>
      </c>
      <c r="AC321" s="6"/>
      <c r="AD321" s="14" t="s">
        <v>1515</v>
      </c>
      <c r="AE321" s="6"/>
      <c r="AF321" s="6"/>
      <c r="AG321" s="6"/>
      <c r="AH321" s="6" t="s">
        <v>1517</v>
      </c>
      <c r="AI321" s="143">
        <f t="shared" si="29"/>
        <v>5933.1875</v>
      </c>
      <c r="AJ321" s="143">
        <f t="shared" si="30"/>
        <v>1578.2275</v>
      </c>
      <c r="AK321" s="143">
        <f t="shared" si="31"/>
        <v>0</v>
      </c>
      <c r="AL321" s="20">
        <f t="shared" si="32"/>
        <v>44651</v>
      </c>
      <c r="AM321" t="e">
        <f t="shared" si="33"/>
        <v>#N/A</v>
      </c>
      <c r="AN321" t="str">
        <f t="shared" si="34"/>
        <v>KPAF-IB-50262-29-03-2022-3808.94</v>
      </c>
    </row>
    <row r="322" spans="1:40" ht="20.100000000000001" hidden="1" customHeight="1" x14ac:dyDescent="0.25">
      <c r="A322" s="14">
        <v>319</v>
      </c>
      <c r="B322" s="35">
        <v>44652</v>
      </c>
      <c r="C322" s="6" t="s">
        <v>941</v>
      </c>
      <c r="D322" s="15">
        <v>44649</v>
      </c>
      <c r="E322" s="14" t="s">
        <v>1132</v>
      </c>
      <c r="F322" s="14" t="s">
        <v>1133</v>
      </c>
      <c r="G322" s="6">
        <v>10155</v>
      </c>
      <c r="H322" s="6" t="s">
        <v>1861</v>
      </c>
      <c r="I322" s="6"/>
      <c r="J322" s="16">
        <v>5407.52</v>
      </c>
      <c r="K322" s="14">
        <v>5.5890000000000004</v>
      </c>
      <c r="L322" s="126">
        <v>0</v>
      </c>
      <c r="M322" s="126">
        <v>0</v>
      </c>
      <c r="N322" s="6" t="s">
        <v>1378</v>
      </c>
      <c r="O322" s="6" t="s">
        <v>1405</v>
      </c>
      <c r="P322" s="19">
        <v>10560430</v>
      </c>
      <c r="Q322" s="6"/>
      <c r="R322" s="19">
        <v>3915512</v>
      </c>
      <c r="S322" s="6"/>
      <c r="T322" s="14">
        <v>139568132</v>
      </c>
      <c r="U322" s="21">
        <v>45379</v>
      </c>
      <c r="V322" s="6"/>
      <c r="W322" s="6"/>
      <c r="X322" s="6"/>
      <c r="Y322" s="23"/>
      <c r="Z322" s="6"/>
      <c r="AA322" s="6"/>
      <c r="AB322" s="21">
        <f t="shared" si="28"/>
        <v>45319</v>
      </c>
      <c r="AC322" s="6"/>
      <c r="AD322" s="14" t="s">
        <v>1515</v>
      </c>
      <c r="AE322" s="6"/>
      <c r="AF322" s="6"/>
      <c r="AG322" s="6"/>
      <c r="AH322" s="6" t="s">
        <v>1516</v>
      </c>
      <c r="AI322" s="143">
        <f t="shared" si="29"/>
        <v>1039.9241752831117</v>
      </c>
      <c r="AJ322" s="143">
        <f t="shared" si="30"/>
        <v>385.57479074347611</v>
      </c>
      <c r="AK322" s="143">
        <f t="shared" si="31"/>
        <v>0</v>
      </c>
      <c r="AL322" s="20">
        <f t="shared" si="32"/>
        <v>44682</v>
      </c>
      <c r="AM322" t="e">
        <f t="shared" si="33"/>
        <v>#N/A</v>
      </c>
      <c r="AN322" t="str">
        <f t="shared" si="34"/>
        <v>KAPE-IB-178010-29-03-2022-5407.52</v>
      </c>
    </row>
    <row r="323" spans="1:40" ht="20.100000000000001" hidden="1" customHeight="1" x14ac:dyDescent="0.25">
      <c r="A323" s="14">
        <v>320</v>
      </c>
      <c r="B323" s="35">
        <v>44652</v>
      </c>
      <c r="C323" s="6" t="s">
        <v>942</v>
      </c>
      <c r="D323" s="15">
        <v>44649</v>
      </c>
      <c r="E323" s="14" t="s">
        <v>1132</v>
      </c>
      <c r="F323" s="14" t="s">
        <v>1133</v>
      </c>
      <c r="G323" s="6">
        <v>12000</v>
      </c>
      <c r="H323" s="6" t="s">
        <v>1861</v>
      </c>
      <c r="I323" s="6"/>
      <c r="J323" s="16">
        <v>3909.5</v>
      </c>
      <c r="K323" s="14">
        <v>3.98</v>
      </c>
      <c r="L323" s="126">
        <v>0</v>
      </c>
      <c r="M323" s="126">
        <v>0</v>
      </c>
      <c r="N323" s="6" t="s">
        <v>557</v>
      </c>
      <c r="O323" s="6" t="s">
        <v>1406</v>
      </c>
      <c r="P323" s="19">
        <v>8886524</v>
      </c>
      <c r="Q323" s="6"/>
      <c r="R323" s="19">
        <v>1614681</v>
      </c>
      <c r="S323" s="6"/>
      <c r="T323" s="14">
        <v>139568131</v>
      </c>
      <c r="U323" s="21">
        <v>45379</v>
      </c>
      <c r="V323" s="6"/>
      <c r="W323" s="6"/>
      <c r="X323" s="6"/>
      <c r="Y323" s="23"/>
      <c r="Z323" s="6"/>
      <c r="AA323" s="6"/>
      <c r="AB323" s="21">
        <f t="shared" si="28"/>
        <v>45319</v>
      </c>
      <c r="AC323" s="6"/>
      <c r="AD323" s="14" t="s">
        <v>1515</v>
      </c>
      <c r="AE323" s="6"/>
      <c r="AF323" s="6"/>
      <c r="AG323" s="6"/>
      <c r="AH323" s="6" t="s">
        <v>1517</v>
      </c>
      <c r="AI323" s="143">
        <f t="shared" si="29"/>
        <v>740.5436666666667</v>
      </c>
      <c r="AJ323" s="143">
        <f t="shared" si="30"/>
        <v>134.55674999999999</v>
      </c>
      <c r="AK323" s="143">
        <f t="shared" si="31"/>
        <v>0</v>
      </c>
      <c r="AL323" s="20">
        <f t="shared" si="32"/>
        <v>44682</v>
      </c>
      <c r="AM323" t="e">
        <f t="shared" si="33"/>
        <v>#N/A</v>
      </c>
      <c r="AN323" t="str">
        <f t="shared" si="34"/>
        <v>KAPE-IB-177711-29-03-2022-3909.5</v>
      </c>
    </row>
    <row r="324" spans="1:40" ht="20.100000000000001" hidden="1" customHeight="1" x14ac:dyDescent="0.25">
      <c r="A324" s="14">
        <v>321</v>
      </c>
      <c r="B324" s="35">
        <v>44652</v>
      </c>
      <c r="C324" s="6" t="s">
        <v>943</v>
      </c>
      <c r="D324" s="15">
        <v>44649</v>
      </c>
      <c r="E324" s="14" t="s">
        <v>1132</v>
      </c>
      <c r="F324" s="14" t="s">
        <v>1133</v>
      </c>
      <c r="G324" s="6">
        <v>24480</v>
      </c>
      <c r="H324" s="6" t="s">
        <v>1861</v>
      </c>
      <c r="I324" s="6"/>
      <c r="J324" s="16">
        <v>5402.33</v>
      </c>
      <c r="K324" s="14">
        <v>1.71</v>
      </c>
      <c r="L324" s="126">
        <v>0</v>
      </c>
      <c r="M324" s="126">
        <v>0</v>
      </c>
      <c r="N324" s="6" t="s">
        <v>1324</v>
      </c>
      <c r="O324" s="6" t="s">
        <v>1407</v>
      </c>
      <c r="P324" s="19">
        <v>7788882</v>
      </c>
      <c r="Q324" s="6"/>
      <c r="R324" s="19">
        <v>2958895</v>
      </c>
      <c r="S324" s="6"/>
      <c r="T324" s="14">
        <v>139568125</v>
      </c>
      <c r="U324" s="21">
        <v>45379</v>
      </c>
      <c r="V324" s="6"/>
      <c r="W324" s="6"/>
      <c r="X324" s="6"/>
      <c r="Y324" s="23"/>
      <c r="Z324" s="6"/>
      <c r="AA324" s="6"/>
      <c r="AB324" s="21">
        <f t="shared" ref="AB324:AB387" si="35">U324-60</f>
        <v>45319</v>
      </c>
      <c r="AC324" s="6"/>
      <c r="AD324" s="14" t="s">
        <v>1515</v>
      </c>
      <c r="AE324" s="6"/>
      <c r="AF324" s="6"/>
      <c r="AG324" s="6"/>
      <c r="AH324" s="6" t="s">
        <v>1513</v>
      </c>
      <c r="AI324" s="143">
        <f t="shared" ref="AI324:AI387" si="36">P324/G324</f>
        <v>318.1732843137255</v>
      </c>
      <c r="AJ324" s="143">
        <f t="shared" ref="AJ324:AJ387" si="37">R324/G324</f>
        <v>120.86989379084967</v>
      </c>
      <c r="AK324" s="143">
        <f t="shared" ref="AK324:AK387" si="38">L324*AJ324</f>
        <v>0</v>
      </c>
      <c r="AL324" s="20">
        <f t="shared" ref="AL324:AL387" si="39">IF(B324&lt;&gt;"",IF(E324="Packing Material",B324+5,B324+30),"")</f>
        <v>44682</v>
      </c>
      <c r="AM324" t="e">
        <f t="shared" ref="AM324:AM387" si="40">VLOOKUP(C324,$C$2446:$C$2553,1,0)</f>
        <v>#N/A</v>
      </c>
      <c r="AN324" t="str">
        <f t="shared" si="34"/>
        <v>KAPE-IB-177816-29-03-2022-5402.33</v>
      </c>
    </row>
    <row r="325" spans="1:40" ht="20.100000000000001" hidden="1" customHeight="1" x14ac:dyDescent="0.25">
      <c r="A325" s="14">
        <v>322</v>
      </c>
      <c r="B325" s="35">
        <v>44652</v>
      </c>
      <c r="C325" s="6" t="s">
        <v>944</v>
      </c>
      <c r="D325" s="15">
        <v>44650</v>
      </c>
      <c r="E325" s="14" t="s">
        <v>1132</v>
      </c>
      <c r="F325" s="14" t="s">
        <v>1133</v>
      </c>
      <c r="G325" s="6">
        <v>24480</v>
      </c>
      <c r="H325" s="6" t="s">
        <v>1861</v>
      </c>
      <c r="I325" s="6"/>
      <c r="J325" s="16">
        <v>5402.33</v>
      </c>
      <c r="K325" s="14">
        <v>1.71</v>
      </c>
      <c r="L325" s="126">
        <v>0</v>
      </c>
      <c r="M325" s="126">
        <v>0</v>
      </c>
      <c r="N325" s="6" t="s">
        <v>1324</v>
      </c>
      <c r="O325" s="6" t="s">
        <v>1403</v>
      </c>
      <c r="P325" s="19">
        <v>7799557</v>
      </c>
      <c r="Q325" s="6"/>
      <c r="R325" s="19">
        <v>2962950</v>
      </c>
      <c r="S325" s="6"/>
      <c r="T325" s="14">
        <v>139568115</v>
      </c>
      <c r="U325" s="21">
        <v>45379</v>
      </c>
      <c r="V325" s="6"/>
      <c r="W325" s="6"/>
      <c r="X325" s="6"/>
      <c r="Y325" s="23"/>
      <c r="Z325" s="6"/>
      <c r="AA325" s="6"/>
      <c r="AB325" s="21">
        <f t="shared" si="35"/>
        <v>45319</v>
      </c>
      <c r="AC325" s="6"/>
      <c r="AD325" s="14" t="s">
        <v>1515</v>
      </c>
      <c r="AE325" s="6"/>
      <c r="AF325" s="6"/>
      <c r="AG325" s="6"/>
      <c r="AH325" s="6" t="s">
        <v>1513</v>
      </c>
      <c r="AI325" s="143">
        <f t="shared" si="36"/>
        <v>318.60935457516342</v>
      </c>
      <c r="AJ325" s="143">
        <f t="shared" si="37"/>
        <v>121.03553921568627</v>
      </c>
      <c r="AK325" s="143">
        <f t="shared" si="38"/>
        <v>0</v>
      </c>
      <c r="AL325" s="20">
        <f t="shared" si="39"/>
        <v>44682</v>
      </c>
      <c r="AM325" t="e">
        <f t="shared" si="40"/>
        <v>#N/A</v>
      </c>
      <c r="AN325" t="str">
        <f t="shared" ref="AN325:AN388" si="41">C325&amp;"-"&amp;J325</f>
        <v>KAPE-IB-178580-30-03-2022-5402.33</v>
      </c>
    </row>
    <row r="326" spans="1:40" ht="20.100000000000001" hidden="1" customHeight="1" x14ac:dyDescent="0.25">
      <c r="A326" s="14">
        <v>323</v>
      </c>
      <c r="B326" s="35">
        <v>44652</v>
      </c>
      <c r="C326" s="6" t="s">
        <v>945</v>
      </c>
      <c r="D326" s="15">
        <v>44651</v>
      </c>
      <c r="E326" s="14" t="s">
        <v>1132</v>
      </c>
      <c r="F326" s="14" t="s">
        <v>1133</v>
      </c>
      <c r="G326" s="6">
        <v>64864.800000000003</v>
      </c>
      <c r="H326" s="6" t="s">
        <v>1861</v>
      </c>
      <c r="I326" s="6"/>
      <c r="J326" s="16">
        <v>5205.12</v>
      </c>
      <c r="K326" s="14">
        <v>3.35</v>
      </c>
      <c r="L326" s="126">
        <v>0</v>
      </c>
      <c r="M326" s="126">
        <v>0</v>
      </c>
      <c r="N326" s="6" t="s">
        <v>625</v>
      </c>
      <c r="O326" s="6" t="s">
        <v>1408</v>
      </c>
      <c r="P326" s="19">
        <v>40808481</v>
      </c>
      <c r="Q326" s="6"/>
      <c r="R326" s="19">
        <v>9826070</v>
      </c>
      <c r="S326" s="6"/>
      <c r="T326" s="14">
        <v>139568117</v>
      </c>
      <c r="U326" s="21">
        <v>45380</v>
      </c>
      <c r="V326" s="6"/>
      <c r="W326" s="6"/>
      <c r="X326" s="6"/>
      <c r="Y326" s="23"/>
      <c r="Z326" s="6"/>
      <c r="AA326" s="6"/>
      <c r="AB326" s="21">
        <f t="shared" si="35"/>
        <v>45320</v>
      </c>
      <c r="AC326" s="6"/>
      <c r="AD326" s="14" t="s">
        <v>1515</v>
      </c>
      <c r="AE326" s="6"/>
      <c r="AF326" s="6"/>
      <c r="AG326" s="6"/>
      <c r="AH326" s="6" t="s">
        <v>1513</v>
      </c>
      <c r="AI326" s="143">
        <f t="shared" si="36"/>
        <v>629.13137788137783</v>
      </c>
      <c r="AJ326" s="143">
        <f t="shared" si="37"/>
        <v>151.48539731873063</v>
      </c>
      <c r="AK326" s="143">
        <f t="shared" si="38"/>
        <v>0</v>
      </c>
      <c r="AL326" s="20">
        <f t="shared" si="39"/>
        <v>44682</v>
      </c>
      <c r="AM326" t="e">
        <f t="shared" si="40"/>
        <v>#N/A</v>
      </c>
      <c r="AN326" t="str">
        <f t="shared" si="41"/>
        <v>KAPW-IB-147499-31-03-2022-5205.12</v>
      </c>
    </row>
    <row r="327" spans="1:40" ht="20.100000000000001" hidden="1" customHeight="1" x14ac:dyDescent="0.25">
      <c r="A327" s="14">
        <v>324</v>
      </c>
      <c r="B327" s="35">
        <v>44652</v>
      </c>
      <c r="C327" s="6" t="s">
        <v>946</v>
      </c>
      <c r="D327" s="15">
        <v>44648</v>
      </c>
      <c r="E327" s="14" t="s">
        <v>1132</v>
      </c>
      <c r="F327" s="14" t="s">
        <v>1133</v>
      </c>
      <c r="G327" s="6">
        <v>24000</v>
      </c>
      <c r="H327" s="6" t="s">
        <v>1861</v>
      </c>
      <c r="I327" s="6"/>
      <c r="J327" s="16">
        <v>3402.13</v>
      </c>
      <c r="K327" s="14">
        <v>2.1800000000000002</v>
      </c>
      <c r="L327" s="126">
        <v>0</v>
      </c>
      <c r="M327" s="126">
        <v>0</v>
      </c>
      <c r="N327" s="6" t="s">
        <v>557</v>
      </c>
      <c r="O327" s="6" t="s">
        <v>1409</v>
      </c>
      <c r="P327" s="19">
        <v>9724311</v>
      </c>
      <c r="Q327" s="6"/>
      <c r="R327" s="19">
        <v>3605502</v>
      </c>
      <c r="S327" s="6"/>
      <c r="T327" s="14">
        <v>139568103</v>
      </c>
      <c r="U327" s="21">
        <v>45375</v>
      </c>
      <c r="V327" s="6"/>
      <c r="W327" s="6"/>
      <c r="X327" s="6"/>
      <c r="Y327" s="23"/>
      <c r="Z327" s="6"/>
      <c r="AA327" s="6"/>
      <c r="AB327" s="21">
        <f t="shared" si="35"/>
        <v>45315</v>
      </c>
      <c r="AC327" s="6"/>
      <c r="AD327" s="14" t="s">
        <v>1515</v>
      </c>
      <c r="AE327" s="6"/>
      <c r="AF327" s="6"/>
      <c r="AG327" s="6"/>
      <c r="AH327" s="6" t="s">
        <v>1517</v>
      </c>
      <c r="AI327" s="143">
        <f t="shared" si="36"/>
        <v>405.17962499999999</v>
      </c>
      <c r="AJ327" s="143">
        <f t="shared" si="37"/>
        <v>150.22925000000001</v>
      </c>
      <c r="AK327" s="143">
        <f t="shared" si="38"/>
        <v>0</v>
      </c>
      <c r="AL327" s="20">
        <f t="shared" si="39"/>
        <v>44682</v>
      </c>
      <c r="AM327" t="e">
        <f t="shared" si="40"/>
        <v>#N/A</v>
      </c>
      <c r="AN327" t="str">
        <f t="shared" si="41"/>
        <v>KAPE-IB-176878-28-03-2022-3402.13</v>
      </c>
    </row>
    <row r="328" spans="1:40" ht="20.100000000000001" hidden="1" customHeight="1" x14ac:dyDescent="0.25">
      <c r="A328" s="14">
        <v>325</v>
      </c>
      <c r="B328" s="35">
        <v>44652</v>
      </c>
      <c r="C328" s="6" t="s">
        <v>947</v>
      </c>
      <c r="D328" s="15">
        <v>44655</v>
      </c>
      <c r="E328" s="14" t="s">
        <v>1132</v>
      </c>
      <c r="F328" s="14" t="s">
        <v>1133</v>
      </c>
      <c r="G328" s="6">
        <v>20010</v>
      </c>
      <c r="H328" s="6" t="s">
        <v>1861</v>
      </c>
      <c r="I328" s="6"/>
      <c r="J328" s="16">
        <v>5205.12</v>
      </c>
      <c r="K328" s="14">
        <v>3.25</v>
      </c>
      <c r="L328" s="126">
        <v>0</v>
      </c>
      <c r="M328" s="126">
        <v>0</v>
      </c>
      <c r="N328" s="6" t="s">
        <v>625</v>
      </c>
      <c r="O328" s="6" t="s">
        <v>1390</v>
      </c>
      <c r="P328" s="19">
        <v>12203179</v>
      </c>
      <c r="Q328" s="6"/>
      <c r="R328" s="19">
        <v>2938342</v>
      </c>
      <c r="S328" s="6"/>
      <c r="T328" s="14">
        <v>139568140</v>
      </c>
      <c r="U328" s="21">
        <v>45386</v>
      </c>
      <c r="V328" s="6"/>
      <c r="W328" s="6"/>
      <c r="X328" s="6"/>
      <c r="Y328" s="23"/>
      <c r="Z328" s="6"/>
      <c r="AA328" s="6"/>
      <c r="AB328" s="21">
        <f t="shared" si="35"/>
        <v>45326</v>
      </c>
      <c r="AC328" s="6"/>
      <c r="AD328" s="14" t="s">
        <v>1515</v>
      </c>
      <c r="AE328" s="6"/>
      <c r="AF328" s="6"/>
      <c r="AG328" s="6"/>
      <c r="AH328" s="6" t="s">
        <v>1513</v>
      </c>
      <c r="AI328" s="143">
        <f t="shared" si="36"/>
        <v>609.85402298850579</v>
      </c>
      <c r="AJ328" s="143">
        <f t="shared" si="37"/>
        <v>146.84367816091955</v>
      </c>
      <c r="AK328" s="143">
        <f t="shared" si="38"/>
        <v>0</v>
      </c>
      <c r="AL328" s="20">
        <f t="shared" si="39"/>
        <v>44682</v>
      </c>
      <c r="AM328" t="e">
        <f t="shared" si="40"/>
        <v>#N/A</v>
      </c>
      <c r="AN328" t="str">
        <f t="shared" si="41"/>
        <v>KAPE-IB-181191-04-04-2022-5205.12</v>
      </c>
    </row>
    <row r="329" spans="1:40" ht="20.100000000000001" hidden="1" customHeight="1" x14ac:dyDescent="0.25">
      <c r="A329" s="14">
        <v>326</v>
      </c>
      <c r="B329" s="35">
        <v>44652</v>
      </c>
      <c r="C329" s="6" t="s">
        <v>948</v>
      </c>
      <c r="D329" s="15">
        <v>44656</v>
      </c>
      <c r="E329" s="14" t="s">
        <v>1132</v>
      </c>
      <c r="F329" s="14" t="s">
        <v>1133</v>
      </c>
      <c r="G329" s="6">
        <v>12000</v>
      </c>
      <c r="H329" s="6" t="s">
        <v>1861</v>
      </c>
      <c r="I329" s="6"/>
      <c r="J329" s="16">
        <v>3910</v>
      </c>
      <c r="K329" s="14">
        <v>2.9</v>
      </c>
      <c r="L329" s="126">
        <v>0</v>
      </c>
      <c r="M329" s="126">
        <v>0</v>
      </c>
      <c r="N329" s="6" t="s">
        <v>557</v>
      </c>
      <c r="O329" s="6" t="s">
        <v>1410</v>
      </c>
      <c r="P329" s="19">
        <v>7238699</v>
      </c>
      <c r="Q329" s="6"/>
      <c r="R329" s="19">
        <v>1315272</v>
      </c>
      <c r="S329" s="6"/>
      <c r="T329" s="14">
        <v>139568141</v>
      </c>
      <c r="U329" s="21">
        <v>45386</v>
      </c>
      <c r="V329" s="6"/>
      <c r="W329" s="6"/>
      <c r="X329" s="6"/>
      <c r="Y329" s="23"/>
      <c r="Z329" s="6"/>
      <c r="AA329" s="6"/>
      <c r="AB329" s="21">
        <f t="shared" si="35"/>
        <v>45326</v>
      </c>
      <c r="AC329" s="6"/>
      <c r="AD329" s="14" t="s">
        <v>1515</v>
      </c>
      <c r="AE329" s="6"/>
      <c r="AF329" s="6"/>
      <c r="AG329" s="6"/>
      <c r="AH329" s="6" t="s">
        <v>1517</v>
      </c>
      <c r="AI329" s="143">
        <f t="shared" si="36"/>
        <v>603.22491666666667</v>
      </c>
      <c r="AJ329" s="143">
        <f t="shared" si="37"/>
        <v>109.60599999999999</v>
      </c>
      <c r="AK329" s="143">
        <f t="shared" si="38"/>
        <v>0</v>
      </c>
      <c r="AL329" s="20">
        <f t="shared" si="39"/>
        <v>44682</v>
      </c>
      <c r="AM329" t="e">
        <f t="shared" si="40"/>
        <v>#N/A</v>
      </c>
      <c r="AN329" t="str">
        <f t="shared" si="41"/>
        <v>KAPE-IB-182040-05-04-2022-3910</v>
      </c>
    </row>
    <row r="330" spans="1:40" ht="20.100000000000001" hidden="1" customHeight="1" x14ac:dyDescent="0.25">
      <c r="A330" s="14">
        <v>327</v>
      </c>
      <c r="B330" s="35">
        <v>44652</v>
      </c>
      <c r="C330" s="6" t="s">
        <v>949</v>
      </c>
      <c r="D330" s="15">
        <v>44657</v>
      </c>
      <c r="E330" s="14" t="s">
        <v>1132</v>
      </c>
      <c r="F330" s="14" t="s">
        <v>1133</v>
      </c>
      <c r="G330" s="6">
        <v>3450</v>
      </c>
      <c r="H330" s="6" t="s">
        <v>1861</v>
      </c>
      <c r="I330" s="6"/>
      <c r="J330" s="16">
        <v>5407.52</v>
      </c>
      <c r="K330" s="14">
        <v>5.5579999999999998</v>
      </c>
      <c r="L330" s="126">
        <v>0</v>
      </c>
      <c r="M330" s="126">
        <v>0</v>
      </c>
      <c r="N330" s="6" t="s">
        <v>1378</v>
      </c>
      <c r="O330" s="6" t="s">
        <v>1411</v>
      </c>
      <c r="P330" s="19">
        <v>3614784</v>
      </c>
      <c r="Q330" s="6"/>
      <c r="R330" s="19">
        <v>1340260</v>
      </c>
      <c r="S330" s="6"/>
      <c r="T330" s="14">
        <v>139568148</v>
      </c>
      <c r="U330" s="21">
        <v>45386</v>
      </c>
      <c r="V330" s="6"/>
      <c r="W330" s="6"/>
      <c r="X330" s="6"/>
      <c r="Y330" s="23"/>
      <c r="Z330" s="6"/>
      <c r="AA330" s="6"/>
      <c r="AB330" s="21">
        <f t="shared" si="35"/>
        <v>45326</v>
      </c>
      <c r="AC330" s="6"/>
      <c r="AD330" s="14" t="s">
        <v>1515</v>
      </c>
      <c r="AE330" s="6"/>
      <c r="AF330" s="6"/>
      <c r="AG330" s="6"/>
      <c r="AH330" s="6" t="s">
        <v>1516</v>
      </c>
      <c r="AI330" s="143">
        <f t="shared" si="36"/>
        <v>1047.7634782608695</v>
      </c>
      <c r="AJ330" s="143">
        <f t="shared" si="37"/>
        <v>388.48115942028983</v>
      </c>
      <c r="AK330" s="143">
        <f t="shared" si="38"/>
        <v>0</v>
      </c>
      <c r="AL330" s="20">
        <f t="shared" si="39"/>
        <v>44682</v>
      </c>
      <c r="AM330" t="e">
        <f t="shared" si="40"/>
        <v>#N/A</v>
      </c>
      <c r="AN330" t="str">
        <f t="shared" si="41"/>
        <v>KAPE-IB-182264-06-04-2022-5407.52</v>
      </c>
    </row>
    <row r="331" spans="1:40" ht="20.100000000000001" hidden="1" customHeight="1" x14ac:dyDescent="0.25">
      <c r="A331" s="14">
        <v>328</v>
      </c>
      <c r="B331" s="35">
        <v>44652</v>
      </c>
      <c r="C331" s="6" t="s">
        <v>568</v>
      </c>
      <c r="D331" s="15">
        <v>44662</v>
      </c>
      <c r="E331" s="14" t="s">
        <v>1132</v>
      </c>
      <c r="F331" s="14" t="s">
        <v>1133</v>
      </c>
      <c r="G331" s="6">
        <v>450</v>
      </c>
      <c r="H331" s="6" t="s">
        <v>1861</v>
      </c>
      <c r="I331" s="6"/>
      <c r="J331" s="16">
        <v>5407.52</v>
      </c>
      <c r="K331" s="14">
        <v>11.027799999999999</v>
      </c>
      <c r="L331" s="126">
        <v>0</v>
      </c>
      <c r="M331" s="126">
        <v>0</v>
      </c>
      <c r="N331" s="6" t="s">
        <v>532</v>
      </c>
      <c r="O331" s="6" t="s">
        <v>569</v>
      </c>
      <c r="P331" s="19">
        <v>954995</v>
      </c>
      <c r="Q331" s="6"/>
      <c r="R331" s="19">
        <v>354085</v>
      </c>
      <c r="S331" s="6"/>
      <c r="T331" s="14">
        <v>139568156</v>
      </c>
      <c r="U331" s="21">
        <v>45392</v>
      </c>
      <c r="V331" s="6"/>
      <c r="W331" s="6"/>
      <c r="X331" s="6"/>
      <c r="Y331" s="23"/>
      <c r="Z331" s="6"/>
      <c r="AA331" s="6"/>
      <c r="AB331" s="21">
        <f t="shared" si="35"/>
        <v>45332</v>
      </c>
      <c r="AC331" s="6"/>
      <c r="AD331" s="14" t="s">
        <v>1515</v>
      </c>
      <c r="AE331" s="6"/>
      <c r="AF331" s="6"/>
      <c r="AG331" s="6"/>
      <c r="AH331" s="6" t="s">
        <v>1516</v>
      </c>
      <c r="AI331" s="143">
        <f t="shared" si="36"/>
        <v>2122.2111111111112</v>
      </c>
      <c r="AJ331" s="143">
        <f t="shared" si="37"/>
        <v>786.85555555555561</v>
      </c>
      <c r="AK331" s="143">
        <f t="shared" si="38"/>
        <v>0</v>
      </c>
      <c r="AL331" s="20">
        <f t="shared" si="39"/>
        <v>44682</v>
      </c>
      <c r="AM331" t="e">
        <f t="shared" si="40"/>
        <v>#N/A</v>
      </c>
      <c r="AN331" t="str">
        <f t="shared" si="41"/>
        <v>KPAF-IB-52645-11-04-2022-5407.52</v>
      </c>
    </row>
    <row r="332" spans="1:40" ht="20.100000000000001" hidden="1" customHeight="1" x14ac:dyDescent="0.25">
      <c r="A332" s="14">
        <v>329</v>
      </c>
      <c r="B332" s="35">
        <v>44652</v>
      </c>
      <c r="C332" s="6" t="s">
        <v>950</v>
      </c>
      <c r="D332" s="15">
        <v>44666</v>
      </c>
      <c r="E332" s="14" t="s">
        <v>1132</v>
      </c>
      <c r="F332" s="14" t="s">
        <v>1133</v>
      </c>
      <c r="G332" s="6">
        <v>91846</v>
      </c>
      <c r="H332" s="6" t="s">
        <v>1861</v>
      </c>
      <c r="I332" s="6"/>
      <c r="J332" s="16">
        <v>5208.1899999999996</v>
      </c>
      <c r="K332" s="14">
        <v>3.0215999999999998</v>
      </c>
      <c r="L332" s="126">
        <v>0</v>
      </c>
      <c r="M332" s="126">
        <v>0</v>
      </c>
      <c r="N332" s="6" t="s">
        <v>1442</v>
      </c>
      <c r="O332" s="6" t="s">
        <v>1412</v>
      </c>
      <c r="P332" s="19">
        <v>51594987</v>
      </c>
      <c r="Q332" s="6"/>
      <c r="R332" s="19">
        <v>16081487</v>
      </c>
      <c r="S332" s="6"/>
      <c r="T332" s="14">
        <v>139568155</v>
      </c>
      <c r="U332" s="21">
        <v>45392</v>
      </c>
      <c r="V332" s="6"/>
      <c r="W332" s="6"/>
      <c r="X332" s="6"/>
      <c r="Y332" s="23"/>
      <c r="Z332" s="6"/>
      <c r="AA332" s="6"/>
      <c r="AB332" s="21">
        <f t="shared" si="35"/>
        <v>45332</v>
      </c>
      <c r="AC332" s="6"/>
      <c r="AD332" s="14" t="s">
        <v>1515</v>
      </c>
      <c r="AE332" s="6"/>
      <c r="AF332" s="6"/>
      <c r="AG332" s="6"/>
      <c r="AH332" s="6" t="s">
        <v>1516</v>
      </c>
      <c r="AI332" s="143">
        <f t="shared" si="36"/>
        <v>561.75540578794937</v>
      </c>
      <c r="AJ332" s="143">
        <f t="shared" si="37"/>
        <v>175.09186028787317</v>
      </c>
      <c r="AK332" s="143">
        <f t="shared" si="38"/>
        <v>0</v>
      </c>
      <c r="AL332" s="20">
        <f t="shared" si="39"/>
        <v>44682</v>
      </c>
      <c r="AM332" t="e">
        <f t="shared" si="40"/>
        <v>#N/A</v>
      </c>
      <c r="AN332" t="str">
        <f t="shared" si="41"/>
        <v>KAPE-IB-187220-15-04-2022-5208.19</v>
      </c>
    </row>
    <row r="333" spans="1:40" ht="20.100000000000001" hidden="1" customHeight="1" x14ac:dyDescent="0.25">
      <c r="A333" s="14">
        <v>330</v>
      </c>
      <c r="B333" s="35">
        <v>44652</v>
      </c>
      <c r="C333" s="6" t="s">
        <v>951</v>
      </c>
      <c r="D333" s="15">
        <v>44669</v>
      </c>
      <c r="E333" s="14" t="s">
        <v>1132</v>
      </c>
      <c r="F333" s="14" t="s">
        <v>1133</v>
      </c>
      <c r="G333" s="6">
        <v>17977.8</v>
      </c>
      <c r="H333" s="6" t="s">
        <v>1861</v>
      </c>
      <c r="I333" s="6"/>
      <c r="J333" s="16">
        <v>5205.12</v>
      </c>
      <c r="K333" s="14">
        <v>3.6</v>
      </c>
      <c r="L333" s="126">
        <v>0</v>
      </c>
      <c r="M333" s="126">
        <v>0</v>
      </c>
      <c r="N333" s="6" t="s">
        <v>625</v>
      </c>
      <c r="O333" s="6" t="s">
        <v>1408</v>
      </c>
      <c r="P333" s="19">
        <v>12015814</v>
      </c>
      <c r="Q333" s="6"/>
      <c r="R333" s="19">
        <v>2893228</v>
      </c>
      <c r="S333" s="6"/>
      <c r="T333" s="14">
        <v>139568160</v>
      </c>
      <c r="U333" s="21">
        <v>45397</v>
      </c>
      <c r="V333" s="6"/>
      <c r="W333" s="6"/>
      <c r="X333" s="6"/>
      <c r="Y333" s="23"/>
      <c r="Z333" s="6"/>
      <c r="AA333" s="6"/>
      <c r="AB333" s="21">
        <f t="shared" si="35"/>
        <v>45337</v>
      </c>
      <c r="AC333" s="6"/>
      <c r="AD333" s="14" t="s">
        <v>1515</v>
      </c>
      <c r="AE333" s="6"/>
      <c r="AF333" s="6"/>
      <c r="AG333" s="6"/>
      <c r="AH333" s="6" t="s">
        <v>1513</v>
      </c>
      <c r="AI333" s="143">
        <f t="shared" si="36"/>
        <v>668.36954466063708</v>
      </c>
      <c r="AJ333" s="143">
        <f t="shared" si="37"/>
        <v>160.93337338272758</v>
      </c>
      <c r="AK333" s="143">
        <f t="shared" si="38"/>
        <v>0</v>
      </c>
      <c r="AL333" s="20">
        <f t="shared" si="39"/>
        <v>44682</v>
      </c>
      <c r="AM333" t="e">
        <f t="shared" si="40"/>
        <v>#N/A</v>
      </c>
      <c r="AN333" t="str">
        <f t="shared" si="41"/>
        <v>KAPE-IB-188953-18-04-2022-5205.12</v>
      </c>
    </row>
    <row r="334" spans="1:40" ht="20.100000000000001" hidden="1" customHeight="1" x14ac:dyDescent="0.25">
      <c r="A334" s="14">
        <v>331</v>
      </c>
      <c r="B334" s="35">
        <v>44652</v>
      </c>
      <c r="C334" s="6" t="s">
        <v>952</v>
      </c>
      <c r="D334" s="15">
        <v>44669</v>
      </c>
      <c r="E334" s="14" t="s">
        <v>1132</v>
      </c>
      <c r="F334" s="14" t="s">
        <v>1133</v>
      </c>
      <c r="G334" s="6">
        <v>35731.300000000003</v>
      </c>
      <c r="H334" s="6" t="s">
        <v>1861</v>
      </c>
      <c r="I334" s="6"/>
      <c r="J334" s="16">
        <v>5205.12</v>
      </c>
      <c r="K334" s="14">
        <v>3.6</v>
      </c>
      <c r="L334" s="126">
        <v>0</v>
      </c>
      <c r="M334" s="126">
        <v>0</v>
      </c>
      <c r="N334" s="6" t="s">
        <v>625</v>
      </c>
      <c r="O334" s="6" t="s">
        <v>1408</v>
      </c>
      <c r="P334" s="19">
        <v>23881712</v>
      </c>
      <c r="Q334" s="6"/>
      <c r="R334" s="19">
        <v>5750359</v>
      </c>
      <c r="S334" s="6"/>
      <c r="T334" s="14">
        <v>139568166</v>
      </c>
      <c r="U334" s="21">
        <v>45396</v>
      </c>
      <c r="V334" s="6"/>
      <c r="W334" s="6"/>
      <c r="X334" s="6"/>
      <c r="Y334" s="23"/>
      <c r="Z334" s="6"/>
      <c r="AA334" s="6"/>
      <c r="AB334" s="21">
        <f t="shared" si="35"/>
        <v>45336</v>
      </c>
      <c r="AC334" s="6"/>
      <c r="AD334" s="14" t="s">
        <v>1515</v>
      </c>
      <c r="AE334" s="6"/>
      <c r="AF334" s="6"/>
      <c r="AG334" s="6"/>
      <c r="AH334" s="6" t="s">
        <v>1513</v>
      </c>
      <c r="AI334" s="143">
        <f t="shared" si="36"/>
        <v>668.36952475840508</v>
      </c>
      <c r="AJ334" s="143">
        <f t="shared" si="37"/>
        <v>160.93338333617862</v>
      </c>
      <c r="AK334" s="143">
        <f t="shared" si="38"/>
        <v>0</v>
      </c>
      <c r="AL334" s="20">
        <f t="shared" si="39"/>
        <v>44682</v>
      </c>
      <c r="AM334" t="e">
        <f t="shared" si="40"/>
        <v>#N/A</v>
      </c>
      <c r="AN334" t="str">
        <f t="shared" si="41"/>
        <v>KAPE-IB-188943-18-04-2022-5205.12</v>
      </c>
    </row>
    <row r="335" spans="1:40" ht="20.100000000000001" hidden="1" customHeight="1" x14ac:dyDescent="0.25">
      <c r="A335" s="14">
        <v>332</v>
      </c>
      <c r="B335" s="35">
        <v>44652</v>
      </c>
      <c r="C335" s="6" t="s">
        <v>953</v>
      </c>
      <c r="D335" s="15">
        <v>44669</v>
      </c>
      <c r="E335" s="14" t="s">
        <v>1132</v>
      </c>
      <c r="F335" s="14" t="s">
        <v>1133</v>
      </c>
      <c r="G335" s="6">
        <v>40981.300000000003</v>
      </c>
      <c r="H335" s="6" t="s">
        <v>1861</v>
      </c>
      <c r="I335" s="6"/>
      <c r="J335" s="16">
        <v>5205.12</v>
      </c>
      <c r="K335" s="14">
        <v>3.35</v>
      </c>
      <c r="L335" s="126">
        <v>0</v>
      </c>
      <c r="M335" s="126">
        <v>0</v>
      </c>
      <c r="N335" s="6" t="s">
        <v>625</v>
      </c>
      <c r="O335" s="6" t="s">
        <v>1408</v>
      </c>
      <c r="P335" s="19">
        <v>25488523</v>
      </c>
      <c r="Q335" s="6"/>
      <c r="R335" s="19">
        <v>6137254</v>
      </c>
      <c r="S335" s="6"/>
      <c r="T335" s="14">
        <v>139568116</v>
      </c>
      <c r="U335" s="21">
        <v>45380</v>
      </c>
      <c r="V335" s="6"/>
      <c r="W335" s="6"/>
      <c r="X335" s="6"/>
      <c r="Y335" s="23"/>
      <c r="Z335" s="6"/>
      <c r="AA335" s="6"/>
      <c r="AB335" s="21">
        <f t="shared" si="35"/>
        <v>45320</v>
      </c>
      <c r="AC335" s="6"/>
      <c r="AD335" s="14" t="s">
        <v>1515</v>
      </c>
      <c r="AE335" s="6"/>
      <c r="AF335" s="6"/>
      <c r="AG335" s="6"/>
      <c r="AH335" s="6" t="s">
        <v>1513</v>
      </c>
      <c r="AI335" s="143">
        <f t="shared" si="36"/>
        <v>621.95496482542035</v>
      </c>
      <c r="AJ335" s="143">
        <f t="shared" si="37"/>
        <v>149.75742594793235</v>
      </c>
      <c r="AK335" s="143">
        <f t="shared" si="38"/>
        <v>0</v>
      </c>
      <c r="AL335" s="20">
        <f t="shared" si="39"/>
        <v>44682</v>
      </c>
      <c r="AM335" t="e">
        <f t="shared" si="40"/>
        <v>#N/A</v>
      </c>
      <c r="AN335" t="str">
        <f t="shared" si="41"/>
        <v>KAPW-IB-154711-18-04-2022-5205.12</v>
      </c>
    </row>
    <row r="336" spans="1:40" ht="20.100000000000001" hidden="1" customHeight="1" x14ac:dyDescent="0.25">
      <c r="A336" s="14">
        <v>333</v>
      </c>
      <c r="B336" s="35">
        <v>44652</v>
      </c>
      <c r="C336" s="6" t="s">
        <v>954</v>
      </c>
      <c r="D336" s="15">
        <v>44672</v>
      </c>
      <c r="E336" s="14" t="s">
        <v>1132</v>
      </c>
      <c r="F336" s="14" t="s">
        <v>1133</v>
      </c>
      <c r="G336" s="6">
        <v>18000</v>
      </c>
      <c r="H336" s="6" t="s">
        <v>1861</v>
      </c>
      <c r="I336" s="6"/>
      <c r="J336" s="16">
        <v>3905.3</v>
      </c>
      <c r="K336" s="14">
        <v>3.6</v>
      </c>
      <c r="L336" s="126">
        <v>0</v>
      </c>
      <c r="M336" s="126">
        <v>0</v>
      </c>
      <c r="N336" s="6" t="s">
        <v>557</v>
      </c>
      <c r="O336" s="6" t="s">
        <v>1413</v>
      </c>
      <c r="P336" s="19">
        <v>12225654</v>
      </c>
      <c r="Q336" s="6"/>
      <c r="R336" s="19">
        <v>2221401</v>
      </c>
      <c r="S336" s="6"/>
      <c r="T336" s="14">
        <v>139568180</v>
      </c>
      <c r="U336" s="21">
        <v>45400</v>
      </c>
      <c r="V336" s="6"/>
      <c r="W336" s="6"/>
      <c r="X336" s="6"/>
      <c r="Y336" s="23"/>
      <c r="Z336" s="6"/>
      <c r="AA336" s="6"/>
      <c r="AB336" s="21">
        <f t="shared" si="35"/>
        <v>45340</v>
      </c>
      <c r="AC336" s="6"/>
      <c r="AD336" s="14" t="s">
        <v>1515</v>
      </c>
      <c r="AE336" s="6"/>
      <c r="AF336" s="6"/>
      <c r="AG336" s="6"/>
      <c r="AH336" s="6" t="s">
        <v>1517</v>
      </c>
      <c r="AI336" s="143">
        <f t="shared" si="36"/>
        <v>679.20299999999997</v>
      </c>
      <c r="AJ336" s="143">
        <f t="shared" si="37"/>
        <v>123.41116666666667</v>
      </c>
      <c r="AK336" s="143">
        <f t="shared" si="38"/>
        <v>0</v>
      </c>
      <c r="AL336" s="20">
        <f t="shared" si="39"/>
        <v>44682</v>
      </c>
      <c r="AM336" t="e">
        <f t="shared" si="40"/>
        <v>#N/A</v>
      </c>
      <c r="AN336" t="str">
        <f t="shared" si="41"/>
        <v>KAPW-IB-157282-21-04-2022-3905.3</v>
      </c>
    </row>
    <row r="337" spans="1:40" ht="20.100000000000001" hidden="1" customHeight="1" x14ac:dyDescent="0.25">
      <c r="A337" s="14">
        <v>334</v>
      </c>
      <c r="B337" s="35">
        <v>44652</v>
      </c>
      <c r="C337" s="6" t="s">
        <v>955</v>
      </c>
      <c r="D337" s="15">
        <v>44676</v>
      </c>
      <c r="E337" s="14" t="s">
        <v>1132</v>
      </c>
      <c r="F337" s="14" t="s">
        <v>1133</v>
      </c>
      <c r="G337" s="6">
        <v>18447.099999999999</v>
      </c>
      <c r="H337" s="6" t="s">
        <v>1861</v>
      </c>
      <c r="I337" s="6"/>
      <c r="J337" s="16">
        <v>5205.12</v>
      </c>
      <c r="K337" s="14">
        <v>3.6</v>
      </c>
      <c r="L337" s="126">
        <v>0</v>
      </c>
      <c r="M337" s="126">
        <v>0</v>
      </c>
      <c r="N337" s="6" t="s">
        <v>625</v>
      </c>
      <c r="O337" s="6" t="s">
        <v>1408</v>
      </c>
      <c r="P337" s="19">
        <v>12668201</v>
      </c>
      <c r="Q337" s="6"/>
      <c r="R337" s="19">
        <v>3050313</v>
      </c>
      <c r="S337" s="6"/>
      <c r="T337" s="14">
        <v>139568161</v>
      </c>
      <c r="U337" s="21">
        <v>45399</v>
      </c>
      <c r="V337" s="6"/>
      <c r="W337" s="6"/>
      <c r="X337" s="6"/>
      <c r="Y337" s="23"/>
      <c r="Z337" s="6"/>
      <c r="AA337" s="6"/>
      <c r="AB337" s="21">
        <f t="shared" si="35"/>
        <v>45339</v>
      </c>
      <c r="AC337" s="6"/>
      <c r="AD337" s="14" t="s">
        <v>1515</v>
      </c>
      <c r="AE337" s="6"/>
      <c r="AF337" s="6"/>
      <c r="AG337" s="6"/>
      <c r="AH337" s="6" t="s">
        <v>1513</v>
      </c>
      <c r="AI337" s="143">
        <f t="shared" si="36"/>
        <v>686.7313019390582</v>
      </c>
      <c r="AJ337" s="143">
        <f t="shared" si="37"/>
        <v>165.354608583463</v>
      </c>
      <c r="AK337" s="143">
        <f t="shared" si="38"/>
        <v>0</v>
      </c>
      <c r="AL337" s="20">
        <f t="shared" si="39"/>
        <v>44682</v>
      </c>
      <c r="AM337" t="e">
        <f t="shared" si="40"/>
        <v>#N/A</v>
      </c>
      <c r="AN337" t="str">
        <f t="shared" si="41"/>
        <v>KAPE-IB-193166-25-04-2022-5205.12</v>
      </c>
    </row>
    <row r="338" spans="1:40" ht="20.100000000000001" hidden="1" customHeight="1" x14ac:dyDescent="0.25">
      <c r="A338" s="14">
        <v>335</v>
      </c>
      <c r="B338" s="35">
        <v>44652</v>
      </c>
      <c r="C338" s="6" t="s">
        <v>956</v>
      </c>
      <c r="D338" s="15">
        <v>44672</v>
      </c>
      <c r="E338" s="14" t="s">
        <v>1132</v>
      </c>
      <c r="F338" s="14" t="s">
        <v>1133</v>
      </c>
      <c r="G338" s="6">
        <v>12000</v>
      </c>
      <c r="H338" s="6" t="s">
        <v>1861</v>
      </c>
      <c r="I338" s="6"/>
      <c r="J338" s="16">
        <v>3204.16</v>
      </c>
      <c r="K338" s="14" t="s">
        <v>1188</v>
      </c>
      <c r="L338" s="126">
        <v>0</v>
      </c>
      <c r="M338" s="126">
        <v>0</v>
      </c>
      <c r="N338" s="6" t="s">
        <v>412</v>
      </c>
      <c r="O338" s="6" t="s">
        <v>1414</v>
      </c>
      <c r="P338" s="19">
        <v>10471045</v>
      </c>
      <c r="Q338" s="6"/>
      <c r="R338" s="19">
        <v>3882370</v>
      </c>
      <c r="S338" s="6"/>
      <c r="T338" s="14">
        <v>139568191</v>
      </c>
      <c r="U338" s="21">
        <v>45402</v>
      </c>
      <c r="V338" s="6"/>
      <c r="W338" s="6"/>
      <c r="X338" s="6"/>
      <c r="Y338" s="23"/>
      <c r="Z338" s="6"/>
      <c r="AA338" s="6"/>
      <c r="AB338" s="21">
        <f t="shared" si="35"/>
        <v>45342</v>
      </c>
      <c r="AC338" s="6"/>
      <c r="AD338" s="14" t="s">
        <v>1515</v>
      </c>
      <c r="AE338" s="6"/>
      <c r="AF338" s="6"/>
      <c r="AG338" s="6"/>
      <c r="AH338" s="6" t="s">
        <v>434</v>
      </c>
      <c r="AI338" s="143">
        <f t="shared" si="36"/>
        <v>872.58708333333334</v>
      </c>
      <c r="AJ338" s="143">
        <f t="shared" si="37"/>
        <v>323.53083333333331</v>
      </c>
      <c r="AK338" s="143">
        <f t="shared" si="38"/>
        <v>0</v>
      </c>
      <c r="AL338" s="20">
        <f t="shared" si="39"/>
        <v>44682</v>
      </c>
      <c r="AM338" t="e">
        <f t="shared" si="40"/>
        <v>#N/A</v>
      </c>
      <c r="AN338" t="str">
        <f t="shared" si="41"/>
        <v>KAPW-IB-156911-21-04-2022-3204.16</v>
      </c>
    </row>
    <row r="339" spans="1:40" ht="20.100000000000001" hidden="1" customHeight="1" x14ac:dyDescent="0.25">
      <c r="A339" s="14">
        <v>336</v>
      </c>
      <c r="B339" s="35">
        <v>44652</v>
      </c>
      <c r="C339" s="6" t="s">
        <v>957</v>
      </c>
      <c r="D339" s="15">
        <v>44673</v>
      </c>
      <c r="E339" s="14" t="s">
        <v>1132</v>
      </c>
      <c r="F339" s="14" t="s">
        <v>1133</v>
      </c>
      <c r="G339" s="6">
        <v>154</v>
      </c>
      <c r="H339" s="6" t="s">
        <v>1861</v>
      </c>
      <c r="I339" s="6"/>
      <c r="J339" s="16">
        <v>5407.52</v>
      </c>
      <c r="K339" s="14">
        <v>9.4451000000000001</v>
      </c>
      <c r="L339" s="126">
        <v>0</v>
      </c>
      <c r="M339" s="126">
        <v>0</v>
      </c>
      <c r="N339" s="6" t="s">
        <v>1378</v>
      </c>
      <c r="O339" s="6" t="s">
        <v>1415</v>
      </c>
      <c r="P339" s="19">
        <v>276577</v>
      </c>
      <c r="Q339" s="6"/>
      <c r="R339" s="19">
        <v>102547</v>
      </c>
      <c r="S339" s="6"/>
      <c r="T339" s="14">
        <v>139568192</v>
      </c>
      <c r="U339" s="21">
        <v>45400</v>
      </c>
      <c r="V339" s="6"/>
      <c r="W339" s="6"/>
      <c r="X339" s="6"/>
      <c r="Y339" s="23"/>
      <c r="Z339" s="6"/>
      <c r="AA339" s="6"/>
      <c r="AB339" s="21">
        <f t="shared" si="35"/>
        <v>45340</v>
      </c>
      <c r="AC339" s="6"/>
      <c r="AD339" s="14" t="s">
        <v>1515</v>
      </c>
      <c r="AE339" s="6"/>
      <c r="AF339" s="6"/>
      <c r="AG339" s="6"/>
      <c r="AH339" s="6" t="s">
        <v>1516</v>
      </c>
      <c r="AI339" s="143">
        <f t="shared" si="36"/>
        <v>1795.9545454545455</v>
      </c>
      <c r="AJ339" s="143">
        <f t="shared" si="37"/>
        <v>665.88961038961043</v>
      </c>
      <c r="AK339" s="143">
        <f t="shared" si="38"/>
        <v>0</v>
      </c>
      <c r="AL339" s="20">
        <f t="shared" si="39"/>
        <v>44682</v>
      </c>
      <c r="AM339" t="e">
        <f t="shared" si="40"/>
        <v>#N/A</v>
      </c>
      <c r="AN339" t="str">
        <f t="shared" si="41"/>
        <v>KAPW-IB-157408-22-04-2022-5407.52</v>
      </c>
    </row>
    <row r="340" spans="1:40" ht="20.100000000000001" hidden="1" customHeight="1" x14ac:dyDescent="0.25">
      <c r="A340" s="14">
        <v>337</v>
      </c>
      <c r="B340" s="35">
        <v>44652</v>
      </c>
      <c r="C340" s="6" t="s">
        <v>22</v>
      </c>
      <c r="D340" s="15">
        <v>44677</v>
      </c>
      <c r="E340" s="14" t="s">
        <v>1132</v>
      </c>
      <c r="F340" s="14" t="s">
        <v>1133</v>
      </c>
      <c r="G340" s="6">
        <v>65250</v>
      </c>
      <c r="H340" s="6" t="s">
        <v>1861</v>
      </c>
      <c r="I340" s="6"/>
      <c r="J340" s="16">
        <v>5205.1099999999997</v>
      </c>
      <c r="K340" s="14">
        <v>2.74</v>
      </c>
      <c r="L340" s="126">
        <v>0</v>
      </c>
      <c r="M340" s="126">
        <v>0</v>
      </c>
      <c r="N340" s="6" t="s">
        <v>625</v>
      </c>
      <c r="O340" s="6" t="s">
        <v>627</v>
      </c>
      <c r="P340" s="19">
        <v>34141270</v>
      </c>
      <c r="Q340" s="6"/>
      <c r="R340" s="19">
        <v>8220707</v>
      </c>
      <c r="S340" s="6"/>
      <c r="T340" s="14">
        <v>139568182</v>
      </c>
      <c r="U340" s="21">
        <v>45406</v>
      </c>
      <c r="V340" s="6"/>
      <c r="W340" s="6"/>
      <c r="X340" s="6"/>
      <c r="Y340" s="23"/>
      <c r="Z340" s="6"/>
      <c r="AA340" s="6"/>
      <c r="AB340" s="21">
        <f t="shared" si="35"/>
        <v>45346</v>
      </c>
      <c r="AC340" s="6"/>
      <c r="AD340" s="14" t="s">
        <v>1515</v>
      </c>
      <c r="AE340" s="6"/>
      <c r="AF340" s="6"/>
      <c r="AG340" s="6"/>
      <c r="AH340" s="6" t="s">
        <v>1513</v>
      </c>
      <c r="AI340" s="143">
        <f t="shared" si="36"/>
        <v>523.23785440613028</v>
      </c>
      <c r="AJ340" s="143">
        <f t="shared" si="37"/>
        <v>125.98784674329502</v>
      </c>
      <c r="AK340" s="143">
        <f t="shared" si="38"/>
        <v>0</v>
      </c>
      <c r="AL340" s="20">
        <f t="shared" si="39"/>
        <v>44682</v>
      </c>
      <c r="AM340" t="e">
        <f t="shared" si="40"/>
        <v>#N/A</v>
      </c>
      <c r="AN340" t="str">
        <f t="shared" si="41"/>
        <v>KAPE-IB-193652-26-04-2022-5205.11</v>
      </c>
    </row>
    <row r="341" spans="1:40" ht="20.100000000000001" hidden="1" customHeight="1" x14ac:dyDescent="0.25">
      <c r="A341" s="14">
        <v>338</v>
      </c>
      <c r="B341" s="35">
        <v>44652</v>
      </c>
      <c r="C341" s="6" t="s">
        <v>958</v>
      </c>
      <c r="D341" s="15">
        <v>44672</v>
      </c>
      <c r="E341" s="14" t="s">
        <v>1132</v>
      </c>
      <c r="F341" s="14" t="s">
        <v>1133</v>
      </c>
      <c r="G341" s="6">
        <v>2750</v>
      </c>
      <c r="H341" s="6" t="s">
        <v>1861</v>
      </c>
      <c r="I341" s="6"/>
      <c r="J341" s="16">
        <v>3204.16</v>
      </c>
      <c r="K341" s="14" t="s">
        <v>1189</v>
      </c>
      <c r="L341" s="126">
        <v>0</v>
      </c>
      <c r="M341" s="126">
        <v>0</v>
      </c>
      <c r="N341" s="6" t="s">
        <v>412</v>
      </c>
      <c r="O341" s="6" t="s">
        <v>1416</v>
      </c>
      <c r="P341" s="19">
        <v>25281445</v>
      </c>
      <c r="Q341" s="6"/>
      <c r="R341" s="19">
        <v>9373653</v>
      </c>
      <c r="S341" s="6"/>
      <c r="T341" s="14">
        <v>139568190</v>
      </c>
      <c r="U341" s="21">
        <v>45400</v>
      </c>
      <c r="V341" s="6"/>
      <c r="W341" s="6"/>
      <c r="X341" s="6"/>
      <c r="Y341" s="23"/>
      <c r="Z341" s="6"/>
      <c r="AA341" s="6"/>
      <c r="AB341" s="21">
        <f t="shared" si="35"/>
        <v>45340</v>
      </c>
      <c r="AC341" s="6"/>
      <c r="AD341" s="14" t="s">
        <v>1515</v>
      </c>
      <c r="AE341" s="6"/>
      <c r="AF341" s="6"/>
      <c r="AG341" s="6"/>
      <c r="AH341" s="6" t="s">
        <v>434</v>
      </c>
      <c r="AI341" s="143">
        <f t="shared" si="36"/>
        <v>9193.2527272727275</v>
      </c>
      <c r="AJ341" s="143">
        <f t="shared" si="37"/>
        <v>3408.601090909091</v>
      </c>
      <c r="AK341" s="143">
        <f t="shared" si="38"/>
        <v>0</v>
      </c>
      <c r="AL341" s="20">
        <f t="shared" si="39"/>
        <v>44682</v>
      </c>
      <c r="AM341" t="e">
        <f t="shared" si="40"/>
        <v>#N/A</v>
      </c>
      <c r="AN341" t="str">
        <f t="shared" si="41"/>
        <v>KAPE-IB-191342-21-04-2022-3204.16</v>
      </c>
    </row>
    <row r="342" spans="1:40" ht="20.100000000000001" hidden="1" customHeight="1" x14ac:dyDescent="0.25">
      <c r="A342" s="14">
        <v>339</v>
      </c>
      <c r="B342" s="35">
        <v>44652</v>
      </c>
      <c r="C342" s="6" t="s">
        <v>959</v>
      </c>
      <c r="D342" s="15">
        <v>44677</v>
      </c>
      <c r="E342" s="14" t="s">
        <v>1132</v>
      </c>
      <c r="F342" s="14" t="s">
        <v>1133</v>
      </c>
      <c r="G342" s="6">
        <v>25600</v>
      </c>
      <c r="H342" s="6" t="s">
        <v>1861</v>
      </c>
      <c r="I342" s="6"/>
      <c r="J342" s="16">
        <v>3910</v>
      </c>
      <c r="K342" s="14">
        <v>2</v>
      </c>
      <c r="L342" s="126">
        <v>0</v>
      </c>
      <c r="M342" s="126">
        <v>0</v>
      </c>
      <c r="N342" s="6" t="s">
        <v>557</v>
      </c>
      <c r="O342" s="6" t="s">
        <v>1417</v>
      </c>
      <c r="P342" s="19">
        <v>9777291</v>
      </c>
      <c r="Q342" s="6"/>
      <c r="R342" s="19">
        <v>1776533</v>
      </c>
      <c r="S342" s="6"/>
      <c r="T342" s="14">
        <v>139568199</v>
      </c>
      <c r="U342" s="21">
        <v>45407</v>
      </c>
      <c r="V342" s="6"/>
      <c r="W342" s="6"/>
      <c r="X342" s="6"/>
      <c r="Y342" s="23"/>
      <c r="Z342" s="6"/>
      <c r="AA342" s="6"/>
      <c r="AB342" s="21">
        <f t="shared" si="35"/>
        <v>45347</v>
      </c>
      <c r="AC342" s="6"/>
      <c r="AD342" s="14" t="s">
        <v>1515</v>
      </c>
      <c r="AE342" s="6"/>
      <c r="AF342" s="6"/>
      <c r="AG342" s="6"/>
      <c r="AH342" s="6" t="s">
        <v>1517</v>
      </c>
      <c r="AI342" s="143">
        <f t="shared" si="36"/>
        <v>381.92542968750001</v>
      </c>
      <c r="AJ342" s="143">
        <f t="shared" si="37"/>
        <v>69.395820312500007</v>
      </c>
      <c r="AK342" s="143">
        <f t="shared" si="38"/>
        <v>0</v>
      </c>
      <c r="AL342" s="20">
        <f t="shared" si="39"/>
        <v>44682</v>
      </c>
      <c r="AM342" t="e">
        <f t="shared" si="40"/>
        <v>#N/A</v>
      </c>
      <c r="AN342" t="str">
        <f t="shared" si="41"/>
        <v>KAPE-IB-193852-26-04-2022-3910</v>
      </c>
    </row>
    <row r="343" spans="1:40" ht="20.100000000000001" hidden="1" customHeight="1" x14ac:dyDescent="0.25">
      <c r="A343" s="14">
        <v>340</v>
      </c>
      <c r="B343" s="35">
        <v>44652</v>
      </c>
      <c r="C343" s="6" t="s">
        <v>27</v>
      </c>
      <c r="D343" s="15">
        <v>44680</v>
      </c>
      <c r="E343" s="14" t="s">
        <v>1132</v>
      </c>
      <c r="F343" s="14" t="s">
        <v>1133</v>
      </c>
      <c r="G343" s="6">
        <v>56000</v>
      </c>
      <c r="H343" s="6" t="s">
        <v>1861</v>
      </c>
      <c r="I343" s="6"/>
      <c r="J343" s="16">
        <v>2513.1</v>
      </c>
      <c r="K343" s="14">
        <v>0.14899999999999999</v>
      </c>
      <c r="L343" s="126">
        <v>0</v>
      </c>
      <c r="M343" s="126">
        <v>0</v>
      </c>
      <c r="N343" s="6" t="s">
        <v>557</v>
      </c>
      <c r="O343" s="6" t="s">
        <v>355</v>
      </c>
      <c r="P343" s="19">
        <v>1582753</v>
      </c>
      <c r="Q343" s="6"/>
      <c r="R343" s="19">
        <v>306104</v>
      </c>
      <c r="S343" s="6"/>
      <c r="T343" s="14">
        <v>139568188</v>
      </c>
      <c r="U343" s="21">
        <v>45410</v>
      </c>
      <c r="V343" s="6"/>
      <c r="W343" s="6"/>
      <c r="X343" s="6"/>
      <c r="Y343" s="23"/>
      <c r="Z343" s="6"/>
      <c r="AA343" s="6"/>
      <c r="AB343" s="21">
        <f t="shared" si="35"/>
        <v>45350</v>
      </c>
      <c r="AC343" s="6"/>
      <c r="AD343" s="14" t="s">
        <v>1515</v>
      </c>
      <c r="AE343" s="6"/>
      <c r="AF343" s="6"/>
      <c r="AG343" s="6"/>
      <c r="AH343" s="6" t="s">
        <v>1517</v>
      </c>
      <c r="AI343" s="143">
        <f t="shared" si="36"/>
        <v>28.263446428571427</v>
      </c>
      <c r="AJ343" s="143">
        <f t="shared" si="37"/>
        <v>5.4661428571428567</v>
      </c>
      <c r="AK343" s="143">
        <f t="shared" si="38"/>
        <v>0</v>
      </c>
      <c r="AL343" s="20">
        <f t="shared" si="39"/>
        <v>44682</v>
      </c>
      <c r="AM343" t="e">
        <f t="shared" si="40"/>
        <v>#N/A</v>
      </c>
      <c r="AN343" t="str">
        <f t="shared" si="41"/>
        <v>KAPE-IB-196703-29-04-2022-2513.1</v>
      </c>
    </row>
    <row r="344" spans="1:40" ht="20.100000000000001" hidden="1" customHeight="1" x14ac:dyDescent="0.25">
      <c r="A344" s="14">
        <v>341</v>
      </c>
      <c r="B344" s="35">
        <v>44682</v>
      </c>
      <c r="C344" s="6" t="s">
        <v>960</v>
      </c>
      <c r="D344" s="15">
        <v>44680</v>
      </c>
      <c r="E344" s="14" t="s">
        <v>1132</v>
      </c>
      <c r="F344" s="14" t="s">
        <v>1133</v>
      </c>
      <c r="G344" s="6">
        <v>36131.9</v>
      </c>
      <c r="H344" s="6" t="s">
        <v>1861</v>
      </c>
      <c r="I344" s="6"/>
      <c r="J344" s="16">
        <v>5205.12</v>
      </c>
      <c r="K344" s="14">
        <v>3.6</v>
      </c>
      <c r="L344" s="126">
        <v>0</v>
      </c>
      <c r="M344" s="126">
        <v>0</v>
      </c>
      <c r="N344" s="6" t="s">
        <v>625</v>
      </c>
      <c r="O344" s="6" t="s">
        <v>1408</v>
      </c>
      <c r="P344" s="19">
        <v>24673584</v>
      </c>
      <c r="Q344" s="6"/>
      <c r="R344" s="19">
        <v>5941029</v>
      </c>
      <c r="S344" s="6"/>
      <c r="T344" s="14">
        <v>139568195</v>
      </c>
      <c r="U344" s="21">
        <v>45410</v>
      </c>
      <c r="V344" s="6"/>
      <c r="W344" s="6"/>
      <c r="X344" s="6"/>
      <c r="Y344" s="23"/>
      <c r="Z344" s="6"/>
      <c r="AA344" s="6"/>
      <c r="AB344" s="21">
        <f t="shared" si="35"/>
        <v>45350</v>
      </c>
      <c r="AC344" s="6"/>
      <c r="AD344" s="14" t="s">
        <v>1515</v>
      </c>
      <c r="AE344" s="6"/>
      <c r="AF344" s="6"/>
      <c r="AG344" s="6"/>
      <c r="AH344" s="6" t="s">
        <v>1513</v>
      </c>
      <c r="AI344" s="143">
        <f t="shared" si="36"/>
        <v>682.87535391164033</v>
      </c>
      <c r="AJ344" s="143">
        <f t="shared" si="37"/>
        <v>164.42614421051758</v>
      </c>
      <c r="AK344" s="143">
        <f t="shared" si="38"/>
        <v>0</v>
      </c>
      <c r="AL344" s="20">
        <f t="shared" si="39"/>
        <v>44712</v>
      </c>
      <c r="AM344" t="e">
        <f t="shared" si="40"/>
        <v>#N/A</v>
      </c>
      <c r="AN344" t="str">
        <f t="shared" si="41"/>
        <v>KAPE-IB-196874-29-04-2022-5205.12</v>
      </c>
    </row>
    <row r="345" spans="1:40" ht="20.100000000000001" hidden="1" customHeight="1" x14ac:dyDescent="0.25">
      <c r="A345" s="14">
        <v>342</v>
      </c>
      <c r="B345" s="35">
        <v>44682</v>
      </c>
      <c r="C345" s="6" t="s">
        <v>961</v>
      </c>
      <c r="D345" s="15">
        <v>44687</v>
      </c>
      <c r="E345" s="14" t="s">
        <v>1132</v>
      </c>
      <c r="F345" s="14" t="s">
        <v>1133</v>
      </c>
      <c r="G345" s="6">
        <v>1350</v>
      </c>
      <c r="H345" s="6" t="s">
        <v>1861</v>
      </c>
      <c r="I345" s="6"/>
      <c r="J345" s="16">
        <v>5407.52</v>
      </c>
      <c r="K345" s="14">
        <v>20.1037</v>
      </c>
      <c r="L345" s="126">
        <v>0</v>
      </c>
      <c r="M345" s="126">
        <v>0</v>
      </c>
      <c r="N345" s="6" t="s">
        <v>1951</v>
      </c>
      <c r="O345" s="6" t="s">
        <v>1418</v>
      </c>
      <c r="P345" s="19">
        <v>5152273</v>
      </c>
      <c r="Q345" s="6"/>
      <c r="R345" s="19">
        <v>1910319</v>
      </c>
      <c r="S345" s="6"/>
      <c r="T345" s="14">
        <v>139568219</v>
      </c>
      <c r="U345" s="21">
        <v>45417</v>
      </c>
      <c r="V345" s="6"/>
      <c r="W345" s="6"/>
      <c r="X345" s="6"/>
      <c r="Y345" s="23"/>
      <c r="Z345" s="6"/>
      <c r="AA345" s="6"/>
      <c r="AB345" s="21">
        <f t="shared" si="35"/>
        <v>45357</v>
      </c>
      <c r="AC345" s="6"/>
      <c r="AD345" s="14" t="s">
        <v>1515</v>
      </c>
      <c r="AE345" s="6"/>
      <c r="AF345" s="6"/>
      <c r="AG345" s="6"/>
      <c r="AH345" s="6" t="s">
        <v>1516</v>
      </c>
      <c r="AI345" s="143">
        <f t="shared" si="36"/>
        <v>3816.4985185185187</v>
      </c>
      <c r="AJ345" s="143">
        <f t="shared" si="37"/>
        <v>1415.0511111111111</v>
      </c>
      <c r="AK345" s="143">
        <f t="shared" si="38"/>
        <v>0</v>
      </c>
      <c r="AL345" s="20">
        <f t="shared" si="39"/>
        <v>44712</v>
      </c>
      <c r="AM345" t="e">
        <f t="shared" si="40"/>
        <v>#N/A</v>
      </c>
      <c r="AN345" t="str">
        <f t="shared" si="41"/>
        <v>KPAF-IB-56483-06-05-2022-5407.52</v>
      </c>
    </row>
    <row r="346" spans="1:40" ht="20.100000000000001" hidden="1" customHeight="1" x14ac:dyDescent="0.25">
      <c r="A346" s="14">
        <v>343</v>
      </c>
      <c r="B346" s="35">
        <v>44682</v>
      </c>
      <c r="C346" s="6" t="s">
        <v>962</v>
      </c>
      <c r="D346" s="15">
        <v>44690</v>
      </c>
      <c r="E346" s="14" t="s">
        <v>1132</v>
      </c>
      <c r="F346" s="14" t="s">
        <v>1133</v>
      </c>
      <c r="G346" s="6">
        <v>18566.400000000001</v>
      </c>
      <c r="H346" s="6" t="s">
        <v>1861</v>
      </c>
      <c r="I346" s="6"/>
      <c r="J346" s="16">
        <v>5205.12</v>
      </c>
      <c r="K346" s="14">
        <v>3.6</v>
      </c>
      <c r="L346" s="126">
        <v>0</v>
      </c>
      <c r="M346" s="126">
        <v>0</v>
      </c>
      <c r="N346" s="6" t="s">
        <v>625</v>
      </c>
      <c r="O346" s="6" t="s">
        <v>1408</v>
      </c>
      <c r="P346" s="19">
        <v>12681946</v>
      </c>
      <c r="Q346" s="6"/>
      <c r="R346" s="19">
        <v>3053622</v>
      </c>
      <c r="S346" s="6"/>
      <c r="T346" s="14">
        <v>139568226</v>
      </c>
      <c r="U346" s="21">
        <v>45421</v>
      </c>
      <c r="V346" s="6"/>
      <c r="W346" s="6"/>
      <c r="X346" s="6"/>
      <c r="Y346" s="23"/>
      <c r="Z346" s="6"/>
      <c r="AA346" s="6"/>
      <c r="AB346" s="21">
        <f t="shared" si="35"/>
        <v>45361</v>
      </c>
      <c r="AC346" s="6"/>
      <c r="AD346" s="14" t="s">
        <v>1515</v>
      </c>
      <c r="AE346" s="6"/>
      <c r="AF346" s="6"/>
      <c r="AG346" s="6"/>
      <c r="AH346" s="6" t="s">
        <v>1513</v>
      </c>
      <c r="AI346" s="143">
        <f t="shared" si="36"/>
        <v>683.05896673560835</v>
      </c>
      <c r="AJ346" s="143">
        <f t="shared" si="37"/>
        <v>164.47033350568768</v>
      </c>
      <c r="AK346" s="143">
        <f t="shared" si="38"/>
        <v>0</v>
      </c>
      <c r="AL346" s="20">
        <f t="shared" si="39"/>
        <v>44712</v>
      </c>
      <c r="AM346" t="e">
        <f t="shared" si="40"/>
        <v>#N/A</v>
      </c>
      <c r="AN346" t="str">
        <f t="shared" si="41"/>
        <v>KAPE-IB-199558-09-05-2022-5205.12</v>
      </c>
    </row>
    <row r="347" spans="1:40" ht="20.100000000000001" hidden="1" customHeight="1" x14ac:dyDescent="0.25">
      <c r="A347" s="14">
        <v>344</v>
      </c>
      <c r="B347" s="35">
        <v>44682</v>
      </c>
      <c r="C347" s="6" t="s">
        <v>963</v>
      </c>
      <c r="D347" s="15">
        <v>44690</v>
      </c>
      <c r="E347" s="14" t="s">
        <v>1132</v>
      </c>
      <c r="F347" s="14" t="s">
        <v>1133</v>
      </c>
      <c r="G347" s="6">
        <v>43908.480000000003</v>
      </c>
      <c r="H347" s="6" t="s">
        <v>1861</v>
      </c>
      <c r="I347" s="6"/>
      <c r="J347" s="16">
        <v>5205.12</v>
      </c>
      <c r="K347" s="14">
        <v>3.2</v>
      </c>
      <c r="L347" s="126">
        <v>0</v>
      </c>
      <c r="M347" s="126">
        <v>0</v>
      </c>
      <c r="N347" s="6" t="s">
        <v>625</v>
      </c>
      <c r="O347" s="6" t="s">
        <v>1390</v>
      </c>
      <c r="P347" s="19">
        <v>26659627</v>
      </c>
      <c r="Q347" s="6"/>
      <c r="R347" s="19">
        <v>6419238</v>
      </c>
      <c r="S347" s="6"/>
      <c r="T347" s="14">
        <v>139568228</v>
      </c>
      <c r="U347" s="21">
        <v>45419</v>
      </c>
      <c r="V347" s="6"/>
      <c r="W347" s="6"/>
      <c r="X347" s="6"/>
      <c r="Y347" s="23"/>
      <c r="Z347" s="6"/>
      <c r="AA347" s="6"/>
      <c r="AB347" s="21">
        <f t="shared" si="35"/>
        <v>45359</v>
      </c>
      <c r="AC347" s="6"/>
      <c r="AD347" s="14" t="s">
        <v>1515</v>
      </c>
      <c r="AE347" s="6"/>
      <c r="AF347" s="6"/>
      <c r="AG347" s="6"/>
      <c r="AH347" s="6" t="s">
        <v>1513</v>
      </c>
      <c r="AI347" s="143">
        <f t="shared" si="36"/>
        <v>607.16351374495309</v>
      </c>
      <c r="AJ347" s="143">
        <f t="shared" si="37"/>
        <v>146.19586011631466</v>
      </c>
      <c r="AK347" s="143">
        <f t="shared" si="38"/>
        <v>0</v>
      </c>
      <c r="AL347" s="20">
        <f t="shared" si="39"/>
        <v>44712</v>
      </c>
      <c r="AM347" t="e">
        <f t="shared" si="40"/>
        <v>#N/A</v>
      </c>
      <c r="AN347" t="str">
        <f t="shared" si="41"/>
        <v>KAPE-IB-199160-09-05-2022-5205.12</v>
      </c>
    </row>
    <row r="348" spans="1:40" ht="20.100000000000001" hidden="1" customHeight="1" x14ac:dyDescent="0.25">
      <c r="A348" s="14">
        <v>345</v>
      </c>
      <c r="B348" s="35">
        <v>44682</v>
      </c>
      <c r="C348" s="6" t="s">
        <v>19</v>
      </c>
      <c r="D348" s="15">
        <v>44691</v>
      </c>
      <c r="E348" s="14" t="s">
        <v>1132</v>
      </c>
      <c r="F348" s="14" t="s">
        <v>1133</v>
      </c>
      <c r="G348" s="6">
        <v>17808</v>
      </c>
      <c r="H348" s="6" t="s">
        <v>1861</v>
      </c>
      <c r="I348" s="6"/>
      <c r="J348" s="16">
        <v>5407.52</v>
      </c>
      <c r="K348" s="14">
        <v>7.3487999999999998</v>
      </c>
      <c r="L348" s="126">
        <v>0</v>
      </c>
      <c r="M348" s="126">
        <v>0</v>
      </c>
      <c r="N348" s="6" t="s">
        <v>1378</v>
      </c>
      <c r="O348" s="6" t="s">
        <v>1419</v>
      </c>
      <c r="P348" s="19">
        <v>24977451</v>
      </c>
      <c r="Q348" s="6"/>
      <c r="R348" s="19">
        <v>9260939</v>
      </c>
      <c r="S348" s="6"/>
      <c r="T348" s="14">
        <v>139568225</v>
      </c>
      <c r="U348" s="21">
        <v>45420</v>
      </c>
      <c r="V348" s="6"/>
      <c r="W348" s="6"/>
      <c r="X348" s="6"/>
      <c r="Y348" s="23"/>
      <c r="Z348" s="6"/>
      <c r="AA348" s="6"/>
      <c r="AB348" s="21">
        <f t="shared" si="35"/>
        <v>45360</v>
      </c>
      <c r="AC348" s="6"/>
      <c r="AD348" s="14" t="s">
        <v>1515</v>
      </c>
      <c r="AE348" s="6"/>
      <c r="AF348" s="6"/>
      <c r="AG348" s="6"/>
      <c r="AH348" s="6" t="s">
        <v>1516</v>
      </c>
      <c r="AI348" s="143">
        <f t="shared" si="36"/>
        <v>1402.5972035040431</v>
      </c>
      <c r="AJ348" s="143">
        <f t="shared" si="37"/>
        <v>520.04374438454624</v>
      </c>
      <c r="AK348" s="143">
        <f t="shared" si="38"/>
        <v>0</v>
      </c>
      <c r="AL348" s="20">
        <f t="shared" si="39"/>
        <v>44712</v>
      </c>
      <c r="AM348" t="e">
        <f t="shared" si="40"/>
        <v>#N/A</v>
      </c>
      <c r="AN348" t="str">
        <f t="shared" si="41"/>
        <v>KAPW-IB-164566-10-05-2022-5407.52</v>
      </c>
    </row>
    <row r="349" spans="1:40" ht="20.100000000000001" hidden="1" customHeight="1" x14ac:dyDescent="0.25">
      <c r="A349" s="14">
        <v>346</v>
      </c>
      <c r="B349" s="35">
        <v>44682</v>
      </c>
      <c r="C349" s="6" t="s">
        <v>964</v>
      </c>
      <c r="D349" s="15">
        <v>44693</v>
      </c>
      <c r="E349" s="14" t="s">
        <v>1132</v>
      </c>
      <c r="F349" s="14" t="s">
        <v>1133</v>
      </c>
      <c r="G349" s="6">
        <v>21770</v>
      </c>
      <c r="H349" s="6" t="s">
        <v>1861</v>
      </c>
      <c r="I349" s="6"/>
      <c r="J349" s="16">
        <v>3809.9189999999999</v>
      </c>
      <c r="K349" s="14" t="s">
        <v>1190</v>
      </c>
      <c r="L349" s="126">
        <v>0</v>
      </c>
      <c r="M349" s="126">
        <v>0</v>
      </c>
      <c r="N349" s="6" t="s">
        <v>557</v>
      </c>
      <c r="O349" s="6" t="s">
        <v>1420</v>
      </c>
      <c r="P349" s="19">
        <v>12535507</v>
      </c>
      <c r="Q349" s="6"/>
      <c r="R349" s="19">
        <v>4647816</v>
      </c>
      <c r="S349" s="6"/>
      <c r="T349" s="14">
        <v>139568196</v>
      </c>
      <c r="U349" s="21">
        <v>45409</v>
      </c>
      <c r="V349" s="6"/>
      <c r="W349" s="6"/>
      <c r="X349" s="6"/>
      <c r="Y349" s="23"/>
      <c r="Z349" s="6"/>
      <c r="AA349" s="6"/>
      <c r="AB349" s="21">
        <f t="shared" si="35"/>
        <v>45349</v>
      </c>
      <c r="AC349" s="6"/>
      <c r="AD349" s="14" t="s">
        <v>1515</v>
      </c>
      <c r="AE349" s="6"/>
      <c r="AF349" s="6"/>
      <c r="AG349" s="6"/>
      <c r="AH349" s="6" t="s">
        <v>1517</v>
      </c>
      <c r="AI349" s="143">
        <f t="shared" si="36"/>
        <v>575.81566375746445</v>
      </c>
      <c r="AJ349" s="143">
        <f t="shared" si="37"/>
        <v>213.49637115296278</v>
      </c>
      <c r="AK349" s="143">
        <f t="shared" si="38"/>
        <v>0</v>
      </c>
      <c r="AL349" s="20">
        <f t="shared" si="39"/>
        <v>44712</v>
      </c>
      <c r="AM349" t="e">
        <f t="shared" si="40"/>
        <v>#N/A</v>
      </c>
      <c r="AN349" t="str">
        <f t="shared" si="41"/>
        <v>KAPE-IB-203232-12-05-2022-3809.919</v>
      </c>
    </row>
    <row r="350" spans="1:40" ht="20.100000000000001" hidden="1" customHeight="1" x14ac:dyDescent="0.25">
      <c r="A350" s="14">
        <v>347</v>
      </c>
      <c r="B350" s="35">
        <v>44682</v>
      </c>
      <c r="C350" s="6" t="s">
        <v>965</v>
      </c>
      <c r="D350" s="15">
        <v>44692</v>
      </c>
      <c r="E350" s="14" t="s">
        <v>1132</v>
      </c>
      <c r="F350" s="14" t="s">
        <v>1133</v>
      </c>
      <c r="G350" s="6">
        <v>25600</v>
      </c>
      <c r="H350" s="6" t="s">
        <v>1861</v>
      </c>
      <c r="I350" s="6"/>
      <c r="J350" s="16">
        <v>3910</v>
      </c>
      <c r="K350" s="14">
        <v>2</v>
      </c>
      <c r="L350" s="126">
        <v>0</v>
      </c>
      <c r="M350" s="126">
        <v>0</v>
      </c>
      <c r="N350" s="6" t="s">
        <v>557</v>
      </c>
      <c r="O350" s="6" t="s">
        <v>1421</v>
      </c>
      <c r="P350" s="19">
        <v>9816463</v>
      </c>
      <c r="Q350" s="6"/>
      <c r="R350" s="19">
        <v>1783652</v>
      </c>
      <c r="S350" s="6"/>
      <c r="T350" s="14">
        <v>139568240</v>
      </c>
      <c r="U350" s="21">
        <v>45421</v>
      </c>
      <c r="V350" s="6"/>
      <c r="W350" s="6"/>
      <c r="X350" s="6"/>
      <c r="Y350" s="23"/>
      <c r="Z350" s="6"/>
      <c r="AA350" s="6"/>
      <c r="AB350" s="21">
        <f t="shared" si="35"/>
        <v>45361</v>
      </c>
      <c r="AC350" s="6"/>
      <c r="AD350" s="14" t="s">
        <v>1515</v>
      </c>
      <c r="AE350" s="6"/>
      <c r="AF350" s="6"/>
      <c r="AG350" s="6"/>
      <c r="AH350" s="6" t="s">
        <v>1517</v>
      </c>
      <c r="AI350" s="143">
        <f t="shared" si="36"/>
        <v>383.45558593750002</v>
      </c>
      <c r="AJ350" s="143">
        <f t="shared" si="37"/>
        <v>69.673906250000002</v>
      </c>
      <c r="AK350" s="143">
        <f t="shared" si="38"/>
        <v>0</v>
      </c>
      <c r="AL350" s="20">
        <f t="shared" si="39"/>
        <v>44712</v>
      </c>
      <c r="AM350" t="e">
        <f t="shared" si="40"/>
        <v>#N/A</v>
      </c>
      <c r="AN350" t="str">
        <f t="shared" si="41"/>
        <v>KAPE-IB-202132-11-05-2022-3910</v>
      </c>
    </row>
    <row r="351" spans="1:40" ht="20.100000000000001" hidden="1" customHeight="1" x14ac:dyDescent="0.25">
      <c r="A351" s="14">
        <v>348</v>
      </c>
      <c r="B351" s="35">
        <v>44682</v>
      </c>
      <c r="C351" s="6" t="s">
        <v>966</v>
      </c>
      <c r="D351" s="15">
        <v>44679</v>
      </c>
      <c r="E351" s="14" t="s">
        <v>1132</v>
      </c>
      <c r="F351" s="14" t="s">
        <v>1133</v>
      </c>
      <c r="G351" s="6">
        <v>2310</v>
      </c>
      <c r="H351" s="6" t="s">
        <v>1861</v>
      </c>
      <c r="I351" s="6"/>
      <c r="J351" s="16">
        <v>3204.16</v>
      </c>
      <c r="K351" s="14" t="s">
        <v>1191</v>
      </c>
      <c r="L351" s="126">
        <v>0</v>
      </c>
      <c r="M351" s="126">
        <v>0</v>
      </c>
      <c r="N351" s="6" t="s">
        <v>412</v>
      </c>
      <c r="O351" s="6" t="s">
        <v>1422</v>
      </c>
      <c r="P351" s="19">
        <v>2205371</v>
      </c>
      <c r="Q351" s="6"/>
      <c r="R351" s="19">
        <v>817689</v>
      </c>
      <c r="S351" s="6"/>
      <c r="T351" s="14">
        <v>139568187</v>
      </c>
      <c r="U351" s="21">
        <v>45405</v>
      </c>
      <c r="V351" s="6"/>
      <c r="W351" s="6"/>
      <c r="X351" s="6"/>
      <c r="Y351" s="23"/>
      <c r="Z351" s="6"/>
      <c r="AA351" s="6"/>
      <c r="AB351" s="21">
        <f t="shared" si="35"/>
        <v>45345</v>
      </c>
      <c r="AC351" s="6"/>
      <c r="AD351" s="14" t="s">
        <v>1515</v>
      </c>
      <c r="AE351" s="6"/>
      <c r="AF351" s="6"/>
      <c r="AG351" s="6"/>
      <c r="AH351" s="6" t="s">
        <v>434</v>
      </c>
      <c r="AI351" s="143">
        <f t="shared" si="36"/>
        <v>954.70606060606065</v>
      </c>
      <c r="AJ351" s="143">
        <f t="shared" si="37"/>
        <v>353.97792207792207</v>
      </c>
      <c r="AK351" s="143">
        <f t="shared" si="38"/>
        <v>0</v>
      </c>
      <c r="AL351" s="20">
        <f t="shared" si="39"/>
        <v>44712</v>
      </c>
      <c r="AM351" t="e">
        <f t="shared" si="40"/>
        <v>#N/A</v>
      </c>
      <c r="AN351" t="str">
        <f t="shared" si="41"/>
        <v>KAPE-IB-195567-28-04-2022-3204.16</v>
      </c>
    </row>
    <row r="352" spans="1:40" ht="20.100000000000001" hidden="1" customHeight="1" x14ac:dyDescent="0.25">
      <c r="A352" s="14">
        <v>349</v>
      </c>
      <c r="B352" s="35">
        <v>44682</v>
      </c>
      <c r="C352" s="6" t="s">
        <v>967</v>
      </c>
      <c r="D352" s="15">
        <v>44692</v>
      </c>
      <c r="E352" s="14" t="s">
        <v>1132</v>
      </c>
      <c r="F352" s="14" t="s">
        <v>1133</v>
      </c>
      <c r="G352" s="6">
        <v>18200</v>
      </c>
      <c r="H352" s="6" t="s">
        <v>1861</v>
      </c>
      <c r="I352" s="6"/>
      <c r="J352" s="16">
        <v>3906.9029999999998</v>
      </c>
      <c r="K352" s="14">
        <v>2.75</v>
      </c>
      <c r="L352" s="126">
        <v>0</v>
      </c>
      <c r="M352" s="126">
        <v>0</v>
      </c>
      <c r="N352" s="6" t="s">
        <v>557</v>
      </c>
      <c r="O352" s="6" t="s">
        <v>1423</v>
      </c>
      <c r="P352" s="19">
        <v>9595976</v>
      </c>
      <c r="Q352" s="6"/>
      <c r="R352" s="19">
        <v>2083775</v>
      </c>
      <c r="S352" s="6"/>
      <c r="T352" s="14">
        <v>139567245</v>
      </c>
      <c r="U352" s="21">
        <v>45423</v>
      </c>
      <c r="V352" s="6"/>
      <c r="W352" s="6"/>
      <c r="X352" s="6"/>
      <c r="Y352" s="23"/>
      <c r="Z352" s="6"/>
      <c r="AA352" s="6"/>
      <c r="AB352" s="21">
        <f t="shared" si="35"/>
        <v>45363</v>
      </c>
      <c r="AC352" s="6"/>
      <c r="AD352" s="14" t="s">
        <v>1515</v>
      </c>
      <c r="AE352" s="6"/>
      <c r="AF352" s="6"/>
      <c r="AG352" s="6"/>
      <c r="AH352" s="6" t="s">
        <v>1517</v>
      </c>
      <c r="AI352" s="143">
        <f t="shared" si="36"/>
        <v>527.25142857142862</v>
      </c>
      <c r="AJ352" s="143">
        <f t="shared" si="37"/>
        <v>114.49313186813187</v>
      </c>
      <c r="AK352" s="143">
        <f t="shared" si="38"/>
        <v>0</v>
      </c>
      <c r="AL352" s="20">
        <f t="shared" si="39"/>
        <v>44712</v>
      </c>
      <c r="AM352" t="e">
        <f t="shared" si="40"/>
        <v>#N/A</v>
      </c>
      <c r="AN352" t="str">
        <f t="shared" si="41"/>
        <v>KAPW-IB-165948-11-05-2022-3906.903</v>
      </c>
    </row>
    <row r="353" spans="1:43" ht="20.100000000000001" hidden="1" customHeight="1" x14ac:dyDescent="0.25">
      <c r="A353" s="14">
        <v>350</v>
      </c>
      <c r="B353" s="35">
        <v>44682</v>
      </c>
      <c r="C353" s="6" t="s">
        <v>626</v>
      </c>
      <c r="D353" s="15">
        <v>44692</v>
      </c>
      <c r="E353" s="14" t="s">
        <v>1132</v>
      </c>
      <c r="F353" s="14" t="s">
        <v>1133</v>
      </c>
      <c r="G353" s="6">
        <v>62950</v>
      </c>
      <c r="H353" s="6" t="s">
        <v>1861</v>
      </c>
      <c r="I353" s="6"/>
      <c r="J353" s="16">
        <v>5205.1099999999997</v>
      </c>
      <c r="K353" s="14">
        <v>2.74</v>
      </c>
      <c r="L353" s="126">
        <v>0</v>
      </c>
      <c r="M353" s="126">
        <v>0</v>
      </c>
      <c r="N353" s="6" t="s">
        <v>625</v>
      </c>
      <c r="O353" s="6" t="s">
        <v>627</v>
      </c>
      <c r="P353" s="19">
        <v>33069785</v>
      </c>
      <c r="Q353" s="6"/>
      <c r="R353" s="19">
        <v>7962708</v>
      </c>
      <c r="S353" s="6"/>
      <c r="T353" s="14">
        <v>139568246</v>
      </c>
      <c r="U353" s="21">
        <v>45422</v>
      </c>
      <c r="V353" s="6"/>
      <c r="W353" s="6"/>
      <c r="X353" s="6"/>
      <c r="Y353" s="23"/>
      <c r="Z353" s="6"/>
      <c r="AA353" s="6"/>
      <c r="AB353" s="21">
        <f t="shared" si="35"/>
        <v>45362</v>
      </c>
      <c r="AC353" s="6"/>
      <c r="AD353" s="14" t="s">
        <v>1515</v>
      </c>
      <c r="AE353" s="6"/>
      <c r="AF353" s="6"/>
      <c r="AG353" s="6"/>
      <c r="AH353" s="6" t="s">
        <v>1513</v>
      </c>
      <c r="AI353" s="143">
        <f t="shared" si="36"/>
        <v>525.33415409054805</v>
      </c>
      <c r="AJ353" s="143">
        <f t="shared" si="37"/>
        <v>126.49258141382049</v>
      </c>
      <c r="AK353" s="143">
        <f t="shared" si="38"/>
        <v>0</v>
      </c>
      <c r="AL353" s="20">
        <f t="shared" si="39"/>
        <v>44712</v>
      </c>
      <c r="AM353" t="e">
        <f t="shared" si="40"/>
        <v>#N/A</v>
      </c>
      <c r="AN353" t="str">
        <f t="shared" si="41"/>
        <v>KAPW-IB-165902-11-05-2022-5205.11</v>
      </c>
    </row>
    <row r="354" spans="1:43" ht="20.100000000000001" hidden="1" customHeight="1" x14ac:dyDescent="0.25">
      <c r="A354" s="14">
        <v>351</v>
      </c>
      <c r="B354" s="35">
        <v>44682</v>
      </c>
      <c r="C354" s="6" t="s">
        <v>968</v>
      </c>
      <c r="D354" s="15">
        <v>44699</v>
      </c>
      <c r="E354" s="14" t="s">
        <v>1132</v>
      </c>
      <c r="F354" s="14" t="s">
        <v>1133</v>
      </c>
      <c r="G354" s="6">
        <v>360</v>
      </c>
      <c r="H354" s="6" t="s">
        <v>1861</v>
      </c>
      <c r="I354" s="6"/>
      <c r="J354" s="16">
        <v>3204.1509999999998</v>
      </c>
      <c r="K354" s="14">
        <v>72.138900000000007</v>
      </c>
      <c r="L354" s="126">
        <v>0</v>
      </c>
      <c r="M354" s="126">
        <v>0</v>
      </c>
      <c r="N354" s="6" t="s">
        <v>412</v>
      </c>
      <c r="O354" s="6" t="s">
        <v>1424</v>
      </c>
      <c r="P354" s="19">
        <v>5155343</v>
      </c>
      <c r="Q354" s="6"/>
      <c r="R354" s="19">
        <v>1119488</v>
      </c>
      <c r="S354" s="6"/>
      <c r="T354" s="14">
        <v>139568268</v>
      </c>
      <c r="U354" s="21">
        <v>45429</v>
      </c>
      <c r="V354" s="6"/>
      <c r="W354" s="6"/>
      <c r="X354" s="6"/>
      <c r="Y354" s="23"/>
      <c r="Z354" s="6"/>
      <c r="AA354" s="6"/>
      <c r="AB354" s="21">
        <f t="shared" si="35"/>
        <v>45369</v>
      </c>
      <c r="AC354" s="6"/>
      <c r="AD354" s="14" t="s">
        <v>1515</v>
      </c>
      <c r="AE354" s="6"/>
      <c r="AF354" s="6"/>
      <c r="AG354" s="6"/>
      <c r="AH354" s="6" t="s">
        <v>434</v>
      </c>
      <c r="AI354" s="143">
        <f t="shared" si="36"/>
        <v>14320.397222222222</v>
      </c>
      <c r="AJ354" s="143">
        <f t="shared" si="37"/>
        <v>3109.6888888888889</v>
      </c>
      <c r="AK354" s="143">
        <f t="shared" si="38"/>
        <v>0</v>
      </c>
      <c r="AL354" s="20">
        <f t="shared" si="39"/>
        <v>44712</v>
      </c>
      <c r="AM354" t="e">
        <f t="shared" si="40"/>
        <v>#N/A</v>
      </c>
      <c r="AN354" t="str">
        <f t="shared" si="41"/>
        <v>KAPW-IB-170426-18-05-2022-3204.151</v>
      </c>
    </row>
    <row r="355" spans="1:43" ht="20.100000000000001" hidden="1" customHeight="1" x14ac:dyDescent="0.25">
      <c r="A355" s="14">
        <v>352</v>
      </c>
      <c r="B355" s="35">
        <v>44682</v>
      </c>
      <c r="C355" s="6" t="s">
        <v>969</v>
      </c>
      <c r="D355" s="15">
        <v>44699</v>
      </c>
      <c r="E355" s="14" t="s">
        <v>1132</v>
      </c>
      <c r="F355" s="14" t="s">
        <v>1133</v>
      </c>
      <c r="G355" s="6">
        <v>125</v>
      </c>
      <c r="H355" s="6" t="s">
        <v>1861</v>
      </c>
      <c r="I355" s="6"/>
      <c r="J355" s="16">
        <v>3204.1509999999998</v>
      </c>
      <c r="K355" s="14">
        <v>58.2</v>
      </c>
      <c r="L355" s="126">
        <v>0</v>
      </c>
      <c r="M355" s="126">
        <v>0</v>
      </c>
      <c r="N355" s="6" t="s">
        <v>412</v>
      </c>
      <c r="O355" s="6" t="s">
        <v>1424</v>
      </c>
      <c r="P355" s="19">
        <v>1444171</v>
      </c>
      <c r="Q355" s="6"/>
      <c r="R355" s="19">
        <v>313603</v>
      </c>
      <c r="S355" s="6"/>
      <c r="T355" s="14">
        <v>139568267</v>
      </c>
      <c r="U355" s="21">
        <v>45429</v>
      </c>
      <c r="V355" s="6"/>
      <c r="W355" s="6"/>
      <c r="X355" s="6"/>
      <c r="Y355" s="23"/>
      <c r="Z355" s="6"/>
      <c r="AA355" s="6"/>
      <c r="AB355" s="21">
        <f t="shared" si="35"/>
        <v>45369</v>
      </c>
      <c r="AC355" s="6"/>
      <c r="AD355" s="14" t="s">
        <v>1515</v>
      </c>
      <c r="AE355" s="6"/>
      <c r="AF355" s="6"/>
      <c r="AG355" s="6"/>
      <c r="AH355" s="6" t="s">
        <v>434</v>
      </c>
      <c r="AI355" s="143">
        <f t="shared" si="36"/>
        <v>11553.368</v>
      </c>
      <c r="AJ355" s="143">
        <f t="shared" si="37"/>
        <v>2508.8240000000001</v>
      </c>
      <c r="AK355" s="143">
        <f t="shared" si="38"/>
        <v>0</v>
      </c>
      <c r="AL355" s="20">
        <f t="shared" si="39"/>
        <v>44712</v>
      </c>
      <c r="AM355" t="e">
        <f t="shared" si="40"/>
        <v>#N/A</v>
      </c>
      <c r="AN355" t="str">
        <f t="shared" si="41"/>
        <v>KAPE-IB-207742-18-05-2022-3204.151</v>
      </c>
    </row>
    <row r="356" spans="1:43" ht="20.100000000000001" hidden="1" customHeight="1" x14ac:dyDescent="0.25">
      <c r="A356" s="14">
        <v>353</v>
      </c>
      <c r="B356" s="35">
        <v>44682</v>
      </c>
      <c r="C356" s="6" t="s">
        <v>970</v>
      </c>
      <c r="D356" s="15">
        <v>44704</v>
      </c>
      <c r="E356" s="14" t="s">
        <v>1132</v>
      </c>
      <c r="F356" s="14" t="s">
        <v>1133</v>
      </c>
      <c r="G356" s="6">
        <v>18528</v>
      </c>
      <c r="H356" s="6" t="s">
        <v>1861</v>
      </c>
      <c r="I356" s="6"/>
      <c r="J356" s="16">
        <v>5205.12</v>
      </c>
      <c r="K356" s="14">
        <v>3.6</v>
      </c>
      <c r="L356" s="126">
        <v>0</v>
      </c>
      <c r="M356" s="126">
        <v>0</v>
      </c>
      <c r="N356" s="6" t="s">
        <v>625</v>
      </c>
      <c r="O356" s="6" t="s">
        <v>1408</v>
      </c>
      <c r="P356" s="19">
        <v>13638916</v>
      </c>
      <c r="Q356" s="6"/>
      <c r="R356" s="19">
        <v>3284047</v>
      </c>
      <c r="S356" s="6"/>
      <c r="T356" s="14">
        <v>139575793</v>
      </c>
      <c r="U356" s="21">
        <v>45433</v>
      </c>
      <c r="V356" s="6"/>
      <c r="W356" s="6"/>
      <c r="X356" s="6"/>
      <c r="Y356" s="23"/>
      <c r="Z356" s="6"/>
      <c r="AA356" s="6"/>
      <c r="AB356" s="21">
        <f t="shared" si="35"/>
        <v>45373</v>
      </c>
      <c r="AC356" s="6"/>
      <c r="AD356" s="14" t="s">
        <v>1515</v>
      </c>
      <c r="AE356" s="6"/>
      <c r="AF356" s="6"/>
      <c r="AG356" s="6"/>
      <c r="AH356" s="6" t="s">
        <v>1513</v>
      </c>
      <c r="AI356" s="143">
        <f t="shared" si="36"/>
        <v>736.12456822107083</v>
      </c>
      <c r="AJ356" s="143">
        <f t="shared" si="37"/>
        <v>177.24778713298792</v>
      </c>
      <c r="AK356" s="143">
        <f t="shared" si="38"/>
        <v>0</v>
      </c>
      <c r="AL356" s="20">
        <f t="shared" si="39"/>
        <v>44712</v>
      </c>
      <c r="AM356" t="e">
        <f t="shared" si="40"/>
        <v>#N/A</v>
      </c>
      <c r="AN356" t="str">
        <f t="shared" si="41"/>
        <v>KAPE-IB-209585-23-05-2022-5205.12</v>
      </c>
    </row>
    <row r="357" spans="1:43" ht="20.100000000000001" hidden="1" customHeight="1" x14ac:dyDescent="0.25">
      <c r="A357" s="14">
        <v>354</v>
      </c>
      <c r="B357" s="35">
        <v>44682</v>
      </c>
      <c r="C357" s="6" t="s">
        <v>971</v>
      </c>
      <c r="D357" s="15">
        <v>44704</v>
      </c>
      <c r="E357" s="14" t="s">
        <v>1132</v>
      </c>
      <c r="F357" s="14" t="s">
        <v>1133</v>
      </c>
      <c r="G357" s="6">
        <v>18461.2</v>
      </c>
      <c r="H357" s="6" t="s">
        <v>1861</v>
      </c>
      <c r="I357" s="6"/>
      <c r="J357" s="16">
        <v>5205.12</v>
      </c>
      <c r="K357" s="14">
        <v>3.6</v>
      </c>
      <c r="L357" s="126">
        <v>0</v>
      </c>
      <c r="M357" s="126">
        <v>0</v>
      </c>
      <c r="N357" s="6" t="s">
        <v>625</v>
      </c>
      <c r="O357" s="6" t="s">
        <v>1408</v>
      </c>
      <c r="P357" s="19">
        <v>13589743</v>
      </c>
      <c r="Q357" s="6"/>
      <c r="R357" s="19">
        <v>3272206</v>
      </c>
      <c r="S357" s="6"/>
      <c r="T357" s="14">
        <v>139575791</v>
      </c>
      <c r="U357" s="21">
        <v>45433</v>
      </c>
      <c r="V357" s="6"/>
      <c r="W357" s="6"/>
      <c r="X357" s="6"/>
      <c r="Y357" s="23"/>
      <c r="Z357" s="6"/>
      <c r="AA357" s="6"/>
      <c r="AB357" s="21">
        <f t="shared" si="35"/>
        <v>45373</v>
      </c>
      <c r="AC357" s="6"/>
      <c r="AD357" s="14" t="s">
        <v>1515</v>
      </c>
      <c r="AE357" s="6"/>
      <c r="AF357" s="6"/>
      <c r="AG357" s="6"/>
      <c r="AH357" s="6" t="s">
        <v>1513</v>
      </c>
      <c r="AI357" s="143">
        <f t="shared" si="36"/>
        <v>736.12457478387103</v>
      </c>
      <c r="AJ357" s="143">
        <f t="shared" si="37"/>
        <v>177.24774120858882</v>
      </c>
      <c r="AK357" s="143">
        <f t="shared" si="38"/>
        <v>0</v>
      </c>
      <c r="AL357" s="20">
        <f t="shared" si="39"/>
        <v>44712</v>
      </c>
      <c r="AM357" t="e">
        <f t="shared" si="40"/>
        <v>#N/A</v>
      </c>
      <c r="AN357" t="str">
        <f t="shared" si="41"/>
        <v>KAPE-IB-209572-23-05-2022-5205.12</v>
      </c>
    </row>
    <row r="358" spans="1:43" ht="20.100000000000001" hidden="1" customHeight="1" x14ac:dyDescent="0.25">
      <c r="A358" s="14">
        <v>355</v>
      </c>
      <c r="B358" s="35">
        <v>44713</v>
      </c>
      <c r="C358" s="6" t="s">
        <v>972</v>
      </c>
      <c r="D358" s="15">
        <v>44707</v>
      </c>
      <c r="E358" s="14" t="s">
        <v>1132</v>
      </c>
      <c r="F358" s="14" t="s">
        <v>1133</v>
      </c>
      <c r="G358" s="6">
        <v>12000</v>
      </c>
      <c r="H358" s="6" t="s">
        <v>1861</v>
      </c>
      <c r="I358" s="6"/>
      <c r="J358" s="16">
        <v>3204.16</v>
      </c>
      <c r="K358" s="14" t="s">
        <v>1192</v>
      </c>
      <c r="L358" s="126">
        <v>0</v>
      </c>
      <c r="M358" s="126">
        <v>0</v>
      </c>
      <c r="N358" s="6" t="s">
        <v>412</v>
      </c>
      <c r="O358" s="6" t="s">
        <v>1425</v>
      </c>
      <c r="P358" s="19">
        <v>13809389</v>
      </c>
      <c r="Q358" s="6"/>
      <c r="R358" s="19">
        <v>5120135</v>
      </c>
      <c r="S358" s="6"/>
      <c r="T358" s="14">
        <v>139575798</v>
      </c>
      <c r="U358" s="21">
        <v>45437</v>
      </c>
      <c r="V358" s="6"/>
      <c r="W358" s="6"/>
      <c r="X358" s="6"/>
      <c r="Y358" s="23"/>
      <c r="Z358" s="6"/>
      <c r="AA358" s="6"/>
      <c r="AB358" s="21">
        <f t="shared" si="35"/>
        <v>45377</v>
      </c>
      <c r="AC358" s="6"/>
      <c r="AD358" s="14" t="s">
        <v>1515</v>
      </c>
      <c r="AE358" s="6"/>
      <c r="AF358" s="6"/>
      <c r="AG358" s="6"/>
      <c r="AH358" s="6" t="s">
        <v>434</v>
      </c>
      <c r="AI358" s="143">
        <f t="shared" si="36"/>
        <v>1150.7824166666667</v>
      </c>
      <c r="AJ358" s="143">
        <f t="shared" si="37"/>
        <v>426.67791666666665</v>
      </c>
      <c r="AK358" s="143">
        <f t="shared" si="38"/>
        <v>0</v>
      </c>
      <c r="AL358" s="20">
        <f t="shared" si="39"/>
        <v>44743</v>
      </c>
      <c r="AM358" t="e">
        <f t="shared" si="40"/>
        <v>#N/A</v>
      </c>
      <c r="AN358" t="str">
        <f t="shared" si="41"/>
        <v>KAPE-IB-212426-26-05-2022-3204.16</v>
      </c>
    </row>
    <row r="359" spans="1:43" ht="20.100000000000001" hidden="1" customHeight="1" x14ac:dyDescent="0.25">
      <c r="A359" s="14">
        <v>356</v>
      </c>
      <c r="B359" s="35">
        <v>44713</v>
      </c>
      <c r="C359" s="6" t="s">
        <v>973</v>
      </c>
      <c r="D359" s="15">
        <v>44738</v>
      </c>
      <c r="E359" s="14" t="s">
        <v>1132</v>
      </c>
      <c r="F359" s="14" t="s">
        <v>1133</v>
      </c>
      <c r="G359" s="6">
        <v>39009.599999999999</v>
      </c>
      <c r="H359" s="6" t="s">
        <v>1861</v>
      </c>
      <c r="I359" s="6"/>
      <c r="J359" s="16">
        <v>5205.12</v>
      </c>
      <c r="K359" s="14">
        <v>3.1</v>
      </c>
      <c r="L359" s="126">
        <v>0</v>
      </c>
      <c r="M359" s="126">
        <v>0</v>
      </c>
      <c r="N359" s="6" t="s">
        <v>625</v>
      </c>
      <c r="O359" s="6" t="s">
        <v>1390</v>
      </c>
      <c r="P359" s="19">
        <v>24776946</v>
      </c>
      <c r="Q359" s="6"/>
      <c r="R359" s="19">
        <v>5965917</v>
      </c>
      <c r="S359" s="6"/>
      <c r="T359" s="14">
        <v>139568279</v>
      </c>
      <c r="U359" s="21">
        <v>45437</v>
      </c>
      <c r="V359" s="6"/>
      <c r="W359" s="6"/>
      <c r="X359" s="6"/>
      <c r="Y359" s="23"/>
      <c r="Z359" s="6"/>
      <c r="AA359" s="6"/>
      <c r="AB359" s="21">
        <f t="shared" si="35"/>
        <v>45377</v>
      </c>
      <c r="AC359" s="6"/>
      <c r="AD359" s="14" t="s">
        <v>1515</v>
      </c>
      <c r="AE359" s="6"/>
      <c r="AF359" s="6"/>
      <c r="AG359" s="6"/>
      <c r="AH359" s="6" t="s">
        <v>1513</v>
      </c>
      <c r="AI359" s="143">
        <f t="shared" si="36"/>
        <v>635.14996308600962</v>
      </c>
      <c r="AJ359" s="143">
        <f t="shared" si="37"/>
        <v>152.93458533284115</v>
      </c>
      <c r="AK359" s="143">
        <f t="shared" si="38"/>
        <v>0</v>
      </c>
      <c r="AL359" s="20">
        <f t="shared" si="39"/>
        <v>44743</v>
      </c>
      <c r="AM359" t="e">
        <f t="shared" si="40"/>
        <v>#N/A</v>
      </c>
      <c r="AN359" t="str">
        <f t="shared" si="41"/>
        <v>KAPW-IB-174152-26-05-2022-5205.12</v>
      </c>
    </row>
    <row r="360" spans="1:43" ht="20.100000000000001" hidden="1" customHeight="1" x14ac:dyDescent="0.25">
      <c r="A360" s="14">
        <v>357</v>
      </c>
      <c r="B360" s="35">
        <v>44713</v>
      </c>
      <c r="C360" s="6" t="s">
        <v>974</v>
      </c>
      <c r="D360" s="15">
        <v>44711</v>
      </c>
      <c r="E360" s="14" t="s">
        <v>1132</v>
      </c>
      <c r="F360" s="14" t="s">
        <v>1133</v>
      </c>
      <c r="G360" s="6">
        <v>18462</v>
      </c>
      <c r="H360" s="6" t="s">
        <v>1861</v>
      </c>
      <c r="I360" s="6"/>
      <c r="J360" s="16">
        <v>5205.12</v>
      </c>
      <c r="K360" s="14">
        <v>3.6</v>
      </c>
      <c r="L360" s="126">
        <v>0</v>
      </c>
      <c r="M360" s="126">
        <v>0</v>
      </c>
      <c r="N360" s="6" t="s">
        <v>625</v>
      </c>
      <c r="O360" s="6" t="s">
        <v>1408</v>
      </c>
      <c r="P360" s="19">
        <v>13736100</v>
      </c>
      <c r="Q360" s="6"/>
      <c r="R360" s="19">
        <v>3307447</v>
      </c>
      <c r="S360" s="6"/>
      <c r="T360" s="14">
        <v>139575800</v>
      </c>
      <c r="U360" s="21">
        <v>45440</v>
      </c>
      <c r="V360" s="6"/>
      <c r="W360" s="6"/>
      <c r="X360" s="6"/>
      <c r="Y360" s="23"/>
      <c r="Z360" s="6"/>
      <c r="AA360" s="6"/>
      <c r="AB360" s="21">
        <f t="shared" si="35"/>
        <v>45380</v>
      </c>
      <c r="AC360" s="6"/>
      <c r="AD360" s="14" t="s">
        <v>1515</v>
      </c>
      <c r="AE360" s="6"/>
      <c r="AF360" s="6"/>
      <c r="AG360" s="6"/>
      <c r="AH360" s="6" t="s">
        <v>1513</v>
      </c>
      <c r="AI360" s="143">
        <f t="shared" si="36"/>
        <v>744.02014949626255</v>
      </c>
      <c r="AJ360" s="143">
        <f t="shared" si="37"/>
        <v>179.14890044415557</v>
      </c>
      <c r="AK360" s="143">
        <f t="shared" si="38"/>
        <v>0</v>
      </c>
      <c r="AL360" s="20">
        <f t="shared" si="39"/>
        <v>44743</v>
      </c>
      <c r="AM360" t="e">
        <f t="shared" si="40"/>
        <v>#N/A</v>
      </c>
      <c r="AN360" t="str">
        <f t="shared" si="41"/>
        <v>KAPE-IB-213507-30-05-2022-5205.12</v>
      </c>
    </row>
    <row r="361" spans="1:43" ht="20.100000000000001" hidden="1" customHeight="1" x14ac:dyDescent="0.25">
      <c r="A361" s="14">
        <v>358</v>
      </c>
      <c r="B361" s="35">
        <v>44713</v>
      </c>
      <c r="C361" s="6" t="s">
        <v>975</v>
      </c>
      <c r="D361" s="15">
        <v>44714</v>
      </c>
      <c r="E361" s="14" t="s">
        <v>1132</v>
      </c>
      <c r="F361" s="14" t="s">
        <v>1133</v>
      </c>
      <c r="G361" s="6">
        <v>19380</v>
      </c>
      <c r="H361" s="6" t="s">
        <v>1861</v>
      </c>
      <c r="I361" s="6"/>
      <c r="J361" s="16">
        <v>3809.9189999999999</v>
      </c>
      <c r="K361" s="14" t="s">
        <v>1193</v>
      </c>
      <c r="L361" s="126">
        <v>0</v>
      </c>
      <c r="M361" s="126">
        <v>0</v>
      </c>
      <c r="N361" s="6" t="s">
        <v>557</v>
      </c>
      <c r="O361" s="6" t="s">
        <v>1426</v>
      </c>
      <c r="P361" s="19">
        <v>11688639</v>
      </c>
      <c r="Q361" s="6"/>
      <c r="R361" s="19">
        <v>4333820</v>
      </c>
      <c r="S361" s="6"/>
      <c r="T361" s="14">
        <v>139575812</v>
      </c>
      <c r="U361" s="21">
        <v>45444</v>
      </c>
      <c r="V361" s="6"/>
      <c r="W361" s="6"/>
      <c r="X361" s="6"/>
      <c r="Y361" s="23"/>
      <c r="Z361" s="6"/>
      <c r="AA361" s="6"/>
      <c r="AB361" s="21">
        <f t="shared" si="35"/>
        <v>45384</v>
      </c>
      <c r="AC361" s="6"/>
      <c r="AD361" s="14" t="s">
        <v>1515</v>
      </c>
      <c r="AE361" s="6"/>
      <c r="AF361" s="6"/>
      <c r="AG361" s="6"/>
      <c r="AH361" s="6" t="s">
        <v>1517</v>
      </c>
      <c r="AI361" s="143">
        <f t="shared" si="36"/>
        <v>603.12894736842111</v>
      </c>
      <c r="AJ361" s="143">
        <f t="shared" si="37"/>
        <v>223.6233230134159</v>
      </c>
      <c r="AK361" s="143">
        <f t="shared" si="38"/>
        <v>0</v>
      </c>
      <c r="AL361" s="20">
        <f t="shared" si="39"/>
        <v>44743</v>
      </c>
      <c r="AM361" t="e">
        <f t="shared" si="40"/>
        <v>#N/A</v>
      </c>
      <c r="AN361" t="str">
        <f t="shared" si="41"/>
        <v>KAPW-IB-176924-02-06-2022-3809.919</v>
      </c>
    </row>
    <row r="362" spans="1:43" ht="20.100000000000001" hidden="1" customHeight="1" x14ac:dyDescent="0.25">
      <c r="A362" s="14">
        <v>359</v>
      </c>
      <c r="B362" s="35">
        <v>44713</v>
      </c>
      <c r="C362" s="6" t="s">
        <v>976</v>
      </c>
      <c r="D362" s="15">
        <v>44719</v>
      </c>
      <c r="E362" s="14" t="s">
        <v>1132</v>
      </c>
      <c r="F362" s="14" t="s">
        <v>1133</v>
      </c>
      <c r="G362" s="6">
        <v>61200</v>
      </c>
      <c r="H362" s="6" t="s">
        <v>1861</v>
      </c>
      <c r="I362" s="6"/>
      <c r="J362" s="16">
        <v>2847</v>
      </c>
      <c r="K362" s="14">
        <v>0.46</v>
      </c>
      <c r="L362" s="126">
        <v>0</v>
      </c>
      <c r="M362" s="126">
        <v>0</v>
      </c>
      <c r="N362" s="6" t="s">
        <v>557</v>
      </c>
      <c r="O362" s="6" t="s">
        <v>559</v>
      </c>
      <c r="P362" s="19">
        <v>5697622</v>
      </c>
      <c r="Q362" s="6"/>
      <c r="R362" s="19">
        <v>2652168</v>
      </c>
      <c r="S362" s="6"/>
      <c r="T362" s="14">
        <v>139575825</v>
      </c>
      <c r="U362" s="21">
        <v>45447</v>
      </c>
      <c r="V362" s="6"/>
      <c r="W362" s="6"/>
      <c r="X362" s="6"/>
      <c r="Y362" s="23"/>
      <c r="Z362" s="6"/>
      <c r="AA362" s="6"/>
      <c r="AB362" s="21">
        <f t="shared" si="35"/>
        <v>45387</v>
      </c>
      <c r="AC362" s="6"/>
      <c r="AD362" s="14" t="s">
        <v>1515</v>
      </c>
      <c r="AE362" s="6"/>
      <c r="AF362" s="6"/>
      <c r="AG362" s="6"/>
      <c r="AH362" s="6" t="s">
        <v>1517</v>
      </c>
      <c r="AI362" s="143">
        <f t="shared" si="36"/>
        <v>93.098398692810463</v>
      </c>
      <c r="AJ362" s="143">
        <f t="shared" si="37"/>
        <v>43.336078431372549</v>
      </c>
      <c r="AK362" s="143">
        <f t="shared" si="38"/>
        <v>0</v>
      </c>
      <c r="AL362" s="20">
        <f t="shared" si="39"/>
        <v>44743</v>
      </c>
      <c r="AM362" t="e">
        <f t="shared" si="40"/>
        <v>#N/A</v>
      </c>
      <c r="AN362" t="str">
        <f t="shared" si="41"/>
        <v>KAPE-IB-219641-07-06-2022-2847</v>
      </c>
    </row>
    <row r="363" spans="1:43" ht="20.100000000000001" hidden="1" customHeight="1" x14ac:dyDescent="0.25">
      <c r="A363" s="14">
        <v>360</v>
      </c>
      <c r="B363" s="35">
        <v>44713</v>
      </c>
      <c r="C363" s="6" t="s">
        <v>977</v>
      </c>
      <c r="D363" s="15">
        <v>44719</v>
      </c>
      <c r="E363" s="14" t="s">
        <v>1132</v>
      </c>
      <c r="F363" s="14" t="s">
        <v>1133</v>
      </c>
      <c r="G363" s="6">
        <v>24000</v>
      </c>
      <c r="H363" s="6" t="s">
        <v>1861</v>
      </c>
      <c r="I363" s="6"/>
      <c r="J363" s="16">
        <v>3402.42</v>
      </c>
      <c r="K363" s="14" t="s">
        <v>1194</v>
      </c>
      <c r="L363" s="126">
        <v>0</v>
      </c>
      <c r="M363" s="126">
        <v>0</v>
      </c>
      <c r="N363" s="6" t="s">
        <v>557</v>
      </c>
      <c r="O363" s="6" t="s">
        <v>1427</v>
      </c>
      <c r="P363" s="19">
        <v>11293241</v>
      </c>
      <c r="Q363" s="6"/>
      <c r="R363" s="19">
        <v>4187217</v>
      </c>
      <c r="S363" s="6"/>
      <c r="T363" s="14">
        <v>139575821</v>
      </c>
      <c r="U363" s="21">
        <v>45448</v>
      </c>
      <c r="V363" s="6"/>
      <c r="W363" s="6"/>
      <c r="X363" s="6"/>
      <c r="Y363" s="23"/>
      <c r="Z363" s="6"/>
      <c r="AA363" s="6"/>
      <c r="AB363" s="21">
        <f t="shared" si="35"/>
        <v>45388</v>
      </c>
      <c r="AC363" s="6"/>
      <c r="AD363" s="14" t="s">
        <v>1515</v>
      </c>
      <c r="AE363" s="6"/>
      <c r="AF363" s="6"/>
      <c r="AG363" s="6"/>
      <c r="AH363" s="6" t="s">
        <v>1517</v>
      </c>
      <c r="AI363" s="143">
        <f t="shared" si="36"/>
        <v>470.55170833333335</v>
      </c>
      <c r="AJ363" s="143">
        <f t="shared" si="37"/>
        <v>174.467375</v>
      </c>
      <c r="AK363" s="143">
        <f t="shared" si="38"/>
        <v>0</v>
      </c>
      <c r="AL363" s="20">
        <f t="shared" si="39"/>
        <v>44743</v>
      </c>
      <c r="AM363" t="e">
        <f t="shared" si="40"/>
        <v>#N/A</v>
      </c>
      <c r="AN363" t="str">
        <f t="shared" si="41"/>
        <v>KAPE-IB-219669-07-06-2022-3402.42</v>
      </c>
    </row>
    <row r="364" spans="1:43" ht="20.100000000000001" hidden="1" customHeight="1" x14ac:dyDescent="0.25">
      <c r="A364" s="14">
        <v>361</v>
      </c>
      <c r="B364" s="35">
        <v>44713</v>
      </c>
      <c r="C364" s="6" t="s">
        <v>978</v>
      </c>
      <c r="D364" s="15">
        <v>44719</v>
      </c>
      <c r="E364" s="14" t="s">
        <v>1132</v>
      </c>
      <c r="F364" s="14" t="s">
        <v>1133</v>
      </c>
      <c r="G364" s="6">
        <v>14300</v>
      </c>
      <c r="H364" s="6" t="s">
        <v>1861</v>
      </c>
      <c r="I364" s="6"/>
      <c r="J364" s="16">
        <v>3906.9090000000001</v>
      </c>
      <c r="K364" s="14">
        <v>1.85</v>
      </c>
      <c r="L364" s="126">
        <v>0</v>
      </c>
      <c r="M364" s="126">
        <v>0</v>
      </c>
      <c r="N364" s="6" t="s">
        <v>557</v>
      </c>
      <c r="O364" s="6" t="s">
        <v>1428</v>
      </c>
      <c r="P364" s="19">
        <v>5754114</v>
      </c>
      <c r="Q364" s="6"/>
      <c r="R364" s="19">
        <v>1793483</v>
      </c>
      <c r="S364" s="6"/>
      <c r="T364" s="14">
        <v>139575818</v>
      </c>
      <c r="U364" s="21">
        <v>45448</v>
      </c>
      <c r="V364" s="6"/>
      <c r="W364" s="6"/>
      <c r="X364" s="6"/>
      <c r="Y364" s="23"/>
      <c r="Z364" s="6"/>
      <c r="AA364" s="6"/>
      <c r="AB364" s="21">
        <f t="shared" si="35"/>
        <v>45388</v>
      </c>
      <c r="AC364" s="6"/>
      <c r="AD364" s="14" t="s">
        <v>1515</v>
      </c>
      <c r="AE364" s="6"/>
      <c r="AF364" s="6"/>
      <c r="AG364" s="6"/>
      <c r="AH364" s="6" t="s">
        <v>1517</v>
      </c>
      <c r="AI364" s="143">
        <f t="shared" si="36"/>
        <v>402.38559440559442</v>
      </c>
      <c r="AJ364" s="143">
        <f t="shared" si="37"/>
        <v>125.4183916083916</v>
      </c>
      <c r="AK364" s="143">
        <f t="shared" si="38"/>
        <v>0</v>
      </c>
      <c r="AL364" s="20">
        <f t="shared" si="39"/>
        <v>44743</v>
      </c>
      <c r="AM364" t="e">
        <f t="shared" si="40"/>
        <v>#N/A</v>
      </c>
      <c r="AN364" t="str">
        <f t="shared" si="41"/>
        <v>KAPE-IB-219687-07-06-2022-3906.909</v>
      </c>
    </row>
    <row r="365" spans="1:43" ht="20.100000000000001" hidden="1" customHeight="1" x14ac:dyDescent="0.25">
      <c r="A365" s="14">
        <v>362</v>
      </c>
      <c r="B365" s="35">
        <v>44713</v>
      </c>
      <c r="C365" s="6" t="s">
        <v>979</v>
      </c>
      <c r="D365" s="15">
        <v>44718</v>
      </c>
      <c r="E365" s="14" t="s">
        <v>1132</v>
      </c>
      <c r="F365" s="14" t="s">
        <v>1133</v>
      </c>
      <c r="G365" s="6">
        <v>36400</v>
      </c>
      <c r="H365" s="6" t="s">
        <v>1861</v>
      </c>
      <c r="I365" s="6"/>
      <c r="J365" s="16">
        <v>3906.9029999999998</v>
      </c>
      <c r="K365" s="14" t="s">
        <v>1195</v>
      </c>
      <c r="L365" s="126">
        <v>0</v>
      </c>
      <c r="M365" s="126">
        <v>0</v>
      </c>
      <c r="N365" s="6" t="s">
        <v>557</v>
      </c>
      <c r="O365" s="6" t="s">
        <v>1429</v>
      </c>
      <c r="P365" s="19">
        <v>23630919</v>
      </c>
      <c r="Q365" s="6"/>
      <c r="R365" s="19">
        <v>5131476</v>
      </c>
      <c r="S365" s="6"/>
      <c r="T365" s="14">
        <v>139575828</v>
      </c>
      <c r="U365" s="21">
        <v>45448</v>
      </c>
      <c r="V365" s="6"/>
      <c r="W365" s="6"/>
      <c r="X365" s="6"/>
      <c r="Y365" s="23"/>
      <c r="Z365" s="6"/>
      <c r="AA365" s="6"/>
      <c r="AB365" s="21">
        <f t="shared" si="35"/>
        <v>45388</v>
      </c>
      <c r="AC365" s="6"/>
      <c r="AD365" s="14" t="s">
        <v>1515</v>
      </c>
      <c r="AE365" s="6"/>
      <c r="AF365" s="6"/>
      <c r="AG365" s="6"/>
      <c r="AH365" s="6" t="s">
        <v>1517</v>
      </c>
      <c r="AI365" s="143">
        <f t="shared" si="36"/>
        <v>649.20107142857148</v>
      </c>
      <c r="AJ365" s="143">
        <f t="shared" si="37"/>
        <v>140.97461538461539</v>
      </c>
      <c r="AK365" s="143">
        <f t="shared" si="38"/>
        <v>0</v>
      </c>
      <c r="AL365" s="20">
        <f t="shared" si="39"/>
        <v>44743</v>
      </c>
      <c r="AM365" t="e">
        <f t="shared" si="40"/>
        <v>#N/A</v>
      </c>
      <c r="AN365" t="str">
        <f t="shared" si="41"/>
        <v>KAPW-IB-178347-06-06-2022-3906.903</v>
      </c>
    </row>
    <row r="366" spans="1:43" ht="20.100000000000001" hidden="1" customHeight="1" x14ac:dyDescent="0.25">
      <c r="A366" s="14">
        <v>363</v>
      </c>
      <c r="B366" s="35">
        <v>44713</v>
      </c>
      <c r="C366" s="6" t="s">
        <v>980</v>
      </c>
      <c r="D366" s="15">
        <v>44719</v>
      </c>
      <c r="E366" s="14" t="s">
        <v>1132</v>
      </c>
      <c r="F366" s="14" t="s">
        <v>1133</v>
      </c>
      <c r="G366" s="6">
        <v>485300</v>
      </c>
      <c r="H366" s="6" t="s">
        <v>1861</v>
      </c>
      <c r="I366" s="6"/>
      <c r="J366" s="16">
        <v>5201.009</v>
      </c>
      <c r="K366" s="14">
        <v>3.6816</v>
      </c>
      <c r="L366" s="126">
        <v>0</v>
      </c>
      <c r="M366" s="126">
        <v>0</v>
      </c>
      <c r="N366" s="6" t="s">
        <v>547</v>
      </c>
      <c r="O366" s="6" t="s">
        <v>547</v>
      </c>
      <c r="P366" s="19">
        <v>361602403</v>
      </c>
      <c r="Q366" s="6"/>
      <c r="R366" s="19">
        <v>65703157</v>
      </c>
      <c r="S366" s="6"/>
      <c r="T366" s="14">
        <v>139575826</v>
      </c>
      <c r="U366" s="21">
        <v>45449</v>
      </c>
      <c r="V366" s="6"/>
      <c r="W366" s="6"/>
      <c r="X366" s="6"/>
      <c r="Y366" s="23"/>
      <c r="Z366" s="6"/>
      <c r="AA366" s="6"/>
      <c r="AB366" s="21">
        <f t="shared" si="35"/>
        <v>45389</v>
      </c>
      <c r="AC366" s="6"/>
      <c r="AD366" s="14" t="s">
        <v>1515</v>
      </c>
      <c r="AE366" s="6"/>
      <c r="AF366" s="6"/>
      <c r="AG366" s="6"/>
      <c r="AH366" s="6" t="s">
        <v>547</v>
      </c>
      <c r="AI366" s="143">
        <f t="shared" si="36"/>
        <v>745.11107150216355</v>
      </c>
      <c r="AJ366" s="143">
        <f t="shared" si="37"/>
        <v>135.38668246445496</v>
      </c>
      <c r="AK366" s="143">
        <f t="shared" si="38"/>
        <v>0</v>
      </c>
      <c r="AL366" s="20">
        <f t="shared" si="39"/>
        <v>44743</v>
      </c>
      <c r="AM366" t="e">
        <f t="shared" si="40"/>
        <v>#N/A</v>
      </c>
      <c r="AN366" t="str">
        <f t="shared" si="41"/>
        <v>KAPE-IB-218987-07-06-2022-5201.009</v>
      </c>
    </row>
    <row r="367" spans="1:43" ht="20.100000000000001" hidden="1" customHeight="1" x14ac:dyDescent="0.25">
      <c r="A367" s="14">
        <v>364</v>
      </c>
      <c r="B367" s="35">
        <v>44713</v>
      </c>
      <c r="C367" s="6" t="s">
        <v>588</v>
      </c>
      <c r="D367" s="15">
        <v>44715</v>
      </c>
      <c r="E367" s="14" t="s">
        <v>1132</v>
      </c>
      <c r="F367" s="14" t="s">
        <v>1133</v>
      </c>
      <c r="G367" s="6">
        <v>3201</v>
      </c>
      <c r="H367" s="6" t="s">
        <v>1861</v>
      </c>
      <c r="I367" s="6"/>
      <c r="J367" s="16">
        <v>5407.52</v>
      </c>
      <c r="K367" s="14">
        <v>14.966699999999999</v>
      </c>
      <c r="L367" s="126">
        <v>0</v>
      </c>
      <c r="M367" s="126">
        <v>0</v>
      </c>
      <c r="N367" s="6" t="s">
        <v>1378</v>
      </c>
      <c r="O367" s="6" t="s">
        <v>589</v>
      </c>
      <c r="P367" s="19">
        <v>9835362</v>
      </c>
      <c r="Q367" s="6"/>
      <c r="R367" s="19">
        <v>3646677</v>
      </c>
      <c r="S367" s="6"/>
      <c r="T367" s="14">
        <v>139575834</v>
      </c>
      <c r="U367" s="21">
        <v>45456</v>
      </c>
      <c r="V367" s="6"/>
      <c r="W367" s="6"/>
      <c r="X367" s="6"/>
      <c r="Y367" s="23"/>
      <c r="Z367" s="6"/>
      <c r="AA367" s="6"/>
      <c r="AB367" s="21">
        <f t="shared" si="35"/>
        <v>45396</v>
      </c>
      <c r="AC367" s="6"/>
      <c r="AD367" s="14" t="s">
        <v>1515</v>
      </c>
      <c r="AE367" s="6"/>
      <c r="AF367" s="6"/>
      <c r="AG367" s="6"/>
      <c r="AH367" s="6" t="s">
        <v>1516</v>
      </c>
      <c r="AI367" s="143">
        <f t="shared" si="36"/>
        <v>3072.5904404873477</v>
      </c>
      <c r="AJ367" s="143">
        <f t="shared" si="37"/>
        <v>1139.2305529522025</v>
      </c>
      <c r="AK367" s="143">
        <f t="shared" si="38"/>
        <v>0</v>
      </c>
      <c r="AL367" s="20">
        <f t="shared" si="39"/>
        <v>44743</v>
      </c>
      <c r="AM367" t="e">
        <f t="shared" si="40"/>
        <v>#N/A</v>
      </c>
      <c r="AN367" t="str">
        <f t="shared" si="41"/>
        <v>KAPW-IB-182158-13-06-2022-5407.52</v>
      </c>
      <c r="AQ367">
        <v>3122557</v>
      </c>
    </row>
    <row r="368" spans="1:43" ht="20.100000000000001" hidden="1" customHeight="1" x14ac:dyDescent="0.25">
      <c r="A368" s="14">
        <v>365</v>
      </c>
      <c r="B368" s="35">
        <v>44713</v>
      </c>
      <c r="C368" s="6" t="s">
        <v>574</v>
      </c>
      <c r="D368" s="15">
        <v>44726</v>
      </c>
      <c r="E368" s="14" t="s">
        <v>1132</v>
      </c>
      <c r="F368" s="14" t="s">
        <v>1133</v>
      </c>
      <c r="G368" s="6">
        <v>897</v>
      </c>
      <c r="H368" s="6" t="s">
        <v>1861</v>
      </c>
      <c r="I368" s="6"/>
      <c r="J368" s="16">
        <v>5210.3900000000003</v>
      </c>
      <c r="K368" s="14">
        <v>17.8642</v>
      </c>
      <c r="L368" s="126">
        <v>0</v>
      </c>
      <c r="M368" s="126">
        <v>0</v>
      </c>
      <c r="N368" s="6" t="s">
        <v>532</v>
      </c>
      <c r="O368" s="6" t="s">
        <v>575</v>
      </c>
      <c r="P368" s="19">
        <v>3486006</v>
      </c>
      <c r="Q368" s="6"/>
      <c r="R368" s="19">
        <v>1086543</v>
      </c>
      <c r="S368" s="6"/>
      <c r="T368" s="14">
        <v>139575852</v>
      </c>
      <c r="U368" s="21">
        <v>45456</v>
      </c>
      <c r="V368" s="6"/>
      <c r="W368" s="6"/>
      <c r="X368" s="6"/>
      <c r="Y368" s="23"/>
      <c r="Z368" s="6"/>
      <c r="AA368" s="6"/>
      <c r="AB368" s="21">
        <f t="shared" si="35"/>
        <v>45396</v>
      </c>
      <c r="AC368" s="6"/>
      <c r="AD368" s="14" t="s">
        <v>1515</v>
      </c>
      <c r="AE368" s="6"/>
      <c r="AF368" s="6"/>
      <c r="AG368" s="6"/>
      <c r="AH368" s="6" t="s">
        <v>1516</v>
      </c>
      <c r="AI368" s="143">
        <f t="shared" si="36"/>
        <v>3886.2943143812709</v>
      </c>
      <c r="AJ368" s="143">
        <f t="shared" si="37"/>
        <v>1211.3076923076924</v>
      </c>
      <c r="AK368" s="143">
        <f t="shared" si="38"/>
        <v>0</v>
      </c>
      <c r="AL368" s="20">
        <f t="shared" si="39"/>
        <v>44743</v>
      </c>
      <c r="AM368" t="e">
        <f t="shared" si="40"/>
        <v>#N/A</v>
      </c>
      <c r="AN368" t="str">
        <f t="shared" si="41"/>
        <v>KAPW-IB-182586-14-06-2022-5210.39</v>
      </c>
    </row>
    <row r="369" spans="1:40" ht="20.100000000000001" hidden="1" customHeight="1" x14ac:dyDescent="0.25">
      <c r="A369" s="14">
        <v>366</v>
      </c>
      <c r="B369" s="35">
        <v>44713</v>
      </c>
      <c r="C369" s="6" t="s">
        <v>981</v>
      </c>
      <c r="D369" s="15">
        <v>44733</v>
      </c>
      <c r="E369" s="14" t="s">
        <v>1132</v>
      </c>
      <c r="F369" s="14" t="s">
        <v>1133</v>
      </c>
      <c r="G369" s="6">
        <v>24000</v>
      </c>
      <c r="H369" s="6" t="s">
        <v>1861</v>
      </c>
      <c r="I369" s="6"/>
      <c r="J369" s="16">
        <v>3402.42</v>
      </c>
      <c r="K369" s="14" t="s">
        <v>1194</v>
      </c>
      <c r="L369" s="126">
        <v>0</v>
      </c>
      <c r="M369" s="126">
        <v>0</v>
      </c>
      <c r="N369" s="6" t="s">
        <v>557</v>
      </c>
      <c r="O369" s="6" t="s">
        <v>1430</v>
      </c>
      <c r="P369" s="19">
        <v>11907995</v>
      </c>
      <c r="Q369" s="6"/>
      <c r="R369" s="19">
        <v>4415153</v>
      </c>
      <c r="S369" s="6"/>
      <c r="T369" s="14">
        <v>139575861</v>
      </c>
      <c r="U369" s="21">
        <v>45463</v>
      </c>
      <c r="V369" s="6"/>
      <c r="W369" s="6"/>
      <c r="X369" s="6"/>
      <c r="Y369" s="23"/>
      <c r="Z369" s="6"/>
      <c r="AA369" s="6"/>
      <c r="AB369" s="21">
        <f t="shared" si="35"/>
        <v>45403</v>
      </c>
      <c r="AC369" s="6"/>
      <c r="AD369" s="14" t="s">
        <v>1515</v>
      </c>
      <c r="AE369" s="6"/>
      <c r="AF369" s="6"/>
      <c r="AG369" s="6"/>
      <c r="AH369" s="6" t="s">
        <v>1517</v>
      </c>
      <c r="AI369" s="143">
        <f t="shared" si="36"/>
        <v>496.16645833333331</v>
      </c>
      <c r="AJ369" s="143">
        <f t="shared" si="37"/>
        <v>183.96470833333333</v>
      </c>
      <c r="AK369" s="143">
        <f t="shared" si="38"/>
        <v>0</v>
      </c>
      <c r="AL369" s="20">
        <f t="shared" si="39"/>
        <v>44743</v>
      </c>
      <c r="AM369" t="e">
        <f t="shared" si="40"/>
        <v>#N/A</v>
      </c>
      <c r="AN369" t="str">
        <f t="shared" si="41"/>
        <v>KAPE-IB-226952-21-06-2022-3402.42</v>
      </c>
    </row>
    <row r="370" spans="1:40" ht="20.100000000000001" hidden="1" customHeight="1" x14ac:dyDescent="0.25">
      <c r="A370" s="14">
        <v>367</v>
      </c>
      <c r="B370" s="35">
        <v>44713</v>
      </c>
      <c r="C370" s="6" t="s">
        <v>982</v>
      </c>
      <c r="D370" s="15">
        <v>44734</v>
      </c>
      <c r="E370" s="14" t="s">
        <v>1132</v>
      </c>
      <c r="F370" s="14" t="s">
        <v>1133</v>
      </c>
      <c r="G370" s="6">
        <v>25600</v>
      </c>
      <c r="H370" s="6" t="s">
        <v>1861</v>
      </c>
      <c r="I370" s="6"/>
      <c r="J370" s="16">
        <v>3910</v>
      </c>
      <c r="K370" s="14">
        <v>2</v>
      </c>
      <c r="L370" s="126">
        <v>0</v>
      </c>
      <c r="M370" s="126">
        <v>0</v>
      </c>
      <c r="N370" s="6" t="s">
        <v>557</v>
      </c>
      <c r="O370" s="6" t="s">
        <v>1431</v>
      </c>
      <c r="P370" s="19">
        <v>10989007</v>
      </c>
      <c r="Q370" s="6"/>
      <c r="R370" s="19">
        <v>1996702</v>
      </c>
      <c r="S370" s="6"/>
      <c r="T370" s="14">
        <v>139575854</v>
      </c>
      <c r="U370" s="21">
        <v>45462</v>
      </c>
      <c r="V370" s="6"/>
      <c r="W370" s="6"/>
      <c r="X370" s="6"/>
      <c r="Y370" s="23"/>
      <c r="Z370" s="6"/>
      <c r="AA370" s="6"/>
      <c r="AB370" s="21">
        <f t="shared" si="35"/>
        <v>45402</v>
      </c>
      <c r="AC370" s="6"/>
      <c r="AD370" s="14" t="s">
        <v>1515</v>
      </c>
      <c r="AE370" s="6"/>
      <c r="AF370" s="6"/>
      <c r="AG370" s="6"/>
      <c r="AH370" s="6" t="s">
        <v>1517</v>
      </c>
      <c r="AI370" s="143">
        <f t="shared" si="36"/>
        <v>429.25808593750003</v>
      </c>
      <c r="AJ370" s="143">
        <f t="shared" si="37"/>
        <v>77.996171875000002</v>
      </c>
      <c r="AK370" s="143">
        <f t="shared" si="38"/>
        <v>0</v>
      </c>
      <c r="AL370" s="20">
        <f t="shared" si="39"/>
        <v>44743</v>
      </c>
      <c r="AM370" t="e">
        <f t="shared" si="40"/>
        <v>#N/A</v>
      </c>
      <c r="AN370" t="str">
        <f t="shared" si="41"/>
        <v>KAPE-IB-228399-22-06-2022-3910</v>
      </c>
    </row>
    <row r="371" spans="1:40" ht="20.100000000000001" hidden="1" customHeight="1" x14ac:dyDescent="0.25">
      <c r="A371" s="14">
        <v>368</v>
      </c>
      <c r="B371" s="35">
        <v>44713</v>
      </c>
      <c r="C371" s="6" t="s">
        <v>983</v>
      </c>
      <c r="D371" s="15">
        <v>44726</v>
      </c>
      <c r="E371" s="14" t="s">
        <v>1132</v>
      </c>
      <c r="F371" s="14" t="s">
        <v>1133</v>
      </c>
      <c r="G371" s="6">
        <v>475</v>
      </c>
      <c r="H371" s="6" t="s">
        <v>1861</v>
      </c>
      <c r="I371" s="6"/>
      <c r="J371" s="16">
        <v>3402.39</v>
      </c>
      <c r="K371" s="14" t="s">
        <v>1196</v>
      </c>
      <c r="L371" s="126">
        <v>0</v>
      </c>
      <c r="M371" s="126">
        <v>0</v>
      </c>
      <c r="N371" s="6" t="s">
        <v>557</v>
      </c>
      <c r="O371" s="6" t="s">
        <v>1432</v>
      </c>
      <c r="P371" s="19">
        <v>542771</v>
      </c>
      <c r="Q371" s="6"/>
      <c r="R371" s="19">
        <v>261191</v>
      </c>
      <c r="S371" s="6"/>
      <c r="T371" s="14">
        <v>139575835</v>
      </c>
      <c r="U371" s="21">
        <v>45456</v>
      </c>
      <c r="V371" s="6"/>
      <c r="W371" s="6"/>
      <c r="X371" s="6"/>
      <c r="Y371" s="23"/>
      <c r="Z371" s="6"/>
      <c r="AA371" s="6"/>
      <c r="AB371" s="21">
        <f t="shared" si="35"/>
        <v>45396</v>
      </c>
      <c r="AC371" s="6"/>
      <c r="AD371" s="14" t="s">
        <v>1515</v>
      </c>
      <c r="AE371" s="6"/>
      <c r="AF371" s="6"/>
      <c r="AG371" s="6"/>
      <c r="AH371" s="6" t="s">
        <v>1517</v>
      </c>
      <c r="AI371" s="143">
        <f t="shared" si="36"/>
        <v>1142.6757894736843</v>
      </c>
      <c r="AJ371" s="143">
        <f t="shared" si="37"/>
        <v>549.87578947368422</v>
      </c>
      <c r="AK371" s="143">
        <f t="shared" si="38"/>
        <v>0</v>
      </c>
      <c r="AL371" s="20">
        <f t="shared" si="39"/>
        <v>44743</v>
      </c>
      <c r="AM371" t="e">
        <f t="shared" si="40"/>
        <v>#N/A</v>
      </c>
      <c r="AN371" t="str">
        <f t="shared" si="41"/>
        <v>KAPW-IB-182881-14-06-2022-3402.39</v>
      </c>
    </row>
    <row r="372" spans="1:40" ht="20.100000000000001" hidden="1" customHeight="1" x14ac:dyDescent="0.25">
      <c r="A372" s="14">
        <v>369</v>
      </c>
      <c r="B372" s="35">
        <v>44713</v>
      </c>
      <c r="C372" s="6" t="s">
        <v>984</v>
      </c>
      <c r="D372" s="15">
        <v>44733</v>
      </c>
      <c r="E372" s="14" t="s">
        <v>1132</v>
      </c>
      <c r="F372" s="14" t="s">
        <v>1133</v>
      </c>
      <c r="G372" s="6">
        <v>38288</v>
      </c>
      <c r="H372" s="6" t="s">
        <v>1861</v>
      </c>
      <c r="I372" s="6"/>
      <c r="J372" s="16">
        <v>5205.12</v>
      </c>
      <c r="K372" s="14">
        <v>3.6</v>
      </c>
      <c r="L372" s="126">
        <v>0</v>
      </c>
      <c r="M372" s="126">
        <v>0</v>
      </c>
      <c r="N372" s="6" t="s">
        <v>625</v>
      </c>
      <c r="O372" s="6" t="s">
        <v>1408</v>
      </c>
      <c r="P372" s="19">
        <v>29415051</v>
      </c>
      <c r="Q372" s="6"/>
      <c r="R372" s="19">
        <v>7082704</v>
      </c>
      <c r="S372" s="6"/>
      <c r="T372" s="14">
        <v>139575862</v>
      </c>
      <c r="U372" s="21">
        <v>45463</v>
      </c>
      <c r="V372" s="6"/>
      <c r="W372" s="6"/>
      <c r="X372" s="6"/>
      <c r="Y372" s="23"/>
      <c r="Z372" s="6"/>
      <c r="AA372" s="6"/>
      <c r="AB372" s="21">
        <f t="shared" si="35"/>
        <v>45403</v>
      </c>
      <c r="AC372" s="6"/>
      <c r="AD372" s="14" t="s">
        <v>1515</v>
      </c>
      <c r="AE372" s="6"/>
      <c r="AF372" s="6"/>
      <c r="AG372" s="6"/>
      <c r="AH372" s="6" t="s">
        <v>1513</v>
      </c>
      <c r="AI372" s="143">
        <f t="shared" si="36"/>
        <v>768.25770476389471</v>
      </c>
      <c r="AJ372" s="143">
        <f t="shared" si="37"/>
        <v>184.98495612202257</v>
      </c>
      <c r="AK372" s="143">
        <f t="shared" si="38"/>
        <v>0</v>
      </c>
      <c r="AL372" s="20">
        <f t="shared" si="39"/>
        <v>44743</v>
      </c>
      <c r="AM372" t="e">
        <f t="shared" si="40"/>
        <v>#N/A</v>
      </c>
      <c r="AN372" t="str">
        <f t="shared" si="41"/>
        <v>KAPE-IB-226928-21-06-2022-5205.12</v>
      </c>
    </row>
    <row r="373" spans="1:40" ht="20.100000000000001" hidden="1" customHeight="1" x14ac:dyDescent="0.25">
      <c r="A373" s="14">
        <v>370</v>
      </c>
      <c r="B373" s="35">
        <v>44743</v>
      </c>
      <c r="C373" s="6" t="s">
        <v>985</v>
      </c>
      <c r="D373" s="15">
        <v>44739</v>
      </c>
      <c r="E373" s="14" t="s">
        <v>1132</v>
      </c>
      <c r="F373" s="14" t="s">
        <v>1133</v>
      </c>
      <c r="G373" s="6">
        <v>1805</v>
      </c>
      <c r="H373" s="6" t="s">
        <v>1861</v>
      </c>
      <c r="I373" s="6"/>
      <c r="J373" s="16">
        <v>5210.49</v>
      </c>
      <c r="K373" s="14">
        <v>6.8032000000000004</v>
      </c>
      <c r="L373" s="126">
        <v>0</v>
      </c>
      <c r="M373" s="126">
        <v>0</v>
      </c>
      <c r="N373" s="6" t="s">
        <v>532</v>
      </c>
      <c r="O373" s="6" t="s">
        <v>1433</v>
      </c>
      <c r="P373" s="19">
        <v>2604906</v>
      </c>
      <c r="Q373" s="6"/>
      <c r="R373" s="19">
        <v>811916</v>
      </c>
      <c r="S373" s="6"/>
      <c r="T373" s="14">
        <v>139575867</v>
      </c>
      <c r="U373" s="21">
        <v>45467</v>
      </c>
      <c r="V373" s="6"/>
      <c r="W373" s="6"/>
      <c r="X373" s="6"/>
      <c r="Y373" s="23"/>
      <c r="Z373" s="6"/>
      <c r="AA373" s="6"/>
      <c r="AB373" s="21">
        <f t="shared" si="35"/>
        <v>45407</v>
      </c>
      <c r="AC373" s="6"/>
      <c r="AD373" s="14" t="s">
        <v>1515</v>
      </c>
      <c r="AE373" s="6"/>
      <c r="AF373" s="6"/>
      <c r="AG373" s="6"/>
      <c r="AH373" s="6" t="s">
        <v>1516</v>
      </c>
      <c r="AI373" s="143">
        <f t="shared" si="36"/>
        <v>1443.161218836565</v>
      </c>
      <c r="AJ373" s="143">
        <f t="shared" si="37"/>
        <v>449.81495844875349</v>
      </c>
      <c r="AK373" s="143">
        <f t="shared" si="38"/>
        <v>0</v>
      </c>
      <c r="AL373" s="20">
        <f t="shared" si="39"/>
        <v>44773</v>
      </c>
      <c r="AM373" t="e">
        <f t="shared" si="40"/>
        <v>#N/A</v>
      </c>
      <c r="AN373" t="str">
        <f t="shared" si="41"/>
        <v>KAPW-IB-187599-27-06-2022-5210.49</v>
      </c>
    </row>
    <row r="374" spans="1:40" ht="20.100000000000001" hidden="1" customHeight="1" x14ac:dyDescent="0.25">
      <c r="A374" s="14">
        <v>371</v>
      </c>
      <c r="B374" s="35">
        <v>44743</v>
      </c>
      <c r="C374" s="6" t="s">
        <v>986</v>
      </c>
      <c r="D374" s="15">
        <v>44739</v>
      </c>
      <c r="E374" s="14" t="s">
        <v>1132</v>
      </c>
      <c r="F374" s="14" t="s">
        <v>1133</v>
      </c>
      <c r="G374" s="6">
        <v>18200</v>
      </c>
      <c r="H374" s="6" t="s">
        <v>1861</v>
      </c>
      <c r="I374" s="6"/>
      <c r="J374" s="16">
        <v>3906.9029999999998</v>
      </c>
      <c r="K374" s="14">
        <v>2.75</v>
      </c>
      <c r="L374" s="126">
        <v>0</v>
      </c>
      <c r="M374" s="126">
        <v>0</v>
      </c>
      <c r="N374" s="6" t="s">
        <v>557</v>
      </c>
      <c r="O374" s="6" t="s">
        <v>1434</v>
      </c>
      <c r="P374" s="19">
        <v>10617096</v>
      </c>
      <c r="Q374" s="6"/>
      <c r="R374" s="19">
        <v>2305514</v>
      </c>
      <c r="S374" s="6"/>
      <c r="T374" s="14">
        <v>139575875</v>
      </c>
      <c r="U374" s="21">
        <v>45470</v>
      </c>
      <c r="V374" s="6"/>
      <c r="W374" s="6"/>
      <c r="X374" s="6"/>
      <c r="Y374" s="23"/>
      <c r="Z374" s="6"/>
      <c r="AA374" s="6"/>
      <c r="AB374" s="21">
        <f t="shared" si="35"/>
        <v>45410</v>
      </c>
      <c r="AC374" s="6"/>
      <c r="AD374" s="14" t="s">
        <v>1515</v>
      </c>
      <c r="AE374" s="6"/>
      <c r="AF374" s="6"/>
      <c r="AG374" s="6"/>
      <c r="AH374" s="6" t="s">
        <v>1517</v>
      </c>
      <c r="AI374" s="143">
        <f t="shared" si="36"/>
        <v>583.35692307692307</v>
      </c>
      <c r="AJ374" s="143">
        <f t="shared" si="37"/>
        <v>126.67659340659341</v>
      </c>
      <c r="AK374" s="143">
        <f t="shared" si="38"/>
        <v>0</v>
      </c>
      <c r="AL374" s="20">
        <f t="shared" si="39"/>
        <v>44773</v>
      </c>
      <c r="AM374" t="e">
        <f t="shared" si="40"/>
        <v>#N/A</v>
      </c>
      <c r="AN374" t="str">
        <f t="shared" si="41"/>
        <v>KAPW-IB-188078-27-06-2022-3906.903</v>
      </c>
    </row>
    <row r="375" spans="1:40" ht="20.100000000000001" hidden="1" customHeight="1" x14ac:dyDescent="0.25">
      <c r="A375" s="14">
        <v>372</v>
      </c>
      <c r="B375" s="35">
        <v>44743</v>
      </c>
      <c r="C375" s="6" t="s">
        <v>987</v>
      </c>
      <c r="D375" s="15">
        <v>44742</v>
      </c>
      <c r="E375" s="14" t="s">
        <v>1132</v>
      </c>
      <c r="F375" s="14" t="s">
        <v>1133</v>
      </c>
      <c r="G375" s="6">
        <v>1500</v>
      </c>
      <c r="H375" s="6" t="s">
        <v>1861</v>
      </c>
      <c r="I375" s="6"/>
      <c r="J375" s="16">
        <v>3204.16</v>
      </c>
      <c r="K375" s="14">
        <v>49</v>
      </c>
      <c r="L375" s="126">
        <v>0</v>
      </c>
      <c r="M375" s="126">
        <v>0</v>
      </c>
      <c r="N375" s="6" t="s">
        <v>412</v>
      </c>
      <c r="O375" s="6" t="s">
        <v>1435</v>
      </c>
      <c r="P375" s="19">
        <v>15546554</v>
      </c>
      <c r="Q375" s="6"/>
      <c r="R375" s="19">
        <v>5764228</v>
      </c>
      <c r="S375" s="6"/>
      <c r="T375" s="14">
        <v>139575870</v>
      </c>
      <c r="U375" s="21">
        <v>45470</v>
      </c>
      <c r="V375" s="6"/>
      <c r="W375" s="6"/>
      <c r="X375" s="6"/>
      <c r="Y375" s="23"/>
      <c r="Z375" s="6"/>
      <c r="AA375" s="6"/>
      <c r="AB375" s="21">
        <f t="shared" si="35"/>
        <v>45410</v>
      </c>
      <c r="AC375" s="6"/>
      <c r="AD375" s="14" t="s">
        <v>1515</v>
      </c>
      <c r="AE375" s="6"/>
      <c r="AF375" s="6"/>
      <c r="AG375" s="6"/>
      <c r="AH375" s="6" t="s">
        <v>434</v>
      </c>
      <c r="AI375" s="143">
        <f t="shared" si="36"/>
        <v>10364.369333333334</v>
      </c>
      <c r="AJ375" s="143">
        <f t="shared" si="37"/>
        <v>3842.8186666666666</v>
      </c>
      <c r="AK375" s="143">
        <f t="shared" si="38"/>
        <v>0</v>
      </c>
      <c r="AL375" s="20">
        <f t="shared" si="39"/>
        <v>44773</v>
      </c>
      <c r="AM375" t="e">
        <f t="shared" si="40"/>
        <v>#N/A</v>
      </c>
      <c r="AN375" t="str">
        <f t="shared" si="41"/>
        <v>KAPW-IB-190015-30-06-2022-3204.16</v>
      </c>
    </row>
    <row r="376" spans="1:40" ht="20.100000000000001" hidden="1" customHeight="1" x14ac:dyDescent="0.25">
      <c r="A376" s="14">
        <v>373</v>
      </c>
      <c r="B376" s="35">
        <v>44743</v>
      </c>
      <c r="C376" s="6" t="s">
        <v>988</v>
      </c>
      <c r="D376" s="15">
        <v>44746</v>
      </c>
      <c r="E376" s="14" t="s">
        <v>1132</v>
      </c>
      <c r="F376" s="14" t="s">
        <v>1133</v>
      </c>
      <c r="G376" s="6">
        <v>20137</v>
      </c>
      <c r="H376" s="6" t="s">
        <v>1861</v>
      </c>
      <c r="I376" s="6"/>
      <c r="J376" s="16">
        <v>5205.12</v>
      </c>
      <c r="K376" s="14">
        <v>3.6</v>
      </c>
      <c r="L376" s="126">
        <v>0</v>
      </c>
      <c r="M376" s="126">
        <v>0</v>
      </c>
      <c r="N376" s="6" t="s">
        <v>625</v>
      </c>
      <c r="O376" s="6" t="s">
        <v>1408</v>
      </c>
      <c r="P376" s="19">
        <v>15233765</v>
      </c>
      <c r="Q376" s="6"/>
      <c r="R376" s="19">
        <v>3668062</v>
      </c>
      <c r="S376" s="6"/>
      <c r="T376" s="14">
        <v>139575890</v>
      </c>
      <c r="U376" s="21">
        <v>45476</v>
      </c>
      <c r="V376" s="6"/>
      <c r="W376" s="6"/>
      <c r="X376" s="6"/>
      <c r="Y376" s="23"/>
      <c r="Z376" s="6"/>
      <c r="AA376" s="6"/>
      <c r="AB376" s="21">
        <f t="shared" si="35"/>
        <v>45416</v>
      </c>
      <c r="AC376" s="6"/>
      <c r="AD376" s="14" t="s">
        <v>1515</v>
      </c>
      <c r="AE376" s="6"/>
      <c r="AF376" s="6"/>
      <c r="AG376" s="6"/>
      <c r="AH376" s="6" t="s">
        <v>1513</v>
      </c>
      <c r="AI376" s="143">
        <f t="shared" si="36"/>
        <v>756.50618264885532</v>
      </c>
      <c r="AJ376" s="143">
        <f t="shared" si="37"/>
        <v>182.15533594875106</v>
      </c>
      <c r="AK376" s="143">
        <f t="shared" si="38"/>
        <v>0</v>
      </c>
      <c r="AL376" s="20">
        <f t="shared" si="39"/>
        <v>44773</v>
      </c>
      <c r="AM376" t="e">
        <f t="shared" si="40"/>
        <v>#N/A</v>
      </c>
      <c r="AN376" t="str">
        <f t="shared" si="41"/>
        <v>KAPE-IB-2006-04-07-2022-5205.12</v>
      </c>
    </row>
    <row r="377" spans="1:40" ht="20.100000000000001" hidden="1" customHeight="1" x14ac:dyDescent="0.25">
      <c r="A377" s="14">
        <v>374</v>
      </c>
      <c r="B377" s="35">
        <v>44743</v>
      </c>
      <c r="C377" s="6" t="s">
        <v>989</v>
      </c>
      <c r="D377" s="15">
        <v>44746</v>
      </c>
      <c r="E377" s="14" t="s">
        <v>1132</v>
      </c>
      <c r="F377" s="14" t="s">
        <v>1133</v>
      </c>
      <c r="G377" s="6">
        <v>12000</v>
      </c>
      <c r="H377" s="6" t="s">
        <v>1861</v>
      </c>
      <c r="I377" s="6"/>
      <c r="J377" s="16">
        <v>3909.5</v>
      </c>
      <c r="K377" s="14">
        <v>3.98</v>
      </c>
      <c r="L377" s="126">
        <v>0</v>
      </c>
      <c r="M377" s="126">
        <v>0</v>
      </c>
      <c r="N377" s="6" t="s">
        <v>557</v>
      </c>
      <c r="O377" s="6" t="s">
        <v>1436</v>
      </c>
      <c r="P377" s="19">
        <v>10036315</v>
      </c>
      <c r="Q377" s="6"/>
      <c r="R377" s="19">
        <v>1823599</v>
      </c>
      <c r="S377" s="6"/>
      <c r="T377" s="14">
        <v>139575893</v>
      </c>
      <c r="U377" s="21">
        <v>45476</v>
      </c>
      <c r="V377" s="6"/>
      <c r="W377" s="6"/>
      <c r="X377" s="6"/>
      <c r="Y377" s="23"/>
      <c r="Z377" s="6"/>
      <c r="AA377" s="6"/>
      <c r="AB377" s="21">
        <f t="shared" si="35"/>
        <v>45416</v>
      </c>
      <c r="AC377" s="6"/>
      <c r="AD377" s="14" t="s">
        <v>1515</v>
      </c>
      <c r="AE377" s="6"/>
      <c r="AF377" s="6"/>
      <c r="AG377" s="6"/>
      <c r="AH377" s="6" t="s">
        <v>1517</v>
      </c>
      <c r="AI377" s="143">
        <f t="shared" si="36"/>
        <v>836.35958333333338</v>
      </c>
      <c r="AJ377" s="143">
        <f t="shared" si="37"/>
        <v>151.96658333333335</v>
      </c>
      <c r="AK377" s="143">
        <f t="shared" si="38"/>
        <v>0</v>
      </c>
      <c r="AL377" s="20">
        <f t="shared" si="39"/>
        <v>44773</v>
      </c>
      <c r="AM377" t="e">
        <f t="shared" si="40"/>
        <v>#N/A</v>
      </c>
      <c r="AN377" t="str">
        <f t="shared" si="41"/>
        <v>KAPE-IB-1995-04-07-2022-3909.5</v>
      </c>
    </row>
    <row r="378" spans="1:40" ht="20.100000000000001" hidden="1" customHeight="1" x14ac:dyDescent="0.25">
      <c r="A378" s="14">
        <v>375</v>
      </c>
      <c r="B378" s="35">
        <v>44743</v>
      </c>
      <c r="C378" s="6" t="s">
        <v>990</v>
      </c>
      <c r="D378" s="15">
        <v>44748</v>
      </c>
      <c r="E378" s="14" t="s">
        <v>1132</v>
      </c>
      <c r="F378" s="14" t="s">
        <v>1133</v>
      </c>
      <c r="G378" s="6">
        <v>24000</v>
      </c>
      <c r="H378" s="6" t="s">
        <v>1861</v>
      </c>
      <c r="I378" s="6"/>
      <c r="J378" s="16" t="s">
        <v>1197</v>
      </c>
      <c r="K378" s="14" t="s">
        <v>1198</v>
      </c>
      <c r="L378" s="126">
        <v>0</v>
      </c>
      <c r="M378" s="126">
        <v>0</v>
      </c>
      <c r="N378" s="6" t="s">
        <v>557</v>
      </c>
      <c r="O378" s="6" t="s">
        <v>1437</v>
      </c>
      <c r="P378" s="19">
        <v>12463582</v>
      </c>
      <c r="Q378" s="6"/>
      <c r="R378" s="19">
        <v>4307307</v>
      </c>
      <c r="S378" s="6"/>
      <c r="T378" s="14">
        <v>139575895</v>
      </c>
      <c r="U378" s="21">
        <v>45477</v>
      </c>
      <c r="V378" s="6"/>
      <c r="W378" s="6"/>
      <c r="X378" s="6"/>
      <c r="Y378" s="23"/>
      <c r="Z378" s="6"/>
      <c r="AA378" s="6"/>
      <c r="AB378" s="21">
        <f t="shared" si="35"/>
        <v>45417</v>
      </c>
      <c r="AC378" s="6"/>
      <c r="AD378" s="14" t="s">
        <v>1515</v>
      </c>
      <c r="AE378" s="6"/>
      <c r="AF378" s="6"/>
      <c r="AG378" s="6"/>
      <c r="AH378" s="6" t="s">
        <v>1517</v>
      </c>
      <c r="AI378" s="143">
        <f t="shared" si="36"/>
        <v>519.31591666666668</v>
      </c>
      <c r="AJ378" s="143">
        <f t="shared" si="37"/>
        <v>179.471125</v>
      </c>
      <c r="AK378" s="143">
        <f t="shared" si="38"/>
        <v>0</v>
      </c>
      <c r="AL378" s="20">
        <f t="shared" si="39"/>
        <v>44773</v>
      </c>
      <c r="AM378" t="e">
        <f t="shared" si="40"/>
        <v>#N/A</v>
      </c>
      <c r="AN378" t="str">
        <f t="shared" si="41"/>
        <v>KAPE-IB-3802-06-07-2022-3906.9090 / 3402.9000</v>
      </c>
    </row>
    <row r="379" spans="1:40" ht="20.100000000000001" hidden="1" customHeight="1" x14ac:dyDescent="0.25">
      <c r="A379" s="14">
        <v>376</v>
      </c>
      <c r="B379" s="35">
        <v>44743</v>
      </c>
      <c r="C379" s="6" t="s">
        <v>991</v>
      </c>
      <c r="D379" s="15">
        <v>44748</v>
      </c>
      <c r="E379" s="14" t="s">
        <v>1132</v>
      </c>
      <c r="F379" s="14" t="s">
        <v>1133</v>
      </c>
      <c r="G379" s="6">
        <v>12000</v>
      </c>
      <c r="H379" s="6" t="s">
        <v>1861</v>
      </c>
      <c r="I379" s="6"/>
      <c r="J379" s="16" t="s">
        <v>1197</v>
      </c>
      <c r="K379" s="14" t="s">
        <v>1198</v>
      </c>
      <c r="L379" s="126">
        <v>0</v>
      </c>
      <c r="M379" s="126">
        <v>0</v>
      </c>
      <c r="N379" s="6" t="s">
        <v>557</v>
      </c>
      <c r="O379" s="6" t="s">
        <v>1437</v>
      </c>
      <c r="P379" s="19">
        <v>6231791</v>
      </c>
      <c r="Q379" s="6"/>
      <c r="R379" s="19">
        <v>2153655</v>
      </c>
      <c r="S379" s="6"/>
      <c r="T379" s="14">
        <v>139575894</v>
      </c>
      <c r="U379" s="21">
        <v>45477</v>
      </c>
      <c r="V379" s="6"/>
      <c r="W379" s="6"/>
      <c r="X379" s="6"/>
      <c r="Y379" s="23"/>
      <c r="Z379" s="6"/>
      <c r="AA379" s="6"/>
      <c r="AB379" s="21">
        <f t="shared" si="35"/>
        <v>45417</v>
      </c>
      <c r="AC379" s="6"/>
      <c r="AD379" s="14" t="s">
        <v>1515</v>
      </c>
      <c r="AE379" s="6"/>
      <c r="AF379" s="6"/>
      <c r="AG379" s="6"/>
      <c r="AH379" s="6" t="s">
        <v>1517</v>
      </c>
      <c r="AI379" s="143">
        <f t="shared" si="36"/>
        <v>519.31591666666668</v>
      </c>
      <c r="AJ379" s="143">
        <f t="shared" si="37"/>
        <v>179.47125</v>
      </c>
      <c r="AK379" s="143">
        <f t="shared" si="38"/>
        <v>0</v>
      </c>
      <c r="AL379" s="20">
        <f t="shared" si="39"/>
        <v>44773</v>
      </c>
      <c r="AM379" t="e">
        <f t="shared" si="40"/>
        <v>#N/A</v>
      </c>
      <c r="AN379" t="str">
        <f t="shared" si="41"/>
        <v>KAPE-IB-3878-06-07-2022-3906.9090 / 3402.9000</v>
      </c>
    </row>
    <row r="380" spans="1:40" ht="20.100000000000001" hidden="1" customHeight="1" x14ac:dyDescent="0.25">
      <c r="A380" s="14">
        <v>377</v>
      </c>
      <c r="B380" s="35">
        <v>44743</v>
      </c>
      <c r="C380" s="6" t="s">
        <v>992</v>
      </c>
      <c r="D380" s="15">
        <v>44749</v>
      </c>
      <c r="E380" s="14" t="s">
        <v>1132</v>
      </c>
      <c r="F380" s="14" t="s">
        <v>1133</v>
      </c>
      <c r="G380" s="6">
        <v>40800</v>
      </c>
      <c r="H380" s="6" t="s">
        <v>1861</v>
      </c>
      <c r="I380" s="6"/>
      <c r="J380" s="16">
        <v>2847</v>
      </c>
      <c r="K380" s="14">
        <v>0.46</v>
      </c>
      <c r="L380" s="126">
        <v>0</v>
      </c>
      <c r="M380" s="126">
        <v>0</v>
      </c>
      <c r="N380" s="6" t="s">
        <v>557</v>
      </c>
      <c r="O380" s="6" t="s">
        <v>559</v>
      </c>
      <c r="P380" s="19">
        <v>3970722</v>
      </c>
      <c r="Q380" s="6"/>
      <c r="R380" s="19">
        <v>1848319</v>
      </c>
      <c r="S380" s="6"/>
      <c r="T380" s="14">
        <v>139575907</v>
      </c>
      <c r="U380" s="21">
        <v>45480</v>
      </c>
      <c r="V380" s="6"/>
      <c r="W380" s="6"/>
      <c r="X380" s="6"/>
      <c r="Y380" s="23"/>
      <c r="Z380" s="6"/>
      <c r="AA380" s="6"/>
      <c r="AB380" s="21">
        <f t="shared" si="35"/>
        <v>45420</v>
      </c>
      <c r="AC380" s="6"/>
      <c r="AD380" s="14" t="s">
        <v>1515</v>
      </c>
      <c r="AE380" s="6"/>
      <c r="AF380" s="6"/>
      <c r="AG380" s="6"/>
      <c r="AH380" s="6" t="s">
        <v>1517</v>
      </c>
      <c r="AI380" s="143">
        <f t="shared" si="36"/>
        <v>97.321617647058829</v>
      </c>
      <c r="AJ380" s="143">
        <f t="shared" si="37"/>
        <v>45.301936274509806</v>
      </c>
      <c r="AK380" s="143">
        <f t="shared" si="38"/>
        <v>0</v>
      </c>
      <c r="AL380" s="20">
        <f t="shared" si="39"/>
        <v>44773</v>
      </c>
      <c r="AM380" t="e">
        <f t="shared" si="40"/>
        <v>#N/A</v>
      </c>
      <c r="AN380" t="str">
        <f t="shared" si="41"/>
        <v>KAPE-IB-4498-07-07-2022-2847</v>
      </c>
    </row>
    <row r="381" spans="1:40" ht="20.100000000000001" hidden="1" customHeight="1" x14ac:dyDescent="0.25">
      <c r="A381" s="14">
        <v>378</v>
      </c>
      <c r="B381" s="35">
        <v>44743</v>
      </c>
      <c r="C381" s="6" t="s">
        <v>993</v>
      </c>
      <c r="D381" s="15">
        <v>44755</v>
      </c>
      <c r="E381" s="14" t="s">
        <v>1132</v>
      </c>
      <c r="F381" s="14" t="s">
        <v>1133</v>
      </c>
      <c r="G381" s="6">
        <v>300</v>
      </c>
      <c r="H381" s="6" t="s">
        <v>1861</v>
      </c>
      <c r="I381" s="6"/>
      <c r="J381" s="16">
        <v>3204.16</v>
      </c>
      <c r="K381" s="14">
        <v>30.69</v>
      </c>
      <c r="L381" s="126">
        <v>0</v>
      </c>
      <c r="M381" s="126">
        <v>0</v>
      </c>
      <c r="N381" s="6" t="s">
        <v>412</v>
      </c>
      <c r="O381" s="6" t="s">
        <v>1438</v>
      </c>
      <c r="P381" s="19">
        <v>1957775</v>
      </c>
      <c r="Q381" s="6"/>
      <c r="R381" s="19">
        <v>725888</v>
      </c>
      <c r="S381" s="6"/>
      <c r="T381" s="14">
        <v>139575908</v>
      </c>
      <c r="U381" s="21">
        <v>45485</v>
      </c>
      <c r="V381" s="6"/>
      <c r="W381" s="6"/>
      <c r="X381" s="6"/>
      <c r="Y381" s="23"/>
      <c r="Z381" s="6"/>
      <c r="AA381" s="6"/>
      <c r="AB381" s="21">
        <f t="shared" si="35"/>
        <v>45425</v>
      </c>
      <c r="AC381" s="6"/>
      <c r="AD381" s="14" t="s">
        <v>1515</v>
      </c>
      <c r="AE381" s="6"/>
      <c r="AF381" s="6"/>
      <c r="AG381" s="6"/>
      <c r="AH381" s="6" t="s">
        <v>434</v>
      </c>
      <c r="AI381" s="143">
        <f t="shared" si="36"/>
        <v>6525.916666666667</v>
      </c>
      <c r="AJ381" s="143">
        <f t="shared" si="37"/>
        <v>2419.6266666666666</v>
      </c>
      <c r="AK381" s="143">
        <f t="shared" si="38"/>
        <v>0</v>
      </c>
      <c r="AL381" s="20">
        <f t="shared" si="39"/>
        <v>44773</v>
      </c>
      <c r="AM381" t="e">
        <f t="shared" si="40"/>
        <v>#N/A</v>
      </c>
      <c r="AN381" t="str">
        <f t="shared" si="41"/>
        <v>KPAF-IB-1330-13-07-2022-3204.16</v>
      </c>
    </row>
    <row r="382" spans="1:40" ht="20.100000000000001" hidden="1" customHeight="1" x14ac:dyDescent="0.25">
      <c r="A382" s="14">
        <v>379</v>
      </c>
      <c r="B382" s="35">
        <v>44743</v>
      </c>
      <c r="C382" s="6" t="s">
        <v>994</v>
      </c>
      <c r="D382" s="15">
        <v>44746</v>
      </c>
      <c r="E382" s="14" t="s">
        <v>1132</v>
      </c>
      <c r="F382" s="14" t="s">
        <v>1133</v>
      </c>
      <c r="G382" s="6">
        <v>20470</v>
      </c>
      <c r="H382" s="6" t="s">
        <v>1861</v>
      </c>
      <c r="I382" s="6"/>
      <c r="J382" s="16">
        <v>5205.12</v>
      </c>
      <c r="K382" s="14">
        <v>3.6</v>
      </c>
      <c r="L382" s="126">
        <v>0</v>
      </c>
      <c r="M382" s="126">
        <v>0</v>
      </c>
      <c r="N382" s="6" t="s">
        <v>625</v>
      </c>
      <c r="O382" s="6" t="s">
        <v>1408</v>
      </c>
      <c r="P382" s="19">
        <v>15485681</v>
      </c>
      <c r="Q382" s="6"/>
      <c r="R382" s="19">
        <v>3728720</v>
      </c>
      <c r="S382" s="6"/>
      <c r="T382" s="14">
        <v>139575891</v>
      </c>
      <c r="U382" s="21">
        <v>45446</v>
      </c>
      <c r="V382" s="6"/>
      <c r="W382" s="6"/>
      <c r="X382" s="6"/>
      <c r="Y382" s="23"/>
      <c r="Z382" s="6"/>
      <c r="AA382" s="6"/>
      <c r="AB382" s="21">
        <f t="shared" si="35"/>
        <v>45386</v>
      </c>
      <c r="AC382" s="6"/>
      <c r="AD382" s="14" t="s">
        <v>1515</v>
      </c>
      <c r="AE382" s="6"/>
      <c r="AF382" s="6"/>
      <c r="AG382" s="6"/>
      <c r="AH382" s="6" t="s">
        <v>1513</v>
      </c>
      <c r="AI382" s="143">
        <f t="shared" si="36"/>
        <v>756.5061553492917</v>
      </c>
      <c r="AJ382" s="143">
        <f t="shared" si="37"/>
        <v>182.1553492916463</v>
      </c>
      <c r="AK382" s="143">
        <f t="shared" si="38"/>
        <v>0</v>
      </c>
      <c r="AL382" s="20">
        <f t="shared" si="39"/>
        <v>44773</v>
      </c>
      <c r="AM382" t="e">
        <f t="shared" si="40"/>
        <v>#N/A</v>
      </c>
      <c r="AN382" t="str">
        <f t="shared" si="41"/>
        <v>KAPE-IB-2011-04-07-2022-5205.12</v>
      </c>
    </row>
    <row r="383" spans="1:40" ht="20.100000000000001" hidden="1" customHeight="1" x14ac:dyDescent="0.25">
      <c r="A383" s="14">
        <v>380</v>
      </c>
      <c r="B383" s="35">
        <v>44743</v>
      </c>
      <c r="C383" s="6" t="s">
        <v>622</v>
      </c>
      <c r="D383" s="15">
        <v>44756</v>
      </c>
      <c r="E383" s="14" t="s">
        <v>1132</v>
      </c>
      <c r="F383" s="14" t="s">
        <v>1133</v>
      </c>
      <c r="G383" s="6">
        <v>26000</v>
      </c>
      <c r="H383" s="6" t="s">
        <v>1861</v>
      </c>
      <c r="I383" s="6"/>
      <c r="J383" s="16">
        <v>5509.22</v>
      </c>
      <c r="K383" s="14">
        <v>3.35</v>
      </c>
      <c r="L383" s="126">
        <v>0</v>
      </c>
      <c r="M383" s="126">
        <v>0</v>
      </c>
      <c r="N383" s="6" t="s">
        <v>1324</v>
      </c>
      <c r="O383" s="6" t="s">
        <v>623</v>
      </c>
      <c r="P383" s="19">
        <v>18516488</v>
      </c>
      <c r="Q383" s="6"/>
      <c r="R383" s="19">
        <v>5771349</v>
      </c>
      <c r="S383" s="6"/>
      <c r="T383" s="14">
        <v>139575924</v>
      </c>
      <c r="U383" s="21">
        <v>45487</v>
      </c>
      <c r="V383" s="6"/>
      <c r="W383" s="6"/>
      <c r="X383" s="6"/>
      <c r="Y383" s="23"/>
      <c r="Z383" s="6"/>
      <c r="AA383" s="6"/>
      <c r="AB383" s="21">
        <f t="shared" si="35"/>
        <v>45427</v>
      </c>
      <c r="AC383" s="6"/>
      <c r="AD383" s="14" t="s">
        <v>1515</v>
      </c>
      <c r="AE383" s="6"/>
      <c r="AF383" s="6"/>
      <c r="AG383" s="6"/>
      <c r="AH383" s="6" t="s">
        <v>1513</v>
      </c>
      <c r="AI383" s="143">
        <f t="shared" si="36"/>
        <v>712.17261538461537</v>
      </c>
      <c r="AJ383" s="143">
        <f t="shared" si="37"/>
        <v>221.97496153846154</v>
      </c>
      <c r="AK383" s="143">
        <f t="shared" si="38"/>
        <v>0</v>
      </c>
      <c r="AL383" s="20">
        <f t="shared" si="39"/>
        <v>44773</v>
      </c>
      <c r="AM383" t="e">
        <f t="shared" si="40"/>
        <v>#N/A</v>
      </c>
      <c r="AN383" t="str">
        <f t="shared" si="41"/>
        <v>KAPW-IB-4709-14-07-2022-5509.22</v>
      </c>
    </row>
    <row r="384" spans="1:40" ht="20.100000000000001" hidden="1" customHeight="1" x14ac:dyDescent="0.25">
      <c r="A384" s="14">
        <v>381</v>
      </c>
      <c r="B384" s="35">
        <v>44743</v>
      </c>
      <c r="C384" s="6" t="s">
        <v>576</v>
      </c>
      <c r="D384" s="15">
        <v>44757</v>
      </c>
      <c r="E384" s="14" t="s">
        <v>1132</v>
      </c>
      <c r="F384" s="14" t="s">
        <v>1133</v>
      </c>
      <c r="G384" s="6">
        <v>225</v>
      </c>
      <c r="H384" s="6" t="s">
        <v>1861</v>
      </c>
      <c r="I384" s="6"/>
      <c r="J384" s="16">
        <v>5210.3900000000003</v>
      </c>
      <c r="K384" s="14">
        <v>23.947500000000002</v>
      </c>
      <c r="L384" s="126">
        <v>0</v>
      </c>
      <c r="M384" s="126">
        <v>0</v>
      </c>
      <c r="N384" s="6" t="s">
        <v>532</v>
      </c>
      <c r="O384" s="6" t="s">
        <v>577</v>
      </c>
      <c r="P384" s="19">
        <v>1157561</v>
      </c>
      <c r="Q384" s="6"/>
      <c r="R384" s="19">
        <v>360797</v>
      </c>
      <c r="S384" s="6"/>
      <c r="T384" s="14">
        <v>139575917</v>
      </c>
      <c r="U384" s="21">
        <v>45480</v>
      </c>
      <c r="V384" s="6"/>
      <c r="W384" s="6"/>
      <c r="X384" s="6"/>
      <c r="Y384" s="23"/>
      <c r="Z384" s="6"/>
      <c r="AA384" s="6"/>
      <c r="AB384" s="21">
        <f t="shared" si="35"/>
        <v>45420</v>
      </c>
      <c r="AC384" s="6"/>
      <c r="AD384" s="14" t="s">
        <v>1515</v>
      </c>
      <c r="AE384" s="6"/>
      <c r="AF384" s="6"/>
      <c r="AG384" s="6"/>
      <c r="AH384" s="6" t="s">
        <v>1516</v>
      </c>
      <c r="AI384" s="143">
        <f t="shared" si="36"/>
        <v>5144.7155555555555</v>
      </c>
      <c r="AJ384" s="143">
        <f t="shared" si="37"/>
        <v>1603.5422222222223</v>
      </c>
      <c r="AK384" s="143">
        <f t="shared" si="38"/>
        <v>0</v>
      </c>
      <c r="AL384" s="20">
        <f t="shared" si="39"/>
        <v>44773</v>
      </c>
      <c r="AM384" t="e">
        <f t="shared" si="40"/>
        <v>#N/A</v>
      </c>
      <c r="AN384" t="str">
        <f t="shared" si="41"/>
        <v>KAPE-IB-6713-15-07-2022-5210.39</v>
      </c>
    </row>
    <row r="385" spans="1:40" ht="20.100000000000001" hidden="1" customHeight="1" x14ac:dyDescent="0.25">
      <c r="A385" s="14">
        <v>382</v>
      </c>
      <c r="B385" s="35">
        <v>44743</v>
      </c>
      <c r="C385" s="6" t="s">
        <v>995</v>
      </c>
      <c r="D385" s="15">
        <v>44761</v>
      </c>
      <c r="E385" s="14" t="s">
        <v>1132</v>
      </c>
      <c r="F385" s="14" t="s">
        <v>1133</v>
      </c>
      <c r="G385" s="6">
        <v>20148.8</v>
      </c>
      <c r="H385" s="6" t="s">
        <v>1861</v>
      </c>
      <c r="I385" s="6"/>
      <c r="J385" s="16">
        <v>5205.12</v>
      </c>
      <c r="K385" s="14">
        <v>3.6</v>
      </c>
      <c r="L385" s="126">
        <v>0</v>
      </c>
      <c r="M385" s="126">
        <v>0</v>
      </c>
      <c r="N385" s="6" t="s">
        <v>625</v>
      </c>
      <c r="O385" s="6" t="s">
        <v>1408</v>
      </c>
      <c r="P385" s="19">
        <v>15642257</v>
      </c>
      <c r="Q385" s="6"/>
      <c r="R385" s="19">
        <v>3766421</v>
      </c>
      <c r="S385" s="6"/>
      <c r="T385" s="14">
        <v>139575930</v>
      </c>
      <c r="U385" s="21">
        <v>45491</v>
      </c>
      <c r="V385" s="6"/>
      <c r="W385" s="6"/>
      <c r="X385" s="6"/>
      <c r="Y385" s="23"/>
      <c r="Z385" s="6"/>
      <c r="AA385" s="6"/>
      <c r="AB385" s="21">
        <f t="shared" si="35"/>
        <v>45431</v>
      </c>
      <c r="AC385" s="6"/>
      <c r="AD385" s="14" t="s">
        <v>1515</v>
      </c>
      <c r="AE385" s="6"/>
      <c r="AF385" s="6"/>
      <c r="AG385" s="6"/>
      <c r="AH385" s="6" t="s">
        <v>1513</v>
      </c>
      <c r="AI385" s="143">
        <f t="shared" si="36"/>
        <v>776.33690343841818</v>
      </c>
      <c r="AJ385" s="143">
        <f t="shared" si="37"/>
        <v>186.93028865242596</v>
      </c>
      <c r="AK385" s="143">
        <f t="shared" si="38"/>
        <v>0</v>
      </c>
      <c r="AL385" s="20">
        <f t="shared" si="39"/>
        <v>44773</v>
      </c>
      <c r="AM385" t="e">
        <f t="shared" si="40"/>
        <v>#N/A</v>
      </c>
      <c r="AN385" t="str">
        <f t="shared" si="41"/>
        <v>KAPE-IB-8569-19-07-2022-5205.12</v>
      </c>
    </row>
    <row r="386" spans="1:40" ht="20.100000000000001" hidden="1" customHeight="1" x14ac:dyDescent="0.25">
      <c r="A386" s="14">
        <v>383</v>
      </c>
      <c r="B386" s="35">
        <v>44743</v>
      </c>
      <c r="C386" s="6" t="s">
        <v>996</v>
      </c>
      <c r="D386" s="15">
        <v>44757</v>
      </c>
      <c r="E386" s="14" t="s">
        <v>563</v>
      </c>
      <c r="F386" s="14" t="s">
        <v>1133</v>
      </c>
      <c r="G386" s="6">
        <v>7.2</v>
      </c>
      <c r="H386" s="6" t="s">
        <v>1861</v>
      </c>
      <c r="I386" s="6"/>
      <c r="J386" s="16">
        <v>5807.9</v>
      </c>
      <c r="K386" s="14">
        <v>115.1403</v>
      </c>
      <c r="L386" s="126">
        <v>0</v>
      </c>
      <c r="M386" s="126">
        <v>0</v>
      </c>
      <c r="N386" s="6" t="s">
        <v>563</v>
      </c>
      <c r="O386" s="6" t="s">
        <v>1440</v>
      </c>
      <c r="P386" s="19">
        <v>211461</v>
      </c>
      <c r="Q386" s="6"/>
      <c r="R386" s="19">
        <v>85698</v>
      </c>
      <c r="S386" s="6"/>
      <c r="T386" s="14">
        <v>139575927</v>
      </c>
      <c r="U386" s="21">
        <v>45487</v>
      </c>
      <c r="V386" s="6"/>
      <c r="W386" s="6"/>
      <c r="X386" s="6"/>
      <c r="Y386" s="23"/>
      <c r="Z386" s="6"/>
      <c r="AA386" s="6"/>
      <c r="AB386" s="21">
        <f t="shared" si="35"/>
        <v>45427</v>
      </c>
      <c r="AC386" s="6"/>
      <c r="AD386" s="14" t="s">
        <v>1515</v>
      </c>
      <c r="AE386" s="6"/>
      <c r="AF386" s="6"/>
      <c r="AG386" s="6"/>
      <c r="AH386" s="6" t="s">
        <v>563</v>
      </c>
      <c r="AI386" s="143">
        <f t="shared" si="36"/>
        <v>29369.583333333332</v>
      </c>
      <c r="AJ386" s="143">
        <f t="shared" si="37"/>
        <v>11902.5</v>
      </c>
      <c r="AK386" s="143">
        <f t="shared" si="38"/>
        <v>0</v>
      </c>
      <c r="AL386" s="20">
        <f t="shared" si="39"/>
        <v>44748</v>
      </c>
      <c r="AM386" t="e">
        <f t="shared" si="40"/>
        <v>#N/A</v>
      </c>
      <c r="AN386" t="str">
        <f t="shared" si="41"/>
        <v>KPFI-IB-1486-15-07-2022-5807.9</v>
      </c>
    </row>
    <row r="387" spans="1:40" ht="20.100000000000001" hidden="1" customHeight="1" x14ac:dyDescent="0.25">
      <c r="A387" s="14">
        <v>384</v>
      </c>
      <c r="B387" s="35">
        <v>44743</v>
      </c>
      <c r="C387" s="6" t="s">
        <v>996</v>
      </c>
      <c r="D387" s="15">
        <v>44757</v>
      </c>
      <c r="E387" s="14" t="s">
        <v>1132</v>
      </c>
      <c r="F387" s="14" t="s">
        <v>1133</v>
      </c>
      <c r="G387" s="6">
        <v>39.36</v>
      </c>
      <c r="H387" s="6" t="s">
        <v>1861</v>
      </c>
      <c r="I387" s="6"/>
      <c r="J387" s="16">
        <v>5401.2089999999998</v>
      </c>
      <c r="K387" s="14">
        <v>11.1279</v>
      </c>
      <c r="L387" s="126">
        <v>0</v>
      </c>
      <c r="M387" s="126">
        <v>0</v>
      </c>
      <c r="N387" s="6" t="s">
        <v>349</v>
      </c>
      <c r="O387" s="6" t="s">
        <v>1441</v>
      </c>
      <c r="P387" s="19">
        <v>111722</v>
      </c>
      <c r="Q387" s="6"/>
      <c r="R387" s="19">
        <v>29719</v>
      </c>
      <c r="S387" s="6"/>
      <c r="T387" s="14">
        <v>139575927</v>
      </c>
      <c r="U387" s="21">
        <v>45487</v>
      </c>
      <c r="V387" s="6"/>
      <c r="W387" s="6"/>
      <c r="X387" s="6"/>
      <c r="Y387" s="23"/>
      <c r="Z387" s="6"/>
      <c r="AA387" s="6"/>
      <c r="AB387" s="21">
        <f t="shared" si="35"/>
        <v>45427</v>
      </c>
      <c r="AC387" s="6"/>
      <c r="AD387" s="14" t="s">
        <v>1515</v>
      </c>
      <c r="AE387" s="6"/>
      <c r="AF387" s="6"/>
      <c r="AG387" s="6"/>
      <c r="AH387" s="6" t="s">
        <v>1513</v>
      </c>
      <c r="AI387" s="143">
        <f t="shared" si="36"/>
        <v>2838.4654471544718</v>
      </c>
      <c r="AJ387" s="143">
        <f t="shared" si="37"/>
        <v>755.05589430894315</v>
      </c>
      <c r="AK387" s="143">
        <f t="shared" si="38"/>
        <v>0</v>
      </c>
      <c r="AL387" s="20">
        <f t="shared" si="39"/>
        <v>44773</v>
      </c>
      <c r="AM387" t="e">
        <f t="shared" si="40"/>
        <v>#N/A</v>
      </c>
      <c r="AN387" t="str">
        <f t="shared" si="41"/>
        <v>KPFI-IB-1486-15-07-2022-5401.209</v>
      </c>
    </row>
    <row r="388" spans="1:40" ht="20.100000000000001" hidden="1" customHeight="1" x14ac:dyDescent="0.25">
      <c r="A388" s="14">
        <v>385</v>
      </c>
      <c r="B388" s="35">
        <v>44743</v>
      </c>
      <c r="C388" s="6" t="s">
        <v>997</v>
      </c>
      <c r="D388" s="15">
        <v>44760</v>
      </c>
      <c r="E388" s="14" t="s">
        <v>1132</v>
      </c>
      <c r="F388" s="14" t="s">
        <v>1133</v>
      </c>
      <c r="G388" s="6">
        <v>40</v>
      </c>
      <c r="H388" s="6" t="s">
        <v>1861</v>
      </c>
      <c r="I388" s="6"/>
      <c r="J388" s="16">
        <v>5208.1899999999996</v>
      </c>
      <c r="K388" s="14">
        <v>13.3781</v>
      </c>
      <c r="L388" s="126">
        <v>0</v>
      </c>
      <c r="M388" s="126">
        <v>0</v>
      </c>
      <c r="N388" s="6" t="s">
        <v>1442</v>
      </c>
      <c r="O388" s="6" t="s">
        <v>1442</v>
      </c>
      <c r="P388" s="19">
        <v>135804</v>
      </c>
      <c r="Q388" s="6"/>
      <c r="R388" s="19">
        <v>42328</v>
      </c>
      <c r="S388" s="6"/>
      <c r="T388" s="14">
        <v>139575935</v>
      </c>
      <c r="U388" s="21">
        <v>45490</v>
      </c>
      <c r="V388" s="6"/>
      <c r="W388" s="6"/>
      <c r="X388" s="6"/>
      <c r="Y388" s="23"/>
      <c r="Z388" s="6"/>
      <c r="AA388" s="6"/>
      <c r="AB388" s="21">
        <f t="shared" ref="AB388:AB451" si="42">U388-60</f>
        <v>45430</v>
      </c>
      <c r="AC388" s="6"/>
      <c r="AD388" s="14" t="s">
        <v>1515</v>
      </c>
      <c r="AE388" s="6"/>
      <c r="AF388" s="6"/>
      <c r="AG388" s="6"/>
      <c r="AH388" s="6" t="s">
        <v>1516</v>
      </c>
      <c r="AI388" s="143">
        <f t="shared" ref="AI388:AI451" si="43">P388/G388</f>
        <v>3395.1</v>
      </c>
      <c r="AJ388" s="143">
        <f t="shared" ref="AJ388:AJ451" si="44">R388/G388</f>
        <v>1058.2</v>
      </c>
      <c r="AK388" s="143">
        <f t="shared" ref="AK388:AK451" si="45">L388*AJ388</f>
        <v>0</v>
      </c>
      <c r="AL388" s="20">
        <f t="shared" ref="AL388:AL451" si="46">IF(B388&lt;&gt;"",IF(E388="Packing Material",B388+5,B388+30),"")</f>
        <v>44773</v>
      </c>
      <c r="AM388" t="e">
        <f t="shared" ref="AM388:AM451" si="47">VLOOKUP(C388,$C$2446:$C$2553,1,0)</f>
        <v>#N/A</v>
      </c>
      <c r="AN388" t="str">
        <f t="shared" si="41"/>
        <v>KPFI-IB-1754-18-07-2022-5208.19</v>
      </c>
    </row>
    <row r="389" spans="1:40" ht="20.100000000000001" hidden="1" customHeight="1" x14ac:dyDescent="0.25">
      <c r="A389" s="14">
        <v>386</v>
      </c>
      <c r="B389" s="35">
        <v>44743</v>
      </c>
      <c r="C389" s="6" t="s">
        <v>998</v>
      </c>
      <c r="D389" s="15">
        <v>44760</v>
      </c>
      <c r="E389" s="14" t="s">
        <v>1132</v>
      </c>
      <c r="F389" s="14" t="s">
        <v>1133</v>
      </c>
      <c r="G389" s="6">
        <v>75</v>
      </c>
      <c r="H389" s="6" t="s">
        <v>1861</v>
      </c>
      <c r="I389" s="6"/>
      <c r="J389" s="16">
        <v>5208.1899999999996</v>
      </c>
      <c r="K389" s="14">
        <v>13.3781</v>
      </c>
      <c r="L389" s="126">
        <v>0</v>
      </c>
      <c r="M389" s="126">
        <v>0</v>
      </c>
      <c r="N389" s="6" t="s">
        <v>1442</v>
      </c>
      <c r="O389" s="6" t="s">
        <v>1442</v>
      </c>
      <c r="P389" s="19">
        <v>254633</v>
      </c>
      <c r="Q389" s="6"/>
      <c r="R389" s="19">
        <v>79366</v>
      </c>
      <c r="S389" s="6"/>
      <c r="T389" s="14">
        <v>139575937</v>
      </c>
      <c r="U389" s="21">
        <v>45490</v>
      </c>
      <c r="V389" s="6"/>
      <c r="W389" s="6"/>
      <c r="X389" s="6"/>
      <c r="Y389" s="23"/>
      <c r="Z389" s="6"/>
      <c r="AA389" s="6"/>
      <c r="AB389" s="21">
        <f t="shared" si="42"/>
        <v>45430</v>
      </c>
      <c r="AC389" s="6"/>
      <c r="AD389" s="14" t="s">
        <v>1515</v>
      </c>
      <c r="AE389" s="6"/>
      <c r="AF389" s="6"/>
      <c r="AG389" s="6"/>
      <c r="AH389" s="6" t="s">
        <v>1516</v>
      </c>
      <c r="AI389" s="143">
        <f t="shared" si="43"/>
        <v>3395.1066666666666</v>
      </c>
      <c r="AJ389" s="143">
        <f t="shared" si="44"/>
        <v>1058.2133333333334</v>
      </c>
      <c r="AK389" s="143">
        <f t="shared" si="45"/>
        <v>0</v>
      </c>
      <c r="AL389" s="20">
        <f t="shared" si="46"/>
        <v>44773</v>
      </c>
      <c r="AM389" t="e">
        <f t="shared" si="47"/>
        <v>#N/A</v>
      </c>
      <c r="AN389" t="str">
        <f t="shared" ref="AN389:AN452" si="48">C389&amp;"-"&amp;J389</f>
        <v>KPFI-IB-1749-18-07-2022-5208.19</v>
      </c>
    </row>
    <row r="390" spans="1:40" ht="20.100000000000001" hidden="1" customHeight="1" x14ac:dyDescent="0.25">
      <c r="A390" s="14">
        <v>387</v>
      </c>
      <c r="B390" s="35">
        <v>44743</v>
      </c>
      <c r="C390" s="6" t="s">
        <v>999</v>
      </c>
      <c r="D390" s="15">
        <v>44762</v>
      </c>
      <c r="E390" s="14" t="s">
        <v>1132</v>
      </c>
      <c r="F390" s="14" t="s">
        <v>1133</v>
      </c>
      <c r="G390" s="6">
        <v>12000</v>
      </c>
      <c r="H390" s="6" t="s">
        <v>1861</v>
      </c>
      <c r="I390" s="6"/>
      <c r="J390" s="16">
        <v>3204.16</v>
      </c>
      <c r="K390" s="14" t="s">
        <v>1199</v>
      </c>
      <c r="L390" s="126">
        <v>0</v>
      </c>
      <c r="M390" s="126">
        <v>0</v>
      </c>
      <c r="N390" s="6" t="s">
        <v>412</v>
      </c>
      <c r="O390" s="6" t="s">
        <v>1414</v>
      </c>
      <c r="P390" s="19">
        <v>11843300</v>
      </c>
      <c r="Q390" s="6"/>
      <c r="R390" s="19">
        <v>4391164</v>
      </c>
      <c r="S390" s="6"/>
      <c r="T390" s="14">
        <v>139575942</v>
      </c>
      <c r="U390" s="21">
        <v>45493</v>
      </c>
      <c r="V390" s="6"/>
      <c r="W390" s="6"/>
      <c r="X390" s="6"/>
      <c r="Y390" s="23"/>
      <c r="Z390" s="6"/>
      <c r="AA390" s="6"/>
      <c r="AB390" s="21">
        <f t="shared" si="42"/>
        <v>45433</v>
      </c>
      <c r="AC390" s="6"/>
      <c r="AD390" s="14" t="s">
        <v>1515</v>
      </c>
      <c r="AE390" s="6"/>
      <c r="AF390" s="6"/>
      <c r="AG390" s="6"/>
      <c r="AH390" s="6" t="s">
        <v>434</v>
      </c>
      <c r="AI390" s="143">
        <f t="shared" si="43"/>
        <v>986.94166666666672</v>
      </c>
      <c r="AJ390" s="143">
        <f t="shared" si="44"/>
        <v>365.93033333333335</v>
      </c>
      <c r="AK390" s="143">
        <f t="shared" si="45"/>
        <v>0</v>
      </c>
      <c r="AL390" s="20">
        <f t="shared" si="46"/>
        <v>44773</v>
      </c>
      <c r="AM390" t="e">
        <f t="shared" si="47"/>
        <v>#N/A</v>
      </c>
      <c r="AN390" t="str">
        <f t="shared" si="48"/>
        <v>KAPE-IB-9650-20-07-2022-3204.16</v>
      </c>
    </row>
    <row r="391" spans="1:40" ht="20.100000000000001" hidden="1" customHeight="1" x14ac:dyDescent="0.25">
      <c r="A391" s="14">
        <v>388</v>
      </c>
      <c r="B391" s="35">
        <v>44774</v>
      </c>
      <c r="C391" s="6" t="s">
        <v>1000</v>
      </c>
      <c r="D391" s="15">
        <v>44762</v>
      </c>
      <c r="E391" s="14" t="s">
        <v>563</v>
      </c>
      <c r="F391" s="14" t="s">
        <v>1133</v>
      </c>
      <c r="G391" s="6">
        <v>7532</v>
      </c>
      <c r="H391" s="6" t="s">
        <v>1861</v>
      </c>
      <c r="I391" s="6"/>
      <c r="J391" s="16">
        <v>5807.1019999999999</v>
      </c>
      <c r="K391" s="14">
        <v>4.0298999999999996</v>
      </c>
      <c r="L391" s="126">
        <v>0</v>
      </c>
      <c r="M391" s="126">
        <v>0</v>
      </c>
      <c r="N391" s="6" t="s">
        <v>563</v>
      </c>
      <c r="O391" s="6" t="s">
        <v>1443</v>
      </c>
      <c r="P391" s="19">
        <v>6694267</v>
      </c>
      <c r="Q391" s="6"/>
      <c r="R391" s="19">
        <v>2086515</v>
      </c>
      <c r="S391" s="6"/>
      <c r="T391" s="14">
        <v>139575945</v>
      </c>
      <c r="U391" s="21">
        <v>45492</v>
      </c>
      <c r="V391" s="6"/>
      <c r="W391" s="6"/>
      <c r="X391" s="6"/>
      <c r="Y391" s="23"/>
      <c r="Z391" s="6"/>
      <c r="AA391" s="6"/>
      <c r="AB391" s="21">
        <f t="shared" si="42"/>
        <v>45432</v>
      </c>
      <c r="AC391" s="6"/>
      <c r="AD391" s="14" t="s">
        <v>1515</v>
      </c>
      <c r="AE391" s="6"/>
      <c r="AF391" s="6"/>
      <c r="AG391" s="6"/>
      <c r="AH391" s="6" t="s">
        <v>563</v>
      </c>
      <c r="AI391" s="143">
        <f t="shared" si="43"/>
        <v>888.77681890600104</v>
      </c>
      <c r="AJ391" s="143">
        <f t="shared" si="44"/>
        <v>277.02004779607012</v>
      </c>
      <c r="AK391" s="143">
        <f t="shared" si="45"/>
        <v>0</v>
      </c>
      <c r="AL391" s="20">
        <f t="shared" si="46"/>
        <v>44779</v>
      </c>
      <c r="AM391" t="e">
        <f t="shared" si="47"/>
        <v>#N/A</v>
      </c>
      <c r="AN391" t="str">
        <f t="shared" si="48"/>
        <v>KAPW-IB-8287-20-07-2022-5807.102</v>
      </c>
    </row>
    <row r="392" spans="1:40" ht="20.100000000000001" hidden="1" customHeight="1" x14ac:dyDescent="0.25">
      <c r="A392" s="14">
        <v>389</v>
      </c>
      <c r="B392" s="35">
        <v>44774</v>
      </c>
      <c r="C392" s="6" t="s">
        <v>1001</v>
      </c>
      <c r="D392" s="15">
        <v>44768</v>
      </c>
      <c r="E392" s="14" t="s">
        <v>1132</v>
      </c>
      <c r="F392" s="14" t="s">
        <v>1133</v>
      </c>
      <c r="G392" s="6">
        <v>12000</v>
      </c>
      <c r="H392" s="6" t="s">
        <v>1861</v>
      </c>
      <c r="I392" s="6"/>
      <c r="J392" s="16">
        <v>3204.1109999999999</v>
      </c>
      <c r="K392" s="14" t="s">
        <v>1200</v>
      </c>
      <c r="L392" s="126">
        <v>0</v>
      </c>
      <c r="M392" s="126">
        <v>0</v>
      </c>
      <c r="N392" s="6" t="s">
        <v>412</v>
      </c>
      <c r="O392" s="6" t="s">
        <v>1444</v>
      </c>
      <c r="P392" s="19">
        <v>18769371</v>
      </c>
      <c r="Q392" s="6"/>
      <c r="R392" s="19">
        <v>3410394</v>
      </c>
      <c r="S392" s="6"/>
      <c r="T392" s="14">
        <v>139575958</v>
      </c>
      <c r="U392" s="21">
        <v>45499</v>
      </c>
      <c r="V392" s="6"/>
      <c r="W392" s="6"/>
      <c r="X392" s="6"/>
      <c r="Y392" s="23"/>
      <c r="Z392" s="6"/>
      <c r="AA392" s="6"/>
      <c r="AB392" s="21">
        <f t="shared" si="42"/>
        <v>45439</v>
      </c>
      <c r="AC392" s="6"/>
      <c r="AD392" s="14" t="s">
        <v>1515</v>
      </c>
      <c r="AE392" s="6"/>
      <c r="AF392" s="6"/>
      <c r="AG392" s="6"/>
      <c r="AH392" s="6" t="s">
        <v>434</v>
      </c>
      <c r="AI392" s="143">
        <f t="shared" si="43"/>
        <v>1564.1142500000001</v>
      </c>
      <c r="AJ392" s="143">
        <f t="shared" si="44"/>
        <v>284.1995</v>
      </c>
      <c r="AK392" s="143">
        <f t="shared" si="45"/>
        <v>0</v>
      </c>
      <c r="AL392" s="20">
        <f t="shared" si="46"/>
        <v>44804</v>
      </c>
      <c r="AM392" t="e">
        <f t="shared" si="47"/>
        <v>#N/A</v>
      </c>
      <c r="AN392" t="str">
        <f t="shared" si="48"/>
        <v>KAPE-IB-12583-26-07-2022-3204.111</v>
      </c>
    </row>
    <row r="393" spans="1:40" ht="20.100000000000001" hidden="1" customHeight="1" x14ac:dyDescent="0.25">
      <c r="A393" s="14">
        <v>390</v>
      </c>
      <c r="B393" s="35">
        <v>44774</v>
      </c>
      <c r="C393" s="6" t="s">
        <v>1002</v>
      </c>
      <c r="D393" s="15">
        <v>44763</v>
      </c>
      <c r="E393" s="14" t="s">
        <v>1132</v>
      </c>
      <c r="F393" s="14" t="s">
        <v>1133</v>
      </c>
      <c r="G393" s="6">
        <v>20732.919999999998</v>
      </c>
      <c r="H393" s="6" t="s">
        <v>1861</v>
      </c>
      <c r="I393" s="6"/>
      <c r="J393" s="16">
        <v>5509.21</v>
      </c>
      <c r="K393" s="14">
        <v>2.1187999999999998</v>
      </c>
      <c r="L393" s="126">
        <v>0</v>
      </c>
      <c r="M393" s="126">
        <v>0</v>
      </c>
      <c r="N393" s="6" t="s">
        <v>542</v>
      </c>
      <c r="O393" s="6" t="s">
        <v>1445</v>
      </c>
      <c r="P393" s="19">
        <v>10055786</v>
      </c>
      <c r="Q393" s="6"/>
      <c r="R393" s="19">
        <v>3134257</v>
      </c>
      <c r="S393" s="6"/>
      <c r="T393" s="14">
        <v>139575948</v>
      </c>
      <c r="U393" s="21">
        <v>45495</v>
      </c>
      <c r="V393" s="6"/>
      <c r="W393" s="6"/>
      <c r="X393" s="6"/>
      <c r="Y393" s="23"/>
      <c r="Z393" s="6"/>
      <c r="AA393" s="6"/>
      <c r="AB393" s="21">
        <f t="shared" si="42"/>
        <v>45435</v>
      </c>
      <c r="AC393" s="6"/>
      <c r="AD393" s="14" t="s">
        <v>1515</v>
      </c>
      <c r="AE393" s="6"/>
      <c r="AF393" s="6"/>
      <c r="AG393" s="6"/>
      <c r="AH393" s="6" t="s">
        <v>1513</v>
      </c>
      <c r="AI393" s="143">
        <f t="shared" si="43"/>
        <v>485.01542474480203</v>
      </c>
      <c r="AJ393" s="143">
        <f t="shared" si="44"/>
        <v>151.17296550606477</v>
      </c>
      <c r="AK393" s="143">
        <f t="shared" si="45"/>
        <v>0</v>
      </c>
      <c r="AL393" s="20">
        <f t="shared" si="46"/>
        <v>44804</v>
      </c>
      <c r="AM393" t="e">
        <f t="shared" si="47"/>
        <v>#N/A</v>
      </c>
      <c r="AN393" t="str">
        <f t="shared" si="48"/>
        <v>KAPE-IB-10867-21-07-2022-5509.21</v>
      </c>
    </row>
    <row r="394" spans="1:40" ht="20.100000000000001" hidden="1" customHeight="1" x14ac:dyDescent="0.25">
      <c r="A394" s="14">
        <v>391</v>
      </c>
      <c r="B394" s="35">
        <v>44774</v>
      </c>
      <c r="C394" s="6" t="s">
        <v>1003</v>
      </c>
      <c r="D394" s="15">
        <v>44768</v>
      </c>
      <c r="E394" s="14" t="s">
        <v>1132</v>
      </c>
      <c r="F394" s="14" t="s">
        <v>1133</v>
      </c>
      <c r="G394" s="6">
        <v>14300</v>
      </c>
      <c r="H394" s="6" t="s">
        <v>1861</v>
      </c>
      <c r="I394" s="6"/>
      <c r="J394" s="16">
        <v>3906.9090000000001</v>
      </c>
      <c r="K394" s="14">
        <v>1.85</v>
      </c>
      <c r="L394" s="126">
        <v>0</v>
      </c>
      <c r="M394" s="126">
        <v>0</v>
      </c>
      <c r="N394" s="6" t="s">
        <v>557</v>
      </c>
      <c r="O394" s="6" t="s">
        <v>1446</v>
      </c>
      <c r="P394" s="19">
        <v>6317057</v>
      </c>
      <c r="Q394" s="6"/>
      <c r="R394" s="19">
        <v>1968945</v>
      </c>
      <c r="S394" s="6"/>
      <c r="T394" s="14">
        <v>139575947</v>
      </c>
      <c r="U394" s="21">
        <v>45498</v>
      </c>
      <c r="V394" s="6"/>
      <c r="W394" s="6"/>
      <c r="X394" s="6"/>
      <c r="Y394" s="23"/>
      <c r="Z394" s="6"/>
      <c r="AA394" s="6"/>
      <c r="AB394" s="21">
        <f t="shared" si="42"/>
        <v>45438</v>
      </c>
      <c r="AC394" s="6"/>
      <c r="AD394" s="14" t="s">
        <v>1515</v>
      </c>
      <c r="AE394" s="6"/>
      <c r="AF394" s="6"/>
      <c r="AG394" s="6"/>
      <c r="AH394" s="6" t="s">
        <v>1517</v>
      </c>
      <c r="AI394" s="143">
        <f t="shared" si="43"/>
        <v>441.75223776223777</v>
      </c>
      <c r="AJ394" s="143">
        <f t="shared" si="44"/>
        <v>137.68846153846152</v>
      </c>
      <c r="AK394" s="143">
        <f t="shared" si="45"/>
        <v>0</v>
      </c>
      <c r="AL394" s="20">
        <f t="shared" si="46"/>
        <v>44804</v>
      </c>
      <c r="AM394" t="e">
        <f t="shared" si="47"/>
        <v>#N/A</v>
      </c>
      <c r="AN394" t="str">
        <f t="shared" si="48"/>
        <v>KAPE-IB-12604-26-07-2022-3906.909</v>
      </c>
    </row>
    <row r="395" spans="1:40" ht="20.100000000000001" hidden="1" customHeight="1" x14ac:dyDescent="0.25">
      <c r="A395" s="14">
        <v>392</v>
      </c>
      <c r="B395" s="35">
        <v>44774</v>
      </c>
      <c r="C395" s="6" t="s">
        <v>1004</v>
      </c>
      <c r="D395" s="15">
        <v>44771</v>
      </c>
      <c r="E395" s="14" t="s">
        <v>1132</v>
      </c>
      <c r="F395" s="14" t="s">
        <v>1133</v>
      </c>
      <c r="G395" s="6">
        <v>24000</v>
      </c>
      <c r="H395" s="6" t="s">
        <v>1861</v>
      </c>
      <c r="I395" s="6"/>
      <c r="J395" s="16">
        <v>3402.9</v>
      </c>
      <c r="K395" s="14">
        <v>2.2000000000000002</v>
      </c>
      <c r="L395" s="126">
        <v>0</v>
      </c>
      <c r="M395" s="126">
        <v>0</v>
      </c>
      <c r="N395" s="6" t="s">
        <v>557</v>
      </c>
      <c r="O395" s="6" t="s">
        <v>1447</v>
      </c>
      <c r="P395" s="19">
        <v>12735500</v>
      </c>
      <c r="Q395" s="6"/>
      <c r="R395" s="19">
        <v>5323948</v>
      </c>
      <c r="S395" s="6"/>
      <c r="T395" s="14">
        <v>139575981</v>
      </c>
      <c r="U395" s="21">
        <v>45502</v>
      </c>
      <c r="V395" s="6"/>
      <c r="W395" s="6"/>
      <c r="X395" s="6"/>
      <c r="Y395" s="23"/>
      <c r="Z395" s="6"/>
      <c r="AA395" s="6"/>
      <c r="AB395" s="21">
        <f t="shared" si="42"/>
        <v>45442</v>
      </c>
      <c r="AC395" s="6"/>
      <c r="AD395" s="14" t="s">
        <v>1515</v>
      </c>
      <c r="AE395" s="6"/>
      <c r="AF395" s="6"/>
      <c r="AG395" s="6"/>
      <c r="AH395" s="6" t="s">
        <v>1517</v>
      </c>
      <c r="AI395" s="143">
        <f t="shared" si="43"/>
        <v>530.64583333333337</v>
      </c>
      <c r="AJ395" s="143">
        <f t="shared" si="44"/>
        <v>221.83116666666666</v>
      </c>
      <c r="AK395" s="143">
        <f t="shared" si="45"/>
        <v>0</v>
      </c>
      <c r="AL395" s="20">
        <f t="shared" si="46"/>
        <v>44804</v>
      </c>
      <c r="AM395" t="e">
        <f t="shared" si="47"/>
        <v>#N/A</v>
      </c>
      <c r="AN395" t="str">
        <f t="shared" si="48"/>
        <v>KAPE-IB-15088-29-07-2022-3402.9</v>
      </c>
    </row>
    <row r="396" spans="1:40" ht="20.100000000000001" hidden="1" customHeight="1" x14ac:dyDescent="0.25">
      <c r="A396" s="14">
        <v>393</v>
      </c>
      <c r="B396" s="35">
        <v>44774</v>
      </c>
      <c r="C396" s="6" t="s">
        <v>590</v>
      </c>
      <c r="D396" s="15">
        <v>44775</v>
      </c>
      <c r="E396" s="14" t="s">
        <v>1132</v>
      </c>
      <c r="F396" s="14" t="s">
        <v>1133</v>
      </c>
      <c r="G396" s="6">
        <v>10655</v>
      </c>
      <c r="H396" s="6" t="s">
        <v>1861</v>
      </c>
      <c r="I396" s="6"/>
      <c r="J396" s="16">
        <v>5407.52</v>
      </c>
      <c r="K396" s="14">
        <v>8.8375000000000004</v>
      </c>
      <c r="L396" s="126">
        <v>0</v>
      </c>
      <c r="M396" s="126">
        <v>0</v>
      </c>
      <c r="N396" s="6" t="s">
        <v>1378</v>
      </c>
      <c r="O396" s="6" t="s">
        <v>591</v>
      </c>
      <c r="P396" s="19">
        <v>23048697</v>
      </c>
      <c r="Q396" s="6"/>
      <c r="R396" s="19">
        <v>8545812</v>
      </c>
      <c r="S396" s="6"/>
      <c r="T396" s="14">
        <v>139575967</v>
      </c>
      <c r="U396" s="21">
        <v>45503</v>
      </c>
      <c r="V396" s="6"/>
      <c r="W396" s="6"/>
      <c r="X396" s="6"/>
      <c r="Y396" s="23"/>
      <c r="Z396" s="6"/>
      <c r="AA396" s="6"/>
      <c r="AB396" s="21">
        <f t="shared" si="42"/>
        <v>45443</v>
      </c>
      <c r="AC396" s="6"/>
      <c r="AD396" s="14" t="s">
        <v>1515</v>
      </c>
      <c r="AE396" s="6"/>
      <c r="AF396" s="6"/>
      <c r="AG396" s="6"/>
      <c r="AH396" s="6" t="s">
        <v>1516</v>
      </c>
      <c r="AI396" s="143">
        <f t="shared" si="43"/>
        <v>2163.1813233223838</v>
      </c>
      <c r="AJ396" s="143">
        <f t="shared" si="44"/>
        <v>802.04711403097133</v>
      </c>
      <c r="AK396" s="143">
        <f t="shared" si="45"/>
        <v>0</v>
      </c>
      <c r="AL396" s="20">
        <f t="shared" si="46"/>
        <v>44804</v>
      </c>
      <c r="AM396" t="e">
        <f t="shared" si="47"/>
        <v>#N/A</v>
      </c>
      <c r="AN396" t="str">
        <f t="shared" si="48"/>
        <v>KAPE-IB-17173-02-08-2022-5407.52</v>
      </c>
    </row>
    <row r="397" spans="1:40" ht="20.100000000000001" hidden="1" customHeight="1" x14ac:dyDescent="0.25">
      <c r="A397" s="14">
        <v>394</v>
      </c>
      <c r="B397" s="35">
        <v>44774</v>
      </c>
      <c r="C397" s="6" t="s">
        <v>18</v>
      </c>
      <c r="D397" s="15">
        <v>44775</v>
      </c>
      <c r="E397" s="14" t="s">
        <v>1132</v>
      </c>
      <c r="F397" s="14" t="s">
        <v>1133</v>
      </c>
      <c r="G397" s="6">
        <v>20000</v>
      </c>
      <c r="H397" s="6" t="s">
        <v>1861</v>
      </c>
      <c r="I397" s="6"/>
      <c r="J397" s="16">
        <v>5407.52</v>
      </c>
      <c r="K397" s="14">
        <v>5.4749999999999996</v>
      </c>
      <c r="L397" s="126">
        <v>0</v>
      </c>
      <c r="M397" s="126">
        <v>0</v>
      </c>
      <c r="N397" s="6" t="s">
        <v>1378</v>
      </c>
      <c r="O397" s="6" t="s">
        <v>1448</v>
      </c>
      <c r="P397" s="19">
        <v>26802643</v>
      </c>
      <c r="Q397" s="6"/>
      <c r="R397" s="19">
        <v>9937669</v>
      </c>
      <c r="S397" s="6"/>
      <c r="T397" s="14">
        <v>139575962</v>
      </c>
      <c r="U397" s="21">
        <v>45503</v>
      </c>
      <c r="V397" s="6"/>
      <c r="W397" s="6"/>
      <c r="X397" s="6"/>
      <c r="Y397" s="23"/>
      <c r="Z397" s="6"/>
      <c r="AA397" s="6"/>
      <c r="AB397" s="21">
        <f t="shared" si="42"/>
        <v>45443</v>
      </c>
      <c r="AC397" s="6"/>
      <c r="AD397" s="14" t="s">
        <v>1515</v>
      </c>
      <c r="AE397" s="6"/>
      <c r="AF397" s="6"/>
      <c r="AG397" s="6"/>
      <c r="AH397" s="6" t="s">
        <v>1516</v>
      </c>
      <c r="AI397" s="143">
        <f t="shared" si="43"/>
        <v>1340.1321499999999</v>
      </c>
      <c r="AJ397" s="143">
        <f t="shared" si="44"/>
        <v>496.88344999999998</v>
      </c>
      <c r="AK397" s="143">
        <f t="shared" si="45"/>
        <v>0</v>
      </c>
      <c r="AL397" s="20">
        <f t="shared" si="46"/>
        <v>44804</v>
      </c>
      <c r="AM397" t="e">
        <f t="shared" si="47"/>
        <v>#N/A</v>
      </c>
      <c r="AN397" t="str">
        <f t="shared" si="48"/>
        <v>KAPE-IB-17136-02-08-2022-5407.52</v>
      </c>
    </row>
    <row r="398" spans="1:40" ht="20.100000000000001" hidden="1" customHeight="1" x14ac:dyDescent="0.25">
      <c r="A398" s="14">
        <v>395</v>
      </c>
      <c r="B398" s="35">
        <v>44774</v>
      </c>
      <c r="C398" s="6" t="s">
        <v>1005</v>
      </c>
      <c r="D398" s="15">
        <v>44768</v>
      </c>
      <c r="E398" s="14" t="s">
        <v>1132</v>
      </c>
      <c r="F398" s="14" t="s">
        <v>1133</v>
      </c>
      <c r="G398" s="6">
        <v>4237.5</v>
      </c>
      <c r="H398" s="6" t="s">
        <v>1861</v>
      </c>
      <c r="I398" s="6"/>
      <c r="J398" s="16">
        <v>5407.52</v>
      </c>
      <c r="K398" s="14">
        <v>15.033300000000001</v>
      </c>
      <c r="L398" s="126">
        <v>0</v>
      </c>
      <c r="M398" s="126">
        <v>0</v>
      </c>
      <c r="N398" s="6" t="s">
        <v>1951</v>
      </c>
      <c r="O398" s="6" t="s">
        <v>1449</v>
      </c>
      <c r="P398" s="19">
        <v>14871600</v>
      </c>
      <c r="Q398" s="6"/>
      <c r="R398" s="19">
        <v>5513973</v>
      </c>
      <c r="S398" s="6"/>
      <c r="T398" s="14">
        <v>139575964</v>
      </c>
      <c r="U398" s="21">
        <v>45499</v>
      </c>
      <c r="V398" s="6"/>
      <c r="W398" s="6"/>
      <c r="X398" s="6"/>
      <c r="Y398" s="23"/>
      <c r="Z398" s="6"/>
      <c r="AA398" s="6"/>
      <c r="AB398" s="21">
        <f t="shared" si="42"/>
        <v>45439</v>
      </c>
      <c r="AC398" s="6"/>
      <c r="AD398" s="14" t="s">
        <v>1515</v>
      </c>
      <c r="AE398" s="6"/>
      <c r="AF398" s="6"/>
      <c r="AG398" s="6"/>
      <c r="AH398" s="6" t="s">
        <v>1516</v>
      </c>
      <c r="AI398" s="143">
        <f t="shared" si="43"/>
        <v>3509.5221238938052</v>
      </c>
      <c r="AJ398" s="143">
        <f t="shared" si="44"/>
        <v>1301.2325663716815</v>
      </c>
      <c r="AK398" s="143">
        <f t="shared" si="45"/>
        <v>0</v>
      </c>
      <c r="AL398" s="20">
        <f t="shared" si="46"/>
        <v>44804</v>
      </c>
      <c r="AM398" t="e">
        <f t="shared" si="47"/>
        <v>#N/A</v>
      </c>
      <c r="AN398" t="str">
        <f t="shared" si="48"/>
        <v>KAPW-IB-10863-26-07-2022-5407.52</v>
      </c>
    </row>
    <row r="399" spans="1:40" ht="20.100000000000001" hidden="1" customHeight="1" x14ac:dyDescent="0.25">
      <c r="A399" s="14">
        <v>396</v>
      </c>
      <c r="B399" s="35">
        <v>44774</v>
      </c>
      <c r="C399" s="6" t="s">
        <v>1006</v>
      </c>
      <c r="D399" s="15">
        <v>44775</v>
      </c>
      <c r="E399" s="14" t="s">
        <v>1132</v>
      </c>
      <c r="F399" s="14" t="s">
        <v>1133</v>
      </c>
      <c r="G399" s="6">
        <v>18200</v>
      </c>
      <c r="H399" s="6" t="s">
        <v>1861</v>
      </c>
      <c r="I399" s="6"/>
      <c r="J399" s="16">
        <v>3906.9029999999998</v>
      </c>
      <c r="K399" s="14">
        <v>2.95</v>
      </c>
      <c r="L399" s="126">
        <v>0</v>
      </c>
      <c r="M399" s="126">
        <v>0</v>
      </c>
      <c r="N399" s="6" t="s">
        <v>557</v>
      </c>
      <c r="O399" s="6" t="s">
        <v>1450</v>
      </c>
      <c r="P399" s="19">
        <v>13141862</v>
      </c>
      <c r="Q399" s="6"/>
      <c r="R399" s="19">
        <v>2853769</v>
      </c>
      <c r="S399" s="6"/>
      <c r="T399" s="14">
        <v>139575968</v>
      </c>
      <c r="U399" s="21">
        <v>45503</v>
      </c>
      <c r="V399" s="6"/>
      <c r="W399" s="6"/>
      <c r="X399" s="6"/>
      <c r="Y399" s="23"/>
      <c r="Z399" s="6"/>
      <c r="AA399" s="6"/>
      <c r="AB399" s="21">
        <f t="shared" si="42"/>
        <v>45443</v>
      </c>
      <c r="AC399" s="6"/>
      <c r="AD399" s="14" t="s">
        <v>1515</v>
      </c>
      <c r="AE399" s="6"/>
      <c r="AF399" s="6"/>
      <c r="AG399" s="6"/>
      <c r="AH399" s="6" t="s">
        <v>1517</v>
      </c>
      <c r="AI399" s="143">
        <f t="shared" si="43"/>
        <v>722.08032967032966</v>
      </c>
      <c r="AJ399" s="143">
        <f t="shared" si="44"/>
        <v>156.8004945054945</v>
      </c>
      <c r="AK399" s="143">
        <f t="shared" si="45"/>
        <v>0</v>
      </c>
      <c r="AL399" s="20">
        <f t="shared" si="46"/>
        <v>44804</v>
      </c>
      <c r="AM399" t="e">
        <f t="shared" si="47"/>
        <v>#N/A</v>
      </c>
      <c r="AN399" t="str">
        <f t="shared" si="48"/>
        <v>KAPW-IB-14373-02-08-2022-3906.903</v>
      </c>
    </row>
    <row r="400" spans="1:40" ht="20.100000000000001" hidden="1" customHeight="1" x14ac:dyDescent="0.25">
      <c r="A400" s="14">
        <v>397</v>
      </c>
      <c r="B400" s="35">
        <v>44774</v>
      </c>
      <c r="C400" s="6" t="s">
        <v>1007</v>
      </c>
      <c r="D400" s="15">
        <v>44775</v>
      </c>
      <c r="E400" s="14" t="s">
        <v>1132</v>
      </c>
      <c r="F400" s="14" t="s">
        <v>1133</v>
      </c>
      <c r="G400" s="6">
        <v>38400</v>
      </c>
      <c r="H400" s="6" t="s">
        <v>1861</v>
      </c>
      <c r="I400" s="6"/>
      <c r="J400" s="16">
        <v>2847</v>
      </c>
      <c r="K400" s="14">
        <v>0.65</v>
      </c>
      <c r="L400" s="126">
        <v>0</v>
      </c>
      <c r="M400" s="126">
        <v>0</v>
      </c>
      <c r="N400" s="6" t="s">
        <v>557</v>
      </c>
      <c r="O400" s="6" t="s">
        <v>559</v>
      </c>
      <c r="P400" s="19">
        <v>6109534</v>
      </c>
      <c r="Q400" s="6"/>
      <c r="R400" s="19">
        <v>1904263</v>
      </c>
      <c r="S400" s="6"/>
      <c r="T400" s="14">
        <v>139575969</v>
      </c>
      <c r="U400" s="21">
        <v>45505</v>
      </c>
      <c r="V400" s="6"/>
      <c r="W400" s="6"/>
      <c r="X400" s="6"/>
      <c r="Y400" s="23"/>
      <c r="Z400" s="6"/>
      <c r="AA400" s="6"/>
      <c r="AB400" s="21">
        <f t="shared" si="42"/>
        <v>45445</v>
      </c>
      <c r="AC400" s="6"/>
      <c r="AD400" s="14" t="s">
        <v>1515</v>
      </c>
      <c r="AE400" s="6"/>
      <c r="AF400" s="6"/>
      <c r="AG400" s="6"/>
      <c r="AH400" s="6" t="s">
        <v>1517</v>
      </c>
      <c r="AI400" s="143">
        <f t="shared" si="43"/>
        <v>159.10244791666668</v>
      </c>
      <c r="AJ400" s="143">
        <f t="shared" si="44"/>
        <v>49.590182291666665</v>
      </c>
      <c r="AK400" s="143">
        <f t="shared" si="45"/>
        <v>0</v>
      </c>
      <c r="AL400" s="20">
        <f t="shared" si="46"/>
        <v>44804</v>
      </c>
      <c r="AM400" t="e">
        <f t="shared" si="47"/>
        <v>#N/A</v>
      </c>
      <c r="AN400" t="str">
        <f t="shared" si="48"/>
        <v>KAPW-IB-14182-02-08-2022-2847</v>
      </c>
    </row>
    <row r="401" spans="1:40" ht="20.100000000000001" hidden="1" customHeight="1" x14ac:dyDescent="0.25">
      <c r="A401" s="14">
        <v>398</v>
      </c>
      <c r="B401" s="35">
        <v>44774</v>
      </c>
      <c r="C401" s="6" t="s">
        <v>1008</v>
      </c>
      <c r="D401" s="15">
        <v>44776</v>
      </c>
      <c r="E401" s="14" t="s">
        <v>1132</v>
      </c>
      <c r="F401" s="14" t="s">
        <v>1133</v>
      </c>
      <c r="G401" s="6">
        <v>15000</v>
      </c>
      <c r="H401" s="6" t="s">
        <v>1861</v>
      </c>
      <c r="I401" s="6"/>
      <c r="J401" s="16">
        <v>3809.9189999999999</v>
      </c>
      <c r="K401" s="14">
        <v>2.75</v>
      </c>
      <c r="L401" s="126">
        <v>0</v>
      </c>
      <c r="M401" s="126">
        <v>0</v>
      </c>
      <c r="N401" s="6" t="s">
        <v>557</v>
      </c>
      <c r="O401" s="6" t="s">
        <v>1451</v>
      </c>
      <c r="P401" s="19">
        <v>10350623</v>
      </c>
      <c r="Q401" s="6"/>
      <c r="R401" s="19">
        <v>3837722</v>
      </c>
      <c r="S401" s="6"/>
      <c r="T401" s="14">
        <v>139575976</v>
      </c>
      <c r="U401" s="21">
        <v>45506</v>
      </c>
      <c r="V401" s="6"/>
      <c r="W401" s="6"/>
      <c r="X401" s="6"/>
      <c r="Y401" s="23"/>
      <c r="Z401" s="6"/>
      <c r="AA401" s="6"/>
      <c r="AB401" s="21">
        <f t="shared" si="42"/>
        <v>45446</v>
      </c>
      <c r="AC401" s="6"/>
      <c r="AD401" s="14" t="s">
        <v>1515</v>
      </c>
      <c r="AE401" s="6"/>
      <c r="AF401" s="6"/>
      <c r="AG401" s="6"/>
      <c r="AH401" s="6" t="s">
        <v>1517</v>
      </c>
      <c r="AI401" s="143">
        <f t="shared" si="43"/>
        <v>690.04153333333329</v>
      </c>
      <c r="AJ401" s="143">
        <f t="shared" si="44"/>
        <v>255.84813333333332</v>
      </c>
      <c r="AK401" s="143">
        <f t="shared" si="45"/>
        <v>0</v>
      </c>
      <c r="AL401" s="20">
        <f t="shared" si="46"/>
        <v>44804</v>
      </c>
      <c r="AM401" t="e">
        <f t="shared" si="47"/>
        <v>#N/A</v>
      </c>
      <c r="AN401" t="str">
        <f t="shared" si="48"/>
        <v>KAPE-IB-18161-03-08-2022-3809.919</v>
      </c>
    </row>
    <row r="402" spans="1:40" ht="20.100000000000001" hidden="1" customHeight="1" x14ac:dyDescent="0.25">
      <c r="A402" s="14">
        <v>399</v>
      </c>
      <c r="B402" s="35">
        <v>44774</v>
      </c>
      <c r="C402" s="6" t="s">
        <v>1009</v>
      </c>
      <c r="D402" s="15">
        <v>44775</v>
      </c>
      <c r="E402" s="14" t="s">
        <v>1132</v>
      </c>
      <c r="F402" s="14" t="s">
        <v>1133</v>
      </c>
      <c r="G402" s="6">
        <v>57600</v>
      </c>
      <c r="H402" s="6" t="s">
        <v>1861</v>
      </c>
      <c r="I402" s="6"/>
      <c r="J402" s="16">
        <v>2847</v>
      </c>
      <c r="K402" s="14">
        <v>0.65</v>
      </c>
      <c r="L402" s="126">
        <v>0</v>
      </c>
      <c r="M402" s="126">
        <v>0</v>
      </c>
      <c r="N402" s="6" t="s">
        <v>557</v>
      </c>
      <c r="O402" s="6" t="s">
        <v>559</v>
      </c>
      <c r="P402" s="19">
        <v>9164301</v>
      </c>
      <c r="Q402" s="6"/>
      <c r="R402" s="19">
        <v>2856394</v>
      </c>
      <c r="S402" s="6"/>
      <c r="T402" s="14">
        <v>139575971</v>
      </c>
      <c r="U402" s="21">
        <v>45505</v>
      </c>
      <c r="V402" s="6"/>
      <c r="W402" s="6"/>
      <c r="X402" s="6"/>
      <c r="Y402" s="23"/>
      <c r="Z402" s="6"/>
      <c r="AA402" s="6"/>
      <c r="AB402" s="21">
        <f t="shared" si="42"/>
        <v>45445</v>
      </c>
      <c r="AC402" s="6"/>
      <c r="AD402" s="14" t="s">
        <v>1515</v>
      </c>
      <c r="AE402" s="6"/>
      <c r="AF402" s="6"/>
      <c r="AG402" s="6"/>
      <c r="AH402" s="6" t="s">
        <v>1517</v>
      </c>
      <c r="AI402" s="143">
        <f t="shared" si="43"/>
        <v>159.10244791666668</v>
      </c>
      <c r="AJ402" s="143">
        <f t="shared" si="44"/>
        <v>49.590173611111112</v>
      </c>
      <c r="AK402" s="143">
        <f t="shared" si="45"/>
        <v>0</v>
      </c>
      <c r="AL402" s="20">
        <f t="shared" si="46"/>
        <v>44804</v>
      </c>
      <c r="AM402" t="e">
        <f t="shared" si="47"/>
        <v>#N/A</v>
      </c>
      <c r="AN402" t="str">
        <f t="shared" si="48"/>
        <v>KAPW-IB-14172-02-08-2022-2847</v>
      </c>
    </row>
    <row r="403" spans="1:40" ht="20.100000000000001" hidden="1" customHeight="1" x14ac:dyDescent="0.25">
      <c r="A403" s="14">
        <v>400</v>
      </c>
      <c r="B403" s="35">
        <v>44774</v>
      </c>
      <c r="C403" s="6" t="s">
        <v>592</v>
      </c>
      <c r="D403" s="15">
        <v>44779</v>
      </c>
      <c r="E403" s="14" t="s">
        <v>1132</v>
      </c>
      <c r="F403" s="14" t="s">
        <v>1133</v>
      </c>
      <c r="G403" s="6">
        <v>4515</v>
      </c>
      <c r="H403" s="6" t="s">
        <v>1861</v>
      </c>
      <c r="I403" s="6"/>
      <c r="J403" s="16">
        <v>5407.52</v>
      </c>
      <c r="K403" s="14">
        <v>5.5987</v>
      </c>
      <c r="L403" s="126">
        <v>0</v>
      </c>
      <c r="M403" s="126">
        <v>0</v>
      </c>
      <c r="N403" s="6" t="s">
        <v>1378</v>
      </c>
      <c r="O403" s="6" t="s">
        <v>593</v>
      </c>
      <c r="P403" s="19">
        <v>5843158</v>
      </c>
      <c r="Q403" s="6"/>
      <c r="R403" s="19">
        <v>2166479</v>
      </c>
      <c r="S403" s="6"/>
      <c r="T403" s="14">
        <v>139575991</v>
      </c>
      <c r="U403" s="21">
        <v>45509</v>
      </c>
      <c r="V403" s="6"/>
      <c r="W403" s="6"/>
      <c r="X403" s="6"/>
      <c r="Y403" s="23"/>
      <c r="Z403" s="6"/>
      <c r="AA403" s="6"/>
      <c r="AB403" s="21">
        <f t="shared" si="42"/>
        <v>45449</v>
      </c>
      <c r="AC403" s="6"/>
      <c r="AD403" s="14" t="s">
        <v>1515</v>
      </c>
      <c r="AE403" s="6"/>
      <c r="AF403" s="6"/>
      <c r="AG403" s="6"/>
      <c r="AH403" s="6" t="s">
        <v>1516</v>
      </c>
      <c r="AI403" s="143">
        <f t="shared" si="43"/>
        <v>1294.1656699889259</v>
      </c>
      <c r="AJ403" s="143">
        <f t="shared" si="44"/>
        <v>479.8403100775194</v>
      </c>
      <c r="AK403" s="143">
        <f t="shared" si="45"/>
        <v>0</v>
      </c>
      <c r="AL403" s="20">
        <f t="shared" si="46"/>
        <v>44804</v>
      </c>
      <c r="AM403" t="e">
        <f t="shared" si="47"/>
        <v>#N/A</v>
      </c>
      <c r="AN403" t="str">
        <f t="shared" si="48"/>
        <v>KAPE-IB-20059-06-08-2022-5407.52</v>
      </c>
    </row>
    <row r="404" spans="1:40" ht="20.100000000000001" hidden="1" customHeight="1" x14ac:dyDescent="0.25">
      <c r="A404" s="14">
        <v>401</v>
      </c>
      <c r="B404" s="35">
        <v>44774</v>
      </c>
      <c r="C404" s="6" t="s">
        <v>594</v>
      </c>
      <c r="D404" s="15">
        <v>44779</v>
      </c>
      <c r="E404" s="14" t="s">
        <v>1132</v>
      </c>
      <c r="F404" s="14" t="s">
        <v>1133</v>
      </c>
      <c r="G404" s="6">
        <v>3189</v>
      </c>
      <c r="H404" s="6" t="s">
        <v>1861</v>
      </c>
      <c r="I404" s="6"/>
      <c r="J404" s="16">
        <v>5407.52</v>
      </c>
      <c r="K404" s="14">
        <v>9.4022000000000006</v>
      </c>
      <c r="L404" s="126">
        <v>0</v>
      </c>
      <c r="M404" s="126">
        <v>0</v>
      </c>
      <c r="N404" s="6" t="s">
        <v>1378</v>
      </c>
      <c r="O404" s="6" t="s">
        <v>595</v>
      </c>
      <c r="P404" s="19">
        <v>6930853</v>
      </c>
      <c r="Q404" s="6"/>
      <c r="R404" s="19">
        <v>2569766</v>
      </c>
      <c r="S404" s="6"/>
      <c r="T404" s="14">
        <v>139575990</v>
      </c>
      <c r="U404" s="21">
        <v>45509</v>
      </c>
      <c r="V404" s="6"/>
      <c r="W404" s="6"/>
      <c r="X404" s="6"/>
      <c r="Y404" s="23"/>
      <c r="Z404" s="6"/>
      <c r="AA404" s="6"/>
      <c r="AB404" s="21">
        <f t="shared" si="42"/>
        <v>45449</v>
      </c>
      <c r="AC404" s="6"/>
      <c r="AD404" s="14" t="s">
        <v>1515</v>
      </c>
      <c r="AE404" s="6"/>
      <c r="AF404" s="6"/>
      <c r="AG404" s="6"/>
      <c r="AH404" s="6" t="s">
        <v>1516</v>
      </c>
      <c r="AI404" s="143">
        <f t="shared" si="43"/>
        <v>2173.3624960802758</v>
      </c>
      <c r="AJ404" s="143">
        <f t="shared" si="44"/>
        <v>805.8218877391032</v>
      </c>
      <c r="AK404" s="143">
        <f t="shared" si="45"/>
        <v>0</v>
      </c>
      <c r="AL404" s="20">
        <f t="shared" si="46"/>
        <v>44804</v>
      </c>
      <c r="AM404" t="e">
        <f t="shared" si="47"/>
        <v>#N/A</v>
      </c>
      <c r="AN404" t="str">
        <f t="shared" si="48"/>
        <v>KAPE-IB-20052-06-08-2022-5407.52</v>
      </c>
    </row>
    <row r="405" spans="1:40" ht="20.100000000000001" hidden="1" customHeight="1" x14ac:dyDescent="0.25">
      <c r="A405" s="14">
        <v>402</v>
      </c>
      <c r="B405" s="35">
        <v>44774</v>
      </c>
      <c r="C405" s="6" t="s">
        <v>1010</v>
      </c>
      <c r="D405" s="15">
        <v>44784</v>
      </c>
      <c r="E405" s="14" t="s">
        <v>1132</v>
      </c>
      <c r="F405" s="14" t="s">
        <v>1133</v>
      </c>
      <c r="G405" s="6">
        <v>18200</v>
      </c>
      <c r="H405" s="6" t="s">
        <v>1861</v>
      </c>
      <c r="I405" s="6"/>
      <c r="J405" s="16">
        <v>3906.9029999999998</v>
      </c>
      <c r="K405" s="14">
        <v>2.95</v>
      </c>
      <c r="L405" s="126">
        <v>0</v>
      </c>
      <c r="M405" s="126">
        <v>0</v>
      </c>
      <c r="N405" s="6" t="s">
        <v>557</v>
      </c>
      <c r="O405" s="6" t="s">
        <v>1434</v>
      </c>
      <c r="P405" s="19">
        <v>12292940</v>
      </c>
      <c r="Q405" s="6"/>
      <c r="R405" s="19">
        <v>2669424</v>
      </c>
      <c r="S405" s="6"/>
      <c r="T405" s="14">
        <v>139575995</v>
      </c>
      <c r="U405" s="21">
        <v>45503</v>
      </c>
      <c r="V405" s="6"/>
      <c r="W405" s="6"/>
      <c r="X405" s="6"/>
      <c r="Y405" s="23"/>
      <c r="Z405" s="6"/>
      <c r="AA405" s="6"/>
      <c r="AB405" s="21">
        <f t="shared" si="42"/>
        <v>45443</v>
      </c>
      <c r="AC405" s="6"/>
      <c r="AD405" s="14" t="s">
        <v>1515</v>
      </c>
      <c r="AE405" s="6"/>
      <c r="AF405" s="6"/>
      <c r="AG405" s="6"/>
      <c r="AH405" s="6" t="s">
        <v>1517</v>
      </c>
      <c r="AI405" s="143">
        <f t="shared" si="43"/>
        <v>675.43626373626375</v>
      </c>
      <c r="AJ405" s="143">
        <f t="shared" si="44"/>
        <v>146.67164835164834</v>
      </c>
      <c r="AK405" s="143">
        <f t="shared" si="45"/>
        <v>0</v>
      </c>
      <c r="AL405" s="20">
        <f t="shared" si="46"/>
        <v>44804</v>
      </c>
      <c r="AM405" t="e">
        <f t="shared" si="47"/>
        <v>#N/A</v>
      </c>
      <c r="AN405" t="str">
        <f t="shared" si="48"/>
        <v>KAPW-IB-17639-11-08-2022-3906.903</v>
      </c>
    </row>
    <row r="406" spans="1:40" ht="20.100000000000001" hidden="1" customHeight="1" x14ac:dyDescent="0.25">
      <c r="A406" s="14">
        <v>403</v>
      </c>
      <c r="B406" s="35">
        <v>44774</v>
      </c>
      <c r="C406" s="6" t="s">
        <v>1011</v>
      </c>
      <c r="D406" s="15">
        <v>44783</v>
      </c>
      <c r="E406" s="14" t="s">
        <v>1132</v>
      </c>
      <c r="F406" s="14" t="s">
        <v>1133</v>
      </c>
      <c r="G406" s="6">
        <v>12000</v>
      </c>
      <c r="H406" s="6" t="s">
        <v>1861</v>
      </c>
      <c r="I406" s="6"/>
      <c r="J406" s="16">
        <v>3909.5</v>
      </c>
      <c r="K406" s="14">
        <v>3.98</v>
      </c>
      <c r="L406" s="126">
        <v>0</v>
      </c>
      <c r="M406" s="126">
        <v>0</v>
      </c>
      <c r="N406" s="6" t="s">
        <v>557</v>
      </c>
      <c r="O406" s="6" t="s">
        <v>1436</v>
      </c>
      <c r="P406" s="19">
        <v>11039947</v>
      </c>
      <c r="Q406" s="6"/>
      <c r="R406" s="19">
        <v>2005958</v>
      </c>
      <c r="S406" s="6"/>
      <c r="T406" s="14">
        <v>139576004</v>
      </c>
      <c r="U406" s="21">
        <v>45513</v>
      </c>
      <c r="V406" s="6"/>
      <c r="W406" s="6"/>
      <c r="X406" s="6"/>
      <c r="Y406" s="23"/>
      <c r="Z406" s="6"/>
      <c r="AA406" s="6"/>
      <c r="AB406" s="21">
        <f t="shared" si="42"/>
        <v>45453</v>
      </c>
      <c r="AC406" s="6"/>
      <c r="AD406" s="14" t="s">
        <v>1515</v>
      </c>
      <c r="AE406" s="6"/>
      <c r="AF406" s="6"/>
      <c r="AG406" s="6"/>
      <c r="AH406" s="6" t="s">
        <v>1517</v>
      </c>
      <c r="AI406" s="143">
        <f t="shared" si="43"/>
        <v>919.99558333333334</v>
      </c>
      <c r="AJ406" s="143">
        <f t="shared" si="44"/>
        <v>167.16316666666665</v>
      </c>
      <c r="AK406" s="143">
        <f t="shared" si="45"/>
        <v>0</v>
      </c>
      <c r="AL406" s="20">
        <f t="shared" si="46"/>
        <v>44804</v>
      </c>
      <c r="AM406" t="e">
        <f t="shared" si="47"/>
        <v>#N/A</v>
      </c>
      <c r="AN406" t="str">
        <f t="shared" si="48"/>
        <v>KAPE-IB-20806-10-08-2022-3909.5</v>
      </c>
    </row>
    <row r="407" spans="1:40" ht="20.100000000000001" hidden="1" customHeight="1" x14ac:dyDescent="0.25">
      <c r="A407" s="14">
        <v>404</v>
      </c>
      <c r="B407" s="35">
        <v>44774</v>
      </c>
      <c r="C407" s="6" t="s">
        <v>1012</v>
      </c>
      <c r="D407" s="15">
        <v>44785</v>
      </c>
      <c r="E407" s="14" t="s">
        <v>1132</v>
      </c>
      <c r="F407" s="14" t="s">
        <v>1133</v>
      </c>
      <c r="G407" s="6">
        <v>18506</v>
      </c>
      <c r="H407" s="6" t="s">
        <v>1861</v>
      </c>
      <c r="I407" s="6"/>
      <c r="J407" s="16">
        <v>5401.2089999999998</v>
      </c>
      <c r="K407" s="14" t="s">
        <v>1201</v>
      </c>
      <c r="L407" s="126">
        <v>0</v>
      </c>
      <c r="M407" s="126">
        <v>0</v>
      </c>
      <c r="N407" s="6" t="s">
        <v>349</v>
      </c>
      <c r="O407" s="6" t="s">
        <v>1452</v>
      </c>
      <c r="P407" s="19">
        <v>22887530</v>
      </c>
      <c r="Q407" s="6"/>
      <c r="R407" s="19">
        <v>4158664</v>
      </c>
      <c r="S407" s="6"/>
      <c r="T407" s="14">
        <v>139576001</v>
      </c>
      <c r="U407" s="21">
        <v>45515</v>
      </c>
      <c r="V407" s="6"/>
      <c r="W407" s="6"/>
      <c r="X407" s="6"/>
      <c r="Y407" s="23"/>
      <c r="Z407" s="6"/>
      <c r="AA407" s="6"/>
      <c r="AB407" s="21">
        <f t="shared" si="42"/>
        <v>45455</v>
      </c>
      <c r="AC407" s="6"/>
      <c r="AD407" s="14" t="s">
        <v>1515</v>
      </c>
      <c r="AE407" s="6"/>
      <c r="AF407" s="6"/>
      <c r="AG407" s="6"/>
      <c r="AH407" s="6" t="s">
        <v>1513</v>
      </c>
      <c r="AI407" s="143">
        <f t="shared" si="43"/>
        <v>1236.7626715659785</v>
      </c>
      <c r="AJ407" s="143">
        <f t="shared" si="44"/>
        <v>224.71976656219604</v>
      </c>
      <c r="AK407" s="143">
        <f t="shared" si="45"/>
        <v>0</v>
      </c>
      <c r="AL407" s="20">
        <f t="shared" si="46"/>
        <v>44804</v>
      </c>
      <c r="AM407" t="e">
        <f t="shared" si="47"/>
        <v>#N/A</v>
      </c>
      <c r="AN407" t="str">
        <f t="shared" si="48"/>
        <v>KAPE-IB-22786-12-08-2022-5401.209</v>
      </c>
    </row>
    <row r="408" spans="1:40" ht="20.100000000000001" hidden="1" customHeight="1" x14ac:dyDescent="0.25">
      <c r="A408" s="14">
        <v>405</v>
      </c>
      <c r="B408" s="35">
        <v>44774</v>
      </c>
      <c r="C408" s="6" t="s">
        <v>1013</v>
      </c>
      <c r="D408" s="15">
        <v>44779</v>
      </c>
      <c r="E408" s="14" t="s">
        <v>563</v>
      </c>
      <c r="F408" s="14" t="s">
        <v>1133</v>
      </c>
      <c r="G408" s="6">
        <v>74141.55</v>
      </c>
      <c r="H408" s="6" t="s">
        <v>1861</v>
      </c>
      <c r="I408" s="6"/>
      <c r="J408" s="16">
        <v>4810.29</v>
      </c>
      <c r="K408" s="14">
        <v>1.2430000000000001</v>
      </c>
      <c r="L408" s="126">
        <v>0</v>
      </c>
      <c r="M408" s="126">
        <v>0</v>
      </c>
      <c r="N408" s="6" t="s">
        <v>563</v>
      </c>
      <c r="O408" s="6" t="s">
        <v>1277</v>
      </c>
      <c r="P408" s="19">
        <v>21302738</v>
      </c>
      <c r="Q408" s="6"/>
      <c r="R408" s="19">
        <v>9204488</v>
      </c>
      <c r="S408" s="6"/>
      <c r="T408" s="14">
        <v>139575984</v>
      </c>
      <c r="U408" s="21">
        <v>45509</v>
      </c>
      <c r="V408" s="6"/>
      <c r="W408" s="6"/>
      <c r="X408" s="6"/>
      <c r="Y408" s="23"/>
      <c r="Z408" s="6"/>
      <c r="AA408" s="6"/>
      <c r="AB408" s="21">
        <f t="shared" si="42"/>
        <v>45449</v>
      </c>
      <c r="AC408" s="6"/>
      <c r="AD408" s="14" t="s">
        <v>1515</v>
      </c>
      <c r="AE408" s="6"/>
      <c r="AF408" s="6"/>
      <c r="AG408" s="6"/>
      <c r="AH408" s="6" t="s">
        <v>563</v>
      </c>
      <c r="AI408" s="143">
        <f t="shared" si="43"/>
        <v>287.32523126371109</v>
      </c>
      <c r="AJ408" s="143">
        <f t="shared" si="44"/>
        <v>124.1474989395285</v>
      </c>
      <c r="AK408" s="143">
        <f t="shared" si="45"/>
        <v>0</v>
      </c>
      <c r="AL408" s="20">
        <f t="shared" si="46"/>
        <v>44779</v>
      </c>
      <c r="AM408" t="e">
        <f t="shared" si="47"/>
        <v>#N/A</v>
      </c>
      <c r="AN408" t="str">
        <f t="shared" si="48"/>
        <v>KAPE-IB-20079-06-08-2022-4810.29</v>
      </c>
    </row>
    <row r="409" spans="1:40" ht="20.100000000000001" hidden="1" customHeight="1" x14ac:dyDescent="0.25">
      <c r="A409" s="14">
        <v>406</v>
      </c>
      <c r="B409" s="35">
        <v>44774</v>
      </c>
      <c r="C409" s="6" t="s">
        <v>1014</v>
      </c>
      <c r="D409" s="15">
        <v>44789</v>
      </c>
      <c r="E409" s="14" t="s">
        <v>1132</v>
      </c>
      <c r="F409" s="14" t="s">
        <v>1133</v>
      </c>
      <c r="G409" s="6">
        <v>24000</v>
      </c>
      <c r="H409" s="6" t="s">
        <v>1861</v>
      </c>
      <c r="I409" s="6"/>
      <c r="J409" s="16" t="s">
        <v>1197</v>
      </c>
      <c r="K409" s="14" t="s">
        <v>1198</v>
      </c>
      <c r="L409" s="126">
        <v>0</v>
      </c>
      <c r="M409" s="126">
        <v>0</v>
      </c>
      <c r="N409" s="6" t="s">
        <v>557</v>
      </c>
      <c r="O409" s="6" t="s">
        <v>1437</v>
      </c>
      <c r="P409" s="19">
        <v>13129319</v>
      </c>
      <c r="Q409" s="6"/>
      <c r="R409" s="19">
        <v>4537381</v>
      </c>
      <c r="S409" s="6"/>
      <c r="T409" s="14">
        <v>139576012</v>
      </c>
      <c r="U409" s="21">
        <v>45520</v>
      </c>
      <c r="V409" s="6"/>
      <c r="W409" s="6"/>
      <c r="X409" s="6"/>
      <c r="Y409" s="23"/>
      <c r="Z409" s="6"/>
      <c r="AA409" s="6"/>
      <c r="AB409" s="21">
        <f t="shared" si="42"/>
        <v>45460</v>
      </c>
      <c r="AC409" s="6"/>
      <c r="AD409" s="14" t="s">
        <v>1515</v>
      </c>
      <c r="AE409" s="6"/>
      <c r="AF409" s="6"/>
      <c r="AG409" s="6"/>
      <c r="AH409" s="6" t="s">
        <v>1517</v>
      </c>
      <c r="AI409" s="143">
        <f t="shared" si="43"/>
        <v>547.05495833333339</v>
      </c>
      <c r="AJ409" s="143">
        <f t="shared" si="44"/>
        <v>189.05754166666668</v>
      </c>
      <c r="AK409" s="143">
        <f t="shared" si="45"/>
        <v>0</v>
      </c>
      <c r="AL409" s="20">
        <f t="shared" si="46"/>
        <v>44804</v>
      </c>
      <c r="AM409" t="e">
        <f t="shared" si="47"/>
        <v>#N/A</v>
      </c>
      <c r="AN409" t="str">
        <f t="shared" si="48"/>
        <v>KAPE-IB-24256-16-08-2022-3906.9090 / 3402.9000</v>
      </c>
    </row>
    <row r="410" spans="1:40" ht="20.100000000000001" hidden="1" customHeight="1" x14ac:dyDescent="0.25">
      <c r="A410" s="14">
        <v>407</v>
      </c>
      <c r="B410" s="35">
        <v>44774</v>
      </c>
      <c r="C410" s="6" t="s">
        <v>1015</v>
      </c>
      <c r="D410" s="15">
        <v>44798</v>
      </c>
      <c r="E410" s="14" t="s">
        <v>1132</v>
      </c>
      <c r="F410" s="14" t="s">
        <v>1133</v>
      </c>
      <c r="G410" s="6">
        <v>650</v>
      </c>
      <c r="H410" s="6" t="s">
        <v>1861</v>
      </c>
      <c r="I410" s="6"/>
      <c r="J410" s="16">
        <v>3204.16</v>
      </c>
      <c r="K410" s="14">
        <v>26.039899999999999</v>
      </c>
      <c r="L410" s="126">
        <v>0</v>
      </c>
      <c r="M410" s="126">
        <v>0</v>
      </c>
      <c r="N410" s="6" t="s">
        <v>412</v>
      </c>
      <c r="O410" s="6" t="s">
        <v>1453</v>
      </c>
      <c r="P410" s="19">
        <v>3765747</v>
      </c>
      <c r="Q410" s="6"/>
      <c r="R410" s="19">
        <v>1396234</v>
      </c>
      <c r="S410" s="6"/>
      <c r="T410" s="14">
        <v>139576028</v>
      </c>
      <c r="U410" s="21">
        <v>45524</v>
      </c>
      <c r="V410" s="6"/>
      <c r="W410" s="6"/>
      <c r="X410" s="6"/>
      <c r="Y410" s="23"/>
      <c r="Z410" s="6"/>
      <c r="AA410" s="6"/>
      <c r="AB410" s="21">
        <f t="shared" si="42"/>
        <v>45464</v>
      </c>
      <c r="AC410" s="6"/>
      <c r="AD410" s="14" t="s">
        <v>1515</v>
      </c>
      <c r="AE410" s="6"/>
      <c r="AF410" s="6"/>
      <c r="AG410" s="6"/>
      <c r="AH410" s="6" t="s">
        <v>434</v>
      </c>
      <c r="AI410" s="143">
        <f t="shared" si="43"/>
        <v>5793.456923076923</v>
      </c>
      <c r="AJ410" s="143">
        <f t="shared" si="44"/>
        <v>2148.0523076923077</v>
      </c>
      <c r="AK410" s="143">
        <f t="shared" si="45"/>
        <v>0</v>
      </c>
      <c r="AL410" s="20">
        <f t="shared" si="46"/>
        <v>44804</v>
      </c>
      <c r="AM410" t="e">
        <f t="shared" si="47"/>
        <v>#N/A</v>
      </c>
      <c r="AN410" t="str">
        <f t="shared" si="48"/>
        <v>KAPW-IB-25951-25-08-2022-3204.16</v>
      </c>
    </row>
    <row r="411" spans="1:40" ht="20.100000000000001" hidden="1" customHeight="1" x14ac:dyDescent="0.25">
      <c r="A411" s="14">
        <v>408</v>
      </c>
      <c r="B411" s="35">
        <v>44774</v>
      </c>
      <c r="C411" s="6" t="s">
        <v>1016</v>
      </c>
      <c r="D411" s="15">
        <v>44704</v>
      </c>
      <c r="E411" s="14" t="s">
        <v>1132</v>
      </c>
      <c r="F411" s="14" t="s">
        <v>1133</v>
      </c>
      <c r="G411" s="6">
        <v>1000</v>
      </c>
      <c r="H411" s="6" t="s">
        <v>1861</v>
      </c>
      <c r="I411" s="6"/>
      <c r="J411" s="16">
        <v>3204.16</v>
      </c>
      <c r="K411" s="14">
        <v>18.739999999999998</v>
      </c>
      <c r="L411" s="126">
        <v>0</v>
      </c>
      <c r="M411" s="126">
        <v>0</v>
      </c>
      <c r="N411" s="6" t="s">
        <v>412</v>
      </c>
      <c r="O411" s="6" t="s">
        <v>1454</v>
      </c>
      <c r="P411" s="19">
        <v>4112952</v>
      </c>
      <c r="Q411" s="6"/>
      <c r="R411" s="19">
        <v>1524967</v>
      </c>
      <c r="S411" s="6"/>
      <c r="T411" s="14">
        <v>139576013</v>
      </c>
      <c r="U411" s="21">
        <v>45519</v>
      </c>
      <c r="V411" s="6"/>
      <c r="W411" s="6"/>
      <c r="X411" s="6"/>
      <c r="Y411" s="23"/>
      <c r="Z411" s="6"/>
      <c r="AA411" s="6"/>
      <c r="AB411" s="21">
        <f t="shared" si="42"/>
        <v>45459</v>
      </c>
      <c r="AC411" s="6"/>
      <c r="AD411" s="14" t="s">
        <v>1515</v>
      </c>
      <c r="AE411" s="6"/>
      <c r="AF411" s="6"/>
      <c r="AG411" s="6"/>
      <c r="AH411" s="6" t="s">
        <v>434</v>
      </c>
      <c r="AI411" s="143">
        <f t="shared" si="43"/>
        <v>4112.9520000000002</v>
      </c>
      <c r="AJ411" s="143">
        <f t="shared" si="44"/>
        <v>1524.9670000000001</v>
      </c>
      <c r="AK411" s="143">
        <f t="shared" si="45"/>
        <v>0</v>
      </c>
      <c r="AL411" s="20">
        <f t="shared" si="46"/>
        <v>44804</v>
      </c>
      <c r="AM411" t="e">
        <f t="shared" si="47"/>
        <v>#N/A</v>
      </c>
      <c r="AN411" t="str">
        <f t="shared" si="48"/>
        <v>KAPW-IB-24417-23-08-2022-3204.16</v>
      </c>
    </row>
    <row r="412" spans="1:40" ht="20.100000000000001" hidden="1" customHeight="1" x14ac:dyDescent="0.25">
      <c r="A412" s="14">
        <v>409</v>
      </c>
      <c r="B412" s="35">
        <v>44774</v>
      </c>
      <c r="C412" s="6" t="s">
        <v>624</v>
      </c>
      <c r="D412" s="15">
        <v>44800</v>
      </c>
      <c r="E412" s="14" t="s">
        <v>1132</v>
      </c>
      <c r="F412" s="14" t="s">
        <v>1133</v>
      </c>
      <c r="G412" s="6">
        <v>26000</v>
      </c>
      <c r="H412" s="6" t="s">
        <v>1861</v>
      </c>
      <c r="I412" s="6"/>
      <c r="J412" s="16">
        <v>5509.22</v>
      </c>
      <c r="K412" s="14">
        <v>3.35</v>
      </c>
      <c r="L412" s="126">
        <v>0</v>
      </c>
      <c r="M412" s="126">
        <v>0</v>
      </c>
      <c r="N412" s="6" t="s">
        <v>1324</v>
      </c>
      <c r="O412" s="6" t="s">
        <v>623</v>
      </c>
      <c r="P412" s="19">
        <v>19542714</v>
      </c>
      <c r="Q412" s="6"/>
      <c r="R412" s="19">
        <v>6091210</v>
      </c>
      <c r="S412" s="6"/>
      <c r="T412" s="14">
        <v>139576050</v>
      </c>
      <c r="U412" s="21">
        <v>45531</v>
      </c>
      <c r="V412" s="6"/>
      <c r="W412" s="6"/>
      <c r="X412" s="6"/>
      <c r="Y412" s="23"/>
      <c r="Z412" s="6"/>
      <c r="AA412" s="6"/>
      <c r="AB412" s="21">
        <f t="shared" si="42"/>
        <v>45471</v>
      </c>
      <c r="AC412" s="6"/>
      <c r="AD412" s="14" t="s">
        <v>1515</v>
      </c>
      <c r="AE412" s="6"/>
      <c r="AF412" s="6"/>
      <c r="AG412" s="6"/>
      <c r="AH412" s="6" t="s">
        <v>1513</v>
      </c>
      <c r="AI412" s="143">
        <f t="shared" si="43"/>
        <v>751.64284615384611</v>
      </c>
      <c r="AJ412" s="143">
        <f t="shared" si="44"/>
        <v>234.27730769230769</v>
      </c>
      <c r="AK412" s="143">
        <f t="shared" si="45"/>
        <v>0</v>
      </c>
      <c r="AL412" s="20">
        <f t="shared" si="46"/>
        <v>44804</v>
      </c>
      <c r="AM412" t="e">
        <f t="shared" si="47"/>
        <v>#N/A</v>
      </c>
      <c r="AN412" t="str">
        <f t="shared" si="48"/>
        <v>KAPW-IB-27141-27-08-2022-5509.22</v>
      </c>
    </row>
    <row r="413" spans="1:40" ht="20.100000000000001" hidden="1" customHeight="1" x14ac:dyDescent="0.25">
      <c r="A413" s="14">
        <v>410</v>
      </c>
      <c r="B413" s="35">
        <v>44774</v>
      </c>
      <c r="C413" s="6" t="s">
        <v>1017</v>
      </c>
      <c r="D413" s="15">
        <v>44805</v>
      </c>
      <c r="E413" s="14" t="s">
        <v>1132</v>
      </c>
      <c r="F413" s="14" t="s">
        <v>1133</v>
      </c>
      <c r="G413" s="6">
        <v>5000</v>
      </c>
      <c r="H413" s="6" t="s">
        <v>1861</v>
      </c>
      <c r="I413" s="6"/>
      <c r="J413" s="16">
        <v>3204.16</v>
      </c>
      <c r="K413" s="14">
        <v>8.4499999999999993</v>
      </c>
      <c r="L413" s="126">
        <v>0</v>
      </c>
      <c r="M413" s="126">
        <v>0</v>
      </c>
      <c r="N413" s="6" t="s">
        <v>412</v>
      </c>
      <c r="O413" s="6" t="s">
        <v>1455</v>
      </c>
      <c r="P413" s="19">
        <v>9507689</v>
      </c>
      <c r="Q413" s="6"/>
      <c r="R413" s="19">
        <v>3525184</v>
      </c>
      <c r="S413" s="6"/>
      <c r="T413" s="14">
        <v>139576056</v>
      </c>
      <c r="U413" s="21">
        <v>45535</v>
      </c>
      <c r="V413" s="6"/>
      <c r="W413" s="6"/>
      <c r="X413" s="6"/>
      <c r="Y413" s="23"/>
      <c r="Z413" s="6"/>
      <c r="AA413" s="6"/>
      <c r="AB413" s="21">
        <f t="shared" si="42"/>
        <v>45475</v>
      </c>
      <c r="AC413" s="6"/>
      <c r="AD413" s="14" t="s">
        <v>1515</v>
      </c>
      <c r="AE413" s="6"/>
      <c r="AF413" s="6"/>
      <c r="AG413" s="6"/>
      <c r="AH413" s="6" t="s">
        <v>434</v>
      </c>
      <c r="AI413" s="143">
        <f t="shared" si="43"/>
        <v>1901.5378000000001</v>
      </c>
      <c r="AJ413" s="143">
        <f t="shared" si="44"/>
        <v>705.03679999999997</v>
      </c>
      <c r="AK413" s="143">
        <f t="shared" si="45"/>
        <v>0</v>
      </c>
      <c r="AL413" s="20">
        <f t="shared" si="46"/>
        <v>44804</v>
      </c>
      <c r="AM413" t="e">
        <f t="shared" si="47"/>
        <v>#N/A</v>
      </c>
      <c r="AN413" t="str">
        <f t="shared" si="48"/>
        <v>KAPE-IB-35021-01-09-2022-3204.16</v>
      </c>
    </row>
    <row r="414" spans="1:40" ht="20.100000000000001" hidden="1" customHeight="1" x14ac:dyDescent="0.25">
      <c r="A414" s="14">
        <v>411</v>
      </c>
      <c r="B414" s="35">
        <v>44805</v>
      </c>
      <c r="C414" s="6" t="s">
        <v>1018</v>
      </c>
      <c r="D414" s="15">
        <v>44816</v>
      </c>
      <c r="E414" s="14" t="s">
        <v>1132</v>
      </c>
      <c r="F414" s="14" t="s">
        <v>1133</v>
      </c>
      <c r="G414" s="6">
        <v>11070</v>
      </c>
      <c r="H414" s="6" t="s">
        <v>1861</v>
      </c>
      <c r="I414" s="6"/>
      <c r="J414" s="16">
        <v>3215.1990000000001</v>
      </c>
      <c r="K414" s="14" t="s">
        <v>1181</v>
      </c>
      <c r="L414" s="126">
        <v>0</v>
      </c>
      <c r="M414" s="126">
        <v>0</v>
      </c>
      <c r="N414" s="6" t="s">
        <v>412</v>
      </c>
      <c r="O414" s="6" t="s">
        <v>1456</v>
      </c>
      <c r="P414" s="19">
        <v>26997994</v>
      </c>
      <c r="Q414" s="6"/>
      <c r="R414" s="19">
        <v>12991975</v>
      </c>
      <c r="S414" s="6"/>
      <c r="T414" s="14">
        <v>139576065</v>
      </c>
      <c r="U414" s="21">
        <v>45481</v>
      </c>
      <c r="V414" s="6"/>
      <c r="W414" s="6"/>
      <c r="X414" s="6"/>
      <c r="Y414" s="23"/>
      <c r="Z414" s="6"/>
      <c r="AA414" s="6"/>
      <c r="AB414" s="21">
        <f t="shared" si="42"/>
        <v>45421</v>
      </c>
      <c r="AC414" s="6"/>
      <c r="AD414" s="14" t="s">
        <v>1515</v>
      </c>
      <c r="AE414" s="6"/>
      <c r="AF414" s="6"/>
      <c r="AG414" s="6"/>
      <c r="AH414" s="6" t="s">
        <v>434</v>
      </c>
      <c r="AI414" s="143">
        <f t="shared" si="43"/>
        <v>2438.843179765131</v>
      </c>
      <c r="AJ414" s="143">
        <f t="shared" si="44"/>
        <v>1173.6201445347788</v>
      </c>
      <c r="AK414" s="143">
        <f t="shared" si="45"/>
        <v>0</v>
      </c>
      <c r="AL414" s="20">
        <f t="shared" si="46"/>
        <v>44835</v>
      </c>
      <c r="AM414" t="e">
        <f t="shared" si="47"/>
        <v>#N/A</v>
      </c>
      <c r="AN414" t="str">
        <f t="shared" si="48"/>
        <v>KAPE-IB-40552-12-09-2022-3215.199</v>
      </c>
    </row>
    <row r="415" spans="1:40" ht="20.100000000000001" hidden="1" customHeight="1" x14ac:dyDescent="0.25">
      <c r="A415" s="14">
        <v>412</v>
      </c>
      <c r="B415" s="35">
        <v>44805</v>
      </c>
      <c r="C415" s="6" t="s">
        <v>1019</v>
      </c>
      <c r="D415" s="15">
        <v>44818</v>
      </c>
      <c r="E415" s="14" t="s">
        <v>1132</v>
      </c>
      <c r="F415" s="14" t="s">
        <v>1133</v>
      </c>
      <c r="G415" s="6">
        <v>3000</v>
      </c>
      <c r="H415" s="6" t="s">
        <v>1861</v>
      </c>
      <c r="I415" s="6"/>
      <c r="J415" s="16">
        <v>3204.16</v>
      </c>
      <c r="K415" s="14" t="s">
        <v>1202</v>
      </c>
      <c r="L415" s="126">
        <v>0</v>
      </c>
      <c r="M415" s="126">
        <v>0</v>
      </c>
      <c r="N415" s="6" t="s">
        <v>412</v>
      </c>
      <c r="O415" s="6" t="s">
        <v>1457</v>
      </c>
      <c r="P415" s="19">
        <v>7468406</v>
      </c>
      <c r="Q415" s="6"/>
      <c r="R415" s="19">
        <v>2769076</v>
      </c>
      <c r="S415" s="6"/>
      <c r="T415" s="14">
        <v>139576073</v>
      </c>
      <c r="U415" s="21">
        <v>45543</v>
      </c>
      <c r="V415" s="6"/>
      <c r="W415" s="6"/>
      <c r="X415" s="6"/>
      <c r="Y415" s="23"/>
      <c r="Z415" s="6"/>
      <c r="AA415" s="6"/>
      <c r="AB415" s="21">
        <f t="shared" si="42"/>
        <v>45483</v>
      </c>
      <c r="AC415" s="6"/>
      <c r="AD415" s="14" t="s">
        <v>1515</v>
      </c>
      <c r="AE415" s="6"/>
      <c r="AF415" s="6"/>
      <c r="AG415" s="6"/>
      <c r="AH415" s="6" t="s">
        <v>434</v>
      </c>
      <c r="AI415" s="143">
        <f t="shared" si="43"/>
        <v>2489.4686666666666</v>
      </c>
      <c r="AJ415" s="143">
        <f t="shared" si="44"/>
        <v>923.02533333333338</v>
      </c>
      <c r="AK415" s="143">
        <f t="shared" si="45"/>
        <v>0</v>
      </c>
      <c r="AL415" s="20">
        <f t="shared" si="46"/>
        <v>44835</v>
      </c>
      <c r="AM415" t="e">
        <f t="shared" si="47"/>
        <v>#N/A</v>
      </c>
      <c r="AN415" t="str">
        <f t="shared" si="48"/>
        <v>KAPW-IB-34999-14-09-2022-3204.16</v>
      </c>
    </row>
    <row r="416" spans="1:40" ht="20.100000000000001" hidden="1" customHeight="1" x14ac:dyDescent="0.25">
      <c r="A416" s="14">
        <v>413</v>
      </c>
      <c r="B416" s="35">
        <v>44805</v>
      </c>
      <c r="C416" s="6" t="s">
        <v>1020</v>
      </c>
      <c r="D416" s="15">
        <v>44823</v>
      </c>
      <c r="E416" s="14" t="s">
        <v>1132</v>
      </c>
      <c r="F416" s="14" t="s">
        <v>1133</v>
      </c>
      <c r="G416" s="6">
        <v>12000</v>
      </c>
      <c r="H416" s="6" t="s">
        <v>1861</v>
      </c>
      <c r="I416" s="6"/>
      <c r="J416" s="16">
        <v>3204.16</v>
      </c>
      <c r="K416" s="14">
        <v>3.95</v>
      </c>
      <c r="L416" s="126">
        <v>0</v>
      </c>
      <c r="M416" s="126">
        <v>0</v>
      </c>
      <c r="N416" s="6" t="s">
        <v>412</v>
      </c>
      <c r="O416" s="6" t="s">
        <v>1444</v>
      </c>
      <c r="P416" s="19">
        <v>11433005</v>
      </c>
      <c r="Q416" s="6"/>
      <c r="R416" s="19">
        <v>4239039</v>
      </c>
      <c r="S416" s="6"/>
      <c r="T416" s="14">
        <v>128479201</v>
      </c>
      <c r="U416" s="21">
        <v>45553</v>
      </c>
      <c r="V416" s="6"/>
      <c r="W416" s="6"/>
      <c r="X416" s="6"/>
      <c r="Y416" s="23"/>
      <c r="Z416" s="6"/>
      <c r="AA416" s="6"/>
      <c r="AB416" s="21">
        <f t="shared" si="42"/>
        <v>45493</v>
      </c>
      <c r="AC416" s="6"/>
      <c r="AD416" s="14" t="s">
        <v>1515</v>
      </c>
      <c r="AE416" s="6"/>
      <c r="AF416" s="6"/>
      <c r="AG416" s="6"/>
      <c r="AH416" s="6" t="s">
        <v>434</v>
      </c>
      <c r="AI416" s="143">
        <f t="shared" si="43"/>
        <v>952.75041666666664</v>
      </c>
      <c r="AJ416" s="143">
        <f t="shared" si="44"/>
        <v>353.25324999999998</v>
      </c>
      <c r="AK416" s="143">
        <f t="shared" si="45"/>
        <v>0</v>
      </c>
      <c r="AL416" s="20">
        <f t="shared" si="46"/>
        <v>44835</v>
      </c>
      <c r="AM416" t="e">
        <f t="shared" si="47"/>
        <v>#N/A</v>
      </c>
      <c r="AN416" t="str">
        <f t="shared" si="48"/>
        <v>KAPE-IB-44112-19-09-2022-3204.16</v>
      </c>
    </row>
    <row r="417" spans="1:40" ht="20.100000000000001" hidden="1" customHeight="1" x14ac:dyDescent="0.25">
      <c r="A417" s="14">
        <v>414</v>
      </c>
      <c r="B417" s="35">
        <v>44805</v>
      </c>
      <c r="C417" s="6" t="s">
        <v>1021</v>
      </c>
      <c r="D417" s="15">
        <v>44823</v>
      </c>
      <c r="E417" s="14" t="s">
        <v>1132</v>
      </c>
      <c r="F417" s="14" t="s">
        <v>1133</v>
      </c>
      <c r="G417" s="6">
        <v>96000</v>
      </c>
      <c r="H417" s="6" t="s">
        <v>1861</v>
      </c>
      <c r="I417" s="6"/>
      <c r="J417" s="16">
        <v>2847</v>
      </c>
      <c r="K417" s="14">
        <v>0.65500000000000003</v>
      </c>
      <c r="L417" s="126">
        <v>0</v>
      </c>
      <c r="M417" s="126">
        <v>0</v>
      </c>
      <c r="N417" s="6" t="s">
        <v>557</v>
      </c>
      <c r="O417" s="6" t="s">
        <v>559</v>
      </c>
      <c r="P417" s="19">
        <v>15166822</v>
      </c>
      <c r="Q417" s="6"/>
      <c r="R417" s="19">
        <v>4727301</v>
      </c>
      <c r="S417" s="6"/>
      <c r="T417" s="14">
        <v>139576076</v>
      </c>
      <c r="U417" s="21">
        <v>45552</v>
      </c>
      <c r="V417" s="6"/>
      <c r="W417" s="6"/>
      <c r="X417" s="6"/>
      <c r="Y417" s="23"/>
      <c r="Z417" s="6"/>
      <c r="AA417" s="6"/>
      <c r="AB417" s="21">
        <f t="shared" si="42"/>
        <v>45492</v>
      </c>
      <c r="AC417" s="6"/>
      <c r="AD417" s="14" t="s">
        <v>1515</v>
      </c>
      <c r="AE417" s="6"/>
      <c r="AF417" s="6"/>
      <c r="AG417" s="6"/>
      <c r="AH417" s="6" t="s">
        <v>1517</v>
      </c>
      <c r="AI417" s="143">
        <f t="shared" si="43"/>
        <v>157.98772916666667</v>
      </c>
      <c r="AJ417" s="143">
        <f t="shared" si="44"/>
        <v>49.242718750000002</v>
      </c>
      <c r="AK417" s="143">
        <f t="shared" si="45"/>
        <v>0</v>
      </c>
      <c r="AL417" s="20">
        <f t="shared" si="46"/>
        <v>44835</v>
      </c>
      <c r="AM417" t="e">
        <f t="shared" si="47"/>
        <v>#N/A</v>
      </c>
      <c r="AN417" t="str">
        <f t="shared" si="48"/>
        <v>KAPW-IB-36748-19-09-2022-2847</v>
      </c>
    </row>
    <row r="418" spans="1:40" ht="20.100000000000001" hidden="1" customHeight="1" x14ac:dyDescent="0.25">
      <c r="A418" s="14">
        <v>415</v>
      </c>
      <c r="B418" s="35">
        <v>44805</v>
      </c>
      <c r="C418" s="6" t="s">
        <v>1022</v>
      </c>
      <c r="D418" s="15">
        <v>44825</v>
      </c>
      <c r="E418" s="14" t="s">
        <v>563</v>
      </c>
      <c r="F418" s="14" t="s">
        <v>1133</v>
      </c>
      <c r="G418" s="6">
        <v>72244</v>
      </c>
      <c r="H418" s="6" t="s">
        <v>1861</v>
      </c>
      <c r="I418" s="6"/>
      <c r="J418" s="16">
        <v>4810.29</v>
      </c>
      <c r="K418" s="14">
        <v>1.0909</v>
      </c>
      <c r="L418" s="126">
        <v>0</v>
      </c>
      <c r="M418" s="126">
        <v>0</v>
      </c>
      <c r="N418" s="6" t="s">
        <v>563</v>
      </c>
      <c r="O418" s="6" t="s">
        <v>1277</v>
      </c>
      <c r="P418" s="19">
        <v>19162167</v>
      </c>
      <c r="Q418" s="6"/>
      <c r="R418" s="19">
        <v>8279589</v>
      </c>
      <c r="S418" s="6"/>
      <c r="T418" s="14">
        <v>128479368</v>
      </c>
      <c r="U418" s="21">
        <v>45555</v>
      </c>
      <c r="V418" s="6"/>
      <c r="W418" s="6"/>
      <c r="X418" s="6"/>
      <c r="Y418" s="23"/>
      <c r="Z418" s="6"/>
      <c r="AA418" s="6"/>
      <c r="AB418" s="21">
        <f t="shared" si="42"/>
        <v>45495</v>
      </c>
      <c r="AC418" s="6"/>
      <c r="AD418" s="14" t="s">
        <v>1515</v>
      </c>
      <c r="AE418" s="6"/>
      <c r="AF418" s="6"/>
      <c r="AG418" s="6"/>
      <c r="AH418" s="6" t="s">
        <v>563</v>
      </c>
      <c r="AI418" s="143">
        <f t="shared" si="43"/>
        <v>265.24233154310394</v>
      </c>
      <c r="AJ418" s="143">
        <f t="shared" si="44"/>
        <v>114.60590498864957</v>
      </c>
      <c r="AK418" s="143">
        <f t="shared" si="45"/>
        <v>0</v>
      </c>
      <c r="AL418" s="20">
        <f t="shared" si="46"/>
        <v>44810</v>
      </c>
      <c r="AM418" t="e">
        <f t="shared" si="47"/>
        <v>#N/A</v>
      </c>
      <c r="AN418" t="str">
        <f t="shared" si="48"/>
        <v>KAPE-IB-45663-21-09-2022-4810.29</v>
      </c>
    </row>
    <row r="419" spans="1:40" ht="20.100000000000001" hidden="1" customHeight="1" x14ac:dyDescent="0.25">
      <c r="A419" s="14">
        <v>416</v>
      </c>
      <c r="B419" s="35">
        <v>44835</v>
      </c>
      <c r="C419" s="6" t="s">
        <v>1023</v>
      </c>
      <c r="D419" s="15">
        <v>44823</v>
      </c>
      <c r="E419" s="14" t="s">
        <v>1132</v>
      </c>
      <c r="F419" s="14" t="s">
        <v>1133</v>
      </c>
      <c r="G419" s="6">
        <v>96000</v>
      </c>
      <c r="H419" s="6" t="s">
        <v>1861</v>
      </c>
      <c r="I419" s="6"/>
      <c r="J419" s="16">
        <v>2847</v>
      </c>
      <c r="K419" s="14">
        <v>0.65500000000000003</v>
      </c>
      <c r="L419" s="126">
        <v>0</v>
      </c>
      <c r="M419" s="126">
        <v>0</v>
      </c>
      <c r="N419" s="6" t="s">
        <v>557</v>
      </c>
      <c r="O419" s="6" t="s">
        <v>559</v>
      </c>
      <c r="P419" s="19">
        <v>15166822</v>
      </c>
      <c r="Q419" s="6"/>
      <c r="R419" s="19">
        <v>4727301</v>
      </c>
      <c r="S419" s="6"/>
      <c r="T419" s="14">
        <v>139576077</v>
      </c>
      <c r="U419" s="21">
        <v>45554</v>
      </c>
      <c r="V419" s="6"/>
      <c r="W419" s="6"/>
      <c r="X419" s="6"/>
      <c r="Y419" s="23"/>
      <c r="Z419" s="6"/>
      <c r="AA419" s="6"/>
      <c r="AB419" s="21">
        <f t="shared" si="42"/>
        <v>45494</v>
      </c>
      <c r="AC419" s="6"/>
      <c r="AD419" s="14" t="s">
        <v>1515</v>
      </c>
      <c r="AE419" s="6"/>
      <c r="AF419" s="6"/>
      <c r="AG419" s="6"/>
      <c r="AH419" s="6" t="s">
        <v>1517</v>
      </c>
      <c r="AI419" s="143">
        <f t="shared" si="43"/>
        <v>157.98772916666667</v>
      </c>
      <c r="AJ419" s="143">
        <f t="shared" si="44"/>
        <v>49.242718750000002</v>
      </c>
      <c r="AK419" s="143">
        <f t="shared" si="45"/>
        <v>0</v>
      </c>
      <c r="AL419" s="20">
        <f t="shared" si="46"/>
        <v>44865</v>
      </c>
      <c r="AM419" t="e">
        <f t="shared" si="47"/>
        <v>#N/A</v>
      </c>
      <c r="AN419" t="str">
        <f t="shared" si="48"/>
        <v>KAPW-IB-36765-19-09-2022-2847</v>
      </c>
    </row>
    <row r="420" spans="1:40" ht="20.100000000000001" hidden="1" customHeight="1" x14ac:dyDescent="0.25">
      <c r="A420" s="14">
        <v>417</v>
      </c>
      <c r="B420" s="35">
        <v>44835</v>
      </c>
      <c r="C420" s="6" t="s">
        <v>1024</v>
      </c>
      <c r="D420" s="15">
        <v>44832</v>
      </c>
      <c r="E420" s="14" t="s">
        <v>1132</v>
      </c>
      <c r="F420" s="14" t="s">
        <v>1133</v>
      </c>
      <c r="G420" s="6">
        <v>46200</v>
      </c>
      <c r="H420" s="6" t="s">
        <v>1861</v>
      </c>
      <c r="I420" s="6"/>
      <c r="J420" s="16">
        <v>5402.33</v>
      </c>
      <c r="K420" s="14">
        <v>1.7</v>
      </c>
      <c r="L420" s="126">
        <v>0</v>
      </c>
      <c r="M420" s="126">
        <v>0</v>
      </c>
      <c r="N420" s="6" t="s">
        <v>1324</v>
      </c>
      <c r="O420" s="6" t="s">
        <v>1458</v>
      </c>
      <c r="P420" s="19">
        <v>18984115</v>
      </c>
      <c r="Q420" s="6"/>
      <c r="R420" s="19">
        <v>6849223</v>
      </c>
      <c r="S420" s="6"/>
      <c r="T420" s="14">
        <v>152711185</v>
      </c>
      <c r="U420" s="21">
        <v>45561</v>
      </c>
      <c r="V420" s="6"/>
      <c r="W420" s="6"/>
      <c r="X420" s="6"/>
      <c r="Y420" s="23"/>
      <c r="Z420" s="6"/>
      <c r="AA420" s="6"/>
      <c r="AB420" s="21">
        <f t="shared" si="42"/>
        <v>45501</v>
      </c>
      <c r="AC420" s="6"/>
      <c r="AD420" s="14" t="s">
        <v>1515</v>
      </c>
      <c r="AE420" s="6"/>
      <c r="AF420" s="6"/>
      <c r="AG420" s="6"/>
      <c r="AH420" s="6" t="s">
        <v>1513</v>
      </c>
      <c r="AI420" s="143">
        <f t="shared" si="43"/>
        <v>410.9115800865801</v>
      </c>
      <c r="AJ420" s="143">
        <f t="shared" si="44"/>
        <v>148.25158008658008</v>
      </c>
      <c r="AK420" s="143">
        <f t="shared" si="45"/>
        <v>0</v>
      </c>
      <c r="AL420" s="20">
        <f t="shared" si="46"/>
        <v>44865</v>
      </c>
      <c r="AM420" t="e">
        <f t="shared" si="47"/>
        <v>#N/A</v>
      </c>
      <c r="AN420" t="str">
        <f t="shared" si="48"/>
        <v>KAPW-IB-40776-28-09-2022-5402.33</v>
      </c>
    </row>
    <row r="421" spans="1:40" ht="20.100000000000001" hidden="1" customHeight="1" x14ac:dyDescent="0.25">
      <c r="A421" s="14">
        <v>418</v>
      </c>
      <c r="B421" s="35">
        <v>44835</v>
      </c>
      <c r="C421" s="6" t="s">
        <v>1025</v>
      </c>
      <c r="D421" s="15">
        <v>44824</v>
      </c>
      <c r="E421" s="14" t="s">
        <v>1132</v>
      </c>
      <c r="F421" s="14" t="s">
        <v>1133</v>
      </c>
      <c r="G421" s="6">
        <v>44000</v>
      </c>
      <c r="H421" s="6" t="s">
        <v>1861</v>
      </c>
      <c r="I421" s="6"/>
      <c r="J421" s="16">
        <v>2832.1089999999999</v>
      </c>
      <c r="K421" s="14">
        <v>2.99</v>
      </c>
      <c r="L421" s="126">
        <v>0</v>
      </c>
      <c r="M421" s="126">
        <v>0</v>
      </c>
      <c r="N421" s="6" t="s">
        <v>557</v>
      </c>
      <c r="O421" s="6" t="s">
        <v>1361</v>
      </c>
      <c r="P421" s="19">
        <v>31846694</v>
      </c>
      <c r="Q421" s="6"/>
      <c r="R421" s="19">
        <v>5786544</v>
      </c>
      <c r="S421" s="6"/>
      <c r="T421" s="14">
        <v>128479200</v>
      </c>
      <c r="U421" s="21">
        <v>45554</v>
      </c>
      <c r="V421" s="6"/>
      <c r="W421" s="6"/>
      <c r="X421" s="6"/>
      <c r="Y421" s="23"/>
      <c r="Z421" s="6"/>
      <c r="AA421" s="6"/>
      <c r="AB421" s="21">
        <f t="shared" si="42"/>
        <v>45494</v>
      </c>
      <c r="AC421" s="6"/>
      <c r="AD421" s="14" t="s">
        <v>1515</v>
      </c>
      <c r="AE421" s="6"/>
      <c r="AF421" s="6"/>
      <c r="AG421" s="6"/>
      <c r="AH421" s="6" t="s">
        <v>1517</v>
      </c>
      <c r="AI421" s="143">
        <f t="shared" si="43"/>
        <v>723.7885</v>
      </c>
      <c r="AJ421" s="143">
        <f t="shared" si="44"/>
        <v>131.51236363636363</v>
      </c>
      <c r="AK421" s="143">
        <f t="shared" si="45"/>
        <v>0</v>
      </c>
      <c r="AL421" s="20">
        <f t="shared" si="46"/>
        <v>44865</v>
      </c>
      <c r="AM421" t="e">
        <f t="shared" si="47"/>
        <v>#N/A</v>
      </c>
      <c r="AN421" t="str">
        <f t="shared" si="48"/>
        <v>KAPE-IB-44820-20-09-2022-2832.109</v>
      </c>
    </row>
    <row r="422" spans="1:40" ht="20.100000000000001" hidden="1" customHeight="1" x14ac:dyDescent="0.25">
      <c r="A422" s="14">
        <v>419</v>
      </c>
      <c r="B422" s="35">
        <v>44835</v>
      </c>
      <c r="C422" s="6" t="s">
        <v>1026</v>
      </c>
      <c r="D422" s="15">
        <v>44831</v>
      </c>
      <c r="E422" s="14" t="s">
        <v>1132</v>
      </c>
      <c r="F422" s="14" t="s">
        <v>1133</v>
      </c>
      <c r="G422" s="6">
        <v>2000</v>
      </c>
      <c r="H422" s="6" t="s">
        <v>1861</v>
      </c>
      <c r="I422" s="6"/>
      <c r="J422" s="16">
        <v>3204.16</v>
      </c>
      <c r="K422" s="14" t="s">
        <v>1203</v>
      </c>
      <c r="L422" s="126">
        <v>0</v>
      </c>
      <c r="M422" s="126">
        <v>0</v>
      </c>
      <c r="N422" s="6" t="s">
        <v>412</v>
      </c>
      <c r="O422" s="6" t="s">
        <v>1385</v>
      </c>
      <c r="P422" s="19">
        <v>4567871</v>
      </c>
      <c r="Q422" s="6"/>
      <c r="R422" s="19">
        <v>1693640</v>
      </c>
      <c r="S422" s="6"/>
      <c r="T422" s="14">
        <v>139568035</v>
      </c>
      <c r="U422" s="21">
        <v>45557</v>
      </c>
      <c r="V422" s="6"/>
      <c r="W422" s="6"/>
      <c r="X422" s="6"/>
      <c r="Y422" s="23"/>
      <c r="Z422" s="6"/>
      <c r="AA422" s="6"/>
      <c r="AB422" s="21">
        <f t="shared" si="42"/>
        <v>45497</v>
      </c>
      <c r="AC422" s="6"/>
      <c r="AD422" s="14" t="s">
        <v>1515</v>
      </c>
      <c r="AE422" s="6"/>
      <c r="AF422" s="6"/>
      <c r="AG422" s="6"/>
      <c r="AH422" s="6" t="s">
        <v>434</v>
      </c>
      <c r="AI422" s="143">
        <f t="shared" si="43"/>
        <v>2283.9355</v>
      </c>
      <c r="AJ422" s="143">
        <f t="shared" si="44"/>
        <v>846.82</v>
      </c>
      <c r="AK422" s="143">
        <f t="shared" si="45"/>
        <v>0</v>
      </c>
      <c r="AL422" s="20">
        <f t="shared" si="46"/>
        <v>44865</v>
      </c>
      <c r="AM422" t="e">
        <f t="shared" si="47"/>
        <v>#N/A</v>
      </c>
      <c r="AN422" t="str">
        <f t="shared" si="48"/>
        <v>KAPW-IB-40583-27-09-2022-3204.16</v>
      </c>
    </row>
    <row r="423" spans="1:40" ht="20.100000000000001" hidden="1" customHeight="1" x14ac:dyDescent="0.25">
      <c r="A423" s="14">
        <v>420</v>
      </c>
      <c r="B423" s="35">
        <v>44835</v>
      </c>
      <c r="C423" s="6" t="s">
        <v>1027</v>
      </c>
      <c r="D423" s="15">
        <v>44831</v>
      </c>
      <c r="E423" s="14" t="s">
        <v>1132</v>
      </c>
      <c r="F423" s="14" t="s">
        <v>1133</v>
      </c>
      <c r="G423" s="6">
        <v>1000</v>
      </c>
      <c r="H423" s="6" t="s">
        <v>1861</v>
      </c>
      <c r="I423" s="6"/>
      <c r="J423" s="16">
        <v>3707.1</v>
      </c>
      <c r="K423" s="14">
        <v>9.0656999999999996</v>
      </c>
      <c r="L423" s="126">
        <v>0</v>
      </c>
      <c r="M423" s="126">
        <v>0</v>
      </c>
      <c r="N423" s="6" t="s">
        <v>557</v>
      </c>
      <c r="O423" s="6" t="s">
        <v>1459</v>
      </c>
      <c r="P423" s="19">
        <v>2220426</v>
      </c>
      <c r="Q423" s="6"/>
      <c r="R423" s="19">
        <v>403451</v>
      </c>
      <c r="S423" s="6"/>
      <c r="T423" s="14">
        <v>139568031</v>
      </c>
      <c r="U423" s="21">
        <v>45557</v>
      </c>
      <c r="V423" s="6"/>
      <c r="W423" s="6"/>
      <c r="X423" s="6"/>
      <c r="Y423" s="23"/>
      <c r="Z423" s="6"/>
      <c r="AA423" s="6"/>
      <c r="AB423" s="21">
        <f t="shared" si="42"/>
        <v>45497</v>
      </c>
      <c r="AC423" s="6"/>
      <c r="AD423" s="14" t="s">
        <v>1515</v>
      </c>
      <c r="AE423" s="6"/>
      <c r="AF423" s="6"/>
      <c r="AG423" s="6"/>
      <c r="AH423" s="6" t="s">
        <v>1517</v>
      </c>
      <c r="AI423" s="143">
        <f t="shared" si="43"/>
        <v>2220.4259999999999</v>
      </c>
      <c r="AJ423" s="143">
        <f t="shared" si="44"/>
        <v>403.45100000000002</v>
      </c>
      <c r="AK423" s="143">
        <f t="shared" si="45"/>
        <v>0</v>
      </c>
      <c r="AL423" s="20">
        <f t="shared" si="46"/>
        <v>44865</v>
      </c>
      <c r="AM423" t="e">
        <f t="shared" si="47"/>
        <v>#N/A</v>
      </c>
      <c r="AN423" t="str">
        <f t="shared" si="48"/>
        <v>KAPW-IB-40528-27-09-2022-3707.1</v>
      </c>
    </row>
    <row r="424" spans="1:40" ht="20.100000000000001" hidden="1" customHeight="1" x14ac:dyDescent="0.25">
      <c r="A424" s="14">
        <v>421</v>
      </c>
      <c r="B424" s="35">
        <v>44835</v>
      </c>
      <c r="C424" s="6" t="s">
        <v>1028</v>
      </c>
      <c r="D424" s="15">
        <v>44832</v>
      </c>
      <c r="E424" s="14" t="s">
        <v>1132</v>
      </c>
      <c r="F424" s="14" t="s">
        <v>1133</v>
      </c>
      <c r="G424" s="6">
        <v>16000</v>
      </c>
      <c r="H424" s="6" t="s">
        <v>1861</v>
      </c>
      <c r="I424" s="6"/>
      <c r="J424" s="16">
        <v>3204.16</v>
      </c>
      <c r="K424" s="14">
        <v>3.7</v>
      </c>
      <c r="L424" s="126">
        <v>0</v>
      </c>
      <c r="M424" s="126">
        <v>0</v>
      </c>
      <c r="N424" s="6" t="s">
        <v>412</v>
      </c>
      <c r="O424" s="6" t="s">
        <v>1414</v>
      </c>
      <c r="P424" s="19">
        <v>14309392</v>
      </c>
      <c r="Q424" s="6"/>
      <c r="R424" s="19">
        <v>5305522</v>
      </c>
      <c r="S424" s="6"/>
      <c r="T424" s="14">
        <v>139568036</v>
      </c>
      <c r="U424" s="21">
        <v>45561</v>
      </c>
      <c r="V424" s="6"/>
      <c r="W424" s="6"/>
      <c r="X424" s="6"/>
      <c r="Y424" s="23"/>
      <c r="Z424" s="6"/>
      <c r="AA424" s="6"/>
      <c r="AB424" s="21">
        <f t="shared" si="42"/>
        <v>45501</v>
      </c>
      <c r="AC424" s="6"/>
      <c r="AD424" s="14" t="s">
        <v>1515</v>
      </c>
      <c r="AE424" s="6"/>
      <c r="AF424" s="6"/>
      <c r="AG424" s="6"/>
      <c r="AH424" s="6" t="s">
        <v>434</v>
      </c>
      <c r="AI424" s="143">
        <f t="shared" si="43"/>
        <v>894.33699999999999</v>
      </c>
      <c r="AJ424" s="143">
        <f t="shared" si="44"/>
        <v>331.595125</v>
      </c>
      <c r="AK424" s="143">
        <f t="shared" si="45"/>
        <v>0</v>
      </c>
      <c r="AL424" s="20">
        <f t="shared" si="46"/>
        <v>44865</v>
      </c>
      <c r="AM424" t="e">
        <f t="shared" si="47"/>
        <v>#N/A</v>
      </c>
      <c r="AN424" t="str">
        <f t="shared" si="48"/>
        <v>KAPW-IB-40843-28-09-2022-3204.16</v>
      </c>
    </row>
    <row r="425" spans="1:40" ht="20.100000000000001" hidden="1" customHeight="1" x14ac:dyDescent="0.25">
      <c r="A425" s="14">
        <v>422</v>
      </c>
      <c r="B425" s="35">
        <v>44835</v>
      </c>
      <c r="C425" s="6" t="s">
        <v>1029</v>
      </c>
      <c r="D425" s="15">
        <v>44839</v>
      </c>
      <c r="E425" s="14" t="s">
        <v>1132</v>
      </c>
      <c r="F425" s="14" t="s">
        <v>1133</v>
      </c>
      <c r="G425" s="6">
        <v>40320</v>
      </c>
      <c r="H425" s="6" t="s">
        <v>1861</v>
      </c>
      <c r="I425" s="6"/>
      <c r="J425" s="16">
        <v>2915.11</v>
      </c>
      <c r="K425" s="14">
        <v>1.3</v>
      </c>
      <c r="L425" s="126">
        <v>0</v>
      </c>
      <c r="M425" s="126">
        <v>0</v>
      </c>
      <c r="N425" s="6" t="s">
        <v>557</v>
      </c>
      <c r="O425" s="6" t="s">
        <v>1329</v>
      </c>
      <c r="P425" s="19">
        <v>12175019</v>
      </c>
      <c r="Q425" s="6"/>
      <c r="R425" s="19">
        <v>4514156</v>
      </c>
      <c r="S425" s="6"/>
      <c r="T425" s="14">
        <v>139568057</v>
      </c>
      <c r="U425" s="21">
        <v>45570</v>
      </c>
      <c r="V425" s="6"/>
      <c r="W425" s="6"/>
      <c r="X425" s="6"/>
      <c r="Y425" s="23"/>
      <c r="Z425" s="6"/>
      <c r="AA425" s="6"/>
      <c r="AB425" s="21">
        <f t="shared" si="42"/>
        <v>45510</v>
      </c>
      <c r="AC425" s="6"/>
      <c r="AD425" s="14" t="s">
        <v>1515</v>
      </c>
      <c r="AE425" s="6"/>
      <c r="AF425" s="6"/>
      <c r="AG425" s="6"/>
      <c r="AH425" s="6" t="s">
        <v>1517</v>
      </c>
      <c r="AI425" s="143">
        <f t="shared" si="43"/>
        <v>301.95979662698414</v>
      </c>
      <c r="AJ425" s="143">
        <f t="shared" si="44"/>
        <v>111.95823412698412</v>
      </c>
      <c r="AK425" s="143">
        <f t="shared" si="45"/>
        <v>0</v>
      </c>
      <c r="AL425" s="20">
        <f t="shared" si="46"/>
        <v>44865</v>
      </c>
      <c r="AM425" t="e">
        <f t="shared" si="47"/>
        <v>#N/A</v>
      </c>
      <c r="AN425" t="str">
        <f t="shared" si="48"/>
        <v>KAPE-IB-52786-05-10-2022-2915.11</v>
      </c>
    </row>
    <row r="426" spans="1:40" ht="20.100000000000001" hidden="1" customHeight="1" x14ac:dyDescent="0.25">
      <c r="A426" s="14">
        <v>423</v>
      </c>
      <c r="B426" s="35">
        <v>44835</v>
      </c>
      <c r="C426" s="6" t="s">
        <v>1030</v>
      </c>
      <c r="D426" s="15">
        <v>44844</v>
      </c>
      <c r="E426" s="14" t="s">
        <v>1132</v>
      </c>
      <c r="F426" s="14" t="s">
        <v>1133</v>
      </c>
      <c r="G426" s="6">
        <v>24480</v>
      </c>
      <c r="H426" s="6" t="s">
        <v>1861</v>
      </c>
      <c r="I426" s="6"/>
      <c r="J426" s="16">
        <v>5402.33</v>
      </c>
      <c r="K426" s="14">
        <v>1.7</v>
      </c>
      <c r="L426" s="126">
        <v>0</v>
      </c>
      <c r="M426" s="126">
        <v>0</v>
      </c>
      <c r="N426" s="6" t="s">
        <v>1324</v>
      </c>
      <c r="O426" s="6" t="s">
        <v>1458</v>
      </c>
      <c r="P426" s="19">
        <v>9432941</v>
      </c>
      <c r="Q426" s="6"/>
      <c r="R426" s="19">
        <v>3583453</v>
      </c>
      <c r="S426" s="6"/>
      <c r="T426" s="14">
        <v>139568062</v>
      </c>
      <c r="U426" s="21">
        <v>45573</v>
      </c>
      <c r="V426" s="6"/>
      <c r="W426" s="6"/>
      <c r="X426" s="6"/>
      <c r="Y426" s="23"/>
      <c r="Z426" s="6"/>
      <c r="AA426" s="6"/>
      <c r="AB426" s="21">
        <f t="shared" si="42"/>
        <v>45513</v>
      </c>
      <c r="AC426" s="6"/>
      <c r="AD426" s="14" t="s">
        <v>1515</v>
      </c>
      <c r="AE426" s="6"/>
      <c r="AF426" s="6"/>
      <c r="AG426" s="6"/>
      <c r="AH426" s="6" t="s">
        <v>1513</v>
      </c>
      <c r="AI426" s="143">
        <f t="shared" si="43"/>
        <v>385.33255718954246</v>
      </c>
      <c r="AJ426" s="143">
        <f t="shared" si="44"/>
        <v>146.38288398692811</v>
      </c>
      <c r="AK426" s="143">
        <f t="shared" si="45"/>
        <v>0</v>
      </c>
      <c r="AL426" s="20">
        <f t="shared" si="46"/>
        <v>44865</v>
      </c>
      <c r="AM426" t="e">
        <f t="shared" si="47"/>
        <v>#N/A</v>
      </c>
      <c r="AN426" t="str">
        <f t="shared" si="48"/>
        <v>KAPE-IB-54863-10-10-2022-5402.33</v>
      </c>
    </row>
    <row r="427" spans="1:40" ht="20.100000000000001" hidden="1" customHeight="1" x14ac:dyDescent="0.25">
      <c r="A427" s="14">
        <v>424</v>
      </c>
      <c r="B427" s="35">
        <v>44835</v>
      </c>
      <c r="C427" s="6" t="s">
        <v>1031</v>
      </c>
      <c r="D427" s="15">
        <v>44846</v>
      </c>
      <c r="E427" s="14" t="s">
        <v>1132</v>
      </c>
      <c r="F427" s="14" t="s">
        <v>1133</v>
      </c>
      <c r="G427" s="6">
        <v>24480</v>
      </c>
      <c r="H427" s="6" t="s">
        <v>1861</v>
      </c>
      <c r="I427" s="6"/>
      <c r="J427" s="16">
        <v>5402.33</v>
      </c>
      <c r="K427" s="14">
        <v>1.7</v>
      </c>
      <c r="L427" s="126">
        <v>0</v>
      </c>
      <c r="M427" s="126">
        <v>0</v>
      </c>
      <c r="N427" s="6" t="s">
        <v>1324</v>
      </c>
      <c r="O427" s="6" t="s">
        <v>1458</v>
      </c>
      <c r="P427" s="19">
        <v>9265254</v>
      </c>
      <c r="Q427" s="6"/>
      <c r="R427" s="19">
        <v>3519749</v>
      </c>
      <c r="S427" s="6"/>
      <c r="T427" s="14">
        <v>139568063</v>
      </c>
      <c r="U427" s="21">
        <v>45576</v>
      </c>
      <c r="V427" s="6"/>
      <c r="W427" s="6"/>
      <c r="X427" s="6"/>
      <c r="Y427" s="23"/>
      <c r="Z427" s="6"/>
      <c r="AA427" s="6"/>
      <c r="AB427" s="21">
        <f t="shared" si="42"/>
        <v>45516</v>
      </c>
      <c r="AC427" s="6"/>
      <c r="AD427" s="14" t="s">
        <v>1515</v>
      </c>
      <c r="AE427" s="6"/>
      <c r="AF427" s="6"/>
      <c r="AG427" s="6"/>
      <c r="AH427" s="6" t="s">
        <v>1513</v>
      </c>
      <c r="AI427" s="143">
        <f t="shared" si="43"/>
        <v>378.4825980392157</v>
      </c>
      <c r="AJ427" s="143">
        <f t="shared" si="44"/>
        <v>143.78059640522875</v>
      </c>
      <c r="AK427" s="143">
        <f t="shared" si="45"/>
        <v>0</v>
      </c>
      <c r="AL427" s="20">
        <f t="shared" si="46"/>
        <v>44865</v>
      </c>
      <c r="AM427" t="e">
        <f t="shared" si="47"/>
        <v>#N/A</v>
      </c>
      <c r="AN427" t="str">
        <f t="shared" si="48"/>
        <v>KAPE-IB-56267-12-10-2022-5402.33</v>
      </c>
    </row>
    <row r="428" spans="1:40" ht="20.100000000000001" hidden="1" customHeight="1" x14ac:dyDescent="0.25">
      <c r="A428" s="14">
        <v>425</v>
      </c>
      <c r="B428" s="35">
        <v>44835</v>
      </c>
      <c r="C428" s="6" t="s">
        <v>1032</v>
      </c>
      <c r="D428" s="15">
        <v>44845</v>
      </c>
      <c r="E428" s="14" t="s">
        <v>1132</v>
      </c>
      <c r="F428" s="14" t="s">
        <v>1133</v>
      </c>
      <c r="G428" s="6">
        <v>13000</v>
      </c>
      <c r="H428" s="6" t="s">
        <v>1861</v>
      </c>
      <c r="I428" s="6"/>
      <c r="J428" s="16">
        <v>3906.9090000000001</v>
      </c>
      <c r="K428" s="14">
        <v>2.7</v>
      </c>
      <c r="L428" s="126">
        <v>0</v>
      </c>
      <c r="M428" s="126">
        <v>0</v>
      </c>
      <c r="N428" s="6" t="s">
        <v>557</v>
      </c>
      <c r="O428" s="6" t="s">
        <v>1460</v>
      </c>
      <c r="P428" s="19">
        <v>7694604</v>
      </c>
      <c r="Q428" s="6"/>
      <c r="R428" s="19">
        <v>2398308</v>
      </c>
      <c r="S428" s="6"/>
      <c r="T428" s="14">
        <v>139568067</v>
      </c>
      <c r="U428" s="21">
        <v>45576</v>
      </c>
      <c r="V428" s="6"/>
      <c r="W428" s="6"/>
      <c r="X428" s="6"/>
      <c r="Y428" s="23"/>
      <c r="Z428" s="6"/>
      <c r="AA428" s="6"/>
      <c r="AB428" s="21">
        <f t="shared" si="42"/>
        <v>45516</v>
      </c>
      <c r="AC428" s="6"/>
      <c r="AD428" s="14" t="s">
        <v>1515</v>
      </c>
      <c r="AE428" s="6"/>
      <c r="AF428" s="6"/>
      <c r="AG428" s="6"/>
      <c r="AH428" s="6" t="s">
        <v>1517</v>
      </c>
      <c r="AI428" s="143">
        <f t="shared" si="43"/>
        <v>591.8926153846154</v>
      </c>
      <c r="AJ428" s="143">
        <f t="shared" si="44"/>
        <v>184.48523076923078</v>
      </c>
      <c r="AK428" s="143">
        <f t="shared" si="45"/>
        <v>0</v>
      </c>
      <c r="AL428" s="20">
        <f t="shared" si="46"/>
        <v>44865</v>
      </c>
      <c r="AM428" t="e">
        <f t="shared" si="47"/>
        <v>#N/A</v>
      </c>
      <c r="AN428" t="str">
        <f t="shared" si="48"/>
        <v>KAPE-IB-55926-11-10-2022-3906.909</v>
      </c>
    </row>
    <row r="429" spans="1:40" ht="20.100000000000001" hidden="1" customHeight="1" x14ac:dyDescent="0.25">
      <c r="A429" s="14">
        <v>426</v>
      </c>
      <c r="B429" s="35">
        <v>44835</v>
      </c>
      <c r="C429" s="6" t="s">
        <v>1033</v>
      </c>
      <c r="D429" s="15">
        <v>44851</v>
      </c>
      <c r="E429" s="14" t="s">
        <v>1132</v>
      </c>
      <c r="F429" s="14" t="s">
        <v>1133</v>
      </c>
      <c r="G429" s="6">
        <v>18000</v>
      </c>
      <c r="H429" s="6" t="s">
        <v>1861</v>
      </c>
      <c r="I429" s="6"/>
      <c r="J429" s="16">
        <v>3809.9189999999999</v>
      </c>
      <c r="K429" s="14">
        <v>2.35</v>
      </c>
      <c r="L429" s="126">
        <v>0</v>
      </c>
      <c r="M429" s="126">
        <v>0</v>
      </c>
      <c r="N429" s="6" t="s">
        <v>557</v>
      </c>
      <c r="O429" s="6" t="s">
        <v>1461</v>
      </c>
      <c r="P429" s="19">
        <v>9443428</v>
      </c>
      <c r="Q429" s="6"/>
      <c r="R429" s="19">
        <v>3501358</v>
      </c>
      <c r="S429" s="6"/>
      <c r="T429" s="14">
        <v>139568076</v>
      </c>
      <c r="U429" s="21">
        <v>45579</v>
      </c>
      <c r="V429" s="6"/>
      <c r="W429" s="6"/>
      <c r="X429" s="6"/>
      <c r="Y429" s="23"/>
      <c r="Z429" s="6"/>
      <c r="AA429" s="6"/>
      <c r="AB429" s="21">
        <f t="shared" si="42"/>
        <v>45519</v>
      </c>
      <c r="AC429" s="6"/>
      <c r="AD429" s="14" t="s">
        <v>1515</v>
      </c>
      <c r="AE429" s="6"/>
      <c r="AF429" s="6"/>
      <c r="AG429" s="6"/>
      <c r="AH429" s="6" t="s">
        <v>1517</v>
      </c>
      <c r="AI429" s="143">
        <f t="shared" si="43"/>
        <v>524.6348888888889</v>
      </c>
      <c r="AJ429" s="143">
        <f t="shared" si="44"/>
        <v>194.51988888888889</v>
      </c>
      <c r="AK429" s="143">
        <f t="shared" si="45"/>
        <v>0</v>
      </c>
      <c r="AL429" s="20">
        <f t="shared" si="46"/>
        <v>44865</v>
      </c>
      <c r="AM429" t="e">
        <f t="shared" si="47"/>
        <v>#N/A</v>
      </c>
      <c r="AN429" t="str">
        <f t="shared" si="48"/>
        <v>KAPE-IB-58949-17-10-2022-3809.919</v>
      </c>
    </row>
    <row r="430" spans="1:40" ht="20.100000000000001" hidden="1" customHeight="1" x14ac:dyDescent="0.25">
      <c r="A430" s="14">
        <v>427</v>
      </c>
      <c r="B430" s="35">
        <v>44835</v>
      </c>
      <c r="C430" s="6" t="s">
        <v>1034</v>
      </c>
      <c r="D430" s="15">
        <v>44851</v>
      </c>
      <c r="E430" s="14" t="s">
        <v>1132</v>
      </c>
      <c r="F430" s="14" t="s">
        <v>1133</v>
      </c>
      <c r="G430" s="6">
        <v>24480</v>
      </c>
      <c r="H430" s="6" t="s">
        <v>1861</v>
      </c>
      <c r="I430" s="6"/>
      <c r="J430" s="16">
        <v>5402.33</v>
      </c>
      <c r="K430" s="14">
        <v>1.7</v>
      </c>
      <c r="L430" s="126">
        <v>0</v>
      </c>
      <c r="M430" s="126">
        <v>0</v>
      </c>
      <c r="N430" s="6" t="s">
        <v>1324</v>
      </c>
      <c r="O430" s="6" t="s">
        <v>1458</v>
      </c>
      <c r="P430" s="19">
        <v>9290726</v>
      </c>
      <c r="Q430" s="6"/>
      <c r="R430" s="19">
        <v>3529427</v>
      </c>
      <c r="S430" s="6"/>
      <c r="T430" s="14">
        <v>139568075</v>
      </c>
      <c r="U430" s="21">
        <v>45576</v>
      </c>
      <c r="V430" s="6"/>
      <c r="W430" s="6"/>
      <c r="X430" s="6"/>
      <c r="Y430" s="23"/>
      <c r="Z430" s="6"/>
      <c r="AA430" s="6"/>
      <c r="AB430" s="21">
        <f t="shared" si="42"/>
        <v>45516</v>
      </c>
      <c r="AC430" s="6"/>
      <c r="AD430" s="14" t="s">
        <v>1515</v>
      </c>
      <c r="AE430" s="6"/>
      <c r="AF430" s="6"/>
      <c r="AG430" s="6"/>
      <c r="AH430" s="6" t="s">
        <v>1513</v>
      </c>
      <c r="AI430" s="143">
        <f t="shared" si="43"/>
        <v>379.52312091503268</v>
      </c>
      <c r="AJ430" s="143">
        <f t="shared" si="44"/>
        <v>144.17593954248366</v>
      </c>
      <c r="AK430" s="143">
        <f t="shared" si="45"/>
        <v>0</v>
      </c>
      <c r="AL430" s="20">
        <f t="shared" si="46"/>
        <v>44865</v>
      </c>
      <c r="AM430" t="e">
        <f t="shared" si="47"/>
        <v>#N/A</v>
      </c>
      <c r="AN430" t="str">
        <f t="shared" si="48"/>
        <v>KAPE-IB-58962-17-10-2022-5402.33</v>
      </c>
    </row>
    <row r="431" spans="1:40" ht="20.100000000000001" hidden="1" customHeight="1" x14ac:dyDescent="0.25">
      <c r="A431" s="14">
        <v>428</v>
      </c>
      <c r="B431" s="35">
        <v>44835</v>
      </c>
      <c r="C431" s="6" t="s">
        <v>1035</v>
      </c>
      <c r="D431" s="15">
        <v>44840</v>
      </c>
      <c r="E431" s="14" t="s">
        <v>1132</v>
      </c>
      <c r="F431" s="14" t="s">
        <v>1133</v>
      </c>
      <c r="G431" s="6">
        <v>500</v>
      </c>
      <c r="H431" s="6" t="s">
        <v>1861</v>
      </c>
      <c r="I431" s="6"/>
      <c r="J431" s="16">
        <v>3204.1590000000001</v>
      </c>
      <c r="K431" s="14">
        <v>52.5</v>
      </c>
      <c r="L431" s="126">
        <v>0</v>
      </c>
      <c r="M431" s="126">
        <v>0</v>
      </c>
      <c r="N431" s="6" t="s">
        <v>412</v>
      </c>
      <c r="O431" s="6" t="s">
        <v>1462</v>
      </c>
      <c r="P431" s="19">
        <v>6050404</v>
      </c>
      <c r="Q431" s="6"/>
      <c r="R431" s="19">
        <v>2243321</v>
      </c>
      <c r="S431" s="6"/>
      <c r="T431" s="14">
        <v>139568064</v>
      </c>
      <c r="U431" s="21">
        <v>45569</v>
      </c>
      <c r="V431" s="6"/>
      <c r="W431" s="6"/>
      <c r="X431" s="6"/>
      <c r="Y431" s="23"/>
      <c r="Z431" s="6"/>
      <c r="AA431" s="6"/>
      <c r="AB431" s="21">
        <f t="shared" si="42"/>
        <v>45509</v>
      </c>
      <c r="AC431" s="6"/>
      <c r="AD431" s="14" t="s">
        <v>1515</v>
      </c>
      <c r="AE431" s="6"/>
      <c r="AF431" s="6"/>
      <c r="AG431" s="6"/>
      <c r="AH431" s="6" t="s">
        <v>434</v>
      </c>
      <c r="AI431" s="143">
        <f t="shared" si="43"/>
        <v>12100.808000000001</v>
      </c>
      <c r="AJ431" s="143">
        <f t="shared" si="44"/>
        <v>4486.6419999999998</v>
      </c>
      <c r="AK431" s="143">
        <f t="shared" si="45"/>
        <v>0</v>
      </c>
      <c r="AL431" s="20">
        <f t="shared" si="46"/>
        <v>44865</v>
      </c>
      <c r="AM431" t="e">
        <f t="shared" si="47"/>
        <v>#N/A</v>
      </c>
      <c r="AN431" t="str">
        <f t="shared" si="48"/>
        <v>KAPE-IB-53385-06-10-2022-3204.159</v>
      </c>
    </row>
    <row r="432" spans="1:40" ht="20.100000000000001" hidden="1" customHeight="1" x14ac:dyDescent="0.25">
      <c r="A432" s="14">
        <v>429</v>
      </c>
      <c r="B432" s="35">
        <v>44835</v>
      </c>
      <c r="C432" s="6" t="s">
        <v>1036</v>
      </c>
      <c r="D432" s="15">
        <v>44851</v>
      </c>
      <c r="E432" s="14" t="s">
        <v>1132</v>
      </c>
      <c r="F432" s="14" t="s">
        <v>1133</v>
      </c>
      <c r="G432" s="6">
        <v>22273</v>
      </c>
      <c r="H432" s="6" t="s">
        <v>1861</v>
      </c>
      <c r="I432" s="6"/>
      <c r="J432" s="16">
        <v>5201.009</v>
      </c>
      <c r="K432" s="14">
        <v>2.6675</v>
      </c>
      <c r="L432" s="126">
        <v>0</v>
      </c>
      <c r="M432" s="126">
        <v>0</v>
      </c>
      <c r="N432" s="6" t="s">
        <v>547</v>
      </c>
      <c r="O432" s="6" t="s">
        <v>547</v>
      </c>
      <c r="P432" s="19">
        <v>13263937</v>
      </c>
      <c r="Q432" s="6"/>
      <c r="R432" s="19">
        <v>2410057</v>
      </c>
      <c r="S432" s="6"/>
      <c r="T432" s="14">
        <v>139576132</v>
      </c>
      <c r="U432" s="21">
        <v>45581</v>
      </c>
      <c r="V432" s="6"/>
      <c r="W432" s="6"/>
      <c r="X432" s="6"/>
      <c r="Y432" s="23"/>
      <c r="Z432" s="6"/>
      <c r="AA432" s="6"/>
      <c r="AB432" s="21">
        <f t="shared" si="42"/>
        <v>45521</v>
      </c>
      <c r="AC432" s="6"/>
      <c r="AD432" s="14" t="s">
        <v>1515</v>
      </c>
      <c r="AE432" s="6"/>
      <c r="AF432" s="6"/>
      <c r="AG432" s="6"/>
      <c r="AH432" s="6" t="s">
        <v>547</v>
      </c>
      <c r="AI432" s="143">
        <f t="shared" si="43"/>
        <v>595.51641000314282</v>
      </c>
      <c r="AJ432" s="143">
        <f t="shared" si="44"/>
        <v>108.20531585327527</v>
      </c>
      <c r="AK432" s="143">
        <f t="shared" si="45"/>
        <v>0</v>
      </c>
      <c r="AL432" s="20">
        <f t="shared" si="46"/>
        <v>44865</v>
      </c>
      <c r="AM432" t="e">
        <f t="shared" si="47"/>
        <v>#N/A</v>
      </c>
      <c r="AN432" t="str">
        <f t="shared" si="48"/>
        <v>KPPI-IB-20546-17-10-2022-5201.009</v>
      </c>
    </row>
    <row r="433" spans="1:40" ht="20.100000000000001" hidden="1" customHeight="1" x14ac:dyDescent="0.25">
      <c r="A433" s="14">
        <v>430</v>
      </c>
      <c r="B433" s="35">
        <v>44835</v>
      </c>
      <c r="C433" s="6" t="s">
        <v>1037</v>
      </c>
      <c r="D433" s="15">
        <v>44851</v>
      </c>
      <c r="E433" s="14" t="s">
        <v>1132</v>
      </c>
      <c r="F433" s="14" t="s">
        <v>1133</v>
      </c>
      <c r="G433" s="6">
        <v>158972</v>
      </c>
      <c r="H433" s="6" t="s">
        <v>1861</v>
      </c>
      <c r="I433" s="6"/>
      <c r="J433" s="16">
        <v>5201.009</v>
      </c>
      <c r="K433" s="14">
        <v>2.6675</v>
      </c>
      <c r="L433" s="126">
        <v>0</v>
      </c>
      <c r="M433" s="126">
        <v>0</v>
      </c>
      <c r="N433" s="6" t="s">
        <v>547</v>
      </c>
      <c r="O433" s="6" t="s">
        <v>547</v>
      </c>
      <c r="P433" s="19">
        <v>94670433</v>
      </c>
      <c r="Q433" s="6"/>
      <c r="R433" s="19">
        <v>17201618</v>
      </c>
      <c r="S433" s="6"/>
      <c r="T433" s="14">
        <v>139568080</v>
      </c>
      <c r="U433" s="21">
        <v>45581</v>
      </c>
      <c r="V433" s="6"/>
      <c r="W433" s="6"/>
      <c r="X433" s="6"/>
      <c r="Y433" s="23"/>
      <c r="Z433" s="6"/>
      <c r="AA433" s="6"/>
      <c r="AB433" s="21">
        <f t="shared" si="42"/>
        <v>45521</v>
      </c>
      <c r="AC433" s="6"/>
      <c r="AD433" s="14" t="s">
        <v>1515</v>
      </c>
      <c r="AE433" s="6"/>
      <c r="AF433" s="6"/>
      <c r="AG433" s="6"/>
      <c r="AH433" s="6" t="s">
        <v>547</v>
      </c>
      <c r="AI433" s="143">
        <f t="shared" si="43"/>
        <v>595.51639911430948</v>
      </c>
      <c r="AJ433" s="143">
        <f t="shared" si="44"/>
        <v>108.20533175653574</v>
      </c>
      <c r="AK433" s="143">
        <f t="shared" si="45"/>
        <v>0</v>
      </c>
      <c r="AL433" s="20">
        <f t="shared" si="46"/>
        <v>44865</v>
      </c>
      <c r="AM433" t="e">
        <f t="shared" si="47"/>
        <v>#N/A</v>
      </c>
      <c r="AN433" t="str">
        <f t="shared" si="48"/>
        <v>KPPI-IB-20535-17-10-2022-5201.009</v>
      </c>
    </row>
    <row r="434" spans="1:40" ht="20.100000000000001" hidden="1" customHeight="1" x14ac:dyDescent="0.25">
      <c r="A434" s="14">
        <v>431</v>
      </c>
      <c r="B434" s="35">
        <v>44835</v>
      </c>
      <c r="C434" s="6" t="s">
        <v>1038</v>
      </c>
      <c r="D434" s="15">
        <v>44858</v>
      </c>
      <c r="E434" s="14" t="s">
        <v>1132</v>
      </c>
      <c r="F434" s="14" t="s">
        <v>1133</v>
      </c>
      <c r="G434" s="6">
        <v>4000</v>
      </c>
      <c r="H434" s="6" t="s">
        <v>1861</v>
      </c>
      <c r="I434" s="6"/>
      <c r="J434" s="16">
        <v>3906.9090000000001</v>
      </c>
      <c r="K434" s="14">
        <v>12.6</v>
      </c>
      <c r="L434" s="126">
        <v>0</v>
      </c>
      <c r="M434" s="126">
        <v>0</v>
      </c>
      <c r="N434" s="6" t="s">
        <v>557</v>
      </c>
      <c r="O434" s="6" t="s">
        <v>1463</v>
      </c>
      <c r="P434" s="19">
        <v>11382847</v>
      </c>
      <c r="Q434" s="6"/>
      <c r="R434" s="19">
        <v>3547885</v>
      </c>
      <c r="S434" s="6"/>
      <c r="T434" s="14">
        <v>139576141</v>
      </c>
      <c r="U434" s="21">
        <v>45589</v>
      </c>
      <c r="V434" s="6"/>
      <c r="W434" s="6"/>
      <c r="X434" s="6"/>
      <c r="Y434" s="23"/>
      <c r="Z434" s="6"/>
      <c r="AA434" s="6"/>
      <c r="AB434" s="21">
        <f t="shared" si="42"/>
        <v>45529</v>
      </c>
      <c r="AC434" s="6"/>
      <c r="AD434" s="14" t="s">
        <v>1515</v>
      </c>
      <c r="AE434" s="6"/>
      <c r="AF434" s="6"/>
      <c r="AG434" s="6"/>
      <c r="AH434" s="6" t="s">
        <v>1517</v>
      </c>
      <c r="AI434" s="143">
        <f t="shared" si="43"/>
        <v>2845.7117499999999</v>
      </c>
      <c r="AJ434" s="143">
        <f t="shared" si="44"/>
        <v>886.97125000000005</v>
      </c>
      <c r="AK434" s="143">
        <f t="shared" si="45"/>
        <v>0</v>
      </c>
      <c r="AL434" s="20">
        <f t="shared" si="46"/>
        <v>44865</v>
      </c>
      <c r="AM434" t="e">
        <f t="shared" si="47"/>
        <v>#N/A</v>
      </c>
      <c r="AN434" t="str">
        <f t="shared" si="48"/>
        <v>KAPE-IB-63343-24-10-2022-3906.909</v>
      </c>
    </row>
    <row r="435" spans="1:40" ht="20.100000000000001" hidden="1" customHeight="1" x14ac:dyDescent="0.25">
      <c r="A435" s="14">
        <v>432</v>
      </c>
      <c r="B435" s="35">
        <v>44835</v>
      </c>
      <c r="C435" s="6" t="s">
        <v>1039</v>
      </c>
      <c r="D435" s="15">
        <v>44861</v>
      </c>
      <c r="E435" s="14" t="s">
        <v>1132</v>
      </c>
      <c r="F435" s="14" t="s">
        <v>1133</v>
      </c>
      <c r="G435" s="6">
        <v>58800</v>
      </c>
      <c r="H435" s="6" t="s">
        <v>1861</v>
      </c>
      <c r="I435" s="6"/>
      <c r="J435" s="16">
        <v>5205.13</v>
      </c>
      <c r="K435" s="14">
        <v>2.85</v>
      </c>
      <c r="L435" s="126">
        <v>0</v>
      </c>
      <c r="M435" s="126">
        <v>0</v>
      </c>
      <c r="N435" s="6" t="s">
        <v>625</v>
      </c>
      <c r="O435" s="6" t="s">
        <v>1290</v>
      </c>
      <c r="P435" s="19">
        <v>37659923</v>
      </c>
      <c r="Q435" s="6"/>
      <c r="R435" s="19">
        <v>9067944</v>
      </c>
      <c r="S435" s="6"/>
      <c r="T435" s="14">
        <v>139576187</v>
      </c>
      <c r="U435" s="21">
        <v>45591</v>
      </c>
      <c r="V435" s="6"/>
      <c r="W435" s="6"/>
      <c r="X435" s="6"/>
      <c r="Y435" s="23"/>
      <c r="Z435" s="6"/>
      <c r="AA435" s="6"/>
      <c r="AB435" s="21">
        <f t="shared" si="42"/>
        <v>45531</v>
      </c>
      <c r="AC435" s="6"/>
      <c r="AD435" s="14" t="s">
        <v>1515</v>
      </c>
      <c r="AE435" s="6"/>
      <c r="AF435" s="6"/>
      <c r="AG435" s="6"/>
      <c r="AH435" s="6" t="s">
        <v>1513</v>
      </c>
      <c r="AI435" s="143">
        <f t="shared" si="43"/>
        <v>640.474880952381</v>
      </c>
      <c r="AJ435" s="143">
        <f t="shared" si="44"/>
        <v>154.21673469387756</v>
      </c>
      <c r="AK435" s="143">
        <f t="shared" si="45"/>
        <v>0</v>
      </c>
      <c r="AL435" s="20">
        <f t="shared" si="46"/>
        <v>44865</v>
      </c>
      <c r="AM435" t="e">
        <f t="shared" si="47"/>
        <v>#N/A</v>
      </c>
      <c r="AN435" t="str">
        <f t="shared" si="48"/>
        <v>KAPE-IB-65524-27-10-2022-5205.13</v>
      </c>
    </row>
    <row r="436" spans="1:40" ht="20.100000000000001" hidden="1" customHeight="1" x14ac:dyDescent="0.25">
      <c r="A436" s="14">
        <v>433</v>
      </c>
      <c r="B436" s="35">
        <v>44866</v>
      </c>
      <c r="C436" s="6" t="s">
        <v>1040</v>
      </c>
      <c r="D436" s="15">
        <v>44860</v>
      </c>
      <c r="E436" s="14" t="s">
        <v>1132</v>
      </c>
      <c r="F436" s="14" t="s">
        <v>1133</v>
      </c>
      <c r="G436" s="6">
        <v>500</v>
      </c>
      <c r="H436" s="6" t="s">
        <v>1861</v>
      </c>
      <c r="I436" s="6"/>
      <c r="J436" s="16">
        <v>3204.16</v>
      </c>
      <c r="K436" s="14">
        <v>25.85</v>
      </c>
      <c r="L436" s="126">
        <v>0</v>
      </c>
      <c r="M436" s="126">
        <v>0</v>
      </c>
      <c r="N436" s="6" t="s">
        <v>412</v>
      </c>
      <c r="O436" s="6" t="s">
        <v>1464</v>
      </c>
      <c r="P436" s="19">
        <v>2911202</v>
      </c>
      <c r="Q436" s="6"/>
      <c r="R436" s="19">
        <v>1079392</v>
      </c>
      <c r="S436" s="6"/>
      <c r="T436" s="14">
        <v>139576181</v>
      </c>
      <c r="U436" s="21">
        <v>45587</v>
      </c>
      <c r="V436" s="6"/>
      <c r="W436" s="6"/>
      <c r="X436" s="6"/>
      <c r="Y436" s="23"/>
      <c r="Z436" s="6"/>
      <c r="AA436" s="6"/>
      <c r="AB436" s="21">
        <f t="shared" si="42"/>
        <v>45527</v>
      </c>
      <c r="AC436" s="6"/>
      <c r="AD436" s="14" t="s">
        <v>1515</v>
      </c>
      <c r="AE436" s="6"/>
      <c r="AF436" s="6"/>
      <c r="AG436" s="6"/>
      <c r="AH436" s="6" t="s">
        <v>434</v>
      </c>
      <c r="AI436" s="143">
        <f t="shared" si="43"/>
        <v>5822.4040000000005</v>
      </c>
      <c r="AJ436" s="143">
        <f t="shared" si="44"/>
        <v>2158.7840000000001</v>
      </c>
      <c r="AK436" s="143">
        <f t="shared" si="45"/>
        <v>0</v>
      </c>
      <c r="AL436" s="20">
        <f t="shared" si="46"/>
        <v>44896</v>
      </c>
      <c r="AM436" t="e">
        <f t="shared" si="47"/>
        <v>#N/A</v>
      </c>
      <c r="AN436" t="str">
        <f t="shared" si="48"/>
        <v>KAPW-IB-53419-26-10-2022-3204.16</v>
      </c>
    </row>
    <row r="437" spans="1:40" ht="20.100000000000001" hidden="1" customHeight="1" x14ac:dyDescent="0.25">
      <c r="A437" s="14">
        <v>434</v>
      </c>
      <c r="B437" s="35">
        <v>44866</v>
      </c>
      <c r="C437" s="6" t="s">
        <v>596</v>
      </c>
      <c r="D437" s="15">
        <v>44861</v>
      </c>
      <c r="E437" s="14" t="s">
        <v>1132</v>
      </c>
      <c r="F437" s="14" t="s">
        <v>1133</v>
      </c>
      <c r="G437" s="6">
        <v>1906</v>
      </c>
      <c r="H437" s="6" t="s">
        <v>1861</v>
      </c>
      <c r="I437" s="6"/>
      <c r="J437" s="16">
        <v>5407.52</v>
      </c>
      <c r="K437" s="14">
        <v>5.5410000000000004</v>
      </c>
      <c r="L437" s="125">
        <v>0</v>
      </c>
      <c r="M437" s="125">
        <v>0</v>
      </c>
      <c r="N437" s="6" t="s">
        <v>1378</v>
      </c>
      <c r="O437" s="6" t="s">
        <v>597</v>
      </c>
      <c r="P437" s="19">
        <v>2373386</v>
      </c>
      <c r="Q437" s="6"/>
      <c r="R437" s="19">
        <v>879986</v>
      </c>
      <c r="S437" s="6"/>
      <c r="T437" s="14">
        <v>139576186</v>
      </c>
      <c r="U437" s="21">
        <v>45590</v>
      </c>
      <c r="V437" s="6"/>
      <c r="W437" s="6"/>
      <c r="X437" s="6"/>
      <c r="Y437" s="23"/>
      <c r="Z437" s="6"/>
      <c r="AA437" s="6"/>
      <c r="AB437" s="21">
        <f t="shared" si="42"/>
        <v>45530</v>
      </c>
      <c r="AC437" s="6"/>
      <c r="AD437" s="14" t="s">
        <v>1515</v>
      </c>
      <c r="AE437" s="6"/>
      <c r="AF437" s="6"/>
      <c r="AG437" s="6"/>
      <c r="AH437" s="6" t="s">
        <v>1516</v>
      </c>
      <c r="AI437" s="143">
        <f t="shared" si="43"/>
        <v>1245.218258132214</v>
      </c>
      <c r="AJ437" s="143">
        <f t="shared" si="44"/>
        <v>461.69254984260232</v>
      </c>
      <c r="AK437" s="143">
        <f t="shared" si="45"/>
        <v>0</v>
      </c>
      <c r="AL437" s="20">
        <f t="shared" si="46"/>
        <v>44896</v>
      </c>
      <c r="AM437" t="e">
        <f t="shared" si="47"/>
        <v>#N/A</v>
      </c>
      <c r="AN437" t="str">
        <f t="shared" si="48"/>
        <v>KAPE-IB-65375-27-10-2022-5407.52</v>
      </c>
    </row>
    <row r="438" spans="1:40" ht="20.100000000000001" hidden="1" customHeight="1" x14ac:dyDescent="0.25">
      <c r="A438" s="14">
        <v>435</v>
      </c>
      <c r="B438" s="35">
        <v>44866</v>
      </c>
      <c r="C438" s="6" t="s">
        <v>598</v>
      </c>
      <c r="D438" s="15">
        <v>44861</v>
      </c>
      <c r="E438" s="14" t="s">
        <v>1132</v>
      </c>
      <c r="F438" s="14" t="s">
        <v>1133</v>
      </c>
      <c r="G438" s="6">
        <v>8756</v>
      </c>
      <c r="H438" s="6" t="s">
        <v>1861</v>
      </c>
      <c r="I438" s="6"/>
      <c r="J438" s="16">
        <v>5407.52</v>
      </c>
      <c r="K438" s="14">
        <v>5.2742000000000004</v>
      </c>
      <c r="L438" s="126">
        <v>0</v>
      </c>
      <c r="M438" s="126">
        <v>0</v>
      </c>
      <c r="N438" s="6" t="s">
        <v>1378</v>
      </c>
      <c r="O438" s="6" t="s">
        <v>599</v>
      </c>
      <c r="P438" s="19">
        <v>10378142</v>
      </c>
      <c r="Q438" s="6"/>
      <c r="R438" s="19">
        <v>3847925</v>
      </c>
      <c r="S438" s="6"/>
      <c r="T438" s="14">
        <v>139576185</v>
      </c>
      <c r="U438" s="21">
        <v>45590</v>
      </c>
      <c r="V438" s="6"/>
      <c r="W438" s="6"/>
      <c r="X438" s="6"/>
      <c r="Y438" s="23"/>
      <c r="Z438" s="6"/>
      <c r="AA438" s="6"/>
      <c r="AB438" s="21">
        <f t="shared" si="42"/>
        <v>45530</v>
      </c>
      <c r="AC438" s="6"/>
      <c r="AD438" s="14" t="s">
        <v>1515</v>
      </c>
      <c r="AE438" s="6"/>
      <c r="AF438" s="6"/>
      <c r="AG438" s="6"/>
      <c r="AH438" s="6" t="s">
        <v>1516</v>
      </c>
      <c r="AI438" s="143">
        <f t="shared" si="43"/>
        <v>1185.2606212882595</v>
      </c>
      <c r="AJ438" s="143">
        <f t="shared" si="44"/>
        <v>439.46151210598447</v>
      </c>
      <c r="AK438" s="143">
        <f t="shared" si="45"/>
        <v>0</v>
      </c>
      <c r="AL438" s="20">
        <f t="shared" si="46"/>
        <v>44896</v>
      </c>
      <c r="AM438" t="e">
        <f t="shared" si="47"/>
        <v>#N/A</v>
      </c>
      <c r="AN438" t="str">
        <f t="shared" si="48"/>
        <v>KAPE-IB-65330-27-10-2022-5407.52</v>
      </c>
    </row>
    <row r="439" spans="1:40" ht="20.100000000000001" hidden="1" customHeight="1" x14ac:dyDescent="0.25">
      <c r="A439" s="14">
        <v>436</v>
      </c>
      <c r="B439" s="35">
        <v>44866</v>
      </c>
      <c r="C439" s="6" t="s">
        <v>1041</v>
      </c>
      <c r="D439" s="15">
        <v>44862</v>
      </c>
      <c r="E439" s="14" t="s">
        <v>1132</v>
      </c>
      <c r="F439" s="14" t="s">
        <v>1133</v>
      </c>
      <c r="G439" s="6">
        <v>2000</v>
      </c>
      <c r="H439" s="6" t="s">
        <v>1861</v>
      </c>
      <c r="I439" s="6"/>
      <c r="J439" s="16">
        <v>3204.1590000000001</v>
      </c>
      <c r="K439" s="14">
        <v>21.241499999999998</v>
      </c>
      <c r="L439" s="126">
        <v>0</v>
      </c>
      <c r="M439" s="126">
        <v>0</v>
      </c>
      <c r="N439" s="6" t="s">
        <v>412</v>
      </c>
      <c r="O439" s="6" t="s">
        <v>1424</v>
      </c>
      <c r="P439" s="19">
        <v>9581790</v>
      </c>
      <c r="Q439" s="6"/>
      <c r="R439" s="19">
        <v>3552659</v>
      </c>
      <c r="S439" s="6"/>
      <c r="T439" s="14">
        <v>139576192</v>
      </c>
      <c r="U439" s="21">
        <v>45591</v>
      </c>
      <c r="V439" s="6"/>
      <c r="W439" s="6"/>
      <c r="X439" s="6"/>
      <c r="Y439" s="23"/>
      <c r="Z439" s="6"/>
      <c r="AA439" s="6"/>
      <c r="AB439" s="21">
        <f t="shared" si="42"/>
        <v>45531</v>
      </c>
      <c r="AC439" s="6"/>
      <c r="AD439" s="14" t="s">
        <v>1515</v>
      </c>
      <c r="AE439" s="6"/>
      <c r="AF439" s="6"/>
      <c r="AG439" s="6"/>
      <c r="AH439" s="6" t="s">
        <v>434</v>
      </c>
      <c r="AI439" s="143">
        <f t="shared" si="43"/>
        <v>4790.8950000000004</v>
      </c>
      <c r="AJ439" s="143">
        <f t="shared" si="44"/>
        <v>1776.3295000000001</v>
      </c>
      <c r="AK439" s="143">
        <f t="shared" si="45"/>
        <v>0</v>
      </c>
      <c r="AL439" s="20">
        <f t="shared" si="46"/>
        <v>44896</v>
      </c>
      <c r="AM439" t="e">
        <f t="shared" si="47"/>
        <v>#N/A</v>
      </c>
      <c r="AN439" t="str">
        <f t="shared" si="48"/>
        <v>KAPW-IB-54840-28-10-2022-3204.159</v>
      </c>
    </row>
    <row r="440" spans="1:40" ht="20.100000000000001" hidden="1" customHeight="1" x14ac:dyDescent="0.25">
      <c r="A440" s="14">
        <v>437</v>
      </c>
      <c r="B440" s="35">
        <v>44866</v>
      </c>
      <c r="C440" s="6" t="s">
        <v>1042</v>
      </c>
      <c r="D440" s="15">
        <v>44867</v>
      </c>
      <c r="E440" s="14" t="s">
        <v>1132</v>
      </c>
      <c r="F440" s="14" t="s">
        <v>1133</v>
      </c>
      <c r="G440" s="6">
        <v>24480</v>
      </c>
      <c r="H440" s="6" t="s">
        <v>1861</v>
      </c>
      <c r="I440" s="6"/>
      <c r="J440" s="16">
        <v>5402.33</v>
      </c>
      <c r="K440" s="14">
        <v>1.7</v>
      </c>
      <c r="L440" s="126">
        <v>0</v>
      </c>
      <c r="M440" s="126">
        <v>0</v>
      </c>
      <c r="N440" s="6" t="s">
        <v>1324</v>
      </c>
      <c r="O440" s="6" t="s">
        <v>1458</v>
      </c>
      <c r="P440" s="19">
        <v>9396857</v>
      </c>
      <c r="Q440" s="6"/>
      <c r="R440" s="19">
        <v>3569744</v>
      </c>
      <c r="S440" s="6"/>
      <c r="T440" s="14">
        <v>139576193</v>
      </c>
      <c r="U440" s="21">
        <v>45595</v>
      </c>
      <c r="V440" s="6"/>
      <c r="W440" s="6"/>
      <c r="X440" s="6"/>
      <c r="Y440" s="23"/>
      <c r="Z440" s="6"/>
      <c r="AA440" s="6"/>
      <c r="AB440" s="21">
        <f t="shared" si="42"/>
        <v>45535</v>
      </c>
      <c r="AC440" s="6"/>
      <c r="AD440" s="14" t="s">
        <v>1515</v>
      </c>
      <c r="AE440" s="6"/>
      <c r="AF440" s="6"/>
      <c r="AG440" s="6"/>
      <c r="AH440" s="6" t="s">
        <v>1513</v>
      </c>
      <c r="AI440" s="143">
        <f t="shared" si="43"/>
        <v>383.85853758169935</v>
      </c>
      <c r="AJ440" s="143">
        <f t="shared" si="44"/>
        <v>145.82287581699347</v>
      </c>
      <c r="AK440" s="143">
        <f t="shared" si="45"/>
        <v>0</v>
      </c>
      <c r="AL440" s="20">
        <f t="shared" si="46"/>
        <v>44896</v>
      </c>
      <c r="AM440" t="e">
        <f t="shared" si="47"/>
        <v>#N/A</v>
      </c>
      <c r="AN440" t="str">
        <f t="shared" si="48"/>
        <v>KAPE-IB-68152-02-11-2022-5402.33</v>
      </c>
    </row>
    <row r="441" spans="1:40" ht="20.100000000000001" hidden="1" customHeight="1" x14ac:dyDescent="0.25">
      <c r="A441" s="14">
        <v>438</v>
      </c>
      <c r="B441" s="35">
        <v>44866</v>
      </c>
      <c r="C441" s="6" t="s">
        <v>1043</v>
      </c>
      <c r="D441" s="15">
        <v>44869</v>
      </c>
      <c r="E441" s="14" t="s">
        <v>1132</v>
      </c>
      <c r="F441" s="14" t="s">
        <v>1133</v>
      </c>
      <c r="G441" s="6">
        <v>24480</v>
      </c>
      <c r="H441" s="6" t="s">
        <v>1861</v>
      </c>
      <c r="I441" s="6"/>
      <c r="J441" s="16">
        <v>5402.33</v>
      </c>
      <c r="K441" s="14">
        <v>1.7</v>
      </c>
      <c r="L441" s="126">
        <v>0</v>
      </c>
      <c r="M441" s="126">
        <v>0</v>
      </c>
      <c r="N441" s="6" t="s">
        <v>1324</v>
      </c>
      <c r="O441" s="6" t="s">
        <v>1458</v>
      </c>
      <c r="P441" s="19">
        <v>9418083</v>
      </c>
      <c r="Q441" s="6"/>
      <c r="R441" s="19">
        <v>3577807</v>
      </c>
      <c r="S441" s="6"/>
      <c r="T441" s="14">
        <v>139576201</v>
      </c>
      <c r="U441" s="21">
        <v>45597</v>
      </c>
      <c r="V441" s="6"/>
      <c r="W441" s="6"/>
      <c r="X441" s="6"/>
      <c r="Y441" s="23"/>
      <c r="Z441" s="6"/>
      <c r="AA441" s="6"/>
      <c r="AB441" s="21">
        <f t="shared" si="42"/>
        <v>45537</v>
      </c>
      <c r="AC441" s="6"/>
      <c r="AD441" s="14" t="s">
        <v>1515</v>
      </c>
      <c r="AE441" s="6"/>
      <c r="AF441" s="6"/>
      <c r="AG441" s="6"/>
      <c r="AH441" s="6" t="s">
        <v>1513</v>
      </c>
      <c r="AI441" s="143">
        <f t="shared" si="43"/>
        <v>384.72561274509803</v>
      </c>
      <c r="AJ441" s="143">
        <f t="shared" si="44"/>
        <v>146.15224673202616</v>
      </c>
      <c r="AK441" s="143">
        <f t="shared" si="45"/>
        <v>0</v>
      </c>
      <c r="AL441" s="20">
        <f t="shared" si="46"/>
        <v>44896</v>
      </c>
      <c r="AM441" t="e">
        <f t="shared" si="47"/>
        <v>#N/A</v>
      </c>
      <c r="AN441" t="str">
        <f t="shared" si="48"/>
        <v>KAPE-IB-69395-04-11-2022-5402.33</v>
      </c>
    </row>
    <row r="442" spans="1:40" ht="20.100000000000001" hidden="1" customHeight="1" x14ac:dyDescent="0.25">
      <c r="A442" s="14">
        <v>439</v>
      </c>
      <c r="B442" s="35">
        <v>44866</v>
      </c>
      <c r="C442" s="6" t="s">
        <v>1044</v>
      </c>
      <c r="D442" s="15">
        <v>44872</v>
      </c>
      <c r="E442" s="14" t="s">
        <v>1132</v>
      </c>
      <c r="F442" s="14" t="s">
        <v>1133</v>
      </c>
      <c r="G442" s="6">
        <v>150</v>
      </c>
      <c r="H442" s="6" t="s">
        <v>1861</v>
      </c>
      <c r="I442" s="6"/>
      <c r="J442" s="16">
        <v>3204.16</v>
      </c>
      <c r="K442" s="14">
        <v>196</v>
      </c>
      <c r="L442" s="126">
        <v>0</v>
      </c>
      <c r="M442" s="126">
        <v>0</v>
      </c>
      <c r="N442" s="6" t="s">
        <v>412</v>
      </c>
      <c r="O442" s="6" t="s">
        <v>1465</v>
      </c>
      <c r="P442" s="19">
        <v>6669985</v>
      </c>
      <c r="Q442" s="6"/>
      <c r="R442" s="19">
        <v>2473044</v>
      </c>
      <c r="S442" s="6"/>
      <c r="T442" s="14">
        <v>139576207</v>
      </c>
      <c r="U442" s="21">
        <v>45600</v>
      </c>
      <c r="V442" s="6"/>
      <c r="W442" s="6"/>
      <c r="X442" s="6"/>
      <c r="Y442" s="23"/>
      <c r="Z442" s="6"/>
      <c r="AA442" s="6"/>
      <c r="AB442" s="21">
        <f t="shared" si="42"/>
        <v>45540</v>
      </c>
      <c r="AC442" s="6"/>
      <c r="AD442" s="14" t="s">
        <v>1515</v>
      </c>
      <c r="AE442" s="6"/>
      <c r="AF442" s="6"/>
      <c r="AG442" s="6"/>
      <c r="AH442" s="6" t="s">
        <v>434</v>
      </c>
      <c r="AI442" s="143">
        <f t="shared" si="43"/>
        <v>44466.566666666666</v>
      </c>
      <c r="AJ442" s="143">
        <f t="shared" si="44"/>
        <v>16486.96</v>
      </c>
      <c r="AK442" s="143">
        <f t="shared" si="45"/>
        <v>0</v>
      </c>
      <c r="AL442" s="20">
        <f t="shared" si="46"/>
        <v>44896</v>
      </c>
      <c r="AM442" t="e">
        <f t="shared" si="47"/>
        <v>#N/A</v>
      </c>
      <c r="AN442" t="str">
        <f t="shared" si="48"/>
        <v>KAPE-IB-70589-07-11-2022-3204.16</v>
      </c>
    </row>
    <row r="443" spans="1:40" ht="20.100000000000001" hidden="1" customHeight="1" x14ac:dyDescent="0.25">
      <c r="A443" s="14">
        <v>440</v>
      </c>
      <c r="B443" s="35">
        <v>44866</v>
      </c>
      <c r="C443" s="6" t="s">
        <v>1045</v>
      </c>
      <c r="D443" s="15">
        <v>44872</v>
      </c>
      <c r="E443" s="14" t="s">
        <v>1132</v>
      </c>
      <c r="F443" s="14" t="s">
        <v>1133</v>
      </c>
      <c r="G443" s="6">
        <v>24480</v>
      </c>
      <c r="H443" s="6" t="s">
        <v>1861</v>
      </c>
      <c r="I443" s="6"/>
      <c r="J443" s="16">
        <v>5402.33</v>
      </c>
      <c r="K443" s="14">
        <v>1.7</v>
      </c>
      <c r="L443" s="126">
        <v>0</v>
      </c>
      <c r="M443" s="126">
        <v>0</v>
      </c>
      <c r="N443" s="6" t="s">
        <v>1324</v>
      </c>
      <c r="O443" s="6" t="s">
        <v>1466</v>
      </c>
      <c r="P443" s="19">
        <v>9441432</v>
      </c>
      <c r="Q443" s="6"/>
      <c r="R443" s="19">
        <v>3586678</v>
      </c>
      <c r="S443" s="6"/>
      <c r="T443" s="14">
        <v>139576212</v>
      </c>
      <c r="U443" s="21">
        <v>45602</v>
      </c>
      <c r="V443" s="6"/>
      <c r="W443" s="6"/>
      <c r="X443" s="6"/>
      <c r="Y443" s="23"/>
      <c r="Z443" s="6"/>
      <c r="AA443" s="6"/>
      <c r="AB443" s="21">
        <f t="shared" si="42"/>
        <v>45542</v>
      </c>
      <c r="AC443" s="6"/>
      <c r="AD443" s="14" t="s">
        <v>1515</v>
      </c>
      <c r="AE443" s="6"/>
      <c r="AF443" s="6"/>
      <c r="AG443" s="6"/>
      <c r="AH443" s="6" t="s">
        <v>1513</v>
      </c>
      <c r="AI443" s="143">
        <f t="shared" si="43"/>
        <v>385.67941176470589</v>
      </c>
      <c r="AJ443" s="143">
        <f t="shared" si="44"/>
        <v>146.51462418300653</v>
      </c>
      <c r="AK443" s="143">
        <f t="shared" si="45"/>
        <v>0</v>
      </c>
      <c r="AL443" s="20">
        <f t="shared" si="46"/>
        <v>44896</v>
      </c>
      <c r="AM443" t="e">
        <f t="shared" si="47"/>
        <v>#N/A</v>
      </c>
      <c r="AN443" t="str">
        <f t="shared" si="48"/>
        <v>KAPE-IB-70582-07-11-2022-5402.33</v>
      </c>
    </row>
    <row r="444" spans="1:40" ht="20.100000000000001" hidden="1" customHeight="1" x14ac:dyDescent="0.25">
      <c r="A444" s="14">
        <v>441</v>
      </c>
      <c r="B444" s="35">
        <v>44866</v>
      </c>
      <c r="C444" s="6" t="s">
        <v>1046</v>
      </c>
      <c r="D444" s="15">
        <v>44867</v>
      </c>
      <c r="E444" s="14" t="s">
        <v>1132</v>
      </c>
      <c r="F444" s="14" t="s">
        <v>1133</v>
      </c>
      <c r="G444" s="6">
        <v>24480</v>
      </c>
      <c r="H444" s="6" t="s">
        <v>1861</v>
      </c>
      <c r="I444" s="6"/>
      <c r="J444" s="16">
        <v>5402.33</v>
      </c>
      <c r="K444" s="14">
        <v>1.7</v>
      </c>
      <c r="L444" s="126">
        <v>0</v>
      </c>
      <c r="M444" s="126">
        <v>0</v>
      </c>
      <c r="N444" s="6" t="s">
        <v>1324</v>
      </c>
      <c r="O444" s="6" t="s">
        <v>1458</v>
      </c>
      <c r="P444" s="19">
        <v>9396857</v>
      </c>
      <c r="Q444" s="6"/>
      <c r="R444" s="19">
        <v>3569744</v>
      </c>
      <c r="S444" s="6"/>
      <c r="T444" s="14">
        <v>139576194</v>
      </c>
      <c r="U444" s="21">
        <v>45595</v>
      </c>
      <c r="V444" s="6"/>
      <c r="W444" s="6"/>
      <c r="X444" s="6"/>
      <c r="Y444" s="23"/>
      <c r="Z444" s="6"/>
      <c r="AA444" s="6"/>
      <c r="AB444" s="21">
        <f t="shared" si="42"/>
        <v>45535</v>
      </c>
      <c r="AC444" s="6"/>
      <c r="AD444" s="14" t="s">
        <v>1515</v>
      </c>
      <c r="AE444" s="6"/>
      <c r="AF444" s="6"/>
      <c r="AG444" s="6"/>
      <c r="AH444" s="6" t="s">
        <v>1513</v>
      </c>
      <c r="AI444" s="143">
        <f t="shared" si="43"/>
        <v>383.85853758169935</v>
      </c>
      <c r="AJ444" s="143">
        <f t="shared" si="44"/>
        <v>145.82287581699347</v>
      </c>
      <c r="AK444" s="143">
        <f t="shared" si="45"/>
        <v>0</v>
      </c>
      <c r="AL444" s="20">
        <f t="shared" si="46"/>
        <v>44896</v>
      </c>
      <c r="AM444" t="e">
        <f t="shared" si="47"/>
        <v>#N/A</v>
      </c>
      <c r="AN444" t="str">
        <f t="shared" si="48"/>
        <v>KAPE-IB-68147-02-11-2022-5402.33</v>
      </c>
    </row>
    <row r="445" spans="1:40" ht="20.100000000000001" hidden="1" customHeight="1" x14ac:dyDescent="0.25">
      <c r="A445" s="14">
        <v>442</v>
      </c>
      <c r="B445" s="35">
        <v>44866</v>
      </c>
      <c r="C445" s="6" t="s">
        <v>1047</v>
      </c>
      <c r="D445" s="15">
        <v>44869</v>
      </c>
      <c r="E445" s="14" t="s">
        <v>1132</v>
      </c>
      <c r="F445" s="14" t="s">
        <v>1133</v>
      </c>
      <c r="G445" s="6">
        <v>24480</v>
      </c>
      <c r="H445" s="6" t="s">
        <v>1861</v>
      </c>
      <c r="I445" s="6"/>
      <c r="J445" s="16">
        <v>5402.33</v>
      </c>
      <c r="K445" s="14">
        <v>1.7</v>
      </c>
      <c r="L445" s="126">
        <v>0</v>
      </c>
      <c r="M445" s="126">
        <v>0</v>
      </c>
      <c r="N445" s="6" t="s">
        <v>1324</v>
      </c>
      <c r="O445" s="6" t="s">
        <v>1466</v>
      </c>
      <c r="P445" s="19">
        <v>9418083</v>
      </c>
      <c r="Q445" s="6"/>
      <c r="R445" s="19">
        <v>3577807</v>
      </c>
      <c r="S445" s="6"/>
      <c r="T445" s="14">
        <v>139576202</v>
      </c>
      <c r="U445" s="21">
        <v>45597</v>
      </c>
      <c r="V445" s="6"/>
      <c r="W445" s="6"/>
      <c r="X445" s="6"/>
      <c r="Y445" s="23"/>
      <c r="Z445" s="6"/>
      <c r="AA445" s="6"/>
      <c r="AB445" s="21">
        <f t="shared" si="42"/>
        <v>45537</v>
      </c>
      <c r="AC445" s="6"/>
      <c r="AD445" s="14" t="s">
        <v>1515</v>
      </c>
      <c r="AE445" s="6"/>
      <c r="AF445" s="6"/>
      <c r="AG445" s="6"/>
      <c r="AH445" s="6" t="s">
        <v>1513</v>
      </c>
      <c r="AI445" s="143">
        <f t="shared" si="43"/>
        <v>384.72561274509803</v>
      </c>
      <c r="AJ445" s="143">
        <f t="shared" si="44"/>
        <v>146.15224673202616</v>
      </c>
      <c r="AK445" s="143">
        <f t="shared" si="45"/>
        <v>0</v>
      </c>
      <c r="AL445" s="20">
        <f t="shared" si="46"/>
        <v>44896</v>
      </c>
      <c r="AM445" t="e">
        <f t="shared" si="47"/>
        <v>#N/A</v>
      </c>
      <c r="AN445" t="str">
        <f t="shared" si="48"/>
        <v>KAPE-IB-69401-04-11-2022-5402.33</v>
      </c>
    </row>
    <row r="446" spans="1:40" ht="20.100000000000001" hidden="1" customHeight="1" x14ac:dyDescent="0.25">
      <c r="A446" s="14">
        <v>443</v>
      </c>
      <c r="B446" s="35">
        <v>44866</v>
      </c>
      <c r="C446" s="6" t="s">
        <v>1048</v>
      </c>
      <c r="D446" s="15">
        <v>44869</v>
      </c>
      <c r="E446" s="14" t="s">
        <v>563</v>
      </c>
      <c r="F446" s="14" t="s">
        <v>1133</v>
      </c>
      <c r="G446" s="6">
        <v>6795</v>
      </c>
      <c r="H446" s="6" t="s">
        <v>1861</v>
      </c>
      <c r="I446" s="6"/>
      <c r="J446" s="16">
        <v>5807.1019999999999</v>
      </c>
      <c r="K446" s="14">
        <v>4.1100000000000003</v>
      </c>
      <c r="L446" s="126">
        <v>0</v>
      </c>
      <c r="M446" s="126">
        <v>0</v>
      </c>
      <c r="N446" s="6" t="s">
        <v>563</v>
      </c>
      <c r="O446" s="6" t="s">
        <v>1243</v>
      </c>
      <c r="P446" s="19">
        <v>6320238</v>
      </c>
      <c r="Q446" s="6"/>
      <c r="R446" s="19">
        <v>1969936</v>
      </c>
      <c r="S446" s="6"/>
      <c r="T446" s="14">
        <v>139576199</v>
      </c>
      <c r="U446" s="21">
        <v>45595</v>
      </c>
      <c r="V446" s="6"/>
      <c r="W446" s="6"/>
      <c r="X446" s="6"/>
      <c r="Y446" s="23"/>
      <c r="Z446" s="6"/>
      <c r="AA446" s="6"/>
      <c r="AB446" s="21">
        <f t="shared" si="42"/>
        <v>45535</v>
      </c>
      <c r="AC446" s="6"/>
      <c r="AD446" s="14" t="s">
        <v>1515</v>
      </c>
      <c r="AE446" s="6"/>
      <c r="AF446" s="6"/>
      <c r="AG446" s="6"/>
      <c r="AH446" s="6" t="s">
        <v>563</v>
      </c>
      <c r="AI446" s="143">
        <f t="shared" si="43"/>
        <v>930.13068432671082</v>
      </c>
      <c r="AJ446" s="143">
        <f t="shared" si="44"/>
        <v>289.90963944076526</v>
      </c>
      <c r="AK446" s="143">
        <f t="shared" si="45"/>
        <v>0</v>
      </c>
      <c r="AL446" s="20">
        <f t="shared" si="46"/>
        <v>44871</v>
      </c>
      <c r="AM446" t="e">
        <f t="shared" si="47"/>
        <v>#N/A</v>
      </c>
      <c r="AN446" t="str">
        <f t="shared" si="48"/>
        <v>KAPW-IB-57245-04-11-2022-5807.102</v>
      </c>
    </row>
    <row r="447" spans="1:40" ht="20.100000000000001" hidden="1" customHeight="1" x14ac:dyDescent="0.25">
      <c r="A447" s="14">
        <v>444</v>
      </c>
      <c r="B447" s="35">
        <v>44866</v>
      </c>
      <c r="C447" s="6" t="s">
        <v>1049</v>
      </c>
      <c r="D447" s="15">
        <v>44875</v>
      </c>
      <c r="E447" s="14" t="s">
        <v>1132</v>
      </c>
      <c r="F447" s="14" t="s">
        <v>1133</v>
      </c>
      <c r="G447" s="6">
        <v>209760</v>
      </c>
      <c r="H447" s="6" t="s">
        <v>1861</v>
      </c>
      <c r="I447" s="6"/>
      <c r="J447" s="16">
        <v>5503.201</v>
      </c>
      <c r="K447" s="14">
        <v>1.05</v>
      </c>
      <c r="L447" s="126">
        <v>0</v>
      </c>
      <c r="M447" s="126">
        <v>0</v>
      </c>
      <c r="N447" s="6" t="s">
        <v>1221</v>
      </c>
      <c r="O447" s="6" t="s">
        <v>1221</v>
      </c>
      <c r="P447" s="19">
        <v>49866613</v>
      </c>
      <c r="Q447" s="6"/>
      <c r="R447" s="19">
        <v>13185680</v>
      </c>
      <c r="S447" s="6"/>
      <c r="T447" s="14">
        <v>139576213</v>
      </c>
      <c r="U447" s="21">
        <v>45603</v>
      </c>
      <c r="V447" s="6"/>
      <c r="W447" s="6"/>
      <c r="X447" s="6"/>
      <c r="Y447" s="23"/>
      <c r="Z447" s="6"/>
      <c r="AA447" s="6"/>
      <c r="AB447" s="21">
        <f t="shared" si="42"/>
        <v>45543</v>
      </c>
      <c r="AC447" s="6"/>
      <c r="AD447" s="14" t="s">
        <v>1515</v>
      </c>
      <c r="AE447" s="6"/>
      <c r="AF447" s="6"/>
      <c r="AG447" s="6"/>
      <c r="AH447" s="6" t="s">
        <v>1221</v>
      </c>
      <c r="AI447" s="143">
        <f t="shared" si="43"/>
        <v>237.73175533943555</v>
      </c>
      <c r="AJ447" s="143">
        <f t="shared" si="44"/>
        <v>62.860793287566743</v>
      </c>
      <c r="AK447" s="143">
        <f t="shared" si="45"/>
        <v>0</v>
      </c>
      <c r="AL447" s="20">
        <f t="shared" si="46"/>
        <v>44896</v>
      </c>
      <c r="AM447" t="e">
        <f t="shared" si="47"/>
        <v>#N/A</v>
      </c>
      <c r="AN447" t="str">
        <f t="shared" si="48"/>
        <v>KAPE-IB-71811-10-11-2022-5503.201</v>
      </c>
    </row>
    <row r="448" spans="1:40" ht="20.100000000000001" hidden="1" customHeight="1" x14ac:dyDescent="0.25">
      <c r="A448" s="14">
        <v>445</v>
      </c>
      <c r="B448" s="35">
        <v>44866</v>
      </c>
      <c r="C448" s="6" t="s">
        <v>1050</v>
      </c>
      <c r="D448" s="15">
        <v>44872</v>
      </c>
      <c r="E448" s="14" t="s">
        <v>1132</v>
      </c>
      <c r="F448" s="14" t="s">
        <v>1133</v>
      </c>
      <c r="G448" s="6">
        <v>100239</v>
      </c>
      <c r="H448" s="6" t="s">
        <v>1861</v>
      </c>
      <c r="I448" s="6"/>
      <c r="J448" s="16">
        <v>5201.009</v>
      </c>
      <c r="K448" s="14">
        <v>2.9872000000000001</v>
      </c>
      <c r="L448" s="126">
        <v>0</v>
      </c>
      <c r="M448" s="126">
        <v>0</v>
      </c>
      <c r="N448" s="6" t="s">
        <v>547</v>
      </c>
      <c r="O448" s="6" t="s">
        <v>547</v>
      </c>
      <c r="P448" s="19">
        <v>67932650</v>
      </c>
      <c r="Q448" s="6"/>
      <c r="R448" s="19">
        <v>12343363</v>
      </c>
      <c r="S448" s="6"/>
      <c r="T448" s="14">
        <v>139576209</v>
      </c>
      <c r="U448" s="21">
        <v>45601</v>
      </c>
      <c r="V448" s="6"/>
      <c r="W448" s="6"/>
      <c r="X448" s="6"/>
      <c r="Y448" s="23"/>
      <c r="Z448" s="6"/>
      <c r="AA448" s="6"/>
      <c r="AB448" s="21">
        <f t="shared" si="42"/>
        <v>45541</v>
      </c>
      <c r="AC448" s="6"/>
      <c r="AD448" s="14" t="s">
        <v>1515</v>
      </c>
      <c r="AE448" s="6"/>
      <c r="AF448" s="6"/>
      <c r="AG448" s="6"/>
      <c r="AH448" s="6" t="s">
        <v>547</v>
      </c>
      <c r="AI448" s="143">
        <f t="shared" si="43"/>
        <v>677.70678079390257</v>
      </c>
      <c r="AJ448" s="143">
        <f t="shared" si="44"/>
        <v>123.13932700844981</v>
      </c>
      <c r="AK448" s="143">
        <f t="shared" si="45"/>
        <v>0</v>
      </c>
      <c r="AL448" s="20">
        <f t="shared" si="46"/>
        <v>44896</v>
      </c>
      <c r="AM448" t="e">
        <f t="shared" si="47"/>
        <v>#N/A</v>
      </c>
      <c r="AN448" t="str">
        <f t="shared" si="48"/>
        <v>KPPI-IB-24375-07-11-2022-5201.009</v>
      </c>
    </row>
    <row r="449" spans="1:40" ht="20.100000000000001" hidden="1" customHeight="1" x14ac:dyDescent="0.25">
      <c r="A449" s="14">
        <v>446</v>
      </c>
      <c r="B449" s="35">
        <v>44866</v>
      </c>
      <c r="C449" s="6" t="s">
        <v>1051</v>
      </c>
      <c r="D449" s="15">
        <v>44879</v>
      </c>
      <c r="E449" s="14" t="s">
        <v>1132</v>
      </c>
      <c r="F449" s="14" t="s">
        <v>1133</v>
      </c>
      <c r="G449" s="6">
        <v>230.4</v>
      </c>
      <c r="H449" s="6" t="s">
        <v>1861</v>
      </c>
      <c r="I449" s="6"/>
      <c r="J449" s="16">
        <v>5402.33</v>
      </c>
      <c r="K449" s="14">
        <v>32.834200000000003</v>
      </c>
      <c r="L449" s="126">
        <v>0</v>
      </c>
      <c r="M449" s="126">
        <v>0</v>
      </c>
      <c r="N449" s="6" t="s">
        <v>621</v>
      </c>
      <c r="O449" s="6" t="s">
        <v>1467</v>
      </c>
      <c r="P449" s="19">
        <v>1712029</v>
      </c>
      <c r="Q449" s="6"/>
      <c r="R449" s="19">
        <v>533617</v>
      </c>
      <c r="S449" s="6"/>
      <c r="T449" s="14">
        <v>139576222</v>
      </c>
      <c r="U449" s="21">
        <v>45611</v>
      </c>
      <c r="V449" s="6"/>
      <c r="W449" s="6"/>
      <c r="X449" s="6"/>
      <c r="Y449" s="23"/>
      <c r="Z449" s="6"/>
      <c r="AA449" s="6"/>
      <c r="AB449" s="21">
        <f t="shared" si="42"/>
        <v>45551</v>
      </c>
      <c r="AC449" s="6"/>
      <c r="AD449" s="14" t="s">
        <v>1515</v>
      </c>
      <c r="AE449" s="6"/>
      <c r="AF449" s="6"/>
      <c r="AG449" s="6"/>
      <c r="AH449" s="6" t="s">
        <v>1513</v>
      </c>
      <c r="AI449" s="143">
        <f t="shared" si="43"/>
        <v>7430.6814236111113</v>
      </c>
      <c r="AJ449" s="143">
        <f t="shared" si="44"/>
        <v>2316.0460069444443</v>
      </c>
      <c r="AK449" s="143">
        <f t="shared" si="45"/>
        <v>0</v>
      </c>
      <c r="AL449" s="20">
        <f t="shared" si="46"/>
        <v>44896</v>
      </c>
      <c r="AM449" t="e">
        <f t="shared" si="47"/>
        <v>#N/A</v>
      </c>
      <c r="AN449" t="str">
        <f t="shared" si="48"/>
        <v>KPAF-IB-19849-14-11-2022-5402.33</v>
      </c>
    </row>
    <row r="450" spans="1:40" ht="20.100000000000001" hidden="1" customHeight="1" x14ac:dyDescent="0.25">
      <c r="A450" s="14">
        <v>447</v>
      </c>
      <c r="B450" s="35">
        <v>44866</v>
      </c>
      <c r="C450" s="6" t="s">
        <v>1052</v>
      </c>
      <c r="D450" s="15">
        <v>44879</v>
      </c>
      <c r="E450" s="14" t="s">
        <v>1132</v>
      </c>
      <c r="F450" s="14" t="s">
        <v>1133</v>
      </c>
      <c r="G450" s="6">
        <v>111307</v>
      </c>
      <c r="H450" s="6" t="s">
        <v>1861</v>
      </c>
      <c r="I450" s="6"/>
      <c r="J450" s="16">
        <v>5201.009</v>
      </c>
      <c r="K450" s="14">
        <v>2.6675</v>
      </c>
      <c r="L450" s="126">
        <v>0</v>
      </c>
      <c r="M450" s="126">
        <v>0</v>
      </c>
      <c r="N450" s="6" t="s">
        <v>547</v>
      </c>
      <c r="O450" s="6" t="s">
        <v>547</v>
      </c>
      <c r="P450" s="19">
        <v>67193782</v>
      </c>
      <c r="Q450" s="6"/>
      <c r="R450" s="19">
        <v>12209110</v>
      </c>
      <c r="S450" s="6"/>
      <c r="T450" s="14">
        <v>139576215</v>
      </c>
      <c r="U450" s="21">
        <v>45609</v>
      </c>
      <c r="V450" s="6"/>
      <c r="W450" s="6"/>
      <c r="X450" s="6"/>
      <c r="Y450" s="23"/>
      <c r="Z450" s="6"/>
      <c r="AA450" s="6"/>
      <c r="AB450" s="21">
        <f t="shared" si="42"/>
        <v>45549</v>
      </c>
      <c r="AC450" s="6"/>
      <c r="AD450" s="14" t="s">
        <v>1515</v>
      </c>
      <c r="AE450" s="6"/>
      <c r="AF450" s="6"/>
      <c r="AG450" s="6"/>
      <c r="AH450" s="6" t="s">
        <v>547</v>
      </c>
      <c r="AI450" s="143">
        <f t="shared" si="43"/>
        <v>603.67975059969274</v>
      </c>
      <c r="AJ450" s="143">
        <f t="shared" si="44"/>
        <v>109.68860898236409</v>
      </c>
      <c r="AK450" s="143">
        <f t="shared" si="45"/>
        <v>0</v>
      </c>
      <c r="AL450" s="20">
        <f t="shared" si="46"/>
        <v>44896</v>
      </c>
      <c r="AM450" t="e">
        <f t="shared" si="47"/>
        <v>#N/A</v>
      </c>
      <c r="AN450" t="str">
        <f t="shared" si="48"/>
        <v>KAPE-IB-73625-14-11-2022-5201.009</v>
      </c>
    </row>
    <row r="451" spans="1:40" ht="20.100000000000001" hidden="1" customHeight="1" x14ac:dyDescent="0.25">
      <c r="A451" s="14">
        <v>448</v>
      </c>
      <c r="B451" s="35">
        <v>44866</v>
      </c>
      <c r="C451" s="6" t="s">
        <v>1053</v>
      </c>
      <c r="D451" s="15">
        <v>44879</v>
      </c>
      <c r="E451" s="14" t="s">
        <v>1132</v>
      </c>
      <c r="F451" s="14" t="s">
        <v>1133</v>
      </c>
      <c r="G451" s="6">
        <v>220013</v>
      </c>
      <c r="H451" s="6" t="s">
        <v>1861</v>
      </c>
      <c r="I451" s="6"/>
      <c r="J451" s="16">
        <v>5201.009</v>
      </c>
      <c r="K451" s="14">
        <v>2.6675</v>
      </c>
      <c r="L451" s="126">
        <v>0</v>
      </c>
      <c r="M451" s="126">
        <v>0</v>
      </c>
      <c r="N451" s="6" t="s">
        <v>547</v>
      </c>
      <c r="O451" s="6" t="s">
        <v>547</v>
      </c>
      <c r="P451" s="19">
        <v>132817393</v>
      </c>
      <c r="Q451" s="6"/>
      <c r="R451" s="19">
        <v>24132921</v>
      </c>
      <c r="S451" s="6"/>
      <c r="T451" s="14">
        <v>139576223</v>
      </c>
      <c r="U451" s="21">
        <v>45609</v>
      </c>
      <c r="V451" s="6"/>
      <c r="W451" s="6"/>
      <c r="X451" s="6"/>
      <c r="Y451" s="23"/>
      <c r="Z451" s="6"/>
      <c r="AA451" s="6"/>
      <c r="AB451" s="21">
        <f t="shared" si="42"/>
        <v>45549</v>
      </c>
      <c r="AC451" s="6"/>
      <c r="AD451" s="14" t="s">
        <v>1515</v>
      </c>
      <c r="AE451" s="6"/>
      <c r="AF451" s="6"/>
      <c r="AG451" s="6"/>
      <c r="AH451" s="6" t="s">
        <v>547</v>
      </c>
      <c r="AI451" s="143">
        <f t="shared" si="43"/>
        <v>603.6797507420016</v>
      </c>
      <c r="AJ451" s="143">
        <f t="shared" si="44"/>
        <v>109.68861385463586</v>
      </c>
      <c r="AK451" s="143">
        <f t="shared" si="45"/>
        <v>0</v>
      </c>
      <c r="AL451" s="20">
        <f t="shared" si="46"/>
        <v>44896</v>
      </c>
      <c r="AM451" t="e">
        <f t="shared" si="47"/>
        <v>#N/A</v>
      </c>
      <c r="AN451" t="str">
        <f t="shared" si="48"/>
        <v>KPPI-IB-25585-14-11-2022-5201.009</v>
      </c>
    </row>
    <row r="452" spans="1:40" ht="20.100000000000001" hidden="1" customHeight="1" x14ac:dyDescent="0.25">
      <c r="A452" s="14">
        <v>449</v>
      </c>
      <c r="B452" s="35">
        <v>44866</v>
      </c>
      <c r="C452" s="6" t="s">
        <v>1054</v>
      </c>
      <c r="D452" s="15">
        <v>44887</v>
      </c>
      <c r="E452" s="14" t="s">
        <v>1132</v>
      </c>
      <c r="F452" s="14" t="s">
        <v>1133</v>
      </c>
      <c r="G452" s="6">
        <v>400</v>
      </c>
      <c r="H452" s="6" t="s">
        <v>1861</v>
      </c>
      <c r="I452" s="6"/>
      <c r="J452" s="16">
        <v>3809.9189999999999</v>
      </c>
      <c r="K452" s="14">
        <v>15.5</v>
      </c>
      <c r="L452" s="126">
        <v>0</v>
      </c>
      <c r="M452" s="126">
        <v>0</v>
      </c>
      <c r="N452" s="6" t="s">
        <v>557</v>
      </c>
      <c r="O452" s="6" t="s">
        <v>1468</v>
      </c>
      <c r="P452" s="19">
        <v>1414185</v>
      </c>
      <c r="Q452" s="6"/>
      <c r="R452" s="19">
        <v>524340</v>
      </c>
      <c r="S452" s="6"/>
      <c r="T452" s="14">
        <v>139576156</v>
      </c>
      <c r="U452" s="21">
        <v>45617</v>
      </c>
      <c r="V452" s="6"/>
      <c r="W452" s="6"/>
      <c r="X452" s="6"/>
      <c r="Y452" s="23"/>
      <c r="Z452" s="6"/>
      <c r="AA452" s="6"/>
      <c r="AB452" s="21">
        <f t="shared" ref="AB452:AB515" si="49">U452-60</f>
        <v>45557</v>
      </c>
      <c r="AC452" s="6"/>
      <c r="AD452" s="14" t="s">
        <v>1515</v>
      </c>
      <c r="AE452" s="6"/>
      <c r="AF452" s="6"/>
      <c r="AG452" s="6"/>
      <c r="AH452" s="6" t="s">
        <v>1517</v>
      </c>
      <c r="AI452" s="143">
        <f t="shared" ref="AI452:AI515" si="50">P452/G452</f>
        <v>3535.4625000000001</v>
      </c>
      <c r="AJ452" s="143">
        <f t="shared" ref="AJ452:AJ515" si="51">R452/G452</f>
        <v>1310.85</v>
      </c>
      <c r="AK452" s="143">
        <f t="shared" ref="AK452:AK515" si="52">L452*AJ452</f>
        <v>0</v>
      </c>
      <c r="AL452" s="20">
        <f t="shared" ref="AL452:AL515" si="53">IF(B452&lt;&gt;"",IF(E452="Packing Material",B452+5,B452+30),"")</f>
        <v>44896</v>
      </c>
      <c r="AM452" t="e">
        <f t="shared" ref="AM452:AM515" si="54">VLOOKUP(C452,$C$2446:$C$2553,1,0)</f>
        <v>#N/A</v>
      </c>
      <c r="AN452" t="str">
        <f t="shared" si="48"/>
        <v>KAPW-IB-65578-22-11-2022-3809.919</v>
      </c>
    </row>
    <row r="453" spans="1:40" ht="20.100000000000001" hidden="1" customHeight="1" x14ac:dyDescent="0.25">
      <c r="A453" s="14">
        <v>450</v>
      </c>
      <c r="B453" s="35">
        <v>44866</v>
      </c>
      <c r="C453" s="6" t="s">
        <v>1055</v>
      </c>
      <c r="D453" s="15">
        <v>44886</v>
      </c>
      <c r="E453" s="14" t="s">
        <v>1132</v>
      </c>
      <c r="F453" s="14" t="s">
        <v>1133</v>
      </c>
      <c r="G453" s="6">
        <v>304025</v>
      </c>
      <c r="H453" s="6" t="s">
        <v>1861</v>
      </c>
      <c r="I453" s="6"/>
      <c r="J453" s="16">
        <v>5201.009</v>
      </c>
      <c r="K453" s="14">
        <v>2.4249999999999998</v>
      </c>
      <c r="L453" s="126">
        <v>0</v>
      </c>
      <c r="M453" s="126">
        <v>0</v>
      </c>
      <c r="N453" s="6" t="s">
        <v>547</v>
      </c>
      <c r="O453" s="6" t="s">
        <v>547</v>
      </c>
      <c r="P453" s="19">
        <v>167788951</v>
      </c>
      <c r="Q453" s="6"/>
      <c r="R453" s="19">
        <v>30487253</v>
      </c>
      <c r="S453" s="6"/>
      <c r="T453" s="14">
        <v>139576145</v>
      </c>
      <c r="U453" s="21">
        <v>45615</v>
      </c>
      <c r="V453" s="6"/>
      <c r="W453" s="6"/>
      <c r="X453" s="6"/>
      <c r="Y453" s="23"/>
      <c r="Z453" s="6"/>
      <c r="AA453" s="6"/>
      <c r="AB453" s="21">
        <f t="shared" si="49"/>
        <v>45555</v>
      </c>
      <c r="AC453" s="6"/>
      <c r="AD453" s="14" t="s">
        <v>1515</v>
      </c>
      <c r="AE453" s="6"/>
      <c r="AF453" s="6"/>
      <c r="AG453" s="6"/>
      <c r="AH453" s="6" t="s">
        <v>547</v>
      </c>
      <c r="AI453" s="143">
        <f t="shared" si="50"/>
        <v>551.89195296439436</v>
      </c>
      <c r="AJ453" s="143">
        <f t="shared" si="51"/>
        <v>100.27876983800674</v>
      </c>
      <c r="AK453" s="143">
        <f t="shared" si="52"/>
        <v>0</v>
      </c>
      <c r="AL453" s="20">
        <f t="shared" si="53"/>
        <v>44896</v>
      </c>
      <c r="AM453" t="e">
        <f t="shared" si="54"/>
        <v>#N/A</v>
      </c>
      <c r="AN453" t="str">
        <f t="shared" ref="AN453:AN516" si="55">C453&amp;"-"&amp;J453</f>
        <v>KPPI-IB-27083-21-11-2022-5201.009</v>
      </c>
    </row>
    <row r="454" spans="1:40" ht="20.100000000000001" hidden="1" customHeight="1" x14ac:dyDescent="0.25">
      <c r="A454" s="14">
        <v>451</v>
      </c>
      <c r="B454" s="35">
        <v>44896</v>
      </c>
      <c r="C454" s="6" t="s">
        <v>1056</v>
      </c>
      <c r="D454" s="15">
        <v>44888</v>
      </c>
      <c r="E454" s="14" t="s">
        <v>1132</v>
      </c>
      <c r="F454" s="14" t="s">
        <v>1133</v>
      </c>
      <c r="G454" s="6">
        <v>155339</v>
      </c>
      <c r="H454" s="6" t="s">
        <v>1861</v>
      </c>
      <c r="I454" s="6"/>
      <c r="J454" s="16">
        <v>5201.009</v>
      </c>
      <c r="K454" s="14">
        <v>2.7557</v>
      </c>
      <c r="L454" s="126">
        <v>0</v>
      </c>
      <c r="M454" s="126">
        <v>0</v>
      </c>
      <c r="N454" s="6" t="s">
        <v>547</v>
      </c>
      <c r="O454" s="6" t="s">
        <v>547</v>
      </c>
      <c r="P454" s="19">
        <v>97858160</v>
      </c>
      <c r="Q454" s="6"/>
      <c r="R454" s="19">
        <v>17780827</v>
      </c>
      <c r="S454" s="6"/>
      <c r="T454" s="14">
        <v>139576229</v>
      </c>
      <c r="U454" s="21">
        <v>45618</v>
      </c>
      <c r="V454" s="6"/>
      <c r="W454" s="6"/>
      <c r="X454" s="6"/>
      <c r="Y454" s="23"/>
      <c r="Z454" s="6"/>
      <c r="AA454" s="6"/>
      <c r="AB454" s="21">
        <f t="shared" si="49"/>
        <v>45558</v>
      </c>
      <c r="AC454" s="6"/>
      <c r="AD454" s="14" t="s">
        <v>1515</v>
      </c>
      <c r="AE454" s="6"/>
      <c r="AF454" s="6"/>
      <c r="AG454" s="6"/>
      <c r="AH454" s="6" t="s">
        <v>547</v>
      </c>
      <c r="AI454" s="143">
        <f t="shared" si="50"/>
        <v>629.96517294433465</v>
      </c>
      <c r="AJ454" s="143">
        <f t="shared" si="51"/>
        <v>114.46466759796317</v>
      </c>
      <c r="AK454" s="143">
        <f t="shared" si="52"/>
        <v>0</v>
      </c>
      <c r="AL454" s="20">
        <f t="shared" si="53"/>
        <v>44926</v>
      </c>
      <c r="AM454" t="e">
        <f t="shared" si="54"/>
        <v>#N/A</v>
      </c>
      <c r="AN454" t="str">
        <f t="shared" si="55"/>
        <v>KPPI-IB-27637-23-11-2022-5201.009</v>
      </c>
    </row>
    <row r="455" spans="1:40" ht="20.100000000000001" hidden="1" customHeight="1" x14ac:dyDescent="0.25">
      <c r="A455" s="14">
        <v>452</v>
      </c>
      <c r="B455" s="35">
        <v>44896</v>
      </c>
      <c r="C455" s="6" t="s">
        <v>1057</v>
      </c>
      <c r="D455" s="15">
        <v>44891</v>
      </c>
      <c r="E455" s="14" t="s">
        <v>1132</v>
      </c>
      <c r="F455" s="14" t="s">
        <v>1133</v>
      </c>
      <c r="G455" s="6">
        <v>209760</v>
      </c>
      <c r="H455" s="6" t="s">
        <v>1861</v>
      </c>
      <c r="I455" s="6"/>
      <c r="J455" s="16">
        <v>5503.201</v>
      </c>
      <c r="K455" s="14">
        <v>1.05</v>
      </c>
      <c r="L455" s="126">
        <v>0</v>
      </c>
      <c r="M455" s="126">
        <v>0</v>
      </c>
      <c r="N455" s="6" t="s">
        <v>1221</v>
      </c>
      <c r="O455" s="6" t="s">
        <v>1221</v>
      </c>
      <c r="P455" s="19">
        <v>50417067</v>
      </c>
      <c r="Q455" s="6"/>
      <c r="R455" s="19">
        <v>13331231</v>
      </c>
      <c r="S455" s="6"/>
      <c r="T455" s="14">
        <v>139576155</v>
      </c>
      <c r="U455" s="21">
        <v>45622</v>
      </c>
      <c r="V455" s="6"/>
      <c r="W455" s="6"/>
      <c r="X455" s="6"/>
      <c r="Y455" s="23"/>
      <c r="Z455" s="6"/>
      <c r="AA455" s="6"/>
      <c r="AB455" s="21">
        <f t="shared" si="49"/>
        <v>45562</v>
      </c>
      <c r="AC455" s="6"/>
      <c r="AD455" s="14" t="s">
        <v>1515</v>
      </c>
      <c r="AE455" s="6"/>
      <c r="AF455" s="6"/>
      <c r="AG455" s="6"/>
      <c r="AH455" s="6" t="s">
        <v>1221</v>
      </c>
      <c r="AI455" s="143">
        <f t="shared" si="50"/>
        <v>240.35596395881007</v>
      </c>
      <c r="AJ455" s="143">
        <f t="shared" si="51"/>
        <v>63.554686308161706</v>
      </c>
      <c r="AK455" s="143">
        <f t="shared" si="52"/>
        <v>0</v>
      </c>
      <c r="AL455" s="20">
        <f t="shared" si="53"/>
        <v>44926</v>
      </c>
      <c r="AM455" t="e">
        <f t="shared" si="54"/>
        <v>#N/A</v>
      </c>
      <c r="AN455" t="str">
        <f t="shared" si="55"/>
        <v>KAPW-IB-67755-26-11-2022-5503.201</v>
      </c>
    </row>
    <row r="456" spans="1:40" ht="20.100000000000001" hidden="1" customHeight="1" x14ac:dyDescent="0.25">
      <c r="A456" s="14">
        <v>453</v>
      </c>
      <c r="B456" s="35">
        <v>44896</v>
      </c>
      <c r="C456" s="6" t="s">
        <v>578</v>
      </c>
      <c r="D456" s="15">
        <v>44891</v>
      </c>
      <c r="E456" s="14" t="s">
        <v>1132</v>
      </c>
      <c r="F456" s="14" t="s">
        <v>1133</v>
      </c>
      <c r="G456" s="6">
        <v>3262</v>
      </c>
      <c r="H456" s="6" t="s">
        <v>1861</v>
      </c>
      <c r="I456" s="6"/>
      <c r="J456" s="16">
        <v>5210.49</v>
      </c>
      <c r="K456" s="14">
        <v>7.3673000000000002</v>
      </c>
      <c r="L456" s="126">
        <v>0</v>
      </c>
      <c r="M456" s="126">
        <v>0</v>
      </c>
      <c r="N456" s="6" t="s">
        <v>532</v>
      </c>
      <c r="O456" s="6" t="s">
        <v>579</v>
      </c>
      <c r="P456" s="19">
        <v>5501206</v>
      </c>
      <c r="Q456" s="6"/>
      <c r="R456" s="19">
        <v>1714655</v>
      </c>
      <c r="S456" s="6"/>
      <c r="T456" s="14">
        <v>139576171</v>
      </c>
      <c r="U456" s="21">
        <v>45621</v>
      </c>
      <c r="V456" s="6"/>
      <c r="W456" s="6"/>
      <c r="X456" s="6"/>
      <c r="Y456" s="23"/>
      <c r="Z456" s="6"/>
      <c r="AA456" s="6"/>
      <c r="AB456" s="21">
        <f t="shared" si="49"/>
        <v>45561</v>
      </c>
      <c r="AC456" s="6"/>
      <c r="AD456" s="14" t="s">
        <v>1515</v>
      </c>
      <c r="AE456" s="6"/>
      <c r="AF456" s="6"/>
      <c r="AG456" s="6"/>
      <c r="AH456" s="6" t="s">
        <v>1516</v>
      </c>
      <c r="AI456" s="143">
        <f t="shared" si="50"/>
        <v>1686.4518700183937</v>
      </c>
      <c r="AJ456" s="143">
        <f t="shared" si="51"/>
        <v>525.64530962599633</v>
      </c>
      <c r="AK456" s="143">
        <f t="shared" si="52"/>
        <v>0</v>
      </c>
      <c r="AL456" s="20">
        <f t="shared" si="53"/>
        <v>44926</v>
      </c>
      <c r="AM456" t="e">
        <f t="shared" si="54"/>
        <v>#N/A</v>
      </c>
      <c r="AN456" t="str">
        <f t="shared" si="55"/>
        <v>KAPW-IB-67708-26-11-2022-5210.49</v>
      </c>
    </row>
    <row r="457" spans="1:40" ht="20.100000000000001" hidden="1" customHeight="1" x14ac:dyDescent="0.25">
      <c r="A457" s="14">
        <v>454</v>
      </c>
      <c r="B457" s="35">
        <v>44896</v>
      </c>
      <c r="C457" s="6" t="s">
        <v>1058</v>
      </c>
      <c r="D457" s="15">
        <v>44903</v>
      </c>
      <c r="E457" s="14" t="s">
        <v>1132</v>
      </c>
      <c r="F457" s="14" t="s">
        <v>1133</v>
      </c>
      <c r="G457" s="6">
        <v>7631.3</v>
      </c>
      <c r="H457" s="6" t="s">
        <v>1861</v>
      </c>
      <c r="I457" s="6"/>
      <c r="J457" s="16">
        <v>5208.1899999999996</v>
      </c>
      <c r="K457" s="14" t="s">
        <v>1204</v>
      </c>
      <c r="L457" s="126">
        <v>0</v>
      </c>
      <c r="M457" s="126">
        <v>0</v>
      </c>
      <c r="N457" s="6" t="s">
        <v>1442</v>
      </c>
      <c r="O457" s="6" t="s">
        <v>1469</v>
      </c>
      <c r="P457" s="19">
        <v>26866645</v>
      </c>
      <c r="Q457" s="6"/>
      <c r="R457" s="19">
        <v>26866645</v>
      </c>
      <c r="S457" s="6"/>
      <c r="T457" s="14">
        <v>139576177</v>
      </c>
      <c r="U457" s="21">
        <v>45633</v>
      </c>
      <c r="V457" s="6"/>
      <c r="W457" s="6"/>
      <c r="X457" s="6"/>
      <c r="Y457" s="23"/>
      <c r="Z457" s="6"/>
      <c r="AA457" s="6"/>
      <c r="AB457" s="21">
        <f t="shared" si="49"/>
        <v>45573</v>
      </c>
      <c r="AC457" s="6"/>
      <c r="AD457" s="14" t="s">
        <v>1515</v>
      </c>
      <c r="AE457" s="6"/>
      <c r="AF457" s="6"/>
      <c r="AG457" s="6"/>
      <c r="AH457" s="6" t="s">
        <v>1516</v>
      </c>
      <c r="AI457" s="143">
        <f t="shared" si="50"/>
        <v>3520.5856145086682</v>
      </c>
      <c r="AJ457" s="143">
        <f t="shared" si="51"/>
        <v>3520.5856145086682</v>
      </c>
      <c r="AK457" s="143">
        <f t="shared" si="52"/>
        <v>0</v>
      </c>
      <c r="AL457" s="20">
        <f t="shared" si="53"/>
        <v>44926</v>
      </c>
      <c r="AM457" t="e">
        <f t="shared" si="54"/>
        <v>#N/A</v>
      </c>
      <c r="AN457" t="str">
        <f t="shared" si="55"/>
        <v>KAPW-IB-73558-08-12-2022-5208.19</v>
      </c>
    </row>
    <row r="458" spans="1:40" ht="20.100000000000001" hidden="1" customHeight="1" x14ac:dyDescent="0.25">
      <c r="A458" s="14">
        <v>455</v>
      </c>
      <c r="B458" s="35">
        <v>44896</v>
      </c>
      <c r="C458" s="6" t="s">
        <v>600</v>
      </c>
      <c r="D458" s="15">
        <v>44893</v>
      </c>
      <c r="E458" s="14" t="s">
        <v>1132</v>
      </c>
      <c r="F458" s="14" t="s">
        <v>1133</v>
      </c>
      <c r="G458" s="6">
        <v>6106</v>
      </c>
      <c r="H458" s="6" t="s">
        <v>1861</v>
      </c>
      <c r="I458" s="6"/>
      <c r="J458" s="16">
        <v>5407.52</v>
      </c>
      <c r="K458" s="14">
        <v>5.4169999999999998</v>
      </c>
      <c r="L458" s="125">
        <v>0</v>
      </c>
      <c r="M458" s="125">
        <v>0</v>
      </c>
      <c r="N458" s="6" t="s">
        <v>1378</v>
      </c>
      <c r="O458" s="6" t="s">
        <v>601</v>
      </c>
      <c r="P458" s="19">
        <v>7571488</v>
      </c>
      <c r="Q458" s="6"/>
      <c r="R458" s="19">
        <v>2807295</v>
      </c>
      <c r="S458" s="6"/>
      <c r="T458" s="14">
        <v>139576170</v>
      </c>
      <c r="U458" s="21">
        <v>45620</v>
      </c>
      <c r="V458" s="6"/>
      <c r="W458" s="6"/>
      <c r="X458" s="6"/>
      <c r="Y458" s="23"/>
      <c r="Z458" s="6"/>
      <c r="AA458" s="6"/>
      <c r="AB458" s="21">
        <f t="shared" si="49"/>
        <v>45560</v>
      </c>
      <c r="AC458" s="6"/>
      <c r="AD458" s="14" t="s">
        <v>1515</v>
      </c>
      <c r="AE458" s="6"/>
      <c r="AF458" s="6"/>
      <c r="AG458" s="6"/>
      <c r="AH458" s="6" t="s">
        <v>1516</v>
      </c>
      <c r="AI458" s="143">
        <f t="shared" si="50"/>
        <v>1240.0078611202096</v>
      </c>
      <c r="AJ458" s="143">
        <f t="shared" si="51"/>
        <v>459.76007206026861</v>
      </c>
      <c r="AK458" s="143">
        <f t="shared" si="52"/>
        <v>0</v>
      </c>
      <c r="AL458" s="20">
        <f t="shared" si="53"/>
        <v>44926</v>
      </c>
      <c r="AM458" t="e">
        <f t="shared" si="54"/>
        <v>#N/A</v>
      </c>
      <c r="AN458" t="str">
        <f t="shared" si="55"/>
        <v>KAPE-IB-82182-28-11-2022-5407.52</v>
      </c>
    </row>
    <row r="459" spans="1:40" ht="20.100000000000001" hidden="1" customHeight="1" x14ac:dyDescent="0.25">
      <c r="A459" s="14">
        <v>456</v>
      </c>
      <c r="B459" s="35">
        <v>44896</v>
      </c>
      <c r="C459" s="6" t="s">
        <v>1059</v>
      </c>
      <c r="D459" s="15">
        <v>44893</v>
      </c>
      <c r="E459" s="14" t="s">
        <v>1132</v>
      </c>
      <c r="F459" s="14" t="s">
        <v>1133</v>
      </c>
      <c r="G459" s="6">
        <v>183540</v>
      </c>
      <c r="H459" s="6" t="s">
        <v>1861</v>
      </c>
      <c r="I459" s="6"/>
      <c r="J459" s="16">
        <v>5503.201</v>
      </c>
      <c r="K459" s="14">
        <v>1.05</v>
      </c>
      <c r="L459" s="126">
        <v>0</v>
      </c>
      <c r="M459" s="126">
        <v>0</v>
      </c>
      <c r="N459" s="6" t="s">
        <v>1221</v>
      </c>
      <c r="O459" s="6" t="s">
        <v>1221</v>
      </c>
      <c r="P459" s="19">
        <v>44114933</v>
      </c>
      <c r="Q459" s="6"/>
      <c r="R459" s="19">
        <v>11664826</v>
      </c>
      <c r="S459" s="6"/>
      <c r="T459" s="14">
        <v>139576228</v>
      </c>
      <c r="U459" s="21">
        <v>45623</v>
      </c>
      <c r="V459" s="6"/>
      <c r="W459" s="6"/>
      <c r="X459" s="6"/>
      <c r="Y459" s="23"/>
      <c r="Z459" s="6"/>
      <c r="AA459" s="6"/>
      <c r="AB459" s="21">
        <f t="shared" si="49"/>
        <v>45563</v>
      </c>
      <c r="AC459" s="6"/>
      <c r="AD459" s="14" t="s">
        <v>1515</v>
      </c>
      <c r="AE459" s="6"/>
      <c r="AF459" s="6"/>
      <c r="AG459" s="6"/>
      <c r="AH459" s="6" t="s">
        <v>1221</v>
      </c>
      <c r="AI459" s="143">
        <f t="shared" si="50"/>
        <v>240.35596055355782</v>
      </c>
      <c r="AJ459" s="143">
        <f t="shared" si="51"/>
        <v>63.554680178707642</v>
      </c>
      <c r="AK459" s="143">
        <f t="shared" si="52"/>
        <v>0</v>
      </c>
      <c r="AL459" s="20">
        <f t="shared" si="53"/>
        <v>44926</v>
      </c>
      <c r="AM459" t="e">
        <f t="shared" si="54"/>
        <v>#N/A</v>
      </c>
      <c r="AN459" t="str">
        <f t="shared" si="55"/>
        <v>KAPE-IB-81883-28-11-2022-5503.201</v>
      </c>
    </row>
    <row r="460" spans="1:40" ht="20.100000000000001" hidden="1" customHeight="1" x14ac:dyDescent="0.25">
      <c r="A460" s="14">
        <v>457</v>
      </c>
      <c r="B460" s="35">
        <v>44896</v>
      </c>
      <c r="C460" s="6" t="s">
        <v>1060</v>
      </c>
      <c r="D460" s="15">
        <v>44895</v>
      </c>
      <c r="E460" s="14" t="s">
        <v>1132</v>
      </c>
      <c r="F460" s="14" t="s">
        <v>1133</v>
      </c>
      <c r="G460" s="6">
        <v>300</v>
      </c>
      <c r="H460" s="6" t="s">
        <v>1861</v>
      </c>
      <c r="I460" s="6"/>
      <c r="J460" s="16">
        <v>3204.16</v>
      </c>
      <c r="K460" s="14">
        <v>46</v>
      </c>
      <c r="L460" s="126">
        <v>0</v>
      </c>
      <c r="M460" s="126">
        <v>0</v>
      </c>
      <c r="N460" s="6" t="s">
        <v>412</v>
      </c>
      <c r="O460" s="6" t="s">
        <v>1470</v>
      </c>
      <c r="P460" s="19">
        <v>3158964</v>
      </c>
      <c r="Q460" s="6"/>
      <c r="R460" s="19">
        <v>1171255</v>
      </c>
      <c r="S460" s="6"/>
      <c r="T460" s="14">
        <v>139576162</v>
      </c>
      <c r="U460" s="21">
        <v>45622</v>
      </c>
      <c r="V460" s="6"/>
      <c r="W460" s="6"/>
      <c r="X460" s="6"/>
      <c r="Y460" s="23"/>
      <c r="Z460" s="6"/>
      <c r="AA460" s="6"/>
      <c r="AB460" s="21">
        <f t="shared" si="49"/>
        <v>45562</v>
      </c>
      <c r="AC460" s="6"/>
      <c r="AD460" s="14" t="s">
        <v>1515</v>
      </c>
      <c r="AE460" s="6"/>
      <c r="AF460" s="6"/>
      <c r="AG460" s="6"/>
      <c r="AH460" s="6" t="s">
        <v>434</v>
      </c>
      <c r="AI460" s="143">
        <f t="shared" si="50"/>
        <v>10529.88</v>
      </c>
      <c r="AJ460" s="143">
        <f t="shared" si="51"/>
        <v>3904.1833333333334</v>
      </c>
      <c r="AK460" s="143">
        <f t="shared" si="52"/>
        <v>0</v>
      </c>
      <c r="AL460" s="20">
        <f t="shared" si="53"/>
        <v>44926</v>
      </c>
      <c r="AM460" t="e">
        <f t="shared" si="54"/>
        <v>#N/A</v>
      </c>
      <c r="AN460" t="str">
        <f t="shared" si="55"/>
        <v>KPAF-IB-22405-30-11-2022-3204.16</v>
      </c>
    </row>
    <row r="461" spans="1:40" ht="20.100000000000001" hidden="1" customHeight="1" x14ac:dyDescent="0.25">
      <c r="A461" s="14">
        <v>458</v>
      </c>
      <c r="B461" s="35">
        <v>44896</v>
      </c>
      <c r="C461" s="6" t="s">
        <v>1061</v>
      </c>
      <c r="D461" s="15">
        <v>44907</v>
      </c>
      <c r="E461" s="14" t="s">
        <v>1132</v>
      </c>
      <c r="F461" s="14" t="s">
        <v>1133</v>
      </c>
      <c r="G461" s="6">
        <v>4093.13</v>
      </c>
      <c r="H461" s="6" t="s">
        <v>1861</v>
      </c>
      <c r="I461" s="6"/>
      <c r="J461" s="16">
        <v>5509.99</v>
      </c>
      <c r="K461" s="14">
        <v>1.95</v>
      </c>
      <c r="L461" s="126">
        <v>0</v>
      </c>
      <c r="M461" s="126">
        <v>0</v>
      </c>
      <c r="N461" s="6" t="s">
        <v>542</v>
      </c>
      <c r="O461" s="6" t="s">
        <v>1471</v>
      </c>
      <c r="P461" s="19">
        <v>1830736</v>
      </c>
      <c r="Q461" s="6"/>
      <c r="R461" s="19">
        <v>570617</v>
      </c>
      <c r="S461" s="6"/>
      <c r="T461" s="14">
        <v>139576238</v>
      </c>
      <c r="U461" s="21">
        <v>45637</v>
      </c>
      <c r="V461" s="6"/>
      <c r="W461" s="6"/>
      <c r="X461" s="6"/>
      <c r="Y461" s="23"/>
      <c r="Z461" s="6"/>
      <c r="AA461" s="6"/>
      <c r="AB461" s="21">
        <f t="shared" si="49"/>
        <v>45577</v>
      </c>
      <c r="AC461" s="6"/>
      <c r="AD461" s="14" t="s">
        <v>1515</v>
      </c>
      <c r="AE461" s="6"/>
      <c r="AF461" s="6"/>
      <c r="AG461" s="6"/>
      <c r="AH461" s="6" t="s">
        <v>1513</v>
      </c>
      <c r="AI461" s="143">
        <f t="shared" si="50"/>
        <v>447.27042629967775</v>
      </c>
      <c r="AJ461" s="143">
        <f t="shared" si="51"/>
        <v>139.40847224495678</v>
      </c>
      <c r="AK461" s="143">
        <f t="shared" si="52"/>
        <v>0</v>
      </c>
      <c r="AL461" s="20">
        <f t="shared" si="53"/>
        <v>44926</v>
      </c>
      <c r="AM461" t="e">
        <f t="shared" si="54"/>
        <v>#N/A</v>
      </c>
      <c r="AN461" t="str">
        <f t="shared" si="55"/>
        <v>KAPW-IB-75086-12-12-2022-5509.99</v>
      </c>
    </row>
    <row r="462" spans="1:40" ht="20.100000000000001" hidden="1" customHeight="1" x14ac:dyDescent="0.25">
      <c r="A462" s="14">
        <v>459</v>
      </c>
      <c r="B462" s="35">
        <v>44896</v>
      </c>
      <c r="C462" s="6" t="s">
        <v>1062</v>
      </c>
      <c r="D462" s="15">
        <v>44910</v>
      </c>
      <c r="E462" s="14" t="s">
        <v>1132</v>
      </c>
      <c r="F462" s="14" t="s">
        <v>1133</v>
      </c>
      <c r="G462" s="6">
        <v>44000</v>
      </c>
      <c r="H462" s="6" t="s">
        <v>1861</v>
      </c>
      <c r="I462" s="6"/>
      <c r="J462" s="16">
        <v>2832.1089999999999</v>
      </c>
      <c r="K462" s="14">
        <v>2.8</v>
      </c>
      <c r="L462" s="126">
        <v>0</v>
      </c>
      <c r="M462" s="126">
        <v>0</v>
      </c>
      <c r="N462" s="6" t="s">
        <v>557</v>
      </c>
      <c r="O462" s="6" t="s">
        <v>1361</v>
      </c>
      <c r="P462" s="19">
        <v>28302307</v>
      </c>
      <c r="Q462" s="6"/>
      <c r="R462" s="19">
        <v>5142529</v>
      </c>
      <c r="S462" s="6"/>
      <c r="T462" s="14">
        <v>139576240</v>
      </c>
      <c r="U462" s="21">
        <v>45640</v>
      </c>
      <c r="V462" s="6"/>
      <c r="W462" s="6"/>
      <c r="X462" s="6"/>
      <c r="Y462" s="23"/>
      <c r="Z462" s="6"/>
      <c r="AA462" s="6"/>
      <c r="AB462" s="21">
        <f t="shared" si="49"/>
        <v>45580</v>
      </c>
      <c r="AC462" s="6"/>
      <c r="AD462" s="14" t="s">
        <v>1515</v>
      </c>
      <c r="AE462" s="6"/>
      <c r="AF462" s="6"/>
      <c r="AG462" s="6"/>
      <c r="AH462" s="6" t="s">
        <v>1517</v>
      </c>
      <c r="AI462" s="143">
        <f t="shared" si="50"/>
        <v>643.23424999999997</v>
      </c>
      <c r="AJ462" s="143">
        <f t="shared" si="51"/>
        <v>116.8756590909091</v>
      </c>
      <c r="AK462" s="143">
        <f t="shared" si="52"/>
        <v>0</v>
      </c>
      <c r="AL462" s="20">
        <f t="shared" si="53"/>
        <v>44926</v>
      </c>
      <c r="AM462" t="e">
        <f t="shared" si="54"/>
        <v>#N/A</v>
      </c>
      <c r="AN462" t="str">
        <f t="shared" si="55"/>
        <v>KAPE-IB-93423-15-12-2022-2832.109</v>
      </c>
    </row>
    <row r="463" spans="1:40" ht="20.100000000000001" hidden="1" customHeight="1" x14ac:dyDescent="0.25">
      <c r="A463" s="14">
        <v>460</v>
      </c>
      <c r="B463" s="35">
        <v>44896</v>
      </c>
      <c r="C463" s="6" t="s">
        <v>1063</v>
      </c>
      <c r="D463" s="15">
        <v>44907</v>
      </c>
      <c r="E463" s="14" t="s">
        <v>1132</v>
      </c>
      <c r="F463" s="14" t="s">
        <v>1133</v>
      </c>
      <c r="G463" s="6">
        <v>296153</v>
      </c>
      <c r="H463" s="6" t="s">
        <v>1861</v>
      </c>
      <c r="I463" s="6"/>
      <c r="J463" s="16">
        <v>5201.009</v>
      </c>
      <c r="K463" s="14">
        <v>2.4140000000000001</v>
      </c>
      <c r="L463" s="126">
        <v>0</v>
      </c>
      <c r="M463" s="126">
        <v>0</v>
      </c>
      <c r="N463" s="6" t="s">
        <v>547</v>
      </c>
      <c r="O463" s="6" t="s">
        <v>547</v>
      </c>
      <c r="P463" s="19">
        <v>163979305</v>
      </c>
      <c r="Q463" s="6"/>
      <c r="R463" s="19">
        <v>29795040</v>
      </c>
      <c r="S463" s="6"/>
      <c r="T463" s="14">
        <v>139576237</v>
      </c>
      <c r="U463" s="21">
        <v>45638</v>
      </c>
      <c r="V463" s="6"/>
      <c r="W463" s="6"/>
      <c r="X463" s="6"/>
      <c r="Y463" s="23"/>
      <c r="Z463" s="6"/>
      <c r="AA463" s="6"/>
      <c r="AB463" s="21">
        <f t="shared" si="49"/>
        <v>45578</v>
      </c>
      <c r="AC463" s="6"/>
      <c r="AD463" s="14" t="s">
        <v>1515</v>
      </c>
      <c r="AE463" s="6"/>
      <c r="AF463" s="6"/>
      <c r="AG463" s="6"/>
      <c r="AH463" s="6" t="s">
        <v>547</v>
      </c>
      <c r="AI463" s="143">
        <f t="shared" si="50"/>
        <v>553.6979365395589</v>
      </c>
      <c r="AJ463" s="143">
        <f t="shared" si="51"/>
        <v>100.60691601976005</v>
      </c>
      <c r="AK463" s="143">
        <f t="shared" si="52"/>
        <v>0</v>
      </c>
      <c r="AL463" s="20">
        <f t="shared" si="53"/>
        <v>44926</v>
      </c>
      <c r="AM463" t="e">
        <f t="shared" si="54"/>
        <v>#N/A</v>
      </c>
      <c r="AN463" t="str">
        <f t="shared" si="55"/>
        <v>KAPE-IB-90728-12-12-2022-5201.009</v>
      </c>
    </row>
    <row r="464" spans="1:40" ht="20.100000000000001" hidden="1" customHeight="1" x14ac:dyDescent="0.25">
      <c r="A464" s="14">
        <v>461</v>
      </c>
      <c r="B464" s="35">
        <v>44896</v>
      </c>
      <c r="C464" s="6" t="s">
        <v>580</v>
      </c>
      <c r="D464" s="15">
        <v>44907</v>
      </c>
      <c r="E464" s="14" t="s">
        <v>1132</v>
      </c>
      <c r="F464" s="14" t="s">
        <v>1133</v>
      </c>
      <c r="G464" s="6">
        <v>1715.3</v>
      </c>
      <c r="H464" s="6" t="s">
        <v>1861</v>
      </c>
      <c r="I464" s="6"/>
      <c r="J464" s="16">
        <v>5210.49</v>
      </c>
      <c r="K464" s="14">
        <v>27.0672</v>
      </c>
      <c r="L464" s="126">
        <v>0</v>
      </c>
      <c r="M464" s="126">
        <v>0</v>
      </c>
      <c r="N464" s="6" t="s">
        <v>532</v>
      </c>
      <c r="O464" s="6" t="s">
        <v>581</v>
      </c>
      <c r="P464" s="19">
        <v>11291474</v>
      </c>
      <c r="Q464" s="6"/>
      <c r="R464" s="19">
        <v>3519405</v>
      </c>
      <c r="S464" s="6"/>
      <c r="T464" s="14">
        <v>139576239</v>
      </c>
      <c r="U464" s="21">
        <v>45637</v>
      </c>
      <c r="V464" s="6"/>
      <c r="W464" s="6"/>
      <c r="X464" s="6"/>
      <c r="Y464" s="23"/>
      <c r="Z464" s="6"/>
      <c r="AA464" s="6"/>
      <c r="AB464" s="21">
        <f t="shared" si="49"/>
        <v>45577</v>
      </c>
      <c r="AC464" s="6"/>
      <c r="AD464" s="14" t="s">
        <v>1515</v>
      </c>
      <c r="AE464" s="6"/>
      <c r="AF464" s="6"/>
      <c r="AG464" s="6"/>
      <c r="AH464" s="6" t="s">
        <v>1516</v>
      </c>
      <c r="AI464" s="143">
        <f t="shared" si="50"/>
        <v>6582.7983443129488</v>
      </c>
      <c r="AJ464" s="143">
        <f t="shared" si="51"/>
        <v>2051.772284731534</v>
      </c>
      <c r="AK464" s="143">
        <f t="shared" si="52"/>
        <v>0</v>
      </c>
      <c r="AL464" s="20">
        <f t="shared" si="53"/>
        <v>44926</v>
      </c>
      <c r="AM464" t="e">
        <f t="shared" si="54"/>
        <v>#N/A</v>
      </c>
      <c r="AN464" t="str">
        <f t="shared" si="55"/>
        <v>KAPE-IB-90928-12-12-2022-5210.49</v>
      </c>
    </row>
    <row r="465" spans="1:40" ht="20.100000000000001" hidden="1" customHeight="1" x14ac:dyDescent="0.25">
      <c r="A465" s="14">
        <v>462</v>
      </c>
      <c r="B465" s="35">
        <v>44896</v>
      </c>
      <c r="C465" s="6" t="s">
        <v>17</v>
      </c>
      <c r="D465" s="15">
        <v>44914</v>
      </c>
      <c r="E465" s="14" t="s">
        <v>1132</v>
      </c>
      <c r="F465" s="14" t="s">
        <v>1133</v>
      </c>
      <c r="G465" s="6">
        <v>102000</v>
      </c>
      <c r="H465" s="6" t="s">
        <v>1861</v>
      </c>
      <c r="I465" s="6"/>
      <c r="J465" s="16">
        <v>2847</v>
      </c>
      <c r="K465" s="14">
        <v>0.54500000000000004</v>
      </c>
      <c r="L465" s="126">
        <v>0</v>
      </c>
      <c r="M465" s="126">
        <v>0</v>
      </c>
      <c r="N465" s="6" t="s">
        <v>557</v>
      </c>
      <c r="O465" s="6" t="s">
        <v>1472</v>
      </c>
      <c r="P465" s="19">
        <v>12770497</v>
      </c>
      <c r="Q465" s="6"/>
      <c r="R465" s="19">
        <v>6036448</v>
      </c>
      <c r="S465" s="6"/>
      <c r="T465" s="14">
        <v>139576246</v>
      </c>
      <c r="U465" s="21">
        <v>45644</v>
      </c>
      <c r="V465" s="6"/>
      <c r="W465" s="6"/>
      <c r="X465" s="6"/>
      <c r="Y465" s="23"/>
      <c r="Z465" s="6"/>
      <c r="AA465" s="6"/>
      <c r="AB465" s="21">
        <f t="shared" si="49"/>
        <v>45584</v>
      </c>
      <c r="AC465" s="6"/>
      <c r="AD465" s="14" t="s">
        <v>1515</v>
      </c>
      <c r="AE465" s="6"/>
      <c r="AF465" s="6"/>
      <c r="AG465" s="6"/>
      <c r="AH465" s="6" t="s">
        <v>1517</v>
      </c>
      <c r="AI465" s="143">
        <f t="shared" si="50"/>
        <v>125.20095098039215</v>
      </c>
      <c r="AJ465" s="143">
        <f t="shared" si="51"/>
        <v>59.18086274509804</v>
      </c>
      <c r="AK465" s="143">
        <f t="shared" si="52"/>
        <v>0</v>
      </c>
      <c r="AL465" s="20">
        <f t="shared" si="53"/>
        <v>44926</v>
      </c>
      <c r="AM465" t="e">
        <f t="shared" si="54"/>
        <v>#N/A</v>
      </c>
      <c r="AN465" t="str">
        <f t="shared" si="55"/>
        <v>KAPW-IB-78434-19-12-2022-2847</v>
      </c>
    </row>
    <row r="466" spans="1:40" ht="20.100000000000001" hidden="1" customHeight="1" x14ac:dyDescent="0.25">
      <c r="A466" s="14">
        <v>463</v>
      </c>
      <c r="B466" s="35">
        <v>44896</v>
      </c>
      <c r="C466" s="6" t="s">
        <v>582</v>
      </c>
      <c r="D466" s="15">
        <v>44916</v>
      </c>
      <c r="E466" s="14" t="s">
        <v>1132</v>
      </c>
      <c r="F466" s="14" t="s">
        <v>1133</v>
      </c>
      <c r="G466" s="6">
        <v>2475</v>
      </c>
      <c r="H466" s="6" t="s">
        <v>1861</v>
      </c>
      <c r="I466" s="6"/>
      <c r="J466" s="16">
        <v>5407.52</v>
      </c>
      <c r="K466" s="14">
        <v>8.5534999999999997</v>
      </c>
      <c r="L466" s="125">
        <v>0</v>
      </c>
      <c r="M466" s="125">
        <v>0</v>
      </c>
      <c r="N466" s="6" t="s">
        <v>1378</v>
      </c>
      <c r="O466" s="6" t="s">
        <v>2341</v>
      </c>
      <c r="P466" s="19">
        <v>4868689</v>
      </c>
      <c r="Q466" s="6"/>
      <c r="R466" s="19">
        <v>1805173</v>
      </c>
      <c r="S466" s="6"/>
      <c r="T466" s="14">
        <v>139576245</v>
      </c>
      <c r="U466" s="21">
        <v>45642</v>
      </c>
      <c r="V466" s="6"/>
      <c r="W466" s="6"/>
      <c r="X466" s="6"/>
      <c r="Y466" s="23"/>
      <c r="Z466" s="6"/>
      <c r="AA466" s="6"/>
      <c r="AB466" s="21">
        <f t="shared" si="49"/>
        <v>45582</v>
      </c>
      <c r="AC466" s="6"/>
      <c r="AD466" s="14" t="s">
        <v>1515</v>
      </c>
      <c r="AE466" s="6"/>
      <c r="AF466" s="6"/>
      <c r="AG466" s="6"/>
      <c r="AH466" s="6" t="s">
        <v>1516</v>
      </c>
      <c r="AI466" s="143">
        <f t="shared" si="50"/>
        <v>1967.1470707070707</v>
      </c>
      <c r="AJ466" s="143">
        <f t="shared" si="51"/>
        <v>729.36282828282833</v>
      </c>
      <c r="AK466" s="143">
        <f t="shared" si="52"/>
        <v>0</v>
      </c>
      <c r="AL466" s="20">
        <f t="shared" si="53"/>
        <v>44926</v>
      </c>
      <c r="AM466" t="e">
        <f t="shared" si="54"/>
        <v>#N/A</v>
      </c>
      <c r="AN466" t="str">
        <f t="shared" si="55"/>
        <v>KAPW-IB-79770-21-12-2022-5407.52</v>
      </c>
    </row>
    <row r="467" spans="1:40" ht="20.100000000000001" hidden="1" customHeight="1" x14ac:dyDescent="0.25">
      <c r="A467" s="14">
        <v>464</v>
      </c>
      <c r="B467" s="35">
        <v>44927</v>
      </c>
      <c r="C467" s="6" t="s">
        <v>1064</v>
      </c>
      <c r="D467" s="15">
        <v>44929</v>
      </c>
      <c r="E467" s="14" t="s">
        <v>1132</v>
      </c>
      <c r="F467" s="14" t="s">
        <v>1133</v>
      </c>
      <c r="G467" s="6">
        <v>24168</v>
      </c>
      <c r="H467" s="6" t="s">
        <v>1861</v>
      </c>
      <c r="I467" s="6"/>
      <c r="J467" s="16">
        <v>3404.9090000000001</v>
      </c>
      <c r="K467" s="14" t="s">
        <v>1205</v>
      </c>
      <c r="L467" s="126">
        <v>0</v>
      </c>
      <c r="M467" s="126">
        <v>0</v>
      </c>
      <c r="N467" s="6" t="s">
        <v>557</v>
      </c>
      <c r="O467" s="6" t="s">
        <v>1473</v>
      </c>
      <c r="P467" s="19">
        <v>16884802</v>
      </c>
      <c r="Q467" s="6"/>
      <c r="R467" s="19">
        <v>5262773</v>
      </c>
      <c r="S467" s="6"/>
      <c r="T467" s="14">
        <v>139576266</v>
      </c>
      <c r="U467" s="21">
        <v>45659</v>
      </c>
      <c r="V467" s="6"/>
      <c r="W467" s="6"/>
      <c r="X467" s="6"/>
      <c r="Y467" s="23"/>
      <c r="Z467" s="6"/>
      <c r="AA467" s="6"/>
      <c r="AB467" s="21">
        <f t="shared" si="49"/>
        <v>45599</v>
      </c>
      <c r="AC467" s="6"/>
      <c r="AD467" s="14" t="s">
        <v>1515</v>
      </c>
      <c r="AE467" s="6"/>
      <c r="AF467" s="6"/>
      <c r="AG467" s="6"/>
      <c r="AH467" s="6" t="s">
        <v>1517</v>
      </c>
      <c r="AI467" s="143">
        <f t="shared" si="50"/>
        <v>698.64291625289638</v>
      </c>
      <c r="AJ467" s="143">
        <f t="shared" si="51"/>
        <v>217.7579030122476</v>
      </c>
      <c r="AK467" s="143">
        <f t="shared" si="52"/>
        <v>0</v>
      </c>
      <c r="AL467" s="20">
        <f t="shared" si="53"/>
        <v>44957</v>
      </c>
      <c r="AM467" t="e">
        <f t="shared" si="54"/>
        <v>#N/A</v>
      </c>
      <c r="AN467" t="str">
        <f t="shared" si="55"/>
        <v>KAPE-IB-103699-03-01-2023-3404.909</v>
      </c>
    </row>
    <row r="468" spans="1:40" ht="20.100000000000001" hidden="1" customHeight="1" x14ac:dyDescent="0.25">
      <c r="A468" s="14">
        <v>465</v>
      </c>
      <c r="B468" s="35">
        <v>44927</v>
      </c>
      <c r="C468" s="6" t="s">
        <v>1065</v>
      </c>
      <c r="D468" s="15">
        <v>44937</v>
      </c>
      <c r="E468" s="14" t="s">
        <v>1132</v>
      </c>
      <c r="F468" s="14" t="s">
        <v>1133</v>
      </c>
      <c r="G468" s="6">
        <v>24480</v>
      </c>
      <c r="H468" s="6" t="s">
        <v>1861</v>
      </c>
      <c r="I468" s="6"/>
      <c r="J468" s="16">
        <v>5402.33</v>
      </c>
      <c r="K468" s="14">
        <v>1.63</v>
      </c>
      <c r="L468" s="126">
        <v>0</v>
      </c>
      <c r="M468" s="126">
        <v>0</v>
      </c>
      <c r="N468" s="6" t="s">
        <v>1324</v>
      </c>
      <c r="O468" s="6" t="s">
        <v>1458</v>
      </c>
      <c r="P468" s="19">
        <v>9274506</v>
      </c>
      <c r="Q468" s="6"/>
      <c r="R468" s="19">
        <v>3523264</v>
      </c>
      <c r="S468" s="6"/>
      <c r="T468" s="14">
        <v>139576275</v>
      </c>
      <c r="U468" s="21">
        <v>45667</v>
      </c>
      <c r="V468" s="6"/>
      <c r="W468" s="6"/>
      <c r="X468" s="6"/>
      <c r="Y468" s="23"/>
      <c r="Z468" s="6"/>
      <c r="AA468" s="6"/>
      <c r="AB468" s="21">
        <f t="shared" si="49"/>
        <v>45607</v>
      </c>
      <c r="AC468" s="6"/>
      <c r="AD468" s="14" t="s">
        <v>1515</v>
      </c>
      <c r="AE468" s="6"/>
      <c r="AF468" s="6"/>
      <c r="AG468" s="6"/>
      <c r="AH468" s="6" t="s">
        <v>1513</v>
      </c>
      <c r="AI468" s="143">
        <f t="shared" si="50"/>
        <v>378.86053921568629</v>
      </c>
      <c r="AJ468" s="143">
        <f t="shared" si="51"/>
        <v>143.92418300653594</v>
      </c>
      <c r="AK468" s="143">
        <f t="shared" si="52"/>
        <v>0</v>
      </c>
      <c r="AL468" s="20">
        <f t="shared" si="53"/>
        <v>44957</v>
      </c>
      <c r="AM468" t="e">
        <f t="shared" si="54"/>
        <v>#N/A</v>
      </c>
      <c r="AN468" t="str">
        <f t="shared" si="55"/>
        <v>KAPE-IB-108364-11-01-2023-5402.33</v>
      </c>
    </row>
    <row r="469" spans="1:40" ht="20.100000000000001" hidden="1" customHeight="1" x14ac:dyDescent="0.25">
      <c r="A469" s="14">
        <v>466</v>
      </c>
      <c r="B469" s="35">
        <v>44927</v>
      </c>
      <c r="C469" s="6" t="s">
        <v>16</v>
      </c>
      <c r="D469" s="15">
        <v>44901</v>
      </c>
      <c r="E469" s="14" t="s">
        <v>1132</v>
      </c>
      <c r="F469" s="14" t="s">
        <v>1133</v>
      </c>
      <c r="G469" s="6">
        <v>5500000</v>
      </c>
      <c r="H469" s="6" t="s">
        <v>1861</v>
      </c>
      <c r="I469" s="6"/>
      <c r="J469" s="16">
        <v>2701.12</v>
      </c>
      <c r="K469" s="14" t="s">
        <v>1206</v>
      </c>
      <c r="L469" s="126">
        <v>0</v>
      </c>
      <c r="M469" s="126">
        <v>0</v>
      </c>
      <c r="N469" s="6" t="s">
        <v>554</v>
      </c>
      <c r="O469" s="6" t="s">
        <v>556</v>
      </c>
      <c r="P469" s="19">
        <v>242718877</v>
      </c>
      <c r="Q469" s="6"/>
      <c r="R469" s="19">
        <v>52706646</v>
      </c>
      <c r="S469" s="6"/>
      <c r="T469" s="14">
        <v>139576178</v>
      </c>
      <c r="U469" s="21">
        <v>45632</v>
      </c>
      <c r="V469" s="6"/>
      <c r="W469" s="6"/>
      <c r="X469" s="6"/>
      <c r="Y469" s="23"/>
      <c r="Z469" s="6"/>
      <c r="AA469" s="6"/>
      <c r="AB469" s="21">
        <f t="shared" si="49"/>
        <v>45572</v>
      </c>
      <c r="AC469" s="6"/>
      <c r="AD469" s="14" t="s">
        <v>1515</v>
      </c>
      <c r="AE469" s="6"/>
      <c r="AF469" s="6"/>
      <c r="AG469" s="6"/>
      <c r="AH469" s="6" t="s">
        <v>1517</v>
      </c>
      <c r="AI469" s="143">
        <f t="shared" si="50"/>
        <v>44.130704909090909</v>
      </c>
      <c r="AJ469" s="143">
        <f t="shared" si="51"/>
        <v>9.5830265454545458</v>
      </c>
      <c r="AK469" s="143">
        <f t="shared" si="52"/>
        <v>0</v>
      </c>
      <c r="AL469" s="20">
        <f t="shared" si="53"/>
        <v>44957</v>
      </c>
      <c r="AM469" t="e">
        <f t="shared" si="54"/>
        <v>#N/A</v>
      </c>
      <c r="AN469" t="str">
        <f t="shared" si="55"/>
        <v>PQIB-IB-9547-06-12-2022-2701.12</v>
      </c>
    </row>
    <row r="470" spans="1:40" ht="20.100000000000001" hidden="1" customHeight="1" x14ac:dyDescent="0.25">
      <c r="A470" s="14">
        <v>467</v>
      </c>
      <c r="B470" s="35">
        <v>44927</v>
      </c>
      <c r="C470" s="6" t="s">
        <v>1066</v>
      </c>
      <c r="D470" s="15">
        <v>44935</v>
      </c>
      <c r="E470" s="14" t="s">
        <v>1132</v>
      </c>
      <c r="F470" s="14" t="s">
        <v>1133</v>
      </c>
      <c r="G470" s="6">
        <v>300370</v>
      </c>
      <c r="H470" s="6" t="s">
        <v>1861</v>
      </c>
      <c r="I470" s="6"/>
      <c r="J470" s="16">
        <v>5201.009</v>
      </c>
      <c r="K470" s="14">
        <v>2.3037999999999998</v>
      </c>
      <c r="L470" s="126">
        <v>0</v>
      </c>
      <c r="M470" s="126">
        <v>0</v>
      </c>
      <c r="N470" s="6" t="s">
        <v>547</v>
      </c>
      <c r="O470" s="6" t="s">
        <v>547</v>
      </c>
      <c r="P470" s="19">
        <v>160627876</v>
      </c>
      <c r="Q470" s="6"/>
      <c r="R470" s="19">
        <v>29186085</v>
      </c>
      <c r="S470" s="6"/>
      <c r="T470" s="14">
        <v>139576272</v>
      </c>
      <c r="U470" s="21">
        <v>45666</v>
      </c>
      <c r="V470" s="6"/>
      <c r="W470" s="6"/>
      <c r="X470" s="6"/>
      <c r="Y470" s="23"/>
      <c r="Z470" s="6"/>
      <c r="AA470" s="6"/>
      <c r="AB470" s="21">
        <f t="shared" si="49"/>
        <v>45606</v>
      </c>
      <c r="AC470" s="6"/>
      <c r="AD470" s="14" t="s">
        <v>1515</v>
      </c>
      <c r="AE470" s="6"/>
      <c r="AF470" s="6"/>
      <c r="AG470" s="6"/>
      <c r="AH470" s="6" t="s">
        <v>547</v>
      </c>
      <c r="AI470" s="143">
        <f t="shared" si="50"/>
        <v>534.76670772713658</v>
      </c>
      <c r="AJ470" s="143">
        <f t="shared" si="51"/>
        <v>97.167110563638175</v>
      </c>
      <c r="AK470" s="143">
        <f t="shared" si="52"/>
        <v>0</v>
      </c>
      <c r="AL470" s="20">
        <f t="shared" si="53"/>
        <v>44957</v>
      </c>
      <c r="AM470" t="e">
        <f t="shared" si="54"/>
        <v>#N/A</v>
      </c>
      <c r="AN470" t="str">
        <f t="shared" si="55"/>
        <v>KAPE-IB-107391-09-01-2023-5201.009</v>
      </c>
    </row>
    <row r="471" spans="1:40" ht="20.100000000000001" hidden="1" customHeight="1" x14ac:dyDescent="0.25">
      <c r="A471" s="14">
        <v>468</v>
      </c>
      <c r="B471" s="35">
        <v>44927</v>
      </c>
      <c r="C471" s="6" t="s">
        <v>1067</v>
      </c>
      <c r="D471" s="15">
        <v>44942</v>
      </c>
      <c r="E471" s="14" t="s">
        <v>1132</v>
      </c>
      <c r="F471" s="14" t="s">
        <v>1133</v>
      </c>
      <c r="G471" s="6">
        <v>1977.5</v>
      </c>
      <c r="H471" s="6" t="s">
        <v>1861</v>
      </c>
      <c r="I471" s="6"/>
      <c r="J471" s="16">
        <v>5208.1899999999996</v>
      </c>
      <c r="K471" s="14">
        <v>20.061</v>
      </c>
      <c r="L471" s="126">
        <v>0</v>
      </c>
      <c r="M471" s="126">
        <v>0</v>
      </c>
      <c r="N471" s="6" t="s">
        <v>1442</v>
      </c>
      <c r="O471" s="6" t="s">
        <v>1474</v>
      </c>
      <c r="P471" s="19">
        <v>9250986</v>
      </c>
      <c r="Q471" s="6"/>
      <c r="R471" s="19">
        <v>2883412</v>
      </c>
      <c r="S471" s="6"/>
      <c r="T471" s="14">
        <v>152716536</v>
      </c>
      <c r="U471" s="21">
        <v>45671</v>
      </c>
      <c r="V471" s="6"/>
      <c r="W471" s="6"/>
      <c r="X471" s="6"/>
      <c r="Y471" s="23"/>
      <c r="Z471" s="6"/>
      <c r="AA471" s="6"/>
      <c r="AB471" s="21">
        <f t="shared" si="49"/>
        <v>45611</v>
      </c>
      <c r="AC471" s="6"/>
      <c r="AD471" s="14" t="s">
        <v>1515</v>
      </c>
      <c r="AE471" s="6"/>
      <c r="AF471" s="6"/>
      <c r="AG471" s="6"/>
      <c r="AH471" s="6" t="s">
        <v>1516</v>
      </c>
      <c r="AI471" s="143">
        <f t="shared" si="50"/>
        <v>4678.1218710493049</v>
      </c>
      <c r="AJ471" s="143">
        <f t="shared" si="51"/>
        <v>1458.1097345132744</v>
      </c>
      <c r="AK471" s="143">
        <f t="shared" si="52"/>
        <v>0</v>
      </c>
      <c r="AL471" s="20">
        <f t="shared" si="53"/>
        <v>44957</v>
      </c>
      <c r="AM471" t="e">
        <f t="shared" si="54"/>
        <v>#N/A</v>
      </c>
      <c r="AN471" t="str">
        <f t="shared" si="55"/>
        <v>KPAF-IB-29515-16-01-2023-5208.19</v>
      </c>
    </row>
    <row r="472" spans="1:40" ht="20.100000000000001" hidden="1" customHeight="1" x14ac:dyDescent="0.25">
      <c r="A472" s="14">
        <v>469</v>
      </c>
      <c r="B472" s="35">
        <v>44927</v>
      </c>
      <c r="C472" s="6" t="s">
        <v>602</v>
      </c>
      <c r="D472" s="15">
        <v>44946</v>
      </c>
      <c r="E472" s="14" t="s">
        <v>1132</v>
      </c>
      <c r="F472" s="14" t="s">
        <v>1133</v>
      </c>
      <c r="G472" s="6">
        <v>5127</v>
      </c>
      <c r="H472" s="6" t="s">
        <v>1861</v>
      </c>
      <c r="I472" s="6"/>
      <c r="J472" s="16">
        <v>5407.52</v>
      </c>
      <c r="K472" s="14">
        <v>5.4242999999999997</v>
      </c>
      <c r="L472" s="125">
        <v>0</v>
      </c>
      <c r="M472" s="125">
        <v>0</v>
      </c>
      <c r="N472" s="6" t="s">
        <v>1378</v>
      </c>
      <c r="O472" s="6" t="s">
        <v>603</v>
      </c>
      <c r="P472" s="19">
        <v>6506516</v>
      </c>
      <c r="Q472" s="6"/>
      <c r="R472" s="19">
        <v>2412434</v>
      </c>
      <c r="S472" s="6"/>
      <c r="T472" s="14">
        <v>152716551</v>
      </c>
      <c r="U472" s="21">
        <v>45674</v>
      </c>
      <c r="V472" s="6"/>
      <c r="W472" s="6"/>
      <c r="X472" s="6"/>
      <c r="Y472" s="23"/>
      <c r="Z472" s="6"/>
      <c r="AA472" s="6"/>
      <c r="AB472" s="21">
        <f t="shared" si="49"/>
        <v>45614</v>
      </c>
      <c r="AC472" s="6"/>
      <c r="AD472" s="14" t="s">
        <v>1515</v>
      </c>
      <c r="AE472" s="6"/>
      <c r="AF472" s="6"/>
      <c r="AG472" s="6"/>
      <c r="AH472" s="6" t="s">
        <v>1516</v>
      </c>
      <c r="AI472" s="143">
        <f t="shared" si="50"/>
        <v>1269.0688511800272</v>
      </c>
      <c r="AJ472" s="143">
        <f t="shared" si="51"/>
        <v>470.53520577335672</v>
      </c>
      <c r="AK472" s="143">
        <f t="shared" si="52"/>
        <v>0</v>
      </c>
      <c r="AL472" s="20">
        <f t="shared" si="53"/>
        <v>44957</v>
      </c>
      <c r="AM472" t="e">
        <f t="shared" si="54"/>
        <v>#N/A</v>
      </c>
      <c r="AN472" t="str">
        <f t="shared" si="55"/>
        <v>KAPE-IB-113131-20-01-2023-5407.52</v>
      </c>
    </row>
    <row r="473" spans="1:40" ht="20.100000000000001" hidden="1" customHeight="1" x14ac:dyDescent="0.25">
      <c r="A473" s="14">
        <v>470</v>
      </c>
      <c r="B473" s="35">
        <v>44927</v>
      </c>
      <c r="C473" s="6" t="s">
        <v>1068</v>
      </c>
      <c r="D473" s="15">
        <v>44942</v>
      </c>
      <c r="E473" s="14" t="s">
        <v>1132</v>
      </c>
      <c r="F473" s="14" t="s">
        <v>1133</v>
      </c>
      <c r="G473" s="6">
        <v>700</v>
      </c>
      <c r="H473" s="6" t="s">
        <v>1861</v>
      </c>
      <c r="I473" s="6"/>
      <c r="J473" s="16">
        <v>3204.16</v>
      </c>
      <c r="K473" s="14">
        <v>46.15</v>
      </c>
      <c r="L473" s="126">
        <v>0</v>
      </c>
      <c r="M473" s="126">
        <v>0</v>
      </c>
      <c r="N473" s="6" t="s">
        <v>412</v>
      </c>
      <c r="O473" s="6" t="s">
        <v>1424</v>
      </c>
      <c r="P473" s="19">
        <v>7533360</v>
      </c>
      <c r="Q473" s="6"/>
      <c r="R473" s="19">
        <v>2793160</v>
      </c>
      <c r="S473" s="6"/>
      <c r="T473" s="14">
        <v>152716537</v>
      </c>
      <c r="U473" s="21">
        <v>42017</v>
      </c>
      <c r="V473" s="6"/>
      <c r="W473" s="6"/>
      <c r="X473" s="6"/>
      <c r="Y473" s="23"/>
      <c r="Z473" s="6"/>
      <c r="AA473" s="6"/>
      <c r="AB473" s="21">
        <f t="shared" si="49"/>
        <v>41957</v>
      </c>
      <c r="AC473" s="6"/>
      <c r="AD473" s="14" t="s">
        <v>1515</v>
      </c>
      <c r="AE473" s="6"/>
      <c r="AF473" s="6"/>
      <c r="AG473" s="6"/>
      <c r="AH473" s="6" t="s">
        <v>434</v>
      </c>
      <c r="AI473" s="143">
        <f t="shared" si="50"/>
        <v>10761.942857142858</v>
      </c>
      <c r="AJ473" s="143">
        <f t="shared" si="51"/>
        <v>3990.2285714285713</v>
      </c>
      <c r="AK473" s="143">
        <f t="shared" si="52"/>
        <v>0</v>
      </c>
      <c r="AL473" s="20">
        <f t="shared" si="53"/>
        <v>44957</v>
      </c>
      <c r="AM473" t="e">
        <f t="shared" si="54"/>
        <v>#N/A</v>
      </c>
      <c r="AN473" t="str">
        <f t="shared" si="55"/>
        <v>KAPW-IB-90120-16-01-2023-3204.16</v>
      </c>
    </row>
    <row r="474" spans="1:40" ht="20.100000000000001" hidden="1" customHeight="1" x14ac:dyDescent="0.25">
      <c r="A474" s="14">
        <v>471</v>
      </c>
      <c r="B474" s="35">
        <v>44927</v>
      </c>
      <c r="C474" s="6" t="s">
        <v>1069</v>
      </c>
      <c r="D474" s="15">
        <v>44946</v>
      </c>
      <c r="E474" s="14" t="s">
        <v>1132</v>
      </c>
      <c r="F474" s="14" t="s">
        <v>1133</v>
      </c>
      <c r="G474" s="6">
        <v>924.8</v>
      </c>
      <c r="H474" s="6" t="s">
        <v>1861</v>
      </c>
      <c r="I474" s="6"/>
      <c r="J474" s="16">
        <v>5208.1899999999996</v>
      </c>
      <c r="K474" s="14">
        <v>20.1951</v>
      </c>
      <c r="L474" s="126">
        <v>0</v>
      </c>
      <c r="M474" s="126">
        <v>0</v>
      </c>
      <c r="N474" s="6" t="s">
        <v>1442</v>
      </c>
      <c r="O474" s="6" t="s">
        <v>1475</v>
      </c>
      <c r="P474" s="19">
        <v>4369536</v>
      </c>
      <c r="Q474" s="6"/>
      <c r="R474" s="19">
        <v>1361927</v>
      </c>
      <c r="S474" s="6"/>
      <c r="T474" s="14">
        <v>152716554</v>
      </c>
      <c r="U474" s="21">
        <v>45676</v>
      </c>
      <c r="V474" s="6"/>
      <c r="W474" s="6"/>
      <c r="X474" s="6"/>
      <c r="Y474" s="23"/>
      <c r="Z474" s="6"/>
      <c r="AA474" s="6"/>
      <c r="AB474" s="21">
        <f t="shared" si="49"/>
        <v>45616</v>
      </c>
      <c r="AC474" s="6"/>
      <c r="AD474" s="14" t="s">
        <v>1515</v>
      </c>
      <c r="AE474" s="6"/>
      <c r="AF474" s="6"/>
      <c r="AG474" s="6"/>
      <c r="AH474" s="6" t="s">
        <v>1516</v>
      </c>
      <c r="AI474" s="143">
        <f t="shared" si="50"/>
        <v>4724.8442906574401</v>
      </c>
      <c r="AJ474" s="143">
        <f t="shared" si="51"/>
        <v>1472.6719290657441</v>
      </c>
      <c r="AK474" s="143">
        <f t="shared" si="52"/>
        <v>0</v>
      </c>
      <c r="AL474" s="20">
        <f t="shared" si="53"/>
        <v>44957</v>
      </c>
      <c r="AM474" t="e">
        <f t="shared" si="54"/>
        <v>#N/A</v>
      </c>
      <c r="AN474" t="str">
        <f t="shared" si="55"/>
        <v>KPAF-IB-30221-20-01-2023-5208.19</v>
      </c>
    </row>
    <row r="475" spans="1:40" ht="20.100000000000001" hidden="1" customHeight="1" x14ac:dyDescent="0.25">
      <c r="A475" s="14">
        <v>472</v>
      </c>
      <c r="B475" s="35">
        <v>44927</v>
      </c>
      <c r="C475" s="6" t="s">
        <v>1070</v>
      </c>
      <c r="D475" s="15">
        <v>44928</v>
      </c>
      <c r="E475" s="14" t="s">
        <v>1132</v>
      </c>
      <c r="F475" s="14" t="s">
        <v>1133</v>
      </c>
      <c r="G475" s="6">
        <v>24480</v>
      </c>
      <c r="H475" s="6" t="s">
        <v>1861</v>
      </c>
      <c r="I475" s="6"/>
      <c r="J475" s="16">
        <v>5402.33</v>
      </c>
      <c r="K475" s="14">
        <v>1.63</v>
      </c>
      <c r="L475" s="126">
        <v>0</v>
      </c>
      <c r="M475" s="126">
        <v>0</v>
      </c>
      <c r="N475" s="6" t="s">
        <v>1324</v>
      </c>
      <c r="O475" s="6" t="s">
        <v>1458</v>
      </c>
      <c r="P475" s="19">
        <v>9345739</v>
      </c>
      <c r="Q475" s="6"/>
      <c r="R475" s="19">
        <v>3550324</v>
      </c>
      <c r="S475" s="6"/>
      <c r="T475" s="14">
        <v>152716553</v>
      </c>
      <c r="U475" s="21">
        <v>45676</v>
      </c>
      <c r="V475" s="6"/>
      <c r="W475" s="6"/>
      <c r="X475" s="6"/>
      <c r="Y475" s="23"/>
      <c r="Z475" s="6"/>
      <c r="AA475" s="6"/>
      <c r="AB475" s="21">
        <f t="shared" si="49"/>
        <v>45616</v>
      </c>
      <c r="AC475" s="6"/>
      <c r="AD475" s="14" t="s">
        <v>1515</v>
      </c>
      <c r="AE475" s="6"/>
      <c r="AF475" s="6"/>
      <c r="AG475" s="6"/>
      <c r="AH475" s="6" t="s">
        <v>1513</v>
      </c>
      <c r="AI475" s="143">
        <f t="shared" si="50"/>
        <v>381.7703839869281</v>
      </c>
      <c r="AJ475" s="143">
        <f t="shared" si="51"/>
        <v>145.0295751633987</v>
      </c>
      <c r="AK475" s="143">
        <f t="shared" si="52"/>
        <v>0</v>
      </c>
      <c r="AL475" s="20">
        <f t="shared" si="53"/>
        <v>44957</v>
      </c>
      <c r="AM475" t="e">
        <f t="shared" si="54"/>
        <v>#N/A</v>
      </c>
      <c r="AN475" t="str">
        <f t="shared" si="55"/>
        <v>KAPE-IB-113930-21-01-2023-5402.33</v>
      </c>
    </row>
    <row r="476" spans="1:40" ht="20.100000000000001" hidden="1" customHeight="1" x14ac:dyDescent="0.25">
      <c r="A476" s="14">
        <v>473</v>
      </c>
      <c r="B476" s="35">
        <v>44927</v>
      </c>
      <c r="C476" s="6" t="s">
        <v>1071</v>
      </c>
      <c r="D476" s="15">
        <v>44945</v>
      </c>
      <c r="E476" s="14" t="s">
        <v>1132</v>
      </c>
      <c r="F476" s="14" t="s">
        <v>1133</v>
      </c>
      <c r="G476" s="6">
        <v>38080</v>
      </c>
      <c r="H476" s="6" t="s">
        <v>1861</v>
      </c>
      <c r="I476" s="6"/>
      <c r="J476" s="16">
        <v>2915.11</v>
      </c>
      <c r="K476" s="14">
        <v>0.75</v>
      </c>
      <c r="L476" s="126">
        <v>0</v>
      </c>
      <c r="M476" s="126">
        <v>0</v>
      </c>
      <c r="N476" s="6" t="s">
        <v>557</v>
      </c>
      <c r="O476" s="6" t="s">
        <v>1329</v>
      </c>
      <c r="P476" s="19">
        <v>6674612</v>
      </c>
      <c r="Q476" s="6"/>
      <c r="R476" s="19">
        <v>2474760</v>
      </c>
      <c r="S476" s="6"/>
      <c r="T476" s="14">
        <v>152716549</v>
      </c>
      <c r="U476" s="21">
        <v>45675</v>
      </c>
      <c r="V476" s="6"/>
      <c r="W476" s="6"/>
      <c r="X476" s="6"/>
      <c r="Y476" s="23"/>
      <c r="Z476" s="6"/>
      <c r="AA476" s="6"/>
      <c r="AB476" s="21">
        <f t="shared" si="49"/>
        <v>45615</v>
      </c>
      <c r="AC476" s="6"/>
      <c r="AD476" s="14" t="s">
        <v>1515</v>
      </c>
      <c r="AE476" s="6"/>
      <c r="AF476" s="6"/>
      <c r="AG476" s="6"/>
      <c r="AH476" s="6" t="s">
        <v>1517</v>
      </c>
      <c r="AI476" s="143">
        <f t="shared" si="50"/>
        <v>175.27867647058824</v>
      </c>
      <c r="AJ476" s="143">
        <f t="shared" si="51"/>
        <v>64.988445378151255</v>
      </c>
      <c r="AK476" s="143">
        <f t="shared" si="52"/>
        <v>0</v>
      </c>
      <c r="AL476" s="20">
        <f t="shared" si="53"/>
        <v>44957</v>
      </c>
      <c r="AM476" t="e">
        <f t="shared" si="54"/>
        <v>#N/A</v>
      </c>
      <c r="AN476" t="str">
        <f t="shared" si="55"/>
        <v>KPPI-IB-38567-19-01-2023-2915.11</v>
      </c>
    </row>
    <row r="477" spans="1:40" ht="20.100000000000001" hidden="1" customHeight="1" x14ac:dyDescent="0.25">
      <c r="A477" s="14">
        <v>474</v>
      </c>
      <c r="B477" s="35">
        <v>44927</v>
      </c>
      <c r="C477" s="6" t="s">
        <v>1072</v>
      </c>
      <c r="D477" s="15">
        <v>44950</v>
      </c>
      <c r="E477" s="14" t="s">
        <v>1132</v>
      </c>
      <c r="F477" s="14" t="s">
        <v>1133</v>
      </c>
      <c r="G477" s="6">
        <v>202291</v>
      </c>
      <c r="H477" s="6" t="s">
        <v>1861</v>
      </c>
      <c r="I477" s="6"/>
      <c r="J477" s="16">
        <v>5201.009</v>
      </c>
      <c r="K477" s="14">
        <v>2.4542999999999999</v>
      </c>
      <c r="L477" s="126">
        <v>0</v>
      </c>
      <c r="M477" s="126">
        <v>0</v>
      </c>
      <c r="N477" s="6" t="s">
        <v>547</v>
      </c>
      <c r="O477" s="6" t="s">
        <v>547</v>
      </c>
      <c r="P477" s="19">
        <v>116536930</v>
      </c>
      <c r="Q477" s="6"/>
      <c r="R477" s="19">
        <v>21174760</v>
      </c>
      <c r="S477" s="6"/>
      <c r="T477" s="14">
        <v>152716563</v>
      </c>
      <c r="U477" s="21">
        <v>45678</v>
      </c>
      <c r="V477" s="6"/>
      <c r="W477" s="6"/>
      <c r="X477" s="6"/>
      <c r="Y477" s="23"/>
      <c r="Z477" s="6"/>
      <c r="AA477" s="6"/>
      <c r="AB477" s="21">
        <f t="shared" si="49"/>
        <v>45618</v>
      </c>
      <c r="AC477" s="6"/>
      <c r="AD477" s="14" t="s">
        <v>1515</v>
      </c>
      <c r="AE477" s="6"/>
      <c r="AF477" s="6"/>
      <c r="AG477" s="6"/>
      <c r="AH477" s="6" t="s">
        <v>547</v>
      </c>
      <c r="AI477" s="143">
        <f t="shared" si="50"/>
        <v>576.08558957145897</v>
      </c>
      <c r="AJ477" s="143">
        <f t="shared" si="51"/>
        <v>104.67475073038345</v>
      </c>
      <c r="AK477" s="143">
        <f t="shared" si="52"/>
        <v>0</v>
      </c>
      <c r="AL477" s="20">
        <f t="shared" si="53"/>
        <v>44957</v>
      </c>
      <c r="AM477" t="e">
        <f t="shared" si="54"/>
        <v>#N/A</v>
      </c>
      <c r="AN477" t="str">
        <f t="shared" si="55"/>
        <v>KAPW-IB-93598-24-01-2023-5201.009</v>
      </c>
    </row>
    <row r="478" spans="1:40" ht="20.100000000000001" hidden="1" customHeight="1" x14ac:dyDescent="0.25">
      <c r="A478" s="14">
        <v>475</v>
      </c>
      <c r="B478" s="35">
        <v>44958</v>
      </c>
      <c r="C478" s="6" t="s">
        <v>1073</v>
      </c>
      <c r="D478" s="15">
        <v>44952</v>
      </c>
      <c r="E478" s="14" t="s">
        <v>1132</v>
      </c>
      <c r="F478" s="14" t="s">
        <v>1133</v>
      </c>
      <c r="G478" s="6">
        <v>74540</v>
      </c>
      <c r="H478" s="6" t="s">
        <v>1861</v>
      </c>
      <c r="I478" s="6"/>
      <c r="J478" s="16">
        <v>5201.009</v>
      </c>
      <c r="K478" s="14">
        <v>1.9824999999999999</v>
      </c>
      <c r="L478" s="126">
        <v>0</v>
      </c>
      <c r="M478" s="126">
        <v>0</v>
      </c>
      <c r="N478" s="6" t="s">
        <v>547</v>
      </c>
      <c r="O478" s="6" t="s">
        <v>547</v>
      </c>
      <c r="P478" s="19">
        <v>34807214</v>
      </c>
      <c r="Q478" s="6"/>
      <c r="R478" s="19">
        <v>6324470</v>
      </c>
      <c r="S478" s="6"/>
      <c r="T478" s="14">
        <v>152716565</v>
      </c>
      <c r="U478" s="21">
        <v>45682</v>
      </c>
      <c r="V478" s="6"/>
      <c r="W478" s="6"/>
      <c r="X478" s="6"/>
      <c r="Y478" s="23"/>
      <c r="Z478" s="6"/>
      <c r="AA478" s="6"/>
      <c r="AB478" s="21">
        <f t="shared" si="49"/>
        <v>45622</v>
      </c>
      <c r="AC478" s="6"/>
      <c r="AD478" s="14" t="s">
        <v>1515</v>
      </c>
      <c r="AE478" s="6"/>
      <c r="AF478" s="6"/>
      <c r="AG478" s="6"/>
      <c r="AH478" s="6" t="s">
        <v>547</v>
      </c>
      <c r="AI478" s="143">
        <f t="shared" si="50"/>
        <v>466.9602092836061</v>
      </c>
      <c r="AJ478" s="143">
        <f t="shared" si="51"/>
        <v>84.846659511671589</v>
      </c>
      <c r="AK478" s="143">
        <f t="shared" si="52"/>
        <v>0</v>
      </c>
      <c r="AL478" s="20">
        <f t="shared" si="53"/>
        <v>44988</v>
      </c>
      <c r="AM478" t="e">
        <f t="shared" si="54"/>
        <v>#N/A</v>
      </c>
      <c r="AN478" t="str">
        <f t="shared" si="55"/>
        <v>KAPE-IB-116635-26-01-2023-5201.009</v>
      </c>
    </row>
    <row r="479" spans="1:40" ht="20.100000000000001" hidden="1" customHeight="1" x14ac:dyDescent="0.25">
      <c r="A479" s="14">
        <v>476</v>
      </c>
      <c r="B479" s="35">
        <v>44958</v>
      </c>
      <c r="C479" s="6" t="s">
        <v>1074</v>
      </c>
      <c r="D479" s="15">
        <v>44952</v>
      </c>
      <c r="E479" s="14" t="s">
        <v>1132</v>
      </c>
      <c r="F479" s="14" t="s">
        <v>1133</v>
      </c>
      <c r="G479" s="6">
        <v>176247</v>
      </c>
      <c r="H479" s="6" t="s">
        <v>1861</v>
      </c>
      <c r="I479" s="6"/>
      <c r="J479" s="16">
        <v>5201.009</v>
      </c>
      <c r="K479" s="14">
        <v>2.4249999999999998</v>
      </c>
      <c r="L479" s="126">
        <v>0</v>
      </c>
      <c r="M479" s="126">
        <v>0</v>
      </c>
      <c r="N479" s="6" t="s">
        <v>547</v>
      </c>
      <c r="O479" s="6" t="s">
        <v>547</v>
      </c>
      <c r="P479" s="19">
        <v>100670020</v>
      </c>
      <c r="Q479" s="6"/>
      <c r="R479" s="19">
        <v>18291742</v>
      </c>
      <c r="S479" s="6"/>
      <c r="T479" s="14">
        <v>152716566</v>
      </c>
      <c r="U479" s="21">
        <v>45682</v>
      </c>
      <c r="V479" s="6"/>
      <c r="W479" s="6"/>
      <c r="X479" s="6"/>
      <c r="Y479" s="23"/>
      <c r="Z479" s="6"/>
      <c r="AA479" s="6"/>
      <c r="AB479" s="21">
        <f t="shared" si="49"/>
        <v>45622</v>
      </c>
      <c r="AC479" s="6"/>
      <c r="AD479" s="14" t="s">
        <v>1515</v>
      </c>
      <c r="AE479" s="6"/>
      <c r="AF479" s="6"/>
      <c r="AG479" s="6"/>
      <c r="AH479" s="6" t="s">
        <v>547</v>
      </c>
      <c r="AI479" s="143">
        <f t="shared" si="50"/>
        <v>571.1871407740274</v>
      </c>
      <c r="AJ479" s="143">
        <f t="shared" si="51"/>
        <v>103.78469988141642</v>
      </c>
      <c r="AK479" s="143">
        <f t="shared" si="52"/>
        <v>0</v>
      </c>
      <c r="AL479" s="20">
        <f t="shared" si="53"/>
        <v>44988</v>
      </c>
      <c r="AM479" t="e">
        <f t="shared" si="54"/>
        <v>#N/A</v>
      </c>
      <c r="AN479" t="str">
        <f t="shared" si="55"/>
        <v>KAPE-IB-116620-26-01-2023-5201.009</v>
      </c>
    </row>
    <row r="480" spans="1:40" ht="20.100000000000001" hidden="1" customHeight="1" x14ac:dyDescent="0.25">
      <c r="A480" s="14">
        <v>477</v>
      </c>
      <c r="B480" s="35">
        <v>44958</v>
      </c>
      <c r="C480" s="6" t="s">
        <v>1075</v>
      </c>
      <c r="D480" s="15">
        <v>44956</v>
      </c>
      <c r="E480" s="14" t="s">
        <v>1132</v>
      </c>
      <c r="F480" s="14" t="s">
        <v>1133</v>
      </c>
      <c r="G480" s="6">
        <v>24480</v>
      </c>
      <c r="H480" s="6" t="s">
        <v>1861</v>
      </c>
      <c r="I480" s="6"/>
      <c r="J480" s="16">
        <v>5402.33</v>
      </c>
      <c r="K480" s="14">
        <v>1.63</v>
      </c>
      <c r="L480" s="126">
        <v>0</v>
      </c>
      <c r="M480" s="126">
        <v>0</v>
      </c>
      <c r="N480" s="6" t="s">
        <v>1324</v>
      </c>
      <c r="O480" s="6" t="s">
        <v>1476</v>
      </c>
      <c r="P480" s="19">
        <v>10418301</v>
      </c>
      <c r="Q480" s="6"/>
      <c r="R480" s="19">
        <v>3957776</v>
      </c>
      <c r="S480" s="6"/>
      <c r="T480" s="14">
        <v>152716986</v>
      </c>
      <c r="U480" s="21">
        <v>45686</v>
      </c>
      <c r="V480" s="6"/>
      <c r="W480" s="6"/>
      <c r="X480" s="6"/>
      <c r="Y480" s="23"/>
      <c r="Z480" s="6"/>
      <c r="AA480" s="6"/>
      <c r="AB480" s="21">
        <f t="shared" si="49"/>
        <v>45626</v>
      </c>
      <c r="AC480" s="6"/>
      <c r="AD480" s="14" t="s">
        <v>1515</v>
      </c>
      <c r="AE480" s="6"/>
      <c r="AF480" s="6"/>
      <c r="AG480" s="6"/>
      <c r="AH480" s="6" t="s">
        <v>1513</v>
      </c>
      <c r="AI480" s="143">
        <f t="shared" si="50"/>
        <v>425.5841911764706</v>
      </c>
      <c r="AJ480" s="143">
        <f t="shared" si="51"/>
        <v>161.67385620915033</v>
      </c>
      <c r="AK480" s="143">
        <f t="shared" si="52"/>
        <v>0</v>
      </c>
      <c r="AL480" s="20">
        <f t="shared" si="53"/>
        <v>44988</v>
      </c>
      <c r="AM480" t="e">
        <f t="shared" si="54"/>
        <v>#N/A</v>
      </c>
      <c r="AN480" t="str">
        <f t="shared" si="55"/>
        <v>KAPE-IB-120077-30-01-2023-5402.33</v>
      </c>
    </row>
    <row r="481" spans="1:40" ht="20.100000000000001" hidden="1" customHeight="1" x14ac:dyDescent="0.25">
      <c r="A481" s="14">
        <v>478</v>
      </c>
      <c r="B481" s="35">
        <v>44958</v>
      </c>
      <c r="C481" s="6" t="s">
        <v>1076</v>
      </c>
      <c r="D481" s="15">
        <v>44956</v>
      </c>
      <c r="E481" s="14" t="s">
        <v>1132</v>
      </c>
      <c r="F481" s="14" t="s">
        <v>1133</v>
      </c>
      <c r="G481" s="6">
        <v>225188</v>
      </c>
      <c r="H481" s="6" t="s">
        <v>1861</v>
      </c>
      <c r="I481" s="6"/>
      <c r="J481" s="16">
        <v>5201.009</v>
      </c>
      <c r="K481" s="14">
        <v>1.9825999999999999</v>
      </c>
      <c r="L481" s="126">
        <v>0</v>
      </c>
      <c r="M481" s="126">
        <v>0</v>
      </c>
      <c r="N481" s="6" t="s">
        <v>547</v>
      </c>
      <c r="O481" s="6" t="s">
        <v>547</v>
      </c>
      <c r="P481" s="19">
        <v>116567700</v>
      </c>
      <c r="Q481" s="6"/>
      <c r="R481" s="19">
        <v>21180351</v>
      </c>
      <c r="S481" s="6"/>
      <c r="T481" s="14">
        <v>152716572</v>
      </c>
      <c r="U481" s="21">
        <v>45686</v>
      </c>
      <c r="V481" s="6"/>
      <c r="W481" s="6"/>
      <c r="X481" s="6"/>
      <c r="Y481" s="23"/>
      <c r="Z481" s="6"/>
      <c r="AA481" s="6"/>
      <c r="AB481" s="21">
        <f t="shared" si="49"/>
        <v>45626</v>
      </c>
      <c r="AC481" s="6"/>
      <c r="AD481" s="14" t="s">
        <v>1515</v>
      </c>
      <c r="AE481" s="6"/>
      <c r="AF481" s="6"/>
      <c r="AG481" s="6"/>
      <c r="AH481" s="6" t="s">
        <v>547</v>
      </c>
      <c r="AI481" s="143">
        <f t="shared" si="50"/>
        <v>517.64614455477204</v>
      </c>
      <c r="AJ481" s="143">
        <f t="shared" si="51"/>
        <v>94.056304065936018</v>
      </c>
      <c r="AK481" s="143">
        <f t="shared" si="52"/>
        <v>0</v>
      </c>
      <c r="AL481" s="20">
        <f t="shared" si="53"/>
        <v>44988</v>
      </c>
      <c r="AM481" t="e">
        <f t="shared" si="54"/>
        <v>#N/A</v>
      </c>
      <c r="AN481" t="str">
        <f t="shared" si="55"/>
        <v>KAPE-IB-120271-30-01-2023-5201.009</v>
      </c>
    </row>
    <row r="482" spans="1:40" ht="20.100000000000001" hidden="1" customHeight="1" x14ac:dyDescent="0.25">
      <c r="A482" s="14">
        <v>479</v>
      </c>
      <c r="B482" s="35">
        <v>44958</v>
      </c>
      <c r="C482" s="6" t="s">
        <v>1077</v>
      </c>
      <c r="D482" s="15">
        <v>44959</v>
      </c>
      <c r="E482" s="14" t="s">
        <v>1132</v>
      </c>
      <c r="F482" s="14" t="s">
        <v>1133</v>
      </c>
      <c r="G482" s="6">
        <v>140</v>
      </c>
      <c r="H482" s="6" t="s">
        <v>1861</v>
      </c>
      <c r="I482" s="6"/>
      <c r="J482" s="16">
        <v>3204.16</v>
      </c>
      <c r="K482" s="14">
        <v>5.5643000000000002</v>
      </c>
      <c r="L482" s="126">
        <v>0</v>
      </c>
      <c r="M482" s="126">
        <v>0</v>
      </c>
      <c r="N482" s="6" t="s">
        <v>412</v>
      </c>
      <c r="O482" s="6" t="s">
        <v>1477</v>
      </c>
      <c r="P482" s="19">
        <v>213247</v>
      </c>
      <c r="Q482" s="6"/>
      <c r="R482" s="19">
        <v>81960</v>
      </c>
      <c r="S482" s="6"/>
      <c r="T482" s="14">
        <v>152716574</v>
      </c>
      <c r="U482" s="21">
        <v>45687</v>
      </c>
      <c r="V482" s="6"/>
      <c r="W482" s="6"/>
      <c r="X482" s="6"/>
      <c r="Y482" s="23"/>
      <c r="Z482" s="6"/>
      <c r="AA482" s="6"/>
      <c r="AB482" s="21">
        <f t="shared" si="49"/>
        <v>45627</v>
      </c>
      <c r="AC482" s="6"/>
      <c r="AD482" s="14" t="s">
        <v>1515</v>
      </c>
      <c r="AE482" s="6"/>
      <c r="AF482" s="6"/>
      <c r="AG482" s="6"/>
      <c r="AH482" s="6" t="s">
        <v>434</v>
      </c>
      <c r="AI482" s="143">
        <f t="shared" si="50"/>
        <v>1523.1928571428571</v>
      </c>
      <c r="AJ482" s="143">
        <f t="shared" si="51"/>
        <v>585.42857142857144</v>
      </c>
      <c r="AK482" s="143">
        <f t="shared" si="52"/>
        <v>0</v>
      </c>
      <c r="AL482" s="20">
        <f t="shared" si="53"/>
        <v>44988</v>
      </c>
      <c r="AM482" t="e">
        <f t="shared" si="54"/>
        <v>#N/A</v>
      </c>
      <c r="AN482" t="str">
        <f t="shared" si="55"/>
        <v>KPFI-IB-25327-02-02-2023-3204.16</v>
      </c>
    </row>
    <row r="483" spans="1:40" ht="20.100000000000001" hidden="1" customHeight="1" x14ac:dyDescent="0.25">
      <c r="A483" s="14">
        <v>480</v>
      </c>
      <c r="B483" s="35">
        <v>44958</v>
      </c>
      <c r="C483" s="6" t="s">
        <v>1078</v>
      </c>
      <c r="D483" s="15">
        <v>44963</v>
      </c>
      <c r="E483" s="14" t="s">
        <v>1132</v>
      </c>
      <c r="F483" s="14" t="s">
        <v>1133</v>
      </c>
      <c r="G483" s="6">
        <v>24480</v>
      </c>
      <c r="H483" s="6" t="s">
        <v>1861</v>
      </c>
      <c r="I483" s="6"/>
      <c r="J483" s="16">
        <v>5402.33</v>
      </c>
      <c r="K483" s="14">
        <v>1.55</v>
      </c>
      <c r="L483" s="126">
        <v>0</v>
      </c>
      <c r="M483" s="126">
        <v>0</v>
      </c>
      <c r="N483" s="6" t="s">
        <v>1324</v>
      </c>
      <c r="O483" s="6" t="s">
        <v>1478</v>
      </c>
      <c r="P483" s="19">
        <v>10522409</v>
      </c>
      <c r="Q483" s="6"/>
      <c r="R483" s="19">
        <v>3997327</v>
      </c>
      <c r="S483" s="6"/>
      <c r="T483" s="14">
        <v>152717454</v>
      </c>
      <c r="U483" s="21">
        <v>45693</v>
      </c>
      <c r="V483" s="6"/>
      <c r="W483" s="6"/>
      <c r="X483" s="6"/>
      <c r="Y483" s="23"/>
      <c r="Z483" s="6"/>
      <c r="AA483" s="6"/>
      <c r="AB483" s="21">
        <f t="shared" si="49"/>
        <v>45633</v>
      </c>
      <c r="AC483" s="6"/>
      <c r="AD483" s="14" t="s">
        <v>1515</v>
      </c>
      <c r="AE483" s="6"/>
      <c r="AF483" s="6"/>
      <c r="AG483" s="6"/>
      <c r="AH483" s="6" t="s">
        <v>1513</v>
      </c>
      <c r="AI483" s="143">
        <f t="shared" si="50"/>
        <v>429.83696895424839</v>
      </c>
      <c r="AJ483" s="143">
        <f t="shared" si="51"/>
        <v>163.28950163398693</v>
      </c>
      <c r="AK483" s="143">
        <f t="shared" si="52"/>
        <v>0</v>
      </c>
      <c r="AL483" s="20">
        <f t="shared" si="53"/>
        <v>44988</v>
      </c>
      <c r="AM483" t="e">
        <f t="shared" si="54"/>
        <v>#N/A</v>
      </c>
      <c r="AN483" t="str">
        <f t="shared" si="55"/>
        <v>KAPE-IB-124652-06-02-2023-5402.33</v>
      </c>
    </row>
    <row r="484" spans="1:40" ht="20.100000000000001" hidden="1" customHeight="1" x14ac:dyDescent="0.25">
      <c r="A484" s="14">
        <v>481</v>
      </c>
      <c r="B484" s="35">
        <v>44958</v>
      </c>
      <c r="C484" s="6" t="s">
        <v>1079</v>
      </c>
      <c r="D484" s="15">
        <v>44963</v>
      </c>
      <c r="E484" s="14" t="s">
        <v>1132</v>
      </c>
      <c r="F484" s="14" t="s">
        <v>1133</v>
      </c>
      <c r="G484" s="6">
        <v>7200</v>
      </c>
      <c r="H484" s="6" t="s">
        <v>1861</v>
      </c>
      <c r="I484" s="6"/>
      <c r="J484" s="16">
        <v>5402.33</v>
      </c>
      <c r="K484" s="14">
        <v>4.8</v>
      </c>
      <c r="L484" s="126">
        <v>0</v>
      </c>
      <c r="M484" s="126">
        <v>0</v>
      </c>
      <c r="N484" s="6" t="s">
        <v>1264</v>
      </c>
      <c r="O484" s="6" t="s">
        <v>1479</v>
      </c>
      <c r="P484" s="19">
        <v>9583978</v>
      </c>
      <c r="Q484" s="6"/>
      <c r="R484" s="19">
        <v>3640829</v>
      </c>
      <c r="S484" s="6"/>
      <c r="T484" s="14">
        <v>152717445</v>
      </c>
      <c r="U484" s="21">
        <v>45693</v>
      </c>
      <c r="V484" s="6"/>
      <c r="W484" s="6"/>
      <c r="X484" s="6"/>
      <c r="Y484" s="23"/>
      <c r="Z484" s="6"/>
      <c r="AA484" s="6"/>
      <c r="AB484" s="21">
        <f t="shared" si="49"/>
        <v>45633</v>
      </c>
      <c r="AC484" s="6"/>
      <c r="AD484" s="14" t="s">
        <v>1515</v>
      </c>
      <c r="AE484" s="6"/>
      <c r="AF484" s="6"/>
      <c r="AG484" s="6"/>
      <c r="AH484" s="6" t="s">
        <v>1513</v>
      </c>
      <c r="AI484" s="143">
        <f t="shared" si="50"/>
        <v>1331.1080555555557</v>
      </c>
      <c r="AJ484" s="143">
        <f t="shared" si="51"/>
        <v>505.67069444444445</v>
      </c>
      <c r="AK484" s="143">
        <f t="shared" si="52"/>
        <v>0</v>
      </c>
      <c r="AL484" s="20">
        <f t="shared" si="53"/>
        <v>44988</v>
      </c>
      <c r="AM484" t="e">
        <f t="shared" si="54"/>
        <v>#N/A</v>
      </c>
      <c r="AN484" t="str">
        <f t="shared" si="55"/>
        <v>KAPW-IB-100096-06-02-2023-5402.33</v>
      </c>
    </row>
    <row r="485" spans="1:40" ht="20.100000000000001" hidden="1" customHeight="1" x14ac:dyDescent="0.25">
      <c r="A485" s="14">
        <v>482</v>
      </c>
      <c r="B485" s="35">
        <v>44958</v>
      </c>
      <c r="C485" s="6" t="s">
        <v>1080</v>
      </c>
      <c r="D485" s="15">
        <v>44965</v>
      </c>
      <c r="E485" s="14" t="s">
        <v>1132</v>
      </c>
      <c r="F485" s="14" t="s">
        <v>1133</v>
      </c>
      <c r="G485" s="6">
        <v>5040</v>
      </c>
      <c r="H485" s="6" t="s">
        <v>1861</v>
      </c>
      <c r="I485" s="6"/>
      <c r="J485" s="16">
        <v>3906.9029999999998</v>
      </c>
      <c r="K485" s="14">
        <v>1.9556</v>
      </c>
      <c r="L485" s="126">
        <v>0</v>
      </c>
      <c r="M485" s="126">
        <v>0</v>
      </c>
      <c r="N485" s="6" t="s">
        <v>557</v>
      </c>
      <c r="O485" s="6" t="s">
        <v>1480</v>
      </c>
      <c r="P485" s="19">
        <v>2772483</v>
      </c>
      <c r="Q485" s="6"/>
      <c r="R485" s="19">
        <v>602047</v>
      </c>
      <c r="S485" s="6"/>
      <c r="T485" s="14">
        <v>152717456</v>
      </c>
      <c r="U485" s="21">
        <v>45692</v>
      </c>
      <c r="V485" s="6"/>
      <c r="W485" s="6"/>
      <c r="X485" s="6"/>
      <c r="Y485" s="23"/>
      <c r="Z485" s="6"/>
      <c r="AA485" s="6"/>
      <c r="AB485" s="21">
        <f t="shared" si="49"/>
        <v>45632</v>
      </c>
      <c r="AC485" s="6"/>
      <c r="AD485" s="14" t="s">
        <v>1515</v>
      </c>
      <c r="AE485" s="6"/>
      <c r="AF485" s="6"/>
      <c r="AG485" s="6"/>
      <c r="AH485" s="6" t="s">
        <v>1517</v>
      </c>
      <c r="AI485" s="143">
        <f t="shared" si="50"/>
        <v>550.0958333333333</v>
      </c>
      <c r="AJ485" s="143">
        <f t="shared" si="51"/>
        <v>119.45376984126985</v>
      </c>
      <c r="AK485" s="143">
        <f t="shared" si="52"/>
        <v>0</v>
      </c>
      <c r="AL485" s="20">
        <f t="shared" si="53"/>
        <v>44988</v>
      </c>
      <c r="AM485" t="e">
        <f t="shared" si="54"/>
        <v>#N/A</v>
      </c>
      <c r="AN485" t="str">
        <f t="shared" si="55"/>
        <v>KAPW-IB-101716-08-02-2023-3906.903</v>
      </c>
    </row>
    <row r="486" spans="1:40" ht="20.100000000000001" hidden="1" customHeight="1" x14ac:dyDescent="0.25">
      <c r="A486" s="14">
        <v>483</v>
      </c>
      <c r="B486" s="35">
        <v>44958</v>
      </c>
      <c r="C486" s="6" t="s">
        <v>1081</v>
      </c>
      <c r="D486" s="15">
        <v>44966</v>
      </c>
      <c r="E486" s="14" t="s">
        <v>1132</v>
      </c>
      <c r="F486" s="14" t="s">
        <v>1133</v>
      </c>
      <c r="G486" s="6">
        <v>203500</v>
      </c>
      <c r="H486" s="6" t="s">
        <v>1861</v>
      </c>
      <c r="I486" s="6"/>
      <c r="J486" s="16">
        <v>5201.009</v>
      </c>
      <c r="K486" s="14">
        <v>2.6896</v>
      </c>
      <c r="L486" s="126">
        <v>0</v>
      </c>
      <c r="M486" s="126">
        <v>0</v>
      </c>
      <c r="N486" s="6" t="s">
        <v>547</v>
      </c>
      <c r="O486" s="6" t="s">
        <v>547</v>
      </c>
      <c r="P486" s="19">
        <v>154491296</v>
      </c>
      <c r="Q486" s="6"/>
      <c r="R486" s="19">
        <v>28071068</v>
      </c>
      <c r="S486" s="6"/>
      <c r="T486" s="14">
        <v>152717001</v>
      </c>
      <c r="U486" s="21">
        <v>45697</v>
      </c>
      <c r="V486" s="6"/>
      <c r="W486" s="6"/>
      <c r="X486" s="6"/>
      <c r="Y486" s="23"/>
      <c r="Z486" s="6"/>
      <c r="AA486" s="6"/>
      <c r="AB486" s="21">
        <f t="shared" si="49"/>
        <v>45637</v>
      </c>
      <c r="AC486" s="6"/>
      <c r="AD486" s="14" t="s">
        <v>1515</v>
      </c>
      <c r="AE486" s="6"/>
      <c r="AF486" s="6"/>
      <c r="AG486" s="6"/>
      <c r="AH486" s="6" t="s">
        <v>547</v>
      </c>
      <c r="AI486" s="143">
        <f t="shared" si="50"/>
        <v>759.17098771498775</v>
      </c>
      <c r="AJ486" s="143">
        <f t="shared" si="51"/>
        <v>137.9413660933661</v>
      </c>
      <c r="AK486" s="143">
        <f t="shared" si="52"/>
        <v>0</v>
      </c>
      <c r="AL486" s="20">
        <f t="shared" si="53"/>
        <v>44988</v>
      </c>
      <c r="AM486" t="e">
        <f t="shared" si="54"/>
        <v>#N/A</v>
      </c>
      <c r="AN486" t="str">
        <f t="shared" si="55"/>
        <v>KAPE-IB-127848-09-02-2023-5201.009</v>
      </c>
    </row>
    <row r="487" spans="1:40" ht="20.100000000000001" hidden="1" customHeight="1" x14ac:dyDescent="0.25">
      <c r="A487" s="14">
        <v>484</v>
      </c>
      <c r="B487" s="35">
        <v>44958</v>
      </c>
      <c r="C487" s="6" t="s">
        <v>604</v>
      </c>
      <c r="D487" s="15">
        <v>44966</v>
      </c>
      <c r="E487" s="14" t="s">
        <v>1132</v>
      </c>
      <c r="F487" s="14" t="s">
        <v>1133</v>
      </c>
      <c r="G487" s="6">
        <v>758</v>
      </c>
      <c r="H487" s="6" t="s">
        <v>1861</v>
      </c>
      <c r="I487" s="6"/>
      <c r="J487" s="16">
        <v>5407.52</v>
      </c>
      <c r="K487" s="14">
        <v>8.7202999999999999</v>
      </c>
      <c r="L487" s="125">
        <v>0</v>
      </c>
      <c r="M487" s="125">
        <v>0</v>
      </c>
      <c r="N487" s="6" t="s">
        <v>1378</v>
      </c>
      <c r="O487" s="6" t="s">
        <v>605</v>
      </c>
      <c r="P487" s="19">
        <v>1865746</v>
      </c>
      <c r="Q487" s="6"/>
      <c r="R487" s="19">
        <v>691766</v>
      </c>
      <c r="S487" s="6"/>
      <c r="T487" s="14">
        <v>152717452</v>
      </c>
      <c r="U487" s="21">
        <v>45693</v>
      </c>
      <c r="V487" s="6"/>
      <c r="W487" s="6"/>
      <c r="X487" s="6"/>
      <c r="Y487" s="23"/>
      <c r="Z487" s="6"/>
      <c r="AA487" s="6"/>
      <c r="AB487" s="21">
        <f t="shared" si="49"/>
        <v>45633</v>
      </c>
      <c r="AC487" s="6"/>
      <c r="AD487" s="14" t="s">
        <v>1515</v>
      </c>
      <c r="AE487" s="6"/>
      <c r="AF487" s="6"/>
      <c r="AG487" s="6"/>
      <c r="AH487" s="6" t="s">
        <v>1516</v>
      </c>
      <c r="AI487" s="143">
        <f t="shared" si="50"/>
        <v>2461.4063324538261</v>
      </c>
      <c r="AJ487" s="143">
        <f t="shared" si="51"/>
        <v>912.62005277044852</v>
      </c>
      <c r="AK487" s="143">
        <f t="shared" si="52"/>
        <v>0</v>
      </c>
      <c r="AL487" s="20">
        <f t="shared" si="53"/>
        <v>44988</v>
      </c>
      <c r="AM487" t="e">
        <f t="shared" si="54"/>
        <v>#N/A</v>
      </c>
      <c r="AN487" t="str">
        <f t="shared" si="55"/>
        <v>KAPW-IB-102354-09-02-2023-5407.52</v>
      </c>
    </row>
    <row r="488" spans="1:40" ht="20.100000000000001" hidden="1" customHeight="1" x14ac:dyDescent="0.25">
      <c r="A488" s="14">
        <v>485</v>
      </c>
      <c r="B488" s="35">
        <v>44958</v>
      </c>
      <c r="C488" s="6" t="s">
        <v>583</v>
      </c>
      <c r="D488" s="15">
        <v>44978</v>
      </c>
      <c r="E488" s="14" t="s">
        <v>1132</v>
      </c>
      <c r="F488" s="14" t="s">
        <v>1133</v>
      </c>
      <c r="G488" s="6">
        <v>720</v>
      </c>
      <c r="H488" s="6" t="s">
        <v>1861</v>
      </c>
      <c r="I488" s="6"/>
      <c r="J488" s="16">
        <v>5210.3900000000003</v>
      </c>
      <c r="K488" s="14">
        <v>24.785299999999999</v>
      </c>
      <c r="L488" s="126">
        <v>0</v>
      </c>
      <c r="M488" s="126">
        <v>0</v>
      </c>
      <c r="N488" s="6" t="s">
        <v>532</v>
      </c>
      <c r="O488" s="6" t="s">
        <v>1481</v>
      </c>
      <c r="P488" s="19">
        <v>4793142</v>
      </c>
      <c r="Q488" s="6"/>
      <c r="R488" s="19">
        <v>1547697</v>
      </c>
      <c r="S488" s="6"/>
      <c r="T488" s="14">
        <v>152717015</v>
      </c>
      <c r="U488" s="21">
        <v>45705</v>
      </c>
      <c r="V488" s="6"/>
      <c r="W488" s="6"/>
      <c r="X488" s="6"/>
      <c r="Y488" s="23"/>
      <c r="Z488" s="6"/>
      <c r="AA488" s="6"/>
      <c r="AB488" s="21">
        <f t="shared" si="49"/>
        <v>45645</v>
      </c>
      <c r="AC488" s="6"/>
      <c r="AD488" s="14" t="s">
        <v>1515</v>
      </c>
      <c r="AE488" s="6"/>
      <c r="AF488" s="6"/>
      <c r="AG488" s="6"/>
      <c r="AH488" s="6" t="s">
        <v>1516</v>
      </c>
      <c r="AI488" s="143">
        <f t="shared" si="50"/>
        <v>6657.1416666666664</v>
      </c>
      <c r="AJ488" s="143">
        <f t="shared" si="51"/>
        <v>2149.5791666666669</v>
      </c>
      <c r="AK488" s="143">
        <f t="shared" si="52"/>
        <v>0</v>
      </c>
      <c r="AL488" s="20">
        <f t="shared" si="53"/>
        <v>44988</v>
      </c>
      <c r="AM488" t="e">
        <f t="shared" si="54"/>
        <v>#N/A</v>
      </c>
      <c r="AN488" t="str">
        <f t="shared" si="55"/>
        <v>KAPE-IB-132648-21-02-2023-5210.39</v>
      </c>
    </row>
    <row r="489" spans="1:40" ht="20.100000000000001" hidden="1" customHeight="1" x14ac:dyDescent="0.25">
      <c r="A489" s="14">
        <v>486</v>
      </c>
      <c r="B489" s="35">
        <v>44986</v>
      </c>
      <c r="C489" s="6" t="s">
        <v>1082</v>
      </c>
      <c r="D489" s="15">
        <v>44978</v>
      </c>
      <c r="E489" s="14" t="s">
        <v>1132</v>
      </c>
      <c r="F489" s="14" t="s">
        <v>1133</v>
      </c>
      <c r="G489" s="6">
        <v>1600</v>
      </c>
      <c r="H489" s="6" t="s">
        <v>1861</v>
      </c>
      <c r="I489" s="6"/>
      <c r="J489" s="16">
        <v>3204.1190000000001</v>
      </c>
      <c r="K489" s="14" t="s">
        <v>1207</v>
      </c>
      <c r="L489" s="126">
        <v>0</v>
      </c>
      <c r="M489" s="126">
        <v>0</v>
      </c>
      <c r="N489" s="6" t="s">
        <v>412</v>
      </c>
      <c r="O489" s="6" t="s">
        <v>1482</v>
      </c>
      <c r="P489" s="19">
        <v>5171016</v>
      </c>
      <c r="Q489" s="6"/>
      <c r="R489" s="19">
        <v>1669711</v>
      </c>
      <c r="S489" s="6"/>
      <c r="T489" s="14">
        <v>152717022</v>
      </c>
      <c r="U489" s="21">
        <v>45711</v>
      </c>
      <c r="V489" s="6"/>
      <c r="W489" s="6"/>
      <c r="X489" s="6"/>
      <c r="Y489" s="23"/>
      <c r="Z489" s="6"/>
      <c r="AA489" s="6"/>
      <c r="AB489" s="21">
        <f t="shared" si="49"/>
        <v>45651</v>
      </c>
      <c r="AC489" s="6"/>
      <c r="AD489" s="14" t="s">
        <v>1515</v>
      </c>
      <c r="AE489" s="6"/>
      <c r="AF489" s="6"/>
      <c r="AG489" s="6"/>
      <c r="AH489" s="6" t="s">
        <v>434</v>
      </c>
      <c r="AI489" s="143">
        <f t="shared" si="50"/>
        <v>3231.8850000000002</v>
      </c>
      <c r="AJ489" s="143">
        <f t="shared" si="51"/>
        <v>1043.569375</v>
      </c>
      <c r="AK489" s="143">
        <f t="shared" si="52"/>
        <v>0</v>
      </c>
      <c r="AL489" s="20">
        <f t="shared" si="53"/>
        <v>45016</v>
      </c>
      <c r="AM489" t="e">
        <f t="shared" si="54"/>
        <v>#N/A</v>
      </c>
      <c r="AN489" t="str">
        <f t="shared" si="55"/>
        <v>KAPW-IB-108664-24-02-2023-3204.119</v>
      </c>
    </row>
    <row r="490" spans="1:40" ht="20.100000000000001" hidden="1" customHeight="1" x14ac:dyDescent="0.25">
      <c r="A490" s="14">
        <v>487</v>
      </c>
      <c r="B490" s="35">
        <v>44986</v>
      </c>
      <c r="C490" s="6" t="s">
        <v>1083</v>
      </c>
      <c r="D490" s="15">
        <v>44978</v>
      </c>
      <c r="E490" s="14" t="s">
        <v>1132</v>
      </c>
      <c r="F490" s="14" t="s">
        <v>1133</v>
      </c>
      <c r="G490" s="6">
        <v>950</v>
      </c>
      <c r="H490" s="6" t="s">
        <v>1861</v>
      </c>
      <c r="I490" s="6"/>
      <c r="J490" s="16">
        <v>3204.1190000000001</v>
      </c>
      <c r="K490" s="14" t="s">
        <v>1208</v>
      </c>
      <c r="L490" s="126">
        <v>0</v>
      </c>
      <c r="M490" s="126">
        <v>0</v>
      </c>
      <c r="N490" s="6" t="s">
        <v>412</v>
      </c>
      <c r="O490" s="6" t="s">
        <v>1483</v>
      </c>
      <c r="P490" s="19">
        <v>3901277</v>
      </c>
      <c r="Q490" s="6"/>
      <c r="R490" s="19">
        <v>1259715</v>
      </c>
      <c r="S490" s="6"/>
      <c r="T490" s="14">
        <v>152717016</v>
      </c>
      <c r="U490" s="21">
        <v>45709</v>
      </c>
      <c r="V490" s="6"/>
      <c r="W490" s="6"/>
      <c r="X490" s="6"/>
      <c r="Y490" s="23"/>
      <c r="Z490" s="6"/>
      <c r="AA490" s="6"/>
      <c r="AB490" s="21">
        <f t="shared" si="49"/>
        <v>45649</v>
      </c>
      <c r="AC490" s="6"/>
      <c r="AD490" s="14" t="s">
        <v>1515</v>
      </c>
      <c r="AE490" s="6"/>
      <c r="AF490" s="6"/>
      <c r="AG490" s="6"/>
      <c r="AH490" s="6" t="s">
        <v>434</v>
      </c>
      <c r="AI490" s="143">
        <f t="shared" si="50"/>
        <v>4106.6073684210523</v>
      </c>
      <c r="AJ490" s="143">
        <f t="shared" si="51"/>
        <v>1326.0157894736842</v>
      </c>
      <c r="AK490" s="143">
        <f t="shared" si="52"/>
        <v>0</v>
      </c>
      <c r="AL490" s="20">
        <f t="shared" si="53"/>
        <v>45016</v>
      </c>
      <c r="AM490" t="e">
        <f t="shared" si="54"/>
        <v>#N/A</v>
      </c>
      <c r="AN490" t="str">
        <f t="shared" si="55"/>
        <v>KAPW-IB-108660-24-02-2023-3204.119</v>
      </c>
    </row>
    <row r="491" spans="1:40" ht="20.100000000000001" hidden="1" customHeight="1" x14ac:dyDescent="0.25">
      <c r="A491" s="14">
        <v>488</v>
      </c>
      <c r="B491" s="35">
        <v>44986</v>
      </c>
      <c r="C491" s="6" t="s">
        <v>1084</v>
      </c>
      <c r="D491" s="15">
        <v>44978</v>
      </c>
      <c r="E491" s="14" t="s">
        <v>1132</v>
      </c>
      <c r="F491" s="14" t="s">
        <v>1133</v>
      </c>
      <c r="G491" s="6">
        <v>2000</v>
      </c>
      <c r="H491" s="6" t="s">
        <v>1861</v>
      </c>
      <c r="I491" s="6"/>
      <c r="J491" s="16">
        <v>3204.16</v>
      </c>
      <c r="K491" s="14">
        <v>46.037500000000001</v>
      </c>
      <c r="L491" s="126">
        <v>0</v>
      </c>
      <c r="M491" s="126">
        <v>0</v>
      </c>
      <c r="N491" s="6" t="s">
        <v>412</v>
      </c>
      <c r="O491" s="6" t="s">
        <v>1424</v>
      </c>
      <c r="P491" s="19">
        <v>24641409</v>
      </c>
      <c r="Q491" s="6"/>
      <c r="R491" s="19">
        <v>9425043</v>
      </c>
      <c r="S491" s="6"/>
      <c r="T491" s="14">
        <v>152717017</v>
      </c>
      <c r="U491" s="21">
        <v>45709</v>
      </c>
      <c r="V491" s="6"/>
      <c r="W491" s="6"/>
      <c r="X491" s="6"/>
      <c r="Y491" s="23"/>
      <c r="Z491" s="6"/>
      <c r="AA491" s="6"/>
      <c r="AB491" s="21">
        <f t="shared" si="49"/>
        <v>45649</v>
      </c>
      <c r="AC491" s="6"/>
      <c r="AD491" s="14" t="s">
        <v>1515</v>
      </c>
      <c r="AE491" s="6"/>
      <c r="AF491" s="6"/>
      <c r="AG491" s="6"/>
      <c r="AH491" s="6" t="s">
        <v>434</v>
      </c>
      <c r="AI491" s="143">
        <f t="shared" si="50"/>
        <v>12320.7045</v>
      </c>
      <c r="AJ491" s="143">
        <f t="shared" si="51"/>
        <v>4712.5214999999998</v>
      </c>
      <c r="AK491" s="143">
        <f t="shared" si="52"/>
        <v>0</v>
      </c>
      <c r="AL491" s="20">
        <f t="shared" si="53"/>
        <v>45016</v>
      </c>
      <c r="AM491" t="e">
        <f t="shared" si="54"/>
        <v>#N/A</v>
      </c>
      <c r="AN491" t="str">
        <f t="shared" si="55"/>
        <v>KAPW-IB-108654-24-02-2023-3204.16</v>
      </c>
    </row>
    <row r="492" spans="1:40" ht="20.100000000000001" hidden="1" customHeight="1" x14ac:dyDescent="0.25">
      <c r="A492" s="14">
        <v>489</v>
      </c>
      <c r="B492" s="35">
        <v>44986</v>
      </c>
      <c r="C492" s="6" t="s">
        <v>1085</v>
      </c>
      <c r="D492" s="15">
        <v>44984</v>
      </c>
      <c r="E492" s="14" t="s">
        <v>1132</v>
      </c>
      <c r="F492" s="14" t="s">
        <v>1133</v>
      </c>
      <c r="G492" s="6">
        <v>8557.4</v>
      </c>
      <c r="H492" s="6" t="s">
        <v>1861</v>
      </c>
      <c r="I492" s="6"/>
      <c r="J492" s="16">
        <v>5402.33</v>
      </c>
      <c r="K492" s="14">
        <v>1.62</v>
      </c>
      <c r="L492" s="126">
        <v>0</v>
      </c>
      <c r="M492" s="126">
        <v>0</v>
      </c>
      <c r="N492" s="6" t="s">
        <v>1324</v>
      </c>
      <c r="O492" s="6" t="s">
        <v>1484</v>
      </c>
      <c r="P492" s="19">
        <v>3696623</v>
      </c>
      <c r="Q492" s="6"/>
      <c r="R492" s="19">
        <v>1445742</v>
      </c>
      <c r="S492" s="6"/>
      <c r="T492" s="14">
        <v>152718060</v>
      </c>
      <c r="U492" s="21">
        <v>45714</v>
      </c>
      <c r="V492" s="6"/>
      <c r="W492" s="6"/>
      <c r="X492" s="6"/>
      <c r="Y492" s="23"/>
      <c r="Z492" s="6"/>
      <c r="AA492" s="6"/>
      <c r="AB492" s="21">
        <f t="shared" si="49"/>
        <v>45654</v>
      </c>
      <c r="AC492" s="6"/>
      <c r="AD492" s="14" t="s">
        <v>1515</v>
      </c>
      <c r="AE492" s="6"/>
      <c r="AF492" s="6"/>
      <c r="AG492" s="6"/>
      <c r="AH492" s="6" t="s">
        <v>1513</v>
      </c>
      <c r="AI492" s="143">
        <f t="shared" si="50"/>
        <v>431.97969009278523</v>
      </c>
      <c r="AJ492" s="143">
        <f t="shared" si="51"/>
        <v>168.9464089559913</v>
      </c>
      <c r="AK492" s="143">
        <f t="shared" si="52"/>
        <v>0</v>
      </c>
      <c r="AL492" s="20">
        <f t="shared" si="53"/>
        <v>45016</v>
      </c>
      <c r="AM492" t="e">
        <f t="shared" si="54"/>
        <v>#N/A</v>
      </c>
      <c r="AN492" t="str">
        <f t="shared" si="55"/>
        <v>KAPE-IB-133908-27-02-2023-5402.33</v>
      </c>
    </row>
    <row r="493" spans="1:40" ht="20.100000000000001" hidden="1" customHeight="1" x14ac:dyDescent="0.25">
      <c r="A493" s="14">
        <v>490</v>
      </c>
      <c r="B493" s="35">
        <v>44986</v>
      </c>
      <c r="C493" s="6" t="s">
        <v>1086</v>
      </c>
      <c r="D493" s="15">
        <v>44987</v>
      </c>
      <c r="E493" s="14" t="s">
        <v>1132</v>
      </c>
      <c r="F493" s="14" t="s">
        <v>1133</v>
      </c>
      <c r="G493" s="6">
        <v>1000</v>
      </c>
      <c r="H493" s="6" t="s">
        <v>1861</v>
      </c>
      <c r="I493" s="6"/>
      <c r="J493" s="16">
        <v>3204.16</v>
      </c>
      <c r="K493" s="14">
        <v>45</v>
      </c>
      <c r="L493" s="126">
        <v>0</v>
      </c>
      <c r="M493" s="126">
        <v>0</v>
      </c>
      <c r="N493" s="6" t="s">
        <v>412</v>
      </c>
      <c r="O493" s="6" t="s">
        <v>1485</v>
      </c>
      <c r="P493" s="19">
        <v>12024684</v>
      </c>
      <c r="Q493" s="6"/>
      <c r="R493" s="19">
        <v>4599297</v>
      </c>
      <c r="S493" s="6"/>
      <c r="T493" s="14">
        <v>152717028</v>
      </c>
      <c r="U493" s="21">
        <v>45715</v>
      </c>
      <c r="V493" s="6"/>
      <c r="W493" s="6"/>
      <c r="X493" s="6"/>
      <c r="Y493" s="23"/>
      <c r="Z493" s="6"/>
      <c r="AA493" s="6"/>
      <c r="AB493" s="21">
        <f t="shared" si="49"/>
        <v>45655</v>
      </c>
      <c r="AC493" s="6"/>
      <c r="AD493" s="14" t="s">
        <v>1515</v>
      </c>
      <c r="AE493" s="6"/>
      <c r="AF493" s="6"/>
      <c r="AG493" s="6"/>
      <c r="AH493" s="6" t="s">
        <v>434</v>
      </c>
      <c r="AI493" s="143">
        <f t="shared" si="50"/>
        <v>12024.683999999999</v>
      </c>
      <c r="AJ493" s="143">
        <f t="shared" si="51"/>
        <v>4599.2969999999996</v>
      </c>
      <c r="AK493" s="143">
        <f t="shared" si="52"/>
        <v>0</v>
      </c>
      <c r="AL493" s="20">
        <f t="shared" si="53"/>
        <v>45016</v>
      </c>
      <c r="AM493" t="e">
        <f t="shared" si="54"/>
        <v>#N/A</v>
      </c>
      <c r="AN493" t="str">
        <f t="shared" si="55"/>
        <v>KAPE-IB-134719-02-03-2023-3204.16</v>
      </c>
    </row>
    <row r="494" spans="1:40" ht="20.100000000000001" hidden="1" customHeight="1" x14ac:dyDescent="0.25">
      <c r="A494" s="14">
        <v>491</v>
      </c>
      <c r="B494" s="35">
        <v>44986</v>
      </c>
      <c r="C494" s="6" t="s">
        <v>1087</v>
      </c>
      <c r="D494" s="15">
        <v>44988</v>
      </c>
      <c r="E494" s="14" t="s">
        <v>1132</v>
      </c>
      <c r="F494" s="14" t="s">
        <v>1133</v>
      </c>
      <c r="G494" s="6">
        <v>1000</v>
      </c>
      <c r="H494" s="6" t="s">
        <v>1861</v>
      </c>
      <c r="I494" s="6"/>
      <c r="J494" s="16">
        <v>3204.16</v>
      </c>
      <c r="K494" s="14">
        <v>49.4</v>
      </c>
      <c r="L494" s="126">
        <v>0</v>
      </c>
      <c r="M494" s="126">
        <v>0</v>
      </c>
      <c r="N494" s="6" t="s">
        <v>412</v>
      </c>
      <c r="O494" s="6" t="s">
        <v>1486</v>
      </c>
      <c r="P494" s="19">
        <v>13434758</v>
      </c>
      <c r="Q494" s="6"/>
      <c r="R494" s="19">
        <v>5138633</v>
      </c>
      <c r="S494" s="6"/>
      <c r="T494" s="14">
        <v>152716600</v>
      </c>
      <c r="U494" s="21">
        <v>45716</v>
      </c>
      <c r="V494" s="6"/>
      <c r="W494" s="6"/>
      <c r="X494" s="6"/>
      <c r="Y494" s="23"/>
      <c r="Z494" s="6"/>
      <c r="AA494" s="6"/>
      <c r="AB494" s="21">
        <f t="shared" si="49"/>
        <v>45656</v>
      </c>
      <c r="AC494" s="6"/>
      <c r="AD494" s="14" t="s">
        <v>1515</v>
      </c>
      <c r="AE494" s="6"/>
      <c r="AF494" s="6"/>
      <c r="AG494" s="6"/>
      <c r="AH494" s="6" t="s">
        <v>434</v>
      </c>
      <c r="AI494" s="143">
        <f t="shared" si="50"/>
        <v>13434.758</v>
      </c>
      <c r="AJ494" s="143">
        <f t="shared" si="51"/>
        <v>5138.6329999999998</v>
      </c>
      <c r="AK494" s="143">
        <f t="shared" si="52"/>
        <v>0</v>
      </c>
      <c r="AL494" s="20">
        <f t="shared" si="53"/>
        <v>45016</v>
      </c>
      <c r="AM494" t="e">
        <f t="shared" si="54"/>
        <v>#N/A</v>
      </c>
      <c r="AN494" t="str">
        <f t="shared" si="55"/>
        <v>KAPW-IB-111548-03-03-2023-3204.16</v>
      </c>
    </row>
    <row r="495" spans="1:40" ht="20.100000000000001" hidden="1" customHeight="1" x14ac:dyDescent="0.25">
      <c r="A495" s="14">
        <v>492</v>
      </c>
      <c r="B495" s="35">
        <v>44986</v>
      </c>
      <c r="C495" s="6" t="s">
        <v>606</v>
      </c>
      <c r="D495" s="15">
        <v>44987</v>
      </c>
      <c r="E495" s="14" t="s">
        <v>1132</v>
      </c>
      <c r="F495" s="14" t="s">
        <v>1133</v>
      </c>
      <c r="G495" s="6">
        <v>10400</v>
      </c>
      <c r="H495" s="6" t="s">
        <v>1861</v>
      </c>
      <c r="I495" s="6"/>
      <c r="J495" s="16">
        <v>5407.52</v>
      </c>
      <c r="K495" s="14">
        <v>5.3337000000000003</v>
      </c>
      <c r="L495" s="125">
        <v>0</v>
      </c>
      <c r="M495" s="125">
        <v>0</v>
      </c>
      <c r="N495" s="6" t="s">
        <v>1378</v>
      </c>
      <c r="O495" s="6" t="s">
        <v>607</v>
      </c>
      <c r="P495" s="19">
        <v>14822555</v>
      </c>
      <c r="Q495" s="6"/>
      <c r="R495" s="19">
        <v>5669450</v>
      </c>
      <c r="S495" s="6"/>
      <c r="T495" s="14">
        <v>152716608</v>
      </c>
      <c r="U495" s="21">
        <v>45717</v>
      </c>
      <c r="V495" s="6"/>
      <c r="W495" s="6"/>
      <c r="X495" s="6"/>
      <c r="Y495" s="23"/>
      <c r="Z495" s="6"/>
      <c r="AA495" s="6"/>
      <c r="AB495" s="21">
        <f t="shared" si="49"/>
        <v>45657</v>
      </c>
      <c r="AC495" s="6"/>
      <c r="AD495" s="14" t="s">
        <v>1515</v>
      </c>
      <c r="AE495" s="6"/>
      <c r="AF495" s="6"/>
      <c r="AG495" s="6"/>
      <c r="AH495" s="6" t="s">
        <v>1516</v>
      </c>
      <c r="AI495" s="143">
        <f t="shared" si="50"/>
        <v>1425.2456730769231</v>
      </c>
      <c r="AJ495" s="143">
        <f t="shared" si="51"/>
        <v>545.13942307692309</v>
      </c>
      <c r="AK495" s="143">
        <f t="shared" si="52"/>
        <v>0</v>
      </c>
      <c r="AL495" s="20">
        <f t="shared" si="53"/>
        <v>45016</v>
      </c>
      <c r="AM495" t="e">
        <f t="shared" si="54"/>
        <v>#N/A</v>
      </c>
      <c r="AN495" t="str">
        <f t="shared" si="55"/>
        <v>KAPS-IB-4531-02-03-2023-5407.52</v>
      </c>
    </row>
    <row r="496" spans="1:40" ht="20.100000000000001" hidden="1" customHeight="1" x14ac:dyDescent="0.25">
      <c r="A496" s="14">
        <v>493</v>
      </c>
      <c r="B496" s="35">
        <v>44986</v>
      </c>
      <c r="C496" s="6" t="s">
        <v>628</v>
      </c>
      <c r="D496" s="15">
        <v>44985</v>
      </c>
      <c r="E496" s="14" t="s">
        <v>1132</v>
      </c>
      <c r="F496" s="14" t="s">
        <v>1133</v>
      </c>
      <c r="G496" s="6">
        <v>577</v>
      </c>
      <c r="H496" s="6" t="s">
        <v>1861</v>
      </c>
      <c r="I496" s="6"/>
      <c r="J496" s="16">
        <v>5210.41</v>
      </c>
      <c r="K496" s="14">
        <v>22.795000000000002</v>
      </c>
      <c r="L496" s="126">
        <v>0</v>
      </c>
      <c r="M496" s="126">
        <v>0</v>
      </c>
      <c r="N496" s="6" t="s">
        <v>542</v>
      </c>
      <c r="O496" s="6" t="s">
        <v>629</v>
      </c>
      <c r="P496" s="19">
        <v>3691711</v>
      </c>
      <c r="Q496" s="6"/>
      <c r="R496" s="19">
        <v>1192046</v>
      </c>
      <c r="S496" s="6"/>
      <c r="T496" s="14">
        <v>152716595</v>
      </c>
      <c r="U496" s="21">
        <v>45703</v>
      </c>
      <c r="V496" s="6"/>
      <c r="W496" s="6"/>
      <c r="X496" s="6"/>
      <c r="Y496" s="23"/>
      <c r="Z496" s="6"/>
      <c r="AA496" s="6"/>
      <c r="AB496" s="21">
        <f t="shared" si="49"/>
        <v>45643</v>
      </c>
      <c r="AC496" s="6"/>
      <c r="AD496" s="14" t="s">
        <v>1515</v>
      </c>
      <c r="AE496" s="6"/>
      <c r="AF496" s="6"/>
      <c r="AG496" s="6"/>
      <c r="AH496" s="6" t="s">
        <v>1513</v>
      </c>
      <c r="AI496" s="143">
        <f t="shared" si="50"/>
        <v>6398.1126516464474</v>
      </c>
      <c r="AJ496" s="143">
        <f t="shared" si="51"/>
        <v>2065.9376083188909</v>
      </c>
      <c r="AK496" s="143">
        <f t="shared" si="52"/>
        <v>0</v>
      </c>
      <c r="AL496" s="20">
        <f t="shared" si="53"/>
        <v>45016</v>
      </c>
      <c r="AM496" t="e">
        <f t="shared" si="54"/>
        <v>#N/A</v>
      </c>
      <c r="AN496" t="str">
        <f t="shared" si="55"/>
        <v>KPAF-IB-34893-28-02-2023-5210.41</v>
      </c>
    </row>
    <row r="497" spans="1:40" ht="20.100000000000001" hidden="1" customHeight="1" x14ac:dyDescent="0.25">
      <c r="A497" s="14">
        <v>494</v>
      </c>
      <c r="B497" s="35">
        <v>44986</v>
      </c>
      <c r="C497" s="6" t="s">
        <v>1088</v>
      </c>
      <c r="D497" s="15">
        <v>44993</v>
      </c>
      <c r="E497" s="14" t="s">
        <v>1132</v>
      </c>
      <c r="F497" s="14" t="s">
        <v>1133</v>
      </c>
      <c r="G497" s="6">
        <v>301510</v>
      </c>
      <c r="H497" s="6" t="s">
        <v>1861</v>
      </c>
      <c r="I497" s="6"/>
      <c r="J497" s="16">
        <v>5201.009</v>
      </c>
      <c r="K497" s="14">
        <v>2.6896</v>
      </c>
      <c r="L497" s="126">
        <v>0</v>
      </c>
      <c r="M497" s="126">
        <v>0</v>
      </c>
      <c r="N497" s="6" t="s">
        <v>547</v>
      </c>
      <c r="O497" s="6" t="s">
        <v>547</v>
      </c>
      <c r="P497" s="19">
        <v>230179868</v>
      </c>
      <c r="Q497" s="6"/>
      <c r="R497" s="19">
        <v>44148498</v>
      </c>
      <c r="S497" s="6"/>
      <c r="T497" s="14">
        <v>152716602</v>
      </c>
      <c r="U497" s="21">
        <v>45723</v>
      </c>
      <c r="V497" s="6"/>
      <c r="W497" s="6"/>
      <c r="X497" s="6"/>
      <c r="Y497" s="23"/>
      <c r="Z497" s="6"/>
      <c r="AA497" s="6"/>
      <c r="AB497" s="21">
        <f t="shared" si="49"/>
        <v>45663</v>
      </c>
      <c r="AC497" s="6"/>
      <c r="AD497" s="14" t="s">
        <v>1515</v>
      </c>
      <c r="AE497" s="6"/>
      <c r="AF497" s="6"/>
      <c r="AG497" s="6"/>
      <c r="AH497" s="6" t="s">
        <v>547</v>
      </c>
      <c r="AI497" s="143">
        <f t="shared" si="50"/>
        <v>763.42366090676921</v>
      </c>
      <c r="AJ497" s="143">
        <f t="shared" si="51"/>
        <v>146.42465589864349</v>
      </c>
      <c r="AK497" s="143">
        <f t="shared" si="52"/>
        <v>0</v>
      </c>
      <c r="AL497" s="20">
        <f t="shared" si="53"/>
        <v>45016</v>
      </c>
      <c r="AM497" t="e">
        <f t="shared" si="54"/>
        <v>#N/A</v>
      </c>
      <c r="AN497" t="str">
        <f t="shared" si="55"/>
        <v>KAPS-IB-6074-08-03-2023-5201.009</v>
      </c>
    </row>
    <row r="498" spans="1:40" ht="20.100000000000001" hidden="1" customHeight="1" x14ac:dyDescent="0.25">
      <c r="A498" s="14">
        <v>495</v>
      </c>
      <c r="B498" s="35">
        <v>44986</v>
      </c>
      <c r="C498" s="6" t="s">
        <v>1089</v>
      </c>
      <c r="D498" s="15">
        <v>44991</v>
      </c>
      <c r="E498" s="14" t="s">
        <v>1132</v>
      </c>
      <c r="F498" s="14" t="s">
        <v>1133</v>
      </c>
      <c r="G498" s="6">
        <v>183540</v>
      </c>
      <c r="H498" s="6" t="s">
        <v>1861</v>
      </c>
      <c r="I498" s="6"/>
      <c r="J498" s="16">
        <v>5503.201</v>
      </c>
      <c r="K498" s="14">
        <v>1</v>
      </c>
      <c r="L498" s="126">
        <v>0</v>
      </c>
      <c r="M498" s="126">
        <v>0</v>
      </c>
      <c r="N498" s="6" t="s">
        <v>1221</v>
      </c>
      <c r="O498" s="6" t="s">
        <v>1221</v>
      </c>
      <c r="P498" s="19">
        <v>53472646</v>
      </c>
      <c r="Q498" s="6"/>
      <c r="R498" s="19">
        <v>14717063</v>
      </c>
      <c r="S498" s="6"/>
      <c r="T498" s="14">
        <v>152716603</v>
      </c>
      <c r="U498" s="21">
        <v>45722</v>
      </c>
      <c r="V498" s="6"/>
      <c r="W498" s="6"/>
      <c r="X498" s="6"/>
      <c r="Y498" s="23"/>
      <c r="Z498" s="6"/>
      <c r="AA498" s="6"/>
      <c r="AB498" s="21">
        <f t="shared" si="49"/>
        <v>45662</v>
      </c>
      <c r="AC498" s="6"/>
      <c r="AD498" s="14" t="s">
        <v>1515</v>
      </c>
      <c r="AE498" s="6"/>
      <c r="AF498" s="6"/>
      <c r="AG498" s="6"/>
      <c r="AH498" s="6" t="s">
        <v>1221</v>
      </c>
      <c r="AI498" s="143">
        <f t="shared" si="50"/>
        <v>291.34055791653043</v>
      </c>
      <c r="AJ498" s="143">
        <f t="shared" si="51"/>
        <v>80.184499291707525</v>
      </c>
      <c r="AK498" s="143">
        <f t="shared" si="52"/>
        <v>0</v>
      </c>
      <c r="AL498" s="20">
        <f t="shared" si="53"/>
        <v>45016</v>
      </c>
      <c r="AM498" t="e">
        <f t="shared" si="54"/>
        <v>#N/A</v>
      </c>
      <c r="AN498" t="str">
        <f t="shared" si="55"/>
        <v>KAPS-IB-5460-06-03-2023-5503.201</v>
      </c>
    </row>
    <row r="499" spans="1:40" ht="20.100000000000001" hidden="1" customHeight="1" x14ac:dyDescent="0.25">
      <c r="A499" s="14">
        <v>496</v>
      </c>
      <c r="B499" s="35">
        <v>44986</v>
      </c>
      <c r="C499" s="6" t="s">
        <v>1090</v>
      </c>
      <c r="D499" s="15">
        <v>44995</v>
      </c>
      <c r="E499" s="14" t="s">
        <v>1132</v>
      </c>
      <c r="F499" s="14" t="s">
        <v>1133</v>
      </c>
      <c r="G499" s="6">
        <v>40000</v>
      </c>
      <c r="H499" s="6" t="s">
        <v>1861</v>
      </c>
      <c r="I499" s="6"/>
      <c r="J499" s="16">
        <v>3402.4189999999999</v>
      </c>
      <c r="K499" s="14">
        <v>1.8</v>
      </c>
      <c r="L499" s="126">
        <v>0</v>
      </c>
      <c r="M499" s="126">
        <v>0</v>
      </c>
      <c r="N499" s="6" t="s">
        <v>557</v>
      </c>
      <c r="O499" s="6" t="s">
        <v>1487</v>
      </c>
      <c r="P499" s="19">
        <v>20524820</v>
      </c>
      <c r="Q499" s="6"/>
      <c r="R499" s="19">
        <v>10136798</v>
      </c>
      <c r="S499" s="6"/>
      <c r="T499" s="14">
        <v>152716610</v>
      </c>
      <c r="U499" s="21">
        <v>45726</v>
      </c>
      <c r="V499" s="6"/>
      <c r="W499" s="6"/>
      <c r="X499" s="6"/>
      <c r="Y499" s="23"/>
      <c r="Z499" s="6"/>
      <c r="AA499" s="6"/>
      <c r="AB499" s="21">
        <f t="shared" si="49"/>
        <v>45666</v>
      </c>
      <c r="AC499" s="6"/>
      <c r="AD499" s="14" t="s">
        <v>1515</v>
      </c>
      <c r="AE499" s="6"/>
      <c r="AF499" s="6"/>
      <c r="AG499" s="6"/>
      <c r="AH499" s="6" t="s">
        <v>1517</v>
      </c>
      <c r="AI499" s="143">
        <f t="shared" si="50"/>
        <v>513.12049999999999</v>
      </c>
      <c r="AJ499" s="143">
        <f t="shared" si="51"/>
        <v>253.41995</v>
      </c>
      <c r="AK499" s="143">
        <f t="shared" si="52"/>
        <v>0</v>
      </c>
      <c r="AL499" s="20">
        <f t="shared" si="53"/>
        <v>45016</v>
      </c>
      <c r="AM499" t="e">
        <f t="shared" si="54"/>
        <v>#N/A</v>
      </c>
      <c r="AN499" t="str">
        <f t="shared" si="55"/>
        <v>KAPS-IB-6595-10-03-2023-3402.419</v>
      </c>
    </row>
    <row r="500" spans="1:40" ht="20.100000000000001" hidden="1" customHeight="1" x14ac:dyDescent="0.25">
      <c r="A500" s="14">
        <v>497</v>
      </c>
      <c r="B500" s="35">
        <v>44986</v>
      </c>
      <c r="C500" s="6" t="s">
        <v>1091</v>
      </c>
      <c r="D500" s="15">
        <v>45005</v>
      </c>
      <c r="E500" s="14" t="s">
        <v>1132</v>
      </c>
      <c r="F500" s="14" t="s">
        <v>1133</v>
      </c>
      <c r="G500" s="6">
        <v>3850</v>
      </c>
      <c r="H500" s="6" t="s">
        <v>1861</v>
      </c>
      <c r="I500" s="6"/>
      <c r="J500" s="16" t="s">
        <v>1209</v>
      </c>
      <c r="K500" s="14" t="s">
        <v>1210</v>
      </c>
      <c r="L500" s="126">
        <v>0</v>
      </c>
      <c r="M500" s="126">
        <v>0</v>
      </c>
      <c r="N500" s="6" t="s">
        <v>412</v>
      </c>
      <c r="O500" s="6" t="s">
        <v>1488</v>
      </c>
      <c r="P500" s="19">
        <v>9403151</v>
      </c>
      <c r="Q500" s="6"/>
      <c r="R500" s="19">
        <v>3160653</v>
      </c>
      <c r="S500" s="6"/>
      <c r="T500" s="14">
        <v>152716624</v>
      </c>
      <c r="U500" s="21">
        <v>45733</v>
      </c>
      <c r="V500" s="6"/>
      <c r="W500" s="6"/>
      <c r="X500" s="6"/>
      <c r="Y500" s="23"/>
      <c r="Z500" s="6"/>
      <c r="AA500" s="6"/>
      <c r="AB500" s="21">
        <f t="shared" si="49"/>
        <v>45673</v>
      </c>
      <c r="AC500" s="6"/>
      <c r="AD500" s="14" t="s">
        <v>1515</v>
      </c>
      <c r="AE500" s="6"/>
      <c r="AF500" s="6"/>
      <c r="AG500" s="6"/>
      <c r="AH500" s="6" t="s">
        <v>434</v>
      </c>
      <c r="AI500" s="143">
        <f t="shared" si="50"/>
        <v>2442.3768831168832</v>
      </c>
      <c r="AJ500" s="143">
        <f t="shared" si="51"/>
        <v>820.94883116883113</v>
      </c>
      <c r="AK500" s="143">
        <f t="shared" si="52"/>
        <v>0</v>
      </c>
      <c r="AL500" s="20">
        <f t="shared" si="53"/>
        <v>45016</v>
      </c>
      <c r="AM500" t="e">
        <f t="shared" si="54"/>
        <v>#N/A</v>
      </c>
      <c r="AN500" t="str">
        <f t="shared" si="55"/>
        <v>KAPS-IB-9008-20-03-2023-3204.1190 / 3204.1600</v>
      </c>
    </row>
    <row r="501" spans="1:40" ht="20.100000000000001" hidden="1" customHeight="1" x14ac:dyDescent="0.25">
      <c r="A501" s="14">
        <v>498</v>
      </c>
      <c r="B501" s="35">
        <v>44986</v>
      </c>
      <c r="C501" s="6" t="s">
        <v>1092</v>
      </c>
      <c r="D501" s="15">
        <v>45000</v>
      </c>
      <c r="E501" s="14" t="s">
        <v>1132</v>
      </c>
      <c r="F501" s="14" t="s">
        <v>1133</v>
      </c>
      <c r="G501" s="6">
        <v>209760</v>
      </c>
      <c r="H501" s="6" t="s">
        <v>1861</v>
      </c>
      <c r="I501" s="6"/>
      <c r="J501" s="16">
        <v>5503.201</v>
      </c>
      <c r="K501" s="14">
        <v>1</v>
      </c>
      <c r="L501" s="126">
        <v>0</v>
      </c>
      <c r="M501" s="126">
        <v>0</v>
      </c>
      <c r="N501" s="6" t="s">
        <v>1221</v>
      </c>
      <c r="O501" s="6" t="s">
        <v>1221</v>
      </c>
      <c r="P501" s="19">
        <v>60362679</v>
      </c>
      <c r="Q501" s="6"/>
      <c r="R501" s="19">
        <v>16613379</v>
      </c>
      <c r="S501" s="6"/>
      <c r="T501" s="14">
        <v>152716615</v>
      </c>
      <c r="U501" s="21">
        <v>45731</v>
      </c>
      <c r="V501" s="6"/>
      <c r="W501" s="6"/>
      <c r="X501" s="6"/>
      <c r="Y501" s="23"/>
      <c r="Z501" s="6"/>
      <c r="AA501" s="6"/>
      <c r="AB501" s="21">
        <f t="shared" si="49"/>
        <v>45671</v>
      </c>
      <c r="AC501" s="6"/>
      <c r="AD501" s="14" t="s">
        <v>1515</v>
      </c>
      <c r="AE501" s="6"/>
      <c r="AF501" s="6"/>
      <c r="AG501" s="6"/>
      <c r="AH501" s="6" t="s">
        <v>1221</v>
      </c>
      <c r="AI501" s="143">
        <f t="shared" si="50"/>
        <v>287.77020881006865</v>
      </c>
      <c r="AJ501" s="143">
        <f t="shared" si="51"/>
        <v>79.201844965675051</v>
      </c>
      <c r="AK501" s="143">
        <f t="shared" si="52"/>
        <v>0</v>
      </c>
      <c r="AL501" s="20">
        <f t="shared" si="53"/>
        <v>45016</v>
      </c>
      <c r="AM501" t="e">
        <f t="shared" si="54"/>
        <v>#N/A</v>
      </c>
      <c r="AN501" t="str">
        <f t="shared" si="55"/>
        <v>KAPE-IB-136853-15-03-2023-5503.201</v>
      </c>
    </row>
    <row r="502" spans="1:40" ht="20.100000000000001" hidden="1" customHeight="1" x14ac:dyDescent="0.25">
      <c r="A502" s="14">
        <v>499</v>
      </c>
      <c r="B502" s="35">
        <v>44986</v>
      </c>
      <c r="C502" s="6" t="s">
        <v>1093</v>
      </c>
      <c r="D502" s="15">
        <v>44985</v>
      </c>
      <c r="E502" s="14" t="s">
        <v>1132</v>
      </c>
      <c r="F502" s="14" t="s">
        <v>1133</v>
      </c>
      <c r="G502" s="6">
        <v>19300</v>
      </c>
      <c r="H502" s="6" t="s">
        <v>1861</v>
      </c>
      <c r="I502" s="6"/>
      <c r="J502" s="16" t="s">
        <v>1211</v>
      </c>
      <c r="K502" s="14" t="s">
        <v>1212</v>
      </c>
      <c r="L502" s="126">
        <v>0</v>
      </c>
      <c r="M502" s="126">
        <v>0</v>
      </c>
      <c r="N502" s="6" t="s">
        <v>557</v>
      </c>
      <c r="O502" s="6" t="s">
        <v>1489</v>
      </c>
      <c r="P502" s="19">
        <v>14417154</v>
      </c>
      <c r="Q502" s="6"/>
      <c r="R502" s="19">
        <v>4818597</v>
      </c>
      <c r="S502" s="6"/>
      <c r="T502" s="14">
        <v>152717025</v>
      </c>
      <c r="U502" s="21">
        <v>45715</v>
      </c>
      <c r="V502" s="6"/>
      <c r="W502" s="6"/>
      <c r="X502" s="6"/>
      <c r="Y502" s="23"/>
      <c r="Z502" s="6"/>
      <c r="AA502" s="6"/>
      <c r="AB502" s="21">
        <f t="shared" si="49"/>
        <v>45655</v>
      </c>
      <c r="AC502" s="6"/>
      <c r="AD502" s="14" t="s">
        <v>1515</v>
      </c>
      <c r="AE502" s="6"/>
      <c r="AF502" s="6"/>
      <c r="AG502" s="6"/>
      <c r="AH502" s="6" t="s">
        <v>1517</v>
      </c>
      <c r="AI502" s="143">
        <f t="shared" si="50"/>
        <v>747.00279792746119</v>
      </c>
      <c r="AJ502" s="143">
        <f t="shared" si="51"/>
        <v>249.6682383419689</v>
      </c>
      <c r="AK502" s="143">
        <f t="shared" si="52"/>
        <v>0</v>
      </c>
      <c r="AL502" s="20">
        <f t="shared" si="53"/>
        <v>45016</v>
      </c>
      <c r="AM502" t="e">
        <f t="shared" si="54"/>
        <v>#N/A</v>
      </c>
      <c r="AN502" t="str">
        <f t="shared" si="55"/>
        <v>KAPS-IB-3675-28-02-2023-3906.9090 / 3809.9190</v>
      </c>
    </row>
    <row r="503" spans="1:40" ht="20.100000000000001" hidden="1" customHeight="1" x14ac:dyDescent="0.25">
      <c r="A503" s="14">
        <v>500</v>
      </c>
      <c r="B503" s="35">
        <v>44986</v>
      </c>
      <c r="C503" s="6" t="s">
        <v>608</v>
      </c>
      <c r="D503" s="15">
        <v>45000</v>
      </c>
      <c r="E503" s="14" t="s">
        <v>1132</v>
      </c>
      <c r="F503" s="14" t="s">
        <v>1133</v>
      </c>
      <c r="G503" s="6">
        <v>650</v>
      </c>
      <c r="H503" s="6" t="s">
        <v>1861</v>
      </c>
      <c r="I503" s="6"/>
      <c r="J503" s="16">
        <v>5407.52</v>
      </c>
      <c r="K503" s="14">
        <v>6.7976999999999999</v>
      </c>
      <c r="L503" s="125">
        <v>0</v>
      </c>
      <c r="M503" s="125">
        <v>0</v>
      </c>
      <c r="N503" s="6" t="s">
        <v>1378</v>
      </c>
      <c r="O503" s="6" t="s">
        <v>609</v>
      </c>
      <c r="P503" s="19">
        <v>1271514</v>
      </c>
      <c r="Q503" s="6"/>
      <c r="R503" s="19">
        <v>486338</v>
      </c>
      <c r="S503" s="6"/>
      <c r="T503" s="14">
        <v>152716617</v>
      </c>
      <c r="U503" s="21">
        <v>45723</v>
      </c>
      <c r="V503" s="6"/>
      <c r="W503" s="6"/>
      <c r="X503" s="6"/>
      <c r="Y503" s="23"/>
      <c r="Z503" s="6"/>
      <c r="AA503" s="6"/>
      <c r="AB503" s="21">
        <f t="shared" si="49"/>
        <v>45663</v>
      </c>
      <c r="AC503" s="6"/>
      <c r="AD503" s="14" t="s">
        <v>1515</v>
      </c>
      <c r="AE503" s="6"/>
      <c r="AF503" s="6"/>
      <c r="AG503" s="6"/>
      <c r="AH503" s="6" t="s">
        <v>1516</v>
      </c>
      <c r="AI503" s="143">
        <f t="shared" si="50"/>
        <v>1956.1753846153847</v>
      </c>
      <c r="AJ503" s="143">
        <f t="shared" si="51"/>
        <v>748.21230769230772</v>
      </c>
      <c r="AK503" s="143">
        <f t="shared" si="52"/>
        <v>0</v>
      </c>
      <c r="AL503" s="20">
        <f t="shared" si="53"/>
        <v>45016</v>
      </c>
      <c r="AM503" t="e">
        <f t="shared" si="54"/>
        <v>#N/A</v>
      </c>
      <c r="AN503" t="str">
        <f t="shared" si="55"/>
        <v>KPAF-IB-37027-15-03-2023-5407.52</v>
      </c>
    </row>
    <row r="504" spans="1:40" ht="20.100000000000001" hidden="1" customHeight="1" x14ac:dyDescent="0.25">
      <c r="A504" s="14">
        <v>501</v>
      </c>
      <c r="B504" s="35">
        <v>44986</v>
      </c>
      <c r="C504" s="6" t="s">
        <v>584</v>
      </c>
      <c r="D504" s="15">
        <v>45007</v>
      </c>
      <c r="E504" s="14" t="s">
        <v>1132</v>
      </c>
      <c r="F504" s="14" t="s">
        <v>1133</v>
      </c>
      <c r="G504" s="6">
        <v>414</v>
      </c>
      <c r="H504" s="6" t="s">
        <v>1861</v>
      </c>
      <c r="I504" s="6"/>
      <c r="J504" s="16">
        <v>5407.52</v>
      </c>
      <c r="K504" s="14">
        <v>12.0305</v>
      </c>
      <c r="L504" s="126">
        <v>0</v>
      </c>
      <c r="M504" s="126">
        <v>0</v>
      </c>
      <c r="N504" s="6" t="s">
        <v>532</v>
      </c>
      <c r="O504" s="6" t="s">
        <v>585</v>
      </c>
      <c r="P504" s="19">
        <v>1445470</v>
      </c>
      <c r="Q504" s="6"/>
      <c r="R504" s="19">
        <v>552875</v>
      </c>
      <c r="S504" s="6"/>
      <c r="T504" s="14">
        <v>152716625</v>
      </c>
      <c r="U504" s="21">
        <v>45736</v>
      </c>
      <c r="V504" s="6"/>
      <c r="W504" s="6"/>
      <c r="X504" s="6"/>
      <c r="Y504" s="23"/>
      <c r="Z504" s="6"/>
      <c r="AA504" s="6"/>
      <c r="AB504" s="21">
        <f t="shared" si="49"/>
        <v>45676</v>
      </c>
      <c r="AC504" s="6"/>
      <c r="AD504" s="14" t="s">
        <v>1515</v>
      </c>
      <c r="AE504" s="6"/>
      <c r="AF504" s="6"/>
      <c r="AG504" s="6"/>
      <c r="AH504" s="6" t="s">
        <v>1516</v>
      </c>
      <c r="AI504" s="143">
        <f t="shared" si="50"/>
        <v>3491.4734299516908</v>
      </c>
      <c r="AJ504" s="143">
        <f t="shared" si="51"/>
        <v>1335.4468599033817</v>
      </c>
      <c r="AK504" s="143">
        <f t="shared" si="52"/>
        <v>0</v>
      </c>
      <c r="AL504" s="20">
        <f t="shared" si="53"/>
        <v>45016</v>
      </c>
      <c r="AM504" t="e">
        <f t="shared" si="54"/>
        <v>#N/A</v>
      </c>
      <c r="AN504" t="str">
        <f t="shared" si="55"/>
        <v>KPAF-IB-38071-22-03-2023-5407.52</v>
      </c>
    </row>
    <row r="505" spans="1:40" ht="20.100000000000001" hidden="1" customHeight="1" x14ac:dyDescent="0.25">
      <c r="A505" s="14">
        <v>502</v>
      </c>
      <c r="B505" s="35">
        <v>45017</v>
      </c>
      <c r="C505" s="6" t="s">
        <v>1094</v>
      </c>
      <c r="D505" s="15">
        <v>45010</v>
      </c>
      <c r="E505" s="14" t="s">
        <v>1132</v>
      </c>
      <c r="F505" s="14" t="s">
        <v>1133</v>
      </c>
      <c r="G505" s="6">
        <v>18000</v>
      </c>
      <c r="H505" s="6" t="s">
        <v>1861</v>
      </c>
      <c r="I505" s="6"/>
      <c r="J505" s="16">
        <v>3905.3</v>
      </c>
      <c r="K505" s="14">
        <v>2.15</v>
      </c>
      <c r="L505" s="126">
        <v>0</v>
      </c>
      <c r="M505" s="126">
        <v>0</v>
      </c>
      <c r="N505" s="6" t="s">
        <v>557</v>
      </c>
      <c r="O505" s="6" t="s">
        <v>1490</v>
      </c>
      <c r="P505" s="19">
        <v>11225532</v>
      </c>
      <c r="Q505" s="6"/>
      <c r="R505" s="19">
        <v>2153057</v>
      </c>
      <c r="S505" s="6"/>
      <c r="T505" s="14">
        <v>152716630</v>
      </c>
      <c r="U505" s="21">
        <v>45740</v>
      </c>
      <c r="V505" s="6"/>
      <c r="W505" s="6"/>
      <c r="X505" s="6"/>
      <c r="Y505" s="23"/>
      <c r="Z505" s="6"/>
      <c r="AA505" s="6"/>
      <c r="AB505" s="21">
        <f t="shared" si="49"/>
        <v>45680</v>
      </c>
      <c r="AC505" s="6"/>
      <c r="AD505" s="14" t="s">
        <v>1515</v>
      </c>
      <c r="AE505" s="6"/>
      <c r="AF505" s="6"/>
      <c r="AG505" s="6"/>
      <c r="AH505" s="6" t="s">
        <v>1517</v>
      </c>
      <c r="AI505" s="143">
        <f t="shared" si="50"/>
        <v>623.64066666666668</v>
      </c>
      <c r="AJ505" s="143">
        <f t="shared" si="51"/>
        <v>119.61427777777777</v>
      </c>
      <c r="AK505" s="143">
        <f t="shared" si="52"/>
        <v>0</v>
      </c>
      <c r="AL505" s="20">
        <f t="shared" si="53"/>
        <v>45047</v>
      </c>
      <c r="AM505" t="e">
        <f t="shared" si="54"/>
        <v>#N/A</v>
      </c>
      <c r="AN505" t="str">
        <f t="shared" si="55"/>
        <v>KAPE-IB-138483-25-03-2023-3905.3</v>
      </c>
    </row>
    <row r="506" spans="1:40" ht="20.100000000000001" hidden="1" customHeight="1" x14ac:dyDescent="0.25">
      <c r="A506" s="14">
        <v>503</v>
      </c>
      <c r="B506" s="35">
        <v>45017</v>
      </c>
      <c r="C506" s="6" t="s">
        <v>23</v>
      </c>
      <c r="D506" s="15">
        <v>45012</v>
      </c>
      <c r="E506" s="14" t="s">
        <v>1132</v>
      </c>
      <c r="F506" s="14" t="s">
        <v>1133</v>
      </c>
      <c r="G506" s="6">
        <v>209760</v>
      </c>
      <c r="H506" s="6" t="s">
        <v>1861</v>
      </c>
      <c r="I506" s="6"/>
      <c r="J506" s="16">
        <v>5503.201</v>
      </c>
      <c r="K506" s="14">
        <v>1</v>
      </c>
      <c r="L506" s="126">
        <v>0</v>
      </c>
      <c r="M506" s="126">
        <v>0</v>
      </c>
      <c r="N506" s="6" t="s">
        <v>1221</v>
      </c>
      <c r="O506" s="6" t="s">
        <v>1221</v>
      </c>
      <c r="P506" s="19">
        <v>60844126</v>
      </c>
      <c r="Q506" s="6"/>
      <c r="R506" s="19">
        <v>16745886</v>
      </c>
      <c r="S506" s="6"/>
      <c r="T506" s="14">
        <v>152716629</v>
      </c>
      <c r="U506" s="21">
        <v>45740</v>
      </c>
      <c r="V506" s="6"/>
      <c r="W506" s="6"/>
      <c r="X506" s="6"/>
      <c r="Y506" s="23"/>
      <c r="Z506" s="6"/>
      <c r="AA506" s="6"/>
      <c r="AB506" s="21">
        <f t="shared" si="49"/>
        <v>45680</v>
      </c>
      <c r="AC506" s="6"/>
      <c r="AD506" s="14" t="s">
        <v>1515</v>
      </c>
      <c r="AE506" s="6"/>
      <c r="AF506" s="6"/>
      <c r="AG506" s="6"/>
      <c r="AH506" s="6" t="s">
        <v>1221</v>
      </c>
      <c r="AI506" s="143">
        <f t="shared" si="50"/>
        <v>290.06543668954998</v>
      </c>
      <c r="AJ506" s="143">
        <f t="shared" si="51"/>
        <v>79.833552631578954</v>
      </c>
      <c r="AK506" s="143">
        <f t="shared" si="52"/>
        <v>0</v>
      </c>
      <c r="AL506" s="20">
        <f t="shared" si="53"/>
        <v>45047</v>
      </c>
      <c r="AM506" t="e">
        <f t="shared" si="54"/>
        <v>#N/A</v>
      </c>
      <c r="AN506" t="str">
        <f t="shared" si="55"/>
        <v>KAPE-IB-138782-27-03-2023-5503.201</v>
      </c>
    </row>
    <row r="507" spans="1:40" ht="20.100000000000001" hidden="1" customHeight="1" x14ac:dyDescent="0.25">
      <c r="A507" s="14">
        <v>504</v>
      </c>
      <c r="B507" s="35">
        <v>45017</v>
      </c>
      <c r="C507" s="6" t="s">
        <v>1095</v>
      </c>
      <c r="D507" s="15">
        <v>45015</v>
      </c>
      <c r="E507" s="14" t="s">
        <v>1132</v>
      </c>
      <c r="F507" s="14" t="s">
        <v>1133</v>
      </c>
      <c r="G507" s="6">
        <v>38080</v>
      </c>
      <c r="H507" s="6" t="s">
        <v>1861</v>
      </c>
      <c r="I507" s="6"/>
      <c r="J507" s="16">
        <v>2915.11</v>
      </c>
      <c r="K507" s="14">
        <v>0.7</v>
      </c>
      <c r="L507" s="126">
        <v>0</v>
      </c>
      <c r="M507" s="126">
        <v>0</v>
      </c>
      <c r="N507" s="6" t="s">
        <v>557</v>
      </c>
      <c r="O507" s="6" t="s">
        <v>1329</v>
      </c>
      <c r="P507" s="19">
        <v>7721108</v>
      </c>
      <c r="Q507" s="6"/>
      <c r="R507" s="19">
        <v>2953231</v>
      </c>
      <c r="S507" s="6"/>
      <c r="T507" s="14">
        <v>152716639</v>
      </c>
      <c r="U507" s="21">
        <v>45745</v>
      </c>
      <c r="V507" s="6"/>
      <c r="W507" s="6"/>
      <c r="X507" s="6"/>
      <c r="Y507" s="23"/>
      <c r="Z507" s="6"/>
      <c r="AA507" s="6"/>
      <c r="AB507" s="21">
        <f t="shared" si="49"/>
        <v>45685</v>
      </c>
      <c r="AC507" s="6"/>
      <c r="AD507" s="14" t="s">
        <v>1515</v>
      </c>
      <c r="AE507" s="6"/>
      <c r="AF507" s="6"/>
      <c r="AG507" s="6"/>
      <c r="AH507" s="6" t="s">
        <v>1517</v>
      </c>
      <c r="AI507" s="143">
        <f t="shared" si="50"/>
        <v>202.76018907563025</v>
      </c>
      <c r="AJ507" s="143">
        <f t="shared" si="51"/>
        <v>77.55333508403362</v>
      </c>
      <c r="AK507" s="143">
        <f t="shared" si="52"/>
        <v>0</v>
      </c>
      <c r="AL507" s="20">
        <f t="shared" si="53"/>
        <v>45047</v>
      </c>
      <c r="AM507" t="e">
        <f t="shared" si="54"/>
        <v>#N/A</v>
      </c>
      <c r="AN507" t="str">
        <f t="shared" si="55"/>
        <v>KPPI-IB-50645-30-03-2023-2915.11</v>
      </c>
    </row>
    <row r="508" spans="1:40" ht="20.100000000000001" hidden="1" customHeight="1" x14ac:dyDescent="0.25">
      <c r="A508" s="14">
        <v>505</v>
      </c>
      <c r="B508" s="35">
        <v>45017</v>
      </c>
      <c r="C508" s="6" t="s">
        <v>1096</v>
      </c>
      <c r="D508" s="15">
        <v>45019</v>
      </c>
      <c r="E508" s="14" t="s">
        <v>1132</v>
      </c>
      <c r="F508" s="14" t="s">
        <v>1133</v>
      </c>
      <c r="G508" s="6">
        <v>242640</v>
      </c>
      <c r="H508" s="6" t="s">
        <v>1861</v>
      </c>
      <c r="I508" s="6"/>
      <c r="J508" s="16">
        <v>5201.009</v>
      </c>
      <c r="K508" s="14">
        <v>2.6455000000000002</v>
      </c>
      <c r="L508" s="126">
        <v>0</v>
      </c>
      <c r="M508" s="126">
        <v>0</v>
      </c>
      <c r="N508" s="6" t="s">
        <v>547</v>
      </c>
      <c r="O508" s="6" t="s">
        <v>547</v>
      </c>
      <c r="P508" s="19">
        <v>186030496</v>
      </c>
      <c r="Q508" s="6"/>
      <c r="R508" s="19">
        <v>35680649</v>
      </c>
      <c r="S508" s="6"/>
      <c r="T508" s="14">
        <v>152716651</v>
      </c>
      <c r="U508" s="21">
        <v>45748</v>
      </c>
      <c r="V508" s="6"/>
      <c r="W508" s="6"/>
      <c r="X508" s="6"/>
      <c r="Y508" s="23"/>
      <c r="Z508" s="6"/>
      <c r="AA508" s="6"/>
      <c r="AB508" s="21">
        <f t="shared" si="49"/>
        <v>45688</v>
      </c>
      <c r="AC508" s="6"/>
      <c r="AD508" s="14" t="s">
        <v>1515</v>
      </c>
      <c r="AE508" s="6"/>
      <c r="AF508" s="6"/>
      <c r="AG508" s="6"/>
      <c r="AH508" s="6" t="s">
        <v>547</v>
      </c>
      <c r="AI508" s="143">
        <f t="shared" si="50"/>
        <v>766.69343883943293</v>
      </c>
      <c r="AJ508" s="143">
        <f t="shared" si="51"/>
        <v>147.05180102209033</v>
      </c>
      <c r="AK508" s="143">
        <f t="shared" si="52"/>
        <v>0</v>
      </c>
      <c r="AL508" s="20">
        <f t="shared" si="53"/>
        <v>45047</v>
      </c>
      <c r="AM508" t="e">
        <f t="shared" si="54"/>
        <v>#N/A</v>
      </c>
      <c r="AN508" t="str">
        <f t="shared" si="55"/>
        <v>KAPS-IB-11803-03-04-2023-5201.009</v>
      </c>
    </row>
    <row r="509" spans="1:40" ht="20.100000000000001" hidden="1" customHeight="1" x14ac:dyDescent="0.25">
      <c r="A509" s="14">
        <v>506</v>
      </c>
      <c r="B509" s="35">
        <v>45017</v>
      </c>
      <c r="C509" s="6" t="s">
        <v>586</v>
      </c>
      <c r="D509" s="15">
        <v>45016</v>
      </c>
      <c r="E509" s="14" t="s">
        <v>1132</v>
      </c>
      <c r="F509" s="14" t="s">
        <v>1133</v>
      </c>
      <c r="G509" s="6">
        <v>497</v>
      </c>
      <c r="H509" s="6" t="s">
        <v>1861</v>
      </c>
      <c r="I509" s="6"/>
      <c r="J509" s="16">
        <v>5210.29</v>
      </c>
      <c r="K509" s="14">
        <v>7.0640000000000001</v>
      </c>
      <c r="L509" s="126">
        <v>0</v>
      </c>
      <c r="M509" s="126">
        <v>0</v>
      </c>
      <c r="N509" s="6" t="s">
        <v>532</v>
      </c>
      <c r="O509" s="6" t="s">
        <v>587</v>
      </c>
      <c r="P509" s="19">
        <v>1018543</v>
      </c>
      <c r="Q509" s="6"/>
      <c r="R509" s="19">
        <v>328886</v>
      </c>
      <c r="S509" s="6"/>
      <c r="T509" s="14">
        <v>152716650</v>
      </c>
      <c r="U509" s="21">
        <v>45746</v>
      </c>
      <c r="V509" s="6"/>
      <c r="W509" s="6"/>
      <c r="X509" s="6"/>
      <c r="Y509" s="23"/>
      <c r="Z509" s="6"/>
      <c r="AA509" s="6"/>
      <c r="AB509" s="21">
        <f t="shared" si="49"/>
        <v>45686</v>
      </c>
      <c r="AC509" s="6"/>
      <c r="AD509" s="14" t="s">
        <v>1515</v>
      </c>
      <c r="AE509" s="6"/>
      <c r="AF509" s="6"/>
      <c r="AG509" s="6"/>
      <c r="AH509" s="6" t="s">
        <v>1516</v>
      </c>
      <c r="AI509" s="143">
        <f t="shared" si="50"/>
        <v>2049.3822937625755</v>
      </c>
      <c r="AJ509" s="143">
        <f t="shared" si="51"/>
        <v>661.74245472837026</v>
      </c>
      <c r="AK509" s="143">
        <f t="shared" si="52"/>
        <v>0</v>
      </c>
      <c r="AL509" s="20">
        <f t="shared" si="53"/>
        <v>45047</v>
      </c>
      <c r="AM509" t="e">
        <f t="shared" si="54"/>
        <v>#N/A</v>
      </c>
      <c r="AN509" t="str">
        <f t="shared" si="55"/>
        <v>KAPW-IB-119999-31-03-2023-5210.29</v>
      </c>
    </row>
    <row r="510" spans="1:40" ht="20.100000000000001" hidden="1" customHeight="1" x14ac:dyDescent="0.25">
      <c r="A510" s="14">
        <v>507</v>
      </c>
      <c r="B510" s="35">
        <v>45017</v>
      </c>
      <c r="C510" s="6" t="s">
        <v>1097</v>
      </c>
      <c r="D510" s="15">
        <v>45016</v>
      </c>
      <c r="E510" s="14" t="s">
        <v>1132</v>
      </c>
      <c r="F510" s="14" t="s">
        <v>1133</v>
      </c>
      <c r="G510" s="6">
        <v>3500</v>
      </c>
      <c r="H510" s="6" t="s">
        <v>1861</v>
      </c>
      <c r="I510" s="6"/>
      <c r="J510" s="16">
        <v>3204.16</v>
      </c>
      <c r="K510" s="14">
        <v>5.0999999999999996</v>
      </c>
      <c r="L510" s="126">
        <v>0</v>
      </c>
      <c r="M510" s="126">
        <v>0</v>
      </c>
      <c r="N510" s="6" t="s">
        <v>412</v>
      </c>
      <c r="O510" s="6" t="s">
        <v>1414</v>
      </c>
      <c r="P510" s="19">
        <v>5178578</v>
      </c>
      <c r="Q510" s="6"/>
      <c r="R510" s="19">
        <v>1980743</v>
      </c>
      <c r="S510" s="6"/>
      <c r="T510" s="14">
        <v>152716649</v>
      </c>
      <c r="U510" s="21">
        <v>45745</v>
      </c>
      <c r="V510" s="6"/>
      <c r="W510" s="6"/>
      <c r="X510" s="6"/>
      <c r="Y510" s="23"/>
      <c r="Z510" s="6"/>
      <c r="AA510" s="6"/>
      <c r="AB510" s="21">
        <f t="shared" si="49"/>
        <v>45685</v>
      </c>
      <c r="AC510" s="6"/>
      <c r="AD510" s="14" t="s">
        <v>1515</v>
      </c>
      <c r="AE510" s="6"/>
      <c r="AF510" s="6"/>
      <c r="AG510" s="6"/>
      <c r="AH510" s="6" t="s">
        <v>434</v>
      </c>
      <c r="AI510" s="143">
        <f t="shared" si="50"/>
        <v>1479.5937142857142</v>
      </c>
      <c r="AJ510" s="143">
        <f t="shared" si="51"/>
        <v>565.92657142857138</v>
      </c>
      <c r="AK510" s="143">
        <f t="shared" si="52"/>
        <v>0</v>
      </c>
      <c r="AL510" s="20">
        <f t="shared" si="53"/>
        <v>45047</v>
      </c>
      <c r="AM510" t="e">
        <f t="shared" si="54"/>
        <v>#N/A</v>
      </c>
      <c r="AN510" t="str">
        <f t="shared" si="55"/>
        <v>KAPW-IB-119882-31-03-2023-3204.16</v>
      </c>
    </row>
    <row r="511" spans="1:40" ht="20.100000000000001" hidden="1" customHeight="1" x14ac:dyDescent="0.25">
      <c r="A511" s="14">
        <v>508</v>
      </c>
      <c r="B511" s="35">
        <v>45017</v>
      </c>
      <c r="C511" s="6" t="s">
        <v>1098</v>
      </c>
      <c r="D511" s="15">
        <v>45020</v>
      </c>
      <c r="E511" s="14" t="s">
        <v>1132</v>
      </c>
      <c r="F511" s="14" t="s">
        <v>1133</v>
      </c>
      <c r="G511" s="6">
        <v>2000</v>
      </c>
      <c r="H511" s="6" t="s">
        <v>1861</v>
      </c>
      <c r="I511" s="6"/>
      <c r="J511" s="16">
        <v>3204.16</v>
      </c>
      <c r="K511" s="14">
        <v>33</v>
      </c>
      <c r="L511" s="126">
        <v>0</v>
      </c>
      <c r="M511" s="126">
        <v>0</v>
      </c>
      <c r="N511" s="6" t="s">
        <v>412</v>
      </c>
      <c r="O511" s="6" t="s">
        <v>1491</v>
      </c>
      <c r="P511" s="19">
        <v>19134220</v>
      </c>
      <c r="Q511" s="6"/>
      <c r="R511" s="19">
        <v>7318609</v>
      </c>
      <c r="S511" s="6"/>
      <c r="T511" s="14">
        <v>152716654</v>
      </c>
      <c r="U511" s="21">
        <v>45751</v>
      </c>
      <c r="V511" s="6"/>
      <c r="W511" s="6"/>
      <c r="X511" s="6"/>
      <c r="Y511" s="23"/>
      <c r="Z511" s="6"/>
      <c r="AA511" s="6"/>
      <c r="AB511" s="21">
        <f t="shared" si="49"/>
        <v>45691</v>
      </c>
      <c r="AC511" s="6"/>
      <c r="AD511" s="14" t="s">
        <v>1515</v>
      </c>
      <c r="AE511" s="6"/>
      <c r="AF511" s="6"/>
      <c r="AG511" s="6"/>
      <c r="AH511" s="6" t="s">
        <v>434</v>
      </c>
      <c r="AI511" s="143">
        <f t="shared" si="50"/>
        <v>9567.11</v>
      </c>
      <c r="AJ511" s="143">
        <f t="shared" si="51"/>
        <v>3659.3045000000002</v>
      </c>
      <c r="AK511" s="143">
        <f t="shared" si="52"/>
        <v>0</v>
      </c>
      <c r="AL511" s="20">
        <f t="shared" si="53"/>
        <v>45047</v>
      </c>
      <c r="AM511" t="e">
        <f t="shared" si="54"/>
        <v>#N/A</v>
      </c>
      <c r="AN511" t="str">
        <f t="shared" si="55"/>
        <v>KAPW-IB-120896-04-04-2023-3204.16</v>
      </c>
    </row>
    <row r="512" spans="1:40" ht="20.100000000000001" hidden="1" customHeight="1" x14ac:dyDescent="0.25">
      <c r="A512" s="14">
        <v>509</v>
      </c>
      <c r="B512" s="35">
        <v>45017</v>
      </c>
      <c r="C512" s="6" t="s">
        <v>1099</v>
      </c>
      <c r="D512" s="15">
        <v>45028</v>
      </c>
      <c r="E512" s="14" t="s">
        <v>1132</v>
      </c>
      <c r="F512" s="14" t="s">
        <v>1133</v>
      </c>
      <c r="G512" s="6">
        <v>24480</v>
      </c>
      <c r="H512" s="6" t="s">
        <v>1861</v>
      </c>
      <c r="I512" s="6"/>
      <c r="J512" s="16">
        <v>5402.33</v>
      </c>
      <c r="K512" s="14">
        <v>1.55</v>
      </c>
      <c r="L512" s="126">
        <v>0</v>
      </c>
      <c r="M512" s="126">
        <v>0</v>
      </c>
      <c r="N512" s="6" t="s">
        <v>1324</v>
      </c>
      <c r="O512" s="6" t="s">
        <v>1492</v>
      </c>
      <c r="P512" s="19">
        <v>11126234</v>
      </c>
      <c r="Q512" s="6"/>
      <c r="R512" s="19">
        <v>4351448</v>
      </c>
      <c r="S512" s="6"/>
      <c r="T512" s="14">
        <v>152716695</v>
      </c>
      <c r="U512" s="21">
        <v>45758</v>
      </c>
      <c r="V512" s="6"/>
      <c r="W512" s="6"/>
      <c r="X512" s="6"/>
      <c r="Y512" s="23"/>
      <c r="Z512" s="6"/>
      <c r="AA512" s="6"/>
      <c r="AB512" s="21">
        <f t="shared" si="49"/>
        <v>45698</v>
      </c>
      <c r="AC512" s="6"/>
      <c r="AD512" s="14" t="s">
        <v>1515</v>
      </c>
      <c r="AE512" s="6"/>
      <c r="AF512" s="6"/>
      <c r="AG512" s="6"/>
      <c r="AH512" s="6" t="s">
        <v>1513</v>
      </c>
      <c r="AI512" s="143">
        <f t="shared" si="50"/>
        <v>454.50302287581701</v>
      </c>
      <c r="AJ512" s="143">
        <f t="shared" si="51"/>
        <v>177.75522875816995</v>
      </c>
      <c r="AK512" s="143">
        <f t="shared" si="52"/>
        <v>0</v>
      </c>
      <c r="AL512" s="20">
        <f t="shared" si="53"/>
        <v>45047</v>
      </c>
      <c r="AM512" t="e">
        <f t="shared" si="54"/>
        <v>#N/A</v>
      </c>
      <c r="AN512" t="str">
        <f t="shared" si="55"/>
        <v>KAPS-IB-14376-12-04-2023-5402.33</v>
      </c>
    </row>
    <row r="513" spans="1:40" ht="20.100000000000001" hidden="1" customHeight="1" x14ac:dyDescent="0.25">
      <c r="A513" s="14">
        <v>510</v>
      </c>
      <c r="B513" s="35">
        <v>45017</v>
      </c>
      <c r="C513" s="6" t="s">
        <v>1100</v>
      </c>
      <c r="D513" s="15">
        <v>45019</v>
      </c>
      <c r="E513" s="14" t="s">
        <v>1132</v>
      </c>
      <c r="F513" s="14" t="s">
        <v>1133</v>
      </c>
      <c r="G513" s="6">
        <v>24480</v>
      </c>
      <c r="H513" s="6" t="s">
        <v>1861</v>
      </c>
      <c r="I513" s="6"/>
      <c r="J513" s="16">
        <v>5402.33</v>
      </c>
      <c r="K513" s="14">
        <v>1.55</v>
      </c>
      <c r="L513" s="126">
        <v>0</v>
      </c>
      <c r="M513" s="126">
        <v>0</v>
      </c>
      <c r="N513" s="6" t="s">
        <v>1324</v>
      </c>
      <c r="O513" s="6" t="s">
        <v>1493</v>
      </c>
      <c r="P513" s="19">
        <v>10996566</v>
      </c>
      <c r="Q513" s="6"/>
      <c r="R513" s="19">
        <v>4300735</v>
      </c>
      <c r="S513" s="6"/>
      <c r="T513" s="14">
        <v>152716653</v>
      </c>
      <c r="U513" s="21">
        <v>45751</v>
      </c>
      <c r="V513" s="6"/>
      <c r="W513" s="6"/>
      <c r="X513" s="6"/>
      <c r="Y513" s="23"/>
      <c r="Z513" s="6"/>
      <c r="AA513" s="6"/>
      <c r="AB513" s="21">
        <f t="shared" si="49"/>
        <v>45691</v>
      </c>
      <c r="AC513" s="6"/>
      <c r="AD513" s="14" t="s">
        <v>1515</v>
      </c>
      <c r="AE513" s="6"/>
      <c r="AF513" s="6"/>
      <c r="AG513" s="6"/>
      <c r="AH513" s="6" t="s">
        <v>1513</v>
      </c>
      <c r="AI513" s="143">
        <f t="shared" si="50"/>
        <v>449.20612745098038</v>
      </c>
      <c r="AJ513" s="143">
        <f t="shared" si="51"/>
        <v>175.68361928104576</v>
      </c>
      <c r="AK513" s="143">
        <f t="shared" si="52"/>
        <v>0</v>
      </c>
      <c r="AL513" s="20">
        <f t="shared" si="53"/>
        <v>45047</v>
      </c>
      <c r="AM513" t="e">
        <f t="shared" si="54"/>
        <v>#N/A</v>
      </c>
      <c r="AN513" t="str">
        <f t="shared" si="55"/>
        <v>KAPS-IB-11991-03-04-2023-5402.33</v>
      </c>
    </row>
    <row r="514" spans="1:40" ht="20.100000000000001" hidden="1" customHeight="1" x14ac:dyDescent="0.25">
      <c r="A514" s="14">
        <v>511</v>
      </c>
      <c r="B514" s="35">
        <v>45017</v>
      </c>
      <c r="C514" s="6" t="s">
        <v>610</v>
      </c>
      <c r="D514" s="15">
        <v>45026</v>
      </c>
      <c r="E514" s="14" t="s">
        <v>1132</v>
      </c>
      <c r="F514" s="14" t="s">
        <v>1133</v>
      </c>
      <c r="G514" s="6">
        <v>4960</v>
      </c>
      <c r="H514" s="6" t="s">
        <v>1861</v>
      </c>
      <c r="I514" s="6"/>
      <c r="J514" s="16">
        <v>5407.52</v>
      </c>
      <c r="K514" s="14" t="s">
        <v>612</v>
      </c>
      <c r="L514" s="125">
        <v>0</v>
      </c>
      <c r="M514" s="125">
        <v>0</v>
      </c>
      <c r="N514" s="6" t="s">
        <v>1378</v>
      </c>
      <c r="O514" s="6" t="s">
        <v>611</v>
      </c>
      <c r="P514" s="19">
        <v>12808177</v>
      </c>
      <c r="Q514" s="6"/>
      <c r="R514" s="19">
        <v>4898976</v>
      </c>
      <c r="S514" s="6"/>
      <c r="T514" s="14">
        <v>152716687</v>
      </c>
      <c r="U514" s="21">
        <v>45753</v>
      </c>
      <c r="V514" s="6"/>
      <c r="W514" s="6"/>
      <c r="X514" s="6"/>
      <c r="Y514" s="23"/>
      <c r="Z514" s="6"/>
      <c r="AA514" s="6"/>
      <c r="AB514" s="21">
        <f t="shared" si="49"/>
        <v>45693</v>
      </c>
      <c r="AC514" s="6"/>
      <c r="AD514" s="14" t="s">
        <v>1515</v>
      </c>
      <c r="AE514" s="6"/>
      <c r="AF514" s="6"/>
      <c r="AG514" s="6"/>
      <c r="AH514" s="6" t="s">
        <v>1516</v>
      </c>
      <c r="AI514" s="143">
        <f t="shared" si="50"/>
        <v>2582.2937499999998</v>
      </c>
      <c r="AJ514" s="143">
        <f t="shared" si="51"/>
        <v>987.69677419354844</v>
      </c>
      <c r="AK514" s="143">
        <f t="shared" si="52"/>
        <v>0</v>
      </c>
      <c r="AL514" s="20">
        <f t="shared" si="53"/>
        <v>45047</v>
      </c>
      <c r="AM514" t="e">
        <f t="shared" si="54"/>
        <v>#N/A</v>
      </c>
      <c r="AN514" t="str">
        <f t="shared" si="55"/>
        <v>KAPW-IB-123024-10-04-2023-5407.52</v>
      </c>
    </row>
    <row r="515" spans="1:40" ht="20.100000000000001" hidden="1" customHeight="1" x14ac:dyDescent="0.25">
      <c r="A515" s="14">
        <v>512</v>
      </c>
      <c r="B515" s="35">
        <v>45017</v>
      </c>
      <c r="C515" s="6" t="s">
        <v>1101</v>
      </c>
      <c r="D515" s="15">
        <v>45026</v>
      </c>
      <c r="E515" s="14" t="s">
        <v>1132</v>
      </c>
      <c r="F515" s="14" t="s">
        <v>1133</v>
      </c>
      <c r="G515" s="6">
        <v>205</v>
      </c>
      <c r="H515" s="6" t="s">
        <v>1861</v>
      </c>
      <c r="I515" s="6"/>
      <c r="J515" s="16" t="s">
        <v>1213</v>
      </c>
      <c r="K515" s="14" t="s">
        <v>1214</v>
      </c>
      <c r="L515" s="126">
        <v>0</v>
      </c>
      <c r="M515" s="126">
        <v>0</v>
      </c>
      <c r="N515" s="6" t="s">
        <v>412</v>
      </c>
      <c r="O515" s="6" t="s">
        <v>1494</v>
      </c>
      <c r="P515" s="19">
        <v>841059</v>
      </c>
      <c r="Q515" s="6"/>
      <c r="R515" s="19">
        <v>309561</v>
      </c>
      <c r="S515" s="6"/>
      <c r="T515" s="14">
        <v>15716662</v>
      </c>
      <c r="U515" s="21">
        <v>45751</v>
      </c>
      <c r="V515" s="6"/>
      <c r="W515" s="6"/>
      <c r="X515" s="6"/>
      <c r="Y515" s="23"/>
      <c r="Z515" s="6"/>
      <c r="AA515" s="6"/>
      <c r="AB515" s="21">
        <f t="shared" si="49"/>
        <v>45691</v>
      </c>
      <c r="AC515" s="6"/>
      <c r="AD515" s="14" t="s">
        <v>1515</v>
      </c>
      <c r="AE515" s="6"/>
      <c r="AF515" s="6"/>
      <c r="AG515" s="6"/>
      <c r="AH515" s="6" t="s">
        <v>434</v>
      </c>
      <c r="AI515" s="143">
        <f t="shared" si="50"/>
        <v>4102.7268292682929</v>
      </c>
      <c r="AJ515" s="143">
        <f t="shared" si="51"/>
        <v>1510.0536585365853</v>
      </c>
      <c r="AK515" s="143">
        <f t="shared" si="52"/>
        <v>0</v>
      </c>
      <c r="AL515" s="20">
        <f t="shared" si="53"/>
        <v>45047</v>
      </c>
      <c r="AM515" t="e">
        <f t="shared" si="54"/>
        <v>#N/A</v>
      </c>
      <c r="AN515" t="str">
        <f t="shared" si="55"/>
        <v>KAPW-IB-123040-10-04-2023-3204.1600 / 3204.1190</v>
      </c>
    </row>
    <row r="516" spans="1:40" ht="20.100000000000001" hidden="1" customHeight="1" x14ac:dyDescent="0.25">
      <c r="A516" s="14">
        <v>513</v>
      </c>
      <c r="B516" s="35">
        <v>45017</v>
      </c>
      <c r="C516" s="6" t="s">
        <v>1102</v>
      </c>
      <c r="D516" s="15">
        <v>45032</v>
      </c>
      <c r="E516" s="14" t="s">
        <v>1132</v>
      </c>
      <c r="F516" s="14" t="s">
        <v>1133</v>
      </c>
      <c r="G516" s="6">
        <v>250200</v>
      </c>
      <c r="H516" s="6" t="s">
        <v>1861</v>
      </c>
      <c r="I516" s="6"/>
      <c r="J516" s="16">
        <v>5201.009</v>
      </c>
      <c r="K516" s="14">
        <v>2.6455000000000002</v>
      </c>
      <c r="L516" s="126">
        <v>0</v>
      </c>
      <c r="M516" s="126">
        <v>0</v>
      </c>
      <c r="N516" s="6" t="s">
        <v>547</v>
      </c>
      <c r="O516" s="6" t="s">
        <v>547</v>
      </c>
      <c r="P516" s="19">
        <v>192636949</v>
      </c>
      <c r="Q516" s="6"/>
      <c r="R516" s="19">
        <v>36947767</v>
      </c>
      <c r="S516" s="6"/>
      <c r="T516" s="14">
        <v>152716696</v>
      </c>
      <c r="U516" s="21">
        <v>45763</v>
      </c>
      <c r="V516" s="6"/>
      <c r="W516" s="6"/>
      <c r="X516" s="6"/>
      <c r="Y516" s="23"/>
      <c r="Z516" s="6"/>
      <c r="AA516" s="6"/>
      <c r="AB516" s="21">
        <f t="shared" ref="AB516:AB571" si="56">U516-60</f>
        <v>45703</v>
      </c>
      <c r="AC516" s="6"/>
      <c r="AD516" s="14" t="s">
        <v>1515</v>
      </c>
      <c r="AE516" s="6"/>
      <c r="AF516" s="6"/>
      <c r="AG516" s="6"/>
      <c r="AH516" s="6" t="s">
        <v>547</v>
      </c>
      <c r="AI516" s="143">
        <f t="shared" ref="AI516:AI579" si="57">P516/G516</f>
        <v>769.93185051958437</v>
      </c>
      <c r="AJ516" s="143">
        <f t="shared" ref="AJ516:AJ579" si="58">R516/G516</f>
        <v>147.67292965627499</v>
      </c>
      <c r="AK516" s="143">
        <f t="shared" ref="AK516:AK579" si="59">L516*AJ516</f>
        <v>0</v>
      </c>
      <c r="AL516" s="20">
        <f t="shared" ref="AL516:AL579" si="60">IF(B516&lt;&gt;"",IF(E516="Packing Material",B516+5,B516+30),"")</f>
        <v>45047</v>
      </c>
      <c r="AM516" t="e">
        <f t="shared" ref="AM516:AM579" si="61">VLOOKUP(C516,$C$2446:$C$2553,1,0)</f>
        <v>#N/A</v>
      </c>
      <c r="AN516" t="str">
        <f t="shared" si="55"/>
        <v>KAPS-IB-15484-16-04-2023-5201.009</v>
      </c>
    </row>
    <row r="517" spans="1:40" ht="20.100000000000001" hidden="1" customHeight="1" x14ac:dyDescent="0.25">
      <c r="A517" s="14">
        <v>514</v>
      </c>
      <c r="B517" s="35">
        <v>45017</v>
      </c>
      <c r="C517" s="6" t="s">
        <v>555</v>
      </c>
      <c r="D517" s="15">
        <v>45013</v>
      </c>
      <c r="E517" s="14" t="s">
        <v>1132</v>
      </c>
      <c r="F517" s="14" t="s">
        <v>1133</v>
      </c>
      <c r="G517" s="6">
        <v>5500000</v>
      </c>
      <c r="H517" s="6" t="s">
        <v>1861</v>
      </c>
      <c r="I517" s="6"/>
      <c r="J517" s="16">
        <v>2701.12</v>
      </c>
      <c r="K517" s="14">
        <v>0.1305</v>
      </c>
      <c r="L517" s="126">
        <v>0</v>
      </c>
      <c r="M517" s="126">
        <v>0</v>
      </c>
      <c r="N517" s="6" t="s">
        <v>554</v>
      </c>
      <c r="O517" s="6" t="s">
        <v>1241</v>
      </c>
      <c r="P517" s="19">
        <v>205792421</v>
      </c>
      <c r="Q517" s="6"/>
      <c r="R517" s="19">
        <v>46828889</v>
      </c>
      <c r="S517" s="6"/>
      <c r="T517" s="14">
        <v>152716644</v>
      </c>
      <c r="U517" s="21">
        <v>45745</v>
      </c>
      <c r="V517" s="6"/>
      <c r="W517" s="6"/>
      <c r="X517" s="6"/>
      <c r="Y517" s="23"/>
      <c r="Z517" s="6"/>
      <c r="AA517" s="6"/>
      <c r="AB517" s="21">
        <f t="shared" si="56"/>
        <v>45685</v>
      </c>
      <c r="AC517" s="6"/>
      <c r="AD517" s="14" t="s">
        <v>1515</v>
      </c>
      <c r="AE517" s="6"/>
      <c r="AF517" s="6"/>
      <c r="AG517" s="6"/>
      <c r="AH517" s="6" t="s">
        <v>1517</v>
      </c>
      <c r="AI517" s="143">
        <f t="shared" si="57"/>
        <v>37.416803818181819</v>
      </c>
      <c r="AJ517" s="143">
        <f t="shared" si="58"/>
        <v>8.5143434545454539</v>
      </c>
      <c r="AK517" s="143">
        <f t="shared" si="59"/>
        <v>0</v>
      </c>
      <c r="AL517" s="20">
        <f t="shared" si="60"/>
        <v>45047</v>
      </c>
      <c r="AM517" t="e">
        <f t="shared" si="61"/>
        <v>#N/A</v>
      </c>
      <c r="AN517" t="str">
        <f t="shared" ref="AN517:AN580" si="62">C517&amp;"-"&amp;J517</f>
        <v>PQIB-IB-16708-28-03-2023-2701.12</v>
      </c>
    </row>
    <row r="518" spans="1:40" ht="20.100000000000001" hidden="1" customHeight="1" x14ac:dyDescent="0.25">
      <c r="A518" s="14">
        <v>515</v>
      </c>
      <c r="B518" s="35">
        <v>45047</v>
      </c>
      <c r="C518" s="6" t="s">
        <v>28</v>
      </c>
      <c r="D518" s="15">
        <v>45042</v>
      </c>
      <c r="E518" s="14" t="s">
        <v>563</v>
      </c>
      <c r="F518" s="14" t="s">
        <v>1133</v>
      </c>
      <c r="G518" s="6">
        <v>14500</v>
      </c>
      <c r="H518" s="6" t="s">
        <v>1861</v>
      </c>
      <c r="I518" s="6"/>
      <c r="J518" s="16">
        <v>4007.009</v>
      </c>
      <c r="K518" s="14">
        <v>2.6472000000000002</v>
      </c>
      <c r="L518" s="126">
        <v>0</v>
      </c>
      <c r="M518" s="126">
        <v>0</v>
      </c>
      <c r="N518" s="6" t="s">
        <v>563</v>
      </c>
      <c r="O518" s="6" t="s">
        <v>493</v>
      </c>
      <c r="P518" s="19">
        <v>11132030</v>
      </c>
      <c r="Q518" s="6"/>
      <c r="R518" s="19">
        <v>4257868</v>
      </c>
      <c r="S518" s="6"/>
      <c r="T518" s="14">
        <v>152716714</v>
      </c>
      <c r="U518" s="21">
        <v>45767</v>
      </c>
      <c r="V518" s="6"/>
      <c r="W518" s="6"/>
      <c r="X518" s="6"/>
      <c r="Y518" s="23"/>
      <c r="Z518" s="6"/>
      <c r="AA518" s="6"/>
      <c r="AB518" s="21">
        <f t="shared" si="56"/>
        <v>45707</v>
      </c>
      <c r="AC518" s="6"/>
      <c r="AD518" s="14" t="s">
        <v>1515</v>
      </c>
      <c r="AE518" s="6"/>
      <c r="AF518" s="6"/>
      <c r="AG518" s="6"/>
      <c r="AH518" s="6" t="s">
        <v>563</v>
      </c>
      <c r="AI518" s="143">
        <f t="shared" si="57"/>
        <v>767.72620689655173</v>
      </c>
      <c r="AJ518" s="143">
        <f t="shared" si="58"/>
        <v>293.64606896551726</v>
      </c>
      <c r="AK518" s="143">
        <f t="shared" si="59"/>
        <v>0</v>
      </c>
      <c r="AL518" s="20">
        <f t="shared" si="60"/>
        <v>45052</v>
      </c>
      <c r="AM518" t="e">
        <f t="shared" si="61"/>
        <v>#N/A</v>
      </c>
      <c r="AN518" t="str">
        <f t="shared" si="62"/>
        <v>KAPE-IB-143556-26-04-2023-4007.009</v>
      </c>
    </row>
    <row r="519" spans="1:40" ht="20.100000000000001" hidden="1" customHeight="1" x14ac:dyDescent="0.25">
      <c r="A519" s="14">
        <v>516</v>
      </c>
      <c r="B519" s="35">
        <v>45047</v>
      </c>
      <c r="C519" s="6" t="s">
        <v>549</v>
      </c>
      <c r="D519" s="15">
        <v>45043</v>
      </c>
      <c r="E519" s="14" t="s">
        <v>1132</v>
      </c>
      <c r="F519" s="14" t="s">
        <v>1133</v>
      </c>
      <c r="G519" s="6">
        <v>48960</v>
      </c>
      <c r="H519" s="6" t="s">
        <v>1861</v>
      </c>
      <c r="I519" s="6"/>
      <c r="J519" s="16">
        <v>5402.33</v>
      </c>
      <c r="K519" s="14">
        <v>1.5</v>
      </c>
      <c r="L519" s="126">
        <v>0</v>
      </c>
      <c r="M519" s="126">
        <v>0</v>
      </c>
      <c r="N519" s="6" t="s">
        <v>1324</v>
      </c>
      <c r="O519" s="6" t="s">
        <v>550</v>
      </c>
      <c r="P519" s="19">
        <v>21268693</v>
      </c>
      <c r="Q519" s="6"/>
      <c r="R519" s="19">
        <v>8318143</v>
      </c>
      <c r="S519" s="6"/>
      <c r="T519" s="14">
        <v>152716719</v>
      </c>
      <c r="U519" s="21">
        <v>45773</v>
      </c>
      <c r="V519" s="6"/>
      <c r="W519" s="6"/>
      <c r="X519" s="6"/>
      <c r="Y519" s="23"/>
      <c r="Z519" s="6"/>
      <c r="AA519" s="6"/>
      <c r="AB519" s="21">
        <f t="shared" si="56"/>
        <v>45713</v>
      </c>
      <c r="AC519" s="6"/>
      <c r="AD519" s="14" t="s">
        <v>1515</v>
      </c>
      <c r="AE519" s="6"/>
      <c r="AF519" s="6"/>
      <c r="AG519" s="6"/>
      <c r="AH519" s="6" t="s">
        <v>1513</v>
      </c>
      <c r="AI519" s="143">
        <f t="shared" si="57"/>
        <v>434.40957924836601</v>
      </c>
      <c r="AJ519" s="143">
        <f t="shared" si="58"/>
        <v>169.8967116013072</v>
      </c>
      <c r="AK519" s="143">
        <f t="shared" si="59"/>
        <v>0</v>
      </c>
      <c r="AL519" s="20">
        <f t="shared" si="60"/>
        <v>45077</v>
      </c>
      <c r="AM519" t="e">
        <f t="shared" si="61"/>
        <v>#N/A</v>
      </c>
      <c r="AN519" t="str">
        <f t="shared" si="62"/>
        <v>KAPS-IB-17617-27-04-2023-5402.33</v>
      </c>
    </row>
    <row r="520" spans="1:40" ht="20.100000000000001" hidden="1" customHeight="1" x14ac:dyDescent="0.25">
      <c r="A520" s="14">
        <v>517</v>
      </c>
      <c r="B520" s="35">
        <v>45047</v>
      </c>
      <c r="C520" s="6" t="s">
        <v>1103</v>
      </c>
      <c r="D520" s="15">
        <v>45043</v>
      </c>
      <c r="E520" s="14" t="s">
        <v>1132</v>
      </c>
      <c r="F520" s="14" t="s">
        <v>1133</v>
      </c>
      <c r="G520" s="6">
        <v>44000</v>
      </c>
      <c r="H520" s="6" t="s">
        <v>1861</v>
      </c>
      <c r="I520" s="6"/>
      <c r="J520" s="16">
        <v>2832.1089999999999</v>
      </c>
      <c r="K520" s="14">
        <v>2.1800000000000002</v>
      </c>
      <c r="L520" s="126">
        <v>0</v>
      </c>
      <c r="M520" s="126">
        <v>0</v>
      </c>
      <c r="N520" s="6" t="s">
        <v>557</v>
      </c>
      <c r="O520" s="6" t="s">
        <v>1495</v>
      </c>
      <c r="P520" s="19">
        <v>27779045</v>
      </c>
      <c r="Q520" s="6"/>
      <c r="R520" s="19">
        <v>5328021</v>
      </c>
      <c r="S520" s="6"/>
      <c r="T520" s="14">
        <v>152716726</v>
      </c>
      <c r="U520" s="21">
        <v>45773</v>
      </c>
      <c r="V520" s="6"/>
      <c r="W520" s="6"/>
      <c r="X520" s="6"/>
      <c r="Y520" s="23"/>
      <c r="Z520" s="6"/>
      <c r="AA520" s="6"/>
      <c r="AB520" s="21">
        <f t="shared" si="56"/>
        <v>45713</v>
      </c>
      <c r="AC520" s="6"/>
      <c r="AD520" s="14" t="s">
        <v>1515</v>
      </c>
      <c r="AE520" s="6"/>
      <c r="AF520" s="6"/>
      <c r="AG520" s="6"/>
      <c r="AH520" s="6" t="s">
        <v>1517</v>
      </c>
      <c r="AI520" s="143">
        <f t="shared" si="57"/>
        <v>631.34193181818182</v>
      </c>
      <c r="AJ520" s="143">
        <f t="shared" si="58"/>
        <v>121.09138636363636</v>
      </c>
      <c r="AK520" s="143">
        <f t="shared" si="59"/>
        <v>0</v>
      </c>
      <c r="AL520" s="20">
        <f t="shared" si="60"/>
        <v>45077</v>
      </c>
      <c r="AM520" t="e">
        <f t="shared" si="61"/>
        <v>#N/A</v>
      </c>
      <c r="AN520" t="str">
        <f t="shared" si="62"/>
        <v>KAPS-IB-17584-27-04-2023-2832.109</v>
      </c>
    </row>
    <row r="521" spans="1:40" ht="20.100000000000001" hidden="1" customHeight="1" x14ac:dyDescent="0.25">
      <c r="A521" s="14">
        <v>518</v>
      </c>
      <c r="B521" s="35">
        <v>45047</v>
      </c>
      <c r="C521" s="6" t="s">
        <v>24</v>
      </c>
      <c r="D521" s="15">
        <v>45044</v>
      </c>
      <c r="E521" s="14" t="s">
        <v>1132</v>
      </c>
      <c r="F521" s="14" t="s">
        <v>1133</v>
      </c>
      <c r="G521" s="6">
        <v>24480</v>
      </c>
      <c r="H521" s="6" t="s">
        <v>1861</v>
      </c>
      <c r="I521" s="6"/>
      <c r="J521" s="16">
        <v>5402.33</v>
      </c>
      <c r="K521" s="14">
        <v>1.55</v>
      </c>
      <c r="L521" s="126">
        <v>0</v>
      </c>
      <c r="M521" s="126">
        <v>0</v>
      </c>
      <c r="N521" s="6" t="s">
        <v>1324</v>
      </c>
      <c r="O521" s="6" t="s">
        <v>1496</v>
      </c>
      <c r="P521" s="19">
        <v>10990760</v>
      </c>
      <c r="Q521" s="6"/>
      <c r="R521" s="19">
        <v>4298465</v>
      </c>
      <c r="S521" s="6"/>
      <c r="T521" s="14">
        <v>152716718</v>
      </c>
      <c r="U521" s="21">
        <v>45773</v>
      </c>
      <c r="V521" s="6"/>
      <c r="W521" s="6"/>
      <c r="X521" s="6"/>
      <c r="Y521" s="23"/>
      <c r="Z521" s="6"/>
      <c r="AA521" s="6"/>
      <c r="AB521" s="21">
        <f t="shared" si="56"/>
        <v>45713</v>
      </c>
      <c r="AC521" s="6"/>
      <c r="AD521" s="14" t="s">
        <v>1515</v>
      </c>
      <c r="AE521" s="6"/>
      <c r="AF521" s="6"/>
      <c r="AG521" s="6"/>
      <c r="AH521" s="6" t="s">
        <v>1513</v>
      </c>
      <c r="AI521" s="143">
        <f t="shared" si="57"/>
        <v>448.968954248366</v>
      </c>
      <c r="AJ521" s="143">
        <f t="shared" si="58"/>
        <v>175.59089052287581</v>
      </c>
      <c r="AK521" s="143">
        <f t="shared" si="59"/>
        <v>0</v>
      </c>
      <c r="AL521" s="20">
        <f t="shared" si="60"/>
        <v>45077</v>
      </c>
      <c r="AM521" t="e">
        <f t="shared" si="61"/>
        <v>#N/A</v>
      </c>
      <c r="AN521" t="str">
        <f t="shared" si="62"/>
        <v>KAPW-IB-128480-28-04-2023-5402.33</v>
      </c>
    </row>
    <row r="522" spans="1:40" ht="20.100000000000001" hidden="1" customHeight="1" x14ac:dyDescent="0.25">
      <c r="A522" s="14">
        <v>519</v>
      </c>
      <c r="B522" s="35">
        <v>45047</v>
      </c>
      <c r="C522" s="6" t="s">
        <v>1104</v>
      </c>
      <c r="D522" s="15">
        <v>45043</v>
      </c>
      <c r="E522" s="14" t="s">
        <v>1132</v>
      </c>
      <c r="F522" s="14" t="s">
        <v>1133</v>
      </c>
      <c r="G522" s="6">
        <v>198653.3</v>
      </c>
      <c r="H522" s="6" t="s">
        <v>1861</v>
      </c>
      <c r="I522" s="6"/>
      <c r="J522" s="16">
        <v>5201.009</v>
      </c>
      <c r="K522" s="14">
        <v>2.0083000000000002</v>
      </c>
      <c r="L522" s="126">
        <v>0</v>
      </c>
      <c r="M522" s="126">
        <v>0</v>
      </c>
      <c r="N522" s="6" t="s">
        <v>547</v>
      </c>
      <c r="O522" s="6" t="s">
        <v>547</v>
      </c>
      <c r="P522" s="19">
        <v>115540040</v>
      </c>
      <c r="Q522" s="6"/>
      <c r="R522" s="19">
        <v>22160579</v>
      </c>
      <c r="S522" s="6"/>
      <c r="T522" s="14">
        <v>152716720</v>
      </c>
      <c r="U522" s="21">
        <v>45773</v>
      </c>
      <c r="V522" s="6"/>
      <c r="W522" s="6"/>
      <c r="X522" s="6"/>
      <c r="Y522" s="23"/>
      <c r="Z522" s="6"/>
      <c r="AA522" s="6"/>
      <c r="AB522" s="21">
        <f t="shared" si="56"/>
        <v>45713</v>
      </c>
      <c r="AC522" s="6"/>
      <c r="AD522" s="14" t="s">
        <v>1515</v>
      </c>
      <c r="AE522" s="6"/>
      <c r="AF522" s="6"/>
      <c r="AG522" s="6"/>
      <c r="AH522" s="6" t="s">
        <v>547</v>
      </c>
      <c r="AI522" s="143">
        <f t="shared" si="57"/>
        <v>581.6165148024221</v>
      </c>
      <c r="AJ522" s="143">
        <f t="shared" si="58"/>
        <v>111.55404415632663</v>
      </c>
      <c r="AK522" s="143">
        <f t="shared" si="59"/>
        <v>0</v>
      </c>
      <c r="AL522" s="20">
        <f t="shared" si="60"/>
        <v>45077</v>
      </c>
      <c r="AM522" t="e">
        <f t="shared" si="61"/>
        <v>#N/A</v>
      </c>
      <c r="AN522" t="str">
        <f t="shared" si="62"/>
        <v>KPPI-IB-54759-27-04-2023-5201.009</v>
      </c>
    </row>
    <row r="523" spans="1:40" ht="20.100000000000001" hidden="1" customHeight="1" x14ac:dyDescent="0.25">
      <c r="A523" s="14">
        <v>520</v>
      </c>
      <c r="B523" s="35">
        <v>45047</v>
      </c>
      <c r="C523" s="6" t="s">
        <v>1105</v>
      </c>
      <c r="D523" s="15">
        <v>45049</v>
      </c>
      <c r="E523" s="14" t="s">
        <v>1132</v>
      </c>
      <c r="F523" s="14" t="s">
        <v>1133</v>
      </c>
      <c r="G523" s="6">
        <v>1600</v>
      </c>
      <c r="H523" s="6" t="s">
        <v>1861</v>
      </c>
      <c r="I523" s="6"/>
      <c r="J523" s="16">
        <v>3204.1590000000001</v>
      </c>
      <c r="K523" s="14">
        <v>1.1553072625698324</v>
      </c>
      <c r="L523" s="126">
        <v>0</v>
      </c>
      <c r="M523" s="126">
        <v>0</v>
      </c>
      <c r="N523" s="6" t="s">
        <v>412</v>
      </c>
      <c r="O523" s="6" t="s">
        <v>1416</v>
      </c>
      <c r="P523" s="19">
        <v>22780633</v>
      </c>
      <c r="Q523" s="6"/>
      <c r="R523" s="19">
        <v>8713318</v>
      </c>
      <c r="S523" s="6"/>
      <c r="T523" s="14">
        <v>152716730</v>
      </c>
      <c r="U523" s="21">
        <v>45779</v>
      </c>
      <c r="V523" s="6"/>
      <c r="W523" s="6"/>
      <c r="X523" s="6"/>
      <c r="Y523" s="23"/>
      <c r="Z523" s="6"/>
      <c r="AA523" s="6"/>
      <c r="AB523" s="21">
        <f t="shared" si="56"/>
        <v>45719</v>
      </c>
      <c r="AC523" s="6"/>
      <c r="AD523" s="14" t="s">
        <v>1515</v>
      </c>
      <c r="AE523" s="6"/>
      <c r="AF523" s="6"/>
      <c r="AG523" s="6"/>
      <c r="AH523" s="6" t="s">
        <v>434</v>
      </c>
      <c r="AI523" s="143">
        <f t="shared" si="57"/>
        <v>14237.895624999999</v>
      </c>
      <c r="AJ523" s="143">
        <f t="shared" si="58"/>
        <v>5445.8237499999996</v>
      </c>
      <c r="AK523" s="143">
        <f t="shared" si="59"/>
        <v>0</v>
      </c>
      <c r="AL523" s="20">
        <f t="shared" si="60"/>
        <v>45077</v>
      </c>
      <c r="AM523" t="e">
        <f t="shared" si="61"/>
        <v>#N/A</v>
      </c>
      <c r="AN523" t="str">
        <f t="shared" si="62"/>
        <v>KAPW-IB-130351-03-05-2023-3204.159</v>
      </c>
    </row>
    <row r="524" spans="1:40" ht="20.100000000000001" hidden="1" customHeight="1" x14ac:dyDescent="0.25">
      <c r="A524" s="14">
        <v>521</v>
      </c>
      <c r="B524" s="35">
        <v>45047</v>
      </c>
      <c r="C524" s="6" t="s">
        <v>1106</v>
      </c>
      <c r="D524" s="15">
        <v>45044</v>
      </c>
      <c r="E524" s="14" t="s">
        <v>1132</v>
      </c>
      <c r="F524" s="14" t="s">
        <v>1135</v>
      </c>
      <c r="G524" s="6">
        <v>1000</v>
      </c>
      <c r="H524" s="6" t="s">
        <v>1861</v>
      </c>
      <c r="I524" s="6"/>
      <c r="J524" s="16">
        <v>3204.1190000000001</v>
      </c>
      <c r="K524" s="14">
        <v>35.15</v>
      </c>
      <c r="L524" s="126">
        <v>0</v>
      </c>
      <c r="M524" s="126">
        <v>0</v>
      </c>
      <c r="N524" s="6" t="s">
        <v>412</v>
      </c>
      <c r="O524" s="6" t="s">
        <v>1497</v>
      </c>
      <c r="P524" s="19">
        <v>10181457</v>
      </c>
      <c r="Q524" s="6"/>
      <c r="R524" s="19">
        <v>3287572</v>
      </c>
      <c r="S524" s="6"/>
      <c r="T524" s="14">
        <v>152716727</v>
      </c>
      <c r="U524" s="21">
        <v>45773</v>
      </c>
      <c r="V524" s="6"/>
      <c r="W524" s="6"/>
      <c r="X524" s="6"/>
      <c r="Y524" s="23"/>
      <c r="Z524" s="6"/>
      <c r="AA524" s="6"/>
      <c r="AB524" s="21">
        <f t="shared" si="56"/>
        <v>45713</v>
      </c>
      <c r="AC524" s="6"/>
      <c r="AD524" s="14" t="s">
        <v>1515</v>
      </c>
      <c r="AE524" s="6"/>
      <c r="AF524" s="6"/>
      <c r="AG524" s="6"/>
      <c r="AH524" s="6" t="s">
        <v>434</v>
      </c>
      <c r="AI524" s="143">
        <f t="shared" si="57"/>
        <v>10181.457</v>
      </c>
      <c r="AJ524" s="143">
        <f t="shared" si="58"/>
        <v>3287.5720000000001</v>
      </c>
      <c r="AK524" s="143">
        <f t="shared" si="59"/>
        <v>0</v>
      </c>
      <c r="AL524" s="20">
        <f t="shared" si="60"/>
        <v>45077</v>
      </c>
      <c r="AM524" t="e">
        <f t="shared" si="61"/>
        <v>#N/A</v>
      </c>
      <c r="AN524" t="str">
        <f t="shared" si="62"/>
        <v>KAPW-IB-128979-28-04-2023-3204.119</v>
      </c>
    </row>
    <row r="525" spans="1:40" ht="20.100000000000001" hidden="1" customHeight="1" x14ac:dyDescent="0.25">
      <c r="A525" s="14">
        <v>522</v>
      </c>
      <c r="B525" s="35">
        <v>45047</v>
      </c>
      <c r="C525" s="6" t="s">
        <v>1107</v>
      </c>
      <c r="D525" s="15">
        <v>45049</v>
      </c>
      <c r="E525" s="14" t="s">
        <v>1132</v>
      </c>
      <c r="F525" s="14" t="s">
        <v>1133</v>
      </c>
      <c r="G525" s="6">
        <v>300</v>
      </c>
      <c r="H525" s="6" t="s">
        <v>1861</v>
      </c>
      <c r="I525" s="6"/>
      <c r="J525" s="16">
        <v>5206.24</v>
      </c>
      <c r="K525" s="14">
        <v>4.2766999999999999</v>
      </c>
      <c r="L525" s="126">
        <v>0</v>
      </c>
      <c r="M525" s="126">
        <v>0</v>
      </c>
      <c r="N525" s="6" t="s">
        <v>532</v>
      </c>
      <c r="O525" s="6" t="s">
        <v>1498</v>
      </c>
      <c r="P525" s="19">
        <v>372091</v>
      </c>
      <c r="Q525" s="6"/>
      <c r="R525" s="19">
        <v>120148</v>
      </c>
      <c r="S525" s="6"/>
      <c r="T525" s="14">
        <v>152716682</v>
      </c>
      <c r="U525" s="21">
        <v>45772</v>
      </c>
      <c r="V525" s="6"/>
      <c r="W525" s="6"/>
      <c r="X525" s="6"/>
      <c r="Y525" s="23"/>
      <c r="Z525" s="6"/>
      <c r="AA525" s="6"/>
      <c r="AB525" s="21">
        <f t="shared" si="56"/>
        <v>45712</v>
      </c>
      <c r="AC525" s="6"/>
      <c r="AD525" s="14" t="s">
        <v>1515</v>
      </c>
      <c r="AE525" s="6"/>
      <c r="AF525" s="6"/>
      <c r="AG525" s="6"/>
      <c r="AH525" s="6" t="s">
        <v>1516</v>
      </c>
      <c r="AI525" s="143">
        <f t="shared" si="57"/>
        <v>1240.3033333333333</v>
      </c>
      <c r="AJ525" s="143">
        <f t="shared" si="58"/>
        <v>400.49333333333334</v>
      </c>
      <c r="AK525" s="143">
        <f t="shared" si="59"/>
        <v>0</v>
      </c>
      <c r="AL525" s="20">
        <f t="shared" si="60"/>
        <v>45077</v>
      </c>
      <c r="AM525" t="e">
        <f t="shared" si="61"/>
        <v>#N/A</v>
      </c>
      <c r="AN525" t="str">
        <f t="shared" si="62"/>
        <v>KPFI-IB-34367-03-05-2023-5206.24</v>
      </c>
    </row>
    <row r="526" spans="1:40" ht="20.100000000000001" hidden="1" customHeight="1" x14ac:dyDescent="0.25">
      <c r="A526" s="14">
        <v>523</v>
      </c>
      <c r="B526" s="35">
        <v>45047</v>
      </c>
      <c r="C526" s="6" t="s">
        <v>1108</v>
      </c>
      <c r="D526" s="15">
        <v>45048</v>
      </c>
      <c r="E526" s="14" t="s">
        <v>1132</v>
      </c>
      <c r="F526" s="14" t="s">
        <v>1133</v>
      </c>
      <c r="G526" s="6">
        <v>1000</v>
      </c>
      <c r="H526" s="6" t="s">
        <v>1861</v>
      </c>
      <c r="I526" s="6"/>
      <c r="J526" s="16">
        <v>3204.16</v>
      </c>
      <c r="K526" s="14">
        <v>11.25</v>
      </c>
      <c r="L526" s="126">
        <v>0</v>
      </c>
      <c r="M526" s="126">
        <v>0</v>
      </c>
      <c r="N526" s="6" t="s">
        <v>412</v>
      </c>
      <c r="O526" s="6" t="s">
        <v>1499</v>
      </c>
      <c r="P526" s="19">
        <v>3263236</v>
      </c>
      <c r="Q526" s="6"/>
      <c r="R526" s="19">
        <v>1248149</v>
      </c>
      <c r="S526" s="6"/>
      <c r="T526" s="14">
        <v>152716676</v>
      </c>
      <c r="U526" s="21">
        <v>45775</v>
      </c>
      <c r="V526" s="6"/>
      <c r="W526" s="6"/>
      <c r="X526" s="6"/>
      <c r="Y526" s="23"/>
      <c r="Z526" s="6"/>
      <c r="AA526" s="6"/>
      <c r="AB526" s="21">
        <f t="shared" si="56"/>
        <v>45715</v>
      </c>
      <c r="AC526" s="6"/>
      <c r="AD526" s="14" t="s">
        <v>1515</v>
      </c>
      <c r="AE526" s="6"/>
      <c r="AF526" s="6"/>
      <c r="AG526" s="6"/>
      <c r="AH526" s="6" t="s">
        <v>434</v>
      </c>
      <c r="AI526" s="143">
        <f t="shared" si="57"/>
        <v>3263.2359999999999</v>
      </c>
      <c r="AJ526" s="143">
        <f t="shared" si="58"/>
        <v>1248.1489999999999</v>
      </c>
      <c r="AK526" s="143">
        <f t="shared" si="59"/>
        <v>0</v>
      </c>
      <c r="AL526" s="20">
        <f t="shared" si="60"/>
        <v>45077</v>
      </c>
      <c r="AM526" t="e">
        <f t="shared" si="61"/>
        <v>#N/A</v>
      </c>
      <c r="AN526" t="str">
        <f t="shared" si="62"/>
        <v>KAPW-IB-129446-02-05-2023-3204.16</v>
      </c>
    </row>
    <row r="527" spans="1:40" ht="20.100000000000001" hidden="1" customHeight="1" x14ac:dyDescent="0.25">
      <c r="A527" s="14">
        <v>524</v>
      </c>
      <c r="B527" s="35">
        <v>45047</v>
      </c>
      <c r="C527" s="6" t="s">
        <v>1109</v>
      </c>
      <c r="D527" s="15">
        <v>45054</v>
      </c>
      <c r="E527" s="14" t="s">
        <v>1132</v>
      </c>
      <c r="F527" s="14" t="s">
        <v>1133</v>
      </c>
      <c r="G527" s="6">
        <v>3650</v>
      </c>
      <c r="H527" s="6" t="s">
        <v>1861</v>
      </c>
      <c r="I527" s="6"/>
      <c r="J527" s="16" t="s">
        <v>1209</v>
      </c>
      <c r="K527" s="14" t="s">
        <v>1215</v>
      </c>
      <c r="L527" s="126">
        <v>0</v>
      </c>
      <c r="M527" s="126">
        <v>0</v>
      </c>
      <c r="N527" s="6" t="s">
        <v>412</v>
      </c>
      <c r="O527" s="6" t="s">
        <v>1500</v>
      </c>
      <c r="P527" s="19">
        <v>13904182</v>
      </c>
      <c r="Q527" s="6"/>
      <c r="R527" s="19">
        <v>4691994</v>
      </c>
      <c r="S527" s="6"/>
      <c r="T527" s="14">
        <v>152716734</v>
      </c>
      <c r="U527" s="21">
        <v>45782</v>
      </c>
      <c r="V527" s="6"/>
      <c r="W527" s="6"/>
      <c r="X527" s="6"/>
      <c r="Y527" s="23"/>
      <c r="Z527" s="6"/>
      <c r="AA527" s="6"/>
      <c r="AB527" s="21">
        <f t="shared" si="56"/>
        <v>45722</v>
      </c>
      <c r="AC527" s="6"/>
      <c r="AD527" s="14" t="s">
        <v>1515</v>
      </c>
      <c r="AE527" s="6"/>
      <c r="AF527" s="6"/>
      <c r="AG527" s="6"/>
      <c r="AH527" s="6" t="s">
        <v>434</v>
      </c>
      <c r="AI527" s="143">
        <f t="shared" si="57"/>
        <v>3809.3649315068492</v>
      </c>
      <c r="AJ527" s="143">
        <f t="shared" si="58"/>
        <v>1285.4778082191781</v>
      </c>
      <c r="AK527" s="143">
        <f t="shared" si="59"/>
        <v>0</v>
      </c>
      <c r="AL527" s="20">
        <f t="shared" si="60"/>
        <v>45077</v>
      </c>
      <c r="AM527" t="e">
        <f t="shared" si="61"/>
        <v>#N/A</v>
      </c>
      <c r="AN527" t="str">
        <f t="shared" si="62"/>
        <v>KAPW-IB-132481-08-05-2023-3204.1190 / 3204.1600</v>
      </c>
    </row>
    <row r="528" spans="1:40" ht="20.100000000000001" hidden="1" customHeight="1" x14ac:dyDescent="0.25">
      <c r="A528" s="14">
        <v>525</v>
      </c>
      <c r="B528" s="35">
        <v>45047</v>
      </c>
      <c r="C528" s="6" t="s">
        <v>1110</v>
      </c>
      <c r="D528" s="15">
        <v>45051</v>
      </c>
      <c r="E528" s="14" t="s">
        <v>1132</v>
      </c>
      <c r="F528" s="14" t="s">
        <v>1133</v>
      </c>
      <c r="G528" s="6">
        <v>7536</v>
      </c>
      <c r="H528" s="6" t="s">
        <v>1861</v>
      </c>
      <c r="I528" s="6"/>
      <c r="J528" s="16">
        <v>5402.33</v>
      </c>
      <c r="K528" s="14">
        <v>4.6500000000000004</v>
      </c>
      <c r="L528" s="126">
        <v>0</v>
      </c>
      <c r="M528" s="126">
        <v>0</v>
      </c>
      <c r="N528" s="6" t="s">
        <v>1324</v>
      </c>
      <c r="O528" s="6" t="s">
        <v>1501</v>
      </c>
      <c r="P528" s="19">
        <v>10162802</v>
      </c>
      <c r="Q528" s="6"/>
      <c r="R528" s="19">
        <v>3974651</v>
      </c>
      <c r="S528" s="6"/>
      <c r="T528" s="14">
        <v>152716684</v>
      </c>
      <c r="U528" s="21">
        <v>45781</v>
      </c>
      <c r="V528" s="6"/>
      <c r="W528" s="6"/>
      <c r="X528" s="6"/>
      <c r="Y528" s="23"/>
      <c r="Z528" s="6"/>
      <c r="AA528" s="6"/>
      <c r="AB528" s="21">
        <f t="shared" si="56"/>
        <v>45721</v>
      </c>
      <c r="AC528" s="6"/>
      <c r="AD528" s="14" t="s">
        <v>1515</v>
      </c>
      <c r="AE528" s="6"/>
      <c r="AF528" s="6"/>
      <c r="AG528" s="6"/>
      <c r="AH528" s="6" t="s">
        <v>1513</v>
      </c>
      <c r="AI528" s="143">
        <f t="shared" si="57"/>
        <v>1348.567144373673</v>
      </c>
      <c r="AJ528" s="143">
        <f t="shared" si="58"/>
        <v>527.42184182590233</v>
      </c>
      <c r="AK528" s="143">
        <f t="shared" si="59"/>
        <v>0</v>
      </c>
      <c r="AL528" s="20">
        <f t="shared" si="60"/>
        <v>45077</v>
      </c>
      <c r="AM528" t="e">
        <f t="shared" si="61"/>
        <v>#N/A</v>
      </c>
      <c r="AN528" t="str">
        <f t="shared" si="62"/>
        <v>KAPE-IB-145570-05-05-2023-5402.33</v>
      </c>
    </row>
    <row r="529" spans="1:40" ht="20.100000000000001" hidden="1" customHeight="1" x14ac:dyDescent="0.25">
      <c r="A529" s="14">
        <v>526</v>
      </c>
      <c r="B529" s="35">
        <v>45047</v>
      </c>
      <c r="C529" s="6" t="s">
        <v>1111</v>
      </c>
      <c r="D529" s="15">
        <v>45054</v>
      </c>
      <c r="E529" s="14" t="s">
        <v>1132</v>
      </c>
      <c r="F529" s="14" t="s">
        <v>1133</v>
      </c>
      <c r="G529" s="6">
        <v>5000</v>
      </c>
      <c r="H529" s="6" t="s">
        <v>1861</v>
      </c>
      <c r="I529" s="6"/>
      <c r="J529" s="16">
        <v>3204.2</v>
      </c>
      <c r="K529" s="14">
        <v>7.694</v>
      </c>
      <c r="L529" s="126">
        <v>0</v>
      </c>
      <c r="M529" s="126">
        <v>0</v>
      </c>
      <c r="N529" s="6" t="s">
        <v>412</v>
      </c>
      <c r="O529" s="6" t="s">
        <v>1502</v>
      </c>
      <c r="P529" s="19">
        <v>11154893</v>
      </c>
      <c r="Q529" s="6"/>
      <c r="R529" s="19">
        <v>4798389</v>
      </c>
      <c r="S529" s="6"/>
      <c r="T529" s="14">
        <v>152716751</v>
      </c>
      <c r="U529" s="21">
        <v>45785</v>
      </c>
      <c r="V529" s="6"/>
      <c r="W529" s="6"/>
      <c r="X529" s="6"/>
      <c r="Y529" s="23"/>
      <c r="Z529" s="6"/>
      <c r="AA529" s="6"/>
      <c r="AB529" s="21">
        <f t="shared" si="56"/>
        <v>45725</v>
      </c>
      <c r="AC529" s="6"/>
      <c r="AD529" s="14" t="s">
        <v>1515</v>
      </c>
      <c r="AE529" s="6"/>
      <c r="AF529" s="6"/>
      <c r="AG529" s="6"/>
      <c r="AH529" s="6" t="s">
        <v>434</v>
      </c>
      <c r="AI529" s="143">
        <f t="shared" si="57"/>
        <v>2230.9785999999999</v>
      </c>
      <c r="AJ529" s="143">
        <f t="shared" si="58"/>
        <v>959.67780000000005</v>
      </c>
      <c r="AK529" s="143">
        <f t="shared" si="59"/>
        <v>0</v>
      </c>
      <c r="AL529" s="20">
        <f t="shared" si="60"/>
        <v>45077</v>
      </c>
      <c r="AM529" t="e">
        <f t="shared" si="61"/>
        <v>#N/A</v>
      </c>
      <c r="AN529" t="str">
        <f t="shared" si="62"/>
        <v>KAPW-IB-132473-08-05-2023-3204.2</v>
      </c>
    </row>
    <row r="530" spans="1:40" ht="20.100000000000001" hidden="1" customHeight="1" x14ac:dyDescent="0.25">
      <c r="A530" s="14">
        <v>527</v>
      </c>
      <c r="B530" s="35">
        <v>45047</v>
      </c>
      <c r="C530" s="6" t="s">
        <v>1112</v>
      </c>
      <c r="D530" s="15">
        <v>45051</v>
      </c>
      <c r="E530" s="14" t="s">
        <v>1132</v>
      </c>
      <c r="F530" s="14" t="s">
        <v>1133</v>
      </c>
      <c r="G530" s="6">
        <v>1800</v>
      </c>
      <c r="H530" s="6" t="s">
        <v>1861</v>
      </c>
      <c r="I530" s="6"/>
      <c r="J530" s="16">
        <v>3809.9110000000001</v>
      </c>
      <c r="K530" s="14">
        <v>23.5504</v>
      </c>
      <c r="L530" s="126">
        <v>0</v>
      </c>
      <c r="M530" s="126">
        <v>0</v>
      </c>
      <c r="N530" s="6" t="s">
        <v>557</v>
      </c>
      <c r="O530" s="6" t="s">
        <v>1503</v>
      </c>
      <c r="P530" s="19">
        <v>13649149</v>
      </c>
      <c r="Q530" s="6"/>
      <c r="R530" s="19">
        <v>2617907</v>
      </c>
      <c r="S530" s="6"/>
      <c r="T530" s="14">
        <v>152716737</v>
      </c>
      <c r="U530" s="21">
        <v>45782</v>
      </c>
      <c r="V530" s="6"/>
      <c r="W530" s="6"/>
      <c r="X530" s="6"/>
      <c r="Y530" s="23"/>
      <c r="Z530" s="6"/>
      <c r="AA530" s="6"/>
      <c r="AB530" s="21">
        <f t="shared" si="56"/>
        <v>45722</v>
      </c>
      <c r="AC530" s="6"/>
      <c r="AD530" s="14" t="s">
        <v>1515</v>
      </c>
      <c r="AE530" s="6"/>
      <c r="AF530" s="6"/>
      <c r="AG530" s="6"/>
      <c r="AH530" s="6" t="s">
        <v>1517</v>
      </c>
      <c r="AI530" s="143">
        <f t="shared" si="57"/>
        <v>7582.8605555555559</v>
      </c>
      <c r="AJ530" s="143">
        <f t="shared" si="58"/>
        <v>1454.3927777777778</v>
      </c>
      <c r="AK530" s="143">
        <f t="shared" si="59"/>
        <v>0</v>
      </c>
      <c r="AL530" s="20">
        <f t="shared" si="60"/>
        <v>45077</v>
      </c>
      <c r="AM530" t="e">
        <f t="shared" si="61"/>
        <v>#N/A</v>
      </c>
      <c r="AN530" t="str">
        <f t="shared" si="62"/>
        <v>KAPW-IB-131668-05-05-2023-3809.911</v>
      </c>
    </row>
    <row r="531" spans="1:40" ht="20.100000000000001" hidden="1" customHeight="1" x14ac:dyDescent="0.25">
      <c r="A531" s="14">
        <v>528</v>
      </c>
      <c r="B531" s="35">
        <v>45047</v>
      </c>
      <c r="C531" s="6" t="s">
        <v>1113</v>
      </c>
      <c r="D531" s="15">
        <v>45054</v>
      </c>
      <c r="E531" s="14" t="s">
        <v>1132</v>
      </c>
      <c r="F531" s="14" t="s">
        <v>1133</v>
      </c>
      <c r="G531" s="6">
        <v>50</v>
      </c>
      <c r="H531" s="6" t="s">
        <v>1861</v>
      </c>
      <c r="I531" s="6"/>
      <c r="J531" s="16">
        <v>3215.1990000000001</v>
      </c>
      <c r="K531" s="14">
        <v>48.8</v>
      </c>
      <c r="L531" s="126">
        <v>0</v>
      </c>
      <c r="M531" s="126">
        <v>0</v>
      </c>
      <c r="N531" s="6" t="s">
        <v>412</v>
      </c>
      <c r="O531" s="6" t="s">
        <v>1504</v>
      </c>
      <c r="P531" s="19">
        <v>707511</v>
      </c>
      <c r="Q531" s="6"/>
      <c r="R531" s="19">
        <v>349425</v>
      </c>
      <c r="S531" s="6"/>
      <c r="T531" s="14">
        <v>152716749</v>
      </c>
      <c r="U531" s="21">
        <v>45784</v>
      </c>
      <c r="V531" s="6"/>
      <c r="W531" s="6"/>
      <c r="X531" s="6"/>
      <c r="Y531" s="23"/>
      <c r="Z531" s="6"/>
      <c r="AA531" s="6"/>
      <c r="AB531" s="21">
        <f t="shared" si="56"/>
        <v>45724</v>
      </c>
      <c r="AC531" s="6"/>
      <c r="AD531" s="14" t="s">
        <v>1515</v>
      </c>
      <c r="AE531" s="6"/>
      <c r="AF531" s="6"/>
      <c r="AG531" s="6"/>
      <c r="AH531" s="6" t="s">
        <v>434</v>
      </c>
      <c r="AI531" s="143">
        <f t="shared" si="57"/>
        <v>14150.22</v>
      </c>
      <c r="AJ531" s="143">
        <f t="shared" si="58"/>
        <v>6988.5</v>
      </c>
      <c r="AK531" s="143">
        <f t="shared" si="59"/>
        <v>0</v>
      </c>
      <c r="AL531" s="20">
        <f t="shared" si="60"/>
        <v>45077</v>
      </c>
      <c r="AM531" t="e">
        <f t="shared" si="61"/>
        <v>#N/A</v>
      </c>
      <c r="AN531" t="str">
        <f t="shared" si="62"/>
        <v>KPFI-IB-35047-08-05-2023-3215.199</v>
      </c>
    </row>
    <row r="532" spans="1:40" ht="20.100000000000001" hidden="1" customHeight="1" x14ac:dyDescent="0.25">
      <c r="A532" s="14">
        <v>529</v>
      </c>
      <c r="B532" s="35">
        <v>45047</v>
      </c>
      <c r="C532" s="6" t="s">
        <v>615</v>
      </c>
      <c r="D532" s="15">
        <v>45057</v>
      </c>
      <c r="E532" s="14" t="s">
        <v>1132</v>
      </c>
      <c r="F532" s="14" t="s">
        <v>1133</v>
      </c>
      <c r="G532" s="6">
        <v>48960</v>
      </c>
      <c r="H532" s="6" t="s">
        <v>1861</v>
      </c>
      <c r="I532" s="6"/>
      <c r="J532" s="16">
        <v>5402.33</v>
      </c>
      <c r="K532" s="14">
        <v>1.2</v>
      </c>
      <c r="L532" s="126">
        <v>0</v>
      </c>
      <c r="M532" s="126">
        <v>0</v>
      </c>
      <c r="N532" s="6" t="s">
        <v>1324</v>
      </c>
      <c r="O532" s="6" t="s">
        <v>550</v>
      </c>
      <c r="P532" s="19">
        <v>17098861</v>
      </c>
      <c r="Q532" s="6"/>
      <c r="R532" s="19">
        <v>6687330</v>
      </c>
      <c r="S532" s="6"/>
      <c r="T532" s="14">
        <v>152716757</v>
      </c>
      <c r="U532" s="21">
        <v>45787</v>
      </c>
      <c r="V532" s="6"/>
      <c r="W532" s="6"/>
      <c r="X532" s="6"/>
      <c r="Y532" s="23"/>
      <c r="Z532" s="6"/>
      <c r="AA532" s="6"/>
      <c r="AB532" s="21">
        <f t="shared" si="56"/>
        <v>45727</v>
      </c>
      <c r="AC532" s="6"/>
      <c r="AD532" s="14" t="s">
        <v>1515</v>
      </c>
      <c r="AE532" s="6"/>
      <c r="AF532" s="6"/>
      <c r="AG532" s="6"/>
      <c r="AH532" s="6" t="s">
        <v>1513</v>
      </c>
      <c r="AI532" s="143">
        <f t="shared" si="57"/>
        <v>349.24144199346404</v>
      </c>
      <c r="AJ532" s="143">
        <f t="shared" si="58"/>
        <v>136.58762254901961</v>
      </c>
      <c r="AK532" s="143">
        <f t="shared" si="59"/>
        <v>0</v>
      </c>
      <c r="AL532" s="20">
        <f t="shared" si="60"/>
        <v>45077</v>
      </c>
      <c r="AM532" t="e">
        <f t="shared" si="61"/>
        <v>#N/A</v>
      </c>
      <c r="AN532" t="str">
        <f t="shared" si="62"/>
        <v>KAPS-IB-22072-11-05-2023-5402.33</v>
      </c>
    </row>
    <row r="533" spans="1:40" ht="20.100000000000001" hidden="1" customHeight="1" x14ac:dyDescent="0.25">
      <c r="A533" s="14">
        <v>530</v>
      </c>
      <c r="B533" s="35">
        <v>45047</v>
      </c>
      <c r="C533" s="6" t="s">
        <v>1114</v>
      </c>
      <c r="D533" s="15">
        <v>45056</v>
      </c>
      <c r="E533" s="14" t="s">
        <v>1132</v>
      </c>
      <c r="F533" s="14" t="s">
        <v>1133</v>
      </c>
      <c r="G533" s="6">
        <v>19300</v>
      </c>
      <c r="H533" s="6" t="s">
        <v>1861</v>
      </c>
      <c r="I533" s="6"/>
      <c r="J533" s="16" t="s">
        <v>1211</v>
      </c>
      <c r="K533" s="14" t="s">
        <v>1212</v>
      </c>
      <c r="L533" s="126">
        <v>0</v>
      </c>
      <c r="M533" s="126">
        <v>0</v>
      </c>
      <c r="N533" s="6" t="s">
        <v>557</v>
      </c>
      <c r="O533" s="6" t="s">
        <v>1505</v>
      </c>
      <c r="P533" s="19">
        <v>16404066</v>
      </c>
      <c r="Q533" s="6"/>
      <c r="R533" s="19">
        <v>5482676</v>
      </c>
      <c r="S533" s="6"/>
      <c r="T533" s="14">
        <v>152716755</v>
      </c>
      <c r="U533" s="21">
        <v>45787</v>
      </c>
      <c r="V533" s="6"/>
      <c r="W533" s="6"/>
      <c r="X533" s="6"/>
      <c r="Y533" s="23"/>
      <c r="Z533" s="6"/>
      <c r="AA533" s="6"/>
      <c r="AB533" s="21">
        <f t="shared" si="56"/>
        <v>45727</v>
      </c>
      <c r="AC533" s="6"/>
      <c r="AD533" s="14" t="s">
        <v>1515</v>
      </c>
      <c r="AE533" s="6"/>
      <c r="AF533" s="6"/>
      <c r="AG533" s="6"/>
      <c r="AH533" s="6" t="s">
        <v>1517</v>
      </c>
      <c r="AI533" s="143">
        <f t="shared" si="57"/>
        <v>849.95160621761659</v>
      </c>
      <c r="AJ533" s="143">
        <f t="shared" si="58"/>
        <v>284.07647668393781</v>
      </c>
      <c r="AK533" s="143">
        <f t="shared" si="59"/>
        <v>0</v>
      </c>
      <c r="AL533" s="20">
        <f t="shared" si="60"/>
        <v>45077</v>
      </c>
      <c r="AM533" t="e">
        <f t="shared" si="61"/>
        <v>#N/A</v>
      </c>
      <c r="AN533" t="str">
        <f t="shared" si="62"/>
        <v>KAPS-IB-21933-10-05-2023-3906.9090 / 3809.9190</v>
      </c>
    </row>
    <row r="534" spans="1:40" ht="20.100000000000001" hidden="1" customHeight="1" x14ac:dyDescent="0.25">
      <c r="A534" s="14">
        <v>531</v>
      </c>
      <c r="B534" s="35">
        <v>45047</v>
      </c>
      <c r="C534" s="6" t="s">
        <v>1115</v>
      </c>
      <c r="D534" s="15">
        <v>45055</v>
      </c>
      <c r="E534" s="14" t="s">
        <v>1132</v>
      </c>
      <c r="F534" s="14" t="s">
        <v>1133</v>
      </c>
      <c r="G534" s="6">
        <v>400</v>
      </c>
      <c r="H534" s="6" t="s">
        <v>1861</v>
      </c>
      <c r="I534" s="6"/>
      <c r="J534" s="16">
        <v>3402.9</v>
      </c>
      <c r="K534" s="14" t="s">
        <v>1216</v>
      </c>
      <c r="L534" s="126">
        <v>0</v>
      </c>
      <c r="M534" s="126">
        <v>0</v>
      </c>
      <c r="N534" s="6" t="s">
        <v>557</v>
      </c>
      <c r="O534" s="6" t="s">
        <v>1506</v>
      </c>
      <c r="P534" s="19">
        <v>622763</v>
      </c>
      <c r="Q534" s="6"/>
      <c r="R534" s="19">
        <v>267888</v>
      </c>
      <c r="S534" s="6"/>
      <c r="T534" s="14">
        <v>152716756</v>
      </c>
      <c r="U534" s="21">
        <v>45051</v>
      </c>
      <c r="V534" s="6"/>
      <c r="W534" s="6"/>
      <c r="X534" s="6"/>
      <c r="Y534" s="23"/>
      <c r="Z534" s="6"/>
      <c r="AA534" s="6"/>
      <c r="AB534" s="21">
        <f t="shared" si="56"/>
        <v>44991</v>
      </c>
      <c r="AC534" s="6"/>
      <c r="AD534" s="14" t="s">
        <v>1515</v>
      </c>
      <c r="AE534" s="6"/>
      <c r="AF534" s="6"/>
      <c r="AG534" s="6"/>
      <c r="AH534" s="6" t="s">
        <v>1517</v>
      </c>
      <c r="AI534" s="143">
        <f t="shared" si="57"/>
        <v>1556.9075</v>
      </c>
      <c r="AJ534" s="143">
        <f t="shared" si="58"/>
        <v>669.72</v>
      </c>
      <c r="AK534" s="143">
        <f t="shared" si="59"/>
        <v>0</v>
      </c>
      <c r="AL534" s="20">
        <f t="shared" si="60"/>
        <v>45077</v>
      </c>
      <c r="AM534" t="e">
        <f t="shared" si="61"/>
        <v>#N/A</v>
      </c>
      <c r="AN534" t="str">
        <f t="shared" si="62"/>
        <v>KAPW-IB-133211-09-05-2023-3402.9</v>
      </c>
    </row>
    <row r="535" spans="1:40" ht="20.100000000000001" hidden="1" customHeight="1" x14ac:dyDescent="0.25">
      <c r="A535" s="14">
        <v>532</v>
      </c>
      <c r="B535" s="35">
        <v>45047</v>
      </c>
      <c r="C535" s="6" t="s">
        <v>1116</v>
      </c>
      <c r="D535" s="15">
        <v>45062</v>
      </c>
      <c r="E535" s="14" t="s">
        <v>1132</v>
      </c>
      <c r="F535" s="14" t="s">
        <v>1133</v>
      </c>
      <c r="G535" s="6">
        <v>1200</v>
      </c>
      <c r="H535" s="6" t="s">
        <v>1861</v>
      </c>
      <c r="I535" s="6"/>
      <c r="J535" s="16">
        <v>3204.16</v>
      </c>
      <c r="K535" s="14" t="s">
        <v>1217</v>
      </c>
      <c r="L535" s="126">
        <v>0</v>
      </c>
      <c r="M535" s="126">
        <v>0</v>
      </c>
      <c r="N535" s="6" t="s">
        <v>412</v>
      </c>
      <c r="O535" s="6" t="s">
        <v>1424</v>
      </c>
      <c r="P535" s="19">
        <v>55779616</v>
      </c>
      <c r="Q535" s="6"/>
      <c r="R535" s="19">
        <v>21335033</v>
      </c>
      <c r="S535" s="6"/>
      <c r="T535" s="14">
        <v>152716761</v>
      </c>
      <c r="U535" s="21">
        <v>45792</v>
      </c>
      <c r="V535" s="6"/>
      <c r="W535" s="6"/>
      <c r="X535" s="6"/>
      <c r="Y535" s="23"/>
      <c r="Z535" s="6"/>
      <c r="AA535" s="6"/>
      <c r="AB535" s="21">
        <f t="shared" si="56"/>
        <v>45732</v>
      </c>
      <c r="AC535" s="6"/>
      <c r="AD535" s="14" t="s">
        <v>1515</v>
      </c>
      <c r="AE535" s="6"/>
      <c r="AF535" s="6"/>
      <c r="AG535" s="6"/>
      <c r="AH535" s="6" t="s">
        <v>434</v>
      </c>
      <c r="AI535" s="143">
        <f t="shared" si="57"/>
        <v>46483.013333333336</v>
      </c>
      <c r="AJ535" s="143">
        <f t="shared" si="58"/>
        <v>17779.194166666668</v>
      </c>
      <c r="AK535" s="143">
        <f t="shared" si="59"/>
        <v>0</v>
      </c>
      <c r="AL535" s="20">
        <f t="shared" si="60"/>
        <v>45077</v>
      </c>
      <c r="AM535" t="e">
        <f t="shared" si="61"/>
        <v>#N/A</v>
      </c>
      <c r="AN535" t="str">
        <f t="shared" si="62"/>
        <v>KPAF-IB-45892-16-05-2023-3204.16</v>
      </c>
    </row>
    <row r="536" spans="1:40" ht="20.100000000000001" hidden="1" customHeight="1" x14ac:dyDescent="0.25">
      <c r="A536" s="14">
        <v>533</v>
      </c>
      <c r="B536" s="35">
        <v>45047</v>
      </c>
      <c r="C536" s="6" t="s">
        <v>1117</v>
      </c>
      <c r="D536" s="15">
        <v>45061</v>
      </c>
      <c r="E536" s="14" t="s">
        <v>1132</v>
      </c>
      <c r="F536" s="14" t="s">
        <v>1133</v>
      </c>
      <c r="G536" s="6">
        <v>1000</v>
      </c>
      <c r="H536" s="6" t="s">
        <v>1861</v>
      </c>
      <c r="I536" s="6"/>
      <c r="J536" s="16">
        <v>3707.1</v>
      </c>
      <c r="K536" s="14">
        <v>9.0749999999999993</v>
      </c>
      <c r="L536" s="126">
        <v>0</v>
      </c>
      <c r="M536" s="126">
        <v>0</v>
      </c>
      <c r="N536" s="6" t="s">
        <v>557</v>
      </c>
      <c r="O536" s="6" t="s">
        <v>1507</v>
      </c>
      <c r="P536" s="19">
        <v>2693443</v>
      </c>
      <c r="Q536" s="6"/>
      <c r="R536" s="19">
        <v>516603</v>
      </c>
      <c r="S536" s="6"/>
      <c r="T536" s="14">
        <v>152716764</v>
      </c>
      <c r="U536" s="21">
        <v>45791</v>
      </c>
      <c r="V536" s="6"/>
      <c r="W536" s="6"/>
      <c r="X536" s="6"/>
      <c r="Y536" s="23"/>
      <c r="Z536" s="6"/>
      <c r="AA536" s="6"/>
      <c r="AB536" s="21">
        <f t="shared" si="56"/>
        <v>45731</v>
      </c>
      <c r="AC536" s="6"/>
      <c r="AD536" s="14" t="s">
        <v>1515</v>
      </c>
      <c r="AE536" s="6"/>
      <c r="AF536" s="6"/>
      <c r="AG536" s="6"/>
      <c r="AH536" s="6" t="s">
        <v>1517</v>
      </c>
      <c r="AI536" s="143">
        <f t="shared" si="57"/>
        <v>2693.4430000000002</v>
      </c>
      <c r="AJ536" s="143">
        <f t="shared" si="58"/>
        <v>516.60299999999995</v>
      </c>
      <c r="AK536" s="143">
        <f t="shared" si="59"/>
        <v>0</v>
      </c>
      <c r="AL536" s="20">
        <f t="shared" si="60"/>
        <v>45077</v>
      </c>
      <c r="AM536" t="e">
        <f t="shared" si="61"/>
        <v>#N/A</v>
      </c>
      <c r="AN536" t="str">
        <f t="shared" si="62"/>
        <v>KAPW-IB-135626-15-05-2023-3707.1</v>
      </c>
    </row>
    <row r="537" spans="1:40" ht="20.100000000000001" hidden="1" customHeight="1" x14ac:dyDescent="0.25">
      <c r="A537" s="14">
        <v>534</v>
      </c>
      <c r="B537" s="35">
        <v>45047</v>
      </c>
      <c r="C537" s="6" t="s">
        <v>1118</v>
      </c>
      <c r="D537" s="15">
        <v>45063</v>
      </c>
      <c r="E537" s="14" t="s">
        <v>1132</v>
      </c>
      <c r="F537" s="14" t="s">
        <v>1133</v>
      </c>
      <c r="G537" s="6">
        <v>250</v>
      </c>
      <c r="H537" s="6" t="s">
        <v>1861</v>
      </c>
      <c r="I537" s="6"/>
      <c r="J537" s="16">
        <v>3204.16</v>
      </c>
      <c r="K537" s="14">
        <v>4.04</v>
      </c>
      <c r="L537" s="126">
        <v>0</v>
      </c>
      <c r="M537" s="126">
        <v>0</v>
      </c>
      <c r="N537" s="6" t="s">
        <v>412</v>
      </c>
      <c r="O537" s="6" t="s">
        <v>1508</v>
      </c>
      <c r="P537" s="19">
        <v>294099</v>
      </c>
      <c r="Q537" s="6"/>
      <c r="R537" s="19">
        <v>112490</v>
      </c>
      <c r="S537" s="6"/>
      <c r="T537" s="14">
        <v>152716763</v>
      </c>
      <c r="U537" s="21">
        <v>45793</v>
      </c>
      <c r="V537" s="6"/>
      <c r="W537" s="6"/>
      <c r="X537" s="6"/>
      <c r="Y537" s="23"/>
      <c r="Z537" s="6"/>
      <c r="AA537" s="6"/>
      <c r="AB537" s="21">
        <f t="shared" si="56"/>
        <v>45733</v>
      </c>
      <c r="AC537" s="6"/>
      <c r="AD537" s="14" t="s">
        <v>1515</v>
      </c>
      <c r="AE537" s="6"/>
      <c r="AF537" s="6"/>
      <c r="AG537" s="6"/>
      <c r="AH537" s="6" t="s">
        <v>434</v>
      </c>
      <c r="AI537" s="143">
        <f t="shared" si="57"/>
        <v>1176.396</v>
      </c>
      <c r="AJ537" s="143">
        <f t="shared" si="58"/>
        <v>449.96</v>
      </c>
      <c r="AK537" s="143">
        <f t="shared" si="59"/>
        <v>0</v>
      </c>
      <c r="AL537" s="20">
        <f t="shared" si="60"/>
        <v>45077</v>
      </c>
      <c r="AM537" t="e">
        <f t="shared" si="61"/>
        <v>#N/A</v>
      </c>
      <c r="AN537" t="str">
        <f t="shared" si="62"/>
        <v>KAPW-IB-136592-17-05-2023-3204.16</v>
      </c>
    </row>
    <row r="538" spans="1:40" ht="20.100000000000001" hidden="1" customHeight="1" x14ac:dyDescent="0.25">
      <c r="A538" s="14">
        <v>535</v>
      </c>
      <c r="B538" s="35">
        <v>45047</v>
      </c>
      <c r="C538" s="6" t="s">
        <v>29</v>
      </c>
      <c r="D538" s="15">
        <v>45068</v>
      </c>
      <c r="E538" s="14" t="s">
        <v>563</v>
      </c>
      <c r="F538" s="14" t="s">
        <v>1133</v>
      </c>
      <c r="G538" s="6">
        <v>100036</v>
      </c>
      <c r="H538" s="6" t="s">
        <v>1861</v>
      </c>
      <c r="I538" s="6"/>
      <c r="J538" s="16">
        <v>4810.29</v>
      </c>
      <c r="K538" s="14">
        <v>0.86499999999999999</v>
      </c>
      <c r="L538" s="126">
        <v>0</v>
      </c>
      <c r="M538" s="126">
        <v>0</v>
      </c>
      <c r="N538" s="6" t="s">
        <v>563</v>
      </c>
      <c r="O538" s="6" t="s">
        <v>1277</v>
      </c>
      <c r="P538" s="19">
        <v>26276011</v>
      </c>
      <c r="Q538" s="6"/>
      <c r="R538" s="19">
        <v>11674957</v>
      </c>
      <c r="S538" s="6"/>
      <c r="T538" s="14">
        <v>152716769</v>
      </c>
      <c r="U538" s="21">
        <v>45798</v>
      </c>
      <c r="V538" s="6"/>
      <c r="W538" s="6"/>
      <c r="X538" s="6"/>
      <c r="Y538" s="23"/>
      <c r="Z538" s="6"/>
      <c r="AA538" s="6"/>
      <c r="AB538" s="21">
        <f t="shared" si="56"/>
        <v>45738</v>
      </c>
      <c r="AC538" s="6"/>
      <c r="AD538" s="14" t="s">
        <v>1515</v>
      </c>
      <c r="AE538" s="6"/>
      <c r="AF538" s="6"/>
      <c r="AG538" s="6"/>
      <c r="AH538" s="6" t="s">
        <v>563</v>
      </c>
      <c r="AI538" s="143">
        <f t="shared" si="57"/>
        <v>262.66555040185534</v>
      </c>
      <c r="AJ538" s="143">
        <f t="shared" si="58"/>
        <v>116.70755528009916</v>
      </c>
      <c r="AK538" s="143">
        <f t="shared" si="59"/>
        <v>0</v>
      </c>
      <c r="AL538" s="20">
        <f t="shared" si="60"/>
        <v>45052</v>
      </c>
      <c r="AM538" t="e">
        <f t="shared" si="61"/>
        <v>#N/A</v>
      </c>
      <c r="AN538" t="str">
        <f t="shared" si="62"/>
        <v>KAPS-IB-25629-22-05-2023-4810.29</v>
      </c>
    </row>
    <row r="539" spans="1:40" ht="20.100000000000001" hidden="1" customHeight="1" x14ac:dyDescent="0.25">
      <c r="A539" s="14">
        <v>536</v>
      </c>
      <c r="B539" s="35">
        <v>45047</v>
      </c>
      <c r="C539" s="6" t="s">
        <v>1119</v>
      </c>
      <c r="D539" s="15">
        <v>45068</v>
      </c>
      <c r="E539" s="14" t="s">
        <v>1132</v>
      </c>
      <c r="F539" s="14" t="s">
        <v>1133</v>
      </c>
      <c r="G539" s="6">
        <v>1008</v>
      </c>
      <c r="H539" s="6" t="s">
        <v>1861</v>
      </c>
      <c r="I539" s="6"/>
      <c r="J539" s="16">
        <v>3707.1</v>
      </c>
      <c r="K539" s="14">
        <v>6.35</v>
      </c>
      <c r="L539" s="126">
        <v>0</v>
      </c>
      <c r="M539" s="126">
        <v>0</v>
      </c>
      <c r="N539" s="6" t="s">
        <v>557</v>
      </c>
      <c r="O539" s="6" t="s">
        <v>1509</v>
      </c>
      <c r="P539" s="19">
        <v>1868077</v>
      </c>
      <c r="Q539" s="6"/>
      <c r="R539" s="19">
        <v>358297</v>
      </c>
      <c r="S539" s="6"/>
      <c r="T539" s="14">
        <v>152721318</v>
      </c>
      <c r="U539" s="21">
        <v>45797</v>
      </c>
      <c r="V539" s="6"/>
      <c r="W539" s="6"/>
      <c r="X539" s="6"/>
      <c r="Y539" s="23"/>
      <c r="Z539" s="6"/>
      <c r="AA539" s="6"/>
      <c r="AB539" s="21">
        <f t="shared" si="56"/>
        <v>45737</v>
      </c>
      <c r="AC539" s="6"/>
      <c r="AD539" s="14" t="s">
        <v>1515</v>
      </c>
      <c r="AE539" s="6"/>
      <c r="AF539" s="6"/>
      <c r="AG539" s="6"/>
      <c r="AH539" s="6" t="s">
        <v>1517</v>
      </c>
      <c r="AI539" s="143">
        <f t="shared" si="57"/>
        <v>1853.250992063492</v>
      </c>
      <c r="AJ539" s="143">
        <f t="shared" si="58"/>
        <v>355.45337301587301</v>
      </c>
      <c r="AK539" s="143">
        <f t="shared" si="59"/>
        <v>0</v>
      </c>
      <c r="AL539" s="20">
        <f t="shared" si="60"/>
        <v>45077</v>
      </c>
      <c r="AM539" t="e">
        <f t="shared" si="61"/>
        <v>#N/A</v>
      </c>
      <c r="AN539" t="str">
        <f t="shared" si="62"/>
        <v>KAPE-IB-149372-22-05-2023-3707.1</v>
      </c>
    </row>
    <row r="540" spans="1:40" ht="20.100000000000001" hidden="1" customHeight="1" x14ac:dyDescent="0.25">
      <c r="A540" s="14">
        <v>537</v>
      </c>
      <c r="B540" s="35">
        <v>45047</v>
      </c>
      <c r="C540" s="6" t="s">
        <v>544</v>
      </c>
      <c r="D540" s="15">
        <v>45070</v>
      </c>
      <c r="E540" s="14" t="s">
        <v>1132</v>
      </c>
      <c r="F540" s="14" t="s">
        <v>1133</v>
      </c>
      <c r="G540" s="6">
        <v>18720</v>
      </c>
      <c r="H540" s="6" t="s">
        <v>1861</v>
      </c>
      <c r="I540" s="6"/>
      <c r="J540" s="16">
        <v>3906.9029999999998</v>
      </c>
      <c r="K540" s="14">
        <v>2.1</v>
      </c>
      <c r="L540" s="126">
        <v>0</v>
      </c>
      <c r="M540" s="126">
        <v>0</v>
      </c>
      <c r="N540" s="6" t="s">
        <v>557</v>
      </c>
      <c r="O540" s="6" t="s">
        <v>545</v>
      </c>
      <c r="P540" s="19">
        <v>11507318</v>
      </c>
      <c r="Q540" s="6"/>
      <c r="R540" s="19">
        <v>2618537</v>
      </c>
      <c r="S540" s="6"/>
      <c r="T540" s="14">
        <v>152716772</v>
      </c>
      <c r="U540" s="21">
        <v>45801</v>
      </c>
      <c r="V540" s="6"/>
      <c r="W540" s="6"/>
      <c r="X540" s="6"/>
      <c r="Y540" s="23"/>
      <c r="Z540" s="6"/>
      <c r="AA540" s="6"/>
      <c r="AB540" s="21">
        <f t="shared" si="56"/>
        <v>45741</v>
      </c>
      <c r="AC540" s="6"/>
      <c r="AD540" s="14" t="s">
        <v>1515</v>
      </c>
      <c r="AE540" s="6"/>
      <c r="AF540" s="6"/>
      <c r="AG540" s="6"/>
      <c r="AH540" s="6" t="s">
        <v>1517</v>
      </c>
      <c r="AI540" s="143">
        <f t="shared" si="57"/>
        <v>614.70715811965817</v>
      </c>
      <c r="AJ540" s="143">
        <f t="shared" si="58"/>
        <v>139.87911324786324</v>
      </c>
      <c r="AK540" s="143">
        <f t="shared" si="59"/>
        <v>0</v>
      </c>
      <c r="AL540" s="20">
        <f t="shared" si="60"/>
        <v>45077</v>
      </c>
      <c r="AM540" t="e">
        <f t="shared" si="61"/>
        <v>#N/A</v>
      </c>
      <c r="AN540" t="str">
        <f t="shared" si="62"/>
        <v>KAPS-IB-26207-24-05-2023-3906.903</v>
      </c>
    </row>
    <row r="541" spans="1:40" ht="20.100000000000001" hidden="1" customHeight="1" x14ac:dyDescent="0.25">
      <c r="A541" s="14">
        <v>538</v>
      </c>
      <c r="B541" s="35">
        <v>45047</v>
      </c>
      <c r="C541" s="6" t="s">
        <v>1120</v>
      </c>
      <c r="D541" s="15">
        <v>45070</v>
      </c>
      <c r="E541" s="14" t="s">
        <v>1132</v>
      </c>
      <c r="F541" s="14" t="s">
        <v>1133</v>
      </c>
      <c r="G541" s="6">
        <v>18720</v>
      </c>
      <c r="H541" s="6" t="s">
        <v>1861</v>
      </c>
      <c r="I541" s="6"/>
      <c r="J541" s="16">
        <v>3906.9029999999998</v>
      </c>
      <c r="K541" s="14">
        <v>2.1</v>
      </c>
      <c r="L541" s="126">
        <v>0</v>
      </c>
      <c r="M541" s="126">
        <v>0</v>
      </c>
      <c r="N541" s="6" t="s">
        <v>557</v>
      </c>
      <c r="O541" s="6" t="s">
        <v>545</v>
      </c>
      <c r="P541" s="19">
        <v>11507318</v>
      </c>
      <c r="Q541" s="6"/>
      <c r="R541" s="19">
        <v>2618537</v>
      </c>
      <c r="S541" s="6"/>
      <c r="T541" s="14">
        <v>152716771</v>
      </c>
      <c r="U541" s="21">
        <v>45801</v>
      </c>
      <c r="V541" s="6"/>
      <c r="W541" s="6"/>
      <c r="X541" s="6"/>
      <c r="Y541" s="23"/>
      <c r="Z541" s="6"/>
      <c r="AA541" s="6"/>
      <c r="AB541" s="21">
        <f t="shared" si="56"/>
        <v>45741</v>
      </c>
      <c r="AC541" s="6"/>
      <c r="AD541" s="14" t="s">
        <v>1515</v>
      </c>
      <c r="AE541" s="6"/>
      <c r="AF541" s="6"/>
      <c r="AG541" s="6"/>
      <c r="AH541" s="6" t="s">
        <v>1517</v>
      </c>
      <c r="AI541" s="143">
        <f t="shared" si="57"/>
        <v>614.70715811965817</v>
      </c>
      <c r="AJ541" s="143">
        <f t="shared" si="58"/>
        <v>139.87911324786324</v>
      </c>
      <c r="AK541" s="143">
        <f t="shared" si="59"/>
        <v>0</v>
      </c>
      <c r="AL541" s="20">
        <f t="shared" si="60"/>
        <v>45077</v>
      </c>
      <c r="AM541" t="e">
        <f t="shared" si="61"/>
        <v>#N/A</v>
      </c>
      <c r="AN541" t="str">
        <f t="shared" si="62"/>
        <v>KAPS-IB-26200-24-05-2023-3906.903</v>
      </c>
    </row>
    <row r="542" spans="1:40" ht="20.100000000000001" hidden="1" customHeight="1" x14ac:dyDescent="0.25">
      <c r="A542" s="14">
        <v>539</v>
      </c>
      <c r="B542" s="35">
        <v>45078</v>
      </c>
      <c r="C542" s="6" t="s">
        <v>1121</v>
      </c>
      <c r="D542" s="15">
        <v>45075</v>
      </c>
      <c r="E542" s="14" t="s">
        <v>1132</v>
      </c>
      <c r="F542" s="14" t="s">
        <v>1133</v>
      </c>
      <c r="G542" s="6">
        <v>25600</v>
      </c>
      <c r="H542" s="6" t="s">
        <v>1861</v>
      </c>
      <c r="I542" s="6"/>
      <c r="J542" s="16">
        <v>3910</v>
      </c>
      <c r="K542" s="14">
        <v>1.7</v>
      </c>
      <c r="L542" s="126">
        <v>0</v>
      </c>
      <c r="M542" s="126">
        <v>0</v>
      </c>
      <c r="N542" s="6" t="s">
        <v>557</v>
      </c>
      <c r="O542" s="6" t="s">
        <v>1510</v>
      </c>
      <c r="P542" s="19">
        <v>12707998</v>
      </c>
      <c r="Q542" s="6"/>
      <c r="R542" s="19">
        <v>2437394</v>
      </c>
      <c r="S542" s="6"/>
      <c r="T542" s="14">
        <v>152716781</v>
      </c>
      <c r="U542" s="21">
        <v>45806</v>
      </c>
      <c r="V542" s="6"/>
      <c r="W542" s="6"/>
      <c r="X542" s="6"/>
      <c r="Y542" s="23"/>
      <c r="Z542" s="6"/>
      <c r="AA542" s="6"/>
      <c r="AB542" s="21">
        <f t="shared" si="56"/>
        <v>45746</v>
      </c>
      <c r="AC542" s="6"/>
      <c r="AD542" s="14" t="s">
        <v>1515</v>
      </c>
      <c r="AE542" s="6"/>
      <c r="AF542" s="6"/>
      <c r="AG542" s="6"/>
      <c r="AH542" s="6" t="s">
        <v>1517</v>
      </c>
      <c r="AI542" s="143">
        <f t="shared" si="57"/>
        <v>496.40617187499998</v>
      </c>
      <c r="AJ542" s="143">
        <f t="shared" si="58"/>
        <v>95.210703124999995</v>
      </c>
      <c r="AK542" s="143">
        <f t="shared" si="59"/>
        <v>0</v>
      </c>
      <c r="AL542" s="20">
        <f t="shared" si="60"/>
        <v>45108</v>
      </c>
      <c r="AM542" t="e">
        <f t="shared" si="61"/>
        <v>#N/A</v>
      </c>
      <c r="AN542" t="str">
        <f t="shared" si="62"/>
        <v>KAPW-IB-140973-29-05-2023-3910</v>
      </c>
    </row>
    <row r="543" spans="1:40" ht="20.100000000000001" hidden="1" customHeight="1" x14ac:dyDescent="0.25">
      <c r="A543" s="14">
        <v>540</v>
      </c>
      <c r="B543" s="35">
        <v>45078</v>
      </c>
      <c r="C543" s="6" t="s">
        <v>30</v>
      </c>
      <c r="D543" s="15">
        <v>45072</v>
      </c>
      <c r="E543" s="14" t="s">
        <v>563</v>
      </c>
      <c r="F543" s="14" t="s">
        <v>1133</v>
      </c>
      <c r="G543" s="6">
        <v>8100</v>
      </c>
      <c r="H543" s="6" t="s">
        <v>1861</v>
      </c>
      <c r="I543" s="6"/>
      <c r="J543" s="16">
        <v>5901.9089999999997</v>
      </c>
      <c r="K543" s="14">
        <v>2.8060999999999998</v>
      </c>
      <c r="L543" s="126">
        <v>0</v>
      </c>
      <c r="M543" s="126">
        <v>0</v>
      </c>
      <c r="N543" s="6" t="s">
        <v>563</v>
      </c>
      <c r="O543" s="6" t="s">
        <v>1511</v>
      </c>
      <c r="P543" s="19">
        <v>6668372</v>
      </c>
      <c r="Q543" s="6"/>
      <c r="R543" s="19">
        <v>2153204</v>
      </c>
      <c r="S543" s="6"/>
      <c r="T543" s="14">
        <v>152716776</v>
      </c>
      <c r="U543" s="21">
        <v>45802</v>
      </c>
      <c r="V543" s="6"/>
      <c r="W543" s="6"/>
      <c r="X543" s="6"/>
      <c r="Y543" s="23"/>
      <c r="Z543" s="6"/>
      <c r="AA543" s="6"/>
      <c r="AB543" s="21">
        <f t="shared" si="56"/>
        <v>45742</v>
      </c>
      <c r="AC543" s="6"/>
      <c r="AD543" s="14" t="s">
        <v>1515</v>
      </c>
      <c r="AE543" s="6"/>
      <c r="AF543" s="6"/>
      <c r="AG543" s="6"/>
      <c r="AH543" s="6" t="s">
        <v>563</v>
      </c>
      <c r="AI543" s="143">
        <f t="shared" si="57"/>
        <v>823.2558024691358</v>
      </c>
      <c r="AJ543" s="143">
        <f t="shared" si="58"/>
        <v>265.82765432098768</v>
      </c>
      <c r="AK543" s="143">
        <f t="shared" si="59"/>
        <v>0</v>
      </c>
      <c r="AL543" s="20">
        <f t="shared" si="60"/>
        <v>45083</v>
      </c>
      <c r="AM543" t="e">
        <f t="shared" si="61"/>
        <v>#N/A</v>
      </c>
      <c r="AN543" t="str">
        <f t="shared" si="62"/>
        <v>KAPS-IB-27445-26-05-2023-5901.909</v>
      </c>
    </row>
    <row r="544" spans="1:40" ht="20.100000000000001" hidden="1" customHeight="1" x14ac:dyDescent="0.25">
      <c r="A544" s="14">
        <v>541</v>
      </c>
      <c r="B544" s="35">
        <v>45078</v>
      </c>
      <c r="C544" s="6" t="s">
        <v>1122</v>
      </c>
      <c r="D544" s="15">
        <v>45049</v>
      </c>
      <c r="E544" s="14" t="s">
        <v>1132</v>
      </c>
      <c r="F544" s="14" t="s">
        <v>1133</v>
      </c>
      <c r="G544" s="6">
        <v>26000</v>
      </c>
      <c r="H544" s="6" t="s">
        <v>1861</v>
      </c>
      <c r="I544" s="6"/>
      <c r="J544" s="16">
        <v>3402.9</v>
      </c>
      <c r="K544" s="14" t="s">
        <v>1218</v>
      </c>
      <c r="L544" s="126">
        <v>0</v>
      </c>
      <c r="M544" s="126">
        <v>0</v>
      </c>
      <c r="N544" s="6" t="s">
        <v>557</v>
      </c>
      <c r="O544" s="6" t="s">
        <v>1512</v>
      </c>
      <c r="P544" s="19">
        <v>12957518</v>
      </c>
      <c r="Q544" s="6"/>
      <c r="R544" s="19">
        <v>5573806</v>
      </c>
      <c r="S544" s="6"/>
      <c r="T544" s="14">
        <v>52716890</v>
      </c>
      <c r="U544" s="21">
        <v>45807</v>
      </c>
      <c r="V544" s="6"/>
      <c r="W544" s="6"/>
      <c r="X544" s="6"/>
      <c r="Y544" s="23"/>
      <c r="Z544" s="6"/>
      <c r="AA544" s="6"/>
      <c r="AB544" s="21">
        <f t="shared" si="56"/>
        <v>45747</v>
      </c>
      <c r="AC544" s="6"/>
      <c r="AD544" s="14" t="s">
        <v>1515</v>
      </c>
      <c r="AE544" s="6"/>
      <c r="AF544" s="6"/>
      <c r="AG544" s="6"/>
      <c r="AH544" s="6" t="s">
        <v>1517</v>
      </c>
      <c r="AI544" s="143">
        <f t="shared" si="57"/>
        <v>498.36607692307695</v>
      </c>
      <c r="AJ544" s="143">
        <f t="shared" si="58"/>
        <v>214.37715384615385</v>
      </c>
      <c r="AK544" s="143">
        <f t="shared" si="59"/>
        <v>0</v>
      </c>
      <c r="AL544" s="20">
        <f t="shared" si="60"/>
        <v>45108</v>
      </c>
      <c r="AM544" t="e">
        <f t="shared" si="61"/>
        <v>#N/A</v>
      </c>
      <c r="AN544" t="str">
        <f t="shared" si="62"/>
        <v>KAPW-IB-142009-31-05-2023-3402.9</v>
      </c>
    </row>
    <row r="545" spans="1:40" ht="20.100000000000001" hidden="1" customHeight="1" x14ac:dyDescent="0.25">
      <c r="A545" s="14">
        <v>542</v>
      </c>
      <c r="B545" s="35">
        <v>45078</v>
      </c>
      <c r="C545" s="6" t="s">
        <v>25</v>
      </c>
      <c r="D545" s="15">
        <v>45078</v>
      </c>
      <c r="E545" s="14" t="s">
        <v>1132</v>
      </c>
      <c r="F545" s="14" t="s">
        <v>1133</v>
      </c>
      <c r="G545" s="6">
        <v>18720</v>
      </c>
      <c r="H545" s="6" t="s">
        <v>1861</v>
      </c>
      <c r="I545" s="6"/>
      <c r="J545" s="16">
        <v>3906.9029999999998</v>
      </c>
      <c r="K545" s="14">
        <v>2.1</v>
      </c>
      <c r="L545" s="126">
        <v>0</v>
      </c>
      <c r="M545" s="126">
        <v>0</v>
      </c>
      <c r="N545" s="6" t="s">
        <v>557</v>
      </c>
      <c r="O545" s="6" t="s">
        <v>545</v>
      </c>
      <c r="P545" s="19">
        <v>11461201</v>
      </c>
      <c r="Q545" s="6"/>
      <c r="R545" s="19">
        <v>2608042</v>
      </c>
      <c r="S545" s="6"/>
      <c r="T545" s="14">
        <v>152716891</v>
      </c>
      <c r="U545" s="21">
        <v>45807</v>
      </c>
      <c r="V545" s="6"/>
      <c r="W545" s="6"/>
      <c r="X545" s="6"/>
      <c r="Y545" s="23"/>
      <c r="Z545" s="6"/>
      <c r="AA545" s="6"/>
      <c r="AB545" s="21">
        <f t="shared" si="56"/>
        <v>45747</v>
      </c>
      <c r="AC545" s="6"/>
      <c r="AD545" s="14" t="s">
        <v>1515</v>
      </c>
      <c r="AE545" s="6"/>
      <c r="AF545" s="6"/>
      <c r="AG545" s="6"/>
      <c r="AH545" s="6" t="s">
        <v>1517</v>
      </c>
      <c r="AI545" s="143">
        <f t="shared" si="57"/>
        <v>612.24364316239314</v>
      </c>
      <c r="AJ545" s="143">
        <f t="shared" si="58"/>
        <v>139.3184829059829</v>
      </c>
      <c r="AK545" s="143">
        <f t="shared" si="59"/>
        <v>0</v>
      </c>
      <c r="AL545" s="20">
        <f t="shared" si="60"/>
        <v>45108</v>
      </c>
      <c r="AM545" t="e">
        <f t="shared" si="61"/>
        <v>#N/A</v>
      </c>
      <c r="AN545" t="str">
        <f t="shared" si="62"/>
        <v>KAPS-IB-29015-01-06-2023-3906.903</v>
      </c>
    </row>
    <row r="546" spans="1:40" ht="20.100000000000001" hidden="1" customHeight="1" x14ac:dyDescent="0.25">
      <c r="A546" s="14">
        <v>543</v>
      </c>
      <c r="B546" s="35">
        <v>45078</v>
      </c>
      <c r="C546" s="6" t="s">
        <v>616</v>
      </c>
      <c r="D546" s="15">
        <v>45084</v>
      </c>
      <c r="E546" s="14" t="s">
        <v>1132</v>
      </c>
      <c r="F546" s="14" t="s">
        <v>1133</v>
      </c>
      <c r="G546" s="6">
        <v>3053.4</v>
      </c>
      <c r="H546" s="6" t="s">
        <v>1861</v>
      </c>
      <c r="I546" s="6"/>
      <c r="J546" s="16">
        <v>5503.2089999999998</v>
      </c>
      <c r="K546" s="14">
        <v>3.2456</v>
      </c>
      <c r="L546" s="126">
        <v>0</v>
      </c>
      <c r="M546" s="126">
        <v>0</v>
      </c>
      <c r="N546" s="6" t="s">
        <v>1324</v>
      </c>
      <c r="O546" s="6" t="s">
        <v>617</v>
      </c>
      <c r="P546" s="19">
        <v>2898339</v>
      </c>
      <c r="Q546" s="6"/>
      <c r="R546" s="19">
        <v>935867</v>
      </c>
      <c r="S546" s="6"/>
      <c r="T546" s="14">
        <v>152716899</v>
      </c>
      <c r="U546" s="21">
        <v>45813</v>
      </c>
      <c r="V546" s="6"/>
      <c r="W546" s="6"/>
      <c r="X546" s="6"/>
      <c r="Y546" s="23"/>
      <c r="Z546" s="6"/>
      <c r="AA546" s="6"/>
      <c r="AB546" s="21">
        <f t="shared" si="56"/>
        <v>45753</v>
      </c>
      <c r="AC546" s="6"/>
      <c r="AD546" s="14" t="s">
        <v>1515</v>
      </c>
      <c r="AE546" s="6"/>
      <c r="AF546" s="6"/>
      <c r="AG546" s="6"/>
      <c r="AH546" s="6" t="s">
        <v>1513</v>
      </c>
      <c r="AI546" s="143">
        <f t="shared" si="57"/>
        <v>949.21693849479266</v>
      </c>
      <c r="AJ546" s="143">
        <f t="shared" si="58"/>
        <v>306.49996724962335</v>
      </c>
      <c r="AK546" s="143">
        <f t="shared" si="59"/>
        <v>0</v>
      </c>
      <c r="AL546" s="20">
        <f t="shared" si="60"/>
        <v>45108</v>
      </c>
      <c r="AM546" t="e">
        <f t="shared" si="61"/>
        <v>#N/A</v>
      </c>
      <c r="AN546" t="str">
        <f t="shared" si="62"/>
        <v>KAPE-IB-153269-07-06-2023-5503.209</v>
      </c>
    </row>
    <row r="547" spans="1:40" ht="20.100000000000001" hidden="1" customHeight="1" x14ac:dyDescent="0.25">
      <c r="A547" s="14">
        <v>544</v>
      </c>
      <c r="B547" s="35">
        <v>45078</v>
      </c>
      <c r="C547" s="6" t="s">
        <v>551</v>
      </c>
      <c r="D547" s="15">
        <v>45083</v>
      </c>
      <c r="E547" s="14" t="s">
        <v>1132</v>
      </c>
      <c r="F547" s="14" t="s">
        <v>1133</v>
      </c>
      <c r="G547" s="6">
        <v>3950</v>
      </c>
      <c r="H547" s="6" t="s">
        <v>1861</v>
      </c>
      <c r="I547" s="6"/>
      <c r="J547" s="16" t="s">
        <v>1209</v>
      </c>
      <c r="K547" s="14" t="s">
        <v>1219</v>
      </c>
      <c r="L547" s="126">
        <v>0</v>
      </c>
      <c r="M547" s="126">
        <v>0</v>
      </c>
      <c r="N547" s="6" t="s">
        <v>412</v>
      </c>
      <c r="O547" s="6" t="s">
        <v>1385</v>
      </c>
      <c r="P547" s="19">
        <v>17345635</v>
      </c>
      <c r="Q547" s="6"/>
      <c r="R547" s="19">
        <v>5860702</v>
      </c>
      <c r="S547" s="6"/>
      <c r="T547" s="14">
        <v>152716894</v>
      </c>
      <c r="U547" s="21">
        <v>45813</v>
      </c>
      <c r="V547" s="6"/>
      <c r="W547" s="6"/>
      <c r="X547" s="6"/>
      <c r="Y547" s="23"/>
      <c r="Z547" s="6"/>
      <c r="AA547" s="6"/>
      <c r="AB547" s="21">
        <f t="shared" si="56"/>
        <v>45753</v>
      </c>
      <c r="AC547" s="6"/>
      <c r="AD547" s="14" t="s">
        <v>1515</v>
      </c>
      <c r="AE547" s="6"/>
      <c r="AF547" s="6"/>
      <c r="AG547" s="6"/>
      <c r="AH547" s="6" t="s">
        <v>434</v>
      </c>
      <c r="AI547" s="143">
        <f t="shared" si="57"/>
        <v>4391.3</v>
      </c>
      <c r="AJ547" s="143">
        <f t="shared" si="58"/>
        <v>1483.7220253164558</v>
      </c>
      <c r="AK547" s="143">
        <f t="shared" si="59"/>
        <v>0</v>
      </c>
      <c r="AL547" s="20">
        <f t="shared" si="60"/>
        <v>45108</v>
      </c>
      <c r="AM547" t="e">
        <f t="shared" si="61"/>
        <v>#N/A</v>
      </c>
      <c r="AN547" t="str">
        <f t="shared" si="62"/>
        <v>KAPW-IB-143970-06-06-2023-3204.1190 / 3204.1600</v>
      </c>
    </row>
    <row r="548" spans="1:40" ht="20.100000000000001" hidden="1" customHeight="1" x14ac:dyDescent="0.25">
      <c r="A548" s="14">
        <v>545</v>
      </c>
      <c r="B548" s="35">
        <v>45078</v>
      </c>
      <c r="C548" s="6" t="s">
        <v>31</v>
      </c>
      <c r="D548" s="15">
        <v>45089</v>
      </c>
      <c r="E548" s="14" t="s">
        <v>563</v>
      </c>
      <c r="F548" s="14" t="s">
        <v>1133</v>
      </c>
      <c r="G548" s="6">
        <v>7525</v>
      </c>
      <c r="H548" s="6" t="s">
        <v>1861</v>
      </c>
      <c r="I548" s="6"/>
      <c r="J548" s="16">
        <v>5807.1019999999999</v>
      </c>
      <c r="K548" s="14">
        <v>3.887</v>
      </c>
      <c r="L548" s="126">
        <v>0</v>
      </c>
      <c r="M548" s="126">
        <v>0</v>
      </c>
      <c r="N548" s="6" t="s">
        <v>563</v>
      </c>
      <c r="O548" s="6" t="s">
        <v>1243</v>
      </c>
      <c r="P548" s="19">
        <v>8573832</v>
      </c>
      <c r="Q548" s="6"/>
      <c r="R548" s="19">
        <v>2768474</v>
      </c>
      <c r="S548" s="6"/>
      <c r="T548" s="14">
        <v>152716787</v>
      </c>
      <c r="U548" s="21">
        <v>45820</v>
      </c>
      <c r="V548" s="6"/>
      <c r="W548" s="6"/>
      <c r="X548" s="6"/>
      <c r="Y548" s="23"/>
      <c r="Z548" s="6"/>
      <c r="AA548" s="6"/>
      <c r="AB548" s="21">
        <f t="shared" si="56"/>
        <v>45760</v>
      </c>
      <c r="AC548" s="6"/>
      <c r="AD548" s="14" t="s">
        <v>1515</v>
      </c>
      <c r="AE548" s="6"/>
      <c r="AF548" s="6"/>
      <c r="AG548" s="6"/>
      <c r="AH548" s="6" t="s">
        <v>563</v>
      </c>
      <c r="AI548" s="143">
        <f t="shared" si="57"/>
        <v>1139.3796677740863</v>
      </c>
      <c r="AJ548" s="143">
        <f t="shared" si="58"/>
        <v>367.90352159468438</v>
      </c>
      <c r="AK548" s="143">
        <f t="shared" si="59"/>
        <v>0</v>
      </c>
      <c r="AL548" s="20">
        <f t="shared" si="60"/>
        <v>45083</v>
      </c>
      <c r="AM548" t="e">
        <f t="shared" si="61"/>
        <v>#N/A</v>
      </c>
      <c r="AN548" t="str">
        <f t="shared" si="62"/>
        <v>KAPW-IB-146777-12-06-2023-5807.102</v>
      </c>
    </row>
    <row r="549" spans="1:40" ht="20.100000000000001" hidden="1" customHeight="1" x14ac:dyDescent="0.25">
      <c r="A549" s="14">
        <v>546</v>
      </c>
      <c r="B549" s="35">
        <v>45078</v>
      </c>
      <c r="C549" s="6" t="s">
        <v>26</v>
      </c>
      <c r="D549" s="15">
        <v>45097</v>
      </c>
      <c r="E549" s="14" t="s">
        <v>1132</v>
      </c>
      <c r="F549" s="14" t="s">
        <v>1133</v>
      </c>
      <c r="G549" s="6">
        <v>12000</v>
      </c>
      <c r="H549" s="6" t="s">
        <v>1861</v>
      </c>
      <c r="I549" s="6"/>
      <c r="J549" s="16">
        <v>3204.16</v>
      </c>
      <c r="K549" s="14" t="s">
        <v>1220</v>
      </c>
      <c r="L549" s="126">
        <v>0</v>
      </c>
      <c r="M549" s="126">
        <v>0</v>
      </c>
      <c r="N549" s="6" t="s">
        <v>412</v>
      </c>
      <c r="O549" s="6" t="s">
        <v>1414</v>
      </c>
      <c r="P549" s="19">
        <v>13133354</v>
      </c>
      <c r="Q549" s="6"/>
      <c r="R549" s="19">
        <v>5023352</v>
      </c>
      <c r="S549" s="6"/>
      <c r="T549" s="14">
        <v>152716914</v>
      </c>
      <c r="U549" s="21">
        <v>45824</v>
      </c>
      <c r="V549" s="6"/>
      <c r="W549" s="6"/>
      <c r="X549" s="6"/>
      <c r="Y549" s="23"/>
      <c r="Z549" s="6"/>
      <c r="AA549" s="6"/>
      <c r="AB549" s="21">
        <f t="shared" si="56"/>
        <v>45764</v>
      </c>
      <c r="AC549" s="6"/>
      <c r="AD549" s="14" t="s">
        <v>1515</v>
      </c>
      <c r="AE549" s="6"/>
      <c r="AF549" s="6"/>
      <c r="AG549" s="6"/>
      <c r="AH549" s="6" t="s">
        <v>434</v>
      </c>
      <c r="AI549" s="143">
        <f t="shared" si="57"/>
        <v>1094.4461666666666</v>
      </c>
      <c r="AJ549" s="143">
        <f t="shared" si="58"/>
        <v>418.61266666666666</v>
      </c>
      <c r="AK549" s="143">
        <f t="shared" si="59"/>
        <v>0</v>
      </c>
      <c r="AL549" s="20">
        <f t="shared" si="60"/>
        <v>45108</v>
      </c>
      <c r="AM549" t="e">
        <f t="shared" si="61"/>
        <v>#N/A</v>
      </c>
      <c r="AN549" t="str">
        <f t="shared" si="62"/>
        <v>KAPE-IB-155829-20-06-2023-3204.16</v>
      </c>
    </row>
    <row r="550" spans="1:40" ht="20.100000000000001" hidden="1" customHeight="1" x14ac:dyDescent="0.25">
      <c r="A550" s="14">
        <v>547</v>
      </c>
      <c r="B550" s="35">
        <v>45078</v>
      </c>
      <c r="C550" s="6" t="s">
        <v>1123</v>
      </c>
      <c r="D550" s="15">
        <v>45096</v>
      </c>
      <c r="E550" s="14" t="s">
        <v>1132</v>
      </c>
      <c r="F550" s="14" t="s">
        <v>1133</v>
      </c>
      <c r="G550" s="6">
        <v>19911</v>
      </c>
      <c r="H550" s="6" t="s">
        <v>1861</v>
      </c>
      <c r="I550" s="6"/>
      <c r="J550" s="16">
        <v>5201.009</v>
      </c>
      <c r="K550" s="14">
        <v>2.0062000000000002</v>
      </c>
      <c r="L550" s="126">
        <v>0</v>
      </c>
      <c r="M550" s="126">
        <v>0</v>
      </c>
      <c r="N550" s="6" t="s">
        <v>547</v>
      </c>
      <c r="O550" s="6" t="s">
        <v>547</v>
      </c>
      <c r="P550" s="19">
        <v>11725338</v>
      </c>
      <c r="Q550" s="6"/>
      <c r="R550" s="19">
        <v>2248920</v>
      </c>
      <c r="S550" s="6"/>
      <c r="T550" s="14">
        <v>152716917</v>
      </c>
      <c r="U550" s="21">
        <v>45824</v>
      </c>
      <c r="V550" s="6"/>
      <c r="W550" s="6"/>
      <c r="X550" s="6"/>
      <c r="Y550" s="23"/>
      <c r="Z550" s="6"/>
      <c r="AA550" s="6"/>
      <c r="AB550" s="21">
        <f t="shared" si="56"/>
        <v>45764</v>
      </c>
      <c r="AC550" s="6"/>
      <c r="AD550" s="14" t="s">
        <v>1515</v>
      </c>
      <c r="AE550" s="6"/>
      <c r="AF550" s="6"/>
      <c r="AG550" s="6"/>
      <c r="AH550" s="6" t="s">
        <v>547</v>
      </c>
      <c r="AI550" s="143">
        <f t="shared" si="57"/>
        <v>588.88744914871177</v>
      </c>
      <c r="AJ550" s="143">
        <f t="shared" si="58"/>
        <v>112.94862136507459</v>
      </c>
      <c r="AK550" s="143">
        <f t="shared" si="59"/>
        <v>0</v>
      </c>
      <c r="AL550" s="20">
        <f t="shared" si="60"/>
        <v>45108</v>
      </c>
      <c r="AM550" t="e">
        <f t="shared" si="61"/>
        <v>#N/A</v>
      </c>
      <c r="AN550" t="str">
        <f t="shared" si="62"/>
        <v>KPPI-IB-63606-19-06-2023-5201.009</v>
      </c>
    </row>
    <row r="551" spans="1:40" ht="20.100000000000001" hidden="1" customHeight="1" x14ac:dyDescent="0.25">
      <c r="A551" s="14">
        <v>548</v>
      </c>
      <c r="B551" s="35">
        <v>45078</v>
      </c>
      <c r="C551" s="6" t="s">
        <v>546</v>
      </c>
      <c r="D551" s="15">
        <v>45096</v>
      </c>
      <c r="E551" s="14" t="s">
        <v>1132</v>
      </c>
      <c r="F551" s="14" t="s">
        <v>1133</v>
      </c>
      <c r="G551" s="6">
        <v>49360</v>
      </c>
      <c r="H551" s="6" t="s">
        <v>1861</v>
      </c>
      <c r="I551" s="6"/>
      <c r="J551" s="16">
        <v>5201.009</v>
      </c>
      <c r="K551" s="14">
        <v>2.0061</v>
      </c>
      <c r="L551" s="126">
        <v>0</v>
      </c>
      <c r="M551" s="126">
        <v>0</v>
      </c>
      <c r="N551" s="6" t="s">
        <v>547</v>
      </c>
      <c r="O551" s="6" t="s">
        <v>547</v>
      </c>
      <c r="P551" s="19">
        <v>29066036</v>
      </c>
      <c r="Q551" s="6"/>
      <c r="R551" s="19">
        <v>5574865</v>
      </c>
      <c r="S551" s="6"/>
      <c r="T551" s="14">
        <v>152716916</v>
      </c>
      <c r="U551" s="21">
        <v>45824</v>
      </c>
      <c r="V551" s="6"/>
      <c r="W551" s="6"/>
      <c r="X551" s="6"/>
      <c r="Y551" s="23"/>
      <c r="Z551" s="6"/>
      <c r="AA551" s="6"/>
      <c r="AB551" s="21">
        <f t="shared" si="56"/>
        <v>45764</v>
      </c>
      <c r="AC551" s="6"/>
      <c r="AD551" s="14" t="s">
        <v>1515</v>
      </c>
      <c r="AE551" s="6"/>
      <c r="AF551" s="6"/>
      <c r="AG551" s="6"/>
      <c r="AH551" s="6" t="s">
        <v>547</v>
      </c>
      <c r="AI551" s="143">
        <f t="shared" si="57"/>
        <v>588.85810372771471</v>
      </c>
      <c r="AJ551" s="143">
        <f t="shared" si="58"/>
        <v>112.94297001620745</v>
      </c>
      <c r="AK551" s="143">
        <f t="shared" si="59"/>
        <v>0</v>
      </c>
      <c r="AL551" s="20">
        <f t="shared" si="60"/>
        <v>45108</v>
      </c>
      <c r="AM551" t="e">
        <f t="shared" si="61"/>
        <v>#N/A</v>
      </c>
      <c r="AN551" t="str">
        <f t="shared" si="62"/>
        <v>KPPI-IB-63605-19-06-2023-5201.009</v>
      </c>
    </row>
    <row r="552" spans="1:40" ht="20.100000000000001" hidden="1" customHeight="1" x14ac:dyDescent="0.25">
      <c r="A552" s="14">
        <v>549</v>
      </c>
      <c r="B552" s="35">
        <v>45078</v>
      </c>
      <c r="C552" s="6" t="s">
        <v>1124</v>
      </c>
      <c r="D552" s="15">
        <v>45096</v>
      </c>
      <c r="E552" s="14" t="s">
        <v>1132</v>
      </c>
      <c r="F552" s="14" t="s">
        <v>1133</v>
      </c>
      <c r="G552" s="6">
        <v>23993</v>
      </c>
      <c r="H552" s="6" t="s">
        <v>1861</v>
      </c>
      <c r="I552" s="6"/>
      <c r="J552" s="16">
        <v>5201.009</v>
      </c>
      <c r="K552" s="14">
        <v>2.0062000000000002</v>
      </c>
      <c r="L552" s="126">
        <v>0</v>
      </c>
      <c r="M552" s="126">
        <v>0</v>
      </c>
      <c r="N552" s="6" t="s">
        <v>547</v>
      </c>
      <c r="O552" s="6" t="s">
        <v>547</v>
      </c>
      <c r="P552" s="19">
        <v>14129177</v>
      </c>
      <c r="Q552" s="6"/>
      <c r="R552" s="19">
        <v>2709976</v>
      </c>
      <c r="S552" s="6"/>
      <c r="T552" s="14">
        <v>152716915</v>
      </c>
      <c r="U552" s="21">
        <v>45824</v>
      </c>
      <c r="V552" s="6"/>
      <c r="W552" s="6"/>
      <c r="X552" s="6"/>
      <c r="Y552" s="23"/>
      <c r="Z552" s="6"/>
      <c r="AA552" s="6"/>
      <c r="AB552" s="21">
        <f t="shared" si="56"/>
        <v>45764</v>
      </c>
      <c r="AC552" s="6"/>
      <c r="AD552" s="14" t="s">
        <v>1515</v>
      </c>
      <c r="AE552" s="6"/>
      <c r="AF552" s="6"/>
      <c r="AG552" s="6"/>
      <c r="AH552" s="6" t="s">
        <v>547</v>
      </c>
      <c r="AI552" s="143">
        <f t="shared" si="57"/>
        <v>588.88746717792685</v>
      </c>
      <c r="AJ552" s="143">
        <f t="shared" si="58"/>
        <v>112.94861001125328</v>
      </c>
      <c r="AK552" s="143">
        <f t="shared" si="59"/>
        <v>0</v>
      </c>
      <c r="AL552" s="20">
        <f t="shared" si="60"/>
        <v>45108</v>
      </c>
      <c r="AM552" t="e">
        <f t="shared" si="61"/>
        <v>#N/A</v>
      </c>
      <c r="AN552" t="str">
        <f t="shared" si="62"/>
        <v>KPPI-IB-63603-19-06-2023-5201.009</v>
      </c>
    </row>
    <row r="553" spans="1:40" ht="20.100000000000001" hidden="1" customHeight="1" x14ac:dyDescent="0.25">
      <c r="A553" s="14">
        <v>550</v>
      </c>
      <c r="B553" s="35">
        <v>45078</v>
      </c>
      <c r="C553" s="6" t="s">
        <v>548</v>
      </c>
      <c r="D553" s="15">
        <v>45096</v>
      </c>
      <c r="E553" s="14" t="s">
        <v>1132</v>
      </c>
      <c r="F553" s="14" t="s">
        <v>1133</v>
      </c>
      <c r="G553" s="6">
        <v>287180.09999999998</v>
      </c>
      <c r="H553" s="6" t="s">
        <v>1861</v>
      </c>
      <c r="I553" s="6"/>
      <c r="J553" s="16">
        <v>5201.009</v>
      </c>
      <c r="K553" s="14">
        <v>2.0061</v>
      </c>
      <c r="L553" s="126">
        <v>0</v>
      </c>
      <c r="M553" s="126">
        <v>0</v>
      </c>
      <c r="N553" s="6" t="s">
        <v>547</v>
      </c>
      <c r="O553" s="6" t="s">
        <v>547</v>
      </c>
      <c r="P553" s="19">
        <v>169108330</v>
      </c>
      <c r="Q553" s="6"/>
      <c r="R553" s="19">
        <v>32434977</v>
      </c>
      <c r="S553" s="6"/>
      <c r="T553" s="14">
        <v>152716919</v>
      </c>
      <c r="U553" s="21">
        <v>45824</v>
      </c>
      <c r="V553" s="6"/>
      <c r="W553" s="6"/>
      <c r="X553" s="6"/>
      <c r="Y553" s="23"/>
      <c r="Z553" s="6"/>
      <c r="AA553" s="6"/>
      <c r="AB553" s="21">
        <f t="shared" si="56"/>
        <v>45764</v>
      </c>
      <c r="AC553" s="6"/>
      <c r="AD553" s="14" t="s">
        <v>1515</v>
      </c>
      <c r="AE553" s="6"/>
      <c r="AF553" s="6"/>
      <c r="AG553" s="6"/>
      <c r="AH553" s="6" t="s">
        <v>547</v>
      </c>
      <c r="AI553" s="143">
        <f t="shared" si="57"/>
        <v>588.85810681171859</v>
      </c>
      <c r="AJ553" s="143">
        <f t="shared" si="58"/>
        <v>112.94298246988564</v>
      </c>
      <c r="AK553" s="143">
        <f t="shared" si="59"/>
        <v>0</v>
      </c>
      <c r="AL553" s="20">
        <f t="shared" si="60"/>
        <v>45108</v>
      </c>
      <c r="AM553" t="e">
        <f t="shared" si="61"/>
        <v>#N/A</v>
      </c>
      <c r="AN553" t="str">
        <f t="shared" si="62"/>
        <v>KPPI-IB-63604-19-06-2023-5201.009</v>
      </c>
    </row>
    <row r="554" spans="1:40" ht="20.100000000000001" hidden="1" customHeight="1" x14ac:dyDescent="0.25">
      <c r="A554" s="14">
        <v>551</v>
      </c>
      <c r="B554" s="35">
        <v>45078</v>
      </c>
      <c r="C554" s="6" t="s">
        <v>613</v>
      </c>
      <c r="D554" s="15">
        <v>45098</v>
      </c>
      <c r="E554" s="14" t="s">
        <v>1132</v>
      </c>
      <c r="F554" s="14" t="s">
        <v>1133</v>
      </c>
      <c r="G554" s="6">
        <v>1770</v>
      </c>
      <c r="H554" s="6" t="s">
        <v>1861</v>
      </c>
      <c r="I554" s="6"/>
      <c r="J554" s="16">
        <v>5407.52</v>
      </c>
      <c r="K554" s="14">
        <v>14.8188</v>
      </c>
      <c r="L554" s="125">
        <v>0</v>
      </c>
      <c r="M554" s="125">
        <v>0</v>
      </c>
      <c r="N554" s="6" t="s">
        <v>1378</v>
      </c>
      <c r="O554" s="6" t="s">
        <v>614</v>
      </c>
      <c r="P554" s="19">
        <v>7700516</v>
      </c>
      <c r="Q554" s="6"/>
      <c r="R554" s="19">
        <v>2945356</v>
      </c>
      <c r="S554" s="6"/>
      <c r="T554" s="14">
        <v>152716920</v>
      </c>
      <c r="U554" s="21">
        <v>45827</v>
      </c>
      <c r="V554" s="6"/>
      <c r="W554" s="6"/>
      <c r="X554" s="6"/>
      <c r="Y554" s="23"/>
      <c r="Z554" s="6"/>
      <c r="AA554" s="6"/>
      <c r="AB554" s="21">
        <f t="shared" si="56"/>
        <v>45767</v>
      </c>
      <c r="AC554" s="6"/>
      <c r="AD554" s="14" t="s">
        <v>1515</v>
      </c>
      <c r="AE554" s="6"/>
      <c r="AF554" s="6"/>
      <c r="AG554" s="6"/>
      <c r="AH554" s="6" t="s">
        <v>1516</v>
      </c>
      <c r="AI554" s="143">
        <f t="shared" si="57"/>
        <v>4350.5740112994354</v>
      </c>
      <c r="AJ554" s="143">
        <f t="shared" si="58"/>
        <v>1664.0429378531073</v>
      </c>
      <c r="AK554" s="143">
        <f t="shared" si="59"/>
        <v>0</v>
      </c>
      <c r="AL554" s="20">
        <f t="shared" si="60"/>
        <v>45108</v>
      </c>
      <c r="AM554" t="e">
        <f t="shared" si="61"/>
        <v>#N/A</v>
      </c>
      <c r="AN554" t="str">
        <f t="shared" si="62"/>
        <v>KAPW-IB-149837-21-06-2023-5407.52</v>
      </c>
    </row>
    <row r="555" spans="1:40" ht="20.100000000000001" hidden="1" customHeight="1" x14ac:dyDescent="0.25">
      <c r="A555" s="14">
        <v>552</v>
      </c>
      <c r="B555" s="35">
        <v>45078</v>
      </c>
      <c r="C555" s="6" t="s">
        <v>618</v>
      </c>
      <c r="D555" s="15">
        <v>45103</v>
      </c>
      <c r="E555" s="14" t="s">
        <v>1132</v>
      </c>
      <c r="F555" s="14" t="s">
        <v>1133</v>
      </c>
      <c r="G555" s="6">
        <v>47580</v>
      </c>
      <c r="H555" s="6" t="s">
        <v>1861</v>
      </c>
      <c r="I555" s="6"/>
      <c r="J555" s="16">
        <v>5402.33</v>
      </c>
      <c r="K555" s="14" t="s">
        <v>620</v>
      </c>
      <c r="L555" s="126">
        <v>0</v>
      </c>
      <c r="M555" s="126">
        <v>0</v>
      </c>
      <c r="N555" s="6" t="s">
        <v>1324</v>
      </c>
      <c r="O555" s="6" t="s">
        <v>619</v>
      </c>
      <c r="P555" s="19">
        <v>19004640</v>
      </c>
      <c r="Q555" s="6"/>
      <c r="R555" s="19">
        <v>7069688</v>
      </c>
      <c r="S555" s="6"/>
      <c r="T555" s="14">
        <v>152716797</v>
      </c>
      <c r="U555" s="21">
        <v>45831</v>
      </c>
      <c r="V555" s="6"/>
      <c r="W555" s="6"/>
      <c r="X555" s="6"/>
      <c r="Y555" s="23"/>
      <c r="Z555" s="6"/>
      <c r="AA555" s="6"/>
      <c r="AB555" s="21">
        <f t="shared" si="56"/>
        <v>45771</v>
      </c>
      <c r="AC555" s="6"/>
      <c r="AD555" s="14" t="s">
        <v>1515</v>
      </c>
      <c r="AE555" s="6"/>
      <c r="AF555" s="6"/>
      <c r="AG555" s="6"/>
      <c r="AH555" s="6" t="s">
        <v>1513</v>
      </c>
      <c r="AI555" s="143">
        <f t="shared" si="57"/>
        <v>399.42496847414878</v>
      </c>
      <c r="AJ555" s="143">
        <f t="shared" si="58"/>
        <v>148.58528793610762</v>
      </c>
      <c r="AK555" s="143">
        <f t="shared" si="59"/>
        <v>0</v>
      </c>
      <c r="AL555" s="20">
        <f t="shared" si="60"/>
        <v>45108</v>
      </c>
      <c r="AM555" t="e">
        <f t="shared" si="61"/>
        <v>#N/A</v>
      </c>
      <c r="AN555" t="str">
        <f t="shared" si="62"/>
        <v>KAPS-IB-36381-26-06-2023-5402.33</v>
      </c>
    </row>
    <row r="556" spans="1:40" ht="20.100000000000001" hidden="1" customHeight="1" x14ac:dyDescent="0.25">
      <c r="A556" s="14">
        <v>553</v>
      </c>
      <c r="B556" s="35">
        <v>45078</v>
      </c>
      <c r="C556" s="6" t="s">
        <v>558</v>
      </c>
      <c r="D556" s="15">
        <v>45103</v>
      </c>
      <c r="E556" s="14" t="s">
        <v>1132</v>
      </c>
      <c r="F556" s="14" t="s">
        <v>1133</v>
      </c>
      <c r="G556" s="6">
        <v>102000</v>
      </c>
      <c r="H556" s="6" t="s">
        <v>1861</v>
      </c>
      <c r="I556" s="6"/>
      <c r="J556" s="16">
        <v>2847</v>
      </c>
      <c r="K556" s="14">
        <v>0.49</v>
      </c>
      <c r="L556" s="126">
        <v>0</v>
      </c>
      <c r="M556" s="126">
        <v>0</v>
      </c>
      <c r="N556" s="6" t="s">
        <v>557</v>
      </c>
      <c r="O556" s="6" t="s">
        <v>559</v>
      </c>
      <c r="P556" s="19">
        <v>14655523</v>
      </c>
      <c r="Q556" s="6"/>
      <c r="R556" s="19">
        <v>6986259</v>
      </c>
      <c r="S556" s="6"/>
      <c r="T556" s="14">
        <v>152716791</v>
      </c>
      <c r="U556" s="21">
        <v>45829</v>
      </c>
      <c r="V556" s="6"/>
      <c r="W556" s="6"/>
      <c r="X556" s="6"/>
      <c r="Y556" s="23"/>
      <c r="Z556" s="6"/>
      <c r="AA556" s="6"/>
      <c r="AB556" s="21">
        <f t="shared" si="56"/>
        <v>45769</v>
      </c>
      <c r="AC556" s="6"/>
      <c r="AD556" s="14" t="s">
        <v>1515</v>
      </c>
      <c r="AE556" s="6"/>
      <c r="AF556" s="6"/>
      <c r="AG556" s="6"/>
      <c r="AH556" s="6" t="s">
        <v>1517</v>
      </c>
      <c r="AI556" s="143">
        <f t="shared" si="57"/>
        <v>143.68159803921569</v>
      </c>
      <c r="AJ556" s="143">
        <f t="shared" si="58"/>
        <v>68.492735294117651</v>
      </c>
      <c r="AK556" s="143">
        <f t="shared" si="59"/>
        <v>0</v>
      </c>
      <c r="AL556" s="20">
        <f t="shared" si="60"/>
        <v>45108</v>
      </c>
      <c r="AM556" t="e">
        <f t="shared" si="61"/>
        <v>#N/A</v>
      </c>
      <c r="AN556" t="str">
        <f t="shared" si="62"/>
        <v>KAPE-IB-156608-23-06-2023-2847</v>
      </c>
    </row>
    <row r="557" spans="1:40" ht="20.100000000000001" hidden="1" customHeight="1" x14ac:dyDescent="0.25">
      <c r="A557" s="14">
        <v>554</v>
      </c>
      <c r="B557" s="35">
        <v>45078</v>
      </c>
      <c r="C557" s="6" t="s">
        <v>560</v>
      </c>
      <c r="D557" s="15">
        <v>45097</v>
      </c>
      <c r="E557" s="14" t="s">
        <v>1132</v>
      </c>
      <c r="F557" s="14" t="s">
        <v>1133</v>
      </c>
      <c r="G557" s="6">
        <v>19720</v>
      </c>
      <c r="H557" s="6" t="s">
        <v>1861</v>
      </c>
      <c r="I557" s="6"/>
      <c r="J557" s="16">
        <v>3906.9029999999998</v>
      </c>
      <c r="K557" s="14">
        <v>2.4</v>
      </c>
      <c r="L557" s="126">
        <v>0</v>
      </c>
      <c r="M557" s="126">
        <v>0</v>
      </c>
      <c r="N557" s="6" t="s">
        <v>557</v>
      </c>
      <c r="O557" s="6" t="s">
        <v>561</v>
      </c>
      <c r="P557" s="19">
        <v>13889953</v>
      </c>
      <c r="Q557" s="6"/>
      <c r="R557" s="19">
        <v>3160714</v>
      </c>
      <c r="S557" s="6"/>
      <c r="T557" s="14">
        <v>152716932</v>
      </c>
      <c r="U557" s="21">
        <v>45828</v>
      </c>
      <c r="V557" s="6"/>
      <c r="W557" s="6"/>
      <c r="X557" s="6"/>
      <c r="Y557" s="23"/>
      <c r="Z557" s="6"/>
      <c r="AA557" s="6"/>
      <c r="AB557" s="21">
        <f t="shared" si="56"/>
        <v>45768</v>
      </c>
      <c r="AC557" s="6"/>
      <c r="AD557" s="14" t="s">
        <v>1515</v>
      </c>
      <c r="AE557" s="6"/>
      <c r="AF557" s="6"/>
      <c r="AG557" s="6"/>
      <c r="AH557" s="6" t="s">
        <v>1517</v>
      </c>
      <c r="AI557" s="143">
        <f t="shared" si="57"/>
        <v>704.3586713995943</v>
      </c>
      <c r="AJ557" s="143">
        <f t="shared" si="58"/>
        <v>160.27961460446247</v>
      </c>
      <c r="AK557" s="143">
        <f t="shared" si="59"/>
        <v>0</v>
      </c>
      <c r="AL557" s="20">
        <f t="shared" si="60"/>
        <v>45108</v>
      </c>
      <c r="AM557" t="e">
        <f t="shared" si="61"/>
        <v>#N/A</v>
      </c>
      <c r="AN557" t="str">
        <f t="shared" si="62"/>
        <v>KAPS-IB-34263-20-06-2023-3906.903</v>
      </c>
    </row>
    <row r="558" spans="1:40" ht="20.100000000000001" hidden="1" customHeight="1" x14ac:dyDescent="0.25">
      <c r="A558" s="14">
        <v>555</v>
      </c>
      <c r="B558" s="35">
        <v>45078</v>
      </c>
      <c r="C558" s="6" t="s">
        <v>562</v>
      </c>
      <c r="D558" s="15">
        <v>45083</v>
      </c>
      <c r="E558" s="14" t="s">
        <v>1132</v>
      </c>
      <c r="F558" s="14" t="s">
        <v>1133</v>
      </c>
      <c r="G558" s="6">
        <v>102000</v>
      </c>
      <c r="H558" s="6" t="s">
        <v>1861</v>
      </c>
      <c r="I558" s="6"/>
      <c r="J558" s="16">
        <v>2847</v>
      </c>
      <c r="K558" s="14">
        <v>0.49</v>
      </c>
      <c r="L558" s="126">
        <v>0</v>
      </c>
      <c r="M558" s="126">
        <v>0</v>
      </c>
      <c r="N558" s="6" t="s">
        <v>557</v>
      </c>
      <c r="O558" s="6" t="s">
        <v>559</v>
      </c>
      <c r="P558" s="19">
        <v>14591792</v>
      </c>
      <c r="Q558" s="6"/>
      <c r="R558" s="19">
        <v>6955878</v>
      </c>
      <c r="S558" s="6"/>
      <c r="T558" s="14">
        <v>152716895</v>
      </c>
      <c r="U558" s="21">
        <v>45813</v>
      </c>
      <c r="V558" s="6"/>
      <c r="W558" s="6"/>
      <c r="X558" s="6"/>
      <c r="Y558" s="23"/>
      <c r="Z558" s="6"/>
      <c r="AA558" s="6"/>
      <c r="AB558" s="21">
        <f t="shared" si="56"/>
        <v>45753</v>
      </c>
      <c r="AC558" s="6"/>
      <c r="AD558" s="14" t="s">
        <v>1515</v>
      </c>
      <c r="AE558" s="6"/>
      <c r="AF558" s="6"/>
      <c r="AG558" s="6"/>
      <c r="AH558" s="6" t="s">
        <v>1517</v>
      </c>
      <c r="AI558" s="143">
        <f t="shared" si="57"/>
        <v>143.0567843137255</v>
      </c>
      <c r="AJ558" s="143">
        <f t="shared" si="58"/>
        <v>68.194882352941178</v>
      </c>
      <c r="AK558" s="143">
        <f t="shared" si="59"/>
        <v>0</v>
      </c>
      <c r="AL558" s="20">
        <f t="shared" si="60"/>
        <v>45108</v>
      </c>
      <c r="AM558" t="e">
        <f t="shared" si="61"/>
        <v>#N/A</v>
      </c>
      <c r="AN558" t="str">
        <f t="shared" si="62"/>
        <v>KAPW-IB-143982-06-06-2023-2847</v>
      </c>
    </row>
    <row r="559" spans="1:40" ht="20.100000000000001" hidden="1" customHeight="1" x14ac:dyDescent="0.25">
      <c r="A559" s="14">
        <v>556</v>
      </c>
      <c r="B559" s="162">
        <v>45118</v>
      </c>
      <c r="C559" s="6" t="s">
        <v>1989</v>
      </c>
      <c r="D559" s="15">
        <v>45112</v>
      </c>
      <c r="E559" s="14" t="s">
        <v>1132</v>
      </c>
      <c r="F559" s="14" t="s">
        <v>1133</v>
      </c>
      <c r="G559" s="6">
        <v>300</v>
      </c>
      <c r="H559" s="6" t="s">
        <v>1861</v>
      </c>
      <c r="I559" s="6"/>
      <c r="J559" s="16">
        <v>5407.52</v>
      </c>
      <c r="K559" s="164" t="s">
        <v>1990</v>
      </c>
      <c r="L559" s="125">
        <v>0</v>
      </c>
      <c r="M559" s="125">
        <v>0</v>
      </c>
      <c r="N559" s="6" t="s">
        <v>1378</v>
      </c>
      <c r="O559" s="6" t="s">
        <v>1991</v>
      </c>
      <c r="P559" s="19">
        <v>310415</v>
      </c>
      <c r="Q559" s="6"/>
      <c r="R559" s="19">
        <v>118729</v>
      </c>
      <c r="S559" s="6"/>
      <c r="T559" s="14">
        <v>152716841</v>
      </c>
      <c r="U559" s="21">
        <v>45842</v>
      </c>
      <c r="V559" s="6"/>
      <c r="W559" s="6"/>
      <c r="X559" s="6"/>
      <c r="Y559" s="23"/>
      <c r="Z559" s="6"/>
      <c r="AA559" s="6"/>
      <c r="AB559" s="21">
        <f t="shared" si="56"/>
        <v>45782</v>
      </c>
      <c r="AC559" s="6"/>
      <c r="AD559" s="14" t="s">
        <v>1515</v>
      </c>
      <c r="AE559" s="6"/>
      <c r="AF559" s="6"/>
      <c r="AG559" s="6"/>
      <c r="AH559" s="6" t="s">
        <v>1516</v>
      </c>
      <c r="AI559" s="143">
        <f t="shared" si="57"/>
        <v>1034.7166666666667</v>
      </c>
      <c r="AJ559" s="143">
        <f t="shared" si="58"/>
        <v>395.76333333333332</v>
      </c>
      <c r="AK559" s="143">
        <f t="shared" si="59"/>
        <v>0</v>
      </c>
      <c r="AL559" s="20">
        <f t="shared" si="60"/>
        <v>45148</v>
      </c>
      <c r="AM559" t="e">
        <f t="shared" si="61"/>
        <v>#N/A</v>
      </c>
      <c r="AN559" t="str">
        <f t="shared" si="62"/>
        <v>KPAF-IB-650-05-07-2023-5407.52</v>
      </c>
    </row>
    <row r="560" spans="1:40" ht="20.100000000000001" hidden="1" customHeight="1" x14ac:dyDescent="0.25">
      <c r="A560" s="14">
        <v>557</v>
      </c>
      <c r="B560" s="162">
        <v>45113</v>
      </c>
      <c r="C560" s="6" t="s">
        <v>1125</v>
      </c>
      <c r="D560" s="15">
        <v>45104</v>
      </c>
      <c r="E560" s="14" t="s">
        <v>1132</v>
      </c>
      <c r="F560" s="14" t="s">
        <v>1133</v>
      </c>
      <c r="G560" s="6">
        <v>37440</v>
      </c>
      <c r="H560" s="6" t="s">
        <v>1861</v>
      </c>
      <c r="I560" s="6"/>
      <c r="J560" s="16">
        <v>3906.904</v>
      </c>
      <c r="K560" s="14">
        <v>2.7</v>
      </c>
      <c r="L560" s="126">
        <v>0</v>
      </c>
      <c r="M560" s="126">
        <v>0</v>
      </c>
      <c r="N560" s="6" t="s">
        <v>557</v>
      </c>
      <c r="O560" s="6" t="s">
        <v>545</v>
      </c>
      <c r="P560" s="19">
        <v>29621182</v>
      </c>
      <c r="Q560" s="6"/>
      <c r="R560" s="19">
        <v>7254228</v>
      </c>
      <c r="S560" s="6"/>
      <c r="T560" s="14">
        <v>152716806</v>
      </c>
      <c r="U560" s="21">
        <v>45834</v>
      </c>
      <c r="V560" s="6"/>
      <c r="W560" s="6"/>
      <c r="X560" s="6"/>
      <c r="Y560" s="23"/>
      <c r="Z560" s="6"/>
      <c r="AA560" s="6"/>
      <c r="AB560" s="21">
        <f t="shared" si="56"/>
        <v>45774</v>
      </c>
      <c r="AC560" s="6"/>
      <c r="AD560" s="14" t="s">
        <v>1515</v>
      </c>
      <c r="AE560" s="6"/>
      <c r="AF560" s="6"/>
      <c r="AG560" s="6"/>
      <c r="AH560" s="6" t="s">
        <v>1517</v>
      </c>
      <c r="AI560" s="143">
        <f t="shared" si="57"/>
        <v>791.16404914529915</v>
      </c>
      <c r="AJ560" s="143">
        <f t="shared" si="58"/>
        <v>193.75608974358974</v>
      </c>
      <c r="AK560" s="143">
        <f t="shared" si="59"/>
        <v>0</v>
      </c>
      <c r="AL560" s="20">
        <f t="shared" si="60"/>
        <v>45143</v>
      </c>
      <c r="AM560" t="e">
        <f t="shared" si="61"/>
        <v>#N/A</v>
      </c>
      <c r="AN560" t="str">
        <f t="shared" si="62"/>
        <v>KAPS-IB-37294-27-06-2023-3906.904</v>
      </c>
    </row>
    <row r="561" spans="1:40" ht="20.100000000000001" hidden="1" customHeight="1" x14ac:dyDescent="0.25">
      <c r="A561" s="14">
        <v>558</v>
      </c>
      <c r="B561" s="162">
        <v>45113</v>
      </c>
      <c r="C561" s="6" t="s">
        <v>1126</v>
      </c>
      <c r="D561" s="15">
        <v>45111</v>
      </c>
      <c r="E561" s="14" t="s">
        <v>1132</v>
      </c>
      <c r="F561" s="14" t="s">
        <v>1133</v>
      </c>
      <c r="G561" s="6">
        <v>12000</v>
      </c>
      <c r="H561" s="6" t="s">
        <v>1861</v>
      </c>
      <c r="I561" s="6"/>
      <c r="J561" s="16">
        <v>3204.16</v>
      </c>
      <c r="K561" s="14" t="s">
        <v>1696</v>
      </c>
      <c r="L561" s="126">
        <v>0</v>
      </c>
      <c r="M561" s="126">
        <v>0</v>
      </c>
      <c r="N561" s="6" t="s">
        <v>412</v>
      </c>
      <c r="O561" s="6" t="s">
        <v>1697</v>
      </c>
      <c r="P561" s="19">
        <v>14131012</v>
      </c>
      <c r="Q561" s="6"/>
      <c r="R561" s="19">
        <v>5404943</v>
      </c>
      <c r="S561" s="6"/>
      <c r="T561" s="14">
        <v>152716805</v>
      </c>
      <c r="U561" s="21">
        <v>45835</v>
      </c>
      <c r="V561" s="6"/>
      <c r="W561" s="6"/>
      <c r="X561" s="6"/>
      <c r="Y561" s="23"/>
      <c r="Z561" s="6"/>
      <c r="AA561" s="6"/>
      <c r="AB561" s="21">
        <f t="shared" si="56"/>
        <v>45775</v>
      </c>
      <c r="AC561" s="6"/>
      <c r="AD561" s="14" t="s">
        <v>1515</v>
      </c>
      <c r="AE561" s="6"/>
      <c r="AF561" s="6"/>
      <c r="AG561" s="6"/>
      <c r="AH561" s="6" t="s">
        <v>434</v>
      </c>
      <c r="AI561" s="143">
        <f t="shared" si="57"/>
        <v>1177.5843333333332</v>
      </c>
      <c r="AJ561" s="143">
        <f t="shared" si="58"/>
        <v>450.41191666666668</v>
      </c>
      <c r="AK561" s="143">
        <f t="shared" si="59"/>
        <v>0</v>
      </c>
      <c r="AL561" s="20">
        <f t="shared" si="60"/>
        <v>45143</v>
      </c>
      <c r="AM561" t="e">
        <f t="shared" si="61"/>
        <v>#N/A</v>
      </c>
      <c r="AN561" t="str">
        <f t="shared" si="62"/>
        <v>KAPE-IB-159-04-07-2023-3204.16</v>
      </c>
    </row>
    <row r="562" spans="1:40" ht="20.100000000000001" hidden="1" customHeight="1" x14ac:dyDescent="0.25">
      <c r="A562" s="14">
        <v>559</v>
      </c>
      <c r="B562" s="162">
        <v>45113</v>
      </c>
      <c r="C562" s="6" t="s">
        <v>1127</v>
      </c>
      <c r="D562" s="15">
        <v>45112</v>
      </c>
      <c r="E562" s="14" t="s">
        <v>1132</v>
      </c>
      <c r="F562" s="14" t="s">
        <v>1133</v>
      </c>
      <c r="G562" s="6">
        <v>90</v>
      </c>
      <c r="H562" s="6" t="s">
        <v>1861</v>
      </c>
      <c r="I562" s="6"/>
      <c r="J562" s="16">
        <v>5509.99</v>
      </c>
      <c r="K562" s="14">
        <v>17.6889</v>
      </c>
      <c r="L562" s="126">
        <v>0</v>
      </c>
      <c r="M562" s="126">
        <v>0</v>
      </c>
      <c r="N562" s="6" t="s">
        <v>542</v>
      </c>
      <c r="O562" s="6" t="s">
        <v>1698</v>
      </c>
      <c r="P562" s="19">
        <v>465114</v>
      </c>
      <c r="Q562" s="6"/>
      <c r="R562" s="19">
        <v>150185</v>
      </c>
      <c r="S562" s="6"/>
      <c r="T562" s="14">
        <v>152716843</v>
      </c>
      <c r="U562" s="21">
        <v>45841</v>
      </c>
      <c r="V562" s="6"/>
      <c r="W562" s="6"/>
      <c r="X562" s="6"/>
      <c r="Y562" s="23"/>
      <c r="Z562" s="6"/>
      <c r="AA562" s="6"/>
      <c r="AB562" s="21">
        <f t="shared" si="56"/>
        <v>45781</v>
      </c>
      <c r="AC562" s="6"/>
      <c r="AD562" s="14" t="s">
        <v>1515</v>
      </c>
      <c r="AE562" s="6"/>
      <c r="AF562" s="6"/>
      <c r="AG562" s="6"/>
      <c r="AH562" s="6" t="s">
        <v>1513</v>
      </c>
      <c r="AI562" s="143">
        <f t="shared" si="57"/>
        <v>5167.9333333333334</v>
      </c>
      <c r="AJ562" s="143">
        <f t="shared" si="58"/>
        <v>1668.7222222222222</v>
      </c>
      <c r="AK562" s="143">
        <f t="shared" si="59"/>
        <v>0</v>
      </c>
      <c r="AL562" s="20">
        <f t="shared" si="60"/>
        <v>45143</v>
      </c>
      <c r="AM562" t="e">
        <f t="shared" si="61"/>
        <v>#N/A</v>
      </c>
      <c r="AN562" t="str">
        <f t="shared" si="62"/>
        <v>KPAF-IB-670-05-07-2023-5509.99</v>
      </c>
    </row>
    <row r="563" spans="1:40" ht="20.100000000000001" hidden="1" customHeight="1" x14ac:dyDescent="0.25">
      <c r="A563" s="14">
        <v>560</v>
      </c>
      <c r="B563" s="162">
        <v>45118</v>
      </c>
      <c r="C563" s="6" t="s">
        <v>1128</v>
      </c>
      <c r="D563" s="15">
        <v>45111</v>
      </c>
      <c r="E563" s="14" t="s">
        <v>1132</v>
      </c>
      <c r="F563" s="14" t="s">
        <v>1133</v>
      </c>
      <c r="G563" s="6">
        <f>1800+2400</f>
        <v>4200</v>
      </c>
      <c r="H563" s="6" t="s">
        <v>1861</v>
      </c>
      <c r="I563" s="6"/>
      <c r="J563" s="16" t="s">
        <v>1699</v>
      </c>
      <c r="K563" s="14" t="s">
        <v>1700</v>
      </c>
      <c r="L563" s="126">
        <v>0</v>
      </c>
      <c r="M563" s="126">
        <v>0</v>
      </c>
      <c r="N563" s="6" t="s">
        <v>557</v>
      </c>
      <c r="O563" s="6" t="s">
        <v>1701</v>
      </c>
      <c r="P563" s="19">
        <v>5262886</v>
      </c>
      <c r="Q563" s="6"/>
      <c r="R563" s="19">
        <v>2134876</v>
      </c>
      <c r="S563" s="6"/>
      <c r="T563" s="14">
        <v>152716844</v>
      </c>
      <c r="U563" s="21">
        <v>45841</v>
      </c>
      <c r="V563" s="6"/>
      <c r="W563" s="6"/>
      <c r="X563" s="6"/>
      <c r="Y563" s="23"/>
      <c r="Z563" s="6"/>
      <c r="AA563" s="6"/>
      <c r="AB563" s="21">
        <f t="shared" si="56"/>
        <v>45781</v>
      </c>
      <c r="AC563" s="6"/>
      <c r="AD563" s="14" t="s">
        <v>1515</v>
      </c>
      <c r="AE563" s="6"/>
      <c r="AF563" s="6"/>
      <c r="AG563" s="6"/>
      <c r="AH563" s="6" t="s">
        <v>1517</v>
      </c>
      <c r="AI563" s="143">
        <f t="shared" si="57"/>
        <v>1253.0680952380953</v>
      </c>
      <c r="AJ563" s="143">
        <f t="shared" si="58"/>
        <v>508.30380952380955</v>
      </c>
      <c r="AK563" s="143">
        <f t="shared" si="59"/>
        <v>0</v>
      </c>
      <c r="AL563" s="20">
        <f t="shared" si="60"/>
        <v>45148</v>
      </c>
      <c r="AM563" t="e">
        <f t="shared" si="61"/>
        <v>#N/A</v>
      </c>
      <c r="AN563" t="str">
        <f t="shared" si="62"/>
        <v>KAPE-IB-167-04-07-2023-3402.9000 / 3809.9190</v>
      </c>
    </row>
    <row r="564" spans="1:40" ht="20.100000000000001" hidden="1" customHeight="1" x14ac:dyDescent="0.25">
      <c r="A564" s="14">
        <v>561</v>
      </c>
      <c r="B564" s="162">
        <v>45118</v>
      </c>
      <c r="C564" s="6" t="s">
        <v>1129</v>
      </c>
      <c r="D564" s="15">
        <v>45110</v>
      </c>
      <c r="E564" s="14" t="s">
        <v>1132</v>
      </c>
      <c r="F564" s="14" t="s">
        <v>1133</v>
      </c>
      <c r="G564" s="6">
        <f>2+1</f>
        <v>3</v>
      </c>
      <c r="H564" s="6" t="s">
        <v>1861</v>
      </c>
      <c r="I564" s="6"/>
      <c r="J564" s="16">
        <v>3506.9189999999999</v>
      </c>
      <c r="K564" s="14">
        <v>247.97</v>
      </c>
      <c r="L564" s="126">
        <v>0</v>
      </c>
      <c r="M564" s="126">
        <v>0</v>
      </c>
      <c r="N564" s="6" t="s">
        <v>557</v>
      </c>
      <c r="O564" s="6" t="s">
        <v>1514</v>
      </c>
      <c r="P564" s="19">
        <v>238488</v>
      </c>
      <c r="Q564" s="6"/>
      <c r="R564" s="19">
        <v>102949</v>
      </c>
      <c r="S564" s="6"/>
      <c r="T564" s="14">
        <v>152716845</v>
      </c>
      <c r="U564" s="21">
        <v>45313</v>
      </c>
      <c r="V564" s="6"/>
      <c r="W564" s="6"/>
      <c r="X564" s="6"/>
      <c r="Y564" s="23"/>
      <c r="Z564" s="6"/>
      <c r="AA564" s="6"/>
      <c r="AB564" s="21">
        <f t="shared" si="56"/>
        <v>45253</v>
      </c>
      <c r="AC564" s="6"/>
      <c r="AD564" s="14" t="s">
        <v>1515</v>
      </c>
      <c r="AE564" s="6"/>
      <c r="AF564" s="6"/>
      <c r="AG564" s="6"/>
      <c r="AH564" s="6" t="s">
        <v>1517</v>
      </c>
      <c r="AI564" s="143">
        <f t="shared" si="57"/>
        <v>79496</v>
      </c>
      <c r="AJ564" s="143">
        <f t="shared" si="58"/>
        <v>34316.333333333336</v>
      </c>
      <c r="AK564" s="143">
        <f t="shared" si="59"/>
        <v>0</v>
      </c>
      <c r="AL564" s="20">
        <f t="shared" si="60"/>
        <v>45148</v>
      </c>
      <c r="AM564" t="e">
        <f t="shared" si="61"/>
        <v>#N/A</v>
      </c>
      <c r="AN564" t="str">
        <f t="shared" si="62"/>
        <v>KPAF-IB-115-03-07-2023-3506.919</v>
      </c>
    </row>
    <row r="565" spans="1:40" ht="20.100000000000001" hidden="1" customHeight="1" x14ac:dyDescent="0.25">
      <c r="A565" s="14">
        <v>562</v>
      </c>
      <c r="B565" s="162">
        <v>45115</v>
      </c>
      <c r="C565" s="6" t="s">
        <v>1130</v>
      </c>
      <c r="D565" s="15">
        <v>45104</v>
      </c>
      <c r="E565" s="14" t="s">
        <v>1132</v>
      </c>
      <c r="F565" s="14" t="s">
        <v>1133</v>
      </c>
      <c r="G565" s="6">
        <v>4433</v>
      </c>
      <c r="H565" s="6" t="s">
        <v>1861</v>
      </c>
      <c r="I565" s="6"/>
      <c r="J565" s="16">
        <v>5407.52</v>
      </c>
      <c r="K565" s="14">
        <v>5.2202999999999999</v>
      </c>
      <c r="L565" s="125">
        <v>0</v>
      </c>
      <c r="M565" s="125">
        <v>0</v>
      </c>
      <c r="N565" s="6" t="s">
        <v>1378</v>
      </c>
      <c r="O565" s="6" t="s">
        <v>1702</v>
      </c>
      <c r="P565" s="19">
        <v>6781035</v>
      </c>
      <c r="Q565" s="6"/>
      <c r="R565" s="19">
        <v>2593665</v>
      </c>
      <c r="S565" s="6"/>
      <c r="T565" s="14">
        <v>152716839</v>
      </c>
      <c r="U565" s="21">
        <v>45829</v>
      </c>
      <c r="V565" s="6"/>
      <c r="W565" s="6"/>
      <c r="X565" s="6"/>
      <c r="Y565" s="23"/>
      <c r="Z565" s="6"/>
      <c r="AA565" s="6"/>
      <c r="AB565" s="21">
        <f t="shared" si="56"/>
        <v>45769</v>
      </c>
      <c r="AC565" s="6"/>
      <c r="AD565" s="14" t="s">
        <v>1515</v>
      </c>
      <c r="AE565" s="6"/>
      <c r="AF565" s="6"/>
      <c r="AG565" s="6"/>
      <c r="AH565" s="6" t="s">
        <v>1516</v>
      </c>
      <c r="AI565" s="143">
        <f t="shared" si="57"/>
        <v>1529.6717798330701</v>
      </c>
      <c r="AJ565" s="143">
        <f t="shared" si="58"/>
        <v>585.08120911346714</v>
      </c>
      <c r="AK565" s="143">
        <f t="shared" si="59"/>
        <v>0</v>
      </c>
      <c r="AL565" s="20">
        <f t="shared" si="60"/>
        <v>45145</v>
      </c>
      <c r="AM565" t="e">
        <f t="shared" si="61"/>
        <v>#N/A</v>
      </c>
      <c r="AN565" t="str">
        <f t="shared" si="62"/>
        <v>KAPW-IB-152829-27-06-2023-5407.52</v>
      </c>
    </row>
    <row r="566" spans="1:40" ht="20.100000000000001" hidden="1" customHeight="1" x14ac:dyDescent="0.25">
      <c r="A566" s="14">
        <v>563</v>
      </c>
      <c r="B566" s="162">
        <v>45108</v>
      </c>
      <c r="C566" s="149" t="s">
        <v>1131</v>
      </c>
      <c r="D566" s="15">
        <v>45103</v>
      </c>
      <c r="E566" s="14" t="s">
        <v>1132</v>
      </c>
      <c r="F566" s="14" t="s">
        <v>1133</v>
      </c>
      <c r="G566" s="6">
        <v>46200</v>
      </c>
      <c r="H566" s="6" t="s">
        <v>1861</v>
      </c>
      <c r="I566" s="6"/>
      <c r="J566" s="16">
        <v>5402.33</v>
      </c>
      <c r="K566" s="14">
        <v>1.43</v>
      </c>
      <c r="L566" s="126">
        <v>0</v>
      </c>
      <c r="M566" s="126">
        <v>0</v>
      </c>
      <c r="N566" s="6" t="s">
        <v>1324</v>
      </c>
      <c r="O566" s="6" t="s">
        <v>1703</v>
      </c>
      <c r="P566" s="19">
        <v>19358905</v>
      </c>
      <c r="Q566" s="6"/>
      <c r="R566" s="19">
        <v>7201474</v>
      </c>
      <c r="S566" s="6"/>
      <c r="T566" s="14">
        <v>152716796</v>
      </c>
      <c r="U566" s="21">
        <v>45831</v>
      </c>
      <c r="V566" s="6"/>
      <c r="W566" s="6"/>
      <c r="X566" s="6"/>
      <c r="Y566" s="23"/>
      <c r="Z566" s="6"/>
      <c r="AA566" s="6"/>
      <c r="AB566" s="21">
        <f t="shared" si="56"/>
        <v>45771</v>
      </c>
      <c r="AC566" s="6"/>
      <c r="AD566" s="14" t="s">
        <v>1515</v>
      </c>
      <c r="AE566" s="6"/>
      <c r="AF566" s="6"/>
      <c r="AG566" s="6"/>
      <c r="AH566" s="6" t="s">
        <v>1513</v>
      </c>
      <c r="AI566" s="143">
        <f t="shared" si="57"/>
        <v>419.02391774891777</v>
      </c>
      <c r="AJ566" s="143">
        <f t="shared" si="58"/>
        <v>155.87606060606061</v>
      </c>
      <c r="AK566" s="143">
        <f t="shared" si="59"/>
        <v>0</v>
      </c>
      <c r="AL566" s="20">
        <f t="shared" si="60"/>
        <v>45138</v>
      </c>
      <c r="AM566" t="e">
        <f t="shared" si="61"/>
        <v>#N/A</v>
      </c>
      <c r="AN566" t="str">
        <f t="shared" si="62"/>
        <v>KAPS-IB-36447-26-06-2023-5402.33</v>
      </c>
    </row>
    <row r="567" spans="1:40" ht="20.100000000000001" hidden="1" customHeight="1" x14ac:dyDescent="0.25">
      <c r="A567" s="14">
        <v>564</v>
      </c>
      <c r="B567" s="162">
        <v>45116</v>
      </c>
      <c r="C567" s="6" t="s">
        <v>21</v>
      </c>
      <c r="D567" s="15">
        <v>45111</v>
      </c>
      <c r="E567" s="14" t="s">
        <v>1132</v>
      </c>
      <c r="F567" s="14" t="s">
        <v>1133</v>
      </c>
      <c r="G567" s="6">
        <v>183708</v>
      </c>
      <c r="H567" s="6" t="s">
        <v>1861</v>
      </c>
      <c r="I567" s="6"/>
      <c r="J567" s="16">
        <v>5201.009</v>
      </c>
      <c r="K567" s="14">
        <v>2.0777999999999999</v>
      </c>
      <c r="L567" s="126">
        <v>0</v>
      </c>
      <c r="M567" s="126">
        <v>0</v>
      </c>
      <c r="N567" s="6" t="s">
        <v>547</v>
      </c>
      <c r="O567" s="6" t="s">
        <v>547</v>
      </c>
      <c r="P567" s="19">
        <v>111791234</v>
      </c>
      <c r="Q567" s="6"/>
      <c r="R567" s="19">
        <v>21441559</v>
      </c>
      <c r="S567" s="6"/>
      <c r="T567" s="14">
        <v>152716876</v>
      </c>
      <c r="U567" s="21">
        <v>45841</v>
      </c>
      <c r="V567" s="6"/>
      <c r="W567" s="6"/>
      <c r="X567" s="6"/>
      <c r="Y567" s="23"/>
      <c r="Z567" s="6"/>
      <c r="AA567" s="6"/>
      <c r="AB567" s="21">
        <f t="shared" si="56"/>
        <v>45781</v>
      </c>
      <c r="AC567" s="6"/>
      <c r="AD567" s="14" t="s">
        <v>1515</v>
      </c>
      <c r="AE567" s="6"/>
      <c r="AF567" s="6"/>
      <c r="AG567" s="6"/>
      <c r="AH567" s="6" t="s">
        <v>547</v>
      </c>
      <c r="AI567" s="143">
        <f t="shared" si="57"/>
        <v>608.52675985803558</v>
      </c>
      <c r="AJ567" s="143">
        <f t="shared" si="58"/>
        <v>116.71543427613386</v>
      </c>
      <c r="AK567" s="143">
        <f t="shared" si="59"/>
        <v>0</v>
      </c>
      <c r="AL567" s="20">
        <f t="shared" si="60"/>
        <v>45146</v>
      </c>
      <c r="AM567" t="e">
        <f t="shared" si="61"/>
        <v>#N/A</v>
      </c>
      <c r="AN567" t="str">
        <f t="shared" si="62"/>
        <v>KPPI-IB-298-04-07-2023-5201.009</v>
      </c>
    </row>
    <row r="568" spans="1:40" ht="20.100000000000001" hidden="1" customHeight="1" x14ac:dyDescent="0.25">
      <c r="A568" s="14">
        <v>565</v>
      </c>
      <c r="B568" s="162">
        <v>45119</v>
      </c>
      <c r="C568" s="6" t="s">
        <v>1684</v>
      </c>
      <c r="D568" s="15">
        <v>45111</v>
      </c>
      <c r="E568" s="14" t="s">
        <v>1132</v>
      </c>
      <c r="F568" s="14" t="s">
        <v>1133</v>
      </c>
      <c r="G568" s="6">
        <v>120518</v>
      </c>
      <c r="H568" s="6" t="s">
        <v>1861</v>
      </c>
      <c r="I568" s="6"/>
      <c r="J568" s="16">
        <v>5201.009</v>
      </c>
      <c r="K568" s="14">
        <v>2.0943999999999998</v>
      </c>
      <c r="L568" s="126">
        <v>0</v>
      </c>
      <c r="M568" s="126">
        <v>0</v>
      </c>
      <c r="N568" s="6" t="s">
        <v>547</v>
      </c>
      <c r="O568" s="6" t="s">
        <v>547</v>
      </c>
      <c r="P568" s="19">
        <v>73924345</v>
      </c>
      <c r="Q568" s="6"/>
      <c r="R568" s="19">
        <v>14178689</v>
      </c>
      <c r="S568" s="6"/>
      <c r="T568" s="14">
        <v>152716837</v>
      </c>
      <c r="U568" s="21">
        <v>45841</v>
      </c>
      <c r="V568" s="6"/>
      <c r="W568" s="6"/>
      <c r="X568" s="6"/>
      <c r="Y568" s="23"/>
      <c r="Z568" s="6"/>
      <c r="AA568" s="6"/>
      <c r="AB568" s="21">
        <f t="shared" si="56"/>
        <v>45781</v>
      </c>
      <c r="AC568" s="6"/>
      <c r="AD568" s="14" t="s">
        <v>1515</v>
      </c>
      <c r="AE568" s="6"/>
      <c r="AF568" s="6"/>
      <c r="AG568" s="6"/>
      <c r="AH568" s="6" t="s">
        <v>547</v>
      </c>
      <c r="AI568" s="143">
        <f t="shared" si="57"/>
        <v>613.38841500854642</v>
      </c>
      <c r="AJ568" s="143">
        <f t="shared" si="58"/>
        <v>117.64789492026087</v>
      </c>
      <c r="AK568" s="143">
        <f t="shared" si="59"/>
        <v>0</v>
      </c>
      <c r="AL568" s="20">
        <f t="shared" si="60"/>
        <v>45149</v>
      </c>
      <c r="AM568" t="e">
        <f t="shared" si="61"/>
        <v>#N/A</v>
      </c>
      <c r="AN568" t="str">
        <f t="shared" si="62"/>
        <v>KPPI-IB-321-04-07-2023-5201.009</v>
      </c>
    </row>
    <row r="569" spans="1:40" ht="20.100000000000001" hidden="1" customHeight="1" x14ac:dyDescent="0.25">
      <c r="A569" s="14">
        <v>566</v>
      </c>
      <c r="B569" s="162">
        <v>45120</v>
      </c>
      <c r="C569" s="6" t="s">
        <v>1685</v>
      </c>
      <c r="D569" s="15">
        <v>45111</v>
      </c>
      <c r="E569" s="14" t="s">
        <v>1132</v>
      </c>
      <c r="F569" s="14" t="s">
        <v>1133</v>
      </c>
      <c r="G569" s="6">
        <v>25600</v>
      </c>
      <c r="H569" s="6" t="s">
        <v>1861</v>
      </c>
      <c r="I569" s="6"/>
      <c r="J569" s="16">
        <v>3910</v>
      </c>
      <c r="K569" s="14">
        <v>1.7</v>
      </c>
      <c r="L569" s="126">
        <v>0</v>
      </c>
      <c r="M569" s="126">
        <v>0</v>
      </c>
      <c r="N569" s="6" t="s">
        <v>557</v>
      </c>
      <c r="O569" s="6" t="s">
        <v>1708</v>
      </c>
      <c r="P569" s="19">
        <v>12745733</v>
      </c>
      <c r="Q569" s="6"/>
      <c r="R569" s="19">
        <v>2444632</v>
      </c>
      <c r="S569" s="6"/>
      <c r="T569" s="14">
        <v>152716815</v>
      </c>
      <c r="U569" s="21">
        <v>45841</v>
      </c>
      <c r="V569" s="6"/>
      <c r="W569" s="6"/>
      <c r="X569" s="6"/>
      <c r="Y569" s="23"/>
      <c r="Z569" s="6"/>
      <c r="AA569" s="6"/>
      <c r="AB569" s="21">
        <f t="shared" si="56"/>
        <v>45781</v>
      </c>
      <c r="AC569" s="6"/>
      <c r="AD569" s="14" t="s">
        <v>1515</v>
      </c>
      <c r="AE569" s="6"/>
      <c r="AF569" s="6"/>
      <c r="AG569" s="6"/>
      <c r="AH569" s="6" t="s">
        <v>1517</v>
      </c>
      <c r="AI569" s="143">
        <f t="shared" si="57"/>
        <v>497.88019531250001</v>
      </c>
      <c r="AJ569" s="143">
        <f t="shared" si="58"/>
        <v>95.493437499999999</v>
      </c>
      <c r="AK569" s="143">
        <f t="shared" si="59"/>
        <v>0</v>
      </c>
      <c r="AL569" s="20">
        <f t="shared" si="60"/>
        <v>45150</v>
      </c>
      <c r="AM569" t="e">
        <f t="shared" si="61"/>
        <v>#N/A</v>
      </c>
      <c r="AN569" t="str">
        <f t="shared" si="62"/>
        <v>KAPW-IB-648-04-07-2023-3910</v>
      </c>
    </row>
    <row r="570" spans="1:40" ht="20.100000000000001" hidden="1" customHeight="1" x14ac:dyDescent="0.25">
      <c r="A570" s="14">
        <v>567</v>
      </c>
      <c r="B570" s="162">
        <v>45122</v>
      </c>
      <c r="C570" s="6" t="s">
        <v>1686</v>
      </c>
      <c r="D570" s="15">
        <v>45110</v>
      </c>
      <c r="E570" s="14" t="s">
        <v>563</v>
      </c>
      <c r="F570" s="14" t="s">
        <v>1133</v>
      </c>
      <c r="G570" s="6">
        <v>1350</v>
      </c>
      <c r="H570" s="6" t="s">
        <v>1861</v>
      </c>
      <c r="I570" s="6"/>
      <c r="J570" s="16">
        <v>5901.9089999999997</v>
      </c>
      <c r="K570" s="14">
        <v>2.7778</v>
      </c>
      <c r="L570" s="126">
        <v>0</v>
      </c>
      <c r="M570" s="126">
        <v>0</v>
      </c>
      <c r="N570" s="6" t="s">
        <v>563</v>
      </c>
      <c r="O570" s="6" t="s">
        <v>1704</v>
      </c>
      <c r="P570" s="19">
        <v>1098274</v>
      </c>
      <c r="Q570" s="6"/>
      <c r="R570" s="19">
        <v>354630</v>
      </c>
      <c r="S570" s="6"/>
      <c r="T570" s="14">
        <v>152716810</v>
      </c>
      <c r="U570" s="21">
        <v>45840</v>
      </c>
      <c r="V570" s="6"/>
      <c r="W570" s="6"/>
      <c r="X570" s="6"/>
      <c r="Y570" s="23"/>
      <c r="Z570" s="6"/>
      <c r="AA570" s="6"/>
      <c r="AB570" s="21">
        <f t="shared" si="56"/>
        <v>45780</v>
      </c>
      <c r="AC570" s="6"/>
      <c r="AD570" s="14" t="s">
        <v>1515</v>
      </c>
      <c r="AE570" s="6"/>
      <c r="AF570" s="6"/>
      <c r="AG570" s="6"/>
      <c r="AH570" s="6" t="s">
        <v>563</v>
      </c>
      <c r="AI570" s="143">
        <f t="shared" si="57"/>
        <v>813.53629629629631</v>
      </c>
      <c r="AJ570" s="143">
        <f t="shared" si="58"/>
        <v>262.68888888888887</v>
      </c>
      <c r="AK570" s="143">
        <f t="shared" si="59"/>
        <v>0</v>
      </c>
      <c r="AL570" s="20">
        <f t="shared" si="60"/>
        <v>45127</v>
      </c>
      <c r="AM570" t="e">
        <f t="shared" si="61"/>
        <v>#N/A</v>
      </c>
      <c r="AN570" t="str">
        <f t="shared" si="62"/>
        <v>KAPW-IB-191-03-07-2023-5901.909</v>
      </c>
    </row>
    <row r="571" spans="1:40" ht="20.100000000000001" hidden="1" customHeight="1" x14ac:dyDescent="0.25">
      <c r="A571" s="14">
        <v>568</v>
      </c>
      <c r="B571" s="162">
        <v>45125</v>
      </c>
      <c r="C571" s="6" t="s">
        <v>1687</v>
      </c>
      <c r="D571" s="15">
        <v>45113</v>
      </c>
      <c r="E571" s="14" t="s">
        <v>1132</v>
      </c>
      <c r="F571" s="14" t="s">
        <v>1133</v>
      </c>
      <c r="G571" s="6">
        <v>8044.6</v>
      </c>
      <c r="H571" s="6" t="s">
        <v>1861</v>
      </c>
      <c r="I571" s="6"/>
      <c r="J571" s="16">
        <v>5402.33</v>
      </c>
      <c r="K571" s="14">
        <v>1.95</v>
      </c>
      <c r="L571" s="126">
        <v>0</v>
      </c>
      <c r="M571" s="126">
        <v>0</v>
      </c>
      <c r="N571" s="6" t="s">
        <v>1324</v>
      </c>
      <c r="O571" s="6" t="s">
        <v>1705</v>
      </c>
      <c r="P571" s="19">
        <v>4412628</v>
      </c>
      <c r="Q571" s="6"/>
      <c r="R571" s="19">
        <v>1725770</v>
      </c>
      <c r="S571" s="6"/>
      <c r="T571" s="14">
        <v>152716854</v>
      </c>
      <c r="U571" s="21">
        <v>45843</v>
      </c>
      <c r="V571" s="6"/>
      <c r="W571" s="6"/>
      <c r="X571" s="6"/>
      <c r="Y571" s="23"/>
      <c r="Z571" s="6"/>
      <c r="AA571" s="6"/>
      <c r="AB571" s="21">
        <f t="shared" si="56"/>
        <v>45783</v>
      </c>
      <c r="AC571" s="6"/>
      <c r="AD571" s="14" t="s">
        <v>1515</v>
      </c>
      <c r="AE571" s="6"/>
      <c r="AF571" s="6"/>
      <c r="AG571" s="6"/>
      <c r="AH571" s="6" t="s">
        <v>1513</v>
      </c>
      <c r="AI571" s="143">
        <f t="shared" si="57"/>
        <v>548.52049822241008</v>
      </c>
      <c r="AJ571" s="143">
        <f t="shared" si="58"/>
        <v>214.52527161076995</v>
      </c>
      <c r="AK571" s="143">
        <f t="shared" si="59"/>
        <v>0</v>
      </c>
      <c r="AL571" s="20">
        <f t="shared" si="60"/>
        <v>45155</v>
      </c>
      <c r="AM571" t="e">
        <f t="shared" si="61"/>
        <v>#N/A</v>
      </c>
      <c r="AN571" t="str">
        <f t="shared" si="62"/>
        <v>KAPS-IB-1409-06-07-2023-5402.33</v>
      </c>
    </row>
    <row r="572" spans="1:40" ht="20.100000000000001" hidden="1" customHeight="1" x14ac:dyDescent="0.25">
      <c r="A572" s="14">
        <v>569</v>
      </c>
      <c r="B572" s="162">
        <v>45119</v>
      </c>
      <c r="C572" s="6" t="s">
        <v>1688</v>
      </c>
      <c r="D572" s="15">
        <v>45115</v>
      </c>
      <c r="E572" s="14" t="s">
        <v>1132</v>
      </c>
      <c r="F572" s="14" t="s">
        <v>1133</v>
      </c>
      <c r="G572" s="6">
        <v>388422</v>
      </c>
      <c r="H572" s="6" t="s">
        <v>1816</v>
      </c>
      <c r="I572" s="6"/>
      <c r="J572" s="16">
        <v>5201.009</v>
      </c>
      <c r="K572" s="14">
        <v>2.0943999999999998</v>
      </c>
      <c r="L572" s="126">
        <v>0</v>
      </c>
      <c r="M572" s="126">
        <v>0</v>
      </c>
      <c r="N572" s="6" t="s">
        <v>547</v>
      </c>
      <c r="O572" s="6" t="s">
        <v>547</v>
      </c>
      <c r="P572" s="182">
        <v>230079408</v>
      </c>
      <c r="Q572" s="6"/>
      <c r="R572" s="182">
        <v>69023822</v>
      </c>
      <c r="S572" s="6"/>
      <c r="T572" s="177"/>
      <c r="U572" s="21"/>
      <c r="V572" s="6"/>
      <c r="W572" s="6"/>
      <c r="X572" s="6"/>
      <c r="Y572" s="211">
        <v>45383</v>
      </c>
      <c r="Z572" s="210"/>
      <c r="AA572" s="6"/>
      <c r="AB572" s="21"/>
      <c r="AC572" s="6"/>
      <c r="AD572" s="14" t="s">
        <v>1515</v>
      </c>
      <c r="AE572" s="6"/>
      <c r="AF572" s="6"/>
      <c r="AG572" s="6"/>
      <c r="AH572" s="6" t="s">
        <v>547</v>
      </c>
      <c r="AI572" s="143">
        <f t="shared" si="57"/>
        <v>592.34391460833831</v>
      </c>
      <c r="AJ572" s="143">
        <f t="shared" si="58"/>
        <v>177.70317335269371</v>
      </c>
      <c r="AK572" s="143">
        <f t="shared" si="59"/>
        <v>0</v>
      </c>
      <c r="AL572" s="20">
        <f t="shared" si="60"/>
        <v>45149</v>
      </c>
      <c r="AM572" t="e">
        <f t="shared" si="61"/>
        <v>#N/A</v>
      </c>
      <c r="AN572" t="str">
        <f t="shared" si="62"/>
        <v>KAPE-FS-1496-08-07-2023-5201.009</v>
      </c>
    </row>
    <row r="573" spans="1:40" ht="20.100000000000001" hidden="1" customHeight="1" x14ac:dyDescent="0.25">
      <c r="A573" s="14">
        <v>570</v>
      </c>
      <c r="B573" s="162">
        <v>45124</v>
      </c>
      <c r="C573" s="6" t="s">
        <v>1689</v>
      </c>
      <c r="D573" s="15">
        <v>45117</v>
      </c>
      <c r="E573" s="14" t="s">
        <v>1132</v>
      </c>
      <c r="F573" s="14" t="s">
        <v>1133</v>
      </c>
      <c r="G573" s="6">
        <v>869</v>
      </c>
      <c r="H573" s="6" t="s">
        <v>1816</v>
      </c>
      <c r="I573" s="6"/>
      <c r="J573" s="16">
        <v>5210.41</v>
      </c>
      <c r="K573" s="14">
        <v>24.905000000000001</v>
      </c>
      <c r="L573" s="126">
        <v>0</v>
      </c>
      <c r="M573" s="126">
        <v>0</v>
      </c>
      <c r="N573" s="6" t="s">
        <v>532</v>
      </c>
      <c r="O573" s="6" t="s">
        <v>1706</v>
      </c>
      <c r="P573" s="19">
        <v>6677769</v>
      </c>
      <c r="Q573" s="6"/>
      <c r="R573" s="19">
        <v>2737885</v>
      </c>
      <c r="S573" s="6"/>
      <c r="T573" s="14"/>
      <c r="U573" s="21"/>
      <c r="V573" s="6"/>
      <c r="W573" s="6"/>
      <c r="X573" s="6"/>
      <c r="Y573" s="211">
        <v>45383</v>
      </c>
      <c r="Z573" s="210"/>
      <c r="AA573" s="6"/>
      <c r="AB573" s="21"/>
      <c r="AC573" s="6"/>
      <c r="AD573" s="14" t="s">
        <v>1515</v>
      </c>
      <c r="AE573" s="6"/>
      <c r="AF573" s="6"/>
      <c r="AG573" s="6"/>
      <c r="AH573" s="6" t="s">
        <v>1516</v>
      </c>
      <c r="AI573" s="143">
        <f t="shared" si="57"/>
        <v>7684.4292289988489</v>
      </c>
      <c r="AJ573" s="143">
        <f t="shared" si="58"/>
        <v>3150.6156501726123</v>
      </c>
      <c r="AK573" s="143">
        <f t="shared" si="59"/>
        <v>0</v>
      </c>
      <c r="AL573" s="20">
        <f t="shared" si="60"/>
        <v>45154</v>
      </c>
      <c r="AM573" t="e">
        <f t="shared" si="61"/>
        <v>#N/A</v>
      </c>
      <c r="AN573" t="str">
        <f t="shared" si="62"/>
        <v>KAPW-FS-4230-10-07-2023-5210.41</v>
      </c>
    </row>
    <row r="574" spans="1:40" ht="20.100000000000001" hidden="1" customHeight="1" x14ac:dyDescent="0.25">
      <c r="A574" s="14">
        <v>571</v>
      </c>
      <c r="B574" s="162">
        <v>45124</v>
      </c>
      <c r="C574" s="6" t="s">
        <v>1690</v>
      </c>
      <c r="D574" s="15">
        <v>45118</v>
      </c>
      <c r="E574" s="14" t="s">
        <v>1132</v>
      </c>
      <c r="F574" s="14" t="s">
        <v>1133</v>
      </c>
      <c r="G574" s="6">
        <v>1453</v>
      </c>
      <c r="H574" s="6" t="s">
        <v>1816</v>
      </c>
      <c r="I574" s="6"/>
      <c r="J574" s="16">
        <v>5407.52</v>
      </c>
      <c r="K574" s="14">
        <v>14.870100000000001</v>
      </c>
      <c r="L574" s="126">
        <v>0</v>
      </c>
      <c r="M574" s="126">
        <v>0</v>
      </c>
      <c r="N574" s="6" t="s">
        <v>1378</v>
      </c>
      <c r="O574" s="6" t="s">
        <v>1707</v>
      </c>
      <c r="P574" s="19">
        <v>6134985</v>
      </c>
      <c r="Q574" s="6"/>
      <c r="R574" s="19">
        <v>2822093</v>
      </c>
      <c r="S574" s="6"/>
      <c r="T574" s="14"/>
      <c r="U574" s="21"/>
      <c r="V574" s="6"/>
      <c r="W574" s="6"/>
      <c r="X574" s="6"/>
      <c r="Y574" s="211">
        <v>45383</v>
      </c>
      <c r="Z574" s="210"/>
      <c r="AA574" s="6"/>
      <c r="AB574" s="21"/>
      <c r="AC574" s="6"/>
      <c r="AD574" s="14" t="s">
        <v>1515</v>
      </c>
      <c r="AE574" s="6"/>
      <c r="AF574" s="6"/>
      <c r="AG574" s="6"/>
      <c r="AH574" s="6" t="s">
        <v>1516</v>
      </c>
      <c r="AI574" s="143">
        <f t="shared" si="57"/>
        <v>4222.2883688919474</v>
      </c>
      <c r="AJ574" s="143">
        <f t="shared" si="58"/>
        <v>1942.2525808671714</v>
      </c>
      <c r="AK574" s="143">
        <f t="shared" si="59"/>
        <v>0</v>
      </c>
      <c r="AL574" s="20">
        <f t="shared" si="60"/>
        <v>45154</v>
      </c>
      <c r="AM574" t="e">
        <f t="shared" si="61"/>
        <v>#N/A</v>
      </c>
      <c r="AN574" t="str">
        <f t="shared" si="62"/>
        <v>KAPE-FS-1994-11-07-2023-5407.52</v>
      </c>
    </row>
    <row r="575" spans="1:40" ht="20.100000000000001" hidden="1" customHeight="1" x14ac:dyDescent="0.25">
      <c r="A575" s="14">
        <v>572</v>
      </c>
      <c r="B575" s="162">
        <v>45124</v>
      </c>
      <c r="C575" s="6" t="s">
        <v>1691</v>
      </c>
      <c r="D575" s="15">
        <v>45119</v>
      </c>
      <c r="E575" s="14" t="s">
        <v>1132</v>
      </c>
      <c r="F575" s="14" t="s">
        <v>1133</v>
      </c>
      <c r="G575" s="6">
        <v>79249</v>
      </c>
      <c r="H575" s="6" t="s">
        <v>1816</v>
      </c>
      <c r="I575" s="6"/>
      <c r="J575" s="16">
        <v>5201.009</v>
      </c>
      <c r="K575" s="14">
        <v>2.0282</v>
      </c>
      <c r="L575" s="126">
        <v>0</v>
      </c>
      <c r="M575" s="126">
        <v>0</v>
      </c>
      <c r="N575" s="6" t="s">
        <v>547</v>
      </c>
      <c r="O575" s="6" t="s">
        <v>547</v>
      </c>
      <c r="P575" s="19">
        <v>45950785</v>
      </c>
      <c r="Q575" s="6"/>
      <c r="R575" s="19">
        <v>13785235</v>
      </c>
      <c r="S575" s="6"/>
      <c r="T575" s="14"/>
      <c r="U575" s="21"/>
      <c r="V575" s="6"/>
      <c r="W575" s="6"/>
      <c r="X575" s="6"/>
      <c r="Y575" s="211">
        <v>45383</v>
      </c>
      <c r="Z575" s="210"/>
      <c r="AA575" s="6"/>
      <c r="AB575" s="21"/>
      <c r="AC575" s="6"/>
      <c r="AD575" s="14" t="s">
        <v>1515</v>
      </c>
      <c r="AE575" s="6"/>
      <c r="AF575" s="6"/>
      <c r="AG575" s="6"/>
      <c r="AH575" s="6" t="s">
        <v>547</v>
      </c>
      <c r="AI575" s="143">
        <f t="shared" si="57"/>
        <v>579.82794735580262</v>
      </c>
      <c r="AJ575" s="143">
        <f t="shared" si="58"/>
        <v>173.9483778975129</v>
      </c>
      <c r="AK575" s="143">
        <f t="shared" si="59"/>
        <v>0</v>
      </c>
      <c r="AL575" s="20">
        <f t="shared" si="60"/>
        <v>45154</v>
      </c>
      <c r="AM575" t="e">
        <f t="shared" si="61"/>
        <v>#N/A</v>
      </c>
      <c r="AN575" t="str">
        <f t="shared" si="62"/>
        <v>KPPI-FS-2370-12-07-2023-5201.009</v>
      </c>
    </row>
    <row r="576" spans="1:40" ht="20.100000000000001" hidden="1" customHeight="1" x14ac:dyDescent="0.25">
      <c r="A576" s="14">
        <v>573</v>
      </c>
      <c r="B576" s="162">
        <v>45124</v>
      </c>
      <c r="C576" s="6" t="s">
        <v>1692</v>
      </c>
      <c r="D576" s="15">
        <v>45119</v>
      </c>
      <c r="E576" s="14" t="s">
        <v>1132</v>
      </c>
      <c r="F576" s="14" t="s">
        <v>1133</v>
      </c>
      <c r="G576" s="6">
        <v>40625</v>
      </c>
      <c r="H576" s="6" t="s">
        <v>1816</v>
      </c>
      <c r="I576" s="6"/>
      <c r="J576" s="16">
        <v>5201.009</v>
      </c>
      <c r="K576" s="14">
        <v>2.0282</v>
      </c>
      <c r="L576" s="126">
        <v>0</v>
      </c>
      <c r="M576" s="126">
        <v>0</v>
      </c>
      <c r="N576" s="6" t="s">
        <v>547</v>
      </c>
      <c r="O576" s="6" t="s">
        <v>547</v>
      </c>
      <c r="P576" s="19">
        <v>23555511</v>
      </c>
      <c r="Q576" s="6"/>
      <c r="R576" s="19">
        <v>7066653</v>
      </c>
      <c r="S576" s="6"/>
      <c r="T576" s="14"/>
      <c r="U576" s="21"/>
      <c r="V576" s="6"/>
      <c r="W576" s="6"/>
      <c r="X576" s="6"/>
      <c r="Y576" s="211">
        <v>45383</v>
      </c>
      <c r="Z576" s="210"/>
      <c r="AA576" s="6"/>
      <c r="AB576" s="21"/>
      <c r="AC576" s="6"/>
      <c r="AD576" s="14" t="s">
        <v>1515</v>
      </c>
      <c r="AE576" s="6"/>
      <c r="AF576" s="6"/>
      <c r="AG576" s="6"/>
      <c r="AH576" s="6" t="s">
        <v>547</v>
      </c>
      <c r="AI576" s="143">
        <f t="shared" si="57"/>
        <v>579.82796307692308</v>
      </c>
      <c r="AJ576" s="143">
        <f t="shared" si="58"/>
        <v>173.94838153846155</v>
      </c>
      <c r="AK576" s="143">
        <f t="shared" si="59"/>
        <v>0</v>
      </c>
      <c r="AL576" s="20">
        <f t="shared" si="60"/>
        <v>45154</v>
      </c>
      <c r="AM576" t="e">
        <f t="shared" si="61"/>
        <v>#N/A</v>
      </c>
      <c r="AN576" t="str">
        <f t="shared" si="62"/>
        <v>KPPI-FS-2374-12-07-2023-5201.009</v>
      </c>
    </row>
    <row r="577" spans="1:40" ht="20.100000000000001" hidden="1" customHeight="1" x14ac:dyDescent="0.25">
      <c r="A577" s="14">
        <v>574</v>
      </c>
      <c r="B577" s="162">
        <v>45124</v>
      </c>
      <c r="C577" s="6" t="s">
        <v>1693</v>
      </c>
      <c r="D577" s="15">
        <v>45119</v>
      </c>
      <c r="E577" s="14" t="s">
        <v>1132</v>
      </c>
      <c r="F577" s="14" t="s">
        <v>1133</v>
      </c>
      <c r="G577" s="6">
        <f>3000+23000</f>
        <v>26000</v>
      </c>
      <c r="H577" s="6" t="s">
        <v>1816</v>
      </c>
      <c r="I577" s="6"/>
      <c r="J577" s="16">
        <v>3402.4189999999999</v>
      </c>
      <c r="K577" s="14" t="s">
        <v>1709</v>
      </c>
      <c r="L577" s="126">
        <v>0</v>
      </c>
      <c r="M577" s="126">
        <v>0</v>
      </c>
      <c r="N577" s="6" t="s">
        <v>557</v>
      </c>
      <c r="O577" s="6" t="s">
        <v>1710</v>
      </c>
      <c r="P577" s="19">
        <v>12515348</v>
      </c>
      <c r="Q577" s="6"/>
      <c r="R577" s="19">
        <v>6257674</v>
      </c>
      <c r="S577" s="6"/>
      <c r="T577" s="14"/>
      <c r="U577" s="21"/>
      <c r="V577" s="6"/>
      <c r="W577" s="6"/>
      <c r="X577" s="6"/>
      <c r="Y577" s="211">
        <v>45383</v>
      </c>
      <c r="Z577" s="210"/>
      <c r="AA577" s="6"/>
      <c r="AB577" s="21"/>
      <c r="AC577" s="6"/>
      <c r="AD577" s="14" t="s">
        <v>1515</v>
      </c>
      <c r="AE577" s="6"/>
      <c r="AF577" s="6"/>
      <c r="AG577" s="6"/>
      <c r="AH577" s="6" t="s">
        <v>1517</v>
      </c>
      <c r="AI577" s="143">
        <f t="shared" si="57"/>
        <v>481.35953846153848</v>
      </c>
      <c r="AJ577" s="143">
        <f t="shared" si="58"/>
        <v>240.67976923076924</v>
      </c>
      <c r="AK577" s="143">
        <f t="shared" si="59"/>
        <v>0</v>
      </c>
      <c r="AL577" s="20">
        <f t="shared" si="60"/>
        <v>45154</v>
      </c>
      <c r="AM577" t="e">
        <f t="shared" si="61"/>
        <v>#N/A</v>
      </c>
      <c r="AN577" t="str">
        <f t="shared" si="62"/>
        <v>KAPS-FS-5256-12-07-2023-3402.419</v>
      </c>
    </row>
    <row r="578" spans="1:40" ht="20.100000000000001" hidden="1" customHeight="1" x14ac:dyDescent="0.25">
      <c r="A578" s="14">
        <v>575</v>
      </c>
      <c r="B578" s="162">
        <v>45127</v>
      </c>
      <c r="C578" s="6" t="s">
        <v>1694</v>
      </c>
      <c r="D578" s="15">
        <v>45122</v>
      </c>
      <c r="E578" s="14" t="s">
        <v>1132</v>
      </c>
      <c r="F578" s="14" t="s">
        <v>1133</v>
      </c>
      <c r="G578" s="6">
        <v>700</v>
      </c>
      <c r="H578" s="6" t="s">
        <v>1816</v>
      </c>
      <c r="I578" s="6"/>
      <c r="J578" s="16">
        <v>3204.1590000000001</v>
      </c>
      <c r="K578" s="14">
        <v>120.02290000000001</v>
      </c>
      <c r="L578" s="126">
        <v>0</v>
      </c>
      <c r="M578" s="126">
        <v>0</v>
      </c>
      <c r="N578" s="6" t="s">
        <v>412</v>
      </c>
      <c r="O578" s="6" t="s">
        <v>1711</v>
      </c>
      <c r="P578" s="19">
        <v>23718790</v>
      </c>
      <c r="Q578" s="6"/>
      <c r="R578" s="19">
        <v>10910643</v>
      </c>
      <c r="S578" s="6"/>
      <c r="T578" s="14"/>
      <c r="U578" s="21"/>
      <c r="V578" s="6"/>
      <c r="W578" s="6"/>
      <c r="X578" s="6"/>
      <c r="Y578" s="211">
        <v>45383</v>
      </c>
      <c r="Z578" s="210"/>
      <c r="AA578" s="6"/>
      <c r="AB578" s="21"/>
      <c r="AC578" s="6"/>
      <c r="AD578" s="14" t="s">
        <v>1515</v>
      </c>
      <c r="AE578" s="6"/>
      <c r="AF578" s="6"/>
      <c r="AG578" s="6"/>
      <c r="AH578" s="6" t="s">
        <v>434</v>
      </c>
      <c r="AI578" s="143">
        <f t="shared" si="57"/>
        <v>33883.985714285714</v>
      </c>
      <c r="AJ578" s="143">
        <f t="shared" si="58"/>
        <v>15586.632857142857</v>
      </c>
      <c r="AK578" s="143">
        <f t="shared" si="59"/>
        <v>0</v>
      </c>
      <c r="AL578" s="20">
        <f t="shared" si="60"/>
        <v>45157</v>
      </c>
      <c r="AM578" t="e">
        <f t="shared" si="61"/>
        <v>#N/A</v>
      </c>
      <c r="AN578" t="str">
        <f t="shared" si="62"/>
        <v>KAPW-FS-7620-15-07-2023-3204.159</v>
      </c>
    </row>
    <row r="579" spans="1:40" ht="20.100000000000001" hidden="1" customHeight="1" x14ac:dyDescent="0.25">
      <c r="A579" s="14">
        <v>576</v>
      </c>
      <c r="B579" s="162">
        <v>45124</v>
      </c>
      <c r="C579" s="6" t="s">
        <v>1695</v>
      </c>
      <c r="D579" s="15">
        <v>45122</v>
      </c>
      <c r="E579" s="14" t="s">
        <v>1132</v>
      </c>
      <c r="F579" s="14" t="s">
        <v>1133</v>
      </c>
      <c r="G579" s="6">
        <f>7+6+7+6</f>
        <v>26</v>
      </c>
      <c r="H579" s="6" t="s">
        <v>1816</v>
      </c>
      <c r="I579" s="6"/>
      <c r="J579" s="16">
        <v>3809.9189999999999</v>
      </c>
      <c r="K579" s="14" t="s">
        <v>1712</v>
      </c>
      <c r="L579" s="126">
        <v>0</v>
      </c>
      <c r="M579" s="126">
        <v>0</v>
      </c>
      <c r="N579" s="6" t="s">
        <v>557</v>
      </c>
      <c r="O579" s="6" t="s">
        <v>1713</v>
      </c>
      <c r="P579" s="19">
        <v>287838</v>
      </c>
      <c r="Q579" s="6"/>
      <c r="R579" s="19">
        <v>132405</v>
      </c>
      <c r="S579" s="6"/>
      <c r="T579" s="14"/>
      <c r="U579" s="21"/>
      <c r="V579" s="6"/>
      <c r="W579" s="6"/>
      <c r="X579" s="6"/>
      <c r="Y579" s="211">
        <v>45383</v>
      </c>
      <c r="Z579" s="210"/>
      <c r="AA579" s="6"/>
      <c r="AB579" s="21"/>
      <c r="AC579" s="6"/>
      <c r="AD579" s="14" t="s">
        <v>1515</v>
      </c>
      <c r="AE579" s="6"/>
      <c r="AF579" s="6"/>
      <c r="AG579" s="6"/>
      <c r="AH579" s="6" t="s">
        <v>1517</v>
      </c>
      <c r="AI579" s="143">
        <f t="shared" si="57"/>
        <v>11070.692307692309</v>
      </c>
      <c r="AJ579" s="143">
        <f t="shared" si="58"/>
        <v>5092.5</v>
      </c>
      <c r="AK579" s="143">
        <f t="shared" si="59"/>
        <v>0</v>
      </c>
      <c r="AL579" s="20">
        <f t="shared" si="60"/>
        <v>45154</v>
      </c>
      <c r="AM579" t="e">
        <f t="shared" si="61"/>
        <v>#N/A</v>
      </c>
      <c r="AN579" t="str">
        <f t="shared" si="62"/>
        <v>KPAF-FS-2302-15-07-2023-3809.919</v>
      </c>
    </row>
    <row r="580" spans="1:40" ht="20.100000000000001" hidden="1" customHeight="1" x14ac:dyDescent="0.25">
      <c r="A580" s="14">
        <v>577</v>
      </c>
      <c r="B580" s="162">
        <v>45125</v>
      </c>
      <c r="C580" s="6" t="s">
        <v>1756</v>
      </c>
      <c r="D580" s="15">
        <v>45113</v>
      </c>
      <c r="E580" s="14" t="s">
        <v>1132</v>
      </c>
      <c r="F580" s="14" t="s">
        <v>1133</v>
      </c>
      <c r="G580" s="6">
        <v>6240</v>
      </c>
      <c r="H580" s="6" t="s">
        <v>1861</v>
      </c>
      <c r="I580" s="6"/>
      <c r="J580" s="16">
        <v>3906.9090000000001</v>
      </c>
      <c r="K580" s="14">
        <v>10.5</v>
      </c>
      <c r="L580" s="126">
        <v>0</v>
      </c>
      <c r="M580" s="126">
        <v>0</v>
      </c>
      <c r="N580" s="6" t="s">
        <v>557</v>
      </c>
      <c r="O580" s="6" t="s">
        <v>1758</v>
      </c>
      <c r="P580" s="19">
        <v>18430290</v>
      </c>
      <c r="Q580" s="6"/>
      <c r="R580" s="19">
        <v>5951104</v>
      </c>
      <c r="S580" s="6"/>
      <c r="T580" s="14">
        <v>152716853</v>
      </c>
      <c r="U580" s="21">
        <v>45843</v>
      </c>
      <c r="V580" s="6"/>
      <c r="W580" s="6"/>
      <c r="X580" s="6"/>
      <c r="Y580" s="23"/>
      <c r="Z580" s="6"/>
      <c r="AA580" s="6"/>
      <c r="AB580" s="21">
        <f>U580-60</f>
        <v>45783</v>
      </c>
      <c r="AC580" s="6"/>
      <c r="AD580" s="14" t="s">
        <v>1515</v>
      </c>
      <c r="AE580" s="6"/>
      <c r="AF580" s="6"/>
      <c r="AG580" s="6"/>
      <c r="AH580" s="6" t="s">
        <v>1517</v>
      </c>
      <c r="AI580" s="143">
        <f t="shared" ref="AI580:AI643" si="63">P580/G580</f>
        <v>2953.5721153846152</v>
      </c>
      <c r="AJ580" s="143">
        <f t="shared" ref="AJ580:AJ643" si="64">R580/G580</f>
        <v>953.70256410256411</v>
      </c>
      <c r="AK580" s="143">
        <f t="shared" ref="AK580:AK643" si="65">L580*AJ580</f>
        <v>0</v>
      </c>
      <c r="AL580" s="20">
        <f t="shared" ref="AL580:AL643" si="66">IF(B580&lt;&gt;"",IF(E580="Packing Material",B580+5,B580+30),"")</f>
        <v>45155</v>
      </c>
      <c r="AM580" t="e">
        <f t="shared" ref="AM580:AM643" si="67">VLOOKUP(C580,$C$2446:$C$2553,1,0)</f>
        <v>#N/A</v>
      </c>
      <c r="AN580" t="str">
        <f t="shared" si="62"/>
        <v>KAPW-IB-2468-06-07-2023-3906.909</v>
      </c>
    </row>
    <row r="581" spans="1:40" ht="20.100000000000001" hidden="1" customHeight="1" x14ac:dyDescent="0.25">
      <c r="A581" s="14">
        <v>578</v>
      </c>
      <c r="B581" s="162">
        <v>45125</v>
      </c>
      <c r="C581" s="6" t="s">
        <v>1757</v>
      </c>
      <c r="D581" s="15">
        <v>45113</v>
      </c>
      <c r="E581" s="14" t="s">
        <v>1132</v>
      </c>
      <c r="F581" s="14" t="s">
        <v>1133</v>
      </c>
      <c r="G581" s="6">
        <v>5600</v>
      </c>
      <c r="H581" s="6" t="s">
        <v>1861</v>
      </c>
      <c r="I581" s="6"/>
      <c r="J581" s="16">
        <v>3204.1190000000001</v>
      </c>
      <c r="K581" s="14" t="s">
        <v>1759</v>
      </c>
      <c r="L581" s="126">
        <v>0</v>
      </c>
      <c r="M581" s="126">
        <v>0</v>
      </c>
      <c r="N581" s="6" t="s">
        <v>412</v>
      </c>
      <c r="O581" s="6" t="s">
        <v>1444</v>
      </c>
      <c r="P581" s="19">
        <v>14548452</v>
      </c>
      <c r="Q581" s="6"/>
      <c r="R581" s="19">
        <v>4697666</v>
      </c>
      <c r="S581" s="6"/>
      <c r="T581" s="14">
        <v>152716852</v>
      </c>
      <c r="U581" s="21">
        <v>45843</v>
      </c>
      <c r="V581" s="6"/>
      <c r="W581" s="6"/>
      <c r="X581" s="6"/>
      <c r="Y581" s="23"/>
      <c r="Z581" s="6"/>
      <c r="AA581" s="6"/>
      <c r="AB581" s="21">
        <f>U581-60</f>
        <v>45783</v>
      </c>
      <c r="AC581" s="6"/>
      <c r="AD581" s="14" t="s">
        <v>1515</v>
      </c>
      <c r="AE581" s="6"/>
      <c r="AF581" s="6"/>
      <c r="AG581" s="6"/>
      <c r="AH581" s="6" t="s">
        <v>434</v>
      </c>
      <c r="AI581" s="143">
        <f t="shared" si="63"/>
        <v>2597.937857142857</v>
      </c>
      <c r="AJ581" s="143">
        <f t="shared" si="64"/>
        <v>838.86892857142857</v>
      </c>
      <c r="AK581" s="143">
        <f t="shared" si="65"/>
        <v>0</v>
      </c>
      <c r="AL581" s="20">
        <f t="shared" si="66"/>
        <v>45155</v>
      </c>
      <c r="AM581" t="e">
        <f t="shared" si="67"/>
        <v>#N/A</v>
      </c>
      <c r="AN581" t="str">
        <f t="shared" ref="AN581:AN644" si="68">C581&amp;"-"&amp;J581</f>
        <v>KAPW-IB-2040-06-07-2023-3204.119</v>
      </c>
    </row>
    <row r="582" spans="1:40" ht="20.100000000000001" hidden="1" customHeight="1" x14ac:dyDescent="0.25">
      <c r="A582" s="14">
        <v>579</v>
      </c>
      <c r="B582" s="162">
        <v>45124</v>
      </c>
      <c r="C582" s="6" t="s">
        <v>1760</v>
      </c>
      <c r="D582" s="15">
        <v>45119</v>
      </c>
      <c r="E582" s="14" t="s">
        <v>1132</v>
      </c>
      <c r="F582" s="14" t="s">
        <v>1133</v>
      </c>
      <c r="G582" s="6">
        <v>282495</v>
      </c>
      <c r="H582" s="6" t="s">
        <v>1816</v>
      </c>
      <c r="I582" s="6"/>
      <c r="J582" s="16">
        <v>5201.009</v>
      </c>
      <c r="K582" s="14">
        <v>2.0282</v>
      </c>
      <c r="L582" s="126">
        <v>0</v>
      </c>
      <c r="M582" s="126">
        <v>0</v>
      </c>
      <c r="N582" s="6" t="s">
        <v>547</v>
      </c>
      <c r="O582" s="6" t="s">
        <v>547</v>
      </c>
      <c r="P582" s="19">
        <v>163798497</v>
      </c>
      <c r="Q582" s="6"/>
      <c r="R582" s="19">
        <v>49139549</v>
      </c>
      <c r="S582" s="6"/>
      <c r="T582" s="14"/>
      <c r="U582" s="21"/>
      <c r="V582" s="6"/>
      <c r="W582" s="6"/>
      <c r="X582" s="6"/>
      <c r="Y582" s="211">
        <v>45383</v>
      </c>
      <c r="Z582" s="210"/>
      <c r="AA582" s="6"/>
      <c r="AB582" s="21"/>
      <c r="AC582" s="6"/>
      <c r="AD582" s="14" t="s">
        <v>1515</v>
      </c>
      <c r="AE582" s="6"/>
      <c r="AF582" s="6"/>
      <c r="AG582" s="6"/>
      <c r="AH582" s="6" t="s">
        <v>547</v>
      </c>
      <c r="AI582" s="143">
        <f t="shared" si="63"/>
        <v>579.82795093718471</v>
      </c>
      <c r="AJ582" s="143">
        <f t="shared" si="64"/>
        <v>173.94838492716684</v>
      </c>
      <c r="AK582" s="143">
        <f t="shared" si="65"/>
        <v>0</v>
      </c>
      <c r="AL582" s="20">
        <f t="shared" si="66"/>
        <v>45154</v>
      </c>
      <c r="AM582" t="e">
        <f t="shared" si="67"/>
        <v>#N/A</v>
      </c>
      <c r="AN582" t="str">
        <f t="shared" si="68"/>
        <v>KPPI-FS-2379-12-07-2023-5201.009</v>
      </c>
    </row>
    <row r="583" spans="1:40" ht="20.100000000000001" hidden="1" customHeight="1" x14ac:dyDescent="0.25">
      <c r="A583" s="14">
        <v>580</v>
      </c>
      <c r="B583" s="162">
        <v>45129</v>
      </c>
      <c r="C583" s="6" t="s">
        <v>1761</v>
      </c>
      <c r="D583" s="15">
        <v>45120</v>
      </c>
      <c r="E583" s="14" t="s">
        <v>563</v>
      </c>
      <c r="F583" s="14" t="s">
        <v>1133</v>
      </c>
      <c r="G583" s="6">
        <v>17893.824000000001</v>
      </c>
      <c r="H583" s="6" t="s">
        <v>1816</v>
      </c>
      <c r="I583" s="6"/>
      <c r="J583" s="16">
        <v>4810.29</v>
      </c>
      <c r="K583" s="14">
        <v>0.86</v>
      </c>
      <c r="L583" s="126">
        <v>0</v>
      </c>
      <c r="M583" s="126">
        <v>0</v>
      </c>
      <c r="N583" s="6" t="s">
        <v>563</v>
      </c>
      <c r="O583" s="6" t="s">
        <v>1277</v>
      </c>
      <c r="P583" s="19">
        <v>4378957</v>
      </c>
      <c r="Q583" s="6"/>
      <c r="R583" s="19">
        <v>2189478</v>
      </c>
      <c r="S583" s="6"/>
      <c r="T583" s="14"/>
      <c r="U583" s="21"/>
      <c r="V583" s="6"/>
      <c r="W583" s="6"/>
      <c r="X583" s="6"/>
      <c r="Y583" s="211">
        <v>45383</v>
      </c>
      <c r="Z583" s="210"/>
      <c r="AA583" s="6"/>
      <c r="AB583" s="21"/>
      <c r="AC583" s="6"/>
      <c r="AD583" s="14" t="s">
        <v>1515</v>
      </c>
      <c r="AE583" s="6"/>
      <c r="AF583" s="6"/>
      <c r="AG583" s="6"/>
      <c r="AH583" s="6" t="s">
        <v>563</v>
      </c>
      <c r="AI583" s="143">
        <f t="shared" si="63"/>
        <v>244.71890413139192</v>
      </c>
      <c r="AJ583" s="143">
        <f t="shared" si="64"/>
        <v>122.35942412309409</v>
      </c>
      <c r="AK583" s="143">
        <f t="shared" si="65"/>
        <v>0</v>
      </c>
      <c r="AL583" s="20">
        <f t="shared" si="66"/>
        <v>45134</v>
      </c>
      <c r="AM583" t="e">
        <f t="shared" si="67"/>
        <v>#N/A</v>
      </c>
      <c r="AN583" t="str">
        <f t="shared" si="68"/>
        <v>KAPW-FS-6474-13-07-2023-4810.29</v>
      </c>
    </row>
    <row r="584" spans="1:40" ht="20.100000000000001" hidden="1" customHeight="1" x14ac:dyDescent="0.25">
      <c r="A584" s="14">
        <v>581</v>
      </c>
      <c r="B584" s="162">
        <v>45127</v>
      </c>
      <c r="C584" s="6" t="s">
        <v>1762</v>
      </c>
      <c r="D584" s="15">
        <v>45121</v>
      </c>
      <c r="E584" s="14" t="s">
        <v>1132</v>
      </c>
      <c r="F584" s="14" t="s">
        <v>1133</v>
      </c>
      <c r="G584" s="6">
        <v>24480</v>
      </c>
      <c r="H584" s="6" t="s">
        <v>1816</v>
      </c>
      <c r="I584" s="6"/>
      <c r="J584" s="16">
        <v>5402.33</v>
      </c>
      <c r="K584" s="14">
        <v>1.35</v>
      </c>
      <c r="L584" s="126">
        <v>0</v>
      </c>
      <c r="M584" s="126">
        <v>0</v>
      </c>
      <c r="N584" s="6" t="s">
        <v>1324</v>
      </c>
      <c r="O584" s="6" t="s">
        <v>1763</v>
      </c>
      <c r="P584" s="19">
        <v>9365267</v>
      </c>
      <c r="Q584" s="6"/>
      <c r="R584" s="19">
        <v>3839759</v>
      </c>
      <c r="S584" s="6"/>
      <c r="T584" s="14"/>
      <c r="U584" s="21"/>
      <c r="V584" s="6"/>
      <c r="W584" s="6"/>
      <c r="X584" s="6"/>
      <c r="Y584" s="211">
        <v>45383</v>
      </c>
      <c r="Z584" s="210"/>
      <c r="AA584" s="6"/>
      <c r="AB584" s="21"/>
      <c r="AC584" s="6"/>
      <c r="AD584" s="14" t="s">
        <v>1515</v>
      </c>
      <c r="AE584" s="6"/>
      <c r="AF584" s="6"/>
      <c r="AG584" s="6"/>
      <c r="AH584" s="6" t="s">
        <v>1513</v>
      </c>
      <c r="AI584" s="143">
        <f t="shared" si="63"/>
        <v>382.56809640522874</v>
      </c>
      <c r="AJ584" s="143">
        <f t="shared" si="64"/>
        <v>156.8529003267974</v>
      </c>
      <c r="AK584" s="143">
        <f t="shared" si="65"/>
        <v>0</v>
      </c>
      <c r="AL584" s="20">
        <f t="shared" si="66"/>
        <v>45157</v>
      </c>
      <c r="AM584" t="e">
        <f t="shared" si="67"/>
        <v>#N/A</v>
      </c>
      <c r="AN584" t="str">
        <f t="shared" si="68"/>
        <v>KAPS-FS-6492-14-07-2023-5402.33</v>
      </c>
    </row>
    <row r="585" spans="1:40" ht="20.100000000000001" hidden="1" customHeight="1" x14ac:dyDescent="0.25">
      <c r="A585" s="14">
        <v>582</v>
      </c>
      <c r="B585" s="162">
        <v>45131</v>
      </c>
      <c r="C585" s="6" t="s">
        <v>1764</v>
      </c>
      <c r="D585" s="15">
        <v>45122</v>
      </c>
      <c r="E585" s="14" t="s">
        <v>563</v>
      </c>
      <c r="F585" s="14" t="s">
        <v>1133</v>
      </c>
      <c r="G585" s="6">
        <v>17893.824000000001</v>
      </c>
      <c r="H585" s="6" t="s">
        <v>1816</v>
      </c>
      <c r="I585" s="6"/>
      <c r="J585" s="16">
        <v>4810.29</v>
      </c>
      <c r="K585" s="14">
        <v>0.86</v>
      </c>
      <c r="L585" s="126">
        <v>0</v>
      </c>
      <c r="M585" s="126">
        <v>0</v>
      </c>
      <c r="N585" s="6" t="s">
        <v>563</v>
      </c>
      <c r="O585" s="6" t="s">
        <v>1277</v>
      </c>
      <c r="P585" s="19">
        <v>4344422</v>
      </c>
      <c r="Q585" s="6"/>
      <c r="R585" s="19">
        <v>2172211</v>
      </c>
      <c r="S585" s="6"/>
      <c r="T585" s="14"/>
      <c r="U585" s="21"/>
      <c r="V585" s="6"/>
      <c r="W585" s="6"/>
      <c r="X585" s="6"/>
      <c r="Y585" s="211">
        <v>45383</v>
      </c>
      <c r="Z585" s="210"/>
      <c r="AA585" s="6"/>
      <c r="AB585" s="21"/>
      <c r="AC585" s="6"/>
      <c r="AD585" s="14" t="s">
        <v>1515</v>
      </c>
      <c r="AE585" s="6"/>
      <c r="AF585" s="6"/>
      <c r="AG585" s="6"/>
      <c r="AH585" s="6" t="s">
        <v>563</v>
      </c>
      <c r="AI585" s="143">
        <f t="shared" si="63"/>
        <v>242.78890862009149</v>
      </c>
      <c r="AJ585" s="143">
        <f t="shared" si="64"/>
        <v>121.39445431004575</v>
      </c>
      <c r="AK585" s="143">
        <f t="shared" si="65"/>
        <v>0</v>
      </c>
      <c r="AL585" s="20">
        <f t="shared" si="66"/>
        <v>45136</v>
      </c>
      <c r="AM585" t="e">
        <f t="shared" si="67"/>
        <v>#N/A</v>
      </c>
      <c r="AN585" t="str">
        <f t="shared" si="68"/>
        <v>KAPW-FS-7622-15-07-2023-4810.29</v>
      </c>
    </row>
    <row r="586" spans="1:40" ht="20.100000000000001" hidden="1" customHeight="1" x14ac:dyDescent="0.25">
      <c r="A586" s="14">
        <v>583</v>
      </c>
      <c r="B586" s="162">
        <v>45127</v>
      </c>
      <c r="C586" s="6" t="s">
        <v>1765</v>
      </c>
      <c r="D586" s="15">
        <v>45122</v>
      </c>
      <c r="E586" s="14" t="s">
        <v>1132</v>
      </c>
      <c r="F586" s="14" t="s">
        <v>1133</v>
      </c>
      <c r="G586" s="6">
        <v>157320</v>
      </c>
      <c r="H586" s="6" t="s">
        <v>1816</v>
      </c>
      <c r="I586" s="6"/>
      <c r="J586" s="16">
        <v>5503.201</v>
      </c>
      <c r="K586" s="14">
        <v>1</v>
      </c>
      <c r="L586" s="126">
        <v>0</v>
      </c>
      <c r="M586" s="126">
        <v>0</v>
      </c>
      <c r="N586" s="6" t="s">
        <v>1221</v>
      </c>
      <c r="O586" s="6" t="s">
        <v>1221</v>
      </c>
      <c r="P586" s="19">
        <v>44413430</v>
      </c>
      <c r="Q586" s="6"/>
      <c r="R586" s="19">
        <v>18209506</v>
      </c>
      <c r="S586" s="6"/>
      <c r="T586" s="14"/>
      <c r="U586" s="21"/>
      <c r="V586" s="6"/>
      <c r="W586" s="6"/>
      <c r="X586" s="6"/>
      <c r="Y586" s="211">
        <v>45383</v>
      </c>
      <c r="Z586" s="210"/>
      <c r="AA586" s="6"/>
      <c r="AB586" s="21"/>
      <c r="AC586" s="6"/>
      <c r="AD586" s="14" t="s">
        <v>1515</v>
      </c>
      <c r="AE586" s="6"/>
      <c r="AF586" s="6"/>
      <c r="AG586" s="6"/>
      <c r="AH586" s="6" t="s">
        <v>1221</v>
      </c>
      <c r="AI586" s="143">
        <f t="shared" si="63"/>
        <v>282.3126748029494</v>
      </c>
      <c r="AJ586" s="143">
        <f t="shared" si="64"/>
        <v>115.74819476226799</v>
      </c>
      <c r="AK586" s="143">
        <f t="shared" si="65"/>
        <v>0</v>
      </c>
      <c r="AL586" s="20">
        <f t="shared" si="66"/>
        <v>45157</v>
      </c>
      <c r="AM586" t="e">
        <f t="shared" si="67"/>
        <v>#N/A</v>
      </c>
      <c r="AN586" t="str">
        <f t="shared" si="68"/>
        <v>KAPW-FS-7623-15-07-2023-5503.201</v>
      </c>
    </row>
    <row r="587" spans="1:40" ht="20.100000000000001" hidden="1" customHeight="1" x14ac:dyDescent="0.25">
      <c r="A587" s="14">
        <v>584</v>
      </c>
      <c r="B587" s="162">
        <v>45132</v>
      </c>
      <c r="C587" s="6" t="s">
        <v>1766</v>
      </c>
      <c r="D587" s="15">
        <v>45127</v>
      </c>
      <c r="E587" s="14" t="s">
        <v>563</v>
      </c>
      <c r="F587" s="14" t="s">
        <v>1133</v>
      </c>
      <c r="G587" s="6">
        <v>794.7</v>
      </c>
      <c r="H587" s="6" t="s">
        <v>1816</v>
      </c>
      <c r="I587" s="6"/>
      <c r="J587" s="16">
        <v>5807.9</v>
      </c>
      <c r="K587" s="14">
        <v>15.127800000000001</v>
      </c>
      <c r="L587" s="126">
        <v>0</v>
      </c>
      <c r="M587" s="126">
        <v>0</v>
      </c>
      <c r="N587" s="6" t="s">
        <v>563</v>
      </c>
      <c r="O587" s="6" t="s">
        <v>1767</v>
      </c>
      <c r="P587" s="19">
        <v>3474308</v>
      </c>
      <c r="Q587" s="6"/>
      <c r="R587" s="19">
        <v>1424466</v>
      </c>
      <c r="S587" s="6"/>
      <c r="T587" s="14"/>
      <c r="U587" s="21"/>
      <c r="V587" s="6"/>
      <c r="W587" s="6"/>
      <c r="X587" s="6"/>
      <c r="Y587" s="211">
        <v>45383</v>
      </c>
      <c r="Z587" s="210"/>
      <c r="AA587" s="6"/>
      <c r="AB587" s="21"/>
      <c r="AC587" s="6"/>
      <c r="AD587" s="14" t="s">
        <v>1515</v>
      </c>
      <c r="AE587" s="6"/>
      <c r="AF587" s="6"/>
      <c r="AG587" s="6"/>
      <c r="AH587" s="6" t="s">
        <v>563</v>
      </c>
      <c r="AI587" s="143">
        <f t="shared" si="63"/>
        <v>4371.8484962879074</v>
      </c>
      <c r="AJ587" s="143">
        <f t="shared" si="64"/>
        <v>1792.4575311438277</v>
      </c>
      <c r="AK587" s="143">
        <f t="shared" si="65"/>
        <v>0</v>
      </c>
      <c r="AL587" s="20">
        <f t="shared" si="66"/>
        <v>45137</v>
      </c>
      <c r="AM587" t="e">
        <f t="shared" si="67"/>
        <v>#N/A</v>
      </c>
      <c r="AN587" t="str">
        <f t="shared" si="68"/>
        <v>KAPW-FS-10367-20-07-2023-5807.9</v>
      </c>
    </row>
    <row r="588" spans="1:40" ht="20.100000000000001" hidden="1" customHeight="1" x14ac:dyDescent="0.25">
      <c r="A588" s="14">
        <v>585</v>
      </c>
      <c r="B588" s="162">
        <v>45132</v>
      </c>
      <c r="C588" s="6" t="s">
        <v>1768</v>
      </c>
      <c r="D588" s="15">
        <v>45127</v>
      </c>
      <c r="E588" s="14" t="s">
        <v>563</v>
      </c>
      <c r="F588" s="14" t="s">
        <v>1133</v>
      </c>
      <c r="G588" s="6">
        <v>31.6</v>
      </c>
      <c r="H588" s="6" t="s">
        <v>1816</v>
      </c>
      <c r="I588" s="6"/>
      <c r="J588" s="16">
        <v>5807.9</v>
      </c>
      <c r="K588" s="14">
        <v>16.549700000000001</v>
      </c>
      <c r="L588" s="126">
        <v>0</v>
      </c>
      <c r="M588" s="126">
        <v>0</v>
      </c>
      <c r="N588" s="6" t="s">
        <v>563</v>
      </c>
      <c r="O588" s="6" t="s">
        <v>1769</v>
      </c>
      <c r="P588" s="19">
        <v>151136</v>
      </c>
      <c r="Q588" s="6"/>
      <c r="R588" s="19">
        <v>61965</v>
      </c>
      <c r="S588" s="6"/>
      <c r="T588" s="14"/>
      <c r="U588" s="21"/>
      <c r="V588" s="6"/>
      <c r="W588" s="6"/>
      <c r="X588" s="6"/>
      <c r="Y588" s="211">
        <v>45383</v>
      </c>
      <c r="Z588" s="210"/>
      <c r="AA588" s="6"/>
      <c r="AB588" s="21"/>
      <c r="AC588" s="6"/>
      <c r="AD588" s="14" t="s">
        <v>1515</v>
      </c>
      <c r="AE588" s="6"/>
      <c r="AF588" s="6"/>
      <c r="AG588" s="6"/>
      <c r="AH588" s="6" t="s">
        <v>563</v>
      </c>
      <c r="AI588" s="143">
        <f t="shared" si="63"/>
        <v>4782.7848101265818</v>
      </c>
      <c r="AJ588" s="143">
        <f t="shared" si="64"/>
        <v>1960.9177215189873</v>
      </c>
      <c r="AK588" s="143">
        <f t="shared" si="65"/>
        <v>0</v>
      </c>
      <c r="AL588" s="20">
        <f t="shared" si="66"/>
        <v>45137</v>
      </c>
      <c r="AM588" t="e">
        <f t="shared" si="67"/>
        <v>#N/A</v>
      </c>
      <c r="AN588" t="str">
        <f t="shared" si="68"/>
        <v>KAPW-FS-10366-20-07-2023-5807.9</v>
      </c>
    </row>
    <row r="589" spans="1:40" ht="20.100000000000001" customHeight="1" thickTop="1" x14ac:dyDescent="0.25">
      <c r="A589" s="14">
        <v>586</v>
      </c>
      <c r="B589" s="162">
        <v>45132</v>
      </c>
      <c r="C589" s="6" t="s">
        <v>1770</v>
      </c>
      <c r="D589" s="15">
        <v>45127</v>
      </c>
      <c r="E589" s="14" t="s">
        <v>1132</v>
      </c>
      <c r="F589" s="14" t="str">
        <f>INDEX(New!$CV$9:$CV$791,MATCH(C589,New!$F$9:$F$791,0))</f>
        <v>-</v>
      </c>
      <c r="G589" s="6">
        <v>4750</v>
      </c>
      <c r="H589" s="6" t="s">
        <v>1816</v>
      </c>
      <c r="I589" s="6"/>
      <c r="J589" s="16">
        <v>5407.52</v>
      </c>
      <c r="K589" s="14">
        <v>14.866199999999999</v>
      </c>
      <c r="L589" s="125">
        <f>_xlfn.IFNA(INDEX(New!$E$9:$E$791,MATCH(C589,New!$F$9:$F$791,0)),G589)</f>
        <v>4750</v>
      </c>
      <c r="M589" s="125">
        <f>G589</f>
        <v>4750</v>
      </c>
      <c r="N589" s="6" t="s">
        <v>1378</v>
      </c>
      <c r="O589" s="6" t="s">
        <v>1771</v>
      </c>
      <c r="P589" s="19">
        <v>20407176</v>
      </c>
      <c r="Q589" s="6"/>
      <c r="R589" s="19">
        <v>9387301</v>
      </c>
      <c r="S589" s="6"/>
      <c r="T589" s="14"/>
      <c r="U589" s="21"/>
      <c r="V589" s="6"/>
      <c r="W589" s="6"/>
      <c r="X589" s="6"/>
      <c r="Y589" s="23"/>
      <c r="Z589" s="6"/>
      <c r="AA589" s="6"/>
      <c r="AB589" s="21"/>
      <c r="AC589" s="6"/>
      <c r="AD589" s="14" t="s">
        <v>1515</v>
      </c>
      <c r="AE589" s="6"/>
      <c r="AF589" s="6"/>
      <c r="AG589" s="6"/>
      <c r="AH589" s="6" t="s">
        <v>1516</v>
      </c>
      <c r="AI589" s="143">
        <f t="shared" si="63"/>
        <v>4296.2475789473683</v>
      </c>
      <c r="AJ589" s="143">
        <f t="shared" si="64"/>
        <v>1976.2738947368421</v>
      </c>
      <c r="AK589" s="143">
        <f t="shared" si="65"/>
        <v>9387301</v>
      </c>
      <c r="AL589" s="20">
        <f t="shared" si="66"/>
        <v>45162</v>
      </c>
      <c r="AM589" t="e">
        <f t="shared" si="67"/>
        <v>#N/A</v>
      </c>
      <c r="AN589" t="str">
        <f t="shared" si="68"/>
        <v>KAPW-FS-10509-20-07-2023-5407.52</v>
      </c>
    </row>
    <row r="590" spans="1:40" ht="20.100000000000001" hidden="1" customHeight="1" x14ac:dyDescent="0.25">
      <c r="A590" s="14">
        <v>587</v>
      </c>
      <c r="B590" s="162">
        <v>45134</v>
      </c>
      <c r="C590" s="6" t="s">
        <v>1772</v>
      </c>
      <c r="D590" s="15">
        <v>45129</v>
      </c>
      <c r="E590" s="14" t="s">
        <v>1132</v>
      </c>
      <c r="F590" s="14" t="s">
        <v>1133</v>
      </c>
      <c r="G590" s="6">
        <f>600+3000</f>
        <v>3600</v>
      </c>
      <c r="H590" s="6" t="s">
        <v>1816</v>
      </c>
      <c r="I590" s="6"/>
      <c r="J590" s="16" t="s">
        <v>1213</v>
      </c>
      <c r="K590" s="14" t="s">
        <v>1773</v>
      </c>
      <c r="L590" s="126">
        <v>0</v>
      </c>
      <c r="M590" s="126">
        <v>0</v>
      </c>
      <c r="N590" s="6" t="s">
        <v>412</v>
      </c>
      <c r="O590" s="6" t="s">
        <v>1774</v>
      </c>
      <c r="P590" s="19">
        <v>9557649</v>
      </c>
      <c r="Q590" s="6"/>
      <c r="R590" s="19">
        <v>4036174</v>
      </c>
      <c r="S590" s="6"/>
      <c r="T590" s="14"/>
      <c r="U590" s="21"/>
      <c r="V590" s="6"/>
      <c r="W590" s="6"/>
      <c r="X590" s="6"/>
      <c r="Y590" s="211">
        <v>45383</v>
      </c>
      <c r="Z590" s="210"/>
      <c r="AA590" s="6"/>
      <c r="AB590" s="21"/>
      <c r="AC590" s="6"/>
      <c r="AD590" s="14" t="s">
        <v>1515</v>
      </c>
      <c r="AE590" s="6"/>
      <c r="AF590" s="6"/>
      <c r="AG590" s="6"/>
      <c r="AH590" s="6" t="s">
        <v>434</v>
      </c>
      <c r="AI590" s="143">
        <f t="shared" si="63"/>
        <v>2654.9025000000001</v>
      </c>
      <c r="AJ590" s="143">
        <f t="shared" si="64"/>
        <v>1121.1594444444445</v>
      </c>
      <c r="AK590" s="143">
        <f t="shared" si="65"/>
        <v>0</v>
      </c>
      <c r="AL590" s="20">
        <f t="shared" si="66"/>
        <v>45164</v>
      </c>
      <c r="AM590" t="e">
        <f t="shared" si="67"/>
        <v>#N/A</v>
      </c>
      <c r="AN590" t="str">
        <f t="shared" si="68"/>
        <v>KAPW-FS-11807-22-07-2023-3204.1600 / 3204.1190</v>
      </c>
    </row>
    <row r="591" spans="1:40" ht="20.100000000000001" hidden="1" customHeight="1" x14ac:dyDescent="0.25">
      <c r="A591" s="14">
        <v>588</v>
      </c>
      <c r="B591" s="162">
        <v>45132</v>
      </c>
      <c r="C591" s="6" t="s">
        <v>1775</v>
      </c>
      <c r="D591" s="15">
        <v>45129</v>
      </c>
      <c r="E591" s="14" t="s">
        <v>1132</v>
      </c>
      <c r="F591" s="14" t="s">
        <v>1133</v>
      </c>
      <c r="G591" s="6">
        <v>44000</v>
      </c>
      <c r="H591" s="6" t="s">
        <v>1816</v>
      </c>
      <c r="I591" s="6"/>
      <c r="J591" s="16">
        <v>2832.1089999999999</v>
      </c>
      <c r="K591" s="14">
        <v>2.1</v>
      </c>
      <c r="L591" s="126">
        <v>0</v>
      </c>
      <c r="M591" s="126">
        <v>0</v>
      </c>
      <c r="N591" s="6" t="s">
        <v>557</v>
      </c>
      <c r="O591" s="6" t="s">
        <v>1361</v>
      </c>
      <c r="P591" s="19">
        <v>26905729</v>
      </c>
      <c r="Q591" s="6"/>
      <c r="R591" s="19">
        <v>8071718</v>
      </c>
      <c r="S591" s="6"/>
      <c r="T591" s="14"/>
      <c r="U591" s="21"/>
      <c r="V591" s="6"/>
      <c r="W591" s="6"/>
      <c r="X591" s="6"/>
      <c r="Y591" s="211">
        <v>45383</v>
      </c>
      <c r="Z591" s="210"/>
      <c r="AA591" s="6"/>
      <c r="AB591" s="21"/>
      <c r="AC591" s="6"/>
      <c r="AD591" s="14" t="s">
        <v>1515</v>
      </c>
      <c r="AE591" s="6"/>
      <c r="AF591" s="6"/>
      <c r="AG591" s="6"/>
      <c r="AH591" s="6" t="s">
        <v>1517</v>
      </c>
      <c r="AI591" s="143">
        <f t="shared" si="63"/>
        <v>611.49384090909086</v>
      </c>
      <c r="AJ591" s="143">
        <f t="shared" si="64"/>
        <v>183.44813636363637</v>
      </c>
      <c r="AK591" s="143">
        <f t="shared" si="65"/>
        <v>0</v>
      </c>
      <c r="AL591" s="20">
        <f t="shared" si="66"/>
        <v>45162</v>
      </c>
      <c r="AM591" t="e">
        <f t="shared" si="67"/>
        <v>#N/A</v>
      </c>
      <c r="AN591" t="str">
        <f t="shared" si="68"/>
        <v>KAPS-FS-9486-22-07-2023-2832.109</v>
      </c>
    </row>
    <row r="592" spans="1:40" ht="20.100000000000001" hidden="1" customHeight="1" x14ac:dyDescent="0.25">
      <c r="A592" s="14">
        <v>589</v>
      </c>
      <c r="B592" s="162">
        <v>45132</v>
      </c>
      <c r="C592" s="6" t="s">
        <v>1776</v>
      </c>
      <c r="D592" s="15">
        <v>45129</v>
      </c>
      <c r="E592" s="14" t="s">
        <v>1132</v>
      </c>
      <c r="F592" s="14" t="s">
        <v>1133</v>
      </c>
      <c r="G592" s="6">
        <v>25600</v>
      </c>
      <c r="H592" s="6" t="s">
        <v>1816</v>
      </c>
      <c r="I592" s="6"/>
      <c r="J592" s="16">
        <v>3910</v>
      </c>
      <c r="K592" s="14">
        <v>1.7</v>
      </c>
      <c r="L592" s="126">
        <v>0</v>
      </c>
      <c r="M592" s="126">
        <v>0</v>
      </c>
      <c r="N592" s="6" t="s">
        <v>557</v>
      </c>
      <c r="O592" s="6" t="s">
        <v>1784</v>
      </c>
      <c r="P592" s="19">
        <v>17517843</v>
      </c>
      <c r="Q592" s="6"/>
      <c r="R592" s="19">
        <v>5255353</v>
      </c>
      <c r="S592" s="6"/>
      <c r="T592" s="14"/>
      <c r="U592" s="21"/>
      <c r="V592" s="6"/>
      <c r="W592" s="6"/>
      <c r="X592" s="6"/>
      <c r="Y592" s="211">
        <v>45383</v>
      </c>
      <c r="Z592" s="210"/>
      <c r="AA592" s="6"/>
      <c r="AB592" s="21"/>
      <c r="AC592" s="6"/>
      <c r="AD592" s="14" t="s">
        <v>1515</v>
      </c>
      <c r="AE592" s="6"/>
      <c r="AF592" s="6"/>
      <c r="AG592" s="6"/>
      <c r="AH592" s="6" t="s">
        <v>1517</v>
      </c>
      <c r="AI592" s="143">
        <f t="shared" si="63"/>
        <v>684.29074218749997</v>
      </c>
      <c r="AJ592" s="143">
        <f t="shared" si="64"/>
        <v>205.2872265625</v>
      </c>
      <c r="AK592" s="143">
        <f t="shared" si="65"/>
        <v>0</v>
      </c>
      <c r="AL592" s="20">
        <f t="shared" si="66"/>
        <v>45162</v>
      </c>
      <c r="AM592" t="e">
        <f t="shared" si="67"/>
        <v>#N/A</v>
      </c>
      <c r="AN592" t="str">
        <f t="shared" si="68"/>
        <v>KAPW-FS-11808-22-07-2023-3910</v>
      </c>
    </row>
    <row r="593" spans="1:40" ht="20.100000000000001" hidden="1" customHeight="1" x14ac:dyDescent="0.25">
      <c r="A593" s="14">
        <v>590</v>
      </c>
      <c r="B593" s="162">
        <v>45132</v>
      </c>
      <c r="C593" s="6" t="s">
        <v>1777</v>
      </c>
      <c r="D593" s="15">
        <v>45129</v>
      </c>
      <c r="E593" s="14" t="s">
        <v>1132</v>
      </c>
      <c r="F593" s="14" t="s">
        <v>1133</v>
      </c>
      <c r="G593" s="6">
        <v>299311.59999999998</v>
      </c>
      <c r="H593" s="6" t="s">
        <v>1816</v>
      </c>
      <c r="I593" s="6"/>
      <c r="J593" s="16">
        <v>5503.201</v>
      </c>
      <c r="K593" s="14">
        <v>0.96499999999999997</v>
      </c>
      <c r="L593" s="126">
        <v>0</v>
      </c>
      <c r="M593" s="126">
        <v>0</v>
      </c>
      <c r="N593" s="6" t="s">
        <v>1221</v>
      </c>
      <c r="O593" s="6" t="s">
        <v>1221</v>
      </c>
      <c r="P593" s="19">
        <v>84105357</v>
      </c>
      <c r="Q593" s="6"/>
      <c r="R593" s="19">
        <v>34483196</v>
      </c>
      <c r="S593" s="6"/>
      <c r="T593" s="14"/>
      <c r="U593" s="21"/>
      <c r="V593" s="6"/>
      <c r="W593" s="6"/>
      <c r="X593" s="6"/>
      <c r="Y593" s="211">
        <v>45383</v>
      </c>
      <c r="Z593" s="210"/>
      <c r="AA593" s="6"/>
      <c r="AB593" s="21"/>
      <c r="AC593" s="6"/>
      <c r="AD593" s="14" t="s">
        <v>1515</v>
      </c>
      <c r="AE593" s="6"/>
      <c r="AF593" s="6"/>
      <c r="AG593" s="6"/>
      <c r="AH593" s="6" t="s">
        <v>1221</v>
      </c>
      <c r="AI593" s="143">
        <f t="shared" si="63"/>
        <v>280.99598211362343</v>
      </c>
      <c r="AJ593" s="143">
        <f t="shared" si="64"/>
        <v>115.20835143041568</v>
      </c>
      <c r="AK593" s="143">
        <f t="shared" si="65"/>
        <v>0</v>
      </c>
      <c r="AL593" s="20">
        <f t="shared" si="66"/>
        <v>45162</v>
      </c>
      <c r="AM593" t="e">
        <f t="shared" si="67"/>
        <v>#N/A</v>
      </c>
      <c r="AN593" t="str">
        <f t="shared" si="68"/>
        <v>KAPE-FS-5500-22-07-2023-5503.201</v>
      </c>
    </row>
    <row r="594" spans="1:40" ht="20.100000000000001" hidden="1" customHeight="1" x14ac:dyDescent="0.25">
      <c r="A594" s="14">
        <v>591</v>
      </c>
      <c r="B594" s="162">
        <v>45133</v>
      </c>
      <c r="C594" s="6" t="s">
        <v>1778</v>
      </c>
      <c r="D594" s="15">
        <v>45129</v>
      </c>
      <c r="E594" s="14" t="s">
        <v>1132</v>
      </c>
      <c r="F594" s="14" t="s">
        <v>1133</v>
      </c>
      <c r="G594" s="6">
        <v>19155.400000000001</v>
      </c>
      <c r="H594" s="6" t="s">
        <v>1816</v>
      </c>
      <c r="I594" s="6"/>
      <c r="J594" s="16">
        <v>5402.33</v>
      </c>
      <c r="K594" s="14">
        <v>1.95</v>
      </c>
      <c r="L594" s="126">
        <v>0</v>
      </c>
      <c r="M594" s="126">
        <v>0</v>
      </c>
      <c r="N594" s="6" t="s">
        <v>1324</v>
      </c>
      <c r="O594" s="6" t="s">
        <v>1785</v>
      </c>
      <c r="P594" s="19">
        <v>10876737</v>
      </c>
      <c r="Q594" s="6"/>
      <c r="R594" s="19">
        <v>4459462</v>
      </c>
      <c r="S594" s="6"/>
      <c r="T594" s="14"/>
      <c r="U594" s="21"/>
      <c r="V594" s="6"/>
      <c r="W594" s="6"/>
      <c r="X594" s="6"/>
      <c r="Y594" s="211">
        <v>45383</v>
      </c>
      <c r="Z594" s="210"/>
      <c r="AA594" s="6"/>
      <c r="AB594" s="21"/>
      <c r="AC594" s="6"/>
      <c r="AD594" s="14" t="s">
        <v>1515</v>
      </c>
      <c r="AE594" s="6"/>
      <c r="AF594" s="6"/>
      <c r="AG594" s="6"/>
      <c r="AH594" s="6" t="s">
        <v>1513</v>
      </c>
      <c r="AI594" s="143">
        <f t="shared" si="63"/>
        <v>567.81570732012904</v>
      </c>
      <c r="AJ594" s="143">
        <f t="shared" si="64"/>
        <v>232.80443112647086</v>
      </c>
      <c r="AK594" s="143">
        <f t="shared" si="65"/>
        <v>0</v>
      </c>
      <c r="AL594" s="20">
        <f t="shared" si="66"/>
        <v>45163</v>
      </c>
      <c r="AM594" t="e">
        <f t="shared" si="67"/>
        <v>#N/A</v>
      </c>
      <c r="AN594" t="str">
        <f t="shared" si="68"/>
        <v>KAPW-FS-11805-22-07-2023-5402.33</v>
      </c>
    </row>
    <row r="595" spans="1:40" ht="20.100000000000001" hidden="1" customHeight="1" x14ac:dyDescent="0.25">
      <c r="A595" s="14">
        <v>592</v>
      </c>
      <c r="B595" s="162">
        <v>45134</v>
      </c>
      <c r="C595" s="6" t="s">
        <v>1779</v>
      </c>
      <c r="D595" s="15">
        <v>45131</v>
      </c>
      <c r="E595" s="14" t="s">
        <v>1132</v>
      </c>
      <c r="F595" s="14" t="s">
        <v>1133</v>
      </c>
      <c r="G595" s="6">
        <v>1000</v>
      </c>
      <c r="H595" s="6" t="s">
        <v>1816</v>
      </c>
      <c r="I595" s="6"/>
      <c r="J595" s="16">
        <v>3204.16</v>
      </c>
      <c r="K595" s="14">
        <v>11.25</v>
      </c>
      <c r="L595" s="126">
        <v>0</v>
      </c>
      <c r="M595" s="126">
        <v>0</v>
      </c>
      <c r="N595" s="6" t="s">
        <v>412</v>
      </c>
      <c r="O595" s="6" t="s">
        <v>1499</v>
      </c>
      <c r="P595" s="19">
        <v>3275860</v>
      </c>
      <c r="Q595" s="6"/>
      <c r="R595" s="19">
        <v>1506896</v>
      </c>
      <c r="S595" s="6"/>
      <c r="T595" s="14"/>
      <c r="U595" s="21"/>
      <c r="V595" s="6"/>
      <c r="W595" s="6"/>
      <c r="X595" s="6"/>
      <c r="Y595" s="211">
        <v>45383</v>
      </c>
      <c r="Z595" s="210"/>
      <c r="AA595" s="6"/>
      <c r="AB595" s="21"/>
      <c r="AC595" s="6"/>
      <c r="AD595" s="14" t="s">
        <v>1515</v>
      </c>
      <c r="AE595" s="6"/>
      <c r="AF595" s="6"/>
      <c r="AG595" s="6"/>
      <c r="AH595" s="6" t="s">
        <v>434</v>
      </c>
      <c r="AI595" s="143">
        <f t="shared" si="63"/>
        <v>3275.86</v>
      </c>
      <c r="AJ595" s="143">
        <f t="shared" si="64"/>
        <v>1506.896</v>
      </c>
      <c r="AK595" s="143">
        <f t="shared" si="65"/>
        <v>0</v>
      </c>
      <c r="AL595" s="20">
        <f t="shared" si="66"/>
        <v>45164</v>
      </c>
      <c r="AM595" t="e">
        <f t="shared" si="67"/>
        <v>#N/A</v>
      </c>
      <c r="AN595" t="str">
        <f t="shared" si="68"/>
        <v>KAPW-FS-12038-24-07-2023-3204.16</v>
      </c>
    </row>
    <row r="596" spans="1:40" ht="20.100000000000001" hidden="1" customHeight="1" x14ac:dyDescent="0.25">
      <c r="A596" s="14">
        <v>593</v>
      </c>
      <c r="B596" s="162">
        <v>45139</v>
      </c>
      <c r="C596" s="6" t="s">
        <v>1780</v>
      </c>
      <c r="D596" s="15">
        <v>45131</v>
      </c>
      <c r="E596" s="14" t="s">
        <v>1132</v>
      </c>
      <c r="F596" s="14" t="s">
        <v>1133</v>
      </c>
      <c r="G596" s="6">
        <v>500</v>
      </c>
      <c r="H596" s="6" t="s">
        <v>1816</v>
      </c>
      <c r="I596" s="6"/>
      <c r="J596" s="16">
        <v>3204.172</v>
      </c>
      <c r="K596" s="14">
        <v>28.08</v>
      </c>
      <c r="L596" s="126">
        <v>0</v>
      </c>
      <c r="M596" s="126">
        <v>0</v>
      </c>
      <c r="N596" s="6" t="s">
        <v>412</v>
      </c>
      <c r="O596" s="6" t="s">
        <v>1786</v>
      </c>
      <c r="P596" s="19">
        <v>4088273</v>
      </c>
      <c r="Q596" s="6"/>
      <c r="R596" s="19">
        <v>1676192</v>
      </c>
      <c r="S596" s="6"/>
      <c r="T596" s="14"/>
      <c r="U596" s="21"/>
      <c r="V596" s="6"/>
      <c r="W596" s="6"/>
      <c r="X596" s="6"/>
      <c r="Y596" s="211">
        <v>45383</v>
      </c>
      <c r="Z596" s="210"/>
      <c r="AA596" s="6"/>
      <c r="AB596" s="21"/>
      <c r="AC596" s="6"/>
      <c r="AD596" s="14" t="s">
        <v>1515</v>
      </c>
      <c r="AE596" s="6"/>
      <c r="AF596" s="6"/>
      <c r="AG596" s="6"/>
      <c r="AH596" s="6" t="s">
        <v>434</v>
      </c>
      <c r="AI596" s="143">
        <f t="shared" si="63"/>
        <v>8176.5460000000003</v>
      </c>
      <c r="AJ596" s="143">
        <f t="shared" si="64"/>
        <v>3352.384</v>
      </c>
      <c r="AK596" s="143">
        <f t="shared" si="65"/>
        <v>0</v>
      </c>
      <c r="AL596" s="20">
        <f t="shared" si="66"/>
        <v>45169</v>
      </c>
      <c r="AM596" t="e">
        <f t="shared" si="67"/>
        <v>#N/A</v>
      </c>
      <c r="AN596" t="str">
        <f t="shared" si="68"/>
        <v>KAPW-FS-12037-24-07-2023-3204.172</v>
      </c>
    </row>
    <row r="597" spans="1:40" ht="20.100000000000001" hidden="1" customHeight="1" x14ac:dyDescent="0.25">
      <c r="A597" s="14">
        <v>594</v>
      </c>
      <c r="B597" s="162">
        <v>45138</v>
      </c>
      <c r="C597" s="6" t="s">
        <v>1781</v>
      </c>
      <c r="D597" s="15">
        <v>45132</v>
      </c>
      <c r="E597" s="14" t="s">
        <v>1132</v>
      </c>
      <c r="F597" s="14" t="s">
        <v>1133</v>
      </c>
      <c r="G597" s="6">
        <v>300336</v>
      </c>
      <c r="H597" s="6" t="s">
        <v>1816</v>
      </c>
      <c r="I597" s="6"/>
      <c r="J597" s="16">
        <v>5503.201</v>
      </c>
      <c r="K597" s="14">
        <v>0.96499999999999997</v>
      </c>
      <c r="L597" s="126">
        <v>0</v>
      </c>
      <c r="M597" s="126">
        <v>0</v>
      </c>
      <c r="N597" s="6" t="s">
        <v>1221</v>
      </c>
      <c r="O597" s="6" t="s">
        <v>1221</v>
      </c>
      <c r="P597" s="19">
        <v>84940161</v>
      </c>
      <c r="Q597" s="6"/>
      <c r="R597" s="19">
        <v>34825466</v>
      </c>
      <c r="S597" s="6"/>
      <c r="T597" s="14"/>
      <c r="U597" s="21"/>
      <c r="V597" s="6"/>
      <c r="W597" s="6"/>
      <c r="X597" s="6"/>
      <c r="Y597" s="211">
        <v>45383</v>
      </c>
      <c r="Z597" s="210"/>
      <c r="AA597" s="6"/>
      <c r="AB597" s="21"/>
      <c r="AC597" s="6"/>
      <c r="AD597" s="14" t="s">
        <v>1515</v>
      </c>
      <c r="AE597" s="6"/>
      <c r="AF597" s="6"/>
      <c r="AG597" s="6"/>
      <c r="AH597" s="6" t="s">
        <v>1221</v>
      </c>
      <c r="AI597" s="143">
        <f t="shared" si="63"/>
        <v>282.81711483138884</v>
      </c>
      <c r="AJ597" s="143">
        <f t="shared" si="64"/>
        <v>115.95501704757338</v>
      </c>
      <c r="AK597" s="143">
        <f t="shared" si="65"/>
        <v>0</v>
      </c>
      <c r="AL597" s="20">
        <f t="shared" si="66"/>
        <v>45168</v>
      </c>
      <c r="AM597" t="e">
        <f t="shared" si="67"/>
        <v>#N/A</v>
      </c>
      <c r="AN597" t="str">
        <f t="shared" si="68"/>
        <v>KAPW-FS-12729-25-07-2023-5503.201</v>
      </c>
    </row>
    <row r="598" spans="1:40" ht="20.100000000000001" hidden="1" customHeight="1" x14ac:dyDescent="0.25">
      <c r="A598" s="14">
        <v>595</v>
      </c>
      <c r="B598" s="162">
        <v>45138</v>
      </c>
      <c r="C598" s="6" t="s">
        <v>1782</v>
      </c>
      <c r="D598" s="15">
        <v>45133</v>
      </c>
      <c r="E598" s="14" t="s">
        <v>1132</v>
      </c>
      <c r="F598" s="14" t="s">
        <v>1133</v>
      </c>
      <c r="G598" s="6">
        <v>12729.93</v>
      </c>
      <c r="H598" s="6" t="s">
        <v>1816</v>
      </c>
      <c r="I598" s="6"/>
      <c r="J598" s="16">
        <v>5509.21</v>
      </c>
      <c r="K598" s="14">
        <v>1.95</v>
      </c>
      <c r="L598" s="126">
        <v>0</v>
      </c>
      <c r="M598" s="126">
        <v>0</v>
      </c>
      <c r="N598" s="6" t="s">
        <v>542</v>
      </c>
      <c r="O598" s="6" t="s">
        <v>1787</v>
      </c>
      <c r="P598" s="19">
        <v>7302955</v>
      </c>
      <c r="Q598" s="6"/>
      <c r="R598" s="19">
        <v>2994212</v>
      </c>
      <c r="S598" s="6"/>
      <c r="T598" s="14"/>
      <c r="U598" s="21"/>
      <c r="V598" s="6"/>
      <c r="W598" s="6"/>
      <c r="X598" s="6"/>
      <c r="Y598" s="211">
        <v>45383</v>
      </c>
      <c r="Z598" s="210"/>
      <c r="AA598" s="6"/>
      <c r="AB598" s="21"/>
      <c r="AC598" s="6"/>
      <c r="AD598" s="14" t="s">
        <v>1515</v>
      </c>
      <c r="AE598" s="6"/>
      <c r="AF598" s="6"/>
      <c r="AG598" s="6"/>
      <c r="AH598" s="6" t="s">
        <v>1513</v>
      </c>
      <c r="AI598" s="143">
        <f t="shared" si="63"/>
        <v>573.68383015460415</v>
      </c>
      <c r="AJ598" s="143">
        <f t="shared" si="64"/>
        <v>235.21040571315004</v>
      </c>
      <c r="AK598" s="143">
        <f t="shared" si="65"/>
        <v>0</v>
      </c>
      <c r="AL598" s="20">
        <f t="shared" si="66"/>
        <v>45168</v>
      </c>
      <c r="AM598" t="e">
        <f t="shared" si="67"/>
        <v>#N/A</v>
      </c>
      <c r="AN598" t="str">
        <f t="shared" si="68"/>
        <v>KAPW-FS-13483-26-07-2023-5509.21</v>
      </c>
    </row>
    <row r="599" spans="1:40" ht="20.100000000000001" hidden="1" customHeight="1" x14ac:dyDescent="0.25">
      <c r="A599" s="14">
        <v>596</v>
      </c>
      <c r="B599" s="162">
        <v>45133</v>
      </c>
      <c r="C599" s="6" t="s">
        <v>1783</v>
      </c>
      <c r="D599" s="15">
        <v>45133</v>
      </c>
      <c r="E599" s="14" t="s">
        <v>1132</v>
      </c>
      <c r="F599" s="14" t="s">
        <v>1133</v>
      </c>
      <c r="G599" s="6">
        <f>13000+6300</f>
        <v>19300</v>
      </c>
      <c r="H599" s="6" t="s">
        <v>1816</v>
      </c>
      <c r="I599" s="6"/>
      <c r="J599" s="16" t="s">
        <v>1211</v>
      </c>
      <c r="K599" s="14" t="s">
        <v>1212</v>
      </c>
      <c r="L599" s="126">
        <v>0</v>
      </c>
      <c r="M599" s="126">
        <v>0</v>
      </c>
      <c r="N599" s="6" t="s">
        <v>557</v>
      </c>
      <c r="O599" s="6" t="s">
        <v>1788</v>
      </c>
      <c r="P599" s="19">
        <v>16771371</v>
      </c>
      <c r="Q599" s="6"/>
      <c r="R599" s="19">
        <v>7035683</v>
      </c>
      <c r="S599" s="6"/>
      <c r="T599" s="14"/>
      <c r="U599" s="21"/>
      <c r="V599" s="6"/>
      <c r="W599" s="6"/>
      <c r="X599" s="6"/>
      <c r="Y599" s="211">
        <v>45383</v>
      </c>
      <c r="Z599" s="210"/>
      <c r="AA599" s="6"/>
      <c r="AB599" s="21"/>
      <c r="AC599" s="6"/>
      <c r="AD599" s="14" t="s">
        <v>1515</v>
      </c>
      <c r="AE599" s="6"/>
      <c r="AF599" s="6"/>
      <c r="AG599" s="6"/>
      <c r="AH599" s="6" t="s">
        <v>1517</v>
      </c>
      <c r="AI599" s="143">
        <f t="shared" si="63"/>
        <v>868.98295336787567</v>
      </c>
      <c r="AJ599" s="143">
        <f t="shared" si="64"/>
        <v>364.54316062176167</v>
      </c>
      <c r="AK599" s="143">
        <f t="shared" si="65"/>
        <v>0</v>
      </c>
      <c r="AL599" s="20">
        <f t="shared" si="66"/>
        <v>45163</v>
      </c>
      <c r="AM599" t="e">
        <f t="shared" si="67"/>
        <v>#N/A</v>
      </c>
      <c r="AN599" t="str">
        <f t="shared" si="68"/>
        <v>KAPS-FS-10920-26-07-2023-3906.9090 / 3809.9190</v>
      </c>
    </row>
    <row r="600" spans="1:40" ht="20.100000000000001" hidden="1" customHeight="1" x14ac:dyDescent="0.25">
      <c r="A600" s="14">
        <v>597</v>
      </c>
      <c r="B600" s="162">
        <v>45145</v>
      </c>
      <c r="C600" s="6" t="s">
        <v>1844</v>
      </c>
      <c r="D600" s="15">
        <v>45140</v>
      </c>
      <c r="E600" s="14" t="s">
        <v>1132</v>
      </c>
      <c r="F600" s="14" t="s">
        <v>1133</v>
      </c>
      <c r="G600" s="6">
        <v>8070</v>
      </c>
      <c r="H600" s="6" t="s">
        <v>1816</v>
      </c>
      <c r="I600" s="6"/>
      <c r="J600" s="16">
        <v>5407.52</v>
      </c>
      <c r="K600" s="14">
        <v>5.2</v>
      </c>
      <c r="L600" s="125">
        <v>0</v>
      </c>
      <c r="M600" s="125">
        <v>0</v>
      </c>
      <c r="N600" s="6" t="s">
        <v>1378</v>
      </c>
      <c r="O600" s="6" t="s">
        <v>1850</v>
      </c>
      <c r="P600" s="19">
        <v>12290026</v>
      </c>
      <c r="Q600" s="6"/>
      <c r="R600" s="19">
        <v>5653412</v>
      </c>
      <c r="S600" s="6"/>
      <c r="T600" s="14"/>
      <c r="U600" s="21"/>
      <c r="V600" s="6"/>
      <c r="W600" s="6"/>
      <c r="X600" s="6"/>
      <c r="Y600" s="211">
        <v>45454</v>
      </c>
      <c r="Z600" s="6"/>
      <c r="AA600" s="6"/>
      <c r="AB600" s="21"/>
      <c r="AC600" s="6"/>
      <c r="AD600" s="14" t="s">
        <v>1515</v>
      </c>
      <c r="AE600" s="6"/>
      <c r="AF600" s="6"/>
      <c r="AG600" s="6"/>
      <c r="AH600" s="6" t="s">
        <v>1516</v>
      </c>
      <c r="AI600" s="143">
        <f t="shared" si="63"/>
        <v>1522.9276332094175</v>
      </c>
      <c r="AJ600" s="143">
        <f t="shared" si="64"/>
        <v>700.54671623296156</v>
      </c>
      <c r="AK600" s="143">
        <f t="shared" si="65"/>
        <v>0</v>
      </c>
      <c r="AL600" s="20">
        <f t="shared" si="66"/>
        <v>45175</v>
      </c>
      <c r="AM600" t="e">
        <f t="shared" si="67"/>
        <v>#N/A</v>
      </c>
      <c r="AN600" t="str">
        <f t="shared" si="68"/>
        <v>KAPS-FS-13465-02-08-2023-5407.52</v>
      </c>
    </row>
    <row r="601" spans="1:40" ht="20.100000000000001" hidden="1" customHeight="1" x14ac:dyDescent="0.25">
      <c r="A601" s="14">
        <v>598</v>
      </c>
      <c r="B601" s="162">
        <v>45146</v>
      </c>
      <c r="C601" s="6" t="s">
        <v>1845</v>
      </c>
      <c r="D601" s="15">
        <v>45142</v>
      </c>
      <c r="E601" s="14" t="s">
        <v>1132</v>
      </c>
      <c r="F601" s="14" t="s">
        <v>1133</v>
      </c>
      <c r="G601" s="6">
        <v>44000</v>
      </c>
      <c r="H601" s="6" t="s">
        <v>1816</v>
      </c>
      <c r="I601" s="6"/>
      <c r="J601" s="16">
        <v>2832.1089999999999</v>
      </c>
      <c r="K601" s="14">
        <v>1.9</v>
      </c>
      <c r="L601" s="126">
        <v>0</v>
      </c>
      <c r="M601" s="126">
        <v>0</v>
      </c>
      <c r="N601" s="6" t="s">
        <v>557</v>
      </c>
      <c r="O601" s="6" t="s">
        <v>1361</v>
      </c>
      <c r="P601" s="19">
        <v>24714248</v>
      </c>
      <c r="Q601" s="6"/>
      <c r="R601" s="19">
        <v>7414275</v>
      </c>
      <c r="S601" s="6"/>
      <c r="T601" s="14"/>
      <c r="U601" s="21"/>
      <c r="V601" s="6"/>
      <c r="W601" s="6"/>
      <c r="X601" s="6"/>
      <c r="Y601" s="211">
        <v>45383</v>
      </c>
      <c r="Z601" s="210"/>
      <c r="AA601" s="6"/>
      <c r="AB601" s="21"/>
      <c r="AC601" s="6"/>
      <c r="AD601" s="14" t="s">
        <v>1515</v>
      </c>
      <c r="AE601" s="6"/>
      <c r="AF601" s="6"/>
      <c r="AG601" s="6"/>
      <c r="AH601" s="6" t="s">
        <v>1517</v>
      </c>
      <c r="AI601" s="143">
        <f t="shared" si="63"/>
        <v>561.68745454545456</v>
      </c>
      <c r="AJ601" s="143">
        <f t="shared" si="64"/>
        <v>168.50624999999999</v>
      </c>
      <c r="AK601" s="143">
        <f t="shared" si="65"/>
        <v>0</v>
      </c>
      <c r="AL601" s="20">
        <f t="shared" si="66"/>
        <v>45176</v>
      </c>
      <c r="AM601" t="e">
        <f t="shared" si="67"/>
        <v>#N/A</v>
      </c>
      <c r="AN601" t="str">
        <f t="shared" si="68"/>
        <v>KAPS-FS-14443-04-08-2023-2832.109</v>
      </c>
    </row>
    <row r="602" spans="1:40" ht="20.100000000000001" hidden="1" customHeight="1" x14ac:dyDescent="0.25">
      <c r="A602" s="14">
        <v>599</v>
      </c>
      <c r="B602" s="162">
        <v>45145</v>
      </c>
      <c r="C602" s="6" t="s">
        <v>1846</v>
      </c>
      <c r="D602" s="15">
        <v>45142</v>
      </c>
      <c r="E602" s="14" t="s">
        <v>1132</v>
      </c>
      <c r="F602" s="14" t="s">
        <v>1133</v>
      </c>
      <c r="G602" s="6">
        <v>19720</v>
      </c>
      <c r="H602" s="6" t="s">
        <v>1816</v>
      </c>
      <c r="I602" s="6"/>
      <c r="J602" s="16">
        <v>3906.9029999999998</v>
      </c>
      <c r="K602" s="14">
        <v>2.4</v>
      </c>
      <c r="L602" s="126">
        <v>0</v>
      </c>
      <c r="M602" s="126">
        <v>0</v>
      </c>
      <c r="N602" s="6" t="s">
        <v>557</v>
      </c>
      <c r="O602" s="6" t="s">
        <v>1851</v>
      </c>
      <c r="P602" s="19">
        <v>13991339</v>
      </c>
      <c r="Q602" s="6"/>
      <c r="R602" s="19">
        <v>4617142</v>
      </c>
      <c r="S602" s="6"/>
      <c r="T602" s="14"/>
      <c r="U602" s="21"/>
      <c r="V602" s="6"/>
      <c r="W602" s="6"/>
      <c r="X602" s="6"/>
      <c r="Y602" s="211">
        <v>45383</v>
      </c>
      <c r="Z602" s="210"/>
      <c r="AA602" s="6"/>
      <c r="AB602" s="21"/>
      <c r="AC602" s="6"/>
      <c r="AD602" s="14" t="s">
        <v>1515</v>
      </c>
      <c r="AE602" s="6"/>
      <c r="AF602" s="6"/>
      <c r="AG602" s="6"/>
      <c r="AH602" s="6" t="s">
        <v>1517</v>
      </c>
      <c r="AI602" s="143">
        <f t="shared" si="63"/>
        <v>709.49994929006084</v>
      </c>
      <c r="AJ602" s="143">
        <f t="shared" si="64"/>
        <v>234.13498985801218</v>
      </c>
      <c r="AK602" s="143">
        <f t="shared" si="65"/>
        <v>0</v>
      </c>
      <c r="AL602" s="20">
        <f t="shared" si="66"/>
        <v>45175</v>
      </c>
      <c r="AM602" t="e">
        <f t="shared" si="67"/>
        <v>#N/A</v>
      </c>
      <c r="AN602" t="str">
        <f t="shared" si="68"/>
        <v>KAPS-FS-14441-04-08-2023-3906.903</v>
      </c>
    </row>
    <row r="603" spans="1:40" ht="20.100000000000001" hidden="1" customHeight="1" x14ac:dyDescent="0.25">
      <c r="A603" s="14">
        <v>600</v>
      </c>
      <c r="B603" s="162">
        <v>45155</v>
      </c>
      <c r="C603" s="6" t="s">
        <v>1847</v>
      </c>
      <c r="D603" s="15">
        <v>45145</v>
      </c>
      <c r="E603" s="14" t="s">
        <v>563</v>
      </c>
      <c r="F603" s="14" t="s">
        <v>1133</v>
      </c>
      <c r="G603" s="6">
        <v>17893.82</v>
      </c>
      <c r="H603" s="6" t="s">
        <v>1816</v>
      </c>
      <c r="I603" s="6"/>
      <c r="J603" s="16">
        <v>4810.29</v>
      </c>
      <c r="K603" s="14">
        <v>0.92</v>
      </c>
      <c r="L603" s="126">
        <v>0</v>
      </c>
      <c r="M603" s="126">
        <v>0</v>
      </c>
      <c r="N603" s="6" t="s">
        <v>563</v>
      </c>
      <c r="O603" s="6" t="s">
        <v>1277</v>
      </c>
      <c r="P603" s="19">
        <v>4829727</v>
      </c>
      <c r="Q603" s="6"/>
      <c r="R603" s="19">
        <v>2414863</v>
      </c>
      <c r="S603" s="6"/>
      <c r="T603" s="14"/>
      <c r="U603" s="21"/>
      <c r="V603" s="6"/>
      <c r="W603" s="6"/>
      <c r="X603" s="6"/>
      <c r="Y603" s="211">
        <v>45383</v>
      </c>
      <c r="Z603" s="210"/>
      <c r="AA603" s="6"/>
      <c r="AB603" s="21"/>
      <c r="AC603" s="6"/>
      <c r="AD603" s="14" t="s">
        <v>1515</v>
      </c>
      <c r="AE603" s="6"/>
      <c r="AF603" s="6"/>
      <c r="AG603" s="6"/>
      <c r="AH603" s="6" t="s">
        <v>563</v>
      </c>
      <c r="AI603" s="143">
        <f t="shared" si="63"/>
        <v>269.91033775906988</v>
      </c>
      <c r="AJ603" s="143">
        <f t="shared" si="64"/>
        <v>134.95514093692682</v>
      </c>
      <c r="AK603" s="143">
        <f t="shared" si="65"/>
        <v>0</v>
      </c>
      <c r="AL603" s="20">
        <f t="shared" si="66"/>
        <v>45160</v>
      </c>
      <c r="AM603" t="e">
        <f t="shared" si="67"/>
        <v>#N/A</v>
      </c>
      <c r="AN603" t="str">
        <f t="shared" si="68"/>
        <v>KAPE-FS-9023-07-08-2023-4810.29</v>
      </c>
    </row>
    <row r="604" spans="1:40" ht="20.100000000000001" hidden="1" customHeight="1" x14ac:dyDescent="0.25">
      <c r="A604" s="14">
        <v>601</v>
      </c>
      <c r="B604" s="162">
        <v>45147</v>
      </c>
      <c r="C604" s="6" t="s">
        <v>1848</v>
      </c>
      <c r="D604" s="15">
        <v>45145</v>
      </c>
      <c r="E604" s="14" t="s">
        <v>1132</v>
      </c>
      <c r="F604" s="14" t="s">
        <v>1133</v>
      </c>
      <c r="G604" s="6">
        <f>12000+14000</f>
        <v>26000</v>
      </c>
      <c r="H604" s="6" t="s">
        <v>1816</v>
      </c>
      <c r="I604" s="6"/>
      <c r="J604" s="16" t="s">
        <v>1853</v>
      </c>
      <c r="K604" s="14" t="s">
        <v>1218</v>
      </c>
      <c r="L604" s="126">
        <v>0</v>
      </c>
      <c r="M604" s="126">
        <v>0</v>
      </c>
      <c r="N604" s="6" t="s">
        <v>557</v>
      </c>
      <c r="O604" s="6" t="s">
        <v>1852</v>
      </c>
      <c r="P604" s="19">
        <v>14105572</v>
      </c>
      <c r="Q604" s="6"/>
      <c r="R604" s="19">
        <v>6783968</v>
      </c>
      <c r="S604" s="6"/>
      <c r="T604" s="14"/>
      <c r="U604" s="21"/>
      <c r="V604" s="6"/>
      <c r="W604" s="6"/>
      <c r="X604" s="6"/>
      <c r="Y604" s="211">
        <v>45383</v>
      </c>
      <c r="Z604" s="210"/>
      <c r="AA604" s="6"/>
      <c r="AB604" s="21"/>
      <c r="AC604" s="6"/>
      <c r="AD604" s="14" t="s">
        <v>1515</v>
      </c>
      <c r="AE604" s="6"/>
      <c r="AF604" s="6"/>
      <c r="AG604" s="6"/>
      <c r="AH604" s="6" t="s">
        <v>1517</v>
      </c>
      <c r="AI604" s="143">
        <f t="shared" si="63"/>
        <v>542.52200000000005</v>
      </c>
      <c r="AJ604" s="143">
        <f t="shared" si="64"/>
        <v>260.92184615384616</v>
      </c>
      <c r="AK604" s="143">
        <f t="shared" si="65"/>
        <v>0</v>
      </c>
      <c r="AL604" s="20">
        <f t="shared" si="66"/>
        <v>45177</v>
      </c>
      <c r="AM604" t="e">
        <f t="shared" si="67"/>
        <v>#N/A</v>
      </c>
      <c r="AN604" t="str">
        <f t="shared" si="68"/>
        <v>KAPS-FS-15439-07-08-2023-3402.4190 / 3402.4200</v>
      </c>
    </row>
    <row r="605" spans="1:40" ht="20.100000000000001" hidden="1" customHeight="1" x14ac:dyDescent="0.25">
      <c r="A605" s="14">
        <v>602</v>
      </c>
      <c r="B605" s="162">
        <v>45145</v>
      </c>
      <c r="C605" s="6" t="s">
        <v>1849</v>
      </c>
      <c r="D605" s="15">
        <v>45145</v>
      </c>
      <c r="E605" s="14" t="s">
        <v>1132</v>
      </c>
      <c r="F605" s="14" t="s">
        <v>1133</v>
      </c>
      <c r="G605" s="6">
        <f>2000+5500+4300</f>
        <v>11800</v>
      </c>
      <c r="H605" s="6" t="s">
        <v>1816</v>
      </c>
      <c r="I605" s="6"/>
      <c r="J605" s="16" t="s">
        <v>1854</v>
      </c>
      <c r="K605" s="14" t="s">
        <v>1856</v>
      </c>
      <c r="L605" s="126">
        <v>0</v>
      </c>
      <c r="M605" s="126">
        <v>0</v>
      </c>
      <c r="N605" s="6" t="s">
        <v>412</v>
      </c>
      <c r="O605" s="6" t="s">
        <v>1855</v>
      </c>
      <c r="P605" s="19">
        <v>108882935</v>
      </c>
      <c r="Q605" s="6"/>
      <c r="R605" s="19">
        <v>49529757</v>
      </c>
      <c r="S605" s="6"/>
      <c r="T605" s="14"/>
      <c r="U605" s="21"/>
      <c r="V605" s="6"/>
      <c r="W605" s="6"/>
      <c r="X605" s="6"/>
      <c r="Y605" s="211">
        <v>45383</v>
      </c>
      <c r="Z605" s="210"/>
      <c r="AA605" s="6"/>
      <c r="AB605" s="21"/>
      <c r="AC605" s="6"/>
      <c r="AD605" s="14" t="s">
        <v>1515</v>
      </c>
      <c r="AE605" s="6"/>
      <c r="AF605" s="6"/>
      <c r="AG605" s="6"/>
      <c r="AH605" s="6" t="s">
        <v>434</v>
      </c>
      <c r="AI605" s="143">
        <f t="shared" si="63"/>
        <v>9227.3673728813555</v>
      </c>
      <c r="AJ605" s="143">
        <f t="shared" si="64"/>
        <v>4197.4370338983053</v>
      </c>
      <c r="AK605" s="143">
        <f t="shared" si="65"/>
        <v>0</v>
      </c>
      <c r="AL605" s="20">
        <f t="shared" si="66"/>
        <v>45175</v>
      </c>
      <c r="AM605" t="e">
        <f t="shared" si="67"/>
        <v>#N/A</v>
      </c>
      <c r="AN605" t="str">
        <f t="shared" si="68"/>
        <v>KAPS-FS-15113-07-08-2023-3204.1190 /3204.1600 / 3204.1590</v>
      </c>
    </row>
    <row r="606" spans="1:40" ht="20.100000000000001" hidden="1" customHeight="1" x14ac:dyDescent="0.25">
      <c r="A606" s="14">
        <v>603</v>
      </c>
      <c r="B606" s="162">
        <v>45146</v>
      </c>
      <c r="C606" s="6" t="s">
        <v>1910</v>
      </c>
      <c r="D606" s="15">
        <v>45146</v>
      </c>
      <c r="E606" s="14" t="s">
        <v>1132</v>
      </c>
      <c r="F606" s="14" t="s">
        <v>1133</v>
      </c>
      <c r="G606" s="6">
        <v>1780</v>
      </c>
      <c r="H606" s="6" t="s">
        <v>1816</v>
      </c>
      <c r="I606" s="6"/>
      <c r="J606" s="16">
        <v>5407.52</v>
      </c>
      <c r="K606" s="14">
        <v>7.6867000000000001</v>
      </c>
      <c r="L606" s="126">
        <v>0</v>
      </c>
      <c r="M606" s="126">
        <v>0</v>
      </c>
      <c r="N606" s="6" t="s">
        <v>532</v>
      </c>
      <c r="O606" s="6" t="s">
        <v>1953</v>
      </c>
      <c r="P606" s="19">
        <v>4012038</v>
      </c>
      <c r="Q606" s="6"/>
      <c r="R606" s="19">
        <v>1845538</v>
      </c>
      <c r="S606" s="6"/>
      <c r="T606" s="14"/>
      <c r="U606" s="21"/>
      <c r="V606" s="6"/>
      <c r="W606" s="6"/>
      <c r="X606" s="6"/>
      <c r="Y606" s="211">
        <v>45383</v>
      </c>
      <c r="Z606" s="210"/>
      <c r="AA606" s="6"/>
      <c r="AB606" s="21"/>
      <c r="AC606" s="6"/>
      <c r="AD606" s="14" t="s">
        <v>1515</v>
      </c>
      <c r="AE606" s="6"/>
      <c r="AF606" s="6"/>
      <c r="AG606" s="6"/>
      <c r="AH606" s="6" t="s">
        <v>1516</v>
      </c>
      <c r="AI606" s="143">
        <f t="shared" si="63"/>
        <v>2253.9539325842698</v>
      </c>
      <c r="AJ606" s="143">
        <f t="shared" si="64"/>
        <v>1036.8191011235956</v>
      </c>
      <c r="AK606" s="143">
        <f t="shared" si="65"/>
        <v>0</v>
      </c>
      <c r="AL606" s="20">
        <f t="shared" si="66"/>
        <v>45176</v>
      </c>
      <c r="AM606" t="e">
        <f t="shared" si="67"/>
        <v>#N/A</v>
      </c>
      <c r="AN606" t="str">
        <f t="shared" si="68"/>
        <v>KAPE-FS-9119-08-08-2023-5407.52</v>
      </c>
    </row>
    <row r="607" spans="1:40" ht="20.100000000000001" hidden="1" customHeight="1" x14ac:dyDescent="0.25">
      <c r="A607" s="14">
        <v>604</v>
      </c>
      <c r="B607" s="162">
        <v>45149</v>
      </c>
      <c r="C607" s="6" t="s">
        <v>1911</v>
      </c>
      <c r="D607" s="15">
        <v>45148</v>
      </c>
      <c r="E607" s="14" t="s">
        <v>1132</v>
      </c>
      <c r="F607" s="14" t="s">
        <v>1133</v>
      </c>
      <c r="G607" s="6">
        <v>4800</v>
      </c>
      <c r="H607" s="6" t="s">
        <v>1816</v>
      </c>
      <c r="I607" s="6"/>
      <c r="J607" s="16">
        <v>3204.1590000000001</v>
      </c>
      <c r="K607" s="14">
        <v>47.046799999999998</v>
      </c>
      <c r="L607" s="126">
        <v>0</v>
      </c>
      <c r="M607" s="126">
        <v>0</v>
      </c>
      <c r="N607" s="6" t="s">
        <v>412</v>
      </c>
      <c r="O607" s="6" t="s">
        <v>1416</v>
      </c>
      <c r="P607" s="19">
        <v>66425377</v>
      </c>
      <c r="Q607" s="6"/>
      <c r="R607" s="19">
        <v>30555673</v>
      </c>
      <c r="S607" s="6"/>
      <c r="T607" s="14"/>
      <c r="U607" s="21"/>
      <c r="V607" s="6"/>
      <c r="W607" s="6"/>
      <c r="X607" s="6"/>
      <c r="Y607" s="211">
        <v>45383</v>
      </c>
      <c r="Z607" s="210"/>
      <c r="AA607" s="6"/>
      <c r="AB607" s="21"/>
      <c r="AC607" s="6"/>
      <c r="AD607" s="14" t="s">
        <v>1515</v>
      </c>
      <c r="AE607" s="6"/>
      <c r="AF607" s="6"/>
      <c r="AG607" s="6"/>
      <c r="AH607" s="6" t="s">
        <v>434</v>
      </c>
      <c r="AI607" s="143">
        <f t="shared" si="63"/>
        <v>13838.620208333334</v>
      </c>
      <c r="AJ607" s="143">
        <f t="shared" si="64"/>
        <v>6365.7652083333332</v>
      </c>
      <c r="AK607" s="143">
        <f t="shared" si="65"/>
        <v>0</v>
      </c>
      <c r="AL607" s="20">
        <f t="shared" si="66"/>
        <v>45179</v>
      </c>
      <c r="AM607" t="e">
        <f t="shared" si="67"/>
        <v>#N/A</v>
      </c>
      <c r="AN607" t="str">
        <f t="shared" si="68"/>
        <v>KAPW-FS-20224-10-08-2023-3204.159</v>
      </c>
    </row>
    <row r="608" spans="1:40" ht="20.100000000000001" hidden="1" customHeight="1" x14ac:dyDescent="0.25">
      <c r="A608" s="14">
        <v>605</v>
      </c>
      <c r="B608" s="162">
        <v>45155</v>
      </c>
      <c r="C608" s="6" t="s">
        <v>1912</v>
      </c>
      <c r="D608" s="15">
        <v>45148</v>
      </c>
      <c r="E608" s="14" t="s">
        <v>1132</v>
      </c>
      <c r="F608" s="14" t="s">
        <v>1133</v>
      </c>
      <c r="G608" s="6">
        <v>3050</v>
      </c>
      <c r="H608" s="6" t="s">
        <v>1816</v>
      </c>
      <c r="I608" s="6"/>
      <c r="J608" s="16">
        <v>3204.1590000000001</v>
      </c>
      <c r="K608" s="14">
        <v>32.131100000000004</v>
      </c>
      <c r="L608" s="126">
        <v>0</v>
      </c>
      <c r="M608" s="126">
        <v>0</v>
      </c>
      <c r="N608" s="6" t="s">
        <v>412</v>
      </c>
      <c r="O608" s="6" t="s">
        <v>1916</v>
      </c>
      <c r="P608" s="19">
        <v>28826249</v>
      </c>
      <c r="Q608" s="6"/>
      <c r="R608" s="19">
        <v>13260075</v>
      </c>
      <c r="S608" s="6"/>
      <c r="T608" s="14"/>
      <c r="U608" s="21"/>
      <c r="V608" s="6"/>
      <c r="W608" s="6"/>
      <c r="X608" s="6"/>
      <c r="Y608" s="211">
        <v>45383</v>
      </c>
      <c r="Z608" s="210"/>
      <c r="AA608" s="6"/>
      <c r="AB608" s="21"/>
      <c r="AC608" s="6"/>
      <c r="AD608" s="14" t="s">
        <v>1515</v>
      </c>
      <c r="AE608" s="6"/>
      <c r="AF608" s="6"/>
      <c r="AG608" s="6"/>
      <c r="AH608" s="6" t="s">
        <v>434</v>
      </c>
      <c r="AI608" s="143">
        <f t="shared" si="63"/>
        <v>9451.2291803278695</v>
      </c>
      <c r="AJ608" s="143">
        <f t="shared" si="64"/>
        <v>4347.5655737704919</v>
      </c>
      <c r="AK608" s="143">
        <f t="shared" si="65"/>
        <v>0</v>
      </c>
      <c r="AL608" s="20">
        <f t="shared" si="66"/>
        <v>45185</v>
      </c>
      <c r="AM608" t="e">
        <f t="shared" si="67"/>
        <v>#N/A</v>
      </c>
      <c r="AN608" t="str">
        <f t="shared" si="68"/>
        <v>KAPE-FS-9741-10-08-2023-3204.159</v>
      </c>
    </row>
    <row r="609" spans="1:40" ht="20.100000000000001" hidden="1" customHeight="1" x14ac:dyDescent="0.25">
      <c r="A609" s="14">
        <v>606</v>
      </c>
      <c r="B609" s="162">
        <v>45153</v>
      </c>
      <c r="C609" s="6" t="s">
        <v>1913</v>
      </c>
      <c r="D609" s="15">
        <v>45148</v>
      </c>
      <c r="E609" s="14" t="s">
        <v>1132</v>
      </c>
      <c r="F609" s="14" t="s">
        <v>1133</v>
      </c>
      <c r="G609" s="6">
        <v>25890</v>
      </c>
      <c r="H609" s="6" t="s">
        <v>1816</v>
      </c>
      <c r="I609" s="6"/>
      <c r="J609" s="16">
        <v>5201.009</v>
      </c>
      <c r="K609" s="14">
        <v>1.962</v>
      </c>
      <c r="L609" s="126">
        <v>0</v>
      </c>
      <c r="M609" s="126">
        <v>0</v>
      </c>
      <c r="N609" s="6" t="s">
        <v>547</v>
      </c>
      <c r="O609" s="6" t="s">
        <v>547</v>
      </c>
      <c r="P609" s="19">
        <v>14941485</v>
      </c>
      <c r="Q609" s="6"/>
      <c r="R609" s="19">
        <v>4482445</v>
      </c>
      <c r="S609" s="6"/>
      <c r="T609" s="14"/>
      <c r="U609" s="21"/>
      <c r="V609" s="6"/>
      <c r="W609" s="6"/>
      <c r="X609" s="6"/>
      <c r="Y609" s="211">
        <v>45383</v>
      </c>
      <c r="Z609" s="210"/>
      <c r="AA609" s="6"/>
      <c r="AB609" s="21"/>
      <c r="AC609" s="6"/>
      <c r="AD609" s="14" t="s">
        <v>1515</v>
      </c>
      <c r="AE609" s="6"/>
      <c r="AF609" s="6"/>
      <c r="AG609" s="6"/>
      <c r="AH609" s="6" t="s">
        <v>547</v>
      </c>
      <c r="AI609" s="143">
        <f t="shared" si="63"/>
        <v>577.11413673232903</v>
      </c>
      <c r="AJ609" s="143">
        <f t="shared" si="64"/>
        <v>173.13422170722288</v>
      </c>
      <c r="AK609" s="143">
        <f t="shared" si="65"/>
        <v>0</v>
      </c>
      <c r="AL609" s="20">
        <f t="shared" si="66"/>
        <v>45183</v>
      </c>
      <c r="AM609" t="e">
        <f t="shared" si="67"/>
        <v>#N/A</v>
      </c>
      <c r="AN609" t="str">
        <f t="shared" si="68"/>
        <v>KPPI-FS-8359-10-08-2023-5201.009</v>
      </c>
    </row>
    <row r="610" spans="1:40" ht="20.100000000000001" hidden="1" customHeight="1" x14ac:dyDescent="0.25">
      <c r="A610" s="14">
        <v>607</v>
      </c>
      <c r="B610" s="162">
        <v>45153</v>
      </c>
      <c r="C610" s="6" t="s">
        <v>1914</v>
      </c>
      <c r="D610" s="15">
        <v>45148</v>
      </c>
      <c r="E610" s="14" t="s">
        <v>1132</v>
      </c>
      <c r="F610" s="14" t="s">
        <v>1133</v>
      </c>
      <c r="G610" s="6">
        <v>241865</v>
      </c>
      <c r="H610" s="6" t="s">
        <v>1816</v>
      </c>
      <c r="I610" s="6"/>
      <c r="J610" s="16">
        <v>5201.009</v>
      </c>
      <c r="K610" s="14">
        <v>1.962</v>
      </c>
      <c r="L610" s="126">
        <v>0</v>
      </c>
      <c r="M610" s="126">
        <v>0</v>
      </c>
      <c r="N610" s="6" t="s">
        <v>547</v>
      </c>
      <c r="O610" s="6" t="s">
        <v>547</v>
      </c>
      <c r="P610" s="19">
        <v>139583709</v>
      </c>
      <c r="Q610" s="6"/>
      <c r="R610" s="19">
        <v>41875113</v>
      </c>
      <c r="S610" s="6"/>
      <c r="T610" s="14"/>
      <c r="U610" s="21"/>
      <c r="V610" s="6"/>
      <c r="W610" s="6"/>
      <c r="X610" s="6"/>
      <c r="Y610" s="211">
        <v>45383</v>
      </c>
      <c r="Z610" s="210"/>
      <c r="AA610" s="6"/>
      <c r="AB610" s="21"/>
      <c r="AC610" s="6"/>
      <c r="AD610" s="14" t="s">
        <v>1515</v>
      </c>
      <c r="AE610" s="6"/>
      <c r="AF610" s="6"/>
      <c r="AG610" s="6"/>
      <c r="AH610" s="6" t="s">
        <v>547</v>
      </c>
      <c r="AI610" s="143">
        <f t="shared" si="63"/>
        <v>577.11412978314354</v>
      </c>
      <c r="AJ610" s="143">
        <f t="shared" si="64"/>
        <v>173.1342401753044</v>
      </c>
      <c r="AK610" s="143">
        <f t="shared" si="65"/>
        <v>0</v>
      </c>
      <c r="AL610" s="20">
        <f t="shared" si="66"/>
        <v>45183</v>
      </c>
      <c r="AM610" t="e">
        <f t="shared" si="67"/>
        <v>#N/A</v>
      </c>
      <c r="AN610" t="str">
        <f t="shared" si="68"/>
        <v>KPPI-FS-8357-10-08-2023-5201.009</v>
      </c>
    </row>
    <row r="611" spans="1:40" ht="20.100000000000001" hidden="1" customHeight="1" x14ac:dyDescent="0.25">
      <c r="A611" s="14">
        <v>608</v>
      </c>
      <c r="B611" s="162">
        <v>45154</v>
      </c>
      <c r="C611" s="6" t="s">
        <v>1915</v>
      </c>
      <c r="D611" s="15">
        <v>45149</v>
      </c>
      <c r="E611" s="14" t="s">
        <v>1132</v>
      </c>
      <c r="F611" s="14" t="s">
        <v>1133</v>
      </c>
      <c r="G611" s="6">
        <v>24480</v>
      </c>
      <c r="H611" s="6" t="s">
        <v>1816</v>
      </c>
      <c r="I611" s="6"/>
      <c r="J611" s="16">
        <v>5402.33</v>
      </c>
      <c r="K611" s="14">
        <v>1.3</v>
      </c>
      <c r="L611" s="126">
        <v>0</v>
      </c>
      <c r="M611" s="126">
        <v>0</v>
      </c>
      <c r="N611" s="6" t="s">
        <v>1324</v>
      </c>
      <c r="O611" s="6" t="s">
        <v>1943</v>
      </c>
      <c r="P611" s="19">
        <v>9346288</v>
      </c>
      <c r="Q611" s="6"/>
      <c r="R611" s="19">
        <v>3831979</v>
      </c>
      <c r="S611" s="6"/>
      <c r="T611" s="14"/>
      <c r="U611" s="21"/>
      <c r="V611" s="6"/>
      <c r="W611" s="6"/>
      <c r="X611" s="6"/>
      <c r="Y611" s="211">
        <v>45383</v>
      </c>
      <c r="Z611" s="210"/>
      <c r="AA611" s="6"/>
      <c r="AB611" s="21"/>
      <c r="AC611" s="6"/>
      <c r="AD611" s="14" t="s">
        <v>1515</v>
      </c>
      <c r="AE611" s="6"/>
      <c r="AF611" s="6"/>
      <c r="AG611" s="6"/>
      <c r="AH611" s="6" t="s">
        <v>1513</v>
      </c>
      <c r="AI611" s="143">
        <f t="shared" si="63"/>
        <v>381.79281045751634</v>
      </c>
      <c r="AJ611" s="143">
        <f t="shared" si="64"/>
        <v>156.53508986928105</v>
      </c>
      <c r="AK611" s="143">
        <f t="shared" si="65"/>
        <v>0</v>
      </c>
      <c r="AL611" s="20">
        <f t="shared" si="66"/>
        <v>45184</v>
      </c>
      <c r="AM611" t="e">
        <f t="shared" si="67"/>
        <v>#N/A</v>
      </c>
      <c r="AN611" t="str">
        <f t="shared" si="68"/>
        <v>KAPS-FS-17123-11-08-2023-5402.33</v>
      </c>
    </row>
    <row r="612" spans="1:40" ht="20.100000000000001" hidden="1" customHeight="1" x14ac:dyDescent="0.25">
      <c r="A612" s="14">
        <v>609</v>
      </c>
      <c r="B612" s="162">
        <v>45160</v>
      </c>
      <c r="C612" s="6" t="s">
        <v>1940</v>
      </c>
      <c r="D612" s="15">
        <v>45155</v>
      </c>
      <c r="E612" s="14" t="s">
        <v>1132</v>
      </c>
      <c r="F612" s="14" t="s">
        <v>1133</v>
      </c>
      <c r="G612" s="6">
        <v>500</v>
      </c>
      <c r="H612" s="6" t="s">
        <v>1816</v>
      </c>
      <c r="I612" s="6"/>
      <c r="J612" s="16">
        <v>3204.16</v>
      </c>
      <c r="K612" s="14">
        <v>24.36</v>
      </c>
      <c r="L612" s="126">
        <v>0</v>
      </c>
      <c r="M612" s="126">
        <v>0</v>
      </c>
      <c r="N612" s="6" t="s">
        <v>412</v>
      </c>
      <c r="O612" s="6" t="s">
        <v>1944</v>
      </c>
      <c r="P612" s="19">
        <v>3626804</v>
      </c>
      <c r="Q612" s="6"/>
      <c r="R612" s="19">
        <v>1668330</v>
      </c>
      <c r="S612" s="6"/>
      <c r="T612" s="14"/>
      <c r="U612" s="21"/>
      <c r="V612" s="6"/>
      <c r="W612" s="6"/>
      <c r="X612" s="6"/>
      <c r="Y612" s="211">
        <v>45383</v>
      </c>
      <c r="Z612" s="210"/>
      <c r="AA612" s="6"/>
      <c r="AB612" s="21"/>
      <c r="AC612" s="6"/>
      <c r="AD612" s="14" t="s">
        <v>1515</v>
      </c>
      <c r="AE612" s="6"/>
      <c r="AF612" s="6"/>
      <c r="AG612" s="6"/>
      <c r="AH612" s="6" t="s">
        <v>434</v>
      </c>
      <c r="AI612" s="143">
        <f t="shared" si="63"/>
        <v>7253.6080000000002</v>
      </c>
      <c r="AJ612" s="143">
        <f t="shared" si="64"/>
        <v>3336.66</v>
      </c>
      <c r="AK612" s="143">
        <f t="shared" si="65"/>
        <v>0</v>
      </c>
      <c r="AL612" s="20">
        <f t="shared" si="66"/>
        <v>45190</v>
      </c>
      <c r="AM612" t="e">
        <f t="shared" si="67"/>
        <v>#N/A</v>
      </c>
      <c r="AN612" t="str">
        <f t="shared" si="68"/>
        <v>KAPW-FS-23513-17-08-2023-3204.16</v>
      </c>
    </row>
    <row r="613" spans="1:40" ht="20.100000000000001" hidden="1" customHeight="1" x14ac:dyDescent="0.25">
      <c r="A613" s="14">
        <v>610</v>
      </c>
      <c r="B613" s="162">
        <v>45165</v>
      </c>
      <c r="C613" s="6" t="s">
        <v>1941</v>
      </c>
      <c r="D613" s="15">
        <v>45160</v>
      </c>
      <c r="E613" s="14" t="s">
        <v>1132</v>
      </c>
      <c r="F613" s="14" t="s">
        <v>1133</v>
      </c>
      <c r="G613" s="6">
        <v>274493</v>
      </c>
      <c r="H613" s="6" t="s">
        <v>1816</v>
      </c>
      <c r="I613" s="6"/>
      <c r="J613" s="16">
        <v>5201.009</v>
      </c>
      <c r="K613" s="14">
        <v>2.0282</v>
      </c>
      <c r="L613" s="126">
        <v>0</v>
      </c>
      <c r="M613" s="126">
        <v>0</v>
      </c>
      <c r="N613" s="6" t="s">
        <v>547</v>
      </c>
      <c r="O613" s="6" t="s">
        <v>547</v>
      </c>
      <c r="P613" s="19">
        <v>168216989</v>
      </c>
      <c r="Q613" s="6"/>
      <c r="R613" s="19">
        <v>50465097</v>
      </c>
      <c r="S613" s="6"/>
      <c r="T613" s="14"/>
      <c r="U613" s="21"/>
      <c r="V613" s="6"/>
      <c r="W613" s="6"/>
      <c r="X613" s="6"/>
      <c r="Y613" s="211">
        <v>45383</v>
      </c>
      <c r="Z613" s="210"/>
      <c r="AA613" s="6"/>
      <c r="AB613" s="21"/>
      <c r="AC613" s="6"/>
      <c r="AD613" s="14" t="s">
        <v>1515</v>
      </c>
      <c r="AE613" s="6"/>
      <c r="AF613" s="6"/>
      <c r="AG613" s="6"/>
      <c r="AH613" s="6" t="s">
        <v>547</v>
      </c>
      <c r="AI613" s="143">
        <f t="shared" si="63"/>
        <v>612.82797375525058</v>
      </c>
      <c r="AJ613" s="143">
        <f t="shared" si="64"/>
        <v>183.84839321949923</v>
      </c>
      <c r="AK613" s="143">
        <f t="shared" si="65"/>
        <v>0</v>
      </c>
      <c r="AL613" s="20">
        <f t="shared" si="66"/>
        <v>45195</v>
      </c>
      <c r="AM613" t="e">
        <f t="shared" si="67"/>
        <v>#N/A</v>
      </c>
      <c r="AN613" t="str">
        <f t="shared" si="68"/>
        <v>KPPI-FS-10403-22-08-2023-5201.009</v>
      </c>
    </row>
    <row r="614" spans="1:40" ht="20.100000000000001" hidden="1" customHeight="1" x14ac:dyDescent="0.25">
      <c r="A614" s="14">
        <v>611</v>
      </c>
      <c r="B614" s="162">
        <v>45164</v>
      </c>
      <c r="C614" s="6" t="s">
        <v>1942</v>
      </c>
      <c r="D614" s="15">
        <v>45160</v>
      </c>
      <c r="E614" s="14" t="s">
        <v>1132</v>
      </c>
      <c r="F614" s="14" t="s">
        <v>1133</v>
      </c>
      <c r="G614" s="6">
        <v>102083</v>
      </c>
      <c r="H614" s="6" t="s">
        <v>1816</v>
      </c>
      <c r="I614" s="6"/>
      <c r="J614" s="16">
        <v>5201.009</v>
      </c>
      <c r="K614" s="14">
        <v>2.0777999999999999</v>
      </c>
      <c r="L614" s="126">
        <v>0</v>
      </c>
      <c r="M614" s="126">
        <v>0</v>
      </c>
      <c r="N614" s="6" t="s">
        <v>547</v>
      </c>
      <c r="O614" s="6" t="s">
        <v>547</v>
      </c>
      <c r="P614" s="19">
        <v>64089217</v>
      </c>
      <c r="Q614" s="6"/>
      <c r="R614" s="19">
        <v>19226765</v>
      </c>
      <c r="S614" s="6"/>
      <c r="T614" s="14"/>
      <c r="U614" s="21"/>
      <c r="V614" s="6"/>
      <c r="W614" s="6"/>
      <c r="X614" s="6"/>
      <c r="Y614" s="211">
        <v>45383</v>
      </c>
      <c r="Z614" s="210"/>
      <c r="AA614" s="6"/>
      <c r="AB614" s="21"/>
      <c r="AC614" s="6"/>
      <c r="AD614" s="14" t="s">
        <v>1515</v>
      </c>
      <c r="AE614" s="6"/>
      <c r="AF614" s="6"/>
      <c r="AG614" s="6"/>
      <c r="AH614" s="6" t="s">
        <v>547</v>
      </c>
      <c r="AI614" s="143">
        <f t="shared" si="63"/>
        <v>627.81478796665454</v>
      </c>
      <c r="AJ614" s="143">
        <f t="shared" si="64"/>
        <v>188.34443541040133</v>
      </c>
      <c r="AK614" s="143">
        <f t="shared" si="65"/>
        <v>0</v>
      </c>
      <c r="AL614" s="20">
        <f t="shared" si="66"/>
        <v>45194</v>
      </c>
      <c r="AM614" t="e">
        <f t="shared" si="67"/>
        <v>#N/A</v>
      </c>
      <c r="AN614" t="str">
        <f t="shared" si="68"/>
        <v>KAPE-FS-12872-22-08-2023-5201.009</v>
      </c>
    </row>
    <row r="615" spans="1:40" ht="20.100000000000001" hidden="1" customHeight="1" x14ac:dyDescent="0.25">
      <c r="A615" s="14">
        <v>612</v>
      </c>
      <c r="B615" s="162">
        <v>45167</v>
      </c>
      <c r="C615" s="6" t="s">
        <v>1954</v>
      </c>
      <c r="D615" s="15">
        <v>45162</v>
      </c>
      <c r="E615" s="14" t="s">
        <v>1132</v>
      </c>
      <c r="F615" s="14" t="s">
        <v>1133</v>
      </c>
      <c r="G615" s="6">
        <v>157320</v>
      </c>
      <c r="H615" s="6" t="s">
        <v>1816</v>
      </c>
      <c r="I615" s="6"/>
      <c r="J615" s="16">
        <v>5503.201</v>
      </c>
      <c r="K615" s="14">
        <v>1</v>
      </c>
      <c r="L615" s="126">
        <v>0</v>
      </c>
      <c r="M615" s="126">
        <v>0</v>
      </c>
      <c r="N615" s="6" t="s">
        <v>1221</v>
      </c>
      <c r="O615" s="6" t="s">
        <v>1221</v>
      </c>
      <c r="P615" s="19">
        <v>48048350</v>
      </c>
      <c r="Q615" s="6"/>
      <c r="R615" s="19">
        <v>19699824</v>
      </c>
      <c r="S615" s="6"/>
      <c r="T615" s="14"/>
      <c r="U615" s="21"/>
      <c r="V615" s="6"/>
      <c r="W615" s="6"/>
      <c r="X615" s="6"/>
      <c r="Y615" s="211">
        <v>45383</v>
      </c>
      <c r="Z615" s="210"/>
      <c r="AA615" s="6"/>
      <c r="AB615" s="21"/>
      <c r="AC615" s="6"/>
      <c r="AD615" s="14" t="s">
        <v>1515</v>
      </c>
      <c r="AE615" s="6"/>
      <c r="AF615" s="6"/>
      <c r="AG615" s="6"/>
      <c r="AH615" s="6" t="s">
        <v>1221</v>
      </c>
      <c r="AI615" s="143">
        <f t="shared" si="63"/>
        <v>305.41793796084414</v>
      </c>
      <c r="AJ615" s="143">
        <f t="shared" si="64"/>
        <v>125.22135774218154</v>
      </c>
      <c r="AK615" s="143">
        <f t="shared" si="65"/>
        <v>0</v>
      </c>
      <c r="AL615" s="20">
        <f t="shared" si="66"/>
        <v>45197</v>
      </c>
      <c r="AM615" t="e">
        <f t="shared" si="67"/>
        <v>#N/A</v>
      </c>
      <c r="AN615" t="str">
        <f t="shared" si="68"/>
        <v>KAPS-FS-22034-24-08-2023-5503.201</v>
      </c>
    </row>
    <row r="616" spans="1:40" ht="20.100000000000001" hidden="1" customHeight="1" x14ac:dyDescent="0.25">
      <c r="A616" s="14">
        <v>613</v>
      </c>
      <c r="B616" s="162">
        <v>45168</v>
      </c>
      <c r="C616" s="6" t="s">
        <v>1955</v>
      </c>
      <c r="D616" s="15">
        <v>45162</v>
      </c>
      <c r="E616" s="14" t="s">
        <v>1132</v>
      </c>
      <c r="F616" s="14" t="s">
        <v>1133</v>
      </c>
      <c r="G616" s="6">
        <v>237435.2</v>
      </c>
      <c r="H616" s="6" t="s">
        <v>1816</v>
      </c>
      <c r="I616" s="6"/>
      <c r="J616" s="16">
        <v>5201.009</v>
      </c>
      <c r="K616" s="14">
        <v>1.9466000000000001</v>
      </c>
      <c r="L616" s="126">
        <v>0</v>
      </c>
      <c r="M616" s="126">
        <v>0</v>
      </c>
      <c r="N616" s="6" t="s">
        <v>547</v>
      </c>
      <c r="O616" s="6" t="s">
        <v>547</v>
      </c>
      <c r="P616" s="19">
        <v>141161533</v>
      </c>
      <c r="Q616" s="6"/>
      <c r="R616" s="19">
        <v>42348460</v>
      </c>
      <c r="S616" s="6"/>
      <c r="T616" s="14"/>
      <c r="U616" s="21"/>
      <c r="V616" s="6"/>
      <c r="W616" s="6"/>
      <c r="X616" s="6"/>
      <c r="Y616" s="211">
        <v>45383</v>
      </c>
      <c r="Z616" s="210"/>
      <c r="AA616" s="6"/>
      <c r="AB616" s="21"/>
      <c r="AC616" s="6"/>
      <c r="AD616" s="14" t="s">
        <v>1515</v>
      </c>
      <c r="AE616" s="6"/>
      <c r="AF616" s="6"/>
      <c r="AG616" s="6"/>
      <c r="AH616" s="6" t="s">
        <v>547</v>
      </c>
      <c r="AI616" s="143">
        <f t="shared" si="63"/>
        <v>594.52656135231837</v>
      </c>
      <c r="AJ616" s="143">
        <f t="shared" si="64"/>
        <v>178.35796882686307</v>
      </c>
      <c r="AK616" s="143">
        <f t="shared" si="65"/>
        <v>0</v>
      </c>
      <c r="AL616" s="20">
        <f t="shared" si="66"/>
        <v>45198</v>
      </c>
      <c r="AM616" t="e">
        <f t="shared" si="67"/>
        <v>#N/A</v>
      </c>
      <c r="AN616" t="str">
        <f t="shared" si="68"/>
        <v>KPPI-FS-11015-24-08-2023-5201.009</v>
      </c>
    </row>
    <row r="617" spans="1:40" ht="20.100000000000001" hidden="1" customHeight="1" x14ac:dyDescent="0.25">
      <c r="A617" s="14">
        <v>614</v>
      </c>
      <c r="B617" s="162">
        <v>45163</v>
      </c>
      <c r="C617" s="6" t="s">
        <v>1956</v>
      </c>
      <c r="D617" s="15">
        <v>45162</v>
      </c>
      <c r="E617" s="14" t="s">
        <v>1132</v>
      </c>
      <c r="F617" s="14" t="s">
        <v>1133</v>
      </c>
      <c r="G617" s="6">
        <v>299746.59999999998</v>
      </c>
      <c r="H617" s="6" t="s">
        <v>1816</v>
      </c>
      <c r="I617" s="6"/>
      <c r="J617" s="16">
        <v>5503.201</v>
      </c>
      <c r="K617" s="14">
        <v>0.96</v>
      </c>
      <c r="L617" s="126">
        <v>0</v>
      </c>
      <c r="M617" s="126">
        <v>0</v>
      </c>
      <c r="N617" s="6" t="s">
        <v>1221</v>
      </c>
      <c r="O617" s="6" t="s">
        <v>1221</v>
      </c>
      <c r="P617" s="19">
        <v>87886070</v>
      </c>
      <c r="Q617" s="6"/>
      <c r="R617" s="19">
        <v>36033289</v>
      </c>
      <c r="S617" s="6"/>
      <c r="T617" s="14"/>
      <c r="U617" s="21"/>
      <c r="V617" s="6"/>
      <c r="W617" s="6"/>
      <c r="X617" s="6"/>
      <c r="Y617" s="211">
        <v>45383</v>
      </c>
      <c r="Z617" s="210"/>
      <c r="AA617" s="6"/>
      <c r="AB617" s="21"/>
      <c r="AC617" s="6"/>
      <c r="AD617" s="14" t="s">
        <v>1515</v>
      </c>
      <c r="AE617" s="6"/>
      <c r="AF617" s="6"/>
      <c r="AG617" s="6"/>
      <c r="AH617" s="6" t="s">
        <v>1221</v>
      </c>
      <c r="AI617" s="143">
        <f t="shared" si="63"/>
        <v>293.20122396717761</v>
      </c>
      <c r="AJ617" s="143">
        <f t="shared" si="64"/>
        <v>120.21250282738821</v>
      </c>
      <c r="AK617" s="143">
        <f t="shared" si="65"/>
        <v>0</v>
      </c>
      <c r="AL617" s="20">
        <f t="shared" si="66"/>
        <v>45193</v>
      </c>
      <c r="AM617" t="e">
        <f t="shared" si="67"/>
        <v>#N/A</v>
      </c>
      <c r="AN617" t="str">
        <f t="shared" si="68"/>
        <v>KAPE-FS-13569-24-08-2023-5503.201</v>
      </c>
    </row>
    <row r="618" spans="1:40" ht="20.100000000000001" hidden="1" customHeight="1" x14ac:dyDescent="0.25">
      <c r="A618" s="14">
        <v>615</v>
      </c>
      <c r="B618" s="162">
        <v>45170</v>
      </c>
      <c r="C618" s="6" t="s">
        <v>1957</v>
      </c>
      <c r="D618" s="15">
        <v>45166</v>
      </c>
      <c r="E618" s="14" t="s">
        <v>1132</v>
      </c>
      <c r="F618" s="14" t="s">
        <v>1133</v>
      </c>
      <c r="G618" s="6">
        <v>198962</v>
      </c>
      <c r="H618" s="6" t="s">
        <v>1816</v>
      </c>
      <c r="I618" s="6"/>
      <c r="J618" s="16">
        <v>5201.009</v>
      </c>
      <c r="K618" s="14">
        <v>2.0282</v>
      </c>
      <c r="L618" s="126">
        <v>0</v>
      </c>
      <c r="M618" s="126">
        <v>0</v>
      </c>
      <c r="N618" s="6" t="s">
        <v>547</v>
      </c>
      <c r="O618" s="6" t="s">
        <v>547</v>
      </c>
      <c r="P618" s="19">
        <v>123699556</v>
      </c>
      <c r="Q618" s="6"/>
      <c r="R618" s="19">
        <v>37109867</v>
      </c>
      <c r="S618" s="6"/>
      <c r="T618" s="14"/>
      <c r="U618" s="21"/>
      <c r="V618" s="6"/>
      <c r="W618" s="6"/>
      <c r="X618" s="6"/>
      <c r="Y618" s="211">
        <v>45383</v>
      </c>
      <c r="Z618" s="210"/>
      <c r="AA618" s="6"/>
      <c r="AB618" s="21"/>
      <c r="AC618" s="6"/>
      <c r="AD618" s="14" t="s">
        <v>1515</v>
      </c>
      <c r="AE618" s="6"/>
      <c r="AF618" s="6"/>
      <c r="AG618" s="6"/>
      <c r="AH618" s="6" t="s">
        <v>547</v>
      </c>
      <c r="AI618" s="143">
        <f t="shared" si="63"/>
        <v>621.72453031232089</v>
      </c>
      <c r="AJ618" s="143">
        <f t="shared" si="64"/>
        <v>186.51736009891337</v>
      </c>
      <c r="AK618" s="143">
        <f t="shared" si="65"/>
        <v>0</v>
      </c>
      <c r="AL618" s="20">
        <f t="shared" si="66"/>
        <v>45200</v>
      </c>
      <c r="AM618" t="e">
        <f t="shared" si="67"/>
        <v>#N/A</v>
      </c>
      <c r="AN618" t="str">
        <f t="shared" si="68"/>
        <v>KPPI-FS-11649-28-08-2023-5201.009</v>
      </c>
    </row>
    <row r="619" spans="1:40" ht="20.100000000000001" hidden="1" customHeight="1" x14ac:dyDescent="0.25">
      <c r="A619" s="14">
        <v>616</v>
      </c>
      <c r="B619" s="162">
        <v>45170</v>
      </c>
      <c r="C619" s="6" t="s">
        <v>1958</v>
      </c>
      <c r="D619" s="15">
        <v>45166</v>
      </c>
      <c r="E619" s="14" t="s">
        <v>1132</v>
      </c>
      <c r="F619" s="14" t="s">
        <v>1133</v>
      </c>
      <c r="G619" s="6">
        <v>24648</v>
      </c>
      <c r="H619" s="6" t="s">
        <v>1816</v>
      </c>
      <c r="I619" s="6"/>
      <c r="J619" s="16">
        <v>5201.009</v>
      </c>
      <c r="K619" s="14">
        <v>2.0282</v>
      </c>
      <c r="L619" s="126">
        <v>0</v>
      </c>
      <c r="M619" s="126">
        <v>0</v>
      </c>
      <c r="N619" s="6" t="s">
        <v>547</v>
      </c>
      <c r="O619" s="6" t="s">
        <v>547</v>
      </c>
      <c r="P619" s="19">
        <v>15324266</v>
      </c>
      <c r="Q619" s="6"/>
      <c r="R619" s="19">
        <v>4597280</v>
      </c>
      <c r="S619" s="6"/>
      <c r="T619" s="14"/>
      <c r="U619" s="21"/>
      <c r="V619" s="6"/>
      <c r="W619" s="6"/>
      <c r="X619" s="6"/>
      <c r="Y619" s="211">
        <v>45383</v>
      </c>
      <c r="Z619" s="210"/>
      <c r="AA619" s="6"/>
      <c r="AB619" s="21"/>
      <c r="AC619" s="6"/>
      <c r="AD619" s="14" t="s">
        <v>1515</v>
      </c>
      <c r="AE619" s="6"/>
      <c r="AF619" s="6"/>
      <c r="AG619" s="6"/>
      <c r="AH619" s="6" t="s">
        <v>547</v>
      </c>
      <c r="AI619" s="143">
        <f t="shared" si="63"/>
        <v>621.72452125933137</v>
      </c>
      <c r="AJ619" s="143">
        <f t="shared" si="64"/>
        <v>186.51736449204805</v>
      </c>
      <c r="AK619" s="143">
        <f t="shared" si="65"/>
        <v>0</v>
      </c>
      <c r="AL619" s="20">
        <f t="shared" si="66"/>
        <v>45200</v>
      </c>
      <c r="AM619" t="e">
        <f t="shared" si="67"/>
        <v>#N/A</v>
      </c>
      <c r="AN619" t="str">
        <f t="shared" si="68"/>
        <v>KPPI-FS-11650-28-08-2023-5201.009</v>
      </c>
    </row>
    <row r="620" spans="1:40" ht="20.100000000000001" hidden="1" customHeight="1" x14ac:dyDescent="0.25">
      <c r="A620" s="14">
        <v>617</v>
      </c>
      <c r="B620" s="162">
        <v>45167</v>
      </c>
      <c r="C620" s="6" t="s">
        <v>1960</v>
      </c>
      <c r="D620" s="15">
        <v>45166</v>
      </c>
      <c r="E620" s="14" t="s">
        <v>1132</v>
      </c>
      <c r="F620" s="14" t="s">
        <v>1133</v>
      </c>
      <c r="G620" s="6">
        <v>24480</v>
      </c>
      <c r="H620" s="6" t="s">
        <v>1816</v>
      </c>
      <c r="I620" s="6"/>
      <c r="J620" s="16">
        <v>5402.33</v>
      </c>
      <c r="K620" s="14">
        <v>1.3</v>
      </c>
      <c r="L620" s="126">
        <v>0</v>
      </c>
      <c r="M620" s="126">
        <v>0</v>
      </c>
      <c r="N620" s="6" t="s">
        <v>1324</v>
      </c>
      <c r="O620" s="6" t="s">
        <v>1959</v>
      </c>
      <c r="P620" s="19">
        <v>9755331</v>
      </c>
      <c r="Q620" s="6"/>
      <c r="R620" s="19">
        <v>3999686</v>
      </c>
      <c r="S620" s="6"/>
      <c r="T620" s="14"/>
      <c r="U620" s="21"/>
      <c r="V620" s="6"/>
      <c r="W620" s="6"/>
      <c r="X620" s="6"/>
      <c r="Y620" s="211">
        <v>45383</v>
      </c>
      <c r="Z620" s="210"/>
      <c r="AA620" s="6"/>
      <c r="AB620" s="21"/>
      <c r="AC620" s="6"/>
      <c r="AD620" s="14" t="s">
        <v>1515</v>
      </c>
      <c r="AE620" s="6"/>
      <c r="AF620" s="6"/>
      <c r="AG620" s="6"/>
      <c r="AH620" s="6" t="s">
        <v>1513</v>
      </c>
      <c r="AI620" s="143">
        <f t="shared" si="63"/>
        <v>398.50208333333336</v>
      </c>
      <c r="AJ620" s="143">
        <f t="shared" si="64"/>
        <v>163.3858660130719</v>
      </c>
      <c r="AK620" s="143">
        <f t="shared" si="65"/>
        <v>0</v>
      </c>
      <c r="AL620" s="20">
        <f t="shared" si="66"/>
        <v>45197</v>
      </c>
      <c r="AM620" t="e">
        <f t="shared" si="67"/>
        <v>#N/A</v>
      </c>
      <c r="AN620" t="str">
        <f t="shared" si="68"/>
        <v>KAPS-FS-23283-28-08-2023-5402.33</v>
      </c>
    </row>
    <row r="621" spans="1:40" ht="20.100000000000001" hidden="1" customHeight="1" x14ac:dyDescent="0.25">
      <c r="A621" s="14">
        <v>618</v>
      </c>
      <c r="B621" s="162">
        <v>45175</v>
      </c>
      <c r="C621" s="6" t="s">
        <v>1962</v>
      </c>
      <c r="D621" s="15">
        <v>45167</v>
      </c>
      <c r="E621" s="14" t="s">
        <v>1132</v>
      </c>
      <c r="F621" s="14" t="s">
        <v>1133</v>
      </c>
      <c r="G621" s="6">
        <v>4000</v>
      </c>
      <c r="H621" s="6" t="s">
        <v>1816</v>
      </c>
      <c r="I621" s="6"/>
      <c r="J621" s="16">
        <v>3906.9090000000001</v>
      </c>
      <c r="K621" s="14">
        <v>12.6</v>
      </c>
      <c r="L621" s="126">
        <v>0</v>
      </c>
      <c r="M621" s="126">
        <v>0</v>
      </c>
      <c r="N621" s="6" t="s">
        <v>557</v>
      </c>
      <c r="O621" s="6" t="s">
        <v>1961</v>
      </c>
      <c r="P621" s="19">
        <v>15498461</v>
      </c>
      <c r="Q621" s="6"/>
      <c r="R621" s="19">
        <v>6354369</v>
      </c>
      <c r="S621" s="6"/>
      <c r="T621" s="14"/>
      <c r="U621" s="21"/>
      <c r="V621" s="6"/>
      <c r="W621" s="6"/>
      <c r="X621" s="6"/>
      <c r="Y621" s="211">
        <v>45383</v>
      </c>
      <c r="Z621" s="210"/>
      <c r="AA621" s="6"/>
      <c r="AB621" s="21"/>
      <c r="AC621" s="6"/>
      <c r="AD621" s="14" t="s">
        <v>1515</v>
      </c>
      <c r="AE621" s="6"/>
      <c r="AF621" s="6"/>
      <c r="AG621" s="6"/>
      <c r="AH621" s="6" t="s">
        <v>1517</v>
      </c>
      <c r="AI621" s="143">
        <f t="shared" si="63"/>
        <v>3874.6152499999998</v>
      </c>
      <c r="AJ621" s="143">
        <f t="shared" si="64"/>
        <v>1588.5922499999999</v>
      </c>
      <c r="AK621" s="143">
        <f t="shared" si="65"/>
        <v>0</v>
      </c>
      <c r="AL621" s="20">
        <f t="shared" si="66"/>
        <v>45205</v>
      </c>
      <c r="AM621" t="e">
        <f t="shared" si="67"/>
        <v>#N/A</v>
      </c>
      <c r="AN621" t="str">
        <f t="shared" si="68"/>
        <v>KAPS-FS-23743-29-08-2023-3906.909</v>
      </c>
    </row>
    <row r="622" spans="1:40" ht="20.100000000000001" hidden="1" customHeight="1" x14ac:dyDescent="0.25">
      <c r="A622" s="14">
        <v>619</v>
      </c>
      <c r="B622" s="162">
        <v>45170</v>
      </c>
      <c r="C622" s="6" t="s">
        <v>1964</v>
      </c>
      <c r="D622" s="15">
        <v>45167</v>
      </c>
      <c r="E622" s="14" t="s">
        <v>1132</v>
      </c>
      <c r="F622" s="14" t="s">
        <v>1133</v>
      </c>
      <c r="G622" s="6">
        <v>1471.5</v>
      </c>
      <c r="H622" s="6" t="s">
        <v>1816</v>
      </c>
      <c r="I622" s="6"/>
      <c r="J622" s="16">
        <v>5407.52</v>
      </c>
      <c r="K622" s="14">
        <v>5.3358999999999996</v>
      </c>
      <c r="L622" s="125">
        <v>0</v>
      </c>
      <c r="M622" s="125">
        <v>0</v>
      </c>
      <c r="N622" s="6" t="s">
        <v>1378</v>
      </c>
      <c r="O622" s="6" t="s">
        <v>1963</v>
      </c>
      <c r="P622" s="19">
        <v>2414493</v>
      </c>
      <c r="Q622" s="6"/>
      <c r="R622" s="19">
        <v>1110667</v>
      </c>
      <c r="S622" s="6"/>
      <c r="T622" s="14"/>
      <c r="U622" s="21"/>
      <c r="V622" s="6"/>
      <c r="W622" s="6"/>
      <c r="X622" s="6"/>
      <c r="Y622" s="211">
        <v>45454</v>
      </c>
      <c r="Z622" s="6"/>
      <c r="AA622" s="6"/>
      <c r="AB622" s="21"/>
      <c r="AC622" s="6"/>
      <c r="AD622" s="14" t="s">
        <v>1515</v>
      </c>
      <c r="AE622" s="6"/>
      <c r="AF622" s="6"/>
      <c r="AG622" s="6"/>
      <c r="AH622" s="6" t="s">
        <v>1516</v>
      </c>
      <c r="AI622" s="143">
        <f t="shared" si="63"/>
        <v>1640.8379204892967</v>
      </c>
      <c r="AJ622" s="143">
        <f t="shared" si="64"/>
        <v>754.78559293238197</v>
      </c>
      <c r="AK622" s="143">
        <f t="shared" si="65"/>
        <v>0</v>
      </c>
      <c r="AL622" s="20">
        <f t="shared" si="66"/>
        <v>45200</v>
      </c>
      <c r="AM622" t="e">
        <f t="shared" si="67"/>
        <v>#N/A</v>
      </c>
      <c r="AN622" t="str">
        <f t="shared" si="68"/>
        <v>KAPW-FS-29391-29-08-2023-5407.52</v>
      </c>
    </row>
    <row r="623" spans="1:40" ht="20.100000000000001" hidden="1" customHeight="1" x14ac:dyDescent="0.25">
      <c r="A623" s="14">
        <v>620</v>
      </c>
      <c r="B623" s="162">
        <v>45174</v>
      </c>
      <c r="C623" s="6" t="s">
        <v>1980</v>
      </c>
      <c r="D623" s="15">
        <v>45170</v>
      </c>
      <c r="E623" s="14" t="s">
        <v>1132</v>
      </c>
      <c r="F623" s="14" t="s">
        <v>1133</v>
      </c>
      <c r="G623" s="6">
        <v>298629.40000000002</v>
      </c>
      <c r="H623" s="6" t="s">
        <v>1816</v>
      </c>
      <c r="I623" s="6"/>
      <c r="J623" s="16">
        <v>5503.201</v>
      </c>
      <c r="K623" s="14">
        <v>0.96</v>
      </c>
      <c r="L623" s="126">
        <v>0</v>
      </c>
      <c r="M623" s="126">
        <v>0</v>
      </c>
      <c r="N623" s="6" t="s">
        <v>1221</v>
      </c>
      <c r="O623" s="6" t="s">
        <v>1221</v>
      </c>
      <c r="P623" s="19">
        <v>89166961</v>
      </c>
      <c r="Q623" s="6"/>
      <c r="R623" s="19">
        <v>36558454</v>
      </c>
      <c r="S623" s="6"/>
      <c r="T623" s="14"/>
      <c r="U623" s="21"/>
      <c r="V623" s="6"/>
      <c r="W623" s="6"/>
      <c r="X623" s="6"/>
      <c r="Y623" s="211">
        <v>45383</v>
      </c>
      <c r="Z623" s="210"/>
      <c r="AA623" s="6"/>
      <c r="AB623" s="21"/>
      <c r="AC623" s="6"/>
      <c r="AD623" s="14" t="s">
        <v>1515</v>
      </c>
      <c r="AE623" s="6"/>
      <c r="AF623" s="6"/>
      <c r="AG623" s="6"/>
      <c r="AH623" s="6" t="s">
        <v>1221</v>
      </c>
      <c r="AI623" s="143">
        <f t="shared" si="63"/>
        <v>298.58734940364207</v>
      </c>
      <c r="AJ623" s="143">
        <f t="shared" si="64"/>
        <v>122.42081322200693</v>
      </c>
      <c r="AK623" s="143">
        <f t="shared" si="65"/>
        <v>0</v>
      </c>
      <c r="AL623" s="20">
        <f t="shared" si="66"/>
        <v>45204</v>
      </c>
      <c r="AM623" t="e">
        <f t="shared" si="67"/>
        <v>#N/A</v>
      </c>
      <c r="AN623" t="str">
        <f t="shared" si="68"/>
        <v>KAPE-FS-15673-01-09-2023-5503.201</v>
      </c>
    </row>
    <row r="624" spans="1:40" ht="20.100000000000001" hidden="1" customHeight="1" x14ac:dyDescent="0.25">
      <c r="A624" s="14">
        <v>621</v>
      </c>
      <c r="B624" s="162">
        <v>45175</v>
      </c>
      <c r="C624" s="6" t="s">
        <v>1981</v>
      </c>
      <c r="D624" s="15">
        <v>45170</v>
      </c>
      <c r="E624" s="14" t="s">
        <v>1132</v>
      </c>
      <c r="F624" s="14" t="s">
        <v>1133</v>
      </c>
      <c r="G624" s="6">
        <v>38080</v>
      </c>
      <c r="H624" s="6" t="s">
        <v>1816</v>
      </c>
      <c r="I624" s="6"/>
      <c r="J624" s="16">
        <v>2915.11</v>
      </c>
      <c r="K624" s="14">
        <v>0.77</v>
      </c>
      <c r="L624" s="126">
        <v>0</v>
      </c>
      <c r="M624" s="126">
        <v>0</v>
      </c>
      <c r="N624" s="6" t="s">
        <v>557</v>
      </c>
      <c r="O624" s="6" t="s">
        <v>2017</v>
      </c>
      <c r="P624" s="19">
        <v>9119853</v>
      </c>
      <c r="Q624" s="6"/>
      <c r="R624" s="19">
        <v>4195132</v>
      </c>
      <c r="S624" s="6"/>
      <c r="T624" s="14"/>
      <c r="U624" s="21"/>
      <c r="V624" s="6"/>
      <c r="W624" s="6"/>
      <c r="X624" s="6"/>
      <c r="Y624" s="211">
        <v>45383</v>
      </c>
      <c r="Z624" s="210"/>
      <c r="AA624" s="6"/>
      <c r="AB624" s="21"/>
      <c r="AC624" s="6"/>
      <c r="AD624" s="14" t="s">
        <v>1515</v>
      </c>
      <c r="AE624" s="6"/>
      <c r="AF624" s="6"/>
      <c r="AG624" s="6"/>
      <c r="AH624" s="6" t="s">
        <v>1517</v>
      </c>
      <c r="AI624" s="143">
        <f t="shared" si="63"/>
        <v>239.49193802521009</v>
      </c>
      <c r="AJ624" s="143">
        <f t="shared" si="64"/>
        <v>110.16628151260504</v>
      </c>
      <c r="AK624" s="143">
        <f t="shared" si="65"/>
        <v>0</v>
      </c>
      <c r="AL624" s="20">
        <f t="shared" si="66"/>
        <v>45205</v>
      </c>
      <c r="AM624" t="e">
        <f t="shared" si="67"/>
        <v>#N/A</v>
      </c>
      <c r="AN624" t="str">
        <f t="shared" si="68"/>
        <v>KPPI-FS-12579-01-09-2023-2915.11</v>
      </c>
    </row>
    <row r="625" spans="1:40" ht="20.100000000000001" hidden="1" customHeight="1" x14ac:dyDescent="0.25">
      <c r="A625" s="14">
        <v>622</v>
      </c>
      <c r="B625" s="162">
        <v>45179</v>
      </c>
      <c r="C625" s="6" t="s">
        <v>1982</v>
      </c>
      <c r="D625" s="15">
        <v>45170</v>
      </c>
      <c r="E625" s="14" t="s">
        <v>1132</v>
      </c>
      <c r="F625" s="14" t="s">
        <v>1133</v>
      </c>
      <c r="G625" s="6">
        <v>225570</v>
      </c>
      <c r="H625" s="6" t="s">
        <v>1816</v>
      </c>
      <c r="I625" s="6"/>
      <c r="J625" s="16">
        <v>5201.009</v>
      </c>
      <c r="K625" s="14">
        <v>1.8926000000000001</v>
      </c>
      <c r="L625" s="126">
        <v>0</v>
      </c>
      <c r="M625" s="126">
        <v>0</v>
      </c>
      <c r="N625" s="6" t="s">
        <v>547</v>
      </c>
      <c r="O625" s="6" t="s">
        <v>547</v>
      </c>
      <c r="P625" s="19">
        <v>132782349</v>
      </c>
      <c r="Q625" s="6"/>
      <c r="R625" s="19">
        <v>39834705</v>
      </c>
      <c r="S625" s="6"/>
      <c r="T625" s="14"/>
      <c r="U625" s="21"/>
      <c r="V625" s="6"/>
      <c r="W625" s="6"/>
      <c r="X625" s="6"/>
      <c r="Y625" s="211">
        <v>45383</v>
      </c>
      <c r="Z625" s="210"/>
      <c r="AA625" s="6"/>
      <c r="AB625" s="21"/>
      <c r="AC625" s="6"/>
      <c r="AD625" s="14" t="s">
        <v>1515</v>
      </c>
      <c r="AE625" s="6"/>
      <c r="AF625" s="6"/>
      <c r="AG625" s="6"/>
      <c r="AH625" s="6" t="s">
        <v>547</v>
      </c>
      <c r="AI625" s="143">
        <f t="shared" si="63"/>
        <v>588.65252028195243</v>
      </c>
      <c r="AJ625" s="143">
        <f t="shared" si="64"/>
        <v>176.59575741454981</v>
      </c>
      <c r="AK625" s="143">
        <f t="shared" si="65"/>
        <v>0</v>
      </c>
      <c r="AL625" s="20">
        <f t="shared" si="66"/>
        <v>45209</v>
      </c>
      <c r="AM625" t="e">
        <f t="shared" si="67"/>
        <v>#N/A</v>
      </c>
      <c r="AN625" t="str">
        <f t="shared" si="68"/>
        <v>KAPW-FS-31229-01-09-2023-5201.009</v>
      </c>
    </row>
    <row r="626" spans="1:40" ht="20.100000000000001" hidden="1" customHeight="1" x14ac:dyDescent="0.25">
      <c r="A626" s="14">
        <v>623</v>
      </c>
      <c r="B626" s="162">
        <v>45175</v>
      </c>
      <c r="C626" s="6" t="s">
        <v>1983</v>
      </c>
      <c r="D626" s="15">
        <v>45170</v>
      </c>
      <c r="E626" s="14" t="s">
        <v>1132</v>
      </c>
      <c r="F626" s="14" t="s">
        <v>1133</v>
      </c>
      <c r="G626" s="6">
        <v>80982</v>
      </c>
      <c r="H626" s="6" t="s">
        <v>1816</v>
      </c>
      <c r="I626" s="6"/>
      <c r="J626" s="16">
        <v>5201.009</v>
      </c>
      <c r="K626" s="14">
        <v>2.2265999999999999</v>
      </c>
      <c r="L626" s="126">
        <v>0</v>
      </c>
      <c r="M626" s="126">
        <v>0</v>
      </c>
      <c r="N626" s="6" t="s">
        <v>547</v>
      </c>
      <c r="O626" s="6" t="s">
        <v>547</v>
      </c>
      <c r="P626" s="19">
        <v>56082953</v>
      </c>
      <c r="Q626" s="6"/>
      <c r="R626" s="19">
        <v>16824886</v>
      </c>
      <c r="S626" s="6"/>
      <c r="T626" s="14"/>
      <c r="U626" s="21"/>
      <c r="V626" s="6"/>
      <c r="W626" s="6"/>
      <c r="X626" s="6"/>
      <c r="Y626" s="211">
        <v>45383</v>
      </c>
      <c r="Z626" s="210"/>
      <c r="AA626" s="6"/>
      <c r="AB626" s="21"/>
      <c r="AC626" s="6"/>
      <c r="AD626" s="14" t="s">
        <v>1515</v>
      </c>
      <c r="AE626" s="6"/>
      <c r="AF626" s="6"/>
      <c r="AG626" s="6"/>
      <c r="AH626" s="6" t="s">
        <v>547</v>
      </c>
      <c r="AI626" s="143">
        <f t="shared" si="63"/>
        <v>692.53603269862435</v>
      </c>
      <c r="AJ626" s="143">
        <f t="shared" si="64"/>
        <v>207.76081104442963</v>
      </c>
      <c r="AK626" s="143">
        <f t="shared" si="65"/>
        <v>0</v>
      </c>
      <c r="AL626" s="20">
        <f t="shared" si="66"/>
        <v>45205</v>
      </c>
      <c r="AM626" t="e">
        <f t="shared" si="67"/>
        <v>#N/A</v>
      </c>
      <c r="AN626" t="str">
        <f t="shared" si="68"/>
        <v>KPPI-FS-12580-01-09-2023-5201.009</v>
      </c>
    </row>
    <row r="627" spans="1:40" ht="20.100000000000001" hidden="1" customHeight="1" x14ac:dyDescent="0.25">
      <c r="A627" s="14">
        <v>624</v>
      </c>
      <c r="B627" s="162">
        <v>45174</v>
      </c>
      <c r="C627" s="6" t="s">
        <v>1984</v>
      </c>
      <c r="D627" s="15">
        <v>45170</v>
      </c>
      <c r="E627" s="14" t="s">
        <v>1132</v>
      </c>
      <c r="F627" s="14" t="s">
        <v>1133</v>
      </c>
      <c r="G627" s="6">
        <v>38080</v>
      </c>
      <c r="H627" s="6" t="s">
        <v>1816</v>
      </c>
      <c r="I627" s="6"/>
      <c r="J627" s="16">
        <v>2915.11</v>
      </c>
      <c r="K627" s="14">
        <v>0.89</v>
      </c>
      <c r="L627" s="126">
        <v>0</v>
      </c>
      <c r="M627" s="126">
        <v>0</v>
      </c>
      <c r="N627" s="6" t="s">
        <v>557</v>
      </c>
      <c r="O627" s="6" t="s">
        <v>2017</v>
      </c>
      <c r="P627" s="19">
        <v>10541129</v>
      </c>
      <c r="Q627" s="6"/>
      <c r="R627" s="19">
        <v>4848919</v>
      </c>
      <c r="S627" s="6"/>
      <c r="T627" s="14"/>
      <c r="U627" s="21"/>
      <c r="V627" s="6"/>
      <c r="W627" s="6"/>
      <c r="X627" s="6"/>
      <c r="Y627" s="211">
        <v>45383</v>
      </c>
      <c r="Z627" s="210"/>
      <c r="AA627" s="6"/>
      <c r="AB627" s="21"/>
      <c r="AC627" s="6"/>
      <c r="AD627" s="14" t="s">
        <v>1515</v>
      </c>
      <c r="AE627" s="6"/>
      <c r="AF627" s="6"/>
      <c r="AG627" s="6"/>
      <c r="AH627" s="6" t="s">
        <v>1517</v>
      </c>
      <c r="AI627" s="143">
        <f t="shared" si="63"/>
        <v>276.81536239495796</v>
      </c>
      <c r="AJ627" s="143">
        <f t="shared" si="64"/>
        <v>127.33505777310924</v>
      </c>
      <c r="AK627" s="143">
        <f t="shared" si="65"/>
        <v>0</v>
      </c>
      <c r="AL627" s="20">
        <f t="shared" si="66"/>
        <v>45204</v>
      </c>
      <c r="AM627" t="e">
        <f t="shared" si="67"/>
        <v>#N/A</v>
      </c>
      <c r="AN627" t="str">
        <f t="shared" si="68"/>
        <v>KAPS-FS-24917-01-09-2023-2915.11</v>
      </c>
    </row>
    <row r="628" spans="1:40" ht="20.100000000000001" hidden="1" customHeight="1" x14ac:dyDescent="0.25">
      <c r="A628" s="14">
        <v>625</v>
      </c>
      <c r="B628" s="162">
        <v>45181</v>
      </c>
      <c r="C628" s="6" t="s">
        <v>1992</v>
      </c>
      <c r="D628" s="15">
        <v>45082</v>
      </c>
      <c r="E628" s="14" t="s">
        <v>1132</v>
      </c>
      <c r="F628" s="14" t="s">
        <v>1133</v>
      </c>
      <c r="G628" s="6">
        <v>231329.8</v>
      </c>
      <c r="H628" s="6" t="s">
        <v>1816</v>
      </c>
      <c r="I628" s="6"/>
      <c r="J628" s="16">
        <v>5201.009</v>
      </c>
      <c r="K628" s="14">
        <v>1.962</v>
      </c>
      <c r="L628" s="126">
        <v>0</v>
      </c>
      <c r="M628" s="126">
        <v>0</v>
      </c>
      <c r="N628" s="6" t="s">
        <v>547</v>
      </c>
      <c r="O628" s="6" t="s">
        <v>547</v>
      </c>
      <c r="P628" s="19">
        <v>141606053</v>
      </c>
      <c r="Q628" s="6"/>
      <c r="R628" s="19">
        <v>42481816</v>
      </c>
      <c r="S628" s="6"/>
      <c r="T628" s="14"/>
      <c r="U628" s="21"/>
      <c r="V628" s="6"/>
      <c r="W628" s="6"/>
      <c r="X628" s="6"/>
      <c r="Y628" s="211">
        <v>45383</v>
      </c>
      <c r="Z628" s="210"/>
      <c r="AA628" s="6"/>
      <c r="AB628" s="21"/>
      <c r="AC628" s="6"/>
      <c r="AD628" s="14" t="s">
        <v>1515</v>
      </c>
      <c r="AE628" s="6"/>
      <c r="AF628" s="6"/>
      <c r="AG628" s="6"/>
      <c r="AH628" s="6" t="s">
        <v>547</v>
      </c>
      <c r="AI628" s="143">
        <f t="shared" si="63"/>
        <v>612.13926178123188</v>
      </c>
      <c r="AJ628" s="143">
        <f t="shared" si="64"/>
        <v>183.64177896665282</v>
      </c>
      <c r="AK628" s="143">
        <f t="shared" si="65"/>
        <v>0</v>
      </c>
      <c r="AL628" s="20">
        <f t="shared" si="66"/>
        <v>45211</v>
      </c>
      <c r="AM628" t="e">
        <f t="shared" si="67"/>
        <v>#N/A</v>
      </c>
      <c r="AN628" t="str">
        <f t="shared" si="68"/>
        <v>KPPI-FS-13437-05-09-2023-5201.009</v>
      </c>
    </row>
    <row r="629" spans="1:40" ht="20.100000000000001" hidden="1" customHeight="1" x14ac:dyDescent="0.25">
      <c r="A629" s="14">
        <v>626</v>
      </c>
      <c r="B629" s="162">
        <v>45181</v>
      </c>
      <c r="C629" s="6" t="s">
        <v>1993</v>
      </c>
      <c r="D629" s="15">
        <v>45082</v>
      </c>
      <c r="E629" s="14" t="s">
        <v>1132</v>
      </c>
      <c r="F629" s="14" t="s">
        <v>1133</v>
      </c>
      <c r="G629" s="6">
        <v>20139</v>
      </c>
      <c r="H629" s="6" t="s">
        <v>1816</v>
      </c>
      <c r="I629" s="6"/>
      <c r="J629" s="16">
        <v>5201.009</v>
      </c>
      <c r="K629" s="14">
        <v>2.0777999999999999</v>
      </c>
      <c r="L629" s="126">
        <v>0</v>
      </c>
      <c r="M629" s="126">
        <v>0</v>
      </c>
      <c r="N629" s="6" t="s">
        <v>547</v>
      </c>
      <c r="O629" s="6" t="s">
        <v>547</v>
      </c>
      <c r="P629" s="19">
        <v>13055481</v>
      </c>
      <c r="Q629" s="6"/>
      <c r="R629" s="19">
        <v>3916645</v>
      </c>
      <c r="S629" s="6"/>
      <c r="T629" s="14"/>
      <c r="U629" s="21"/>
      <c r="V629" s="6"/>
      <c r="W629" s="6"/>
      <c r="X629" s="6"/>
      <c r="Y629" s="211">
        <v>45383</v>
      </c>
      <c r="Z629" s="210"/>
      <c r="AA629" s="6"/>
      <c r="AB629" s="21"/>
      <c r="AC629" s="6"/>
      <c r="AD629" s="14" t="s">
        <v>1515</v>
      </c>
      <c r="AE629" s="6"/>
      <c r="AF629" s="6"/>
      <c r="AG629" s="6"/>
      <c r="AH629" s="6" t="s">
        <v>547</v>
      </c>
      <c r="AI629" s="143">
        <f t="shared" si="63"/>
        <v>648.26858334574706</v>
      </c>
      <c r="AJ629" s="143">
        <f t="shared" si="64"/>
        <v>194.48060976215302</v>
      </c>
      <c r="AK629" s="143">
        <f t="shared" si="65"/>
        <v>0</v>
      </c>
      <c r="AL629" s="20">
        <f t="shared" si="66"/>
        <v>45211</v>
      </c>
      <c r="AM629" t="e">
        <f t="shared" si="67"/>
        <v>#N/A</v>
      </c>
      <c r="AN629" t="str">
        <f t="shared" si="68"/>
        <v>KPPI-FS-13434-05-09-2023-5201.009</v>
      </c>
    </row>
    <row r="630" spans="1:40" ht="20.100000000000001" hidden="1" customHeight="1" x14ac:dyDescent="0.25">
      <c r="A630" s="14">
        <v>627</v>
      </c>
      <c r="B630" s="162">
        <v>45176</v>
      </c>
      <c r="C630" s="6" t="s">
        <v>1994</v>
      </c>
      <c r="D630" s="15">
        <v>45175</v>
      </c>
      <c r="E630" s="14" t="s">
        <v>1132</v>
      </c>
      <c r="F630" s="14" t="s">
        <v>1133</v>
      </c>
      <c r="G630" s="6">
        <v>24480</v>
      </c>
      <c r="H630" s="6" t="s">
        <v>1816</v>
      </c>
      <c r="I630" s="6"/>
      <c r="J630" s="16">
        <v>5402.33</v>
      </c>
      <c r="K630" s="14">
        <v>1.35</v>
      </c>
      <c r="L630" s="126">
        <v>0</v>
      </c>
      <c r="M630" s="126">
        <v>0</v>
      </c>
      <c r="N630" s="6" t="s">
        <v>1324</v>
      </c>
      <c r="O630" s="6" t="s">
        <v>2016</v>
      </c>
      <c r="P630" s="19">
        <v>10315953</v>
      </c>
      <c r="Q630" s="6"/>
      <c r="R630" s="19">
        <v>4229541</v>
      </c>
      <c r="S630" s="6"/>
      <c r="T630" s="14"/>
      <c r="U630" s="21"/>
      <c r="V630" s="6"/>
      <c r="W630" s="6"/>
      <c r="X630" s="6"/>
      <c r="Y630" s="211">
        <v>45383</v>
      </c>
      <c r="Z630" s="210"/>
      <c r="AA630" s="6"/>
      <c r="AB630" s="21"/>
      <c r="AC630" s="6"/>
      <c r="AD630" s="14" t="s">
        <v>1515</v>
      </c>
      <c r="AE630" s="6"/>
      <c r="AF630" s="6"/>
      <c r="AG630" s="6"/>
      <c r="AH630" s="6" t="s">
        <v>1513</v>
      </c>
      <c r="AI630" s="143">
        <f t="shared" si="63"/>
        <v>421.40330882352941</v>
      </c>
      <c r="AJ630" s="143">
        <f t="shared" si="64"/>
        <v>172.77536764705883</v>
      </c>
      <c r="AK630" s="143">
        <f t="shared" si="65"/>
        <v>0</v>
      </c>
      <c r="AL630" s="20">
        <f t="shared" si="66"/>
        <v>45206</v>
      </c>
      <c r="AM630" t="e">
        <f t="shared" si="67"/>
        <v>#N/A</v>
      </c>
      <c r="AN630" t="str">
        <f t="shared" si="68"/>
        <v>KAPE-FS-16848-06-09-2023-5402.33</v>
      </c>
    </row>
    <row r="631" spans="1:40" ht="20.100000000000001" hidden="1" customHeight="1" x14ac:dyDescent="0.25">
      <c r="A631" s="14">
        <v>628</v>
      </c>
      <c r="B631" s="162">
        <v>45176</v>
      </c>
      <c r="C631" s="6" t="s">
        <v>1995</v>
      </c>
      <c r="D631" s="15">
        <v>45175</v>
      </c>
      <c r="E631" s="14" t="s">
        <v>1132</v>
      </c>
      <c r="F631" s="14" t="s">
        <v>1133</v>
      </c>
      <c r="G631" s="6">
        <f>12000+14000</f>
        <v>26000</v>
      </c>
      <c r="H631" s="6" t="s">
        <v>1816</v>
      </c>
      <c r="I631" s="6"/>
      <c r="J631" s="16">
        <v>3402.4189999999999</v>
      </c>
      <c r="K631" s="14" t="s">
        <v>1709</v>
      </c>
      <c r="L631" s="126">
        <v>0</v>
      </c>
      <c r="M631" s="126">
        <v>0</v>
      </c>
      <c r="N631" s="6" t="s">
        <v>557</v>
      </c>
      <c r="O631" s="6" t="s">
        <v>2018</v>
      </c>
      <c r="P631" s="19">
        <v>14789457</v>
      </c>
      <c r="Q631" s="6"/>
      <c r="R631" s="19">
        <v>7394728</v>
      </c>
      <c r="S631" s="6"/>
      <c r="T631" s="14"/>
      <c r="U631" s="21"/>
      <c r="V631" s="6"/>
      <c r="W631" s="6"/>
      <c r="X631" s="6"/>
      <c r="Y631" s="211">
        <v>45383</v>
      </c>
      <c r="Z631" s="210"/>
      <c r="AA631" s="6"/>
      <c r="AB631" s="21"/>
      <c r="AC631" s="6"/>
      <c r="AD631" s="14" t="s">
        <v>1515</v>
      </c>
      <c r="AE631" s="6"/>
      <c r="AF631" s="6"/>
      <c r="AG631" s="6"/>
      <c r="AH631" s="6" t="s">
        <v>1517</v>
      </c>
      <c r="AI631" s="143">
        <f t="shared" si="63"/>
        <v>568.82526923076921</v>
      </c>
      <c r="AJ631" s="143">
        <f t="shared" si="64"/>
        <v>284.41261538461538</v>
      </c>
      <c r="AK631" s="143">
        <f t="shared" si="65"/>
        <v>0</v>
      </c>
      <c r="AL631" s="20">
        <f t="shared" si="66"/>
        <v>45206</v>
      </c>
      <c r="AM631" t="e">
        <f t="shared" si="67"/>
        <v>#N/A</v>
      </c>
      <c r="AN631" t="str">
        <f t="shared" si="68"/>
        <v>KAPS-FS-26675-06-09-2023-3402.419</v>
      </c>
    </row>
    <row r="632" spans="1:40" ht="20.100000000000001" hidden="1" customHeight="1" x14ac:dyDescent="0.25">
      <c r="A632" s="14">
        <v>629</v>
      </c>
      <c r="B632" s="162">
        <v>45182</v>
      </c>
      <c r="C632" s="6" t="s">
        <v>2011</v>
      </c>
      <c r="D632" s="15">
        <v>45177</v>
      </c>
      <c r="E632" s="14" t="s">
        <v>1132</v>
      </c>
      <c r="F632" s="14" t="s">
        <v>1133</v>
      </c>
      <c r="G632" s="6">
        <v>7170</v>
      </c>
      <c r="H632" s="6" t="s">
        <v>1816</v>
      </c>
      <c r="I632" s="6"/>
      <c r="J632" s="16">
        <v>5407.52</v>
      </c>
      <c r="K632" s="14">
        <v>14.380800000000001</v>
      </c>
      <c r="L632" s="125">
        <v>0</v>
      </c>
      <c r="M632" s="125">
        <v>0</v>
      </c>
      <c r="N632" s="6" t="s">
        <v>1378</v>
      </c>
      <c r="O632" s="6" t="s">
        <v>2019</v>
      </c>
      <c r="P632" s="19">
        <v>32338468</v>
      </c>
      <c r="Q632" s="6"/>
      <c r="R632" s="19">
        <v>14875695</v>
      </c>
      <c r="S632" s="6"/>
      <c r="T632" s="14"/>
      <c r="U632" s="21"/>
      <c r="V632" s="6"/>
      <c r="W632" s="6"/>
      <c r="X632" s="6"/>
      <c r="Y632" s="23"/>
      <c r="Z632" s="6"/>
      <c r="AA632" s="6"/>
      <c r="AB632" s="21"/>
      <c r="AC632" s="6"/>
      <c r="AD632" s="14" t="s">
        <v>1515</v>
      </c>
      <c r="AE632" s="6"/>
      <c r="AF632" s="6"/>
      <c r="AG632" s="6"/>
      <c r="AH632" s="6" t="s">
        <v>1516</v>
      </c>
      <c r="AI632" s="143">
        <f t="shared" si="63"/>
        <v>4510.2465829846587</v>
      </c>
      <c r="AJ632" s="143">
        <f t="shared" si="64"/>
        <v>2074.7133891213389</v>
      </c>
      <c r="AK632" s="143">
        <f t="shared" si="65"/>
        <v>0</v>
      </c>
      <c r="AL632" s="20">
        <f t="shared" si="66"/>
        <v>45212</v>
      </c>
      <c r="AM632" t="e">
        <f t="shared" si="67"/>
        <v>#N/A</v>
      </c>
      <c r="AN632" t="str">
        <f t="shared" si="68"/>
        <v>KAPW-FS-35299-08-09-2023-5407.52</v>
      </c>
    </row>
    <row r="633" spans="1:40" ht="20.100000000000001" hidden="1" customHeight="1" x14ac:dyDescent="0.25">
      <c r="A633" s="14">
        <v>630</v>
      </c>
      <c r="B633" s="162">
        <v>45181</v>
      </c>
      <c r="C633" s="6" t="s">
        <v>2012</v>
      </c>
      <c r="D633" s="15">
        <v>45177</v>
      </c>
      <c r="E633" s="14" t="s">
        <v>1132</v>
      </c>
      <c r="F633" s="14" t="s">
        <v>1133</v>
      </c>
      <c r="G633" s="6">
        <v>19483.900000000001</v>
      </c>
      <c r="H633" s="6" t="s">
        <v>1816</v>
      </c>
      <c r="I633" s="6"/>
      <c r="J633" s="16">
        <v>5402.33</v>
      </c>
      <c r="K633" s="14">
        <v>1.52</v>
      </c>
      <c r="L633" s="126">
        <v>0</v>
      </c>
      <c r="M633" s="126">
        <v>0</v>
      </c>
      <c r="N633" s="6" t="s">
        <v>1324</v>
      </c>
      <c r="O633" s="6" t="s">
        <v>2020</v>
      </c>
      <c r="P633" s="19">
        <v>9288310</v>
      </c>
      <c r="Q633" s="6"/>
      <c r="R633" s="19">
        <v>3808207</v>
      </c>
      <c r="S633" s="6"/>
      <c r="T633" s="14"/>
      <c r="U633" s="21"/>
      <c r="V633" s="6"/>
      <c r="W633" s="6"/>
      <c r="X633" s="6"/>
      <c r="Y633" s="211">
        <v>45383</v>
      </c>
      <c r="Z633" s="210"/>
      <c r="AA633" s="6"/>
      <c r="AB633" s="21"/>
      <c r="AC633" s="6"/>
      <c r="AD633" s="14" t="s">
        <v>1515</v>
      </c>
      <c r="AE633" s="6"/>
      <c r="AF633" s="6"/>
      <c r="AG633" s="6"/>
      <c r="AH633" s="6" t="s">
        <v>1513</v>
      </c>
      <c r="AI633" s="143">
        <f t="shared" si="63"/>
        <v>476.71718701081403</v>
      </c>
      <c r="AJ633" s="143">
        <f t="shared" si="64"/>
        <v>195.45404154199107</v>
      </c>
      <c r="AK633" s="143">
        <f t="shared" si="65"/>
        <v>0</v>
      </c>
      <c r="AL633" s="20">
        <f t="shared" si="66"/>
        <v>45211</v>
      </c>
      <c r="AM633" t="e">
        <f t="shared" si="67"/>
        <v>#N/A</v>
      </c>
      <c r="AN633" t="str">
        <f t="shared" si="68"/>
        <v>KAPW-FS-35066-08-09-2023-5402.33</v>
      </c>
    </row>
    <row r="634" spans="1:40" ht="20.100000000000001" hidden="1" customHeight="1" x14ac:dyDescent="0.25">
      <c r="A634" s="14">
        <v>631</v>
      </c>
      <c r="B634" s="162">
        <v>45177</v>
      </c>
      <c r="C634" s="6" t="s">
        <v>2013</v>
      </c>
      <c r="D634" s="15">
        <v>45177</v>
      </c>
      <c r="E634" s="14" t="s">
        <v>1132</v>
      </c>
      <c r="F634" s="14" t="s">
        <v>1133</v>
      </c>
      <c r="G634" s="6">
        <v>23100</v>
      </c>
      <c r="H634" s="6" t="s">
        <v>1816</v>
      </c>
      <c r="I634" s="6"/>
      <c r="J634" s="16">
        <v>5402.33</v>
      </c>
      <c r="K634" s="14">
        <v>1.35</v>
      </c>
      <c r="L634" s="126">
        <v>0</v>
      </c>
      <c r="M634" s="126">
        <v>0</v>
      </c>
      <c r="N634" s="6" t="s">
        <v>1324</v>
      </c>
      <c r="O634" s="6" t="s">
        <v>2021</v>
      </c>
      <c r="P634" s="19">
        <v>9780544</v>
      </c>
      <c r="Q634" s="6"/>
      <c r="R634" s="19">
        <v>4010023</v>
      </c>
      <c r="S634" s="6"/>
      <c r="T634" s="14"/>
      <c r="U634" s="21"/>
      <c r="V634" s="6"/>
      <c r="W634" s="6"/>
      <c r="X634" s="6"/>
      <c r="Y634" s="211">
        <v>45383</v>
      </c>
      <c r="Z634" s="210"/>
      <c r="AA634" s="6"/>
      <c r="AB634" s="21"/>
      <c r="AC634" s="6"/>
      <c r="AD634" s="14" t="s">
        <v>1515</v>
      </c>
      <c r="AE634" s="6"/>
      <c r="AF634" s="6"/>
      <c r="AG634" s="6"/>
      <c r="AH634" s="6" t="s">
        <v>1513</v>
      </c>
      <c r="AI634" s="143">
        <f t="shared" si="63"/>
        <v>423.40017316017315</v>
      </c>
      <c r="AJ634" s="143">
        <f t="shared" si="64"/>
        <v>173.59406926406928</v>
      </c>
      <c r="AK634" s="143">
        <f t="shared" si="65"/>
        <v>0</v>
      </c>
      <c r="AL634" s="20">
        <f t="shared" si="66"/>
        <v>45207</v>
      </c>
      <c r="AM634" t="e">
        <f t="shared" si="67"/>
        <v>#N/A</v>
      </c>
      <c r="AN634" t="str">
        <f t="shared" si="68"/>
        <v>KAPW-FS-35064-08-09-2023-5402.33</v>
      </c>
    </row>
    <row r="635" spans="1:40" ht="20.100000000000001" hidden="1" customHeight="1" x14ac:dyDescent="0.25">
      <c r="A635" s="14">
        <v>632</v>
      </c>
      <c r="B635" s="162">
        <v>45179</v>
      </c>
      <c r="C635" s="6" t="s">
        <v>2071</v>
      </c>
      <c r="D635" s="15">
        <v>45177</v>
      </c>
      <c r="E635" s="14" t="s">
        <v>1132</v>
      </c>
      <c r="F635" s="14" t="s">
        <v>1133</v>
      </c>
      <c r="G635" s="6">
        <v>235727</v>
      </c>
      <c r="H635" s="6" t="s">
        <v>1816</v>
      </c>
      <c r="I635" s="6"/>
      <c r="J635" s="16">
        <v>5201.009</v>
      </c>
      <c r="K635" s="14">
        <v>1.8926000000000001</v>
      </c>
      <c r="L635" s="126">
        <v>0</v>
      </c>
      <c r="M635" s="126">
        <v>0</v>
      </c>
      <c r="N635" s="6" t="s">
        <v>547</v>
      </c>
      <c r="O635" s="6" t="s">
        <v>547</v>
      </c>
      <c r="P635" s="19">
        <v>139921809</v>
      </c>
      <c r="Q635" s="6"/>
      <c r="R635" s="19">
        <v>41976543</v>
      </c>
      <c r="S635" s="6"/>
      <c r="T635" s="14"/>
      <c r="U635" s="21"/>
      <c r="V635" s="6"/>
      <c r="W635" s="6"/>
      <c r="X635" s="6"/>
      <c r="Y635" s="211">
        <v>45383</v>
      </c>
      <c r="Z635" s="210"/>
      <c r="AA635" s="6"/>
      <c r="AB635" s="21"/>
      <c r="AC635" s="6"/>
      <c r="AD635" s="14" t="s">
        <v>1515</v>
      </c>
      <c r="AE635" s="6"/>
      <c r="AF635" s="6"/>
      <c r="AG635" s="6"/>
      <c r="AH635" s="6" t="s">
        <v>547</v>
      </c>
      <c r="AI635" s="143">
        <f t="shared" si="63"/>
        <v>593.57565743423538</v>
      </c>
      <c r="AJ635" s="143">
        <f t="shared" si="64"/>
        <v>178.07269850292923</v>
      </c>
      <c r="AK635" s="143">
        <f t="shared" si="65"/>
        <v>0</v>
      </c>
      <c r="AL635" s="20">
        <f t="shared" si="66"/>
        <v>45209</v>
      </c>
      <c r="AM635" t="e">
        <f t="shared" si="67"/>
        <v>#N/A</v>
      </c>
      <c r="AN635" t="str">
        <f t="shared" si="68"/>
        <v>KAPW-FS-35531-08-09-2023-5201.009</v>
      </c>
    </row>
    <row r="636" spans="1:40" ht="20.100000000000001" hidden="1" customHeight="1" x14ac:dyDescent="0.25">
      <c r="A636" s="14">
        <v>633</v>
      </c>
      <c r="B636" s="162">
        <v>45181</v>
      </c>
      <c r="C636" s="6" t="s">
        <v>2014</v>
      </c>
      <c r="D636" s="15">
        <v>45177</v>
      </c>
      <c r="E636" s="14" t="s">
        <v>1132</v>
      </c>
      <c r="F636" s="14" t="s">
        <v>1133</v>
      </c>
      <c r="G636" s="6">
        <v>321933</v>
      </c>
      <c r="H636" s="6" t="s">
        <v>1816</v>
      </c>
      <c r="I636" s="6"/>
      <c r="J636" s="16">
        <v>5201.009</v>
      </c>
      <c r="K636" s="14">
        <v>2.2265999999999999</v>
      </c>
      <c r="L636" s="126">
        <v>0</v>
      </c>
      <c r="M636" s="126">
        <v>0</v>
      </c>
      <c r="N636" s="6" t="s">
        <v>547</v>
      </c>
      <c r="O636" s="6" t="s">
        <v>547</v>
      </c>
      <c r="P636" s="19">
        <v>224814825</v>
      </c>
      <c r="Q636" s="6"/>
      <c r="R636" s="19">
        <v>67444448</v>
      </c>
      <c r="S636" s="6"/>
      <c r="T636" s="14"/>
      <c r="U636" s="21"/>
      <c r="V636" s="6"/>
      <c r="W636" s="6"/>
      <c r="X636" s="6"/>
      <c r="Y636" s="211">
        <v>45383</v>
      </c>
      <c r="Z636" s="210"/>
      <c r="AA636" s="6"/>
      <c r="AB636" s="21"/>
      <c r="AC636" s="6"/>
      <c r="AD636" s="14" t="s">
        <v>1515</v>
      </c>
      <c r="AE636" s="6"/>
      <c r="AF636" s="6"/>
      <c r="AG636" s="6"/>
      <c r="AH636" s="6" t="s">
        <v>547</v>
      </c>
      <c r="AI636" s="143">
        <f t="shared" si="63"/>
        <v>698.3279906067412</v>
      </c>
      <c r="AJ636" s="143">
        <f t="shared" si="64"/>
        <v>209.49839873514054</v>
      </c>
      <c r="AK636" s="143">
        <f t="shared" si="65"/>
        <v>0</v>
      </c>
      <c r="AL636" s="20">
        <f t="shared" si="66"/>
        <v>45211</v>
      </c>
      <c r="AM636" t="e">
        <f t="shared" si="67"/>
        <v>#N/A</v>
      </c>
      <c r="AN636" t="str">
        <f t="shared" si="68"/>
        <v>KPPI-FS-13968-08-09-2023-5201.009</v>
      </c>
    </row>
    <row r="637" spans="1:40" ht="20.100000000000001" hidden="1" customHeight="1" x14ac:dyDescent="0.25">
      <c r="A637" s="14">
        <v>634</v>
      </c>
      <c r="B637" s="162">
        <v>45181</v>
      </c>
      <c r="C637" s="6" t="s">
        <v>2015</v>
      </c>
      <c r="D637" s="15">
        <v>45181</v>
      </c>
      <c r="E637" s="14" t="s">
        <v>1132</v>
      </c>
      <c r="F637" s="14" t="s">
        <v>1133</v>
      </c>
      <c r="G637" s="6">
        <v>3992</v>
      </c>
      <c r="H637" s="6" t="s">
        <v>1816</v>
      </c>
      <c r="I637" s="6"/>
      <c r="J637" s="16">
        <v>5407.52</v>
      </c>
      <c r="K637" s="14">
        <v>5.2751999999999999</v>
      </c>
      <c r="L637" s="125">
        <v>0</v>
      </c>
      <c r="M637" s="125">
        <v>0</v>
      </c>
      <c r="N637" s="6" t="s">
        <v>1378</v>
      </c>
      <c r="O637" s="6" t="s">
        <v>2022</v>
      </c>
      <c r="P637" s="19">
        <v>6518675</v>
      </c>
      <c r="Q637" s="6"/>
      <c r="R637" s="19">
        <v>2998591</v>
      </c>
      <c r="S637" s="6"/>
      <c r="T637" s="14"/>
      <c r="U637" s="21"/>
      <c r="V637" s="6"/>
      <c r="W637" s="6"/>
      <c r="X637" s="6"/>
      <c r="Y637" s="211">
        <v>45454</v>
      </c>
      <c r="Z637" s="6"/>
      <c r="AA637" s="6"/>
      <c r="AB637" s="21"/>
      <c r="AC637" s="6"/>
      <c r="AD637" s="14" t="s">
        <v>1515</v>
      </c>
      <c r="AE637" s="6"/>
      <c r="AF637" s="6"/>
      <c r="AG637" s="6"/>
      <c r="AH637" s="6" t="s">
        <v>1516</v>
      </c>
      <c r="AI637" s="143">
        <f t="shared" si="63"/>
        <v>1632.9346192384769</v>
      </c>
      <c r="AJ637" s="143">
        <f t="shared" si="64"/>
        <v>751.15005010020036</v>
      </c>
      <c r="AK637" s="143">
        <f t="shared" si="65"/>
        <v>0</v>
      </c>
      <c r="AL637" s="20">
        <f t="shared" si="66"/>
        <v>45211</v>
      </c>
      <c r="AM637" t="e">
        <f t="shared" si="67"/>
        <v>#N/A</v>
      </c>
      <c r="AN637" t="str">
        <f t="shared" si="68"/>
        <v>KAPW-FS-36581-12-09-2023-5407.52</v>
      </c>
    </row>
    <row r="638" spans="1:40" ht="20.100000000000001" hidden="1" customHeight="1" x14ac:dyDescent="0.25">
      <c r="A638" s="14">
        <v>635</v>
      </c>
      <c r="B638" s="162">
        <v>45183</v>
      </c>
      <c r="C638" s="6" t="s">
        <v>2072</v>
      </c>
      <c r="D638" s="15">
        <v>45177</v>
      </c>
      <c r="E638" s="14" t="s">
        <v>1132</v>
      </c>
      <c r="F638" s="14" t="s">
        <v>1133</v>
      </c>
      <c r="G638" s="6">
        <v>80601</v>
      </c>
      <c r="H638" s="6" t="s">
        <v>1816</v>
      </c>
      <c r="I638" s="6"/>
      <c r="J638" s="16">
        <v>5201.009</v>
      </c>
      <c r="K638" s="14">
        <v>2.2265999999999999</v>
      </c>
      <c r="L638" s="126">
        <v>0</v>
      </c>
      <c r="M638" s="126">
        <v>0</v>
      </c>
      <c r="N638" s="6" t="s">
        <v>547</v>
      </c>
      <c r="O638" s="6" t="s">
        <v>547</v>
      </c>
      <c r="P638" s="19">
        <v>56285934</v>
      </c>
      <c r="Q638" s="6"/>
      <c r="R638" s="19">
        <v>16885780</v>
      </c>
      <c r="S638" s="6"/>
      <c r="T638" s="14"/>
      <c r="U638" s="21"/>
      <c r="V638" s="6"/>
      <c r="W638" s="6"/>
      <c r="X638" s="6"/>
      <c r="Y638" s="211">
        <v>45383</v>
      </c>
      <c r="Z638" s="210"/>
      <c r="AA638" s="6"/>
      <c r="AB638" s="21"/>
      <c r="AC638" s="6"/>
      <c r="AD638" s="14" t="s">
        <v>1515</v>
      </c>
      <c r="AE638" s="6"/>
      <c r="AF638" s="6"/>
      <c r="AG638" s="6"/>
      <c r="AH638" s="6" t="s">
        <v>547</v>
      </c>
      <c r="AI638" s="143">
        <f t="shared" si="63"/>
        <v>698.32798600513638</v>
      </c>
      <c r="AJ638" s="143">
        <f t="shared" si="64"/>
        <v>209.49839332018215</v>
      </c>
      <c r="AK638" s="143">
        <f t="shared" si="65"/>
        <v>0</v>
      </c>
      <c r="AL638" s="20">
        <f t="shared" si="66"/>
        <v>45213</v>
      </c>
      <c r="AM638" t="e">
        <f t="shared" si="67"/>
        <v>#N/A</v>
      </c>
      <c r="AN638" t="str">
        <f t="shared" si="68"/>
        <v>KPPI-FS-13969-08-09-2023-5201.009</v>
      </c>
    </row>
    <row r="639" spans="1:40" ht="20.100000000000001" hidden="1" customHeight="1" x14ac:dyDescent="0.25">
      <c r="A639" s="14">
        <v>636</v>
      </c>
      <c r="B639" s="162">
        <v>45184</v>
      </c>
      <c r="C639" s="6" t="s">
        <v>2074</v>
      </c>
      <c r="D639" s="15">
        <v>45182</v>
      </c>
      <c r="E639" s="14" t="s">
        <v>1132</v>
      </c>
      <c r="F639" s="14" t="s">
        <v>1133</v>
      </c>
      <c r="G639" s="6">
        <v>4450</v>
      </c>
      <c r="H639" s="6" t="s">
        <v>1816</v>
      </c>
      <c r="I639" s="6"/>
      <c r="J639" s="16">
        <v>3204.1590000000001</v>
      </c>
      <c r="K639" s="14">
        <v>45.301600000000001</v>
      </c>
      <c r="L639" s="126">
        <v>0</v>
      </c>
      <c r="M639" s="126">
        <v>0</v>
      </c>
      <c r="N639" s="6" t="s">
        <v>412</v>
      </c>
      <c r="O639" s="6" t="s">
        <v>1416</v>
      </c>
      <c r="P639" s="19">
        <v>62011985</v>
      </c>
      <c r="Q639" s="6"/>
      <c r="R639" s="19">
        <v>28525513</v>
      </c>
      <c r="S639" s="6"/>
      <c r="T639" s="14"/>
      <c r="U639" s="21"/>
      <c r="V639" s="6"/>
      <c r="W639" s="6"/>
      <c r="X639" s="6"/>
      <c r="Y639" s="211">
        <v>45383</v>
      </c>
      <c r="Z639" s="210"/>
      <c r="AA639" s="6"/>
      <c r="AB639" s="21"/>
      <c r="AC639" s="6"/>
      <c r="AD639" s="14" t="s">
        <v>1515</v>
      </c>
      <c r="AE639" s="6"/>
      <c r="AF639" s="6"/>
      <c r="AG639" s="6"/>
      <c r="AH639" s="6" t="s">
        <v>434</v>
      </c>
      <c r="AI639" s="143">
        <f t="shared" si="63"/>
        <v>13935.277528089888</v>
      </c>
      <c r="AJ639" s="143">
        <f t="shared" si="64"/>
        <v>6410.2276404494378</v>
      </c>
      <c r="AK639" s="143">
        <f t="shared" si="65"/>
        <v>0</v>
      </c>
      <c r="AL639" s="20">
        <f t="shared" si="66"/>
        <v>45214</v>
      </c>
      <c r="AM639" t="e">
        <f t="shared" si="67"/>
        <v>#N/A</v>
      </c>
      <c r="AN639" t="str">
        <f t="shared" si="68"/>
        <v>KAPW-FS-37553-13-09-2023-3204.159</v>
      </c>
    </row>
    <row r="640" spans="1:40" ht="20.100000000000001" hidden="1" customHeight="1" x14ac:dyDescent="0.25">
      <c r="A640" s="14">
        <v>637</v>
      </c>
      <c r="B640" s="162">
        <v>45185</v>
      </c>
      <c r="C640" s="6" t="s">
        <v>2073</v>
      </c>
      <c r="D640" s="15">
        <v>45177</v>
      </c>
      <c r="E640" s="14" t="s">
        <v>1132</v>
      </c>
      <c r="F640" s="14" t="s">
        <v>1133</v>
      </c>
      <c r="G640" s="6">
        <v>1950</v>
      </c>
      <c r="H640" s="6" t="s">
        <v>1816</v>
      </c>
      <c r="I640" s="6"/>
      <c r="J640" s="16">
        <v>3204.1590000000001</v>
      </c>
      <c r="K640" s="14">
        <v>40</v>
      </c>
      <c r="L640" s="126">
        <v>0</v>
      </c>
      <c r="M640" s="126">
        <v>0</v>
      </c>
      <c r="N640" s="6" t="s">
        <v>412</v>
      </c>
      <c r="O640" s="6" t="s">
        <v>1916</v>
      </c>
      <c r="P640" s="19">
        <v>24463120</v>
      </c>
      <c r="Q640" s="6"/>
      <c r="R640" s="19">
        <v>11253035</v>
      </c>
      <c r="S640" s="6"/>
      <c r="T640" s="14"/>
      <c r="U640" s="21"/>
      <c r="V640" s="6"/>
      <c r="W640" s="6"/>
      <c r="X640" s="6"/>
      <c r="Y640" s="211">
        <v>45383</v>
      </c>
      <c r="Z640" s="210"/>
      <c r="AA640" s="6"/>
      <c r="AB640" s="21"/>
      <c r="AC640" s="6"/>
      <c r="AD640" s="14" t="s">
        <v>1515</v>
      </c>
      <c r="AE640" s="6"/>
      <c r="AF640" s="6"/>
      <c r="AG640" s="6"/>
      <c r="AH640" s="6" t="s">
        <v>434</v>
      </c>
      <c r="AI640" s="143">
        <f t="shared" si="63"/>
        <v>12545.189743589744</v>
      </c>
      <c r="AJ640" s="143">
        <f t="shared" si="64"/>
        <v>5770.7871794871799</v>
      </c>
      <c r="AK640" s="143">
        <f t="shared" si="65"/>
        <v>0</v>
      </c>
      <c r="AL640" s="20">
        <f t="shared" si="66"/>
        <v>45215</v>
      </c>
      <c r="AM640" t="e">
        <f t="shared" si="67"/>
        <v>#N/A</v>
      </c>
      <c r="AN640" t="str">
        <f t="shared" si="68"/>
        <v>KAPE-FS-17348-08-09-2023-3204.159</v>
      </c>
    </row>
    <row r="641" spans="1:40" ht="20.100000000000001" hidden="1" customHeight="1" x14ac:dyDescent="0.25">
      <c r="A641" s="14">
        <v>638</v>
      </c>
      <c r="B641" s="21">
        <v>45187</v>
      </c>
      <c r="C641" s="6" t="s">
        <v>2054</v>
      </c>
      <c r="D641" s="15">
        <v>45187</v>
      </c>
      <c r="E641" s="14" t="s">
        <v>1132</v>
      </c>
      <c r="F641" s="14" t="s">
        <v>1133</v>
      </c>
      <c r="G641" s="6">
        <v>24480</v>
      </c>
      <c r="H641" s="6" t="s">
        <v>1816</v>
      </c>
      <c r="I641" s="6"/>
      <c r="J641" s="16">
        <v>5402.33</v>
      </c>
      <c r="K641" s="14">
        <v>1.43</v>
      </c>
      <c r="L641" s="126">
        <v>0</v>
      </c>
      <c r="M641" s="126">
        <v>0</v>
      </c>
      <c r="N641" s="6" t="s">
        <v>1324</v>
      </c>
      <c r="O641" s="6" t="s">
        <v>2059</v>
      </c>
      <c r="P641" s="19">
        <v>10650516</v>
      </c>
      <c r="Q641" s="6"/>
      <c r="R641" s="19">
        <v>4366712</v>
      </c>
      <c r="S641" s="6"/>
      <c r="T641" s="14"/>
      <c r="U641" s="21"/>
      <c r="V641" s="6"/>
      <c r="W641" s="6"/>
      <c r="X641" s="6"/>
      <c r="Y641" s="211">
        <v>45383</v>
      </c>
      <c r="Z641" s="210"/>
      <c r="AA641" s="6"/>
      <c r="AB641" s="21"/>
      <c r="AC641" s="6"/>
      <c r="AD641" s="14" t="s">
        <v>1515</v>
      </c>
      <c r="AE641" s="6"/>
      <c r="AF641" s="6"/>
      <c r="AG641" s="6"/>
      <c r="AH641" s="6" t="s">
        <v>1513</v>
      </c>
      <c r="AI641" s="143">
        <f t="shared" si="63"/>
        <v>435.07009803921568</v>
      </c>
      <c r="AJ641" s="143">
        <f t="shared" si="64"/>
        <v>178.37875816993463</v>
      </c>
      <c r="AK641" s="143">
        <f t="shared" si="65"/>
        <v>0</v>
      </c>
      <c r="AL641" s="20">
        <f t="shared" si="66"/>
        <v>45217</v>
      </c>
      <c r="AM641" t="e">
        <f t="shared" si="67"/>
        <v>#N/A</v>
      </c>
      <c r="AN641" t="str">
        <f t="shared" si="68"/>
        <v>KAPE-FS-19649-18-09-2023-5402.33</v>
      </c>
    </row>
    <row r="642" spans="1:40" ht="20.100000000000001" hidden="1" customHeight="1" x14ac:dyDescent="0.25">
      <c r="A642" s="14">
        <v>639</v>
      </c>
      <c r="B642" s="21">
        <v>45188</v>
      </c>
      <c r="C642" s="6" t="s">
        <v>2050</v>
      </c>
      <c r="D642" s="15">
        <v>45182</v>
      </c>
      <c r="E642" s="14" t="s">
        <v>1132</v>
      </c>
      <c r="F642" s="14" t="s">
        <v>1133</v>
      </c>
      <c r="G642" s="6">
        <v>3500</v>
      </c>
      <c r="H642" s="6" t="s">
        <v>1816</v>
      </c>
      <c r="I642" s="6"/>
      <c r="J642" s="16">
        <v>3204.1109999999999</v>
      </c>
      <c r="K642" s="14">
        <v>5.4142000000000001</v>
      </c>
      <c r="L642" s="126">
        <v>0</v>
      </c>
      <c r="M642" s="126">
        <v>0</v>
      </c>
      <c r="N642" s="6" t="s">
        <v>412</v>
      </c>
      <c r="O642" s="6" t="s">
        <v>1444</v>
      </c>
      <c r="P642" s="19">
        <v>5829139</v>
      </c>
      <c r="Q642" s="6"/>
      <c r="R642" s="19">
        <v>1748742</v>
      </c>
      <c r="S642" s="6"/>
      <c r="T642" s="14"/>
      <c r="U642" s="21"/>
      <c r="V642" s="6"/>
      <c r="W642" s="6"/>
      <c r="X642" s="6"/>
      <c r="Y642" s="211">
        <v>45383</v>
      </c>
      <c r="Z642" s="210"/>
      <c r="AA642" s="6"/>
      <c r="AB642" s="21"/>
      <c r="AC642" s="6"/>
      <c r="AD642" s="14" t="s">
        <v>1515</v>
      </c>
      <c r="AE642" s="6"/>
      <c r="AF642" s="6"/>
      <c r="AG642" s="6"/>
      <c r="AH642" s="6" t="s">
        <v>434</v>
      </c>
      <c r="AI642" s="143">
        <f t="shared" si="63"/>
        <v>1665.4682857142857</v>
      </c>
      <c r="AJ642" s="143">
        <f t="shared" si="64"/>
        <v>499.64057142857143</v>
      </c>
      <c r="AK642" s="143">
        <f t="shared" si="65"/>
        <v>0</v>
      </c>
      <c r="AL642" s="20">
        <f t="shared" si="66"/>
        <v>45218</v>
      </c>
      <c r="AM642" t="e">
        <f t="shared" si="67"/>
        <v>#N/A</v>
      </c>
      <c r="AN642" t="str">
        <f t="shared" si="68"/>
        <v>KAPW-FS-37554-13-09-2023-3204.111</v>
      </c>
    </row>
    <row r="643" spans="1:40" ht="20.100000000000001" hidden="1" customHeight="1" x14ac:dyDescent="0.25">
      <c r="A643" s="14">
        <v>640</v>
      </c>
      <c r="B643" s="21">
        <v>45188</v>
      </c>
      <c r="C643" s="6" t="s">
        <v>2056</v>
      </c>
      <c r="D643" s="15">
        <v>45188</v>
      </c>
      <c r="E643" s="14" t="s">
        <v>1132</v>
      </c>
      <c r="F643" s="14" t="s">
        <v>1133</v>
      </c>
      <c r="G643" s="6">
        <v>6500</v>
      </c>
      <c r="H643" s="6" t="s">
        <v>1816</v>
      </c>
      <c r="I643" s="6"/>
      <c r="J643" s="16">
        <v>3204.16</v>
      </c>
      <c r="K643" s="14">
        <v>11.142300000000001</v>
      </c>
      <c r="L643" s="126">
        <v>0</v>
      </c>
      <c r="M643" s="126">
        <v>0</v>
      </c>
      <c r="N643" s="6" t="s">
        <v>412</v>
      </c>
      <c r="O643" s="6" t="s">
        <v>2060</v>
      </c>
      <c r="P643" s="19">
        <v>21961036</v>
      </c>
      <c r="Q643" s="6"/>
      <c r="R643" s="19">
        <v>10102076</v>
      </c>
      <c r="S643" s="6"/>
      <c r="T643" s="14"/>
      <c r="U643" s="21"/>
      <c r="V643" s="6"/>
      <c r="W643" s="6"/>
      <c r="X643" s="6"/>
      <c r="Y643" s="211">
        <v>45383</v>
      </c>
      <c r="Z643" s="210"/>
      <c r="AA643" s="6"/>
      <c r="AB643" s="21"/>
      <c r="AC643" s="6"/>
      <c r="AD643" s="14" t="s">
        <v>1515</v>
      </c>
      <c r="AE643" s="6"/>
      <c r="AF643" s="6"/>
      <c r="AG643" s="6"/>
      <c r="AH643" s="6" t="s">
        <v>434</v>
      </c>
      <c r="AI643" s="143">
        <f t="shared" si="63"/>
        <v>3378.6209230769232</v>
      </c>
      <c r="AJ643" s="143">
        <f t="shared" si="64"/>
        <v>1554.1655384615385</v>
      </c>
      <c r="AK643" s="143">
        <f t="shared" si="65"/>
        <v>0</v>
      </c>
      <c r="AL643" s="20">
        <f t="shared" si="66"/>
        <v>45218</v>
      </c>
      <c r="AM643" t="e">
        <f t="shared" si="67"/>
        <v>#N/A</v>
      </c>
      <c r="AN643" t="str">
        <f t="shared" si="68"/>
        <v>KAPS-FS-31014-19-09-2023-3204.16</v>
      </c>
    </row>
    <row r="644" spans="1:40" ht="20.100000000000001" hidden="1" customHeight="1" x14ac:dyDescent="0.25">
      <c r="A644" s="14">
        <v>641</v>
      </c>
      <c r="B644" s="21">
        <v>45190</v>
      </c>
      <c r="C644" s="6" t="s">
        <v>2052</v>
      </c>
      <c r="D644" s="15">
        <v>45187</v>
      </c>
      <c r="E644" s="14" t="s">
        <v>1132</v>
      </c>
      <c r="F644" s="14" t="s">
        <v>1133</v>
      </c>
      <c r="G644" s="6">
        <f>3000+4000+5000</f>
        <v>12000</v>
      </c>
      <c r="H644" s="6" t="s">
        <v>1816</v>
      </c>
      <c r="I644" s="6"/>
      <c r="J644" s="16">
        <v>3204.16</v>
      </c>
      <c r="K644" s="14" t="s">
        <v>2062</v>
      </c>
      <c r="L644" s="126">
        <v>0</v>
      </c>
      <c r="M644" s="126">
        <v>0</v>
      </c>
      <c r="N644" s="6" t="s">
        <v>412</v>
      </c>
      <c r="O644" s="6" t="s">
        <v>2061</v>
      </c>
      <c r="P644" s="19">
        <v>13903989</v>
      </c>
      <c r="Q644" s="6"/>
      <c r="R644" s="19">
        <v>6395834</v>
      </c>
      <c r="S644" s="6"/>
      <c r="T644" s="14"/>
      <c r="U644" s="21"/>
      <c r="V644" s="6"/>
      <c r="W644" s="6"/>
      <c r="X644" s="6"/>
      <c r="Y644" s="211">
        <v>45383</v>
      </c>
      <c r="Z644" s="210"/>
      <c r="AA644" s="6"/>
      <c r="AB644" s="21"/>
      <c r="AC644" s="6"/>
      <c r="AD644" s="14" t="s">
        <v>1515</v>
      </c>
      <c r="AE644" s="6"/>
      <c r="AF644" s="6"/>
      <c r="AG644" s="6"/>
      <c r="AH644" s="6" t="s">
        <v>434</v>
      </c>
      <c r="AI644" s="143">
        <f t="shared" ref="AI644:AI708" si="69">P644/G644</f>
        <v>1158.6657499999999</v>
      </c>
      <c r="AJ644" s="143">
        <f t="shared" ref="AJ644:AJ708" si="70">R644/G644</f>
        <v>532.98616666666669</v>
      </c>
      <c r="AK644" s="143">
        <f t="shared" ref="AK644:AK708" si="71">L644*AJ644</f>
        <v>0</v>
      </c>
      <c r="AL644" s="20">
        <f t="shared" ref="AL644:AL708" si="72">IF(B644&lt;&gt;"",IF(E644="Packing Material",B644+5,B644+30),"")</f>
        <v>45220</v>
      </c>
      <c r="AM644" t="e">
        <f t="shared" ref="AM644:AM707" si="73">VLOOKUP(C644,$C$2446:$C$2553,1,0)</f>
        <v>#N/A</v>
      </c>
      <c r="AN644" t="str">
        <f t="shared" si="68"/>
        <v>KAPW-FS-39892-18-09-2023-3204.16</v>
      </c>
    </row>
    <row r="645" spans="1:40" ht="20.100000000000001" customHeight="1" x14ac:dyDescent="0.25">
      <c r="A645" s="14">
        <v>642</v>
      </c>
      <c r="B645" s="21">
        <v>45190</v>
      </c>
      <c r="C645" s="6" t="s">
        <v>2053</v>
      </c>
      <c r="D645" s="15">
        <v>45187</v>
      </c>
      <c r="E645" s="14" t="s">
        <v>1132</v>
      </c>
      <c r="F645" s="14" t="str">
        <f>INDEX(New!$CV$9:$CV$791,MATCH(C645,New!$F$9:$F$791,0))</f>
        <v>Running</v>
      </c>
      <c r="G645" s="6">
        <v>8080</v>
      </c>
      <c r="H645" s="6" t="s">
        <v>1816</v>
      </c>
      <c r="I645" s="6"/>
      <c r="J645" s="16">
        <v>5407.51</v>
      </c>
      <c r="K645" s="14">
        <v>3.8</v>
      </c>
      <c r="L645" s="125">
        <f>_xlfn.IFNA(INDEX(New!$E$9:$E$791,MATCH(C645,New!$F$9:$F$791,0)),G645)</f>
        <v>8080</v>
      </c>
      <c r="M645" s="125">
        <f>G645</f>
        <v>8080</v>
      </c>
      <c r="N645" s="6" t="s">
        <v>1378</v>
      </c>
      <c r="O645" s="6" t="s">
        <v>2063</v>
      </c>
      <c r="P645" s="19">
        <v>9341533</v>
      </c>
      <c r="Q645" s="6"/>
      <c r="R645" s="19">
        <v>3830029</v>
      </c>
      <c r="S645" s="6"/>
      <c r="T645" s="14"/>
      <c r="U645" s="21"/>
      <c r="V645" s="6"/>
      <c r="W645" s="6"/>
      <c r="X645" s="6"/>
      <c r="Y645" s="211">
        <v>45383</v>
      </c>
      <c r="Z645" s="6"/>
      <c r="AA645" s="6"/>
      <c r="AB645" s="21"/>
      <c r="AC645" s="6"/>
      <c r="AD645" s="14" t="s">
        <v>1515</v>
      </c>
      <c r="AE645" s="6"/>
      <c r="AF645" s="6"/>
      <c r="AG645" s="6"/>
      <c r="AH645" s="6" t="s">
        <v>1516</v>
      </c>
      <c r="AI645" s="143">
        <f t="shared" si="69"/>
        <v>1156.1303217821783</v>
      </c>
      <c r="AJ645" s="143">
        <f t="shared" si="70"/>
        <v>474.01349009900991</v>
      </c>
      <c r="AK645" s="143">
        <f t="shared" si="71"/>
        <v>3830029</v>
      </c>
      <c r="AL645" s="20">
        <f t="shared" si="72"/>
        <v>45220</v>
      </c>
      <c r="AM645" t="e">
        <f t="shared" si="73"/>
        <v>#N/A</v>
      </c>
      <c r="AN645" t="str">
        <f t="shared" ref="AN645:AN709" si="74">C645&amp;"-"&amp;J645</f>
        <v>KAPW-FS-39893-18-09-2023-5407.51</v>
      </c>
    </row>
    <row r="646" spans="1:40" ht="20.100000000000001" customHeight="1" x14ac:dyDescent="0.25">
      <c r="A646" s="14">
        <v>642</v>
      </c>
      <c r="B646" s="21">
        <v>45190</v>
      </c>
      <c r="C646" s="6" t="s">
        <v>2053</v>
      </c>
      <c r="D646" s="15">
        <v>45187</v>
      </c>
      <c r="E646" s="14" t="s">
        <v>1132</v>
      </c>
      <c r="F646" s="14" t="str">
        <f>INDEX(New!$CV$9:$CV$791,MATCH(C646,New!$F$9:$F$791,0))</f>
        <v>Running</v>
      </c>
      <c r="G646" s="6">
        <v>3300</v>
      </c>
      <c r="H646" s="6" t="s">
        <v>1816</v>
      </c>
      <c r="I646" s="6"/>
      <c r="J646" s="16">
        <v>5407.52</v>
      </c>
      <c r="K646" s="14">
        <v>5.2</v>
      </c>
      <c r="L646" s="125">
        <f>_xlfn.IFNA(INDEX(New!$E$9:$E$791,MATCH(C646,New!$F$9:$F$791,0)),G646)</f>
        <v>8080</v>
      </c>
      <c r="M646" s="125">
        <f>G646</f>
        <v>3300</v>
      </c>
      <c r="N646" s="6" t="s">
        <v>1378</v>
      </c>
      <c r="O646" s="6" t="s">
        <v>2063</v>
      </c>
      <c r="P646" s="19">
        <v>5220841</v>
      </c>
      <c r="Q646" s="6"/>
      <c r="R646" s="19">
        <v>2401587</v>
      </c>
      <c r="S646" s="6"/>
      <c r="T646" s="14"/>
      <c r="U646" s="21"/>
      <c r="V646" s="6"/>
      <c r="W646" s="6"/>
      <c r="X646" s="6"/>
      <c r="Y646" s="211">
        <v>45383</v>
      </c>
      <c r="Z646" s="6"/>
      <c r="AA646" s="6"/>
      <c r="AB646" s="21"/>
      <c r="AC646" s="6"/>
      <c r="AD646" s="14" t="s">
        <v>1515</v>
      </c>
      <c r="AE646" s="6"/>
      <c r="AF646" s="6"/>
      <c r="AG646" s="6"/>
      <c r="AH646" s="6" t="s">
        <v>1516</v>
      </c>
      <c r="AI646" s="143">
        <f t="shared" ref="AI646" si="75">P646/G646</f>
        <v>1582.0730303030302</v>
      </c>
      <c r="AJ646" s="143">
        <f t="shared" ref="AJ646" si="76">R646/G646</f>
        <v>727.75363636363636</v>
      </c>
      <c r="AK646" s="143">
        <f t="shared" ref="AK646" si="77">L646*AJ646</f>
        <v>5880249.3818181818</v>
      </c>
      <c r="AL646" s="20">
        <f t="shared" ref="AL646" si="78">IF(B646&lt;&gt;"",IF(E646="Packing Material",B646+5,B646+30),"")</f>
        <v>45220</v>
      </c>
      <c r="AM646" t="e">
        <f t="shared" si="73"/>
        <v>#N/A</v>
      </c>
      <c r="AN646" t="str">
        <f t="shared" ref="AN646" si="79">C646&amp;"-"&amp;J646</f>
        <v>KAPW-FS-39893-18-09-2023-5407.52</v>
      </c>
    </row>
    <row r="647" spans="1:40" ht="20.100000000000001" hidden="1" customHeight="1" x14ac:dyDescent="0.25">
      <c r="A647" s="14">
        <v>643</v>
      </c>
      <c r="B647" s="21">
        <v>45191</v>
      </c>
      <c r="C647" s="6" t="s">
        <v>2051</v>
      </c>
      <c r="D647" s="15">
        <v>45185</v>
      </c>
      <c r="E647" s="14" t="s">
        <v>1132</v>
      </c>
      <c r="F647" s="14" t="s">
        <v>1133</v>
      </c>
      <c r="G647" s="6">
        <v>38080</v>
      </c>
      <c r="H647" s="6" t="s">
        <v>1816</v>
      </c>
      <c r="I647" s="6"/>
      <c r="J647" s="16">
        <v>2915.11</v>
      </c>
      <c r="K647" s="14">
        <v>0.77</v>
      </c>
      <c r="L647" s="126">
        <v>0</v>
      </c>
      <c r="M647" s="126">
        <v>0</v>
      </c>
      <c r="N647" s="6" t="s">
        <v>557</v>
      </c>
      <c r="O647" s="6" t="s">
        <v>1329</v>
      </c>
      <c r="P647" s="19">
        <v>8920945</v>
      </c>
      <c r="Q647" s="6"/>
      <c r="R647" s="19">
        <v>4103634</v>
      </c>
      <c r="S647" s="6"/>
      <c r="T647" s="14"/>
      <c r="U647" s="21"/>
      <c r="V647" s="6"/>
      <c r="W647" s="6"/>
      <c r="X647" s="6"/>
      <c r="Y647" s="211">
        <v>45383</v>
      </c>
      <c r="Z647" s="210"/>
      <c r="AA647" s="6"/>
      <c r="AB647" s="21"/>
      <c r="AC647" s="6"/>
      <c r="AD647" s="14" t="s">
        <v>1515</v>
      </c>
      <c r="AE647" s="6"/>
      <c r="AF647" s="6"/>
      <c r="AG647" s="6"/>
      <c r="AH647" s="6" t="s">
        <v>1517</v>
      </c>
      <c r="AI647" s="143">
        <f t="shared" si="69"/>
        <v>234.26851365546219</v>
      </c>
      <c r="AJ647" s="143">
        <f t="shared" si="70"/>
        <v>107.76349789915966</v>
      </c>
      <c r="AK647" s="143">
        <f t="shared" si="71"/>
        <v>0</v>
      </c>
      <c r="AL647" s="20">
        <f t="shared" si="72"/>
        <v>45221</v>
      </c>
      <c r="AM647" t="e">
        <f t="shared" si="73"/>
        <v>#N/A</v>
      </c>
      <c r="AN647" t="str">
        <f t="shared" si="74"/>
        <v>KPPI-FS-15582-16-09-2023-2915.11</v>
      </c>
    </row>
    <row r="648" spans="1:40" ht="20.100000000000001" hidden="1" customHeight="1" x14ac:dyDescent="0.25">
      <c r="A648" s="14">
        <v>644</v>
      </c>
      <c r="B648" s="21">
        <v>45191</v>
      </c>
      <c r="C648" s="6" t="s">
        <v>2055</v>
      </c>
      <c r="D648" s="15">
        <v>45188</v>
      </c>
      <c r="E648" s="14" t="s">
        <v>1132</v>
      </c>
      <c r="F648" s="14" t="s">
        <v>1133</v>
      </c>
      <c r="G648" s="6">
        <f>1600+4500</f>
        <v>6100</v>
      </c>
      <c r="H648" s="6" t="s">
        <v>1816</v>
      </c>
      <c r="I648" s="6"/>
      <c r="J648" s="16" t="s">
        <v>2064</v>
      </c>
      <c r="K648" s="14" t="s">
        <v>2065</v>
      </c>
      <c r="L648" s="126">
        <v>0</v>
      </c>
      <c r="M648" s="126">
        <v>0</v>
      </c>
      <c r="N648" s="6" t="s">
        <v>412</v>
      </c>
      <c r="O648" s="6" t="s">
        <v>2066</v>
      </c>
      <c r="P648" s="19">
        <v>49872874</v>
      </c>
      <c r="Q648" s="6"/>
      <c r="R648" s="19">
        <v>22057321</v>
      </c>
      <c r="S648" s="6"/>
      <c r="T648" s="14"/>
      <c r="U648" s="21"/>
      <c r="V648" s="6"/>
      <c r="W648" s="6"/>
      <c r="X648" s="6"/>
      <c r="Y648" s="211">
        <v>45383</v>
      </c>
      <c r="Z648" s="210"/>
      <c r="AA648" s="6"/>
      <c r="AB648" s="21"/>
      <c r="AC648" s="6"/>
      <c r="AD648" s="14" t="s">
        <v>1515</v>
      </c>
      <c r="AE648" s="6"/>
      <c r="AF648" s="6"/>
      <c r="AG648" s="6"/>
      <c r="AH648" s="6" t="s">
        <v>434</v>
      </c>
      <c r="AI648" s="143">
        <f t="shared" si="69"/>
        <v>8175.8809836065575</v>
      </c>
      <c r="AJ648" s="143">
        <f t="shared" si="70"/>
        <v>3615.9542622950821</v>
      </c>
      <c r="AK648" s="143">
        <f t="shared" si="71"/>
        <v>0</v>
      </c>
      <c r="AL648" s="20">
        <f t="shared" si="72"/>
        <v>45221</v>
      </c>
      <c r="AM648" t="e">
        <f t="shared" si="73"/>
        <v>#N/A</v>
      </c>
      <c r="AN648" t="str">
        <f t="shared" si="74"/>
        <v>KAPW-FS-40378-19-09-2023-3204.1110 / 3204.1590</v>
      </c>
    </row>
    <row r="649" spans="1:40" ht="20.100000000000001" hidden="1" customHeight="1" x14ac:dyDescent="0.25">
      <c r="A649" s="14">
        <v>645</v>
      </c>
      <c r="B649" s="21">
        <v>45195</v>
      </c>
      <c r="C649" s="6" t="s">
        <v>2057</v>
      </c>
      <c r="D649" s="15">
        <v>45188</v>
      </c>
      <c r="E649" s="14" t="s">
        <v>1132</v>
      </c>
      <c r="F649" s="14" t="s">
        <v>1133</v>
      </c>
      <c r="G649" s="6">
        <v>24480</v>
      </c>
      <c r="H649" s="6" t="s">
        <v>1816</v>
      </c>
      <c r="I649" s="6"/>
      <c r="J649" s="16">
        <v>5402.33</v>
      </c>
      <c r="K649" s="14">
        <v>1.43</v>
      </c>
      <c r="L649" s="126">
        <v>0</v>
      </c>
      <c r="M649" s="126">
        <v>0</v>
      </c>
      <c r="N649" s="6" t="s">
        <v>1324</v>
      </c>
      <c r="O649" s="6" t="s">
        <v>2067</v>
      </c>
      <c r="P649" s="19">
        <v>10505890</v>
      </c>
      <c r="Q649" s="6"/>
      <c r="R649" s="19">
        <v>4307415</v>
      </c>
      <c r="S649" s="6"/>
      <c r="T649" s="14"/>
      <c r="U649" s="21"/>
      <c r="V649" s="6"/>
      <c r="W649" s="6"/>
      <c r="X649" s="6"/>
      <c r="Y649" s="211">
        <v>45383</v>
      </c>
      <c r="Z649" s="210"/>
      <c r="AA649" s="6"/>
      <c r="AB649" s="21"/>
      <c r="AC649" s="6"/>
      <c r="AD649" s="14" t="s">
        <v>1515</v>
      </c>
      <c r="AE649" s="6"/>
      <c r="AF649" s="6"/>
      <c r="AG649" s="6"/>
      <c r="AH649" s="6" t="s">
        <v>1513</v>
      </c>
      <c r="AI649" s="143">
        <f t="shared" si="69"/>
        <v>429.16217320261438</v>
      </c>
      <c r="AJ649" s="143">
        <f t="shared" si="70"/>
        <v>175.95649509803923</v>
      </c>
      <c r="AK649" s="143">
        <f t="shared" si="71"/>
        <v>0</v>
      </c>
      <c r="AL649" s="20">
        <f t="shared" si="72"/>
        <v>45225</v>
      </c>
      <c r="AM649" t="e">
        <f t="shared" si="73"/>
        <v>#N/A</v>
      </c>
      <c r="AN649" t="str">
        <f t="shared" si="74"/>
        <v>KAPS-FS-32026-22-09-2023-5402.33</v>
      </c>
    </row>
    <row r="650" spans="1:40" ht="20.100000000000001" hidden="1" customHeight="1" x14ac:dyDescent="0.25">
      <c r="A650" s="14">
        <v>646</v>
      </c>
      <c r="B650" s="21">
        <v>45198</v>
      </c>
      <c r="C650" s="6" t="s">
        <v>2058</v>
      </c>
      <c r="D650" s="15">
        <v>45188</v>
      </c>
      <c r="E650" s="14" t="s">
        <v>1132</v>
      </c>
      <c r="F650" s="14" t="s">
        <v>1133</v>
      </c>
      <c r="G650" s="6">
        <v>49000</v>
      </c>
      <c r="H650" s="6" t="s">
        <v>1816</v>
      </c>
      <c r="I650" s="6"/>
      <c r="J650" s="16">
        <v>5201.009</v>
      </c>
      <c r="K650" s="14">
        <v>1.8926000000000001</v>
      </c>
      <c r="L650" s="126">
        <v>0</v>
      </c>
      <c r="M650" s="126">
        <v>0</v>
      </c>
      <c r="N650" s="6" t="s">
        <v>547</v>
      </c>
      <c r="O650" s="6" t="s">
        <v>547</v>
      </c>
      <c r="P650" s="19">
        <v>27633075</v>
      </c>
      <c r="Q650" s="6"/>
      <c r="R650" s="19">
        <v>8289923</v>
      </c>
      <c r="S650" s="6"/>
      <c r="T650" s="14"/>
      <c r="U650" s="21"/>
      <c r="V650" s="6"/>
      <c r="W650" s="6"/>
      <c r="X650" s="6"/>
      <c r="Y650" s="211">
        <v>45383</v>
      </c>
      <c r="Z650" s="210"/>
      <c r="AA650" s="6"/>
      <c r="AB650" s="21"/>
      <c r="AC650" s="6"/>
      <c r="AD650" s="14" t="s">
        <v>1515</v>
      </c>
      <c r="AE650" s="6"/>
      <c r="AF650" s="6"/>
      <c r="AG650" s="6"/>
      <c r="AH650" s="6" t="s">
        <v>547</v>
      </c>
      <c r="AI650" s="143">
        <f t="shared" si="69"/>
        <v>563.94030612244899</v>
      </c>
      <c r="AJ650" s="143">
        <f t="shared" si="70"/>
        <v>169.18210204081632</v>
      </c>
      <c r="AK650" s="143">
        <f t="shared" si="71"/>
        <v>0</v>
      </c>
      <c r="AL650" s="20">
        <f t="shared" si="72"/>
        <v>45228</v>
      </c>
      <c r="AM650" t="e">
        <f t="shared" si="73"/>
        <v>#N/A</v>
      </c>
      <c r="AN650" t="str">
        <f t="shared" si="74"/>
        <v>KAPW-FS-43777-26-09-2023-5201.009</v>
      </c>
    </row>
    <row r="651" spans="1:40" ht="20.100000000000001" hidden="1" customHeight="1" x14ac:dyDescent="0.25">
      <c r="A651" s="14">
        <v>647</v>
      </c>
      <c r="B651" s="162">
        <v>45202</v>
      </c>
      <c r="C651" s="6" t="s">
        <v>2089</v>
      </c>
      <c r="D651" s="15">
        <v>45201</v>
      </c>
      <c r="E651" s="14" t="s">
        <v>1132</v>
      </c>
      <c r="F651" s="14" t="s">
        <v>1133</v>
      </c>
      <c r="G651" s="6">
        <v>24480</v>
      </c>
      <c r="H651" s="6" t="s">
        <v>1816</v>
      </c>
      <c r="I651" s="6"/>
      <c r="J651" s="16">
        <v>5402.33</v>
      </c>
      <c r="K651" s="14">
        <v>1.43</v>
      </c>
      <c r="L651" s="126">
        <v>0</v>
      </c>
      <c r="M651" s="126">
        <v>0</v>
      </c>
      <c r="N651" s="6" t="s">
        <v>1324</v>
      </c>
      <c r="O651" s="6" t="s">
        <v>2067</v>
      </c>
      <c r="P651" s="19">
        <v>10323769</v>
      </c>
      <c r="Q651" s="6"/>
      <c r="R651" s="19">
        <v>4232745</v>
      </c>
      <c r="S651" s="6"/>
      <c r="T651" s="14"/>
      <c r="U651" s="21"/>
      <c r="V651" s="6"/>
      <c r="W651" s="6"/>
      <c r="X651" s="6"/>
      <c r="Y651" s="211">
        <v>45383</v>
      </c>
      <c r="Z651" s="210"/>
      <c r="AA651" s="6"/>
      <c r="AB651" s="21"/>
      <c r="AC651" s="6"/>
      <c r="AD651" s="14" t="s">
        <v>1515</v>
      </c>
      <c r="AE651" s="6"/>
      <c r="AF651" s="6"/>
      <c r="AG651" s="6"/>
      <c r="AH651" s="6" t="s">
        <v>1513</v>
      </c>
      <c r="AI651" s="143">
        <f t="shared" si="69"/>
        <v>421.72258986928102</v>
      </c>
      <c r="AJ651" s="143">
        <f t="shared" si="70"/>
        <v>172.90625</v>
      </c>
      <c r="AK651" s="143">
        <f t="shared" si="71"/>
        <v>0</v>
      </c>
      <c r="AL651" s="20">
        <f t="shared" si="72"/>
        <v>45232</v>
      </c>
      <c r="AM651" t="e">
        <f t="shared" si="73"/>
        <v>#N/A</v>
      </c>
      <c r="AN651" t="str">
        <f t="shared" si="74"/>
        <v>KAPS-FS-34666-02-10-2023-5402.33</v>
      </c>
    </row>
    <row r="652" spans="1:40" ht="20.100000000000001" hidden="1" customHeight="1" x14ac:dyDescent="0.25">
      <c r="A652" s="14">
        <v>648</v>
      </c>
      <c r="B652" s="162">
        <v>45210</v>
      </c>
      <c r="C652" s="6" t="s">
        <v>2109</v>
      </c>
      <c r="D652" s="15">
        <v>45202</v>
      </c>
      <c r="E652" s="14" t="s">
        <v>1132</v>
      </c>
      <c r="F652" s="14" t="s">
        <v>1133</v>
      </c>
      <c r="G652" s="6">
        <v>1000</v>
      </c>
      <c r="H652" s="6" t="s">
        <v>1816</v>
      </c>
      <c r="I652" s="6"/>
      <c r="J652" s="16">
        <v>3707.1</v>
      </c>
      <c r="K652" s="14">
        <v>9.1999999999999993</v>
      </c>
      <c r="L652" s="126">
        <v>0</v>
      </c>
      <c r="M652" s="126">
        <v>0</v>
      </c>
      <c r="N652" s="6" t="s">
        <v>557</v>
      </c>
      <c r="O652" s="6" t="s">
        <v>2116</v>
      </c>
      <c r="P652" s="19">
        <v>2703795</v>
      </c>
      <c r="Q652" s="6"/>
      <c r="R652" s="19">
        <v>811138</v>
      </c>
      <c r="S652" s="6"/>
      <c r="T652" s="14"/>
      <c r="U652" s="21"/>
      <c r="V652" s="6"/>
      <c r="W652" s="6"/>
      <c r="X652" s="6"/>
      <c r="Y652" s="211">
        <v>45383</v>
      </c>
      <c r="Z652" s="210"/>
      <c r="AA652" s="6"/>
      <c r="AB652" s="21"/>
      <c r="AC652" s="6"/>
      <c r="AD652" s="14" t="s">
        <v>1515</v>
      </c>
      <c r="AE652" s="6"/>
      <c r="AF652" s="6"/>
      <c r="AG652" s="6"/>
      <c r="AH652" s="6" t="s">
        <v>1517</v>
      </c>
      <c r="AI652" s="143">
        <f t="shared" si="69"/>
        <v>2703.7950000000001</v>
      </c>
      <c r="AJ652" s="143">
        <f t="shared" si="70"/>
        <v>811.13800000000003</v>
      </c>
      <c r="AK652" s="143">
        <f t="shared" si="71"/>
        <v>0</v>
      </c>
      <c r="AL652" s="20">
        <f t="shared" si="72"/>
        <v>45240</v>
      </c>
      <c r="AM652" t="e">
        <f t="shared" si="73"/>
        <v>#N/A</v>
      </c>
      <c r="AN652" t="str">
        <f t="shared" si="74"/>
        <v>KAPW-FS-46787-03-10-2023-3707.1</v>
      </c>
    </row>
    <row r="653" spans="1:40" ht="20.100000000000001" hidden="1" customHeight="1" x14ac:dyDescent="0.25">
      <c r="A653" s="14">
        <v>649</v>
      </c>
      <c r="B653" s="162">
        <v>45211</v>
      </c>
      <c r="C653" s="6" t="s">
        <v>2110</v>
      </c>
      <c r="D653" s="15">
        <v>45204</v>
      </c>
      <c r="E653" s="14" t="s">
        <v>1132</v>
      </c>
      <c r="F653" s="14" t="s">
        <v>1133</v>
      </c>
      <c r="G653" s="6">
        <v>198509</v>
      </c>
      <c r="H653" s="6" t="s">
        <v>1816</v>
      </c>
      <c r="I653" s="6"/>
      <c r="J653" s="16">
        <v>5201.009</v>
      </c>
      <c r="K653" s="14">
        <v>2.1351</v>
      </c>
      <c r="L653" s="126">
        <v>0</v>
      </c>
      <c r="M653" s="126">
        <v>0</v>
      </c>
      <c r="N653" s="6" t="s">
        <v>547</v>
      </c>
      <c r="O653" s="6" t="s">
        <v>547</v>
      </c>
      <c r="P653" s="19">
        <v>123696960</v>
      </c>
      <c r="Q653" s="6"/>
      <c r="R653" s="19">
        <v>37109088</v>
      </c>
      <c r="S653" s="6"/>
      <c r="T653" s="14"/>
      <c r="U653" s="21"/>
      <c r="V653" s="6"/>
      <c r="W653" s="6"/>
      <c r="X653" s="6"/>
      <c r="Y653" s="211">
        <v>45383</v>
      </c>
      <c r="Z653" s="210"/>
      <c r="AA653" s="6"/>
      <c r="AB653" s="21"/>
      <c r="AC653" s="6"/>
      <c r="AD653" s="14" t="s">
        <v>1515</v>
      </c>
      <c r="AE653" s="6"/>
      <c r="AF653" s="6"/>
      <c r="AG653" s="6"/>
      <c r="AH653" s="6" t="s">
        <v>547</v>
      </c>
      <c r="AI653" s="143">
        <f t="shared" si="69"/>
        <v>623.13023590869932</v>
      </c>
      <c r="AJ653" s="143">
        <f t="shared" si="70"/>
        <v>186.9390707726098</v>
      </c>
      <c r="AK653" s="143">
        <f t="shared" si="71"/>
        <v>0</v>
      </c>
      <c r="AL653" s="20">
        <f t="shared" si="72"/>
        <v>45241</v>
      </c>
      <c r="AM653" t="e">
        <f t="shared" si="73"/>
        <v>#N/A</v>
      </c>
      <c r="AN653" t="str">
        <f t="shared" si="74"/>
        <v>KPPI-FS-19300-05-10-2023-5201.009</v>
      </c>
    </row>
    <row r="654" spans="1:40" ht="20.100000000000001" hidden="1" customHeight="1" x14ac:dyDescent="0.25">
      <c r="A654" s="14">
        <v>650</v>
      </c>
      <c r="B654" s="162">
        <v>45213</v>
      </c>
      <c r="C654" s="6" t="s">
        <v>2111</v>
      </c>
      <c r="D654" s="15">
        <v>45205</v>
      </c>
      <c r="E654" s="14" t="s">
        <v>1132</v>
      </c>
      <c r="F654" s="14" t="s">
        <v>1133</v>
      </c>
      <c r="G654" s="6">
        <f>1000+150</f>
        <v>1150</v>
      </c>
      <c r="H654" s="6" t="s">
        <v>1816</v>
      </c>
      <c r="I654" s="6"/>
      <c r="J654" s="16">
        <v>3204.1190000000001</v>
      </c>
      <c r="K654" s="14" t="s">
        <v>2115</v>
      </c>
      <c r="L654" s="126">
        <v>0</v>
      </c>
      <c r="M654" s="126">
        <v>0</v>
      </c>
      <c r="N654" s="6" t="s">
        <v>412</v>
      </c>
      <c r="O654" s="6" t="s">
        <v>1483</v>
      </c>
      <c r="P654" s="19">
        <v>4859652</v>
      </c>
      <c r="Q654" s="6"/>
      <c r="R654" s="19">
        <v>1992458</v>
      </c>
      <c r="S654" s="6"/>
      <c r="T654" s="14"/>
      <c r="U654" s="21"/>
      <c r="V654" s="6"/>
      <c r="W654" s="6"/>
      <c r="X654" s="6"/>
      <c r="Y654" s="211">
        <v>45383</v>
      </c>
      <c r="Z654" s="210"/>
      <c r="AA654" s="6"/>
      <c r="AB654" s="21"/>
      <c r="AC654" s="6"/>
      <c r="AD654" s="14" t="s">
        <v>1515</v>
      </c>
      <c r="AE654" s="6"/>
      <c r="AF654" s="6"/>
      <c r="AG654" s="6"/>
      <c r="AH654" s="6" t="s">
        <v>434</v>
      </c>
      <c r="AI654" s="143">
        <f t="shared" si="69"/>
        <v>4225.7843478260866</v>
      </c>
      <c r="AJ654" s="143">
        <f t="shared" si="70"/>
        <v>1732.5721739130436</v>
      </c>
      <c r="AK654" s="143">
        <f t="shared" si="71"/>
        <v>0</v>
      </c>
      <c r="AL654" s="20">
        <f t="shared" si="72"/>
        <v>45243</v>
      </c>
      <c r="AM654" t="e">
        <f t="shared" si="73"/>
        <v>#N/A</v>
      </c>
      <c r="AN654" t="str">
        <f t="shared" si="74"/>
        <v>KAPW-FS-49134-06-10-2023-3204.119</v>
      </c>
    </row>
    <row r="655" spans="1:40" ht="20.100000000000001" hidden="1" customHeight="1" x14ac:dyDescent="0.25">
      <c r="A655" s="14">
        <v>651</v>
      </c>
      <c r="B655" s="162">
        <v>45209</v>
      </c>
      <c r="C655" s="6" t="s">
        <v>2112</v>
      </c>
      <c r="D655" s="15">
        <v>45205</v>
      </c>
      <c r="E655" s="14" t="s">
        <v>1132</v>
      </c>
      <c r="F655" s="14" t="s">
        <v>1133</v>
      </c>
      <c r="G655" s="6">
        <v>298757.2</v>
      </c>
      <c r="H655" s="6" t="s">
        <v>1816</v>
      </c>
      <c r="I655" s="6"/>
      <c r="J655" s="16">
        <v>5503.201</v>
      </c>
      <c r="K655" s="14">
        <v>0.97</v>
      </c>
      <c r="L655" s="126">
        <v>0</v>
      </c>
      <c r="M655" s="126">
        <v>0</v>
      </c>
      <c r="N655" s="6" t="s">
        <v>1221</v>
      </c>
      <c r="O655" s="6" t="s">
        <v>1221</v>
      </c>
      <c r="P655" s="19">
        <v>84266297</v>
      </c>
      <c r="Q655" s="6"/>
      <c r="R655" s="19">
        <v>34549182</v>
      </c>
      <c r="S655" s="6"/>
      <c r="T655" s="14"/>
      <c r="U655" s="21"/>
      <c r="V655" s="6"/>
      <c r="W655" s="6"/>
      <c r="X655" s="6"/>
      <c r="Y655" s="211">
        <v>45383</v>
      </c>
      <c r="Z655" s="210"/>
      <c r="AA655" s="6"/>
      <c r="AB655" s="21"/>
      <c r="AC655" s="6"/>
      <c r="AD655" s="14" t="s">
        <v>1515</v>
      </c>
      <c r="AE655" s="6"/>
      <c r="AF655" s="6"/>
      <c r="AG655" s="6"/>
      <c r="AH655" s="6" t="s">
        <v>1221</v>
      </c>
      <c r="AI655" s="143">
        <f t="shared" si="69"/>
        <v>282.05612115791683</v>
      </c>
      <c r="AJ655" s="143">
        <f t="shared" si="70"/>
        <v>115.64301044460183</v>
      </c>
      <c r="AK655" s="143">
        <f t="shared" si="71"/>
        <v>0</v>
      </c>
      <c r="AL655" s="20">
        <f t="shared" si="72"/>
        <v>45239</v>
      </c>
      <c r="AM655" t="e">
        <f t="shared" si="73"/>
        <v>#N/A</v>
      </c>
      <c r="AN655" t="str">
        <f t="shared" si="74"/>
        <v>KAPW-FS-49133-06-10-2023-5503.201</v>
      </c>
    </row>
    <row r="656" spans="1:40" ht="20.100000000000001" hidden="1" customHeight="1" x14ac:dyDescent="0.25">
      <c r="A656" s="14">
        <v>652</v>
      </c>
      <c r="B656" s="162">
        <v>45209</v>
      </c>
      <c r="C656" s="6" t="s">
        <v>2113</v>
      </c>
      <c r="D656" s="15">
        <v>45205</v>
      </c>
      <c r="E656" s="14" t="s">
        <v>1132</v>
      </c>
      <c r="F656" s="14" t="s">
        <v>1133</v>
      </c>
      <c r="G656" s="6">
        <f>23180+2687.5</f>
        <v>25867.5</v>
      </c>
      <c r="H656" s="6" t="s">
        <v>1816</v>
      </c>
      <c r="I656" s="6"/>
      <c r="J656" s="16">
        <v>5503.201</v>
      </c>
      <c r="K656" s="14" t="s">
        <v>2117</v>
      </c>
      <c r="L656" s="126">
        <v>0</v>
      </c>
      <c r="M656" s="126">
        <v>0</v>
      </c>
      <c r="N656" s="6" t="s">
        <v>1221</v>
      </c>
      <c r="O656" s="6" t="s">
        <v>1221</v>
      </c>
      <c r="P656" s="19">
        <v>8520080</v>
      </c>
      <c r="Q656" s="6"/>
      <c r="R656" s="19">
        <v>3493233</v>
      </c>
      <c r="S656" s="6"/>
      <c r="T656" s="14"/>
      <c r="U656" s="21"/>
      <c r="V656" s="6"/>
      <c r="W656" s="6"/>
      <c r="X656" s="6"/>
      <c r="Y656" s="211">
        <v>45383</v>
      </c>
      <c r="Z656" s="210"/>
      <c r="AA656" s="6"/>
      <c r="AB656" s="21"/>
      <c r="AC656" s="6"/>
      <c r="AD656" s="14" t="s">
        <v>1515</v>
      </c>
      <c r="AE656" s="6"/>
      <c r="AF656" s="6"/>
      <c r="AG656" s="6"/>
      <c r="AH656" s="6" t="s">
        <v>1221</v>
      </c>
      <c r="AI656" s="143">
        <f t="shared" si="69"/>
        <v>329.37392480912342</v>
      </c>
      <c r="AJ656" s="143">
        <f t="shared" si="70"/>
        <v>135.04331690345029</v>
      </c>
      <c r="AK656" s="143">
        <f t="shared" si="71"/>
        <v>0</v>
      </c>
      <c r="AL656" s="20">
        <f t="shared" si="72"/>
        <v>45239</v>
      </c>
      <c r="AM656" t="e">
        <f t="shared" si="73"/>
        <v>#N/A</v>
      </c>
      <c r="AN656" t="str">
        <f t="shared" si="74"/>
        <v>KAPS-FS-36818-06-10-2023-5503.201</v>
      </c>
    </row>
    <row r="657" spans="1:40" ht="20.100000000000001" hidden="1" customHeight="1" x14ac:dyDescent="0.25">
      <c r="A657" s="14">
        <v>653</v>
      </c>
      <c r="B657" s="162">
        <v>45213</v>
      </c>
      <c r="C657" s="6" t="s">
        <v>2114</v>
      </c>
      <c r="D657" s="15">
        <v>45212</v>
      </c>
      <c r="E657" s="14" t="s">
        <v>1132</v>
      </c>
      <c r="F657" s="14" t="s">
        <v>1133</v>
      </c>
      <c r="G657" s="6">
        <v>500</v>
      </c>
      <c r="H657" s="6" t="s">
        <v>1816</v>
      </c>
      <c r="I657" s="6"/>
      <c r="J657" s="16">
        <v>3204.1590000000001</v>
      </c>
      <c r="K657" s="14">
        <v>36.659999999999997</v>
      </c>
      <c r="L657" s="126">
        <v>0</v>
      </c>
      <c r="M657" s="126">
        <v>0</v>
      </c>
      <c r="N657" s="6" t="s">
        <v>412</v>
      </c>
      <c r="O657" s="6" t="s">
        <v>1424</v>
      </c>
      <c r="P657" s="19">
        <v>5233691</v>
      </c>
      <c r="Q657" s="6"/>
      <c r="R657" s="19">
        <v>2407498</v>
      </c>
      <c r="S657" s="6"/>
      <c r="T657" s="14"/>
      <c r="U657" s="21"/>
      <c r="V657" s="6"/>
      <c r="W657" s="6"/>
      <c r="X657" s="6"/>
      <c r="Y657" s="211">
        <v>45383</v>
      </c>
      <c r="Z657" s="210"/>
      <c r="AA657" s="6"/>
      <c r="AB657" s="21"/>
      <c r="AC657" s="6"/>
      <c r="AD657" s="14" t="s">
        <v>1515</v>
      </c>
      <c r="AE657" s="6"/>
      <c r="AF657" s="6"/>
      <c r="AG657" s="6"/>
      <c r="AH657" s="6" t="s">
        <v>434</v>
      </c>
      <c r="AI657" s="143">
        <f t="shared" si="69"/>
        <v>10467.382</v>
      </c>
      <c r="AJ657" s="143">
        <f t="shared" si="70"/>
        <v>4814.9960000000001</v>
      </c>
      <c r="AK657" s="143">
        <f t="shared" si="71"/>
        <v>0</v>
      </c>
      <c r="AL657" s="20">
        <f t="shared" si="72"/>
        <v>45243</v>
      </c>
      <c r="AM657" t="e">
        <f t="shared" si="73"/>
        <v>#N/A</v>
      </c>
      <c r="AN657" t="str">
        <f t="shared" si="74"/>
        <v>KAPE-FS-26063-13-10-2023-3204.159</v>
      </c>
    </row>
    <row r="658" spans="1:40" ht="20.100000000000001" hidden="1" customHeight="1" x14ac:dyDescent="0.25">
      <c r="A658" s="14">
        <v>654</v>
      </c>
      <c r="B658" s="162">
        <v>45216</v>
      </c>
      <c r="C658" s="6" t="s">
        <v>2192</v>
      </c>
      <c r="D658" s="15">
        <v>45216</v>
      </c>
      <c r="E658" s="14" t="s">
        <v>1132</v>
      </c>
      <c r="F658" s="14" t="s">
        <v>1133</v>
      </c>
      <c r="G658" s="6">
        <f>80+84</f>
        <v>164</v>
      </c>
      <c r="H658" s="6" t="s">
        <v>1816</v>
      </c>
      <c r="I658" s="6"/>
      <c r="J658" s="16">
        <v>5402.33</v>
      </c>
      <c r="K658" s="164" t="s">
        <v>2193</v>
      </c>
      <c r="L658" s="126">
        <v>0</v>
      </c>
      <c r="M658" s="126">
        <v>0</v>
      </c>
      <c r="N658" s="6" t="s">
        <v>1264</v>
      </c>
      <c r="O658" s="146" t="s">
        <v>2194</v>
      </c>
      <c r="P658" s="19">
        <v>416136</v>
      </c>
      <c r="Q658" s="6"/>
      <c r="R658" s="19">
        <v>170617</v>
      </c>
      <c r="S658" s="6"/>
      <c r="T658" s="14"/>
      <c r="U658" s="21"/>
      <c r="V658" s="6"/>
      <c r="W658" s="6"/>
      <c r="X658" s="6"/>
      <c r="Y658" s="211">
        <v>45383</v>
      </c>
      <c r="Z658" s="210"/>
      <c r="AA658" s="6"/>
      <c r="AB658" s="21"/>
      <c r="AC658" s="6"/>
      <c r="AD658" s="14" t="s">
        <v>1515</v>
      </c>
      <c r="AE658" s="6"/>
      <c r="AF658" s="6"/>
      <c r="AG658" s="6"/>
      <c r="AH658" s="6" t="s">
        <v>1513</v>
      </c>
      <c r="AI658" s="143">
        <f t="shared" si="69"/>
        <v>2537.4146341463415</v>
      </c>
      <c r="AJ658" s="143">
        <f t="shared" si="70"/>
        <v>1040.3475609756097</v>
      </c>
      <c r="AK658" s="143">
        <f t="shared" si="71"/>
        <v>0</v>
      </c>
      <c r="AL658" s="20">
        <f t="shared" si="72"/>
        <v>45246</v>
      </c>
      <c r="AM658" t="e">
        <f t="shared" si="73"/>
        <v>#N/A</v>
      </c>
      <c r="AN658" t="str">
        <f t="shared" si="74"/>
        <v>KPAF-FS-18179-17-10-2023-5402.33</v>
      </c>
    </row>
    <row r="659" spans="1:40" ht="20.100000000000001" hidden="1" customHeight="1" x14ac:dyDescent="0.25">
      <c r="A659" s="14">
        <v>655</v>
      </c>
      <c r="B659" s="162">
        <v>45218</v>
      </c>
      <c r="C659" s="6" t="s">
        <v>2133</v>
      </c>
      <c r="D659" s="15">
        <v>45217</v>
      </c>
      <c r="E659" s="14" t="s">
        <v>1132</v>
      </c>
      <c r="F659" s="14" t="s">
        <v>1133</v>
      </c>
      <c r="G659" s="6">
        <v>416</v>
      </c>
      <c r="H659" s="6" t="s">
        <v>1816</v>
      </c>
      <c r="I659" s="6"/>
      <c r="J659" s="16">
        <v>5210.41</v>
      </c>
      <c r="K659" s="14">
        <v>16.226299999999998</v>
      </c>
      <c r="L659" s="126">
        <v>0</v>
      </c>
      <c r="M659" s="126">
        <v>0</v>
      </c>
      <c r="N659" s="6" t="s">
        <v>532</v>
      </c>
      <c r="O659" s="6" t="s">
        <v>2134</v>
      </c>
      <c r="P659" s="19">
        <v>2015961</v>
      </c>
      <c r="Q659" s="6"/>
      <c r="R659" s="19">
        <v>826544</v>
      </c>
      <c r="S659" s="6"/>
      <c r="T659" s="14"/>
      <c r="U659" s="21"/>
      <c r="V659" s="6"/>
      <c r="W659" s="6"/>
      <c r="X659" s="6"/>
      <c r="Y659" s="211">
        <v>45383</v>
      </c>
      <c r="Z659" s="210"/>
      <c r="AA659" s="6"/>
      <c r="AB659" s="21"/>
      <c r="AC659" s="6"/>
      <c r="AD659" s="14" t="s">
        <v>1515</v>
      </c>
      <c r="AE659" s="6"/>
      <c r="AF659" s="6"/>
      <c r="AG659" s="6"/>
      <c r="AH659" s="6" t="s">
        <v>1516</v>
      </c>
      <c r="AI659" s="143">
        <f t="shared" si="69"/>
        <v>4846.0600961538457</v>
      </c>
      <c r="AJ659" s="143">
        <f t="shared" si="70"/>
        <v>1986.8846153846155</v>
      </c>
      <c r="AK659" s="143">
        <f t="shared" si="71"/>
        <v>0</v>
      </c>
      <c r="AL659" s="20">
        <f t="shared" si="72"/>
        <v>45248</v>
      </c>
      <c r="AM659" t="e">
        <f t="shared" si="73"/>
        <v>#N/A</v>
      </c>
      <c r="AN659" t="str">
        <f t="shared" si="74"/>
        <v>KAPW-FS-55507-18-10-2023-5210.41</v>
      </c>
    </row>
    <row r="660" spans="1:40" ht="20.100000000000001" hidden="1" customHeight="1" x14ac:dyDescent="0.25">
      <c r="A660" s="14">
        <v>656</v>
      </c>
      <c r="B660" s="162">
        <v>45219</v>
      </c>
      <c r="C660" s="6" t="s">
        <v>2150</v>
      </c>
      <c r="D660" s="15">
        <v>45217</v>
      </c>
      <c r="E660" s="14" t="s">
        <v>1132</v>
      </c>
      <c r="F660" s="14" t="s">
        <v>1133</v>
      </c>
      <c r="G660" s="6">
        <v>24480</v>
      </c>
      <c r="H660" s="6" t="s">
        <v>1816</v>
      </c>
      <c r="I660" s="6"/>
      <c r="J660" s="16">
        <v>5402.33</v>
      </c>
      <c r="K660" s="14">
        <v>1.43</v>
      </c>
      <c r="L660" s="126">
        <v>0</v>
      </c>
      <c r="M660" s="126">
        <v>0</v>
      </c>
      <c r="N660" s="6" t="s">
        <v>1324</v>
      </c>
      <c r="O660" s="6" t="s">
        <v>2067</v>
      </c>
      <c r="P660" s="19">
        <v>9893463</v>
      </c>
      <c r="Q660" s="6"/>
      <c r="R660" s="19">
        <v>4056320</v>
      </c>
      <c r="S660" s="6"/>
      <c r="T660" s="14"/>
      <c r="U660" s="21"/>
      <c r="V660" s="6"/>
      <c r="W660" s="6"/>
      <c r="X660" s="6"/>
      <c r="Y660" s="211">
        <v>45383</v>
      </c>
      <c r="Z660" s="210"/>
      <c r="AA660" s="6"/>
      <c r="AB660" s="21"/>
      <c r="AC660" s="6"/>
      <c r="AD660" s="14" t="s">
        <v>1515</v>
      </c>
      <c r="AE660" s="6"/>
      <c r="AF660" s="6"/>
      <c r="AG660" s="6"/>
      <c r="AH660" s="6" t="s">
        <v>1513</v>
      </c>
      <c r="AI660" s="143">
        <f t="shared" si="69"/>
        <v>404.14473039215687</v>
      </c>
      <c r="AJ660" s="143">
        <f t="shared" si="70"/>
        <v>165.69934640522877</v>
      </c>
      <c r="AK660" s="143">
        <f t="shared" si="71"/>
        <v>0</v>
      </c>
      <c r="AL660" s="20">
        <f t="shared" si="72"/>
        <v>45249</v>
      </c>
      <c r="AM660" t="e">
        <f t="shared" si="73"/>
        <v>#N/A</v>
      </c>
      <c r="AN660" t="str">
        <f t="shared" si="74"/>
        <v>KAPS-FS-41324-18-10-2023-5402.33</v>
      </c>
    </row>
    <row r="661" spans="1:40" ht="20.100000000000001" hidden="1" customHeight="1" x14ac:dyDescent="0.25">
      <c r="A661" s="14">
        <v>657</v>
      </c>
      <c r="B661" s="162">
        <v>45219</v>
      </c>
      <c r="C661" s="6" t="s">
        <v>2153</v>
      </c>
      <c r="D661" s="15">
        <v>45219</v>
      </c>
      <c r="E661" s="14" t="s">
        <v>1132</v>
      </c>
      <c r="F661" s="14" t="s">
        <v>1133</v>
      </c>
      <c r="G661" s="6">
        <v>19915</v>
      </c>
      <c r="H661" s="6" t="s">
        <v>1816</v>
      </c>
      <c r="I661" s="6"/>
      <c r="J661" s="16">
        <v>5201.009</v>
      </c>
      <c r="K661" s="14">
        <v>2.23</v>
      </c>
      <c r="L661" s="126">
        <v>0</v>
      </c>
      <c r="M661" s="126">
        <v>0</v>
      </c>
      <c r="N661" s="6" t="s">
        <v>547</v>
      </c>
      <c r="O661" s="6" t="s">
        <v>547</v>
      </c>
      <c r="P661" s="19">
        <v>12699453</v>
      </c>
      <c r="Q661" s="6"/>
      <c r="R661" s="19">
        <v>3809836</v>
      </c>
      <c r="S661" s="6"/>
      <c r="T661" s="14"/>
      <c r="U661" s="21"/>
      <c r="V661" s="6"/>
      <c r="W661" s="6"/>
      <c r="X661" s="6"/>
      <c r="Y661" s="211">
        <v>45383</v>
      </c>
      <c r="Z661" s="210"/>
      <c r="AA661" s="6"/>
      <c r="AB661" s="21"/>
      <c r="AC661" s="6"/>
      <c r="AD661" s="14" t="s">
        <v>1515</v>
      </c>
      <c r="AE661" s="6"/>
      <c r="AF661" s="6"/>
      <c r="AG661" s="6"/>
      <c r="AH661" s="6" t="s">
        <v>547</v>
      </c>
      <c r="AI661" s="143">
        <f t="shared" si="69"/>
        <v>637.68280190810947</v>
      </c>
      <c r="AJ661" s="143">
        <f t="shared" si="70"/>
        <v>191.30484559377354</v>
      </c>
      <c r="AK661" s="143">
        <f t="shared" si="71"/>
        <v>0</v>
      </c>
      <c r="AL661" s="20">
        <f t="shared" si="72"/>
        <v>45249</v>
      </c>
      <c r="AM661" t="e">
        <f t="shared" si="73"/>
        <v>#N/A</v>
      </c>
      <c r="AN661" t="str">
        <f t="shared" si="74"/>
        <v>KAPW-FS-57519-20-10-2023-5201.009</v>
      </c>
    </row>
    <row r="662" spans="1:40" ht="20.100000000000001" customHeight="1" x14ac:dyDescent="0.25">
      <c r="A662" s="14">
        <v>658</v>
      </c>
      <c r="B662" s="162">
        <v>45223</v>
      </c>
      <c r="C662" s="6" t="s">
        <v>2149</v>
      </c>
      <c r="D662" s="15">
        <v>45217</v>
      </c>
      <c r="E662" s="14" t="s">
        <v>1132</v>
      </c>
      <c r="F662" s="14" t="str">
        <f>INDEX(New!$CV$9:$CV$791,MATCH(C662,New!$F$9:$F$791,0))</f>
        <v>-</v>
      </c>
      <c r="G662" s="6">
        <v>288</v>
      </c>
      <c r="H662" s="6" t="s">
        <v>1816</v>
      </c>
      <c r="I662" s="6"/>
      <c r="J662" s="16">
        <v>5402.39</v>
      </c>
      <c r="K662" s="14">
        <v>8.8800000000000008</v>
      </c>
      <c r="L662" s="125">
        <f>_xlfn.IFNA(INDEX(New!$E$9:$E$791,MATCH(C662,New!$F$9:$F$791,0)),G662)</f>
        <v>288</v>
      </c>
      <c r="M662" s="125">
        <f>G662</f>
        <v>288</v>
      </c>
      <c r="N662" s="6" t="s">
        <v>1264</v>
      </c>
      <c r="O662" s="6" t="s">
        <v>2155</v>
      </c>
      <c r="P662" s="19">
        <v>722601</v>
      </c>
      <c r="Q662" s="6"/>
      <c r="R662" s="19">
        <v>296266</v>
      </c>
      <c r="S662" s="6"/>
      <c r="T662" s="14"/>
      <c r="U662" s="21"/>
      <c r="V662" s="6"/>
      <c r="W662" s="6"/>
      <c r="X662" s="6"/>
      <c r="Y662" s="23"/>
      <c r="Z662" s="6"/>
      <c r="AA662" s="6"/>
      <c r="AB662" s="21"/>
      <c r="AC662" s="6"/>
      <c r="AD662" s="14" t="s">
        <v>1515</v>
      </c>
      <c r="AE662" s="6"/>
      <c r="AF662" s="6"/>
      <c r="AG662" s="6"/>
      <c r="AH662" s="6" t="s">
        <v>1513</v>
      </c>
      <c r="AI662" s="6">
        <f t="shared" si="69"/>
        <v>2509.03125</v>
      </c>
      <c r="AJ662" s="143">
        <f t="shared" si="70"/>
        <v>1028.7013888888889</v>
      </c>
      <c r="AK662" s="143">
        <f t="shared" si="71"/>
        <v>296266</v>
      </c>
      <c r="AL662" s="20">
        <f t="shared" si="72"/>
        <v>45253</v>
      </c>
      <c r="AM662" t="e">
        <f t="shared" si="73"/>
        <v>#N/A</v>
      </c>
      <c r="AN662" t="str">
        <f t="shared" si="74"/>
        <v>KAPE-FS-27472-18-10-2023-5402.39</v>
      </c>
    </row>
    <row r="663" spans="1:40" ht="20.100000000000001" hidden="1" customHeight="1" x14ac:dyDescent="0.25">
      <c r="A663" s="14">
        <v>659</v>
      </c>
      <c r="B663" s="162">
        <v>45224</v>
      </c>
      <c r="C663" s="6" t="s">
        <v>2154</v>
      </c>
      <c r="D663" s="15">
        <v>45219</v>
      </c>
      <c r="E663" s="14" t="s">
        <v>1132</v>
      </c>
      <c r="F663" s="14" t="s">
        <v>1133</v>
      </c>
      <c r="G663" s="6">
        <v>300267.28000000003</v>
      </c>
      <c r="H663" s="6" t="s">
        <v>1816</v>
      </c>
      <c r="I663" s="6"/>
      <c r="J663" s="16">
        <v>5503.201</v>
      </c>
      <c r="K663" s="14">
        <v>0.97</v>
      </c>
      <c r="L663" s="126">
        <v>0</v>
      </c>
      <c r="M663" s="126">
        <v>0</v>
      </c>
      <c r="N663" s="6" t="s">
        <v>1221</v>
      </c>
      <c r="O663" s="6" t="s">
        <v>1221</v>
      </c>
      <c r="P663" s="19">
        <v>83414636</v>
      </c>
      <c r="Q663" s="6"/>
      <c r="R663" s="19">
        <v>34200000</v>
      </c>
      <c r="S663" s="6"/>
      <c r="T663" s="14"/>
      <c r="U663" s="21"/>
      <c r="V663" s="6"/>
      <c r="W663" s="6"/>
      <c r="X663" s="6"/>
      <c r="Y663" s="211">
        <v>45383</v>
      </c>
      <c r="Z663" s="210"/>
      <c r="AA663" s="6"/>
      <c r="AB663" s="21"/>
      <c r="AC663" s="6"/>
      <c r="AD663" s="14" t="s">
        <v>1515</v>
      </c>
      <c r="AE663" s="6"/>
      <c r="AF663" s="6"/>
      <c r="AG663" s="6"/>
      <c r="AH663" s="6" t="s">
        <v>1221</v>
      </c>
      <c r="AI663" s="143">
        <f t="shared" si="69"/>
        <v>277.80128424249222</v>
      </c>
      <c r="AJ663" s="143">
        <f t="shared" si="70"/>
        <v>113.89852400834349</v>
      </c>
      <c r="AK663" s="143">
        <f t="shared" si="71"/>
        <v>0</v>
      </c>
      <c r="AL663" s="20">
        <f t="shared" si="72"/>
        <v>45254</v>
      </c>
      <c r="AM663" t="e">
        <f t="shared" si="73"/>
        <v>#N/A</v>
      </c>
      <c r="AN663" t="str">
        <f t="shared" si="74"/>
        <v>KAPE-FS-28369-20-10-2023-5503.201</v>
      </c>
    </row>
    <row r="664" spans="1:40" ht="20.100000000000001" hidden="1" customHeight="1" x14ac:dyDescent="0.25">
      <c r="A664" s="14">
        <v>660</v>
      </c>
      <c r="B664" s="162">
        <v>45225</v>
      </c>
      <c r="C664" s="6" t="s">
        <v>2151</v>
      </c>
      <c r="D664" s="15">
        <v>45225</v>
      </c>
      <c r="E664" s="14" t="s">
        <v>1132</v>
      </c>
      <c r="F664" s="14" t="s">
        <v>1133</v>
      </c>
      <c r="G664" s="6">
        <v>15000</v>
      </c>
      <c r="H664" s="6" t="s">
        <v>1816</v>
      </c>
      <c r="I664" s="6"/>
      <c r="J664" s="16">
        <v>3809.9189999999999</v>
      </c>
      <c r="K664" s="14">
        <v>2.62</v>
      </c>
      <c r="L664" s="126">
        <v>0</v>
      </c>
      <c r="M664" s="126">
        <v>0</v>
      </c>
      <c r="N664" s="6" t="s">
        <v>557</v>
      </c>
      <c r="O664" s="6" t="s">
        <v>2156</v>
      </c>
      <c r="P664" s="19">
        <v>11917133</v>
      </c>
      <c r="Q664" s="6"/>
      <c r="R664" s="19">
        <v>5481881</v>
      </c>
      <c r="S664" s="6"/>
      <c r="T664" s="14"/>
      <c r="U664" s="21"/>
      <c r="V664" s="6"/>
      <c r="W664" s="6"/>
      <c r="X664" s="6"/>
      <c r="Y664" s="211">
        <v>45383</v>
      </c>
      <c r="Z664" s="210"/>
      <c r="AA664" s="6"/>
      <c r="AB664" s="21"/>
      <c r="AC664" s="6"/>
      <c r="AD664" s="14" t="s">
        <v>1515</v>
      </c>
      <c r="AE664" s="6"/>
      <c r="AF664" s="6"/>
      <c r="AG664" s="6"/>
      <c r="AH664" s="6" t="s">
        <v>1517</v>
      </c>
      <c r="AI664" s="143">
        <f t="shared" si="69"/>
        <v>794.47553333333337</v>
      </c>
      <c r="AJ664" s="143">
        <f t="shared" si="70"/>
        <v>365.45873333333333</v>
      </c>
      <c r="AK664" s="143">
        <f t="shared" si="71"/>
        <v>0</v>
      </c>
      <c r="AL664" s="20">
        <f t="shared" si="72"/>
        <v>45255</v>
      </c>
      <c r="AM664" t="e">
        <f t="shared" si="73"/>
        <v>#N/A</v>
      </c>
      <c r="AN664" t="str">
        <f t="shared" si="74"/>
        <v>KAPS-FS-44579-26-10-2023-3809.919</v>
      </c>
    </row>
    <row r="665" spans="1:40" ht="20.100000000000001" hidden="1" customHeight="1" x14ac:dyDescent="0.25">
      <c r="A665" s="14">
        <v>661</v>
      </c>
      <c r="B665" s="162">
        <v>45226</v>
      </c>
      <c r="C665" s="6" t="s">
        <v>2152</v>
      </c>
      <c r="D665" s="15">
        <v>45226</v>
      </c>
      <c r="E665" s="14" t="s">
        <v>1132</v>
      </c>
      <c r="F665" s="14" t="s">
        <v>1133</v>
      </c>
      <c r="G665" s="6">
        <v>24480</v>
      </c>
      <c r="H665" s="6" t="s">
        <v>1816</v>
      </c>
      <c r="I665" s="6"/>
      <c r="J665" s="16">
        <v>5402.33</v>
      </c>
      <c r="K665" s="14">
        <v>1.43</v>
      </c>
      <c r="L665" s="126">
        <v>0</v>
      </c>
      <c r="M665" s="126">
        <v>0</v>
      </c>
      <c r="N665" s="6" t="s">
        <v>1324</v>
      </c>
      <c r="O665" s="6" t="s">
        <v>2067</v>
      </c>
      <c r="P665" s="19">
        <v>10009521</v>
      </c>
      <c r="Q665" s="6"/>
      <c r="R665" s="19">
        <v>4103904</v>
      </c>
      <c r="S665" s="6"/>
      <c r="T665" s="14"/>
      <c r="U665" s="21"/>
      <c r="V665" s="6"/>
      <c r="W665" s="6"/>
      <c r="X665" s="6"/>
      <c r="Y665" s="211">
        <v>45383</v>
      </c>
      <c r="Z665" s="210"/>
      <c r="AA665" s="6"/>
      <c r="AB665" s="21"/>
      <c r="AC665" s="6"/>
      <c r="AD665" s="14" t="s">
        <v>1515</v>
      </c>
      <c r="AE665" s="6"/>
      <c r="AF665" s="6"/>
      <c r="AG665" s="6"/>
      <c r="AH665" s="6" t="s">
        <v>1513</v>
      </c>
      <c r="AI665" s="143">
        <f t="shared" si="69"/>
        <v>408.8856617647059</v>
      </c>
      <c r="AJ665" s="143">
        <f t="shared" si="70"/>
        <v>167.64313725490197</v>
      </c>
      <c r="AK665" s="143">
        <f t="shared" si="71"/>
        <v>0</v>
      </c>
      <c r="AL665" s="20">
        <f t="shared" si="72"/>
        <v>45256</v>
      </c>
      <c r="AM665" t="e">
        <f t="shared" si="73"/>
        <v>#N/A</v>
      </c>
      <c r="AN665" t="str">
        <f t="shared" si="74"/>
        <v>KAPE-FS-30144-27-10-2023-5402.33</v>
      </c>
    </row>
    <row r="666" spans="1:40" ht="20.100000000000001" hidden="1" customHeight="1" x14ac:dyDescent="0.25">
      <c r="A666" s="14">
        <v>662</v>
      </c>
      <c r="B666" s="202">
        <v>45231</v>
      </c>
      <c r="C666" s="6" t="s">
        <v>2197</v>
      </c>
      <c r="D666" s="15">
        <v>45227</v>
      </c>
      <c r="E666" s="14" t="s">
        <v>1132</v>
      </c>
      <c r="F666" s="14" t="s">
        <v>1133</v>
      </c>
      <c r="G666" s="6">
        <v>200045</v>
      </c>
      <c r="H666" s="6" t="s">
        <v>1816</v>
      </c>
      <c r="I666" s="6"/>
      <c r="J666" s="16">
        <v>5201.009</v>
      </c>
      <c r="K666" s="14">
        <v>2.1351</v>
      </c>
      <c r="L666" s="126">
        <v>0</v>
      </c>
      <c r="M666" s="126">
        <v>0</v>
      </c>
      <c r="N666" s="6" t="s">
        <v>547</v>
      </c>
      <c r="O666" s="6" t="s">
        <v>547</v>
      </c>
      <c r="P666" s="182">
        <v>122192377</v>
      </c>
      <c r="Q666" s="6"/>
      <c r="R666" s="182">
        <v>36657713</v>
      </c>
      <c r="S666" s="6"/>
      <c r="T666" s="14"/>
      <c r="U666" s="21"/>
      <c r="V666" s="6"/>
      <c r="W666" s="6"/>
      <c r="X666" s="6"/>
      <c r="Y666" s="211">
        <v>45383</v>
      </c>
      <c r="Z666" s="210"/>
      <c r="AA666" s="6"/>
      <c r="AB666" s="21"/>
      <c r="AC666" s="6"/>
      <c r="AD666" s="14" t="s">
        <v>1515</v>
      </c>
      <c r="AE666" s="6"/>
      <c r="AF666" s="6"/>
      <c r="AG666" s="6"/>
      <c r="AH666" s="6" t="s">
        <v>547</v>
      </c>
      <c r="AI666" s="143">
        <f t="shared" si="69"/>
        <v>610.8244494988628</v>
      </c>
      <c r="AJ666" s="143">
        <f t="shared" si="70"/>
        <v>183.24733434977131</v>
      </c>
      <c r="AK666" s="143">
        <f t="shared" si="71"/>
        <v>0</v>
      </c>
      <c r="AL666" s="20">
        <f t="shared" si="72"/>
        <v>45261</v>
      </c>
      <c r="AM666" t="e">
        <f t="shared" si="73"/>
        <v>#N/A</v>
      </c>
      <c r="AN666" t="str">
        <f t="shared" si="74"/>
        <v>KPPI-FS-23796-28-10-2023-5201.009</v>
      </c>
    </row>
    <row r="667" spans="1:40" ht="20.100000000000001" hidden="1" customHeight="1" x14ac:dyDescent="0.25">
      <c r="A667" s="14">
        <v>663</v>
      </c>
      <c r="B667" s="202">
        <v>45233</v>
      </c>
      <c r="C667" s="6" t="s">
        <v>2198</v>
      </c>
      <c r="D667" s="15">
        <v>45231</v>
      </c>
      <c r="E667" s="14" t="s">
        <v>1132</v>
      </c>
      <c r="F667" s="14" t="s">
        <v>1133</v>
      </c>
      <c r="G667" s="6">
        <v>18720</v>
      </c>
      <c r="H667" s="6" t="s">
        <v>1816</v>
      </c>
      <c r="I667" s="6"/>
      <c r="J667" s="16">
        <v>3906.9029999999998</v>
      </c>
      <c r="K667" s="14">
        <v>2.0499999999999998</v>
      </c>
      <c r="L667" s="126">
        <v>0</v>
      </c>
      <c r="M667" s="126">
        <v>0</v>
      </c>
      <c r="N667" s="6" t="s">
        <v>557</v>
      </c>
      <c r="O667" s="6" t="s">
        <v>2202</v>
      </c>
      <c r="P667" s="182">
        <v>11018024</v>
      </c>
      <c r="Q667" s="6"/>
      <c r="R667" s="182">
        <v>3635948</v>
      </c>
      <c r="S667" s="6"/>
      <c r="T667" s="14"/>
      <c r="U667" s="21"/>
      <c r="V667" s="6"/>
      <c r="W667" s="6"/>
      <c r="X667" s="6"/>
      <c r="Y667" s="211">
        <v>45383</v>
      </c>
      <c r="Z667" s="210"/>
      <c r="AA667" s="6"/>
      <c r="AB667" s="21"/>
      <c r="AC667" s="6"/>
      <c r="AD667" s="14" t="s">
        <v>1515</v>
      </c>
      <c r="AE667" s="6"/>
      <c r="AF667" s="6"/>
      <c r="AG667" s="6"/>
      <c r="AH667" s="6" t="s">
        <v>1517</v>
      </c>
      <c r="AI667" s="143">
        <f t="shared" si="69"/>
        <v>588.56965811965813</v>
      </c>
      <c r="AJ667" s="143">
        <f t="shared" si="70"/>
        <v>194.22799145299146</v>
      </c>
      <c r="AK667" s="143">
        <f t="shared" si="71"/>
        <v>0</v>
      </c>
      <c r="AL667" s="20">
        <f t="shared" si="72"/>
        <v>45263</v>
      </c>
      <c r="AM667" t="e">
        <f t="shared" si="73"/>
        <v>#N/A</v>
      </c>
      <c r="AN667" t="str">
        <f t="shared" si="74"/>
        <v>KAPS-FS-47366-01-11-2023-3906.903</v>
      </c>
    </row>
    <row r="668" spans="1:40" ht="20.100000000000001" customHeight="1" x14ac:dyDescent="0.25">
      <c r="A668" s="14">
        <v>664</v>
      </c>
      <c r="B668" s="202">
        <v>45234</v>
      </c>
      <c r="C668" s="6" t="s">
        <v>2200</v>
      </c>
      <c r="D668" s="15">
        <v>45233</v>
      </c>
      <c r="E668" s="14" t="s">
        <v>1132</v>
      </c>
      <c r="F668" s="14" t="str">
        <f>INDEX(New!$CV$9:$CV$791,MATCH(C668,New!$F$9:$F$791,0))</f>
        <v>-</v>
      </c>
      <c r="G668" s="6">
        <v>1300</v>
      </c>
      <c r="H668" s="6" t="s">
        <v>1816</v>
      </c>
      <c r="I668" s="6"/>
      <c r="J668" s="16">
        <v>5407.69</v>
      </c>
      <c r="K668" s="14">
        <v>24.731000000000002</v>
      </c>
      <c r="L668" s="125">
        <f>_xlfn.IFNA(INDEX(New!$E$9:$E$791,MATCH(C668,New!$F$9:$F$791,0)),G668)</f>
        <v>1300</v>
      </c>
      <c r="M668" s="125">
        <f>G668</f>
        <v>1300</v>
      </c>
      <c r="N668" s="6" t="s">
        <v>532</v>
      </c>
      <c r="O668" s="6" t="s">
        <v>2203</v>
      </c>
      <c r="P668" s="182">
        <v>5386920</v>
      </c>
      <c r="Q668" s="6"/>
      <c r="R668" s="182">
        <v>2693460</v>
      </c>
      <c r="S668" s="6"/>
      <c r="T668" s="14"/>
      <c r="U668" s="21"/>
      <c r="V668" s="6"/>
      <c r="W668" s="6"/>
      <c r="X668" s="6"/>
      <c r="Y668" s="23"/>
      <c r="Z668" s="6"/>
      <c r="AA668" s="6"/>
      <c r="AB668" s="21"/>
      <c r="AC668" s="6"/>
      <c r="AD668" s="14" t="s">
        <v>1515</v>
      </c>
      <c r="AE668" s="6"/>
      <c r="AF668" s="6"/>
      <c r="AG668" s="6"/>
      <c r="AH668" s="6" t="s">
        <v>1516</v>
      </c>
      <c r="AI668" s="143">
        <f t="shared" si="69"/>
        <v>4143.7846153846158</v>
      </c>
      <c r="AJ668" s="143">
        <f t="shared" si="70"/>
        <v>2071.8923076923079</v>
      </c>
      <c r="AK668" s="143">
        <f t="shared" si="71"/>
        <v>2693460.0000000005</v>
      </c>
      <c r="AL668" s="20">
        <f t="shared" si="72"/>
        <v>45264</v>
      </c>
      <c r="AM668" t="e">
        <f t="shared" si="73"/>
        <v>#N/A</v>
      </c>
      <c r="AN668" t="str">
        <f t="shared" si="74"/>
        <v>KAPE-FS-31916-03-11-2023-5407.69</v>
      </c>
    </row>
    <row r="669" spans="1:40" ht="20.100000000000001" customHeight="1" x14ac:dyDescent="0.25">
      <c r="A669" s="14">
        <v>665</v>
      </c>
      <c r="B669" s="202">
        <v>45234</v>
      </c>
      <c r="C669" s="6" t="s">
        <v>2201</v>
      </c>
      <c r="D669" s="15">
        <v>45233</v>
      </c>
      <c r="E669" s="14" t="s">
        <v>1132</v>
      </c>
      <c r="F669" s="14" t="str">
        <f>INDEX(New!$CV$9:$CV$791,MATCH(C669,New!$F$9:$F$791,0))</f>
        <v>-</v>
      </c>
      <c r="G669" s="6">
        <v>4132</v>
      </c>
      <c r="H669" s="6" t="s">
        <v>1816</v>
      </c>
      <c r="I669" s="6"/>
      <c r="J669" s="16">
        <v>5407.69</v>
      </c>
      <c r="K669" s="14">
        <v>7.5561999999999996</v>
      </c>
      <c r="L669" s="125">
        <f>_xlfn.IFNA(INDEX(New!$E$9:$E$791,MATCH(C669,New!$F$9:$F$791,0)),G669)</f>
        <v>4132</v>
      </c>
      <c r="M669" s="125">
        <f>G669</f>
        <v>4132</v>
      </c>
      <c r="N669" s="6" t="s">
        <v>532</v>
      </c>
      <c r="O669" s="6" t="s">
        <v>2204</v>
      </c>
      <c r="P669" s="182">
        <v>9283055</v>
      </c>
      <c r="Q669" s="6"/>
      <c r="R669" s="182">
        <v>4270206</v>
      </c>
      <c r="S669" s="6"/>
      <c r="T669" s="14"/>
      <c r="U669" s="21"/>
      <c r="V669" s="6"/>
      <c r="W669" s="6"/>
      <c r="X669" s="6"/>
      <c r="Y669" s="23"/>
      <c r="Z669" s="6"/>
      <c r="AA669" s="6"/>
      <c r="AB669" s="21"/>
      <c r="AC669" s="6"/>
      <c r="AD669" s="14" t="s">
        <v>1515</v>
      </c>
      <c r="AE669" s="6"/>
      <c r="AF669" s="6"/>
      <c r="AG669" s="6"/>
      <c r="AH669" s="6" t="s">
        <v>1516</v>
      </c>
      <c r="AI669" s="143">
        <f t="shared" si="69"/>
        <v>2246.6251210067762</v>
      </c>
      <c r="AJ669" s="143">
        <f t="shared" si="70"/>
        <v>1033.447725072604</v>
      </c>
      <c r="AK669" s="143">
        <f t="shared" si="71"/>
        <v>4270206</v>
      </c>
      <c r="AL669" s="20">
        <f t="shared" si="72"/>
        <v>45264</v>
      </c>
      <c r="AM669" t="e">
        <f t="shared" si="73"/>
        <v>#N/A</v>
      </c>
      <c r="AN669" t="str">
        <f t="shared" si="74"/>
        <v>KAPW-FS-65055-03-11-2023-5407.69</v>
      </c>
    </row>
    <row r="670" spans="1:40" ht="20.100000000000001" hidden="1" customHeight="1" x14ac:dyDescent="0.25">
      <c r="A670" s="14">
        <v>666</v>
      </c>
      <c r="B670" s="202">
        <v>45236</v>
      </c>
      <c r="C670" s="6" t="s">
        <v>2199</v>
      </c>
      <c r="D670" s="15">
        <v>45231</v>
      </c>
      <c r="E670" s="14" t="s">
        <v>563</v>
      </c>
      <c r="F670" s="14" t="s">
        <v>1133</v>
      </c>
      <c r="G670" s="6">
        <v>25017</v>
      </c>
      <c r="H670" s="6" t="s">
        <v>1816</v>
      </c>
      <c r="I670" s="6"/>
      <c r="J670" s="16">
        <v>4810.29</v>
      </c>
      <c r="K670" s="14">
        <v>0.75</v>
      </c>
      <c r="L670" s="126">
        <v>0</v>
      </c>
      <c r="M670" s="126">
        <v>0</v>
      </c>
      <c r="N670" s="6" t="s">
        <v>563</v>
      </c>
      <c r="O670" s="6" t="s">
        <v>1277</v>
      </c>
      <c r="P670" s="182">
        <v>9015082</v>
      </c>
      <c r="Q670" s="6"/>
      <c r="R670" s="182">
        <v>4146938</v>
      </c>
      <c r="S670" s="6"/>
      <c r="T670" s="14"/>
      <c r="U670" s="21"/>
      <c r="V670" s="6"/>
      <c r="W670" s="6"/>
      <c r="X670" s="6"/>
      <c r="Y670" s="211">
        <v>45383</v>
      </c>
      <c r="Z670" s="210"/>
      <c r="AA670" s="6"/>
      <c r="AB670" s="21"/>
      <c r="AC670" s="6"/>
      <c r="AD670" s="14" t="s">
        <v>1515</v>
      </c>
      <c r="AE670" s="6"/>
      <c r="AF670" s="6"/>
      <c r="AG670" s="6"/>
      <c r="AH670" s="6" t="s">
        <v>563</v>
      </c>
      <c r="AI670" s="143">
        <f t="shared" si="69"/>
        <v>360.35823639924848</v>
      </c>
      <c r="AJ670" s="143">
        <f t="shared" si="70"/>
        <v>165.76479993604349</v>
      </c>
      <c r="AK670" s="143">
        <f t="shared" si="71"/>
        <v>0</v>
      </c>
      <c r="AL670" s="20">
        <f t="shared" si="72"/>
        <v>45241</v>
      </c>
      <c r="AM670" t="e">
        <f t="shared" si="73"/>
        <v>#N/A</v>
      </c>
      <c r="AN670" t="str">
        <f t="shared" si="74"/>
        <v>KAPS-FS-47364-01-11-2023-4810.29</v>
      </c>
    </row>
    <row r="671" spans="1:40" ht="20.100000000000001" hidden="1" customHeight="1" x14ac:dyDescent="0.25">
      <c r="A671" s="14">
        <v>667</v>
      </c>
      <c r="B671" s="202">
        <v>45240</v>
      </c>
      <c r="C671" s="6" t="s">
        <v>2206</v>
      </c>
      <c r="D671" s="15">
        <v>45234</v>
      </c>
      <c r="E671" s="14" t="s">
        <v>1132</v>
      </c>
      <c r="F671" s="14" t="s">
        <v>1133</v>
      </c>
      <c r="G671" s="6">
        <v>2000</v>
      </c>
      <c r="H671" s="6" t="s">
        <v>1816</v>
      </c>
      <c r="I671" s="6"/>
      <c r="J671" s="16">
        <v>3204.1590000000001</v>
      </c>
      <c r="K671" s="14">
        <v>35</v>
      </c>
      <c r="L671" s="126">
        <v>0</v>
      </c>
      <c r="M671" s="126">
        <v>0</v>
      </c>
      <c r="N671" s="6" t="s">
        <v>412</v>
      </c>
      <c r="O671" s="6" t="s">
        <v>1916</v>
      </c>
      <c r="P671" s="182">
        <v>20268877</v>
      </c>
      <c r="Q671" s="6"/>
      <c r="R671" s="182">
        <v>9323683</v>
      </c>
      <c r="S671" s="6"/>
      <c r="T671" s="14"/>
      <c r="U671" s="21"/>
      <c r="V671" s="6"/>
      <c r="W671" s="6"/>
      <c r="X671" s="6"/>
      <c r="Y671" s="211">
        <v>45383</v>
      </c>
      <c r="Z671" s="210"/>
      <c r="AA671" s="6"/>
      <c r="AB671" s="21"/>
      <c r="AC671" s="6"/>
      <c r="AD671" s="14" t="s">
        <v>1515</v>
      </c>
      <c r="AE671" s="6"/>
      <c r="AF671" s="6"/>
      <c r="AG671" s="6"/>
      <c r="AH671" s="6" t="s">
        <v>434</v>
      </c>
      <c r="AI671" s="143">
        <f t="shared" si="69"/>
        <v>10134.4385</v>
      </c>
      <c r="AJ671" s="143">
        <f t="shared" si="70"/>
        <v>4661.8415000000005</v>
      </c>
      <c r="AK671" s="143">
        <f t="shared" si="71"/>
        <v>0</v>
      </c>
      <c r="AL671" s="20">
        <f t="shared" si="72"/>
        <v>45270</v>
      </c>
      <c r="AM671" t="e">
        <f t="shared" si="73"/>
        <v>#N/A</v>
      </c>
      <c r="AN671" t="str">
        <f t="shared" si="74"/>
        <v>KAPE-FS-32181-04-11-2023-3204.159</v>
      </c>
    </row>
    <row r="672" spans="1:40" ht="20.100000000000001" hidden="1" customHeight="1" x14ac:dyDescent="0.25">
      <c r="A672" s="14">
        <v>668</v>
      </c>
      <c r="B672" s="202">
        <v>45239</v>
      </c>
      <c r="C672" s="6" t="s">
        <v>2207</v>
      </c>
      <c r="D672" s="15">
        <v>45236</v>
      </c>
      <c r="E672" s="14" t="s">
        <v>1132</v>
      </c>
      <c r="F672" s="14" t="s">
        <v>1133</v>
      </c>
      <c r="G672" s="6">
        <v>26000</v>
      </c>
      <c r="H672" s="6" t="s">
        <v>1816</v>
      </c>
      <c r="I672" s="6"/>
      <c r="J672" s="16">
        <v>3402.4189999999999</v>
      </c>
      <c r="K672" s="14">
        <v>11.7</v>
      </c>
      <c r="L672" s="126">
        <v>0</v>
      </c>
      <c r="M672" s="126">
        <v>0</v>
      </c>
      <c r="N672" s="6" t="s">
        <v>557</v>
      </c>
      <c r="O672" s="6" t="s">
        <v>2210</v>
      </c>
      <c r="P672" s="182">
        <v>12086747</v>
      </c>
      <c r="Q672" s="6"/>
      <c r="R672" s="182">
        <v>6043373</v>
      </c>
      <c r="S672" s="6"/>
      <c r="T672" s="14"/>
      <c r="U672" s="21"/>
      <c r="V672" s="6"/>
      <c r="W672" s="6"/>
      <c r="X672" s="6"/>
      <c r="Y672" s="211">
        <v>45383</v>
      </c>
      <c r="Z672" s="210"/>
      <c r="AA672" s="6"/>
      <c r="AB672" s="21"/>
      <c r="AC672" s="6"/>
      <c r="AD672" s="14" t="s">
        <v>1515</v>
      </c>
      <c r="AE672" s="6"/>
      <c r="AF672" s="6"/>
      <c r="AG672" s="6"/>
      <c r="AH672" s="6" t="s">
        <v>1517</v>
      </c>
      <c r="AI672" s="143">
        <f t="shared" si="69"/>
        <v>464.87488461538459</v>
      </c>
      <c r="AJ672" s="143">
        <f t="shared" si="70"/>
        <v>232.43742307692307</v>
      </c>
      <c r="AK672" s="143">
        <f t="shared" si="71"/>
        <v>0</v>
      </c>
      <c r="AL672" s="20">
        <f t="shared" si="72"/>
        <v>45269</v>
      </c>
      <c r="AM672" t="e">
        <f t="shared" si="73"/>
        <v>#N/A</v>
      </c>
      <c r="AN672" t="str">
        <f t="shared" si="74"/>
        <v>KAPS-FS-48907-06-11-2023-3402.419</v>
      </c>
    </row>
    <row r="673" spans="1:40" ht="20.100000000000001" hidden="1" customHeight="1" x14ac:dyDescent="0.25">
      <c r="A673" s="14">
        <v>669</v>
      </c>
      <c r="B673" s="202">
        <v>45246</v>
      </c>
      <c r="C673" s="6" t="s">
        <v>2208</v>
      </c>
      <c r="D673" s="15">
        <v>45240</v>
      </c>
      <c r="E673" s="14" t="s">
        <v>1132</v>
      </c>
      <c r="F673" s="14" t="s">
        <v>1133</v>
      </c>
      <c r="G673" s="6">
        <v>7560</v>
      </c>
      <c r="H673" s="6" t="s">
        <v>1816</v>
      </c>
      <c r="I673" s="6"/>
      <c r="J673" s="16">
        <v>3910</v>
      </c>
      <c r="K673" s="14">
        <v>3</v>
      </c>
      <c r="L673" s="126">
        <v>0</v>
      </c>
      <c r="M673" s="126">
        <v>0</v>
      </c>
      <c r="N673" s="6" t="s">
        <v>557</v>
      </c>
      <c r="O673" s="6" t="s">
        <v>2211</v>
      </c>
      <c r="P673" s="182">
        <v>7108727</v>
      </c>
      <c r="Q673" s="6"/>
      <c r="R673" s="182">
        <v>2132618</v>
      </c>
      <c r="S673" s="6"/>
      <c r="T673" s="14"/>
      <c r="U673" s="21"/>
      <c r="V673" s="6"/>
      <c r="W673" s="6"/>
      <c r="X673" s="6"/>
      <c r="Y673" s="211">
        <v>45383</v>
      </c>
      <c r="Z673" s="210"/>
      <c r="AA673" s="6"/>
      <c r="AB673" s="21"/>
      <c r="AC673" s="6"/>
      <c r="AD673" s="14" t="s">
        <v>1515</v>
      </c>
      <c r="AE673" s="6"/>
      <c r="AF673" s="6"/>
      <c r="AG673" s="6"/>
      <c r="AH673" s="6" t="s">
        <v>1517</v>
      </c>
      <c r="AI673" s="143">
        <f t="shared" si="69"/>
        <v>940.30780423280419</v>
      </c>
      <c r="AJ673" s="143">
        <f t="shared" si="70"/>
        <v>282.09232804232806</v>
      </c>
      <c r="AK673" s="143">
        <f t="shared" si="71"/>
        <v>0</v>
      </c>
      <c r="AL673" s="20">
        <f t="shared" si="72"/>
        <v>45276</v>
      </c>
      <c r="AM673" t="e">
        <f t="shared" si="73"/>
        <v>#N/A</v>
      </c>
      <c r="AN673" t="str">
        <f t="shared" si="74"/>
        <v>KAPS-FS-50062-10-11-2023-3910</v>
      </c>
    </row>
    <row r="674" spans="1:40" ht="20.100000000000001" hidden="1" customHeight="1" x14ac:dyDescent="0.25">
      <c r="A674" s="14">
        <v>670</v>
      </c>
      <c r="B674" s="202">
        <v>45246</v>
      </c>
      <c r="C674" s="6" t="s">
        <v>2209</v>
      </c>
      <c r="D674" s="15">
        <v>45244</v>
      </c>
      <c r="E674" s="14" t="s">
        <v>1132</v>
      </c>
      <c r="F674" s="14" t="s">
        <v>1133</v>
      </c>
      <c r="G674" s="6">
        <v>24480</v>
      </c>
      <c r="H674" s="6" t="s">
        <v>1816</v>
      </c>
      <c r="I674" s="6"/>
      <c r="J674" s="16">
        <v>5402.33</v>
      </c>
      <c r="K674" s="14">
        <v>1.43</v>
      </c>
      <c r="L674" s="126">
        <v>0</v>
      </c>
      <c r="M674" s="126">
        <v>0</v>
      </c>
      <c r="N674" s="6" t="s">
        <v>1324</v>
      </c>
      <c r="O674" s="6" t="s">
        <v>2067</v>
      </c>
      <c r="P674" s="182">
        <v>10264848</v>
      </c>
      <c r="Q674" s="6"/>
      <c r="R674" s="182">
        <v>4208588</v>
      </c>
      <c r="S674" s="6"/>
      <c r="T674" s="14"/>
      <c r="U674" s="21"/>
      <c r="V674" s="6"/>
      <c r="W674" s="6"/>
      <c r="X674" s="6"/>
      <c r="Y674" s="211">
        <v>45383</v>
      </c>
      <c r="Z674" s="210"/>
      <c r="AA674" s="6"/>
      <c r="AB674" s="21"/>
      <c r="AC674" s="6"/>
      <c r="AD674" s="14" t="s">
        <v>1515</v>
      </c>
      <c r="AE674" s="6"/>
      <c r="AF674" s="6"/>
      <c r="AG674" s="6"/>
      <c r="AH674" s="6" t="s">
        <v>1513</v>
      </c>
      <c r="AI674" s="143">
        <f t="shared" si="69"/>
        <v>419.3156862745098</v>
      </c>
      <c r="AJ674" s="143">
        <f t="shared" si="70"/>
        <v>171.91944444444445</v>
      </c>
      <c r="AK674" s="143">
        <f t="shared" si="71"/>
        <v>0</v>
      </c>
      <c r="AL674" s="20">
        <f t="shared" si="72"/>
        <v>45276</v>
      </c>
      <c r="AM674" t="e">
        <f t="shared" si="73"/>
        <v>#N/A</v>
      </c>
      <c r="AN674" t="str">
        <f t="shared" si="74"/>
        <v>KAPS-FS-51186-14-11-2023-5402.33</v>
      </c>
    </row>
    <row r="675" spans="1:40" ht="20.100000000000001" hidden="1" customHeight="1" x14ac:dyDescent="0.25">
      <c r="A675" s="14">
        <v>671</v>
      </c>
      <c r="B675" s="202">
        <v>45246</v>
      </c>
      <c r="C675" s="6" t="s">
        <v>2331</v>
      </c>
      <c r="D675" s="15">
        <v>45243</v>
      </c>
      <c r="E675" s="14" t="s">
        <v>1132</v>
      </c>
      <c r="F675" s="14" t="s">
        <v>1133</v>
      </c>
      <c r="G675" s="6">
        <v>102000</v>
      </c>
      <c r="H675" s="6" t="s">
        <v>1816</v>
      </c>
      <c r="I675" s="6"/>
      <c r="J675" s="16">
        <v>2847</v>
      </c>
      <c r="K675" s="14">
        <v>0.46</v>
      </c>
      <c r="L675" s="126">
        <v>0</v>
      </c>
      <c r="M675" s="126">
        <v>0</v>
      </c>
      <c r="N675" s="6" t="s">
        <v>557</v>
      </c>
      <c r="O675" s="6" t="s">
        <v>2335</v>
      </c>
      <c r="P675" s="182">
        <v>13758246</v>
      </c>
      <c r="Q675" s="6"/>
      <c r="R675" s="203">
        <v>5640881</v>
      </c>
      <c r="S675" s="6"/>
      <c r="T675" s="14"/>
      <c r="U675" s="21"/>
      <c r="V675" s="6"/>
      <c r="W675" s="6"/>
      <c r="X675" s="6"/>
      <c r="Y675" s="211">
        <v>45383</v>
      </c>
      <c r="Z675" s="210"/>
      <c r="AA675" s="6"/>
      <c r="AB675" s="21"/>
      <c r="AC675" s="6"/>
      <c r="AD675" s="14" t="s">
        <v>1515</v>
      </c>
      <c r="AE675" s="6"/>
      <c r="AF675" s="6"/>
      <c r="AG675" s="6"/>
      <c r="AH675" s="6" t="s">
        <v>1517</v>
      </c>
      <c r="AI675" s="143">
        <f t="shared" si="69"/>
        <v>134.88476470588236</v>
      </c>
      <c r="AJ675" s="143">
        <f t="shared" si="70"/>
        <v>55.302754901960782</v>
      </c>
      <c r="AK675" s="6">
        <f t="shared" si="71"/>
        <v>0</v>
      </c>
      <c r="AL675" s="20">
        <f t="shared" si="72"/>
        <v>45276</v>
      </c>
      <c r="AM675" t="e">
        <f t="shared" si="73"/>
        <v>#N/A</v>
      </c>
      <c r="AN675" t="str">
        <f t="shared" si="74"/>
        <v>KAPW-FS-68911-13-11-2023-2847</v>
      </c>
    </row>
    <row r="676" spans="1:40" ht="20.100000000000001" hidden="1" customHeight="1" x14ac:dyDescent="0.25">
      <c r="A676" s="14">
        <v>672</v>
      </c>
      <c r="B676" s="202">
        <v>45247</v>
      </c>
      <c r="C676" s="6" t="s">
        <v>2334</v>
      </c>
      <c r="D676" s="15">
        <v>45246</v>
      </c>
      <c r="E676" s="14" t="s">
        <v>1132</v>
      </c>
      <c r="F676" s="14" t="s">
        <v>1133</v>
      </c>
      <c r="G676" s="6">
        <v>18000</v>
      </c>
      <c r="H676" s="6" t="s">
        <v>1816</v>
      </c>
      <c r="I676" s="6"/>
      <c r="J676" s="16">
        <v>3906.9029999999998</v>
      </c>
      <c r="K676" s="14">
        <v>3.2</v>
      </c>
      <c r="L676" s="126">
        <v>0</v>
      </c>
      <c r="M676" s="126">
        <v>0</v>
      </c>
      <c r="N676" s="6" t="s">
        <v>557</v>
      </c>
      <c r="O676" s="6" t="s">
        <v>1436</v>
      </c>
      <c r="P676" s="182">
        <v>16942800</v>
      </c>
      <c r="Q676" s="6"/>
      <c r="R676" s="203">
        <v>5591124</v>
      </c>
      <c r="S676" s="6"/>
      <c r="T676" s="14"/>
      <c r="U676" s="21"/>
      <c r="V676" s="6"/>
      <c r="W676" s="6"/>
      <c r="X676" s="6"/>
      <c r="Y676" s="211">
        <v>45383</v>
      </c>
      <c r="Z676" s="210"/>
      <c r="AA676" s="6"/>
      <c r="AB676" s="21"/>
      <c r="AC676" s="6"/>
      <c r="AD676" s="14" t="s">
        <v>1515</v>
      </c>
      <c r="AE676" s="6"/>
      <c r="AF676" s="6"/>
      <c r="AG676" s="6"/>
      <c r="AH676" s="6" t="s">
        <v>1517</v>
      </c>
      <c r="AI676" s="143">
        <f t="shared" si="69"/>
        <v>941.26666666666665</v>
      </c>
      <c r="AJ676" s="143">
        <f t="shared" si="70"/>
        <v>310.61799999999999</v>
      </c>
      <c r="AK676" s="6">
        <f t="shared" si="71"/>
        <v>0</v>
      </c>
      <c r="AL676" s="20">
        <f t="shared" si="72"/>
        <v>45277</v>
      </c>
      <c r="AM676" t="e">
        <f t="shared" si="73"/>
        <v>#N/A</v>
      </c>
      <c r="AN676" t="str">
        <f t="shared" si="74"/>
        <v>KAPS-FS-52107-16-11-2023-3906.903</v>
      </c>
    </row>
    <row r="677" spans="1:40" ht="20.100000000000001" hidden="1" customHeight="1" x14ac:dyDescent="0.25">
      <c r="A677" s="14">
        <v>673</v>
      </c>
      <c r="B677" s="202">
        <v>45248</v>
      </c>
      <c r="C677" s="6" t="s">
        <v>2333</v>
      </c>
      <c r="D677" s="15">
        <v>45244</v>
      </c>
      <c r="E677" s="14" t="s">
        <v>1132</v>
      </c>
      <c r="F677" s="14" t="s">
        <v>1133</v>
      </c>
      <c r="G677" s="6">
        <v>7200</v>
      </c>
      <c r="H677" s="6" t="s">
        <v>1816</v>
      </c>
      <c r="I677" s="6"/>
      <c r="J677" s="16">
        <v>3204.16</v>
      </c>
      <c r="K677" s="14">
        <v>10.458299999999999</v>
      </c>
      <c r="L677" s="126">
        <v>0</v>
      </c>
      <c r="M677" s="126">
        <v>0</v>
      </c>
      <c r="N677" s="6" t="s">
        <v>412</v>
      </c>
      <c r="O677" s="6" t="s">
        <v>2336</v>
      </c>
      <c r="P677" s="182">
        <v>23645434</v>
      </c>
      <c r="Q677" s="6"/>
      <c r="R677" s="203">
        <v>10876899</v>
      </c>
      <c r="S677" s="6"/>
      <c r="T677" s="14"/>
      <c r="U677" s="21"/>
      <c r="V677" s="6"/>
      <c r="W677" s="6"/>
      <c r="X677" s="6"/>
      <c r="Y677" s="211">
        <v>45383</v>
      </c>
      <c r="Z677" s="210"/>
      <c r="AA677" s="6"/>
      <c r="AB677" s="21"/>
      <c r="AC677" s="6"/>
      <c r="AD677" s="14" t="s">
        <v>1515</v>
      </c>
      <c r="AE677" s="6"/>
      <c r="AF677" s="6"/>
      <c r="AG677" s="6"/>
      <c r="AH677" s="6" t="s">
        <v>434</v>
      </c>
      <c r="AI677" s="143">
        <f t="shared" si="69"/>
        <v>3284.0880555555555</v>
      </c>
      <c r="AJ677" s="143">
        <f t="shared" si="70"/>
        <v>1510.6804166666666</v>
      </c>
      <c r="AK677" s="6">
        <f t="shared" si="71"/>
        <v>0</v>
      </c>
      <c r="AL677" s="20">
        <f t="shared" si="72"/>
        <v>45278</v>
      </c>
      <c r="AM677" t="e">
        <f t="shared" si="73"/>
        <v>#N/A</v>
      </c>
      <c r="AN677" t="str">
        <f t="shared" si="74"/>
        <v>KAPS-FS-51016-14-11-2023-3204.16</v>
      </c>
    </row>
    <row r="678" spans="1:40" ht="20.100000000000001" hidden="1" customHeight="1" x14ac:dyDescent="0.25">
      <c r="A678" s="14">
        <v>674</v>
      </c>
      <c r="B678" s="202">
        <v>45250</v>
      </c>
      <c r="C678" s="6" t="s">
        <v>2332</v>
      </c>
      <c r="D678" s="15">
        <v>45244</v>
      </c>
      <c r="E678" s="14" t="s">
        <v>1132</v>
      </c>
      <c r="F678" s="14" t="s">
        <v>1133</v>
      </c>
      <c r="G678" s="6">
        <v>18000</v>
      </c>
      <c r="H678" s="6" t="s">
        <v>1816</v>
      </c>
      <c r="I678" s="6"/>
      <c r="J678" s="16">
        <v>3905.3</v>
      </c>
      <c r="K678" s="14">
        <v>1.7</v>
      </c>
      <c r="L678" s="126">
        <v>0</v>
      </c>
      <c r="M678" s="126">
        <v>0</v>
      </c>
      <c r="N678" s="6" t="s">
        <v>557</v>
      </c>
      <c r="O678" s="6" t="s">
        <v>2337</v>
      </c>
      <c r="P678" s="182">
        <v>8972769</v>
      </c>
      <c r="Q678" s="6"/>
      <c r="R678" s="203">
        <v>2691830</v>
      </c>
      <c r="S678" s="6"/>
      <c r="T678" s="14"/>
      <c r="U678" s="21"/>
      <c r="V678" s="6"/>
      <c r="W678" s="6"/>
      <c r="X678" s="6"/>
      <c r="Y678" s="211">
        <v>45383</v>
      </c>
      <c r="Z678" s="210"/>
      <c r="AA678" s="6"/>
      <c r="AB678" s="21"/>
      <c r="AC678" s="6"/>
      <c r="AD678" s="14" t="s">
        <v>1515</v>
      </c>
      <c r="AE678" s="6"/>
      <c r="AF678" s="6"/>
      <c r="AG678" s="6"/>
      <c r="AH678" s="6" t="s">
        <v>1517</v>
      </c>
      <c r="AI678" s="143">
        <f t="shared" si="69"/>
        <v>498.48716666666667</v>
      </c>
      <c r="AJ678" s="143">
        <f t="shared" si="70"/>
        <v>149.54611111111112</v>
      </c>
      <c r="AK678" s="6">
        <f t="shared" si="71"/>
        <v>0</v>
      </c>
      <c r="AL678" s="20">
        <f t="shared" si="72"/>
        <v>45280</v>
      </c>
      <c r="AM678" t="e">
        <f t="shared" si="73"/>
        <v>#N/A</v>
      </c>
      <c r="AN678" t="str">
        <f t="shared" si="74"/>
        <v>KAPS-FS-51188-14-11-2023-3905.3</v>
      </c>
    </row>
    <row r="679" spans="1:40" ht="20.100000000000001" customHeight="1" x14ac:dyDescent="0.25">
      <c r="A679" s="14">
        <v>675</v>
      </c>
      <c r="B679" s="202">
        <v>45254</v>
      </c>
      <c r="C679" s="6" t="s">
        <v>2340</v>
      </c>
      <c r="D679" s="15">
        <v>45254</v>
      </c>
      <c r="E679" s="14" t="s">
        <v>1132</v>
      </c>
      <c r="F679" s="14" t="str">
        <f>INDEX(New!$CV$9:$CV$791,MATCH(C679,New!$F$9:$F$791,0))</f>
        <v>-</v>
      </c>
      <c r="G679" s="6">
        <v>914</v>
      </c>
      <c r="H679" s="6" t="s">
        <v>1816</v>
      </c>
      <c r="I679" s="6"/>
      <c r="J679" s="16">
        <v>5210.41</v>
      </c>
      <c r="K679" s="14">
        <v>23.8644</v>
      </c>
      <c r="L679" s="125">
        <f>_xlfn.IFNA(INDEX(New!$E$9:$E$791,MATCH(C679,New!$F$9:$F$791,0)),G679)</f>
        <v>914</v>
      </c>
      <c r="M679" s="125">
        <f>G679</f>
        <v>914</v>
      </c>
      <c r="N679" s="6" t="s">
        <v>532</v>
      </c>
      <c r="O679" s="6" t="s">
        <v>2408</v>
      </c>
      <c r="P679" s="182">
        <v>6940371</v>
      </c>
      <c r="Q679" s="6"/>
      <c r="R679" s="203">
        <v>2845553</v>
      </c>
      <c r="S679" s="6"/>
      <c r="T679" s="14"/>
      <c r="U679" s="21"/>
      <c r="V679" s="6"/>
      <c r="W679" s="6"/>
      <c r="X679" s="6"/>
      <c r="Y679" s="23"/>
      <c r="Z679" s="6"/>
      <c r="AA679" s="6"/>
      <c r="AB679" s="21"/>
      <c r="AC679" s="6"/>
      <c r="AD679" s="14" t="s">
        <v>1515</v>
      </c>
      <c r="AE679" s="6"/>
      <c r="AF679" s="6"/>
      <c r="AG679" s="6"/>
      <c r="AH679" s="6" t="s">
        <v>1516</v>
      </c>
      <c r="AI679" s="143">
        <f t="shared" si="69"/>
        <v>7593.4037199124723</v>
      </c>
      <c r="AJ679" s="143">
        <f t="shared" si="70"/>
        <v>3113.2964989059083</v>
      </c>
      <c r="AK679" s="6">
        <f t="shared" si="71"/>
        <v>2845553</v>
      </c>
      <c r="AL679" s="20">
        <f t="shared" si="72"/>
        <v>45284</v>
      </c>
      <c r="AM679" t="e">
        <f t="shared" si="73"/>
        <v>#N/A</v>
      </c>
      <c r="AN679" t="str">
        <f t="shared" si="74"/>
        <v>KAPW-FS-75828-24-11-2023-5210.41</v>
      </c>
    </row>
    <row r="680" spans="1:40" ht="20.100000000000001" hidden="1" customHeight="1" x14ac:dyDescent="0.25">
      <c r="A680" s="14">
        <v>676</v>
      </c>
      <c r="B680" s="202">
        <v>45257</v>
      </c>
      <c r="C680" s="6" t="s">
        <v>2338</v>
      </c>
      <c r="D680" s="15">
        <v>45253</v>
      </c>
      <c r="E680" s="14" t="s">
        <v>1132</v>
      </c>
      <c r="F680" s="14" t="s">
        <v>1133</v>
      </c>
      <c r="G680" s="6">
        <v>18720</v>
      </c>
      <c r="H680" s="6" t="s">
        <v>1816</v>
      </c>
      <c r="I680" s="6"/>
      <c r="J680" s="16">
        <v>3906.9029999999998</v>
      </c>
      <c r="K680" s="14">
        <v>2.0499999999999998</v>
      </c>
      <c r="L680" s="126">
        <v>0</v>
      </c>
      <c r="M680" s="126">
        <v>0</v>
      </c>
      <c r="N680" s="6" t="s">
        <v>557</v>
      </c>
      <c r="O680" s="6" t="s">
        <v>2409</v>
      </c>
      <c r="P680" s="182">
        <v>11205931</v>
      </c>
      <c r="Q680" s="6"/>
      <c r="R680" s="203">
        <v>3697958</v>
      </c>
      <c r="S680" s="6"/>
      <c r="T680" s="14"/>
      <c r="U680" s="21"/>
      <c r="V680" s="6"/>
      <c r="W680" s="6"/>
      <c r="X680" s="6"/>
      <c r="Y680" s="211">
        <v>45383</v>
      </c>
      <c r="Z680" s="210"/>
      <c r="AA680" s="6"/>
      <c r="AB680" s="21"/>
      <c r="AC680" s="6"/>
      <c r="AD680" s="14" t="s">
        <v>1515</v>
      </c>
      <c r="AE680" s="6"/>
      <c r="AF680" s="6"/>
      <c r="AG680" s="6"/>
      <c r="AH680" s="6" t="s">
        <v>1517</v>
      </c>
      <c r="AI680" s="143">
        <f t="shared" si="69"/>
        <v>598.60742521367524</v>
      </c>
      <c r="AJ680" s="143">
        <f t="shared" si="70"/>
        <v>197.54049145299146</v>
      </c>
      <c r="AK680" s="6">
        <f t="shared" si="71"/>
        <v>0</v>
      </c>
      <c r="AL680" s="20">
        <f t="shared" si="72"/>
        <v>45287</v>
      </c>
      <c r="AM680" t="e">
        <f t="shared" si="73"/>
        <v>#N/A</v>
      </c>
      <c r="AN680" t="str">
        <f t="shared" si="74"/>
        <v>KAPS-FS-55283-23-11-2023-3906.903</v>
      </c>
    </row>
    <row r="681" spans="1:40" ht="20.100000000000001" hidden="1" customHeight="1" x14ac:dyDescent="0.25">
      <c r="A681" s="14">
        <v>677</v>
      </c>
      <c r="B681" s="202">
        <v>45260</v>
      </c>
      <c r="C681" s="6" t="s">
        <v>2339</v>
      </c>
      <c r="D681" s="15">
        <v>45232</v>
      </c>
      <c r="E681" s="14" t="s">
        <v>1132</v>
      </c>
      <c r="F681" s="14" t="s">
        <v>1133</v>
      </c>
      <c r="G681" s="6">
        <f>13000+6300</f>
        <v>19300</v>
      </c>
      <c r="H681" s="6" t="s">
        <v>1816</v>
      </c>
      <c r="I681" s="6"/>
      <c r="J681" s="16">
        <v>3906.9029999999998</v>
      </c>
      <c r="K681" s="14" t="s">
        <v>2410</v>
      </c>
      <c r="L681" s="125">
        <v>0</v>
      </c>
      <c r="M681" s="125">
        <v>0</v>
      </c>
      <c r="N681" s="6" t="s">
        <v>557</v>
      </c>
      <c r="O681" s="6" t="s">
        <v>2411</v>
      </c>
      <c r="P681" s="182">
        <v>16421881</v>
      </c>
      <c r="Q681" s="6"/>
      <c r="R681" s="203">
        <v>5419222</v>
      </c>
      <c r="S681" s="6"/>
      <c r="T681" s="14"/>
      <c r="U681" s="21"/>
      <c r="V681" s="6"/>
      <c r="W681" s="6"/>
      <c r="X681" s="6"/>
      <c r="Y681" s="23"/>
      <c r="Z681" s="6"/>
      <c r="AA681" s="6"/>
      <c r="AB681" s="21"/>
      <c r="AC681" s="6"/>
      <c r="AD681" s="14" t="s">
        <v>1515</v>
      </c>
      <c r="AE681" s="6"/>
      <c r="AF681" s="6"/>
      <c r="AG681" s="6"/>
      <c r="AH681" s="6" t="s">
        <v>1517</v>
      </c>
      <c r="AI681" s="143">
        <f t="shared" si="69"/>
        <v>850.87466321243528</v>
      </c>
      <c r="AJ681" s="143">
        <f t="shared" si="70"/>
        <v>280.78870466321246</v>
      </c>
      <c r="AK681" s="6">
        <f t="shared" si="71"/>
        <v>0</v>
      </c>
      <c r="AL681" s="20">
        <f t="shared" si="72"/>
        <v>45290</v>
      </c>
      <c r="AM681" t="e">
        <f t="shared" si="73"/>
        <v>#N/A</v>
      </c>
      <c r="AN681" t="str">
        <f t="shared" si="74"/>
        <v>KAPS-FS-57526-28-11-2023-3906.903</v>
      </c>
    </row>
    <row r="682" spans="1:40" ht="20.100000000000001" hidden="1" customHeight="1" x14ac:dyDescent="0.25">
      <c r="A682" s="14">
        <v>678</v>
      </c>
      <c r="B682" s="162">
        <v>45261</v>
      </c>
      <c r="C682" s="6" t="s">
        <v>2398</v>
      </c>
      <c r="D682" s="15">
        <v>45258</v>
      </c>
      <c r="E682" s="14" t="s">
        <v>1132</v>
      </c>
      <c r="F682" s="14" t="s">
        <v>1133</v>
      </c>
      <c r="G682" s="6">
        <v>102000</v>
      </c>
      <c r="H682" s="6" t="s">
        <v>1816</v>
      </c>
      <c r="I682" s="6"/>
      <c r="J682" s="16">
        <v>2847</v>
      </c>
      <c r="K682" s="14">
        <v>0.46</v>
      </c>
      <c r="L682" s="125">
        <v>0</v>
      </c>
      <c r="M682" s="125">
        <v>0</v>
      </c>
      <c r="N682" s="6" t="s">
        <v>557</v>
      </c>
      <c r="O682" s="6" t="s">
        <v>2412</v>
      </c>
      <c r="P682" s="182">
        <v>13681665</v>
      </c>
      <c r="Q682" s="6"/>
      <c r="R682" s="203">
        <v>5609483</v>
      </c>
      <c r="S682" s="6"/>
      <c r="T682" s="14"/>
      <c r="U682" s="21"/>
      <c r="V682" s="6"/>
      <c r="W682" s="6"/>
      <c r="X682" s="6"/>
      <c r="Y682" s="211">
        <v>45454</v>
      </c>
      <c r="Z682" s="6"/>
      <c r="AA682" s="6"/>
      <c r="AB682" s="21"/>
      <c r="AC682" s="6"/>
      <c r="AD682" s="14" t="s">
        <v>1515</v>
      </c>
      <c r="AE682" s="6"/>
      <c r="AF682" s="6"/>
      <c r="AG682" s="6"/>
      <c r="AH682" s="6" t="s">
        <v>1517</v>
      </c>
      <c r="AI682" s="143">
        <f t="shared" si="69"/>
        <v>134.13397058823529</v>
      </c>
      <c r="AJ682" s="143">
        <f t="shared" si="70"/>
        <v>54.994931372549019</v>
      </c>
      <c r="AK682" s="6">
        <f t="shared" si="71"/>
        <v>0</v>
      </c>
      <c r="AL682" s="20">
        <f t="shared" si="72"/>
        <v>45291</v>
      </c>
      <c r="AM682" t="e">
        <f t="shared" si="73"/>
        <v>#N/A</v>
      </c>
      <c r="AN682" t="str">
        <f t="shared" si="74"/>
        <v>KAPS-FS-57525-28-11-2023-2847</v>
      </c>
    </row>
    <row r="683" spans="1:40" ht="20.100000000000001" hidden="1" customHeight="1" x14ac:dyDescent="0.25">
      <c r="A683" s="14">
        <v>679</v>
      </c>
      <c r="B683" s="162">
        <v>45261</v>
      </c>
      <c r="C683" s="6" t="s">
        <v>2399</v>
      </c>
      <c r="D683" s="15">
        <v>45260</v>
      </c>
      <c r="E683" s="14" t="s">
        <v>1132</v>
      </c>
      <c r="F683" s="14" t="s">
        <v>1133</v>
      </c>
      <c r="G683" s="6">
        <v>3050</v>
      </c>
      <c r="H683" s="6" t="s">
        <v>1816</v>
      </c>
      <c r="I683" s="6"/>
      <c r="J683" s="16">
        <v>3204.16</v>
      </c>
      <c r="K683" s="14">
        <v>13.127000000000001</v>
      </c>
      <c r="L683" s="126">
        <v>0</v>
      </c>
      <c r="M683" s="126">
        <v>0</v>
      </c>
      <c r="N683" s="6" t="s">
        <v>412</v>
      </c>
      <c r="O683" s="6" t="s">
        <v>2413</v>
      </c>
      <c r="P683" s="182">
        <v>11680841</v>
      </c>
      <c r="Q683" s="6"/>
      <c r="R683" s="203">
        <v>5373187</v>
      </c>
      <c r="S683" s="6"/>
      <c r="T683" s="14"/>
      <c r="U683" s="21"/>
      <c r="V683" s="6"/>
      <c r="W683" s="6"/>
      <c r="X683" s="6"/>
      <c r="Y683" s="211">
        <v>45383</v>
      </c>
      <c r="Z683" s="210"/>
      <c r="AA683" s="6"/>
      <c r="AB683" s="21"/>
      <c r="AC683" s="6"/>
      <c r="AD683" s="14" t="s">
        <v>1515</v>
      </c>
      <c r="AE683" s="6"/>
      <c r="AF683" s="6"/>
      <c r="AG683" s="6"/>
      <c r="AH683" s="6" t="s">
        <v>434</v>
      </c>
      <c r="AI683" s="143">
        <f t="shared" si="69"/>
        <v>3829.7839344262297</v>
      </c>
      <c r="AJ683" s="143">
        <f t="shared" si="70"/>
        <v>1761.7006557377049</v>
      </c>
      <c r="AK683" s="6">
        <f t="shared" si="71"/>
        <v>0</v>
      </c>
      <c r="AL683" s="20">
        <f t="shared" si="72"/>
        <v>45291</v>
      </c>
      <c r="AM683" t="e">
        <f t="shared" si="73"/>
        <v>#N/A</v>
      </c>
      <c r="AN683" t="str">
        <f t="shared" si="74"/>
        <v>KAPW-FS-80230-30-11-2023-3204.16</v>
      </c>
    </row>
    <row r="684" spans="1:40" ht="20.100000000000001" hidden="1" customHeight="1" x14ac:dyDescent="0.25">
      <c r="A684" s="14">
        <v>680</v>
      </c>
      <c r="B684" s="162">
        <v>45265</v>
      </c>
      <c r="C684" s="6" t="s">
        <v>2402</v>
      </c>
      <c r="D684" s="15">
        <v>45264</v>
      </c>
      <c r="E684" s="14" t="s">
        <v>1132</v>
      </c>
      <c r="F684" s="14" t="s">
        <v>1133</v>
      </c>
      <c r="G684" s="6">
        <v>2000</v>
      </c>
      <c r="H684" s="6" t="s">
        <v>1816</v>
      </c>
      <c r="I684" s="6"/>
      <c r="J684" s="16">
        <v>3204.16</v>
      </c>
      <c r="K684" s="14">
        <v>10.5</v>
      </c>
      <c r="L684" s="126">
        <v>0</v>
      </c>
      <c r="M684" s="126">
        <v>0</v>
      </c>
      <c r="N684" s="6" t="s">
        <v>412</v>
      </c>
      <c r="O684" s="6" t="s">
        <v>2336</v>
      </c>
      <c r="P684" s="182">
        <v>6685195</v>
      </c>
      <c r="Q684" s="6"/>
      <c r="R684" s="203">
        <v>3075189</v>
      </c>
      <c r="S684" s="6"/>
      <c r="T684" s="14"/>
      <c r="U684" s="21"/>
      <c r="V684" s="6"/>
      <c r="W684" s="6"/>
      <c r="X684" s="6"/>
      <c r="Y684" s="211">
        <v>45383</v>
      </c>
      <c r="Z684" s="210"/>
      <c r="AA684" s="6"/>
      <c r="AB684" s="21"/>
      <c r="AC684" s="6"/>
      <c r="AD684" s="14" t="s">
        <v>1515</v>
      </c>
      <c r="AE684" s="6"/>
      <c r="AF684" s="6"/>
      <c r="AG684" s="6"/>
      <c r="AH684" s="6" t="s">
        <v>434</v>
      </c>
      <c r="AI684" s="143">
        <f t="shared" si="69"/>
        <v>3342.5974999999999</v>
      </c>
      <c r="AJ684" s="143">
        <f t="shared" si="70"/>
        <v>1537.5944999999999</v>
      </c>
      <c r="AK684" s="6">
        <f t="shared" si="71"/>
        <v>0</v>
      </c>
      <c r="AL684" s="20">
        <f t="shared" si="72"/>
        <v>45295</v>
      </c>
      <c r="AM684" t="e">
        <f t="shared" si="73"/>
        <v>#N/A</v>
      </c>
      <c r="AN684" t="str">
        <f t="shared" si="74"/>
        <v>KAPW-FS-81819-04-12-2023-3204.16</v>
      </c>
    </row>
    <row r="685" spans="1:40" ht="20.100000000000001" hidden="1" customHeight="1" x14ac:dyDescent="0.25">
      <c r="A685" s="14">
        <v>681</v>
      </c>
      <c r="B685" s="162">
        <v>45267</v>
      </c>
      <c r="C685" s="6" t="s">
        <v>2400</v>
      </c>
      <c r="D685" s="15">
        <v>45260</v>
      </c>
      <c r="E685" s="14" t="s">
        <v>1132</v>
      </c>
      <c r="F685" s="14" t="s">
        <v>1133</v>
      </c>
      <c r="G685" s="6">
        <v>240</v>
      </c>
      <c r="H685" s="6" t="s">
        <v>1816</v>
      </c>
      <c r="I685" s="6"/>
      <c r="J685" s="16">
        <v>3809.9189999999999</v>
      </c>
      <c r="K685" s="14">
        <v>2.0832999999999999</v>
      </c>
      <c r="L685" s="126">
        <v>0</v>
      </c>
      <c r="M685" s="126">
        <v>0</v>
      </c>
      <c r="N685" s="6" t="s">
        <v>557</v>
      </c>
      <c r="O685" s="6" t="s">
        <v>2415</v>
      </c>
      <c r="P685" s="182">
        <v>145872</v>
      </c>
      <c r="Q685" s="6"/>
      <c r="R685" s="203">
        <v>67102</v>
      </c>
      <c r="S685" s="6"/>
      <c r="T685" s="14"/>
      <c r="U685" s="21"/>
      <c r="V685" s="6"/>
      <c r="W685" s="6"/>
      <c r="X685" s="6"/>
      <c r="Y685" s="211">
        <v>45383</v>
      </c>
      <c r="Z685" s="210"/>
      <c r="AA685" s="6"/>
      <c r="AB685" s="21"/>
      <c r="AC685" s="6"/>
      <c r="AD685" s="14" t="s">
        <v>1515</v>
      </c>
      <c r="AE685" s="6"/>
      <c r="AF685" s="6"/>
      <c r="AG685" s="6"/>
      <c r="AH685" s="6" t="s">
        <v>1517</v>
      </c>
      <c r="AI685" s="143">
        <f t="shared" si="69"/>
        <v>607.79999999999995</v>
      </c>
      <c r="AJ685" s="143">
        <f t="shared" si="70"/>
        <v>279.59166666666664</v>
      </c>
      <c r="AK685" s="6">
        <f t="shared" si="71"/>
        <v>0</v>
      </c>
      <c r="AL685" s="20">
        <f t="shared" si="72"/>
        <v>45297</v>
      </c>
      <c r="AM685" t="e">
        <f t="shared" si="73"/>
        <v>#N/A</v>
      </c>
      <c r="AN685" t="str">
        <f t="shared" si="74"/>
        <v>KAPW-FS-80233-30-11-2023-3809.919</v>
      </c>
    </row>
    <row r="686" spans="1:40" ht="20.100000000000001" hidden="1" customHeight="1" x14ac:dyDescent="0.25">
      <c r="A686" s="14">
        <v>682</v>
      </c>
      <c r="B686" s="162">
        <v>45267</v>
      </c>
      <c r="C686" s="6" t="s">
        <v>2401</v>
      </c>
      <c r="D686" s="15">
        <v>45260</v>
      </c>
      <c r="E686" s="14" t="s">
        <v>1132</v>
      </c>
      <c r="F686" s="14" t="s">
        <v>1133</v>
      </c>
      <c r="G686" s="6">
        <v>1200</v>
      </c>
      <c r="H686" s="6" t="s">
        <v>1816</v>
      </c>
      <c r="I686" s="6"/>
      <c r="J686" s="16">
        <v>3809.9189999999999</v>
      </c>
      <c r="K686" s="14">
        <v>2.2999999999999998</v>
      </c>
      <c r="L686" s="126">
        <v>0</v>
      </c>
      <c r="M686" s="126">
        <v>0</v>
      </c>
      <c r="N686" s="6" t="s">
        <v>557</v>
      </c>
      <c r="O686" s="6" t="s">
        <v>2414</v>
      </c>
      <c r="P686" s="182">
        <v>805226</v>
      </c>
      <c r="Q686" s="6"/>
      <c r="R686" s="203">
        <v>370404</v>
      </c>
      <c r="S686" s="6"/>
      <c r="T686" s="14"/>
      <c r="U686" s="21"/>
      <c r="V686" s="6"/>
      <c r="W686" s="6"/>
      <c r="X686" s="6"/>
      <c r="Y686" s="211">
        <v>45383</v>
      </c>
      <c r="Z686" s="210"/>
      <c r="AA686" s="6"/>
      <c r="AB686" s="21"/>
      <c r="AC686" s="6"/>
      <c r="AD686" s="14" t="s">
        <v>1515</v>
      </c>
      <c r="AE686" s="6"/>
      <c r="AF686" s="6"/>
      <c r="AG686" s="6"/>
      <c r="AH686" s="6" t="s">
        <v>1517</v>
      </c>
      <c r="AI686" s="143">
        <f t="shared" si="69"/>
        <v>671.02166666666665</v>
      </c>
      <c r="AJ686" s="143">
        <f t="shared" si="70"/>
        <v>308.67</v>
      </c>
      <c r="AK686" s="6">
        <f t="shared" si="71"/>
        <v>0</v>
      </c>
      <c r="AL686" s="20">
        <f t="shared" si="72"/>
        <v>45297</v>
      </c>
      <c r="AM686" t="e">
        <f t="shared" si="73"/>
        <v>#N/A</v>
      </c>
      <c r="AN686" t="str">
        <f t="shared" si="74"/>
        <v>KAPW-FS-80231-30-11-2023-3809.919</v>
      </c>
    </row>
    <row r="687" spans="1:40" ht="20.100000000000001" hidden="1" customHeight="1" x14ac:dyDescent="0.25">
      <c r="A687" s="14">
        <v>683</v>
      </c>
      <c r="B687" s="162">
        <v>45269</v>
      </c>
      <c r="C687" s="6" t="s">
        <v>2403</v>
      </c>
      <c r="D687" s="15">
        <v>45265</v>
      </c>
      <c r="E687" s="14" t="s">
        <v>1132</v>
      </c>
      <c r="F687" s="14" t="s">
        <v>1133</v>
      </c>
      <c r="G687" s="6">
        <v>500</v>
      </c>
      <c r="H687" s="6" t="s">
        <v>1816</v>
      </c>
      <c r="I687" s="6"/>
      <c r="J687" s="16">
        <v>3707.1</v>
      </c>
      <c r="K687" s="14">
        <v>15.76</v>
      </c>
      <c r="L687" s="126">
        <v>0</v>
      </c>
      <c r="M687" s="126">
        <v>0</v>
      </c>
      <c r="N687" s="6" t="s">
        <v>557</v>
      </c>
      <c r="O687" s="6" t="s">
        <v>2416</v>
      </c>
      <c r="P687" s="182">
        <v>2294156</v>
      </c>
      <c r="Q687" s="6"/>
      <c r="R687" s="203">
        <v>688247</v>
      </c>
      <c r="S687" s="6"/>
      <c r="T687" s="14"/>
      <c r="U687" s="21"/>
      <c r="V687" s="6"/>
      <c r="W687" s="6"/>
      <c r="X687" s="6"/>
      <c r="Y687" s="211">
        <v>45383</v>
      </c>
      <c r="Z687" s="210"/>
      <c r="AA687" s="6"/>
      <c r="AB687" s="21"/>
      <c r="AC687" s="6"/>
      <c r="AD687" s="14" t="s">
        <v>1515</v>
      </c>
      <c r="AE687" s="6"/>
      <c r="AF687" s="6"/>
      <c r="AG687" s="6"/>
      <c r="AH687" s="6" t="s">
        <v>1517</v>
      </c>
      <c r="AI687" s="143">
        <f t="shared" si="69"/>
        <v>4588.3119999999999</v>
      </c>
      <c r="AJ687" s="143">
        <f t="shared" si="70"/>
        <v>1376.4939999999999</v>
      </c>
      <c r="AK687" s="143">
        <f t="shared" si="71"/>
        <v>0</v>
      </c>
      <c r="AL687" s="20">
        <f t="shared" si="72"/>
        <v>45299</v>
      </c>
      <c r="AM687" t="e">
        <f t="shared" si="73"/>
        <v>#N/A</v>
      </c>
      <c r="AN687" t="str">
        <f t="shared" si="74"/>
        <v>KAPW-FS-82713-05-12-2023-3707.1</v>
      </c>
    </row>
    <row r="688" spans="1:40" ht="20.100000000000001" customHeight="1" x14ac:dyDescent="0.25">
      <c r="A688" s="14">
        <v>684</v>
      </c>
      <c r="B688" s="162">
        <v>45269</v>
      </c>
      <c r="C688" s="6" t="s">
        <v>2404</v>
      </c>
      <c r="D688" s="15">
        <v>45267</v>
      </c>
      <c r="E688" s="14" t="s">
        <v>1132</v>
      </c>
      <c r="F688" s="14" t="str">
        <f>INDEX(New!$CV$9:$CV$791,MATCH(C688,New!$F$9:$F$791,0))</f>
        <v>-</v>
      </c>
      <c r="G688" s="6">
        <v>1871</v>
      </c>
      <c r="H688" s="6" t="s">
        <v>1816</v>
      </c>
      <c r="I688" s="6"/>
      <c r="J688" s="16">
        <v>5407.52</v>
      </c>
      <c r="K688" s="14">
        <v>6.3274999999999997</v>
      </c>
      <c r="L688" s="125">
        <f>_xlfn.IFNA(INDEX(New!$E$9:$E$791,MATCH(C688,New!$F$9:$F$791,0)),G688)</f>
        <v>1871</v>
      </c>
      <c r="M688" s="125">
        <f>G688</f>
        <v>1871</v>
      </c>
      <c r="N688" s="6" t="s">
        <v>1378</v>
      </c>
      <c r="O688" s="6" t="s">
        <v>2417</v>
      </c>
      <c r="P688" s="182">
        <v>3439447</v>
      </c>
      <c r="Q688" s="6"/>
      <c r="R688" s="203">
        <v>1582146</v>
      </c>
      <c r="S688" s="6"/>
      <c r="T688" s="14"/>
      <c r="U688" s="21"/>
      <c r="V688" s="6"/>
      <c r="W688" s="6"/>
      <c r="X688" s="6"/>
      <c r="Y688" s="23"/>
      <c r="Z688" s="6"/>
      <c r="AA688" s="6"/>
      <c r="AB688" s="21"/>
      <c r="AC688" s="6"/>
      <c r="AD688" s="14" t="s">
        <v>1515</v>
      </c>
      <c r="AE688" s="6"/>
      <c r="AF688" s="6"/>
      <c r="AG688" s="6"/>
      <c r="AH688" s="6" t="s">
        <v>1516</v>
      </c>
      <c r="AI688" s="143">
        <f t="shared" si="69"/>
        <v>1838.2934259754143</v>
      </c>
      <c r="AJ688" s="143">
        <f t="shared" si="70"/>
        <v>845.61517904863706</v>
      </c>
      <c r="AK688" s="143">
        <f t="shared" si="71"/>
        <v>1582146</v>
      </c>
      <c r="AL688" s="20">
        <f t="shared" si="72"/>
        <v>45299</v>
      </c>
      <c r="AM688" t="e">
        <f t="shared" si="73"/>
        <v>#N/A</v>
      </c>
      <c r="AN688" t="str">
        <f t="shared" si="74"/>
        <v>KAPW-FS-84073-07-12-2023-5407.52</v>
      </c>
    </row>
    <row r="689" spans="1:40" ht="20.100000000000001" hidden="1" customHeight="1" x14ac:dyDescent="0.25">
      <c r="A689" s="14">
        <v>685</v>
      </c>
      <c r="B689" s="162">
        <v>45273</v>
      </c>
      <c r="C689" s="6" t="s">
        <v>2441</v>
      </c>
      <c r="D689" s="15">
        <v>45272</v>
      </c>
      <c r="E689" s="14" t="s">
        <v>1132</v>
      </c>
      <c r="F689" s="14" t="s">
        <v>1133</v>
      </c>
      <c r="G689" s="6">
        <v>24480</v>
      </c>
      <c r="H689" s="6" t="s">
        <v>1816</v>
      </c>
      <c r="I689" s="6"/>
      <c r="J689" s="16">
        <v>5402.33</v>
      </c>
      <c r="K689" s="14">
        <v>1.43</v>
      </c>
      <c r="L689" s="126">
        <v>0</v>
      </c>
      <c r="M689" s="126">
        <v>0</v>
      </c>
      <c r="N689" s="6" t="s">
        <v>1324</v>
      </c>
      <c r="O689" s="6" t="s">
        <v>2067</v>
      </c>
      <c r="P689" s="204">
        <v>10152361</v>
      </c>
      <c r="Q689" s="6"/>
      <c r="R689" s="205">
        <v>4162468</v>
      </c>
      <c r="S689" s="6"/>
      <c r="T689" s="14"/>
      <c r="U689" s="21"/>
      <c r="V689" s="6"/>
      <c r="W689" s="6"/>
      <c r="X689" s="6"/>
      <c r="Y689" s="211">
        <v>45454</v>
      </c>
      <c r="Z689" s="6"/>
      <c r="AA689" s="6"/>
      <c r="AB689" s="21"/>
      <c r="AC689" s="6"/>
      <c r="AD689" s="14" t="s">
        <v>1515</v>
      </c>
      <c r="AE689" s="6"/>
      <c r="AF689" s="6"/>
      <c r="AG689" s="6"/>
      <c r="AH689" s="6" t="s">
        <v>1513</v>
      </c>
      <c r="AI689" s="143">
        <f t="shared" si="69"/>
        <v>414.7206290849673</v>
      </c>
      <c r="AJ689" s="143">
        <f t="shared" si="70"/>
        <v>170.03545751633987</v>
      </c>
      <c r="AK689" s="143">
        <f t="shared" si="71"/>
        <v>0</v>
      </c>
      <c r="AL689" s="20">
        <f t="shared" si="72"/>
        <v>45303</v>
      </c>
      <c r="AM689" t="e">
        <f t="shared" si="73"/>
        <v>#N/A</v>
      </c>
      <c r="AN689" t="str">
        <f t="shared" si="74"/>
        <v>KAPS-FS-62965-12-12-2023-5402.33</v>
      </c>
    </row>
    <row r="690" spans="1:40" ht="20.100000000000001" customHeight="1" x14ac:dyDescent="0.25">
      <c r="A690" s="14">
        <v>686</v>
      </c>
      <c r="B690" s="162">
        <v>45274</v>
      </c>
      <c r="C690" s="6" t="s">
        <v>2442</v>
      </c>
      <c r="D690" s="15">
        <v>45273</v>
      </c>
      <c r="E690" s="14" t="s">
        <v>1132</v>
      </c>
      <c r="F690" s="14" t="str">
        <f>INDEX(New!$CV$9:$CV$791,MATCH(C690,New!$F$9:$F$791,0))</f>
        <v>-</v>
      </c>
      <c r="G690" s="6">
        <v>200</v>
      </c>
      <c r="H690" s="6" t="s">
        <v>1816</v>
      </c>
      <c r="I690" s="6"/>
      <c r="J690" s="16">
        <v>3402.39</v>
      </c>
      <c r="K690" s="14">
        <v>24.25</v>
      </c>
      <c r="L690" s="125">
        <f>_xlfn.IFNA(INDEX(New!$E$9:$E$791,MATCH(C690,New!$F$9:$F$791,0)),G690)</f>
        <v>200</v>
      </c>
      <c r="M690" s="125">
        <f>G690</f>
        <v>200</v>
      </c>
      <c r="N690" s="6" t="s">
        <v>557</v>
      </c>
      <c r="O690" s="6" t="s">
        <v>2449</v>
      </c>
      <c r="P690" s="204">
        <v>1517690</v>
      </c>
      <c r="Q690" s="6"/>
      <c r="R690" s="205">
        <v>758845</v>
      </c>
      <c r="S690" s="6"/>
      <c r="T690" s="14"/>
      <c r="U690" s="21"/>
      <c r="V690" s="6"/>
      <c r="W690" s="6"/>
      <c r="X690" s="6"/>
      <c r="Y690" s="23"/>
      <c r="Z690" s="6"/>
      <c r="AA690" s="6"/>
      <c r="AB690" s="21"/>
      <c r="AC690" s="6"/>
      <c r="AD690" s="14" t="s">
        <v>1515</v>
      </c>
      <c r="AE690" s="6"/>
      <c r="AF690" s="6"/>
      <c r="AG690" s="6"/>
      <c r="AH690" s="6" t="s">
        <v>1517</v>
      </c>
      <c r="AI690" s="143">
        <f t="shared" si="69"/>
        <v>7588.45</v>
      </c>
      <c r="AJ690" s="143">
        <f t="shared" si="70"/>
        <v>3794.2249999999999</v>
      </c>
      <c r="AK690" s="143">
        <f t="shared" si="71"/>
        <v>758845</v>
      </c>
      <c r="AL690" s="20">
        <f t="shared" si="72"/>
        <v>45304</v>
      </c>
      <c r="AM690" t="e">
        <f t="shared" si="73"/>
        <v>#N/A</v>
      </c>
      <c r="AN690" t="str">
        <f t="shared" si="74"/>
        <v>KAPE-FS-41875-13-12-2023-3402.39</v>
      </c>
    </row>
    <row r="691" spans="1:40" ht="20.100000000000001" customHeight="1" x14ac:dyDescent="0.25">
      <c r="A691" s="14">
        <v>687</v>
      </c>
      <c r="B691" s="162">
        <v>45276</v>
      </c>
      <c r="C691" s="6" t="s">
        <v>2443</v>
      </c>
      <c r="D691" s="15">
        <v>45275</v>
      </c>
      <c r="E691" s="14" t="s">
        <v>1132</v>
      </c>
      <c r="F691" s="14" t="str">
        <f>INDEX(New!$CV$9:$CV$791,MATCH(C691,New!$F$9:$F$791,0))</f>
        <v>-</v>
      </c>
      <c r="G691" s="6">
        <v>132</v>
      </c>
      <c r="H691" s="6" t="s">
        <v>1816</v>
      </c>
      <c r="I691" s="6"/>
      <c r="J691" s="16">
        <v>5210.1099999999997</v>
      </c>
      <c r="K691" s="14">
        <v>27.692399999999999</v>
      </c>
      <c r="L691" s="125">
        <f>_xlfn.IFNA(INDEX(New!$E$9:$E$791,MATCH(C691,New!$F$9:$F$791,0)),G691)</f>
        <v>132</v>
      </c>
      <c r="M691" s="125">
        <f>G691</f>
        <v>132</v>
      </c>
      <c r="N691" s="6" t="s">
        <v>532</v>
      </c>
      <c r="O691" s="6" t="s">
        <v>2450</v>
      </c>
      <c r="P691" s="204">
        <v>1059186</v>
      </c>
      <c r="Q691" s="6"/>
      <c r="R691" s="205">
        <v>434265</v>
      </c>
      <c r="S691" s="6"/>
      <c r="T691" s="14"/>
      <c r="U691" s="21"/>
      <c r="V691" s="6"/>
      <c r="W691" s="6"/>
      <c r="X691" s="6"/>
      <c r="Y691" s="23"/>
      <c r="Z691" s="6"/>
      <c r="AA691" s="6"/>
      <c r="AB691" s="21"/>
      <c r="AC691" s="6"/>
      <c r="AD691" s="14" t="s">
        <v>1515</v>
      </c>
      <c r="AE691" s="6"/>
      <c r="AF691" s="6"/>
      <c r="AG691" s="6"/>
      <c r="AH691" s="6" t="s">
        <v>1516</v>
      </c>
      <c r="AI691" s="143">
        <f t="shared" si="69"/>
        <v>8024.136363636364</v>
      </c>
      <c r="AJ691" s="143">
        <f t="shared" si="70"/>
        <v>3289.8863636363635</v>
      </c>
      <c r="AK691" s="143">
        <f t="shared" si="71"/>
        <v>434265</v>
      </c>
      <c r="AL691" s="20">
        <f t="shared" si="72"/>
        <v>45306</v>
      </c>
      <c r="AM691" t="e">
        <f t="shared" si="73"/>
        <v>#N/A</v>
      </c>
      <c r="AN691" t="str">
        <f t="shared" si="74"/>
        <v>KPAF-FS-28587-15-12-2023-5210.11</v>
      </c>
    </row>
    <row r="692" spans="1:40" ht="20.100000000000001" hidden="1" customHeight="1" x14ac:dyDescent="0.25">
      <c r="A692" s="14">
        <v>688</v>
      </c>
      <c r="B692" s="162">
        <v>45278</v>
      </c>
      <c r="C692" s="6" t="s">
        <v>2445</v>
      </c>
      <c r="D692" s="15">
        <v>45278</v>
      </c>
      <c r="E692" s="14" t="s">
        <v>1132</v>
      </c>
      <c r="F692" s="14" t="s">
        <v>1133</v>
      </c>
      <c r="G692" s="6">
        <v>1711</v>
      </c>
      <c r="H692" s="6" t="s">
        <v>1816</v>
      </c>
      <c r="I692" s="6"/>
      <c r="J692" s="16">
        <v>5210.41</v>
      </c>
      <c r="K692" s="14">
        <v>24.180399999999999</v>
      </c>
      <c r="L692" s="125">
        <v>0</v>
      </c>
      <c r="M692" s="125">
        <v>0</v>
      </c>
      <c r="N692" s="6" t="s">
        <v>532</v>
      </c>
      <c r="O692" s="6" t="s">
        <v>2451</v>
      </c>
      <c r="P692" s="204">
        <v>13202757</v>
      </c>
      <c r="Q692" s="6"/>
      <c r="R692" s="205">
        <v>5413130</v>
      </c>
      <c r="S692" s="6"/>
      <c r="T692" s="14"/>
      <c r="U692" s="21"/>
      <c r="V692" s="6"/>
      <c r="W692" s="6"/>
      <c r="X692" s="6"/>
      <c r="Y692" s="23"/>
      <c r="Z692" s="6"/>
      <c r="AA692" s="6"/>
      <c r="AB692" s="21"/>
      <c r="AC692" s="6"/>
      <c r="AD692" s="14" t="s">
        <v>1515</v>
      </c>
      <c r="AE692" s="6"/>
      <c r="AF692" s="6"/>
      <c r="AG692" s="6"/>
      <c r="AH692" s="6" t="s">
        <v>1516</v>
      </c>
      <c r="AI692" s="143">
        <f t="shared" si="69"/>
        <v>7716.3980128579778</v>
      </c>
      <c r="AJ692" s="143">
        <f t="shared" si="70"/>
        <v>3163.7229690239624</v>
      </c>
      <c r="AK692" s="143">
        <f t="shared" si="71"/>
        <v>0</v>
      </c>
      <c r="AL692" s="20">
        <f t="shared" si="72"/>
        <v>45308</v>
      </c>
      <c r="AM692" t="e">
        <f t="shared" si="73"/>
        <v>#N/A</v>
      </c>
      <c r="AN692" t="str">
        <f t="shared" si="74"/>
        <v>KAPE-FS-43019-18-12-2023-5210.41</v>
      </c>
    </row>
    <row r="693" spans="1:40" ht="20.100000000000001" hidden="1" customHeight="1" x14ac:dyDescent="0.25">
      <c r="A693" s="14">
        <v>689</v>
      </c>
      <c r="B693" s="162">
        <v>45279</v>
      </c>
      <c r="C693" s="6" t="s">
        <v>2444</v>
      </c>
      <c r="D693" s="15">
        <v>45276</v>
      </c>
      <c r="E693" s="14" t="s">
        <v>1132</v>
      </c>
      <c r="F693" s="14" t="s">
        <v>1133</v>
      </c>
      <c r="G693" s="6">
        <v>24480</v>
      </c>
      <c r="H693" s="6" t="s">
        <v>1816</v>
      </c>
      <c r="I693" s="6"/>
      <c r="J693" s="16">
        <v>5402.33</v>
      </c>
      <c r="K693" s="14">
        <v>1.43</v>
      </c>
      <c r="L693" s="125">
        <v>0</v>
      </c>
      <c r="M693" s="125">
        <v>0</v>
      </c>
      <c r="N693" s="6" t="s">
        <v>1324</v>
      </c>
      <c r="O693" s="6" t="s">
        <v>2067</v>
      </c>
      <c r="P693" s="204">
        <v>10139863</v>
      </c>
      <c r="Q693" s="6"/>
      <c r="R693" s="205">
        <v>4157344</v>
      </c>
      <c r="S693" s="6"/>
      <c r="T693" s="14"/>
      <c r="U693" s="21"/>
      <c r="V693" s="6"/>
      <c r="W693" s="6"/>
      <c r="X693" s="6"/>
      <c r="Y693" s="211">
        <v>45454</v>
      </c>
      <c r="Z693" s="6"/>
      <c r="AA693" s="6"/>
      <c r="AB693" s="21"/>
      <c r="AC693" s="6"/>
      <c r="AD693" s="14" t="s">
        <v>1515</v>
      </c>
      <c r="AE693" s="6"/>
      <c r="AF693" s="6"/>
      <c r="AG693" s="6"/>
      <c r="AH693" s="6" t="s">
        <v>1513</v>
      </c>
      <c r="AI693" s="143">
        <f t="shared" si="69"/>
        <v>414.21008986928103</v>
      </c>
      <c r="AJ693" s="143">
        <f t="shared" si="70"/>
        <v>169.82614379084967</v>
      </c>
      <c r="AK693" s="143">
        <f t="shared" si="71"/>
        <v>0</v>
      </c>
      <c r="AL693" s="20">
        <f t="shared" si="72"/>
        <v>45309</v>
      </c>
      <c r="AM693" t="e">
        <f t="shared" si="73"/>
        <v>#N/A</v>
      </c>
      <c r="AN693" t="str">
        <f t="shared" si="74"/>
        <v>KAPS-FS-64757-16-12-2023-5402.33</v>
      </c>
    </row>
    <row r="694" spans="1:40" ht="20.100000000000001" hidden="1" customHeight="1" x14ac:dyDescent="0.25">
      <c r="A694" s="14">
        <v>690</v>
      </c>
      <c r="B694" s="162">
        <v>45281</v>
      </c>
      <c r="C694" s="6" t="s">
        <v>2446</v>
      </c>
      <c r="D694" s="15">
        <v>45279</v>
      </c>
      <c r="E694" s="14" t="s">
        <v>1132</v>
      </c>
      <c r="F694" s="14" t="s">
        <v>1133</v>
      </c>
      <c r="G694" s="6">
        <v>18720</v>
      </c>
      <c r="H694" s="6" t="s">
        <v>1816</v>
      </c>
      <c r="I694" s="6"/>
      <c r="J694" s="16">
        <v>3906.9029999999998</v>
      </c>
      <c r="K694" s="14">
        <v>2.0499999999999998</v>
      </c>
      <c r="L694" s="126">
        <v>0</v>
      </c>
      <c r="M694" s="126">
        <v>0</v>
      </c>
      <c r="N694" s="6" t="s">
        <v>557</v>
      </c>
      <c r="O694" s="6" t="s">
        <v>2452</v>
      </c>
      <c r="P694" s="204">
        <v>11106105</v>
      </c>
      <c r="Q694" s="6"/>
      <c r="R694" s="205">
        <v>3665015</v>
      </c>
      <c r="S694" s="6"/>
      <c r="T694" s="14"/>
      <c r="U694" s="21"/>
      <c r="V694" s="6"/>
      <c r="W694" s="6"/>
      <c r="X694" s="6"/>
      <c r="Y694" s="211">
        <v>45383</v>
      </c>
      <c r="Z694" s="210"/>
      <c r="AA694" s="6"/>
      <c r="AB694" s="21"/>
      <c r="AC694" s="6"/>
      <c r="AD694" s="14" t="s">
        <v>1515</v>
      </c>
      <c r="AE694" s="6"/>
      <c r="AF694" s="6"/>
      <c r="AG694" s="6"/>
      <c r="AH694" s="6" t="s">
        <v>1517</v>
      </c>
      <c r="AI694" s="143">
        <f t="shared" si="69"/>
        <v>593.27483974358972</v>
      </c>
      <c r="AJ694" s="143">
        <f t="shared" si="70"/>
        <v>195.78071581196582</v>
      </c>
      <c r="AK694" s="143">
        <f t="shared" si="71"/>
        <v>0</v>
      </c>
      <c r="AL694" s="20">
        <f t="shared" si="72"/>
        <v>45311</v>
      </c>
      <c r="AM694" t="e">
        <f t="shared" si="73"/>
        <v>#N/A</v>
      </c>
      <c r="AN694" t="str">
        <f t="shared" si="74"/>
        <v>KAPS-FS-65794-19-12-2023-3906.903</v>
      </c>
    </row>
    <row r="695" spans="1:40" ht="20.100000000000001" customHeight="1" x14ac:dyDescent="0.25">
      <c r="A695" s="14">
        <v>691</v>
      </c>
      <c r="B695" s="162">
        <v>45282</v>
      </c>
      <c r="C695" s="6" t="s">
        <v>2447</v>
      </c>
      <c r="D695" s="15">
        <v>45281</v>
      </c>
      <c r="E695" s="14" t="s">
        <v>563</v>
      </c>
      <c r="F695" s="14" t="str">
        <f>INDEX(New!$CV$9:$CV$791,MATCH(C695,New!$F$9:$F$791,0))</f>
        <v>Running</v>
      </c>
      <c r="G695" s="6">
        <v>4050</v>
      </c>
      <c r="H695" s="6" t="s">
        <v>1816</v>
      </c>
      <c r="I695" s="6"/>
      <c r="J695" s="16">
        <v>5901.9089999999997</v>
      </c>
      <c r="K695" s="14">
        <v>2.9110999999999998</v>
      </c>
      <c r="L695" s="125">
        <f>_xlfn.IFNA(INDEX(New!$E$9:$E$791,MATCH(C695,New!$F$9:$F$791,0)),G695)</f>
        <v>366.19000000000005</v>
      </c>
      <c r="M695" s="125">
        <f>G695</f>
        <v>4050</v>
      </c>
      <c r="N695" s="6" t="s">
        <v>563</v>
      </c>
      <c r="O695" s="6" t="s">
        <v>2453</v>
      </c>
      <c r="P695" s="204">
        <v>3409034</v>
      </c>
      <c r="Q695" s="6"/>
      <c r="R695" s="205">
        <v>1397704</v>
      </c>
      <c r="S695" s="6"/>
      <c r="T695" s="14"/>
      <c r="U695" s="21"/>
      <c r="V695" s="6"/>
      <c r="W695" s="6"/>
      <c r="X695" s="6"/>
      <c r="Y695" s="23"/>
      <c r="Z695" s="6"/>
      <c r="AA695" s="6"/>
      <c r="AB695" s="21"/>
      <c r="AC695" s="6"/>
      <c r="AD695" s="14" t="s">
        <v>1515</v>
      </c>
      <c r="AE695" s="6"/>
      <c r="AF695" s="6"/>
      <c r="AG695" s="6"/>
      <c r="AH695" s="6" t="s">
        <v>563</v>
      </c>
      <c r="AI695" s="143">
        <f t="shared" si="69"/>
        <v>841.73679012345679</v>
      </c>
      <c r="AJ695" s="143">
        <f t="shared" si="70"/>
        <v>345.11209876543211</v>
      </c>
      <c r="AK695" s="143">
        <f t="shared" si="71"/>
        <v>126376.59944691361</v>
      </c>
      <c r="AL695" s="20">
        <f t="shared" si="72"/>
        <v>45287</v>
      </c>
      <c r="AM695" t="e">
        <f t="shared" si="73"/>
        <v>#N/A</v>
      </c>
      <c r="AN695" t="str">
        <f t="shared" si="74"/>
        <v>KAPS-FS-67466-21-12-2023-5901.909</v>
      </c>
    </row>
    <row r="696" spans="1:40" ht="20.100000000000001" hidden="1" customHeight="1" x14ac:dyDescent="0.25">
      <c r="A696" s="14">
        <v>692</v>
      </c>
      <c r="B696" s="162">
        <v>45286</v>
      </c>
      <c r="C696" s="6" t="s">
        <v>2448</v>
      </c>
      <c r="D696" s="15">
        <v>45282</v>
      </c>
      <c r="E696" s="14" t="s">
        <v>563</v>
      </c>
      <c r="F696" s="14" t="s">
        <v>1133</v>
      </c>
      <c r="G696" s="6">
        <v>25017</v>
      </c>
      <c r="H696" s="6" t="s">
        <v>1816</v>
      </c>
      <c r="I696" s="6"/>
      <c r="J696" s="16">
        <v>4810.29</v>
      </c>
      <c r="K696" s="14">
        <v>0.9</v>
      </c>
      <c r="L696" s="126">
        <v>0</v>
      </c>
      <c r="M696" s="126">
        <v>0</v>
      </c>
      <c r="N696" s="6" t="s">
        <v>563</v>
      </c>
      <c r="O696" s="146" t="s">
        <v>1277</v>
      </c>
      <c r="P696" s="204">
        <v>6507942</v>
      </c>
      <c r="Q696" s="6"/>
      <c r="R696" s="205">
        <v>3253971</v>
      </c>
      <c r="S696" s="6"/>
      <c r="T696" s="14"/>
      <c r="U696" s="21"/>
      <c r="V696" s="6"/>
      <c r="W696" s="6"/>
      <c r="X696" s="6"/>
      <c r="Y696" s="211">
        <v>45383</v>
      </c>
      <c r="Z696" s="210"/>
      <c r="AA696" s="6"/>
      <c r="AB696" s="21"/>
      <c r="AC696" s="6"/>
      <c r="AD696" s="14" t="s">
        <v>1515</v>
      </c>
      <c r="AE696" s="6"/>
      <c r="AF696" s="6"/>
      <c r="AG696" s="6"/>
      <c r="AH696" s="6" t="s">
        <v>563</v>
      </c>
      <c r="AI696" s="143">
        <f t="shared" si="69"/>
        <v>260.14078426669863</v>
      </c>
      <c r="AJ696" s="143">
        <f t="shared" si="70"/>
        <v>130.07039213334932</v>
      </c>
      <c r="AK696" s="143">
        <f t="shared" si="71"/>
        <v>0</v>
      </c>
      <c r="AL696" s="20">
        <f t="shared" si="72"/>
        <v>45291</v>
      </c>
      <c r="AM696" t="e">
        <f t="shared" si="73"/>
        <v>#N/A</v>
      </c>
      <c r="AN696" t="str">
        <f t="shared" si="74"/>
        <v>KAPS-FS-67818-22-12-2023-4810.29</v>
      </c>
    </row>
    <row r="697" spans="1:40" ht="20.100000000000001" hidden="1" customHeight="1" x14ac:dyDescent="0.25">
      <c r="A697" s="14">
        <v>693</v>
      </c>
      <c r="B697" s="162">
        <v>45288</v>
      </c>
      <c r="C697" s="6" t="s">
        <v>2541</v>
      </c>
      <c r="D697" s="15">
        <v>45652</v>
      </c>
      <c r="E697" s="14" t="s">
        <v>1132</v>
      </c>
      <c r="F697" s="14" t="s">
        <v>1133</v>
      </c>
      <c r="G697" s="6">
        <v>24480</v>
      </c>
      <c r="H697" s="6" t="s">
        <v>1816</v>
      </c>
      <c r="I697" s="6"/>
      <c r="J697" s="16">
        <v>5402.33</v>
      </c>
      <c r="K697" s="14">
        <v>1.43</v>
      </c>
      <c r="L697" s="125">
        <v>0</v>
      </c>
      <c r="M697" s="125">
        <v>0</v>
      </c>
      <c r="N697" s="6" t="s">
        <v>1324</v>
      </c>
      <c r="O697" s="6" t="s">
        <v>2542</v>
      </c>
      <c r="P697" s="19">
        <v>10113080</v>
      </c>
      <c r="Q697" s="6"/>
      <c r="R697" s="203">
        <v>4146363</v>
      </c>
      <c r="S697" s="6"/>
      <c r="T697" s="14"/>
      <c r="U697" s="21"/>
      <c r="V697" s="6"/>
      <c r="W697" s="6"/>
      <c r="X697" s="6"/>
      <c r="Y697" s="23"/>
      <c r="Z697" s="6"/>
      <c r="AA697" s="6"/>
      <c r="AB697" s="21"/>
      <c r="AC697" s="6"/>
      <c r="AD697" s="14" t="s">
        <v>1515</v>
      </c>
      <c r="AE697" s="6"/>
      <c r="AF697" s="6"/>
      <c r="AG697" s="6"/>
      <c r="AH697" s="6" t="s">
        <v>1513</v>
      </c>
      <c r="AI697" s="143">
        <f t="shared" si="69"/>
        <v>413.11601307189545</v>
      </c>
      <c r="AJ697" s="143">
        <f t="shared" si="70"/>
        <v>169.37757352941176</v>
      </c>
      <c r="AK697" s="143">
        <f t="shared" si="71"/>
        <v>0</v>
      </c>
      <c r="AL697" s="20">
        <f t="shared" si="72"/>
        <v>45318</v>
      </c>
      <c r="AM697" t="e">
        <f t="shared" si="73"/>
        <v>#N/A</v>
      </c>
      <c r="AN697" t="str">
        <f t="shared" si="74"/>
        <v>KAPS-FS-68864-26-12-2023-5402.33</v>
      </c>
    </row>
    <row r="698" spans="1:40" ht="20.100000000000001" hidden="1" customHeight="1" x14ac:dyDescent="0.25">
      <c r="A698" s="14">
        <v>694</v>
      </c>
      <c r="B698" s="202">
        <v>45293</v>
      </c>
      <c r="C698" s="6" t="s">
        <v>2809</v>
      </c>
      <c r="D698" s="15">
        <v>45288</v>
      </c>
      <c r="E698" s="14" t="s">
        <v>563</v>
      </c>
      <c r="F698" s="14" t="s">
        <v>1133</v>
      </c>
      <c r="G698" s="146">
        <v>25017</v>
      </c>
      <c r="H698" s="6" t="s">
        <v>1816</v>
      </c>
      <c r="I698" s="6"/>
      <c r="J698" s="16">
        <v>4810.29</v>
      </c>
      <c r="K698" s="14">
        <v>0.9</v>
      </c>
      <c r="L698" s="126">
        <v>0</v>
      </c>
      <c r="M698" s="126">
        <v>0</v>
      </c>
      <c r="N698" s="6" t="s">
        <v>563</v>
      </c>
      <c r="O698" s="146" t="s">
        <v>1277</v>
      </c>
      <c r="P698" s="204">
        <v>6495310</v>
      </c>
      <c r="Q698" s="6"/>
      <c r="R698" s="205">
        <v>3247655</v>
      </c>
      <c r="S698" s="6"/>
      <c r="T698" s="14"/>
      <c r="U698" s="21"/>
      <c r="V698" s="6"/>
      <c r="W698" s="6"/>
      <c r="X698" s="6"/>
      <c r="Y698" s="211">
        <v>45454</v>
      </c>
      <c r="Z698" s="6"/>
      <c r="AA698" s="6"/>
      <c r="AB698" s="21"/>
      <c r="AC698" s="6"/>
      <c r="AD698" s="14" t="s">
        <v>1515</v>
      </c>
      <c r="AE698" s="6"/>
      <c r="AF698" s="6"/>
      <c r="AG698" s="6"/>
      <c r="AH698" s="6" t="s">
        <v>563</v>
      </c>
      <c r="AI698" s="143">
        <f t="shared" si="69"/>
        <v>259.63584762361592</v>
      </c>
      <c r="AJ698" s="143">
        <f t="shared" si="70"/>
        <v>129.81792381180796</v>
      </c>
      <c r="AK698" s="143">
        <f t="shared" si="71"/>
        <v>0</v>
      </c>
      <c r="AL698" s="20">
        <f t="shared" si="72"/>
        <v>45298</v>
      </c>
      <c r="AM698" t="e">
        <f t="shared" si="73"/>
        <v>#N/A</v>
      </c>
      <c r="AN698" t="str">
        <f t="shared" si="74"/>
        <v>KAPS-FS-69884-28-12-2023-4810.29</v>
      </c>
    </row>
    <row r="699" spans="1:40" ht="20.100000000000001" hidden="1" customHeight="1" x14ac:dyDescent="0.25">
      <c r="A699" s="14">
        <v>695</v>
      </c>
      <c r="B699" s="202">
        <v>45295</v>
      </c>
      <c r="C699" s="6" t="s">
        <v>2812</v>
      </c>
      <c r="D699" s="15">
        <v>45295</v>
      </c>
      <c r="E699" s="14" t="s">
        <v>1132</v>
      </c>
      <c r="F699" s="14" t="s">
        <v>1133</v>
      </c>
      <c r="G699" s="146">
        <v>24480</v>
      </c>
      <c r="H699" s="6" t="s">
        <v>1816</v>
      </c>
      <c r="I699" s="6"/>
      <c r="J699" s="16">
        <v>5402.33</v>
      </c>
      <c r="K699" s="14">
        <v>1.43</v>
      </c>
      <c r="L699" s="125">
        <v>0</v>
      </c>
      <c r="M699" s="125">
        <v>0</v>
      </c>
      <c r="N699" s="6" t="s">
        <v>1324</v>
      </c>
      <c r="O699" s="6" t="s">
        <v>2818</v>
      </c>
      <c r="P699" s="204">
        <v>10082727</v>
      </c>
      <c r="Q699" s="6"/>
      <c r="R699" s="205">
        <v>4133918</v>
      </c>
      <c r="S699" s="6"/>
      <c r="T699" s="14"/>
      <c r="U699" s="21"/>
      <c r="V699" s="6"/>
      <c r="W699" s="6"/>
      <c r="X699" s="6"/>
      <c r="Y699" s="23"/>
      <c r="Z699" s="6"/>
      <c r="AA699" s="6"/>
      <c r="AB699" s="21"/>
      <c r="AC699" s="6"/>
      <c r="AD699" s="14" t="s">
        <v>1515</v>
      </c>
      <c r="AE699" s="6"/>
      <c r="AF699" s="6"/>
      <c r="AG699" s="6"/>
      <c r="AH699" s="6" t="s">
        <v>1513</v>
      </c>
      <c r="AI699" s="143">
        <f t="shared" si="69"/>
        <v>411.8761029411765</v>
      </c>
      <c r="AJ699" s="143">
        <f t="shared" si="70"/>
        <v>168.86919934640522</v>
      </c>
      <c r="AK699" s="143">
        <f t="shared" si="71"/>
        <v>0</v>
      </c>
      <c r="AL699" s="20">
        <f t="shared" si="72"/>
        <v>45325</v>
      </c>
      <c r="AM699" t="e">
        <f t="shared" si="73"/>
        <v>#N/A</v>
      </c>
      <c r="AN699" t="str">
        <f t="shared" si="74"/>
        <v>KAPS-FS-72689-04-01-2024-5402.33</v>
      </c>
    </row>
    <row r="700" spans="1:40" ht="20.100000000000001" hidden="1" customHeight="1" x14ac:dyDescent="0.25">
      <c r="A700" s="14">
        <v>696</v>
      </c>
      <c r="B700" s="202">
        <v>45295</v>
      </c>
      <c r="C700" s="6" t="s">
        <v>2814</v>
      </c>
      <c r="D700" s="15">
        <v>45295</v>
      </c>
      <c r="E700" s="14" t="s">
        <v>1132</v>
      </c>
      <c r="F700" s="14" t="s">
        <v>1133</v>
      </c>
      <c r="G700" s="146">
        <v>73440</v>
      </c>
      <c r="H700" s="6" t="s">
        <v>1816</v>
      </c>
      <c r="I700" s="6"/>
      <c r="J700" s="16">
        <v>5402.33</v>
      </c>
      <c r="K700" s="14">
        <v>1.35</v>
      </c>
      <c r="L700" s="125">
        <v>0</v>
      </c>
      <c r="M700" s="125">
        <v>0</v>
      </c>
      <c r="N700" s="6" t="s">
        <v>1324</v>
      </c>
      <c r="O700" s="6" t="s">
        <v>1493</v>
      </c>
      <c r="P700" s="204">
        <v>28555974</v>
      </c>
      <c r="Q700" s="6"/>
      <c r="R700" s="205">
        <v>11707949</v>
      </c>
      <c r="S700" s="6"/>
      <c r="T700" s="14"/>
      <c r="U700" s="21"/>
      <c r="V700" s="6"/>
      <c r="W700" s="6"/>
      <c r="X700" s="6"/>
      <c r="Y700" s="23"/>
      <c r="Z700" s="6"/>
      <c r="AA700" s="6"/>
      <c r="AB700" s="21"/>
      <c r="AC700" s="6"/>
      <c r="AD700" s="14" t="s">
        <v>1515</v>
      </c>
      <c r="AE700" s="6"/>
      <c r="AF700" s="6"/>
      <c r="AG700" s="6"/>
      <c r="AH700" s="6" t="s">
        <v>1513</v>
      </c>
      <c r="AI700" s="143">
        <f t="shared" si="69"/>
        <v>388.83406862745096</v>
      </c>
      <c r="AJ700" s="143">
        <f t="shared" si="70"/>
        <v>159.42196350762526</v>
      </c>
      <c r="AK700" s="143">
        <f t="shared" si="71"/>
        <v>0</v>
      </c>
      <c r="AL700" s="20">
        <f t="shared" si="72"/>
        <v>45325</v>
      </c>
      <c r="AM700" t="e">
        <f t="shared" si="73"/>
        <v>#N/A</v>
      </c>
      <c r="AN700" t="str">
        <f t="shared" si="74"/>
        <v>KAPE-FS-46606-04-01-2024-5402.33</v>
      </c>
    </row>
    <row r="701" spans="1:40" ht="20.100000000000001" hidden="1" customHeight="1" x14ac:dyDescent="0.25">
      <c r="A701" s="14">
        <v>697</v>
      </c>
      <c r="B701" s="202">
        <v>45296</v>
      </c>
      <c r="C701" s="6" t="s">
        <v>2811</v>
      </c>
      <c r="D701" s="15">
        <v>45293</v>
      </c>
      <c r="E701" s="14" t="s">
        <v>1132</v>
      </c>
      <c r="F701" s="14" t="s">
        <v>1133</v>
      </c>
      <c r="G701" s="146">
        <v>800</v>
      </c>
      <c r="H701" s="6" t="s">
        <v>1816</v>
      </c>
      <c r="I701" s="6"/>
      <c r="J701" s="16">
        <v>3204.16</v>
      </c>
      <c r="K701" s="14">
        <v>29.9</v>
      </c>
      <c r="L701" s="126">
        <v>0</v>
      </c>
      <c r="M701" s="126">
        <v>0</v>
      </c>
      <c r="N701" s="6" t="s">
        <v>412</v>
      </c>
      <c r="O701" s="6" t="s">
        <v>1464</v>
      </c>
      <c r="P701" s="204">
        <v>6890784</v>
      </c>
      <c r="Q701" s="6"/>
      <c r="R701" s="205">
        <v>3169760</v>
      </c>
      <c r="S701" s="6"/>
      <c r="T701" s="14"/>
      <c r="U701" s="21"/>
      <c r="V701" s="6"/>
      <c r="W701" s="6"/>
      <c r="X701" s="6"/>
      <c r="Y701" s="211">
        <v>45383</v>
      </c>
      <c r="Z701" s="210"/>
      <c r="AA701" s="6"/>
      <c r="AB701" s="21"/>
      <c r="AC701" s="6"/>
      <c r="AD701" s="14" t="s">
        <v>1515</v>
      </c>
      <c r="AE701" s="6"/>
      <c r="AF701" s="6"/>
      <c r="AG701" s="6"/>
      <c r="AH701" s="6" t="s">
        <v>434</v>
      </c>
      <c r="AI701" s="143">
        <f t="shared" si="69"/>
        <v>8613.48</v>
      </c>
      <c r="AJ701" s="143">
        <f t="shared" si="70"/>
        <v>3962.2</v>
      </c>
      <c r="AK701" s="143">
        <f t="shared" si="71"/>
        <v>0</v>
      </c>
      <c r="AL701" s="20">
        <f t="shared" si="72"/>
        <v>45326</v>
      </c>
      <c r="AM701" t="e">
        <f t="shared" si="73"/>
        <v>#N/A</v>
      </c>
      <c r="AN701" t="str">
        <f t="shared" si="74"/>
        <v>KPAF-FS-31625-02-01-2024-3204.16</v>
      </c>
    </row>
    <row r="702" spans="1:40" ht="20.100000000000001" customHeight="1" x14ac:dyDescent="0.25">
      <c r="A702" s="14">
        <v>698</v>
      </c>
      <c r="B702" s="202">
        <v>45296</v>
      </c>
      <c r="C702" s="6" t="s">
        <v>2813</v>
      </c>
      <c r="D702" s="15">
        <v>45295</v>
      </c>
      <c r="E702" s="14" t="s">
        <v>1132</v>
      </c>
      <c r="F702" s="14" t="str">
        <f>INDEX(New!$CV$9:$CV$791,MATCH(C702,New!$F$9:$F$791,0))</f>
        <v>Running</v>
      </c>
      <c r="G702" s="146">
        <v>24480</v>
      </c>
      <c r="H702" s="6" t="s">
        <v>1816</v>
      </c>
      <c r="I702" s="6"/>
      <c r="J702" s="16">
        <v>5402.33</v>
      </c>
      <c r="K702" s="14">
        <v>1.43</v>
      </c>
      <c r="L702" s="125">
        <f>_xlfn.IFNA(INDEX(New!$E$9:$E$791,MATCH(C702,New!$F$9:$F$791,0)),G702)</f>
        <v>6627.9400000000005</v>
      </c>
      <c r="M702" s="125">
        <f>G702</f>
        <v>24480</v>
      </c>
      <c r="N702" s="6" t="s">
        <v>1324</v>
      </c>
      <c r="O702" s="6" t="s">
        <v>2067</v>
      </c>
      <c r="P702" s="204">
        <v>10082727</v>
      </c>
      <c r="Q702" s="6"/>
      <c r="R702" s="205">
        <v>4133918</v>
      </c>
      <c r="S702" s="6"/>
      <c r="T702" s="14"/>
      <c r="U702" s="21"/>
      <c r="V702" s="6"/>
      <c r="W702" s="6"/>
      <c r="X702" s="6"/>
      <c r="Y702" s="23"/>
      <c r="Z702" s="6"/>
      <c r="AA702" s="6"/>
      <c r="AB702" s="21"/>
      <c r="AC702" s="6"/>
      <c r="AD702" s="14" t="s">
        <v>1515</v>
      </c>
      <c r="AE702" s="6"/>
      <c r="AF702" s="6"/>
      <c r="AG702" s="6"/>
      <c r="AH702" s="6" t="s">
        <v>1513</v>
      </c>
      <c r="AI702" s="143">
        <f t="shared" si="69"/>
        <v>411.8761029411765</v>
      </c>
      <c r="AJ702" s="143">
        <f t="shared" si="70"/>
        <v>168.86919934640522</v>
      </c>
      <c r="AK702" s="143">
        <f t="shared" si="71"/>
        <v>1119254.9211160131</v>
      </c>
      <c r="AL702" s="20">
        <f t="shared" si="72"/>
        <v>45326</v>
      </c>
      <c r="AM702" t="e">
        <f t="shared" si="73"/>
        <v>#N/A</v>
      </c>
      <c r="AN702" t="str">
        <f t="shared" si="74"/>
        <v>KAPS-FS-72691-04-01-2024-5402.33</v>
      </c>
    </row>
    <row r="703" spans="1:40" ht="20.100000000000001" hidden="1" customHeight="1" x14ac:dyDescent="0.25">
      <c r="A703" s="14">
        <v>699</v>
      </c>
      <c r="B703" s="202">
        <v>45299</v>
      </c>
      <c r="C703" s="6" t="s">
        <v>2810</v>
      </c>
      <c r="D703" s="15">
        <v>45292</v>
      </c>
      <c r="E703" s="14" t="s">
        <v>1132</v>
      </c>
      <c r="F703" s="14" t="s">
        <v>1133</v>
      </c>
      <c r="G703" s="146">
        <v>5000</v>
      </c>
      <c r="H703" s="6" t="s">
        <v>1816</v>
      </c>
      <c r="I703" s="6"/>
      <c r="J703" s="16">
        <v>3204.2</v>
      </c>
      <c r="K703" s="14">
        <v>6.92</v>
      </c>
      <c r="L703" s="126">
        <v>0</v>
      </c>
      <c r="M703" s="126">
        <v>0</v>
      </c>
      <c r="N703" s="6" t="s">
        <v>412</v>
      </c>
      <c r="O703" s="6" t="s">
        <v>1502</v>
      </c>
      <c r="P703" s="204">
        <v>9967438</v>
      </c>
      <c r="Q703" s="6"/>
      <c r="R703" s="205">
        <v>4983720</v>
      </c>
      <c r="S703" s="6"/>
      <c r="T703" s="14"/>
      <c r="U703" s="21"/>
      <c r="V703" s="6"/>
      <c r="W703" s="6"/>
      <c r="X703" s="6"/>
      <c r="Y703" s="211">
        <v>45383</v>
      </c>
      <c r="Z703" s="210"/>
      <c r="AA703" s="6"/>
      <c r="AB703" s="21"/>
      <c r="AC703" s="6"/>
      <c r="AD703" s="14" t="s">
        <v>1515</v>
      </c>
      <c r="AE703" s="6"/>
      <c r="AF703" s="6"/>
      <c r="AG703" s="6"/>
      <c r="AH703" s="6" t="s">
        <v>434</v>
      </c>
      <c r="AI703" s="143">
        <f t="shared" si="69"/>
        <v>1993.4875999999999</v>
      </c>
      <c r="AJ703" s="143">
        <f t="shared" si="70"/>
        <v>996.74400000000003</v>
      </c>
      <c r="AK703" s="143">
        <f t="shared" si="71"/>
        <v>0</v>
      </c>
      <c r="AL703" s="20">
        <f t="shared" si="72"/>
        <v>45329</v>
      </c>
      <c r="AM703" t="e">
        <f t="shared" si="73"/>
        <v>#N/A</v>
      </c>
      <c r="AN703" t="str">
        <f t="shared" si="74"/>
        <v>KAPE-FS-45579-01-01-2024-3204.2</v>
      </c>
    </row>
    <row r="704" spans="1:40" ht="20.100000000000001" customHeight="1" x14ac:dyDescent="0.25">
      <c r="A704" s="14">
        <v>700</v>
      </c>
      <c r="B704" s="202">
        <v>45301</v>
      </c>
      <c r="C704" s="6" t="s">
        <v>2816</v>
      </c>
      <c r="D704" s="15">
        <v>45301</v>
      </c>
      <c r="E704" s="14" t="s">
        <v>1132</v>
      </c>
      <c r="F704" s="14" t="str">
        <f>INDEX(New!$CV$9:$CV$791,MATCH(C704,New!$F$9:$F$791,0))</f>
        <v>-</v>
      </c>
      <c r="G704" s="146">
        <v>7536</v>
      </c>
      <c r="H704" s="6" t="s">
        <v>1816</v>
      </c>
      <c r="I704" s="6"/>
      <c r="J704" s="16">
        <v>5402.33</v>
      </c>
      <c r="K704" s="14">
        <v>4.55</v>
      </c>
      <c r="L704" s="125">
        <f>_xlfn.IFNA(INDEX(New!$E$9:$E$791,MATCH(C704,New!$F$9:$F$791,0)),G704)</f>
        <v>7536</v>
      </c>
      <c r="M704" s="125">
        <f>G704</f>
        <v>7536</v>
      </c>
      <c r="N704" s="6" t="s">
        <v>1264</v>
      </c>
      <c r="O704" s="6" t="s">
        <v>2820</v>
      </c>
      <c r="P704" s="204">
        <v>9855053</v>
      </c>
      <c r="Q704" s="6"/>
      <c r="R704" s="205">
        <v>4040572</v>
      </c>
      <c r="S704" s="6"/>
      <c r="T704" s="14"/>
      <c r="U704" s="21"/>
      <c r="V704" s="6"/>
      <c r="W704" s="6"/>
      <c r="X704" s="6"/>
      <c r="Y704" s="23"/>
      <c r="Z704" s="6"/>
      <c r="AA704" s="6"/>
      <c r="AB704" s="21"/>
      <c r="AC704" s="6"/>
      <c r="AD704" s="14" t="s">
        <v>1515</v>
      </c>
      <c r="AE704" s="6"/>
      <c r="AF704" s="6"/>
      <c r="AG704" s="6"/>
      <c r="AH704" s="6" t="s">
        <v>1513</v>
      </c>
      <c r="AI704" s="143">
        <f t="shared" si="69"/>
        <v>1307.7299628450105</v>
      </c>
      <c r="AJ704" s="143">
        <f t="shared" si="70"/>
        <v>536.16932059447981</v>
      </c>
      <c r="AK704" s="143">
        <f t="shared" si="71"/>
        <v>4040572</v>
      </c>
      <c r="AL704" s="20">
        <f t="shared" si="72"/>
        <v>45331</v>
      </c>
      <c r="AM704" t="e">
        <f t="shared" si="73"/>
        <v>#N/A</v>
      </c>
      <c r="AN704" t="str">
        <f t="shared" si="74"/>
        <v>KAPS-FS-75024-10-01-2024-5402.33</v>
      </c>
    </row>
    <row r="705" spans="1:40" ht="20.100000000000001" customHeight="1" x14ac:dyDescent="0.25">
      <c r="A705" s="14">
        <v>701</v>
      </c>
      <c r="B705" s="202">
        <v>45302</v>
      </c>
      <c r="C705" s="6" t="s">
        <v>2815</v>
      </c>
      <c r="D705" s="15">
        <v>45296</v>
      </c>
      <c r="E705" s="14" t="s">
        <v>1132</v>
      </c>
      <c r="F705" s="14" t="str">
        <f>INDEX(New!$CV$9:$CV$791,MATCH(C705,New!$F$9:$F$791,0))</f>
        <v>Running</v>
      </c>
      <c r="G705" s="146">
        <v>19300</v>
      </c>
      <c r="H705" s="6" t="s">
        <v>1816</v>
      </c>
      <c r="I705" s="6"/>
      <c r="J705" s="16">
        <v>3906.9029999999998</v>
      </c>
      <c r="K705" s="14" t="s">
        <v>1212</v>
      </c>
      <c r="L705" s="125">
        <f>_xlfn.IFNA(INDEX(New!$E$9:$E$791,MATCH(C705,New!$F$9:$F$791,0)),G705)</f>
        <v>14223.439999999999</v>
      </c>
      <c r="M705" s="125">
        <f>G705</f>
        <v>19300</v>
      </c>
      <c r="N705" s="6" t="s">
        <v>557</v>
      </c>
      <c r="O705" s="6" t="s">
        <v>2819</v>
      </c>
      <c r="P705" s="204">
        <v>16184520</v>
      </c>
      <c r="Q705" s="6"/>
      <c r="R705" s="205">
        <v>5340892</v>
      </c>
      <c r="S705" s="6"/>
      <c r="T705" s="14"/>
      <c r="U705" s="21"/>
      <c r="V705" s="6"/>
      <c r="W705" s="6"/>
      <c r="X705" s="6"/>
      <c r="Y705" s="23"/>
      <c r="Z705" s="6"/>
      <c r="AA705" s="6"/>
      <c r="AB705" s="21"/>
      <c r="AC705" s="6"/>
      <c r="AD705" s="14" t="s">
        <v>1515</v>
      </c>
      <c r="AE705" s="6"/>
      <c r="AF705" s="6"/>
      <c r="AG705" s="6"/>
      <c r="AH705" s="6" t="s">
        <v>1517</v>
      </c>
      <c r="AI705" s="143">
        <f t="shared" si="69"/>
        <v>838.57616580310878</v>
      </c>
      <c r="AJ705" s="143">
        <f t="shared" si="70"/>
        <v>276.73015544041453</v>
      </c>
      <c r="AK705" s="143">
        <f t="shared" si="71"/>
        <v>3936054.7620974095</v>
      </c>
      <c r="AL705" s="20">
        <f t="shared" si="72"/>
        <v>45332</v>
      </c>
      <c r="AM705" t="e">
        <f t="shared" si="73"/>
        <v>#N/A</v>
      </c>
      <c r="AN705" t="str">
        <f t="shared" si="74"/>
        <v>KAPW-FS-100035-05-01-2024-3906.903</v>
      </c>
    </row>
    <row r="706" spans="1:40" ht="20.100000000000001" hidden="1" customHeight="1" x14ac:dyDescent="0.25">
      <c r="A706" s="14">
        <v>702</v>
      </c>
      <c r="B706" s="202">
        <v>45303</v>
      </c>
      <c r="C706" s="6" t="s">
        <v>2864</v>
      </c>
      <c r="D706" s="15">
        <v>45303</v>
      </c>
      <c r="E706" s="14" t="s">
        <v>1132</v>
      </c>
      <c r="F706" s="14" t="s">
        <v>1133</v>
      </c>
      <c r="G706" s="146">
        <v>22000</v>
      </c>
      <c r="H706" s="6" t="s">
        <v>1816</v>
      </c>
      <c r="I706" s="6"/>
      <c r="J706" s="16">
        <v>2915.11</v>
      </c>
      <c r="K706" s="14">
        <v>1.32</v>
      </c>
      <c r="L706" s="126">
        <v>0</v>
      </c>
      <c r="M706" s="126">
        <v>0</v>
      </c>
      <c r="N706" s="6" t="s">
        <v>557</v>
      </c>
      <c r="O706" s="6" t="s">
        <v>1361</v>
      </c>
      <c r="P706" s="204">
        <v>8342035</v>
      </c>
      <c r="Q706" s="6"/>
      <c r="R706" s="205">
        <v>3837336</v>
      </c>
      <c r="S706" s="6"/>
      <c r="T706" s="14"/>
      <c r="U706" s="21"/>
      <c r="V706" s="6"/>
      <c r="W706" s="6"/>
      <c r="X706" s="6"/>
      <c r="Y706" s="211">
        <v>45383</v>
      </c>
      <c r="Z706" s="210"/>
      <c r="AA706" s="6"/>
      <c r="AB706" s="21"/>
      <c r="AC706" s="6"/>
      <c r="AD706" s="14" t="s">
        <v>1515</v>
      </c>
      <c r="AE706" s="6"/>
      <c r="AF706" s="6"/>
      <c r="AG706" s="6"/>
      <c r="AH706" s="6" t="s">
        <v>1517</v>
      </c>
      <c r="AI706" s="143">
        <f t="shared" si="69"/>
        <v>379.18340909090909</v>
      </c>
      <c r="AJ706" s="143">
        <f t="shared" si="70"/>
        <v>174.42436363636364</v>
      </c>
      <c r="AK706" s="143">
        <f t="shared" si="71"/>
        <v>0</v>
      </c>
      <c r="AL706" s="20">
        <f t="shared" si="72"/>
        <v>45333</v>
      </c>
      <c r="AM706" t="e">
        <f t="shared" si="73"/>
        <v>#N/A</v>
      </c>
      <c r="AN706" t="str">
        <f t="shared" si="74"/>
        <v>KAPS-FS-76288-12-01-2024-2915.11</v>
      </c>
    </row>
    <row r="707" spans="1:40" ht="20.100000000000001" hidden="1" customHeight="1" x14ac:dyDescent="0.25">
      <c r="A707" s="14">
        <v>703</v>
      </c>
      <c r="B707" s="202">
        <v>45304</v>
      </c>
      <c r="C707" s="6" t="s">
        <v>2862</v>
      </c>
      <c r="D707" s="15">
        <v>45303</v>
      </c>
      <c r="E707" s="14" t="s">
        <v>1132</v>
      </c>
      <c r="F707" s="14" t="s">
        <v>1133</v>
      </c>
      <c r="G707" s="146">
        <v>22000</v>
      </c>
      <c r="H707" s="6" t="s">
        <v>1816</v>
      </c>
      <c r="I707" s="6"/>
      <c r="J707" s="16">
        <v>2915.11</v>
      </c>
      <c r="K707" s="14">
        <v>1.32</v>
      </c>
      <c r="L707" s="126">
        <v>0</v>
      </c>
      <c r="M707" s="126">
        <v>0</v>
      </c>
      <c r="N707" s="6" t="s">
        <v>557</v>
      </c>
      <c r="O707" s="6" t="s">
        <v>2872</v>
      </c>
      <c r="P707" s="204">
        <v>8342035</v>
      </c>
      <c r="Q707" s="6"/>
      <c r="R707" s="205">
        <v>3837336</v>
      </c>
      <c r="S707" s="6"/>
      <c r="T707" s="14"/>
      <c r="U707" s="21"/>
      <c r="V707" s="6"/>
      <c r="W707" s="6"/>
      <c r="X707" s="6"/>
      <c r="Y707" s="211">
        <v>45383</v>
      </c>
      <c r="Z707" s="210"/>
      <c r="AA707" s="6"/>
      <c r="AB707" s="21"/>
      <c r="AC707" s="6"/>
      <c r="AD707" s="14" t="s">
        <v>1515</v>
      </c>
      <c r="AE707" s="6"/>
      <c r="AF707" s="6"/>
      <c r="AG707" s="6"/>
      <c r="AH707" s="6" t="s">
        <v>1517</v>
      </c>
      <c r="AI707" s="143">
        <f t="shared" si="69"/>
        <v>379.18340909090909</v>
      </c>
      <c r="AJ707" s="143">
        <f t="shared" si="70"/>
        <v>174.42436363636364</v>
      </c>
      <c r="AK707" s="143">
        <f t="shared" si="71"/>
        <v>0</v>
      </c>
      <c r="AL707" s="20">
        <f t="shared" si="72"/>
        <v>45334</v>
      </c>
      <c r="AM707" t="e">
        <f t="shared" si="73"/>
        <v>#N/A</v>
      </c>
      <c r="AN707" t="str">
        <f t="shared" si="74"/>
        <v>KAPS-FS-76290-12-01-2024-2915.11</v>
      </c>
    </row>
    <row r="708" spans="1:40" ht="20.100000000000001" customHeight="1" x14ac:dyDescent="0.25">
      <c r="A708" s="14">
        <v>704</v>
      </c>
      <c r="B708" s="202">
        <v>45308</v>
      </c>
      <c r="C708" s="6" t="s">
        <v>2863</v>
      </c>
      <c r="D708" s="15">
        <v>45303</v>
      </c>
      <c r="E708" s="14" t="s">
        <v>1132</v>
      </c>
      <c r="F708" s="14" t="str">
        <f>INDEX(New!$CV$9:$CV$791,MATCH(C708,New!$F$9:$F$791,0))</f>
        <v>-</v>
      </c>
      <c r="G708" s="146">
        <v>24480</v>
      </c>
      <c r="H708" s="6" t="s">
        <v>1816</v>
      </c>
      <c r="I708" s="6"/>
      <c r="J708" s="16">
        <v>5402.33</v>
      </c>
      <c r="K708" s="14">
        <v>1.3</v>
      </c>
      <c r="L708" s="125">
        <f>_xlfn.IFNA(INDEX(New!$E$9:$E$791,MATCH(C708,New!$F$9:$F$791,0)),G708)</f>
        <v>24480</v>
      </c>
      <c r="M708" s="125">
        <f>G708</f>
        <v>24480</v>
      </c>
      <c r="N708" s="6" t="s">
        <v>1324</v>
      </c>
      <c r="O708" s="146" t="s">
        <v>2871</v>
      </c>
      <c r="P708" s="204">
        <v>9141767</v>
      </c>
      <c r="Q708" s="6"/>
      <c r="R708" s="205">
        <v>3748124</v>
      </c>
      <c r="S708" s="6"/>
      <c r="T708" s="14"/>
      <c r="U708" s="21"/>
      <c r="V708" s="6"/>
      <c r="W708" s="6"/>
      <c r="X708" s="6"/>
      <c r="Y708" s="23"/>
      <c r="Z708" s="6"/>
      <c r="AA708" s="6"/>
      <c r="AB708" s="21"/>
      <c r="AC708" s="6"/>
      <c r="AD708" s="14" t="s">
        <v>1515</v>
      </c>
      <c r="AE708" s="6"/>
      <c r="AF708" s="6"/>
      <c r="AG708" s="6"/>
      <c r="AH708" s="6" t="s">
        <v>1513</v>
      </c>
      <c r="AI708" s="143">
        <f t="shared" si="69"/>
        <v>373.43819444444443</v>
      </c>
      <c r="AJ708" s="143">
        <f t="shared" si="70"/>
        <v>153.10964052287582</v>
      </c>
      <c r="AK708" s="143">
        <f t="shared" si="71"/>
        <v>3748124</v>
      </c>
      <c r="AL708" s="20">
        <f t="shared" si="72"/>
        <v>45338</v>
      </c>
      <c r="AM708" t="e">
        <f t="shared" ref="AM708:AM771" si="80">VLOOKUP(C708,$C$2446:$C$2553,1,0)</f>
        <v>#N/A</v>
      </c>
      <c r="AN708" t="str">
        <f t="shared" si="74"/>
        <v>KAPW-FS-104585-12-01-2024-5402.33</v>
      </c>
    </row>
    <row r="709" spans="1:40" ht="20.100000000000001" hidden="1" customHeight="1" x14ac:dyDescent="0.25">
      <c r="A709" s="14">
        <v>705</v>
      </c>
      <c r="B709" s="202">
        <v>45308</v>
      </c>
      <c r="C709" s="6" t="s">
        <v>2866</v>
      </c>
      <c r="D709" s="15">
        <v>45307</v>
      </c>
      <c r="E709" s="14" t="s">
        <v>1132</v>
      </c>
      <c r="F709" s="14" t="s">
        <v>1133</v>
      </c>
      <c r="G709" s="146">
        <v>26000</v>
      </c>
      <c r="H709" s="6" t="s">
        <v>1816</v>
      </c>
      <c r="I709" s="6"/>
      <c r="J709" s="16">
        <v>3402.4189999999999</v>
      </c>
      <c r="K709" s="14">
        <v>11.7</v>
      </c>
      <c r="L709" s="125">
        <v>0</v>
      </c>
      <c r="M709" s="125">
        <v>0</v>
      </c>
      <c r="N709" s="6" t="s">
        <v>557</v>
      </c>
      <c r="O709" s="6" t="s">
        <v>2869</v>
      </c>
      <c r="P709" s="204">
        <v>12195357</v>
      </c>
      <c r="Q709" s="6"/>
      <c r="R709" s="205">
        <v>6097678</v>
      </c>
      <c r="S709" s="6"/>
      <c r="T709" s="14"/>
      <c r="U709" s="21"/>
      <c r="V709" s="6"/>
      <c r="W709" s="6"/>
      <c r="X709" s="6"/>
      <c r="Y709" s="23"/>
      <c r="Z709" s="6"/>
      <c r="AA709" s="6"/>
      <c r="AB709" s="21"/>
      <c r="AC709" s="6"/>
      <c r="AD709" s="14" t="s">
        <v>1515</v>
      </c>
      <c r="AE709" s="6"/>
      <c r="AF709" s="6"/>
      <c r="AG709" s="6"/>
      <c r="AH709" s="6" t="s">
        <v>1517</v>
      </c>
      <c r="AI709" s="143">
        <f t="shared" ref="AI709:AI772" si="81">P709/G709</f>
        <v>469.05219230769228</v>
      </c>
      <c r="AJ709" s="143">
        <f t="shared" ref="AJ709:AJ772" si="82">R709/G709</f>
        <v>234.52607692307691</v>
      </c>
      <c r="AK709" s="143">
        <f t="shared" ref="AK709:AK772" si="83">L709*AJ709</f>
        <v>0</v>
      </c>
      <c r="AL709" s="20">
        <f t="shared" ref="AL709:AL772" si="84">IF(B709&lt;&gt;"",IF(E709="Packing Material",B709+5,B709+30),"")</f>
        <v>45338</v>
      </c>
      <c r="AM709" t="e">
        <f t="shared" si="80"/>
        <v>#N/A</v>
      </c>
      <c r="AN709" t="str">
        <f t="shared" si="74"/>
        <v>KAPS-FS-77946-16-01-2024-3402.419</v>
      </c>
    </row>
    <row r="710" spans="1:40" ht="20.100000000000001" customHeight="1" x14ac:dyDescent="0.25">
      <c r="A710" s="14">
        <v>706</v>
      </c>
      <c r="B710" s="202">
        <v>45309</v>
      </c>
      <c r="C710" s="6" t="s">
        <v>2860</v>
      </c>
      <c r="D710" s="15">
        <v>45303</v>
      </c>
      <c r="E710" s="14" t="s">
        <v>1132</v>
      </c>
      <c r="F710" s="14" t="str">
        <f>INDEX(New!$CV$9:$CV$791,MATCH(C710,New!$F$9:$F$791,0))</f>
        <v>-</v>
      </c>
      <c r="G710" s="146">
        <v>23100</v>
      </c>
      <c r="H710" s="6" t="s">
        <v>1816</v>
      </c>
      <c r="I710" s="6"/>
      <c r="J710" s="16">
        <v>5402.33</v>
      </c>
      <c r="K710" s="14">
        <v>1.35</v>
      </c>
      <c r="L710" s="125">
        <f>_xlfn.IFNA(INDEX(New!$E$9:$E$791,MATCH(C710,New!$F$9:$F$791,0)),G710)</f>
        <v>23100</v>
      </c>
      <c r="M710" s="125">
        <f>G710</f>
        <v>23100</v>
      </c>
      <c r="N710" s="6" t="s">
        <v>1324</v>
      </c>
      <c r="O710" s="6" t="s">
        <v>2874</v>
      </c>
      <c r="P710" s="204">
        <v>8958208</v>
      </c>
      <c r="Q710" s="6"/>
      <c r="R710" s="205">
        <v>3672865</v>
      </c>
      <c r="S710" s="6"/>
      <c r="T710" s="14"/>
      <c r="U710" s="21"/>
      <c r="V710" s="6"/>
      <c r="W710" s="6"/>
      <c r="X710" s="6"/>
      <c r="Y710" s="23"/>
      <c r="Z710" s="6"/>
      <c r="AA710" s="6"/>
      <c r="AB710" s="21"/>
      <c r="AC710" s="6"/>
      <c r="AD710" s="14" t="s">
        <v>1515</v>
      </c>
      <c r="AE710" s="6"/>
      <c r="AF710" s="6"/>
      <c r="AG710" s="6"/>
      <c r="AH710" s="6" t="s">
        <v>1513</v>
      </c>
      <c r="AI710" s="143">
        <f t="shared" si="81"/>
        <v>387.80121212121213</v>
      </c>
      <c r="AJ710" s="143">
        <f t="shared" si="82"/>
        <v>158.99848484848485</v>
      </c>
      <c r="AK710" s="143">
        <f t="shared" si="83"/>
        <v>3672865</v>
      </c>
      <c r="AL710" s="20">
        <f t="shared" si="84"/>
        <v>45339</v>
      </c>
      <c r="AM710" t="e">
        <f t="shared" si="80"/>
        <v>#N/A</v>
      </c>
      <c r="AN710" t="str">
        <f t="shared" ref="AN710:AN773" si="85">C710&amp;"-"&amp;J710</f>
        <v>KAPW-FS-104588-12-01-2024-5402.33</v>
      </c>
    </row>
    <row r="711" spans="1:40" ht="20.100000000000001" customHeight="1" x14ac:dyDescent="0.25">
      <c r="A711" s="14">
        <v>707</v>
      </c>
      <c r="B711" s="202">
        <v>45309</v>
      </c>
      <c r="C711" s="6" t="s">
        <v>2861</v>
      </c>
      <c r="D711" s="15">
        <v>45303</v>
      </c>
      <c r="E711" s="14" t="s">
        <v>1132</v>
      </c>
      <c r="F711" s="14" t="str">
        <f>INDEX(New!$CV$9:$CV$791,MATCH(C711,New!$F$9:$F$791,0))</f>
        <v>-</v>
      </c>
      <c r="G711" s="146">
        <v>24480</v>
      </c>
      <c r="H711" s="6" t="s">
        <v>1816</v>
      </c>
      <c r="I711" s="6"/>
      <c r="J711" s="16">
        <v>5402.33</v>
      </c>
      <c r="K711" s="14">
        <v>1.3</v>
      </c>
      <c r="L711" s="125">
        <f>_xlfn.IFNA(INDEX(New!$E$9:$E$791,MATCH(C711,New!$F$9:$F$791,0)),G711)</f>
        <v>24480</v>
      </c>
      <c r="M711" s="125">
        <f>G711</f>
        <v>24480</v>
      </c>
      <c r="N711" s="6" t="s">
        <v>1324</v>
      </c>
      <c r="O711" s="146" t="s">
        <v>2873</v>
      </c>
      <c r="P711" s="204">
        <v>9141767</v>
      </c>
      <c r="Q711" s="6"/>
      <c r="R711" s="205">
        <v>3748124</v>
      </c>
      <c r="S711" s="6"/>
      <c r="T711" s="14"/>
      <c r="U711" s="21"/>
      <c r="V711" s="6"/>
      <c r="W711" s="6"/>
      <c r="X711" s="6"/>
      <c r="Y711" s="23"/>
      <c r="Z711" s="6"/>
      <c r="AA711" s="6"/>
      <c r="AB711" s="21"/>
      <c r="AC711" s="6"/>
      <c r="AD711" s="14" t="s">
        <v>1515</v>
      </c>
      <c r="AE711" s="6"/>
      <c r="AF711" s="6"/>
      <c r="AG711" s="6"/>
      <c r="AH711" s="6" t="s">
        <v>1513</v>
      </c>
      <c r="AI711" s="143">
        <f t="shared" si="81"/>
        <v>373.43819444444443</v>
      </c>
      <c r="AJ711" s="143">
        <f t="shared" si="82"/>
        <v>153.10964052287582</v>
      </c>
      <c r="AK711" s="143">
        <f t="shared" si="83"/>
        <v>3748124</v>
      </c>
      <c r="AL711" s="20">
        <f t="shared" si="84"/>
        <v>45339</v>
      </c>
      <c r="AM711" t="e">
        <f t="shared" si="80"/>
        <v>#N/A</v>
      </c>
      <c r="AN711" t="str">
        <f t="shared" si="85"/>
        <v>KAPW-FS-104587-12-01-2024-5402.33</v>
      </c>
    </row>
    <row r="712" spans="1:40" ht="20.100000000000001" hidden="1" customHeight="1" x14ac:dyDescent="0.25">
      <c r="A712" s="14">
        <v>708</v>
      </c>
      <c r="B712" s="202">
        <v>45310</v>
      </c>
      <c r="C712" s="6" t="s">
        <v>2867</v>
      </c>
      <c r="D712" s="15">
        <v>45309</v>
      </c>
      <c r="E712" s="14" t="s">
        <v>1132</v>
      </c>
      <c r="F712" s="14" t="s">
        <v>1133</v>
      </c>
      <c r="G712" s="146">
        <v>240</v>
      </c>
      <c r="H712" s="6" t="s">
        <v>1816</v>
      </c>
      <c r="I712" s="6"/>
      <c r="J712" s="16">
        <v>3809.9189999999999</v>
      </c>
      <c r="K712" s="14">
        <v>2.6166999999999998</v>
      </c>
      <c r="L712" s="126">
        <v>0</v>
      </c>
      <c r="M712" s="126">
        <v>0</v>
      </c>
      <c r="N712" s="6" t="s">
        <v>557</v>
      </c>
      <c r="O712" s="6" t="s">
        <v>2868</v>
      </c>
      <c r="P712" s="204">
        <v>179857</v>
      </c>
      <c r="Q712" s="6"/>
      <c r="R712" s="205">
        <v>82734</v>
      </c>
      <c r="S712" s="6"/>
      <c r="T712" s="14"/>
      <c r="U712" s="21"/>
      <c r="V712" s="6"/>
      <c r="W712" s="6"/>
      <c r="X712" s="6"/>
      <c r="Y712" s="211">
        <v>45383</v>
      </c>
      <c r="Z712" s="210"/>
      <c r="AA712" s="6"/>
      <c r="AB712" s="21"/>
      <c r="AC712" s="6"/>
      <c r="AD712" s="14" t="s">
        <v>1515</v>
      </c>
      <c r="AE712" s="6"/>
      <c r="AF712" s="6"/>
      <c r="AG712" s="6"/>
      <c r="AH712" s="6" t="s">
        <v>1517</v>
      </c>
      <c r="AI712" s="143">
        <f t="shared" si="81"/>
        <v>749.4041666666667</v>
      </c>
      <c r="AJ712" s="143">
        <f t="shared" si="82"/>
        <v>344.72500000000002</v>
      </c>
      <c r="AK712" s="143">
        <f t="shared" si="83"/>
        <v>0</v>
      </c>
      <c r="AL712" s="20">
        <f t="shared" si="84"/>
        <v>45340</v>
      </c>
      <c r="AM712" t="e">
        <f t="shared" si="80"/>
        <v>#N/A</v>
      </c>
      <c r="AN712" t="str">
        <f t="shared" si="85"/>
        <v>KAPW-FS-107833-18-01-2024-3809.919</v>
      </c>
    </row>
    <row r="713" spans="1:40" ht="20.100000000000001" customHeight="1" x14ac:dyDescent="0.25">
      <c r="A713" s="14">
        <v>709</v>
      </c>
      <c r="B713" s="202">
        <v>45311</v>
      </c>
      <c r="C713" s="6" t="s">
        <v>2865</v>
      </c>
      <c r="D713" s="15">
        <v>45307</v>
      </c>
      <c r="E713" s="14" t="s">
        <v>1132</v>
      </c>
      <c r="F713" s="14" t="str">
        <f>INDEX(New!$CV$9:$CV$791,MATCH(C713,New!$F$9:$F$791,0))</f>
        <v>-</v>
      </c>
      <c r="G713" s="146">
        <v>956</v>
      </c>
      <c r="H713" s="6" t="s">
        <v>1816</v>
      </c>
      <c r="I713" s="6"/>
      <c r="J713" s="16">
        <v>5407.69</v>
      </c>
      <c r="K713" s="14">
        <v>7.7263999999999999</v>
      </c>
      <c r="L713" s="125">
        <f>_xlfn.IFNA(INDEX(New!$E$9:$E$791,MATCH(C713,New!$F$9:$F$791,0)),G713)</f>
        <v>956</v>
      </c>
      <c r="M713" s="125">
        <f>G713</f>
        <v>956</v>
      </c>
      <c r="N713" s="6" t="s">
        <v>532</v>
      </c>
      <c r="O713" s="6" t="s">
        <v>2870</v>
      </c>
      <c r="P713" s="204">
        <v>2116178</v>
      </c>
      <c r="Q713" s="6"/>
      <c r="R713" s="205">
        <v>973441</v>
      </c>
      <c r="S713" s="6"/>
      <c r="T713" s="14"/>
      <c r="U713" s="21"/>
      <c r="V713" s="6"/>
      <c r="W713" s="6"/>
      <c r="X713" s="6"/>
      <c r="Y713" s="23"/>
      <c r="Z713" s="6"/>
      <c r="AA713" s="6"/>
      <c r="AB713" s="21"/>
      <c r="AC713" s="6"/>
      <c r="AD713" s="14" t="s">
        <v>1515</v>
      </c>
      <c r="AE713" s="6"/>
      <c r="AF713" s="6"/>
      <c r="AG713" s="6"/>
      <c r="AH713" s="6" t="s">
        <v>1516</v>
      </c>
      <c r="AI713" s="143">
        <f t="shared" si="81"/>
        <v>2213.5753138075315</v>
      </c>
      <c r="AJ713" s="143">
        <f t="shared" si="82"/>
        <v>1018.2437238493724</v>
      </c>
      <c r="AK713" s="143">
        <f t="shared" si="83"/>
        <v>973441</v>
      </c>
      <c r="AL713" s="20">
        <f t="shared" si="84"/>
        <v>45341</v>
      </c>
      <c r="AM713" t="e">
        <f t="shared" si="80"/>
        <v>#N/A</v>
      </c>
      <c r="AN713" t="str">
        <f t="shared" si="85"/>
        <v>KAPW-FS-107064-16-01-2024-5407.69</v>
      </c>
    </row>
    <row r="714" spans="1:40" ht="20.100000000000001" hidden="1" customHeight="1" x14ac:dyDescent="0.25">
      <c r="A714" s="14">
        <v>710</v>
      </c>
      <c r="B714" s="202">
        <v>45310</v>
      </c>
      <c r="C714" s="6" t="s">
        <v>2971</v>
      </c>
      <c r="D714" s="15">
        <v>45307</v>
      </c>
      <c r="E714" s="14" t="s">
        <v>1132</v>
      </c>
      <c r="F714" s="14" t="s">
        <v>1133</v>
      </c>
      <c r="G714" s="146">
        <v>273814</v>
      </c>
      <c r="H714" s="6" t="s">
        <v>1816</v>
      </c>
      <c r="I714" s="6"/>
      <c r="J714" s="16">
        <v>5201.009</v>
      </c>
      <c r="K714" s="14">
        <v>2.0337000000000001</v>
      </c>
      <c r="L714" s="126">
        <v>0</v>
      </c>
      <c r="M714" s="126">
        <v>0</v>
      </c>
      <c r="N714" s="6" t="s">
        <v>547</v>
      </c>
      <c r="O714" s="6" t="s">
        <v>547</v>
      </c>
      <c r="P714" s="204">
        <v>159536373</v>
      </c>
      <c r="Q714" s="6"/>
      <c r="R714" s="205">
        <v>47860912</v>
      </c>
      <c r="S714" s="6"/>
      <c r="T714" s="14"/>
      <c r="U714" s="21"/>
      <c r="V714" s="6"/>
      <c r="W714" s="6"/>
      <c r="X714" s="6"/>
      <c r="Y714" s="211">
        <v>45454</v>
      </c>
      <c r="Z714" s="6"/>
      <c r="AA714" s="6"/>
      <c r="AB714" s="21"/>
      <c r="AC714" s="6"/>
      <c r="AD714" s="14" t="s">
        <v>1515</v>
      </c>
      <c r="AE714" s="6"/>
      <c r="AF714" s="6"/>
      <c r="AG714" s="6"/>
      <c r="AH714" s="6" t="s">
        <v>547</v>
      </c>
      <c r="AI714" s="143">
        <f t="shared" si="81"/>
        <v>582.64505467214974</v>
      </c>
      <c r="AJ714" s="143">
        <f t="shared" si="82"/>
        <v>174.79351676685633</v>
      </c>
      <c r="AK714" s="143">
        <f t="shared" si="83"/>
        <v>0</v>
      </c>
      <c r="AL714" s="20">
        <f t="shared" si="84"/>
        <v>45340</v>
      </c>
      <c r="AM714" t="e">
        <f t="shared" si="80"/>
        <v>#N/A</v>
      </c>
      <c r="AN714" t="str">
        <f t="shared" si="85"/>
        <v>KPPI-FS-40049-16-01-2024-5201.009</v>
      </c>
    </row>
    <row r="715" spans="1:40" ht="20.100000000000001" customHeight="1" x14ac:dyDescent="0.25">
      <c r="A715" s="14">
        <v>711</v>
      </c>
      <c r="B715" s="202">
        <v>45310</v>
      </c>
      <c r="C715" s="6" t="s">
        <v>2974</v>
      </c>
      <c r="D715" s="15">
        <v>45309</v>
      </c>
      <c r="E715" s="14" t="s">
        <v>1132</v>
      </c>
      <c r="F715" s="14" t="str">
        <f>INDEX(New!$CV$9:$CV$791,MATCH(C715,New!$F$9:$F$791,0))</f>
        <v>-</v>
      </c>
      <c r="G715" s="146">
        <v>23100</v>
      </c>
      <c r="H715" s="6" t="s">
        <v>1816</v>
      </c>
      <c r="I715" s="6"/>
      <c r="J715" s="16">
        <v>5402.33</v>
      </c>
      <c r="K715" s="14">
        <v>1.35</v>
      </c>
      <c r="L715" s="125">
        <f>_xlfn.IFNA(INDEX(New!$E$9:$E$791,MATCH(C715,New!$F$9:$F$791,0)),G715)</f>
        <v>23100</v>
      </c>
      <c r="M715" s="125">
        <f>G715</f>
        <v>23100</v>
      </c>
      <c r="N715" s="6" t="s">
        <v>1324</v>
      </c>
      <c r="O715" s="6" t="s">
        <v>2874</v>
      </c>
      <c r="P715" s="204">
        <v>8931168</v>
      </c>
      <c r="Q715" s="6"/>
      <c r="R715" s="205">
        <v>3661778</v>
      </c>
      <c r="S715" s="6"/>
      <c r="T715" s="14"/>
      <c r="U715" s="21"/>
      <c r="V715" s="6"/>
      <c r="W715" s="6"/>
      <c r="X715" s="6"/>
      <c r="Y715" s="23"/>
      <c r="Z715" s="6"/>
      <c r="AA715" s="6"/>
      <c r="AB715" s="21"/>
      <c r="AC715" s="6"/>
      <c r="AD715" s="14" t="s">
        <v>1515</v>
      </c>
      <c r="AE715" s="6"/>
      <c r="AF715" s="6"/>
      <c r="AG715" s="6"/>
      <c r="AH715" s="6" t="s">
        <v>1513</v>
      </c>
      <c r="AI715" s="143">
        <f t="shared" si="81"/>
        <v>386.63064935064938</v>
      </c>
      <c r="AJ715" s="143">
        <f t="shared" si="82"/>
        <v>158.51852813852813</v>
      </c>
      <c r="AK715" s="143">
        <f t="shared" si="83"/>
        <v>3661777.9999999995</v>
      </c>
      <c r="AL715" s="20">
        <f t="shared" si="84"/>
        <v>45340</v>
      </c>
      <c r="AM715" t="e">
        <f t="shared" si="80"/>
        <v>#N/A</v>
      </c>
      <c r="AN715" t="str">
        <f t="shared" si="85"/>
        <v>KAPS-FS-78557-18-01-2024-5402.33</v>
      </c>
    </row>
    <row r="716" spans="1:40" ht="20.100000000000001" hidden="1" customHeight="1" x14ac:dyDescent="0.25">
      <c r="A716" s="14">
        <v>712</v>
      </c>
      <c r="B716" s="202">
        <v>45312</v>
      </c>
      <c r="C716" s="6" t="s">
        <v>2975</v>
      </c>
      <c r="D716" s="15">
        <v>45309</v>
      </c>
      <c r="E716" s="14" t="s">
        <v>1132</v>
      </c>
      <c r="F716" s="14" t="s">
        <v>1133</v>
      </c>
      <c r="G716" s="146">
        <v>102000</v>
      </c>
      <c r="H716" s="6" t="s">
        <v>1816</v>
      </c>
      <c r="I716" s="6"/>
      <c r="J716" s="16">
        <v>2847</v>
      </c>
      <c r="K716" s="14">
        <v>0.46</v>
      </c>
      <c r="L716" s="125">
        <v>0</v>
      </c>
      <c r="M716" s="125">
        <v>0</v>
      </c>
      <c r="N716" s="6" t="s">
        <v>557</v>
      </c>
      <c r="O716" s="6" t="s">
        <v>354</v>
      </c>
      <c r="P716" s="204">
        <v>13437563</v>
      </c>
      <c r="Q716" s="6"/>
      <c r="R716" s="205">
        <v>5509401</v>
      </c>
      <c r="S716" s="6"/>
      <c r="T716" s="14"/>
      <c r="U716" s="21"/>
      <c r="V716" s="6"/>
      <c r="W716" s="6"/>
      <c r="X716" s="6"/>
      <c r="Y716" s="23"/>
      <c r="Z716" s="6"/>
      <c r="AA716" s="6"/>
      <c r="AB716" s="21"/>
      <c r="AC716" s="6"/>
      <c r="AD716" s="14" t="s">
        <v>1515</v>
      </c>
      <c r="AE716" s="6"/>
      <c r="AF716" s="6"/>
      <c r="AG716" s="6"/>
      <c r="AH716" s="6" t="s">
        <v>1517</v>
      </c>
      <c r="AI716" s="143">
        <f t="shared" si="81"/>
        <v>131.7408137254902</v>
      </c>
      <c r="AJ716" s="143">
        <f t="shared" si="82"/>
        <v>54.013735294117645</v>
      </c>
      <c r="AK716" s="143">
        <f t="shared" si="83"/>
        <v>0</v>
      </c>
      <c r="AL716" s="20">
        <f t="shared" si="84"/>
        <v>45342</v>
      </c>
      <c r="AM716" t="e">
        <f t="shared" si="80"/>
        <v>#N/A</v>
      </c>
      <c r="AN716" t="str">
        <f t="shared" si="85"/>
        <v>KAPW-FS-107801-18-01-2024-2847</v>
      </c>
    </row>
    <row r="717" spans="1:40" ht="20.100000000000001" customHeight="1" x14ac:dyDescent="0.25">
      <c r="A717" s="14">
        <v>713</v>
      </c>
      <c r="B717" s="202">
        <v>45315</v>
      </c>
      <c r="C717" s="6" t="s">
        <v>2979</v>
      </c>
      <c r="D717" s="15">
        <v>45314</v>
      </c>
      <c r="E717" s="14" t="s">
        <v>1132</v>
      </c>
      <c r="F717" s="14" t="str">
        <f>INDEX(New!$CV$9:$CV$791,MATCH(C717,New!$F$9:$F$791,0))</f>
        <v>-</v>
      </c>
      <c r="G717" s="146">
        <v>23100</v>
      </c>
      <c r="H717" s="6" t="s">
        <v>1816</v>
      </c>
      <c r="I717" s="6"/>
      <c r="J717" s="16">
        <v>5402.33</v>
      </c>
      <c r="K717" s="14">
        <v>1.35</v>
      </c>
      <c r="L717" s="125">
        <f>_xlfn.IFNA(INDEX(New!$E$9:$E$791,MATCH(C717,New!$F$9:$F$791,0)),G717)</f>
        <v>23100</v>
      </c>
      <c r="M717" s="125">
        <f>G717</f>
        <v>23100</v>
      </c>
      <c r="N717" s="6" t="s">
        <v>1324</v>
      </c>
      <c r="O717" s="6" t="s">
        <v>2874</v>
      </c>
      <c r="P717" s="204">
        <v>8916853</v>
      </c>
      <c r="Q717" s="6"/>
      <c r="R717" s="205">
        <v>3655910</v>
      </c>
      <c r="S717" s="6"/>
      <c r="T717" s="14"/>
      <c r="U717" s="21"/>
      <c r="V717" s="6"/>
      <c r="W717" s="6"/>
      <c r="X717" s="6"/>
      <c r="Y717" s="23"/>
      <c r="Z717" s="6"/>
      <c r="AA717" s="6"/>
      <c r="AB717" s="21"/>
      <c r="AC717" s="6"/>
      <c r="AD717" s="14" t="s">
        <v>1515</v>
      </c>
      <c r="AE717" s="6"/>
      <c r="AF717" s="6"/>
      <c r="AG717" s="6"/>
      <c r="AH717" s="6" t="s">
        <v>1513</v>
      </c>
      <c r="AI717" s="143">
        <f t="shared" si="81"/>
        <v>386.0109523809524</v>
      </c>
      <c r="AJ717" s="143">
        <f t="shared" si="82"/>
        <v>158.26450216450218</v>
      </c>
      <c r="AK717" s="143">
        <f t="shared" si="83"/>
        <v>3655910.0000000005</v>
      </c>
      <c r="AL717" s="20">
        <f t="shared" si="84"/>
        <v>45345</v>
      </c>
      <c r="AM717" t="e">
        <f t="shared" si="80"/>
        <v>#N/A</v>
      </c>
      <c r="AN717" t="str">
        <f t="shared" si="85"/>
        <v>KAPW-FS-110804-23-01-2024-5402.33</v>
      </c>
    </row>
    <row r="718" spans="1:40" ht="20.100000000000001" customHeight="1" x14ac:dyDescent="0.25">
      <c r="A718" s="14">
        <v>714</v>
      </c>
      <c r="B718" s="202">
        <v>45316</v>
      </c>
      <c r="C718" s="6" t="s">
        <v>2978</v>
      </c>
      <c r="D718" s="15">
        <v>45314</v>
      </c>
      <c r="E718" s="14" t="s">
        <v>1132</v>
      </c>
      <c r="F718" s="14" t="str">
        <f>INDEX(New!$CV$9:$CV$791,MATCH(C718,New!$F$9:$F$791,0))</f>
        <v>-</v>
      </c>
      <c r="G718" s="146">
        <v>24480</v>
      </c>
      <c r="H718" s="6" t="s">
        <v>1816</v>
      </c>
      <c r="I718" s="6"/>
      <c r="J718" s="16">
        <v>5402.33</v>
      </c>
      <c r="K718" s="14">
        <v>1.43</v>
      </c>
      <c r="L718" s="125">
        <f>_xlfn.IFNA(INDEX(New!$E$9:$E$791,MATCH(C718,New!$F$9:$F$791,0)),G718)</f>
        <v>24480</v>
      </c>
      <c r="M718" s="125">
        <f>G718</f>
        <v>24480</v>
      </c>
      <c r="N718" s="6" t="s">
        <v>1324</v>
      </c>
      <c r="O718" s="6" t="s">
        <v>2067</v>
      </c>
      <c r="P718" s="204">
        <v>10009521</v>
      </c>
      <c r="Q718" s="6"/>
      <c r="R718" s="205">
        <v>4103904</v>
      </c>
      <c r="S718" s="6"/>
      <c r="T718" s="14"/>
      <c r="U718" s="21"/>
      <c r="V718" s="6"/>
      <c r="W718" s="6"/>
      <c r="X718" s="6"/>
      <c r="Y718" s="23"/>
      <c r="Z718" s="6"/>
      <c r="AA718" s="6"/>
      <c r="AB718" s="21"/>
      <c r="AC718" s="6"/>
      <c r="AD718" s="14" t="s">
        <v>1515</v>
      </c>
      <c r="AE718" s="6"/>
      <c r="AF718" s="6"/>
      <c r="AG718" s="6"/>
      <c r="AH718" s="6" t="s">
        <v>1513</v>
      </c>
      <c r="AI718" s="143">
        <f t="shared" si="81"/>
        <v>408.8856617647059</v>
      </c>
      <c r="AJ718" s="143">
        <f t="shared" si="82"/>
        <v>167.64313725490197</v>
      </c>
      <c r="AK718" s="143">
        <f t="shared" si="83"/>
        <v>4103904.0000000005</v>
      </c>
      <c r="AL718" s="20">
        <f t="shared" si="84"/>
        <v>45346</v>
      </c>
      <c r="AM718" t="e">
        <f t="shared" si="80"/>
        <v>#N/A</v>
      </c>
      <c r="AN718" t="str">
        <f t="shared" si="85"/>
        <v>KAPS-FS-80327-23-01-2024-5402.33</v>
      </c>
    </row>
    <row r="719" spans="1:40" ht="20.100000000000001" hidden="1" customHeight="1" x14ac:dyDescent="0.25">
      <c r="A719" s="14">
        <v>715</v>
      </c>
      <c r="B719" s="202">
        <v>45317</v>
      </c>
      <c r="C719" s="6" t="s">
        <v>2972</v>
      </c>
      <c r="D719" s="15">
        <v>45309</v>
      </c>
      <c r="E719" s="14" t="s">
        <v>1132</v>
      </c>
      <c r="F719" s="14" t="s">
        <v>1133</v>
      </c>
      <c r="G719" s="146">
        <v>22000</v>
      </c>
      <c r="H719" s="6" t="s">
        <v>1816</v>
      </c>
      <c r="I719" s="6"/>
      <c r="J719" s="16">
        <v>2915.11</v>
      </c>
      <c r="K719" s="14">
        <v>1.32</v>
      </c>
      <c r="L719" s="125">
        <v>0</v>
      </c>
      <c r="M719" s="125">
        <v>0</v>
      </c>
      <c r="N719" s="6" t="s">
        <v>557</v>
      </c>
      <c r="O719" s="6" t="s">
        <v>2981</v>
      </c>
      <c r="P719" s="204">
        <v>8316855</v>
      </c>
      <c r="Q719" s="6"/>
      <c r="R719" s="205">
        <v>3825754</v>
      </c>
      <c r="S719" s="6"/>
      <c r="T719" s="14"/>
      <c r="U719" s="21"/>
      <c r="V719" s="6"/>
      <c r="W719" s="6"/>
      <c r="X719" s="6"/>
      <c r="Y719" s="211">
        <v>45454</v>
      </c>
      <c r="Z719" s="6"/>
      <c r="AA719" s="6"/>
      <c r="AB719" s="21"/>
      <c r="AC719" s="6"/>
      <c r="AD719" s="14" t="s">
        <v>1515</v>
      </c>
      <c r="AE719" s="6"/>
      <c r="AF719" s="6"/>
      <c r="AG719" s="6"/>
      <c r="AH719" s="6" t="s">
        <v>1517</v>
      </c>
      <c r="AI719" s="143">
        <f t="shared" si="81"/>
        <v>378.03886363636366</v>
      </c>
      <c r="AJ719" s="143">
        <f t="shared" si="82"/>
        <v>173.89790909090908</v>
      </c>
      <c r="AK719" s="143">
        <f t="shared" si="83"/>
        <v>0</v>
      </c>
      <c r="AL719" s="20">
        <f t="shared" si="84"/>
        <v>45347</v>
      </c>
      <c r="AM719" t="e">
        <f t="shared" si="80"/>
        <v>#N/A</v>
      </c>
      <c r="AN719" t="str">
        <f t="shared" si="85"/>
        <v>KAPS-FS-78581-18-01-2024-2915.11</v>
      </c>
    </row>
    <row r="720" spans="1:40" ht="20.100000000000001" hidden="1" customHeight="1" x14ac:dyDescent="0.25">
      <c r="A720" s="14">
        <v>716</v>
      </c>
      <c r="B720" s="202">
        <v>45317</v>
      </c>
      <c r="C720" s="6" t="s">
        <v>2973</v>
      </c>
      <c r="D720" s="15">
        <v>45309</v>
      </c>
      <c r="E720" s="14" t="s">
        <v>1132</v>
      </c>
      <c r="F720" s="14" t="s">
        <v>1133</v>
      </c>
      <c r="G720" s="146">
        <v>22000</v>
      </c>
      <c r="H720" s="6" t="s">
        <v>1816</v>
      </c>
      <c r="I720" s="6"/>
      <c r="J720" s="16">
        <v>2915.11</v>
      </c>
      <c r="K720" s="14">
        <v>1.32</v>
      </c>
      <c r="L720" s="125">
        <v>0</v>
      </c>
      <c r="M720" s="125">
        <v>0</v>
      </c>
      <c r="N720" s="6" t="s">
        <v>557</v>
      </c>
      <c r="O720" s="6" t="s">
        <v>2981</v>
      </c>
      <c r="P720" s="204">
        <v>8316855</v>
      </c>
      <c r="Q720" s="6"/>
      <c r="R720" s="205">
        <v>3825754</v>
      </c>
      <c r="S720" s="6"/>
      <c r="T720" s="14"/>
      <c r="U720" s="21"/>
      <c r="V720" s="6"/>
      <c r="W720" s="6"/>
      <c r="X720" s="6"/>
      <c r="Y720" s="211">
        <v>45454</v>
      </c>
      <c r="Z720" s="6"/>
      <c r="AA720" s="6"/>
      <c r="AB720" s="21"/>
      <c r="AC720" s="6"/>
      <c r="AD720" s="14" t="s">
        <v>1515</v>
      </c>
      <c r="AE720" s="6"/>
      <c r="AF720" s="6"/>
      <c r="AG720" s="6"/>
      <c r="AH720" s="6" t="s">
        <v>1517</v>
      </c>
      <c r="AI720" s="143">
        <f t="shared" si="81"/>
        <v>378.03886363636366</v>
      </c>
      <c r="AJ720" s="143">
        <f t="shared" si="82"/>
        <v>173.89790909090908</v>
      </c>
      <c r="AK720" s="143">
        <f t="shared" si="83"/>
        <v>0</v>
      </c>
      <c r="AL720" s="20">
        <f t="shared" si="84"/>
        <v>45347</v>
      </c>
      <c r="AM720" t="e">
        <f t="shared" si="80"/>
        <v>#N/A</v>
      </c>
      <c r="AN720" t="str">
        <f t="shared" si="85"/>
        <v>KAPS-FS-78582-18-01-2024-2915.11</v>
      </c>
    </row>
    <row r="721" spans="1:40" ht="20.100000000000001" customHeight="1" x14ac:dyDescent="0.25">
      <c r="A721" s="14">
        <v>717</v>
      </c>
      <c r="B721" s="202">
        <v>45320</v>
      </c>
      <c r="C721" s="6" t="s">
        <v>2976</v>
      </c>
      <c r="D721" s="15">
        <v>45314</v>
      </c>
      <c r="E721" s="14" t="s">
        <v>1132</v>
      </c>
      <c r="F721" s="14" t="str">
        <f>INDEX(New!$CV$9:$CV$791,MATCH(C721,New!$F$9:$F$791,0))</f>
        <v>-</v>
      </c>
      <c r="G721" s="146">
        <v>23100</v>
      </c>
      <c r="H721" s="6" t="s">
        <v>1816</v>
      </c>
      <c r="I721" s="6"/>
      <c r="J721" s="16">
        <v>5402.33</v>
      </c>
      <c r="K721" s="14">
        <v>1.35</v>
      </c>
      <c r="L721" s="125">
        <f>_xlfn.IFNA(INDEX(New!$E$9:$E$791,MATCH(C721,New!$F$9:$F$791,0)),G721)</f>
        <v>23100</v>
      </c>
      <c r="M721" s="125">
        <f>G721</f>
        <v>23100</v>
      </c>
      <c r="N721" s="6" t="s">
        <v>1324</v>
      </c>
      <c r="O721" s="6" t="s">
        <v>2982</v>
      </c>
      <c r="P721" s="204">
        <v>8916853</v>
      </c>
      <c r="Q721" s="6"/>
      <c r="R721" s="205">
        <v>3655910</v>
      </c>
      <c r="S721" s="6"/>
      <c r="T721" s="14"/>
      <c r="U721" s="21"/>
      <c r="V721" s="6"/>
      <c r="W721" s="6"/>
      <c r="X721" s="6"/>
      <c r="Y721" s="23"/>
      <c r="Z721" s="6"/>
      <c r="AA721" s="6"/>
      <c r="AB721" s="21"/>
      <c r="AC721" s="6"/>
      <c r="AD721" s="14" t="s">
        <v>1515</v>
      </c>
      <c r="AE721" s="6"/>
      <c r="AF721" s="6"/>
      <c r="AG721" s="6"/>
      <c r="AH721" s="6" t="s">
        <v>1513</v>
      </c>
      <c r="AI721" s="143">
        <f t="shared" si="81"/>
        <v>386.0109523809524</v>
      </c>
      <c r="AJ721" s="143">
        <f t="shared" si="82"/>
        <v>158.26450216450218</v>
      </c>
      <c r="AK721" s="143">
        <f t="shared" si="83"/>
        <v>3655910.0000000005</v>
      </c>
      <c r="AL721" s="20">
        <f t="shared" si="84"/>
        <v>45350</v>
      </c>
      <c r="AM721" t="e">
        <f t="shared" si="80"/>
        <v>#N/A</v>
      </c>
      <c r="AN721" t="str">
        <f t="shared" si="85"/>
        <v>KAPS-FS-80270-23-01-2024-5402.33</v>
      </c>
    </row>
    <row r="722" spans="1:40" ht="20.100000000000001" hidden="1" customHeight="1" x14ac:dyDescent="0.25">
      <c r="A722" s="14">
        <v>718</v>
      </c>
      <c r="B722" s="202">
        <v>45320</v>
      </c>
      <c r="C722" s="6" t="s">
        <v>2977</v>
      </c>
      <c r="D722" s="15">
        <v>45314</v>
      </c>
      <c r="E722" s="14" t="s">
        <v>1132</v>
      </c>
      <c r="F722" s="14" t="s">
        <v>1133</v>
      </c>
      <c r="G722" s="146">
        <v>25600</v>
      </c>
      <c r="H722" s="6" t="s">
        <v>1816</v>
      </c>
      <c r="I722" s="6"/>
      <c r="J722" s="16">
        <v>3910</v>
      </c>
      <c r="K722" s="14">
        <v>1.7</v>
      </c>
      <c r="L722" s="125">
        <v>0</v>
      </c>
      <c r="M722" s="125">
        <v>0</v>
      </c>
      <c r="N722" s="6" t="s">
        <v>557</v>
      </c>
      <c r="O722" s="6" t="s">
        <v>1708</v>
      </c>
      <c r="P722" s="204">
        <v>17201791</v>
      </c>
      <c r="Q722" s="6"/>
      <c r="R722" s="205">
        <v>5160537</v>
      </c>
      <c r="S722" s="6"/>
      <c r="T722" s="14"/>
      <c r="U722" s="21"/>
      <c r="V722" s="6"/>
      <c r="W722" s="6"/>
      <c r="X722" s="6"/>
      <c r="Y722" s="211">
        <v>45454</v>
      </c>
      <c r="Z722" s="6"/>
      <c r="AA722" s="6"/>
      <c r="AB722" s="21"/>
      <c r="AC722" s="6"/>
      <c r="AD722" s="14" t="s">
        <v>1515</v>
      </c>
      <c r="AE722" s="6"/>
      <c r="AF722" s="6"/>
      <c r="AG722" s="6"/>
      <c r="AH722" s="6" t="s">
        <v>1517</v>
      </c>
      <c r="AI722" s="143">
        <f t="shared" si="81"/>
        <v>671.94496093750001</v>
      </c>
      <c r="AJ722" s="143">
        <f t="shared" si="82"/>
        <v>201.58347656250001</v>
      </c>
      <c r="AK722" s="143">
        <f t="shared" si="83"/>
        <v>0</v>
      </c>
      <c r="AL722" s="20">
        <f t="shared" si="84"/>
        <v>45350</v>
      </c>
      <c r="AM722" t="e">
        <f t="shared" si="80"/>
        <v>#N/A</v>
      </c>
      <c r="AN722" t="str">
        <f t="shared" si="85"/>
        <v>KAPW-FS-110799-23-01-2024-3910</v>
      </c>
    </row>
    <row r="723" spans="1:40" ht="20.100000000000001" hidden="1" customHeight="1" x14ac:dyDescent="0.25">
      <c r="A723" s="14">
        <v>719</v>
      </c>
      <c r="B723" s="202">
        <v>45321</v>
      </c>
      <c r="C723" s="6" t="s">
        <v>2980</v>
      </c>
      <c r="D723" s="15">
        <v>45316</v>
      </c>
      <c r="E723" s="14" t="s">
        <v>1132</v>
      </c>
      <c r="F723" s="14" t="s">
        <v>1133</v>
      </c>
      <c r="G723" s="146">
        <v>2760</v>
      </c>
      <c r="H723" s="6" t="s">
        <v>1816</v>
      </c>
      <c r="I723" s="6"/>
      <c r="J723" s="16">
        <v>3910</v>
      </c>
      <c r="K723" s="14">
        <v>3.2</v>
      </c>
      <c r="L723" s="125">
        <v>0</v>
      </c>
      <c r="M723" s="125">
        <v>0</v>
      </c>
      <c r="N723" s="6" t="s">
        <v>557</v>
      </c>
      <c r="O723" s="6" t="s">
        <v>2983</v>
      </c>
      <c r="P723" s="204">
        <v>2524919</v>
      </c>
      <c r="Q723" s="6"/>
      <c r="R723" s="205">
        <v>757475</v>
      </c>
      <c r="S723" s="6"/>
      <c r="T723" s="14"/>
      <c r="U723" s="21"/>
      <c r="V723" s="6"/>
      <c r="W723" s="6"/>
      <c r="X723" s="6"/>
      <c r="Y723" s="23"/>
      <c r="Z723" s="6"/>
      <c r="AA723" s="6"/>
      <c r="AB723" s="21"/>
      <c r="AC723" s="6"/>
      <c r="AD723" s="14" t="s">
        <v>1515</v>
      </c>
      <c r="AE723" s="6"/>
      <c r="AF723" s="6"/>
      <c r="AG723" s="6"/>
      <c r="AH723" s="6" t="s">
        <v>1517</v>
      </c>
      <c r="AI723" s="143">
        <f t="shared" si="81"/>
        <v>914.82572463768111</v>
      </c>
      <c r="AJ723" s="143">
        <f t="shared" si="82"/>
        <v>274.44746376811594</v>
      </c>
      <c r="AK723" s="143">
        <f t="shared" si="83"/>
        <v>0</v>
      </c>
      <c r="AL723" s="20">
        <f t="shared" si="84"/>
        <v>45351</v>
      </c>
      <c r="AM723" t="e">
        <f t="shared" si="80"/>
        <v>#N/A</v>
      </c>
      <c r="AN723" t="str">
        <f t="shared" si="85"/>
        <v>KAPW-FS-112745-25-01-2024-3910</v>
      </c>
    </row>
    <row r="724" spans="1:40" ht="20.100000000000001" hidden="1" customHeight="1" x14ac:dyDescent="0.25">
      <c r="A724" s="14">
        <v>720</v>
      </c>
      <c r="B724" s="162">
        <v>45323</v>
      </c>
      <c r="C724" s="6" t="s">
        <v>3185</v>
      </c>
      <c r="D724" s="15">
        <v>45322</v>
      </c>
      <c r="E724" s="14" t="s">
        <v>1132</v>
      </c>
      <c r="F724" s="14" t="s">
        <v>1133</v>
      </c>
      <c r="G724" s="146">
        <v>17460</v>
      </c>
      <c r="H724" s="6" t="s">
        <v>1816</v>
      </c>
      <c r="I724" s="6"/>
      <c r="J724" s="16" t="s">
        <v>3189</v>
      </c>
      <c r="K724" s="14" t="s">
        <v>3191</v>
      </c>
      <c r="L724" s="125">
        <v>0</v>
      </c>
      <c r="M724" s="125">
        <v>0</v>
      </c>
      <c r="N724" s="6" t="s">
        <v>557</v>
      </c>
      <c r="O724" s="6" t="s">
        <v>3192</v>
      </c>
      <c r="P724" s="204">
        <v>11482966</v>
      </c>
      <c r="Q724" s="6"/>
      <c r="R724" s="205">
        <v>4802052</v>
      </c>
      <c r="S724" s="6"/>
      <c r="T724" s="14"/>
      <c r="U724" s="21"/>
      <c r="V724" s="6"/>
      <c r="W724" s="6"/>
      <c r="X724" s="6"/>
      <c r="Y724" s="23"/>
      <c r="Z724" s="6"/>
      <c r="AA724" s="6"/>
      <c r="AB724" s="21"/>
      <c r="AC724" s="6"/>
      <c r="AD724" s="14" t="s">
        <v>1515</v>
      </c>
      <c r="AE724" s="6"/>
      <c r="AF724" s="6"/>
      <c r="AG724" s="6"/>
      <c r="AH724" s="6" t="s">
        <v>1517</v>
      </c>
      <c r="AI724" s="143">
        <f t="shared" si="81"/>
        <v>657.67273768613973</v>
      </c>
      <c r="AJ724" s="143">
        <f t="shared" si="82"/>
        <v>275.03161512027492</v>
      </c>
      <c r="AK724" s="143">
        <f t="shared" si="83"/>
        <v>0</v>
      </c>
      <c r="AL724" s="20">
        <f t="shared" si="84"/>
        <v>45353</v>
      </c>
      <c r="AM724" t="e">
        <f t="shared" si="80"/>
        <v>#N/A</v>
      </c>
      <c r="AN724" t="str">
        <f t="shared" si="85"/>
        <v>KAPS-FS-84174-31-01-2024-3402.4200  / 3809.9190  / 3906.9090</v>
      </c>
    </row>
    <row r="725" spans="1:40" ht="20.100000000000001" customHeight="1" x14ac:dyDescent="0.25">
      <c r="A725" s="14">
        <v>721</v>
      </c>
      <c r="B725" s="162">
        <v>45323</v>
      </c>
      <c r="C725" s="6" t="s">
        <v>3186</v>
      </c>
      <c r="D725" s="15">
        <v>45322</v>
      </c>
      <c r="E725" s="14" t="s">
        <v>1132</v>
      </c>
      <c r="F725" s="14" t="str">
        <f>INDEX(New!$CV$9:$CV$791,MATCH(C725,New!$F$9:$F$791,0))</f>
        <v>-</v>
      </c>
      <c r="G725" s="146">
        <v>23100</v>
      </c>
      <c r="H725" s="6" t="s">
        <v>1816</v>
      </c>
      <c r="I725" s="6"/>
      <c r="J725" s="16">
        <v>5402.33</v>
      </c>
      <c r="K725" s="14">
        <v>1.35</v>
      </c>
      <c r="L725" s="125">
        <f>_xlfn.IFNA(INDEX(New!$E$9:$E$791,MATCH(C725,New!$F$9:$F$791,0)),G725)</f>
        <v>23100</v>
      </c>
      <c r="M725" s="125">
        <f>G725</f>
        <v>23100</v>
      </c>
      <c r="N725" s="6" t="s">
        <v>1324</v>
      </c>
      <c r="O725" s="6" t="s">
        <v>2874</v>
      </c>
      <c r="P725" s="204">
        <v>8912081</v>
      </c>
      <c r="Q725" s="6"/>
      <c r="R725" s="205">
        <v>3653954</v>
      </c>
      <c r="S725" s="6"/>
      <c r="T725" s="14"/>
      <c r="U725" s="21"/>
      <c r="V725" s="6"/>
      <c r="W725" s="6"/>
      <c r="X725" s="6"/>
      <c r="Y725" s="23"/>
      <c r="Z725" s="6"/>
      <c r="AA725" s="6"/>
      <c r="AB725" s="21"/>
      <c r="AC725" s="6"/>
      <c r="AD725" s="14" t="s">
        <v>1515</v>
      </c>
      <c r="AE725" s="6"/>
      <c r="AF725" s="6"/>
      <c r="AG725" s="6"/>
      <c r="AH725" s="6" t="s">
        <v>1513</v>
      </c>
      <c r="AI725" s="143">
        <f t="shared" si="81"/>
        <v>385.80437229437229</v>
      </c>
      <c r="AJ725" s="143">
        <f t="shared" si="82"/>
        <v>158.17982683982683</v>
      </c>
      <c r="AK725" s="143">
        <f t="shared" si="83"/>
        <v>3653954</v>
      </c>
      <c r="AL725" s="20">
        <f t="shared" si="84"/>
        <v>45353</v>
      </c>
      <c r="AM725" t="e">
        <f t="shared" si="80"/>
        <v>#N/A</v>
      </c>
      <c r="AN725" t="str">
        <f t="shared" si="85"/>
        <v>KAPW-FS-116119-31-01-2024-5402.33</v>
      </c>
    </row>
    <row r="726" spans="1:40" ht="20.100000000000001" customHeight="1" x14ac:dyDescent="0.25">
      <c r="A726" s="14">
        <v>722</v>
      </c>
      <c r="B726" s="162">
        <v>45324</v>
      </c>
      <c r="C726" s="6" t="s">
        <v>3187</v>
      </c>
      <c r="D726" s="15">
        <v>45322</v>
      </c>
      <c r="E726" s="14" t="s">
        <v>1132</v>
      </c>
      <c r="F726" s="14" t="str">
        <f>INDEX(New!$CV$9:$CV$791,MATCH(C726,New!$F$9:$F$791,0))</f>
        <v>-</v>
      </c>
      <c r="G726" s="146">
        <v>23100</v>
      </c>
      <c r="H726" s="6" t="s">
        <v>1816</v>
      </c>
      <c r="I726" s="6"/>
      <c r="J726" s="16">
        <v>5402.33</v>
      </c>
      <c r="K726" s="14">
        <v>1.18</v>
      </c>
      <c r="L726" s="125">
        <f>_xlfn.IFNA(INDEX(New!$E$9:$E$791,MATCH(C726,New!$F$9:$F$791,0)),G726)</f>
        <v>23100</v>
      </c>
      <c r="M726" s="125">
        <f>G726</f>
        <v>23100</v>
      </c>
      <c r="N726" s="6" t="s">
        <v>1324</v>
      </c>
      <c r="O726" s="6" t="s">
        <v>2874</v>
      </c>
      <c r="P726" s="204">
        <v>7789819</v>
      </c>
      <c r="Q726" s="6"/>
      <c r="R726" s="205">
        <v>3193825</v>
      </c>
      <c r="S726" s="6"/>
      <c r="T726" s="14"/>
      <c r="U726" s="21"/>
      <c r="V726" s="6"/>
      <c r="W726" s="6"/>
      <c r="X726" s="6"/>
      <c r="Y726" s="23"/>
      <c r="Z726" s="6"/>
      <c r="AA726" s="6"/>
      <c r="AB726" s="21"/>
      <c r="AC726" s="6"/>
      <c r="AD726" s="14" t="s">
        <v>1515</v>
      </c>
      <c r="AE726" s="6"/>
      <c r="AF726" s="6"/>
      <c r="AG726" s="6"/>
      <c r="AH726" s="6" t="s">
        <v>1513</v>
      </c>
      <c r="AI726" s="143">
        <f t="shared" si="81"/>
        <v>337.22160173160171</v>
      </c>
      <c r="AJ726" s="143">
        <f t="shared" si="82"/>
        <v>138.26082251082252</v>
      </c>
      <c r="AK726" s="143">
        <f t="shared" si="83"/>
        <v>3193825.0000000005</v>
      </c>
      <c r="AL726" s="20">
        <f t="shared" si="84"/>
        <v>45354</v>
      </c>
      <c r="AM726" t="e">
        <f t="shared" si="80"/>
        <v>#N/A</v>
      </c>
      <c r="AN726" t="str">
        <f t="shared" si="85"/>
        <v>KAPW-FS-116120-31-01-2024-5402.33</v>
      </c>
    </row>
    <row r="727" spans="1:40" ht="20.100000000000001" hidden="1" customHeight="1" x14ac:dyDescent="0.25">
      <c r="A727" s="14">
        <v>723</v>
      </c>
      <c r="B727" s="162">
        <v>45323</v>
      </c>
      <c r="C727" s="6" t="s">
        <v>3188</v>
      </c>
      <c r="D727" s="15">
        <v>45322</v>
      </c>
      <c r="E727" s="14" t="s">
        <v>1132</v>
      </c>
      <c r="F727" s="14" t="s">
        <v>1133</v>
      </c>
      <c r="G727" s="146">
        <v>17900</v>
      </c>
      <c r="H727" s="6" t="s">
        <v>1816</v>
      </c>
      <c r="I727" s="6"/>
      <c r="J727" s="16" t="s">
        <v>3190</v>
      </c>
      <c r="K727" s="14" t="s">
        <v>3193</v>
      </c>
      <c r="L727" s="125">
        <v>0</v>
      </c>
      <c r="M727" s="125">
        <v>0</v>
      </c>
      <c r="N727" s="6" t="s">
        <v>557</v>
      </c>
      <c r="O727" s="6" t="s">
        <v>3194</v>
      </c>
      <c r="P727" s="204">
        <v>11692730</v>
      </c>
      <c r="Q727" s="6"/>
      <c r="R727" s="205">
        <v>4898545</v>
      </c>
      <c r="S727" s="6"/>
      <c r="T727" s="14"/>
      <c r="U727" s="21"/>
      <c r="V727" s="6"/>
      <c r="W727" s="6"/>
      <c r="X727" s="6"/>
      <c r="Y727" s="211">
        <v>45454</v>
      </c>
      <c r="Z727" s="6"/>
      <c r="AA727" s="6"/>
      <c r="AB727" s="21"/>
      <c r="AC727" s="6"/>
      <c r="AD727" s="14" t="s">
        <v>1515</v>
      </c>
      <c r="AE727" s="6"/>
      <c r="AF727" s="6"/>
      <c r="AG727" s="6"/>
      <c r="AH727" s="6" t="s">
        <v>1517</v>
      </c>
      <c r="AI727" s="143">
        <f t="shared" si="81"/>
        <v>653.22513966480449</v>
      </c>
      <c r="AJ727" s="143">
        <f t="shared" si="82"/>
        <v>273.66173184357541</v>
      </c>
      <c r="AK727" s="143">
        <f t="shared" si="83"/>
        <v>0</v>
      </c>
      <c r="AL727" s="20">
        <f t="shared" si="84"/>
        <v>45353</v>
      </c>
      <c r="AM727" t="e">
        <f t="shared" si="80"/>
        <v>#N/A</v>
      </c>
      <c r="AN727" t="str">
        <f t="shared" si="85"/>
        <v>KAPS-FS-84173-31-01-2024-3809.9190  / 3906.9090</v>
      </c>
    </row>
    <row r="728" spans="1:40" ht="20.100000000000001" customHeight="1" x14ac:dyDescent="0.25">
      <c r="A728" s="14">
        <v>724</v>
      </c>
      <c r="B728" s="162">
        <v>45323</v>
      </c>
      <c r="C728" s="6" t="s">
        <v>3003</v>
      </c>
      <c r="D728" s="15">
        <v>45323</v>
      </c>
      <c r="E728" s="14" t="s">
        <v>1132</v>
      </c>
      <c r="F728" s="14" t="str">
        <f>INDEX(New!$CV$9:$CV$791,MATCH(C728,New!$F$9:$F$791,0))</f>
        <v>-</v>
      </c>
      <c r="G728" s="146">
        <v>23100</v>
      </c>
      <c r="H728" s="6" t="s">
        <v>1816</v>
      </c>
      <c r="I728" s="6"/>
      <c r="J728" s="16">
        <v>5402.33</v>
      </c>
      <c r="K728" s="14">
        <v>1.35</v>
      </c>
      <c r="L728" s="125">
        <f>_xlfn.IFNA(INDEX(New!$E$9:$E$791,MATCH(C728,New!$F$9:$F$791,0)),G728)</f>
        <v>23100</v>
      </c>
      <c r="M728" s="125">
        <f>G728</f>
        <v>23100</v>
      </c>
      <c r="N728" s="6" t="s">
        <v>1324</v>
      </c>
      <c r="O728" s="6" t="s">
        <v>2874</v>
      </c>
      <c r="P728" s="204">
        <v>8908900</v>
      </c>
      <c r="Q728" s="6"/>
      <c r="R728" s="203">
        <v>3652649</v>
      </c>
      <c r="S728" s="6"/>
      <c r="T728" s="14"/>
      <c r="U728" s="21"/>
      <c r="V728" s="6"/>
      <c r="W728" s="6"/>
      <c r="X728" s="6"/>
      <c r="Y728" s="23"/>
      <c r="Z728" s="6"/>
      <c r="AA728" s="6"/>
      <c r="AB728" s="21"/>
      <c r="AC728" s="6"/>
      <c r="AD728" s="14" t="s">
        <v>1515</v>
      </c>
      <c r="AE728" s="6"/>
      <c r="AF728" s="6"/>
      <c r="AG728" s="6"/>
      <c r="AH728" s="6" t="s">
        <v>1513</v>
      </c>
      <c r="AI728" s="143">
        <f t="shared" si="81"/>
        <v>385.66666666666669</v>
      </c>
      <c r="AJ728" s="143">
        <f t="shared" si="82"/>
        <v>158.12333333333333</v>
      </c>
      <c r="AK728" s="143">
        <f t="shared" si="83"/>
        <v>3652649</v>
      </c>
      <c r="AL728" s="20">
        <f t="shared" si="84"/>
        <v>45353</v>
      </c>
      <c r="AM728" t="e">
        <f t="shared" si="80"/>
        <v>#N/A</v>
      </c>
      <c r="AN728" t="str">
        <f t="shared" si="85"/>
        <v>KAPW-FS-117024-01-02-2024-5402.33</v>
      </c>
    </row>
    <row r="729" spans="1:40" ht="20.100000000000001" customHeight="1" x14ac:dyDescent="0.25">
      <c r="A729" s="14">
        <v>725</v>
      </c>
      <c r="B729" s="162">
        <v>45324</v>
      </c>
      <c r="C729" s="6" t="s">
        <v>3004</v>
      </c>
      <c r="D729" s="15">
        <v>45324</v>
      </c>
      <c r="E729" s="14" t="s">
        <v>1132</v>
      </c>
      <c r="F729" s="14" t="str">
        <f>INDEX(New!$CV$9:$CV$791,MATCH(C729,New!$F$9:$F$791,0))</f>
        <v>-</v>
      </c>
      <c r="G729" s="146">
        <v>184.78</v>
      </c>
      <c r="H729" s="6" t="s">
        <v>1816</v>
      </c>
      <c r="I729" s="6"/>
      <c r="J729" s="16">
        <v>5407.52</v>
      </c>
      <c r="K729" s="14">
        <v>184.78</v>
      </c>
      <c r="L729" s="125">
        <f>_xlfn.IFNA(INDEX(New!$E$9:$E$791,MATCH(C729,New!$F$9:$F$791,0)),G729)</f>
        <v>184.78</v>
      </c>
      <c r="M729" s="125">
        <f>G729</f>
        <v>184.78</v>
      </c>
      <c r="N729" s="6" t="s">
        <v>532</v>
      </c>
      <c r="O729" s="6" t="s">
        <v>3070</v>
      </c>
      <c r="P729" s="204">
        <v>550059</v>
      </c>
      <c r="Q729" s="6"/>
      <c r="R729" s="203">
        <v>253027</v>
      </c>
      <c r="S729" s="6"/>
      <c r="T729" s="14"/>
      <c r="U729" s="21"/>
      <c r="V729" s="6"/>
      <c r="W729" s="6"/>
      <c r="X729" s="6"/>
      <c r="Y729" s="23"/>
      <c r="Z729" s="6"/>
      <c r="AA729" s="6"/>
      <c r="AB729" s="21"/>
      <c r="AC729" s="6"/>
      <c r="AD729" s="14" t="s">
        <v>1515</v>
      </c>
      <c r="AE729" s="6"/>
      <c r="AF729" s="6"/>
      <c r="AG729" s="6"/>
      <c r="AH729" s="6" t="s">
        <v>1516</v>
      </c>
      <c r="AI729" s="143">
        <f t="shared" si="81"/>
        <v>2976.8319082151747</v>
      </c>
      <c r="AJ729" s="143">
        <f t="shared" si="82"/>
        <v>1369.3419201212253</v>
      </c>
      <c r="AK729" s="143">
        <f t="shared" si="83"/>
        <v>253027</v>
      </c>
      <c r="AL729" s="20">
        <f t="shared" si="84"/>
        <v>45354</v>
      </c>
      <c r="AM729" t="e">
        <f t="shared" si="80"/>
        <v>#N/A</v>
      </c>
      <c r="AN729" t="str">
        <f t="shared" si="85"/>
        <v>KPAF-FS-36895-02-02-2024-5407.52</v>
      </c>
    </row>
    <row r="730" spans="1:40" ht="20.100000000000001" customHeight="1" x14ac:dyDescent="0.25">
      <c r="A730" s="14">
        <v>726</v>
      </c>
      <c r="B730" s="162">
        <v>45326</v>
      </c>
      <c r="C730" s="6" t="s">
        <v>3005</v>
      </c>
      <c r="D730" s="15">
        <v>45324</v>
      </c>
      <c r="E730" s="14" t="s">
        <v>1132</v>
      </c>
      <c r="F730" s="14" t="str">
        <f>INDEX(New!$CV$9:$CV$791,MATCH(C730,New!$F$9:$F$791,0))</f>
        <v>-</v>
      </c>
      <c r="G730" s="146">
        <v>23100</v>
      </c>
      <c r="H730" s="6" t="s">
        <v>1816</v>
      </c>
      <c r="I730" s="6"/>
      <c r="J730" s="16">
        <v>5402.33</v>
      </c>
      <c r="K730" s="14">
        <v>1.35</v>
      </c>
      <c r="L730" s="125">
        <f>_xlfn.IFNA(INDEX(New!$E$9:$E$791,MATCH(C730,New!$F$9:$F$791,0)),G730)</f>
        <v>23100</v>
      </c>
      <c r="M730" s="125">
        <f>G730</f>
        <v>23100</v>
      </c>
      <c r="N730" s="6" t="s">
        <v>1324</v>
      </c>
      <c r="O730" s="6" t="s">
        <v>2874</v>
      </c>
      <c r="P730" s="204">
        <v>8908900</v>
      </c>
      <c r="Q730" s="6"/>
      <c r="R730" s="203">
        <v>3652649</v>
      </c>
      <c r="S730" s="6"/>
      <c r="T730" s="14"/>
      <c r="U730" s="21"/>
      <c r="V730" s="6"/>
      <c r="W730" s="6"/>
      <c r="X730" s="6"/>
      <c r="Y730" s="23"/>
      <c r="Z730" s="6"/>
      <c r="AA730" s="6"/>
      <c r="AB730" s="21"/>
      <c r="AC730" s="6"/>
      <c r="AD730" s="14" t="s">
        <v>1515</v>
      </c>
      <c r="AE730" s="6"/>
      <c r="AF730" s="6"/>
      <c r="AG730" s="6"/>
      <c r="AH730" s="6" t="s">
        <v>1513</v>
      </c>
      <c r="AI730" s="143">
        <f t="shared" si="81"/>
        <v>385.66666666666669</v>
      </c>
      <c r="AJ730" s="143">
        <f t="shared" si="82"/>
        <v>158.12333333333333</v>
      </c>
      <c r="AK730" s="143">
        <f t="shared" si="83"/>
        <v>3652649</v>
      </c>
      <c r="AL730" s="20">
        <f t="shared" si="84"/>
        <v>45356</v>
      </c>
      <c r="AM730" t="e">
        <f t="shared" si="80"/>
        <v>#N/A</v>
      </c>
      <c r="AN730" t="str">
        <f t="shared" si="85"/>
        <v>KAPW-FS-118330-02-02-2024-5402.33</v>
      </c>
    </row>
    <row r="731" spans="1:40" ht="20.100000000000001" customHeight="1" x14ac:dyDescent="0.25">
      <c r="A731" s="14">
        <v>727</v>
      </c>
      <c r="B731" s="162">
        <v>45325</v>
      </c>
      <c r="C731" s="6" t="s">
        <v>3006</v>
      </c>
      <c r="D731" s="15">
        <v>45324</v>
      </c>
      <c r="E731" s="14" t="s">
        <v>1132</v>
      </c>
      <c r="F731" s="14" t="str">
        <f>INDEX(New!$CV$9:$CV$791,MATCH(C731,New!$F$9:$F$791,0))</f>
        <v>-</v>
      </c>
      <c r="G731" s="146">
        <v>23100</v>
      </c>
      <c r="H731" s="6" t="s">
        <v>1816</v>
      </c>
      <c r="I731" s="6"/>
      <c r="J731" s="16">
        <v>5402.33</v>
      </c>
      <c r="K731" s="14">
        <v>1.35</v>
      </c>
      <c r="L731" s="125">
        <f>_xlfn.IFNA(INDEX(New!$E$9:$E$791,MATCH(C731,New!$F$9:$F$791,0)),G731)</f>
        <v>23100</v>
      </c>
      <c r="M731" s="125">
        <f>G731</f>
        <v>23100</v>
      </c>
      <c r="N731" s="6" t="s">
        <v>1324</v>
      </c>
      <c r="O731" s="6" t="s">
        <v>2874</v>
      </c>
      <c r="P731" s="204">
        <v>8908900</v>
      </c>
      <c r="Q731" s="6"/>
      <c r="R731" s="203">
        <v>3652649</v>
      </c>
      <c r="S731" s="6"/>
      <c r="T731" s="14"/>
      <c r="U731" s="21"/>
      <c r="V731" s="6"/>
      <c r="W731" s="6"/>
      <c r="X731" s="6"/>
      <c r="Y731" s="23"/>
      <c r="Z731" s="6"/>
      <c r="AA731" s="6"/>
      <c r="AB731" s="21"/>
      <c r="AC731" s="6"/>
      <c r="AD731" s="14" t="s">
        <v>1515</v>
      </c>
      <c r="AE731" s="6"/>
      <c r="AF731" s="6"/>
      <c r="AG731" s="6"/>
      <c r="AH731" s="6" t="s">
        <v>1513</v>
      </c>
      <c r="AI731" s="143">
        <f t="shared" si="81"/>
        <v>385.66666666666669</v>
      </c>
      <c r="AJ731" s="143">
        <f t="shared" si="82"/>
        <v>158.12333333333333</v>
      </c>
      <c r="AK731" s="143">
        <f t="shared" si="83"/>
        <v>3652649</v>
      </c>
      <c r="AL731" s="20">
        <f t="shared" si="84"/>
        <v>45355</v>
      </c>
      <c r="AM731" t="e">
        <f t="shared" si="80"/>
        <v>#N/A</v>
      </c>
      <c r="AN731" t="str">
        <f t="shared" si="85"/>
        <v>KAPW-FS-118328-02-02-2024-5402.33</v>
      </c>
    </row>
    <row r="732" spans="1:40" ht="20.100000000000001" customHeight="1" x14ac:dyDescent="0.25">
      <c r="A732" s="14">
        <v>728</v>
      </c>
      <c r="B732" s="162">
        <v>45331</v>
      </c>
      <c r="C732" s="6" t="s">
        <v>3007</v>
      </c>
      <c r="D732" s="15">
        <v>45328</v>
      </c>
      <c r="E732" s="14" t="s">
        <v>1132</v>
      </c>
      <c r="F732" s="14" t="str">
        <f>INDEX(New!$CV$9:$CV$791,MATCH(C732,New!$F$9:$F$791,0))</f>
        <v>-</v>
      </c>
      <c r="G732" s="146">
        <v>24480</v>
      </c>
      <c r="H732" s="6" t="s">
        <v>1816</v>
      </c>
      <c r="I732" s="6"/>
      <c r="J732" s="16">
        <v>5402.33</v>
      </c>
      <c r="K732" s="14">
        <v>1.35</v>
      </c>
      <c r="L732" s="125">
        <f>_xlfn.IFNA(INDEX(New!$E$9:$E$791,MATCH(C732,New!$F$9:$F$791,0)),G732)</f>
        <v>24480</v>
      </c>
      <c r="M732" s="125">
        <f>G732</f>
        <v>24480</v>
      </c>
      <c r="N732" s="6" t="s">
        <v>1324</v>
      </c>
      <c r="O732" s="6" t="s">
        <v>1493</v>
      </c>
      <c r="P732" s="204">
        <v>9441120</v>
      </c>
      <c r="Q732" s="6"/>
      <c r="R732" s="203">
        <v>3870859</v>
      </c>
      <c r="S732" s="6"/>
      <c r="T732" s="14"/>
      <c r="U732" s="21"/>
      <c r="V732" s="6"/>
      <c r="W732" s="6"/>
      <c r="X732" s="6"/>
      <c r="Y732" s="23"/>
      <c r="Z732" s="6"/>
      <c r="AA732" s="6"/>
      <c r="AB732" s="21"/>
      <c r="AC732" s="6"/>
      <c r="AD732" s="14" t="s">
        <v>1515</v>
      </c>
      <c r="AE732" s="6"/>
      <c r="AF732" s="6"/>
      <c r="AG732" s="6"/>
      <c r="AH732" s="6" t="s">
        <v>1513</v>
      </c>
      <c r="AI732" s="143">
        <f t="shared" si="81"/>
        <v>385.66666666666669</v>
      </c>
      <c r="AJ732" s="143">
        <f t="shared" si="82"/>
        <v>158.1233251633987</v>
      </c>
      <c r="AK732" s="143">
        <f t="shared" si="83"/>
        <v>3870859.0000000005</v>
      </c>
      <c r="AL732" s="20">
        <f t="shared" si="84"/>
        <v>45361</v>
      </c>
      <c r="AM732" t="e">
        <f t="shared" si="80"/>
        <v>#N/A</v>
      </c>
      <c r="AN732" t="str">
        <f t="shared" si="85"/>
        <v>KAPS-FS-86837-06-02-2024-5402.33</v>
      </c>
    </row>
    <row r="733" spans="1:40" ht="20.100000000000001" hidden="1" customHeight="1" x14ac:dyDescent="0.25">
      <c r="A733" s="14">
        <v>729</v>
      </c>
      <c r="B733" s="162">
        <v>45328</v>
      </c>
      <c r="C733" s="6" t="s">
        <v>3008</v>
      </c>
      <c r="D733" s="15">
        <v>45328</v>
      </c>
      <c r="E733" s="14" t="s">
        <v>1132</v>
      </c>
      <c r="F733" s="14" t="s">
        <v>1133</v>
      </c>
      <c r="G733" s="146">
        <f>3000+750+1000+1000+1500</f>
        <v>7250</v>
      </c>
      <c r="H733" s="6" t="s">
        <v>1816</v>
      </c>
      <c r="I733" s="6"/>
      <c r="J733" s="16">
        <v>3204.16</v>
      </c>
      <c r="K733" s="144" t="s">
        <v>3071</v>
      </c>
      <c r="L733" s="125">
        <v>0</v>
      </c>
      <c r="M733" s="125">
        <v>0</v>
      </c>
      <c r="N733" s="6" t="s">
        <v>412</v>
      </c>
      <c r="O733" s="6" t="s">
        <v>1424</v>
      </c>
      <c r="P733" s="204">
        <v>158273311</v>
      </c>
      <c r="Q733" s="6"/>
      <c r="R733" s="203">
        <v>72805723</v>
      </c>
      <c r="S733" s="6"/>
      <c r="T733" s="14"/>
      <c r="U733" s="21"/>
      <c r="V733" s="6"/>
      <c r="W733" s="6"/>
      <c r="X733" s="6"/>
      <c r="Y733" s="211">
        <v>45454</v>
      </c>
      <c r="Z733" s="6"/>
      <c r="AA733" s="6"/>
      <c r="AB733" s="21"/>
      <c r="AC733" s="6"/>
      <c r="AD733" s="14" t="s">
        <v>1515</v>
      </c>
      <c r="AE733" s="6"/>
      <c r="AF733" s="6"/>
      <c r="AG733" s="6"/>
      <c r="AH733" s="6" t="s">
        <v>434</v>
      </c>
      <c r="AI733" s="143">
        <f t="shared" si="81"/>
        <v>21830.80151724138</v>
      </c>
      <c r="AJ733" s="143">
        <f t="shared" si="82"/>
        <v>10042.168689655173</v>
      </c>
      <c r="AK733" s="143">
        <f t="shared" si="83"/>
        <v>0</v>
      </c>
      <c r="AL733" s="20">
        <f t="shared" si="84"/>
        <v>45358</v>
      </c>
      <c r="AM733" t="e">
        <f t="shared" si="80"/>
        <v>#N/A</v>
      </c>
      <c r="AN733" t="str">
        <f t="shared" si="85"/>
        <v>KAPW-FS-119331-06-02-2024-3204.16</v>
      </c>
    </row>
    <row r="734" spans="1:40" ht="20.100000000000001" hidden="1" customHeight="1" x14ac:dyDescent="0.25">
      <c r="A734" s="14">
        <v>730</v>
      </c>
      <c r="B734" s="162">
        <v>45332</v>
      </c>
      <c r="C734" s="6" t="s">
        <v>3009</v>
      </c>
      <c r="D734" s="15">
        <v>45328</v>
      </c>
      <c r="E734" s="14" t="s">
        <v>1132</v>
      </c>
      <c r="F734" s="14" t="s">
        <v>1133</v>
      </c>
      <c r="G734" s="146">
        <v>2048.1999999999998</v>
      </c>
      <c r="H734" s="6" t="s">
        <v>1816</v>
      </c>
      <c r="I734" s="6"/>
      <c r="J734" s="16">
        <v>5407.52</v>
      </c>
      <c r="K734" s="14">
        <v>2.8441000000000001</v>
      </c>
      <c r="L734" s="125">
        <v>0</v>
      </c>
      <c r="M734" s="125">
        <v>0</v>
      </c>
      <c r="N734" s="6" t="s">
        <v>1378</v>
      </c>
      <c r="O734" s="6" t="s">
        <v>3072</v>
      </c>
      <c r="P734" s="204">
        <v>1664162</v>
      </c>
      <c r="Q734" s="6"/>
      <c r="R734" s="203">
        <v>765514</v>
      </c>
      <c r="S734" s="6"/>
      <c r="T734" s="14"/>
      <c r="U734" s="21"/>
      <c r="V734" s="6"/>
      <c r="W734" s="6"/>
      <c r="X734" s="6"/>
      <c r="Y734" s="211">
        <v>45454</v>
      </c>
      <c r="Z734" s="6"/>
      <c r="AA734" s="6"/>
      <c r="AB734" s="21"/>
      <c r="AC734" s="6"/>
      <c r="AD734" s="14" t="s">
        <v>1515</v>
      </c>
      <c r="AE734" s="6"/>
      <c r="AF734" s="6"/>
      <c r="AG734" s="6"/>
      <c r="AH734" s="6" t="s">
        <v>1516</v>
      </c>
      <c r="AI734" s="143">
        <f t="shared" si="81"/>
        <v>812.49975588321456</v>
      </c>
      <c r="AJ734" s="143">
        <f t="shared" si="82"/>
        <v>373.74963382482184</v>
      </c>
      <c r="AK734" s="143">
        <f t="shared" si="83"/>
        <v>0</v>
      </c>
      <c r="AL734" s="20">
        <f t="shared" si="84"/>
        <v>45362</v>
      </c>
      <c r="AM734" t="e">
        <f t="shared" si="80"/>
        <v>#N/A</v>
      </c>
      <c r="AN734" t="str">
        <f t="shared" si="85"/>
        <v>KAPW-FS-119521-06-02-2024-5407.52</v>
      </c>
    </row>
    <row r="735" spans="1:40" ht="20.100000000000001" customHeight="1" x14ac:dyDescent="0.25">
      <c r="A735" s="14">
        <v>731</v>
      </c>
      <c r="B735" s="162">
        <v>45331</v>
      </c>
      <c r="C735" s="6" t="s">
        <v>3010</v>
      </c>
      <c r="D735" s="15">
        <v>45329</v>
      </c>
      <c r="E735" s="14" t="s">
        <v>1132</v>
      </c>
      <c r="F735" s="14" t="str">
        <f>INDEX(New!$CV$9:$CV$791,MATCH(C735,New!$F$9:$F$791,0))</f>
        <v>-</v>
      </c>
      <c r="G735" s="146">
        <v>889</v>
      </c>
      <c r="H735" s="6" t="s">
        <v>1816</v>
      </c>
      <c r="I735" s="6"/>
      <c r="J735" s="16">
        <v>5407.52</v>
      </c>
      <c r="K735" s="14">
        <v>10.967499999999999</v>
      </c>
      <c r="L735" s="125">
        <f>_xlfn.IFNA(INDEX(New!$E$9:$E$791,MATCH(C735,New!$F$9:$F$791,0)),G735)</f>
        <v>889</v>
      </c>
      <c r="M735" s="125">
        <f>G735</f>
        <v>889</v>
      </c>
      <c r="N735" s="6" t="s">
        <v>532</v>
      </c>
      <c r="O735" s="6" t="s">
        <v>3073</v>
      </c>
      <c r="P735" s="204">
        <v>2995562</v>
      </c>
      <c r="Q735" s="6"/>
      <c r="R735" s="203">
        <v>1377958</v>
      </c>
      <c r="S735" s="6"/>
      <c r="T735" s="14"/>
      <c r="U735" s="21"/>
      <c r="V735" s="6"/>
      <c r="W735" s="6"/>
      <c r="X735" s="6"/>
      <c r="Y735" s="23"/>
      <c r="Z735" s="6"/>
      <c r="AA735" s="6"/>
      <c r="AB735" s="21"/>
      <c r="AC735" s="6"/>
      <c r="AD735" s="14" t="s">
        <v>1515</v>
      </c>
      <c r="AE735" s="6"/>
      <c r="AF735" s="6"/>
      <c r="AG735" s="6"/>
      <c r="AH735" s="6" t="s">
        <v>1516</v>
      </c>
      <c r="AI735" s="143">
        <f t="shared" si="81"/>
        <v>3369.5860517435322</v>
      </c>
      <c r="AJ735" s="143">
        <f t="shared" si="82"/>
        <v>1550.0089988751406</v>
      </c>
      <c r="AK735" s="143">
        <f t="shared" si="83"/>
        <v>1377958</v>
      </c>
      <c r="AL735" s="20">
        <f t="shared" si="84"/>
        <v>45361</v>
      </c>
      <c r="AM735" t="e">
        <f t="shared" si="80"/>
        <v>#N/A</v>
      </c>
      <c r="AN735" t="str">
        <f t="shared" si="85"/>
        <v>KPFI-FS-26918-07-02-2024-5407.52</v>
      </c>
    </row>
    <row r="736" spans="1:40" ht="20.100000000000001" hidden="1" customHeight="1" x14ac:dyDescent="0.25">
      <c r="A736" s="14">
        <v>732</v>
      </c>
      <c r="B736" s="162">
        <v>45331</v>
      </c>
      <c r="C736" s="6" t="s">
        <v>3011</v>
      </c>
      <c r="D736" s="15">
        <v>45329</v>
      </c>
      <c r="E736" s="14" t="s">
        <v>563</v>
      </c>
      <c r="F736" s="14" t="s">
        <v>1133</v>
      </c>
      <c r="G736" s="146">
        <f>191.25+399.75</f>
        <v>591</v>
      </c>
      <c r="H736" s="6" t="s">
        <v>1816</v>
      </c>
      <c r="I736" s="6"/>
      <c r="J736" s="16" t="s">
        <v>3013</v>
      </c>
      <c r="K736" s="14" t="s">
        <v>3074</v>
      </c>
      <c r="L736" s="125">
        <v>0</v>
      </c>
      <c r="M736" s="125">
        <v>0</v>
      </c>
      <c r="N736" s="6" t="s">
        <v>563</v>
      </c>
      <c r="O736" s="6" t="s">
        <v>3075</v>
      </c>
      <c r="P736" s="204">
        <v>3752528</v>
      </c>
      <c r="Q736" s="6"/>
      <c r="R736" s="203">
        <v>1647830</v>
      </c>
      <c r="S736" s="6"/>
      <c r="T736" s="14"/>
      <c r="U736" s="21"/>
      <c r="V736" s="6"/>
      <c r="W736" s="6"/>
      <c r="X736" s="6"/>
      <c r="Y736" s="23"/>
      <c r="Z736" s="6"/>
      <c r="AA736" s="6"/>
      <c r="AB736" s="21"/>
      <c r="AC736" s="6"/>
      <c r="AD736" s="14" t="s">
        <v>1515</v>
      </c>
      <c r="AE736" s="6"/>
      <c r="AF736" s="6"/>
      <c r="AG736" s="6"/>
      <c r="AH736" s="6" t="s">
        <v>563</v>
      </c>
      <c r="AI736" s="143">
        <f t="shared" si="81"/>
        <v>6349.455160744501</v>
      </c>
      <c r="AJ736" s="143">
        <f t="shared" si="82"/>
        <v>2788.2064297800339</v>
      </c>
      <c r="AK736" s="143">
        <f t="shared" si="83"/>
        <v>0</v>
      </c>
      <c r="AL736" s="20">
        <f t="shared" si="84"/>
        <v>45336</v>
      </c>
      <c r="AM736" t="e">
        <f t="shared" si="80"/>
        <v>#N/A</v>
      </c>
      <c r="AN736" t="str">
        <f t="shared" si="85"/>
        <v>KPFI-FS-26919-07-02-2024-4821.1090  / 5806.3200</v>
      </c>
    </row>
    <row r="737" spans="1:40" ht="20.100000000000001" hidden="1" customHeight="1" x14ac:dyDescent="0.25">
      <c r="A737" s="14">
        <v>733</v>
      </c>
      <c r="B737" s="162">
        <v>45331</v>
      </c>
      <c r="C737" s="6" t="s">
        <v>3012</v>
      </c>
      <c r="D737" s="15">
        <v>45329</v>
      </c>
      <c r="E737" s="14" t="s">
        <v>563</v>
      </c>
      <c r="F737" s="14" t="s">
        <v>1133</v>
      </c>
      <c r="G737" s="146">
        <v>283.5</v>
      </c>
      <c r="H737" s="6" t="s">
        <v>1816</v>
      </c>
      <c r="I737" s="6"/>
      <c r="J737" s="16">
        <v>9606.2909999999993</v>
      </c>
      <c r="K737" s="14">
        <v>5.8658999999999999</v>
      </c>
      <c r="L737" s="125">
        <v>0</v>
      </c>
      <c r="M737" s="125">
        <v>0</v>
      </c>
      <c r="N737" s="6" t="s">
        <v>563</v>
      </c>
      <c r="O737" s="6" t="s">
        <v>3076</v>
      </c>
      <c r="P737" s="204">
        <v>510924</v>
      </c>
      <c r="Q737" s="6"/>
      <c r="R737" s="203">
        <v>168605</v>
      </c>
      <c r="S737" s="6"/>
      <c r="T737" s="14"/>
      <c r="U737" s="21"/>
      <c r="V737" s="6"/>
      <c r="W737" s="6"/>
      <c r="X737" s="6"/>
      <c r="Y737" s="23"/>
      <c r="Z737" s="6"/>
      <c r="AA737" s="6"/>
      <c r="AB737" s="21"/>
      <c r="AC737" s="6"/>
      <c r="AD737" s="14" t="s">
        <v>1515</v>
      </c>
      <c r="AE737" s="6"/>
      <c r="AF737" s="6"/>
      <c r="AG737" s="6"/>
      <c r="AH737" s="6" t="s">
        <v>563</v>
      </c>
      <c r="AI737" s="143">
        <f t="shared" si="81"/>
        <v>1802.2010582010582</v>
      </c>
      <c r="AJ737" s="143">
        <f t="shared" si="82"/>
        <v>594.72663139329802</v>
      </c>
      <c r="AK737" s="143">
        <f t="shared" si="83"/>
        <v>0</v>
      </c>
      <c r="AL737" s="20">
        <f t="shared" si="84"/>
        <v>45336</v>
      </c>
      <c r="AM737" t="e">
        <f t="shared" si="80"/>
        <v>#N/A</v>
      </c>
      <c r="AN737" t="str">
        <f t="shared" si="85"/>
        <v>KPFI-FS-26920-07-02-2024-9606.291</v>
      </c>
    </row>
    <row r="738" spans="1:40" ht="20.100000000000001" hidden="1" customHeight="1" x14ac:dyDescent="0.25">
      <c r="A738" s="14">
        <v>734</v>
      </c>
      <c r="B738" s="162">
        <v>45335</v>
      </c>
      <c r="C738" s="6" t="s">
        <v>3064</v>
      </c>
      <c r="D738" s="15">
        <v>45332</v>
      </c>
      <c r="E738" s="14" t="s">
        <v>1132</v>
      </c>
      <c r="F738" s="14" t="s">
        <v>1133</v>
      </c>
      <c r="G738" s="146">
        <v>26000</v>
      </c>
      <c r="H738" s="6" t="s">
        <v>1816</v>
      </c>
      <c r="I738" s="6"/>
      <c r="J738" s="16">
        <v>3402.4189999999999</v>
      </c>
      <c r="K738" s="14">
        <v>11.7</v>
      </c>
      <c r="L738" s="125">
        <v>0</v>
      </c>
      <c r="M738" s="125">
        <v>0</v>
      </c>
      <c r="N738" s="6" t="s">
        <v>557</v>
      </c>
      <c r="O738" s="6" t="s">
        <v>3077</v>
      </c>
      <c r="P738" s="204">
        <v>12099159</v>
      </c>
      <c r="Q738" s="6"/>
      <c r="R738" s="203">
        <v>6049580</v>
      </c>
      <c r="S738" s="6"/>
      <c r="T738" s="14"/>
      <c r="U738" s="21"/>
      <c r="V738" s="6"/>
      <c r="W738" s="6"/>
      <c r="X738" s="6"/>
      <c r="Y738" s="23"/>
      <c r="Z738" s="6"/>
      <c r="AA738" s="6"/>
      <c r="AB738" s="21"/>
      <c r="AC738" s="6"/>
      <c r="AD738" s="14" t="s">
        <v>1515</v>
      </c>
      <c r="AE738" s="6"/>
      <c r="AF738" s="6"/>
      <c r="AG738" s="6"/>
      <c r="AH738" s="6" t="s">
        <v>1517</v>
      </c>
      <c r="AI738" s="143">
        <f t="shared" si="81"/>
        <v>465.35226923076925</v>
      </c>
      <c r="AJ738" s="143">
        <f t="shared" si="82"/>
        <v>232.67615384615385</v>
      </c>
      <c r="AK738" s="143">
        <f t="shared" si="83"/>
        <v>0</v>
      </c>
      <c r="AL738" s="20">
        <f t="shared" si="84"/>
        <v>45365</v>
      </c>
      <c r="AM738" t="e">
        <f t="shared" si="80"/>
        <v>#N/A</v>
      </c>
      <c r="AN738" t="str">
        <f t="shared" si="85"/>
        <v>KAPW-FS-122316-10-02-2024-3402.419</v>
      </c>
    </row>
    <row r="739" spans="1:40" ht="20.100000000000001" customHeight="1" x14ac:dyDescent="0.25">
      <c r="A739" s="14">
        <v>735</v>
      </c>
      <c r="B739" s="162">
        <v>45334</v>
      </c>
      <c r="C739" s="6" t="s">
        <v>3065</v>
      </c>
      <c r="D739" s="15">
        <v>45334</v>
      </c>
      <c r="E739" s="14" t="s">
        <v>1132</v>
      </c>
      <c r="F739" s="14" t="str">
        <f>INDEX(New!$CV$9:$CV$791,MATCH(C739,New!$F$9:$F$791,0))</f>
        <v>-</v>
      </c>
      <c r="G739" s="146">
        <v>24480</v>
      </c>
      <c r="H739" s="6" t="s">
        <v>1816</v>
      </c>
      <c r="I739" s="6"/>
      <c r="J739" s="16">
        <v>5402.33</v>
      </c>
      <c r="K739" s="14">
        <v>1.43</v>
      </c>
      <c r="L739" s="125">
        <f>_xlfn.IFNA(INDEX(New!$E$9:$E$791,MATCH(C739,New!$F$9:$F$791,0)),G739)</f>
        <v>24480</v>
      </c>
      <c r="M739" s="125">
        <f>G739</f>
        <v>24480</v>
      </c>
      <c r="N739" s="6" t="s">
        <v>1324</v>
      </c>
      <c r="O739" s="6" t="s">
        <v>2067</v>
      </c>
      <c r="P739" s="204">
        <v>9991666</v>
      </c>
      <c r="Q739" s="6"/>
      <c r="R739" s="203">
        <v>4096583</v>
      </c>
      <c r="S739" s="6"/>
      <c r="T739" s="14"/>
      <c r="U739" s="21"/>
      <c r="V739" s="6"/>
      <c r="W739" s="6"/>
      <c r="X739" s="6"/>
      <c r="Y739" s="23"/>
      <c r="Z739" s="6"/>
      <c r="AA739" s="6"/>
      <c r="AB739" s="21"/>
      <c r="AC739" s="6"/>
      <c r="AD739" s="14" t="s">
        <v>1515</v>
      </c>
      <c r="AE739" s="6"/>
      <c r="AF739" s="6"/>
      <c r="AG739" s="6"/>
      <c r="AH739" s="6" t="s">
        <v>1513</v>
      </c>
      <c r="AI739" s="143">
        <f t="shared" si="81"/>
        <v>408.15629084967321</v>
      </c>
      <c r="AJ739" s="143">
        <f t="shared" si="82"/>
        <v>167.34407679738561</v>
      </c>
      <c r="AK739" s="143">
        <f t="shared" si="83"/>
        <v>4096582.9999999995</v>
      </c>
      <c r="AL739" s="20">
        <f t="shared" si="84"/>
        <v>45364</v>
      </c>
      <c r="AM739" t="e">
        <f t="shared" si="80"/>
        <v>#N/A</v>
      </c>
      <c r="AN739" t="str">
        <f t="shared" si="85"/>
        <v>KAPS-FS-89059-12-02-2024-5402.33</v>
      </c>
    </row>
    <row r="740" spans="1:40" ht="20.100000000000001" customHeight="1" x14ac:dyDescent="0.25">
      <c r="A740" s="14">
        <v>736</v>
      </c>
      <c r="B740" s="162">
        <v>45338</v>
      </c>
      <c r="C740" s="6" t="s">
        <v>3066</v>
      </c>
      <c r="D740" s="15">
        <v>45336</v>
      </c>
      <c r="E740" s="14" t="s">
        <v>563</v>
      </c>
      <c r="F740" s="14" t="str">
        <f>INDEX(New!$CV$9:$CV$791,MATCH(C740,New!$F$9:$F$791,0))</f>
        <v>Running</v>
      </c>
      <c r="G740" s="146">
        <v>7555</v>
      </c>
      <c r="H740" s="6" t="s">
        <v>1816</v>
      </c>
      <c r="I740" s="6"/>
      <c r="J740" s="16">
        <v>5807.1009999999997</v>
      </c>
      <c r="K740" s="14">
        <v>3.5413000000000001</v>
      </c>
      <c r="L740" s="125">
        <f>_xlfn.IFNA(INDEX(New!$E$9:$E$791,MATCH(C740,New!$F$9:$F$791,0)),G740)</f>
        <v>22.569999999999965</v>
      </c>
      <c r="M740" s="125">
        <f>G740</f>
        <v>7555</v>
      </c>
      <c r="N740" s="6" t="s">
        <v>563</v>
      </c>
      <c r="O740" s="6" t="s">
        <v>1243</v>
      </c>
      <c r="P740" s="204">
        <v>7636382</v>
      </c>
      <c r="Q740" s="6"/>
      <c r="R740" s="203">
        <v>3130917</v>
      </c>
      <c r="S740" s="6"/>
      <c r="T740" s="14"/>
      <c r="U740" s="21"/>
      <c r="V740" s="6"/>
      <c r="W740" s="6"/>
      <c r="X740" s="6"/>
      <c r="Y740" s="23"/>
      <c r="Z740" s="6"/>
      <c r="AA740" s="6"/>
      <c r="AB740" s="21"/>
      <c r="AC740" s="6"/>
      <c r="AD740" s="14" t="s">
        <v>1515</v>
      </c>
      <c r="AE740" s="6"/>
      <c r="AF740" s="6"/>
      <c r="AG740" s="6"/>
      <c r="AH740" s="6" t="s">
        <v>563</v>
      </c>
      <c r="AI740" s="143">
        <f t="shared" si="81"/>
        <v>1010.7719391131701</v>
      </c>
      <c r="AJ740" s="143">
        <f t="shared" si="82"/>
        <v>414.41654533421575</v>
      </c>
      <c r="AK740" s="143">
        <f t="shared" si="83"/>
        <v>9353.3814281932355</v>
      </c>
      <c r="AL740" s="20">
        <f t="shared" si="84"/>
        <v>45343</v>
      </c>
      <c r="AM740" t="e">
        <f t="shared" si="80"/>
        <v>#N/A</v>
      </c>
      <c r="AN740" t="str">
        <f t="shared" si="85"/>
        <v>KAPW-FS-124277-14-02-2024-5807.101</v>
      </c>
    </row>
    <row r="741" spans="1:40" ht="20.100000000000001" hidden="1" customHeight="1" x14ac:dyDescent="0.25">
      <c r="A741" s="14">
        <v>737</v>
      </c>
      <c r="B741" s="162">
        <v>45339</v>
      </c>
      <c r="C741" s="6" t="s">
        <v>3067</v>
      </c>
      <c r="D741" s="15">
        <v>45336</v>
      </c>
      <c r="E741" s="14" t="s">
        <v>1132</v>
      </c>
      <c r="F741" s="14" t="s">
        <v>1133</v>
      </c>
      <c r="G741" s="146">
        <v>4000</v>
      </c>
      <c r="H741" s="6" t="s">
        <v>1816</v>
      </c>
      <c r="I741" s="6"/>
      <c r="J741" s="16">
        <v>3204.16</v>
      </c>
      <c r="K741" s="14" t="s">
        <v>3079</v>
      </c>
      <c r="L741" s="126">
        <v>0</v>
      </c>
      <c r="M741" s="126">
        <v>0</v>
      </c>
      <c r="N741" s="6" t="s">
        <v>412</v>
      </c>
      <c r="O741" s="6" t="s">
        <v>3078</v>
      </c>
      <c r="P741" s="204">
        <v>18769481</v>
      </c>
      <c r="Q741" s="6"/>
      <c r="R741" s="203">
        <v>8633962</v>
      </c>
      <c r="S741" s="6"/>
      <c r="T741" s="14"/>
      <c r="U741" s="21"/>
      <c r="V741" s="6"/>
      <c r="W741" s="6"/>
      <c r="X741" s="6"/>
      <c r="Y741" s="211">
        <v>45454</v>
      </c>
      <c r="Z741" s="6"/>
      <c r="AA741" s="6"/>
      <c r="AB741" s="21"/>
      <c r="AC741" s="6"/>
      <c r="AD741" s="14" t="s">
        <v>1515</v>
      </c>
      <c r="AE741" s="6"/>
      <c r="AF741" s="6"/>
      <c r="AG741" s="6"/>
      <c r="AH741" s="6" t="s">
        <v>434</v>
      </c>
      <c r="AI741" s="143">
        <f t="shared" si="81"/>
        <v>4692.3702499999999</v>
      </c>
      <c r="AJ741" s="143">
        <f t="shared" si="82"/>
        <v>2158.4904999999999</v>
      </c>
      <c r="AK741" s="143">
        <f t="shared" si="83"/>
        <v>0</v>
      </c>
      <c r="AL741" s="20">
        <f t="shared" si="84"/>
        <v>45369</v>
      </c>
      <c r="AM741" t="e">
        <f t="shared" si="80"/>
        <v>#N/A</v>
      </c>
      <c r="AN741" t="str">
        <f t="shared" si="85"/>
        <v>KAPW-FS-124476-14-02-2024-3204.16</v>
      </c>
    </row>
    <row r="742" spans="1:40" ht="20.100000000000001" customHeight="1" x14ac:dyDescent="0.25">
      <c r="A742" s="14">
        <v>738</v>
      </c>
      <c r="B742" s="162">
        <v>45339</v>
      </c>
      <c r="C742" s="6" t="s">
        <v>3068</v>
      </c>
      <c r="D742" s="15">
        <v>45337</v>
      </c>
      <c r="E742" s="14" t="s">
        <v>1132</v>
      </c>
      <c r="F742" s="14" t="str">
        <f>INDEX(New!$CV$9:$CV$791,MATCH(C742,New!$F$9:$F$791,0))</f>
        <v>Running</v>
      </c>
      <c r="G742" s="146">
        <v>1699.2</v>
      </c>
      <c r="H742" s="6" t="s">
        <v>1816</v>
      </c>
      <c r="I742" s="6"/>
      <c r="J742" s="16">
        <v>5210.41</v>
      </c>
      <c r="K742" s="14">
        <v>23.6312</v>
      </c>
      <c r="L742" s="125">
        <f>_xlfn.IFNA(INDEX(New!$E$9:$E$791,MATCH(C742,New!$F$9:$F$791,0)),G742)</f>
        <v>1080.79</v>
      </c>
      <c r="M742" s="125">
        <f>G742</f>
        <v>1699.2</v>
      </c>
      <c r="N742" s="6" t="s">
        <v>532</v>
      </c>
      <c r="O742" s="6" t="s">
        <v>2451</v>
      </c>
      <c r="P742" s="204">
        <v>12301478</v>
      </c>
      <c r="Q742" s="6"/>
      <c r="R742" s="203">
        <v>5043606</v>
      </c>
      <c r="S742" s="6"/>
      <c r="T742" s="14"/>
      <c r="U742" s="21"/>
      <c r="V742" s="6"/>
      <c r="W742" s="6"/>
      <c r="X742" s="6"/>
      <c r="Y742" s="23"/>
      <c r="Z742" s="6"/>
      <c r="AA742" s="6"/>
      <c r="AB742" s="21"/>
      <c r="AC742" s="6"/>
      <c r="AD742" s="14" t="s">
        <v>1515</v>
      </c>
      <c r="AE742" s="6"/>
      <c r="AF742" s="6"/>
      <c r="AG742" s="6"/>
      <c r="AH742" s="6" t="s">
        <v>1516</v>
      </c>
      <c r="AI742" s="143">
        <f t="shared" si="81"/>
        <v>7239.5703860640297</v>
      </c>
      <c r="AJ742" s="143">
        <f t="shared" si="82"/>
        <v>2968.2238700564972</v>
      </c>
      <c r="AK742" s="143">
        <f t="shared" si="83"/>
        <v>3208026.6765183615</v>
      </c>
      <c r="AL742" s="20">
        <f t="shared" si="84"/>
        <v>45369</v>
      </c>
      <c r="AM742" t="e">
        <f t="shared" si="80"/>
        <v>#N/A</v>
      </c>
      <c r="AN742" t="str">
        <f t="shared" si="85"/>
        <v>KAPW-FS-125038-15-02-2024-5210.41</v>
      </c>
    </row>
    <row r="743" spans="1:40" ht="20.100000000000001" customHeight="1" x14ac:dyDescent="0.25">
      <c r="A743" s="14">
        <v>739</v>
      </c>
      <c r="B743" s="162">
        <v>45338</v>
      </c>
      <c r="C743" s="6" t="s">
        <v>3069</v>
      </c>
      <c r="D743" s="15">
        <v>45338</v>
      </c>
      <c r="E743" s="14" t="s">
        <v>1132</v>
      </c>
      <c r="F743" s="14" t="str">
        <f>INDEX(New!$CV$9:$CV$791,MATCH(C743,New!$F$9:$F$791,0))</f>
        <v>-</v>
      </c>
      <c r="G743" s="146">
        <v>24480</v>
      </c>
      <c r="H743" s="6" t="s">
        <v>1816</v>
      </c>
      <c r="I743" s="6"/>
      <c r="J743" s="16">
        <v>5402.33</v>
      </c>
      <c r="K743" s="14">
        <v>1.43</v>
      </c>
      <c r="L743" s="125">
        <f>_xlfn.IFNA(INDEX(New!$E$9:$E$791,MATCH(C743,New!$F$9:$F$791,0)),G743)</f>
        <v>24480</v>
      </c>
      <c r="M743" s="125">
        <f>G743</f>
        <v>24480</v>
      </c>
      <c r="N743" s="6" t="s">
        <v>1324</v>
      </c>
      <c r="O743" s="6" t="s">
        <v>2067</v>
      </c>
      <c r="P743" s="204">
        <v>9991666</v>
      </c>
      <c r="Q743" s="6"/>
      <c r="R743" s="203">
        <v>4096583</v>
      </c>
      <c r="S743" s="6"/>
      <c r="T743" s="14"/>
      <c r="U743" s="21"/>
      <c r="V743" s="6"/>
      <c r="W743" s="6"/>
      <c r="X743" s="6"/>
      <c r="Y743" s="23"/>
      <c r="Z743" s="6"/>
      <c r="AA743" s="6"/>
      <c r="AB743" s="21"/>
      <c r="AC743" s="6"/>
      <c r="AD743" s="14" t="s">
        <v>1515</v>
      </c>
      <c r="AE743" s="6"/>
      <c r="AF743" s="6"/>
      <c r="AG743" s="6"/>
      <c r="AH743" s="6" t="s">
        <v>1513</v>
      </c>
      <c r="AI743" s="143">
        <f t="shared" si="81"/>
        <v>408.15629084967321</v>
      </c>
      <c r="AJ743" s="143">
        <f t="shared" si="82"/>
        <v>167.34407679738561</v>
      </c>
      <c r="AK743" s="143">
        <f t="shared" si="83"/>
        <v>4096582.9999999995</v>
      </c>
      <c r="AL743" s="20">
        <f t="shared" si="84"/>
        <v>45368</v>
      </c>
      <c r="AM743" t="e">
        <f t="shared" si="80"/>
        <v>#N/A</v>
      </c>
      <c r="AN743" t="str">
        <f t="shared" si="85"/>
        <v>KAPS-FS-91865-16-02-2024-5402.33</v>
      </c>
    </row>
    <row r="744" spans="1:40" ht="20.100000000000001" hidden="1" customHeight="1" x14ac:dyDescent="0.25">
      <c r="A744" s="14">
        <v>740</v>
      </c>
      <c r="B744" s="162">
        <v>45344</v>
      </c>
      <c r="C744" s="6" t="s">
        <v>3080</v>
      </c>
      <c r="D744" s="15">
        <v>45343</v>
      </c>
      <c r="E744" s="14" t="s">
        <v>1132</v>
      </c>
      <c r="F744" s="14" t="s">
        <v>1133</v>
      </c>
      <c r="G744" s="146">
        <v>24634</v>
      </c>
      <c r="H744" s="6" t="s">
        <v>1816</v>
      </c>
      <c r="I744" s="6"/>
      <c r="J744" s="16">
        <v>5201.009</v>
      </c>
      <c r="K744" s="14">
        <v>2.0337000000000001</v>
      </c>
      <c r="L744" s="125">
        <v>0</v>
      </c>
      <c r="M744" s="125">
        <v>0</v>
      </c>
      <c r="N744" s="6" t="s">
        <v>547</v>
      </c>
      <c r="O744" s="6" t="s">
        <v>547</v>
      </c>
      <c r="P744" s="204">
        <v>14299218</v>
      </c>
      <c r="Q744" s="6"/>
      <c r="R744" s="203">
        <v>4289765</v>
      </c>
      <c r="S744" s="6"/>
      <c r="T744" s="14"/>
      <c r="U744" s="21"/>
      <c r="V744" s="6"/>
      <c r="W744" s="6"/>
      <c r="X744" s="6"/>
      <c r="Y744" s="211">
        <v>45454</v>
      </c>
      <c r="Z744" s="6"/>
      <c r="AA744" s="6"/>
      <c r="AB744" s="21"/>
      <c r="AC744" s="6"/>
      <c r="AD744" s="14" t="s">
        <v>1515</v>
      </c>
      <c r="AE744" s="6"/>
      <c r="AF744" s="6"/>
      <c r="AG744" s="6"/>
      <c r="AH744" s="6" t="s">
        <v>547</v>
      </c>
      <c r="AI744" s="143">
        <f t="shared" si="81"/>
        <v>580.46675326784123</v>
      </c>
      <c r="AJ744" s="143">
        <f t="shared" si="82"/>
        <v>174.14000974263215</v>
      </c>
      <c r="AK744" s="143">
        <f t="shared" si="83"/>
        <v>0</v>
      </c>
      <c r="AL744" s="20">
        <f t="shared" si="84"/>
        <v>45374</v>
      </c>
      <c r="AM744" t="e">
        <f t="shared" si="80"/>
        <v>#N/A</v>
      </c>
      <c r="AN744" t="str">
        <f t="shared" si="85"/>
        <v>KPPI-FS-46101-21-02-2024-5201.009</v>
      </c>
    </row>
    <row r="745" spans="1:40" ht="20.100000000000001" hidden="1" customHeight="1" x14ac:dyDescent="0.25">
      <c r="A745" s="14">
        <v>741</v>
      </c>
      <c r="B745" s="162">
        <v>45347</v>
      </c>
      <c r="C745" s="6" t="s">
        <v>3142</v>
      </c>
      <c r="D745" s="15">
        <v>45345</v>
      </c>
      <c r="E745" s="14" t="s">
        <v>1132</v>
      </c>
      <c r="F745" s="14" t="s">
        <v>1133</v>
      </c>
      <c r="G745" s="146">
        <v>300822.59999999998</v>
      </c>
      <c r="H745" s="6" t="s">
        <v>1816</v>
      </c>
      <c r="I745" s="6"/>
      <c r="J745" s="16">
        <v>5503.201</v>
      </c>
      <c r="K745" s="14">
        <v>0.93</v>
      </c>
      <c r="L745" s="125">
        <v>0</v>
      </c>
      <c r="M745" s="125">
        <v>0</v>
      </c>
      <c r="N745" s="6" t="s">
        <v>1221</v>
      </c>
      <c r="O745" s="6" t="s">
        <v>1221</v>
      </c>
      <c r="P745" s="204">
        <v>79894453</v>
      </c>
      <c r="Q745" s="6"/>
      <c r="R745" s="182">
        <v>32756726</v>
      </c>
      <c r="S745" s="6"/>
      <c r="T745" s="14"/>
      <c r="U745" s="21"/>
      <c r="V745" s="6"/>
      <c r="W745" s="6"/>
      <c r="X745" s="6"/>
      <c r="Y745" s="211">
        <v>45454</v>
      </c>
      <c r="Z745" s="6"/>
      <c r="AA745" s="6"/>
      <c r="AB745" s="21"/>
      <c r="AC745" s="6"/>
      <c r="AD745" s="14" t="s">
        <v>1515</v>
      </c>
      <c r="AE745" s="6"/>
      <c r="AF745" s="6"/>
      <c r="AG745" s="6"/>
      <c r="AH745" s="6" t="s">
        <v>1221</v>
      </c>
      <c r="AI745" s="143">
        <f t="shared" si="81"/>
        <v>265.58660486279956</v>
      </c>
      <c r="AJ745" s="143">
        <f t="shared" si="82"/>
        <v>108.89050889128677</v>
      </c>
      <c r="AK745" s="143">
        <f t="shared" si="83"/>
        <v>0</v>
      </c>
      <c r="AL745" s="20">
        <f t="shared" si="84"/>
        <v>45377</v>
      </c>
      <c r="AM745" t="e">
        <f t="shared" si="80"/>
        <v>#N/A</v>
      </c>
      <c r="AN745" t="str">
        <f t="shared" si="85"/>
        <v>KAPS-FS-95844-23-02-2024-5503.201</v>
      </c>
    </row>
    <row r="746" spans="1:40" ht="20.100000000000001" hidden="1" customHeight="1" x14ac:dyDescent="0.25">
      <c r="A746" s="14">
        <v>742</v>
      </c>
      <c r="B746" s="162">
        <v>45349</v>
      </c>
      <c r="C746" s="6" t="s">
        <v>3143</v>
      </c>
      <c r="D746" s="15">
        <v>45349</v>
      </c>
      <c r="E746" s="14" t="s">
        <v>1132</v>
      </c>
      <c r="F746" s="14" t="s">
        <v>1133</v>
      </c>
      <c r="G746" s="146">
        <v>21000</v>
      </c>
      <c r="H746" s="6" t="s">
        <v>1816</v>
      </c>
      <c r="I746" s="6"/>
      <c r="J746" s="16">
        <v>3912.31</v>
      </c>
      <c r="K746" s="14">
        <v>2.5</v>
      </c>
      <c r="L746" s="125">
        <v>0</v>
      </c>
      <c r="M746" s="125">
        <v>0</v>
      </c>
      <c r="N746" s="6" t="s">
        <v>557</v>
      </c>
      <c r="O746" s="6" t="s">
        <v>3178</v>
      </c>
      <c r="P746" s="204">
        <v>14984759</v>
      </c>
      <c r="Q746" s="6"/>
      <c r="R746" s="182">
        <v>6143751</v>
      </c>
      <c r="S746" s="6"/>
      <c r="T746" s="14"/>
      <c r="U746" s="21"/>
      <c r="V746" s="6"/>
      <c r="W746" s="6"/>
      <c r="X746" s="6"/>
      <c r="Y746" s="23"/>
      <c r="Z746" s="6"/>
      <c r="AA746" s="6"/>
      <c r="AB746" s="21"/>
      <c r="AC746" s="6"/>
      <c r="AD746" s="14" t="s">
        <v>1515</v>
      </c>
      <c r="AE746" s="6"/>
      <c r="AF746" s="6"/>
      <c r="AG746" s="6"/>
      <c r="AH746" s="6" t="s">
        <v>1517</v>
      </c>
      <c r="AI746" s="143">
        <f t="shared" si="81"/>
        <v>713.55995238095238</v>
      </c>
      <c r="AJ746" s="143">
        <f t="shared" si="82"/>
        <v>292.55957142857142</v>
      </c>
      <c r="AK746" s="143">
        <f t="shared" si="83"/>
        <v>0</v>
      </c>
      <c r="AL746" s="20">
        <f t="shared" si="84"/>
        <v>45379</v>
      </c>
      <c r="AM746" t="e">
        <f t="shared" si="80"/>
        <v>#N/A</v>
      </c>
      <c r="AN746" t="str">
        <f t="shared" si="85"/>
        <v>KAPW-FS-131726-27-02-2024-3912.31</v>
      </c>
    </row>
    <row r="747" spans="1:40" ht="20.100000000000001" hidden="1" customHeight="1" x14ac:dyDescent="0.25">
      <c r="A747" s="14">
        <v>743</v>
      </c>
      <c r="B747" s="202">
        <v>45356</v>
      </c>
      <c r="C747" s="6" t="s">
        <v>3181</v>
      </c>
      <c r="D747" s="15">
        <v>45350</v>
      </c>
      <c r="E747" s="14" t="s">
        <v>1132</v>
      </c>
      <c r="F747" s="14" t="s">
        <v>1133</v>
      </c>
      <c r="G747" s="146">
        <v>102000</v>
      </c>
      <c r="H747" s="6" t="s">
        <v>1816</v>
      </c>
      <c r="I747" s="6"/>
      <c r="J747" s="16">
        <v>2847</v>
      </c>
      <c r="K747" s="14">
        <v>0.46</v>
      </c>
      <c r="L747" s="125">
        <v>0</v>
      </c>
      <c r="M747" s="125">
        <v>0</v>
      </c>
      <c r="N747" s="6" t="s">
        <v>557</v>
      </c>
      <c r="O747" s="6" t="s">
        <v>3212</v>
      </c>
      <c r="P747" s="204">
        <v>13387307</v>
      </c>
      <c r="Q747" s="6"/>
      <c r="R747" s="182">
        <v>5488796</v>
      </c>
      <c r="S747" s="6"/>
      <c r="T747" s="14"/>
      <c r="U747" s="21"/>
      <c r="V747" s="6"/>
      <c r="W747" s="6"/>
      <c r="X747" s="6"/>
      <c r="Y747" s="23"/>
      <c r="Z747" s="6"/>
      <c r="AA747" s="6"/>
      <c r="AB747" s="21"/>
      <c r="AC747" s="6"/>
      <c r="AD747" s="14" t="s">
        <v>1515</v>
      </c>
      <c r="AE747" s="6"/>
      <c r="AF747" s="6"/>
      <c r="AG747" s="6"/>
      <c r="AH747" s="6" t="s">
        <v>1517</v>
      </c>
      <c r="AI747" s="143">
        <f t="shared" si="81"/>
        <v>131.24810784313726</v>
      </c>
      <c r="AJ747" s="143">
        <f t="shared" si="82"/>
        <v>53.811725490196082</v>
      </c>
      <c r="AK747" s="143">
        <f t="shared" si="83"/>
        <v>0</v>
      </c>
      <c r="AL747" s="20">
        <f t="shared" si="84"/>
        <v>45386</v>
      </c>
      <c r="AM747" t="e">
        <f t="shared" si="80"/>
        <v>#N/A</v>
      </c>
      <c r="AN747" t="str">
        <f t="shared" si="85"/>
        <v>KAPW-FS-132705-28-02-2024-2847</v>
      </c>
    </row>
    <row r="748" spans="1:40" ht="20.100000000000001" hidden="1" customHeight="1" x14ac:dyDescent="0.25">
      <c r="A748" s="14">
        <v>744</v>
      </c>
      <c r="B748" s="202">
        <v>45358</v>
      </c>
      <c r="C748" s="6" t="s">
        <v>3182</v>
      </c>
      <c r="D748" s="15">
        <v>45358</v>
      </c>
      <c r="E748" s="14" t="s">
        <v>563</v>
      </c>
      <c r="F748" s="14" t="s">
        <v>1133</v>
      </c>
      <c r="G748" s="146">
        <v>24908</v>
      </c>
      <c r="H748" s="6" t="s">
        <v>1816</v>
      </c>
      <c r="I748" s="6"/>
      <c r="J748" s="16">
        <v>4810.29</v>
      </c>
      <c r="K748" s="14">
        <v>0.9</v>
      </c>
      <c r="L748" s="125">
        <v>0</v>
      </c>
      <c r="M748" s="125">
        <v>0</v>
      </c>
      <c r="N748" s="6" t="s">
        <v>563</v>
      </c>
      <c r="O748" s="146" t="s">
        <v>1277</v>
      </c>
      <c r="P748" s="204">
        <v>6397263</v>
      </c>
      <c r="Q748" s="6"/>
      <c r="R748" s="182">
        <v>3198632</v>
      </c>
      <c r="S748" s="6"/>
      <c r="T748" s="14"/>
      <c r="U748" s="21"/>
      <c r="V748" s="6"/>
      <c r="W748" s="6"/>
      <c r="X748" s="6"/>
      <c r="Y748" s="211">
        <v>45454</v>
      </c>
      <c r="Z748" s="6"/>
      <c r="AA748" s="6"/>
      <c r="AB748" s="21"/>
      <c r="AC748" s="6"/>
      <c r="AD748" s="14" t="s">
        <v>1515</v>
      </c>
      <c r="AE748" s="6"/>
      <c r="AF748" s="6"/>
      <c r="AG748" s="6"/>
      <c r="AH748" s="6" t="s">
        <v>563</v>
      </c>
      <c r="AI748" s="143">
        <f t="shared" si="81"/>
        <v>256.83567528504898</v>
      </c>
      <c r="AJ748" s="143">
        <f t="shared" si="82"/>
        <v>128.41785771639633</v>
      </c>
      <c r="AK748" s="143">
        <f t="shared" si="83"/>
        <v>0</v>
      </c>
      <c r="AL748" s="20">
        <f t="shared" si="84"/>
        <v>45363</v>
      </c>
      <c r="AM748" t="e">
        <f t="shared" si="80"/>
        <v>#N/A</v>
      </c>
      <c r="AN748" t="str">
        <f t="shared" si="85"/>
        <v>KAPW-FS-137643-07-03-2024-4810.29</v>
      </c>
    </row>
    <row r="749" spans="1:40" ht="20.100000000000001" customHeight="1" x14ac:dyDescent="0.25">
      <c r="A749" s="14">
        <v>745</v>
      </c>
      <c r="B749" s="202">
        <v>45359</v>
      </c>
      <c r="C749" s="6" t="s">
        <v>3183</v>
      </c>
      <c r="D749" s="15">
        <v>45358</v>
      </c>
      <c r="E749" s="14" t="s">
        <v>1132</v>
      </c>
      <c r="F749" s="14" t="str">
        <f>INDEX(New!$CV$9:$CV$791,MATCH(C749,New!$F$9:$F$791,0))</f>
        <v>-</v>
      </c>
      <c r="G749" s="146">
        <v>1920</v>
      </c>
      <c r="H749" s="6" t="s">
        <v>1816</v>
      </c>
      <c r="I749" s="6"/>
      <c r="J749" s="16">
        <v>5407.52</v>
      </c>
      <c r="K749" s="14">
        <v>5.9276999999999997</v>
      </c>
      <c r="L749" s="125">
        <f>_xlfn.IFNA(INDEX(New!$E$9:$E$791,MATCH(C749,New!$F$9:$F$791,0)),G749)</f>
        <v>1920</v>
      </c>
      <c r="M749" s="125">
        <f>G749</f>
        <v>1920</v>
      </c>
      <c r="N749" s="6" t="s">
        <v>532</v>
      </c>
      <c r="O749" s="146" t="s">
        <v>3213</v>
      </c>
      <c r="P749" s="204">
        <v>3247882</v>
      </c>
      <c r="Q749" s="6"/>
      <c r="R749" s="182">
        <v>1494026</v>
      </c>
      <c r="S749" s="6"/>
      <c r="T749" s="14"/>
      <c r="U749" s="21"/>
      <c r="V749" s="6"/>
      <c r="W749" s="6"/>
      <c r="X749" s="6"/>
      <c r="Y749" s="23"/>
      <c r="Z749" s="6"/>
      <c r="AA749" s="6"/>
      <c r="AB749" s="21"/>
      <c r="AC749" s="6"/>
      <c r="AD749" s="14" t="s">
        <v>1515</v>
      </c>
      <c r="AE749" s="6"/>
      <c r="AF749" s="6"/>
      <c r="AG749" s="6"/>
      <c r="AH749" s="6" t="s">
        <v>1516</v>
      </c>
      <c r="AI749" s="143">
        <f t="shared" si="81"/>
        <v>1691.6052083333334</v>
      </c>
      <c r="AJ749" s="143">
        <f t="shared" si="82"/>
        <v>778.1385416666667</v>
      </c>
      <c r="AK749" s="143">
        <f t="shared" si="83"/>
        <v>1494026</v>
      </c>
      <c r="AL749" s="20">
        <f t="shared" si="84"/>
        <v>45389</v>
      </c>
      <c r="AM749" t="e">
        <f t="shared" si="80"/>
        <v>#N/A</v>
      </c>
      <c r="AN749" t="str">
        <f t="shared" si="85"/>
        <v>KAPW-FS-137770-07-03-2024-5407.52</v>
      </c>
    </row>
    <row r="750" spans="1:40" ht="20.100000000000001" customHeight="1" x14ac:dyDescent="0.25">
      <c r="A750" s="14">
        <v>746</v>
      </c>
      <c r="B750" s="202">
        <v>45359</v>
      </c>
      <c r="C750" s="6" t="s">
        <v>3184</v>
      </c>
      <c r="D750" s="15">
        <v>45358</v>
      </c>
      <c r="E750" s="14" t="s">
        <v>1132</v>
      </c>
      <c r="F750" s="14" t="str">
        <f>INDEX(New!$CV$9:$CV$791,MATCH(C750,New!$F$9:$F$791,0))</f>
        <v>-</v>
      </c>
      <c r="G750" s="146">
        <v>1000</v>
      </c>
      <c r="H750" s="6" t="s">
        <v>1816</v>
      </c>
      <c r="I750" s="6"/>
      <c r="J750" s="16">
        <v>5407.52</v>
      </c>
      <c r="K750" s="14">
        <v>7.6779999999999999</v>
      </c>
      <c r="L750" s="125">
        <f>_xlfn.IFNA(INDEX(New!$E$9:$E$791,MATCH(C750,New!$F$9:$F$791,0)),G750)</f>
        <v>1000</v>
      </c>
      <c r="M750" s="125">
        <f>G750</f>
        <v>1000</v>
      </c>
      <c r="N750" s="6" t="s">
        <v>532</v>
      </c>
      <c r="O750" s="146" t="s">
        <v>3214</v>
      </c>
      <c r="P750" s="204">
        <v>2191094</v>
      </c>
      <c r="Q750" s="6"/>
      <c r="R750" s="182">
        <v>1007903</v>
      </c>
      <c r="S750" s="6"/>
      <c r="T750" s="14"/>
      <c r="U750" s="21"/>
      <c r="V750" s="6"/>
      <c r="W750" s="6"/>
      <c r="X750" s="6"/>
      <c r="Y750" s="23"/>
      <c r="Z750" s="6"/>
      <c r="AA750" s="6"/>
      <c r="AB750" s="21"/>
      <c r="AC750" s="6"/>
      <c r="AD750" s="14" t="s">
        <v>1515</v>
      </c>
      <c r="AE750" s="6"/>
      <c r="AF750" s="6"/>
      <c r="AG750" s="6"/>
      <c r="AH750" s="6" t="s">
        <v>1516</v>
      </c>
      <c r="AI750" s="143">
        <f t="shared" si="81"/>
        <v>2191.0940000000001</v>
      </c>
      <c r="AJ750" s="143">
        <f t="shared" si="82"/>
        <v>1007.903</v>
      </c>
      <c r="AK750" s="143">
        <f t="shared" si="83"/>
        <v>1007903</v>
      </c>
      <c r="AL750" s="20">
        <f t="shared" si="84"/>
        <v>45389</v>
      </c>
      <c r="AM750" t="e">
        <f t="shared" si="80"/>
        <v>#N/A</v>
      </c>
      <c r="AN750" t="str">
        <f t="shared" si="85"/>
        <v>KAPW-FS-137771-07-03-2024-5407.52</v>
      </c>
    </row>
    <row r="751" spans="1:40" ht="20.100000000000001" hidden="1" customHeight="1" x14ac:dyDescent="0.25">
      <c r="A751" s="14">
        <v>747</v>
      </c>
      <c r="B751" s="202">
        <v>45362</v>
      </c>
      <c r="C751" s="6" t="s">
        <v>3215</v>
      </c>
      <c r="D751" s="15">
        <v>45360</v>
      </c>
      <c r="E751" s="14" t="s">
        <v>1132</v>
      </c>
      <c r="F751" s="14" t="s">
        <v>1133</v>
      </c>
      <c r="G751" s="146">
        <v>302023.8</v>
      </c>
      <c r="H751" s="6" t="s">
        <v>1816</v>
      </c>
      <c r="I751" s="6"/>
      <c r="J751" s="16">
        <v>5503.201</v>
      </c>
      <c r="K751" s="14">
        <v>0.93</v>
      </c>
      <c r="L751" s="125">
        <v>0</v>
      </c>
      <c r="M751" s="125">
        <v>0</v>
      </c>
      <c r="N751" s="6" t="s">
        <v>1221</v>
      </c>
      <c r="O751" s="6" t="s">
        <v>1221</v>
      </c>
      <c r="P751" s="204">
        <v>80156170</v>
      </c>
      <c r="Q751" s="6"/>
      <c r="R751" s="182">
        <v>32864030</v>
      </c>
      <c r="S751" s="6"/>
      <c r="T751" s="14"/>
      <c r="U751" s="21"/>
      <c r="V751" s="6"/>
      <c r="W751" s="6"/>
      <c r="X751" s="6"/>
      <c r="Y751" s="23"/>
      <c r="Z751" s="6"/>
      <c r="AA751" s="6"/>
      <c r="AB751" s="21"/>
      <c r="AC751" s="6"/>
      <c r="AD751" s="14" t="s">
        <v>1515</v>
      </c>
      <c r="AE751" s="6"/>
      <c r="AF751" s="6"/>
      <c r="AG751" s="6"/>
      <c r="AH751" s="6" t="s">
        <v>1221</v>
      </c>
      <c r="AI751" s="143">
        <f t="shared" si="81"/>
        <v>265.3968660747928</v>
      </c>
      <c r="AJ751" s="143">
        <f t="shared" si="82"/>
        <v>108.81271608396425</v>
      </c>
      <c r="AK751" s="143">
        <f t="shared" si="83"/>
        <v>0</v>
      </c>
      <c r="AL751" s="20">
        <f t="shared" si="84"/>
        <v>45392</v>
      </c>
      <c r="AM751" t="e">
        <f t="shared" si="80"/>
        <v>#N/A</v>
      </c>
      <c r="AN751" t="str">
        <f t="shared" si="85"/>
        <v>KAPW-FS-139283-09-03-2024-5503.201</v>
      </c>
    </row>
    <row r="752" spans="1:40" ht="20.100000000000001" customHeight="1" x14ac:dyDescent="0.25">
      <c r="A752" s="14">
        <v>748</v>
      </c>
      <c r="B752" s="202">
        <v>45362</v>
      </c>
      <c r="C752" s="6" t="s">
        <v>3216</v>
      </c>
      <c r="D752" s="15">
        <v>45360</v>
      </c>
      <c r="E752" s="14" t="s">
        <v>1132</v>
      </c>
      <c r="F752" s="14" t="str">
        <f>INDEX(New!$CV$9:$CV$791,MATCH(C752,New!$F$9:$F$791,0))</f>
        <v>-</v>
      </c>
      <c r="G752" s="146">
        <v>24480</v>
      </c>
      <c r="H752" s="6" t="s">
        <v>1816</v>
      </c>
      <c r="I752" s="6"/>
      <c r="J752" s="16">
        <v>5402.33</v>
      </c>
      <c r="K752" s="14">
        <v>1.43</v>
      </c>
      <c r="L752" s="125">
        <f>_xlfn.IFNA(INDEX(New!$E$9:$E$791,MATCH(C752,New!$F$9:$F$791,0)),G752)</f>
        <v>24480</v>
      </c>
      <c r="M752" s="125">
        <f>G752</f>
        <v>24480</v>
      </c>
      <c r="N752" s="6" t="s">
        <v>1324</v>
      </c>
      <c r="O752" s="6" t="s">
        <v>2067</v>
      </c>
      <c r="P752" s="204">
        <v>9989881</v>
      </c>
      <c r="Q752" s="6"/>
      <c r="R752" s="182">
        <v>4095852</v>
      </c>
      <c r="S752" s="6"/>
      <c r="T752" s="14"/>
      <c r="U752" s="21"/>
      <c r="V752" s="6"/>
      <c r="W752" s="6"/>
      <c r="X752" s="6"/>
      <c r="Y752" s="23"/>
      <c r="Z752" s="6"/>
      <c r="AA752" s="6"/>
      <c r="AB752" s="21"/>
      <c r="AC752" s="6"/>
      <c r="AD752" s="14" t="s">
        <v>1515</v>
      </c>
      <c r="AE752" s="6"/>
      <c r="AF752" s="6"/>
      <c r="AG752" s="6"/>
      <c r="AH752" s="6" t="s">
        <v>1513</v>
      </c>
      <c r="AI752" s="143">
        <f t="shared" si="81"/>
        <v>408.08337418300653</v>
      </c>
      <c r="AJ752" s="143">
        <f t="shared" si="82"/>
        <v>167.31421568627451</v>
      </c>
      <c r="AK752" s="143">
        <f t="shared" si="83"/>
        <v>4095852</v>
      </c>
      <c r="AL752" s="20">
        <f t="shared" si="84"/>
        <v>45392</v>
      </c>
      <c r="AM752" t="e">
        <f t="shared" si="80"/>
        <v>#N/A</v>
      </c>
      <c r="AN752" t="str">
        <f t="shared" si="85"/>
        <v>KAPS-FS-102925-09-03-2024-5402.33</v>
      </c>
    </row>
    <row r="753" spans="1:40" ht="20.100000000000001" hidden="1" customHeight="1" x14ac:dyDescent="0.25">
      <c r="A753" s="14">
        <v>749</v>
      </c>
      <c r="B753" s="202">
        <v>45364</v>
      </c>
      <c r="C753" s="6" t="s">
        <v>3217</v>
      </c>
      <c r="D753" s="15">
        <v>45362</v>
      </c>
      <c r="E753" s="14" t="s">
        <v>1132</v>
      </c>
      <c r="F753" s="14" t="s">
        <v>1133</v>
      </c>
      <c r="G753" s="146">
        <v>700</v>
      </c>
      <c r="H753" s="6" t="s">
        <v>1816</v>
      </c>
      <c r="I753" s="6"/>
      <c r="J753" s="16">
        <v>3204.16</v>
      </c>
      <c r="K753" s="14">
        <v>13.367100000000001</v>
      </c>
      <c r="L753" s="125">
        <v>0</v>
      </c>
      <c r="M753" s="125">
        <v>0</v>
      </c>
      <c r="N753" s="6" t="s">
        <v>412</v>
      </c>
      <c r="O753" s="6" t="s">
        <v>3300</v>
      </c>
      <c r="P753" s="204">
        <v>2928515</v>
      </c>
      <c r="Q753" s="6"/>
      <c r="R753" s="182">
        <v>1347117</v>
      </c>
      <c r="S753" s="6"/>
      <c r="T753" s="14"/>
      <c r="U753" s="21"/>
      <c r="V753" s="6"/>
      <c r="W753" s="6"/>
      <c r="X753" s="6"/>
      <c r="Y753" s="211">
        <v>45454</v>
      </c>
      <c r="Z753" s="6"/>
      <c r="AA753" s="6"/>
      <c r="AB753" s="21"/>
      <c r="AC753" s="6"/>
      <c r="AD753" s="14" t="s">
        <v>1515</v>
      </c>
      <c r="AE753" s="6"/>
      <c r="AF753" s="6"/>
      <c r="AG753" s="6"/>
      <c r="AH753" s="6" t="s">
        <v>434</v>
      </c>
      <c r="AI753" s="143">
        <f t="shared" si="81"/>
        <v>4183.5928571428567</v>
      </c>
      <c r="AJ753" s="143">
        <f t="shared" si="82"/>
        <v>1924.4528571428571</v>
      </c>
      <c r="AK753" s="143">
        <f t="shared" si="83"/>
        <v>0</v>
      </c>
      <c r="AL753" s="20">
        <f t="shared" si="84"/>
        <v>45394</v>
      </c>
      <c r="AM753" t="e">
        <f t="shared" si="80"/>
        <v>#N/A</v>
      </c>
      <c r="AN753" t="str">
        <f t="shared" si="85"/>
        <v>KPAF-FS-43681-11-03-2024-3204.16</v>
      </c>
    </row>
    <row r="754" spans="1:40" ht="20.100000000000001" hidden="1" customHeight="1" x14ac:dyDescent="0.25">
      <c r="A754" s="14">
        <v>750</v>
      </c>
      <c r="B754" s="202">
        <v>45366</v>
      </c>
      <c r="C754" s="6" t="s">
        <v>3218</v>
      </c>
      <c r="D754" s="15">
        <v>45363</v>
      </c>
      <c r="E754" s="14" t="s">
        <v>1132</v>
      </c>
      <c r="F754" s="14" t="s">
        <v>1133</v>
      </c>
      <c r="G754" s="146">
        <v>18720</v>
      </c>
      <c r="H754" s="6" t="s">
        <v>1816</v>
      </c>
      <c r="I754" s="6"/>
      <c r="J754" s="16">
        <v>3906.9029999999998</v>
      </c>
      <c r="K754" s="14">
        <v>1.98</v>
      </c>
      <c r="L754" s="125">
        <v>0</v>
      </c>
      <c r="M754" s="125">
        <v>0</v>
      </c>
      <c r="N754" s="6" t="s">
        <v>557</v>
      </c>
      <c r="O754" s="6" t="s">
        <v>3301</v>
      </c>
      <c r="P754" s="204">
        <v>10568068</v>
      </c>
      <c r="Q754" s="6"/>
      <c r="R754" s="182">
        <v>3487462</v>
      </c>
      <c r="S754" s="6"/>
      <c r="T754" s="14"/>
      <c r="U754" s="21"/>
      <c r="V754" s="6"/>
      <c r="W754" s="6"/>
      <c r="X754" s="6"/>
      <c r="Y754" s="23"/>
      <c r="Z754" s="6"/>
      <c r="AA754" s="6"/>
      <c r="AB754" s="21"/>
      <c r="AC754" s="6"/>
      <c r="AD754" s="14" t="s">
        <v>1515</v>
      </c>
      <c r="AE754" s="6"/>
      <c r="AF754" s="6"/>
      <c r="AG754" s="6"/>
      <c r="AH754" s="6" t="s">
        <v>1517</v>
      </c>
      <c r="AI754" s="143">
        <f t="shared" si="81"/>
        <v>564.53354700854698</v>
      </c>
      <c r="AJ754" s="143">
        <f t="shared" si="82"/>
        <v>186.29604700854702</v>
      </c>
      <c r="AK754" s="143">
        <f t="shared" si="83"/>
        <v>0</v>
      </c>
      <c r="AL754" s="20">
        <f t="shared" si="84"/>
        <v>45396</v>
      </c>
      <c r="AM754" t="e">
        <f t="shared" si="80"/>
        <v>#N/A</v>
      </c>
      <c r="AN754" t="str">
        <f t="shared" si="85"/>
        <v>KAPS-FS-104215-12-03-2024-3906.903</v>
      </c>
    </row>
    <row r="755" spans="1:40" ht="20.100000000000001" hidden="1" customHeight="1" x14ac:dyDescent="0.25">
      <c r="A755" s="14">
        <v>751</v>
      </c>
      <c r="B755" s="202">
        <v>45369</v>
      </c>
      <c r="C755" s="6" t="s">
        <v>3219</v>
      </c>
      <c r="D755" s="15">
        <v>45364</v>
      </c>
      <c r="E755" s="14" t="s">
        <v>1132</v>
      </c>
      <c r="F755" s="14" t="s">
        <v>1133</v>
      </c>
      <c r="G755" s="146">
        <v>3500</v>
      </c>
      <c r="H755" s="6" t="s">
        <v>1816</v>
      </c>
      <c r="I755" s="6"/>
      <c r="J755" s="16">
        <v>3204.16</v>
      </c>
      <c r="K755" s="164" t="s">
        <v>3302</v>
      </c>
      <c r="L755" s="125">
        <v>0</v>
      </c>
      <c r="M755" s="125">
        <v>0</v>
      </c>
      <c r="N755" s="6" t="s">
        <v>412</v>
      </c>
      <c r="O755" s="6" t="s">
        <v>1416</v>
      </c>
      <c r="P755" s="204">
        <v>42967276</v>
      </c>
      <c r="Q755" s="6"/>
      <c r="R755" s="182">
        <v>19764945</v>
      </c>
      <c r="S755" s="6"/>
      <c r="T755" s="14"/>
      <c r="U755" s="21"/>
      <c r="V755" s="6"/>
      <c r="W755" s="6"/>
      <c r="X755" s="6"/>
      <c r="Y755" s="211">
        <v>45454</v>
      </c>
      <c r="Z755" s="6"/>
      <c r="AA755" s="6"/>
      <c r="AB755" s="21"/>
      <c r="AC755" s="6"/>
      <c r="AD755" s="14" t="s">
        <v>1515</v>
      </c>
      <c r="AE755" s="6"/>
      <c r="AF755" s="6"/>
      <c r="AG755" s="6"/>
      <c r="AH755" s="6" t="s">
        <v>434</v>
      </c>
      <c r="AI755" s="143">
        <f t="shared" si="81"/>
        <v>12276.364571428572</v>
      </c>
      <c r="AJ755" s="143">
        <f t="shared" si="82"/>
        <v>5647.1271428571426</v>
      </c>
      <c r="AK755" s="143">
        <f t="shared" si="83"/>
        <v>0</v>
      </c>
      <c r="AL755" s="20">
        <f t="shared" si="84"/>
        <v>45399</v>
      </c>
      <c r="AM755" t="e">
        <f t="shared" si="80"/>
        <v>#N/A</v>
      </c>
      <c r="AN755" t="str">
        <f t="shared" si="85"/>
        <v>KAPS-FS-104803-13-03-2024-3204.16</v>
      </c>
    </row>
    <row r="756" spans="1:40" ht="20.100000000000001" hidden="1" customHeight="1" x14ac:dyDescent="0.25">
      <c r="A756" s="14">
        <v>752</v>
      </c>
      <c r="B756" s="202">
        <v>45366</v>
      </c>
      <c r="C756" s="6" t="s">
        <v>3220</v>
      </c>
      <c r="D756" s="15">
        <v>45364</v>
      </c>
      <c r="E756" s="14" t="s">
        <v>1132</v>
      </c>
      <c r="F756" s="14" t="s">
        <v>1133</v>
      </c>
      <c r="G756" s="146">
        <v>2520</v>
      </c>
      <c r="H756" s="6" t="s">
        <v>1816</v>
      </c>
      <c r="I756" s="6"/>
      <c r="J756" s="16">
        <v>3204.16</v>
      </c>
      <c r="K756" s="164" t="s">
        <v>3303</v>
      </c>
      <c r="L756" s="125">
        <v>0</v>
      </c>
      <c r="M756" s="125">
        <v>0</v>
      </c>
      <c r="N756" s="6" t="s">
        <v>412</v>
      </c>
      <c r="O756" s="6" t="s">
        <v>3304</v>
      </c>
      <c r="P756" s="204">
        <v>12573131</v>
      </c>
      <c r="Q756" s="6"/>
      <c r="R756" s="182">
        <v>5783641</v>
      </c>
      <c r="S756" s="6"/>
      <c r="T756" s="14"/>
      <c r="U756" s="21"/>
      <c r="V756" s="6"/>
      <c r="W756" s="6"/>
      <c r="X756" s="6"/>
      <c r="Y756" s="211">
        <v>45454</v>
      </c>
      <c r="Z756" s="6"/>
      <c r="AA756" s="6"/>
      <c r="AB756" s="21"/>
      <c r="AC756" s="6"/>
      <c r="AD756" s="14" t="s">
        <v>1515</v>
      </c>
      <c r="AE756" s="6"/>
      <c r="AF756" s="6"/>
      <c r="AG756" s="6"/>
      <c r="AH756" s="6" t="s">
        <v>434</v>
      </c>
      <c r="AI756" s="143">
        <f t="shared" si="81"/>
        <v>4989.337698412698</v>
      </c>
      <c r="AJ756" s="143">
        <f t="shared" si="82"/>
        <v>2295.0956349206349</v>
      </c>
      <c r="AK756" s="143">
        <f t="shared" si="83"/>
        <v>0</v>
      </c>
      <c r="AL756" s="20">
        <f t="shared" si="84"/>
        <v>45396</v>
      </c>
      <c r="AM756" t="e">
        <f t="shared" si="80"/>
        <v>#N/A</v>
      </c>
      <c r="AN756" t="str">
        <f t="shared" si="85"/>
        <v>KAPE-FS-60621-13-03-2024-3204.16</v>
      </c>
    </row>
    <row r="757" spans="1:40" ht="20.100000000000001" customHeight="1" x14ac:dyDescent="0.25">
      <c r="A757" s="14">
        <v>753</v>
      </c>
      <c r="B757" s="202">
        <v>45367</v>
      </c>
      <c r="C757" s="6" t="s">
        <v>3221</v>
      </c>
      <c r="D757" s="15">
        <v>45366</v>
      </c>
      <c r="E757" s="14" t="s">
        <v>1132</v>
      </c>
      <c r="F757" s="14" t="str">
        <f>INDEX(New!$CV$9:$CV$791,MATCH(C757,New!$F$9:$F$791,0))</f>
        <v>-</v>
      </c>
      <c r="G757" s="146">
        <v>23100</v>
      </c>
      <c r="H757" s="6" t="s">
        <v>1816</v>
      </c>
      <c r="I757" s="6"/>
      <c r="J757" s="16">
        <v>5402.33</v>
      </c>
      <c r="K757" s="14">
        <v>1.35</v>
      </c>
      <c r="L757" s="125">
        <f>_xlfn.IFNA(INDEX(New!$E$9:$E$791,MATCH(C757,New!$F$9:$F$791,0)),G757)</f>
        <v>23100</v>
      </c>
      <c r="M757" s="125">
        <f>G757</f>
        <v>23100</v>
      </c>
      <c r="N757" s="6" t="s">
        <v>1324</v>
      </c>
      <c r="O757" s="6" t="s">
        <v>3305</v>
      </c>
      <c r="P757" s="204">
        <v>8883450</v>
      </c>
      <c r="Q757" s="6"/>
      <c r="R757" s="182">
        <v>3642215</v>
      </c>
      <c r="S757" s="6"/>
      <c r="T757" s="14"/>
      <c r="U757" s="21"/>
      <c r="V757" s="6"/>
      <c r="W757" s="6"/>
      <c r="X757" s="6"/>
      <c r="Y757" s="23"/>
      <c r="Z757" s="6"/>
      <c r="AA757" s="6"/>
      <c r="AB757" s="21"/>
      <c r="AC757" s="6"/>
      <c r="AD757" s="14" t="s">
        <v>1515</v>
      </c>
      <c r="AE757" s="6"/>
      <c r="AF757" s="6"/>
      <c r="AG757" s="6"/>
      <c r="AH757" s="6" t="s">
        <v>1513</v>
      </c>
      <c r="AI757" s="143">
        <f t="shared" si="81"/>
        <v>384.56493506493507</v>
      </c>
      <c r="AJ757" s="143">
        <f t="shared" si="82"/>
        <v>157.67164502164502</v>
      </c>
      <c r="AK757" s="143">
        <f t="shared" si="83"/>
        <v>3642215</v>
      </c>
      <c r="AL757" s="20">
        <f t="shared" si="84"/>
        <v>45397</v>
      </c>
      <c r="AM757" t="e">
        <f t="shared" si="80"/>
        <v>#N/A</v>
      </c>
      <c r="AN757" t="str">
        <f t="shared" si="85"/>
        <v>KAPW-FS-142293-15-03-2024-5402.33</v>
      </c>
    </row>
    <row r="758" spans="1:40" ht="20.100000000000001" customHeight="1" x14ac:dyDescent="0.25">
      <c r="A758" s="14">
        <v>754</v>
      </c>
      <c r="B758" s="202">
        <v>45366</v>
      </c>
      <c r="C758" s="6" t="s">
        <v>3222</v>
      </c>
      <c r="D758" s="15">
        <v>45366</v>
      </c>
      <c r="E758" s="14" t="s">
        <v>1132</v>
      </c>
      <c r="F758" s="14" t="str">
        <f>INDEX(New!$CV$9:$CV$791,MATCH(C758,New!$F$9:$F$791,0))</f>
        <v>-</v>
      </c>
      <c r="G758" s="146">
        <v>24480</v>
      </c>
      <c r="H758" s="6" t="s">
        <v>1816</v>
      </c>
      <c r="I758" s="6"/>
      <c r="J758" s="16">
        <v>5402.33</v>
      </c>
      <c r="K758" s="14">
        <v>1.43</v>
      </c>
      <c r="L758" s="125">
        <f>_xlfn.IFNA(INDEX(New!$E$9:$E$791,MATCH(C758,New!$F$9:$F$791,0)),G758)</f>
        <v>24480</v>
      </c>
      <c r="M758" s="125">
        <f>G758</f>
        <v>24480</v>
      </c>
      <c r="N758" s="6" t="s">
        <v>1324</v>
      </c>
      <c r="O758" s="6" t="s">
        <v>2067</v>
      </c>
      <c r="P758" s="204">
        <v>9972025</v>
      </c>
      <c r="Q758" s="6"/>
      <c r="R758" s="182">
        <v>4088531</v>
      </c>
      <c r="S758" s="6"/>
      <c r="T758" s="14"/>
      <c r="U758" s="21"/>
      <c r="V758" s="6"/>
      <c r="W758" s="6"/>
      <c r="X758" s="6"/>
      <c r="Y758" s="23"/>
      <c r="Z758" s="6"/>
      <c r="AA758" s="6"/>
      <c r="AB758" s="21"/>
      <c r="AC758" s="6"/>
      <c r="AD758" s="14" t="s">
        <v>1515</v>
      </c>
      <c r="AE758" s="6"/>
      <c r="AF758" s="6"/>
      <c r="AG758" s="6"/>
      <c r="AH758" s="6" t="s">
        <v>1513</v>
      </c>
      <c r="AI758" s="143">
        <f t="shared" si="81"/>
        <v>407.35396241830063</v>
      </c>
      <c r="AJ758" s="143">
        <f t="shared" si="82"/>
        <v>167.01515522875818</v>
      </c>
      <c r="AK758" s="143">
        <f t="shared" si="83"/>
        <v>4088531</v>
      </c>
      <c r="AL758" s="20">
        <f t="shared" si="84"/>
        <v>45396</v>
      </c>
      <c r="AM758" t="e">
        <f t="shared" si="80"/>
        <v>#N/A</v>
      </c>
      <c r="AN758" t="str">
        <f t="shared" si="85"/>
        <v>KAPW-FS-142294-15-03-2024-5402.33</v>
      </c>
    </row>
    <row r="759" spans="1:40" ht="20.100000000000001" customHeight="1" x14ac:dyDescent="0.25">
      <c r="A759" s="14">
        <v>755</v>
      </c>
      <c r="B759" s="202">
        <v>45372</v>
      </c>
      <c r="C759" s="6" t="s">
        <v>3243</v>
      </c>
      <c r="D759" s="15">
        <v>45366</v>
      </c>
      <c r="E759" s="14" t="s">
        <v>1132</v>
      </c>
      <c r="F759" s="14" t="str">
        <f>INDEX(New!$CV$9:$CV$791,MATCH(C759,New!$F$9:$F$791,0))</f>
        <v>-</v>
      </c>
      <c r="G759" s="146">
        <v>187.56</v>
      </c>
      <c r="H759" s="6" t="s">
        <v>1816</v>
      </c>
      <c r="I759" s="6"/>
      <c r="J759" s="16">
        <v>5407.52</v>
      </c>
      <c r="K759" s="14">
        <v>13.0358</v>
      </c>
      <c r="L759" s="125">
        <f>_xlfn.IFNA(INDEX(New!$E$9:$E$791,MATCH(C759,New!$F$9:$F$791,0)),G759)</f>
        <v>187.56</v>
      </c>
      <c r="M759" s="125">
        <f>G759</f>
        <v>187.56</v>
      </c>
      <c r="N759" s="6" t="s">
        <v>532</v>
      </c>
      <c r="O759" s="6" t="s">
        <v>3306</v>
      </c>
      <c r="P759" s="204">
        <v>696488</v>
      </c>
      <c r="Q759" s="6"/>
      <c r="R759" s="182">
        <v>320385</v>
      </c>
      <c r="S759" s="6"/>
      <c r="T759" s="14"/>
      <c r="U759" s="21"/>
      <c r="V759" s="6"/>
      <c r="W759" s="6"/>
      <c r="X759" s="6"/>
      <c r="Y759" s="23"/>
      <c r="Z759" s="6"/>
      <c r="AA759" s="6"/>
      <c r="AB759" s="21"/>
      <c r="AC759" s="6"/>
      <c r="AD759" s="14" t="s">
        <v>1515</v>
      </c>
      <c r="AE759" s="6"/>
      <c r="AF759" s="6"/>
      <c r="AG759" s="6"/>
      <c r="AH759" s="6" t="s">
        <v>1516</v>
      </c>
      <c r="AI759" s="143">
        <f t="shared" si="81"/>
        <v>3713.4143740669651</v>
      </c>
      <c r="AJ759" s="143">
        <f t="shared" si="82"/>
        <v>1708.1733845169545</v>
      </c>
      <c r="AK759" s="143">
        <f t="shared" si="83"/>
        <v>320385</v>
      </c>
      <c r="AL759" s="20">
        <f t="shared" si="84"/>
        <v>45402</v>
      </c>
      <c r="AM759" t="e">
        <f t="shared" si="80"/>
        <v>#N/A</v>
      </c>
      <c r="AN759" t="str">
        <f t="shared" si="85"/>
        <v>KPAF-FS-44664-15-03-2024-5407.52</v>
      </c>
    </row>
    <row r="760" spans="1:40" ht="20.100000000000001" customHeight="1" x14ac:dyDescent="0.25">
      <c r="A760" s="14">
        <v>756</v>
      </c>
      <c r="B760" s="202">
        <v>45371</v>
      </c>
      <c r="C760" s="6" t="s">
        <v>3244</v>
      </c>
      <c r="D760" s="15">
        <v>45369</v>
      </c>
      <c r="E760" s="14" t="s">
        <v>1132</v>
      </c>
      <c r="F760" s="14" t="str">
        <f>INDEX(New!$CV$9:$CV$791,MATCH(C760,New!$F$9:$F$791,0))</f>
        <v>-</v>
      </c>
      <c r="G760" s="146">
        <v>24480</v>
      </c>
      <c r="H760" s="6" t="s">
        <v>1816</v>
      </c>
      <c r="I760" s="6"/>
      <c r="J760" s="16">
        <v>5402.33</v>
      </c>
      <c r="K760" s="14">
        <v>1.43</v>
      </c>
      <c r="L760" s="125">
        <f>_xlfn.IFNA(INDEX(New!$E$9:$E$791,MATCH(C760,New!$F$9:$F$791,0)),G760)</f>
        <v>24480</v>
      </c>
      <c r="M760" s="125">
        <f>G760</f>
        <v>24480</v>
      </c>
      <c r="N760" s="6" t="s">
        <v>1324</v>
      </c>
      <c r="O760" s="6" t="s">
        <v>2067</v>
      </c>
      <c r="P760" s="204">
        <v>9979167</v>
      </c>
      <c r="Q760" s="6"/>
      <c r="R760" s="182">
        <v>4091458</v>
      </c>
      <c r="S760" s="6"/>
      <c r="T760" s="14"/>
      <c r="U760" s="21"/>
      <c r="V760" s="6"/>
      <c r="W760" s="6"/>
      <c r="X760" s="6"/>
      <c r="Y760" s="23"/>
      <c r="Z760" s="6"/>
      <c r="AA760" s="6"/>
      <c r="AB760" s="21"/>
      <c r="AC760" s="6"/>
      <c r="AD760" s="14" t="s">
        <v>1515</v>
      </c>
      <c r="AE760" s="6"/>
      <c r="AF760" s="6"/>
      <c r="AG760" s="6"/>
      <c r="AH760" s="6" t="s">
        <v>1513</v>
      </c>
      <c r="AI760" s="143">
        <f t="shared" si="81"/>
        <v>407.64571078431374</v>
      </c>
      <c r="AJ760" s="143">
        <f t="shared" si="82"/>
        <v>167.13472222222222</v>
      </c>
      <c r="AK760" s="143">
        <f t="shared" si="83"/>
        <v>4091458</v>
      </c>
      <c r="AL760" s="20">
        <f t="shared" si="84"/>
        <v>45401</v>
      </c>
      <c r="AM760" t="e">
        <f t="shared" si="80"/>
        <v>#N/A</v>
      </c>
      <c r="AN760" t="str">
        <f t="shared" si="85"/>
        <v>KAPS-FS-106915-18-03-2024-5402.33</v>
      </c>
    </row>
    <row r="761" spans="1:40" ht="20.100000000000001" customHeight="1" x14ac:dyDescent="0.25">
      <c r="A761" s="14">
        <v>757</v>
      </c>
      <c r="B761" s="202">
        <v>45372</v>
      </c>
      <c r="C761" s="6" t="s">
        <v>3245</v>
      </c>
      <c r="D761" s="15">
        <v>45369</v>
      </c>
      <c r="E761" s="14" t="s">
        <v>1132</v>
      </c>
      <c r="F761" s="14" t="str">
        <f>INDEX(New!$CV$9:$CV$791,MATCH(C761,New!$F$9:$F$791,0))</f>
        <v>Running</v>
      </c>
      <c r="G761" s="146">
        <v>16000</v>
      </c>
      <c r="H761" s="6" t="s">
        <v>1816</v>
      </c>
      <c r="I761" s="6"/>
      <c r="J761" s="16">
        <v>3402.4189999999999</v>
      </c>
      <c r="K761" s="14">
        <v>11.7</v>
      </c>
      <c r="L761" s="125">
        <f>_xlfn.IFNA(INDEX(New!$E$9:$E$791,MATCH(C761,New!$F$9:$F$791,0)),G761)</f>
        <v>116.82999999999916</v>
      </c>
      <c r="M761" s="125">
        <f>G761</f>
        <v>16000</v>
      </c>
      <c r="N761" s="6" t="s">
        <v>557</v>
      </c>
      <c r="O761" s="6" t="s">
        <v>1447</v>
      </c>
      <c r="P761" s="204">
        <v>7451365</v>
      </c>
      <c r="Q761" s="6"/>
      <c r="R761" s="182">
        <v>3725683</v>
      </c>
      <c r="S761" s="6"/>
      <c r="T761" s="14"/>
      <c r="U761" s="21"/>
      <c r="V761" s="6"/>
      <c r="W761" s="6"/>
      <c r="X761" s="6"/>
      <c r="Y761" s="23"/>
      <c r="Z761" s="6"/>
      <c r="AA761" s="6"/>
      <c r="AB761" s="21"/>
      <c r="AC761" s="6"/>
      <c r="AD761" s="14" t="s">
        <v>1515</v>
      </c>
      <c r="AE761" s="6"/>
      <c r="AF761" s="6"/>
      <c r="AG761" s="6"/>
      <c r="AH761" s="6" t="s">
        <v>1517</v>
      </c>
      <c r="AI761" s="143">
        <f t="shared" si="81"/>
        <v>465.71031249999999</v>
      </c>
      <c r="AJ761" s="143">
        <f t="shared" si="82"/>
        <v>232.8551875</v>
      </c>
      <c r="AK761" s="143">
        <f t="shared" si="83"/>
        <v>27204.471555624805</v>
      </c>
      <c r="AL761" s="20">
        <f t="shared" si="84"/>
        <v>45402</v>
      </c>
      <c r="AM761" t="e">
        <f t="shared" si="80"/>
        <v>#N/A</v>
      </c>
      <c r="AN761" t="str">
        <f t="shared" si="85"/>
        <v>KAPS-FS-106914-18-03-2024-3402.419</v>
      </c>
    </row>
    <row r="762" spans="1:40" ht="20.100000000000001" hidden="1" customHeight="1" x14ac:dyDescent="0.25">
      <c r="A762" s="14">
        <v>758</v>
      </c>
      <c r="B762" s="202">
        <v>45372</v>
      </c>
      <c r="C762" s="6" t="s">
        <v>3246</v>
      </c>
      <c r="D762" s="15">
        <v>45369</v>
      </c>
      <c r="E762" s="14" t="s">
        <v>563</v>
      </c>
      <c r="F762" s="14" t="s">
        <v>1133</v>
      </c>
      <c r="G762" s="146">
        <v>24908</v>
      </c>
      <c r="H762" s="6" t="s">
        <v>1816</v>
      </c>
      <c r="I762" s="6"/>
      <c r="J762" s="16">
        <v>4810.29</v>
      </c>
      <c r="K762" s="14">
        <v>0.78</v>
      </c>
      <c r="L762" s="125">
        <v>0</v>
      </c>
      <c r="M762" s="125">
        <v>0</v>
      </c>
      <c r="N762" s="6" t="s">
        <v>563</v>
      </c>
      <c r="O762" s="146" t="s">
        <v>1277</v>
      </c>
      <c r="P762" s="204">
        <v>5538349</v>
      </c>
      <c r="Q762" s="6"/>
      <c r="R762" s="182">
        <v>2769175</v>
      </c>
      <c r="S762" s="6"/>
      <c r="T762" s="14"/>
      <c r="U762" s="21"/>
      <c r="V762" s="6"/>
      <c r="W762" s="6"/>
      <c r="X762" s="6"/>
      <c r="Y762" s="211">
        <v>45454</v>
      </c>
      <c r="Z762" s="6"/>
      <c r="AA762" s="6"/>
      <c r="AB762" s="21"/>
      <c r="AC762" s="6"/>
      <c r="AD762" s="14" t="s">
        <v>1515</v>
      </c>
      <c r="AE762" s="6"/>
      <c r="AF762" s="6"/>
      <c r="AG762" s="6"/>
      <c r="AH762" s="6" t="s">
        <v>563</v>
      </c>
      <c r="AI762" s="143">
        <f t="shared" si="81"/>
        <v>222.35221615545206</v>
      </c>
      <c r="AJ762" s="143">
        <f t="shared" si="82"/>
        <v>111.17612815159788</v>
      </c>
      <c r="AK762" s="143">
        <f t="shared" si="83"/>
        <v>0</v>
      </c>
      <c r="AL762" s="20">
        <f t="shared" si="84"/>
        <v>45377</v>
      </c>
      <c r="AM762" t="e">
        <f t="shared" si="80"/>
        <v>#N/A</v>
      </c>
      <c r="AN762" t="str">
        <f t="shared" si="85"/>
        <v>KAPS-FS-106916-18-03-2024-4810.29</v>
      </c>
    </row>
    <row r="763" spans="1:40" ht="20.100000000000001" hidden="1" customHeight="1" x14ac:dyDescent="0.25">
      <c r="A763" s="14">
        <v>759</v>
      </c>
      <c r="B763" s="202">
        <v>45372</v>
      </c>
      <c r="C763" s="6" t="s">
        <v>3247</v>
      </c>
      <c r="D763" s="15">
        <v>45369</v>
      </c>
      <c r="E763" s="14" t="s">
        <v>563</v>
      </c>
      <c r="F763" s="14" t="s">
        <v>1133</v>
      </c>
      <c r="G763" s="146">
        <v>24908</v>
      </c>
      <c r="H763" s="6" t="s">
        <v>1816</v>
      </c>
      <c r="I763" s="6"/>
      <c r="J763" s="16">
        <v>4810.29</v>
      </c>
      <c r="K763" s="14">
        <v>0.78</v>
      </c>
      <c r="L763" s="125">
        <v>0</v>
      </c>
      <c r="M763" s="125">
        <v>0</v>
      </c>
      <c r="N763" s="6" t="s">
        <v>563</v>
      </c>
      <c r="O763" s="146" t="s">
        <v>1277</v>
      </c>
      <c r="P763" s="204">
        <v>5538349</v>
      </c>
      <c r="Q763" s="6"/>
      <c r="R763" s="182">
        <v>2769175</v>
      </c>
      <c r="S763" s="6"/>
      <c r="T763" s="14"/>
      <c r="U763" s="21"/>
      <c r="V763" s="6"/>
      <c r="W763" s="6"/>
      <c r="X763" s="6"/>
      <c r="Y763" s="23"/>
      <c r="Z763" s="6"/>
      <c r="AA763" s="6"/>
      <c r="AB763" s="21"/>
      <c r="AC763" s="6"/>
      <c r="AD763" s="14" t="s">
        <v>1515</v>
      </c>
      <c r="AE763" s="6"/>
      <c r="AF763" s="6"/>
      <c r="AG763" s="6"/>
      <c r="AH763" s="6" t="s">
        <v>563</v>
      </c>
      <c r="AI763" s="143">
        <f t="shared" si="81"/>
        <v>222.35221615545206</v>
      </c>
      <c r="AJ763" s="143">
        <f t="shared" si="82"/>
        <v>111.17612815159788</v>
      </c>
      <c r="AK763" s="143">
        <f t="shared" si="83"/>
        <v>0</v>
      </c>
      <c r="AL763" s="20">
        <f t="shared" si="84"/>
        <v>45377</v>
      </c>
      <c r="AM763" t="e">
        <f t="shared" si="80"/>
        <v>#N/A</v>
      </c>
      <c r="AN763" t="str">
        <f t="shared" si="85"/>
        <v>KAPS-FS-106917-18-03-2024-4810.29</v>
      </c>
    </row>
    <row r="764" spans="1:40" ht="20.100000000000001" hidden="1" customHeight="1" x14ac:dyDescent="0.25">
      <c r="A764" s="14">
        <v>760</v>
      </c>
      <c r="B764" s="202">
        <v>45372</v>
      </c>
      <c r="C764" s="6" t="s">
        <v>3248</v>
      </c>
      <c r="D764" s="15">
        <v>45369</v>
      </c>
      <c r="E764" s="14" t="s">
        <v>563</v>
      </c>
      <c r="F764" s="14" t="s">
        <v>1133</v>
      </c>
      <c r="G764" s="146">
        <v>24908</v>
      </c>
      <c r="H764" s="6" t="s">
        <v>1816</v>
      </c>
      <c r="I764" s="6"/>
      <c r="J764" s="16">
        <v>4810.29</v>
      </c>
      <c r="K764" s="14">
        <v>0.78</v>
      </c>
      <c r="L764" s="125">
        <v>0</v>
      </c>
      <c r="M764" s="125">
        <v>0</v>
      </c>
      <c r="N764" s="6" t="s">
        <v>563</v>
      </c>
      <c r="O764" s="146" t="s">
        <v>1277</v>
      </c>
      <c r="P764" s="204">
        <v>5538349</v>
      </c>
      <c r="Q764" s="6"/>
      <c r="R764" s="182">
        <v>2769175</v>
      </c>
      <c r="S764" s="6"/>
      <c r="T764" s="14"/>
      <c r="U764" s="21"/>
      <c r="V764" s="6"/>
      <c r="W764" s="6"/>
      <c r="X764" s="6"/>
      <c r="Y764" s="23"/>
      <c r="Z764" s="6"/>
      <c r="AA764" s="6"/>
      <c r="AB764" s="21"/>
      <c r="AC764" s="6"/>
      <c r="AD764" s="14" t="s">
        <v>1515</v>
      </c>
      <c r="AE764" s="6"/>
      <c r="AF764" s="6"/>
      <c r="AG764" s="6"/>
      <c r="AH764" s="6" t="s">
        <v>563</v>
      </c>
      <c r="AI764" s="143">
        <f t="shared" si="81"/>
        <v>222.35221615545206</v>
      </c>
      <c r="AJ764" s="143">
        <f t="shared" si="82"/>
        <v>111.17612815159788</v>
      </c>
      <c r="AK764" s="143">
        <f t="shared" si="83"/>
        <v>0</v>
      </c>
      <c r="AL764" s="20">
        <f t="shared" si="84"/>
        <v>45377</v>
      </c>
      <c r="AM764" t="e">
        <f t="shared" si="80"/>
        <v>#N/A</v>
      </c>
      <c r="AN764" t="str">
        <f t="shared" si="85"/>
        <v>KAPS-FS-106918-18-03-2024-4810.29</v>
      </c>
    </row>
    <row r="765" spans="1:40" ht="20.100000000000001" hidden="1" customHeight="1" x14ac:dyDescent="0.25">
      <c r="A765" s="14">
        <v>761</v>
      </c>
      <c r="B765" s="202">
        <v>45376</v>
      </c>
      <c r="C765" s="6" t="s">
        <v>3249</v>
      </c>
      <c r="D765" s="15">
        <v>45370</v>
      </c>
      <c r="E765" s="14" t="s">
        <v>1132</v>
      </c>
      <c r="F765" s="14" t="s">
        <v>1133</v>
      </c>
      <c r="G765" s="146">
        <v>4100</v>
      </c>
      <c r="H765" s="6" t="s">
        <v>1816</v>
      </c>
      <c r="I765" s="6"/>
      <c r="J765" s="16">
        <v>3204.16</v>
      </c>
      <c r="K765" s="164" t="s">
        <v>3307</v>
      </c>
      <c r="L765" s="125">
        <v>0</v>
      </c>
      <c r="M765" s="125">
        <v>0</v>
      </c>
      <c r="N765" s="6" t="s">
        <v>412</v>
      </c>
      <c r="O765" s="6" t="s">
        <v>3308</v>
      </c>
      <c r="P765" s="204">
        <v>11993145</v>
      </c>
      <c r="Q765" s="6"/>
      <c r="R765" s="182">
        <v>5516847</v>
      </c>
      <c r="S765" s="6"/>
      <c r="T765" s="14"/>
      <c r="U765" s="21"/>
      <c r="V765" s="6"/>
      <c r="W765" s="6"/>
      <c r="X765" s="6"/>
      <c r="Y765" s="211">
        <v>45454</v>
      </c>
      <c r="Z765" s="6"/>
      <c r="AA765" s="6"/>
      <c r="AB765" s="21"/>
      <c r="AC765" s="6"/>
      <c r="AD765" s="14" t="s">
        <v>1515</v>
      </c>
      <c r="AE765" s="6"/>
      <c r="AF765" s="6"/>
      <c r="AG765" s="6"/>
      <c r="AH765" s="6" t="s">
        <v>434</v>
      </c>
      <c r="AI765" s="143">
        <f t="shared" si="81"/>
        <v>2925.1573170731708</v>
      </c>
      <c r="AJ765" s="143">
        <f t="shared" si="82"/>
        <v>1345.5724390243902</v>
      </c>
      <c r="AK765" s="143">
        <f t="shared" si="83"/>
        <v>0</v>
      </c>
      <c r="AL765" s="20">
        <f t="shared" si="84"/>
        <v>45406</v>
      </c>
      <c r="AM765" t="e">
        <f t="shared" si="80"/>
        <v>#N/A</v>
      </c>
      <c r="AN765" t="str">
        <f t="shared" si="85"/>
        <v>KAPS-FS-107200-19-03-2024-3204.16</v>
      </c>
    </row>
    <row r="766" spans="1:40" ht="20.100000000000001" hidden="1" customHeight="1" x14ac:dyDescent="0.25">
      <c r="A766" s="14">
        <v>762</v>
      </c>
      <c r="B766" s="202">
        <v>45372</v>
      </c>
      <c r="C766" s="6" t="s">
        <v>3250</v>
      </c>
      <c r="D766" s="15">
        <v>45372</v>
      </c>
      <c r="E766" s="14" t="s">
        <v>1132</v>
      </c>
      <c r="F766" s="14" t="s">
        <v>1133</v>
      </c>
      <c r="G766" s="146">
        <f>16000+1440</f>
        <v>17440</v>
      </c>
      <c r="H766" s="6" t="s">
        <v>1816</v>
      </c>
      <c r="I766" s="6"/>
      <c r="J766" s="16" t="s">
        <v>3618</v>
      </c>
      <c r="K766" s="14" t="s">
        <v>3309</v>
      </c>
      <c r="L766" s="125">
        <v>0</v>
      </c>
      <c r="M766" s="125">
        <v>0</v>
      </c>
      <c r="N766" s="6" t="s">
        <v>557</v>
      </c>
      <c r="O766" s="6" t="s">
        <v>3310</v>
      </c>
      <c r="P766" s="204">
        <v>11554667</v>
      </c>
      <c r="Q766" s="6"/>
      <c r="R766" s="182">
        <v>4836835</v>
      </c>
      <c r="S766" s="6"/>
      <c r="T766" s="14"/>
      <c r="U766" s="21"/>
      <c r="V766" s="6"/>
      <c r="W766" s="6"/>
      <c r="X766" s="6"/>
      <c r="Y766" s="23"/>
      <c r="Z766" s="6"/>
      <c r="AA766" s="6"/>
      <c r="AB766" s="21"/>
      <c r="AC766" s="6"/>
      <c r="AD766" s="14" t="s">
        <v>1515</v>
      </c>
      <c r="AE766" s="6"/>
      <c r="AF766" s="6"/>
      <c r="AG766" s="6"/>
      <c r="AH766" s="6" t="s">
        <v>1517</v>
      </c>
      <c r="AI766" s="143">
        <f t="shared" si="81"/>
        <v>662.53824541284405</v>
      </c>
      <c r="AJ766" s="143">
        <f t="shared" si="82"/>
        <v>277.34145642201833</v>
      </c>
      <c r="AK766" s="143">
        <f t="shared" si="83"/>
        <v>0</v>
      </c>
      <c r="AL766" s="20">
        <f t="shared" si="84"/>
        <v>45402</v>
      </c>
      <c r="AM766" t="e">
        <f t="shared" si="80"/>
        <v>#N/A</v>
      </c>
      <c r="AN766" t="str">
        <f t="shared" si="85"/>
        <v>KAPS-FS-108088-21-03-2024-3906.9090 / 3402.4200</v>
      </c>
    </row>
    <row r="767" spans="1:40" ht="20.100000000000001" customHeight="1" x14ac:dyDescent="0.25">
      <c r="A767" s="14">
        <v>763</v>
      </c>
      <c r="B767" s="202">
        <v>45379</v>
      </c>
      <c r="C767" s="6" t="s">
        <v>3374</v>
      </c>
      <c r="D767" s="15">
        <v>45378</v>
      </c>
      <c r="E767" s="14" t="s">
        <v>1132</v>
      </c>
      <c r="F767" s="14" t="str">
        <f>INDEX(New!$CV$9:$CV$791,MATCH(C767,New!$F$9:$F$791,0))</f>
        <v>-</v>
      </c>
      <c r="G767" s="146">
        <v>23100</v>
      </c>
      <c r="H767" s="6" t="s">
        <v>1816</v>
      </c>
      <c r="I767" s="6"/>
      <c r="J767" s="16">
        <v>5402.33</v>
      </c>
      <c r="K767" s="14">
        <v>1.35</v>
      </c>
      <c r="L767" s="125">
        <f>_xlfn.IFNA(INDEX(New!$E$9:$E$791,MATCH(C767,New!$F$9:$F$791,0)),G767)</f>
        <v>23100</v>
      </c>
      <c r="M767" s="125">
        <f>G767</f>
        <v>23100</v>
      </c>
      <c r="N767" s="6" t="s">
        <v>1324</v>
      </c>
      <c r="O767" s="146" t="s">
        <v>2874</v>
      </c>
      <c r="P767" s="204">
        <v>8862773</v>
      </c>
      <c r="Q767" s="6"/>
      <c r="R767" s="182">
        <v>3633737</v>
      </c>
      <c r="S767" s="6"/>
      <c r="T767" s="14"/>
      <c r="U767" s="21"/>
      <c r="V767" s="6"/>
      <c r="W767" s="6"/>
      <c r="X767" s="6"/>
      <c r="Y767" s="23"/>
      <c r="Z767" s="6"/>
      <c r="AA767" s="6"/>
      <c r="AB767" s="21"/>
      <c r="AC767" s="6"/>
      <c r="AD767" s="14" t="s">
        <v>1515</v>
      </c>
      <c r="AE767" s="6"/>
      <c r="AF767" s="6"/>
      <c r="AG767" s="6"/>
      <c r="AH767" s="6" t="s">
        <v>1513</v>
      </c>
      <c r="AI767" s="143">
        <f t="shared" si="81"/>
        <v>383.66982683982684</v>
      </c>
      <c r="AJ767" s="143">
        <f t="shared" si="82"/>
        <v>157.30463203463202</v>
      </c>
      <c r="AK767" s="143">
        <f t="shared" si="83"/>
        <v>3633736.9999999995</v>
      </c>
      <c r="AL767" s="20">
        <f t="shared" si="84"/>
        <v>45409</v>
      </c>
      <c r="AM767" t="e">
        <f t="shared" si="80"/>
        <v>#N/A</v>
      </c>
      <c r="AN767" t="str">
        <f t="shared" si="85"/>
        <v>KAPW-FS-148199-27-03-2024-5402.33</v>
      </c>
    </row>
    <row r="768" spans="1:40" ht="20.100000000000001" hidden="1" customHeight="1" x14ac:dyDescent="0.25">
      <c r="A768" s="14">
        <v>764</v>
      </c>
      <c r="B768" s="162">
        <v>45384</v>
      </c>
      <c r="C768" s="6" t="s">
        <v>3375</v>
      </c>
      <c r="D768" s="15">
        <v>45381</v>
      </c>
      <c r="E768" s="14" t="s">
        <v>1132</v>
      </c>
      <c r="F768" s="14" t="s">
        <v>1133</v>
      </c>
      <c r="G768" s="146">
        <v>5400</v>
      </c>
      <c r="H768" s="6" t="s">
        <v>1816</v>
      </c>
      <c r="I768" s="6"/>
      <c r="J768" s="16">
        <v>3809.9189999999999</v>
      </c>
      <c r="K768" s="14">
        <v>1.637</v>
      </c>
      <c r="L768" s="125">
        <v>0</v>
      </c>
      <c r="M768" s="125">
        <v>0</v>
      </c>
      <c r="N768" s="6" t="s">
        <v>557</v>
      </c>
      <c r="O768" s="6" t="s">
        <v>3377</v>
      </c>
      <c r="P768" s="204">
        <v>2511368</v>
      </c>
      <c r="Q768" s="6"/>
      <c r="R768" s="182">
        <v>1155229</v>
      </c>
      <c r="S768" s="6"/>
      <c r="T768" s="14"/>
      <c r="U768" s="21"/>
      <c r="V768" s="6"/>
      <c r="W768" s="6"/>
      <c r="X768" s="6"/>
      <c r="Y768" s="211">
        <v>45454</v>
      </c>
      <c r="Z768" s="6"/>
      <c r="AA768" s="6"/>
      <c r="AB768" s="21"/>
      <c r="AC768" s="6"/>
      <c r="AD768" s="14" t="s">
        <v>1515</v>
      </c>
      <c r="AE768" s="6"/>
      <c r="AF768" s="6"/>
      <c r="AG768" s="6"/>
      <c r="AH768" s="6" t="s">
        <v>1517</v>
      </c>
      <c r="AI768" s="143">
        <f t="shared" si="81"/>
        <v>465.06814814814817</v>
      </c>
      <c r="AJ768" s="143">
        <f t="shared" si="82"/>
        <v>213.9312962962963</v>
      </c>
      <c r="AK768" s="143">
        <f t="shared" si="83"/>
        <v>0</v>
      </c>
      <c r="AL768" s="20">
        <f t="shared" si="84"/>
        <v>45414</v>
      </c>
      <c r="AM768" t="e">
        <f t="shared" si="80"/>
        <v>#N/A</v>
      </c>
      <c r="AN768" t="str">
        <f t="shared" si="85"/>
        <v>KAPW-FS-150133-30-03-2024-3809.919</v>
      </c>
    </row>
    <row r="769" spans="1:40" ht="20.100000000000001" customHeight="1" x14ac:dyDescent="0.25">
      <c r="A769" s="14">
        <v>765</v>
      </c>
      <c r="B769" s="162">
        <v>45383</v>
      </c>
      <c r="C769" s="6" t="s">
        <v>3376</v>
      </c>
      <c r="D769" s="15">
        <v>45383</v>
      </c>
      <c r="E769" s="14" t="s">
        <v>1132</v>
      </c>
      <c r="F769" s="14" t="str">
        <f>INDEX(New!$CV$9:$CV$791,MATCH(C769,New!$F$9:$F$791,0))</f>
        <v>-</v>
      </c>
      <c r="G769" s="146">
        <v>23100</v>
      </c>
      <c r="H769" s="6" t="s">
        <v>1816</v>
      </c>
      <c r="I769" s="6"/>
      <c r="J769" s="16">
        <v>5402.33</v>
      </c>
      <c r="K769" s="14">
        <v>1.35</v>
      </c>
      <c r="L769" s="125">
        <f>_xlfn.IFNA(INDEX(New!$E$9:$E$791,MATCH(C769,New!$F$9:$F$791,0)),G769)</f>
        <v>23100</v>
      </c>
      <c r="M769" s="125">
        <f>G769</f>
        <v>23100</v>
      </c>
      <c r="N769" s="6" t="s">
        <v>1324</v>
      </c>
      <c r="O769" s="6" t="s">
        <v>3378</v>
      </c>
      <c r="P769" s="204">
        <v>8859591</v>
      </c>
      <c r="Q769" s="6"/>
      <c r="R769" s="182">
        <v>3632432</v>
      </c>
      <c r="S769" s="6"/>
      <c r="T769" s="14"/>
      <c r="U769" s="21"/>
      <c r="V769" s="6"/>
      <c r="W769" s="6"/>
      <c r="X769" s="6"/>
      <c r="Y769" s="23"/>
      <c r="Z769" s="6"/>
      <c r="AA769" s="6"/>
      <c r="AB769" s="21"/>
      <c r="AC769" s="6"/>
      <c r="AD769" s="14" t="s">
        <v>1515</v>
      </c>
      <c r="AE769" s="6"/>
      <c r="AF769" s="6"/>
      <c r="AG769" s="6"/>
      <c r="AH769" s="6" t="s">
        <v>1513</v>
      </c>
      <c r="AI769" s="143">
        <f t="shared" si="81"/>
        <v>383.53207792207792</v>
      </c>
      <c r="AJ769" s="143">
        <f t="shared" si="82"/>
        <v>157.24813852813853</v>
      </c>
      <c r="AK769" s="143">
        <f t="shared" si="83"/>
        <v>3632432</v>
      </c>
      <c r="AL769" s="20">
        <f t="shared" si="84"/>
        <v>45413</v>
      </c>
      <c r="AM769" t="e">
        <f t="shared" si="80"/>
        <v>#N/A</v>
      </c>
      <c r="AN769" t="str">
        <f t="shared" si="85"/>
        <v>KAPW-FS-150846-01-04-2024-5402.33</v>
      </c>
    </row>
    <row r="770" spans="1:40" ht="20.100000000000001" hidden="1" customHeight="1" x14ac:dyDescent="0.25">
      <c r="A770" s="14">
        <v>766</v>
      </c>
      <c r="B770" s="162">
        <v>45383</v>
      </c>
      <c r="C770" s="6" t="s">
        <v>3380</v>
      </c>
      <c r="D770" s="15">
        <v>45378</v>
      </c>
      <c r="E770" s="14" t="s">
        <v>1132</v>
      </c>
      <c r="F770" s="14" t="s">
        <v>1133</v>
      </c>
      <c r="G770" s="146">
        <v>197206</v>
      </c>
      <c r="H770" s="6" t="s">
        <v>1816</v>
      </c>
      <c r="I770" s="6"/>
      <c r="J770" s="16">
        <v>5201.009</v>
      </c>
      <c r="K770" s="14">
        <v>1.8683000000000001</v>
      </c>
      <c r="L770" s="125">
        <v>0</v>
      </c>
      <c r="M770" s="125">
        <v>0</v>
      </c>
      <c r="N770" s="6" t="s">
        <v>547</v>
      </c>
      <c r="O770" s="6" t="s">
        <v>547</v>
      </c>
      <c r="P770" s="204">
        <v>104710588</v>
      </c>
      <c r="Q770" s="6"/>
      <c r="R770" s="182">
        <v>31413177</v>
      </c>
      <c r="S770" s="6"/>
      <c r="T770" s="14"/>
      <c r="U770" s="21"/>
      <c r="V770" s="6"/>
      <c r="W770" s="6"/>
      <c r="X770" s="6"/>
      <c r="Y770" s="211">
        <v>45454</v>
      </c>
      <c r="Z770" s="6"/>
      <c r="AA770" s="6"/>
      <c r="AB770" s="21"/>
      <c r="AC770" s="6"/>
      <c r="AD770" s="14" t="s">
        <v>1515</v>
      </c>
      <c r="AE770" s="6"/>
      <c r="AF770" s="6"/>
      <c r="AG770" s="6"/>
      <c r="AH770" s="6" t="s">
        <v>547</v>
      </c>
      <c r="AI770" s="143">
        <f t="shared" si="81"/>
        <v>530.97059927182738</v>
      </c>
      <c r="AJ770" s="143">
        <f t="shared" si="82"/>
        <v>159.29118282405202</v>
      </c>
      <c r="AK770" s="143">
        <f t="shared" si="83"/>
        <v>0</v>
      </c>
      <c r="AL770" s="20">
        <f t="shared" si="84"/>
        <v>45413</v>
      </c>
      <c r="AM770" t="e">
        <f t="shared" si="80"/>
        <v>#N/A</v>
      </c>
      <c r="AN770" t="str">
        <f t="shared" si="85"/>
        <v>KAPS-FS-110169-27-03-2024-5201.009</v>
      </c>
    </row>
    <row r="771" spans="1:40" ht="20.100000000000001" customHeight="1" x14ac:dyDescent="0.25">
      <c r="A771" s="14">
        <v>767</v>
      </c>
      <c r="B771" s="162">
        <v>45385</v>
      </c>
      <c r="C771" s="6" t="s">
        <v>3381</v>
      </c>
      <c r="D771" s="15">
        <v>45383</v>
      </c>
      <c r="E771" s="14" t="s">
        <v>1132</v>
      </c>
      <c r="F771" s="14" t="str">
        <f>INDEX(New!$CV$9:$CV$791,MATCH(C771,New!$F$9:$F$791,0))</f>
        <v>-</v>
      </c>
      <c r="G771" s="146">
        <v>23100</v>
      </c>
      <c r="H771" s="6" t="s">
        <v>1816</v>
      </c>
      <c r="I771" s="6"/>
      <c r="J771" s="16">
        <v>5402.33</v>
      </c>
      <c r="K771" s="14">
        <v>1.35</v>
      </c>
      <c r="L771" s="125">
        <f>_xlfn.IFNA(INDEX(New!$E$9:$E$791,MATCH(C771,New!$F$9:$F$791,0)),G771)</f>
        <v>23100</v>
      </c>
      <c r="M771" s="125">
        <f>G771</f>
        <v>23100</v>
      </c>
      <c r="N771" s="6" t="s">
        <v>1324</v>
      </c>
      <c r="O771" s="6" t="s">
        <v>3467</v>
      </c>
      <c r="P771" s="204">
        <v>8859591</v>
      </c>
      <c r="Q771" s="6"/>
      <c r="R771" s="182">
        <v>3632432</v>
      </c>
      <c r="S771" s="6"/>
      <c r="T771" s="14"/>
      <c r="U771" s="21"/>
      <c r="V771" s="6"/>
      <c r="W771" s="6"/>
      <c r="X771" s="6"/>
      <c r="Y771" s="23"/>
      <c r="Z771" s="6"/>
      <c r="AA771" s="6"/>
      <c r="AB771" s="21"/>
      <c r="AC771" s="6"/>
      <c r="AD771" s="14" t="s">
        <v>1515</v>
      </c>
      <c r="AE771" s="6"/>
      <c r="AF771" s="6"/>
      <c r="AG771" s="6"/>
      <c r="AH771" s="6" t="s">
        <v>1513</v>
      </c>
      <c r="AI771" s="143">
        <f t="shared" si="81"/>
        <v>383.53207792207792</v>
      </c>
      <c r="AJ771" s="143">
        <f t="shared" si="82"/>
        <v>157.24813852813853</v>
      </c>
      <c r="AK771" s="143">
        <f t="shared" si="83"/>
        <v>3632432</v>
      </c>
      <c r="AL771" s="20">
        <f t="shared" si="84"/>
        <v>45415</v>
      </c>
      <c r="AM771" t="e">
        <f t="shared" si="80"/>
        <v>#N/A</v>
      </c>
      <c r="AN771" t="str">
        <f t="shared" si="85"/>
        <v>KAPW-FS-150842-01-04-2024-5402.33</v>
      </c>
    </row>
    <row r="772" spans="1:40" ht="20.100000000000001" customHeight="1" x14ac:dyDescent="0.25">
      <c r="A772" s="14">
        <v>768</v>
      </c>
      <c r="B772" s="162">
        <v>45384</v>
      </c>
      <c r="C772" s="6" t="s">
        <v>3382</v>
      </c>
      <c r="D772" s="15">
        <v>45383</v>
      </c>
      <c r="E772" s="14" t="s">
        <v>1132</v>
      </c>
      <c r="F772" s="14" t="str">
        <f>INDEX(New!$CV$9:$CV$791,MATCH(C772,New!$F$9:$F$791,0))</f>
        <v>-</v>
      </c>
      <c r="G772" s="146">
        <v>23100</v>
      </c>
      <c r="H772" s="6" t="s">
        <v>1816</v>
      </c>
      <c r="I772" s="6"/>
      <c r="J772" s="16">
        <v>5402.33</v>
      </c>
      <c r="K772" s="14">
        <v>1.35</v>
      </c>
      <c r="L772" s="125">
        <f>_xlfn.IFNA(INDEX(New!$E$9:$E$791,MATCH(C772,New!$F$9:$F$791,0)),G772)</f>
        <v>23100</v>
      </c>
      <c r="M772" s="125">
        <f>G772</f>
        <v>23100</v>
      </c>
      <c r="N772" s="6" t="s">
        <v>1324</v>
      </c>
      <c r="O772" s="6" t="s">
        <v>3468</v>
      </c>
      <c r="P772" s="204">
        <v>8859591</v>
      </c>
      <c r="Q772" s="6"/>
      <c r="R772" s="182">
        <v>3632432</v>
      </c>
      <c r="S772" s="6"/>
      <c r="T772" s="14"/>
      <c r="U772" s="21"/>
      <c r="V772" s="6"/>
      <c r="W772" s="6"/>
      <c r="X772" s="6"/>
      <c r="Y772" s="23"/>
      <c r="Z772" s="6"/>
      <c r="AA772" s="6"/>
      <c r="AB772" s="21"/>
      <c r="AC772" s="6"/>
      <c r="AD772" s="14" t="s">
        <v>1515</v>
      </c>
      <c r="AE772" s="6"/>
      <c r="AF772" s="6"/>
      <c r="AG772" s="6"/>
      <c r="AH772" s="6" t="s">
        <v>1513</v>
      </c>
      <c r="AI772" s="143">
        <f t="shared" si="81"/>
        <v>383.53207792207792</v>
      </c>
      <c r="AJ772" s="143">
        <f t="shared" si="82"/>
        <v>157.24813852813853</v>
      </c>
      <c r="AK772" s="143">
        <f t="shared" si="83"/>
        <v>3632432</v>
      </c>
      <c r="AL772" s="20">
        <f t="shared" si="84"/>
        <v>45414</v>
      </c>
      <c r="AM772" t="e">
        <f t="shared" ref="AM772:AM835" si="86">VLOOKUP(C772,$C$2446:$C$2553,1,0)</f>
        <v>#N/A</v>
      </c>
      <c r="AN772" t="str">
        <f t="shared" si="85"/>
        <v>KAPW-FS-150848-01-04-2024-5402.33</v>
      </c>
    </row>
    <row r="773" spans="1:40" ht="20.100000000000001" hidden="1" customHeight="1" x14ac:dyDescent="0.25">
      <c r="A773" s="14">
        <v>769</v>
      </c>
      <c r="B773" s="162">
        <v>45386</v>
      </c>
      <c r="C773" s="6" t="s">
        <v>3383</v>
      </c>
      <c r="D773" s="15">
        <v>45385</v>
      </c>
      <c r="E773" s="14" t="s">
        <v>1132</v>
      </c>
      <c r="F773" s="14" t="s">
        <v>1133</v>
      </c>
      <c r="G773" s="146">
        <v>1150</v>
      </c>
      <c r="H773" s="6" t="s">
        <v>1816</v>
      </c>
      <c r="I773" s="6"/>
      <c r="J773" s="16">
        <v>3204.16</v>
      </c>
      <c r="K773" s="14" t="s">
        <v>3469</v>
      </c>
      <c r="L773" s="125">
        <v>0</v>
      </c>
      <c r="M773" s="125">
        <v>0</v>
      </c>
      <c r="N773" s="6" t="s">
        <v>412</v>
      </c>
      <c r="O773" s="6" t="s">
        <v>3470</v>
      </c>
      <c r="P773" s="204">
        <v>3416279</v>
      </c>
      <c r="Q773" s="6"/>
      <c r="R773" s="182">
        <v>1571488</v>
      </c>
      <c r="S773" s="6"/>
      <c r="T773" s="14"/>
      <c r="U773" s="21"/>
      <c r="V773" s="6"/>
      <c r="W773" s="6"/>
      <c r="X773" s="6"/>
      <c r="Y773" s="211">
        <v>45454</v>
      </c>
      <c r="Z773" s="6"/>
      <c r="AA773" s="6"/>
      <c r="AB773" s="21"/>
      <c r="AC773" s="6"/>
      <c r="AD773" s="14" t="s">
        <v>1515</v>
      </c>
      <c r="AE773" s="6"/>
      <c r="AF773" s="6"/>
      <c r="AG773" s="6"/>
      <c r="AH773" s="6" t="s">
        <v>434</v>
      </c>
      <c r="AI773" s="143">
        <f t="shared" ref="AI773:AI836" si="87">P773/G773</f>
        <v>2970.677391304348</v>
      </c>
      <c r="AJ773" s="143">
        <f t="shared" ref="AJ773:AJ836" si="88">R773/G773</f>
        <v>1366.5113043478261</v>
      </c>
      <c r="AK773" s="143">
        <f t="shared" ref="AK773:AK836" si="89">L773*AJ773</f>
        <v>0</v>
      </c>
      <c r="AL773" s="20">
        <f t="shared" ref="AL773:AL836" si="90">IF(B773&lt;&gt;"",IF(E773="Packing Material",B773+5,B773+30),"")</f>
        <v>45416</v>
      </c>
      <c r="AM773" t="e">
        <f t="shared" si="86"/>
        <v>#N/A</v>
      </c>
      <c r="AN773" t="str">
        <f t="shared" si="85"/>
        <v>KAPE-FS-64665-03-04-2024-3204.16</v>
      </c>
    </row>
    <row r="774" spans="1:40" ht="20.100000000000001" hidden="1" customHeight="1" x14ac:dyDescent="0.25">
      <c r="A774" s="14">
        <v>770</v>
      </c>
      <c r="B774" s="162">
        <v>45389</v>
      </c>
      <c r="C774" s="6" t="s">
        <v>3384</v>
      </c>
      <c r="D774" s="15">
        <v>45387</v>
      </c>
      <c r="E774" s="14" t="s">
        <v>1132</v>
      </c>
      <c r="F774" s="14" t="s">
        <v>1133</v>
      </c>
      <c r="G774" s="6">
        <v>125550</v>
      </c>
      <c r="H774" s="6" t="s">
        <v>1816</v>
      </c>
      <c r="I774" s="6"/>
      <c r="J774" s="16">
        <v>5201.009</v>
      </c>
      <c r="K774" s="14">
        <v>1.8683000000000001</v>
      </c>
      <c r="L774" s="125">
        <v>0</v>
      </c>
      <c r="M774" s="125">
        <v>0</v>
      </c>
      <c r="N774" s="6" t="s">
        <v>547</v>
      </c>
      <c r="O774" s="6" t="s">
        <v>547</v>
      </c>
      <c r="P774" s="19">
        <v>66603539</v>
      </c>
      <c r="Q774" s="6"/>
      <c r="R774" s="19">
        <v>19981062</v>
      </c>
      <c r="S774" s="6"/>
      <c r="T774" s="14"/>
      <c r="U774" s="21"/>
      <c r="V774" s="6"/>
      <c r="W774" s="6"/>
      <c r="X774" s="6"/>
      <c r="Y774" s="211">
        <v>45454</v>
      </c>
      <c r="Z774" s="6"/>
      <c r="AA774" s="6"/>
      <c r="AB774" s="21"/>
      <c r="AC774" s="6"/>
      <c r="AD774" s="14" t="s">
        <v>1515</v>
      </c>
      <c r="AE774" s="6"/>
      <c r="AF774" s="6"/>
      <c r="AG774" s="6"/>
      <c r="AH774" s="6" t="s">
        <v>547</v>
      </c>
      <c r="AI774" s="143">
        <f t="shared" si="87"/>
        <v>530.49413779370764</v>
      </c>
      <c r="AJ774" s="143">
        <f t="shared" si="88"/>
        <v>159.14824372759855</v>
      </c>
      <c r="AK774" s="143">
        <f t="shared" si="89"/>
        <v>0</v>
      </c>
      <c r="AL774" s="20">
        <f t="shared" si="90"/>
        <v>45419</v>
      </c>
      <c r="AM774" t="e">
        <f t="shared" si="86"/>
        <v>#N/A</v>
      </c>
      <c r="AN774" t="str">
        <f t="shared" ref="AN774:AN985" si="91">C774&amp;"-"&amp;J774</f>
        <v>KAPS-FS-114599-05-04-2024-5201.009</v>
      </c>
    </row>
    <row r="775" spans="1:40" ht="20.100000000000001" customHeight="1" x14ac:dyDescent="0.25">
      <c r="A775" s="14">
        <v>771</v>
      </c>
      <c r="B775" s="162">
        <v>45398</v>
      </c>
      <c r="C775" s="6" t="s">
        <v>3587</v>
      </c>
      <c r="D775" s="15">
        <v>45390</v>
      </c>
      <c r="E775" s="14" t="s">
        <v>1132</v>
      </c>
      <c r="F775" s="14" t="str">
        <f>INDEX(New!$CV$9:$CV$791,MATCH(C775,New!$F$9:$F$791,0))</f>
        <v>-</v>
      </c>
      <c r="G775" s="6">
        <v>24480</v>
      </c>
      <c r="H775" s="6" t="s">
        <v>1816</v>
      </c>
      <c r="I775" s="6"/>
      <c r="J775" s="16">
        <v>5402.33</v>
      </c>
      <c r="K775" s="14">
        <v>1.43</v>
      </c>
      <c r="L775" s="125">
        <f>_xlfn.IFNA(INDEX(New!$E$9:$E$791,MATCH(C775,New!$F$9:$F$791,0)),G775)</f>
        <v>24480</v>
      </c>
      <c r="M775" s="125">
        <f t="shared" ref="M775:M787" si="92">G775</f>
        <v>24480</v>
      </c>
      <c r="N775" s="6" t="s">
        <v>1324</v>
      </c>
      <c r="O775" s="6" t="s">
        <v>1282</v>
      </c>
      <c r="P775" s="19">
        <v>9938101</v>
      </c>
      <c r="Q775" s="6"/>
      <c r="R775" s="19">
        <v>4074621</v>
      </c>
      <c r="S775" s="6"/>
      <c r="T775" s="14"/>
      <c r="U775" s="21"/>
      <c r="V775" s="6"/>
      <c r="W775" s="6"/>
      <c r="X775" s="6"/>
      <c r="Y775" s="23"/>
      <c r="Z775" s="6"/>
      <c r="AA775" s="6"/>
      <c r="AB775" s="21"/>
      <c r="AC775" s="6"/>
      <c r="AD775" s="14" t="s">
        <v>1515</v>
      </c>
      <c r="AE775" s="6"/>
      <c r="AF775" s="6"/>
      <c r="AG775" s="6"/>
      <c r="AH775" s="6" t="s">
        <v>1513</v>
      </c>
      <c r="AI775" s="143">
        <f t="shared" si="87"/>
        <v>405.96817810457514</v>
      </c>
      <c r="AJ775" s="143">
        <f t="shared" si="88"/>
        <v>166.4469362745098</v>
      </c>
      <c r="AK775" s="143">
        <f t="shared" si="89"/>
        <v>4074621</v>
      </c>
      <c r="AL775" s="20">
        <f t="shared" si="90"/>
        <v>45428</v>
      </c>
      <c r="AM775" t="e">
        <f t="shared" si="86"/>
        <v>#N/A</v>
      </c>
      <c r="AN775" t="str">
        <f t="shared" si="91"/>
        <v>KAPE-FS-65450-08-04-2024-5402.33</v>
      </c>
    </row>
    <row r="776" spans="1:40" ht="20.100000000000001" customHeight="1" x14ac:dyDescent="0.25">
      <c r="A776" s="14">
        <v>772</v>
      </c>
      <c r="B776" s="162">
        <v>45397</v>
      </c>
      <c r="C776" s="6" t="s">
        <v>3588</v>
      </c>
      <c r="D776" s="15">
        <v>45397</v>
      </c>
      <c r="E776" s="14" t="s">
        <v>563</v>
      </c>
      <c r="F776" s="14" t="str">
        <f>INDEX(New!$CV$9:$CV$791,MATCH(C776,New!$F$9:$F$791,0))</f>
        <v>-</v>
      </c>
      <c r="G776" s="6">
        <v>384.88</v>
      </c>
      <c r="H776" s="6" t="s">
        <v>1816</v>
      </c>
      <c r="I776" s="6"/>
      <c r="J776" s="16">
        <v>5407.52</v>
      </c>
      <c r="K776" s="14">
        <v>23.847899999999999</v>
      </c>
      <c r="L776" s="125">
        <f>_xlfn.IFNA(INDEX(New!$E$9:$E$791,MATCH(C776,New!$F$9:$F$791,0)),G776)</f>
        <v>384.88</v>
      </c>
      <c r="M776" s="125">
        <f t="shared" si="92"/>
        <v>384.88</v>
      </c>
      <c r="N776" s="6" t="s">
        <v>563</v>
      </c>
      <c r="O776" s="6" t="s">
        <v>3605</v>
      </c>
      <c r="P776" s="19">
        <v>3298141</v>
      </c>
      <c r="Q776" s="6"/>
      <c r="R776" s="19">
        <v>1517145</v>
      </c>
      <c r="S776" s="6"/>
      <c r="T776" s="14"/>
      <c r="U776" s="21"/>
      <c r="V776" s="6"/>
      <c r="W776" s="6"/>
      <c r="X776" s="6"/>
      <c r="Y776" s="23"/>
      <c r="Z776" s="6"/>
      <c r="AA776" s="6"/>
      <c r="AB776" s="21"/>
      <c r="AC776" s="6"/>
      <c r="AD776" s="14" t="s">
        <v>1515</v>
      </c>
      <c r="AE776" s="6"/>
      <c r="AF776" s="6"/>
      <c r="AG776" s="6"/>
      <c r="AH776" s="6" t="s">
        <v>563</v>
      </c>
      <c r="AI776" s="143">
        <f t="shared" si="87"/>
        <v>8569.2709415921854</v>
      </c>
      <c r="AJ776" s="143">
        <f t="shared" si="88"/>
        <v>3941.8649968821451</v>
      </c>
      <c r="AK776" s="143">
        <f t="shared" si="89"/>
        <v>1517145</v>
      </c>
      <c r="AL776" s="20">
        <f t="shared" si="90"/>
        <v>45402</v>
      </c>
      <c r="AM776" t="e">
        <f t="shared" si="86"/>
        <v>#N/A</v>
      </c>
      <c r="AN776" t="str">
        <f t="shared" si="91"/>
        <v>KPAF-FS-50053-15-04-2024-5407.52</v>
      </c>
    </row>
    <row r="777" spans="1:40" ht="20.100000000000001" customHeight="1" x14ac:dyDescent="0.25">
      <c r="A777" s="14">
        <v>773</v>
      </c>
      <c r="B777" s="162">
        <v>45407</v>
      </c>
      <c r="C777" s="6" t="s">
        <v>3589</v>
      </c>
      <c r="D777" s="15">
        <v>45400</v>
      </c>
      <c r="E777" s="14" t="s">
        <v>1132</v>
      </c>
      <c r="F777" s="14" t="str">
        <f>INDEX(New!$CV$9:$CV$791,MATCH(C777,New!$F$9:$F$791,0))</f>
        <v>-</v>
      </c>
      <c r="G777" s="6">
        <v>24300</v>
      </c>
      <c r="H777" s="6" t="s">
        <v>1816</v>
      </c>
      <c r="I777" s="6"/>
      <c r="J777" s="16">
        <v>5402.33</v>
      </c>
      <c r="K777" s="14">
        <v>1.3</v>
      </c>
      <c r="L777" s="125">
        <f>_xlfn.IFNA(INDEX(New!$E$9:$E$791,MATCH(C777,New!$F$9:$F$791,0)),G777)</f>
        <v>24300</v>
      </c>
      <c r="M777" s="125">
        <f t="shared" si="92"/>
        <v>24300</v>
      </c>
      <c r="N777" s="6" t="s">
        <v>1324</v>
      </c>
      <c r="O777" s="6" t="s">
        <v>378</v>
      </c>
      <c r="P777" s="19">
        <v>8977874</v>
      </c>
      <c r="Q777" s="6"/>
      <c r="R777" s="19">
        <v>3680928</v>
      </c>
      <c r="S777" s="6"/>
      <c r="T777" s="14"/>
      <c r="U777" s="21"/>
      <c r="V777" s="6"/>
      <c r="W777" s="6"/>
      <c r="X777" s="6"/>
      <c r="Y777" s="23"/>
      <c r="Z777" s="6"/>
      <c r="AA777" s="6"/>
      <c r="AB777" s="21"/>
      <c r="AC777" s="6"/>
      <c r="AD777" s="14" t="s">
        <v>1515</v>
      </c>
      <c r="AE777" s="6"/>
      <c r="AF777" s="6"/>
      <c r="AG777" s="6"/>
      <c r="AH777" s="6" t="s">
        <v>1513</v>
      </c>
      <c r="AI777" s="143">
        <f t="shared" si="87"/>
        <v>369.45983539094652</v>
      </c>
      <c r="AJ777" s="143">
        <f t="shared" si="88"/>
        <v>151.47851851851851</v>
      </c>
      <c r="AK777" s="143">
        <f t="shared" si="89"/>
        <v>3680928</v>
      </c>
      <c r="AL777" s="20">
        <f t="shared" si="90"/>
        <v>45437</v>
      </c>
      <c r="AM777" t="e">
        <f t="shared" si="86"/>
        <v>#N/A</v>
      </c>
      <c r="AN777" t="str">
        <f t="shared" si="91"/>
        <v>KAPS-FS-119046-18-04-2024-5402.33</v>
      </c>
    </row>
    <row r="778" spans="1:40" ht="20.100000000000001" customHeight="1" x14ac:dyDescent="0.25">
      <c r="A778" s="14">
        <v>774</v>
      </c>
      <c r="B778" s="162">
        <v>45401</v>
      </c>
      <c r="C778" s="6" t="s">
        <v>3590</v>
      </c>
      <c r="D778" s="15">
        <v>45400</v>
      </c>
      <c r="E778" s="14" t="s">
        <v>563</v>
      </c>
      <c r="F778" s="14" t="str">
        <f>INDEX(New!$CV$9:$CV$791,MATCH(C778,New!$F$9:$F$791,0))</f>
        <v>Running</v>
      </c>
      <c r="G778" s="6">
        <v>14500</v>
      </c>
      <c r="H778" s="6" t="s">
        <v>1816</v>
      </c>
      <c r="I778" s="6"/>
      <c r="J778" s="16">
        <v>4007.009</v>
      </c>
      <c r="K778" s="14">
        <v>2.7761999999999998</v>
      </c>
      <c r="L778" s="125">
        <f>_xlfn.IFNA(INDEX(New!$E$9:$E$791,MATCH(C778,New!$F$9:$F$791,0)),G778)</f>
        <v>36.21</v>
      </c>
      <c r="M778" s="125">
        <f t="shared" si="92"/>
        <v>14500</v>
      </c>
      <c r="N778" s="6" t="s">
        <v>563</v>
      </c>
      <c r="O778" s="6" t="s">
        <v>3606</v>
      </c>
      <c r="P778" s="19">
        <v>11440437</v>
      </c>
      <c r="Q778" s="6"/>
      <c r="R778" s="19">
        <v>5262601</v>
      </c>
      <c r="S778" s="6"/>
      <c r="T778" s="14"/>
      <c r="U778" s="21"/>
      <c r="V778" s="6"/>
      <c r="W778" s="6"/>
      <c r="X778" s="6"/>
      <c r="Y778" s="23"/>
      <c r="Z778" s="6"/>
      <c r="AA778" s="6"/>
      <c r="AB778" s="21"/>
      <c r="AC778" s="6"/>
      <c r="AD778" s="14" t="s">
        <v>1515</v>
      </c>
      <c r="AE778" s="6"/>
      <c r="AF778" s="6"/>
      <c r="AG778" s="6"/>
      <c r="AH778" s="6" t="s">
        <v>563</v>
      </c>
      <c r="AI778" s="143">
        <f t="shared" si="87"/>
        <v>788.99565517241376</v>
      </c>
      <c r="AJ778" s="143">
        <f t="shared" si="88"/>
        <v>362.93799999999999</v>
      </c>
      <c r="AK778" s="143">
        <f t="shared" si="89"/>
        <v>13141.984979999999</v>
      </c>
      <c r="AL778" s="20">
        <f t="shared" si="90"/>
        <v>45406</v>
      </c>
      <c r="AM778" t="e">
        <f t="shared" si="86"/>
        <v>#N/A</v>
      </c>
      <c r="AN778" t="str">
        <f t="shared" si="91"/>
        <v>KAPW-FS-158790-18-04-2024-4007.009</v>
      </c>
    </row>
    <row r="779" spans="1:40" ht="20.100000000000001" customHeight="1" x14ac:dyDescent="0.25">
      <c r="A779" s="14">
        <v>775</v>
      </c>
      <c r="B779" s="162">
        <v>45407</v>
      </c>
      <c r="C779" s="6" t="s">
        <v>3591</v>
      </c>
      <c r="D779" s="15">
        <v>45400</v>
      </c>
      <c r="E779" s="14" t="s">
        <v>1132</v>
      </c>
      <c r="F779" s="14" t="str">
        <f>INDEX(New!$CV$9:$CV$791,MATCH(C779,New!$F$9:$F$791,0))</f>
        <v>-</v>
      </c>
      <c r="G779" s="6">
        <v>2263</v>
      </c>
      <c r="H779" s="6" t="s">
        <v>1816</v>
      </c>
      <c r="I779" s="6"/>
      <c r="J779" s="16">
        <v>5407.52</v>
      </c>
      <c r="K779" s="14">
        <v>7.6708999999999996</v>
      </c>
      <c r="L779" s="125">
        <f>_xlfn.IFNA(INDEX(New!$E$9:$E$791,MATCH(C779,New!$F$9:$F$791,0)),G779)</f>
        <v>2263</v>
      </c>
      <c r="M779" s="125">
        <f t="shared" si="92"/>
        <v>2263</v>
      </c>
      <c r="N779" s="6" t="s">
        <v>532</v>
      </c>
      <c r="O779" s="6" t="s">
        <v>3607</v>
      </c>
      <c r="P779" s="19">
        <v>4933495</v>
      </c>
      <c r="Q779" s="6"/>
      <c r="R779" s="19">
        <v>2269407</v>
      </c>
      <c r="S779" s="6"/>
      <c r="T779" s="14"/>
      <c r="U779" s="21"/>
      <c r="V779" s="6"/>
      <c r="W779" s="6"/>
      <c r="X779" s="6"/>
      <c r="Y779" s="23"/>
      <c r="Z779" s="6"/>
      <c r="AA779" s="6"/>
      <c r="AB779" s="21"/>
      <c r="AC779" s="6"/>
      <c r="AD779" s="14" t="s">
        <v>1515</v>
      </c>
      <c r="AE779" s="6"/>
      <c r="AF779" s="6"/>
      <c r="AG779" s="6"/>
      <c r="AH779" s="6" t="s">
        <v>1516</v>
      </c>
      <c r="AI779" s="143">
        <f t="shared" si="87"/>
        <v>2180.0684931506848</v>
      </c>
      <c r="AJ779" s="143">
        <f t="shared" si="88"/>
        <v>1002.8311975254087</v>
      </c>
      <c r="AK779" s="143">
        <f t="shared" si="89"/>
        <v>2269407</v>
      </c>
      <c r="AL779" s="20">
        <f t="shared" si="90"/>
        <v>45437</v>
      </c>
      <c r="AM779" t="e">
        <f t="shared" si="86"/>
        <v>#N/A</v>
      </c>
      <c r="AN779" t="str">
        <f t="shared" si="91"/>
        <v>KAPW-FS-158798-18-04-2024-5407.52</v>
      </c>
    </row>
    <row r="780" spans="1:40" ht="20.100000000000001" customHeight="1" x14ac:dyDescent="0.25">
      <c r="A780" s="14">
        <v>776</v>
      </c>
      <c r="B780" s="162">
        <v>45401</v>
      </c>
      <c r="C780" s="6" t="s">
        <v>3592</v>
      </c>
      <c r="D780" s="15">
        <v>45400</v>
      </c>
      <c r="E780" s="14" t="s">
        <v>1132</v>
      </c>
      <c r="F780" s="14" t="str">
        <f>INDEX(New!$CV$9:$CV$791,MATCH(C780,New!$F$9:$F$791,0))</f>
        <v>-</v>
      </c>
      <c r="G780" s="6">
        <v>23100</v>
      </c>
      <c r="H780" s="6" t="s">
        <v>1816</v>
      </c>
      <c r="I780" s="6"/>
      <c r="J780" s="16">
        <v>5402.33</v>
      </c>
      <c r="K780" s="14">
        <v>1.35</v>
      </c>
      <c r="L780" s="125">
        <f>_xlfn.IFNA(INDEX(New!$E$9:$E$791,MATCH(C780,New!$F$9:$F$791,0)),G780)</f>
        <v>23100</v>
      </c>
      <c r="M780" s="125">
        <f t="shared" si="92"/>
        <v>23100</v>
      </c>
      <c r="N780" s="6" t="s">
        <v>1324</v>
      </c>
      <c r="O780" s="6" t="s">
        <v>3608</v>
      </c>
      <c r="P780" s="19">
        <v>8862773</v>
      </c>
      <c r="Q780" s="6"/>
      <c r="R780" s="19">
        <v>3633737</v>
      </c>
      <c r="S780" s="6"/>
      <c r="T780" s="14"/>
      <c r="U780" s="21"/>
      <c r="V780" s="6"/>
      <c r="W780" s="6"/>
      <c r="X780" s="6"/>
      <c r="Y780" s="23"/>
      <c r="Z780" s="6"/>
      <c r="AA780" s="6"/>
      <c r="AB780" s="21"/>
      <c r="AC780" s="6"/>
      <c r="AD780" s="14" t="s">
        <v>1515</v>
      </c>
      <c r="AE780" s="6"/>
      <c r="AF780" s="6"/>
      <c r="AG780" s="6"/>
      <c r="AH780" s="6" t="s">
        <v>1513</v>
      </c>
      <c r="AI780" s="143">
        <f t="shared" si="87"/>
        <v>383.66982683982684</v>
      </c>
      <c r="AJ780" s="143">
        <f t="shared" si="88"/>
        <v>157.30463203463202</v>
      </c>
      <c r="AK780" s="143">
        <f t="shared" si="89"/>
        <v>3633736.9999999995</v>
      </c>
      <c r="AL780" s="20">
        <f t="shared" si="90"/>
        <v>45431</v>
      </c>
      <c r="AM780" t="e">
        <f t="shared" si="86"/>
        <v>#N/A</v>
      </c>
      <c r="AN780" t="str">
        <f t="shared" si="91"/>
        <v>KAPW-FS-158859-18-04-2024-5402.33</v>
      </c>
    </row>
    <row r="781" spans="1:40" ht="20.100000000000001" customHeight="1" x14ac:dyDescent="0.25">
      <c r="A781" s="14">
        <v>777</v>
      </c>
      <c r="B781" s="162">
        <v>45402</v>
      </c>
      <c r="C781" s="6" t="s">
        <v>3593</v>
      </c>
      <c r="D781" s="15">
        <v>45400</v>
      </c>
      <c r="E781" s="14" t="s">
        <v>1132</v>
      </c>
      <c r="F781" s="14" t="str">
        <f>INDEX(New!$CV$9:$CV$791,MATCH(C781,New!$F$9:$F$791,0))</f>
        <v>-</v>
      </c>
      <c r="G781" s="6">
        <v>23100</v>
      </c>
      <c r="H781" s="6" t="s">
        <v>1816</v>
      </c>
      <c r="I781" s="6"/>
      <c r="J781" s="16">
        <v>5402.33</v>
      </c>
      <c r="K781" s="14">
        <v>1.35</v>
      </c>
      <c r="L781" s="125">
        <f>_xlfn.IFNA(INDEX(New!$E$9:$E$791,MATCH(C781,New!$F$9:$F$791,0)),G781)</f>
        <v>23100</v>
      </c>
      <c r="M781" s="125">
        <f t="shared" si="92"/>
        <v>23100</v>
      </c>
      <c r="N781" s="6" t="s">
        <v>1324</v>
      </c>
      <c r="O781" s="6" t="s">
        <v>3609</v>
      </c>
      <c r="P781" s="19">
        <v>8862773</v>
      </c>
      <c r="Q781" s="6"/>
      <c r="R781" s="19">
        <v>3633737</v>
      </c>
      <c r="S781" s="6"/>
      <c r="T781" s="14"/>
      <c r="U781" s="21"/>
      <c r="V781" s="6"/>
      <c r="W781" s="6"/>
      <c r="X781" s="6"/>
      <c r="Y781" s="23"/>
      <c r="Z781" s="6"/>
      <c r="AA781" s="6"/>
      <c r="AB781" s="21"/>
      <c r="AC781" s="6"/>
      <c r="AD781" s="14" t="s">
        <v>1515</v>
      </c>
      <c r="AE781" s="6"/>
      <c r="AF781" s="6"/>
      <c r="AG781" s="6"/>
      <c r="AH781" s="6" t="s">
        <v>1513</v>
      </c>
      <c r="AI781" s="143">
        <f t="shared" si="87"/>
        <v>383.66982683982684</v>
      </c>
      <c r="AJ781" s="143">
        <f t="shared" si="88"/>
        <v>157.30463203463202</v>
      </c>
      <c r="AK781" s="143">
        <f t="shared" si="89"/>
        <v>3633736.9999999995</v>
      </c>
      <c r="AL781" s="20">
        <f t="shared" si="90"/>
        <v>45432</v>
      </c>
      <c r="AM781" t="e">
        <f t="shared" si="86"/>
        <v>#N/A</v>
      </c>
      <c r="AN781" t="str">
        <f t="shared" si="91"/>
        <v>KAPW-FS-158867-18-04-2024-5402.33</v>
      </c>
    </row>
    <row r="782" spans="1:40" ht="20.100000000000001" customHeight="1" x14ac:dyDescent="0.25">
      <c r="A782" s="14">
        <v>778</v>
      </c>
      <c r="B782" s="162">
        <v>45400</v>
      </c>
      <c r="C782" s="6" t="s">
        <v>3594</v>
      </c>
      <c r="D782" s="15">
        <v>45400</v>
      </c>
      <c r="E782" s="14" t="s">
        <v>563</v>
      </c>
      <c r="F782" s="14" t="str">
        <f>INDEX(New!$CV$9:$CV$791,MATCH(C782,New!$F$9:$F$791,0))</f>
        <v>-</v>
      </c>
      <c r="G782" s="6">
        <v>4050</v>
      </c>
      <c r="H782" s="6" t="s">
        <v>1816</v>
      </c>
      <c r="I782" s="6"/>
      <c r="J782" s="16">
        <v>5901.9089999999997</v>
      </c>
      <c r="K782" s="14">
        <v>2.9727999999999999</v>
      </c>
      <c r="L782" s="125">
        <f>_xlfn.IFNA(INDEX(New!$E$9:$E$791,MATCH(C782,New!$F$9:$F$791,0)),G782)</f>
        <v>4050</v>
      </c>
      <c r="M782" s="125">
        <f t="shared" si="92"/>
        <v>4050</v>
      </c>
      <c r="N782" s="6" t="s">
        <v>563</v>
      </c>
      <c r="O782" s="6" t="s">
        <v>3610</v>
      </c>
      <c r="P782" s="19">
        <v>3421721</v>
      </c>
      <c r="Q782" s="6"/>
      <c r="R782" s="19">
        <v>1402906</v>
      </c>
      <c r="S782" s="6"/>
      <c r="T782" s="14"/>
      <c r="U782" s="21"/>
      <c r="V782" s="6"/>
      <c r="W782" s="6"/>
      <c r="X782" s="6"/>
      <c r="Y782" s="23"/>
      <c r="Z782" s="6"/>
      <c r="AA782" s="6"/>
      <c r="AB782" s="21"/>
      <c r="AC782" s="6"/>
      <c r="AD782" s="14" t="s">
        <v>1515</v>
      </c>
      <c r="AE782" s="6"/>
      <c r="AF782" s="6"/>
      <c r="AG782" s="6"/>
      <c r="AH782" s="6" t="s">
        <v>563</v>
      </c>
      <c r="AI782" s="143">
        <f t="shared" si="87"/>
        <v>844.86938271604936</v>
      </c>
      <c r="AJ782" s="143">
        <f t="shared" si="88"/>
        <v>346.39654320987654</v>
      </c>
      <c r="AK782" s="143">
        <f t="shared" si="89"/>
        <v>1402906</v>
      </c>
      <c r="AL782" s="20">
        <f t="shared" si="90"/>
        <v>45405</v>
      </c>
      <c r="AM782" t="e">
        <f t="shared" si="86"/>
        <v>#N/A</v>
      </c>
      <c r="AN782" t="str">
        <f t="shared" si="91"/>
        <v>KAPW-FS-158784-18-04-2024-5901.909</v>
      </c>
    </row>
    <row r="783" spans="1:40" ht="20.100000000000001" customHeight="1" x14ac:dyDescent="0.25">
      <c r="A783" s="14">
        <v>779</v>
      </c>
      <c r="B783" s="162">
        <v>45404</v>
      </c>
      <c r="C783" s="6" t="s">
        <v>3595</v>
      </c>
      <c r="D783" s="15">
        <v>45400</v>
      </c>
      <c r="E783" s="14" t="s">
        <v>1132</v>
      </c>
      <c r="F783" s="14" t="str">
        <f>INDEX(New!$CV$9:$CV$791,MATCH(C783,New!$F$9:$F$791,0))</f>
        <v>-</v>
      </c>
      <c r="G783" s="6">
        <v>18720</v>
      </c>
      <c r="H783" s="6" t="s">
        <v>1816</v>
      </c>
      <c r="I783" s="6"/>
      <c r="J783" s="16">
        <v>3906.9029999999998</v>
      </c>
      <c r="K783" s="14">
        <v>1.98</v>
      </c>
      <c r="L783" s="125">
        <f>_xlfn.IFNA(INDEX(New!$E$9:$E$791,MATCH(C783,New!$F$9:$F$791,0)),G783)</f>
        <v>18720</v>
      </c>
      <c r="M783" s="125">
        <f t="shared" si="92"/>
        <v>18720</v>
      </c>
      <c r="N783" s="6" t="s">
        <v>557</v>
      </c>
      <c r="O783" s="6" t="s">
        <v>3611</v>
      </c>
      <c r="P783" s="19">
        <v>10534038</v>
      </c>
      <c r="Q783" s="6"/>
      <c r="R783" s="19">
        <v>3476233</v>
      </c>
      <c r="S783" s="6"/>
      <c r="T783" s="14"/>
      <c r="U783" s="21"/>
      <c r="V783" s="6"/>
      <c r="W783" s="6"/>
      <c r="X783" s="6"/>
      <c r="Y783" s="23"/>
      <c r="Z783" s="6"/>
      <c r="AA783" s="6"/>
      <c r="AB783" s="21"/>
      <c r="AC783" s="6"/>
      <c r="AD783" s="14" t="s">
        <v>1515</v>
      </c>
      <c r="AE783" s="6"/>
      <c r="AF783" s="6"/>
      <c r="AG783" s="6"/>
      <c r="AH783" s="6" t="s">
        <v>1517</v>
      </c>
      <c r="AI783" s="143">
        <f t="shared" si="87"/>
        <v>562.71570512820517</v>
      </c>
      <c r="AJ783" s="143">
        <f t="shared" si="88"/>
        <v>185.69620726495725</v>
      </c>
      <c r="AK783" s="143">
        <f t="shared" si="89"/>
        <v>3476232.9999999995</v>
      </c>
      <c r="AL783" s="20">
        <f t="shared" si="90"/>
        <v>45434</v>
      </c>
      <c r="AM783" t="e">
        <f t="shared" si="86"/>
        <v>#N/A</v>
      </c>
      <c r="AN783" t="str">
        <f t="shared" si="91"/>
        <v>KAPS-FS-119025-18-04-2024-3906.903</v>
      </c>
    </row>
    <row r="784" spans="1:40" ht="20.100000000000001" customHeight="1" x14ac:dyDescent="0.25">
      <c r="A784" s="14">
        <v>780</v>
      </c>
      <c r="B784" s="162">
        <v>45402</v>
      </c>
      <c r="C784" s="6" t="s">
        <v>3596</v>
      </c>
      <c r="D784" s="15">
        <v>45400</v>
      </c>
      <c r="E784" s="14" t="s">
        <v>1132</v>
      </c>
      <c r="F784" s="14" t="str">
        <f>INDEX(New!$CV$9:$CV$791,MATCH(C784,New!$F$9:$F$791,0))</f>
        <v>-</v>
      </c>
      <c r="G784" s="6">
        <v>24480</v>
      </c>
      <c r="H784" s="6" t="s">
        <v>1816</v>
      </c>
      <c r="I784" s="6"/>
      <c r="J784" s="16">
        <v>5402.33</v>
      </c>
      <c r="K784" s="14">
        <v>1.43</v>
      </c>
      <c r="L784" s="125">
        <f>_xlfn.IFNA(INDEX(New!$E$9:$E$791,MATCH(C784,New!$F$9:$F$791,0)),G784)</f>
        <v>24480</v>
      </c>
      <c r="M784" s="125">
        <f t="shared" si="92"/>
        <v>24480</v>
      </c>
      <c r="N784" s="6" t="s">
        <v>1324</v>
      </c>
      <c r="O784" s="6" t="s">
        <v>2067</v>
      </c>
      <c r="P784" s="19">
        <v>9948814</v>
      </c>
      <c r="Q784" s="6"/>
      <c r="R784" s="19">
        <v>4079015</v>
      </c>
      <c r="S784" s="6"/>
      <c r="T784" s="14"/>
      <c r="U784" s="21"/>
      <c r="V784" s="6"/>
      <c r="W784" s="6"/>
      <c r="X784" s="6"/>
      <c r="Y784" s="23"/>
      <c r="Z784" s="6"/>
      <c r="AA784" s="6"/>
      <c r="AB784" s="21"/>
      <c r="AC784" s="6"/>
      <c r="AD784" s="14" t="s">
        <v>1515</v>
      </c>
      <c r="AE784" s="6"/>
      <c r="AF784" s="6"/>
      <c r="AG784" s="6"/>
      <c r="AH784" s="6" t="s">
        <v>1513</v>
      </c>
      <c r="AI784" s="143">
        <f t="shared" si="87"/>
        <v>406.40580065359478</v>
      </c>
      <c r="AJ784" s="143">
        <f t="shared" si="88"/>
        <v>166.62642973856208</v>
      </c>
      <c r="AK784" s="143">
        <f t="shared" si="89"/>
        <v>4079014.9999999995</v>
      </c>
      <c r="AL784" s="20">
        <f t="shared" si="90"/>
        <v>45432</v>
      </c>
      <c r="AM784" t="e">
        <f t="shared" si="86"/>
        <v>#N/A</v>
      </c>
      <c r="AN784" t="str">
        <f t="shared" si="91"/>
        <v>KAPS-FS-119014-18-04-2024-5402.33</v>
      </c>
    </row>
    <row r="785" spans="1:40" ht="20.100000000000001" customHeight="1" x14ac:dyDescent="0.25">
      <c r="A785" s="14">
        <v>781</v>
      </c>
      <c r="B785" s="162">
        <v>45405</v>
      </c>
      <c r="C785" s="6" t="s">
        <v>3597</v>
      </c>
      <c r="D785" s="15">
        <v>45404</v>
      </c>
      <c r="E785" s="14" t="s">
        <v>1132</v>
      </c>
      <c r="F785" s="14" t="str">
        <f>INDEX(New!$CV$9:$CV$791,MATCH(C785,New!$F$9:$F$791,0))</f>
        <v>-</v>
      </c>
      <c r="G785" s="6">
        <v>24480</v>
      </c>
      <c r="H785" s="6" t="s">
        <v>1816</v>
      </c>
      <c r="I785" s="6"/>
      <c r="J785" s="16">
        <v>5402.33</v>
      </c>
      <c r="K785" s="14">
        <v>1.43</v>
      </c>
      <c r="L785" s="125">
        <f>_xlfn.IFNA(INDEX(New!$E$9:$E$791,MATCH(C785,New!$F$9:$F$791,0)),G785)</f>
        <v>24480</v>
      </c>
      <c r="M785" s="125">
        <f t="shared" si="92"/>
        <v>24480</v>
      </c>
      <c r="N785" s="6" t="s">
        <v>1324</v>
      </c>
      <c r="O785" s="6" t="s">
        <v>3612</v>
      </c>
      <c r="P785" s="19">
        <v>9957741</v>
      </c>
      <c r="Q785" s="6"/>
      <c r="R785" s="19">
        <v>4082674</v>
      </c>
      <c r="S785" s="6"/>
      <c r="T785" s="14"/>
      <c r="U785" s="21"/>
      <c r="V785" s="6"/>
      <c r="W785" s="6"/>
      <c r="X785" s="6"/>
      <c r="Y785" s="23"/>
      <c r="Z785" s="6"/>
      <c r="AA785" s="6"/>
      <c r="AB785" s="21"/>
      <c r="AC785" s="6"/>
      <c r="AD785" s="14" t="s">
        <v>1515</v>
      </c>
      <c r="AE785" s="6"/>
      <c r="AF785" s="6"/>
      <c r="AG785" s="6"/>
      <c r="AH785" s="6" t="s">
        <v>1513</v>
      </c>
      <c r="AI785" s="143">
        <f t="shared" si="87"/>
        <v>406.77046568627452</v>
      </c>
      <c r="AJ785" s="143">
        <f t="shared" si="88"/>
        <v>166.77589869281044</v>
      </c>
      <c r="AK785" s="143">
        <f t="shared" si="89"/>
        <v>4082673.9999999995</v>
      </c>
      <c r="AL785" s="20">
        <f t="shared" si="90"/>
        <v>45435</v>
      </c>
      <c r="AM785" t="e">
        <f t="shared" si="86"/>
        <v>#N/A</v>
      </c>
      <c r="AN785" t="str">
        <f t="shared" si="91"/>
        <v>KAPS-FS-120629-22-04-2024-5402.33</v>
      </c>
    </row>
    <row r="786" spans="1:40" ht="20.100000000000001" customHeight="1" x14ac:dyDescent="0.25">
      <c r="A786" s="14">
        <v>782</v>
      </c>
      <c r="B786" s="162">
        <v>45408</v>
      </c>
      <c r="C786" s="6" t="s">
        <v>3598</v>
      </c>
      <c r="D786" s="15">
        <v>45406</v>
      </c>
      <c r="E786" s="14" t="s">
        <v>1132</v>
      </c>
      <c r="F786" s="14" t="str">
        <f>INDEX(New!$CV$9:$CV$791,MATCH(C786,New!$F$9:$F$791,0))</f>
        <v>-</v>
      </c>
      <c r="G786" s="6">
        <v>23100</v>
      </c>
      <c r="H786" s="6" t="s">
        <v>1816</v>
      </c>
      <c r="I786" s="6"/>
      <c r="J786" s="16">
        <v>5402.33</v>
      </c>
      <c r="K786" s="14">
        <v>1.35</v>
      </c>
      <c r="L786" s="125">
        <f>_xlfn.IFNA(INDEX(New!$E$9:$E$791,MATCH(C786,New!$F$9:$F$791,0)),G786)</f>
        <v>23100</v>
      </c>
      <c r="M786" s="125">
        <f t="shared" si="92"/>
        <v>23100</v>
      </c>
      <c r="N786" s="6" t="s">
        <v>1324</v>
      </c>
      <c r="O786" s="6" t="s">
        <v>3613</v>
      </c>
      <c r="P786" s="19">
        <v>8867544</v>
      </c>
      <c r="Q786" s="6"/>
      <c r="R786" s="19">
        <v>3635693</v>
      </c>
      <c r="S786" s="6"/>
      <c r="T786" s="14"/>
      <c r="U786" s="21"/>
      <c r="V786" s="6"/>
      <c r="W786" s="6"/>
      <c r="X786" s="6"/>
      <c r="Y786" s="23"/>
      <c r="Z786" s="6"/>
      <c r="AA786" s="6"/>
      <c r="AB786" s="21"/>
      <c r="AC786" s="6"/>
      <c r="AD786" s="14" t="s">
        <v>1515</v>
      </c>
      <c r="AE786" s="6"/>
      <c r="AF786" s="6"/>
      <c r="AG786" s="6"/>
      <c r="AH786" s="6" t="s">
        <v>1513</v>
      </c>
      <c r="AI786" s="143">
        <f t="shared" si="87"/>
        <v>383.87636363636364</v>
      </c>
      <c r="AJ786" s="143">
        <f t="shared" si="88"/>
        <v>157.38930735930737</v>
      </c>
      <c r="AK786" s="143">
        <f t="shared" si="89"/>
        <v>3635693</v>
      </c>
      <c r="AL786" s="20">
        <f t="shared" si="90"/>
        <v>45438</v>
      </c>
      <c r="AM786" t="e">
        <f t="shared" si="86"/>
        <v>#N/A</v>
      </c>
      <c r="AN786" t="str">
        <f t="shared" si="91"/>
        <v>KAPW-FS-161911-24-04-2024-5402.33</v>
      </c>
    </row>
    <row r="787" spans="1:40" ht="20.100000000000001" customHeight="1" x14ac:dyDescent="0.25">
      <c r="A787" s="14">
        <v>783</v>
      </c>
      <c r="B787" s="162">
        <v>45408</v>
      </c>
      <c r="C787" s="6" t="s">
        <v>3599</v>
      </c>
      <c r="D787" s="15">
        <v>45407</v>
      </c>
      <c r="E787" s="14" t="s">
        <v>1132</v>
      </c>
      <c r="F787" s="14" t="str">
        <f>INDEX(New!$CV$9:$CV$791,MATCH(C787,New!$F$9:$F$791,0))</f>
        <v>-</v>
      </c>
      <c r="G787" s="6">
        <v>24300</v>
      </c>
      <c r="H787" s="6" t="s">
        <v>1816</v>
      </c>
      <c r="I787" s="6"/>
      <c r="J787" s="16">
        <v>5402.33</v>
      </c>
      <c r="K787" s="14">
        <v>1.3</v>
      </c>
      <c r="L787" s="125">
        <f>_xlfn.IFNA(INDEX(New!$E$9:$E$791,MATCH(C787,New!$F$9:$F$791,0)),G787)</f>
        <v>24300</v>
      </c>
      <c r="M787" s="125">
        <f t="shared" si="92"/>
        <v>24300</v>
      </c>
      <c r="N787" s="6" t="s">
        <v>1324</v>
      </c>
      <c r="O787" s="6" t="s">
        <v>3614</v>
      </c>
      <c r="P787" s="19">
        <v>8984319</v>
      </c>
      <c r="Q787" s="6"/>
      <c r="R787" s="19">
        <v>3683570</v>
      </c>
      <c r="S787" s="6"/>
      <c r="T787" s="14"/>
      <c r="U787" s="21"/>
      <c r="V787" s="6"/>
      <c r="W787" s="6"/>
      <c r="X787" s="6"/>
      <c r="Y787" s="23"/>
      <c r="Z787" s="6"/>
      <c r="AA787" s="6"/>
      <c r="AB787" s="21"/>
      <c r="AC787" s="6"/>
      <c r="AD787" s="14" t="s">
        <v>1515</v>
      </c>
      <c r="AE787" s="6"/>
      <c r="AF787" s="6"/>
      <c r="AG787" s="6"/>
      <c r="AH787" s="6" t="s">
        <v>1513</v>
      </c>
      <c r="AI787" s="143">
        <f t="shared" si="87"/>
        <v>369.72506172839508</v>
      </c>
      <c r="AJ787" s="143">
        <f t="shared" si="88"/>
        <v>151.58724279835391</v>
      </c>
      <c r="AK787" s="143">
        <f t="shared" si="89"/>
        <v>3683570</v>
      </c>
      <c r="AL787" s="20">
        <f t="shared" si="90"/>
        <v>45438</v>
      </c>
      <c r="AM787" t="e">
        <f t="shared" si="86"/>
        <v>#N/A</v>
      </c>
      <c r="AN787" t="str">
        <f t="shared" si="91"/>
        <v>KAPS-FS-122706-25-04-2024-5402.33</v>
      </c>
    </row>
    <row r="788" spans="1:40" ht="20.100000000000001" hidden="1" customHeight="1" x14ac:dyDescent="0.25">
      <c r="A788" s="14">
        <v>784</v>
      </c>
      <c r="B788" s="162">
        <v>45409</v>
      </c>
      <c r="C788" s="6" t="s">
        <v>3600</v>
      </c>
      <c r="D788" s="15">
        <v>45407</v>
      </c>
      <c r="E788" s="14" t="s">
        <v>1132</v>
      </c>
      <c r="F788" s="14" t="s">
        <v>1133</v>
      </c>
      <c r="G788" s="6">
        <v>198416</v>
      </c>
      <c r="H788" s="6" t="s">
        <v>1816</v>
      </c>
      <c r="I788" s="6"/>
      <c r="J788" s="16">
        <v>5201.009</v>
      </c>
      <c r="K788" s="14">
        <v>1.8958999999999999</v>
      </c>
      <c r="L788" s="125">
        <v>0</v>
      </c>
      <c r="M788" s="125">
        <v>0</v>
      </c>
      <c r="N788" s="6" t="s">
        <v>547</v>
      </c>
      <c r="O788" s="6" t="s">
        <v>547</v>
      </c>
      <c r="P788" s="19">
        <v>106986168</v>
      </c>
      <c r="Q788" s="6"/>
      <c r="R788" s="19">
        <v>32095850</v>
      </c>
      <c r="S788" s="6"/>
      <c r="T788" s="14"/>
      <c r="U788" s="21"/>
      <c r="V788" s="6"/>
      <c r="W788" s="6"/>
      <c r="X788" s="6"/>
      <c r="Y788" s="23"/>
      <c r="Z788" s="6"/>
      <c r="AA788" s="6"/>
      <c r="AB788" s="21"/>
      <c r="AC788" s="6"/>
      <c r="AD788" s="14" t="s">
        <v>1515</v>
      </c>
      <c r="AE788" s="6"/>
      <c r="AF788" s="6"/>
      <c r="AG788" s="6"/>
      <c r="AH788" s="6" t="s">
        <v>547</v>
      </c>
      <c r="AI788" s="143">
        <f t="shared" si="87"/>
        <v>539.20131441012825</v>
      </c>
      <c r="AJ788" s="143">
        <f t="shared" si="88"/>
        <v>161.76039230707201</v>
      </c>
      <c r="AK788" s="143">
        <f t="shared" si="89"/>
        <v>0</v>
      </c>
      <c r="AL788" s="20">
        <f t="shared" si="90"/>
        <v>45439</v>
      </c>
      <c r="AM788" t="e">
        <f t="shared" si="86"/>
        <v>#N/A</v>
      </c>
      <c r="AN788" t="str">
        <f t="shared" si="91"/>
        <v>KPPI-FS-59812-25-04-2024-5201.009</v>
      </c>
    </row>
    <row r="789" spans="1:40" ht="20.100000000000001" customHeight="1" x14ac:dyDescent="0.25">
      <c r="A789" s="14">
        <v>785</v>
      </c>
      <c r="B789" s="162">
        <v>45412</v>
      </c>
      <c r="C789" s="6" t="s">
        <v>3601</v>
      </c>
      <c r="D789" s="15">
        <v>45407</v>
      </c>
      <c r="E789" s="14" t="s">
        <v>1132</v>
      </c>
      <c r="F789" s="14" t="str">
        <f>INDEX(New!$CV$9:$CV$791,MATCH(C789,New!$F$9:$F$791,0))</f>
        <v>-</v>
      </c>
      <c r="G789" s="6">
        <v>23100</v>
      </c>
      <c r="H789" s="6" t="s">
        <v>1816</v>
      </c>
      <c r="I789" s="6"/>
      <c r="J789" s="16">
        <v>5402.33</v>
      </c>
      <c r="K789" s="14">
        <v>1.35</v>
      </c>
      <c r="L789" s="125">
        <f>_xlfn.IFNA(INDEX(New!$E$9:$E$791,MATCH(C789,New!$F$9:$F$791,0)),G789)</f>
        <v>23100</v>
      </c>
      <c r="M789" s="125">
        <f>G789</f>
        <v>23100</v>
      </c>
      <c r="N789" s="6" t="s">
        <v>1324</v>
      </c>
      <c r="O789" s="6" t="s">
        <v>3615</v>
      </c>
      <c r="P789" s="19">
        <v>8869135</v>
      </c>
      <c r="Q789" s="6"/>
      <c r="R789" s="19">
        <v>3636345</v>
      </c>
      <c r="S789" s="6"/>
      <c r="T789" s="14"/>
      <c r="U789" s="21"/>
      <c r="V789" s="6"/>
      <c r="W789" s="6"/>
      <c r="X789" s="6"/>
      <c r="Y789" s="23"/>
      <c r="Z789" s="6"/>
      <c r="AA789" s="6"/>
      <c r="AB789" s="21"/>
      <c r="AC789" s="6"/>
      <c r="AD789" s="14" t="s">
        <v>1515</v>
      </c>
      <c r="AE789" s="6"/>
      <c r="AF789" s="6"/>
      <c r="AG789" s="6"/>
      <c r="AH789" s="6" t="s">
        <v>1513</v>
      </c>
      <c r="AI789" s="143">
        <f t="shared" si="87"/>
        <v>383.9452380952381</v>
      </c>
      <c r="AJ789" s="143">
        <f t="shared" si="88"/>
        <v>157.41753246753248</v>
      </c>
      <c r="AK789" s="143">
        <f t="shared" si="89"/>
        <v>3636345.0000000005</v>
      </c>
      <c r="AL789" s="20">
        <f t="shared" si="90"/>
        <v>45442</v>
      </c>
      <c r="AM789" t="e">
        <f t="shared" si="86"/>
        <v>#N/A</v>
      </c>
      <c r="AN789" t="str">
        <f t="shared" si="91"/>
        <v>KAPW-FS-163540-25-04-2024-5402.33</v>
      </c>
    </row>
    <row r="790" spans="1:40" ht="20.100000000000001" customHeight="1" x14ac:dyDescent="0.25">
      <c r="A790" s="14">
        <v>786</v>
      </c>
      <c r="B790" s="162">
        <v>45409</v>
      </c>
      <c r="C790" s="6" t="s">
        <v>3602</v>
      </c>
      <c r="D790" s="15">
        <v>45407</v>
      </c>
      <c r="E790" s="14" t="s">
        <v>1132</v>
      </c>
      <c r="F790" s="14" t="str">
        <f>INDEX(New!$CV$9:$CV$791,MATCH(C790,New!$F$9:$F$791,0))</f>
        <v>-</v>
      </c>
      <c r="G790" s="6">
        <v>24480</v>
      </c>
      <c r="H790" s="6" t="s">
        <v>1816</v>
      </c>
      <c r="I790" s="6"/>
      <c r="J790" s="16">
        <v>5402.33</v>
      </c>
      <c r="K790" s="14">
        <v>1.43</v>
      </c>
      <c r="L790" s="125">
        <f>_xlfn.IFNA(INDEX(New!$E$9:$E$791,MATCH(C790,New!$F$9:$F$791,0)),G790)</f>
        <v>24480</v>
      </c>
      <c r="M790" s="125">
        <f>G790</f>
        <v>24480</v>
      </c>
      <c r="N790" s="6" t="s">
        <v>1324</v>
      </c>
      <c r="O790" s="6" t="s">
        <v>3616</v>
      </c>
      <c r="P790" s="19">
        <v>9955956</v>
      </c>
      <c r="Q790" s="6"/>
      <c r="R790" s="19">
        <v>4081942</v>
      </c>
      <c r="S790" s="6"/>
      <c r="T790" s="14"/>
      <c r="U790" s="21"/>
      <c r="V790" s="6"/>
      <c r="W790" s="6"/>
      <c r="X790" s="6"/>
      <c r="Y790" s="23"/>
      <c r="Z790" s="6"/>
      <c r="AA790" s="6"/>
      <c r="AB790" s="21"/>
      <c r="AC790" s="6"/>
      <c r="AD790" s="14" t="s">
        <v>1515</v>
      </c>
      <c r="AE790" s="6"/>
      <c r="AF790" s="6"/>
      <c r="AG790" s="6"/>
      <c r="AH790" s="6" t="s">
        <v>1513</v>
      </c>
      <c r="AI790" s="143">
        <f t="shared" si="87"/>
        <v>406.69754901960783</v>
      </c>
      <c r="AJ790" s="143">
        <f t="shared" si="88"/>
        <v>166.74599673202616</v>
      </c>
      <c r="AK790" s="143">
        <f t="shared" si="89"/>
        <v>4081942.0000000005</v>
      </c>
      <c r="AL790" s="20">
        <f t="shared" si="90"/>
        <v>45439</v>
      </c>
      <c r="AM790" t="e">
        <f t="shared" si="86"/>
        <v>#N/A</v>
      </c>
      <c r="AN790" t="str">
        <f t="shared" si="91"/>
        <v>KAPS-FS-122708-25-04-2024-5402.33</v>
      </c>
    </row>
    <row r="791" spans="1:40" ht="20.100000000000001" customHeight="1" x14ac:dyDescent="0.25">
      <c r="A791" s="14">
        <v>787</v>
      </c>
      <c r="B791" s="162">
        <v>45412</v>
      </c>
      <c r="C791" s="6" t="s">
        <v>3603</v>
      </c>
      <c r="D791" s="15">
        <v>45409</v>
      </c>
      <c r="E791" s="14" t="s">
        <v>1132</v>
      </c>
      <c r="F791" s="14" t="str">
        <f>INDEX(New!$CV$9:$CV$791,MATCH(C791,New!$F$9:$F$791,0))</f>
        <v>-</v>
      </c>
      <c r="G791" s="6">
        <v>23100</v>
      </c>
      <c r="H791" s="6" t="s">
        <v>1816</v>
      </c>
      <c r="I791" s="6"/>
      <c r="J791" s="16">
        <v>5402.33</v>
      </c>
      <c r="K791" s="14">
        <v>1.35</v>
      </c>
      <c r="L791" s="125">
        <f>_xlfn.IFNA(INDEX(New!$E$9:$E$791,MATCH(C791,New!$F$9:$F$791,0)),G791)</f>
        <v>23100</v>
      </c>
      <c r="M791" s="125">
        <f>G791</f>
        <v>23100</v>
      </c>
      <c r="N791" s="6" t="s">
        <v>1324</v>
      </c>
      <c r="O791" s="6" t="s">
        <v>3615</v>
      </c>
      <c r="P791" s="19">
        <v>8859591</v>
      </c>
      <c r="Q791" s="6"/>
      <c r="R791" s="19">
        <v>3632432</v>
      </c>
      <c r="S791" s="6"/>
      <c r="T791" s="14"/>
      <c r="U791" s="21"/>
      <c r="V791" s="6"/>
      <c r="W791" s="6"/>
      <c r="X791" s="6"/>
      <c r="Y791" s="23"/>
      <c r="Z791" s="6"/>
      <c r="AA791" s="6"/>
      <c r="AB791" s="21"/>
      <c r="AC791" s="6"/>
      <c r="AD791" s="14" t="s">
        <v>1515</v>
      </c>
      <c r="AE791" s="6"/>
      <c r="AF791" s="6"/>
      <c r="AG791" s="6"/>
      <c r="AH791" s="6" t="s">
        <v>1513</v>
      </c>
      <c r="AI791" s="143">
        <f t="shared" si="87"/>
        <v>383.53207792207792</v>
      </c>
      <c r="AJ791" s="143">
        <f t="shared" si="88"/>
        <v>157.24813852813853</v>
      </c>
      <c r="AK791" s="143">
        <f t="shared" si="89"/>
        <v>3632432</v>
      </c>
      <c r="AL791" s="20">
        <f t="shared" si="90"/>
        <v>45442</v>
      </c>
      <c r="AM791" t="e">
        <f t="shared" si="86"/>
        <v>#N/A</v>
      </c>
      <c r="AN791" t="str">
        <f t="shared" si="91"/>
        <v>KAPW-FS-164826-27-04-2024-5402.33</v>
      </c>
    </row>
    <row r="792" spans="1:40" ht="20.100000000000001" customHeight="1" x14ac:dyDescent="0.25">
      <c r="A792" s="14">
        <v>788</v>
      </c>
      <c r="B792" s="21">
        <v>45414</v>
      </c>
      <c r="C792" s="6" t="s">
        <v>3604</v>
      </c>
      <c r="D792" s="15">
        <v>45409</v>
      </c>
      <c r="E792" s="14" t="s">
        <v>1132</v>
      </c>
      <c r="F792" s="14" t="str">
        <f>INDEX(New!$CV$9:$CV$791,MATCH(C792,New!$F$9:$F$791,0))</f>
        <v>-</v>
      </c>
      <c r="G792" s="6">
        <v>24480</v>
      </c>
      <c r="H792" s="6" t="s">
        <v>1816</v>
      </c>
      <c r="I792" s="6"/>
      <c r="J792" s="16">
        <v>5402.33</v>
      </c>
      <c r="K792" s="14">
        <v>1.43</v>
      </c>
      <c r="L792" s="125">
        <f>_xlfn.IFNA(INDEX(New!$E$9:$E$791,MATCH(C792,New!$F$9:$F$791,0)),G792)</f>
        <v>24480</v>
      </c>
      <c r="M792" s="125">
        <f>G792</f>
        <v>24480</v>
      </c>
      <c r="N792" s="6" t="s">
        <v>1324</v>
      </c>
      <c r="O792" s="6" t="s">
        <v>3617</v>
      </c>
      <c r="P792" s="19">
        <v>9945243</v>
      </c>
      <c r="Q792" s="6"/>
      <c r="R792" s="19">
        <v>4077550</v>
      </c>
      <c r="S792" s="6"/>
      <c r="T792" s="14"/>
      <c r="U792" s="21"/>
      <c r="V792" s="6"/>
      <c r="W792" s="6"/>
      <c r="X792" s="6"/>
      <c r="Y792" s="23"/>
      <c r="Z792" s="6"/>
      <c r="AA792" s="6"/>
      <c r="AB792" s="21"/>
      <c r="AC792" s="6"/>
      <c r="AD792" s="14" t="s">
        <v>1515</v>
      </c>
      <c r="AE792" s="6"/>
      <c r="AF792" s="6"/>
      <c r="AG792" s="6"/>
      <c r="AH792" s="6" t="s">
        <v>1513</v>
      </c>
      <c r="AI792" s="143">
        <f t="shared" si="87"/>
        <v>406.25992647058825</v>
      </c>
      <c r="AJ792" s="143">
        <f t="shared" si="88"/>
        <v>166.56658496732027</v>
      </c>
      <c r="AK792" s="143">
        <f t="shared" si="89"/>
        <v>4077550</v>
      </c>
      <c r="AL792" s="20">
        <f t="shared" si="90"/>
        <v>45444</v>
      </c>
      <c r="AM792" t="e">
        <f t="shared" si="86"/>
        <v>#N/A</v>
      </c>
      <c r="AN792" t="str">
        <f t="shared" si="91"/>
        <v>KAPS-FS-123714-27-04-2024-5402.33</v>
      </c>
    </row>
    <row r="793" spans="1:40" ht="20.100000000000001" customHeight="1" x14ac:dyDescent="0.25">
      <c r="A793" s="14">
        <v>789</v>
      </c>
      <c r="B793" s="21">
        <v>45414</v>
      </c>
      <c r="C793" s="6" t="s">
        <v>3673</v>
      </c>
      <c r="D793" s="15">
        <v>45414</v>
      </c>
      <c r="E793" s="14" t="s">
        <v>1132</v>
      </c>
      <c r="F793" s="14" t="str">
        <f>INDEX(New!$CV$9:$CV$791,MATCH(C793,New!$F$9:$F$791,0))</f>
        <v>-</v>
      </c>
      <c r="G793" s="6">
        <v>5087</v>
      </c>
      <c r="H793" s="6" t="s">
        <v>1816</v>
      </c>
      <c r="I793" s="6"/>
      <c r="J793" s="16">
        <v>5210.41</v>
      </c>
      <c r="K793" s="14">
        <v>9.7925000000000004</v>
      </c>
      <c r="L793" s="125">
        <f>_xlfn.IFNA(INDEX(New!$E$9:$E$791,MATCH(C793,New!$F$9:$F$791,0)),G793)</f>
        <v>5087</v>
      </c>
      <c r="M793" s="125">
        <f>G793</f>
        <v>5087</v>
      </c>
      <c r="N793" s="6" t="s">
        <v>532</v>
      </c>
      <c r="O793" s="6" t="s">
        <v>3693</v>
      </c>
      <c r="P793" s="19">
        <v>15191867</v>
      </c>
      <c r="Q793" s="6"/>
      <c r="R793" s="19">
        <v>6228665</v>
      </c>
      <c r="S793" s="6"/>
      <c r="T793" s="14"/>
      <c r="U793" s="21"/>
      <c r="V793" s="6"/>
      <c r="W793" s="6"/>
      <c r="X793" s="6"/>
      <c r="Y793" s="23"/>
      <c r="Z793" s="6"/>
      <c r="AA793" s="6"/>
      <c r="AB793" s="21"/>
      <c r="AC793" s="6"/>
      <c r="AD793" s="14" t="s">
        <v>1515</v>
      </c>
      <c r="AE793" s="6"/>
      <c r="AF793" s="6"/>
      <c r="AG793" s="6"/>
      <c r="AH793" s="6" t="s">
        <v>1516</v>
      </c>
      <c r="AI793" s="143">
        <f t="shared" si="87"/>
        <v>2986.4098682917238</v>
      </c>
      <c r="AJ793" s="143">
        <f t="shared" si="88"/>
        <v>1224.427953607234</v>
      </c>
      <c r="AK793" s="143">
        <f t="shared" si="89"/>
        <v>6228664.9999999991</v>
      </c>
      <c r="AL793" s="20">
        <f t="shared" si="90"/>
        <v>45444</v>
      </c>
      <c r="AM793" t="e">
        <f t="shared" si="86"/>
        <v>#N/A</v>
      </c>
      <c r="AN793" t="str">
        <f t="shared" si="91"/>
        <v>KAPS-FS-125753-02-05-2024-5210.41</v>
      </c>
    </row>
    <row r="794" spans="1:40" ht="20.100000000000001" hidden="1" customHeight="1" x14ac:dyDescent="0.25">
      <c r="A794" s="14">
        <v>790</v>
      </c>
      <c r="B794" s="21">
        <v>45419</v>
      </c>
      <c r="C794" s="6" t="s">
        <v>3674</v>
      </c>
      <c r="D794" s="15">
        <v>45416</v>
      </c>
      <c r="E794" s="14" t="s">
        <v>1132</v>
      </c>
      <c r="F794" s="14" t="s">
        <v>1133</v>
      </c>
      <c r="G794" s="6">
        <v>175604</v>
      </c>
      <c r="H794" s="6" t="s">
        <v>1816</v>
      </c>
      <c r="I794" s="6"/>
      <c r="J794" s="16">
        <v>5201.009</v>
      </c>
      <c r="K794" s="14">
        <v>1.8683000000000001</v>
      </c>
      <c r="L794" s="125">
        <v>0</v>
      </c>
      <c r="M794" s="125">
        <v>0</v>
      </c>
      <c r="N794" s="6" t="s">
        <v>547</v>
      </c>
      <c r="O794" s="6" t="s">
        <v>547</v>
      </c>
      <c r="P794" s="19">
        <v>93140158</v>
      </c>
      <c r="Q794" s="6"/>
      <c r="R794" s="19">
        <v>27942047</v>
      </c>
      <c r="S794" s="6"/>
      <c r="T794" s="14"/>
      <c r="U794" s="21"/>
      <c r="V794" s="6"/>
      <c r="W794" s="6"/>
      <c r="X794" s="6"/>
      <c r="Y794" s="23"/>
      <c r="Z794" s="6"/>
      <c r="AA794" s="6"/>
      <c r="AB794" s="21"/>
      <c r="AC794" s="6"/>
      <c r="AD794" s="14" t="s">
        <v>1515</v>
      </c>
      <c r="AE794" s="6"/>
      <c r="AF794" s="6"/>
      <c r="AG794" s="6"/>
      <c r="AH794" s="6" t="s">
        <v>547</v>
      </c>
      <c r="AI794" s="143">
        <f t="shared" si="87"/>
        <v>530.39884057310769</v>
      </c>
      <c r="AJ794" s="143">
        <f t="shared" si="88"/>
        <v>159.11964989407986</v>
      </c>
      <c r="AK794" s="143">
        <f t="shared" si="89"/>
        <v>0</v>
      </c>
      <c r="AL794" s="20">
        <f t="shared" si="90"/>
        <v>45449</v>
      </c>
      <c r="AM794" t="e">
        <f t="shared" si="86"/>
        <v>#N/A</v>
      </c>
      <c r="AN794" t="str">
        <f t="shared" si="91"/>
        <v>KPPI-FS-61552-04-05-2024-5201.009</v>
      </c>
    </row>
    <row r="795" spans="1:40" ht="20.100000000000001" hidden="1" customHeight="1" x14ac:dyDescent="0.25">
      <c r="A795" s="14">
        <v>791</v>
      </c>
      <c r="B795" s="21">
        <v>45419</v>
      </c>
      <c r="C795" s="6" t="s">
        <v>3675</v>
      </c>
      <c r="D795" s="15">
        <v>45418</v>
      </c>
      <c r="E795" s="14" t="s">
        <v>1132</v>
      </c>
      <c r="F795" s="14" t="s">
        <v>1133</v>
      </c>
      <c r="G795" s="6">
        <v>6000</v>
      </c>
      <c r="H795" s="6" t="s">
        <v>1816</v>
      </c>
      <c r="I795" s="6"/>
      <c r="J795" s="16">
        <v>3204.16</v>
      </c>
      <c r="K795" s="14">
        <v>8.19</v>
      </c>
      <c r="L795" s="125">
        <v>0</v>
      </c>
      <c r="M795" s="125">
        <v>0</v>
      </c>
      <c r="N795" s="6" t="s">
        <v>412</v>
      </c>
      <c r="O795" s="6" t="s">
        <v>3689</v>
      </c>
      <c r="P795" s="19">
        <v>15027788</v>
      </c>
      <c r="Q795" s="6"/>
      <c r="R795" s="19">
        <v>6912785</v>
      </c>
      <c r="S795" s="6"/>
      <c r="T795" s="14"/>
      <c r="U795" s="21"/>
      <c r="V795" s="6"/>
      <c r="W795" s="6"/>
      <c r="X795" s="6"/>
      <c r="Y795" s="23"/>
      <c r="Z795" s="6"/>
      <c r="AA795" s="6"/>
      <c r="AB795" s="21"/>
      <c r="AC795" s="6"/>
      <c r="AD795" s="14" t="s">
        <v>1515</v>
      </c>
      <c r="AE795" s="6"/>
      <c r="AF795" s="6"/>
      <c r="AG795" s="6"/>
      <c r="AH795" s="6" t="s">
        <v>434</v>
      </c>
      <c r="AI795" s="143">
        <f t="shared" si="87"/>
        <v>2504.6313333333333</v>
      </c>
      <c r="AJ795" s="143">
        <f t="shared" si="88"/>
        <v>1152.1308333333334</v>
      </c>
      <c r="AK795" s="143">
        <f t="shared" si="89"/>
        <v>0</v>
      </c>
      <c r="AL795" s="20">
        <f t="shared" si="90"/>
        <v>45449</v>
      </c>
      <c r="AM795" t="e">
        <f t="shared" si="86"/>
        <v>#N/A</v>
      </c>
      <c r="AN795" t="str">
        <f t="shared" si="91"/>
        <v>KAPS-FS-127354-06-05-2024-3204.16</v>
      </c>
    </row>
    <row r="796" spans="1:40" ht="20.100000000000001" customHeight="1" x14ac:dyDescent="0.25">
      <c r="A796" s="14">
        <v>792</v>
      </c>
      <c r="B796" s="21">
        <v>45419</v>
      </c>
      <c r="C796" s="6" t="s">
        <v>3676</v>
      </c>
      <c r="D796" s="15">
        <v>45418</v>
      </c>
      <c r="E796" s="14" t="s">
        <v>1132</v>
      </c>
      <c r="F796" s="14" t="str">
        <f>INDEX(New!$CV$9:$CV$791,MATCH(C796,New!$F$9:$F$791,0))</f>
        <v>Running</v>
      </c>
      <c r="G796" s="6">
        <v>18000</v>
      </c>
      <c r="H796" s="6" t="s">
        <v>1816</v>
      </c>
      <c r="I796" s="6"/>
      <c r="J796" s="16">
        <v>3909.5</v>
      </c>
      <c r="K796" s="14">
        <v>3.05</v>
      </c>
      <c r="L796" s="125">
        <f>_xlfn.IFNA(INDEX(New!$E$9:$E$791,MATCH(C796,New!$F$9:$F$791,0)),G796)</f>
        <v>1.1300000000000026</v>
      </c>
      <c r="M796" s="125">
        <f t="shared" ref="M796:M839" si="93">G796</f>
        <v>18000</v>
      </c>
      <c r="N796" s="6" t="s">
        <v>557</v>
      </c>
      <c r="O796" s="6" t="s">
        <v>3694</v>
      </c>
      <c r="P796" s="19">
        <v>15585771</v>
      </c>
      <c r="Q796" s="6"/>
      <c r="R796" s="19">
        <v>4675732</v>
      </c>
      <c r="S796" s="6"/>
      <c r="T796" s="14"/>
      <c r="U796" s="21"/>
      <c r="V796" s="6"/>
      <c r="W796" s="6"/>
      <c r="X796" s="6"/>
      <c r="Y796" s="23"/>
      <c r="Z796" s="6"/>
      <c r="AA796" s="6"/>
      <c r="AB796" s="21"/>
      <c r="AC796" s="6"/>
      <c r="AD796" s="14" t="s">
        <v>1515</v>
      </c>
      <c r="AE796" s="6"/>
      <c r="AF796" s="6"/>
      <c r="AG796" s="6"/>
      <c r="AH796" s="6" t="s">
        <v>1517</v>
      </c>
      <c r="AI796" s="143">
        <f t="shared" si="87"/>
        <v>865.87616666666668</v>
      </c>
      <c r="AJ796" s="143">
        <f t="shared" si="88"/>
        <v>259.76288888888888</v>
      </c>
      <c r="AK796" s="143">
        <f t="shared" si="89"/>
        <v>293.5320644444451</v>
      </c>
      <c r="AL796" s="20">
        <f t="shared" si="90"/>
        <v>45449</v>
      </c>
      <c r="AM796" t="e">
        <f t="shared" si="86"/>
        <v>#N/A</v>
      </c>
      <c r="AN796" t="str">
        <f t="shared" si="91"/>
        <v>KAPS-FS-127356-06-05-2024-3909.5</v>
      </c>
    </row>
    <row r="797" spans="1:40" ht="20.100000000000001" customHeight="1" x14ac:dyDescent="0.25">
      <c r="A797" s="14">
        <v>793</v>
      </c>
      <c r="B797" s="21">
        <v>45426</v>
      </c>
      <c r="C797" s="6" t="s">
        <v>3677</v>
      </c>
      <c r="D797" s="15">
        <v>45419</v>
      </c>
      <c r="E797" s="14" t="s">
        <v>1132</v>
      </c>
      <c r="F797" s="14" t="str">
        <f>INDEX(New!$CV$9:$CV$791,MATCH(C797,New!$F$9:$F$791,0))</f>
        <v>-</v>
      </c>
      <c r="G797" s="6">
        <v>300</v>
      </c>
      <c r="H797" s="6" t="s">
        <v>1816</v>
      </c>
      <c r="I797" s="6"/>
      <c r="J797" s="16">
        <v>5407.52</v>
      </c>
      <c r="K797" s="14">
        <v>19.799900000000001</v>
      </c>
      <c r="L797" s="125">
        <f>_xlfn.IFNA(INDEX(New!$E$9:$E$791,MATCH(C797,New!$F$9:$F$791,0)),G797)</f>
        <v>300</v>
      </c>
      <c r="M797" s="125">
        <f t="shared" si="93"/>
        <v>300</v>
      </c>
      <c r="N797" s="6" t="s">
        <v>1951</v>
      </c>
      <c r="O797" s="6" t="s">
        <v>3695</v>
      </c>
      <c r="P797" s="19">
        <v>1685715</v>
      </c>
      <c r="Q797" s="6"/>
      <c r="R797" s="19">
        <v>775429</v>
      </c>
      <c r="S797" s="6"/>
      <c r="T797" s="14"/>
      <c r="U797" s="21"/>
      <c r="V797" s="6"/>
      <c r="W797" s="6"/>
      <c r="X797" s="6"/>
      <c r="Y797" s="23"/>
      <c r="Z797" s="6"/>
      <c r="AA797" s="6"/>
      <c r="AB797" s="21"/>
      <c r="AC797" s="6"/>
      <c r="AD797" s="14" t="s">
        <v>1515</v>
      </c>
      <c r="AE797" s="6"/>
      <c r="AF797" s="6"/>
      <c r="AG797" s="6"/>
      <c r="AH797" s="6" t="s">
        <v>1516</v>
      </c>
      <c r="AI797" s="143">
        <f t="shared" si="87"/>
        <v>5619.05</v>
      </c>
      <c r="AJ797" s="143">
        <f t="shared" si="88"/>
        <v>2584.7633333333333</v>
      </c>
      <c r="AK797" s="143">
        <f t="shared" si="89"/>
        <v>775429</v>
      </c>
      <c r="AL797" s="20">
        <f t="shared" si="90"/>
        <v>45456</v>
      </c>
      <c r="AM797" t="e">
        <f t="shared" si="86"/>
        <v>#N/A</v>
      </c>
      <c r="AN797" t="str">
        <f t="shared" si="91"/>
        <v>KPAF-FS-55270-07-05-2024-5407.52</v>
      </c>
    </row>
    <row r="798" spans="1:40" ht="20.100000000000001" customHeight="1" x14ac:dyDescent="0.25">
      <c r="A798" s="14">
        <v>794</v>
      </c>
      <c r="B798" s="21">
        <v>45423</v>
      </c>
      <c r="C798" s="6" t="s">
        <v>3678</v>
      </c>
      <c r="D798" s="15">
        <v>45421</v>
      </c>
      <c r="E798" s="14" t="s">
        <v>1132</v>
      </c>
      <c r="F798" s="14" t="str">
        <f>INDEX(New!$CV$9:$CV$791,MATCH(C798,New!$F$9:$F$791,0))</f>
        <v>-</v>
      </c>
      <c r="G798" s="6">
        <v>480</v>
      </c>
      <c r="H798" s="6" t="s">
        <v>1816</v>
      </c>
      <c r="I798" s="6"/>
      <c r="J798" s="16">
        <v>3809.9110000000001</v>
      </c>
      <c r="K798" s="14">
        <v>6.8666999999999998</v>
      </c>
      <c r="L798" s="125">
        <f>_xlfn.IFNA(INDEX(New!$E$9:$E$791,MATCH(C798,New!$F$9:$F$791,0)),G798)</f>
        <v>480</v>
      </c>
      <c r="M798" s="125">
        <f t="shared" si="93"/>
        <v>480</v>
      </c>
      <c r="N798" s="6" t="s">
        <v>557</v>
      </c>
      <c r="O798" s="6" t="s">
        <v>3696</v>
      </c>
      <c r="P798" s="19">
        <v>1006562</v>
      </c>
      <c r="Q798" s="6"/>
      <c r="R798" s="19">
        <v>301968</v>
      </c>
      <c r="S798" s="6"/>
      <c r="T798" s="14"/>
      <c r="U798" s="21"/>
      <c r="V798" s="6"/>
      <c r="W798" s="6"/>
      <c r="X798" s="6"/>
      <c r="Y798" s="23"/>
      <c r="Z798" s="6"/>
      <c r="AA798" s="6"/>
      <c r="AB798" s="21"/>
      <c r="AC798" s="6"/>
      <c r="AD798" s="14" t="s">
        <v>1515</v>
      </c>
      <c r="AE798" s="6"/>
      <c r="AF798" s="6"/>
      <c r="AG798" s="6"/>
      <c r="AH798" s="6" t="s">
        <v>1517</v>
      </c>
      <c r="AI798" s="143">
        <f t="shared" si="87"/>
        <v>2097.0041666666666</v>
      </c>
      <c r="AJ798" s="143">
        <f t="shared" si="88"/>
        <v>629.1</v>
      </c>
      <c r="AK798" s="143">
        <f t="shared" si="89"/>
        <v>301968</v>
      </c>
      <c r="AL798" s="20">
        <f t="shared" si="90"/>
        <v>45453</v>
      </c>
      <c r="AM798" t="e">
        <f t="shared" si="86"/>
        <v>#N/A</v>
      </c>
      <c r="AN798" t="str">
        <f t="shared" si="91"/>
        <v>KAPW-FS-171598-09-05-2024-3809.911</v>
      </c>
    </row>
    <row r="799" spans="1:40" ht="20.100000000000001" hidden="1" customHeight="1" x14ac:dyDescent="0.25">
      <c r="A799" s="14">
        <v>795</v>
      </c>
      <c r="B799" s="21">
        <v>45426</v>
      </c>
      <c r="C799" s="6" t="s">
        <v>3679</v>
      </c>
      <c r="D799" s="15">
        <v>45423</v>
      </c>
      <c r="E799" s="14" t="s">
        <v>1132</v>
      </c>
      <c r="F799" s="14" t="s">
        <v>1133</v>
      </c>
      <c r="G799" s="6">
        <v>302371.5</v>
      </c>
      <c r="H799" s="6" t="s">
        <v>1816</v>
      </c>
      <c r="I799" s="6"/>
      <c r="J799" s="16">
        <v>5503.201</v>
      </c>
      <c r="K799" s="14">
        <v>0.97</v>
      </c>
      <c r="L799" s="125">
        <v>0</v>
      </c>
      <c r="M799" s="125">
        <v>0</v>
      </c>
      <c r="N799" s="6" t="s">
        <v>1221</v>
      </c>
      <c r="O799" s="6" t="s">
        <v>1221</v>
      </c>
      <c r="P799" s="19">
        <v>83236242</v>
      </c>
      <c r="Q799" s="6"/>
      <c r="R799" s="19">
        <v>34126860</v>
      </c>
      <c r="S799" s="6"/>
      <c r="T799" s="14"/>
      <c r="U799" s="21"/>
      <c r="V799" s="6"/>
      <c r="W799" s="6"/>
      <c r="X799" s="6"/>
      <c r="Y799" s="23"/>
      <c r="Z799" s="6"/>
      <c r="AA799" s="6"/>
      <c r="AB799" s="21"/>
      <c r="AC799" s="6"/>
      <c r="AD799" s="14" t="s">
        <v>1515</v>
      </c>
      <c r="AE799" s="6"/>
      <c r="AF799" s="6"/>
      <c r="AG799" s="6"/>
      <c r="AH799" s="6" t="s">
        <v>1221</v>
      </c>
      <c r="AI799" s="143">
        <f t="shared" si="87"/>
        <v>275.27806688130329</v>
      </c>
      <c r="AJ799" s="143">
        <f t="shared" si="88"/>
        <v>112.86401000094254</v>
      </c>
      <c r="AK799" s="143">
        <f t="shared" si="89"/>
        <v>0</v>
      </c>
      <c r="AL799" s="20">
        <f t="shared" si="90"/>
        <v>45456</v>
      </c>
      <c r="AM799" t="e">
        <f t="shared" si="86"/>
        <v>#N/A</v>
      </c>
      <c r="AN799" t="str">
        <f t="shared" si="91"/>
        <v>KAPS-FS-130888-11-05-2024-5503.201</v>
      </c>
    </row>
    <row r="800" spans="1:40" ht="20.100000000000001" customHeight="1" x14ac:dyDescent="0.25">
      <c r="A800" s="14">
        <v>796</v>
      </c>
      <c r="B800" s="21">
        <v>45427</v>
      </c>
      <c r="C800" s="6" t="s">
        <v>3680</v>
      </c>
      <c r="D800" s="15">
        <v>45426</v>
      </c>
      <c r="E800" s="14" t="s">
        <v>1132</v>
      </c>
      <c r="F800" s="14" t="str">
        <f>INDEX(New!$CV$9:$CV$791,MATCH(C800,New!$F$9:$F$791,0))</f>
        <v>-</v>
      </c>
      <c r="G800" s="6">
        <v>18720</v>
      </c>
      <c r="H800" s="6" t="s">
        <v>1816</v>
      </c>
      <c r="I800" s="6"/>
      <c r="J800" s="16">
        <v>3906.9029999999998</v>
      </c>
      <c r="K800" s="14">
        <v>1.98</v>
      </c>
      <c r="L800" s="125">
        <f>_xlfn.IFNA(INDEX(New!$E$9:$E$791,MATCH(C800,New!$F$9:$F$791,0)),G800)</f>
        <v>18720</v>
      </c>
      <c r="M800" s="125">
        <f t="shared" si="93"/>
        <v>18720</v>
      </c>
      <c r="N800" s="6" t="s">
        <v>557</v>
      </c>
      <c r="O800" s="6" t="s">
        <v>3687</v>
      </c>
      <c r="P800" s="19">
        <v>10515133</v>
      </c>
      <c r="Q800" s="6"/>
      <c r="R800" s="182">
        <v>3469994</v>
      </c>
      <c r="S800" s="6"/>
      <c r="T800" s="14"/>
      <c r="U800" s="21"/>
      <c r="V800" s="6"/>
      <c r="W800" s="6"/>
      <c r="X800" s="6"/>
      <c r="Y800" s="23"/>
      <c r="Z800" s="6"/>
      <c r="AA800" s="6"/>
      <c r="AB800" s="21"/>
      <c r="AC800" s="6"/>
      <c r="AD800" s="14" t="s">
        <v>1515</v>
      </c>
      <c r="AE800" s="6"/>
      <c r="AF800" s="6"/>
      <c r="AG800" s="6"/>
      <c r="AH800" s="6" t="s">
        <v>1517</v>
      </c>
      <c r="AI800" s="143">
        <f t="shared" si="87"/>
        <v>561.70582264957261</v>
      </c>
      <c r="AJ800" s="143">
        <f t="shared" si="88"/>
        <v>185.36292735042736</v>
      </c>
      <c r="AK800" s="143">
        <f t="shared" si="89"/>
        <v>3469994</v>
      </c>
      <c r="AL800" s="20">
        <f t="shared" si="90"/>
        <v>45457</v>
      </c>
      <c r="AM800" t="e">
        <f t="shared" si="86"/>
        <v>#N/A</v>
      </c>
      <c r="AN800" t="str">
        <f t="shared" si="91"/>
        <v>KAPS-FS-131674-14-05-2024-3906.903</v>
      </c>
    </row>
    <row r="801" spans="1:40" ht="20.100000000000001" hidden="1" customHeight="1" x14ac:dyDescent="0.25">
      <c r="A801" s="14">
        <v>797</v>
      </c>
      <c r="B801" s="21">
        <v>45428</v>
      </c>
      <c r="C801" s="6" t="s">
        <v>3681</v>
      </c>
      <c r="D801" s="15">
        <v>45426</v>
      </c>
      <c r="E801" s="14" t="s">
        <v>1132</v>
      </c>
      <c r="F801" s="14" t="s">
        <v>1133</v>
      </c>
      <c r="G801" s="6">
        <v>5100</v>
      </c>
      <c r="H801" s="6" t="s">
        <v>1816</v>
      </c>
      <c r="I801" s="6"/>
      <c r="J801" s="16">
        <v>3204.16</v>
      </c>
      <c r="K801" s="14" t="s">
        <v>3688</v>
      </c>
      <c r="L801" s="125">
        <v>0</v>
      </c>
      <c r="M801" s="125">
        <v>0</v>
      </c>
      <c r="N801" s="6" t="s">
        <v>412</v>
      </c>
      <c r="O801" s="6" t="s">
        <v>3689</v>
      </c>
      <c r="P801" s="19">
        <v>12759408</v>
      </c>
      <c r="Q801" s="6"/>
      <c r="R801" s="182">
        <v>5869326</v>
      </c>
      <c r="S801" s="6"/>
      <c r="T801" s="14"/>
      <c r="U801" s="21"/>
      <c r="V801" s="6"/>
      <c r="W801" s="6"/>
      <c r="X801" s="6"/>
      <c r="Y801" s="23"/>
      <c r="Z801" s="6"/>
      <c r="AA801" s="6"/>
      <c r="AB801" s="21"/>
      <c r="AC801" s="6"/>
      <c r="AD801" s="14" t="s">
        <v>1515</v>
      </c>
      <c r="AE801" s="6"/>
      <c r="AF801" s="6"/>
      <c r="AG801" s="6"/>
      <c r="AH801" s="6" t="s">
        <v>434</v>
      </c>
      <c r="AI801" s="143">
        <f t="shared" si="87"/>
        <v>2501.8447058823531</v>
      </c>
      <c r="AJ801" s="143">
        <f t="shared" si="88"/>
        <v>1150.8482352941176</v>
      </c>
      <c r="AK801" s="143">
        <f t="shared" si="89"/>
        <v>0</v>
      </c>
      <c r="AL801" s="20">
        <f t="shared" si="90"/>
        <v>45458</v>
      </c>
      <c r="AM801" t="e">
        <f t="shared" si="86"/>
        <v>#N/A</v>
      </c>
      <c r="AN801" t="str">
        <f t="shared" si="91"/>
        <v>KAPS-FS-131938-14-05-2024-3204.16</v>
      </c>
    </row>
    <row r="802" spans="1:40" ht="20.100000000000001" hidden="1" customHeight="1" x14ac:dyDescent="0.25">
      <c r="A802" s="14">
        <v>798</v>
      </c>
      <c r="B802" s="21">
        <v>45428</v>
      </c>
      <c r="C802" s="6" t="s">
        <v>3682</v>
      </c>
      <c r="D802" s="15">
        <v>45427</v>
      </c>
      <c r="E802" s="14" t="s">
        <v>1132</v>
      </c>
      <c r="F802" s="14" t="s">
        <v>1133</v>
      </c>
      <c r="G802" s="6">
        <v>241549</v>
      </c>
      <c r="H802" s="6" t="s">
        <v>1816</v>
      </c>
      <c r="I802" s="6"/>
      <c r="J802" s="16">
        <v>5201.009</v>
      </c>
      <c r="K802" s="14">
        <v>1.929</v>
      </c>
      <c r="L802" s="125">
        <v>0</v>
      </c>
      <c r="M802" s="125">
        <v>0</v>
      </c>
      <c r="N802" s="6" t="s">
        <v>547</v>
      </c>
      <c r="O802" s="6" t="s">
        <v>547</v>
      </c>
      <c r="P802" s="19">
        <v>132232237</v>
      </c>
      <c r="Q802" s="6"/>
      <c r="R802" s="182">
        <v>39669671</v>
      </c>
      <c r="S802" s="6"/>
      <c r="T802" s="14"/>
      <c r="U802" s="21"/>
      <c r="V802" s="6"/>
      <c r="W802" s="6"/>
      <c r="X802" s="6"/>
      <c r="Y802" s="23"/>
      <c r="Z802" s="6"/>
      <c r="AA802" s="6"/>
      <c r="AB802" s="21"/>
      <c r="AC802" s="6"/>
      <c r="AD802" s="14" t="s">
        <v>1515</v>
      </c>
      <c r="AE802" s="6"/>
      <c r="AF802" s="6"/>
      <c r="AG802" s="6"/>
      <c r="AH802" s="6" t="s">
        <v>547</v>
      </c>
      <c r="AI802" s="143">
        <f t="shared" si="87"/>
        <v>547.43442117334371</v>
      </c>
      <c r="AJ802" s="143">
        <f t="shared" si="88"/>
        <v>164.23032593800843</v>
      </c>
      <c r="AK802" s="143">
        <f t="shared" si="89"/>
        <v>0</v>
      </c>
      <c r="AL802" s="20">
        <f t="shared" si="90"/>
        <v>45458</v>
      </c>
      <c r="AM802" t="e">
        <f t="shared" si="86"/>
        <v>#N/A</v>
      </c>
      <c r="AN802" t="str">
        <f t="shared" si="91"/>
        <v>KAPW-FS-174553-15-05-2024-5201.009</v>
      </c>
    </row>
    <row r="803" spans="1:40" ht="20.100000000000001" hidden="1" customHeight="1" x14ac:dyDescent="0.25">
      <c r="A803" s="14">
        <v>799</v>
      </c>
      <c r="B803" s="21">
        <v>45430</v>
      </c>
      <c r="C803" s="6" t="s">
        <v>3683</v>
      </c>
      <c r="D803" s="15">
        <v>45427</v>
      </c>
      <c r="E803" s="14" t="s">
        <v>1132</v>
      </c>
      <c r="F803" s="14" t="s">
        <v>1133</v>
      </c>
      <c r="G803" s="6">
        <v>255813.1</v>
      </c>
      <c r="H803" s="6" t="s">
        <v>1816</v>
      </c>
      <c r="I803" s="6"/>
      <c r="J803" s="16">
        <v>5201.009</v>
      </c>
      <c r="K803" s="14">
        <v>1.929</v>
      </c>
      <c r="L803" s="125">
        <v>0</v>
      </c>
      <c r="M803" s="125">
        <v>0</v>
      </c>
      <c r="N803" s="6" t="s">
        <v>547</v>
      </c>
      <c r="O803" s="6" t="s">
        <v>547</v>
      </c>
      <c r="P803" s="19">
        <v>140040896</v>
      </c>
      <c r="Q803" s="6"/>
      <c r="R803" s="182">
        <v>42012269</v>
      </c>
      <c r="S803" s="6"/>
      <c r="T803" s="14"/>
      <c r="U803" s="21"/>
      <c r="V803" s="6"/>
      <c r="W803" s="6"/>
      <c r="X803" s="6"/>
      <c r="Y803" s="23"/>
      <c r="Z803" s="6"/>
      <c r="AA803" s="6"/>
      <c r="AB803" s="21"/>
      <c r="AC803" s="6"/>
      <c r="AD803" s="14" t="s">
        <v>1515</v>
      </c>
      <c r="AE803" s="6"/>
      <c r="AF803" s="6"/>
      <c r="AG803" s="6"/>
      <c r="AH803" s="6" t="s">
        <v>547</v>
      </c>
      <c r="AI803" s="143">
        <f t="shared" si="87"/>
        <v>547.43441989483722</v>
      </c>
      <c r="AJ803" s="143">
        <f t="shared" si="88"/>
        <v>164.23032675027198</v>
      </c>
      <c r="AK803" s="143">
        <f t="shared" si="89"/>
        <v>0</v>
      </c>
      <c r="AL803" s="20">
        <f t="shared" si="90"/>
        <v>45460</v>
      </c>
      <c r="AM803" t="e">
        <f t="shared" si="86"/>
        <v>#N/A</v>
      </c>
      <c r="AN803" t="str">
        <f t="shared" si="91"/>
        <v>KAPW-FS-174554-15-05-2024-5201.009</v>
      </c>
    </row>
    <row r="804" spans="1:40" ht="20.100000000000001" customHeight="1" x14ac:dyDescent="0.25">
      <c r="A804" s="14">
        <v>800</v>
      </c>
      <c r="B804" s="21">
        <v>45429</v>
      </c>
      <c r="C804" s="6" t="s">
        <v>3684</v>
      </c>
      <c r="D804" s="15">
        <v>45429</v>
      </c>
      <c r="E804" s="14" t="s">
        <v>1132</v>
      </c>
      <c r="F804" s="14" t="str">
        <f>INDEX(New!$CV$9:$CV$791,MATCH(C804,New!$F$9:$F$791,0))</f>
        <v>Running</v>
      </c>
      <c r="G804" s="6">
        <v>596305.5</v>
      </c>
      <c r="H804" s="6" t="s">
        <v>1816</v>
      </c>
      <c r="I804" s="6"/>
      <c r="J804" s="16">
        <v>5503.201</v>
      </c>
      <c r="K804" s="14">
        <v>0.95499999999999996</v>
      </c>
      <c r="L804" s="125">
        <f>_xlfn.IFNA(INDEX(New!$E$9:$E$791,MATCH(C804,New!$F$9:$F$791,0)),G804)</f>
        <v>545558.66</v>
      </c>
      <c r="M804" s="125">
        <f t="shared" si="93"/>
        <v>596305.5</v>
      </c>
      <c r="N804" s="6" t="s">
        <v>1221</v>
      </c>
      <c r="O804" s="6" t="s">
        <v>1221</v>
      </c>
      <c r="P804" s="19">
        <v>161640471</v>
      </c>
      <c r="Q804" s="6"/>
      <c r="R804" s="182">
        <v>66272594</v>
      </c>
      <c r="S804" s="6"/>
      <c r="T804" s="14"/>
      <c r="U804" s="21"/>
      <c r="V804" s="6"/>
      <c r="W804" s="6"/>
      <c r="X804" s="6"/>
      <c r="Y804" s="23"/>
      <c r="Z804" s="6"/>
      <c r="AA804" s="6"/>
      <c r="AB804" s="21"/>
      <c r="AC804" s="6"/>
      <c r="AD804" s="14" t="s">
        <v>1515</v>
      </c>
      <c r="AE804" s="6"/>
      <c r="AF804" s="6"/>
      <c r="AG804" s="6"/>
      <c r="AH804" s="6" t="s">
        <v>1221</v>
      </c>
      <c r="AI804" s="143">
        <f t="shared" si="87"/>
        <v>271.06989789629642</v>
      </c>
      <c r="AJ804" s="143">
        <f t="shared" si="88"/>
        <v>111.13865963000509</v>
      </c>
      <c r="AK804" s="143">
        <f t="shared" si="89"/>
        <v>60632658.22194168</v>
      </c>
      <c r="AL804" s="20">
        <f t="shared" si="90"/>
        <v>45459</v>
      </c>
      <c r="AM804" t="e">
        <f t="shared" si="86"/>
        <v>#N/A</v>
      </c>
      <c r="AN804" t="str">
        <f t="shared" si="91"/>
        <v>KAPS-FS-133478-17-05-2024-5503.201</v>
      </c>
    </row>
    <row r="805" spans="1:40" ht="20.100000000000001" customHeight="1" x14ac:dyDescent="0.25">
      <c r="A805" s="14">
        <v>801</v>
      </c>
      <c r="B805" s="21">
        <v>45435</v>
      </c>
      <c r="C805" s="6" t="s">
        <v>3685</v>
      </c>
      <c r="D805" s="15">
        <v>45430</v>
      </c>
      <c r="E805" s="14" t="s">
        <v>1132</v>
      </c>
      <c r="F805" s="14" t="str">
        <f>INDEX(New!$CV$9:$CV$791,MATCH(C805,New!$F$9:$F$791,0))</f>
        <v>-</v>
      </c>
      <c r="G805" s="6">
        <v>180</v>
      </c>
      <c r="H805" s="6" t="s">
        <v>1816</v>
      </c>
      <c r="I805" s="6"/>
      <c r="J805" s="16">
        <v>5407.52</v>
      </c>
      <c r="K805" s="14">
        <v>9.0832999999999995</v>
      </c>
      <c r="L805" s="125">
        <f>_xlfn.IFNA(INDEX(New!$E$9:$E$791,MATCH(C805,New!$F$9:$F$791,0)),G805)</f>
        <v>180</v>
      </c>
      <c r="M805" s="125">
        <f t="shared" si="93"/>
        <v>180</v>
      </c>
      <c r="N805" s="6" t="s">
        <v>532</v>
      </c>
      <c r="O805" s="6" t="s">
        <v>3690</v>
      </c>
      <c r="P805" s="19">
        <v>505244</v>
      </c>
      <c r="Q805" s="6"/>
      <c r="R805" s="182">
        <v>232412</v>
      </c>
      <c r="S805" s="6"/>
      <c r="T805" s="14"/>
      <c r="U805" s="21"/>
      <c r="V805" s="6"/>
      <c r="W805" s="6"/>
      <c r="X805" s="6"/>
      <c r="Y805" s="23"/>
      <c r="Z805" s="6"/>
      <c r="AA805" s="6"/>
      <c r="AB805" s="21"/>
      <c r="AC805" s="6"/>
      <c r="AD805" s="14" t="s">
        <v>1515</v>
      </c>
      <c r="AE805" s="6"/>
      <c r="AF805" s="6"/>
      <c r="AG805" s="6"/>
      <c r="AH805" s="6" t="s">
        <v>1516</v>
      </c>
      <c r="AI805" s="143">
        <f t="shared" si="87"/>
        <v>2806.911111111111</v>
      </c>
      <c r="AJ805" s="143">
        <f t="shared" si="88"/>
        <v>1291.1777777777777</v>
      </c>
      <c r="AK805" s="143">
        <f t="shared" si="89"/>
        <v>232411.99999999997</v>
      </c>
      <c r="AL805" s="20">
        <f t="shared" si="90"/>
        <v>45465</v>
      </c>
      <c r="AM805" t="e">
        <f t="shared" si="86"/>
        <v>#N/A</v>
      </c>
      <c r="AN805" t="str">
        <f t="shared" si="91"/>
        <v>KPFI-FS-35857-18-05-2024-5407.52</v>
      </c>
    </row>
    <row r="806" spans="1:40" ht="20.100000000000001" hidden="1" customHeight="1" x14ac:dyDescent="0.25">
      <c r="A806" s="14">
        <v>802</v>
      </c>
      <c r="B806" s="21">
        <v>45435</v>
      </c>
      <c r="C806" s="6" t="s">
        <v>3686</v>
      </c>
      <c r="D806" s="15">
        <v>45433</v>
      </c>
      <c r="E806" s="14" t="s">
        <v>1132</v>
      </c>
      <c r="F806" s="14" t="s">
        <v>1133</v>
      </c>
      <c r="G806" s="6">
        <v>299905.71999999997</v>
      </c>
      <c r="H806" s="6" t="s">
        <v>1816</v>
      </c>
      <c r="I806" s="6"/>
      <c r="J806" s="16">
        <v>5201.009</v>
      </c>
      <c r="K806" s="14">
        <v>1.8958999999999999</v>
      </c>
      <c r="L806" s="125">
        <v>0</v>
      </c>
      <c r="M806" s="125">
        <v>0</v>
      </c>
      <c r="N806" s="6" t="s">
        <v>547</v>
      </c>
      <c r="O806" s="6" t="s">
        <v>547</v>
      </c>
      <c r="P806" s="19">
        <v>161361547</v>
      </c>
      <c r="Q806" s="6"/>
      <c r="R806" s="182">
        <v>48408464</v>
      </c>
      <c r="S806" s="6"/>
      <c r="T806" s="14"/>
      <c r="U806" s="21"/>
      <c r="V806" s="6"/>
      <c r="W806" s="6"/>
      <c r="X806" s="6"/>
      <c r="Y806" s="23"/>
      <c r="Z806" s="6"/>
      <c r="AA806" s="6"/>
      <c r="AB806" s="21"/>
      <c r="AC806" s="6"/>
      <c r="AD806" s="14" t="s">
        <v>1515</v>
      </c>
      <c r="AE806" s="6"/>
      <c r="AF806" s="6"/>
      <c r="AG806" s="6"/>
      <c r="AH806" s="6" t="s">
        <v>547</v>
      </c>
      <c r="AI806" s="143">
        <f t="shared" si="87"/>
        <v>538.04091165717023</v>
      </c>
      <c r="AJ806" s="143">
        <f t="shared" si="88"/>
        <v>161.41227316371294</v>
      </c>
      <c r="AK806" s="143">
        <f t="shared" si="89"/>
        <v>0</v>
      </c>
      <c r="AL806" s="20">
        <f t="shared" si="90"/>
        <v>45465</v>
      </c>
      <c r="AM806" t="e">
        <f t="shared" si="86"/>
        <v>#N/A</v>
      </c>
      <c r="AN806" t="str">
        <f t="shared" si="91"/>
        <v>KPPI-FS-65099-21-05-2024-5201.009</v>
      </c>
    </row>
    <row r="807" spans="1:40" ht="20.100000000000001" hidden="1" customHeight="1" x14ac:dyDescent="0.25">
      <c r="A807" s="14">
        <v>803</v>
      </c>
      <c r="B807" s="21">
        <v>45443</v>
      </c>
      <c r="C807" s="6" t="s">
        <v>3793</v>
      </c>
      <c r="D807" s="15">
        <v>45434</v>
      </c>
      <c r="E807" s="14" t="s">
        <v>1132</v>
      </c>
      <c r="F807" s="14" t="s">
        <v>1133</v>
      </c>
      <c r="G807" s="6">
        <v>19040</v>
      </c>
      <c r="H807" s="6" t="s">
        <v>1816</v>
      </c>
      <c r="I807" s="6"/>
      <c r="J807" s="16">
        <v>2915.11</v>
      </c>
      <c r="K807" s="14">
        <v>0.6</v>
      </c>
      <c r="L807" s="125">
        <v>0</v>
      </c>
      <c r="M807" s="125">
        <v>0</v>
      </c>
      <c r="N807" s="6" t="s">
        <v>557</v>
      </c>
      <c r="O807" s="6" t="s">
        <v>1329</v>
      </c>
      <c r="P807" s="19">
        <v>3243203</v>
      </c>
      <c r="Q807" s="6"/>
      <c r="R807" s="19">
        <v>1491873</v>
      </c>
      <c r="S807" s="6"/>
      <c r="T807" s="14"/>
      <c r="U807" s="21"/>
      <c r="V807" s="6"/>
      <c r="W807" s="6"/>
      <c r="X807" s="6"/>
      <c r="Y807" s="23"/>
      <c r="Z807" s="6"/>
      <c r="AA807" s="6"/>
      <c r="AB807" s="21"/>
      <c r="AC807" s="6"/>
      <c r="AD807" s="14" t="s">
        <v>1515</v>
      </c>
      <c r="AE807" s="6"/>
      <c r="AF807" s="6"/>
      <c r="AG807" s="6"/>
      <c r="AH807" s="6" t="s">
        <v>1517</v>
      </c>
      <c r="AI807" s="143">
        <f t="shared" si="87"/>
        <v>170.33629201680671</v>
      </c>
      <c r="AJ807" s="143">
        <f t="shared" si="88"/>
        <v>78.354674369747897</v>
      </c>
      <c r="AK807" s="143">
        <f t="shared" si="89"/>
        <v>0</v>
      </c>
      <c r="AL807" s="20">
        <f t="shared" si="90"/>
        <v>45473</v>
      </c>
      <c r="AM807" t="e">
        <f t="shared" si="86"/>
        <v>#N/A</v>
      </c>
      <c r="AN807" t="str">
        <f t="shared" si="91"/>
        <v>KAPS-FS-136023-22-05-2024-2915.11</v>
      </c>
    </row>
    <row r="808" spans="1:40" ht="20.100000000000001" customHeight="1" x14ac:dyDescent="0.25">
      <c r="A808" s="14">
        <v>804</v>
      </c>
      <c r="B808" s="21">
        <v>45443</v>
      </c>
      <c r="C808" s="6" t="s">
        <v>3794</v>
      </c>
      <c r="D808" s="15">
        <v>45435</v>
      </c>
      <c r="E808" s="14" t="s">
        <v>1132</v>
      </c>
      <c r="F808" s="14" t="str">
        <f>INDEX(New!$CV$9:$CV$791,MATCH(C808,New!$F$9:$F$791,0))</f>
        <v>-</v>
      </c>
      <c r="G808" s="6">
        <v>302527.5</v>
      </c>
      <c r="H808" s="6" t="s">
        <v>1816</v>
      </c>
      <c r="I808" s="6"/>
      <c r="J808" s="16">
        <v>5503.201</v>
      </c>
      <c r="K808" s="14">
        <v>0.97</v>
      </c>
      <c r="L808" s="125">
        <f>_xlfn.IFNA(INDEX(New!$E$9:$E$791,MATCH(C808,New!$F$9:$F$791,0)),G808)</f>
        <v>302527.5</v>
      </c>
      <c r="M808" s="125">
        <f t="shared" si="93"/>
        <v>302527.5</v>
      </c>
      <c r="N808" s="6" t="s">
        <v>1221</v>
      </c>
      <c r="O808" s="6" t="s">
        <v>1221</v>
      </c>
      <c r="P808" s="19">
        <v>83339055</v>
      </c>
      <c r="Q808" s="6"/>
      <c r="R808" s="19">
        <v>34169013</v>
      </c>
      <c r="S808" s="6"/>
      <c r="T808" s="14"/>
      <c r="U808" s="21"/>
      <c r="V808" s="6"/>
      <c r="W808" s="6"/>
      <c r="X808" s="6"/>
      <c r="Y808" s="23"/>
      <c r="Z808" s="6"/>
      <c r="AA808" s="6"/>
      <c r="AB808" s="21"/>
      <c r="AC808" s="6"/>
      <c r="AD808" s="14" t="s">
        <v>1515</v>
      </c>
      <c r="AE808" s="6"/>
      <c r="AF808" s="6"/>
      <c r="AG808" s="6"/>
      <c r="AH808" s="6" t="s">
        <v>1221</v>
      </c>
      <c r="AI808" s="143">
        <f t="shared" si="87"/>
        <v>275.47596499491783</v>
      </c>
      <c r="AJ808" s="143">
        <f t="shared" si="88"/>
        <v>112.94514713538439</v>
      </c>
      <c r="AK808" s="143">
        <f t="shared" si="89"/>
        <v>34169013</v>
      </c>
      <c r="AL808" s="20">
        <f t="shared" si="90"/>
        <v>45473</v>
      </c>
      <c r="AM808" t="e">
        <f t="shared" si="86"/>
        <v>#N/A</v>
      </c>
      <c r="AN808" t="str">
        <f t="shared" si="91"/>
        <v>KAPW-FS-179692-23-05-2024-5503.201</v>
      </c>
    </row>
    <row r="809" spans="1:40" ht="20.100000000000001" hidden="1" customHeight="1" x14ac:dyDescent="0.25">
      <c r="A809" s="14">
        <v>805</v>
      </c>
      <c r="B809" s="21">
        <v>45442</v>
      </c>
      <c r="C809" s="6" t="s">
        <v>3795</v>
      </c>
      <c r="D809" s="15">
        <v>45435</v>
      </c>
      <c r="E809" s="14" t="s">
        <v>1132</v>
      </c>
      <c r="F809" s="14" t="s">
        <v>1133</v>
      </c>
      <c r="G809" s="6">
        <v>10080</v>
      </c>
      <c r="H809" s="6" t="s">
        <v>1816</v>
      </c>
      <c r="I809" s="6"/>
      <c r="J809" s="16">
        <v>3910</v>
      </c>
      <c r="K809" s="14" t="s">
        <v>3797</v>
      </c>
      <c r="L809" s="125">
        <f>_xlfn.IFNA(INDEX(New!$E$9:$E$791,MATCH(C809,New!$F$9:$F$791,0)),G809)</f>
        <v>10080</v>
      </c>
      <c r="M809" s="125">
        <f t="shared" si="93"/>
        <v>10080</v>
      </c>
      <c r="N809" s="6" t="s">
        <v>557</v>
      </c>
      <c r="O809" s="6" t="s">
        <v>3799</v>
      </c>
      <c r="P809" s="19">
        <v>9011195</v>
      </c>
      <c r="Q809" s="6"/>
      <c r="R809" s="19">
        <v>2703358</v>
      </c>
      <c r="S809" s="6"/>
      <c r="T809" s="14"/>
      <c r="U809" s="21"/>
      <c r="V809" s="6"/>
      <c r="W809" s="6"/>
      <c r="X809" s="6"/>
      <c r="Y809" s="23"/>
      <c r="Z809" s="6"/>
      <c r="AA809" s="6"/>
      <c r="AB809" s="21"/>
      <c r="AC809" s="6"/>
      <c r="AD809" s="14" t="s">
        <v>1515</v>
      </c>
      <c r="AE809" s="6"/>
      <c r="AF809" s="6"/>
      <c r="AG809" s="6"/>
      <c r="AH809" s="6" t="s">
        <v>1517</v>
      </c>
      <c r="AI809" s="143">
        <f t="shared" si="87"/>
        <v>893.96775793650795</v>
      </c>
      <c r="AJ809" s="143">
        <f t="shared" si="88"/>
        <v>268.19027777777779</v>
      </c>
      <c r="AK809" s="143">
        <f t="shared" si="89"/>
        <v>2703358</v>
      </c>
      <c r="AL809" s="20">
        <f t="shared" si="90"/>
        <v>45472</v>
      </c>
      <c r="AM809" t="e">
        <f t="shared" si="86"/>
        <v>#N/A</v>
      </c>
      <c r="AN809" t="str">
        <f t="shared" si="91"/>
        <v>KAPS-FS-136823-23-05-2024-3910</v>
      </c>
    </row>
    <row r="810" spans="1:40" ht="20.100000000000001" hidden="1" customHeight="1" x14ac:dyDescent="0.25">
      <c r="A810" s="14">
        <v>806</v>
      </c>
      <c r="B810" s="21">
        <v>45441</v>
      </c>
      <c r="C810" s="6" t="s">
        <v>3796</v>
      </c>
      <c r="D810" s="15">
        <v>45435</v>
      </c>
      <c r="E810" s="14" t="s">
        <v>1132</v>
      </c>
      <c r="F810" s="14" t="s">
        <v>1133</v>
      </c>
      <c r="G810" s="6">
        <v>15330</v>
      </c>
      <c r="H810" s="6" t="s">
        <v>1816</v>
      </c>
      <c r="I810" s="6"/>
      <c r="J810" s="16">
        <v>3809.9189999999999</v>
      </c>
      <c r="K810" s="14" t="s">
        <v>3798</v>
      </c>
      <c r="L810" s="125">
        <v>0</v>
      </c>
      <c r="M810" s="125">
        <v>0</v>
      </c>
      <c r="N810" s="6" t="s">
        <v>557</v>
      </c>
      <c r="O810" s="6" t="s">
        <v>3800</v>
      </c>
      <c r="P810" s="19">
        <v>13439677</v>
      </c>
      <c r="Q810" s="6"/>
      <c r="R810" s="19">
        <v>6182252</v>
      </c>
      <c r="S810" s="6"/>
      <c r="T810" s="14"/>
      <c r="U810" s="21"/>
      <c r="V810" s="6"/>
      <c r="W810" s="6"/>
      <c r="X810" s="6"/>
      <c r="Y810" s="23"/>
      <c r="Z810" s="6"/>
      <c r="AA810" s="6"/>
      <c r="AB810" s="21"/>
      <c r="AC810" s="6"/>
      <c r="AD810" s="14" t="s">
        <v>1515</v>
      </c>
      <c r="AE810" s="6"/>
      <c r="AF810" s="6"/>
      <c r="AG810" s="6"/>
      <c r="AH810" s="6" t="s">
        <v>1517</v>
      </c>
      <c r="AI810" s="143">
        <f t="shared" si="87"/>
        <v>876.69125896934111</v>
      </c>
      <c r="AJ810" s="143">
        <f t="shared" si="88"/>
        <v>403.27801696020873</v>
      </c>
      <c r="AK810" s="143">
        <f t="shared" si="89"/>
        <v>0</v>
      </c>
      <c r="AL810" s="20">
        <f t="shared" si="90"/>
        <v>45471</v>
      </c>
      <c r="AM810" t="e">
        <f t="shared" si="86"/>
        <v>#N/A</v>
      </c>
      <c r="AN810" t="str">
        <f t="shared" si="91"/>
        <v>KAPS-FS-136827-23-05-2024-3809.919</v>
      </c>
    </row>
    <row r="811" spans="1:40" ht="20.100000000000001" hidden="1" customHeight="1" x14ac:dyDescent="0.25">
      <c r="A811" s="14">
        <v>807</v>
      </c>
      <c r="B811" s="162">
        <v>45446</v>
      </c>
      <c r="C811" s="6" t="s">
        <v>3854</v>
      </c>
      <c r="D811" s="15">
        <v>45444</v>
      </c>
      <c r="E811" s="14" t="s">
        <v>1132</v>
      </c>
      <c r="F811" s="14" t="s">
        <v>1133</v>
      </c>
      <c r="G811" s="6">
        <v>81600</v>
      </c>
      <c r="H811" s="6" t="s">
        <v>1816</v>
      </c>
      <c r="I811" s="6"/>
      <c r="J811" s="16">
        <v>2847</v>
      </c>
      <c r="K811" s="14">
        <v>0.46</v>
      </c>
      <c r="L811" s="125">
        <v>0</v>
      </c>
      <c r="M811" s="125">
        <v>0</v>
      </c>
      <c r="N811" s="6" t="s">
        <v>557</v>
      </c>
      <c r="O811" s="6" t="s">
        <v>354</v>
      </c>
      <c r="P811" s="19">
        <v>10663897</v>
      </c>
      <c r="Q811" s="6"/>
      <c r="R811" s="19">
        <v>4372198</v>
      </c>
      <c r="S811" s="6"/>
      <c r="T811" s="14"/>
      <c r="U811" s="21"/>
      <c r="V811" s="6"/>
      <c r="W811" s="6"/>
      <c r="X811" s="6"/>
      <c r="Y811" s="23"/>
      <c r="Z811" s="6"/>
      <c r="AA811" s="6"/>
      <c r="AB811" s="21"/>
      <c r="AC811" s="6"/>
      <c r="AD811" s="14" t="s">
        <v>1515</v>
      </c>
      <c r="AE811" s="6"/>
      <c r="AF811" s="6"/>
      <c r="AG811" s="6"/>
      <c r="AH811" s="6" t="s">
        <v>1517</v>
      </c>
      <c r="AI811" s="143">
        <f t="shared" si="87"/>
        <v>130.68501225490195</v>
      </c>
      <c r="AJ811" s="143">
        <f t="shared" si="88"/>
        <v>53.580857843137252</v>
      </c>
      <c r="AK811" s="143">
        <f t="shared" si="89"/>
        <v>0</v>
      </c>
      <c r="AL811" s="20">
        <f t="shared" si="90"/>
        <v>45476</v>
      </c>
      <c r="AM811" t="e">
        <f t="shared" si="86"/>
        <v>#N/A</v>
      </c>
      <c r="AN811" t="str">
        <f t="shared" si="91"/>
        <v>KAPW-FS-184827-01-06-2024-2847</v>
      </c>
    </row>
    <row r="812" spans="1:40" ht="20.100000000000001" customHeight="1" x14ac:dyDescent="0.25">
      <c r="A812" s="14">
        <v>808</v>
      </c>
      <c r="B812" s="162">
        <v>45446</v>
      </c>
      <c r="C812" s="6" t="s">
        <v>3855</v>
      </c>
      <c r="D812" s="15">
        <v>45446</v>
      </c>
      <c r="E812" s="14" t="s">
        <v>1132</v>
      </c>
      <c r="F812" s="14" t="str">
        <f>INDEX(New!$CV$9:$CV$791,MATCH(C812,New!$F$9:$F$791,0))</f>
        <v>-</v>
      </c>
      <c r="G812" s="6">
        <v>19562.62</v>
      </c>
      <c r="H812" s="6" t="s">
        <v>1816</v>
      </c>
      <c r="I812" s="6"/>
      <c r="J812" s="16">
        <v>5509.99</v>
      </c>
      <c r="K812" s="14">
        <v>1.95</v>
      </c>
      <c r="L812" s="125">
        <f>_xlfn.IFNA(INDEX(New!$E$9:$E$791,MATCH(C812,New!$F$9:$F$791,0)),G812)</f>
        <v>19562.62</v>
      </c>
      <c r="M812" s="125">
        <f t="shared" si="93"/>
        <v>19562.62</v>
      </c>
      <c r="N812" s="6" t="s">
        <v>542</v>
      </c>
      <c r="O812" s="6" t="s">
        <v>1787</v>
      </c>
      <c r="P812" s="19">
        <v>10837512</v>
      </c>
      <c r="Q812" s="6"/>
      <c r="R812" s="19">
        <v>4443379</v>
      </c>
      <c r="S812" s="6"/>
      <c r="T812" s="14"/>
      <c r="U812" s="21"/>
      <c r="V812" s="6"/>
      <c r="W812" s="6"/>
      <c r="X812" s="6"/>
      <c r="Y812" s="23"/>
      <c r="Z812" s="6"/>
      <c r="AA812" s="6"/>
      <c r="AB812" s="21"/>
      <c r="AC812" s="6"/>
      <c r="AD812" s="14" t="s">
        <v>1515</v>
      </c>
      <c r="AE812" s="6"/>
      <c r="AF812" s="6"/>
      <c r="AG812" s="6"/>
      <c r="AH812" s="6" t="s">
        <v>1513</v>
      </c>
      <c r="AI812" s="143">
        <f t="shared" si="87"/>
        <v>553.99082535979335</v>
      </c>
      <c r="AJ812" s="143">
        <f t="shared" si="88"/>
        <v>227.13619136904975</v>
      </c>
      <c r="AK812" s="143">
        <f t="shared" si="89"/>
        <v>4443379</v>
      </c>
      <c r="AL812" s="20">
        <f t="shared" si="90"/>
        <v>45476</v>
      </c>
      <c r="AM812" t="e">
        <f t="shared" si="86"/>
        <v>#N/A</v>
      </c>
      <c r="AN812" t="str">
        <f t="shared" si="91"/>
        <v>KAPS-FS-140861-03-06-2024-5509.99</v>
      </c>
    </row>
    <row r="813" spans="1:40" ht="20.100000000000001" customHeight="1" x14ac:dyDescent="0.25">
      <c r="A813" s="14">
        <v>809</v>
      </c>
      <c r="B813" s="162">
        <v>45453</v>
      </c>
      <c r="C813" s="6" t="s">
        <v>3856</v>
      </c>
      <c r="D813" s="15">
        <v>45447</v>
      </c>
      <c r="E813" s="14" t="s">
        <v>1132</v>
      </c>
      <c r="F813" s="14" t="str">
        <f>INDEX(New!$CV$9:$CV$791,MATCH(C813,New!$F$9:$F$791,0))</f>
        <v>-</v>
      </c>
      <c r="G813" s="6">
        <v>51680</v>
      </c>
      <c r="H813" s="6" t="s">
        <v>1816</v>
      </c>
      <c r="I813" s="6"/>
      <c r="J813" s="16">
        <v>5503.201</v>
      </c>
      <c r="K813" s="14">
        <v>0.95</v>
      </c>
      <c r="L813" s="125">
        <f>_xlfn.IFNA(INDEX(New!$E$9:$E$791,MATCH(C813,New!$F$9:$F$791,0)),G813)</f>
        <v>51680</v>
      </c>
      <c r="M813" s="125">
        <f t="shared" si="93"/>
        <v>51680</v>
      </c>
      <c r="N813" s="6" t="s">
        <v>1221</v>
      </c>
      <c r="O813" s="6" t="s">
        <v>1221</v>
      </c>
      <c r="P813" s="19">
        <v>13938051</v>
      </c>
      <c r="Q813" s="6"/>
      <c r="R813" s="19">
        <v>5714601</v>
      </c>
      <c r="S813" s="6"/>
      <c r="T813" s="14"/>
      <c r="U813" s="21"/>
      <c r="V813" s="6"/>
      <c r="W813" s="6"/>
      <c r="X813" s="6"/>
      <c r="Y813" s="23"/>
      <c r="Z813" s="6"/>
      <c r="AA813" s="6"/>
      <c r="AB813" s="21"/>
      <c r="AC813" s="6"/>
      <c r="AD813" s="14" t="s">
        <v>1515</v>
      </c>
      <c r="AE813" s="6"/>
      <c r="AF813" s="6"/>
      <c r="AG813" s="6"/>
      <c r="AH813" s="6" t="s">
        <v>1221</v>
      </c>
      <c r="AI813" s="143">
        <f t="shared" si="87"/>
        <v>269.69912925696593</v>
      </c>
      <c r="AJ813" s="143">
        <f t="shared" si="88"/>
        <v>110.5766447368421</v>
      </c>
      <c r="AK813" s="143">
        <f t="shared" si="89"/>
        <v>5714601</v>
      </c>
      <c r="AL813" s="20">
        <f t="shared" si="90"/>
        <v>45483</v>
      </c>
      <c r="AM813" t="e">
        <f t="shared" si="86"/>
        <v>#N/A</v>
      </c>
      <c r="AN813" t="str">
        <f t="shared" si="91"/>
        <v>KAPS-FS-141691-04-06-2024-5503.201</v>
      </c>
    </row>
    <row r="814" spans="1:40" ht="20.100000000000001" customHeight="1" x14ac:dyDescent="0.25">
      <c r="A814" s="14">
        <v>810</v>
      </c>
      <c r="B814" s="162">
        <v>45453</v>
      </c>
      <c r="C814" s="6" t="s">
        <v>3857</v>
      </c>
      <c r="D814" s="15">
        <v>45451</v>
      </c>
      <c r="E814" s="14" t="s">
        <v>1132</v>
      </c>
      <c r="F814" s="14" t="str">
        <f>INDEX(New!$CV$9:$CV$791,MATCH(C814,New!$F$9:$F$791,0))</f>
        <v>-</v>
      </c>
      <c r="G814" s="6">
        <v>24480</v>
      </c>
      <c r="H814" s="6" t="s">
        <v>1816</v>
      </c>
      <c r="I814" s="6"/>
      <c r="J814" s="16">
        <v>5402.33</v>
      </c>
      <c r="K814" s="14">
        <v>1.35</v>
      </c>
      <c r="L814" s="125">
        <f>_xlfn.IFNA(INDEX(New!$E$9:$E$791,MATCH(C814,New!$F$9:$F$791,0)),G814)</f>
        <v>24480</v>
      </c>
      <c r="M814" s="125">
        <f t="shared" si="93"/>
        <v>24480</v>
      </c>
      <c r="N814" s="6" t="s">
        <v>1324</v>
      </c>
      <c r="O814" s="6" t="s">
        <v>3870</v>
      </c>
      <c r="P814" s="19">
        <v>9393923</v>
      </c>
      <c r="Q814" s="6"/>
      <c r="R814" s="19">
        <v>3851509</v>
      </c>
      <c r="S814" s="6"/>
      <c r="T814" s="14"/>
      <c r="U814" s="21"/>
      <c r="V814" s="6"/>
      <c r="W814" s="6"/>
      <c r="X814" s="6"/>
      <c r="Y814" s="23"/>
      <c r="Z814" s="6"/>
      <c r="AA814" s="6"/>
      <c r="AB814" s="21"/>
      <c r="AC814" s="6"/>
      <c r="AD814" s="14" t="s">
        <v>1515</v>
      </c>
      <c r="AE814" s="6"/>
      <c r="AF814" s="6"/>
      <c r="AG814" s="6"/>
      <c r="AH814" s="6" t="s">
        <v>1513</v>
      </c>
      <c r="AI814" s="143">
        <f t="shared" si="87"/>
        <v>383.73868464052288</v>
      </c>
      <c r="AJ814" s="143">
        <f t="shared" si="88"/>
        <v>157.3328839869281</v>
      </c>
      <c r="AK814" s="143">
        <f t="shared" si="89"/>
        <v>3851509</v>
      </c>
      <c r="AL814" s="20">
        <f t="shared" si="90"/>
        <v>45483</v>
      </c>
      <c r="AM814" t="e">
        <f t="shared" si="86"/>
        <v>#N/A</v>
      </c>
      <c r="AN814" t="str">
        <f t="shared" si="91"/>
        <v>KAPS-FS-144067-08-06-2024-5402.33</v>
      </c>
    </row>
    <row r="815" spans="1:40" ht="20.100000000000001" customHeight="1" x14ac:dyDescent="0.25">
      <c r="A815" s="14">
        <v>811</v>
      </c>
      <c r="B815" s="162">
        <v>45453</v>
      </c>
      <c r="C815" s="6" t="s">
        <v>3858</v>
      </c>
      <c r="D815" s="15">
        <v>45451</v>
      </c>
      <c r="E815" s="14" t="s">
        <v>1132</v>
      </c>
      <c r="F815" s="14" t="str">
        <f>INDEX(New!$CV$9:$CV$791,MATCH(C815,New!$F$9:$F$791,0))</f>
        <v>-</v>
      </c>
      <c r="G815" s="6">
        <v>24480</v>
      </c>
      <c r="H815" s="6" t="s">
        <v>1816</v>
      </c>
      <c r="I815" s="6"/>
      <c r="J815" s="16">
        <v>5402.33</v>
      </c>
      <c r="K815" s="14">
        <v>1.35</v>
      </c>
      <c r="L815" s="125">
        <f>_xlfn.IFNA(INDEX(New!$E$9:$E$791,MATCH(C815,New!$F$9:$F$791,0)),G815)</f>
        <v>24480</v>
      </c>
      <c r="M815" s="125">
        <f t="shared" si="93"/>
        <v>24480</v>
      </c>
      <c r="N815" s="6" t="s">
        <v>1324</v>
      </c>
      <c r="O815" s="6" t="s">
        <v>3871</v>
      </c>
      <c r="P815" s="19">
        <v>9393923</v>
      </c>
      <c r="Q815" s="6"/>
      <c r="R815" s="19">
        <v>3851509</v>
      </c>
      <c r="S815" s="6"/>
      <c r="T815" s="14"/>
      <c r="U815" s="21"/>
      <c r="V815" s="6"/>
      <c r="W815" s="6"/>
      <c r="X815" s="6"/>
      <c r="Y815" s="23"/>
      <c r="Z815" s="6"/>
      <c r="AA815" s="6"/>
      <c r="AB815" s="21"/>
      <c r="AC815" s="6"/>
      <c r="AD815" s="14" t="s">
        <v>1515</v>
      </c>
      <c r="AE815" s="6"/>
      <c r="AF815" s="6"/>
      <c r="AG815" s="6"/>
      <c r="AH815" s="6" t="s">
        <v>1513</v>
      </c>
      <c r="AI815" s="143">
        <f t="shared" si="87"/>
        <v>383.73868464052288</v>
      </c>
      <c r="AJ815" s="143">
        <f t="shared" si="88"/>
        <v>157.3328839869281</v>
      </c>
      <c r="AK815" s="143">
        <f t="shared" si="89"/>
        <v>3851509</v>
      </c>
      <c r="AL815" s="20">
        <f t="shared" si="90"/>
        <v>45483</v>
      </c>
      <c r="AM815" t="e">
        <f t="shared" si="86"/>
        <v>#N/A</v>
      </c>
      <c r="AN815" t="str">
        <f t="shared" si="91"/>
        <v>KAPW-FS-190514-08-06-2024-5402.33</v>
      </c>
    </row>
    <row r="816" spans="1:40" ht="20.100000000000001" customHeight="1" x14ac:dyDescent="0.25">
      <c r="A816" s="14">
        <v>812</v>
      </c>
      <c r="B816" s="162">
        <v>45456</v>
      </c>
      <c r="C816" s="6" t="s">
        <v>3859</v>
      </c>
      <c r="D816" s="15">
        <v>45454</v>
      </c>
      <c r="E816" s="14" t="s">
        <v>1132</v>
      </c>
      <c r="F816" s="14" t="str">
        <f>INDEX(New!$CV$9:$CV$791,MATCH(C816,New!$F$9:$F$791,0))</f>
        <v>-</v>
      </c>
      <c r="G816" s="6">
        <v>3609</v>
      </c>
      <c r="H816" s="6" t="s">
        <v>1816</v>
      </c>
      <c r="I816" s="6"/>
      <c r="J816" s="16">
        <v>5407.52</v>
      </c>
      <c r="K816" s="14">
        <v>5.36</v>
      </c>
      <c r="L816" s="125">
        <f>_xlfn.IFNA(INDEX(New!$E$9:$E$791,MATCH(C816,New!$F$9:$F$791,0)),G816)</f>
        <v>3609</v>
      </c>
      <c r="M816" s="125">
        <f t="shared" si="93"/>
        <v>3609</v>
      </c>
      <c r="N816" s="6" t="s">
        <v>1378</v>
      </c>
      <c r="O816" s="6" t="s">
        <v>3872</v>
      </c>
      <c r="P816" s="19">
        <v>5501220</v>
      </c>
      <c r="Q816" s="6"/>
      <c r="R816" s="19">
        <v>2530561</v>
      </c>
      <c r="S816" s="6"/>
      <c r="T816" s="14"/>
      <c r="U816" s="21"/>
      <c r="V816" s="6"/>
      <c r="W816" s="6"/>
      <c r="X816" s="6"/>
      <c r="Y816" s="23"/>
      <c r="Z816" s="6"/>
      <c r="AA816" s="6"/>
      <c r="AB816" s="21"/>
      <c r="AC816" s="6"/>
      <c r="AD816" s="14" t="s">
        <v>1515</v>
      </c>
      <c r="AE816" s="6"/>
      <c r="AF816" s="6"/>
      <c r="AG816" s="6"/>
      <c r="AH816" s="6" t="s">
        <v>1516</v>
      </c>
      <c r="AI816" s="143">
        <f t="shared" si="87"/>
        <v>1524.3059019118868</v>
      </c>
      <c r="AJ816" s="143">
        <f t="shared" si="88"/>
        <v>701.18065946245497</v>
      </c>
      <c r="AK816" s="143">
        <f t="shared" si="89"/>
        <v>2530561</v>
      </c>
      <c r="AL816" s="20">
        <f t="shared" si="90"/>
        <v>45486</v>
      </c>
      <c r="AM816" t="e">
        <f t="shared" si="86"/>
        <v>#N/A</v>
      </c>
      <c r="AN816" t="str">
        <f t="shared" si="91"/>
        <v>KAPW-FS-192860-11-06-2024-5407.52</v>
      </c>
    </row>
    <row r="817" spans="1:40" ht="20.100000000000001" customHeight="1" x14ac:dyDescent="0.25">
      <c r="A817" s="14">
        <v>813</v>
      </c>
      <c r="B817" s="162">
        <v>45456</v>
      </c>
      <c r="C817" s="6" t="s">
        <v>3860</v>
      </c>
      <c r="D817" s="15">
        <v>45454</v>
      </c>
      <c r="E817" s="14" t="s">
        <v>1132</v>
      </c>
      <c r="F817" s="14" t="str">
        <f>INDEX(New!$CV$9:$CV$791,MATCH(C817,New!$F$9:$F$791,0))</f>
        <v>-</v>
      </c>
      <c r="G817" s="6">
        <v>1959.1</v>
      </c>
      <c r="H817" s="6" t="s">
        <v>1816</v>
      </c>
      <c r="I817" s="6"/>
      <c r="J817" s="16">
        <v>5407.52</v>
      </c>
      <c r="K817" s="14">
        <v>5.4</v>
      </c>
      <c r="L817" s="125">
        <f>_xlfn.IFNA(INDEX(New!$E$9:$E$791,MATCH(C817,New!$F$9:$F$791,0)),G817)</f>
        <v>1959.1</v>
      </c>
      <c r="M817" s="125">
        <f t="shared" si="93"/>
        <v>1959.1</v>
      </c>
      <c r="N817" s="6" t="s">
        <v>1378</v>
      </c>
      <c r="O817" s="6" t="s">
        <v>3873</v>
      </c>
      <c r="P817" s="19">
        <v>3008929</v>
      </c>
      <c r="Q817" s="6"/>
      <c r="R817" s="19">
        <v>1384107</v>
      </c>
      <c r="S817" s="6"/>
      <c r="T817" s="14"/>
      <c r="U817" s="21"/>
      <c r="V817" s="6"/>
      <c r="W817" s="6"/>
      <c r="X817" s="6"/>
      <c r="Y817" s="23"/>
      <c r="Z817" s="6"/>
      <c r="AA817" s="6"/>
      <c r="AB817" s="21"/>
      <c r="AC817" s="6"/>
      <c r="AD817" s="14" t="s">
        <v>1515</v>
      </c>
      <c r="AE817" s="6"/>
      <c r="AF817" s="6"/>
      <c r="AG817" s="6"/>
      <c r="AH817" s="6" t="s">
        <v>1516</v>
      </c>
      <c r="AI817" s="143">
        <f t="shared" si="87"/>
        <v>1535.8731049971927</v>
      </c>
      <c r="AJ817" s="143">
        <f t="shared" si="88"/>
        <v>706.50145474962994</v>
      </c>
      <c r="AK817" s="143">
        <f t="shared" si="89"/>
        <v>1384107</v>
      </c>
      <c r="AL817" s="20">
        <f t="shared" si="90"/>
        <v>45486</v>
      </c>
      <c r="AM817" t="e">
        <f t="shared" si="86"/>
        <v>#N/A</v>
      </c>
      <c r="AN817" t="str">
        <f t="shared" si="91"/>
        <v>KAPW-FS-192862-11-06-2024-5407.52</v>
      </c>
    </row>
    <row r="818" spans="1:40" ht="20.100000000000001" hidden="1" customHeight="1" x14ac:dyDescent="0.25">
      <c r="A818" s="14">
        <v>814</v>
      </c>
      <c r="B818" s="162">
        <v>45455</v>
      </c>
      <c r="C818" s="6" t="s">
        <v>3861</v>
      </c>
      <c r="D818" s="15">
        <v>45454</v>
      </c>
      <c r="E818" s="14" t="s">
        <v>1132</v>
      </c>
      <c r="F818" s="14" t="s">
        <v>1133</v>
      </c>
      <c r="G818" s="6">
        <v>8500</v>
      </c>
      <c r="H818" s="6" t="s">
        <v>1816</v>
      </c>
      <c r="I818" s="6"/>
      <c r="J818" s="16">
        <v>3809.9189999999999</v>
      </c>
      <c r="K818" s="14">
        <v>1.95</v>
      </c>
      <c r="L818" s="125">
        <v>0</v>
      </c>
      <c r="M818" s="125">
        <v>0</v>
      </c>
      <c r="N818" s="6" t="s">
        <v>557</v>
      </c>
      <c r="O818" s="6" t="s">
        <v>3874</v>
      </c>
      <c r="P818" s="19">
        <v>4710613</v>
      </c>
      <c r="Q818" s="6"/>
      <c r="R818" s="19">
        <v>2166882</v>
      </c>
      <c r="S818" s="6"/>
      <c r="T818" s="14"/>
      <c r="U818" s="21"/>
      <c r="V818" s="6"/>
      <c r="W818" s="6"/>
      <c r="X818" s="6"/>
      <c r="Y818" s="23"/>
      <c r="Z818" s="6"/>
      <c r="AA818" s="6"/>
      <c r="AB818" s="21"/>
      <c r="AC818" s="6"/>
      <c r="AD818" s="14" t="s">
        <v>1515</v>
      </c>
      <c r="AE818" s="6"/>
      <c r="AF818" s="6"/>
      <c r="AG818" s="6"/>
      <c r="AH818" s="6" t="s">
        <v>3879</v>
      </c>
      <c r="AI818" s="143">
        <f t="shared" si="87"/>
        <v>554.18976470588234</v>
      </c>
      <c r="AJ818" s="143">
        <f t="shared" si="88"/>
        <v>254.92729411764705</v>
      </c>
      <c r="AK818" s="143">
        <f t="shared" si="89"/>
        <v>0</v>
      </c>
      <c r="AL818" s="20">
        <f t="shared" si="90"/>
        <v>45485</v>
      </c>
      <c r="AM818" t="e">
        <f t="shared" si="86"/>
        <v>#N/A</v>
      </c>
      <c r="AN818" t="str">
        <f t="shared" si="91"/>
        <v>KAPW-FS-192859-11-06-2024-3809.919</v>
      </c>
    </row>
    <row r="819" spans="1:40" ht="20.100000000000001" hidden="1" customHeight="1" x14ac:dyDescent="0.25">
      <c r="A819" s="14">
        <v>815</v>
      </c>
      <c r="B819" s="162">
        <v>45455</v>
      </c>
      <c r="C819" s="6" t="s">
        <v>3862</v>
      </c>
      <c r="D819" s="15">
        <v>45454</v>
      </c>
      <c r="E819" s="14" t="s">
        <v>1132</v>
      </c>
      <c r="F819" s="14" t="s">
        <v>1133</v>
      </c>
      <c r="G819" s="6">
        <v>500</v>
      </c>
      <c r="H819" s="6" t="s">
        <v>1816</v>
      </c>
      <c r="I819" s="6"/>
      <c r="J819" s="16">
        <v>3204.16</v>
      </c>
      <c r="K819" s="14">
        <v>10.9</v>
      </c>
      <c r="L819" s="125">
        <v>0</v>
      </c>
      <c r="M819" s="125">
        <v>0</v>
      </c>
      <c r="N819" s="6" t="s">
        <v>412</v>
      </c>
      <c r="O819" s="6" t="s">
        <v>3875</v>
      </c>
      <c r="P819" s="19">
        <v>1548889</v>
      </c>
      <c r="Q819" s="6"/>
      <c r="R819" s="19">
        <v>712489</v>
      </c>
      <c r="S819" s="6"/>
      <c r="T819" s="14"/>
      <c r="U819" s="21"/>
      <c r="V819" s="6"/>
      <c r="W819" s="6"/>
      <c r="X819" s="6"/>
      <c r="Y819" s="23"/>
      <c r="Z819" s="6"/>
      <c r="AA819" s="6"/>
      <c r="AB819" s="21"/>
      <c r="AC819" s="6"/>
      <c r="AD819" s="14" t="s">
        <v>1515</v>
      </c>
      <c r="AE819" s="6"/>
      <c r="AF819" s="6"/>
      <c r="AG819" s="6"/>
      <c r="AH819" s="6" t="s">
        <v>434</v>
      </c>
      <c r="AI819" s="143">
        <f t="shared" si="87"/>
        <v>3097.7779999999998</v>
      </c>
      <c r="AJ819" s="143">
        <f t="shared" si="88"/>
        <v>1424.9780000000001</v>
      </c>
      <c r="AK819" s="143">
        <f t="shared" si="89"/>
        <v>0</v>
      </c>
      <c r="AL819" s="20">
        <f t="shared" si="90"/>
        <v>45485</v>
      </c>
      <c r="AM819" t="e">
        <f t="shared" si="86"/>
        <v>#N/A</v>
      </c>
      <c r="AN819" t="str">
        <f t="shared" si="91"/>
        <v>KAPW-FS-192762-11-06-2024-3204.16</v>
      </c>
    </row>
    <row r="820" spans="1:40" ht="20.100000000000001" hidden="1" customHeight="1" x14ac:dyDescent="0.25">
      <c r="A820" s="14">
        <v>816</v>
      </c>
      <c r="B820" s="162">
        <v>45456</v>
      </c>
      <c r="C820" s="6" t="s">
        <v>3863</v>
      </c>
      <c r="D820" s="15">
        <v>45455</v>
      </c>
      <c r="E820" s="14" t="s">
        <v>563</v>
      </c>
      <c r="F820" s="14" t="s">
        <v>1133</v>
      </c>
      <c r="G820" s="6">
        <v>24908</v>
      </c>
      <c r="H820" s="6" t="s">
        <v>1816</v>
      </c>
      <c r="I820" s="6"/>
      <c r="J820" s="16">
        <v>4810.29</v>
      </c>
      <c r="K820" s="14">
        <v>0.77</v>
      </c>
      <c r="L820" s="125">
        <v>0</v>
      </c>
      <c r="M820" s="125">
        <v>0</v>
      </c>
      <c r="N820" s="6" t="s">
        <v>563</v>
      </c>
      <c r="O820" s="6" t="s">
        <v>1277</v>
      </c>
      <c r="P820" s="19">
        <v>5453649</v>
      </c>
      <c r="Q820" s="6"/>
      <c r="R820" s="19">
        <v>2726825</v>
      </c>
      <c r="S820" s="6"/>
      <c r="T820" s="14"/>
      <c r="U820" s="21"/>
      <c r="V820" s="6"/>
      <c r="W820" s="6"/>
      <c r="X820" s="6"/>
      <c r="Y820" s="23"/>
      <c r="Z820" s="6"/>
      <c r="AA820" s="6"/>
      <c r="AB820" s="21"/>
      <c r="AC820" s="6"/>
      <c r="AD820" s="14" t="s">
        <v>1515</v>
      </c>
      <c r="AE820" s="6"/>
      <c r="AF820" s="6"/>
      <c r="AG820" s="6"/>
      <c r="AH820" s="6" t="s">
        <v>563</v>
      </c>
      <c r="AI820" s="143">
        <f t="shared" si="87"/>
        <v>218.95170226433274</v>
      </c>
      <c r="AJ820" s="143">
        <f t="shared" si="88"/>
        <v>109.47587120603822</v>
      </c>
      <c r="AK820" s="143">
        <f t="shared" si="89"/>
        <v>0</v>
      </c>
      <c r="AL820" s="20">
        <f t="shared" si="90"/>
        <v>45461</v>
      </c>
      <c r="AM820" t="e">
        <f t="shared" si="86"/>
        <v>#N/A</v>
      </c>
      <c r="AN820" t="str">
        <f t="shared" si="91"/>
        <v>KAPS-FS-146211-12-06-2024-4810.29</v>
      </c>
    </row>
    <row r="821" spans="1:40" ht="20.100000000000001" hidden="1" customHeight="1" x14ac:dyDescent="0.25">
      <c r="A821" s="14">
        <v>817</v>
      </c>
      <c r="B821" s="162">
        <v>45456</v>
      </c>
      <c r="C821" s="6" t="s">
        <v>3864</v>
      </c>
      <c r="D821" s="15">
        <v>45455</v>
      </c>
      <c r="E821" s="14" t="s">
        <v>563</v>
      </c>
      <c r="F821" s="14" t="s">
        <v>1133</v>
      </c>
      <c r="G821" s="6">
        <v>24908</v>
      </c>
      <c r="H821" s="6" t="s">
        <v>1816</v>
      </c>
      <c r="I821" s="6"/>
      <c r="J821" s="16">
        <v>4810.29</v>
      </c>
      <c r="K821" s="14">
        <v>0.77</v>
      </c>
      <c r="L821" s="125">
        <v>0</v>
      </c>
      <c r="M821" s="125">
        <v>0</v>
      </c>
      <c r="N821" s="6" t="s">
        <v>563</v>
      </c>
      <c r="O821" s="6" t="s">
        <v>1277</v>
      </c>
      <c r="P821" s="19">
        <v>5453649</v>
      </c>
      <c r="Q821" s="6"/>
      <c r="R821" s="19">
        <v>2726825</v>
      </c>
      <c r="S821" s="6"/>
      <c r="T821" s="14"/>
      <c r="U821" s="21"/>
      <c r="V821" s="6"/>
      <c r="W821" s="6"/>
      <c r="X821" s="6"/>
      <c r="Y821" s="23"/>
      <c r="Z821" s="6"/>
      <c r="AA821" s="6"/>
      <c r="AB821" s="21"/>
      <c r="AC821" s="6"/>
      <c r="AD821" s="14" t="s">
        <v>1515</v>
      </c>
      <c r="AE821" s="6"/>
      <c r="AF821" s="6"/>
      <c r="AG821" s="6"/>
      <c r="AH821" s="6" t="s">
        <v>563</v>
      </c>
      <c r="AI821" s="143">
        <f t="shared" si="87"/>
        <v>218.95170226433274</v>
      </c>
      <c r="AJ821" s="143">
        <f t="shared" si="88"/>
        <v>109.47587120603822</v>
      </c>
      <c r="AK821" s="143">
        <f t="shared" si="89"/>
        <v>0</v>
      </c>
      <c r="AL821" s="20">
        <f t="shared" si="90"/>
        <v>45461</v>
      </c>
      <c r="AM821" t="e">
        <f t="shared" si="86"/>
        <v>#N/A</v>
      </c>
      <c r="AN821" t="str">
        <f t="shared" si="91"/>
        <v>KAPS-FS-146216-12-06-2024-4810.29</v>
      </c>
    </row>
    <row r="822" spans="1:40" ht="20.100000000000001" customHeight="1" x14ac:dyDescent="0.25">
      <c r="A822" s="14">
        <v>818</v>
      </c>
      <c r="B822" s="162">
        <v>45456</v>
      </c>
      <c r="C822" s="6" t="s">
        <v>3865</v>
      </c>
      <c r="D822" s="15">
        <v>45455</v>
      </c>
      <c r="E822" s="14" t="s">
        <v>563</v>
      </c>
      <c r="F822" s="14" t="str">
        <f>INDEX(New!$CV$9:$CV$791,MATCH(C822,New!$F$9:$F$791,0))</f>
        <v>Running</v>
      </c>
      <c r="G822" s="6">
        <v>24908</v>
      </c>
      <c r="H822" s="6" t="s">
        <v>1816</v>
      </c>
      <c r="I822" s="6"/>
      <c r="J822" s="16">
        <v>4810.29</v>
      </c>
      <c r="K822" s="14">
        <v>0.77</v>
      </c>
      <c r="L822" s="125">
        <f>_xlfn.IFNA(INDEX(New!$E$9:$E$791,MATCH(C822,New!$F$9:$F$791,0)),G822)</f>
        <v>2.3099999999999881</v>
      </c>
      <c r="M822" s="125">
        <f t="shared" si="93"/>
        <v>24908</v>
      </c>
      <c r="N822" s="6" t="s">
        <v>563</v>
      </c>
      <c r="O822" s="6" t="s">
        <v>1277</v>
      </c>
      <c r="P822" s="19">
        <v>5453649</v>
      </c>
      <c r="Q822" s="6"/>
      <c r="R822" s="19">
        <v>2726825</v>
      </c>
      <c r="S822" s="6"/>
      <c r="T822" s="14"/>
      <c r="U822" s="21"/>
      <c r="V822" s="6"/>
      <c r="W822" s="6"/>
      <c r="X822" s="6"/>
      <c r="Y822" s="23"/>
      <c r="Z822" s="6"/>
      <c r="AA822" s="6"/>
      <c r="AB822" s="21"/>
      <c r="AC822" s="6"/>
      <c r="AD822" s="14" t="s">
        <v>1515</v>
      </c>
      <c r="AE822" s="6"/>
      <c r="AF822" s="6"/>
      <c r="AG822" s="6"/>
      <c r="AH822" s="6" t="s">
        <v>563</v>
      </c>
      <c r="AI822" s="143">
        <f t="shared" si="87"/>
        <v>218.95170226433274</v>
      </c>
      <c r="AJ822" s="143">
        <f t="shared" si="88"/>
        <v>109.47587120603822</v>
      </c>
      <c r="AK822" s="143">
        <f t="shared" si="89"/>
        <v>252.88926248594697</v>
      </c>
      <c r="AL822" s="20">
        <f t="shared" si="90"/>
        <v>45461</v>
      </c>
      <c r="AM822" t="e">
        <f t="shared" si="86"/>
        <v>#N/A</v>
      </c>
      <c r="AN822" t="str">
        <f t="shared" si="91"/>
        <v>KAPS-FS-146212-12-06-2024-4810.29</v>
      </c>
    </row>
    <row r="823" spans="1:40" ht="20.100000000000001" customHeight="1" x14ac:dyDescent="0.25">
      <c r="A823" s="14">
        <v>819</v>
      </c>
      <c r="B823" s="162">
        <v>45456</v>
      </c>
      <c r="C823" s="6" t="s">
        <v>3866</v>
      </c>
      <c r="D823" s="15">
        <v>45455</v>
      </c>
      <c r="E823" s="14" t="s">
        <v>1132</v>
      </c>
      <c r="F823" s="14" t="str">
        <f>INDEX(New!$CV$9:$CV$791,MATCH(C823,New!$F$9:$F$791,0))</f>
        <v>-</v>
      </c>
      <c r="G823" s="6">
        <v>18912</v>
      </c>
      <c r="H823" s="6" t="s">
        <v>1816</v>
      </c>
      <c r="I823" s="6"/>
      <c r="J823" s="16">
        <v>5402.33</v>
      </c>
      <c r="K823" s="14">
        <v>4.3499999999999996</v>
      </c>
      <c r="L823" s="125">
        <f>_xlfn.IFNA(INDEX(New!$E$9:$E$791,MATCH(C823,New!$F$9:$F$791,0)),G823)</f>
        <v>18912</v>
      </c>
      <c r="M823" s="125">
        <f t="shared" si="93"/>
        <v>18912</v>
      </c>
      <c r="N823" s="6" t="s">
        <v>1324</v>
      </c>
      <c r="O823" s="6" t="s">
        <v>3876</v>
      </c>
      <c r="P823" s="19">
        <v>23392915</v>
      </c>
      <c r="Q823" s="6"/>
      <c r="R823" s="19">
        <v>9591096</v>
      </c>
      <c r="S823" s="6"/>
      <c r="T823" s="14"/>
      <c r="U823" s="21"/>
      <c r="V823" s="6"/>
      <c r="W823" s="6"/>
      <c r="X823" s="6"/>
      <c r="Y823" s="23"/>
      <c r="Z823" s="6"/>
      <c r="AA823" s="6"/>
      <c r="AB823" s="21"/>
      <c r="AC823" s="6"/>
      <c r="AD823" s="14" t="s">
        <v>1515</v>
      </c>
      <c r="AE823" s="6"/>
      <c r="AF823" s="6"/>
      <c r="AG823" s="6"/>
      <c r="AH823" s="6" t="s">
        <v>1513</v>
      </c>
      <c r="AI823" s="143">
        <f t="shared" si="87"/>
        <v>1236.9350148054145</v>
      </c>
      <c r="AJ823" s="143">
        <f t="shared" si="88"/>
        <v>507.14340101522845</v>
      </c>
      <c r="AK823" s="143">
        <f t="shared" si="89"/>
        <v>9591096</v>
      </c>
      <c r="AL823" s="20">
        <f t="shared" si="90"/>
        <v>45486</v>
      </c>
      <c r="AM823" t="e">
        <f t="shared" si="86"/>
        <v>#N/A</v>
      </c>
      <c r="AN823" t="str">
        <f t="shared" si="91"/>
        <v>KAPW-FS-192984-12-06-2024-5402.33</v>
      </c>
    </row>
    <row r="824" spans="1:40" ht="20.100000000000001" hidden="1" customHeight="1" x14ac:dyDescent="0.25">
      <c r="A824" s="14">
        <v>820</v>
      </c>
      <c r="B824" s="162">
        <v>45457</v>
      </c>
      <c r="C824" s="6" t="s">
        <v>3867</v>
      </c>
      <c r="D824" s="15">
        <v>45456</v>
      </c>
      <c r="E824" s="14" t="s">
        <v>1132</v>
      </c>
      <c r="F824" s="14" t="s">
        <v>1133</v>
      </c>
      <c r="G824" s="6">
        <v>4000</v>
      </c>
      <c r="H824" s="6" t="s">
        <v>1816</v>
      </c>
      <c r="I824" s="6"/>
      <c r="J824" s="16">
        <v>3204.16</v>
      </c>
      <c r="K824" s="14">
        <v>7.04</v>
      </c>
      <c r="L824" s="125">
        <v>0</v>
      </c>
      <c r="M824" s="125">
        <v>0</v>
      </c>
      <c r="N824" s="6" t="s">
        <v>412</v>
      </c>
      <c r="O824" s="6" t="s">
        <v>3877</v>
      </c>
      <c r="P824" s="19">
        <v>13343327</v>
      </c>
      <c r="Q824" s="6"/>
      <c r="R824" s="19">
        <v>6137930</v>
      </c>
      <c r="S824" s="6"/>
      <c r="T824" s="14"/>
      <c r="U824" s="21"/>
      <c r="V824" s="6"/>
      <c r="W824" s="6"/>
      <c r="X824" s="6"/>
      <c r="Y824" s="23"/>
      <c r="Z824" s="6"/>
      <c r="AA824" s="6"/>
      <c r="AB824" s="21"/>
      <c r="AC824" s="6"/>
      <c r="AD824" s="14" t="s">
        <v>1515</v>
      </c>
      <c r="AE824" s="6"/>
      <c r="AF824" s="6"/>
      <c r="AG824" s="6"/>
      <c r="AH824" s="6" t="s">
        <v>434</v>
      </c>
      <c r="AI824" s="143">
        <f t="shared" si="87"/>
        <v>3335.8317499999998</v>
      </c>
      <c r="AJ824" s="143">
        <f t="shared" si="88"/>
        <v>1534.4825000000001</v>
      </c>
      <c r="AK824" s="143">
        <f t="shared" si="89"/>
        <v>0</v>
      </c>
      <c r="AL824" s="20">
        <f t="shared" si="90"/>
        <v>45487</v>
      </c>
      <c r="AM824" t="e">
        <f t="shared" si="86"/>
        <v>#N/A</v>
      </c>
      <c r="AN824" t="str">
        <f t="shared" si="91"/>
        <v>KAPE-FS-79606-13-06-2024-3204.16</v>
      </c>
    </row>
    <row r="825" spans="1:40" ht="20.100000000000001" customHeight="1" x14ac:dyDescent="0.25">
      <c r="A825" s="14">
        <v>821</v>
      </c>
      <c r="B825" s="162">
        <v>45463</v>
      </c>
      <c r="C825" s="6" t="s">
        <v>3868</v>
      </c>
      <c r="D825" s="15">
        <v>45460</v>
      </c>
      <c r="E825" s="14" t="s">
        <v>1132</v>
      </c>
      <c r="F825" s="14" t="str">
        <f>INDEX(New!$CV$9:$CV$791,MATCH(C825,New!$F$9:$F$791,0))</f>
        <v>-</v>
      </c>
      <c r="G825" s="6">
        <v>22000</v>
      </c>
      <c r="H825" s="6" t="s">
        <v>1816</v>
      </c>
      <c r="I825" s="6"/>
      <c r="J825" s="16">
        <v>5402.33</v>
      </c>
      <c r="K825" s="14">
        <v>1.45</v>
      </c>
      <c r="L825" s="125">
        <f>_xlfn.IFNA(INDEX(New!$E$9:$E$791,MATCH(C825,New!$F$9:$F$791,0)),G825)</f>
        <v>22000</v>
      </c>
      <c r="M825" s="125">
        <f t="shared" si="93"/>
        <v>22000</v>
      </c>
      <c r="N825" s="6" t="s">
        <v>1324</v>
      </c>
      <c r="O825" s="6" t="s">
        <v>3878</v>
      </c>
      <c r="P825" s="19">
        <v>9078992</v>
      </c>
      <c r="Q825" s="6"/>
      <c r="R825" s="19">
        <v>3722387</v>
      </c>
      <c r="S825" s="6"/>
      <c r="T825" s="14"/>
      <c r="U825" s="21"/>
      <c r="V825" s="6"/>
      <c r="W825" s="6"/>
      <c r="X825" s="6"/>
      <c r="Y825" s="23"/>
      <c r="Z825" s="6"/>
      <c r="AA825" s="6"/>
      <c r="AB825" s="21"/>
      <c r="AC825" s="6"/>
      <c r="AD825" s="14" t="s">
        <v>1515</v>
      </c>
      <c r="AE825" s="6"/>
      <c r="AF825" s="6"/>
      <c r="AG825" s="6"/>
      <c r="AH825" s="6" t="s">
        <v>1513</v>
      </c>
      <c r="AI825" s="143">
        <f t="shared" si="87"/>
        <v>412.68145454545453</v>
      </c>
      <c r="AJ825" s="143">
        <f t="shared" si="88"/>
        <v>169.19940909090909</v>
      </c>
      <c r="AK825" s="143">
        <f t="shared" si="89"/>
        <v>3722387</v>
      </c>
      <c r="AL825" s="20">
        <f t="shared" si="90"/>
        <v>45493</v>
      </c>
      <c r="AM825" t="e">
        <f t="shared" si="86"/>
        <v>#N/A</v>
      </c>
      <c r="AN825" t="str">
        <f t="shared" si="91"/>
        <v>KAPS-FS-147645-17-06-2024-5402.33</v>
      </c>
    </row>
    <row r="826" spans="1:40" ht="20.100000000000001" hidden="1" customHeight="1" x14ac:dyDescent="0.25">
      <c r="A826" s="14">
        <v>822</v>
      </c>
      <c r="B826" s="162">
        <v>45464</v>
      </c>
      <c r="C826" s="6" t="s">
        <v>3869</v>
      </c>
      <c r="D826" s="15">
        <v>45463</v>
      </c>
      <c r="E826" s="14" t="s">
        <v>1132</v>
      </c>
      <c r="F826" s="14" t="s">
        <v>1133</v>
      </c>
      <c r="G826" s="6">
        <v>300</v>
      </c>
      <c r="H826" s="6" t="s">
        <v>1816</v>
      </c>
      <c r="I826" s="6"/>
      <c r="J826" s="16">
        <v>3204.16</v>
      </c>
      <c r="K826" s="14">
        <v>7.15</v>
      </c>
      <c r="L826" s="125">
        <v>0</v>
      </c>
      <c r="M826" s="125">
        <v>0</v>
      </c>
      <c r="N826" s="6" t="s">
        <v>412</v>
      </c>
      <c r="O826" s="6" t="s">
        <v>3470</v>
      </c>
      <c r="P826" s="19">
        <v>610484</v>
      </c>
      <c r="Q826" s="6"/>
      <c r="R826" s="19">
        <v>280822</v>
      </c>
      <c r="S826" s="6"/>
      <c r="T826" s="14"/>
      <c r="U826" s="21"/>
      <c r="V826" s="6"/>
      <c r="W826" s="6"/>
      <c r="X826" s="6"/>
      <c r="Y826" s="23"/>
      <c r="Z826" s="6"/>
      <c r="AA826" s="6"/>
      <c r="AB826" s="21"/>
      <c r="AC826" s="6"/>
      <c r="AD826" s="14" t="s">
        <v>1515</v>
      </c>
      <c r="AE826" s="6"/>
      <c r="AF826" s="6"/>
      <c r="AG826" s="6"/>
      <c r="AH826" s="6" t="s">
        <v>434</v>
      </c>
      <c r="AI826" s="143">
        <f t="shared" si="87"/>
        <v>2034.9466666666667</v>
      </c>
      <c r="AJ826" s="143">
        <f t="shared" si="88"/>
        <v>936.07333333333338</v>
      </c>
      <c r="AK826" s="143">
        <f t="shared" si="89"/>
        <v>0</v>
      </c>
      <c r="AL826" s="20">
        <f t="shared" si="90"/>
        <v>45494</v>
      </c>
      <c r="AM826" t="e">
        <f t="shared" si="86"/>
        <v>#N/A</v>
      </c>
      <c r="AN826" t="str">
        <f t="shared" si="91"/>
        <v>KAPW-FS-195627-20-06-2024-3204.16</v>
      </c>
    </row>
    <row r="827" spans="1:40" ht="20.100000000000001" customHeight="1" x14ac:dyDescent="0.25">
      <c r="A827" s="14">
        <v>823</v>
      </c>
      <c r="B827" s="162">
        <v>45469</v>
      </c>
      <c r="C827" s="6" t="s">
        <v>3993</v>
      </c>
      <c r="D827" s="15">
        <v>45469</v>
      </c>
      <c r="E827" s="14" t="s">
        <v>563</v>
      </c>
      <c r="F827" s="14" t="str">
        <f>INDEX(New!$CV$9:$CV$791,MATCH(C827,New!$F$9:$F$791,0))</f>
        <v>-</v>
      </c>
      <c r="G827" s="6">
        <v>888</v>
      </c>
      <c r="H827" s="6" t="s">
        <v>1816</v>
      </c>
      <c r="I827" s="6"/>
      <c r="J827" s="16">
        <v>5807.9</v>
      </c>
      <c r="K827" s="14">
        <v>8.1295000000000002</v>
      </c>
      <c r="L827" s="125">
        <f>_xlfn.IFNA(INDEX(New!$E$9:$E$791,MATCH(C827,New!$F$9:$F$791,0)),G827)</f>
        <v>888</v>
      </c>
      <c r="M827" s="125">
        <f t="shared" si="93"/>
        <v>888</v>
      </c>
      <c r="N827" s="6" t="s">
        <v>563</v>
      </c>
      <c r="O827" s="6" t="s">
        <v>3994</v>
      </c>
      <c r="P827" s="19">
        <v>2054583</v>
      </c>
      <c r="Q827" s="6"/>
      <c r="R827" s="19">
        <v>842379</v>
      </c>
      <c r="S827" s="6"/>
      <c r="T827" s="14"/>
      <c r="U827" s="21"/>
      <c r="V827" s="6"/>
      <c r="W827" s="6"/>
      <c r="X827" s="6"/>
      <c r="Y827" s="23"/>
      <c r="Z827" s="6"/>
      <c r="AA827" s="6"/>
      <c r="AB827" s="21"/>
      <c r="AC827" s="6"/>
      <c r="AD827" s="14" t="s">
        <v>1515</v>
      </c>
      <c r="AE827" s="6"/>
      <c r="AF827" s="6"/>
      <c r="AG827" s="6"/>
      <c r="AH827" s="6" t="s">
        <v>563</v>
      </c>
      <c r="AI827" s="143">
        <f t="shared" si="87"/>
        <v>2313.7195945945946</v>
      </c>
      <c r="AJ827" s="143">
        <f t="shared" si="88"/>
        <v>948.625</v>
      </c>
      <c r="AK827" s="143">
        <f t="shared" si="89"/>
        <v>842379</v>
      </c>
      <c r="AL827" s="20">
        <f t="shared" si="90"/>
        <v>45474</v>
      </c>
      <c r="AM827" t="e">
        <f t="shared" si="86"/>
        <v>#N/A</v>
      </c>
      <c r="AN827" t="str">
        <f t="shared" si="91"/>
        <v>KAPW-FS-199126-26-06-2024-5807.9</v>
      </c>
    </row>
    <row r="828" spans="1:40" ht="20.100000000000001" customHeight="1" x14ac:dyDescent="0.25">
      <c r="A828" s="14">
        <v>824</v>
      </c>
      <c r="B828" s="162">
        <v>45474</v>
      </c>
      <c r="C828" s="6" t="s">
        <v>4128</v>
      </c>
      <c r="D828" s="15">
        <v>45470</v>
      </c>
      <c r="E828" s="14" t="s">
        <v>1132</v>
      </c>
      <c r="F828" s="14" t="str">
        <f>INDEX(New!$CV$9:$CV$791,MATCH(C828,New!$F$9:$F$791,0))</f>
        <v>Running</v>
      </c>
      <c r="G828" s="6">
        <v>81600</v>
      </c>
      <c r="H828" s="6" t="s">
        <v>1816</v>
      </c>
      <c r="I828" s="6"/>
      <c r="J828" s="16">
        <v>2847</v>
      </c>
      <c r="K828" s="14">
        <v>0.46</v>
      </c>
      <c r="L828" s="125">
        <f>_xlfn.IFNA(INDEX(New!$E$9:$E$791,MATCH(C828,New!$F$9:$F$791,0)),G828)</f>
        <v>55513.19</v>
      </c>
      <c r="M828" s="125">
        <f t="shared" si="93"/>
        <v>81600</v>
      </c>
      <c r="N828" s="6" t="s">
        <v>557</v>
      </c>
      <c r="O828" s="6" t="s">
        <v>559</v>
      </c>
      <c r="P828" s="19">
        <v>10679213</v>
      </c>
      <c r="Q828" s="6"/>
      <c r="R828" s="19">
        <v>4378477</v>
      </c>
      <c r="S828" s="6"/>
      <c r="T828" s="14"/>
      <c r="U828" s="21"/>
      <c r="V828" s="6"/>
      <c r="W828" s="6"/>
      <c r="X828" s="6"/>
      <c r="Y828" s="23"/>
      <c r="Z828" s="6"/>
      <c r="AA828" s="6"/>
      <c r="AB828" s="21"/>
      <c r="AC828" s="6"/>
      <c r="AD828" s="14" t="s">
        <v>1515</v>
      </c>
      <c r="AE828" s="6"/>
      <c r="AF828" s="6"/>
      <c r="AG828" s="6"/>
      <c r="AH828" s="6" t="s">
        <v>3879</v>
      </c>
      <c r="AI828" s="143">
        <f t="shared" si="87"/>
        <v>130.87270833333332</v>
      </c>
      <c r="AJ828" s="143">
        <f t="shared" si="88"/>
        <v>53.657806372549018</v>
      </c>
      <c r="AK828" s="143">
        <f t="shared" si="89"/>
        <v>2978716.0001425245</v>
      </c>
      <c r="AL828" s="20">
        <f t="shared" si="90"/>
        <v>45504</v>
      </c>
      <c r="AM828" t="e">
        <f t="shared" si="86"/>
        <v>#N/A</v>
      </c>
      <c r="AN828" t="str">
        <f t="shared" si="91"/>
        <v>KAPW-FS-199895-27-06-2024-2847</v>
      </c>
    </row>
    <row r="829" spans="1:40" ht="20.100000000000001" customHeight="1" x14ac:dyDescent="0.25">
      <c r="A829" s="14">
        <v>825</v>
      </c>
      <c r="B829" s="162">
        <v>45474</v>
      </c>
      <c r="C829" s="6" t="s">
        <v>4129</v>
      </c>
      <c r="D829" s="15">
        <v>45472</v>
      </c>
      <c r="E829" s="14" t="s">
        <v>1132</v>
      </c>
      <c r="F829" s="14" t="str">
        <f>INDEX(New!$CV$9:$CV$791,MATCH(C829,New!$F$9:$F$791,0))</f>
        <v>-</v>
      </c>
      <c r="G829" s="6">
        <v>22000</v>
      </c>
      <c r="H829" s="6" t="s">
        <v>1816</v>
      </c>
      <c r="I829" s="6"/>
      <c r="J829" s="16">
        <v>5402.33</v>
      </c>
      <c r="K829" s="14">
        <v>1.45</v>
      </c>
      <c r="L829" s="125">
        <f>_xlfn.IFNA(INDEX(New!$E$9:$E$791,MATCH(C829,New!$F$9:$F$791,0)),G829)</f>
        <v>22000</v>
      </c>
      <c r="M829" s="125">
        <f t="shared" si="93"/>
        <v>22000</v>
      </c>
      <c r="N829" s="6" t="s">
        <v>1324</v>
      </c>
      <c r="O829" s="6" t="s">
        <v>3878</v>
      </c>
      <c r="P829" s="19">
        <v>9072484</v>
      </c>
      <c r="Q829" s="6"/>
      <c r="R829" s="19">
        <v>3719718</v>
      </c>
      <c r="S829" s="6"/>
      <c r="T829" s="14"/>
      <c r="U829" s="21"/>
      <c r="V829" s="6"/>
      <c r="W829" s="6"/>
      <c r="X829" s="6"/>
      <c r="Y829" s="23"/>
      <c r="Z829" s="6"/>
      <c r="AA829" s="6"/>
      <c r="AB829" s="21"/>
      <c r="AC829" s="6"/>
      <c r="AD829" s="14" t="s">
        <v>1515</v>
      </c>
      <c r="AE829" s="6"/>
      <c r="AF829" s="6"/>
      <c r="AG829" s="6"/>
      <c r="AH829" s="6" t="s">
        <v>1513</v>
      </c>
      <c r="AI829" s="143">
        <f t="shared" si="87"/>
        <v>412.38563636363637</v>
      </c>
      <c r="AJ829" s="143">
        <f t="shared" si="88"/>
        <v>169.07809090909092</v>
      </c>
      <c r="AK829" s="143">
        <f t="shared" si="89"/>
        <v>3719718</v>
      </c>
      <c r="AL829" s="20">
        <f t="shared" si="90"/>
        <v>45504</v>
      </c>
      <c r="AM829" t="e">
        <f t="shared" si="86"/>
        <v>#N/A</v>
      </c>
      <c r="AN829" t="str">
        <f t="shared" ref="AN829:AN840" si="94">C829&amp;"-"&amp;J829</f>
        <v>KAPS-FS-153945-29-06-2024-5402.33</v>
      </c>
    </row>
    <row r="830" spans="1:40" ht="20.100000000000001" hidden="1" customHeight="1" x14ac:dyDescent="0.25">
      <c r="A830" s="14">
        <v>826</v>
      </c>
      <c r="B830" s="162">
        <v>45478</v>
      </c>
      <c r="C830" s="6" t="s">
        <v>4130</v>
      </c>
      <c r="D830" s="15">
        <v>45474</v>
      </c>
      <c r="E830" s="14" t="s">
        <v>563</v>
      </c>
      <c r="F830" s="14" t="s">
        <v>1133</v>
      </c>
      <c r="G830" s="6">
        <v>51</v>
      </c>
      <c r="H830" s="6" t="s">
        <v>1816</v>
      </c>
      <c r="I830" s="6"/>
      <c r="J830" s="16">
        <v>4821.8999999999996</v>
      </c>
      <c r="K830" s="14">
        <v>20.631699999999999</v>
      </c>
      <c r="L830" s="125">
        <v>0</v>
      </c>
      <c r="M830" s="125">
        <v>0</v>
      </c>
      <c r="N830" s="6" t="s">
        <v>563</v>
      </c>
      <c r="O830" s="6" t="s">
        <v>4143</v>
      </c>
      <c r="P830" s="19">
        <v>299255</v>
      </c>
      <c r="Q830" s="6"/>
      <c r="R830" s="19">
        <v>137658</v>
      </c>
      <c r="S830" s="6"/>
      <c r="T830" s="14"/>
      <c r="U830" s="21"/>
      <c r="V830" s="6"/>
      <c r="W830" s="6"/>
      <c r="X830" s="6"/>
      <c r="Y830" s="23"/>
      <c r="Z830" s="6"/>
      <c r="AA830" s="6"/>
      <c r="AB830" s="21"/>
      <c r="AC830" s="6"/>
      <c r="AD830" s="14" t="s">
        <v>1515</v>
      </c>
      <c r="AE830" s="6"/>
      <c r="AF830" s="6"/>
      <c r="AG830" s="6"/>
      <c r="AH830" s="6" t="s">
        <v>563</v>
      </c>
      <c r="AI830" s="143">
        <f t="shared" si="87"/>
        <v>5867.7450980392159</v>
      </c>
      <c r="AJ830" s="143">
        <f t="shared" si="88"/>
        <v>2699.1764705882351</v>
      </c>
      <c r="AK830" s="143">
        <f t="shared" si="89"/>
        <v>0</v>
      </c>
      <c r="AL830" s="20">
        <f t="shared" si="90"/>
        <v>45483</v>
      </c>
      <c r="AM830" t="e">
        <f t="shared" si="86"/>
        <v>#N/A</v>
      </c>
      <c r="AN830" t="str">
        <f t="shared" si="94"/>
        <v>KPFI-FS-49-01-07-2024-4821.9</v>
      </c>
    </row>
    <row r="831" spans="1:40" ht="20.100000000000001" hidden="1" customHeight="1" x14ac:dyDescent="0.25">
      <c r="A831" s="14">
        <v>827</v>
      </c>
      <c r="B831" s="162">
        <v>45475</v>
      </c>
      <c r="C831" s="6" t="s">
        <v>4131</v>
      </c>
      <c r="D831" s="15">
        <v>45474</v>
      </c>
      <c r="E831" s="14" t="s">
        <v>563</v>
      </c>
      <c r="F831" s="14" t="s">
        <v>1133</v>
      </c>
      <c r="G831" s="6">
        <v>55</v>
      </c>
      <c r="H831" s="6" t="s">
        <v>1816</v>
      </c>
      <c r="I831" s="6"/>
      <c r="J831" s="16">
        <v>4821.8999999999996</v>
      </c>
      <c r="K831" s="14">
        <v>28.124700000000001</v>
      </c>
      <c r="L831" s="125">
        <v>0</v>
      </c>
      <c r="M831" s="125">
        <v>0</v>
      </c>
      <c r="N831" s="6" t="s">
        <v>563</v>
      </c>
      <c r="O831" s="6" t="s">
        <v>4144</v>
      </c>
      <c r="P831" s="19">
        <v>439933</v>
      </c>
      <c r="Q831" s="6"/>
      <c r="R831" s="19">
        <v>202369</v>
      </c>
      <c r="S831" s="6"/>
      <c r="T831" s="14"/>
      <c r="U831" s="21"/>
      <c r="V831" s="6"/>
      <c r="W831" s="6"/>
      <c r="X831" s="6"/>
      <c r="Y831" s="23"/>
      <c r="Z831" s="6"/>
      <c r="AA831" s="6"/>
      <c r="AB831" s="21"/>
      <c r="AC831" s="6"/>
      <c r="AD831" s="14" t="s">
        <v>1515</v>
      </c>
      <c r="AE831" s="6"/>
      <c r="AF831" s="6"/>
      <c r="AG831" s="6"/>
      <c r="AH831" s="6" t="s">
        <v>563</v>
      </c>
      <c r="AI831" s="143">
        <f t="shared" si="87"/>
        <v>7998.7818181818184</v>
      </c>
      <c r="AJ831" s="143">
        <f t="shared" si="88"/>
        <v>3679.4363636363637</v>
      </c>
      <c r="AK831" s="143">
        <f t="shared" si="89"/>
        <v>0</v>
      </c>
      <c r="AL831" s="20">
        <f t="shared" si="90"/>
        <v>45480</v>
      </c>
      <c r="AM831" t="e">
        <f t="shared" si="86"/>
        <v>#N/A</v>
      </c>
      <c r="AN831" t="str">
        <f t="shared" si="94"/>
        <v>KPAF-FS-119-01-07-2024-4821.9</v>
      </c>
    </row>
    <row r="832" spans="1:40" ht="20.100000000000001" hidden="1" customHeight="1" x14ac:dyDescent="0.25">
      <c r="A832" s="14">
        <v>828</v>
      </c>
      <c r="B832" s="162">
        <v>45478</v>
      </c>
      <c r="C832" s="6" t="s">
        <v>4132</v>
      </c>
      <c r="D832" s="15">
        <v>45476</v>
      </c>
      <c r="E832" s="14" t="s">
        <v>1132</v>
      </c>
      <c r="F832" s="14" t="s">
        <v>1133</v>
      </c>
      <c r="G832" s="6">
        <v>19040</v>
      </c>
      <c r="H832" s="6" t="s">
        <v>1816</v>
      </c>
      <c r="I832" s="6"/>
      <c r="J832" s="16">
        <v>2915.11</v>
      </c>
      <c r="K832" s="14">
        <v>0.6</v>
      </c>
      <c r="L832" s="125">
        <v>0</v>
      </c>
      <c r="M832" s="125">
        <v>0</v>
      </c>
      <c r="N832" s="6" t="s">
        <v>557</v>
      </c>
      <c r="O832" s="6" t="s">
        <v>1329</v>
      </c>
      <c r="P832" s="19">
        <v>3248447</v>
      </c>
      <c r="Q832" s="6"/>
      <c r="R832" s="19">
        <v>1494286</v>
      </c>
      <c r="S832" s="6"/>
      <c r="T832" s="14"/>
      <c r="U832" s="21"/>
      <c r="V832" s="6"/>
      <c r="W832" s="6"/>
      <c r="X832" s="6"/>
      <c r="Y832" s="23"/>
      <c r="Z832" s="6"/>
      <c r="AA832" s="6"/>
      <c r="AB832" s="21"/>
      <c r="AC832" s="6"/>
      <c r="AD832" s="14" t="s">
        <v>1515</v>
      </c>
      <c r="AE832" s="6"/>
      <c r="AF832" s="6"/>
      <c r="AG832" s="6"/>
      <c r="AH832" s="6" t="s">
        <v>3879</v>
      </c>
      <c r="AI832" s="143">
        <f t="shared" si="87"/>
        <v>170.61171218487394</v>
      </c>
      <c r="AJ832" s="143">
        <f t="shared" si="88"/>
        <v>78.481407563025215</v>
      </c>
      <c r="AK832" s="143">
        <f t="shared" si="89"/>
        <v>0</v>
      </c>
      <c r="AL832" s="20">
        <f t="shared" si="90"/>
        <v>45508</v>
      </c>
      <c r="AM832" t="e">
        <f t="shared" si="86"/>
        <v>#N/A</v>
      </c>
      <c r="AN832" t="str">
        <f t="shared" si="94"/>
        <v>KAPS-FS-1283-03-07-2024-2915.11</v>
      </c>
    </row>
    <row r="833" spans="1:41" ht="20.100000000000001" customHeight="1" x14ac:dyDescent="0.25">
      <c r="A833" s="14">
        <v>829</v>
      </c>
      <c r="B833" s="162">
        <v>45478</v>
      </c>
      <c r="C833" s="6" t="s">
        <v>4133</v>
      </c>
      <c r="D833" s="15">
        <v>45477</v>
      </c>
      <c r="E833" s="14" t="s">
        <v>1132</v>
      </c>
      <c r="F833" s="14" t="str">
        <f>INDEX(New!$CV$9:$CV$791,MATCH(C833,New!$F$9:$F$791,0))</f>
        <v>-</v>
      </c>
      <c r="G833" s="6">
        <v>19300</v>
      </c>
      <c r="H833" s="6" t="s">
        <v>1816</v>
      </c>
      <c r="I833" s="6"/>
      <c r="J833" s="16">
        <v>3906.9029999999998</v>
      </c>
      <c r="K833" s="14" t="s">
        <v>1212</v>
      </c>
      <c r="L833" s="125">
        <f>_xlfn.IFNA(INDEX(New!$E$9:$E$791,MATCH(C833,New!$F$9:$F$791,0)),G833)</f>
        <v>19300</v>
      </c>
      <c r="M833" s="125">
        <f t="shared" si="93"/>
        <v>19300</v>
      </c>
      <c r="N833" s="6" t="s">
        <v>557</v>
      </c>
      <c r="O833" s="6" t="s">
        <v>4145</v>
      </c>
      <c r="P833" s="19">
        <v>15710324</v>
      </c>
      <c r="Q833" s="6"/>
      <c r="R833" s="19">
        <v>5184407</v>
      </c>
      <c r="S833" s="6"/>
      <c r="T833" s="14"/>
      <c r="U833" s="21"/>
      <c r="V833" s="6"/>
      <c r="W833" s="6"/>
      <c r="X833" s="6"/>
      <c r="Y833" s="23"/>
      <c r="Z833" s="6"/>
      <c r="AA833" s="6"/>
      <c r="AB833" s="21"/>
      <c r="AC833" s="6"/>
      <c r="AD833" s="14" t="s">
        <v>1515</v>
      </c>
      <c r="AE833" s="6"/>
      <c r="AF833" s="6"/>
      <c r="AG833" s="6"/>
      <c r="AH833" s="6" t="s">
        <v>3879</v>
      </c>
      <c r="AI833" s="143">
        <f t="shared" si="87"/>
        <v>814.00642487046628</v>
      </c>
      <c r="AJ833" s="143">
        <f t="shared" si="88"/>
        <v>268.62212435233158</v>
      </c>
      <c r="AK833" s="143">
        <f t="shared" si="89"/>
        <v>5184406.9999999991</v>
      </c>
      <c r="AL833" s="20">
        <f t="shared" si="90"/>
        <v>45508</v>
      </c>
      <c r="AM833" t="e">
        <f t="shared" si="86"/>
        <v>#N/A</v>
      </c>
      <c r="AN833" t="str">
        <f t="shared" si="94"/>
        <v>KAPS-FS-2067-04-07-2024-3906.903</v>
      </c>
    </row>
    <row r="834" spans="1:41" ht="20.100000000000001" customHeight="1" x14ac:dyDescent="0.25">
      <c r="A834" s="14">
        <v>830</v>
      </c>
      <c r="B834" s="162">
        <v>45478</v>
      </c>
      <c r="C834" s="6" t="s">
        <v>4134</v>
      </c>
      <c r="D834" s="15">
        <v>45477</v>
      </c>
      <c r="E834" s="14" t="s">
        <v>1132</v>
      </c>
      <c r="F834" s="14" t="str">
        <f>INDEX(New!$CV$9:$CV$791,MATCH(C834,New!$F$9:$F$791,0))</f>
        <v>-</v>
      </c>
      <c r="G834" s="6">
        <v>16500</v>
      </c>
      <c r="H834" s="6" t="s">
        <v>1816</v>
      </c>
      <c r="I834" s="6"/>
      <c r="J834" s="16">
        <v>3809.9189999999999</v>
      </c>
      <c r="K834" s="14">
        <v>1.95</v>
      </c>
      <c r="L834" s="125">
        <f>_xlfn.IFNA(INDEX(New!$E$9:$E$791,MATCH(C834,New!$F$9:$F$791,0)),G834)</f>
        <v>16500</v>
      </c>
      <c r="M834" s="125">
        <f t="shared" si="93"/>
        <v>16500</v>
      </c>
      <c r="N834" s="6" t="s">
        <v>557</v>
      </c>
      <c r="O834" s="6" t="s">
        <v>4140</v>
      </c>
      <c r="P834" s="19">
        <v>9150695</v>
      </c>
      <c r="Q834" s="6"/>
      <c r="R834" s="19">
        <v>4209319</v>
      </c>
      <c r="S834" s="6"/>
      <c r="T834" s="14"/>
      <c r="U834" s="21"/>
      <c r="V834" s="6"/>
      <c r="W834" s="6"/>
      <c r="X834" s="6"/>
      <c r="Y834" s="23"/>
      <c r="Z834" s="6"/>
      <c r="AA834" s="6"/>
      <c r="AB834" s="21"/>
      <c r="AC834" s="6"/>
      <c r="AD834" s="14" t="s">
        <v>1515</v>
      </c>
      <c r="AE834" s="6"/>
      <c r="AF834" s="6"/>
      <c r="AG834" s="6"/>
      <c r="AH834" s="6" t="s">
        <v>3879</v>
      </c>
      <c r="AI834" s="143">
        <f t="shared" si="87"/>
        <v>554.58757575757579</v>
      </c>
      <c r="AJ834" s="143">
        <f t="shared" si="88"/>
        <v>255.11024242424241</v>
      </c>
      <c r="AK834" s="143">
        <f t="shared" si="89"/>
        <v>4209319</v>
      </c>
      <c r="AL834" s="20">
        <f t="shared" si="90"/>
        <v>45508</v>
      </c>
      <c r="AM834" t="e">
        <f t="shared" si="86"/>
        <v>#N/A</v>
      </c>
      <c r="AN834" t="str">
        <f t="shared" si="94"/>
        <v>KAPW-FS-2055-04-07-2024-3809.919</v>
      </c>
    </row>
    <row r="835" spans="1:41" ht="20.100000000000001" customHeight="1" x14ac:dyDescent="0.25">
      <c r="A835" s="14">
        <v>831</v>
      </c>
      <c r="B835" s="162">
        <v>45478</v>
      </c>
      <c r="C835" s="6" t="s">
        <v>4135</v>
      </c>
      <c r="D835" s="15">
        <v>45477</v>
      </c>
      <c r="E835" s="14" t="s">
        <v>1132</v>
      </c>
      <c r="F835" s="14" t="str">
        <f>INDEX(New!$CV$9:$CV$791,MATCH(C835,New!$F$9:$F$791,0))</f>
        <v>-</v>
      </c>
      <c r="G835" s="6">
        <v>22000</v>
      </c>
      <c r="H835" s="6" t="s">
        <v>1816</v>
      </c>
      <c r="I835" s="6"/>
      <c r="J835" s="16">
        <v>5402.33</v>
      </c>
      <c r="K835" s="14">
        <v>1.45</v>
      </c>
      <c r="L835" s="125">
        <f>_xlfn.IFNA(INDEX(New!$E$9:$E$791,MATCH(C835,New!$F$9:$F$791,0)),G835)</f>
        <v>22000</v>
      </c>
      <c r="M835" s="125">
        <f t="shared" si="93"/>
        <v>22000</v>
      </c>
      <c r="N835" s="6" t="s">
        <v>1324</v>
      </c>
      <c r="O835" s="6" t="s">
        <v>3878</v>
      </c>
      <c r="P835" s="19">
        <v>9072484</v>
      </c>
      <c r="Q835" s="6"/>
      <c r="R835" s="19">
        <v>3719718</v>
      </c>
      <c r="S835" s="6"/>
      <c r="T835" s="14"/>
      <c r="U835" s="21"/>
      <c r="V835" s="6"/>
      <c r="W835" s="6"/>
      <c r="X835" s="6"/>
      <c r="Y835" s="23"/>
      <c r="Z835" s="6"/>
      <c r="AA835" s="6"/>
      <c r="AB835" s="21"/>
      <c r="AC835" s="6"/>
      <c r="AD835" s="14" t="s">
        <v>1515</v>
      </c>
      <c r="AE835" s="6"/>
      <c r="AF835" s="6"/>
      <c r="AG835" s="6"/>
      <c r="AH835" s="6" t="s">
        <v>1513</v>
      </c>
      <c r="AI835" s="143">
        <f t="shared" si="87"/>
        <v>412.38563636363637</v>
      </c>
      <c r="AJ835" s="143">
        <f t="shared" si="88"/>
        <v>169.07809090909092</v>
      </c>
      <c r="AK835" s="143">
        <f t="shared" si="89"/>
        <v>3719718</v>
      </c>
      <c r="AL835" s="20">
        <f t="shared" si="90"/>
        <v>45508</v>
      </c>
      <c r="AM835" t="e">
        <f t="shared" si="86"/>
        <v>#N/A</v>
      </c>
      <c r="AN835" t="str">
        <f t="shared" si="94"/>
        <v>KAPS-FS-1801-04-07-2024-5402.33</v>
      </c>
    </row>
    <row r="836" spans="1:41" ht="20.100000000000001" customHeight="1" x14ac:dyDescent="0.25">
      <c r="A836" s="14">
        <v>832</v>
      </c>
      <c r="B836" s="162">
        <v>45478</v>
      </c>
      <c r="C836" s="6" t="s">
        <v>4136</v>
      </c>
      <c r="D836" s="15">
        <v>45477</v>
      </c>
      <c r="E836" s="14" t="s">
        <v>1132</v>
      </c>
      <c r="F836" s="14" t="str">
        <f>INDEX(New!$CV$9:$CV$791,MATCH(C836,New!$F$9:$F$791,0))</f>
        <v>Running</v>
      </c>
      <c r="G836" s="6">
        <v>25600</v>
      </c>
      <c r="H836" s="6" t="s">
        <v>1816</v>
      </c>
      <c r="I836" s="6"/>
      <c r="J836" s="16">
        <v>3910</v>
      </c>
      <c r="K836" s="14">
        <v>1.55</v>
      </c>
      <c r="L836" s="125">
        <f>_xlfn.IFNA(INDEX(New!$E$9:$E$791,MATCH(C836,New!$F$9:$F$791,0)),G836)</f>
        <v>18898.45</v>
      </c>
      <c r="M836" s="125">
        <f t="shared" si="93"/>
        <v>25600</v>
      </c>
      <c r="N836" s="6" t="s">
        <v>557</v>
      </c>
      <c r="O836" s="6" t="s">
        <v>1402</v>
      </c>
      <c r="P836" s="19">
        <v>17109737</v>
      </c>
      <c r="Q836" s="6"/>
      <c r="R836" s="19">
        <v>5132921</v>
      </c>
      <c r="S836" s="6"/>
      <c r="T836" s="14"/>
      <c r="U836" s="21"/>
      <c r="V836" s="6"/>
      <c r="W836" s="6"/>
      <c r="X836" s="6"/>
      <c r="Y836" s="23"/>
      <c r="Z836" s="6"/>
      <c r="AA836" s="6"/>
      <c r="AB836" s="21"/>
      <c r="AC836" s="6"/>
      <c r="AD836" s="14" t="s">
        <v>1515</v>
      </c>
      <c r="AE836" s="6"/>
      <c r="AF836" s="6"/>
      <c r="AG836" s="6"/>
      <c r="AH836" s="6" t="s">
        <v>3879</v>
      </c>
      <c r="AI836" s="143">
        <f t="shared" si="87"/>
        <v>668.34910156249998</v>
      </c>
      <c r="AJ836" s="143">
        <f t="shared" si="88"/>
        <v>200.5047265625</v>
      </c>
      <c r="AK836" s="143">
        <f t="shared" si="89"/>
        <v>3789228.5497050784</v>
      </c>
      <c r="AL836" s="20">
        <f t="shared" si="90"/>
        <v>45508</v>
      </c>
      <c r="AM836" t="e">
        <f t="shared" ref="AM836:AM899" si="95">VLOOKUP(C836,$C$2446:$C$2553,1,0)</f>
        <v>#N/A</v>
      </c>
      <c r="AN836" t="str">
        <f t="shared" si="94"/>
        <v>KAPS-FS-2075-04-07-2024-3910</v>
      </c>
    </row>
    <row r="837" spans="1:41" ht="20.100000000000001" customHeight="1" x14ac:dyDescent="0.25">
      <c r="A837" s="14">
        <v>833</v>
      </c>
      <c r="B837" s="162">
        <v>45477</v>
      </c>
      <c r="C837" s="6" t="s">
        <v>4137</v>
      </c>
      <c r="D837" s="15">
        <v>45477</v>
      </c>
      <c r="E837" s="14" t="s">
        <v>1132</v>
      </c>
      <c r="F837" s="14" t="str">
        <f>INDEX(New!$CV$9:$CV$791,MATCH(C837,New!$F$9:$F$791,0))</f>
        <v>Running</v>
      </c>
      <c r="G837" s="6">
        <v>21800</v>
      </c>
      <c r="H837" s="6" t="s">
        <v>1816</v>
      </c>
      <c r="I837" s="6"/>
      <c r="J837" s="16">
        <v>3809.9189999999999</v>
      </c>
      <c r="K837" s="14">
        <v>1.66</v>
      </c>
      <c r="L837" s="125">
        <f>_xlfn.IFNA(INDEX(New!$E$9:$E$791,MATCH(C837,New!$F$9:$F$791,0)),G837)</f>
        <v>21236.55</v>
      </c>
      <c r="M837" s="125">
        <f t="shared" si="93"/>
        <v>21800</v>
      </c>
      <c r="N837" s="6" t="s">
        <v>557</v>
      </c>
      <c r="O837" s="6" t="s">
        <v>4146</v>
      </c>
      <c r="P837" s="19">
        <v>11068338</v>
      </c>
      <c r="Q837" s="6"/>
      <c r="R837" s="19">
        <v>5091436</v>
      </c>
      <c r="S837" s="6"/>
      <c r="T837" s="14"/>
      <c r="U837" s="21"/>
      <c r="V837" s="6"/>
      <c r="W837" s="6"/>
      <c r="X837" s="6"/>
      <c r="Y837" s="23"/>
      <c r="Z837" s="6"/>
      <c r="AA837" s="6"/>
      <c r="AB837" s="21"/>
      <c r="AC837" s="6"/>
      <c r="AD837" s="14" t="s">
        <v>1515</v>
      </c>
      <c r="AE837" s="6"/>
      <c r="AF837" s="6"/>
      <c r="AG837" s="6"/>
      <c r="AH837" s="6" t="s">
        <v>3879</v>
      </c>
      <c r="AI837" s="143">
        <f t="shared" ref="AI837:AI1036" si="96">P837/G837</f>
        <v>507.72192660550456</v>
      </c>
      <c r="AJ837" s="143">
        <f t="shared" ref="AJ837:AJ1036" si="97">R837/G837</f>
        <v>233.55211009174312</v>
      </c>
      <c r="AK837" s="143">
        <f t="shared" ref="AK837:AK1036" si="98">L837*AJ837</f>
        <v>4959841.0635688072</v>
      </c>
      <c r="AL837" s="20">
        <f t="shared" ref="AL837:AL858" si="99">IF(B837&lt;&gt;"",IF(E837="Packing Material",B837+5,B837+30),"")</f>
        <v>45507</v>
      </c>
      <c r="AM837" t="e">
        <f t="shared" si="95"/>
        <v>#N/A</v>
      </c>
      <c r="AN837" t="str">
        <f t="shared" si="94"/>
        <v>KAPS-FS-2068-04-07-2024-3809.919</v>
      </c>
    </row>
    <row r="838" spans="1:41" ht="20.100000000000001" customHeight="1" x14ac:dyDescent="0.25">
      <c r="A838" s="14">
        <v>834</v>
      </c>
      <c r="B838" s="162">
        <v>45478</v>
      </c>
      <c r="C838" s="6" t="s">
        <v>4138</v>
      </c>
      <c r="D838" s="15">
        <v>45477</v>
      </c>
      <c r="E838" s="14" t="s">
        <v>1132</v>
      </c>
      <c r="F838" s="14" t="str">
        <f>INDEX(New!$CV$9:$CV$791,MATCH(C838,New!$F$9:$F$791,0))</f>
        <v>-</v>
      </c>
      <c r="G838" s="6">
        <v>8099</v>
      </c>
      <c r="H838" s="6" t="s">
        <v>1816</v>
      </c>
      <c r="I838" s="6"/>
      <c r="J838" s="16">
        <v>5407.52</v>
      </c>
      <c r="K838" s="14">
        <v>12.988099999999999</v>
      </c>
      <c r="L838" s="125">
        <f>_xlfn.IFNA(INDEX(New!$E$9:$E$791,MATCH(C838,New!$F$9:$F$791,0)),G838)</f>
        <v>8099</v>
      </c>
      <c r="M838" s="125">
        <f t="shared" si="93"/>
        <v>8099</v>
      </c>
      <c r="N838" s="6" t="s">
        <v>1378</v>
      </c>
      <c r="O838" s="6" t="s">
        <v>4141</v>
      </c>
      <c r="P838" s="19">
        <v>29916621</v>
      </c>
      <c r="Q838" s="6"/>
      <c r="R838" s="19">
        <v>13761646</v>
      </c>
      <c r="S838" s="6"/>
      <c r="T838" s="14"/>
      <c r="U838" s="21"/>
      <c r="V838" s="6"/>
      <c r="W838" s="6"/>
      <c r="X838" s="6"/>
      <c r="Y838" s="23"/>
      <c r="Z838" s="6"/>
      <c r="AA838" s="6"/>
      <c r="AB838" s="21"/>
      <c r="AC838" s="6"/>
      <c r="AD838" s="14" t="s">
        <v>1515</v>
      </c>
      <c r="AE838" s="6"/>
      <c r="AF838" s="6"/>
      <c r="AG838" s="6"/>
      <c r="AH838" s="6" t="s">
        <v>1516</v>
      </c>
      <c r="AI838" s="143">
        <f t="shared" si="96"/>
        <v>3693.8660328435608</v>
      </c>
      <c r="AJ838" s="143">
        <f t="shared" si="97"/>
        <v>1699.1784170885294</v>
      </c>
      <c r="AK838" s="143">
        <f t="shared" si="98"/>
        <v>13761646</v>
      </c>
      <c r="AL838" s="20">
        <f t="shared" si="99"/>
        <v>45508</v>
      </c>
      <c r="AM838" t="e">
        <f t="shared" si="95"/>
        <v>#N/A</v>
      </c>
      <c r="AN838" t="str">
        <f t="shared" si="94"/>
        <v>KAPW-FS-2045-04-07-2024-5407.52</v>
      </c>
    </row>
    <row r="839" spans="1:41" ht="20.100000000000001" customHeight="1" x14ac:dyDescent="0.25">
      <c r="A839" s="14">
        <v>835</v>
      </c>
      <c r="B839" s="162">
        <v>45478</v>
      </c>
      <c r="C839" s="6" t="s">
        <v>4139</v>
      </c>
      <c r="D839" s="15">
        <v>45478</v>
      </c>
      <c r="E839" s="14" t="s">
        <v>1132</v>
      </c>
      <c r="F839" s="14" t="str">
        <f>INDEX(New!$CV$9:$CV$791,MATCH(C839,New!$F$9:$F$791,0))</f>
        <v>-</v>
      </c>
      <c r="G839" s="6">
        <v>2214.8000000000002</v>
      </c>
      <c r="H839" s="6" t="s">
        <v>1816</v>
      </c>
      <c r="I839" s="6"/>
      <c r="J839" s="16">
        <v>5509.99</v>
      </c>
      <c r="K839" s="14">
        <v>0.98040000000000005</v>
      </c>
      <c r="L839" s="125">
        <f>_xlfn.IFNA(INDEX(New!$E$9:$E$791,MATCH(C839,New!$F$9:$F$791,0)),G839)</f>
        <v>2214.8000000000002</v>
      </c>
      <c r="M839" s="125">
        <f t="shared" si="93"/>
        <v>2214.8000000000002</v>
      </c>
      <c r="N839" s="6" t="s">
        <v>542</v>
      </c>
      <c r="O839" s="6" t="s">
        <v>4142</v>
      </c>
      <c r="P839" s="19">
        <v>666726</v>
      </c>
      <c r="Q839" s="6"/>
      <c r="R839" s="19">
        <v>273358</v>
      </c>
      <c r="S839" s="6"/>
      <c r="T839" s="14"/>
      <c r="U839" s="21"/>
      <c r="V839" s="6"/>
      <c r="W839" s="6"/>
      <c r="X839" s="6"/>
      <c r="Y839" s="23"/>
      <c r="Z839" s="6"/>
      <c r="AA839" s="6"/>
      <c r="AB839" s="21"/>
      <c r="AC839" s="6"/>
      <c r="AD839" s="14" t="s">
        <v>1515</v>
      </c>
      <c r="AE839" s="6"/>
      <c r="AF839" s="6"/>
      <c r="AG839" s="6"/>
      <c r="AH839" s="6" t="s">
        <v>1513</v>
      </c>
      <c r="AI839" s="143">
        <f t="shared" si="96"/>
        <v>301.03214737222322</v>
      </c>
      <c r="AJ839" s="143">
        <f t="shared" si="97"/>
        <v>123.42333393534403</v>
      </c>
      <c r="AK839" s="143">
        <f t="shared" si="98"/>
        <v>273358</v>
      </c>
      <c r="AL839" s="20">
        <f t="shared" si="99"/>
        <v>45508</v>
      </c>
      <c r="AM839" t="e">
        <f t="shared" si="95"/>
        <v>#N/A</v>
      </c>
      <c r="AN839" t="str">
        <f t="shared" si="94"/>
        <v>KAPS-FS-3081-05-07-2024-5509.99</v>
      </c>
    </row>
    <row r="840" spans="1:41" ht="20.100000000000001" customHeight="1" x14ac:dyDescent="0.25">
      <c r="A840" s="14">
        <v>836</v>
      </c>
      <c r="B840" s="21">
        <v>45481</v>
      </c>
      <c r="C840" s="6" t="s">
        <v>4194</v>
      </c>
      <c r="D840" s="15">
        <v>45479</v>
      </c>
      <c r="E840" s="14" t="s">
        <v>1132</v>
      </c>
      <c r="F840" s="14" t="str">
        <f>INDEX(New!$CV$9:$CV$791,MATCH(C840,New!$F$9:$F$791,0))</f>
        <v>-</v>
      </c>
      <c r="G840" s="6">
        <v>2077</v>
      </c>
      <c r="H840" s="6" t="s">
        <v>1816</v>
      </c>
      <c r="I840" s="6"/>
      <c r="J840" s="16">
        <v>5210.41</v>
      </c>
      <c r="K840" s="14">
        <v>22.76</v>
      </c>
      <c r="L840" s="125">
        <f>_xlfn.IFNA(INDEX(New!$E$9:$E$791,MATCH(C840,New!$F$9:$F$791,0)),G840)</f>
        <v>2077</v>
      </c>
      <c r="M840" s="125">
        <f t="shared" ref="M840:M870" si="100">G840</f>
        <v>2077</v>
      </c>
      <c r="N840" s="6" t="s">
        <v>532</v>
      </c>
      <c r="O840" s="6" t="s">
        <v>4226</v>
      </c>
      <c r="P840" s="19">
        <v>14565179</v>
      </c>
      <c r="Q840" s="6"/>
      <c r="R840" s="19">
        <v>5971723</v>
      </c>
      <c r="S840" s="6"/>
      <c r="T840" s="14"/>
      <c r="U840" s="21"/>
      <c r="V840" s="6"/>
      <c r="W840" s="6"/>
      <c r="X840" s="6"/>
      <c r="Y840" s="23"/>
      <c r="Z840" s="6"/>
      <c r="AA840" s="6"/>
      <c r="AB840" s="21"/>
      <c r="AC840" s="6"/>
      <c r="AD840" s="14" t="s">
        <v>1515</v>
      </c>
      <c r="AE840" s="6"/>
      <c r="AF840" s="6"/>
      <c r="AG840" s="6"/>
      <c r="AH840" s="6" t="s">
        <v>1516</v>
      </c>
      <c r="AI840" s="143">
        <f t="shared" si="96"/>
        <v>7012.6042368801154</v>
      </c>
      <c r="AJ840" s="143">
        <f t="shared" si="97"/>
        <v>2875.1675493500243</v>
      </c>
      <c r="AK840" s="143">
        <f t="shared" si="98"/>
        <v>5971723</v>
      </c>
      <c r="AL840" s="20">
        <f t="shared" si="99"/>
        <v>45511</v>
      </c>
      <c r="AM840" t="e">
        <f t="shared" si="95"/>
        <v>#N/A</v>
      </c>
      <c r="AN840" t="str">
        <f t="shared" si="94"/>
        <v>KAPW-FS-3540-06-07-2024-5210.41</v>
      </c>
      <c r="AO840" t="s">
        <v>4240</v>
      </c>
    </row>
    <row r="841" spans="1:41" ht="20.100000000000001" customHeight="1" x14ac:dyDescent="0.25">
      <c r="A841" s="14">
        <v>837</v>
      </c>
      <c r="B841" s="21">
        <v>45492</v>
      </c>
      <c r="C841" s="6" t="s">
        <v>4195</v>
      </c>
      <c r="D841" s="15">
        <v>45481</v>
      </c>
      <c r="E841" s="14" t="s">
        <v>563</v>
      </c>
      <c r="F841" s="14" t="str">
        <f>INDEX(New!$CV$9:$CV$791,MATCH(C841,New!$F$9:$F$791,0))</f>
        <v>-</v>
      </c>
      <c r="G841" s="6">
        <v>4.5</v>
      </c>
      <c r="H841" s="6" t="s">
        <v>1816</v>
      </c>
      <c r="I841" s="6"/>
      <c r="J841" s="16">
        <v>4821.8999999999996</v>
      </c>
      <c r="K841" s="14">
        <v>878.44</v>
      </c>
      <c r="L841" s="125">
        <f>_xlfn.IFNA(INDEX(New!$E$9:$E$791,MATCH(C841,New!$F$9:$F$791,0)),G841)</f>
        <v>4.5</v>
      </c>
      <c r="M841" s="125">
        <f t="shared" si="100"/>
        <v>4.5</v>
      </c>
      <c r="N841" s="6" t="s">
        <v>563</v>
      </c>
      <c r="O841" s="6" t="s">
        <v>4227</v>
      </c>
      <c r="P841" s="19">
        <v>1217882</v>
      </c>
      <c r="Q841" s="6"/>
      <c r="R841" s="19">
        <v>560226</v>
      </c>
      <c r="S841" s="6"/>
      <c r="T841" s="14"/>
      <c r="U841" s="21"/>
      <c r="V841" s="6"/>
      <c r="W841" s="6"/>
      <c r="X841" s="6"/>
      <c r="Y841" s="23"/>
      <c r="Z841" s="6"/>
      <c r="AA841" s="6"/>
      <c r="AB841" s="21"/>
      <c r="AC841" s="6"/>
      <c r="AD841" s="14" t="s">
        <v>1515</v>
      </c>
      <c r="AE841" s="6"/>
      <c r="AF841" s="6"/>
      <c r="AG841" s="6"/>
      <c r="AH841" s="6" t="s">
        <v>563</v>
      </c>
      <c r="AI841" s="143">
        <f t="shared" ref="AI841:AI928" si="101">P841/G841</f>
        <v>270640.44444444444</v>
      </c>
      <c r="AJ841" s="143">
        <f t="shared" ref="AJ841:AJ928" si="102">R841/G841</f>
        <v>124494.66666666667</v>
      </c>
      <c r="AK841" s="143">
        <f t="shared" ref="AK841:AK928" si="103">L841*AJ841</f>
        <v>560226</v>
      </c>
      <c r="AL841" s="20">
        <f t="shared" si="99"/>
        <v>45497</v>
      </c>
      <c r="AM841" t="e">
        <f t="shared" si="95"/>
        <v>#N/A</v>
      </c>
      <c r="AN841" t="str">
        <f t="shared" ref="AN841:AN928" si="104">C841&amp;"-"&amp;J841</f>
        <v>KPAF-FS-1624-08-07-2024-4821.9</v>
      </c>
      <c r="AO841" t="s">
        <v>4241</v>
      </c>
    </row>
    <row r="842" spans="1:41" ht="20.100000000000001" customHeight="1" x14ac:dyDescent="0.25">
      <c r="A842" s="14">
        <v>838</v>
      </c>
      <c r="B842" s="21">
        <v>45483</v>
      </c>
      <c r="C842" s="6" t="s">
        <v>4196</v>
      </c>
      <c r="D842" s="15">
        <v>45481</v>
      </c>
      <c r="E842" s="14" t="s">
        <v>563</v>
      </c>
      <c r="F842" s="14" t="str">
        <f>INDEX(New!$CV$9:$CV$791,MATCH(C842,New!$F$9:$F$791,0))</f>
        <v>-</v>
      </c>
      <c r="G842" s="6">
        <v>396</v>
      </c>
      <c r="H842" s="6" t="s">
        <v>1816</v>
      </c>
      <c r="I842" s="6"/>
      <c r="J842" s="16">
        <v>4821.8999999999996</v>
      </c>
      <c r="K842" s="14">
        <v>13.81</v>
      </c>
      <c r="L842" s="125">
        <f>_xlfn.IFNA(INDEX(New!$E$9:$E$791,MATCH(C842,New!$F$9:$F$791,0)),G842)</f>
        <v>396</v>
      </c>
      <c r="M842" s="125">
        <f t="shared" si="100"/>
        <v>396</v>
      </c>
      <c r="N842" s="6" t="s">
        <v>563</v>
      </c>
      <c r="O842" s="6" t="s">
        <v>4228</v>
      </c>
      <c r="P842" s="19">
        <v>1555782</v>
      </c>
      <c r="Q842" s="6"/>
      <c r="R842" s="19">
        <v>715660</v>
      </c>
      <c r="S842" s="6"/>
      <c r="T842" s="14"/>
      <c r="U842" s="21"/>
      <c r="V842" s="6"/>
      <c r="W842" s="6"/>
      <c r="X842" s="6"/>
      <c r="Y842" s="23"/>
      <c r="Z842" s="6"/>
      <c r="AA842" s="6"/>
      <c r="AB842" s="21"/>
      <c r="AC842" s="6"/>
      <c r="AD842" s="14" t="s">
        <v>1515</v>
      </c>
      <c r="AE842" s="6"/>
      <c r="AF842" s="6"/>
      <c r="AG842" s="6"/>
      <c r="AH842" s="6" t="s">
        <v>563</v>
      </c>
      <c r="AI842" s="143">
        <f t="shared" si="101"/>
        <v>3928.742424242424</v>
      </c>
      <c r="AJ842" s="143">
        <f t="shared" si="102"/>
        <v>1807.2222222222222</v>
      </c>
      <c r="AK842" s="143">
        <f t="shared" si="103"/>
        <v>715660</v>
      </c>
      <c r="AL842" s="20">
        <f t="shared" si="99"/>
        <v>45488</v>
      </c>
      <c r="AM842" t="e">
        <f t="shared" si="95"/>
        <v>#N/A</v>
      </c>
      <c r="AN842" t="str">
        <f t="shared" si="104"/>
        <v>KPAF-FS-1625-08-07-2024-4821.9</v>
      </c>
      <c r="AO842" t="s">
        <v>4242</v>
      </c>
    </row>
    <row r="843" spans="1:41" ht="20.100000000000001" customHeight="1" x14ac:dyDescent="0.25">
      <c r="A843" s="14">
        <v>839</v>
      </c>
      <c r="B843" s="21">
        <v>45484</v>
      </c>
      <c r="C843" s="6" t="s">
        <v>4197</v>
      </c>
      <c r="D843" s="15">
        <v>45483</v>
      </c>
      <c r="E843" s="14" t="s">
        <v>563</v>
      </c>
      <c r="F843" s="14" t="str">
        <f>INDEX(New!$CV$9:$CV$791,MATCH(C843,New!$F$9:$F$791,0))</f>
        <v>-</v>
      </c>
      <c r="G843" s="6">
        <v>135</v>
      </c>
      <c r="H843" s="6" t="s">
        <v>1816</v>
      </c>
      <c r="I843" s="6"/>
      <c r="J843" s="16">
        <v>4821.1090000000004</v>
      </c>
      <c r="K843" s="14">
        <v>21.74</v>
      </c>
      <c r="L843" s="125">
        <f>_xlfn.IFNA(INDEX(New!$E$9:$E$791,MATCH(C843,New!$F$9:$F$791,0)),G843)</f>
        <v>135</v>
      </c>
      <c r="M843" s="125">
        <f t="shared" si="100"/>
        <v>135</v>
      </c>
      <c r="N843" s="6" t="s">
        <v>563</v>
      </c>
      <c r="O843" s="6" t="s">
        <v>4222</v>
      </c>
      <c r="P843" s="19">
        <v>1067776</v>
      </c>
      <c r="Q843" s="6"/>
      <c r="R843" s="19">
        <v>533888</v>
      </c>
      <c r="S843" s="6"/>
      <c r="T843" s="14"/>
      <c r="U843" s="21"/>
      <c r="V843" s="6"/>
      <c r="W843" s="6"/>
      <c r="X843" s="6"/>
      <c r="Y843" s="23"/>
      <c r="Z843" s="6"/>
      <c r="AA843" s="6"/>
      <c r="AB843" s="21"/>
      <c r="AC843" s="6"/>
      <c r="AD843" s="14" t="s">
        <v>1515</v>
      </c>
      <c r="AE843" s="6"/>
      <c r="AF843" s="6"/>
      <c r="AG843" s="6"/>
      <c r="AH843" s="6" t="s">
        <v>563</v>
      </c>
      <c r="AI843" s="143">
        <f t="shared" si="101"/>
        <v>7909.4518518518516</v>
      </c>
      <c r="AJ843" s="143">
        <f t="shared" si="102"/>
        <v>3954.7259259259258</v>
      </c>
      <c r="AK843" s="143">
        <f t="shared" si="103"/>
        <v>533888</v>
      </c>
      <c r="AL843" s="20">
        <f t="shared" si="99"/>
        <v>45489</v>
      </c>
      <c r="AM843" t="e">
        <f t="shared" si="95"/>
        <v>#N/A</v>
      </c>
      <c r="AN843" t="str">
        <f t="shared" si="104"/>
        <v>KAPW-FS-5672-10-07-2024-4821.109</v>
      </c>
      <c r="AO843" t="s">
        <v>4243</v>
      </c>
    </row>
    <row r="844" spans="1:41" ht="20.100000000000001" customHeight="1" x14ac:dyDescent="0.25">
      <c r="A844" s="14">
        <v>840</v>
      </c>
      <c r="B844" s="21">
        <v>45484</v>
      </c>
      <c r="C844" s="6" t="s">
        <v>4198</v>
      </c>
      <c r="D844" s="15">
        <v>45483</v>
      </c>
      <c r="E844" s="14" t="s">
        <v>563</v>
      </c>
      <c r="F844" s="14" t="str">
        <f>INDEX(New!$CV$9:$CV$791,MATCH(C844,New!$F$9:$F$791,0))</f>
        <v>-</v>
      </c>
      <c r="G844" s="6">
        <v>114.25999999999999</v>
      </c>
      <c r="H844" s="6" t="s">
        <v>1816</v>
      </c>
      <c r="I844" s="6"/>
      <c r="J844" s="16">
        <v>9606.2919999999995</v>
      </c>
      <c r="K844" s="14" t="s">
        <v>4359</v>
      </c>
      <c r="L844" s="125">
        <f>_xlfn.IFNA(INDEX(New!$E$9:$E$791,MATCH(C844,New!$F$9:$F$791,0)),G844)</f>
        <v>114.25999999999999</v>
      </c>
      <c r="M844" s="125">
        <f t="shared" si="100"/>
        <v>114.25999999999999</v>
      </c>
      <c r="N844" s="6" t="s">
        <v>563</v>
      </c>
      <c r="O844" s="6" t="s">
        <v>4361</v>
      </c>
      <c r="P844" s="19">
        <v>424695</v>
      </c>
      <c r="Q844" s="6"/>
      <c r="R844" s="19">
        <v>174124</v>
      </c>
      <c r="S844" s="6"/>
      <c r="T844" s="14"/>
      <c r="U844" s="21"/>
      <c r="V844" s="6"/>
      <c r="W844" s="6"/>
      <c r="X844" s="6"/>
      <c r="Y844" s="23"/>
      <c r="Z844" s="6"/>
      <c r="AA844" s="6"/>
      <c r="AB844" s="21"/>
      <c r="AC844" s="6"/>
      <c r="AD844" s="14" t="s">
        <v>1515</v>
      </c>
      <c r="AE844" s="6"/>
      <c r="AF844" s="6"/>
      <c r="AG844" s="6"/>
      <c r="AH844" s="6" t="s">
        <v>563</v>
      </c>
      <c r="AI844" s="143">
        <f t="shared" si="101"/>
        <v>3716.9175564502016</v>
      </c>
      <c r="AJ844" s="143">
        <f t="shared" si="102"/>
        <v>1523.9278837738493</v>
      </c>
      <c r="AK844" s="143">
        <f t="shared" si="103"/>
        <v>174124</v>
      </c>
      <c r="AL844" s="20">
        <f t="shared" si="99"/>
        <v>45489</v>
      </c>
      <c r="AM844" t="e">
        <f t="shared" si="95"/>
        <v>#N/A</v>
      </c>
      <c r="AN844" t="str">
        <f t="shared" si="104"/>
        <v>KAPE-FS-1698-10-07-2024-9606.292</v>
      </c>
      <c r="AO844" t="s">
        <v>4244</v>
      </c>
    </row>
    <row r="845" spans="1:41" ht="20.100000000000001" customHeight="1" x14ac:dyDescent="0.25">
      <c r="A845" s="14">
        <v>841</v>
      </c>
      <c r="B845" s="21">
        <v>45484</v>
      </c>
      <c r="C845" s="6" t="s">
        <v>4198</v>
      </c>
      <c r="D845" s="15">
        <v>45483</v>
      </c>
      <c r="E845" s="14" t="s">
        <v>563</v>
      </c>
      <c r="F845" s="14" t="str">
        <f>INDEX(New!$CV$9:$CV$791,MATCH(C845,New!$F$9:$F$791,0))</f>
        <v>-</v>
      </c>
      <c r="G845" s="6">
        <v>184.05</v>
      </c>
      <c r="H845" s="6" t="s">
        <v>1816</v>
      </c>
      <c r="I845" s="6"/>
      <c r="J845" s="16">
        <v>7318.23</v>
      </c>
      <c r="K845" s="14" t="s">
        <v>4360</v>
      </c>
      <c r="L845" s="125">
        <f>_xlfn.IFNA(INDEX(New!$E$9:$E$791,MATCH(C845,New!$F$9:$F$791,0)),G845)</f>
        <v>114.25999999999999</v>
      </c>
      <c r="M845" s="125">
        <f t="shared" ref="M845" si="105">G845</f>
        <v>184.05</v>
      </c>
      <c r="N845" s="6" t="s">
        <v>563</v>
      </c>
      <c r="O845" s="6" t="s">
        <v>4362</v>
      </c>
      <c r="P845" s="19">
        <v>1144699</v>
      </c>
      <c r="Q845" s="6"/>
      <c r="R845" s="19">
        <v>572350</v>
      </c>
      <c r="S845" s="6"/>
      <c r="T845" s="14"/>
      <c r="U845" s="21"/>
      <c r="V845" s="6"/>
      <c r="W845" s="6"/>
      <c r="X845" s="6"/>
      <c r="Y845" s="23"/>
      <c r="Z845" s="6"/>
      <c r="AA845" s="6"/>
      <c r="AB845" s="21"/>
      <c r="AC845" s="6"/>
      <c r="AD845" s="14" t="s">
        <v>1515</v>
      </c>
      <c r="AE845" s="6"/>
      <c r="AF845" s="6"/>
      <c r="AG845" s="6"/>
      <c r="AH845" s="6" t="s">
        <v>563</v>
      </c>
      <c r="AI845" s="143">
        <f t="shared" ref="AI845" si="106">P845/G845</f>
        <v>6219.5001358326535</v>
      </c>
      <c r="AJ845" s="143">
        <f t="shared" ref="AJ845" si="107">R845/G845</f>
        <v>3109.7527845694103</v>
      </c>
      <c r="AK845" s="143">
        <f t="shared" ref="AK845" si="108">L845*AJ845</f>
        <v>355320.35316490079</v>
      </c>
      <c r="AL845" s="20">
        <f t="shared" ref="AL845" si="109">IF(B845&lt;&gt;"",IF(E845="Packing Material",B845+5,B845+30),"")</f>
        <v>45489</v>
      </c>
      <c r="AM845" t="e">
        <f t="shared" si="95"/>
        <v>#N/A</v>
      </c>
      <c r="AN845" t="str">
        <f t="shared" ref="AN845" si="110">C845&amp;"-"&amp;J845</f>
        <v>KAPE-FS-1698-10-07-2024-7318.23</v>
      </c>
      <c r="AO845" t="s">
        <v>4244</v>
      </c>
    </row>
    <row r="846" spans="1:41" ht="20.100000000000001" customHeight="1" x14ac:dyDescent="0.25">
      <c r="A846" s="14">
        <v>842</v>
      </c>
      <c r="B846" s="21">
        <v>45484</v>
      </c>
      <c r="C846" s="6" t="s">
        <v>4199</v>
      </c>
      <c r="D846" s="15">
        <v>45483</v>
      </c>
      <c r="E846" s="14" t="s">
        <v>563</v>
      </c>
      <c r="F846" s="14" t="str">
        <f>INDEX(New!$CV$9:$CV$791,MATCH(C846,New!$F$9:$F$791,0))</f>
        <v>-</v>
      </c>
      <c r="G846" s="6">
        <v>9125</v>
      </c>
      <c r="H846" s="6" t="s">
        <v>1816</v>
      </c>
      <c r="I846" s="6"/>
      <c r="J846" s="16">
        <v>3926.9099000000001</v>
      </c>
      <c r="K846" s="14">
        <v>7.0000000000000007E-2</v>
      </c>
      <c r="L846" s="125">
        <f>_xlfn.IFNA(INDEX(New!$E$9:$E$791,MATCH(C846,New!$F$9:$F$791,0)),G846)</f>
        <v>9125</v>
      </c>
      <c r="M846" s="125">
        <f t="shared" si="100"/>
        <v>9125</v>
      </c>
      <c r="N846" s="6" t="s">
        <v>563</v>
      </c>
      <c r="O846" s="6" t="s">
        <v>4363</v>
      </c>
      <c r="P846" s="19">
        <v>173680</v>
      </c>
      <c r="Q846" s="6"/>
      <c r="R846" s="19">
        <v>86840</v>
      </c>
      <c r="S846" s="6"/>
      <c r="T846" s="14"/>
      <c r="U846" s="21"/>
      <c r="V846" s="6"/>
      <c r="W846" s="6"/>
      <c r="X846" s="6"/>
      <c r="Y846" s="23"/>
      <c r="Z846" s="6"/>
      <c r="AA846" s="6"/>
      <c r="AB846" s="21"/>
      <c r="AC846" s="6"/>
      <c r="AD846" s="14" t="s">
        <v>1515</v>
      </c>
      <c r="AE846" s="6"/>
      <c r="AF846" s="6"/>
      <c r="AG846" s="6"/>
      <c r="AH846" s="6" t="s">
        <v>563</v>
      </c>
      <c r="AI846" s="143">
        <f t="shared" si="101"/>
        <v>19.033424657534248</v>
      </c>
      <c r="AJ846" s="143">
        <f t="shared" si="102"/>
        <v>9.5167123287671238</v>
      </c>
      <c r="AK846" s="143">
        <f t="shared" si="103"/>
        <v>86840</v>
      </c>
      <c r="AL846" s="20">
        <f t="shared" si="99"/>
        <v>45489</v>
      </c>
      <c r="AM846" t="e">
        <f t="shared" si="95"/>
        <v>#N/A</v>
      </c>
      <c r="AN846" t="str">
        <f t="shared" si="104"/>
        <v>KAPW-FS-5673-10-07-2024-3926.9099</v>
      </c>
      <c r="AO846" t="s">
        <v>4245</v>
      </c>
    </row>
    <row r="847" spans="1:41" ht="20.100000000000001" customHeight="1" x14ac:dyDescent="0.25">
      <c r="A847" s="14">
        <v>843</v>
      </c>
      <c r="B847" s="21">
        <v>45484</v>
      </c>
      <c r="C847" s="6" t="s">
        <v>4199</v>
      </c>
      <c r="D847" s="15">
        <v>45483</v>
      </c>
      <c r="E847" s="14" t="s">
        <v>563</v>
      </c>
      <c r="F847" s="14" t="str">
        <f>INDEX(New!$CV$9:$CV$791,MATCH(C847,New!$F$9:$F$791,0))</f>
        <v>-</v>
      </c>
      <c r="G847" s="6">
        <v>229.5</v>
      </c>
      <c r="H847" s="6" t="s">
        <v>1816</v>
      </c>
      <c r="I847" s="6"/>
      <c r="J847" s="16">
        <v>9606.2099999999991</v>
      </c>
      <c r="K847" s="14">
        <v>7.38</v>
      </c>
      <c r="L847" s="125">
        <f>_xlfn.IFNA(INDEX(New!$E$9:$E$791,MATCH(C847,New!$F$9:$F$791,0)),G847)</f>
        <v>9125</v>
      </c>
      <c r="M847" s="125">
        <f t="shared" ref="M847" si="111">G847</f>
        <v>229.5</v>
      </c>
      <c r="N847" s="6" t="s">
        <v>563</v>
      </c>
      <c r="O847" s="6" t="s">
        <v>4363</v>
      </c>
      <c r="P847" s="19">
        <v>481936</v>
      </c>
      <c r="Q847" s="6"/>
      <c r="R847" s="19">
        <v>221690</v>
      </c>
      <c r="S847" s="6"/>
      <c r="T847" s="14"/>
      <c r="U847" s="21"/>
      <c r="V847" s="6"/>
      <c r="W847" s="6"/>
      <c r="X847" s="6"/>
      <c r="Y847" s="23"/>
      <c r="Z847" s="6"/>
      <c r="AA847" s="6"/>
      <c r="AB847" s="21"/>
      <c r="AC847" s="6"/>
      <c r="AD847" s="14" t="s">
        <v>1515</v>
      </c>
      <c r="AE847" s="6"/>
      <c r="AF847" s="6"/>
      <c r="AG847" s="6"/>
      <c r="AH847" s="6" t="s">
        <v>563</v>
      </c>
      <c r="AI847" s="143">
        <f t="shared" ref="AI847" si="112">P847/G847</f>
        <v>2099.9389978213508</v>
      </c>
      <c r="AJ847" s="143">
        <f t="shared" ref="AJ847" si="113">R847/G847</f>
        <v>965.96949891067538</v>
      </c>
      <c r="AK847" s="143">
        <f t="shared" ref="AK847" si="114">L847*AJ847</f>
        <v>8814471.6775599122</v>
      </c>
      <c r="AL847" s="20">
        <f t="shared" ref="AL847" si="115">IF(B847&lt;&gt;"",IF(E847="Packing Material",B847+5,B847+30),"")</f>
        <v>45489</v>
      </c>
      <c r="AM847" t="e">
        <f t="shared" si="95"/>
        <v>#N/A</v>
      </c>
      <c r="AN847" t="str">
        <f t="shared" ref="AN847" si="116">C847&amp;"-"&amp;J847</f>
        <v>KAPW-FS-5673-10-07-2024-9606.21</v>
      </c>
      <c r="AO847" t="s">
        <v>4245</v>
      </c>
    </row>
    <row r="848" spans="1:41" ht="20.100000000000001" hidden="1" customHeight="1" x14ac:dyDescent="0.25">
      <c r="A848" s="14">
        <v>844</v>
      </c>
      <c r="B848" s="21">
        <v>45485</v>
      </c>
      <c r="C848" s="6" t="s">
        <v>4200</v>
      </c>
      <c r="D848" s="15">
        <v>45483</v>
      </c>
      <c r="E848" s="14" t="s">
        <v>1132</v>
      </c>
      <c r="F848" s="14" t="s">
        <v>1133</v>
      </c>
      <c r="G848" s="6">
        <v>25596</v>
      </c>
      <c r="H848" s="6" t="s">
        <v>1816</v>
      </c>
      <c r="I848" s="6"/>
      <c r="J848" s="16">
        <v>5201.009</v>
      </c>
      <c r="K848" s="14">
        <v>2</v>
      </c>
      <c r="L848" s="125">
        <v>0</v>
      </c>
      <c r="M848" s="125">
        <v>0</v>
      </c>
      <c r="N848" s="6" t="s">
        <v>547</v>
      </c>
      <c r="O848" s="6" t="s">
        <v>547</v>
      </c>
      <c r="P848" s="19">
        <v>14528743</v>
      </c>
      <c r="Q848" s="6"/>
      <c r="R848" s="19">
        <v>4358623</v>
      </c>
      <c r="S848" s="6"/>
      <c r="T848" s="14"/>
      <c r="U848" s="21"/>
      <c r="V848" s="6"/>
      <c r="W848" s="6"/>
      <c r="X848" s="6"/>
      <c r="Y848" s="23"/>
      <c r="Z848" s="6"/>
      <c r="AA848" s="6"/>
      <c r="AB848" s="21"/>
      <c r="AC848" s="6"/>
      <c r="AD848" s="14" t="s">
        <v>1515</v>
      </c>
      <c r="AE848" s="6"/>
      <c r="AF848" s="6"/>
      <c r="AG848" s="6"/>
      <c r="AH848" s="6" t="s">
        <v>547</v>
      </c>
      <c r="AI848" s="143">
        <f t="shared" si="101"/>
        <v>567.6177137052664</v>
      </c>
      <c r="AJ848" s="143">
        <f t="shared" si="102"/>
        <v>170.28531801844039</v>
      </c>
      <c r="AK848" s="143">
        <f t="shared" si="103"/>
        <v>0</v>
      </c>
      <c r="AL848" s="20">
        <f t="shared" si="99"/>
        <v>45515</v>
      </c>
      <c r="AM848" t="e">
        <f t="shared" si="95"/>
        <v>#N/A</v>
      </c>
      <c r="AN848" t="str">
        <f t="shared" si="104"/>
        <v>KPPI-FS-2177-10-07-2024-5201.009</v>
      </c>
      <c r="AO848" t="s">
        <v>4246</v>
      </c>
    </row>
    <row r="849" spans="1:41" ht="20.100000000000001" hidden="1" customHeight="1" x14ac:dyDescent="0.25">
      <c r="A849" s="14">
        <v>845</v>
      </c>
      <c r="B849" s="21">
        <v>45485</v>
      </c>
      <c r="C849" s="6" t="s">
        <v>4201</v>
      </c>
      <c r="D849" s="15">
        <v>45483</v>
      </c>
      <c r="E849" s="14" t="s">
        <v>1132</v>
      </c>
      <c r="F849" s="14" t="s">
        <v>1133</v>
      </c>
      <c r="G849" s="6">
        <v>19040</v>
      </c>
      <c r="H849" s="6" t="s">
        <v>1816</v>
      </c>
      <c r="I849" s="6"/>
      <c r="J849" s="16">
        <v>2915.11</v>
      </c>
      <c r="K849" s="14">
        <v>0.6</v>
      </c>
      <c r="L849" s="125">
        <v>0</v>
      </c>
      <c r="M849" s="125">
        <v>0</v>
      </c>
      <c r="N849" s="6" t="s">
        <v>557</v>
      </c>
      <c r="O849" s="6" t="s">
        <v>1329</v>
      </c>
      <c r="P849" s="19">
        <v>3250195</v>
      </c>
      <c r="Q849" s="6"/>
      <c r="R849" s="19">
        <v>1495089</v>
      </c>
      <c r="S849" s="6"/>
      <c r="T849" s="14"/>
      <c r="U849" s="21"/>
      <c r="V849" s="6"/>
      <c r="W849" s="6"/>
      <c r="X849" s="6"/>
      <c r="Y849" s="23"/>
      <c r="Z849" s="6"/>
      <c r="AA849" s="6"/>
      <c r="AB849" s="21"/>
      <c r="AC849" s="6"/>
      <c r="AD849" s="14" t="s">
        <v>1515</v>
      </c>
      <c r="AE849" s="6"/>
      <c r="AF849" s="6"/>
      <c r="AG849" s="6"/>
      <c r="AH849" s="6" t="s">
        <v>1517</v>
      </c>
      <c r="AI849" s="143">
        <f t="shared" si="101"/>
        <v>170.70351890756302</v>
      </c>
      <c r="AJ849" s="143">
        <f t="shared" si="102"/>
        <v>78.523581932773112</v>
      </c>
      <c r="AK849" s="143">
        <f t="shared" si="103"/>
        <v>0</v>
      </c>
      <c r="AL849" s="20">
        <f t="shared" si="99"/>
        <v>45515</v>
      </c>
      <c r="AM849" t="e">
        <f t="shared" si="95"/>
        <v>#N/A</v>
      </c>
      <c r="AN849" t="str">
        <f t="shared" si="104"/>
        <v>KAPS-FS-5048-10-07-2024-2915.11</v>
      </c>
      <c r="AO849" t="s">
        <v>4247</v>
      </c>
    </row>
    <row r="850" spans="1:41" ht="20.100000000000001" customHeight="1" x14ac:dyDescent="0.25">
      <c r="A850" s="14">
        <v>846</v>
      </c>
      <c r="B850" s="21">
        <v>45492</v>
      </c>
      <c r="C850" s="6" t="s">
        <v>4202</v>
      </c>
      <c r="D850" s="15">
        <v>45484</v>
      </c>
      <c r="E850" s="14" t="s">
        <v>563</v>
      </c>
      <c r="F850" s="14" t="str">
        <f>INDEX(New!$CV$9:$CV$791,MATCH(C850,New!$F$9:$F$791,0))</f>
        <v>-</v>
      </c>
      <c r="G850" s="6">
        <v>68</v>
      </c>
      <c r="H850" s="6" t="s">
        <v>1816</v>
      </c>
      <c r="I850" s="6"/>
      <c r="J850" s="16">
        <v>4821.8999999999996</v>
      </c>
      <c r="K850" s="14">
        <v>495.62</v>
      </c>
      <c r="L850" s="125">
        <f>_xlfn.IFNA(INDEX(New!$E$9:$E$791,MATCH(C850,New!$F$9:$F$791,0)),G850)</f>
        <v>68</v>
      </c>
      <c r="M850" s="125">
        <f t="shared" si="100"/>
        <v>68</v>
      </c>
      <c r="N850" s="6" t="s">
        <v>563</v>
      </c>
      <c r="O850" s="6" t="s">
        <v>4229</v>
      </c>
      <c r="P850" s="19">
        <v>10377080</v>
      </c>
      <c r="Q850" s="6"/>
      <c r="R850" s="19">
        <v>4773457</v>
      </c>
      <c r="S850" s="6"/>
      <c r="T850" s="14"/>
      <c r="U850" s="21"/>
      <c r="V850" s="6"/>
      <c r="W850" s="6"/>
      <c r="X850" s="6"/>
      <c r="Y850" s="23"/>
      <c r="Z850" s="6"/>
      <c r="AA850" s="6"/>
      <c r="AB850" s="21"/>
      <c r="AC850" s="6"/>
      <c r="AD850" s="14" t="s">
        <v>1515</v>
      </c>
      <c r="AE850" s="6"/>
      <c r="AF850" s="6"/>
      <c r="AG850" s="6"/>
      <c r="AH850" s="6" t="s">
        <v>563</v>
      </c>
      <c r="AI850" s="143">
        <f t="shared" si="101"/>
        <v>152604.11764705883</v>
      </c>
      <c r="AJ850" s="143">
        <f t="shared" si="102"/>
        <v>70197.897058823524</v>
      </c>
      <c r="AK850" s="143">
        <f t="shared" si="103"/>
        <v>4773457</v>
      </c>
      <c r="AL850" s="20">
        <f t="shared" si="99"/>
        <v>45497</v>
      </c>
      <c r="AM850" t="e">
        <f t="shared" si="95"/>
        <v>#N/A</v>
      </c>
      <c r="AN850" t="str">
        <f t="shared" si="104"/>
        <v>KPAF-FS-2405-11-07-2024-4821.9</v>
      </c>
      <c r="AO850" t="s">
        <v>4248</v>
      </c>
    </row>
    <row r="851" spans="1:41" ht="20.100000000000001" customHeight="1" x14ac:dyDescent="0.25">
      <c r="A851" s="14">
        <v>847</v>
      </c>
      <c r="B851" s="21">
        <v>45493</v>
      </c>
      <c r="C851" s="6" t="s">
        <v>4203</v>
      </c>
      <c r="D851" s="15">
        <v>45485</v>
      </c>
      <c r="E851" s="14" t="s">
        <v>563</v>
      </c>
      <c r="F851" s="14" t="str">
        <f>INDEX(New!$CV$9:$CV$791,MATCH(C851,New!$F$9:$F$791,0))</f>
        <v>-</v>
      </c>
      <c r="G851" s="6">
        <v>105000</v>
      </c>
      <c r="H851" s="6" t="s">
        <v>1816</v>
      </c>
      <c r="I851" s="6"/>
      <c r="J851" s="16">
        <v>8523.5990000000002</v>
      </c>
      <c r="K851" s="14">
        <v>0.06</v>
      </c>
      <c r="L851" s="125">
        <f>_xlfn.IFNA(INDEX(New!$E$9:$E$791,MATCH(C851,New!$F$9:$F$791,0)),G851)</f>
        <v>105000</v>
      </c>
      <c r="M851" s="125">
        <f t="shared" si="100"/>
        <v>105000</v>
      </c>
      <c r="N851" s="6" t="s">
        <v>563</v>
      </c>
      <c r="O851" s="6" t="s">
        <v>4223</v>
      </c>
      <c r="P851" s="19">
        <v>1675882</v>
      </c>
      <c r="Q851" s="6"/>
      <c r="R851" s="19">
        <v>687112</v>
      </c>
      <c r="S851" s="6"/>
      <c r="T851" s="14"/>
      <c r="U851" s="21"/>
      <c r="V851" s="6"/>
      <c r="W851" s="6"/>
      <c r="X851" s="6"/>
      <c r="Y851" s="23"/>
      <c r="Z851" s="6"/>
      <c r="AA851" s="6"/>
      <c r="AB851" s="21"/>
      <c r="AC851" s="6"/>
      <c r="AD851" s="14" t="s">
        <v>1515</v>
      </c>
      <c r="AE851" s="6"/>
      <c r="AF851" s="6"/>
      <c r="AG851" s="6"/>
      <c r="AH851" s="6" t="s">
        <v>563</v>
      </c>
      <c r="AI851" s="143">
        <f t="shared" si="101"/>
        <v>15.960780952380953</v>
      </c>
      <c r="AJ851" s="143">
        <f t="shared" si="102"/>
        <v>6.5439238095238093</v>
      </c>
      <c r="AK851" s="143">
        <f t="shared" si="103"/>
        <v>687112</v>
      </c>
      <c r="AL851" s="20">
        <f t="shared" si="99"/>
        <v>45498</v>
      </c>
      <c r="AM851" t="e">
        <f t="shared" si="95"/>
        <v>#N/A</v>
      </c>
      <c r="AN851" t="str">
        <f t="shared" si="104"/>
        <v>KPAF-FS-2766-12-07-2024-8523.599</v>
      </c>
      <c r="AO851" t="s">
        <v>4249</v>
      </c>
    </row>
    <row r="852" spans="1:41" ht="20.100000000000001" customHeight="1" x14ac:dyDescent="0.25">
      <c r="A852" s="14">
        <v>848</v>
      </c>
      <c r="B852" s="21">
        <v>45488</v>
      </c>
      <c r="C852" s="6" t="s">
        <v>4204</v>
      </c>
      <c r="D852" s="15">
        <v>45485</v>
      </c>
      <c r="E852" s="14" t="s">
        <v>563</v>
      </c>
      <c r="F852" s="14" t="str">
        <f>INDEX(New!$CV$9:$CV$791,MATCH(C852,New!$F$9:$F$791,0))</f>
        <v>-</v>
      </c>
      <c r="G852" s="6">
        <v>21000</v>
      </c>
      <c r="H852" s="6" t="s">
        <v>1816</v>
      </c>
      <c r="I852" s="6"/>
      <c r="J852" s="16">
        <v>8523.5990000000002</v>
      </c>
      <c r="K852" s="14">
        <v>0.06</v>
      </c>
      <c r="L852" s="125">
        <f>_xlfn.IFNA(INDEX(New!$E$9:$E$791,MATCH(C852,New!$F$9:$F$791,0)),G852)</f>
        <v>21000</v>
      </c>
      <c r="M852" s="125">
        <f t="shared" si="100"/>
        <v>21000</v>
      </c>
      <c r="N852" s="6" t="s">
        <v>563</v>
      </c>
      <c r="O852" s="6" t="s">
        <v>4224</v>
      </c>
      <c r="P852" s="19">
        <v>351308</v>
      </c>
      <c r="Q852" s="6"/>
      <c r="R852" s="19">
        <v>144036</v>
      </c>
      <c r="S852" s="6"/>
      <c r="T852" s="14"/>
      <c r="U852" s="21"/>
      <c r="V852" s="6"/>
      <c r="W852" s="6"/>
      <c r="X852" s="6"/>
      <c r="Y852" s="23"/>
      <c r="Z852" s="6"/>
      <c r="AA852" s="6"/>
      <c r="AB852" s="21"/>
      <c r="AC852" s="6"/>
      <c r="AD852" s="14" t="s">
        <v>1515</v>
      </c>
      <c r="AE852" s="6"/>
      <c r="AF852" s="6"/>
      <c r="AG852" s="6"/>
      <c r="AH852" s="6" t="s">
        <v>563</v>
      </c>
      <c r="AI852" s="143">
        <f t="shared" si="101"/>
        <v>16.728952380952382</v>
      </c>
      <c r="AJ852" s="143">
        <f t="shared" si="102"/>
        <v>6.8588571428571425</v>
      </c>
      <c r="AK852" s="143">
        <f t="shared" si="103"/>
        <v>144036</v>
      </c>
      <c r="AL852" s="20">
        <f t="shared" si="99"/>
        <v>45493</v>
      </c>
      <c r="AM852" t="e">
        <f t="shared" si="95"/>
        <v>#N/A</v>
      </c>
      <c r="AN852" t="str">
        <f t="shared" si="104"/>
        <v>KPAF-FS-2629-12-07-2024-8523.599</v>
      </c>
      <c r="AO852" t="s">
        <v>4249</v>
      </c>
    </row>
    <row r="853" spans="1:41" ht="20.100000000000001" customHeight="1" x14ac:dyDescent="0.25">
      <c r="A853" s="14">
        <v>849</v>
      </c>
      <c r="B853" s="21">
        <v>45492</v>
      </c>
      <c r="C853" s="6" t="s">
        <v>4205</v>
      </c>
      <c r="D853" s="15">
        <v>45486</v>
      </c>
      <c r="E853" s="14" t="s">
        <v>1132</v>
      </c>
      <c r="F853" s="14" t="str">
        <f>INDEX(New!$CV$9:$CV$791,MATCH(C853,New!$F$9:$F$791,0))</f>
        <v>-</v>
      </c>
      <c r="G853" s="6">
        <v>15080</v>
      </c>
      <c r="H853" s="6" t="s">
        <v>1816</v>
      </c>
      <c r="I853" s="6"/>
      <c r="J853" s="16">
        <v>3809.9189999999999</v>
      </c>
      <c r="K853" s="14" t="s">
        <v>4206</v>
      </c>
      <c r="L853" s="125">
        <f>_xlfn.IFNA(INDEX(New!$E$9:$E$791,MATCH(C853,New!$F$9:$F$791,0)),G853)</f>
        <v>15080</v>
      </c>
      <c r="M853" s="125">
        <f t="shared" si="100"/>
        <v>15080</v>
      </c>
      <c r="N853" s="6" t="s">
        <v>557</v>
      </c>
      <c r="O853" s="6" t="s">
        <v>4225</v>
      </c>
      <c r="P853" s="19">
        <v>14345946</v>
      </c>
      <c r="Q853" s="6"/>
      <c r="R853" s="19">
        <v>6599134</v>
      </c>
      <c r="S853" s="6"/>
      <c r="T853" s="14"/>
      <c r="U853" s="21"/>
      <c r="V853" s="6"/>
      <c r="W853" s="6"/>
      <c r="X853" s="6"/>
      <c r="Y853" s="23"/>
      <c r="Z853" s="6"/>
      <c r="AA853" s="6"/>
      <c r="AB853" s="21"/>
      <c r="AC853" s="6"/>
      <c r="AD853" s="14" t="s">
        <v>1515</v>
      </c>
      <c r="AE853" s="6"/>
      <c r="AF853" s="6"/>
      <c r="AG853" s="6"/>
      <c r="AH853" s="6" t="s">
        <v>1517</v>
      </c>
      <c r="AI853" s="143">
        <f t="shared" si="101"/>
        <v>951.32267904509285</v>
      </c>
      <c r="AJ853" s="143">
        <f t="shared" si="102"/>
        <v>437.60835543766581</v>
      </c>
      <c r="AK853" s="143">
        <f t="shared" si="103"/>
        <v>6599134</v>
      </c>
      <c r="AL853" s="20">
        <f t="shared" si="99"/>
        <v>45522</v>
      </c>
      <c r="AM853" t="e">
        <f t="shared" si="95"/>
        <v>#N/A</v>
      </c>
      <c r="AN853" t="str">
        <f t="shared" si="104"/>
        <v>KAPS-FS-6940-13-07-2024-3809.919</v>
      </c>
      <c r="AO853" t="s">
        <v>4250</v>
      </c>
    </row>
    <row r="854" spans="1:41" ht="20.100000000000001" customHeight="1" x14ac:dyDescent="0.25">
      <c r="A854" s="14">
        <v>850</v>
      </c>
      <c r="B854" s="21">
        <v>45493</v>
      </c>
      <c r="C854" s="6" t="s">
        <v>4207</v>
      </c>
      <c r="D854" s="15">
        <v>45488</v>
      </c>
      <c r="E854" s="14" t="s">
        <v>563</v>
      </c>
      <c r="F854" s="14" t="str">
        <f>INDEX(New!$CV$9:$CV$791,MATCH(C854,New!$F$9:$F$791,0))</f>
        <v>-</v>
      </c>
      <c r="G854" s="6">
        <v>133</v>
      </c>
      <c r="H854" s="6" t="s">
        <v>1816</v>
      </c>
      <c r="I854" s="6"/>
      <c r="J854" s="16">
        <v>6006.32</v>
      </c>
      <c r="K854" s="14">
        <v>19.03</v>
      </c>
      <c r="L854" s="125">
        <f>_xlfn.IFNA(INDEX(New!$E$9:$E$791,MATCH(C854,New!$F$9:$F$791,0)),G854)</f>
        <v>133</v>
      </c>
      <c r="M854" s="125">
        <f t="shared" si="100"/>
        <v>133</v>
      </c>
      <c r="N854" s="6" t="s">
        <v>563</v>
      </c>
      <c r="O854" s="6" t="s">
        <v>4230</v>
      </c>
      <c r="P854" s="19">
        <v>720457</v>
      </c>
      <c r="Q854" s="6"/>
      <c r="R854" s="19">
        <v>295387</v>
      </c>
      <c r="S854" s="6"/>
      <c r="T854" s="14"/>
      <c r="U854" s="21"/>
      <c r="V854" s="6"/>
      <c r="W854" s="6"/>
      <c r="X854" s="6"/>
      <c r="Y854" s="23"/>
      <c r="Z854" s="6"/>
      <c r="AA854" s="6"/>
      <c r="AB854" s="21"/>
      <c r="AC854" s="6"/>
      <c r="AD854" s="14" t="s">
        <v>1515</v>
      </c>
      <c r="AE854" s="6"/>
      <c r="AF854" s="6"/>
      <c r="AG854" s="6"/>
      <c r="AH854" s="6" t="s">
        <v>563</v>
      </c>
      <c r="AI854" s="143">
        <f t="shared" si="101"/>
        <v>5416.9699248120305</v>
      </c>
      <c r="AJ854" s="143">
        <f t="shared" si="102"/>
        <v>2220.9548872180453</v>
      </c>
      <c r="AK854" s="143">
        <f t="shared" si="103"/>
        <v>295387</v>
      </c>
      <c r="AL854" s="20">
        <f t="shared" si="99"/>
        <v>45498</v>
      </c>
      <c r="AM854" t="e">
        <f t="shared" si="95"/>
        <v>#N/A</v>
      </c>
      <c r="AN854" t="str">
        <f t="shared" si="104"/>
        <v>KPAF-FS-3174-15-07-2024-6006.32</v>
      </c>
      <c r="AO854" t="s">
        <v>4251</v>
      </c>
    </row>
    <row r="855" spans="1:41" ht="20.100000000000001" hidden="1" customHeight="1" x14ac:dyDescent="0.25">
      <c r="A855" s="14">
        <v>851</v>
      </c>
      <c r="B855" s="21">
        <v>45491</v>
      </c>
      <c r="C855" s="6" t="s">
        <v>4208</v>
      </c>
      <c r="D855" s="15">
        <v>45488</v>
      </c>
      <c r="E855" s="14" t="s">
        <v>1132</v>
      </c>
      <c r="F855" s="14" t="s">
        <v>1133</v>
      </c>
      <c r="G855" s="6">
        <v>25175</v>
      </c>
      <c r="H855" s="6" t="s">
        <v>1816</v>
      </c>
      <c r="I855" s="6"/>
      <c r="J855" s="16">
        <v>5201.009</v>
      </c>
      <c r="K855" s="14">
        <v>2</v>
      </c>
      <c r="L855" s="125">
        <v>0</v>
      </c>
      <c r="M855" s="125">
        <v>0</v>
      </c>
      <c r="N855" s="6" t="s">
        <v>547</v>
      </c>
      <c r="O855" s="6" t="s">
        <v>547</v>
      </c>
      <c r="P855" s="19">
        <v>14294899</v>
      </c>
      <c r="Q855" s="6"/>
      <c r="R855" s="19">
        <v>4288470</v>
      </c>
      <c r="S855" s="6"/>
      <c r="T855" s="14"/>
      <c r="U855" s="21"/>
      <c r="V855" s="6"/>
      <c r="W855" s="6"/>
      <c r="X855" s="6"/>
      <c r="Y855" s="23"/>
      <c r="Z855" s="6"/>
      <c r="AA855" s="6"/>
      <c r="AB855" s="21"/>
      <c r="AC855" s="6"/>
      <c r="AD855" s="14" t="s">
        <v>1515</v>
      </c>
      <c r="AE855" s="6"/>
      <c r="AF855" s="6"/>
      <c r="AG855" s="6"/>
      <c r="AH855" s="6" t="s">
        <v>547</v>
      </c>
      <c r="AI855" s="143">
        <f t="shared" si="101"/>
        <v>567.8212115193644</v>
      </c>
      <c r="AJ855" s="143">
        <f t="shared" si="102"/>
        <v>170.34637537239325</v>
      </c>
      <c r="AK855" s="143">
        <f t="shared" si="103"/>
        <v>0</v>
      </c>
      <c r="AL855" s="20">
        <f t="shared" si="99"/>
        <v>45521</v>
      </c>
      <c r="AM855" t="e">
        <f t="shared" si="95"/>
        <v>#N/A</v>
      </c>
      <c r="AN855" t="str">
        <f t="shared" si="104"/>
        <v>KPPI-FS-2930-15-07-2024-5201.009</v>
      </c>
      <c r="AO855" t="s">
        <v>4252</v>
      </c>
    </row>
    <row r="856" spans="1:41" ht="20.100000000000001" hidden="1" customHeight="1" x14ac:dyDescent="0.25">
      <c r="A856" s="14">
        <v>852</v>
      </c>
      <c r="B856" s="21">
        <v>45491</v>
      </c>
      <c r="C856" s="6" t="s">
        <v>4209</v>
      </c>
      <c r="D856" s="15">
        <v>45488</v>
      </c>
      <c r="E856" s="14" t="s">
        <v>1132</v>
      </c>
      <c r="F856" s="14" t="s">
        <v>1133</v>
      </c>
      <c r="G856" s="6">
        <v>461512</v>
      </c>
      <c r="H856" s="6" t="s">
        <v>1816</v>
      </c>
      <c r="I856" s="6"/>
      <c r="J856" s="16">
        <v>5201.009</v>
      </c>
      <c r="K856" s="14">
        <v>2</v>
      </c>
      <c r="L856" s="125">
        <v>0</v>
      </c>
      <c r="M856" s="125">
        <v>0</v>
      </c>
      <c r="N856" s="6" t="s">
        <v>547</v>
      </c>
      <c r="O856" s="6" t="s">
        <v>547</v>
      </c>
      <c r="P856" s="19">
        <v>262056307</v>
      </c>
      <c r="Q856" s="6"/>
      <c r="R856" s="19">
        <v>78616892</v>
      </c>
      <c r="S856" s="6"/>
      <c r="T856" s="14"/>
      <c r="U856" s="21"/>
      <c r="V856" s="6"/>
      <c r="W856" s="6"/>
      <c r="X856" s="6"/>
      <c r="Y856" s="23"/>
      <c r="Z856" s="6"/>
      <c r="AA856" s="6"/>
      <c r="AB856" s="21"/>
      <c r="AC856" s="6"/>
      <c r="AD856" s="14" t="s">
        <v>1515</v>
      </c>
      <c r="AE856" s="6"/>
      <c r="AF856" s="6"/>
      <c r="AG856" s="6"/>
      <c r="AH856" s="6" t="s">
        <v>547</v>
      </c>
      <c r="AI856" s="143">
        <f t="shared" si="101"/>
        <v>567.82122024996102</v>
      </c>
      <c r="AJ856" s="143">
        <f t="shared" si="102"/>
        <v>170.34636585830921</v>
      </c>
      <c r="AK856" s="143">
        <f t="shared" si="103"/>
        <v>0</v>
      </c>
      <c r="AL856" s="20">
        <f t="shared" si="99"/>
        <v>45521</v>
      </c>
      <c r="AM856" t="e">
        <f t="shared" si="95"/>
        <v>#N/A</v>
      </c>
      <c r="AN856" t="str">
        <f t="shared" si="104"/>
        <v>KPPI-FS-2931-15-07-2024-5201.009</v>
      </c>
      <c r="AO856" t="s">
        <v>4253</v>
      </c>
    </row>
    <row r="857" spans="1:41" ht="20.100000000000001" hidden="1" customHeight="1" x14ac:dyDescent="0.25">
      <c r="A857" s="14">
        <v>853</v>
      </c>
      <c r="B857" s="21">
        <v>45495</v>
      </c>
      <c r="C857" s="6" t="s">
        <v>4210</v>
      </c>
      <c r="D857" s="15">
        <v>45493</v>
      </c>
      <c r="E857" s="14" t="s">
        <v>1132</v>
      </c>
      <c r="F857" s="14" t="s">
        <v>1133</v>
      </c>
      <c r="G857" s="6">
        <v>800</v>
      </c>
      <c r="H857" s="6" t="s">
        <v>1816</v>
      </c>
      <c r="I857" s="6"/>
      <c r="J857" s="16">
        <v>3204.16</v>
      </c>
      <c r="K857" s="14">
        <v>32.590000000000003</v>
      </c>
      <c r="L857" s="125">
        <v>0</v>
      </c>
      <c r="M857" s="125">
        <v>0</v>
      </c>
      <c r="N857" s="6" t="s">
        <v>412</v>
      </c>
      <c r="O857" s="6" t="s">
        <v>4231</v>
      </c>
      <c r="P857" s="19">
        <v>7410523</v>
      </c>
      <c r="Q857" s="6"/>
      <c r="R857" s="19">
        <v>3408841</v>
      </c>
      <c r="S857" s="6"/>
      <c r="T857" s="14"/>
      <c r="U857" s="21"/>
      <c r="V857" s="6"/>
      <c r="W857" s="6"/>
      <c r="X857" s="6"/>
      <c r="Y857" s="23"/>
      <c r="Z857" s="6"/>
      <c r="AA857" s="6"/>
      <c r="AB857" s="21"/>
      <c r="AC857" s="6"/>
      <c r="AD857" s="14" t="s">
        <v>1515</v>
      </c>
      <c r="AE857" s="6"/>
      <c r="AF857" s="6"/>
      <c r="AG857" s="6"/>
      <c r="AH857" s="6" t="s">
        <v>434</v>
      </c>
      <c r="AI857" s="143">
        <f t="shared" si="101"/>
        <v>9263.1537499999995</v>
      </c>
      <c r="AJ857" s="143">
        <f t="shared" si="102"/>
        <v>4261.0512500000004</v>
      </c>
      <c r="AK857" s="143">
        <f t="shared" si="103"/>
        <v>0</v>
      </c>
      <c r="AL857" s="20">
        <f t="shared" si="99"/>
        <v>45525</v>
      </c>
      <c r="AM857" t="e">
        <f t="shared" si="95"/>
        <v>#N/A</v>
      </c>
      <c r="AN857" t="str">
        <f t="shared" si="104"/>
        <v>KPAF-FS-3882-20-07-2024-3204.16</v>
      </c>
      <c r="AO857" t="s">
        <v>4254</v>
      </c>
    </row>
    <row r="858" spans="1:41" ht="20.100000000000001" customHeight="1" x14ac:dyDescent="0.25">
      <c r="A858" s="14">
        <v>854</v>
      </c>
      <c r="B858" s="21">
        <v>45496</v>
      </c>
      <c r="C858" s="6" t="s">
        <v>4211</v>
      </c>
      <c r="D858" s="15">
        <v>45495</v>
      </c>
      <c r="E858" s="14" t="s">
        <v>1132</v>
      </c>
      <c r="F858" s="14" t="str">
        <f>INDEX(New!$CV$9:$CV$791,MATCH(C858,New!$F$9:$F$791,0))</f>
        <v>-</v>
      </c>
      <c r="G858" s="6">
        <v>1665.5</v>
      </c>
      <c r="H858" s="6" t="s">
        <v>1816</v>
      </c>
      <c r="I858" s="6"/>
      <c r="J858" s="16">
        <v>5503.201</v>
      </c>
      <c r="K858" s="14">
        <v>5.4</v>
      </c>
      <c r="L858" s="125">
        <f>_xlfn.IFNA(INDEX(New!$E$9:$E$791,MATCH(C858,New!$F$9:$F$791,0)),G858)</f>
        <v>1665.5</v>
      </c>
      <c r="M858" s="125">
        <f t="shared" si="100"/>
        <v>1665.5</v>
      </c>
      <c r="N858" s="6" t="s">
        <v>1221</v>
      </c>
      <c r="O858" s="6" t="s">
        <v>1221</v>
      </c>
      <c r="P858" s="19">
        <v>2555156</v>
      </c>
      <c r="Q858" s="6"/>
      <c r="R858" s="19">
        <v>1047614</v>
      </c>
      <c r="S858" s="6"/>
      <c r="T858" s="14"/>
      <c r="U858" s="21"/>
      <c r="V858" s="6"/>
      <c r="W858" s="6"/>
      <c r="X858" s="6"/>
      <c r="Y858" s="23"/>
      <c r="Z858" s="6"/>
      <c r="AA858" s="6"/>
      <c r="AB858" s="21"/>
      <c r="AC858" s="6"/>
      <c r="AD858" s="14" t="s">
        <v>1515</v>
      </c>
      <c r="AE858" s="6"/>
      <c r="AF858" s="6"/>
      <c r="AG858" s="6"/>
      <c r="AH858" s="6" t="s">
        <v>1221</v>
      </c>
      <c r="AI858" s="143">
        <f t="shared" si="101"/>
        <v>1534.1675172620835</v>
      </c>
      <c r="AJ858" s="143">
        <f t="shared" si="102"/>
        <v>629.00870609426602</v>
      </c>
      <c r="AK858" s="143">
        <f t="shared" si="103"/>
        <v>1047614</v>
      </c>
      <c r="AL858" s="20">
        <f t="shared" si="99"/>
        <v>45526</v>
      </c>
      <c r="AM858" t="e">
        <f t="shared" si="95"/>
        <v>#N/A</v>
      </c>
      <c r="AN858" t="str">
        <f t="shared" si="104"/>
        <v>KPAF-FS-4060-22-07-2024-5503.201</v>
      </c>
      <c r="AO858" t="s">
        <v>4255</v>
      </c>
    </row>
    <row r="859" spans="1:41" ht="20.100000000000001" customHeight="1" x14ac:dyDescent="0.25">
      <c r="A859" s="14">
        <v>855</v>
      </c>
      <c r="B859" s="21">
        <v>45497</v>
      </c>
      <c r="C859" s="6" t="s">
        <v>4212</v>
      </c>
      <c r="D859" s="15">
        <v>45496</v>
      </c>
      <c r="E859" s="14" t="s">
        <v>563</v>
      </c>
      <c r="F859" s="14" t="str">
        <f>INDEX(New!$CV$9:$CV$791,MATCH(C859,New!$F$9:$F$791,0))</f>
        <v>-</v>
      </c>
      <c r="G859" s="6">
        <v>388.28</v>
      </c>
      <c r="H859" s="6" t="s">
        <v>1816</v>
      </c>
      <c r="I859" s="6"/>
      <c r="J859" s="16">
        <v>9607.11</v>
      </c>
      <c r="K859" s="14">
        <v>20.21</v>
      </c>
      <c r="L859" s="125">
        <f>_xlfn.IFNA(INDEX(New!$E$9:$E$791,MATCH(C859,New!$F$9:$F$791,0)),G859)</f>
        <v>388.28</v>
      </c>
      <c r="M859" s="125">
        <f t="shared" si="100"/>
        <v>388.28</v>
      </c>
      <c r="N859" s="6" t="s">
        <v>563</v>
      </c>
      <c r="O859" s="6" t="s">
        <v>4232</v>
      </c>
      <c r="P859" s="19">
        <v>2229763</v>
      </c>
      <c r="Q859" s="6"/>
      <c r="R859" s="19">
        <v>1114882</v>
      </c>
      <c r="S859" s="6"/>
      <c r="T859" s="14"/>
      <c r="U859" s="21"/>
      <c r="V859" s="6"/>
      <c r="W859" s="6"/>
      <c r="X859" s="6"/>
      <c r="Y859" s="23"/>
      <c r="Z859" s="6"/>
      <c r="AA859" s="6"/>
      <c r="AB859" s="21"/>
      <c r="AC859" s="6"/>
      <c r="AD859" s="14" t="s">
        <v>1515</v>
      </c>
      <c r="AE859" s="6"/>
      <c r="AF859" s="6"/>
      <c r="AG859" s="6"/>
      <c r="AH859" s="6" t="s">
        <v>563</v>
      </c>
      <c r="AI859" s="143">
        <f t="shared" si="101"/>
        <v>5742.6676625115897</v>
      </c>
      <c r="AJ859" s="143">
        <f t="shared" si="102"/>
        <v>2871.3351189862988</v>
      </c>
      <c r="AK859" s="143">
        <f t="shared" si="103"/>
        <v>1114882</v>
      </c>
      <c r="AL859" s="20">
        <f>IF(B859&lt;&gt;"",IF(E859="Packing Material",B859+5,B859+30),"")</f>
        <v>45502</v>
      </c>
      <c r="AM859" t="e">
        <f t="shared" si="95"/>
        <v>#N/A</v>
      </c>
      <c r="AN859" t="str">
        <f t="shared" si="104"/>
        <v>PQZI-EI-2074-23-07-2024-9607.11</v>
      </c>
      <c r="AO859" t="s">
        <v>4256</v>
      </c>
    </row>
    <row r="860" spans="1:41" ht="20.100000000000001" customHeight="1" x14ac:dyDescent="0.25">
      <c r="A860" s="14">
        <v>856</v>
      </c>
      <c r="B860" s="21">
        <v>45497</v>
      </c>
      <c r="C860" s="6" t="s">
        <v>4212</v>
      </c>
      <c r="D860" s="15">
        <v>45496</v>
      </c>
      <c r="E860" s="14" t="s">
        <v>563</v>
      </c>
      <c r="F860" s="14" t="str">
        <f>INDEX(New!$CV$9:$CV$791,MATCH(C860,New!$F$9:$F$791,0))</f>
        <v>-</v>
      </c>
      <c r="G860" s="6">
        <v>125.5</v>
      </c>
      <c r="H860" s="6" t="s">
        <v>1816</v>
      </c>
      <c r="I860" s="6"/>
      <c r="J860" s="16">
        <v>9607.19</v>
      </c>
      <c r="K860" s="14">
        <v>9.5500000000000007</v>
      </c>
      <c r="L860" s="125">
        <f>_xlfn.IFNA(INDEX(New!$E$9:$E$791,MATCH(C860,New!$F$9:$F$791,0)),G860)</f>
        <v>388.28</v>
      </c>
      <c r="M860" s="125">
        <f t="shared" ref="M860:M861" si="117">G860</f>
        <v>125.5</v>
      </c>
      <c r="N860" s="6" t="s">
        <v>563</v>
      </c>
      <c r="O860" s="6" t="s">
        <v>4232</v>
      </c>
      <c r="P860" s="19">
        <v>340431</v>
      </c>
      <c r="Q860" s="6"/>
      <c r="R860" s="19">
        <v>156599</v>
      </c>
      <c r="S860" s="6"/>
      <c r="T860" s="14"/>
      <c r="U860" s="21"/>
      <c r="V860" s="6"/>
      <c r="W860" s="6"/>
      <c r="X860" s="6"/>
      <c r="Y860" s="23"/>
      <c r="Z860" s="6"/>
      <c r="AA860" s="6"/>
      <c r="AB860" s="21"/>
      <c r="AC860" s="6"/>
      <c r="AD860" s="14" t="s">
        <v>1515</v>
      </c>
      <c r="AE860" s="6"/>
      <c r="AF860" s="6"/>
      <c r="AG860" s="6"/>
      <c r="AH860" s="6" t="s">
        <v>563</v>
      </c>
      <c r="AI860" s="143">
        <f t="shared" ref="AI860:AI861" si="118">P860/G860</f>
        <v>2712.597609561753</v>
      </c>
      <c r="AJ860" s="143">
        <f t="shared" ref="AJ860:AJ861" si="119">R860/G860</f>
        <v>1247.800796812749</v>
      </c>
      <c r="AK860" s="143">
        <f t="shared" ref="AK860:AK861" si="120">L860*AJ860</f>
        <v>484496.09338645416</v>
      </c>
      <c r="AL860" s="20">
        <f t="shared" ref="AL860:AL861" si="121">IF(B860&lt;&gt;"",IF(E860="Packing Material",B860+5,B860+30),"")</f>
        <v>45502</v>
      </c>
      <c r="AM860" t="e">
        <f t="shared" si="95"/>
        <v>#N/A</v>
      </c>
      <c r="AN860" t="str">
        <f t="shared" ref="AN860:AN861" si="122">C860&amp;"-"&amp;J860</f>
        <v>PQZI-EI-2074-23-07-2024-9607.19</v>
      </c>
      <c r="AO860" t="s">
        <v>4256</v>
      </c>
    </row>
    <row r="861" spans="1:41" ht="20.100000000000001" customHeight="1" x14ac:dyDescent="0.25">
      <c r="A861" s="14">
        <v>857</v>
      </c>
      <c r="B861" s="21">
        <v>45497</v>
      </c>
      <c r="C861" s="6" t="s">
        <v>4212</v>
      </c>
      <c r="D861" s="15">
        <v>45496</v>
      </c>
      <c r="E861" s="14" t="s">
        <v>563</v>
      </c>
      <c r="F861" s="14" t="str">
        <f>INDEX(New!$CV$9:$CV$791,MATCH(C861,New!$F$9:$F$791,0))</f>
        <v>-</v>
      </c>
      <c r="G861" s="6">
        <v>12</v>
      </c>
      <c r="H861" s="6" t="s">
        <v>1816</v>
      </c>
      <c r="I861" s="6"/>
      <c r="J861" s="16">
        <v>9607.2000000000007</v>
      </c>
      <c r="K861" s="14">
        <v>21.19</v>
      </c>
      <c r="L861" s="125">
        <f>_xlfn.IFNA(INDEX(New!$E$9:$E$791,MATCH(C861,New!$F$9:$F$791,0)),G861)</f>
        <v>388.28</v>
      </c>
      <c r="M861" s="125">
        <f t="shared" si="117"/>
        <v>12</v>
      </c>
      <c r="N861" s="6" t="s">
        <v>563</v>
      </c>
      <c r="O861" s="6" t="s">
        <v>4232</v>
      </c>
      <c r="P861" s="19">
        <v>72240</v>
      </c>
      <c r="Q861" s="6"/>
      <c r="R861" s="19">
        <v>33230</v>
      </c>
      <c r="S861" s="6"/>
      <c r="T861" s="14"/>
      <c r="U861" s="21"/>
      <c r="V861" s="6"/>
      <c r="W861" s="6"/>
      <c r="X861" s="6"/>
      <c r="Y861" s="23"/>
      <c r="Z861" s="6"/>
      <c r="AA861" s="6"/>
      <c r="AB861" s="21"/>
      <c r="AC861" s="6"/>
      <c r="AD861" s="14" t="s">
        <v>1515</v>
      </c>
      <c r="AE861" s="6"/>
      <c r="AF861" s="6"/>
      <c r="AG861" s="6"/>
      <c r="AH861" s="6" t="s">
        <v>563</v>
      </c>
      <c r="AI861" s="143">
        <f t="shared" si="118"/>
        <v>6020</v>
      </c>
      <c r="AJ861" s="143">
        <f t="shared" si="119"/>
        <v>2769.1666666666665</v>
      </c>
      <c r="AK861" s="143">
        <f t="shared" si="120"/>
        <v>1075212.0333333332</v>
      </c>
      <c r="AL861" s="20">
        <f t="shared" si="121"/>
        <v>45502</v>
      </c>
      <c r="AM861" t="e">
        <f t="shared" si="95"/>
        <v>#N/A</v>
      </c>
      <c r="AN861" t="str">
        <f t="shared" si="122"/>
        <v>PQZI-EI-2074-23-07-2024-9607.2</v>
      </c>
      <c r="AO861" t="s">
        <v>4256</v>
      </c>
    </row>
    <row r="862" spans="1:41" ht="20.100000000000001" customHeight="1" x14ac:dyDescent="0.25">
      <c r="A862" s="14">
        <v>858</v>
      </c>
      <c r="B862" s="21">
        <v>45497</v>
      </c>
      <c r="C862" s="6" t="s">
        <v>4213</v>
      </c>
      <c r="D862" s="15">
        <v>45496</v>
      </c>
      <c r="E862" s="14" t="s">
        <v>563</v>
      </c>
      <c r="F862" s="14" t="str">
        <f>INDEX(New!$CV$9:$CV$791,MATCH(C862,New!$F$9:$F$791,0))</f>
        <v>-</v>
      </c>
      <c r="G862" s="6">
        <v>461.73</v>
      </c>
      <c r="H862" s="6" t="s">
        <v>1816</v>
      </c>
      <c r="I862" s="6"/>
      <c r="J862" s="16">
        <v>9607.11</v>
      </c>
      <c r="K862" s="14">
        <v>16.38</v>
      </c>
      <c r="L862" s="125">
        <f>_xlfn.IFNA(INDEX(New!$E$9:$E$791,MATCH(C862,New!$F$9:$F$791,0)),G862)</f>
        <v>461.73</v>
      </c>
      <c r="M862" s="125">
        <f t="shared" si="100"/>
        <v>461.73</v>
      </c>
      <c r="N862" s="6" t="s">
        <v>563</v>
      </c>
      <c r="O862" s="6" t="s">
        <v>4232</v>
      </c>
      <c r="P862" s="19">
        <v>2148369</v>
      </c>
      <c r="Q862" s="6"/>
      <c r="R862" s="19">
        <v>1074184</v>
      </c>
      <c r="S862" s="6"/>
      <c r="T862" s="14"/>
      <c r="U862" s="21"/>
      <c r="V862" s="6"/>
      <c r="W862" s="6"/>
      <c r="X862" s="6"/>
      <c r="Y862" s="23"/>
      <c r="Z862" s="6"/>
      <c r="AA862" s="6"/>
      <c r="AB862" s="21"/>
      <c r="AC862" s="6"/>
      <c r="AD862" s="14" t="s">
        <v>1515</v>
      </c>
      <c r="AE862" s="6"/>
      <c r="AF862" s="6"/>
      <c r="AG862" s="6"/>
      <c r="AH862" s="6" t="s">
        <v>563</v>
      </c>
      <c r="AI862" s="143">
        <f t="shared" si="101"/>
        <v>4652.8685595477873</v>
      </c>
      <c r="AJ862" s="143">
        <f t="shared" si="102"/>
        <v>2326.4331968899573</v>
      </c>
      <c r="AK862" s="143">
        <f t="shared" si="103"/>
        <v>1074184</v>
      </c>
      <c r="AL862" s="20">
        <f t="shared" ref="AL862:AL1005" si="123">IF(B862&lt;&gt;"",IF(E862="Packing Material",B862+5,B862+30),"")</f>
        <v>45502</v>
      </c>
      <c r="AM862" t="e">
        <f t="shared" si="95"/>
        <v>#N/A</v>
      </c>
      <c r="AN862" t="str">
        <f t="shared" si="104"/>
        <v>PQZI-EI-2075-23-07-2024-9607.11</v>
      </c>
      <c r="AO862" t="s">
        <v>4256</v>
      </c>
    </row>
    <row r="863" spans="1:41" ht="20.100000000000001" hidden="1" customHeight="1" x14ac:dyDescent="0.25">
      <c r="A863" s="14">
        <v>859</v>
      </c>
      <c r="B863" s="21">
        <v>45497</v>
      </c>
      <c r="C863" s="6" t="s">
        <v>4214</v>
      </c>
      <c r="D863" s="15">
        <v>45496</v>
      </c>
      <c r="E863" s="14" t="s">
        <v>563</v>
      </c>
      <c r="F863" s="14" t="s">
        <v>1133</v>
      </c>
      <c r="G863" s="6">
        <v>1156</v>
      </c>
      <c r="H863" s="6" t="s">
        <v>1816</v>
      </c>
      <c r="I863" s="6"/>
      <c r="J863" s="16">
        <v>3923.29</v>
      </c>
      <c r="K863" s="14">
        <v>3.02</v>
      </c>
      <c r="L863" s="125">
        <v>0</v>
      </c>
      <c r="M863" s="125">
        <v>0</v>
      </c>
      <c r="N863" s="6" t="s">
        <v>563</v>
      </c>
      <c r="O863" s="6" t="s">
        <v>4233</v>
      </c>
      <c r="P863" s="19">
        <v>992674</v>
      </c>
      <c r="Q863" s="6"/>
      <c r="R863" s="19">
        <v>496337</v>
      </c>
      <c r="S863" s="6"/>
      <c r="T863" s="14"/>
      <c r="U863" s="21"/>
      <c r="V863" s="6"/>
      <c r="W863" s="6"/>
      <c r="X863" s="6"/>
      <c r="Y863" s="23"/>
      <c r="Z863" s="6"/>
      <c r="AA863" s="6"/>
      <c r="AB863" s="21"/>
      <c r="AC863" s="6"/>
      <c r="AD863" s="14" t="s">
        <v>1515</v>
      </c>
      <c r="AE863" s="6"/>
      <c r="AF863" s="6"/>
      <c r="AG863" s="6"/>
      <c r="AH863" s="6" t="s">
        <v>563</v>
      </c>
      <c r="AI863" s="143">
        <f t="shared" si="101"/>
        <v>858.71453287197232</v>
      </c>
      <c r="AJ863" s="143">
        <f t="shared" si="102"/>
        <v>429.35726643598616</v>
      </c>
      <c r="AK863" s="143">
        <f t="shared" si="103"/>
        <v>0</v>
      </c>
      <c r="AL863" s="20">
        <f t="shared" si="123"/>
        <v>45502</v>
      </c>
      <c r="AM863" t="e">
        <f t="shared" si="95"/>
        <v>#N/A</v>
      </c>
      <c r="AN863" t="str">
        <f t="shared" si="104"/>
        <v>PQZI-EI-2076-23-07-2024-3923.29</v>
      </c>
      <c r="AO863" t="s">
        <v>4257</v>
      </c>
    </row>
    <row r="864" spans="1:41" ht="20.100000000000001" hidden="1" customHeight="1" x14ac:dyDescent="0.25">
      <c r="A864" s="14">
        <v>860</v>
      </c>
      <c r="B864" s="21">
        <v>45496</v>
      </c>
      <c r="C864" s="6" t="s">
        <v>4215</v>
      </c>
      <c r="D864" s="15">
        <v>45496</v>
      </c>
      <c r="E864" s="14" t="s">
        <v>1132</v>
      </c>
      <c r="F864" s="14" t="s">
        <v>1133</v>
      </c>
      <c r="G864" s="6">
        <v>19040</v>
      </c>
      <c r="H864" s="6" t="s">
        <v>1816</v>
      </c>
      <c r="I864" s="6"/>
      <c r="J864" s="16">
        <v>2915.11</v>
      </c>
      <c r="K864" s="14">
        <v>0.6</v>
      </c>
      <c r="L864" s="125">
        <v>0</v>
      </c>
      <c r="M864" s="125">
        <v>0</v>
      </c>
      <c r="N864" s="6" t="s">
        <v>557</v>
      </c>
      <c r="O864" s="6" t="s">
        <v>1329</v>
      </c>
      <c r="P864" s="19">
        <v>3245534</v>
      </c>
      <c r="Q864" s="6"/>
      <c r="R864" s="19">
        <v>1492945</v>
      </c>
      <c r="S864" s="6"/>
      <c r="T864" s="14"/>
      <c r="U864" s="21"/>
      <c r="V864" s="6"/>
      <c r="W864" s="6"/>
      <c r="X864" s="6"/>
      <c r="Y864" s="23"/>
      <c r="Z864" s="6"/>
      <c r="AA864" s="6"/>
      <c r="AB864" s="21"/>
      <c r="AC864" s="6"/>
      <c r="AD864" s="14" t="s">
        <v>1515</v>
      </c>
      <c r="AE864" s="6"/>
      <c r="AF864" s="6"/>
      <c r="AG864" s="6"/>
      <c r="AH864" s="6" t="s">
        <v>1517</v>
      </c>
      <c r="AI864" s="143">
        <f t="shared" si="101"/>
        <v>170.45871848739495</v>
      </c>
      <c r="AJ864" s="143">
        <f t="shared" si="102"/>
        <v>78.410976890756302</v>
      </c>
      <c r="AK864" s="143">
        <f t="shared" si="103"/>
        <v>0</v>
      </c>
      <c r="AL864" s="20">
        <f t="shared" si="123"/>
        <v>45526</v>
      </c>
      <c r="AM864" t="e">
        <f t="shared" si="95"/>
        <v>#N/A</v>
      </c>
      <c r="AN864" t="str">
        <f t="shared" si="104"/>
        <v>KAPS-FS-11539-23-07-2024-2915.11</v>
      </c>
      <c r="AO864" t="s">
        <v>4247</v>
      </c>
    </row>
    <row r="865" spans="1:41" ht="20.100000000000001" hidden="1" customHeight="1" x14ac:dyDescent="0.25">
      <c r="A865" s="14">
        <v>861</v>
      </c>
      <c r="B865" s="21">
        <v>45498</v>
      </c>
      <c r="C865" s="6" t="s">
        <v>4216</v>
      </c>
      <c r="D865" s="15">
        <v>45496</v>
      </c>
      <c r="E865" s="14" t="s">
        <v>1132</v>
      </c>
      <c r="F865" s="14" t="s">
        <v>1133</v>
      </c>
      <c r="G865" s="6">
        <v>540</v>
      </c>
      <c r="H865" s="6" t="s">
        <v>1816</v>
      </c>
      <c r="I865" s="6"/>
      <c r="J865" s="16">
        <v>3204.16</v>
      </c>
      <c r="K865" s="14">
        <v>6.79</v>
      </c>
      <c r="L865" s="125">
        <v>0</v>
      </c>
      <c r="M865" s="125">
        <v>0</v>
      </c>
      <c r="N865" s="6" t="s">
        <v>412</v>
      </c>
      <c r="O865" s="6" t="s">
        <v>4234</v>
      </c>
      <c r="P865" s="19">
        <v>1042072</v>
      </c>
      <c r="Q865" s="6"/>
      <c r="R865" s="19">
        <v>479354</v>
      </c>
      <c r="S865" s="6"/>
      <c r="T865" s="14"/>
      <c r="U865" s="21"/>
      <c r="V865" s="6"/>
      <c r="W865" s="6"/>
      <c r="X865" s="6"/>
      <c r="Y865" s="23"/>
      <c r="Z865" s="6"/>
      <c r="AA865" s="6"/>
      <c r="AB865" s="21"/>
      <c r="AC865" s="6"/>
      <c r="AD865" s="14" t="s">
        <v>1515</v>
      </c>
      <c r="AE865" s="6"/>
      <c r="AF865" s="6"/>
      <c r="AG865" s="6"/>
      <c r="AH865" s="6" t="s">
        <v>434</v>
      </c>
      <c r="AI865" s="143">
        <f t="shared" si="101"/>
        <v>1929.762962962963</v>
      </c>
      <c r="AJ865" s="143">
        <f t="shared" si="102"/>
        <v>887.69259259259263</v>
      </c>
      <c r="AK865" s="143">
        <f t="shared" si="103"/>
        <v>0</v>
      </c>
      <c r="AL865" s="20">
        <f t="shared" si="123"/>
        <v>45528</v>
      </c>
      <c r="AM865" t="e">
        <f t="shared" si="95"/>
        <v>#N/A</v>
      </c>
      <c r="AN865" t="str">
        <f t="shared" si="104"/>
        <v>KAPW-FS-11659-23-07-2024-3204.16</v>
      </c>
      <c r="AO865" t="s">
        <v>4258</v>
      </c>
    </row>
    <row r="866" spans="1:41" ht="20.100000000000001" customHeight="1" x14ac:dyDescent="0.25">
      <c r="A866" s="14">
        <v>862</v>
      </c>
      <c r="B866" s="21">
        <v>45496</v>
      </c>
      <c r="C866" s="6" t="s">
        <v>4217</v>
      </c>
      <c r="D866" s="15">
        <v>45496</v>
      </c>
      <c r="E866" s="14" t="s">
        <v>1132</v>
      </c>
      <c r="F866" s="14" t="str">
        <f>INDEX(New!$CV$9:$CV$791,MATCH(C866,New!$F$9:$F$791,0))</f>
        <v>-</v>
      </c>
      <c r="G866" s="6">
        <v>24000</v>
      </c>
      <c r="H866" s="6" t="s">
        <v>1816</v>
      </c>
      <c r="I866" s="6"/>
      <c r="J866" s="16">
        <v>3809.9189999999999</v>
      </c>
      <c r="K866" s="14" t="s">
        <v>4218</v>
      </c>
      <c r="L866" s="125">
        <f>_xlfn.IFNA(INDEX(New!$E$9:$E$791,MATCH(C866,New!$F$9:$F$791,0)),G866)</f>
        <v>24000</v>
      </c>
      <c r="M866" s="125">
        <f t="shared" si="100"/>
        <v>24000</v>
      </c>
      <c r="N866" s="6" t="s">
        <v>557</v>
      </c>
      <c r="O866" s="6" t="s">
        <v>4235</v>
      </c>
      <c r="P866" s="19">
        <v>13238846</v>
      </c>
      <c r="Q866" s="6"/>
      <c r="R866" s="19">
        <v>6089870</v>
      </c>
      <c r="S866" s="6"/>
      <c r="T866" s="14"/>
      <c r="U866" s="21"/>
      <c r="V866" s="6"/>
      <c r="W866" s="6"/>
      <c r="X866" s="6"/>
      <c r="Y866" s="23"/>
      <c r="Z866" s="6"/>
      <c r="AA866" s="6"/>
      <c r="AB866" s="21"/>
      <c r="AC866" s="6"/>
      <c r="AD866" s="14" t="s">
        <v>1515</v>
      </c>
      <c r="AE866" s="6"/>
      <c r="AF866" s="6"/>
      <c r="AG866" s="6"/>
      <c r="AH866" s="6" t="s">
        <v>3879</v>
      </c>
      <c r="AI866" s="143">
        <f t="shared" si="101"/>
        <v>551.61858333333328</v>
      </c>
      <c r="AJ866" s="143">
        <f t="shared" si="102"/>
        <v>253.74458333333334</v>
      </c>
      <c r="AK866" s="143">
        <f t="shared" si="103"/>
        <v>6089870</v>
      </c>
      <c r="AL866" s="20">
        <f t="shared" si="123"/>
        <v>45526</v>
      </c>
      <c r="AM866" t="e">
        <f t="shared" si="95"/>
        <v>#N/A</v>
      </c>
      <c r="AN866" t="str">
        <f t="shared" si="104"/>
        <v>KAPS-FS-11538-23-07-2024-3809.919</v>
      </c>
      <c r="AO866" t="s">
        <v>4259</v>
      </c>
    </row>
    <row r="867" spans="1:41" ht="20.100000000000001" customHeight="1" x14ac:dyDescent="0.25">
      <c r="A867" s="14">
        <v>863</v>
      </c>
      <c r="B867" s="21">
        <v>45498</v>
      </c>
      <c r="C867" s="6" t="s">
        <v>4219</v>
      </c>
      <c r="D867" s="15">
        <v>45497</v>
      </c>
      <c r="E867" s="14" t="s">
        <v>563</v>
      </c>
      <c r="F867" s="14" t="str">
        <f>INDEX(New!$CV$9:$CV$791,MATCH(C867,New!$F$9:$F$791,0))</f>
        <v>-</v>
      </c>
      <c r="G867" s="6">
        <v>260</v>
      </c>
      <c r="H867" s="6" t="s">
        <v>1816</v>
      </c>
      <c r="I867" s="6"/>
      <c r="J867" s="16">
        <v>9607.11</v>
      </c>
      <c r="K867" s="14">
        <v>7.74</v>
      </c>
      <c r="L867" s="125">
        <f>_xlfn.IFNA(INDEX(New!$E$9:$E$791,MATCH(C867,New!$F$9:$F$791,0)),G867)</f>
        <v>260</v>
      </c>
      <c r="M867" s="125">
        <f t="shared" si="100"/>
        <v>260</v>
      </c>
      <c r="N867" s="6" t="s">
        <v>563</v>
      </c>
      <c r="O867" s="6" t="s">
        <v>4236</v>
      </c>
      <c r="P867" s="19">
        <v>572063</v>
      </c>
      <c r="Q867" s="6"/>
      <c r="R867" s="19">
        <v>286032</v>
      </c>
      <c r="S867" s="6"/>
      <c r="T867" s="14"/>
      <c r="U867" s="21"/>
      <c r="V867" s="6"/>
      <c r="W867" s="6"/>
      <c r="X867" s="6"/>
      <c r="Y867" s="23"/>
      <c r="Z867" s="6"/>
      <c r="AA867" s="6"/>
      <c r="AB867" s="21"/>
      <c r="AC867" s="6"/>
      <c r="AD867" s="14" t="s">
        <v>1515</v>
      </c>
      <c r="AE867" s="6"/>
      <c r="AF867" s="6"/>
      <c r="AG867" s="6"/>
      <c r="AH867" s="6" t="s">
        <v>563</v>
      </c>
      <c r="AI867" s="143">
        <f t="shared" si="101"/>
        <v>2200.2423076923078</v>
      </c>
      <c r="AJ867" s="143">
        <f t="shared" si="102"/>
        <v>1100.123076923077</v>
      </c>
      <c r="AK867" s="143">
        <f t="shared" si="103"/>
        <v>286032</v>
      </c>
      <c r="AL867" s="20">
        <f t="shared" si="123"/>
        <v>45503</v>
      </c>
      <c r="AM867" t="e">
        <f t="shared" si="95"/>
        <v>#N/A</v>
      </c>
      <c r="AN867" t="str">
        <f t="shared" si="104"/>
        <v>PQZI-EI-2207-24-07-2024-9607.11</v>
      </c>
      <c r="AO867" t="s">
        <v>4260</v>
      </c>
    </row>
    <row r="868" spans="1:41" ht="20.100000000000001" customHeight="1" x14ac:dyDescent="0.25">
      <c r="A868" s="14">
        <v>864</v>
      </c>
      <c r="B868" s="21">
        <v>45498</v>
      </c>
      <c r="C868" s="6" t="s">
        <v>4220</v>
      </c>
      <c r="D868" s="15">
        <v>45497</v>
      </c>
      <c r="E868" s="14" t="s">
        <v>563</v>
      </c>
      <c r="F868" s="14" t="str">
        <f>INDEX(New!$CV$9:$CV$791,MATCH(C868,New!$F$9:$F$791,0))</f>
        <v>-</v>
      </c>
      <c r="G868" s="6">
        <v>324</v>
      </c>
      <c r="H868" s="6" t="s">
        <v>1816</v>
      </c>
      <c r="I868" s="6"/>
      <c r="J868" s="16">
        <v>9607.11</v>
      </c>
      <c r="K868" s="14">
        <v>7.77</v>
      </c>
      <c r="L868" s="125">
        <f>_xlfn.IFNA(INDEX(New!$E$9:$E$791,MATCH(C868,New!$F$9:$F$791,0)),G868)</f>
        <v>1</v>
      </c>
      <c r="M868" s="125">
        <f t="shared" si="100"/>
        <v>324</v>
      </c>
      <c r="N868" s="6" t="s">
        <v>563</v>
      </c>
      <c r="O868" s="6" t="s">
        <v>4237</v>
      </c>
      <c r="P868" s="19">
        <v>715881</v>
      </c>
      <c r="Q868" s="6"/>
      <c r="R868" s="19">
        <v>357941</v>
      </c>
      <c r="S868" s="6"/>
      <c r="T868" s="14"/>
      <c r="U868" s="21"/>
      <c r="V868" s="6"/>
      <c r="W868" s="6"/>
      <c r="X868" s="6"/>
      <c r="Y868" s="23"/>
      <c r="Z868" s="6"/>
      <c r="AA868" s="6"/>
      <c r="AB868" s="21"/>
      <c r="AC868" s="6"/>
      <c r="AD868" s="14" t="s">
        <v>1515</v>
      </c>
      <c r="AE868" s="6"/>
      <c r="AF868" s="6"/>
      <c r="AG868" s="6"/>
      <c r="AH868" s="6" t="s">
        <v>563</v>
      </c>
      <c r="AI868" s="143">
        <f t="shared" si="101"/>
        <v>2209.5092592592591</v>
      </c>
      <c r="AJ868" s="143">
        <f t="shared" si="102"/>
        <v>1104.7561728395062</v>
      </c>
      <c r="AK868" s="143">
        <f t="shared" si="103"/>
        <v>1104.7561728395062</v>
      </c>
      <c r="AL868" s="20">
        <f t="shared" si="123"/>
        <v>45503</v>
      </c>
      <c r="AM868" t="e">
        <f t="shared" si="95"/>
        <v>#N/A</v>
      </c>
      <c r="AN868" t="str">
        <f t="shared" si="104"/>
        <v>PQZI-EI-2208-24-07-2024-9607.11</v>
      </c>
      <c r="AO868" t="s">
        <v>4260</v>
      </c>
    </row>
    <row r="869" spans="1:41" ht="20.100000000000001" customHeight="1" x14ac:dyDescent="0.25">
      <c r="A869" s="14">
        <v>865</v>
      </c>
      <c r="B869" s="21">
        <v>45498</v>
      </c>
      <c r="C869" s="6" t="s">
        <v>4220</v>
      </c>
      <c r="D869" s="15">
        <v>45497</v>
      </c>
      <c r="E869" s="14" t="s">
        <v>563</v>
      </c>
      <c r="F869" s="14" t="str">
        <f>INDEX(New!$CV$9:$CV$791,MATCH(C869,New!$F$9:$F$791,0))</f>
        <v>-</v>
      </c>
      <c r="G869" s="6">
        <v>1</v>
      </c>
      <c r="H869" s="6" t="s">
        <v>1816</v>
      </c>
      <c r="I869" s="6"/>
      <c r="J869" s="16">
        <v>9607.2000000000007</v>
      </c>
      <c r="K869" s="14">
        <v>19.079999999999998</v>
      </c>
      <c r="L869" s="125">
        <f>_xlfn.IFNA(INDEX(New!$E$9:$E$791,MATCH(C869,New!$F$9:$F$791,0)),G869)</f>
        <v>1</v>
      </c>
      <c r="M869" s="125">
        <f t="shared" ref="M869" si="124">G869</f>
        <v>1</v>
      </c>
      <c r="N869" s="6" t="s">
        <v>563</v>
      </c>
      <c r="O869" s="6" t="s">
        <v>4237</v>
      </c>
      <c r="P869" s="19">
        <v>5423</v>
      </c>
      <c r="Q869" s="6"/>
      <c r="R869" s="19">
        <v>2495</v>
      </c>
      <c r="S869" s="6"/>
      <c r="T869" s="14"/>
      <c r="U869" s="21"/>
      <c r="V869" s="6"/>
      <c r="W869" s="6"/>
      <c r="X869" s="6"/>
      <c r="Y869" s="23"/>
      <c r="Z869" s="6"/>
      <c r="AA869" s="6"/>
      <c r="AB869" s="21"/>
      <c r="AC869" s="6"/>
      <c r="AD869" s="14" t="s">
        <v>1515</v>
      </c>
      <c r="AE869" s="6"/>
      <c r="AF869" s="6"/>
      <c r="AG869" s="6"/>
      <c r="AH869" s="6" t="s">
        <v>563</v>
      </c>
      <c r="AI869" s="143">
        <f t="shared" ref="AI869" si="125">P869/G869</f>
        <v>5423</v>
      </c>
      <c r="AJ869" s="143">
        <f t="shared" ref="AJ869" si="126">R869/G869</f>
        <v>2495</v>
      </c>
      <c r="AK869" s="143">
        <f t="shared" ref="AK869" si="127">L869*AJ869</f>
        <v>2495</v>
      </c>
      <c r="AL869" s="20">
        <f t="shared" ref="AL869" si="128">IF(B869&lt;&gt;"",IF(E869="Packing Material",B869+5,B869+30),"")</f>
        <v>45503</v>
      </c>
      <c r="AM869" t="e">
        <f t="shared" si="95"/>
        <v>#N/A</v>
      </c>
      <c r="AN869" t="str">
        <f t="shared" ref="AN869" si="129">C869&amp;"-"&amp;J869</f>
        <v>PQZI-EI-2208-24-07-2024-9607.2</v>
      </c>
      <c r="AO869" t="s">
        <v>4260</v>
      </c>
    </row>
    <row r="870" spans="1:41" ht="20.100000000000001" customHeight="1" x14ac:dyDescent="0.25">
      <c r="A870" s="14">
        <v>866</v>
      </c>
      <c r="B870" s="21">
        <v>45497</v>
      </c>
      <c r="C870" s="6" t="s">
        <v>4221</v>
      </c>
      <c r="D870" s="15">
        <v>45497</v>
      </c>
      <c r="E870" s="14" t="s">
        <v>563</v>
      </c>
      <c r="F870" s="14" t="str">
        <f>INDEX(New!$CV$9:$CV$791,MATCH(C870,New!$F$9:$F$791,0))</f>
        <v>-</v>
      </c>
      <c r="G870" s="6">
        <v>376</v>
      </c>
      <c r="H870" s="6" t="s">
        <v>1816</v>
      </c>
      <c r="I870" s="6"/>
      <c r="J870" s="16">
        <v>9606.2199999999993</v>
      </c>
      <c r="K870" s="14">
        <v>42.8</v>
      </c>
      <c r="L870" s="125">
        <f>_xlfn.IFNA(INDEX(New!$E$9:$E$791,MATCH(C870,New!$F$9:$F$791,0)),G870)</f>
        <v>376</v>
      </c>
      <c r="M870" s="125">
        <f t="shared" si="100"/>
        <v>376</v>
      </c>
      <c r="N870" s="6" t="s">
        <v>563</v>
      </c>
      <c r="O870" s="6" t="s">
        <v>4238</v>
      </c>
      <c r="P870" s="19">
        <v>4574700</v>
      </c>
      <c r="Q870" s="6"/>
      <c r="R870" s="19">
        <v>2104362</v>
      </c>
      <c r="S870" s="6"/>
      <c r="T870" s="14"/>
      <c r="U870" s="21"/>
      <c r="V870" s="6"/>
      <c r="W870" s="6"/>
      <c r="X870" s="6"/>
      <c r="Y870" s="23"/>
      <c r="Z870" s="6"/>
      <c r="AA870" s="6"/>
      <c r="AB870" s="21"/>
      <c r="AC870" s="6"/>
      <c r="AD870" s="14" t="s">
        <v>1515</v>
      </c>
      <c r="AE870" s="6"/>
      <c r="AF870" s="6"/>
      <c r="AG870" s="6"/>
      <c r="AH870" s="6" t="s">
        <v>563</v>
      </c>
      <c r="AI870" s="143">
        <f t="shared" si="101"/>
        <v>12166.755319148937</v>
      </c>
      <c r="AJ870" s="143">
        <f t="shared" si="102"/>
        <v>5596.7074468085102</v>
      </c>
      <c r="AK870" s="143">
        <f t="shared" si="103"/>
        <v>2104362</v>
      </c>
      <c r="AL870" s="20">
        <f t="shared" si="123"/>
        <v>45502</v>
      </c>
      <c r="AM870" t="e">
        <f t="shared" si="95"/>
        <v>#N/A</v>
      </c>
      <c r="AN870" t="str">
        <f t="shared" si="104"/>
        <v>KPAF-FS-4893-24-07-2024-9606.22</v>
      </c>
      <c r="AO870" t="s">
        <v>4261</v>
      </c>
    </row>
    <row r="871" spans="1:41" ht="20.100000000000001" customHeight="1" x14ac:dyDescent="0.25">
      <c r="A871" s="14">
        <v>867</v>
      </c>
      <c r="B871" s="21">
        <v>45502</v>
      </c>
      <c r="C871" s="6" t="s">
        <v>4295</v>
      </c>
      <c r="D871" s="15">
        <v>45496</v>
      </c>
      <c r="E871" s="14" t="s">
        <v>563</v>
      </c>
      <c r="F871" s="14" t="str">
        <f>INDEX(New!$CV$9:$CV$791,MATCH(C871,New!$F$9:$F$791,0))</f>
        <v>-</v>
      </c>
      <c r="G871" s="6">
        <v>13000</v>
      </c>
      <c r="H871" s="6" t="s">
        <v>1816</v>
      </c>
      <c r="I871" s="6"/>
      <c r="J871" s="16">
        <v>8523.5990000000002</v>
      </c>
      <c r="K871" s="14">
        <v>0.5</v>
      </c>
      <c r="L871" s="125">
        <f>_xlfn.IFNA(INDEX(New!$E$9:$E$791,MATCH(C871,New!$F$9:$F$791,0)),G871)</f>
        <v>13000</v>
      </c>
      <c r="M871" s="125">
        <f t="shared" ref="M871:M875" si="130">G871</f>
        <v>13000</v>
      </c>
      <c r="N871" s="6" t="s">
        <v>563</v>
      </c>
      <c r="O871" s="6" t="s">
        <v>4304</v>
      </c>
      <c r="P871" s="19">
        <v>2015519</v>
      </c>
      <c r="Q871" s="6"/>
      <c r="R871" s="19">
        <v>826362</v>
      </c>
      <c r="S871" s="6"/>
      <c r="T871" s="14"/>
      <c r="U871" s="21"/>
      <c r="V871" s="6"/>
      <c r="W871" s="6"/>
      <c r="X871" s="6"/>
      <c r="Y871" s="23"/>
      <c r="Z871" s="6"/>
      <c r="AA871" s="6"/>
      <c r="AB871" s="21"/>
      <c r="AC871" s="6"/>
      <c r="AD871" s="14" t="s">
        <v>1515</v>
      </c>
      <c r="AE871" s="6"/>
      <c r="AF871" s="6"/>
      <c r="AG871" s="6"/>
      <c r="AH871" s="6" t="s">
        <v>563</v>
      </c>
      <c r="AI871" s="143">
        <f t="shared" si="101"/>
        <v>155.03992307692309</v>
      </c>
      <c r="AJ871" s="143">
        <f t="shared" si="102"/>
        <v>63.566307692307696</v>
      </c>
      <c r="AK871" s="143">
        <f t="shared" si="103"/>
        <v>826362</v>
      </c>
      <c r="AL871" s="20">
        <f t="shared" si="123"/>
        <v>45507</v>
      </c>
      <c r="AM871" t="e">
        <f t="shared" si="95"/>
        <v>#N/A</v>
      </c>
      <c r="AN871" t="str">
        <f t="shared" si="104"/>
        <v>KPAF-FS-4618-23-07-2024-8523.599</v>
      </c>
      <c r="AO871" t="s">
        <v>4306</v>
      </c>
    </row>
    <row r="872" spans="1:41" ht="20.100000000000001" customHeight="1" x14ac:dyDescent="0.25">
      <c r="A872" s="14">
        <v>868</v>
      </c>
      <c r="B872" s="21">
        <v>45497</v>
      </c>
      <c r="C872" s="6" t="s">
        <v>4296</v>
      </c>
      <c r="D872" s="15">
        <v>45496</v>
      </c>
      <c r="E872" s="14" t="s">
        <v>563</v>
      </c>
      <c r="F872" s="14" t="str">
        <f>INDEX(New!$CV$9:$CV$791,MATCH(C872,New!$F$9:$F$791,0))</f>
        <v>-</v>
      </c>
      <c r="G872" s="6">
        <v>11042</v>
      </c>
      <c r="H872" s="6" t="s">
        <v>1816</v>
      </c>
      <c r="I872" s="6"/>
      <c r="J872" s="16">
        <v>9607.19</v>
      </c>
      <c r="K872" s="14">
        <v>2.64</v>
      </c>
      <c r="L872" s="125">
        <f>_xlfn.IFNA(INDEX(New!$E$9:$E$791,MATCH(C872,New!$F$9:$F$791,0)),G872)</f>
        <v>11042</v>
      </c>
      <c r="M872" s="125">
        <f t="shared" si="130"/>
        <v>11042</v>
      </c>
      <c r="N872" s="6" t="s">
        <v>563</v>
      </c>
      <c r="O872" s="6" t="s">
        <v>4305</v>
      </c>
      <c r="P872" s="19">
        <v>8295505</v>
      </c>
      <c r="Q872" s="6"/>
      <c r="R872" s="19">
        <v>3815933</v>
      </c>
      <c r="S872" s="6"/>
      <c r="T872" s="14"/>
      <c r="U872" s="21"/>
      <c r="V872" s="6"/>
      <c r="W872" s="6"/>
      <c r="X872" s="6"/>
      <c r="Y872" s="23"/>
      <c r="Z872" s="6"/>
      <c r="AA872" s="6"/>
      <c r="AB872" s="21"/>
      <c r="AC872" s="6"/>
      <c r="AD872" s="14" t="s">
        <v>1515</v>
      </c>
      <c r="AE872" s="6"/>
      <c r="AF872" s="6"/>
      <c r="AG872" s="6"/>
      <c r="AH872" s="6" t="s">
        <v>563</v>
      </c>
      <c r="AI872" s="143">
        <f t="shared" si="101"/>
        <v>751.26833906900924</v>
      </c>
      <c r="AJ872" s="143">
        <f t="shared" si="102"/>
        <v>345.58349936605686</v>
      </c>
      <c r="AK872" s="143">
        <f t="shared" si="103"/>
        <v>3815933</v>
      </c>
      <c r="AL872" s="20">
        <f t="shared" si="123"/>
        <v>45502</v>
      </c>
      <c r="AM872" t="e">
        <f t="shared" si="95"/>
        <v>#N/A</v>
      </c>
      <c r="AN872" t="str">
        <f t="shared" si="104"/>
        <v>KAPS-FS-11548-23-07-2024-9607.19</v>
      </c>
      <c r="AO872" t="s">
        <v>4307</v>
      </c>
    </row>
    <row r="873" spans="1:41" ht="20.100000000000001" customHeight="1" x14ac:dyDescent="0.25">
      <c r="A873" s="14">
        <v>869</v>
      </c>
      <c r="B873" s="21">
        <v>45502</v>
      </c>
      <c r="C873" s="6" t="s">
        <v>4297</v>
      </c>
      <c r="D873" s="15">
        <v>45497</v>
      </c>
      <c r="E873" s="14" t="s">
        <v>1132</v>
      </c>
      <c r="F873" s="14" t="str">
        <f>INDEX(New!$CV$9:$CV$791,MATCH(C873,New!$F$9:$F$791,0))</f>
        <v>-</v>
      </c>
      <c r="G873" s="6">
        <v>74176</v>
      </c>
      <c r="H873" s="6" t="s">
        <v>1816</v>
      </c>
      <c r="I873" s="6"/>
      <c r="J873" s="16">
        <v>5201.009</v>
      </c>
      <c r="K873" s="14">
        <v>1.88</v>
      </c>
      <c r="L873" s="125">
        <f>_xlfn.IFNA(INDEX(New!$E$9:$E$791,MATCH(C873,New!$F$9:$F$791,0)),G873)</f>
        <v>74176</v>
      </c>
      <c r="M873" s="125">
        <f t="shared" si="130"/>
        <v>74176</v>
      </c>
      <c r="N873" s="6" t="s">
        <v>547</v>
      </c>
      <c r="O873" s="6" t="s">
        <v>547</v>
      </c>
      <c r="P873" s="19">
        <v>39633493</v>
      </c>
      <c r="Q873" s="6"/>
      <c r="R873" s="19">
        <v>11890048</v>
      </c>
      <c r="S873" s="6"/>
      <c r="T873" s="14"/>
      <c r="U873" s="21"/>
      <c r="V873" s="6"/>
      <c r="W873" s="6"/>
      <c r="X873" s="6"/>
      <c r="Y873" s="23"/>
      <c r="Z873" s="6"/>
      <c r="AA873" s="6"/>
      <c r="AB873" s="21"/>
      <c r="AC873" s="6"/>
      <c r="AD873" s="14" t="s">
        <v>1515</v>
      </c>
      <c r="AE873" s="6"/>
      <c r="AF873" s="6"/>
      <c r="AG873" s="6"/>
      <c r="AH873" s="6" t="s">
        <v>547</v>
      </c>
      <c r="AI873" s="143">
        <f t="shared" si="101"/>
        <v>534.31693539689388</v>
      </c>
      <c r="AJ873" s="143">
        <f t="shared" si="102"/>
        <v>160.29508196721312</v>
      </c>
      <c r="AK873" s="143">
        <f t="shared" si="103"/>
        <v>11890048</v>
      </c>
      <c r="AL873" s="20">
        <f t="shared" si="123"/>
        <v>45532</v>
      </c>
      <c r="AM873" t="e">
        <f t="shared" si="95"/>
        <v>#N/A</v>
      </c>
      <c r="AN873" t="str">
        <f t="shared" si="104"/>
        <v>KPPI-FS-4684-24-07-2024-5201.009</v>
      </c>
      <c r="AO873" t="s">
        <v>4308</v>
      </c>
    </row>
    <row r="874" spans="1:41" ht="20.100000000000001" customHeight="1" x14ac:dyDescent="0.25">
      <c r="A874" s="14">
        <v>870</v>
      </c>
      <c r="B874" s="21">
        <v>45498</v>
      </c>
      <c r="C874" s="6" t="s">
        <v>4298</v>
      </c>
      <c r="D874" s="15">
        <v>45497</v>
      </c>
      <c r="E874" s="14" t="s">
        <v>563</v>
      </c>
      <c r="F874" s="14" t="str">
        <f>INDEX(New!$CV$9:$CV$791,MATCH(C874,New!$F$9:$F$791,0))</f>
        <v>-</v>
      </c>
      <c r="G874" s="6">
        <v>27.42</v>
      </c>
      <c r="H874" s="6" t="s">
        <v>1816</v>
      </c>
      <c r="I874" s="6"/>
      <c r="J874" s="16">
        <v>9607.11</v>
      </c>
      <c r="K874" s="14">
        <v>24.14</v>
      </c>
      <c r="L874" s="125">
        <f>_xlfn.IFNA(INDEX(New!$E$9:$E$791,MATCH(C874,New!$F$9:$F$791,0)),G874)</f>
        <v>27.42</v>
      </c>
      <c r="M874" s="125">
        <f t="shared" si="130"/>
        <v>27.42</v>
      </c>
      <c r="N874" s="6" t="s">
        <v>563</v>
      </c>
      <c r="O874" s="6" t="s">
        <v>4302</v>
      </c>
      <c r="P874" s="19">
        <v>188179</v>
      </c>
      <c r="Q874" s="6"/>
      <c r="R874" s="19">
        <v>94089</v>
      </c>
      <c r="S874" s="6"/>
      <c r="T874" s="14"/>
      <c r="U874" s="21"/>
      <c r="V874" s="6"/>
      <c r="W874" s="6"/>
      <c r="X874" s="6"/>
      <c r="Y874" s="23"/>
      <c r="Z874" s="6"/>
      <c r="AA874" s="6"/>
      <c r="AB874" s="21"/>
      <c r="AC874" s="6"/>
      <c r="AD874" s="14" t="s">
        <v>1515</v>
      </c>
      <c r="AE874" s="6"/>
      <c r="AF874" s="6"/>
      <c r="AG874" s="6"/>
      <c r="AH874" s="6" t="s">
        <v>563</v>
      </c>
      <c r="AI874" s="143">
        <f t="shared" si="101"/>
        <v>6862.837345003647</v>
      </c>
      <c r="AJ874" s="143">
        <f t="shared" si="102"/>
        <v>3431.4004376367611</v>
      </c>
      <c r="AK874" s="143">
        <f t="shared" si="103"/>
        <v>94089</v>
      </c>
      <c r="AL874" s="20">
        <f t="shared" si="123"/>
        <v>45503</v>
      </c>
      <c r="AM874" t="e">
        <f t="shared" si="95"/>
        <v>#N/A</v>
      </c>
      <c r="AN874" t="str">
        <f t="shared" si="104"/>
        <v>PQZI-EI-2225-24-07-2024-9607.11</v>
      </c>
      <c r="AO874" t="s">
        <v>4256</v>
      </c>
    </row>
    <row r="875" spans="1:41" ht="20.100000000000001" customHeight="1" x14ac:dyDescent="0.25">
      <c r="A875" s="14">
        <v>871</v>
      </c>
      <c r="B875" s="21">
        <v>45497</v>
      </c>
      <c r="C875" s="6" t="s">
        <v>4299</v>
      </c>
      <c r="D875" s="15">
        <v>45497</v>
      </c>
      <c r="E875" s="14" t="s">
        <v>1132</v>
      </c>
      <c r="F875" s="14" t="str">
        <f>INDEX(New!$CV$9:$CV$791,MATCH(C875,New!$F$9:$F$791,0))</f>
        <v>-</v>
      </c>
      <c r="G875" s="6">
        <v>163200</v>
      </c>
      <c r="H875" s="6" t="s">
        <v>1816</v>
      </c>
      <c r="I875" s="6"/>
      <c r="J875" s="16">
        <v>2847</v>
      </c>
      <c r="K875" s="14">
        <v>0.46</v>
      </c>
      <c r="L875" s="125">
        <f>_xlfn.IFNA(INDEX(New!$E$9:$E$791,MATCH(C875,New!$F$9:$F$791,0)),G875)</f>
        <v>163200</v>
      </c>
      <c r="M875" s="125">
        <f t="shared" si="130"/>
        <v>163200</v>
      </c>
      <c r="N875" s="6" t="s">
        <v>557</v>
      </c>
      <c r="O875" s="6" t="s">
        <v>4303</v>
      </c>
      <c r="P875" s="19">
        <v>21343110</v>
      </c>
      <c r="Q875" s="6"/>
      <c r="R875" s="19">
        <v>8750675</v>
      </c>
      <c r="S875" s="6"/>
      <c r="T875" s="14"/>
      <c r="U875" s="21"/>
      <c r="V875" s="6"/>
      <c r="W875" s="6"/>
      <c r="X875" s="6"/>
      <c r="Y875" s="23"/>
      <c r="Z875" s="6"/>
      <c r="AA875" s="6"/>
      <c r="AB875" s="21"/>
      <c r="AC875" s="6"/>
      <c r="AD875" s="14" t="s">
        <v>1515</v>
      </c>
      <c r="AE875" s="6"/>
      <c r="AF875" s="6"/>
      <c r="AG875" s="6"/>
      <c r="AH875" s="6" t="s">
        <v>3879</v>
      </c>
      <c r="AI875" s="143">
        <f t="shared" si="101"/>
        <v>130.77886029411764</v>
      </c>
      <c r="AJ875" s="143">
        <f t="shared" si="102"/>
        <v>53.619332107843135</v>
      </c>
      <c r="AK875" s="143">
        <f t="shared" si="103"/>
        <v>8750675</v>
      </c>
      <c r="AL875" s="20">
        <f t="shared" si="123"/>
        <v>45527</v>
      </c>
      <c r="AM875" t="e">
        <f t="shared" si="95"/>
        <v>#N/A</v>
      </c>
      <c r="AN875" t="str">
        <f t="shared" si="104"/>
        <v>KAPW-FS-12332-24-07-2024-2847</v>
      </c>
      <c r="AO875" t="s">
        <v>4309</v>
      </c>
    </row>
    <row r="876" spans="1:41" ht="20.100000000000001" hidden="1" customHeight="1" x14ac:dyDescent="0.25">
      <c r="A876" s="14">
        <v>872</v>
      </c>
      <c r="B876" s="21">
        <v>45499</v>
      </c>
      <c r="C876" s="6" t="s">
        <v>4300</v>
      </c>
      <c r="D876" s="15">
        <v>45498</v>
      </c>
      <c r="E876" s="14" t="s">
        <v>1132</v>
      </c>
      <c r="F876" s="14" t="s">
        <v>1133</v>
      </c>
      <c r="G876" s="6">
        <v>1000</v>
      </c>
      <c r="H876" s="6" t="s">
        <v>1816</v>
      </c>
      <c r="I876" s="6"/>
      <c r="J876" s="16">
        <v>3204.16</v>
      </c>
      <c r="K876" s="14">
        <v>17.62</v>
      </c>
      <c r="L876" s="125">
        <v>0</v>
      </c>
      <c r="M876" s="125">
        <v>0</v>
      </c>
      <c r="N876" s="6" t="s">
        <v>412</v>
      </c>
      <c r="O876" s="6" t="s">
        <v>4351</v>
      </c>
      <c r="P876" s="19">
        <v>5011196</v>
      </c>
      <c r="Q876" s="6"/>
      <c r="R876" s="19">
        <v>2305150</v>
      </c>
      <c r="S876" s="6"/>
      <c r="T876" s="14"/>
      <c r="U876" s="21"/>
      <c r="V876" s="6"/>
      <c r="W876" s="6"/>
      <c r="X876" s="6"/>
      <c r="Y876" s="23"/>
      <c r="Z876" s="6"/>
      <c r="AA876" s="6"/>
      <c r="AB876" s="21"/>
      <c r="AC876" s="6"/>
      <c r="AD876" s="14" t="s">
        <v>1515</v>
      </c>
      <c r="AE876" s="6"/>
      <c r="AF876" s="6"/>
      <c r="AG876" s="6"/>
      <c r="AH876" s="6" t="s">
        <v>434</v>
      </c>
      <c r="AI876" s="143">
        <f t="shared" si="101"/>
        <v>5011.1959999999999</v>
      </c>
      <c r="AJ876" s="143">
        <f t="shared" si="102"/>
        <v>2305.15</v>
      </c>
      <c r="AK876" s="143">
        <f t="shared" si="103"/>
        <v>0</v>
      </c>
      <c r="AL876" s="20">
        <f t="shared" si="123"/>
        <v>45529</v>
      </c>
      <c r="AM876" t="e">
        <f t="shared" si="95"/>
        <v>#N/A</v>
      </c>
      <c r="AN876" t="str">
        <f t="shared" si="104"/>
        <v>KAPE-FS-4281-25-07-2024-3204.16</v>
      </c>
      <c r="AO876" t="s">
        <v>4355</v>
      </c>
    </row>
    <row r="877" spans="1:41" ht="20.100000000000001" hidden="1" customHeight="1" x14ac:dyDescent="0.25">
      <c r="A877" s="14">
        <v>873</v>
      </c>
      <c r="B877" s="21">
        <v>45500</v>
      </c>
      <c r="C877" s="6" t="s">
        <v>4301</v>
      </c>
      <c r="D877" s="15">
        <v>45499</v>
      </c>
      <c r="E877" s="14" t="s">
        <v>1132</v>
      </c>
      <c r="F877" s="14" t="s">
        <v>1133</v>
      </c>
      <c r="G877" s="6">
        <v>500</v>
      </c>
      <c r="H877" s="6" t="s">
        <v>1816</v>
      </c>
      <c r="I877" s="6"/>
      <c r="J877" s="16">
        <v>3204.16</v>
      </c>
      <c r="K877" s="14">
        <v>7.5</v>
      </c>
      <c r="L877" s="125">
        <v>0</v>
      </c>
      <c r="M877" s="125">
        <v>0</v>
      </c>
      <c r="N877" s="6" t="s">
        <v>412</v>
      </c>
      <c r="O877" s="6" t="s">
        <v>4352</v>
      </c>
      <c r="P877" s="19">
        <v>1066897</v>
      </c>
      <c r="Q877" s="6"/>
      <c r="R877" s="19">
        <v>490773</v>
      </c>
      <c r="S877" s="6"/>
      <c r="T877" s="14"/>
      <c r="U877" s="21"/>
      <c r="V877" s="6"/>
      <c r="W877" s="6"/>
      <c r="X877" s="6"/>
      <c r="Y877" s="23"/>
      <c r="Z877" s="6"/>
      <c r="AA877" s="6"/>
      <c r="AB877" s="21"/>
      <c r="AC877" s="6"/>
      <c r="AD877" s="14" t="s">
        <v>1515</v>
      </c>
      <c r="AE877" s="6"/>
      <c r="AF877" s="6"/>
      <c r="AG877" s="6"/>
      <c r="AH877" s="6" t="s">
        <v>434</v>
      </c>
      <c r="AI877" s="143">
        <f t="shared" si="101"/>
        <v>2133.7939999999999</v>
      </c>
      <c r="AJ877" s="143">
        <f t="shared" si="102"/>
        <v>981.54600000000005</v>
      </c>
      <c r="AK877" s="143">
        <f t="shared" si="103"/>
        <v>0</v>
      </c>
      <c r="AL877" s="20">
        <f t="shared" si="123"/>
        <v>45530</v>
      </c>
      <c r="AM877" t="e">
        <f t="shared" si="95"/>
        <v>#N/A</v>
      </c>
      <c r="AN877" t="str">
        <f t="shared" si="104"/>
        <v>KAPW-FS-14136-26-07-2024-3204.16</v>
      </c>
      <c r="AO877" t="s">
        <v>4356</v>
      </c>
    </row>
    <row r="878" spans="1:41" ht="20.100000000000001" customHeight="1" x14ac:dyDescent="0.25">
      <c r="A878" s="14">
        <v>874</v>
      </c>
      <c r="B878" s="21">
        <v>45504</v>
      </c>
      <c r="C878" s="6" t="s">
        <v>4349</v>
      </c>
      <c r="D878" s="15">
        <v>45503</v>
      </c>
      <c r="E878" s="14" t="s">
        <v>563</v>
      </c>
      <c r="F878" s="14" t="str">
        <f>INDEX(New!$CV$9:$CV$791,MATCH(C878,New!$F$9:$F$791,0))</f>
        <v>-</v>
      </c>
      <c r="G878" s="6">
        <v>29</v>
      </c>
      <c r="H878" s="6" t="s">
        <v>1816</v>
      </c>
      <c r="I878" s="6"/>
      <c r="J878" s="16">
        <v>4821.8999999999996</v>
      </c>
      <c r="K878" s="14">
        <v>58.79</v>
      </c>
      <c r="L878" s="125">
        <f>_xlfn.IFNA(INDEX(New!$E$9:$E$791,MATCH(C878,New!$F$9:$F$791,0)),G878)</f>
        <v>29</v>
      </c>
      <c r="M878" s="125">
        <f t="shared" ref="M878" si="131">G878</f>
        <v>29</v>
      </c>
      <c r="N878" s="6" t="s">
        <v>563</v>
      </c>
      <c r="O878" s="6" t="s">
        <v>4353</v>
      </c>
      <c r="P878" s="19">
        <v>484680</v>
      </c>
      <c r="Q878" s="6"/>
      <c r="R878" s="19">
        <v>222953</v>
      </c>
      <c r="S878" s="6"/>
      <c r="T878" s="14"/>
      <c r="U878" s="21"/>
      <c r="V878" s="6"/>
      <c r="W878" s="6"/>
      <c r="X878" s="6"/>
      <c r="Y878" s="23"/>
      <c r="Z878" s="6"/>
      <c r="AA878" s="6"/>
      <c r="AB878" s="21"/>
      <c r="AC878" s="6"/>
      <c r="AD878" s="14" t="s">
        <v>1515</v>
      </c>
      <c r="AE878" s="6"/>
      <c r="AF878" s="6"/>
      <c r="AG878" s="6"/>
      <c r="AH878" s="6" t="s">
        <v>563</v>
      </c>
      <c r="AI878" s="143">
        <f t="shared" si="101"/>
        <v>16713.103448275862</v>
      </c>
      <c r="AJ878" s="143">
        <f t="shared" si="102"/>
        <v>7688.0344827586205</v>
      </c>
      <c r="AK878" s="143">
        <f t="shared" si="103"/>
        <v>222953</v>
      </c>
      <c r="AL878" s="20">
        <f t="shared" si="123"/>
        <v>45509</v>
      </c>
      <c r="AM878" t="e">
        <f t="shared" si="95"/>
        <v>#N/A</v>
      </c>
      <c r="AN878" t="str">
        <f t="shared" si="104"/>
        <v>KPAF-FS-6380-30-07-2024-4821.9</v>
      </c>
      <c r="AO878" t="s">
        <v>4357</v>
      </c>
    </row>
    <row r="879" spans="1:41" ht="20.100000000000001" hidden="1" customHeight="1" x14ac:dyDescent="0.25">
      <c r="A879" s="14">
        <v>875</v>
      </c>
      <c r="B879" s="21">
        <v>45504</v>
      </c>
      <c r="C879" s="6" t="s">
        <v>4350</v>
      </c>
      <c r="D879" s="15">
        <v>45503</v>
      </c>
      <c r="E879" s="14" t="s">
        <v>563</v>
      </c>
      <c r="F879" s="14" t="s">
        <v>1133</v>
      </c>
      <c r="G879" s="6">
        <v>1092</v>
      </c>
      <c r="H879" s="6" t="s">
        <v>1816</v>
      </c>
      <c r="I879" s="6"/>
      <c r="J879" s="16">
        <v>3923.29</v>
      </c>
      <c r="K879" s="14">
        <v>3.08</v>
      </c>
      <c r="L879" s="125">
        <v>0</v>
      </c>
      <c r="M879" s="125">
        <v>0</v>
      </c>
      <c r="N879" s="6" t="s">
        <v>563</v>
      </c>
      <c r="O879" s="6" t="s">
        <v>4354</v>
      </c>
      <c r="P879" s="19">
        <v>955495</v>
      </c>
      <c r="Q879" s="6"/>
      <c r="R879" s="19">
        <v>477747</v>
      </c>
      <c r="S879" s="6"/>
      <c r="T879" s="14"/>
      <c r="U879" s="21"/>
      <c r="V879" s="6"/>
      <c r="W879" s="6"/>
      <c r="X879" s="6"/>
      <c r="Y879" s="23"/>
      <c r="Z879" s="6"/>
      <c r="AA879" s="6"/>
      <c r="AB879" s="21"/>
      <c r="AC879" s="6"/>
      <c r="AD879" s="14" t="s">
        <v>1515</v>
      </c>
      <c r="AE879" s="6"/>
      <c r="AF879" s="6"/>
      <c r="AG879" s="6"/>
      <c r="AH879" s="6" t="s">
        <v>563</v>
      </c>
      <c r="AI879" s="143">
        <f t="shared" si="101"/>
        <v>874.9954212454212</v>
      </c>
      <c r="AJ879" s="143">
        <f t="shared" si="102"/>
        <v>437.49725274725273</v>
      </c>
      <c r="AK879" s="143">
        <f t="shared" si="103"/>
        <v>0</v>
      </c>
      <c r="AL879" s="20">
        <f t="shared" si="123"/>
        <v>45509</v>
      </c>
      <c r="AM879" t="e">
        <f t="shared" si="95"/>
        <v>#N/A</v>
      </c>
      <c r="AN879" t="str">
        <f t="shared" si="104"/>
        <v>PQZI-EI-3010-30-07-2024-3923.29</v>
      </c>
      <c r="AO879" t="s">
        <v>4358</v>
      </c>
    </row>
    <row r="880" spans="1:41" ht="20.100000000000001" customHeight="1" x14ac:dyDescent="0.25">
      <c r="A880" s="37">
        <v>876</v>
      </c>
      <c r="B880" s="21">
        <v>45505</v>
      </c>
      <c r="C880" s="6" t="s">
        <v>4386</v>
      </c>
      <c r="D880" s="15">
        <v>45503</v>
      </c>
      <c r="E880" s="14" t="s">
        <v>1132</v>
      </c>
      <c r="F880" s="14" t="str">
        <f>INDEX(New!$CV$9:$CV$791,MATCH(C880,New!$F$9:$F$791,0))</f>
        <v>-</v>
      </c>
      <c r="G880" s="6">
        <v>149.20000000000002</v>
      </c>
      <c r="H880" s="6" t="s">
        <v>1816</v>
      </c>
      <c r="I880" s="6"/>
      <c r="J880" s="16">
        <v>5407.52</v>
      </c>
      <c r="K880" s="14" t="s">
        <v>4496</v>
      </c>
      <c r="L880" s="125">
        <f>_xlfn.IFNA(INDEX(New!$E$9:$E$791,MATCH(C880,New!$F$9:$F$791,0)),G880)</f>
        <v>149.20000000000002</v>
      </c>
      <c r="M880" s="125">
        <f t="shared" ref="M880:M935" si="132">G880</f>
        <v>149.20000000000002</v>
      </c>
      <c r="N880" s="6" t="s">
        <v>1378</v>
      </c>
      <c r="O880" s="6" t="s">
        <v>4498</v>
      </c>
      <c r="P880" s="19">
        <v>459580</v>
      </c>
      <c r="Q880" s="6"/>
      <c r="R880" s="19">
        <v>211406</v>
      </c>
      <c r="S880" s="6"/>
      <c r="T880" s="14"/>
      <c r="U880" s="21"/>
      <c r="V880" s="6"/>
      <c r="W880" s="6"/>
      <c r="X880" s="6"/>
      <c r="Y880" s="23"/>
      <c r="Z880" s="6"/>
      <c r="AA880" s="6"/>
      <c r="AB880" s="21"/>
      <c r="AC880" s="6"/>
      <c r="AD880" s="14" t="s">
        <v>1515</v>
      </c>
      <c r="AE880" s="6"/>
      <c r="AF880" s="6"/>
      <c r="AG880" s="6"/>
      <c r="AH880" s="6" t="s">
        <v>1378</v>
      </c>
      <c r="AI880" s="143">
        <f t="shared" ref="AI880:AI927" si="133">P880/G880</f>
        <v>3080.2949061662193</v>
      </c>
      <c r="AJ880" s="143">
        <f t="shared" ref="AJ880:AJ927" si="134">R880/G880</f>
        <v>1416.930294906166</v>
      </c>
      <c r="AK880" s="143">
        <f t="shared" ref="AK880:AK927" si="135">L880*AJ880</f>
        <v>211405.99999999997</v>
      </c>
      <c r="AL880" s="20">
        <f t="shared" ref="AL880:AL927" si="136">IF(B880&lt;&gt;"",IF(E880="Packing Material",B880+5,B880+30),"")</f>
        <v>45535</v>
      </c>
      <c r="AM880" t="e">
        <f t="shared" si="95"/>
        <v>#N/A</v>
      </c>
      <c r="AN880" t="str">
        <f t="shared" ref="AN880:AN927" si="137">C880&amp;"-"&amp;J880</f>
        <v>KPAF-FS-6152-30-07-2024-5407.52</v>
      </c>
      <c r="AO880" t="s">
        <v>4444</v>
      </c>
    </row>
    <row r="881" spans="1:41" ht="20.100000000000001" customHeight="1" x14ac:dyDescent="0.25">
      <c r="A881" s="37">
        <v>876</v>
      </c>
      <c r="B881" s="21">
        <v>45505</v>
      </c>
      <c r="C881" s="6" t="s">
        <v>4386</v>
      </c>
      <c r="D881" s="15">
        <v>45503</v>
      </c>
      <c r="E881" s="14" t="s">
        <v>1132</v>
      </c>
      <c r="F881" s="14" t="str">
        <f>INDEX(New!$CV$9:$CV$791,MATCH(C881,New!$F$9:$F$791,0))</f>
        <v>-</v>
      </c>
      <c r="G881" s="6">
        <v>247.89999999999998</v>
      </c>
      <c r="H881" s="6" t="s">
        <v>1816</v>
      </c>
      <c r="I881" s="6"/>
      <c r="J881" s="16">
        <v>6006.32</v>
      </c>
      <c r="K881" s="14" t="s">
        <v>4497</v>
      </c>
      <c r="L881" s="125">
        <f>_xlfn.IFNA(INDEX(New!$E$9:$E$791,MATCH(C881,New!$F$9:$F$791,0)),G881)</f>
        <v>149.20000000000002</v>
      </c>
      <c r="M881" s="125">
        <f t="shared" ref="M881" si="138">G881</f>
        <v>247.89999999999998</v>
      </c>
      <c r="N881" s="6" t="s">
        <v>1378</v>
      </c>
      <c r="O881" s="6" t="s">
        <v>4499</v>
      </c>
      <c r="P881" s="19">
        <v>458991</v>
      </c>
      <c r="Q881" s="6"/>
      <c r="R881" s="19">
        <v>188185</v>
      </c>
      <c r="S881" s="6"/>
      <c r="T881" s="14"/>
      <c r="U881" s="21"/>
      <c r="V881" s="6"/>
      <c r="W881" s="6"/>
      <c r="X881" s="6"/>
      <c r="Y881" s="23"/>
      <c r="Z881" s="6"/>
      <c r="AA881" s="6"/>
      <c r="AB881" s="21"/>
      <c r="AC881" s="6"/>
      <c r="AD881" s="14" t="s">
        <v>1515</v>
      </c>
      <c r="AE881" s="6"/>
      <c r="AF881" s="6"/>
      <c r="AG881" s="6"/>
      <c r="AH881" s="6" t="s">
        <v>1378</v>
      </c>
      <c r="AI881" s="143">
        <f t="shared" ref="AI881" si="139">P881/G881</f>
        <v>1851.5167406212183</v>
      </c>
      <c r="AJ881" s="143">
        <f t="shared" ref="AJ881" si="140">R881/G881</f>
        <v>759.11657926583302</v>
      </c>
      <c r="AK881" s="143">
        <f t="shared" ref="AK881" si="141">L881*AJ881</f>
        <v>113260.19362646231</v>
      </c>
      <c r="AL881" s="20">
        <f t="shared" ref="AL881" si="142">IF(B881&lt;&gt;"",IF(E881="Packing Material",B881+5,B881+30),"")</f>
        <v>45535</v>
      </c>
      <c r="AM881" t="e">
        <f t="shared" si="95"/>
        <v>#N/A</v>
      </c>
      <c r="AN881" t="str">
        <f t="shared" ref="AN881" si="143">C881&amp;"-"&amp;J881</f>
        <v>KPAF-FS-6152-30-07-2024-6006.32</v>
      </c>
      <c r="AO881" t="s">
        <v>4444</v>
      </c>
    </row>
    <row r="882" spans="1:41" ht="20.100000000000001" customHeight="1" x14ac:dyDescent="0.25">
      <c r="A882" s="37">
        <v>877</v>
      </c>
      <c r="B882" s="21">
        <v>45505</v>
      </c>
      <c r="C882" s="6" t="s">
        <v>4387</v>
      </c>
      <c r="D882" s="15">
        <v>45504</v>
      </c>
      <c r="E882" s="14" t="s">
        <v>1132</v>
      </c>
      <c r="F882" s="14" t="str">
        <f>INDEX(New!$CV$9:$CV$791,MATCH(C882,New!$F$9:$F$791,0))</f>
        <v>-</v>
      </c>
      <c r="G882" s="6">
        <v>1415</v>
      </c>
      <c r="H882" s="6" t="s">
        <v>1816</v>
      </c>
      <c r="I882" s="6"/>
      <c r="J882" s="14">
        <v>5503.2089999999998</v>
      </c>
      <c r="K882" s="14">
        <v>5.32</v>
      </c>
      <c r="L882" s="125">
        <f>_xlfn.IFNA(INDEX(New!$E$9:$E$791,MATCH(C882,New!$F$9:$F$791,0)),G882)</f>
        <v>1415</v>
      </c>
      <c r="M882" s="125">
        <f t="shared" si="132"/>
        <v>1415</v>
      </c>
      <c r="N882" s="6" t="s">
        <v>1221</v>
      </c>
      <c r="O882" s="6" t="s">
        <v>4476</v>
      </c>
      <c r="P882" s="19">
        <v>2140053</v>
      </c>
      <c r="Q882" s="6"/>
      <c r="R882" s="19">
        <v>877422</v>
      </c>
      <c r="S882" s="6"/>
      <c r="T882" s="14"/>
      <c r="U882" s="21"/>
      <c r="V882" s="6"/>
      <c r="W882" s="6"/>
      <c r="X882" s="6"/>
      <c r="Y882" s="23"/>
      <c r="Z882" s="6"/>
      <c r="AA882" s="6"/>
      <c r="AB882" s="21"/>
      <c r="AC882" s="6"/>
      <c r="AD882" s="14" t="s">
        <v>1515</v>
      </c>
      <c r="AE882" s="6"/>
      <c r="AF882" s="6"/>
      <c r="AG882" s="6"/>
      <c r="AH882" s="6" t="s">
        <v>1221</v>
      </c>
      <c r="AI882" s="143">
        <f t="shared" si="133"/>
        <v>1512.4049469964664</v>
      </c>
      <c r="AJ882" s="143">
        <f t="shared" si="134"/>
        <v>620.08621908127213</v>
      </c>
      <c r="AK882" s="143">
        <f t="shared" si="135"/>
        <v>877422.00000000012</v>
      </c>
      <c r="AL882" s="20">
        <f t="shared" si="136"/>
        <v>45535</v>
      </c>
      <c r="AM882" t="e">
        <f t="shared" si="95"/>
        <v>#N/A</v>
      </c>
      <c r="AN882" t="str">
        <f t="shared" si="137"/>
        <v>KPAF-FS-6483-31-07-2024-5503.209</v>
      </c>
      <c r="AO882" t="s">
        <v>4445</v>
      </c>
    </row>
    <row r="883" spans="1:41" ht="20.100000000000001" customHeight="1" x14ac:dyDescent="0.25">
      <c r="A883" s="37">
        <v>878</v>
      </c>
      <c r="B883" s="21">
        <v>45506</v>
      </c>
      <c r="C883" s="6" t="s">
        <v>4388</v>
      </c>
      <c r="D883" s="15">
        <v>45504</v>
      </c>
      <c r="E883" s="14" t="s">
        <v>1132</v>
      </c>
      <c r="F883" s="14" t="str">
        <f>INDEX(New!$CV$9:$CV$791,MATCH(C883,New!$F$9:$F$791,0))</f>
        <v>-</v>
      </c>
      <c r="G883" s="6">
        <v>310080</v>
      </c>
      <c r="H883" s="6" t="s">
        <v>1816</v>
      </c>
      <c r="I883" s="6"/>
      <c r="J883" s="14">
        <v>5503.201</v>
      </c>
      <c r="K883" s="14">
        <v>1.06</v>
      </c>
      <c r="L883" s="125">
        <f>_xlfn.IFNA(INDEX(New!$E$9:$E$791,MATCH(C883,New!$F$9:$F$791,0)),G883)</f>
        <v>310080</v>
      </c>
      <c r="M883" s="125">
        <f t="shared" si="132"/>
        <v>310080</v>
      </c>
      <c r="N883" s="6" t="s">
        <v>1221</v>
      </c>
      <c r="O883" s="6" t="s">
        <v>1221</v>
      </c>
      <c r="P883" s="19">
        <v>93512762</v>
      </c>
      <c r="Q883" s="6"/>
      <c r="R883" s="19">
        <v>38340232</v>
      </c>
      <c r="S883" s="6"/>
      <c r="T883" s="14"/>
      <c r="U883" s="21"/>
      <c r="V883" s="6"/>
      <c r="W883" s="6"/>
      <c r="X883" s="6"/>
      <c r="Y883" s="23"/>
      <c r="Z883" s="6"/>
      <c r="AA883" s="6"/>
      <c r="AB883" s="21"/>
      <c r="AC883" s="6"/>
      <c r="AD883" s="14" t="s">
        <v>1515</v>
      </c>
      <c r="AE883" s="6"/>
      <c r="AF883" s="6"/>
      <c r="AG883" s="6"/>
      <c r="AH883" s="6" t="s">
        <v>1221</v>
      </c>
      <c r="AI883" s="143">
        <f t="shared" si="133"/>
        <v>301.57624484004128</v>
      </c>
      <c r="AJ883" s="143">
        <f t="shared" si="134"/>
        <v>123.64625902992776</v>
      </c>
      <c r="AK883" s="143">
        <f t="shared" si="135"/>
        <v>38340232</v>
      </c>
      <c r="AL883" s="20">
        <f t="shared" si="136"/>
        <v>45536</v>
      </c>
      <c r="AM883" t="e">
        <f t="shared" si="95"/>
        <v>#N/A</v>
      </c>
      <c r="AN883" t="str">
        <f t="shared" si="137"/>
        <v>KAPS-FS-16818-31-07-2024-5503.201</v>
      </c>
      <c r="AO883" t="s">
        <v>4446</v>
      </c>
    </row>
    <row r="884" spans="1:41" ht="20.100000000000001" customHeight="1" x14ac:dyDescent="0.25">
      <c r="A884" s="37">
        <v>879</v>
      </c>
      <c r="B884" s="21">
        <v>45510</v>
      </c>
      <c r="C884" s="6" t="s">
        <v>4389</v>
      </c>
      <c r="D884" s="15">
        <v>45507</v>
      </c>
      <c r="E884" s="14" t="s">
        <v>1132</v>
      </c>
      <c r="F884" s="14" t="str">
        <f>INDEX(New!$CV$9:$CV$791,MATCH(C884,New!$F$9:$F$791,0))</f>
        <v>-</v>
      </c>
      <c r="G884" s="6">
        <v>16826.11</v>
      </c>
      <c r="H884" s="6" t="s">
        <v>1816</v>
      </c>
      <c r="I884" s="6"/>
      <c r="J884" s="14">
        <v>5205.26</v>
      </c>
      <c r="K884" s="14">
        <v>3.3</v>
      </c>
      <c r="L884" s="125">
        <f>_xlfn.IFNA(INDEX(New!$E$9:$E$791,MATCH(C884,New!$F$9:$F$791,0)),G884)</f>
        <v>16826.11</v>
      </c>
      <c r="M884" s="125">
        <f t="shared" si="132"/>
        <v>16826.11</v>
      </c>
      <c r="N884" s="6" t="s">
        <v>542</v>
      </c>
      <c r="O884" s="6" t="s">
        <v>4477</v>
      </c>
      <c r="P884" s="19">
        <v>17045349</v>
      </c>
      <c r="Q884" s="6"/>
      <c r="R884" s="19">
        <v>6988593</v>
      </c>
      <c r="S884" s="6"/>
      <c r="T884" s="14"/>
      <c r="U884" s="21"/>
      <c r="V884" s="6"/>
      <c r="W884" s="6"/>
      <c r="X884" s="6"/>
      <c r="Y884" s="23"/>
      <c r="Z884" s="6"/>
      <c r="AA884" s="6"/>
      <c r="AB884" s="21"/>
      <c r="AC884" s="6"/>
      <c r="AD884" s="14" t="s">
        <v>1515</v>
      </c>
      <c r="AE884" s="6"/>
      <c r="AF884" s="6"/>
      <c r="AG884" s="6"/>
      <c r="AH884" s="6" t="s">
        <v>1513</v>
      </c>
      <c r="AI884" s="143">
        <f t="shared" si="133"/>
        <v>1013.0296901660573</v>
      </c>
      <c r="AJ884" s="143">
        <f t="shared" si="134"/>
        <v>415.34216761925364</v>
      </c>
      <c r="AK884" s="143">
        <f t="shared" si="135"/>
        <v>6988593</v>
      </c>
      <c r="AL884" s="20">
        <f t="shared" si="136"/>
        <v>45540</v>
      </c>
      <c r="AM884" t="e">
        <f t="shared" si="95"/>
        <v>#N/A</v>
      </c>
      <c r="AN884" t="str">
        <f t="shared" si="137"/>
        <v>KAPS-FS-18211-03-08-2024-5205.26</v>
      </c>
      <c r="AO884" t="s">
        <v>4447</v>
      </c>
    </row>
    <row r="885" spans="1:41" ht="20.100000000000001" customHeight="1" x14ac:dyDescent="0.25">
      <c r="A885" s="37">
        <v>880</v>
      </c>
      <c r="B885" s="21">
        <v>45513</v>
      </c>
      <c r="C885" s="6" t="s">
        <v>4390</v>
      </c>
      <c r="D885" s="15">
        <v>45507</v>
      </c>
      <c r="E885" s="14" t="s">
        <v>1132</v>
      </c>
      <c r="F885" s="14" t="str">
        <f>INDEX(New!$CV$9:$CV$791,MATCH(C885,New!$F$9:$F$791,0))</f>
        <v>-</v>
      </c>
      <c r="G885" s="6">
        <v>6000</v>
      </c>
      <c r="H885" s="6" t="s">
        <v>1816</v>
      </c>
      <c r="I885" s="6"/>
      <c r="J885" s="14">
        <v>2832.1089999999999</v>
      </c>
      <c r="K885" s="14">
        <v>3.45</v>
      </c>
      <c r="L885" s="125">
        <f>_xlfn.IFNA(INDEX(New!$E$9:$E$791,MATCH(C885,New!$F$9:$F$791,0)),G885)</f>
        <v>6000</v>
      </c>
      <c r="M885" s="125">
        <f t="shared" si="132"/>
        <v>6000</v>
      </c>
      <c r="N885" s="6" t="s">
        <v>557</v>
      </c>
      <c r="O885" s="6" t="s">
        <v>4440</v>
      </c>
      <c r="P885" s="19">
        <v>6354459</v>
      </c>
      <c r="Q885" s="6"/>
      <c r="R885" s="19">
        <v>1906338</v>
      </c>
      <c r="S885" s="6"/>
      <c r="T885" s="14"/>
      <c r="U885" s="21"/>
      <c r="V885" s="6"/>
      <c r="W885" s="6"/>
      <c r="X885" s="6"/>
      <c r="Y885" s="23"/>
      <c r="Z885" s="6"/>
      <c r="AA885" s="6"/>
      <c r="AB885" s="21"/>
      <c r="AC885" s="6"/>
      <c r="AD885" s="14" t="s">
        <v>1515</v>
      </c>
      <c r="AE885" s="6"/>
      <c r="AF885" s="6"/>
      <c r="AG885" s="6"/>
      <c r="AH885" s="6" t="s">
        <v>3879</v>
      </c>
      <c r="AI885" s="143">
        <f t="shared" si="133"/>
        <v>1059.0764999999999</v>
      </c>
      <c r="AJ885" s="143">
        <f t="shared" si="134"/>
        <v>317.72300000000001</v>
      </c>
      <c r="AK885" s="143">
        <f t="shared" si="135"/>
        <v>1906338</v>
      </c>
      <c r="AL885" s="20">
        <f t="shared" si="136"/>
        <v>45543</v>
      </c>
      <c r="AM885" t="e">
        <f t="shared" si="95"/>
        <v>#N/A</v>
      </c>
      <c r="AN885" t="str">
        <f t="shared" si="137"/>
        <v>KAPW-FS-18088-03-08-2024-2832.109</v>
      </c>
      <c r="AO885" t="s">
        <v>4448</v>
      </c>
    </row>
    <row r="886" spans="1:41" ht="20.100000000000001" customHeight="1" x14ac:dyDescent="0.25">
      <c r="A886" s="37">
        <v>881</v>
      </c>
      <c r="B886" s="21">
        <v>45509</v>
      </c>
      <c r="C886" s="6" t="s">
        <v>4391</v>
      </c>
      <c r="D886" s="15">
        <v>45509</v>
      </c>
      <c r="E886" s="6" t="s">
        <v>563</v>
      </c>
      <c r="F886" s="14" t="str">
        <f>INDEX(New!$CV$9:$CV$791,MATCH(C886,New!$F$9:$F$791,0))</f>
        <v>-</v>
      </c>
      <c r="G886" s="6">
        <v>1302.57</v>
      </c>
      <c r="H886" s="6" t="s">
        <v>1816</v>
      </c>
      <c r="I886" s="6"/>
      <c r="J886" s="14">
        <v>9607.11</v>
      </c>
      <c r="K886" s="14">
        <v>15.91</v>
      </c>
      <c r="L886" s="125">
        <f>_xlfn.IFNA(INDEX(New!$E$9:$E$791,MATCH(C886,New!$F$9:$F$791,0)),G886)</f>
        <v>1302.57</v>
      </c>
      <c r="M886" s="125">
        <f t="shared" si="132"/>
        <v>1302.57</v>
      </c>
      <c r="N886" s="6" t="s">
        <v>563</v>
      </c>
      <c r="O886" s="6" t="s">
        <v>4478</v>
      </c>
      <c r="P886" s="19">
        <v>5897460</v>
      </c>
      <c r="Q886" s="6"/>
      <c r="R886" s="19">
        <v>2948730</v>
      </c>
      <c r="S886" s="6"/>
      <c r="T886" s="14"/>
      <c r="U886" s="21"/>
      <c r="V886" s="6"/>
      <c r="W886" s="6"/>
      <c r="X886" s="6"/>
      <c r="Y886" s="23"/>
      <c r="Z886" s="6"/>
      <c r="AA886" s="6"/>
      <c r="AB886" s="21"/>
      <c r="AC886" s="6"/>
      <c r="AD886" s="14" t="s">
        <v>1515</v>
      </c>
      <c r="AE886" s="6"/>
      <c r="AF886" s="6"/>
      <c r="AG886" s="6"/>
      <c r="AH886" s="6" t="s">
        <v>563</v>
      </c>
      <c r="AI886" s="143">
        <f t="shared" si="133"/>
        <v>4527.5570602731523</v>
      </c>
      <c r="AJ886" s="143">
        <f t="shared" si="134"/>
        <v>2263.7785301365761</v>
      </c>
      <c r="AK886" s="143">
        <f t="shared" si="135"/>
        <v>2948730</v>
      </c>
      <c r="AL886" s="20">
        <f t="shared" si="136"/>
        <v>45514</v>
      </c>
      <c r="AM886" t="e">
        <f t="shared" si="95"/>
        <v>#N/A</v>
      </c>
      <c r="AN886" t="str">
        <f t="shared" si="137"/>
        <v>PQZI-EI-3647-05-08-2024-9607.11</v>
      </c>
      <c r="AO886" t="s">
        <v>4449</v>
      </c>
    </row>
    <row r="887" spans="1:41" ht="20.100000000000001" customHeight="1" x14ac:dyDescent="0.25">
      <c r="A887" s="37">
        <v>882</v>
      </c>
      <c r="B887" s="21">
        <v>45511</v>
      </c>
      <c r="C887" s="6" t="s">
        <v>4392</v>
      </c>
      <c r="D887" s="15">
        <v>45510</v>
      </c>
      <c r="E887" s="6" t="s">
        <v>563</v>
      </c>
      <c r="F887" s="14" t="str">
        <f>INDEX(New!$CV$9:$CV$791,MATCH(C887,New!$F$9:$F$791,0))</f>
        <v>-</v>
      </c>
      <c r="G887" s="6">
        <v>1302.57</v>
      </c>
      <c r="H887" s="6" t="s">
        <v>1816</v>
      </c>
      <c r="I887" s="6"/>
      <c r="J887" s="14">
        <v>9607.11</v>
      </c>
      <c r="K887" s="14">
        <v>15.91</v>
      </c>
      <c r="L887" s="125">
        <f>_xlfn.IFNA(INDEX(New!$E$9:$E$791,MATCH(C887,New!$F$9:$F$791,0)),G887)</f>
        <v>1302.57</v>
      </c>
      <c r="M887" s="125">
        <f t="shared" si="132"/>
        <v>1302.57</v>
      </c>
      <c r="N887" s="6" t="s">
        <v>563</v>
      </c>
      <c r="O887" s="6" t="s">
        <v>4478</v>
      </c>
      <c r="P887" s="19">
        <v>5894253</v>
      </c>
      <c r="Q887" s="6"/>
      <c r="R887" s="19">
        <v>2947127</v>
      </c>
      <c r="S887" s="6"/>
      <c r="T887" s="14"/>
      <c r="U887" s="21"/>
      <c r="V887" s="6"/>
      <c r="W887" s="6"/>
      <c r="X887" s="6"/>
      <c r="Y887" s="23"/>
      <c r="Z887" s="6"/>
      <c r="AA887" s="6"/>
      <c r="AB887" s="21"/>
      <c r="AC887" s="6"/>
      <c r="AD887" s="14" t="s">
        <v>1515</v>
      </c>
      <c r="AE887" s="6"/>
      <c r="AF887" s="6"/>
      <c r="AG887" s="6"/>
      <c r="AH887" s="6" t="s">
        <v>563</v>
      </c>
      <c r="AI887" s="143">
        <f t="shared" si="133"/>
        <v>4525.0950044911215</v>
      </c>
      <c r="AJ887" s="143">
        <f t="shared" si="134"/>
        <v>2262.5478861020906</v>
      </c>
      <c r="AK887" s="143">
        <f t="shared" si="135"/>
        <v>2947127</v>
      </c>
      <c r="AL887" s="20">
        <f t="shared" si="136"/>
        <v>45516</v>
      </c>
      <c r="AM887" t="e">
        <f t="shared" si="95"/>
        <v>#N/A</v>
      </c>
      <c r="AN887" t="str">
        <f t="shared" si="137"/>
        <v>PQZI-EI-3893-06-08-2024-9607.11</v>
      </c>
      <c r="AO887" t="s">
        <v>4449</v>
      </c>
    </row>
    <row r="888" spans="1:41" ht="20.100000000000001" customHeight="1" x14ac:dyDescent="0.25">
      <c r="A888" s="37">
        <v>883</v>
      </c>
      <c r="B888" s="21">
        <v>45513</v>
      </c>
      <c r="C888" s="6" t="s">
        <v>4393</v>
      </c>
      <c r="D888" s="15">
        <v>45510</v>
      </c>
      <c r="E888" s="6" t="s">
        <v>563</v>
      </c>
      <c r="F888" s="14" t="str">
        <f>INDEX(New!$CV$9:$CV$791,MATCH(C888,New!$F$9:$F$791,0))</f>
        <v>-</v>
      </c>
      <c r="G888" s="6">
        <v>5.98</v>
      </c>
      <c r="H888" s="6" t="s">
        <v>1816</v>
      </c>
      <c r="I888" s="6"/>
      <c r="J888" s="16">
        <v>9607.19</v>
      </c>
      <c r="K888" s="14">
        <v>10.51</v>
      </c>
      <c r="L888" s="125">
        <f>_xlfn.IFNA(INDEX(New!$E$9:$E$791,MATCH(C888,New!$F$9:$F$791,0)),G888)</f>
        <v>5.98</v>
      </c>
      <c r="M888" s="125">
        <f t="shared" si="132"/>
        <v>5.98</v>
      </c>
      <c r="N888" s="6" t="s">
        <v>563</v>
      </c>
      <c r="O888" s="6" t="s">
        <v>4478</v>
      </c>
      <c r="P888" s="19">
        <v>17877</v>
      </c>
      <c r="Q888" s="6"/>
      <c r="R888" s="19">
        <v>8223</v>
      </c>
      <c r="S888" s="6"/>
      <c r="T888" s="14"/>
      <c r="U888" s="21"/>
      <c r="V888" s="6"/>
      <c r="W888" s="6"/>
      <c r="X888" s="6"/>
      <c r="Y888" s="23"/>
      <c r="Z888" s="6"/>
      <c r="AA888" s="6"/>
      <c r="AB888" s="21"/>
      <c r="AC888" s="6"/>
      <c r="AD888" s="14" t="s">
        <v>1515</v>
      </c>
      <c r="AE888" s="6"/>
      <c r="AF888" s="6"/>
      <c r="AG888" s="6"/>
      <c r="AH888" s="6" t="s">
        <v>563</v>
      </c>
      <c r="AI888" s="143">
        <f t="shared" si="133"/>
        <v>2989.4648829431435</v>
      </c>
      <c r="AJ888" s="143">
        <f t="shared" si="134"/>
        <v>1375.0836120401336</v>
      </c>
      <c r="AK888" s="143">
        <f t="shared" si="135"/>
        <v>8223</v>
      </c>
      <c r="AL888" s="20">
        <f t="shared" si="136"/>
        <v>45518</v>
      </c>
      <c r="AM888" t="e">
        <f t="shared" si="95"/>
        <v>#N/A</v>
      </c>
      <c r="AN888" t="str">
        <f t="shared" si="137"/>
        <v>PQZI-EI-3887-06-08-2024-9607.19</v>
      </c>
      <c r="AO888" t="s">
        <v>4449</v>
      </c>
    </row>
    <row r="889" spans="1:41" ht="20.100000000000001" customHeight="1" x14ac:dyDescent="0.25">
      <c r="A889" s="37">
        <v>883</v>
      </c>
      <c r="B889" s="21">
        <v>45513</v>
      </c>
      <c r="C889" s="6" t="s">
        <v>4393</v>
      </c>
      <c r="D889" s="15">
        <v>45510</v>
      </c>
      <c r="E889" s="6" t="s">
        <v>563</v>
      </c>
      <c r="F889" s="14" t="str">
        <f>INDEX(New!$CV$9:$CV$791,MATCH(C889,New!$F$9:$F$791,0))</f>
        <v>-</v>
      </c>
      <c r="G889" s="6">
        <v>1.92</v>
      </c>
      <c r="H889" s="6" t="s">
        <v>1816</v>
      </c>
      <c r="I889" s="6"/>
      <c r="J889" s="16">
        <v>9607.2000000000007</v>
      </c>
      <c r="K889" s="14">
        <v>23.37</v>
      </c>
      <c r="L889" s="125">
        <f>_xlfn.IFNA(INDEX(New!$E$9:$E$791,MATCH(C889,New!$F$9:$F$791,0)),G889)</f>
        <v>5.98</v>
      </c>
      <c r="M889" s="125">
        <f t="shared" ref="M889" si="144">G889</f>
        <v>1.92</v>
      </c>
      <c r="N889" s="6" t="s">
        <v>563</v>
      </c>
      <c r="O889" s="6" t="s">
        <v>4478</v>
      </c>
      <c r="P889" s="19">
        <v>12765</v>
      </c>
      <c r="Q889" s="6"/>
      <c r="R889" s="19">
        <v>5872</v>
      </c>
      <c r="S889" s="6"/>
      <c r="T889" s="14"/>
      <c r="U889" s="21"/>
      <c r="V889" s="6"/>
      <c r="W889" s="6"/>
      <c r="X889" s="6"/>
      <c r="Y889" s="23"/>
      <c r="Z889" s="6"/>
      <c r="AA889" s="6"/>
      <c r="AB889" s="21"/>
      <c r="AC889" s="6"/>
      <c r="AD889" s="14" t="s">
        <v>1515</v>
      </c>
      <c r="AE889" s="6"/>
      <c r="AF889" s="6"/>
      <c r="AG889" s="6"/>
      <c r="AH889" s="6" t="s">
        <v>563</v>
      </c>
      <c r="AI889" s="143">
        <f t="shared" ref="AI889" si="145">P889/G889</f>
        <v>6648.4375</v>
      </c>
      <c r="AJ889" s="143">
        <f t="shared" ref="AJ889" si="146">R889/G889</f>
        <v>3058.3333333333335</v>
      </c>
      <c r="AK889" s="143">
        <f t="shared" ref="AK889" si="147">L889*AJ889</f>
        <v>18288.833333333336</v>
      </c>
      <c r="AL889" s="20">
        <f t="shared" ref="AL889" si="148">IF(B889&lt;&gt;"",IF(E889="Packing Material",B889+5,B889+30),"")</f>
        <v>45518</v>
      </c>
      <c r="AM889" t="e">
        <f t="shared" si="95"/>
        <v>#N/A</v>
      </c>
      <c r="AN889" t="str">
        <f t="shared" ref="AN889" si="149">C889&amp;"-"&amp;J889</f>
        <v>PQZI-EI-3887-06-08-2024-9607.2</v>
      </c>
      <c r="AO889" t="s">
        <v>4449</v>
      </c>
    </row>
    <row r="890" spans="1:41" ht="20.100000000000001" hidden="1" customHeight="1" x14ac:dyDescent="0.25">
      <c r="A890" s="37">
        <v>884</v>
      </c>
      <c r="B890" s="21">
        <v>45510</v>
      </c>
      <c r="C890" s="6" t="s">
        <v>4394</v>
      </c>
      <c r="D890" s="15">
        <v>45510</v>
      </c>
      <c r="E890" s="6" t="s">
        <v>563</v>
      </c>
      <c r="F890" s="14" t="s">
        <v>1133</v>
      </c>
      <c r="G890" s="6">
        <v>1156</v>
      </c>
      <c r="H890" s="6" t="s">
        <v>1816</v>
      </c>
      <c r="I890" s="6"/>
      <c r="J890" s="14">
        <v>3923.29</v>
      </c>
      <c r="K890" s="14">
        <v>2.42</v>
      </c>
      <c r="L890" s="125">
        <v>0</v>
      </c>
      <c r="M890" s="125">
        <v>0</v>
      </c>
      <c r="N890" s="6" t="s">
        <v>563</v>
      </c>
      <c r="O890" s="6" t="s">
        <v>4233</v>
      </c>
      <c r="P890" s="19">
        <v>797490</v>
      </c>
      <c r="Q890" s="6"/>
      <c r="R890" s="19">
        <v>398745</v>
      </c>
      <c r="S890" s="6"/>
      <c r="T890" s="14"/>
      <c r="U890" s="21"/>
      <c r="V890" s="6"/>
      <c r="W890" s="6"/>
      <c r="X890" s="6"/>
      <c r="Y890" s="23"/>
      <c r="Z890" s="6"/>
      <c r="AA890" s="6"/>
      <c r="AB890" s="21"/>
      <c r="AC890" s="6"/>
      <c r="AD890" s="14" t="s">
        <v>1515</v>
      </c>
      <c r="AE890" s="6"/>
      <c r="AF890" s="6"/>
      <c r="AG890" s="6"/>
      <c r="AH890" s="6" t="s">
        <v>563</v>
      </c>
      <c r="AI890" s="143">
        <f t="shared" si="133"/>
        <v>689.87024221453282</v>
      </c>
      <c r="AJ890" s="143">
        <f t="shared" si="134"/>
        <v>344.93512110726641</v>
      </c>
      <c r="AK890" s="143">
        <f t="shared" si="135"/>
        <v>0</v>
      </c>
      <c r="AL890" s="20">
        <f t="shared" si="136"/>
        <v>45515</v>
      </c>
      <c r="AM890" t="e">
        <f t="shared" si="95"/>
        <v>#N/A</v>
      </c>
      <c r="AN890" t="str">
        <f t="shared" si="137"/>
        <v>PQZI-EI-3871-06-08-2024-3923.29</v>
      </c>
      <c r="AO890" t="s">
        <v>4358</v>
      </c>
    </row>
    <row r="891" spans="1:41" ht="20.100000000000001" customHeight="1" x14ac:dyDescent="0.25">
      <c r="A891" s="37">
        <v>885</v>
      </c>
      <c r="B891" s="21">
        <v>45513</v>
      </c>
      <c r="C891" s="6" t="s">
        <v>4395</v>
      </c>
      <c r="D891" s="15">
        <v>45511</v>
      </c>
      <c r="E891" s="14" t="s">
        <v>1132</v>
      </c>
      <c r="F891" s="14" t="str">
        <f>INDEX(New!$CV$9:$CV$791,MATCH(C891,New!$F$9:$F$791,0))</f>
        <v>-</v>
      </c>
      <c r="G891" s="6">
        <v>163200</v>
      </c>
      <c r="H891" s="6" t="s">
        <v>1816</v>
      </c>
      <c r="I891" s="6"/>
      <c r="J891" s="14">
        <v>2847</v>
      </c>
      <c r="K891" s="14">
        <v>0.46</v>
      </c>
      <c r="L891" s="125">
        <f>_xlfn.IFNA(INDEX(New!$E$9:$E$791,MATCH(C891,New!$F$9:$F$791,0)),G891)</f>
        <v>163200</v>
      </c>
      <c r="M891" s="125">
        <f t="shared" si="132"/>
        <v>163200</v>
      </c>
      <c r="N891" s="6" t="s">
        <v>557</v>
      </c>
      <c r="O891" s="6" t="s">
        <v>354</v>
      </c>
      <c r="P891" s="19">
        <v>21366084</v>
      </c>
      <c r="Q891" s="6"/>
      <c r="R891" s="19">
        <v>8760094</v>
      </c>
      <c r="S891" s="6"/>
      <c r="T891" s="14"/>
      <c r="U891" s="21"/>
      <c r="V891" s="6"/>
      <c r="W891" s="6"/>
      <c r="X891" s="6"/>
      <c r="Y891" s="23"/>
      <c r="Z891" s="6"/>
      <c r="AA891" s="6"/>
      <c r="AB891" s="21"/>
      <c r="AC891" s="6"/>
      <c r="AD891" s="14" t="s">
        <v>1515</v>
      </c>
      <c r="AE891" s="6"/>
      <c r="AF891" s="6"/>
      <c r="AG891" s="6"/>
      <c r="AH891" s="6" t="s">
        <v>3879</v>
      </c>
      <c r="AI891" s="143">
        <f t="shared" si="133"/>
        <v>130.91963235294116</v>
      </c>
      <c r="AJ891" s="143">
        <f t="shared" si="134"/>
        <v>53.677046568627453</v>
      </c>
      <c r="AK891" s="143">
        <f t="shared" si="135"/>
        <v>8760094</v>
      </c>
      <c r="AL891" s="20">
        <f t="shared" si="136"/>
        <v>45543</v>
      </c>
      <c r="AM891" t="e">
        <f t="shared" si="95"/>
        <v>#N/A</v>
      </c>
      <c r="AN891" t="str">
        <f t="shared" si="137"/>
        <v>KAPW-FS-19999-07-08-2024-2847</v>
      </c>
      <c r="AO891" t="s">
        <v>4450</v>
      </c>
    </row>
    <row r="892" spans="1:41" ht="20.100000000000001" customHeight="1" x14ac:dyDescent="0.25">
      <c r="A892" s="37">
        <v>886</v>
      </c>
      <c r="B892" s="21">
        <v>45511</v>
      </c>
      <c r="C892" s="6" t="s">
        <v>4396</v>
      </c>
      <c r="D892" s="15">
        <v>45511</v>
      </c>
      <c r="E892" s="14" t="s">
        <v>1132</v>
      </c>
      <c r="F892" s="14" t="str">
        <f>INDEX(New!$CV$9:$CV$791,MATCH(C892,New!$F$9:$F$791,0))</f>
        <v>Running</v>
      </c>
      <c r="G892" s="6">
        <v>18000</v>
      </c>
      <c r="H892" s="6" t="s">
        <v>1816</v>
      </c>
      <c r="I892" s="6"/>
      <c r="J892" s="14">
        <v>3905.3</v>
      </c>
      <c r="K892" s="14">
        <v>1.88</v>
      </c>
      <c r="L892" s="125">
        <f>_xlfn.IFNA(INDEX(New!$E$9:$E$791,MATCH(C892,New!$F$9:$F$791,0)),G892)</f>
        <v>18000</v>
      </c>
      <c r="M892" s="125">
        <f t="shared" si="132"/>
        <v>18000</v>
      </c>
      <c r="N892" s="6" t="s">
        <v>557</v>
      </c>
      <c r="O892" s="6" t="s">
        <v>4479</v>
      </c>
      <c r="P892" s="19">
        <v>9605517</v>
      </c>
      <c r="Q892" s="6"/>
      <c r="R892" s="19">
        <v>2881655</v>
      </c>
      <c r="S892" s="6"/>
      <c r="T892" s="14"/>
      <c r="U892" s="21"/>
      <c r="V892" s="6"/>
      <c r="W892" s="6"/>
      <c r="X892" s="6"/>
      <c r="Y892" s="23"/>
      <c r="Z892" s="6"/>
      <c r="AA892" s="6"/>
      <c r="AB892" s="21"/>
      <c r="AC892" s="6"/>
      <c r="AD892" s="14" t="s">
        <v>1515</v>
      </c>
      <c r="AE892" s="6"/>
      <c r="AF892" s="6"/>
      <c r="AG892" s="6"/>
      <c r="AH892" s="6" t="s">
        <v>3879</v>
      </c>
      <c r="AI892" s="143">
        <f t="shared" si="133"/>
        <v>533.63983333333329</v>
      </c>
      <c r="AJ892" s="143">
        <f t="shared" si="134"/>
        <v>160.09194444444444</v>
      </c>
      <c r="AK892" s="143">
        <f t="shared" si="135"/>
        <v>2881655</v>
      </c>
      <c r="AL892" s="20">
        <f t="shared" si="136"/>
        <v>45541</v>
      </c>
      <c r="AM892" t="e">
        <f t="shared" si="95"/>
        <v>#N/A</v>
      </c>
      <c r="AN892" t="str">
        <f t="shared" si="137"/>
        <v>KAPS-FS-19691-07-08-2024-3905.3</v>
      </c>
      <c r="AO892" t="s">
        <v>4451</v>
      </c>
    </row>
    <row r="893" spans="1:41" ht="20.100000000000001" customHeight="1" x14ac:dyDescent="0.25">
      <c r="A893" s="37">
        <v>887</v>
      </c>
      <c r="B893" s="21">
        <v>45513</v>
      </c>
      <c r="C893" s="6" t="s">
        <v>4397</v>
      </c>
      <c r="D893" s="15">
        <v>45512</v>
      </c>
      <c r="E893" s="6" t="s">
        <v>563</v>
      </c>
      <c r="F893" s="14" t="str">
        <f>INDEX(New!$CV$9:$CV$791,MATCH(C893,New!$F$9:$F$791,0))</f>
        <v>-</v>
      </c>
      <c r="G893" s="6">
        <v>8.1</v>
      </c>
      <c r="H893" s="6" t="s">
        <v>1816</v>
      </c>
      <c r="I893" s="6"/>
      <c r="J893" s="14">
        <v>9606.2099999999991</v>
      </c>
      <c r="K893" s="14">
        <v>77.86</v>
      </c>
      <c r="L893" s="125">
        <f>_xlfn.IFNA(INDEX(New!$E$9:$E$791,MATCH(C893,New!$F$9:$F$791,0)),G893)</f>
        <v>8.1</v>
      </c>
      <c r="M893" s="125">
        <f t="shared" si="132"/>
        <v>8.1</v>
      </c>
      <c r="N893" s="6" t="s">
        <v>4441</v>
      </c>
      <c r="O893" s="6" t="s">
        <v>4442</v>
      </c>
      <c r="P893" s="19">
        <v>179526</v>
      </c>
      <c r="Q893" s="6"/>
      <c r="R893" s="19">
        <v>82582</v>
      </c>
      <c r="S893" s="6"/>
      <c r="T893" s="14"/>
      <c r="U893" s="21"/>
      <c r="V893" s="6"/>
      <c r="W893" s="6"/>
      <c r="X893" s="6"/>
      <c r="Y893" s="23"/>
      <c r="Z893" s="6"/>
      <c r="AA893" s="6"/>
      <c r="AB893" s="21"/>
      <c r="AC893" s="6"/>
      <c r="AD893" s="14" t="s">
        <v>1515</v>
      </c>
      <c r="AE893" s="6"/>
      <c r="AF893" s="6"/>
      <c r="AG893" s="6"/>
      <c r="AH893" s="6" t="s">
        <v>4441</v>
      </c>
      <c r="AI893" s="143">
        <f t="shared" si="133"/>
        <v>22163.703703703704</v>
      </c>
      <c r="AJ893" s="143">
        <f t="shared" si="134"/>
        <v>10195.308641975309</v>
      </c>
      <c r="AK893" s="143">
        <f t="shared" si="135"/>
        <v>82582</v>
      </c>
      <c r="AL893" s="20">
        <f t="shared" si="136"/>
        <v>45518</v>
      </c>
      <c r="AM893" t="e">
        <f t="shared" si="95"/>
        <v>#N/A</v>
      </c>
      <c r="AN893" t="str">
        <f t="shared" si="137"/>
        <v>KPFI-FS-3849-08-08-2024-9606.21</v>
      </c>
      <c r="AO893" t="s">
        <v>4452</v>
      </c>
    </row>
    <row r="894" spans="1:41" ht="20.100000000000001" customHeight="1" x14ac:dyDescent="0.25">
      <c r="A894" s="37">
        <v>888</v>
      </c>
      <c r="B894" s="21">
        <v>45512</v>
      </c>
      <c r="C894" s="6" t="s">
        <v>4398</v>
      </c>
      <c r="D894" s="15">
        <v>45512</v>
      </c>
      <c r="E894" s="14" t="s">
        <v>1132</v>
      </c>
      <c r="F894" s="14" t="str">
        <f>INDEX(New!$CV$9:$CV$791,MATCH(C894,New!$F$9:$F$791,0))</f>
        <v>Running</v>
      </c>
      <c r="G894" s="6">
        <v>398648</v>
      </c>
      <c r="H894" s="6" t="s">
        <v>1816</v>
      </c>
      <c r="I894" s="6"/>
      <c r="J894" s="14">
        <v>5201.009</v>
      </c>
      <c r="K894" s="14">
        <v>1.8</v>
      </c>
      <c r="L894" s="125">
        <f>_xlfn.IFNA(INDEX(New!$E$9:$E$791,MATCH(C894,New!$F$9:$F$791,0)),G894)</f>
        <v>191010.39</v>
      </c>
      <c r="M894" s="125">
        <f t="shared" si="132"/>
        <v>398648</v>
      </c>
      <c r="N894" s="6" t="s">
        <v>547</v>
      </c>
      <c r="O894" s="6" t="s">
        <v>547</v>
      </c>
      <c r="P894" s="19">
        <v>204511319</v>
      </c>
      <c r="Q894" s="6"/>
      <c r="R894" s="19">
        <v>61353395</v>
      </c>
      <c r="S894" s="6"/>
      <c r="T894" s="14"/>
      <c r="U894" s="21"/>
      <c r="V894" s="6"/>
      <c r="W894" s="6"/>
      <c r="X894" s="6"/>
      <c r="Y894" s="23"/>
      <c r="Z894" s="6"/>
      <c r="AA894" s="6"/>
      <c r="AB894" s="21"/>
      <c r="AC894" s="6"/>
      <c r="AD894" s="14" t="s">
        <v>1515</v>
      </c>
      <c r="AE894" s="6"/>
      <c r="AF894" s="6"/>
      <c r="AG894" s="6"/>
      <c r="AH894" s="6" t="s">
        <v>352</v>
      </c>
      <c r="AI894" s="143">
        <f t="shared" si="133"/>
        <v>513.01227900303024</v>
      </c>
      <c r="AJ894" s="143">
        <f t="shared" si="134"/>
        <v>153.90368194497401</v>
      </c>
      <c r="AK894" s="143">
        <f t="shared" si="135"/>
        <v>29397202.310745448</v>
      </c>
      <c r="AL894" s="20">
        <f t="shared" si="136"/>
        <v>45542</v>
      </c>
      <c r="AM894" t="e">
        <f t="shared" si="95"/>
        <v>#N/A</v>
      </c>
      <c r="AN894" t="str">
        <f t="shared" si="137"/>
        <v>KPPI-FS-7424-08-08-2024-5201.009</v>
      </c>
      <c r="AO894" t="s">
        <v>4453</v>
      </c>
    </row>
    <row r="895" spans="1:41" ht="20.100000000000001" customHeight="1" x14ac:dyDescent="0.25">
      <c r="A895" s="37">
        <v>889</v>
      </c>
      <c r="B895" s="21">
        <v>45517</v>
      </c>
      <c r="C895" s="6" t="s">
        <v>4399</v>
      </c>
      <c r="D895" s="15">
        <v>45512</v>
      </c>
      <c r="E895" s="14" t="s">
        <v>1132</v>
      </c>
      <c r="F895" s="14" t="str">
        <f>INDEX(New!$CV$9:$CV$791,MATCH(C895,New!$F$9:$F$791,0))</f>
        <v>-</v>
      </c>
      <c r="G895" s="6">
        <v>100384</v>
      </c>
      <c r="H895" s="6" t="s">
        <v>1816</v>
      </c>
      <c r="I895" s="6"/>
      <c r="J895" s="14">
        <v>5201.009</v>
      </c>
      <c r="K895" s="14">
        <v>1.8</v>
      </c>
      <c r="L895" s="125">
        <f>_xlfn.IFNA(INDEX(New!$E$9:$E$791,MATCH(C895,New!$F$9:$F$791,0)),G895)</f>
        <v>100384</v>
      </c>
      <c r="M895" s="125">
        <f t="shared" si="132"/>
        <v>100384</v>
      </c>
      <c r="N895" s="6" t="s">
        <v>547</v>
      </c>
      <c r="O895" s="6" t="s">
        <v>547</v>
      </c>
      <c r="P895" s="19">
        <v>51498225</v>
      </c>
      <c r="Q895" s="6"/>
      <c r="R895" s="19">
        <v>15449468</v>
      </c>
      <c r="S895" s="6"/>
      <c r="T895" s="14"/>
      <c r="U895" s="21"/>
      <c r="V895" s="6"/>
      <c r="W895" s="6"/>
      <c r="X895" s="6"/>
      <c r="Y895" s="23"/>
      <c r="Z895" s="6"/>
      <c r="AA895" s="6"/>
      <c r="AB895" s="21"/>
      <c r="AC895" s="6"/>
      <c r="AD895" s="14" t="s">
        <v>1515</v>
      </c>
      <c r="AE895" s="6"/>
      <c r="AF895" s="6"/>
      <c r="AG895" s="6"/>
      <c r="AH895" s="6" t="s">
        <v>352</v>
      </c>
      <c r="AI895" s="143">
        <f t="shared" si="133"/>
        <v>513.01228283391777</v>
      </c>
      <c r="AJ895" s="143">
        <f t="shared" si="134"/>
        <v>153.90368983104878</v>
      </c>
      <c r="AK895" s="143">
        <f t="shared" si="135"/>
        <v>15449468</v>
      </c>
      <c r="AL895" s="20">
        <f t="shared" si="136"/>
        <v>45547</v>
      </c>
      <c r="AM895" t="e">
        <f t="shared" si="95"/>
        <v>#N/A</v>
      </c>
      <c r="AN895" t="str">
        <f t="shared" si="137"/>
        <v>KPPI-FS-7423-08-08-2024-5201.009</v>
      </c>
      <c r="AO895" t="s">
        <v>4454</v>
      </c>
    </row>
    <row r="896" spans="1:41" ht="20.100000000000001" hidden="1" customHeight="1" x14ac:dyDescent="0.25">
      <c r="A896" s="37">
        <v>890</v>
      </c>
      <c r="B896" s="21">
        <v>45519</v>
      </c>
      <c r="C896" s="6" t="s">
        <v>4400</v>
      </c>
      <c r="D896" s="15">
        <v>45512</v>
      </c>
      <c r="E896" s="14" t="s">
        <v>1132</v>
      </c>
      <c r="F896" s="14" t="s">
        <v>1133</v>
      </c>
      <c r="G896" s="6">
        <v>2000</v>
      </c>
      <c r="H896" s="6" t="s">
        <v>1816</v>
      </c>
      <c r="I896" s="6"/>
      <c r="J896" s="14">
        <v>3204.16</v>
      </c>
      <c r="K896" s="14">
        <v>5.3</v>
      </c>
      <c r="L896" s="125">
        <v>0</v>
      </c>
      <c r="M896" s="125">
        <v>0</v>
      </c>
      <c r="N896" s="6" t="s">
        <v>412</v>
      </c>
      <c r="O896" s="6" t="s">
        <v>4480</v>
      </c>
      <c r="P896" s="19">
        <v>3017384</v>
      </c>
      <c r="Q896" s="6"/>
      <c r="R896" s="19">
        <v>1387996</v>
      </c>
      <c r="S896" s="6"/>
      <c r="T896" s="14"/>
      <c r="U896" s="21"/>
      <c r="V896" s="6"/>
      <c r="W896" s="6"/>
      <c r="X896" s="6"/>
      <c r="Y896" s="23"/>
      <c r="Z896" s="6"/>
      <c r="AA896" s="6"/>
      <c r="AB896" s="21"/>
      <c r="AC896" s="6"/>
      <c r="AD896" s="14" t="s">
        <v>1515</v>
      </c>
      <c r="AE896" s="6"/>
      <c r="AF896" s="6"/>
      <c r="AG896" s="6"/>
      <c r="AH896" s="6" t="s">
        <v>434</v>
      </c>
      <c r="AI896" s="143">
        <f t="shared" si="133"/>
        <v>1508.692</v>
      </c>
      <c r="AJ896" s="143">
        <f t="shared" si="134"/>
        <v>693.99800000000005</v>
      </c>
      <c r="AK896" s="143">
        <f t="shared" si="135"/>
        <v>0</v>
      </c>
      <c r="AL896" s="20">
        <f t="shared" si="136"/>
        <v>45549</v>
      </c>
      <c r="AM896" t="e">
        <f t="shared" si="95"/>
        <v>#N/A</v>
      </c>
      <c r="AN896" t="str">
        <f t="shared" si="137"/>
        <v>KAPW-FS-20695-08-08-2024-3204.16</v>
      </c>
      <c r="AO896" t="s">
        <v>4455</v>
      </c>
    </row>
    <row r="897" spans="1:41" ht="20.100000000000001" customHeight="1" x14ac:dyDescent="0.25">
      <c r="A897" s="37">
        <v>891</v>
      </c>
      <c r="B897" s="21">
        <v>45516</v>
      </c>
      <c r="C897" s="6" t="s">
        <v>4401</v>
      </c>
      <c r="D897" s="15">
        <v>45513</v>
      </c>
      <c r="E897" s="14" t="s">
        <v>1132</v>
      </c>
      <c r="F897" s="14" t="str">
        <f>INDEX(New!$CV$9:$CV$791,MATCH(C897,New!$F$9:$F$791,0))</f>
        <v>Running</v>
      </c>
      <c r="G897" s="6">
        <v>1000</v>
      </c>
      <c r="H897" s="6" t="s">
        <v>1816</v>
      </c>
      <c r="I897" s="6"/>
      <c r="J897" s="14">
        <v>3707.1</v>
      </c>
      <c r="K897" s="14">
        <v>9.25</v>
      </c>
      <c r="L897" s="125">
        <f>_xlfn.IFNA(INDEX(New!$E$9:$E$791,MATCH(C897,New!$F$9:$F$791,0)),G897)</f>
        <v>561.18000000000006</v>
      </c>
      <c r="M897" s="125">
        <f t="shared" si="132"/>
        <v>1000</v>
      </c>
      <c r="N897" s="6" t="s">
        <v>557</v>
      </c>
      <c r="O897" s="6" t="s">
        <v>4481</v>
      </c>
      <c r="P897" s="19">
        <v>2633567</v>
      </c>
      <c r="Q897" s="6"/>
      <c r="R897" s="19">
        <v>790070</v>
      </c>
      <c r="S897" s="6"/>
      <c r="T897" s="14"/>
      <c r="U897" s="21"/>
      <c r="V897" s="6"/>
      <c r="W897" s="6"/>
      <c r="X897" s="6"/>
      <c r="Y897" s="23"/>
      <c r="Z897" s="6"/>
      <c r="AA897" s="6"/>
      <c r="AB897" s="21"/>
      <c r="AC897" s="6"/>
      <c r="AD897" s="14" t="s">
        <v>1515</v>
      </c>
      <c r="AE897" s="6"/>
      <c r="AF897" s="6"/>
      <c r="AG897" s="6"/>
      <c r="AH897" s="6" t="s">
        <v>3879</v>
      </c>
      <c r="AI897" s="143">
        <f t="shared" si="133"/>
        <v>2633.567</v>
      </c>
      <c r="AJ897" s="143">
        <f t="shared" si="134"/>
        <v>790.07</v>
      </c>
      <c r="AK897" s="143">
        <f t="shared" si="135"/>
        <v>443371.4826000001</v>
      </c>
      <c r="AL897" s="20">
        <f t="shared" si="136"/>
        <v>45546</v>
      </c>
      <c r="AM897" t="e">
        <f t="shared" si="95"/>
        <v>#N/A</v>
      </c>
      <c r="AN897" t="str">
        <f t="shared" si="137"/>
        <v>KAPE-FS-7207-09-08-2024-3707.1</v>
      </c>
      <c r="AO897" t="s">
        <v>4456</v>
      </c>
    </row>
    <row r="898" spans="1:41" ht="20.100000000000001" customHeight="1" x14ac:dyDescent="0.25">
      <c r="A898" s="37">
        <v>892</v>
      </c>
      <c r="B898" s="21">
        <v>45516</v>
      </c>
      <c r="C898" s="6" t="s">
        <v>4402</v>
      </c>
      <c r="D898" s="15">
        <v>45514</v>
      </c>
      <c r="E898" s="6" t="s">
        <v>563</v>
      </c>
      <c r="F898" s="14" t="str">
        <f>INDEX(New!$CV$9:$CV$791,MATCH(C898,New!$F$9:$F$791,0))</f>
        <v>-</v>
      </c>
      <c r="G898" s="6">
        <v>14714</v>
      </c>
      <c r="H898" s="6" t="s">
        <v>1816</v>
      </c>
      <c r="I898" s="6"/>
      <c r="J898" s="14">
        <v>5901.9089999999997</v>
      </c>
      <c r="K898" s="14" t="s">
        <v>4437</v>
      </c>
      <c r="L898" s="125">
        <f>_xlfn.IFNA(INDEX(New!$E$9:$E$791,MATCH(C898,New!$F$9:$F$791,0)),G898)</f>
        <v>14714</v>
      </c>
      <c r="M898" s="125">
        <f t="shared" si="132"/>
        <v>14714</v>
      </c>
      <c r="N898" s="6" t="s">
        <v>4441</v>
      </c>
      <c r="O898" s="6" t="s">
        <v>4482</v>
      </c>
      <c r="P898" s="19">
        <v>13996407</v>
      </c>
      <c r="Q898" s="6"/>
      <c r="R898" s="19">
        <v>5738527</v>
      </c>
      <c r="S898" s="6"/>
      <c r="T898" s="14"/>
      <c r="U898" s="21"/>
      <c r="V898" s="6"/>
      <c r="W898" s="6"/>
      <c r="X898" s="6"/>
      <c r="Y898" s="23"/>
      <c r="Z898" s="6"/>
      <c r="AA898" s="6"/>
      <c r="AB898" s="21"/>
      <c r="AC898" s="6"/>
      <c r="AD898" s="14" t="s">
        <v>1515</v>
      </c>
      <c r="AE898" s="6"/>
      <c r="AF898" s="6"/>
      <c r="AG898" s="6"/>
      <c r="AH898" s="6" t="s">
        <v>4441</v>
      </c>
      <c r="AI898" s="143">
        <f t="shared" si="133"/>
        <v>951.23059671061571</v>
      </c>
      <c r="AJ898" s="143">
        <f t="shared" si="134"/>
        <v>390.00455348647546</v>
      </c>
      <c r="AK898" s="143">
        <f t="shared" si="135"/>
        <v>5738527</v>
      </c>
      <c r="AL898" s="20">
        <f t="shared" si="136"/>
        <v>45521</v>
      </c>
      <c r="AM898" t="e">
        <f t="shared" si="95"/>
        <v>#N/A</v>
      </c>
      <c r="AN898" t="str">
        <f t="shared" si="137"/>
        <v>KAPS-FS-22010-10-08-2024-5901.909</v>
      </c>
      <c r="AO898" t="s">
        <v>4457</v>
      </c>
    </row>
    <row r="899" spans="1:41" ht="20.100000000000001" customHeight="1" x14ac:dyDescent="0.25">
      <c r="A899" s="37">
        <v>893</v>
      </c>
      <c r="B899" s="21">
        <v>45514</v>
      </c>
      <c r="C899" s="6" t="s">
        <v>4403</v>
      </c>
      <c r="D899" s="15">
        <v>45514</v>
      </c>
      <c r="E899" s="6" t="s">
        <v>563</v>
      </c>
      <c r="F899" s="14" t="str">
        <f>INDEX(New!$CV$9:$CV$791,MATCH(C899,New!$F$9:$F$791,0))</f>
        <v>-</v>
      </c>
      <c r="G899" s="6">
        <v>288.66000000000003</v>
      </c>
      <c r="H899" s="6" t="s">
        <v>1816</v>
      </c>
      <c r="I899" s="6"/>
      <c r="J899" s="16">
        <v>9607.19</v>
      </c>
      <c r="K899" s="14">
        <v>9.9600000000000009</v>
      </c>
      <c r="L899" s="125">
        <f>_xlfn.IFNA(INDEX(New!$E$9:$E$791,MATCH(C899,New!$F$9:$F$791,0)),G899)</f>
        <v>288.66000000000003</v>
      </c>
      <c r="M899" s="125">
        <f t="shared" ref="M899" si="150">G899</f>
        <v>288.66000000000003</v>
      </c>
      <c r="N899" s="6" t="s">
        <v>563</v>
      </c>
      <c r="O899" s="6" t="s">
        <v>4478</v>
      </c>
      <c r="P899" s="19">
        <v>818375</v>
      </c>
      <c r="Q899" s="6"/>
      <c r="R899" s="19">
        <v>376453</v>
      </c>
      <c r="S899" s="6"/>
      <c r="T899" s="14"/>
      <c r="U899" s="21"/>
      <c r="V899" s="6"/>
      <c r="W899" s="6"/>
      <c r="X899" s="6"/>
      <c r="Y899" s="23"/>
      <c r="Z899" s="6"/>
      <c r="AA899" s="6"/>
      <c r="AB899" s="21"/>
      <c r="AC899" s="6"/>
      <c r="AD899" s="14" t="s">
        <v>1515</v>
      </c>
      <c r="AE899" s="6"/>
      <c r="AF899" s="6"/>
      <c r="AG899" s="6"/>
      <c r="AH899" s="6" t="s">
        <v>563</v>
      </c>
      <c r="AI899" s="143">
        <f t="shared" ref="AI899" si="151">P899/G899</f>
        <v>2835.082796369431</v>
      </c>
      <c r="AJ899" s="143">
        <f t="shared" ref="AJ899" si="152">R899/G899</f>
        <v>1304.1398184715581</v>
      </c>
      <c r="AK899" s="143">
        <f t="shared" ref="AK899" si="153">L899*AJ899</f>
        <v>376453</v>
      </c>
      <c r="AL899" s="20">
        <f t="shared" ref="AL899" si="154">IF(B899&lt;&gt;"",IF(E899="Packing Material",B899+5,B899+30),"")</f>
        <v>45519</v>
      </c>
      <c r="AM899" t="e">
        <f t="shared" si="95"/>
        <v>#N/A</v>
      </c>
      <c r="AN899" t="str">
        <f t="shared" ref="AN899" si="155">C899&amp;"-"&amp;J899</f>
        <v>PQZI-EI-4453-10-08-2024-9607.19</v>
      </c>
      <c r="AO899" t="s">
        <v>4449</v>
      </c>
    </row>
    <row r="900" spans="1:41" ht="20.100000000000001" customHeight="1" x14ac:dyDescent="0.25">
      <c r="A900" s="37">
        <v>893</v>
      </c>
      <c r="B900" s="21">
        <v>45514</v>
      </c>
      <c r="C900" s="6" t="s">
        <v>4403</v>
      </c>
      <c r="D900" s="15">
        <v>45514</v>
      </c>
      <c r="E900" s="6" t="s">
        <v>563</v>
      </c>
      <c r="F900" s="14" t="str">
        <f>INDEX(New!$CV$9:$CV$791,MATCH(C900,New!$F$9:$F$791,0))</f>
        <v>-</v>
      </c>
      <c r="G900" s="6">
        <v>114.52</v>
      </c>
      <c r="H900" s="6" t="s">
        <v>1816</v>
      </c>
      <c r="I900" s="6"/>
      <c r="J900" s="16">
        <v>9607.2000000000007</v>
      </c>
      <c r="K900" s="14">
        <v>21.22</v>
      </c>
      <c r="L900" s="125">
        <f>_xlfn.IFNA(INDEX(New!$E$9:$E$791,MATCH(C900,New!$F$9:$F$791,0)),G900)</f>
        <v>288.66000000000003</v>
      </c>
      <c r="M900" s="125">
        <f t="shared" si="132"/>
        <v>114.52</v>
      </c>
      <c r="N900" s="6" t="s">
        <v>563</v>
      </c>
      <c r="O900" s="6" t="s">
        <v>4478</v>
      </c>
      <c r="P900" s="19">
        <v>691907</v>
      </c>
      <c r="Q900" s="6"/>
      <c r="R900" s="19">
        <v>318277</v>
      </c>
      <c r="S900" s="6"/>
      <c r="T900" s="14"/>
      <c r="U900" s="21"/>
      <c r="V900" s="6"/>
      <c r="W900" s="6"/>
      <c r="X900" s="6"/>
      <c r="Y900" s="23"/>
      <c r="Z900" s="6"/>
      <c r="AA900" s="6"/>
      <c r="AB900" s="21"/>
      <c r="AC900" s="6"/>
      <c r="AD900" s="14" t="s">
        <v>1515</v>
      </c>
      <c r="AE900" s="6"/>
      <c r="AF900" s="6"/>
      <c r="AG900" s="6"/>
      <c r="AH900" s="6" t="s">
        <v>563</v>
      </c>
      <c r="AI900" s="143">
        <f t="shared" si="133"/>
        <v>6041.8005588543492</v>
      </c>
      <c r="AJ900" s="143">
        <f t="shared" si="134"/>
        <v>2779.2263360111774</v>
      </c>
      <c r="AK900" s="143">
        <f t="shared" si="135"/>
        <v>802251.47415298654</v>
      </c>
      <c r="AL900" s="20">
        <f t="shared" si="136"/>
        <v>45519</v>
      </c>
      <c r="AM900" t="e">
        <f t="shared" ref="AM900:AM935" si="156">VLOOKUP(C900,$C$2446:$C$2553,1,0)</f>
        <v>#N/A</v>
      </c>
      <c r="AN900" t="str">
        <f t="shared" si="137"/>
        <v>PQZI-EI-4453-10-08-2024-9607.2</v>
      </c>
      <c r="AO900" t="s">
        <v>4449</v>
      </c>
    </row>
    <row r="901" spans="1:41" ht="20.100000000000001" customHeight="1" x14ac:dyDescent="0.25">
      <c r="A901" s="37">
        <v>894</v>
      </c>
      <c r="B901" s="21">
        <v>45514</v>
      </c>
      <c r="C901" s="6" t="s">
        <v>4404</v>
      </c>
      <c r="D901" s="15">
        <v>45514</v>
      </c>
      <c r="E901" s="6" t="s">
        <v>563</v>
      </c>
      <c r="F901" s="14" t="str">
        <f>INDEX(New!$CV$9:$CV$791,MATCH(C901,New!$F$9:$F$791,0))</f>
        <v>-</v>
      </c>
      <c r="G901" s="6">
        <v>350.46</v>
      </c>
      <c r="H901" s="6" t="s">
        <v>1816</v>
      </c>
      <c r="I901" s="6"/>
      <c r="J901" s="14">
        <v>9607.19</v>
      </c>
      <c r="K901" s="14">
        <v>17.68</v>
      </c>
      <c r="L901" s="125">
        <f>_xlfn.IFNA(INDEX(New!$E$9:$E$791,MATCH(C901,New!$F$9:$F$791,0)),G901)</f>
        <v>350.46</v>
      </c>
      <c r="M901" s="125">
        <f t="shared" si="132"/>
        <v>350.46</v>
      </c>
      <c r="N901" s="6" t="s">
        <v>563</v>
      </c>
      <c r="O901" s="6" t="s">
        <v>4478</v>
      </c>
      <c r="P901" s="19">
        <v>1764220</v>
      </c>
      <c r="Q901" s="6"/>
      <c r="R901" s="19">
        <v>811541</v>
      </c>
      <c r="S901" s="6"/>
      <c r="T901" s="14"/>
      <c r="U901" s="21"/>
      <c r="V901" s="6"/>
      <c r="W901" s="6"/>
      <c r="X901" s="6"/>
      <c r="Y901" s="23"/>
      <c r="Z901" s="6"/>
      <c r="AA901" s="6"/>
      <c r="AB901" s="21"/>
      <c r="AC901" s="6"/>
      <c r="AD901" s="14" t="s">
        <v>1515</v>
      </c>
      <c r="AE901" s="6"/>
      <c r="AF901" s="6"/>
      <c r="AG901" s="6"/>
      <c r="AH901" s="6" t="s">
        <v>563</v>
      </c>
      <c r="AI901" s="143">
        <f t="shared" si="133"/>
        <v>5034.0124407921021</v>
      </c>
      <c r="AJ901" s="143">
        <f t="shared" si="134"/>
        <v>2315.64515208583</v>
      </c>
      <c r="AK901" s="143">
        <f t="shared" si="135"/>
        <v>811540.99999999988</v>
      </c>
      <c r="AL901" s="20">
        <f t="shared" si="136"/>
        <v>45519</v>
      </c>
      <c r="AM901" t="e">
        <f t="shared" si="156"/>
        <v>#N/A</v>
      </c>
      <c r="AN901" t="str">
        <f t="shared" si="137"/>
        <v>PQZI-EI-4454-10-08-2024-9607.19</v>
      </c>
      <c r="AO901" t="s">
        <v>4449</v>
      </c>
    </row>
    <row r="902" spans="1:41" ht="20.100000000000001" customHeight="1" x14ac:dyDescent="0.25">
      <c r="A902" s="37">
        <v>895</v>
      </c>
      <c r="B902" s="21">
        <v>45516</v>
      </c>
      <c r="C902" s="6" t="s">
        <v>4405</v>
      </c>
      <c r="D902" s="15">
        <v>45516</v>
      </c>
      <c r="E902" s="6" t="s">
        <v>563</v>
      </c>
      <c r="F902" s="14" t="str">
        <f>INDEX(New!$CV$9:$CV$791,MATCH(C902,New!$F$9:$F$791,0))</f>
        <v>-</v>
      </c>
      <c r="G902" s="6">
        <v>25</v>
      </c>
      <c r="H902" s="6" t="s">
        <v>1816</v>
      </c>
      <c r="I902" s="6"/>
      <c r="J902" s="14">
        <v>4821.8999999999996</v>
      </c>
      <c r="K902" s="14">
        <v>157.87</v>
      </c>
      <c r="L902" s="125">
        <f>_xlfn.IFNA(INDEX(New!$E$9:$E$791,MATCH(C902,New!$F$9:$F$791,0)),G902)</f>
        <v>25</v>
      </c>
      <c r="M902" s="125">
        <f t="shared" si="132"/>
        <v>25</v>
      </c>
      <c r="N902" s="6" t="s">
        <v>563</v>
      </c>
      <c r="O902" s="6" t="s">
        <v>4483</v>
      </c>
      <c r="P902" s="19">
        <v>1123713</v>
      </c>
      <c r="Q902" s="6"/>
      <c r="R902" s="19">
        <v>516908</v>
      </c>
      <c r="S902" s="6"/>
      <c r="T902" s="14"/>
      <c r="U902" s="21"/>
      <c r="V902" s="6"/>
      <c r="W902" s="6"/>
      <c r="X902" s="6"/>
      <c r="Y902" s="23"/>
      <c r="Z902" s="6"/>
      <c r="AA902" s="6"/>
      <c r="AB902" s="21"/>
      <c r="AC902" s="6"/>
      <c r="AD902" s="14" t="s">
        <v>1515</v>
      </c>
      <c r="AE902" s="6"/>
      <c r="AF902" s="6"/>
      <c r="AG902" s="6"/>
      <c r="AH902" s="6" t="s">
        <v>563</v>
      </c>
      <c r="AI902" s="143">
        <f t="shared" si="133"/>
        <v>44948.52</v>
      </c>
      <c r="AJ902" s="143">
        <f t="shared" si="134"/>
        <v>20676.32</v>
      </c>
      <c r="AK902" s="143">
        <f t="shared" si="135"/>
        <v>516908</v>
      </c>
      <c r="AL902" s="20">
        <f t="shared" si="136"/>
        <v>45521</v>
      </c>
      <c r="AM902" t="e">
        <f t="shared" si="156"/>
        <v>#N/A</v>
      </c>
      <c r="AN902" t="str">
        <f t="shared" si="137"/>
        <v>KPAF-FS-8892-12-08-2024-4821.9</v>
      </c>
      <c r="AO902" t="s">
        <v>4458</v>
      </c>
    </row>
    <row r="903" spans="1:41" ht="20.100000000000001" customHeight="1" x14ac:dyDescent="0.25">
      <c r="A903" s="37">
        <v>896</v>
      </c>
      <c r="B903" s="21">
        <v>45516</v>
      </c>
      <c r="C903" s="6" t="s">
        <v>4406</v>
      </c>
      <c r="D903" s="15">
        <v>45516</v>
      </c>
      <c r="E903" s="6" t="s">
        <v>563</v>
      </c>
      <c r="F903" s="14" t="str">
        <f>INDEX(New!$CV$9:$CV$791,MATCH(C903,New!$F$9:$F$791,0))</f>
        <v>-</v>
      </c>
      <c r="G903" s="6">
        <v>44</v>
      </c>
      <c r="H903" s="6" t="s">
        <v>1816</v>
      </c>
      <c r="I903" s="6"/>
      <c r="J903" s="14">
        <v>4821.8999999999996</v>
      </c>
      <c r="K903" s="14">
        <v>120.61</v>
      </c>
      <c r="L903" s="125">
        <f>_xlfn.IFNA(INDEX(New!$E$9:$E$791,MATCH(C903,New!$F$9:$F$791,0)),G903)</f>
        <v>44</v>
      </c>
      <c r="M903" s="125">
        <f t="shared" si="132"/>
        <v>44</v>
      </c>
      <c r="N903" s="6" t="s">
        <v>563</v>
      </c>
      <c r="O903" s="6" t="s">
        <v>4483</v>
      </c>
      <c r="P903" s="19">
        <v>1510935</v>
      </c>
      <c r="Q903" s="6"/>
      <c r="R903" s="19">
        <v>695030</v>
      </c>
      <c r="S903" s="6"/>
      <c r="T903" s="14"/>
      <c r="U903" s="21"/>
      <c r="V903" s="6"/>
      <c r="W903" s="6"/>
      <c r="X903" s="6"/>
      <c r="Y903" s="23"/>
      <c r="Z903" s="6"/>
      <c r="AA903" s="6"/>
      <c r="AB903" s="21"/>
      <c r="AC903" s="6"/>
      <c r="AD903" s="14" t="s">
        <v>1515</v>
      </c>
      <c r="AE903" s="6"/>
      <c r="AF903" s="6"/>
      <c r="AG903" s="6"/>
      <c r="AH903" s="6" t="s">
        <v>563</v>
      </c>
      <c r="AI903" s="143">
        <f t="shared" si="133"/>
        <v>34339.431818181816</v>
      </c>
      <c r="AJ903" s="143">
        <f t="shared" si="134"/>
        <v>15796.136363636364</v>
      </c>
      <c r="AK903" s="143">
        <f t="shared" si="135"/>
        <v>695030</v>
      </c>
      <c r="AL903" s="20">
        <f t="shared" si="136"/>
        <v>45521</v>
      </c>
      <c r="AM903" t="e">
        <f t="shared" si="156"/>
        <v>#N/A</v>
      </c>
      <c r="AN903" t="str">
        <f t="shared" si="137"/>
        <v>KPAF-FS-8894-12-08-2024-4821.9</v>
      </c>
      <c r="AO903" t="s">
        <v>4458</v>
      </c>
    </row>
    <row r="904" spans="1:41" ht="20.100000000000001" customHeight="1" x14ac:dyDescent="0.25">
      <c r="A904" s="37">
        <v>897</v>
      </c>
      <c r="B904" s="21">
        <v>45524</v>
      </c>
      <c r="C904" s="6" t="s">
        <v>4407</v>
      </c>
      <c r="D904" s="15">
        <v>45516</v>
      </c>
      <c r="E904" s="6" t="s">
        <v>563</v>
      </c>
      <c r="F904" s="14" t="str">
        <f>INDEX(New!$CV$9:$CV$791,MATCH(C904,New!$F$9:$F$791,0))</f>
        <v>-</v>
      </c>
      <c r="G904" s="6">
        <v>41000</v>
      </c>
      <c r="H904" s="6" t="s">
        <v>1816</v>
      </c>
      <c r="I904" s="6"/>
      <c r="J904" s="14">
        <v>8523.5990000000002</v>
      </c>
      <c r="K904" s="14">
        <v>0.35</v>
      </c>
      <c r="L904" s="125">
        <f>_xlfn.IFNA(INDEX(New!$E$9:$E$791,MATCH(C904,New!$F$9:$F$791,0)),G904)</f>
        <v>41000</v>
      </c>
      <c r="M904" s="125">
        <f t="shared" si="132"/>
        <v>41000</v>
      </c>
      <c r="N904" s="6" t="s">
        <v>563</v>
      </c>
      <c r="O904" s="6" t="s">
        <v>4483</v>
      </c>
      <c r="P904" s="19">
        <v>4476873</v>
      </c>
      <c r="Q904" s="6"/>
      <c r="R904" s="19">
        <v>1835518</v>
      </c>
      <c r="S904" s="6"/>
      <c r="T904" s="14"/>
      <c r="U904" s="21"/>
      <c r="V904" s="6"/>
      <c r="W904" s="6"/>
      <c r="X904" s="6"/>
      <c r="Y904" s="23"/>
      <c r="Z904" s="6"/>
      <c r="AA904" s="6"/>
      <c r="AB904" s="21"/>
      <c r="AC904" s="6"/>
      <c r="AD904" s="14" t="s">
        <v>1515</v>
      </c>
      <c r="AE904" s="6"/>
      <c r="AF904" s="6"/>
      <c r="AG904" s="6"/>
      <c r="AH904" s="6" t="s">
        <v>563</v>
      </c>
      <c r="AI904" s="143">
        <f t="shared" si="133"/>
        <v>109.1920243902439</v>
      </c>
      <c r="AJ904" s="143">
        <f t="shared" si="134"/>
        <v>44.768731707317073</v>
      </c>
      <c r="AK904" s="143">
        <f t="shared" si="135"/>
        <v>1835518</v>
      </c>
      <c r="AL904" s="20">
        <f t="shared" si="136"/>
        <v>45529</v>
      </c>
      <c r="AM904" t="e">
        <f t="shared" si="156"/>
        <v>#N/A</v>
      </c>
      <c r="AN904" t="str">
        <f t="shared" si="137"/>
        <v>KPAF-FS-9057-12-08-2024-8523.599</v>
      </c>
      <c r="AO904" t="s">
        <v>4459</v>
      </c>
    </row>
    <row r="905" spans="1:41" ht="20.100000000000001" customHeight="1" x14ac:dyDescent="0.25">
      <c r="A905" s="37">
        <v>898</v>
      </c>
      <c r="B905" s="21">
        <v>45520</v>
      </c>
      <c r="C905" s="6" t="s">
        <v>4408</v>
      </c>
      <c r="D905" s="15">
        <v>45517</v>
      </c>
      <c r="E905" s="6" t="s">
        <v>563</v>
      </c>
      <c r="F905" s="14" t="str">
        <f>INDEX(New!$CV$9:$CV$791,MATCH(C905,New!$F$9:$F$791,0))</f>
        <v>-</v>
      </c>
      <c r="G905" s="6">
        <v>18</v>
      </c>
      <c r="H905" s="6" t="s">
        <v>1816</v>
      </c>
      <c r="I905" s="6"/>
      <c r="J905" s="14">
        <v>5807.1030000000001</v>
      </c>
      <c r="K905" s="14">
        <v>38.06</v>
      </c>
      <c r="L905" s="125">
        <f>_xlfn.IFNA(INDEX(New!$E$9:$E$791,MATCH(C905,New!$F$9:$F$791,0)),G905)</f>
        <v>18</v>
      </c>
      <c r="M905" s="125">
        <f t="shared" si="132"/>
        <v>18</v>
      </c>
      <c r="N905" s="6" t="s">
        <v>563</v>
      </c>
      <c r="O905" s="6" t="s">
        <v>4484</v>
      </c>
      <c r="P905" s="19">
        <v>194921</v>
      </c>
      <c r="Q905" s="6"/>
      <c r="R905" s="19">
        <v>79918</v>
      </c>
      <c r="S905" s="6"/>
      <c r="T905" s="14"/>
      <c r="U905" s="21"/>
      <c r="V905" s="6"/>
      <c r="W905" s="6"/>
      <c r="X905" s="6"/>
      <c r="Y905" s="23"/>
      <c r="Z905" s="6"/>
      <c r="AA905" s="6"/>
      <c r="AB905" s="21"/>
      <c r="AC905" s="6"/>
      <c r="AD905" s="14" t="s">
        <v>1515</v>
      </c>
      <c r="AE905" s="6"/>
      <c r="AF905" s="6"/>
      <c r="AG905" s="6"/>
      <c r="AH905" s="6" t="s">
        <v>563</v>
      </c>
      <c r="AI905" s="143">
        <f t="shared" si="133"/>
        <v>10828.944444444445</v>
      </c>
      <c r="AJ905" s="143">
        <f t="shared" si="134"/>
        <v>4439.8888888888887</v>
      </c>
      <c r="AK905" s="143">
        <f t="shared" si="135"/>
        <v>79918</v>
      </c>
      <c r="AL905" s="20">
        <f t="shared" si="136"/>
        <v>45525</v>
      </c>
      <c r="AM905" t="e">
        <f t="shared" si="156"/>
        <v>#N/A</v>
      </c>
      <c r="AN905" t="str">
        <f t="shared" si="137"/>
        <v>KPFI-FS-4334-13-08-2024-5807.103</v>
      </c>
      <c r="AO905" t="s">
        <v>4460</v>
      </c>
    </row>
    <row r="906" spans="1:41" ht="20.100000000000001" customHeight="1" x14ac:dyDescent="0.25">
      <c r="A906" s="37">
        <v>899</v>
      </c>
      <c r="B906" s="21">
        <v>45519</v>
      </c>
      <c r="C906" s="6" t="s">
        <v>4409</v>
      </c>
      <c r="D906" s="15">
        <v>45517</v>
      </c>
      <c r="E906" s="14" t="s">
        <v>1132</v>
      </c>
      <c r="F906" s="14" t="str">
        <f>INDEX(New!$CV$9:$CV$791,MATCH(C906,New!$F$9:$F$791,0))</f>
        <v>-</v>
      </c>
      <c r="G906" s="6">
        <v>5040</v>
      </c>
      <c r="H906" s="6" t="s">
        <v>1816</v>
      </c>
      <c r="I906" s="6"/>
      <c r="J906" s="14">
        <v>3906.9029999999998</v>
      </c>
      <c r="K906" s="14">
        <v>1.9</v>
      </c>
      <c r="L906" s="125">
        <f>_xlfn.IFNA(INDEX(New!$E$9:$E$791,MATCH(C906,New!$F$9:$F$791,0)),G906)</f>
        <v>5040</v>
      </c>
      <c r="M906" s="125">
        <f t="shared" si="132"/>
        <v>5040</v>
      </c>
      <c r="N906" s="6" t="s">
        <v>557</v>
      </c>
      <c r="O906" s="6" t="s">
        <v>4485</v>
      </c>
      <c r="P906" s="19">
        <v>2724917</v>
      </c>
      <c r="Q906" s="6"/>
      <c r="R906" s="19">
        <v>899223</v>
      </c>
      <c r="S906" s="6"/>
      <c r="T906" s="14"/>
      <c r="U906" s="21"/>
      <c r="V906" s="6"/>
      <c r="W906" s="6"/>
      <c r="X906" s="6"/>
      <c r="Y906" s="23"/>
      <c r="Z906" s="6"/>
      <c r="AA906" s="6"/>
      <c r="AB906" s="21"/>
      <c r="AC906" s="6"/>
      <c r="AD906" s="14" t="s">
        <v>1515</v>
      </c>
      <c r="AE906" s="6"/>
      <c r="AF906" s="6"/>
      <c r="AG906" s="6"/>
      <c r="AH906" s="6" t="s">
        <v>3879</v>
      </c>
      <c r="AI906" s="143">
        <f t="shared" si="133"/>
        <v>540.65813492063489</v>
      </c>
      <c r="AJ906" s="143">
        <f t="shared" si="134"/>
        <v>178.41726190476192</v>
      </c>
      <c r="AK906" s="143">
        <f t="shared" si="135"/>
        <v>899223</v>
      </c>
      <c r="AL906" s="20">
        <f t="shared" si="136"/>
        <v>45549</v>
      </c>
      <c r="AM906" t="e">
        <f t="shared" si="156"/>
        <v>#N/A</v>
      </c>
      <c r="AN906" t="str">
        <f t="shared" si="137"/>
        <v>KAPW-FS-23706-13-08-2024-3906.903</v>
      </c>
      <c r="AO906" t="s">
        <v>4461</v>
      </c>
    </row>
    <row r="907" spans="1:41" ht="20.100000000000001" customHeight="1" x14ac:dyDescent="0.25">
      <c r="A907" s="37">
        <v>900</v>
      </c>
      <c r="B907" s="21">
        <v>45517</v>
      </c>
      <c r="C907" s="6" t="s">
        <v>4410</v>
      </c>
      <c r="D907" s="15">
        <v>45517</v>
      </c>
      <c r="E907" s="6" t="s">
        <v>563</v>
      </c>
      <c r="F907" s="14" t="str">
        <f>INDEX(New!$CV$9:$CV$791,MATCH(C907,New!$F$9:$F$791,0))</f>
        <v>-</v>
      </c>
      <c r="G907" s="6">
        <v>1271.5999999999999</v>
      </c>
      <c r="H907" s="6" t="s">
        <v>1816</v>
      </c>
      <c r="I907" s="6"/>
      <c r="J907" s="14">
        <v>9607.11</v>
      </c>
      <c r="K907" s="14">
        <v>16.3</v>
      </c>
      <c r="L907" s="125">
        <f>_xlfn.IFNA(INDEX(New!$E$9:$E$791,MATCH(C907,New!$F$9:$F$791,0)),G907)</f>
        <v>1271.5999999999999</v>
      </c>
      <c r="M907" s="125">
        <f t="shared" si="132"/>
        <v>1271.5999999999999</v>
      </c>
      <c r="N907" s="6" t="s">
        <v>563</v>
      </c>
      <c r="O907" s="6" t="s">
        <v>4478</v>
      </c>
      <c r="P907" s="19">
        <v>5898866</v>
      </c>
      <c r="Q907" s="6"/>
      <c r="R907" s="19">
        <v>2949433</v>
      </c>
      <c r="S907" s="6"/>
      <c r="T907" s="14"/>
      <c r="U907" s="21"/>
      <c r="V907" s="6"/>
      <c r="W907" s="6"/>
      <c r="X907" s="6"/>
      <c r="Y907" s="23"/>
      <c r="Z907" s="6"/>
      <c r="AA907" s="6"/>
      <c r="AB907" s="21"/>
      <c r="AC907" s="6"/>
      <c r="AD907" s="14" t="s">
        <v>1515</v>
      </c>
      <c r="AE907" s="6"/>
      <c r="AF907" s="6"/>
      <c r="AG907" s="6"/>
      <c r="AH907" s="6" t="s">
        <v>563</v>
      </c>
      <c r="AI907" s="143">
        <f t="shared" si="133"/>
        <v>4638.9320541050647</v>
      </c>
      <c r="AJ907" s="143">
        <f t="shared" si="134"/>
        <v>2319.4660270525324</v>
      </c>
      <c r="AK907" s="143">
        <f t="shared" si="135"/>
        <v>2949433</v>
      </c>
      <c r="AL907" s="20">
        <f t="shared" si="136"/>
        <v>45522</v>
      </c>
      <c r="AM907" t="e">
        <f t="shared" si="156"/>
        <v>#N/A</v>
      </c>
      <c r="AN907" t="str">
        <f t="shared" si="137"/>
        <v>PQZI-EI-4789-13-08-2024-9607.11</v>
      </c>
      <c r="AO907" t="s">
        <v>4449</v>
      </c>
    </row>
    <row r="908" spans="1:41" ht="20.100000000000001" customHeight="1" x14ac:dyDescent="0.25">
      <c r="A908" s="37">
        <v>901</v>
      </c>
      <c r="B908" s="21">
        <v>45524</v>
      </c>
      <c r="C908" s="6" t="s">
        <v>4411</v>
      </c>
      <c r="D908" s="15">
        <v>45519</v>
      </c>
      <c r="E908" s="14" t="s">
        <v>1132</v>
      </c>
      <c r="F908" s="14" t="str">
        <f>INDEX(New!$CV$9:$CV$791,MATCH(C908,New!$F$9:$F$791,0))</f>
        <v>-</v>
      </c>
      <c r="G908" s="6">
        <v>310080</v>
      </c>
      <c r="H908" s="6" t="s">
        <v>1816</v>
      </c>
      <c r="I908" s="6"/>
      <c r="J908" s="14">
        <v>5503.201</v>
      </c>
      <c r="K908" s="14">
        <v>1.06</v>
      </c>
      <c r="L908" s="125">
        <f>_xlfn.IFNA(INDEX(New!$E$9:$E$791,MATCH(C908,New!$F$9:$F$791,0)),G908)</f>
        <v>310080</v>
      </c>
      <c r="M908" s="125">
        <f t="shared" si="132"/>
        <v>310080</v>
      </c>
      <c r="N908" s="6" t="s">
        <v>1221</v>
      </c>
      <c r="O908" s="6" t="s">
        <v>1221</v>
      </c>
      <c r="P908" s="19">
        <v>93579820</v>
      </c>
      <c r="Q908" s="6"/>
      <c r="R908" s="19">
        <v>38367726</v>
      </c>
      <c r="S908" s="6"/>
      <c r="T908" s="14"/>
      <c r="U908" s="21"/>
      <c r="V908" s="6"/>
      <c r="W908" s="6"/>
      <c r="X908" s="6"/>
      <c r="Y908" s="23"/>
      <c r="Z908" s="6"/>
      <c r="AA908" s="6"/>
      <c r="AB908" s="21"/>
      <c r="AC908" s="6"/>
      <c r="AD908" s="14" t="s">
        <v>1515</v>
      </c>
      <c r="AE908" s="6"/>
      <c r="AF908" s="6"/>
      <c r="AG908" s="6"/>
      <c r="AH908" s="6" t="s">
        <v>1221</v>
      </c>
      <c r="AI908" s="143">
        <f t="shared" si="133"/>
        <v>301.79250515995869</v>
      </c>
      <c r="AJ908" s="143">
        <f t="shared" si="134"/>
        <v>123.73492647058823</v>
      </c>
      <c r="AK908" s="143">
        <f t="shared" si="135"/>
        <v>38367726</v>
      </c>
      <c r="AL908" s="20">
        <f t="shared" si="136"/>
        <v>45554</v>
      </c>
      <c r="AM908" t="e">
        <f t="shared" si="156"/>
        <v>#N/A</v>
      </c>
      <c r="AN908" t="str">
        <f t="shared" si="137"/>
        <v>KAPW-FS-24925-15-08-2024-5503.201</v>
      </c>
      <c r="AO908" t="s">
        <v>4462</v>
      </c>
    </row>
    <row r="909" spans="1:41" ht="20.100000000000001" customHeight="1" x14ac:dyDescent="0.25">
      <c r="A909" s="37">
        <v>902</v>
      </c>
      <c r="B909" s="21">
        <v>45521</v>
      </c>
      <c r="C909" s="6" t="s">
        <v>4412</v>
      </c>
      <c r="D909" s="15">
        <v>45520</v>
      </c>
      <c r="E909" s="6" t="s">
        <v>563</v>
      </c>
      <c r="F909" s="14" t="str">
        <f>INDEX(New!$CV$9:$CV$791,MATCH(C909,New!$F$9:$F$791,0))</f>
        <v>-</v>
      </c>
      <c r="G909" s="6">
        <v>22.65</v>
      </c>
      <c r="H909" s="6" t="s">
        <v>1816</v>
      </c>
      <c r="I909" s="6"/>
      <c r="J909" s="16">
        <v>9607.11</v>
      </c>
      <c r="K909" s="14">
        <v>19.510000000000002</v>
      </c>
      <c r="L909" s="125">
        <f>_xlfn.IFNA(INDEX(New!$E$9:$E$791,MATCH(C909,New!$F$9:$F$791,0)),G909)</f>
        <v>22.65</v>
      </c>
      <c r="M909" s="125">
        <f t="shared" si="132"/>
        <v>22.65</v>
      </c>
      <c r="N909" s="6" t="s">
        <v>563</v>
      </c>
      <c r="O909" s="6" t="s">
        <v>4478</v>
      </c>
      <c r="P909" s="19">
        <v>125795</v>
      </c>
      <c r="Q909" s="6"/>
      <c r="R909" s="19">
        <v>62897</v>
      </c>
      <c r="S909" s="6"/>
      <c r="T909" s="14"/>
      <c r="U909" s="21"/>
      <c r="V909" s="6"/>
      <c r="W909" s="6"/>
      <c r="X909" s="6"/>
      <c r="Y909" s="23"/>
      <c r="Z909" s="6"/>
      <c r="AA909" s="6"/>
      <c r="AB909" s="21"/>
      <c r="AC909" s="6"/>
      <c r="AD909" s="14" t="s">
        <v>1515</v>
      </c>
      <c r="AE909" s="6"/>
      <c r="AF909" s="6"/>
      <c r="AG909" s="6"/>
      <c r="AH909" s="6" t="s">
        <v>563</v>
      </c>
      <c r="AI909" s="143">
        <f t="shared" si="133"/>
        <v>5553.8631346578368</v>
      </c>
      <c r="AJ909" s="143">
        <f t="shared" si="134"/>
        <v>2776.9094922737308</v>
      </c>
      <c r="AK909" s="143">
        <f t="shared" si="135"/>
        <v>62897</v>
      </c>
      <c r="AL909" s="20">
        <f t="shared" si="136"/>
        <v>45526</v>
      </c>
      <c r="AM909" t="e">
        <f t="shared" si="156"/>
        <v>#N/A</v>
      </c>
      <c r="AN909" t="str">
        <f t="shared" si="137"/>
        <v>PQZI-EI-5074-16-08-2024-9607.11</v>
      </c>
      <c r="AO909" t="s">
        <v>4463</v>
      </c>
    </row>
    <row r="910" spans="1:41" ht="20.100000000000001" customHeight="1" x14ac:dyDescent="0.25">
      <c r="A910" s="37">
        <v>902</v>
      </c>
      <c r="B910" s="21">
        <v>45521</v>
      </c>
      <c r="C910" s="6" t="s">
        <v>4412</v>
      </c>
      <c r="D910" s="15">
        <v>45520</v>
      </c>
      <c r="E910" s="6" t="s">
        <v>563</v>
      </c>
      <c r="F910" s="14" t="str">
        <f>INDEX(New!$CV$9:$CV$791,MATCH(C910,New!$F$9:$F$791,0))</f>
        <v>-</v>
      </c>
      <c r="G910" s="6">
        <v>329.74</v>
      </c>
      <c r="H910" s="6" t="s">
        <v>1816</v>
      </c>
      <c r="I910" s="6"/>
      <c r="J910" s="16">
        <v>9607.19</v>
      </c>
      <c r="K910" s="14">
        <v>19.55</v>
      </c>
      <c r="L910" s="125">
        <f>_xlfn.IFNA(INDEX(New!$E$9:$E$791,MATCH(C910,New!$F$9:$F$791,0)),G910)</f>
        <v>22.65</v>
      </c>
      <c r="M910" s="125">
        <f t="shared" ref="M910" si="157">G910</f>
        <v>329.74</v>
      </c>
      <c r="N910" s="6" t="s">
        <v>563</v>
      </c>
      <c r="O910" s="6" t="s">
        <v>4478</v>
      </c>
      <c r="P910" s="19">
        <v>1835378</v>
      </c>
      <c r="Q910" s="6"/>
      <c r="R910" s="19">
        <v>844273</v>
      </c>
      <c r="S910" s="6"/>
      <c r="T910" s="14"/>
      <c r="U910" s="21"/>
      <c r="V910" s="6"/>
      <c r="W910" s="6"/>
      <c r="X910" s="6"/>
      <c r="Y910" s="23"/>
      <c r="Z910" s="6"/>
      <c r="AA910" s="6"/>
      <c r="AB910" s="21"/>
      <c r="AC910" s="6"/>
      <c r="AD910" s="14" t="s">
        <v>1515</v>
      </c>
      <c r="AE910" s="6"/>
      <c r="AF910" s="6"/>
      <c r="AG910" s="6"/>
      <c r="AH910" s="6" t="s">
        <v>563</v>
      </c>
      <c r="AI910" s="143">
        <f t="shared" ref="AI910" si="158">P910/G910</f>
        <v>5566.1369563898825</v>
      </c>
      <c r="AJ910" s="143">
        <f t="shared" ref="AJ910" si="159">R910/G910</f>
        <v>2560.4203311700126</v>
      </c>
      <c r="AK910" s="143">
        <f t="shared" ref="AK910" si="160">L910*AJ910</f>
        <v>57993.520501000778</v>
      </c>
      <c r="AL910" s="20">
        <f t="shared" ref="AL910" si="161">IF(B910&lt;&gt;"",IF(E910="Packing Material",B910+5,B910+30),"")</f>
        <v>45526</v>
      </c>
      <c r="AM910" t="e">
        <f t="shared" si="156"/>
        <v>#N/A</v>
      </c>
      <c r="AN910" t="str">
        <f t="shared" ref="AN910" si="162">C910&amp;"-"&amp;J910</f>
        <v>PQZI-EI-5074-16-08-2024-9607.19</v>
      </c>
      <c r="AO910" t="s">
        <v>4463</v>
      </c>
    </row>
    <row r="911" spans="1:41" ht="20.100000000000001" customHeight="1" x14ac:dyDescent="0.25">
      <c r="A911" s="37">
        <v>903</v>
      </c>
      <c r="B911" s="21">
        <v>45520</v>
      </c>
      <c r="C911" s="6" t="s">
        <v>4413</v>
      </c>
      <c r="D911" s="15">
        <v>45520</v>
      </c>
      <c r="E911" s="6" t="s">
        <v>563</v>
      </c>
      <c r="F911" s="14" t="str">
        <f>INDEX(New!$CV$9:$CV$791,MATCH(C911,New!$F$9:$F$791,0))</f>
        <v>-</v>
      </c>
      <c r="G911" s="6">
        <v>94.28</v>
      </c>
      <c r="H911" s="6" t="s">
        <v>1816</v>
      </c>
      <c r="I911" s="6"/>
      <c r="J911" s="14">
        <v>9607.11</v>
      </c>
      <c r="K911" s="14">
        <v>20.57</v>
      </c>
      <c r="L911" s="125">
        <f>_xlfn.IFNA(INDEX(New!$E$9:$E$791,MATCH(C911,New!$F$9:$F$791,0)),G911)</f>
        <v>94.28</v>
      </c>
      <c r="M911" s="125">
        <f t="shared" si="132"/>
        <v>94.28</v>
      </c>
      <c r="N911" s="6" t="s">
        <v>563</v>
      </c>
      <c r="O911" s="6" t="s">
        <v>4478</v>
      </c>
      <c r="P911" s="19">
        <v>552192</v>
      </c>
      <c r="Q911" s="6"/>
      <c r="R911" s="19">
        <v>276096</v>
      </c>
      <c r="S911" s="6"/>
      <c r="T911" s="14"/>
      <c r="U911" s="21"/>
      <c r="V911" s="6"/>
      <c r="W911" s="6"/>
      <c r="X911" s="6"/>
      <c r="Y911" s="23"/>
      <c r="Z911" s="6"/>
      <c r="AA911" s="6"/>
      <c r="AB911" s="21"/>
      <c r="AC911" s="6"/>
      <c r="AD911" s="14" t="s">
        <v>1515</v>
      </c>
      <c r="AE911" s="6"/>
      <c r="AF911" s="6"/>
      <c r="AG911" s="6"/>
      <c r="AH911" s="6" t="s">
        <v>563</v>
      </c>
      <c r="AI911" s="143">
        <f t="shared" si="133"/>
        <v>5856.9367840475179</v>
      </c>
      <c r="AJ911" s="143">
        <f t="shared" si="134"/>
        <v>2928.468392023759</v>
      </c>
      <c r="AK911" s="143">
        <f t="shared" si="135"/>
        <v>276096</v>
      </c>
      <c r="AL911" s="20">
        <f t="shared" si="136"/>
        <v>45525</v>
      </c>
      <c r="AM911" t="e">
        <f t="shared" si="156"/>
        <v>#N/A</v>
      </c>
      <c r="AN911" t="str">
        <f t="shared" si="137"/>
        <v>PQZI-EI-5069-16-08-2024-9607.11</v>
      </c>
      <c r="AO911" t="s">
        <v>4449</v>
      </c>
    </row>
    <row r="912" spans="1:41" ht="20.100000000000001" customHeight="1" x14ac:dyDescent="0.25">
      <c r="A912" s="37">
        <v>904</v>
      </c>
      <c r="B912" s="21">
        <v>45525</v>
      </c>
      <c r="C912" s="6" t="s">
        <v>4414</v>
      </c>
      <c r="D912" s="15">
        <v>45521</v>
      </c>
      <c r="E912" s="6" t="s">
        <v>563</v>
      </c>
      <c r="F912" s="14" t="str">
        <f>INDEX(New!$CV$9:$CV$791,MATCH(C912,New!$F$9:$F$791,0))</f>
        <v>-</v>
      </c>
      <c r="G912" s="6">
        <v>24908</v>
      </c>
      <c r="H912" s="6" t="s">
        <v>1816</v>
      </c>
      <c r="I912" s="6"/>
      <c r="J912" s="14">
        <v>4810.29</v>
      </c>
      <c r="K912" s="14">
        <v>0.78</v>
      </c>
      <c r="L912" s="125">
        <f>_xlfn.IFNA(INDEX(New!$E$9:$E$791,MATCH(C912,New!$F$9:$F$791,0)),G912)</f>
        <v>24908</v>
      </c>
      <c r="M912" s="125">
        <f t="shared" si="132"/>
        <v>24908</v>
      </c>
      <c r="N912" s="6" t="s">
        <v>563</v>
      </c>
      <c r="O912" s="6" t="s">
        <v>3177</v>
      </c>
      <c r="P912" s="19">
        <v>5531412</v>
      </c>
      <c r="Q912" s="6"/>
      <c r="R912" s="19">
        <v>2765705</v>
      </c>
      <c r="S912" s="6"/>
      <c r="T912" s="14"/>
      <c r="U912" s="21"/>
      <c r="V912" s="6"/>
      <c r="W912" s="6"/>
      <c r="X912" s="6"/>
      <c r="Y912" s="23"/>
      <c r="Z912" s="6"/>
      <c r="AA912" s="6"/>
      <c r="AB912" s="21"/>
      <c r="AC912" s="6"/>
      <c r="AD912" s="14" t="s">
        <v>1515</v>
      </c>
      <c r="AE912" s="6"/>
      <c r="AF912" s="6"/>
      <c r="AG912" s="6"/>
      <c r="AH912" s="6" t="s">
        <v>563</v>
      </c>
      <c r="AI912" s="143">
        <f t="shared" si="133"/>
        <v>222.07371125742733</v>
      </c>
      <c r="AJ912" s="143">
        <f t="shared" si="134"/>
        <v>111.03681548096996</v>
      </c>
      <c r="AK912" s="143">
        <f t="shared" si="135"/>
        <v>2765705</v>
      </c>
      <c r="AL912" s="20">
        <f t="shared" si="136"/>
        <v>45530</v>
      </c>
      <c r="AM912" t="e">
        <f t="shared" si="156"/>
        <v>#N/A</v>
      </c>
      <c r="AN912" t="str">
        <f t="shared" si="137"/>
        <v>KAPW-FS-25994-17-08-2024-4810.29</v>
      </c>
      <c r="AO912" t="s">
        <v>4464</v>
      </c>
    </row>
    <row r="913" spans="1:41" ht="20.100000000000001" customHeight="1" x14ac:dyDescent="0.25">
      <c r="A913" s="37">
        <v>905</v>
      </c>
      <c r="B913" s="21">
        <v>45525</v>
      </c>
      <c r="C913" s="6" t="s">
        <v>4415</v>
      </c>
      <c r="D913" s="15">
        <v>45521</v>
      </c>
      <c r="E913" s="6" t="s">
        <v>563</v>
      </c>
      <c r="F913" s="14" t="str">
        <f>INDEX(New!$CV$9:$CV$791,MATCH(C913,New!$F$9:$F$791,0))</f>
        <v>-</v>
      </c>
      <c r="G913" s="6">
        <v>24908</v>
      </c>
      <c r="H913" s="6" t="s">
        <v>1816</v>
      </c>
      <c r="I913" s="6"/>
      <c r="J913" s="14">
        <v>4810.29</v>
      </c>
      <c r="K913" s="14">
        <v>0.78</v>
      </c>
      <c r="L913" s="125">
        <f>_xlfn.IFNA(INDEX(New!$E$9:$E$791,MATCH(C913,New!$F$9:$F$791,0)),G913)</f>
        <v>24908</v>
      </c>
      <c r="M913" s="125">
        <f t="shared" si="132"/>
        <v>24908</v>
      </c>
      <c r="N913" s="6" t="s">
        <v>563</v>
      </c>
      <c r="O913" s="6" t="s">
        <v>3177</v>
      </c>
      <c r="P913" s="19">
        <v>5531412</v>
      </c>
      <c r="Q913" s="6"/>
      <c r="R913" s="19">
        <v>2765705</v>
      </c>
      <c r="S913" s="6"/>
      <c r="T913" s="14"/>
      <c r="U913" s="21"/>
      <c r="V913" s="6"/>
      <c r="W913" s="6"/>
      <c r="X913" s="6"/>
      <c r="Y913" s="23"/>
      <c r="Z913" s="6"/>
      <c r="AA913" s="6"/>
      <c r="AB913" s="21"/>
      <c r="AC913" s="6"/>
      <c r="AD913" s="14" t="s">
        <v>1515</v>
      </c>
      <c r="AE913" s="6"/>
      <c r="AF913" s="6"/>
      <c r="AG913" s="6"/>
      <c r="AH913" s="6" t="s">
        <v>563</v>
      </c>
      <c r="AI913" s="143">
        <f t="shared" si="133"/>
        <v>222.07371125742733</v>
      </c>
      <c r="AJ913" s="143">
        <f t="shared" si="134"/>
        <v>111.03681548096996</v>
      </c>
      <c r="AK913" s="143">
        <f t="shared" si="135"/>
        <v>2765705</v>
      </c>
      <c r="AL913" s="20">
        <f t="shared" si="136"/>
        <v>45530</v>
      </c>
      <c r="AM913" t="e">
        <f t="shared" si="156"/>
        <v>#N/A</v>
      </c>
      <c r="AN913" t="str">
        <f t="shared" si="137"/>
        <v>KAPW-FS-25993-17-08-2024-4810.29</v>
      </c>
      <c r="AO913" t="s">
        <v>4464</v>
      </c>
    </row>
    <row r="914" spans="1:41" ht="20.100000000000001" customHeight="1" x14ac:dyDescent="0.25">
      <c r="A914" s="37">
        <v>906</v>
      </c>
      <c r="B914" s="21">
        <v>45525</v>
      </c>
      <c r="C914" s="6" t="s">
        <v>4416</v>
      </c>
      <c r="D914" s="15">
        <v>45521</v>
      </c>
      <c r="E914" s="6" t="s">
        <v>563</v>
      </c>
      <c r="F914" s="14" t="str">
        <f>INDEX(New!$CV$9:$CV$791,MATCH(C914,New!$F$9:$F$791,0))</f>
        <v>-</v>
      </c>
      <c r="G914" s="6">
        <v>24908</v>
      </c>
      <c r="H914" s="6" t="s">
        <v>1816</v>
      </c>
      <c r="I914" s="6"/>
      <c r="J914" s="14">
        <v>4810.29</v>
      </c>
      <c r="K914" s="14">
        <v>0.78</v>
      </c>
      <c r="L914" s="125">
        <f>_xlfn.IFNA(INDEX(New!$E$9:$E$791,MATCH(C914,New!$F$9:$F$791,0)),G914)</f>
        <v>24908</v>
      </c>
      <c r="M914" s="125">
        <f t="shared" si="132"/>
        <v>24908</v>
      </c>
      <c r="N914" s="6" t="s">
        <v>563</v>
      </c>
      <c r="O914" s="6" t="s">
        <v>3177</v>
      </c>
      <c r="P914" s="19">
        <v>5531412</v>
      </c>
      <c r="Q914" s="6"/>
      <c r="R914" s="19">
        <v>2765705</v>
      </c>
      <c r="S914" s="6"/>
      <c r="T914" s="14"/>
      <c r="U914" s="21"/>
      <c r="V914" s="6"/>
      <c r="W914" s="6"/>
      <c r="X914" s="6"/>
      <c r="Y914" s="23"/>
      <c r="Z914" s="6"/>
      <c r="AA914" s="6"/>
      <c r="AB914" s="21"/>
      <c r="AC914" s="6"/>
      <c r="AD914" s="14" t="s">
        <v>1515</v>
      </c>
      <c r="AE914" s="6"/>
      <c r="AF914" s="6"/>
      <c r="AG914" s="6"/>
      <c r="AH914" s="6" t="s">
        <v>563</v>
      </c>
      <c r="AI914" s="143">
        <f t="shared" si="133"/>
        <v>222.07371125742733</v>
      </c>
      <c r="AJ914" s="143">
        <f t="shared" si="134"/>
        <v>111.03681548096996</v>
      </c>
      <c r="AK914" s="143">
        <f t="shared" si="135"/>
        <v>2765705</v>
      </c>
      <c r="AL914" s="20">
        <f t="shared" si="136"/>
        <v>45530</v>
      </c>
      <c r="AM914" t="e">
        <f t="shared" si="156"/>
        <v>#N/A</v>
      </c>
      <c r="AN914" t="str">
        <f t="shared" si="137"/>
        <v>KAPW-FS-25992-17-08-2024-4810.29</v>
      </c>
      <c r="AO914" t="s">
        <v>4464</v>
      </c>
    </row>
    <row r="915" spans="1:41" ht="20.100000000000001" customHeight="1" x14ac:dyDescent="0.25">
      <c r="A915" s="37">
        <v>907</v>
      </c>
      <c r="B915" s="21">
        <v>45521</v>
      </c>
      <c r="C915" s="6" t="s">
        <v>4417</v>
      </c>
      <c r="D915" s="15">
        <v>45521</v>
      </c>
      <c r="E915" s="6" t="s">
        <v>563</v>
      </c>
      <c r="F915" s="14" t="str">
        <f>INDEX(New!$CV$9:$CV$791,MATCH(C915,New!$F$9:$F$791,0))</f>
        <v>-</v>
      </c>
      <c r="G915" s="6">
        <v>594</v>
      </c>
      <c r="H915" s="6" t="s">
        <v>1816</v>
      </c>
      <c r="I915" s="6"/>
      <c r="J915" s="14">
        <v>9606.2199999999993</v>
      </c>
      <c r="K915" s="14">
        <v>19.32</v>
      </c>
      <c r="L915" s="125">
        <f>_xlfn.IFNA(INDEX(New!$E$9:$E$791,MATCH(C915,New!$F$9:$F$791,0)),G915)</f>
        <v>594</v>
      </c>
      <c r="M915" s="125">
        <f t="shared" si="132"/>
        <v>594</v>
      </c>
      <c r="N915" s="6" t="s">
        <v>563</v>
      </c>
      <c r="O915" s="6" t="s">
        <v>4486</v>
      </c>
      <c r="P915" s="19">
        <v>3267827</v>
      </c>
      <c r="Q915" s="6"/>
      <c r="R915" s="19">
        <v>1503200</v>
      </c>
      <c r="S915" s="6"/>
      <c r="T915" s="14"/>
      <c r="U915" s="21"/>
      <c r="V915" s="6"/>
      <c r="W915" s="6"/>
      <c r="X915" s="6"/>
      <c r="Y915" s="23"/>
      <c r="Z915" s="6"/>
      <c r="AA915" s="6"/>
      <c r="AB915" s="21"/>
      <c r="AC915" s="6"/>
      <c r="AD915" s="14" t="s">
        <v>1515</v>
      </c>
      <c r="AE915" s="6"/>
      <c r="AF915" s="6"/>
      <c r="AG915" s="6"/>
      <c r="AH915" s="6" t="s">
        <v>563</v>
      </c>
      <c r="AI915" s="143">
        <f t="shared" si="133"/>
        <v>5501.3922558922559</v>
      </c>
      <c r="AJ915" s="143">
        <f t="shared" si="134"/>
        <v>2530.6397306397307</v>
      </c>
      <c r="AK915" s="143">
        <f t="shared" si="135"/>
        <v>1503200</v>
      </c>
      <c r="AL915" s="20">
        <f t="shared" si="136"/>
        <v>45526</v>
      </c>
      <c r="AM915" t="e">
        <f t="shared" si="156"/>
        <v>#N/A</v>
      </c>
      <c r="AN915" t="str">
        <f t="shared" si="137"/>
        <v>KPAF-FS-10104-17-08-2024-9606.22</v>
      </c>
      <c r="AO915" t="s">
        <v>4465</v>
      </c>
    </row>
    <row r="916" spans="1:41" ht="20.100000000000001" customHeight="1" x14ac:dyDescent="0.25">
      <c r="A916" s="37">
        <v>908</v>
      </c>
      <c r="B916" s="21">
        <v>45525</v>
      </c>
      <c r="C916" s="6" t="s">
        <v>4418</v>
      </c>
      <c r="D916" s="15">
        <v>45524</v>
      </c>
      <c r="E916" s="6" t="s">
        <v>563</v>
      </c>
      <c r="F916" s="14" t="str">
        <f>INDEX(New!$CV$9:$CV$791,MATCH(C916,New!$F$9:$F$791,0))</f>
        <v>-</v>
      </c>
      <c r="G916" s="6">
        <v>24908</v>
      </c>
      <c r="H916" s="6" t="s">
        <v>1816</v>
      </c>
      <c r="I916" s="6"/>
      <c r="J916" s="14">
        <v>4810.29</v>
      </c>
      <c r="K916" s="14">
        <v>0.78</v>
      </c>
      <c r="L916" s="125">
        <f>_xlfn.IFNA(INDEX(New!$E$9:$E$791,MATCH(C916,New!$F$9:$F$791,0)),G916)</f>
        <v>24908</v>
      </c>
      <c r="M916" s="125">
        <f t="shared" si="132"/>
        <v>24908</v>
      </c>
      <c r="N916" s="6" t="s">
        <v>563</v>
      </c>
      <c r="O916" s="6" t="s">
        <v>3177</v>
      </c>
      <c r="P916" s="19">
        <v>5528440</v>
      </c>
      <c r="Q916" s="6"/>
      <c r="R916" s="19">
        <v>2764220</v>
      </c>
      <c r="S916" s="6"/>
      <c r="T916" s="14"/>
      <c r="U916" s="21"/>
      <c r="V916" s="6"/>
      <c r="W916" s="6"/>
      <c r="X916" s="6"/>
      <c r="Y916" s="23"/>
      <c r="Z916" s="6"/>
      <c r="AA916" s="6"/>
      <c r="AB916" s="21"/>
      <c r="AC916" s="6"/>
      <c r="AD916" s="14" t="s">
        <v>1515</v>
      </c>
      <c r="AE916" s="6"/>
      <c r="AF916" s="6"/>
      <c r="AG916" s="6"/>
      <c r="AH916" s="6" t="s">
        <v>563</v>
      </c>
      <c r="AI916" s="143">
        <f t="shared" si="133"/>
        <v>221.95439216316043</v>
      </c>
      <c r="AJ916" s="143">
        <f t="shared" si="134"/>
        <v>110.97719608158022</v>
      </c>
      <c r="AK916" s="143">
        <f t="shared" si="135"/>
        <v>2764220</v>
      </c>
      <c r="AL916" s="20">
        <f t="shared" si="136"/>
        <v>45530</v>
      </c>
      <c r="AM916" t="e">
        <f t="shared" si="156"/>
        <v>#N/A</v>
      </c>
      <c r="AN916" t="str">
        <f t="shared" si="137"/>
        <v>KAPW-FS-26955-20-08-2024-4810.29</v>
      </c>
      <c r="AO916" t="s">
        <v>4464</v>
      </c>
    </row>
    <row r="917" spans="1:41" ht="20.100000000000001" customHeight="1" x14ac:dyDescent="0.25">
      <c r="A917" s="37">
        <v>909</v>
      </c>
      <c r="B917" s="21">
        <v>45525</v>
      </c>
      <c r="C917" s="6" t="s">
        <v>4419</v>
      </c>
      <c r="D917" s="15">
        <v>45524</v>
      </c>
      <c r="E917" s="6" t="s">
        <v>563</v>
      </c>
      <c r="F917" s="14" t="str">
        <f>INDEX(New!$CV$9:$CV$791,MATCH(C917,New!$F$9:$F$791,0))</f>
        <v>-</v>
      </c>
      <c r="G917" s="6">
        <v>56.67</v>
      </c>
      <c r="H917" s="6" t="s">
        <v>1816</v>
      </c>
      <c r="I917" s="6"/>
      <c r="J917" s="16">
        <v>9607.11</v>
      </c>
      <c r="K917" s="14">
        <v>20.52</v>
      </c>
      <c r="L917" s="125">
        <f>_xlfn.IFNA(INDEX(New!$E$9:$E$791,MATCH(C917,New!$F$9:$F$791,0)),G917)</f>
        <v>56.67</v>
      </c>
      <c r="M917" s="125">
        <f t="shared" si="132"/>
        <v>56.67</v>
      </c>
      <c r="N917" s="6" t="s">
        <v>563</v>
      </c>
      <c r="O917" s="6" t="s">
        <v>4478</v>
      </c>
      <c r="P917" s="19">
        <v>330955</v>
      </c>
      <c r="Q917" s="6"/>
      <c r="R917" s="19">
        <v>165478</v>
      </c>
      <c r="S917" s="6"/>
      <c r="T917" s="14"/>
      <c r="U917" s="21"/>
      <c r="V917" s="6"/>
      <c r="W917" s="6"/>
      <c r="X917" s="6"/>
      <c r="Y917" s="23"/>
      <c r="Z917" s="6"/>
      <c r="AA917" s="6"/>
      <c r="AB917" s="21"/>
      <c r="AC917" s="6"/>
      <c r="AD917" s="14" t="s">
        <v>1515</v>
      </c>
      <c r="AE917" s="6"/>
      <c r="AF917" s="6"/>
      <c r="AG917" s="6"/>
      <c r="AH917" s="6" t="s">
        <v>563</v>
      </c>
      <c r="AI917" s="143">
        <f t="shared" si="133"/>
        <v>5840.0388212458092</v>
      </c>
      <c r="AJ917" s="143">
        <f t="shared" si="134"/>
        <v>2920.0282336333157</v>
      </c>
      <c r="AK917" s="143">
        <f t="shared" si="135"/>
        <v>165478</v>
      </c>
      <c r="AL917" s="20">
        <f t="shared" si="136"/>
        <v>45530</v>
      </c>
      <c r="AM917" t="e">
        <f t="shared" si="156"/>
        <v>#N/A</v>
      </c>
      <c r="AN917" t="str">
        <f t="shared" si="137"/>
        <v>PQZI-EI-5500-20-08-2024-9607.11</v>
      </c>
      <c r="AO917" t="s">
        <v>4449</v>
      </c>
    </row>
    <row r="918" spans="1:41" ht="20.100000000000001" customHeight="1" x14ac:dyDescent="0.25">
      <c r="A918" s="37">
        <v>909</v>
      </c>
      <c r="B918" s="21">
        <v>45525</v>
      </c>
      <c r="C918" s="6" t="s">
        <v>4419</v>
      </c>
      <c r="D918" s="15">
        <v>45524</v>
      </c>
      <c r="E918" s="6" t="s">
        <v>563</v>
      </c>
      <c r="F918" s="14" t="str">
        <f>INDEX(New!$CV$9:$CV$791,MATCH(C918,New!$F$9:$F$791,0))</f>
        <v>-</v>
      </c>
      <c r="G918" s="6">
        <v>453.4</v>
      </c>
      <c r="H918" s="6" t="s">
        <v>1816</v>
      </c>
      <c r="I918" s="6"/>
      <c r="J918" s="16">
        <v>9607.19</v>
      </c>
      <c r="K918" s="14">
        <v>21.63</v>
      </c>
      <c r="L918" s="125">
        <f>_xlfn.IFNA(INDEX(New!$E$9:$E$791,MATCH(C918,New!$F$9:$F$791,0)),G918)</f>
        <v>56.67</v>
      </c>
      <c r="M918" s="125">
        <f t="shared" ref="M918" si="163">G918</f>
        <v>453.4</v>
      </c>
      <c r="N918" s="6" t="s">
        <v>563</v>
      </c>
      <c r="O918" s="6" t="s">
        <v>4478</v>
      </c>
      <c r="P918" s="19">
        <v>2790274</v>
      </c>
      <c r="Q918" s="6"/>
      <c r="R918" s="19">
        <v>1283526</v>
      </c>
      <c r="S918" s="6"/>
      <c r="T918" s="14"/>
      <c r="U918" s="21"/>
      <c r="V918" s="6"/>
      <c r="W918" s="6"/>
      <c r="X918" s="6"/>
      <c r="Y918" s="23"/>
      <c r="Z918" s="6"/>
      <c r="AA918" s="6"/>
      <c r="AB918" s="21"/>
      <c r="AC918" s="6"/>
      <c r="AD918" s="14" t="s">
        <v>1515</v>
      </c>
      <c r="AE918" s="6"/>
      <c r="AF918" s="6"/>
      <c r="AG918" s="6"/>
      <c r="AH918" s="6" t="s">
        <v>563</v>
      </c>
      <c r="AI918" s="143">
        <f t="shared" ref="AI918" si="164">P918/G918</f>
        <v>6154.1111601235116</v>
      </c>
      <c r="AJ918" s="143">
        <f t="shared" ref="AJ918" si="165">R918/G918</f>
        <v>2830.891045434495</v>
      </c>
      <c r="AK918" s="143">
        <f t="shared" ref="AK918" si="166">L918*AJ918</f>
        <v>160426.59554477283</v>
      </c>
      <c r="AL918" s="20">
        <f t="shared" ref="AL918" si="167">IF(B918&lt;&gt;"",IF(E918="Packing Material",B918+5,B918+30),"")</f>
        <v>45530</v>
      </c>
      <c r="AM918" t="e">
        <f t="shared" si="156"/>
        <v>#N/A</v>
      </c>
      <c r="AN918" t="str">
        <f t="shared" ref="AN918" si="168">C918&amp;"-"&amp;J918</f>
        <v>PQZI-EI-5500-20-08-2024-9607.19</v>
      </c>
      <c r="AO918" t="s">
        <v>4449</v>
      </c>
    </row>
    <row r="919" spans="1:41" ht="20.100000000000001" customHeight="1" x14ac:dyDescent="0.25">
      <c r="A919" s="37">
        <v>910</v>
      </c>
      <c r="B919" s="21">
        <v>45527</v>
      </c>
      <c r="C919" s="6" t="s">
        <v>4420</v>
      </c>
      <c r="D919" s="15">
        <v>45525</v>
      </c>
      <c r="E919" s="14" t="s">
        <v>1132</v>
      </c>
      <c r="F919" s="14" t="str">
        <f>INDEX(New!$CV$9:$CV$791,MATCH(C919,New!$F$9:$F$791,0))</f>
        <v>-</v>
      </c>
      <c r="G919" s="6">
        <v>124220</v>
      </c>
      <c r="H919" s="6" t="s">
        <v>1816</v>
      </c>
      <c r="I919" s="6"/>
      <c r="J919" s="14">
        <v>5201.009</v>
      </c>
      <c r="K919" s="14">
        <v>1.88</v>
      </c>
      <c r="L919" s="125">
        <f>_xlfn.IFNA(INDEX(New!$E$9:$E$791,MATCH(C919,New!$F$9:$F$791,0)),G919)</f>
        <v>124220</v>
      </c>
      <c r="M919" s="125">
        <f t="shared" si="132"/>
        <v>124220</v>
      </c>
      <c r="N919" s="6" t="s">
        <v>547</v>
      </c>
      <c r="O919" s="6" t="s">
        <v>547</v>
      </c>
      <c r="P919" s="19">
        <v>66408572</v>
      </c>
      <c r="Q919" s="6"/>
      <c r="R919" s="19">
        <v>19922572</v>
      </c>
      <c r="S919" s="6"/>
      <c r="T919" s="14"/>
      <c r="U919" s="21"/>
      <c r="V919" s="6"/>
      <c r="W919" s="6"/>
      <c r="X919" s="6"/>
      <c r="Y919" s="23"/>
      <c r="Z919" s="6"/>
      <c r="AA919" s="6"/>
      <c r="AB919" s="21"/>
      <c r="AC919" s="6"/>
      <c r="AD919" s="14" t="s">
        <v>1515</v>
      </c>
      <c r="AE919" s="6"/>
      <c r="AF919" s="6"/>
      <c r="AG919" s="6"/>
      <c r="AH919" s="6" t="s">
        <v>352</v>
      </c>
      <c r="AI919" s="143">
        <f t="shared" si="133"/>
        <v>534.60450813073578</v>
      </c>
      <c r="AJ919" s="143">
        <f t="shared" si="134"/>
        <v>160.38135565931412</v>
      </c>
      <c r="AK919" s="143">
        <f t="shared" si="135"/>
        <v>19922572</v>
      </c>
      <c r="AL919" s="20">
        <f t="shared" si="136"/>
        <v>45557</v>
      </c>
      <c r="AM919" t="e">
        <f t="shared" si="156"/>
        <v>#N/A</v>
      </c>
      <c r="AN919" t="str">
        <f t="shared" si="137"/>
        <v>KPPI-FS-10311-21-08-2024-5201.009</v>
      </c>
      <c r="AO919" t="s">
        <v>4466</v>
      </c>
    </row>
    <row r="920" spans="1:41" ht="20.100000000000001" customHeight="1" x14ac:dyDescent="0.25">
      <c r="A920" s="37">
        <v>911</v>
      </c>
      <c r="B920" s="21">
        <v>45533</v>
      </c>
      <c r="C920" s="6" t="s">
        <v>4421</v>
      </c>
      <c r="D920" s="15">
        <v>45526</v>
      </c>
      <c r="E920" s="14" t="s">
        <v>1132</v>
      </c>
      <c r="F920" s="14" t="str">
        <f>INDEX(New!$CV$9:$CV$791,MATCH(C920,New!$F$9:$F$791,0))</f>
        <v>-</v>
      </c>
      <c r="G920" s="6">
        <v>5000</v>
      </c>
      <c r="H920" s="6" t="s">
        <v>1816</v>
      </c>
      <c r="I920" s="6"/>
      <c r="J920" s="14">
        <v>3204.2</v>
      </c>
      <c r="K920" s="14">
        <v>6.95</v>
      </c>
      <c r="L920" s="125">
        <f>_xlfn.IFNA(INDEX(New!$E$9:$E$791,MATCH(C920,New!$F$9:$F$791,0)),G920)</f>
        <v>5000</v>
      </c>
      <c r="M920" s="125">
        <f t="shared" si="132"/>
        <v>5000</v>
      </c>
      <c r="N920" s="6" t="s">
        <v>412</v>
      </c>
      <c r="O920" s="6" t="s">
        <v>4487</v>
      </c>
      <c r="P920" s="19">
        <v>9881262</v>
      </c>
      <c r="Q920" s="6"/>
      <c r="R920" s="19">
        <v>4940630</v>
      </c>
      <c r="S920" s="6"/>
      <c r="T920" s="14"/>
      <c r="U920" s="21"/>
      <c r="V920" s="6"/>
      <c r="W920" s="6"/>
      <c r="X920" s="6"/>
      <c r="Y920" s="23"/>
      <c r="Z920" s="6"/>
      <c r="AA920" s="6"/>
      <c r="AB920" s="21"/>
      <c r="AC920" s="6"/>
      <c r="AD920" s="14" t="s">
        <v>1515</v>
      </c>
      <c r="AE920" s="6"/>
      <c r="AF920" s="6"/>
      <c r="AG920" s="6"/>
      <c r="AH920" s="6" t="s">
        <v>434</v>
      </c>
      <c r="AI920" s="143">
        <f t="shared" si="133"/>
        <v>1976.2524000000001</v>
      </c>
      <c r="AJ920" s="143">
        <f t="shared" si="134"/>
        <v>988.12599999999998</v>
      </c>
      <c r="AK920" s="143">
        <f t="shared" si="135"/>
        <v>4940630</v>
      </c>
      <c r="AL920" s="20">
        <f t="shared" si="136"/>
        <v>45563</v>
      </c>
      <c r="AM920" t="e">
        <f t="shared" si="156"/>
        <v>#N/A</v>
      </c>
      <c r="AN920" t="str">
        <f t="shared" si="137"/>
        <v>KAPW-FS-29063-22-08-2024-3204.2</v>
      </c>
      <c r="AO920" t="s">
        <v>4467</v>
      </c>
    </row>
    <row r="921" spans="1:41" ht="20.100000000000001" customHeight="1" x14ac:dyDescent="0.25">
      <c r="A921" s="37">
        <v>912</v>
      </c>
      <c r="B921" s="21">
        <v>45530</v>
      </c>
      <c r="C921" s="6" t="s">
        <v>4422</v>
      </c>
      <c r="D921" s="15">
        <v>45526</v>
      </c>
      <c r="E921" s="14" t="s">
        <v>1132</v>
      </c>
      <c r="F921" s="14" t="str">
        <f>INDEX(New!$CV$9:$CV$791,MATCH(C921,New!$F$9:$F$791,0))</f>
        <v>-</v>
      </c>
      <c r="G921" s="6">
        <v>10418</v>
      </c>
      <c r="H921" s="6" t="s">
        <v>1816</v>
      </c>
      <c r="I921" s="6"/>
      <c r="J921" s="14">
        <v>5407.52</v>
      </c>
      <c r="K921" s="14">
        <v>5.2</v>
      </c>
      <c r="L921" s="125">
        <f>_xlfn.IFNA(INDEX(New!$E$9:$E$791,MATCH(C921,New!$F$9:$F$791,0)),G921)</f>
        <v>10418</v>
      </c>
      <c r="M921" s="125">
        <f t="shared" si="132"/>
        <v>10418</v>
      </c>
      <c r="N921" s="6" t="s">
        <v>1378</v>
      </c>
      <c r="O921" s="6" t="s">
        <v>4443</v>
      </c>
      <c r="P921" s="19">
        <v>15404419</v>
      </c>
      <c r="Q921" s="6"/>
      <c r="R921" s="19">
        <v>7086032</v>
      </c>
      <c r="S921" s="6"/>
      <c r="T921" s="14"/>
      <c r="U921" s="21"/>
      <c r="V921" s="6"/>
      <c r="W921" s="6"/>
      <c r="X921" s="6"/>
      <c r="Y921" s="23"/>
      <c r="Z921" s="6"/>
      <c r="AA921" s="6"/>
      <c r="AB921" s="21"/>
      <c r="AC921" s="6"/>
      <c r="AD921" s="14" t="s">
        <v>1515</v>
      </c>
      <c r="AE921" s="6"/>
      <c r="AF921" s="6"/>
      <c r="AG921" s="6"/>
      <c r="AH921" s="6" t="s">
        <v>1516</v>
      </c>
      <c r="AI921" s="143">
        <f t="shared" si="133"/>
        <v>1478.6349587252832</v>
      </c>
      <c r="AJ921" s="143">
        <f t="shared" si="134"/>
        <v>680.17200998272222</v>
      </c>
      <c r="AK921" s="143">
        <f t="shared" si="135"/>
        <v>7086032</v>
      </c>
      <c r="AL921" s="20">
        <f t="shared" si="136"/>
        <v>45560</v>
      </c>
      <c r="AM921" t="e">
        <f t="shared" si="156"/>
        <v>#N/A</v>
      </c>
      <c r="AN921" t="str">
        <f t="shared" si="137"/>
        <v>KAPS-FS-27864-22-08-2024-5407.52</v>
      </c>
      <c r="AO921" t="s">
        <v>4468</v>
      </c>
    </row>
    <row r="922" spans="1:41" ht="20.100000000000001" customHeight="1" x14ac:dyDescent="0.25">
      <c r="A922" s="37">
        <v>913</v>
      </c>
      <c r="B922" s="21">
        <v>45533</v>
      </c>
      <c r="C922" s="6" t="s">
        <v>4423</v>
      </c>
      <c r="D922" s="15">
        <v>45526</v>
      </c>
      <c r="E922" s="6" t="s">
        <v>563</v>
      </c>
      <c r="F922" s="14" t="str">
        <f>INDEX(New!$CV$9:$CV$791,MATCH(C922,New!$F$9:$F$791,0))</f>
        <v>Running</v>
      </c>
      <c r="G922" s="6">
        <v>16620</v>
      </c>
      <c r="H922" s="6" t="s">
        <v>1816</v>
      </c>
      <c r="I922" s="6"/>
      <c r="J922" s="14">
        <v>3926.9099000000001</v>
      </c>
      <c r="K922" s="14">
        <v>0.12</v>
      </c>
      <c r="L922" s="125">
        <f>_xlfn.IFNA(INDEX(New!$E$9:$E$791,MATCH(C922,New!$F$9:$F$791,0)),G922)</f>
        <v>8324.4</v>
      </c>
      <c r="M922" s="125">
        <f t="shared" si="132"/>
        <v>16620</v>
      </c>
      <c r="N922" s="6" t="s">
        <v>563</v>
      </c>
      <c r="O922" s="6" t="s">
        <v>4488</v>
      </c>
      <c r="P922" s="19">
        <v>554826</v>
      </c>
      <c r="Q922" s="6"/>
      <c r="R922" s="19">
        <v>277413</v>
      </c>
      <c r="S922" s="6"/>
      <c r="T922" s="14"/>
      <c r="U922" s="21"/>
      <c r="V922" s="6"/>
      <c r="W922" s="6"/>
      <c r="X922" s="6"/>
      <c r="Y922" s="23"/>
      <c r="Z922" s="6"/>
      <c r="AA922" s="6"/>
      <c r="AB922" s="21"/>
      <c r="AC922" s="6"/>
      <c r="AD922" s="14" t="s">
        <v>1515</v>
      </c>
      <c r="AE922" s="6"/>
      <c r="AF922" s="6"/>
      <c r="AG922" s="6"/>
      <c r="AH922" s="6" t="s">
        <v>563</v>
      </c>
      <c r="AI922" s="143">
        <f t="shared" si="133"/>
        <v>33.383032490974728</v>
      </c>
      <c r="AJ922" s="143">
        <f t="shared" si="134"/>
        <v>16.691516245487364</v>
      </c>
      <c r="AK922" s="143">
        <f t="shared" si="135"/>
        <v>138946.85783393501</v>
      </c>
      <c r="AL922" s="20">
        <f t="shared" si="136"/>
        <v>45538</v>
      </c>
      <c r="AM922" t="e">
        <f t="shared" si="156"/>
        <v>#N/A</v>
      </c>
      <c r="AN922" t="str">
        <f t="shared" si="137"/>
        <v>KAPW-FS-29065-22-08-2024-3926.9099</v>
      </c>
      <c r="AO922" t="s">
        <v>4469</v>
      </c>
    </row>
    <row r="923" spans="1:41" ht="20.100000000000001" customHeight="1" x14ac:dyDescent="0.25">
      <c r="A923" s="37">
        <v>914</v>
      </c>
      <c r="B923" s="21">
        <v>45533</v>
      </c>
      <c r="C923" s="6" t="s">
        <v>4424</v>
      </c>
      <c r="D923" s="15">
        <v>45527</v>
      </c>
      <c r="E923" s="14" t="s">
        <v>1132</v>
      </c>
      <c r="F923" s="14" t="str">
        <f>INDEX(New!$CV$9:$CV$791,MATCH(C923,New!$F$9:$F$791,0))</f>
        <v>-</v>
      </c>
      <c r="G923" s="6">
        <v>2000</v>
      </c>
      <c r="H923" s="6" t="s">
        <v>1816</v>
      </c>
      <c r="I923" s="6"/>
      <c r="J923" s="14">
        <v>3204.1109999999999</v>
      </c>
      <c r="K923" s="14">
        <v>11.8</v>
      </c>
      <c r="L923" s="125">
        <f>_xlfn.IFNA(INDEX(New!$E$9:$E$791,MATCH(C923,New!$F$9:$F$791,0)),G923)</f>
        <v>2000</v>
      </c>
      <c r="M923" s="125">
        <f t="shared" si="132"/>
        <v>2000</v>
      </c>
      <c r="N923" s="6" t="s">
        <v>412</v>
      </c>
      <c r="O923" s="6" t="s">
        <v>4489</v>
      </c>
      <c r="P923" s="19">
        <v>6715543</v>
      </c>
      <c r="Q923" s="6"/>
      <c r="R923" s="19">
        <v>2014663</v>
      </c>
      <c r="S923" s="6"/>
      <c r="T923" s="14"/>
      <c r="U923" s="21"/>
      <c r="V923" s="6"/>
      <c r="W923" s="6"/>
      <c r="X923" s="6"/>
      <c r="Y923" s="23"/>
      <c r="Z923" s="6"/>
      <c r="AA923" s="6"/>
      <c r="AB923" s="21"/>
      <c r="AC923" s="6"/>
      <c r="AD923" s="14" t="s">
        <v>1515</v>
      </c>
      <c r="AE923" s="6"/>
      <c r="AF923" s="6"/>
      <c r="AG923" s="6"/>
      <c r="AH923" s="6" t="s">
        <v>434</v>
      </c>
      <c r="AI923" s="143">
        <f t="shared" si="133"/>
        <v>3357.7714999999998</v>
      </c>
      <c r="AJ923" s="143">
        <f t="shared" si="134"/>
        <v>1007.3315</v>
      </c>
      <c r="AK923" s="143">
        <f t="shared" si="135"/>
        <v>2014663</v>
      </c>
      <c r="AL923" s="20">
        <f t="shared" si="136"/>
        <v>45563</v>
      </c>
      <c r="AM923" t="e">
        <f t="shared" si="156"/>
        <v>#N/A</v>
      </c>
      <c r="AN923" t="str">
        <f t="shared" si="137"/>
        <v>KAPW-FS-29550-23-08-2024-3204.111</v>
      </c>
      <c r="AO923" t="s">
        <v>4470</v>
      </c>
    </row>
    <row r="924" spans="1:41" ht="20.100000000000001" customHeight="1" x14ac:dyDescent="0.25">
      <c r="A924" s="37">
        <v>915</v>
      </c>
      <c r="B924" s="21">
        <v>45528</v>
      </c>
      <c r="C924" s="6" t="s">
        <v>4425</v>
      </c>
      <c r="D924" s="15">
        <v>45527</v>
      </c>
      <c r="E924" s="6" t="s">
        <v>563</v>
      </c>
      <c r="F924" s="14" t="str">
        <f>INDEX(New!$CV$9:$CV$791,MATCH(C924,New!$F$9:$F$791,0))</f>
        <v>-</v>
      </c>
      <c r="G924" s="6">
        <v>1080.9000000000001</v>
      </c>
      <c r="H924" s="6" t="s">
        <v>1816</v>
      </c>
      <c r="I924" s="6"/>
      <c r="J924" s="14">
        <v>9607.11</v>
      </c>
      <c r="K924" s="14">
        <v>16.39</v>
      </c>
      <c r="L924" s="125">
        <f>_xlfn.IFNA(INDEX(New!$E$9:$E$791,MATCH(C924,New!$F$9:$F$791,0)),G924)</f>
        <v>1080.9000000000001</v>
      </c>
      <c r="M924" s="125">
        <f t="shared" si="132"/>
        <v>1080.9000000000001</v>
      </c>
      <c r="N924" s="6" t="s">
        <v>563</v>
      </c>
      <c r="O924" s="6" t="s">
        <v>4478</v>
      </c>
      <c r="P924" s="19">
        <v>5041534</v>
      </c>
      <c r="Q924" s="6"/>
      <c r="R924" s="19">
        <v>2520767</v>
      </c>
      <c r="S924" s="6"/>
      <c r="T924" s="14"/>
      <c r="U924" s="21"/>
      <c r="V924" s="6"/>
      <c r="W924" s="6"/>
      <c r="X924" s="6"/>
      <c r="Y924" s="23"/>
      <c r="Z924" s="6"/>
      <c r="AA924" s="6"/>
      <c r="AB924" s="21"/>
      <c r="AC924" s="6"/>
      <c r="AD924" s="14" t="s">
        <v>1515</v>
      </c>
      <c r="AE924" s="6"/>
      <c r="AF924" s="6"/>
      <c r="AG924" s="6"/>
      <c r="AH924" s="6" t="s">
        <v>563</v>
      </c>
      <c r="AI924" s="143">
        <f t="shared" si="133"/>
        <v>4664.200203534092</v>
      </c>
      <c r="AJ924" s="143">
        <f t="shared" si="134"/>
        <v>2332.100101767046</v>
      </c>
      <c r="AK924" s="143">
        <f t="shared" si="135"/>
        <v>2520767</v>
      </c>
      <c r="AL924" s="20">
        <f t="shared" si="136"/>
        <v>45533</v>
      </c>
      <c r="AM924" t="e">
        <f t="shared" si="156"/>
        <v>#N/A</v>
      </c>
      <c r="AN924" t="str">
        <f t="shared" si="137"/>
        <v>PQZI-EI-6103-23-08-2024-9607.11</v>
      </c>
      <c r="AO924" t="s">
        <v>4449</v>
      </c>
    </row>
    <row r="925" spans="1:41" ht="20.100000000000001" hidden="1" customHeight="1" x14ac:dyDescent="0.25">
      <c r="A925" s="37">
        <v>916</v>
      </c>
      <c r="B925" s="21">
        <v>45528</v>
      </c>
      <c r="C925" s="6" t="s">
        <v>4426</v>
      </c>
      <c r="D925" s="15">
        <v>45528</v>
      </c>
      <c r="E925" s="6" t="s">
        <v>563</v>
      </c>
      <c r="F925" s="14" t="s">
        <v>1133</v>
      </c>
      <c r="G925" s="6">
        <v>948</v>
      </c>
      <c r="H925" s="6" t="s">
        <v>1816</v>
      </c>
      <c r="I925" s="6"/>
      <c r="J925" s="14">
        <v>3923.29</v>
      </c>
      <c r="K925" s="14">
        <v>2.92</v>
      </c>
      <c r="L925" s="125">
        <v>0</v>
      </c>
      <c r="M925" s="125">
        <v>0</v>
      </c>
      <c r="N925" s="6" t="s">
        <v>563</v>
      </c>
      <c r="O925" s="6" t="s">
        <v>4233</v>
      </c>
      <c r="P925" s="19">
        <v>787286</v>
      </c>
      <c r="Q925" s="6"/>
      <c r="R925" s="19">
        <v>393642</v>
      </c>
      <c r="S925" s="6"/>
      <c r="T925" s="14"/>
      <c r="U925" s="21"/>
      <c r="V925" s="6"/>
      <c r="W925" s="6"/>
      <c r="X925" s="6"/>
      <c r="Y925" s="23"/>
      <c r="Z925" s="6"/>
      <c r="AA925" s="6"/>
      <c r="AB925" s="21"/>
      <c r="AC925" s="6"/>
      <c r="AD925" s="14" t="s">
        <v>1515</v>
      </c>
      <c r="AE925" s="6"/>
      <c r="AF925" s="6"/>
      <c r="AG925" s="6"/>
      <c r="AH925" s="6" t="s">
        <v>563</v>
      </c>
      <c r="AI925" s="143">
        <f t="shared" si="133"/>
        <v>830.47046413502107</v>
      </c>
      <c r="AJ925" s="143">
        <f t="shared" si="134"/>
        <v>415.23417721518985</v>
      </c>
      <c r="AK925" s="143">
        <f t="shared" si="135"/>
        <v>0</v>
      </c>
      <c r="AL925" s="20">
        <f t="shared" si="136"/>
        <v>45533</v>
      </c>
      <c r="AM925" t="e">
        <f t="shared" si="156"/>
        <v>#N/A</v>
      </c>
      <c r="AN925" t="str">
        <f t="shared" si="137"/>
        <v>PQZI-EI-6283-24-08-2024-3923.29</v>
      </c>
      <c r="AO925" t="s">
        <v>4358</v>
      </c>
    </row>
    <row r="926" spans="1:41" ht="20.100000000000001" customHeight="1" x14ac:dyDescent="0.25">
      <c r="A926" s="37">
        <v>917</v>
      </c>
      <c r="B926" s="21">
        <v>45532</v>
      </c>
      <c r="C926" s="6" t="s">
        <v>4427</v>
      </c>
      <c r="D926" s="15">
        <v>45531</v>
      </c>
      <c r="E926" s="6" t="s">
        <v>563</v>
      </c>
      <c r="F926" s="14" t="str">
        <f>INDEX(New!$CV$9:$CV$791,MATCH(C926,New!$F$9:$F$791,0))</f>
        <v>-</v>
      </c>
      <c r="G926" s="6">
        <v>74</v>
      </c>
      <c r="H926" s="6" t="s">
        <v>1816</v>
      </c>
      <c r="I926" s="6"/>
      <c r="J926" s="14">
        <v>4821.8999999999996</v>
      </c>
      <c r="K926" s="14">
        <v>50.55</v>
      </c>
      <c r="L926" s="125">
        <f>_xlfn.IFNA(INDEX(New!$E$9:$E$791,MATCH(C926,New!$F$9:$F$791,0)),G926)</f>
        <v>74</v>
      </c>
      <c r="M926" s="125">
        <f t="shared" si="132"/>
        <v>74</v>
      </c>
      <c r="N926" s="6" t="s">
        <v>563</v>
      </c>
      <c r="O926" s="6" t="s">
        <v>4490</v>
      </c>
      <c r="P926" s="19">
        <v>1064196</v>
      </c>
      <c r="Q926" s="6"/>
      <c r="R926" s="19">
        <v>489530</v>
      </c>
      <c r="S926" s="6"/>
      <c r="T926" s="14"/>
      <c r="U926" s="21"/>
      <c r="V926" s="6"/>
      <c r="W926" s="6"/>
      <c r="X926" s="6"/>
      <c r="Y926" s="23"/>
      <c r="Z926" s="6"/>
      <c r="AA926" s="6"/>
      <c r="AB926" s="21"/>
      <c r="AC926" s="6"/>
      <c r="AD926" s="14" t="s">
        <v>1515</v>
      </c>
      <c r="AE926" s="6"/>
      <c r="AF926" s="6"/>
      <c r="AG926" s="6"/>
      <c r="AH926" s="6" t="s">
        <v>563</v>
      </c>
      <c r="AI926" s="143">
        <f t="shared" si="133"/>
        <v>14381.027027027027</v>
      </c>
      <c r="AJ926" s="143">
        <f t="shared" si="134"/>
        <v>6615.27027027027</v>
      </c>
      <c r="AK926" s="143">
        <f t="shared" si="135"/>
        <v>489530</v>
      </c>
      <c r="AL926" s="20">
        <f t="shared" si="136"/>
        <v>45537</v>
      </c>
      <c r="AM926" t="e">
        <f t="shared" si="156"/>
        <v>#N/A</v>
      </c>
      <c r="AN926" t="str">
        <f t="shared" si="137"/>
        <v>KPAF-FS-11887-27-08-2024-4821.9</v>
      </c>
      <c r="AO926" t="s">
        <v>4458</v>
      </c>
    </row>
    <row r="927" spans="1:41" ht="20.100000000000001" customHeight="1" x14ac:dyDescent="0.25">
      <c r="A927" s="37">
        <v>918</v>
      </c>
      <c r="B927" s="21">
        <v>45531</v>
      </c>
      <c r="C927" s="6" t="s">
        <v>4428</v>
      </c>
      <c r="D927" s="15">
        <v>45531</v>
      </c>
      <c r="E927" s="6" t="s">
        <v>563</v>
      </c>
      <c r="F927" s="14" t="str">
        <f>INDEX(New!$CV$9:$CV$791,MATCH(C927,New!$F$9:$F$791,0))</f>
        <v>-</v>
      </c>
      <c r="G927" s="6">
        <v>94.8</v>
      </c>
      <c r="H927" s="6" t="s">
        <v>1816</v>
      </c>
      <c r="I927" s="6"/>
      <c r="J927" s="14">
        <v>4821.1090000000004</v>
      </c>
      <c r="K927" s="14">
        <v>67.349999999999994</v>
      </c>
      <c r="L927" s="125">
        <f>_xlfn.IFNA(INDEX(New!$E$9:$E$791,MATCH(C927,New!$F$9:$F$791,0)),G927)</f>
        <v>94.8</v>
      </c>
      <c r="M927" s="125">
        <f t="shared" si="132"/>
        <v>94.8</v>
      </c>
      <c r="N927" s="6" t="s">
        <v>563</v>
      </c>
      <c r="O927" s="6" t="s">
        <v>4491</v>
      </c>
      <c r="P927" s="19">
        <v>1816588</v>
      </c>
      <c r="Q927" s="6"/>
      <c r="R927" s="19">
        <v>908295</v>
      </c>
      <c r="S927" s="6"/>
      <c r="T927" s="14"/>
      <c r="U927" s="21"/>
      <c r="V927" s="6"/>
      <c r="W927" s="6"/>
      <c r="X927" s="6"/>
      <c r="Y927" s="23"/>
      <c r="Z927" s="6"/>
      <c r="AA927" s="6"/>
      <c r="AB927" s="21"/>
      <c r="AC927" s="6"/>
      <c r="AD927" s="14" t="s">
        <v>1515</v>
      </c>
      <c r="AE927" s="6"/>
      <c r="AF927" s="6"/>
      <c r="AG927" s="6"/>
      <c r="AH927" s="6" t="s">
        <v>563</v>
      </c>
      <c r="AI927" s="143">
        <f t="shared" si="133"/>
        <v>19162.320675105486</v>
      </c>
      <c r="AJ927" s="143">
        <f t="shared" si="134"/>
        <v>9581.17088607595</v>
      </c>
      <c r="AK927" s="143">
        <f t="shared" si="135"/>
        <v>908295</v>
      </c>
      <c r="AL927" s="20">
        <f t="shared" si="136"/>
        <v>45536</v>
      </c>
      <c r="AM927" t="e">
        <f t="shared" si="156"/>
        <v>#N/A</v>
      </c>
      <c r="AN927" t="str">
        <f t="shared" si="137"/>
        <v>KPAF-FS-11794-27-08-2024-4821.109</v>
      </c>
      <c r="AO927" t="s">
        <v>4471</v>
      </c>
    </row>
    <row r="928" spans="1:41" ht="20.100000000000001" customHeight="1" x14ac:dyDescent="0.25">
      <c r="A928" s="37">
        <v>919</v>
      </c>
      <c r="B928" s="21">
        <v>45535</v>
      </c>
      <c r="C928" s="6" t="s">
        <v>4429</v>
      </c>
      <c r="D928" s="15">
        <v>45531</v>
      </c>
      <c r="E928" s="14" t="s">
        <v>1132</v>
      </c>
      <c r="F928" s="14" t="str">
        <f>INDEX(New!$CV$9:$CV$791,MATCH(C928,New!$F$9:$F$791,0))</f>
        <v>Running</v>
      </c>
      <c r="G928" s="6">
        <v>3000</v>
      </c>
      <c r="H928" s="6" t="s">
        <v>1816</v>
      </c>
      <c r="I928" s="6"/>
      <c r="J928" s="14">
        <v>3204.16</v>
      </c>
      <c r="K928" s="14" t="s">
        <v>4438</v>
      </c>
      <c r="L928" s="125">
        <f>_xlfn.IFNA(INDEX(New!$E$9:$E$791,MATCH(C928,New!$F$9:$F$791,0)),G928)</f>
        <v>2400.19</v>
      </c>
      <c r="M928" s="125">
        <f t="shared" si="132"/>
        <v>3000</v>
      </c>
      <c r="N928" s="6" t="s">
        <v>412</v>
      </c>
      <c r="O928" s="6" t="s">
        <v>4492</v>
      </c>
      <c r="P928" s="19">
        <v>2546328</v>
      </c>
      <c r="Q928" s="6"/>
      <c r="R928" s="19">
        <v>1171311</v>
      </c>
      <c r="S928" s="6"/>
      <c r="T928" s="14"/>
      <c r="U928" s="21"/>
      <c r="V928" s="6"/>
      <c r="W928" s="6"/>
      <c r="X928" s="6"/>
      <c r="Y928" s="23"/>
      <c r="Z928" s="6"/>
      <c r="AA928" s="6"/>
      <c r="AB928" s="21"/>
      <c r="AC928" s="6"/>
      <c r="AD928" s="14" t="s">
        <v>1515</v>
      </c>
      <c r="AE928" s="6"/>
      <c r="AF928" s="6"/>
      <c r="AG928" s="6"/>
      <c r="AH928" s="6" t="s">
        <v>434</v>
      </c>
      <c r="AI928" s="143">
        <f t="shared" si="101"/>
        <v>848.77599999999995</v>
      </c>
      <c r="AJ928" s="143">
        <f t="shared" si="102"/>
        <v>390.43700000000001</v>
      </c>
      <c r="AK928" s="143">
        <f t="shared" si="103"/>
        <v>937122.98303</v>
      </c>
      <c r="AL928" s="20">
        <f t="shared" si="123"/>
        <v>45565</v>
      </c>
      <c r="AM928" t="e">
        <f t="shared" si="156"/>
        <v>#N/A</v>
      </c>
      <c r="AN928" t="str">
        <f t="shared" si="104"/>
        <v>KAPW-FS-31082-27-08-2024-3204.16</v>
      </c>
      <c r="AO928" t="s">
        <v>4472</v>
      </c>
    </row>
    <row r="929" spans="1:41" ht="20.100000000000001" customHeight="1" x14ac:dyDescent="0.25">
      <c r="A929" s="37">
        <v>920</v>
      </c>
      <c r="B929" s="21">
        <v>45534</v>
      </c>
      <c r="C929" s="6" t="s">
        <v>4430</v>
      </c>
      <c r="D929" s="15">
        <v>45532</v>
      </c>
      <c r="E929" s="6" t="s">
        <v>563</v>
      </c>
      <c r="F929" s="14" t="str">
        <f>INDEX(New!$CV$9:$CV$791,MATCH(C929,New!$F$9:$F$791,0))</f>
        <v>-</v>
      </c>
      <c r="G929" s="6">
        <v>79.5</v>
      </c>
      <c r="H929" s="6" t="s">
        <v>1816</v>
      </c>
      <c r="I929" s="6"/>
      <c r="J929" s="14">
        <v>4821.1090000000004</v>
      </c>
      <c r="K929" s="14">
        <v>27.71</v>
      </c>
      <c r="L929" s="125">
        <f>_xlfn.IFNA(INDEX(New!$E$9:$E$791,MATCH(C929,New!$F$9:$F$791,0)),G929)</f>
        <v>79.5</v>
      </c>
      <c r="M929" s="125">
        <f t="shared" si="132"/>
        <v>79.5</v>
      </c>
      <c r="N929" s="6" t="s">
        <v>563</v>
      </c>
      <c r="O929" s="6" t="s">
        <v>4491</v>
      </c>
      <c r="P929" s="19">
        <v>626623</v>
      </c>
      <c r="Q929" s="6"/>
      <c r="R929" s="19">
        <v>313312</v>
      </c>
      <c r="S929" s="6"/>
      <c r="T929" s="14"/>
      <c r="U929" s="21"/>
      <c r="V929" s="6"/>
      <c r="W929" s="6"/>
      <c r="X929" s="6"/>
      <c r="Y929" s="23"/>
      <c r="Z929" s="6"/>
      <c r="AA929" s="6"/>
      <c r="AB929" s="21"/>
      <c r="AC929" s="6"/>
      <c r="AD929" s="14" t="s">
        <v>1515</v>
      </c>
      <c r="AE929" s="6"/>
      <c r="AF929" s="6"/>
      <c r="AG929" s="6"/>
      <c r="AH929" s="6" t="s">
        <v>563</v>
      </c>
      <c r="AI929" s="143">
        <f t="shared" ref="AI929:AI935" si="169">P929/G929</f>
        <v>7882.0503144654085</v>
      </c>
      <c r="AJ929" s="143">
        <f t="shared" ref="AJ929:AJ935" si="170">R929/G929</f>
        <v>3941.0314465408806</v>
      </c>
      <c r="AK929" s="143">
        <f t="shared" ref="AK929:AK935" si="171">L929*AJ929</f>
        <v>313312</v>
      </c>
      <c r="AL929" s="20">
        <f t="shared" ref="AL929:AL935" si="172">IF(B929&lt;&gt;"",IF(E929="Packing Material",B929+5,B929+30),"")</f>
        <v>45539</v>
      </c>
      <c r="AM929" t="e">
        <f t="shared" si="156"/>
        <v>#N/A</v>
      </c>
      <c r="AN929" t="str">
        <f t="shared" ref="AN929:AN935" si="173">C929&amp;"-"&amp;J929</f>
        <v>KPAF-FS-12346-28-08-2024-4821.109</v>
      </c>
      <c r="AO929" t="s">
        <v>4357</v>
      </c>
    </row>
    <row r="930" spans="1:41" ht="20.100000000000001" customHeight="1" x14ac:dyDescent="0.25">
      <c r="A930" s="37">
        <v>921</v>
      </c>
      <c r="B930" s="21">
        <v>45532</v>
      </c>
      <c r="C930" s="6" t="s">
        <v>4431</v>
      </c>
      <c r="D930" s="15">
        <v>45532</v>
      </c>
      <c r="E930" s="6" t="s">
        <v>563</v>
      </c>
      <c r="F930" s="14" t="str">
        <f>INDEX(New!$CV$9:$CV$791,MATCH(C930,New!$F$9:$F$791,0))</f>
        <v>Running</v>
      </c>
      <c r="G930" s="6">
        <v>620</v>
      </c>
      <c r="H930" s="6" t="s">
        <v>1816</v>
      </c>
      <c r="I930" s="6"/>
      <c r="J930" s="14">
        <v>3923.29</v>
      </c>
      <c r="K930" s="14">
        <v>2.82</v>
      </c>
      <c r="L930" s="125">
        <f>_xlfn.IFNA(INDEX(New!$E$9:$E$791,MATCH(C930,New!$F$9:$F$791,0)),G930)</f>
        <v>411.66999999999996</v>
      </c>
      <c r="M930" s="125">
        <f t="shared" si="132"/>
        <v>620</v>
      </c>
      <c r="N930" s="6" t="s">
        <v>563</v>
      </c>
      <c r="O930" s="6" t="s">
        <v>4233</v>
      </c>
      <c r="P930" s="19">
        <v>497729</v>
      </c>
      <c r="Q930" s="6"/>
      <c r="R930" s="19">
        <v>248864</v>
      </c>
      <c r="S930" s="6"/>
      <c r="T930" s="14"/>
      <c r="U930" s="21"/>
      <c r="V930" s="6"/>
      <c r="W930" s="6"/>
      <c r="X930" s="6"/>
      <c r="Y930" s="23"/>
      <c r="Z930" s="6"/>
      <c r="AA930" s="6"/>
      <c r="AB930" s="21"/>
      <c r="AC930" s="6"/>
      <c r="AD930" s="14" t="s">
        <v>1515</v>
      </c>
      <c r="AE930" s="6"/>
      <c r="AF930" s="6"/>
      <c r="AG930" s="6"/>
      <c r="AH930" s="6" t="s">
        <v>563</v>
      </c>
      <c r="AI930" s="143">
        <f t="shared" si="169"/>
        <v>802.78870967741932</v>
      </c>
      <c r="AJ930" s="143">
        <f t="shared" si="170"/>
        <v>401.39354838709676</v>
      </c>
      <c r="AK930" s="143">
        <f t="shared" si="171"/>
        <v>165241.68206451609</v>
      </c>
      <c r="AL930" s="20">
        <f t="shared" si="172"/>
        <v>45537</v>
      </c>
      <c r="AM930" t="e">
        <f t="shared" si="156"/>
        <v>#N/A</v>
      </c>
      <c r="AN930" t="str">
        <f t="shared" si="173"/>
        <v>PQZI-EI-6670-28-08-2024-3923.29</v>
      </c>
      <c r="AO930" t="s">
        <v>4358</v>
      </c>
    </row>
    <row r="931" spans="1:41" ht="20.100000000000001" customHeight="1" x14ac:dyDescent="0.25">
      <c r="A931" s="37">
        <v>922</v>
      </c>
      <c r="B931" s="21">
        <v>45534</v>
      </c>
      <c r="C931" s="6" t="s">
        <v>4432</v>
      </c>
      <c r="D931" s="15">
        <v>45534</v>
      </c>
      <c r="E931" s="6" t="s">
        <v>563</v>
      </c>
      <c r="F931" s="14" t="str">
        <f>INDEX(New!$CV$9:$CV$791,MATCH(C931,New!$F$9:$F$791,0))</f>
        <v>-</v>
      </c>
      <c r="G931" s="6">
        <v>80</v>
      </c>
      <c r="H931" s="6" t="s">
        <v>1816</v>
      </c>
      <c r="I931" s="6"/>
      <c r="J931" s="14">
        <v>9606.1</v>
      </c>
      <c r="K931" s="14">
        <v>154.97999999999999</v>
      </c>
      <c r="L931" s="125">
        <f>_xlfn.IFNA(INDEX(New!$E$9:$E$791,MATCH(C931,New!$F$9:$F$791,0)),G931)</f>
        <v>80</v>
      </c>
      <c r="M931" s="125">
        <f t="shared" si="132"/>
        <v>80</v>
      </c>
      <c r="N931" s="6" t="s">
        <v>563</v>
      </c>
      <c r="O931" s="6" t="s">
        <v>4493</v>
      </c>
      <c r="P931" s="19">
        <v>3526672</v>
      </c>
      <c r="Q931" s="6"/>
      <c r="R931" s="19">
        <v>1622270</v>
      </c>
      <c r="S931" s="6"/>
      <c r="T931" s="14"/>
      <c r="U931" s="21"/>
      <c r="V931" s="6"/>
      <c r="W931" s="6"/>
      <c r="X931" s="6"/>
      <c r="Y931" s="23"/>
      <c r="Z931" s="6"/>
      <c r="AA931" s="6"/>
      <c r="AB931" s="21"/>
      <c r="AC931" s="6"/>
      <c r="AD931" s="14" t="s">
        <v>1515</v>
      </c>
      <c r="AE931" s="6"/>
      <c r="AF931" s="6"/>
      <c r="AG931" s="6"/>
      <c r="AH931" s="6" t="s">
        <v>563</v>
      </c>
      <c r="AI931" s="143">
        <f t="shared" si="169"/>
        <v>44083.4</v>
      </c>
      <c r="AJ931" s="143">
        <f t="shared" si="170"/>
        <v>20278.375</v>
      </c>
      <c r="AK931" s="143">
        <f t="shared" si="171"/>
        <v>1622270</v>
      </c>
      <c r="AL931" s="20">
        <f t="shared" si="172"/>
        <v>45539</v>
      </c>
      <c r="AM931" t="e">
        <f t="shared" si="156"/>
        <v>#N/A</v>
      </c>
      <c r="AN931" t="str">
        <f t="shared" si="173"/>
        <v>KPAF-FS-12702-30-08-2024-9606.1</v>
      </c>
      <c r="AO931" t="s">
        <v>4473</v>
      </c>
    </row>
    <row r="932" spans="1:41" ht="20.100000000000001" customHeight="1" x14ac:dyDescent="0.25">
      <c r="A932" s="37">
        <v>923</v>
      </c>
      <c r="B932" s="21">
        <v>45535</v>
      </c>
      <c r="C932" s="6" t="s">
        <v>4433</v>
      </c>
      <c r="D932" s="15">
        <v>45534</v>
      </c>
      <c r="E932" s="6" t="s">
        <v>563</v>
      </c>
      <c r="F932" s="14" t="str">
        <f>INDEX(New!$CV$9:$CV$791,MATCH(C932,New!$F$9:$F$791,0))</f>
        <v>-</v>
      </c>
      <c r="G932" s="6">
        <v>647</v>
      </c>
      <c r="H932" s="6" t="s">
        <v>1816</v>
      </c>
      <c r="I932" s="6"/>
      <c r="J932" s="14">
        <v>9606.2199999999993</v>
      </c>
      <c r="K932" s="14">
        <v>30.3</v>
      </c>
      <c r="L932" s="125">
        <f>_xlfn.IFNA(INDEX(New!$E$9:$E$791,MATCH(C932,New!$F$9:$F$791,0)),G932)</f>
        <v>647</v>
      </c>
      <c r="M932" s="125">
        <f t="shared" si="132"/>
        <v>647</v>
      </c>
      <c r="N932" s="6" t="s">
        <v>563</v>
      </c>
      <c r="O932" s="6" t="s">
        <v>4494</v>
      </c>
      <c r="P932" s="19">
        <v>5576721</v>
      </c>
      <c r="Q932" s="6"/>
      <c r="R932" s="19">
        <v>2565292</v>
      </c>
      <c r="S932" s="6"/>
      <c r="T932" s="14"/>
      <c r="U932" s="21"/>
      <c r="V932" s="6"/>
      <c r="W932" s="6"/>
      <c r="X932" s="6"/>
      <c r="Y932" s="23"/>
      <c r="Z932" s="6"/>
      <c r="AA932" s="6"/>
      <c r="AB932" s="21"/>
      <c r="AC932" s="6"/>
      <c r="AD932" s="14" t="s">
        <v>1515</v>
      </c>
      <c r="AE932" s="6"/>
      <c r="AF932" s="6"/>
      <c r="AG932" s="6"/>
      <c r="AH932" s="6" t="s">
        <v>563</v>
      </c>
      <c r="AI932" s="143">
        <f t="shared" si="169"/>
        <v>8619.3523956723348</v>
      </c>
      <c r="AJ932" s="143">
        <f t="shared" si="170"/>
        <v>3964.9026275115921</v>
      </c>
      <c r="AK932" s="143">
        <f t="shared" si="171"/>
        <v>2565292</v>
      </c>
      <c r="AL932" s="20">
        <f t="shared" si="172"/>
        <v>45540</v>
      </c>
      <c r="AM932" t="e">
        <f t="shared" si="156"/>
        <v>#N/A</v>
      </c>
      <c r="AN932" t="str">
        <f t="shared" si="173"/>
        <v>KAPW-FS-33323-30-08-2024-9606.22</v>
      </c>
      <c r="AO932" t="s">
        <v>4474</v>
      </c>
    </row>
    <row r="933" spans="1:41" ht="20.100000000000001" customHeight="1" x14ac:dyDescent="0.25">
      <c r="A933" s="37">
        <v>924</v>
      </c>
      <c r="B933" s="21">
        <v>45535</v>
      </c>
      <c r="C933" s="6" t="s">
        <v>4434</v>
      </c>
      <c r="D933" s="15">
        <v>45534</v>
      </c>
      <c r="E933" s="6" t="s">
        <v>563</v>
      </c>
      <c r="F933" s="14" t="str">
        <f>INDEX(New!$CV$9:$CV$791,MATCH(C933,New!$F$9:$F$791,0))</f>
        <v>-</v>
      </c>
      <c r="G933" s="6">
        <v>1312</v>
      </c>
      <c r="H933" s="6" t="s">
        <v>1816</v>
      </c>
      <c r="I933" s="6"/>
      <c r="J933" s="14">
        <v>9606.2199999999993</v>
      </c>
      <c r="K933" s="14">
        <v>32.1</v>
      </c>
      <c r="L933" s="125">
        <f>_xlfn.IFNA(INDEX(New!$E$9:$E$791,MATCH(C933,New!$F$9:$F$791,0)),G933)</f>
        <v>1312</v>
      </c>
      <c r="M933" s="125">
        <f t="shared" si="132"/>
        <v>1312</v>
      </c>
      <c r="N933" s="6" t="s">
        <v>563</v>
      </c>
      <c r="O933" s="6" t="s">
        <v>4494</v>
      </c>
      <c r="P933" s="19">
        <v>11981218</v>
      </c>
      <c r="Q933" s="6"/>
      <c r="R933" s="19">
        <v>5511360</v>
      </c>
      <c r="S933" s="6"/>
      <c r="T933" s="14"/>
      <c r="U933" s="21"/>
      <c r="V933" s="6"/>
      <c r="W933" s="6"/>
      <c r="X933" s="6"/>
      <c r="Y933" s="23"/>
      <c r="Z933" s="6"/>
      <c r="AA933" s="6"/>
      <c r="AB933" s="21"/>
      <c r="AC933" s="6"/>
      <c r="AD933" s="14" t="s">
        <v>1515</v>
      </c>
      <c r="AE933" s="6"/>
      <c r="AF933" s="6"/>
      <c r="AG933" s="6"/>
      <c r="AH933" s="6" t="s">
        <v>563</v>
      </c>
      <c r="AI933" s="143">
        <f t="shared" si="169"/>
        <v>9132.0259146341468</v>
      </c>
      <c r="AJ933" s="143">
        <f t="shared" si="170"/>
        <v>4200.7317073170734</v>
      </c>
      <c r="AK933" s="143">
        <f t="shared" si="171"/>
        <v>5511360</v>
      </c>
      <c r="AL933" s="20">
        <f t="shared" si="172"/>
        <v>45540</v>
      </c>
      <c r="AM933" t="e">
        <f t="shared" si="156"/>
        <v>#N/A</v>
      </c>
      <c r="AN933" t="str">
        <f t="shared" si="173"/>
        <v>KAPW-FS-33321-30-08-2024-9606.22</v>
      </c>
      <c r="AO933" t="s">
        <v>4474</v>
      </c>
    </row>
    <row r="934" spans="1:41" ht="20.100000000000001" customHeight="1" x14ac:dyDescent="0.25">
      <c r="A934" s="37">
        <v>925</v>
      </c>
      <c r="B934" s="21">
        <v>45535</v>
      </c>
      <c r="C934" s="6" t="s">
        <v>4435</v>
      </c>
      <c r="D934" s="15">
        <v>45534</v>
      </c>
      <c r="E934" s="14" t="s">
        <v>1132</v>
      </c>
      <c r="F934" s="14" t="str">
        <f>INDEX(New!$CV$9:$CV$791,MATCH(C934,New!$F$9:$F$791,0))</f>
        <v>-</v>
      </c>
      <c r="G934" s="6">
        <v>500600</v>
      </c>
      <c r="H934" s="6" t="s">
        <v>1816</v>
      </c>
      <c r="I934" s="6"/>
      <c r="J934" s="14">
        <v>5201.009</v>
      </c>
      <c r="K934" s="14">
        <v>1.87</v>
      </c>
      <c r="L934" s="125">
        <f>_xlfn.IFNA(INDEX(New!$E$9:$E$791,MATCH(C934,New!$F$9:$F$791,0)),G934)</f>
        <v>500600</v>
      </c>
      <c r="M934" s="125">
        <f t="shared" si="132"/>
        <v>500600</v>
      </c>
      <c r="N934" s="6" t="s">
        <v>547</v>
      </c>
      <c r="O934" s="6" t="s">
        <v>547</v>
      </c>
      <c r="P934" s="19">
        <v>266839828</v>
      </c>
      <c r="Q934" s="6"/>
      <c r="R934" s="19">
        <v>80051948</v>
      </c>
      <c r="S934" s="6"/>
      <c r="T934" s="14"/>
      <c r="U934" s="21"/>
      <c r="V934" s="6"/>
      <c r="W934" s="6"/>
      <c r="X934" s="6"/>
      <c r="Y934" s="23"/>
      <c r="Z934" s="6"/>
      <c r="AA934" s="6"/>
      <c r="AB934" s="21"/>
      <c r="AC934" s="6"/>
      <c r="AD934" s="14" t="s">
        <v>1515</v>
      </c>
      <c r="AE934" s="6"/>
      <c r="AF934" s="6"/>
      <c r="AG934" s="6"/>
      <c r="AH934" s="6" t="s">
        <v>547</v>
      </c>
      <c r="AI934" s="143">
        <f t="shared" si="169"/>
        <v>533.04000799041148</v>
      </c>
      <c r="AJ934" s="143">
        <f t="shared" si="170"/>
        <v>159.9120015980823</v>
      </c>
      <c r="AK934" s="143">
        <f t="shared" si="171"/>
        <v>80051948</v>
      </c>
      <c r="AL934" s="20">
        <f t="shared" si="172"/>
        <v>45565</v>
      </c>
      <c r="AM934" t="e">
        <f t="shared" si="156"/>
        <v>#N/A</v>
      </c>
      <c r="AN934" t="str">
        <f t="shared" si="173"/>
        <v>KPPI-FS-12207-30-08-2024-5201.009</v>
      </c>
      <c r="AO934" t="s">
        <v>4475</v>
      </c>
    </row>
    <row r="935" spans="1:41" ht="20.100000000000001" customHeight="1" x14ac:dyDescent="0.25">
      <c r="A935" s="37">
        <v>926</v>
      </c>
      <c r="B935" s="21">
        <v>45535</v>
      </c>
      <c r="C935" s="6" t="s">
        <v>4436</v>
      </c>
      <c r="D935" s="15">
        <v>45534</v>
      </c>
      <c r="E935" s="14" t="s">
        <v>1132</v>
      </c>
      <c r="F935" s="14" t="str">
        <f>INDEX(New!$CV$9:$CV$791,MATCH(C935,New!$F$9:$F$791,0))</f>
        <v>-</v>
      </c>
      <c r="G935" s="6">
        <v>1550</v>
      </c>
      <c r="H935" s="6" t="s">
        <v>1816</v>
      </c>
      <c r="I935" s="6"/>
      <c r="J935" s="14">
        <v>3204.16</v>
      </c>
      <c r="K935" s="14" t="s">
        <v>4439</v>
      </c>
      <c r="L935" s="125">
        <f>_xlfn.IFNA(INDEX(New!$E$9:$E$791,MATCH(C935,New!$F$9:$F$791,0)),G935)</f>
        <v>1550</v>
      </c>
      <c r="M935" s="125">
        <f t="shared" si="132"/>
        <v>1550</v>
      </c>
      <c r="N935" s="6" t="s">
        <v>412</v>
      </c>
      <c r="O935" s="6" t="s">
        <v>4495</v>
      </c>
      <c r="P935" s="19">
        <v>4433941</v>
      </c>
      <c r="Q935" s="6"/>
      <c r="R935" s="19">
        <v>2039611</v>
      </c>
      <c r="S935" s="6"/>
      <c r="T935" s="14"/>
      <c r="U935" s="21"/>
      <c r="V935" s="6"/>
      <c r="W935" s="6"/>
      <c r="X935" s="6"/>
      <c r="Y935" s="23"/>
      <c r="Z935" s="6"/>
      <c r="AA935" s="6"/>
      <c r="AB935" s="21"/>
      <c r="AC935" s="6"/>
      <c r="AD935" s="14" t="s">
        <v>1515</v>
      </c>
      <c r="AE935" s="6"/>
      <c r="AF935" s="6"/>
      <c r="AG935" s="6"/>
      <c r="AH935" s="6" t="s">
        <v>434</v>
      </c>
      <c r="AI935" s="143">
        <f t="shared" si="169"/>
        <v>2860.6070967741935</v>
      </c>
      <c r="AJ935" s="143">
        <f t="shared" si="170"/>
        <v>1315.8780645161291</v>
      </c>
      <c r="AK935" s="143">
        <f t="shared" si="171"/>
        <v>2039611.0000000002</v>
      </c>
      <c r="AL935" s="20">
        <f t="shared" si="172"/>
        <v>45565</v>
      </c>
      <c r="AM935" t="e">
        <f t="shared" si="156"/>
        <v>#N/A</v>
      </c>
      <c r="AN935" t="str">
        <f t="shared" si="173"/>
        <v>KAPW-FS-32816-30-08-2024-3204.16</v>
      </c>
      <c r="AO935" t="s">
        <v>4356</v>
      </c>
    </row>
    <row r="936" spans="1:41" ht="20.100000000000001" customHeight="1" x14ac:dyDescent="0.25">
      <c r="A936" s="14"/>
      <c r="B936" s="21">
        <v>45540</v>
      </c>
      <c r="C936" s="6" t="s">
        <v>4521</v>
      </c>
      <c r="D936" s="15">
        <v>45534</v>
      </c>
      <c r="E936" s="14" t="s">
        <v>1132</v>
      </c>
      <c r="F936" s="14" t="str">
        <f>INDEX(New!$CV$9:$CV$791,MATCH(C936,New!$F$9:$F$791,0))</f>
        <v>-</v>
      </c>
      <c r="G936" s="6">
        <v>81600</v>
      </c>
      <c r="H936" s="6" t="s">
        <v>1816</v>
      </c>
      <c r="I936" s="6"/>
      <c r="J936" s="16">
        <v>2847</v>
      </c>
      <c r="K936" s="14">
        <v>0.46</v>
      </c>
      <c r="L936" s="125">
        <f>_xlfn.IFNA(INDEX(New!$E$9:$E$791,MATCH(C936,New!$F$9:$F$791,0)),G936)</f>
        <v>81600</v>
      </c>
      <c r="M936" s="125">
        <f t="shared" ref="M936:M972" si="174">G936</f>
        <v>81600</v>
      </c>
      <c r="N936" s="6" t="s">
        <v>557</v>
      </c>
      <c r="O936" s="6" t="s">
        <v>4556</v>
      </c>
      <c r="P936" s="19">
        <v>10677299</v>
      </c>
      <c r="Q936" s="6"/>
      <c r="R936" s="19">
        <v>4377693</v>
      </c>
      <c r="S936" s="6"/>
      <c r="T936" s="14"/>
      <c r="U936" s="21"/>
      <c r="V936" s="6"/>
      <c r="W936" s="6"/>
      <c r="X936" s="6"/>
      <c r="Y936" s="23"/>
      <c r="Z936" s="6"/>
      <c r="AA936" s="6"/>
      <c r="AB936" s="21"/>
      <c r="AC936" s="6"/>
      <c r="AD936" s="14" t="s">
        <v>1515</v>
      </c>
      <c r="AE936" s="6"/>
      <c r="AF936" s="6"/>
      <c r="AG936" s="6"/>
      <c r="AH936" s="6" t="s">
        <v>3879</v>
      </c>
      <c r="AI936" s="143">
        <f t="shared" ref="AI936:AI972" si="175">P936/G936</f>
        <v>130.8492524509804</v>
      </c>
      <c r="AJ936" s="143">
        <f t="shared" ref="AJ936:AJ972" si="176">R936/G936</f>
        <v>53.648198529411765</v>
      </c>
      <c r="AK936" s="143">
        <f t="shared" ref="AK936:AK972" si="177">L936*AJ936</f>
        <v>4377693</v>
      </c>
      <c r="AL936" s="20">
        <f t="shared" ref="AL936:AL972" si="178">IF(B936&lt;&gt;"",IF(E936="Packing Material",B936+5,B936+30),"")</f>
        <v>45570</v>
      </c>
      <c r="AM936" t="e">
        <f t="shared" ref="AM936:AM972" si="179">VLOOKUP(C936,$C$2446:$C$2553,1,0)</f>
        <v>#N/A</v>
      </c>
      <c r="AN936" t="str">
        <f t="shared" ref="AN936:AN972" si="180">C936&amp;"-"&amp;J936</f>
        <v>KAPW-FS-33327-30-08-2024-2847</v>
      </c>
      <c r="AO936" t="s">
        <v>4583</v>
      </c>
    </row>
    <row r="937" spans="1:41" ht="20.100000000000001" customHeight="1" x14ac:dyDescent="0.25">
      <c r="A937" s="14"/>
      <c r="B937" s="21">
        <v>45539</v>
      </c>
      <c r="C937" s="6" t="s">
        <v>4522</v>
      </c>
      <c r="D937" s="15">
        <v>45534</v>
      </c>
      <c r="E937" s="14" t="s">
        <v>1132</v>
      </c>
      <c r="F937" s="14" t="str">
        <f>INDEX(New!$CV$9:$CV$791,MATCH(C937,New!$F$9:$F$791,0))</f>
        <v>-</v>
      </c>
      <c r="G937" s="6">
        <v>81600</v>
      </c>
      <c r="H937" s="6" t="s">
        <v>1816</v>
      </c>
      <c r="I937" s="6"/>
      <c r="J937" s="16">
        <v>2847</v>
      </c>
      <c r="K937" s="14">
        <v>0.46</v>
      </c>
      <c r="L937" s="125">
        <f>_xlfn.IFNA(INDEX(New!$E$9:$E$791,MATCH(C937,New!$F$9:$F$791,0)),G937)</f>
        <v>81600</v>
      </c>
      <c r="M937" s="125">
        <f t="shared" si="174"/>
        <v>81600</v>
      </c>
      <c r="N937" s="6" t="s">
        <v>557</v>
      </c>
      <c r="O937" s="6" t="s">
        <v>4556</v>
      </c>
      <c r="P937" s="19">
        <v>10677299</v>
      </c>
      <c r="Q937" s="6"/>
      <c r="R937" s="19">
        <v>4377693</v>
      </c>
      <c r="S937" s="6"/>
      <c r="T937" s="14"/>
      <c r="U937" s="21"/>
      <c r="V937" s="6"/>
      <c r="W937" s="6"/>
      <c r="X937" s="6"/>
      <c r="Y937" s="23"/>
      <c r="Z937" s="6"/>
      <c r="AA937" s="6"/>
      <c r="AB937" s="21"/>
      <c r="AC937" s="6"/>
      <c r="AD937" s="14" t="s">
        <v>1515</v>
      </c>
      <c r="AE937" s="6"/>
      <c r="AF937" s="6"/>
      <c r="AG937" s="6"/>
      <c r="AH937" s="6" t="s">
        <v>3879</v>
      </c>
      <c r="AI937" s="143">
        <f t="shared" si="175"/>
        <v>130.8492524509804</v>
      </c>
      <c r="AJ937" s="143">
        <f t="shared" si="176"/>
        <v>53.648198529411765</v>
      </c>
      <c r="AK937" s="143">
        <f t="shared" si="177"/>
        <v>4377693</v>
      </c>
      <c r="AL937" s="20">
        <f t="shared" si="178"/>
        <v>45569</v>
      </c>
      <c r="AM937" t="e">
        <f t="shared" si="179"/>
        <v>#N/A</v>
      </c>
      <c r="AN937" t="str">
        <f t="shared" si="180"/>
        <v>KAPW-FS-33333-30-08-2024-2847</v>
      </c>
      <c r="AO937" t="s">
        <v>4583</v>
      </c>
    </row>
    <row r="938" spans="1:41" ht="20.100000000000001" customHeight="1" x14ac:dyDescent="0.25">
      <c r="A938" s="14"/>
      <c r="B938" s="21">
        <v>45539</v>
      </c>
      <c r="C938" s="6" t="s">
        <v>4523</v>
      </c>
      <c r="D938" s="15">
        <v>45537</v>
      </c>
      <c r="E938" s="14" t="s">
        <v>1132</v>
      </c>
      <c r="F938" s="14" t="str">
        <f>INDEX(New!$CV$9:$CV$791,MATCH(C938,New!$F$9:$F$791,0))</f>
        <v>-</v>
      </c>
      <c r="G938" s="6">
        <v>19300</v>
      </c>
      <c r="H938" s="6" t="s">
        <v>1816</v>
      </c>
      <c r="I938" s="6"/>
      <c r="J938" s="16">
        <v>3906.9029999999998</v>
      </c>
      <c r="K938" s="14" t="s">
        <v>4554</v>
      </c>
      <c r="L938" s="125">
        <f>_xlfn.IFNA(INDEX(New!$E$9:$E$791,MATCH(C938,New!$F$9:$F$791,0)),G938)</f>
        <v>19300</v>
      </c>
      <c r="M938" s="125">
        <f t="shared" si="174"/>
        <v>19300</v>
      </c>
      <c r="N938" s="6" t="s">
        <v>557</v>
      </c>
      <c r="O938" s="6" t="s">
        <v>4557</v>
      </c>
      <c r="P938" s="19">
        <v>16228534</v>
      </c>
      <c r="Q938" s="6"/>
      <c r="R938" s="19">
        <v>5355416</v>
      </c>
      <c r="S938" s="6"/>
      <c r="T938" s="14"/>
      <c r="U938" s="21"/>
      <c r="V938" s="6"/>
      <c r="W938" s="6"/>
      <c r="X938" s="6"/>
      <c r="Y938" s="23"/>
      <c r="Z938" s="6"/>
      <c r="AA938" s="6"/>
      <c r="AB938" s="21"/>
      <c r="AC938" s="6"/>
      <c r="AD938" s="14" t="s">
        <v>1515</v>
      </c>
      <c r="AE938" s="6"/>
      <c r="AF938" s="6"/>
      <c r="AG938" s="6"/>
      <c r="AH938" s="6" t="s">
        <v>3879</v>
      </c>
      <c r="AI938" s="143">
        <f t="shared" si="175"/>
        <v>840.85668393782385</v>
      </c>
      <c r="AJ938" s="143">
        <f t="shared" si="176"/>
        <v>277.48269430051812</v>
      </c>
      <c r="AK938" s="143">
        <f t="shared" si="177"/>
        <v>5355416</v>
      </c>
      <c r="AL938" s="20">
        <f t="shared" si="178"/>
        <v>45569</v>
      </c>
      <c r="AM938" t="e">
        <f t="shared" si="179"/>
        <v>#N/A</v>
      </c>
      <c r="AN938" t="str">
        <f t="shared" si="180"/>
        <v>KAPS-FS-33128-02-09-2024-3906.903</v>
      </c>
      <c r="AO938" t="s">
        <v>4584</v>
      </c>
    </row>
    <row r="939" spans="1:41" ht="20.100000000000001" customHeight="1" x14ac:dyDescent="0.25">
      <c r="A939" s="14"/>
      <c r="B939" s="21">
        <v>45538</v>
      </c>
      <c r="C939" s="6" t="s">
        <v>4524</v>
      </c>
      <c r="D939" s="15">
        <v>45537</v>
      </c>
      <c r="E939" s="14" t="s">
        <v>1132</v>
      </c>
      <c r="F939" s="14" t="str">
        <f>INDEX(New!$CV$9:$CV$791,MATCH(C939,New!$F$9:$F$791,0))</f>
        <v>-</v>
      </c>
      <c r="G939" s="6">
        <v>18720</v>
      </c>
      <c r="H939" s="6" t="s">
        <v>1816</v>
      </c>
      <c r="I939" s="6"/>
      <c r="J939" s="16">
        <v>3906.9029999999998</v>
      </c>
      <c r="K939" s="14">
        <v>1.98</v>
      </c>
      <c r="L939" s="125">
        <f>_xlfn.IFNA(INDEX(New!$E$9:$E$791,MATCH(C939,New!$F$9:$F$791,0)),G939)</f>
        <v>18720</v>
      </c>
      <c r="M939" s="125">
        <f t="shared" si="174"/>
        <v>18720</v>
      </c>
      <c r="N939" s="6" t="s">
        <v>557</v>
      </c>
      <c r="O939" s="6" t="s">
        <v>4558</v>
      </c>
      <c r="P939" s="19">
        <v>10552944</v>
      </c>
      <c r="Q939" s="6"/>
      <c r="R939" s="19">
        <v>3482471</v>
      </c>
      <c r="S939" s="6"/>
      <c r="T939" s="14"/>
      <c r="U939" s="21"/>
      <c r="V939" s="6"/>
      <c r="W939" s="6"/>
      <c r="X939" s="6"/>
      <c r="Y939" s="23"/>
      <c r="Z939" s="6"/>
      <c r="AA939" s="6"/>
      <c r="AB939" s="21"/>
      <c r="AC939" s="6"/>
      <c r="AD939" s="14" t="s">
        <v>1515</v>
      </c>
      <c r="AE939" s="6"/>
      <c r="AF939" s="6"/>
      <c r="AG939" s="6"/>
      <c r="AH939" s="6" t="s">
        <v>3879</v>
      </c>
      <c r="AI939" s="143">
        <f t="shared" si="175"/>
        <v>563.72564102564104</v>
      </c>
      <c r="AJ939" s="143">
        <f t="shared" si="176"/>
        <v>186.02943376068376</v>
      </c>
      <c r="AK939" s="143">
        <f t="shared" si="177"/>
        <v>3482471</v>
      </c>
      <c r="AL939" s="20">
        <f t="shared" si="178"/>
        <v>45568</v>
      </c>
      <c r="AM939" t="e">
        <f t="shared" si="179"/>
        <v>#N/A</v>
      </c>
      <c r="AN939" t="str">
        <f t="shared" si="180"/>
        <v>KAPS-FS-33127-02-09-2024-3906.903</v>
      </c>
      <c r="AO939" t="s">
        <v>4585</v>
      </c>
    </row>
    <row r="940" spans="1:41" ht="20.100000000000001" customHeight="1" x14ac:dyDescent="0.25">
      <c r="A940" s="14"/>
      <c r="B940" s="21">
        <v>45538</v>
      </c>
      <c r="C940" s="6" t="s">
        <v>4525</v>
      </c>
      <c r="D940" s="15">
        <v>45538</v>
      </c>
      <c r="E940" s="14" t="s">
        <v>1132</v>
      </c>
      <c r="F940" s="14" t="str">
        <f>INDEX(New!$CV$9:$CV$791,MATCH(C940,New!$F$9:$F$791,0))</f>
        <v>-</v>
      </c>
      <c r="G940" s="6">
        <v>24480</v>
      </c>
      <c r="H940" s="6" t="s">
        <v>1816</v>
      </c>
      <c r="I940" s="6"/>
      <c r="J940" s="16">
        <v>5402.33</v>
      </c>
      <c r="K940" s="14">
        <v>1.43</v>
      </c>
      <c r="L940" s="125">
        <f>_xlfn.IFNA(INDEX(New!$E$9:$E$791,MATCH(C940,New!$F$9:$F$791,0)),G940)</f>
        <v>24480</v>
      </c>
      <c r="M940" s="125">
        <f t="shared" si="174"/>
        <v>24480</v>
      </c>
      <c r="N940" s="6" t="s">
        <v>1324</v>
      </c>
      <c r="O940" s="6" t="s">
        <v>4559</v>
      </c>
      <c r="P940" s="19">
        <v>9961312</v>
      </c>
      <c r="Q940" s="6"/>
      <c r="R940" s="19">
        <v>4084137</v>
      </c>
      <c r="S940" s="6"/>
      <c r="T940" s="14"/>
      <c r="U940" s="21"/>
      <c r="V940" s="6"/>
      <c r="W940" s="6"/>
      <c r="X940" s="6"/>
      <c r="Y940" s="23"/>
      <c r="Z940" s="6"/>
      <c r="AA940" s="6"/>
      <c r="AB940" s="21"/>
      <c r="AC940" s="6"/>
      <c r="AD940" s="14" t="s">
        <v>1515</v>
      </c>
      <c r="AE940" s="6"/>
      <c r="AF940" s="6"/>
      <c r="AG940" s="6"/>
      <c r="AH940" s="6" t="s">
        <v>1513</v>
      </c>
      <c r="AI940" s="143">
        <f t="shared" si="175"/>
        <v>406.91633986928105</v>
      </c>
      <c r="AJ940" s="143">
        <f t="shared" si="176"/>
        <v>166.83566176470589</v>
      </c>
      <c r="AK940" s="143">
        <f t="shared" si="177"/>
        <v>4084137</v>
      </c>
      <c r="AL940" s="20">
        <f t="shared" si="178"/>
        <v>45568</v>
      </c>
      <c r="AM940" t="e">
        <f t="shared" si="179"/>
        <v>#N/A</v>
      </c>
      <c r="AN940" t="str">
        <f t="shared" si="180"/>
        <v>KAPS-FS-33645-03-09-2024-5402.33</v>
      </c>
      <c r="AO940" t="s">
        <v>4586</v>
      </c>
    </row>
    <row r="941" spans="1:41" ht="20.100000000000001" customHeight="1" x14ac:dyDescent="0.25">
      <c r="A941" s="14"/>
      <c r="B941" s="21">
        <v>45538</v>
      </c>
      <c r="C941" s="6" t="s">
        <v>4526</v>
      </c>
      <c r="D941" s="15">
        <v>45538</v>
      </c>
      <c r="E941" s="14" t="s">
        <v>1132</v>
      </c>
      <c r="F941" s="14" t="str">
        <f>INDEX(New!$CV$9:$CV$791,MATCH(C941,New!$F$9:$F$791,0))</f>
        <v>-</v>
      </c>
      <c r="G941" s="6">
        <v>24480</v>
      </c>
      <c r="H941" s="6" t="s">
        <v>1816</v>
      </c>
      <c r="I941" s="6"/>
      <c r="J941" s="16">
        <v>5402.33</v>
      </c>
      <c r="K941" s="14">
        <v>1.43</v>
      </c>
      <c r="L941" s="125">
        <f>_xlfn.IFNA(INDEX(New!$E$9:$E$791,MATCH(C941,New!$F$9:$F$791,0)),G941)</f>
        <v>24480</v>
      </c>
      <c r="M941" s="125">
        <f t="shared" si="174"/>
        <v>24480</v>
      </c>
      <c r="N941" s="6" t="s">
        <v>1324</v>
      </c>
      <c r="O941" s="6" t="s">
        <v>4560</v>
      </c>
      <c r="P941" s="19">
        <v>9961312</v>
      </c>
      <c r="Q941" s="6"/>
      <c r="R941" s="19">
        <v>4084137</v>
      </c>
      <c r="S941" s="6"/>
      <c r="T941" s="14"/>
      <c r="U941" s="21"/>
      <c r="V941" s="6"/>
      <c r="W941" s="6"/>
      <c r="X941" s="6"/>
      <c r="Y941" s="23"/>
      <c r="Z941" s="6"/>
      <c r="AA941" s="6"/>
      <c r="AB941" s="21"/>
      <c r="AC941" s="6"/>
      <c r="AD941" s="14" t="s">
        <v>1515</v>
      </c>
      <c r="AE941" s="6"/>
      <c r="AF941" s="6"/>
      <c r="AG941" s="6"/>
      <c r="AH941" s="6" t="s">
        <v>1513</v>
      </c>
      <c r="AI941" s="143">
        <f t="shared" si="175"/>
        <v>406.91633986928105</v>
      </c>
      <c r="AJ941" s="143">
        <f t="shared" si="176"/>
        <v>166.83566176470589</v>
      </c>
      <c r="AK941" s="143">
        <f t="shared" si="177"/>
        <v>4084137</v>
      </c>
      <c r="AL941" s="20">
        <f t="shared" si="178"/>
        <v>45568</v>
      </c>
      <c r="AM941" t="e">
        <f t="shared" si="179"/>
        <v>#N/A</v>
      </c>
      <c r="AN941" t="str">
        <f t="shared" si="180"/>
        <v>KAPS-FS-33650-03-09-2024-5402.33</v>
      </c>
      <c r="AO941" t="s">
        <v>4586</v>
      </c>
    </row>
    <row r="942" spans="1:41" ht="20.100000000000001" customHeight="1" x14ac:dyDescent="0.25">
      <c r="A942" s="14"/>
      <c r="B942" s="21">
        <v>45543</v>
      </c>
      <c r="C942" s="6" t="s">
        <v>4527</v>
      </c>
      <c r="D942" s="15">
        <v>45538</v>
      </c>
      <c r="E942" s="14" t="s">
        <v>563</v>
      </c>
      <c r="F942" s="14" t="str">
        <f>INDEX(New!$CV$9:$CV$791,MATCH(C942,New!$F$9:$F$791,0))</f>
        <v>-</v>
      </c>
      <c r="G942" s="6">
        <v>5220</v>
      </c>
      <c r="H942" s="6" t="s">
        <v>1816</v>
      </c>
      <c r="I942" s="6"/>
      <c r="J942" s="16">
        <v>5901.9089999999997</v>
      </c>
      <c r="K942" s="14">
        <v>3.32</v>
      </c>
      <c r="L942" s="125">
        <f>_xlfn.IFNA(INDEX(New!$E$9:$E$791,MATCH(C942,New!$F$9:$F$791,0)),G942)</f>
        <v>5220</v>
      </c>
      <c r="M942" s="125">
        <f t="shared" si="174"/>
        <v>5220</v>
      </c>
      <c r="N942" s="6" t="s">
        <v>563</v>
      </c>
      <c r="O942" s="6" t="s">
        <v>4561</v>
      </c>
      <c r="P942" s="19">
        <v>4932970</v>
      </c>
      <c r="Q942" s="6"/>
      <c r="R942" s="19">
        <v>2022518</v>
      </c>
      <c r="S942" s="6"/>
      <c r="T942" s="14"/>
      <c r="U942" s="21"/>
      <c r="V942" s="6"/>
      <c r="W942" s="6"/>
      <c r="X942" s="6"/>
      <c r="Y942" s="23"/>
      <c r="Z942" s="6"/>
      <c r="AA942" s="6"/>
      <c r="AB942" s="21"/>
      <c r="AC942" s="6"/>
      <c r="AD942" s="14" t="s">
        <v>1515</v>
      </c>
      <c r="AE942" s="6"/>
      <c r="AF942" s="6"/>
      <c r="AG942" s="6"/>
      <c r="AH942" s="6" t="s">
        <v>563</v>
      </c>
      <c r="AI942" s="143">
        <f t="shared" si="175"/>
        <v>945.01340996168585</v>
      </c>
      <c r="AJ942" s="143">
        <f t="shared" si="176"/>
        <v>387.45555555555558</v>
      </c>
      <c r="AK942" s="143">
        <f t="shared" si="177"/>
        <v>2022518</v>
      </c>
      <c r="AL942" s="20">
        <f t="shared" si="178"/>
        <v>45548</v>
      </c>
      <c r="AM942" t="e">
        <f t="shared" si="179"/>
        <v>#N/A</v>
      </c>
      <c r="AN942" t="str">
        <f t="shared" si="180"/>
        <v>KAPS-FS-34142-03-09-2024-5901.909</v>
      </c>
      <c r="AO942" t="s">
        <v>4587</v>
      </c>
    </row>
    <row r="943" spans="1:41" ht="20.100000000000001" customHeight="1" x14ac:dyDescent="0.25">
      <c r="A943" s="14"/>
      <c r="B943" s="21">
        <v>45544</v>
      </c>
      <c r="C943" s="6" t="s">
        <v>4528</v>
      </c>
      <c r="D943" s="15">
        <v>45538</v>
      </c>
      <c r="E943" s="14" t="s">
        <v>563</v>
      </c>
      <c r="F943" s="14" t="str">
        <f>INDEX(New!$CV$9:$CV$791,MATCH(C943,New!$F$9:$F$791,0))</f>
        <v>-</v>
      </c>
      <c r="G943" s="6">
        <v>14500</v>
      </c>
      <c r="H943" s="6" t="s">
        <v>1816</v>
      </c>
      <c r="I943" s="6"/>
      <c r="J943" s="16">
        <v>4007.009</v>
      </c>
      <c r="K943" s="14">
        <v>2.93</v>
      </c>
      <c r="L943" s="125">
        <f>_xlfn.IFNA(INDEX(New!$E$9:$E$791,MATCH(C943,New!$F$9:$F$791,0)),G943)</f>
        <v>14500</v>
      </c>
      <c r="M943" s="125">
        <f t="shared" si="174"/>
        <v>14500</v>
      </c>
      <c r="N943" s="6" t="s">
        <v>563</v>
      </c>
      <c r="O943" s="6" t="s">
        <v>4562</v>
      </c>
      <c r="P943" s="19">
        <v>12088162</v>
      </c>
      <c r="Q943" s="6"/>
      <c r="R943" s="19">
        <v>5560554</v>
      </c>
      <c r="S943" s="6"/>
      <c r="T943" s="14"/>
      <c r="U943" s="21"/>
      <c r="V943" s="6"/>
      <c r="W943" s="6"/>
      <c r="X943" s="6"/>
      <c r="Y943" s="23"/>
      <c r="Z943" s="6"/>
      <c r="AA943" s="6"/>
      <c r="AB943" s="21"/>
      <c r="AC943" s="6"/>
      <c r="AD943" s="14" t="s">
        <v>1515</v>
      </c>
      <c r="AE943" s="6"/>
      <c r="AF943" s="6"/>
      <c r="AG943" s="6"/>
      <c r="AH943" s="6" t="s">
        <v>563</v>
      </c>
      <c r="AI943" s="143">
        <f t="shared" si="175"/>
        <v>833.66634482758616</v>
      </c>
      <c r="AJ943" s="143">
        <f t="shared" si="176"/>
        <v>383.4864827586207</v>
      </c>
      <c r="AK943" s="143">
        <f t="shared" si="177"/>
        <v>5560554</v>
      </c>
      <c r="AL943" s="20">
        <f t="shared" si="178"/>
        <v>45549</v>
      </c>
      <c r="AM943" t="e">
        <f t="shared" si="179"/>
        <v>#N/A</v>
      </c>
      <c r="AN943" t="str">
        <f t="shared" si="180"/>
        <v>KAPS-FS-34143-03-09-2024-4007.009</v>
      </c>
      <c r="AO943" t="s">
        <v>4588</v>
      </c>
    </row>
    <row r="944" spans="1:41" ht="20.100000000000001" customHeight="1" x14ac:dyDescent="0.25">
      <c r="A944" s="14"/>
      <c r="B944" s="21">
        <v>45546</v>
      </c>
      <c r="C944" s="6" t="s">
        <v>4529</v>
      </c>
      <c r="D944" s="15">
        <v>45538</v>
      </c>
      <c r="E944" s="14" t="s">
        <v>563</v>
      </c>
      <c r="F944" s="14" t="str">
        <f>INDEX(New!$CV$9:$CV$791,MATCH(C944,New!$F$9:$F$791,0))</f>
        <v>-</v>
      </c>
      <c r="G944" s="6">
        <v>24908</v>
      </c>
      <c r="H944" s="6" t="s">
        <v>1816</v>
      </c>
      <c r="I944" s="6"/>
      <c r="J944" s="16">
        <v>4810.29</v>
      </c>
      <c r="K944" s="14">
        <v>0.78</v>
      </c>
      <c r="L944" s="125">
        <f>_xlfn.IFNA(INDEX(New!$E$9:$E$791,MATCH(C944,New!$F$9:$F$791,0)),G944)</f>
        <v>24908</v>
      </c>
      <c r="M944" s="125">
        <f t="shared" si="174"/>
        <v>24908</v>
      </c>
      <c r="N944" s="6" t="s">
        <v>563</v>
      </c>
      <c r="O944" s="6" t="s">
        <v>4563</v>
      </c>
      <c r="P944" s="19">
        <v>5528440</v>
      </c>
      <c r="Q944" s="6"/>
      <c r="R944" s="19">
        <v>2764220</v>
      </c>
      <c r="S944" s="6"/>
      <c r="T944" s="14"/>
      <c r="U944" s="21"/>
      <c r="V944" s="6"/>
      <c r="W944" s="6"/>
      <c r="X944" s="6"/>
      <c r="Y944" s="23"/>
      <c r="Z944" s="6"/>
      <c r="AA944" s="6"/>
      <c r="AB944" s="21"/>
      <c r="AC944" s="6"/>
      <c r="AD944" s="14" t="s">
        <v>1515</v>
      </c>
      <c r="AE944" s="6"/>
      <c r="AF944" s="6"/>
      <c r="AG944" s="6"/>
      <c r="AH944" s="6" t="s">
        <v>563</v>
      </c>
      <c r="AI944" s="143">
        <f t="shared" si="175"/>
        <v>221.95439216316043</v>
      </c>
      <c r="AJ944" s="143">
        <f t="shared" si="176"/>
        <v>110.97719608158022</v>
      </c>
      <c r="AK944" s="143">
        <f t="shared" si="177"/>
        <v>2764220</v>
      </c>
      <c r="AL944" s="20">
        <f t="shared" si="178"/>
        <v>45551</v>
      </c>
      <c r="AM944" t="e">
        <f t="shared" si="179"/>
        <v>#N/A</v>
      </c>
      <c r="AN944" t="str">
        <f t="shared" si="180"/>
        <v>KAPS-FS-34138-03-09-2024-4810.29</v>
      </c>
      <c r="AO944" t="s">
        <v>4464</v>
      </c>
    </row>
    <row r="945" spans="1:41" ht="20.100000000000001" customHeight="1" x14ac:dyDescent="0.25">
      <c r="A945" s="14"/>
      <c r="B945" s="21">
        <v>45546</v>
      </c>
      <c r="C945" s="6" t="s">
        <v>4530</v>
      </c>
      <c r="D945" s="15">
        <v>45538</v>
      </c>
      <c r="E945" s="14" t="s">
        <v>563</v>
      </c>
      <c r="F945" s="14" t="str">
        <f>INDEX(New!$CV$9:$CV$791,MATCH(C945,New!$F$9:$F$791,0))</f>
        <v>-</v>
      </c>
      <c r="G945" s="6">
        <v>24908</v>
      </c>
      <c r="H945" s="6" t="s">
        <v>1816</v>
      </c>
      <c r="I945" s="6"/>
      <c r="J945" s="16">
        <v>4810.29</v>
      </c>
      <c r="K945" s="14">
        <v>0.78</v>
      </c>
      <c r="L945" s="125">
        <f>_xlfn.IFNA(INDEX(New!$E$9:$E$791,MATCH(C945,New!$F$9:$F$791,0)),G945)</f>
        <v>24908</v>
      </c>
      <c r="M945" s="125">
        <f t="shared" si="174"/>
        <v>24908</v>
      </c>
      <c r="N945" s="6" t="s">
        <v>563</v>
      </c>
      <c r="O945" s="6" t="s">
        <v>4563</v>
      </c>
      <c r="P945" s="19">
        <v>5528440</v>
      </c>
      <c r="Q945" s="6"/>
      <c r="R945" s="19">
        <v>2764220</v>
      </c>
      <c r="S945" s="6"/>
      <c r="T945" s="14"/>
      <c r="U945" s="21"/>
      <c r="V945" s="6"/>
      <c r="W945" s="6"/>
      <c r="X945" s="6"/>
      <c r="Y945" s="23"/>
      <c r="Z945" s="6"/>
      <c r="AA945" s="6"/>
      <c r="AB945" s="21"/>
      <c r="AC945" s="6"/>
      <c r="AD945" s="14" t="s">
        <v>1515</v>
      </c>
      <c r="AE945" s="6"/>
      <c r="AF945" s="6"/>
      <c r="AG945" s="6"/>
      <c r="AH945" s="6" t="s">
        <v>563</v>
      </c>
      <c r="AI945" s="143">
        <f t="shared" si="175"/>
        <v>221.95439216316043</v>
      </c>
      <c r="AJ945" s="143">
        <f t="shared" si="176"/>
        <v>110.97719608158022</v>
      </c>
      <c r="AK945" s="143">
        <f t="shared" si="177"/>
        <v>2764220</v>
      </c>
      <c r="AL945" s="20">
        <f t="shared" si="178"/>
        <v>45551</v>
      </c>
      <c r="AM945" t="e">
        <f t="shared" si="179"/>
        <v>#N/A</v>
      </c>
      <c r="AN945" t="str">
        <f t="shared" si="180"/>
        <v>KAPS-FS-34139-03-09-2024-4810.29</v>
      </c>
      <c r="AO945" t="s">
        <v>4464</v>
      </c>
    </row>
    <row r="946" spans="1:41" ht="20.100000000000001" customHeight="1" x14ac:dyDescent="0.25">
      <c r="A946" s="14"/>
      <c r="B946" s="21">
        <v>45546</v>
      </c>
      <c r="C946" s="6" t="s">
        <v>4531</v>
      </c>
      <c r="D946" s="15">
        <v>45538</v>
      </c>
      <c r="E946" s="14" t="s">
        <v>563</v>
      </c>
      <c r="F946" s="14" t="str">
        <f>INDEX(New!$CV$9:$CV$791,MATCH(C946,New!$F$9:$F$791,0))</f>
        <v>-</v>
      </c>
      <c r="G946" s="6">
        <v>24908</v>
      </c>
      <c r="H946" s="6" t="s">
        <v>1816</v>
      </c>
      <c r="I946" s="6"/>
      <c r="J946" s="16">
        <v>4810.29</v>
      </c>
      <c r="K946" s="14">
        <v>0.78</v>
      </c>
      <c r="L946" s="125">
        <f>_xlfn.IFNA(INDEX(New!$E$9:$E$791,MATCH(C946,New!$F$9:$F$791,0)),G946)</f>
        <v>24908</v>
      </c>
      <c r="M946" s="125">
        <f t="shared" si="174"/>
        <v>24908</v>
      </c>
      <c r="N946" s="6" t="s">
        <v>563</v>
      </c>
      <c r="O946" s="6" t="s">
        <v>4563</v>
      </c>
      <c r="P946" s="19">
        <v>5528440</v>
      </c>
      <c r="Q946" s="6"/>
      <c r="R946" s="19">
        <v>2764220</v>
      </c>
      <c r="S946" s="6"/>
      <c r="T946" s="14"/>
      <c r="U946" s="21"/>
      <c r="V946" s="6"/>
      <c r="W946" s="6"/>
      <c r="X946" s="6"/>
      <c r="Y946" s="23"/>
      <c r="Z946" s="6"/>
      <c r="AA946" s="6"/>
      <c r="AB946" s="21"/>
      <c r="AC946" s="6"/>
      <c r="AD946" s="14" t="s">
        <v>1515</v>
      </c>
      <c r="AE946" s="6"/>
      <c r="AF946" s="6"/>
      <c r="AG946" s="6"/>
      <c r="AH946" s="6" t="s">
        <v>563</v>
      </c>
      <c r="AI946" s="143">
        <f t="shared" si="175"/>
        <v>221.95439216316043</v>
      </c>
      <c r="AJ946" s="143">
        <f t="shared" si="176"/>
        <v>110.97719608158022</v>
      </c>
      <c r="AK946" s="143">
        <f t="shared" si="177"/>
        <v>2764220</v>
      </c>
      <c r="AL946" s="20">
        <f t="shared" si="178"/>
        <v>45551</v>
      </c>
      <c r="AM946" t="e">
        <f t="shared" si="179"/>
        <v>#N/A</v>
      </c>
      <c r="AN946" t="str">
        <f t="shared" si="180"/>
        <v>KAPS-FS-34140-03-09-2024-4810.29</v>
      </c>
      <c r="AO946" t="s">
        <v>4464</v>
      </c>
    </row>
    <row r="947" spans="1:41" ht="20.100000000000001" customHeight="1" x14ac:dyDescent="0.25">
      <c r="A947" s="14"/>
      <c r="B947" s="21">
        <v>45548</v>
      </c>
      <c r="C947" s="6" t="s">
        <v>4532</v>
      </c>
      <c r="D947" s="15">
        <v>45538</v>
      </c>
      <c r="E947" s="14" t="s">
        <v>563</v>
      </c>
      <c r="F947" s="14" t="str">
        <f>INDEX(New!$CV$9:$CV$791,MATCH(C947,New!$F$9:$F$791,0))</f>
        <v>-</v>
      </c>
      <c r="G947" s="6">
        <v>24908</v>
      </c>
      <c r="H947" s="6" t="s">
        <v>1816</v>
      </c>
      <c r="I947" s="6"/>
      <c r="J947" s="16">
        <v>4810.29</v>
      </c>
      <c r="K947" s="14">
        <v>0.78</v>
      </c>
      <c r="L947" s="125">
        <f>_xlfn.IFNA(INDEX(New!$E$9:$E$791,MATCH(C947,New!$F$9:$F$791,0)),G947)</f>
        <v>24908</v>
      </c>
      <c r="M947" s="125">
        <f t="shared" si="174"/>
        <v>24908</v>
      </c>
      <c r="N947" s="6" t="s">
        <v>563</v>
      </c>
      <c r="O947" s="6" t="s">
        <v>4563</v>
      </c>
      <c r="P947" s="19">
        <v>5528440</v>
      </c>
      <c r="Q947" s="6"/>
      <c r="R947" s="19">
        <v>2764220</v>
      </c>
      <c r="S947" s="6"/>
      <c r="T947" s="14"/>
      <c r="U947" s="21"/>
      <c r="V947" s="6"/>
      <c r="W947" s="6"/>
      <c r="X947" s="6"/>
      <c r="Y947" s="23"/>
      <c r="Z947" s="6"/>
      <c r="AA947" s="6"/>
      <c r="AB947" s="21"/>
      <c r="AC947" s="6"/>
      <c r="AD947" s="14" t="s">
        <v>1515</v>
      </c>
      <c r="AE947" s="6"/>
      <c r="AF947" s="6"/>
      <c r="AG947" s="6"/>
      <c r="AH947" s="6" t="s">
        <v>563</v>
      </c>
      <c r="AI947" s="143">
        <f t="shared" si="175"/>
        <v>221.95439216316043</v>
      </c>
      <c r="AJ947" s="143">
        <f t="shared" si="176"/>
        <v>110.97719608158022</v>
      </c>
      <c r="AK947" s="143">
        <f t="shared" si="177"/>
        <v>2764220</v>
      </c>
      <c r="AL947" s="20">
        <f t="shared" si="178"/>
        <v>45553</v>
      </c>
      <c r="AM947" t="e">
        <f t="shared" si="179"/>
        <v>#N/A</v>
      </c>
      <c r="AN947" t="str">
        <f t="shared" si="180"/>
        <v>KAPS-FS-34141-03-09-2024-4810.29</v>
      </c>
      <c r="AO947" t="s">
        <v>4464</v>
      </c>
    </row>
    <row r="948" spans="1:41" ht="20.100000000000001" customHeight="1" x14ac:dyDescent="0.25">
      <c r="A948" s="14"/>
      <c r="B948" s="21">
        <v>45538</v>
      </c>
      <c r="C948" s="6" t="s">
        <v>4533</v>
      </c>
      <c r="D948" s="15">
        <v>45538</v>
      </c>
      <c r="E948" s="14" t="s">
        <v>563</v>
      </c>
      <c r="F948" s="14" t="str">
        <f>INDEX(New!$CV$9:$CV$791,MATCH(C948,New!$F$9:$F$791,0))</f>
        <v>Running</v>
      </c>
      <c r="G948" s="6">
        <v>5724</v>
      </c>
      <c r="H948" s="6" t="s">
        <v>1816</v>
      </c>
      <c r="I948" s="6"/>
      <c r="J948" s="16">
        <v>3919.9090000000001</v>
      </c>
      <c r="K948" s="14">
        <v>2.4500000000000002</v>
      </c>
      <c r="L948" s="125">
        <f>_xlfn.IFNA(INDEX(New!$E$9:$E$791,MATCH(C948,New!$F$9:$F$791,0)),G948)</f>
        <v>4319.01</v>
      </c>
      <c r="M948" s="125">
        <f t="shared" si="174"/>
        <v>5724</v>
      </c>
      <c r="N948" s="6" t="s">
        <v>563</v>
      </c>
      <c r="O948" s="6" t="s">
        <v>2254</v>
      </c>
      <c r="P948" s="19">
        <v>3994804</v>
      </c>
      <c r="Q948" s="6"/>
      <c r="R948" s="19">
        <v>1997402</v>
      </c>
      <c r="S948" s="6"/>
      <c r="T948" s="14"/>
      <c r="U948" s="21"/>
      <c r="V948" s="6"/>
      <c r="W948" s="6"/>
      <c r="X948" s="6"/>
      <c r="Y948" s="23"/>
      <c r="Z948" s="6"/>
      <c r="AA948" s="6"/>
      <c r="AB948" s="21"/>
      <c r="AC948" s="6"/>
      <c r="AD948" s="14" t="s">
        <v>1515</v>
      </c>
      <c r="AE948" s="6"/>
      <c r="AF948" s="6"/>
      <c r="AG948" s="6"/>
      <c r="AH948" s="6" t="s">
        <v>563</v>
      </c>
      <c r="AI948" s="143">
        <f t="shared" si="175"/>
        <v>697.90426275331936</v>
      </c>
      <c r="AJ948" s="143">
        <f t="shared" si="176"/>
        <v>348.95213137665968</v>
      </c>
      <c r="AK948" s="143">
        <f t="shared" si="177"/>
        <v>1507127.744937107</v>
      </c>
      <c r="AL948" s="20">
        <f t="shared" si="178"/>
        <v>45543</v>
      </c>
      <c r="AM948" t="e">
        <f t="shared" si="179"/>
        <v>#N/A</v>
      </c>
      <c r="AN948" t="str">
        <f t="shared" si="180"/>
        <v>PQZI-EI-7599-03-09-2024-3919.909</v>
      </c>
      <c r="AO948" t="s">
        <v>4589</v>
      </c>
    </row>
    <row r="949" spans="1:41" ht="20.100000000000001" hidden="1" customHeight="1" x14ac:dyDescent="0.25">
      <c r="A949" s="14"/>
      <c r="B949" s="21">
        <v>45538</v>
      </c>
      <c r="C949" s="6" t="s">
        <v>4534</v>
      </c>
      <c r="D949" s="15">
        <v>45538</v>
      </c>
      <c r="E949" s="14" t="s">
        <v>563</v>
      </c>
      <c r="F949" s="14" t="s">
        <v>1133</v>
      </c>
      <c r="G949" s="6">
        <v>560</v>
      </c>
      <c r="H949" s="6" t="s">
        <v>1816</v>
      </c>
      <c r="I949" s="6"/>
      <c r="J949" s="16">
        <v>3923.29</v>
      </c>
      <c r="K949" s="14">
        <v>2.61</v>
      </c>
      <c r="L949" s="125">
        <v>0</v>
      </c>
      <c r="M949" s="125">
        <v>0</v>
      </c>
      <c r="N949" s="6" t="s">
        <v>563</v>
      </c>
      <c r="O949" s="6" t="s">
        <v>4233</v>
      </c>
      <c r="P949" s="19">
        <v>415908</v>
      </c>
      <c r="Q949" s="6"/>
      <c r="R949" s="19">
        <v>207954</v>
      </c>
      <c r="S949" s="6"/>
      <c r="T949" s="14"/>
      <c r="U949" s="21"/>
      <c r="V949" s="6"/>
      <c r="W949" s="6"/>
      <c r="X949" s="6"/>
      <c r="Y949" s="23"/>
      <c r="Z949" s="6"/>
      <c r="AA949" s="6"/>
      <c r="AB949" s="21"/>
      <c r="AC949" s="6"/>
      <c r="AD949" s="14" t="s">
        <v>1515</v>
      </c>
      <c r="AE949" s="6"/>
      <c r="AF949" s="6"/>
      <c r="AG949" s="6"/>
      <c r="AH949" s="6" t="s">
        <v>563</v>
      </c>
      <c r="AI949" s="143">
        <f t="shared" si="175"/>
        <v>742.69285714285718</v>
      </c>
      <c r="AJ949" s="143">
        <f t="shared" si="176"/>
        <v>371.34642857142859</v>
      </c>
      <c r="AK949" s="143">
        <f t="shared" si="177"/>
        <v>0</v>
      </c>
      <c r="AL949" s="20">
        <f t="shared" si="178"/>
        <v>45543</v>
      </c>
      <c r="AM949" t="e">
        <f t="shared" si="179"/>
        <v>#N/A</v>
      </c>
      <c r="AN949" t="str">
        <f t="shared" si="180"/>
        <v>PQZI-EI-7567-03-09-2024-3923.29</v>
      </c>
      <c r="AO949" t="s">
        <v>4358</v>
      </c>
    </row>
    <row r="950" spans="1:41" ht="20.100000000000001" customHeight="1" x14ac:dyDescent="0.25">
      <c r="A950" s="14"/>
      <c r="B950" s="21">
        <v>45540</v>
      </c>
      <c r="C950" s="6" t="s">
        <v>4535</v>
      </c>
      <c r="D950" s="15">
        <v>45539</v>
      </c>
      <c r="E950" s="14" t="s">
        <v>563</v>
      </c>
      <c r="F950" s="14" t="str">
        <f>INDEX(New!$CV$9:$CV$791,MATCH(C950,New!$F$9:$F$791,0))</f>
        <v>-</v>
      </c>
      <c r="G950" s="6">
        <v>53.5</v>
      </c>
      <c r="H950" s="6" t="s">
        <v>1816</v>
      </c>
      <c r="I950" s="6"/>
      <c r="J950" s="16">
        <v>9606.2199999999993</v>
      </c>
      <c r="K950" s="14">
        <v>41.81</v>
      </c>
      <c r="L950" s="125">
        <f>_xlfn.IFNA(INDEX(New!$E$9:$E$791,MATCH(C950,New!$F$9:$F$791,0)),G950)</f>
        <v>53.5</v>
      </c>
      <c r="M950" s="125">
        <f t="shared" si="174"/>
        <v>53.5</v>
      </c>
      <c r="N950" s="6" t="s">
        <v>563</v>
      </c>
      <c r="O950" s="6" t="s">
        <v>4564</v>
      </c>
      <c r="P950" s="19">
        <v>636682</v>
      </c>
      <c r="Q950" s="6"/>
      <c r="R950" s="19">
        <v>292874</v>
      </c>
      <c r="S950" s="6"/>
      <c r="T950" s="14"/>
      <c r="U950" s="21"/>
      <c r="V950" s="6"/>
      <c r="W950" s="6"/>
      <c r="X950" s="6"/>
      <c r="Y950" s="23"/>
      <c r="Z950" s="6"/>
      <c r="AA950" s="6"/>
      <c r="AB950" s="21"/>
      <c r="AC950" s="6"/>
      <c r="AD950" s="14" t="s">
        <v>1515</v>
      </c>
      <c r="AE950" s="6"/>
      <c r="AF950" s="6"/>
      <c r="AG950" s="6"/>
      <c r="AH950" s="6" t="s">
        <v>563</v>
      </c>
      <c r="AI950" s="143">
        <f t="shared" si="175"/>
        <v>11900.598130841121</v>
      </c>
      <c r="AJ950" s="143">
        <f t="shared" si="176"/>
        <v>5474.2803738317753</v>
      </c>
      <c r="AK950" s="143">
        <f t="shared" si="177"/>
        <v>292874</v>
      </c>
      <c r="AL950" s="20">
        <f t="shared" si="178"/>
        <v>45545</v>
      </c>
      <c r="AM950" t="e">
        <f t="shared" si="179"/>
        <v>#N/A</v>
      </c>
      <c r="AN950" t="str">
        <f t="shared" si="180"/>
        <v>KPAF-FS-13842-04-09-2024-9606.22</v>
      </c>
      <c r="AO950" t="s">
        <v>4590</v>
      </c>
    </row>
    <row r="951" spans="1:41" ht="20.100000000000001" customHeight="1" x14ac:dyDescent="0.25">
      <c r="A951" s="14"/>
      <c r="B951" s="21">
        <v>45544</v>
      </c>
      <c r="C951" s="6" t="s">
        <v>4536</v>
      </c>
      <c r="D951" s="15">
        <v>45540</v>
      </c>
      <c r="E951" s="14" t="s">
        <v>563</v>
      </c>
      <c r="F951" s="14" t="str">
        <f>INDEX(New!$CV$9:$CV$791,MATCH(C951,New!$F$9:$F$791,0))</f>
        <v>-</v>
      </c>
      <c r="G951" s="6">
        <v>25000</v>
      </c>
      <c r="H951" s="6" t="s">
        <v>1816</v>
      </c>
      <c r="I951" s="6"/>
      <c r="J951" s="16">
        <v>8523.5990000000002</v>
      </c>
      <c r="K951" s="14">
        <v>0.26</v>
      </c>
      <c r="L951" s="125">
        <f>_xlfn.IFNA(INDEX(New!$E$9:$E$791,MATCH(C951,New!$F$9:$F$791,0)),G951)</f>
        <v>25000</v>
      </c>
      <c r="M951" s="125">
        <f t="shared" si="174"/>
        <v>25000</v>
      </c>
      <c r="N951" s="6" t="s">
        <v>563</v>
      </c>
      <c r="O951" s="6" t="s">
        <v>4565</v>
      </c>
      <c r="P951" s="19">
        <v>2048349</v>
      </c>
      <c r="Q951" s="6"/>
      <c r="R951" s="19">
        <v>839823</v>
      </c>
      <c r="S951" s="6"/>
      <c r="T951" s="14"/>
      <c r="U951" s="21"/>
      <c r="V951" s="6"/>
      <c r="W951" s="6"/>
      <c r="X951" s="6"/>
      <c r="Y951" s="23"/>
      <c r="Z951" s="6"/>
      <c r="AA951" s="6"/>
      <c r="AB951" s="21"/>
      <c r="AC951" s="6"/>
      <c r="AD951" s="14" t="s">
        <v>1515</v>
      </c>
      <c r="AE951" s="6"/>
      <c r="AF951" s="6"/>
      <c r="AG951" s="6"/>
      <c r="AH951" s="6" t="s">
        <v>563</v>
      </c>
      <c r="AI951" s="143">
        <f t="shared" si="175"/>
        <v>81.933959999999999</v>
      </c>
      <c r="AJ951" s="143">
        <f t="shared" si="176"/>
        <v>33.592919999999999</v>
      </c>
      <c r="AK951" s="143">
        <f t="shared" si="177"/>
        <v>839823</v>
      </c>
      <c r="AL951" s="20">
        <f>IF(B951&lt;&gt;"",IF(E951="Packing Material",B951+5,B951+30),"")</f>
        <v>45549</v>
      </c>
      <c r="AM951" t="e">
        <f t="shared" si="179"/>
        <v>#N/A</v>
      </c>
      <c r="AN951" t="str">
        <f t="shared" si="180"/>
        <v>KPAF-FS-14178-05-09-2024-8523.599</v>
      </c>
      <c r="AO951" t="s">
        <v>4591</v>
      </c>
    </row>
    <row r="952" spans="1:41" ht="20.100000000000001" customHeight="1" x14ac:dyDescent="0.25">
      <c r="A952" s="14"/>
      <c r="B952" s="21">
        <v>45545</v>
      </c>
      <c r="C952" s="6" t="s">
        <v>4537</v>
      </c>
      <c r="D952" s="15">
        <v>45540</v>
      </c>
      <c r="E952" s="14" t="s">
        <v>563</v>
      </c>
      <c r="F952" s="14" t="str">
        <f>INDEX(New!$CV$9:$CV$791,MATCH(C952,New!$F$9:$F$791,0))</f>
        <v>-</v>
      </c>
      <c r="G952" s="6">
        <v>23500</v>
      </c>
      <c r="H952" s="6" t="s">
        <v>1816</v>
      </c>
      <c r="I952" s="6"/>
      <c r="J952" s="16">
        <v>8523.5990000000002</v>
      </c>
      <c r="K952" s="14">
        <v>0.3</v>
      </c>
      <c r="L952" s="125">
        <f>_xlfn.IFNA(INDEX(New!$E$9:$E$791,MATCH(C952,New!$F$9:$F$791,0)),G952)</f>
        <v>23500</v>
      </c>
      <c r="M952" s="125">
        <f t="shared" si="174"/>
        <v>23500</v>
      </c>
      <c r="N952" s="6" t="s">
        <v>563</v>
      </c>
      <c r="O952" s="6" t="s">
        <v>4565</v>
      </c>
      <c r="P952" s="19">
        <v>2216555</v>
      </c>
      <c r="Q952" s="6"/>
      <c r="R952" s="19">
        <v>908788</v>
      </c>
      <c r="S952" s="6"/>
      <c r="T952" s="14"/>
      <c r="U952" s="21"/>
      <c r="V952" s="6"/>
      <c r="W952" s="6"/>
      <c r="X952" s="6"/>
      <c r="Y952" s="23"/>
      <c r="Z952" s="6"/>
      <c r="AA952" s="6"/>
      <c r="AB952" s="21"/>
      <c r="AC952" s="6"/>
      <c r="AD952" s="14" t="s">
        <v>1515</v>
      </c>
      <c r="AE952" s="6"/>
      <c r="AF952" s="6"/>
      <c r="AG952" s="6"/>
      <c r="AH952" s="6" t="s">
        <v>563</v>
      </c>
      <c r="AI952" s="143">
        <f t="shared" si="175"/>
        <v>94.321489361702135</v>
      </c>
      <c r="AJ952" s="143">
        <f t="shared" si="176"/>
        <v>38.671829787234046</v>
      </c>
      <c r="AK952" s="143">
        <f t="shared" si="177"/>
        <v>908788.00000000012</v>
      </c>
      <c r="AL952" s="20">
        <f t="shared" si="178"/>
        <v>45550</v>
      </c>
      <c r="AM952" t="e">
        <f t="shared" si="179"/>
        <v>#N/A</v>
      </c>
      <c r="AN952" t="str">
        <f t="shared" si="180"/>
        <v>KPAF-FS-14110-05-09-2024-8523.599</v>
      </c>
      <c r="AO952" t="s">
        <v>4592</v>
      </c>
    </row>
    <row r="953" spans="1:41" ht="20.100000000000001" customHeight="1" x14ac:dyDescent="0.25">
      <c r="A953" s="14"/>
      <c r="B953" s="21">
        <v>45541</v>
      </c>
      <c r="C953" s="6" t="s">
        <v>4538</v>
      </c>
      <c r="D953" s="15">
        <v>45540</v>
      </c>
      <c r="E953" s="14" t="s">
        <v>563</v>
      </c>
      <c r="F953" s="14" t="str">
        <f>INDEX(New!$CV$9:$CV$791,MATCH(C953,New!$F$9:$F$791,0))</f>
        <v>-</v>
      </c>
      <c r="G953" s="6">
        <v>101</v>
      </c>
      <c r="H953" s="6" t="s">
        <v>1816</v>
      </c>
      <c r="I953" s="6"/>
      <c r="J953" s="16">
        <v>4821.8999999999996</v>
      </c>
      <c r="K953" s="14">
        <v>24.54</v>
      </c>
      <c r="L953" s="125">
        <f>_xlfn.IFNA(INDEX(New!$E$9:$E$791,MATCH(C953,New!$F$9:$F$791,0)),G953)</f>
        <v>101</v>
      </c>
      <c r="M953" s="125">
        <f t="shared" si="174"/>
        <v>101</v>
      </c>
      <c r="N953" s="6" t="s">
        <v>563</v>
      </c>
      <c r="O953" s="6" t="s">
        <v>4566</v>
      </c>
      <c r="P953" s="19">
        <v>705708</v>
      </c>
      <c r="Q953" s="6"/>
      <c r="R953" s="19">
        <v>324625</v>
      </c>
      <c r="S953" s="6"/>
      <c r="T953" s="14"/>
      <c r="U953" s="21"/>
      <c r="V953" s="6"/>
      <c r="W953" s="6"/>
      <c r="X953" s="6"/>
      <c r="Y953" s="23"/>
      <c r="Z953" s="6"/>
      <c r="AA953" s="6"/>
      <c r="AB953" s="21"/>
      <c r="AC953" s="6"/>
      <c r="AD953" s="14" t="s">
        <v>1515</v>
      </c>
      <c r="AE953" s="6"/>
      <c r="AF953" s="6"/>
      <c r="AG953" s="6"/>
      <c r="AH953" s="6" t="s">
        <v>563</v>
      </c>
      <c r="AI953" s="143">
        <f t="shared" si="175"/>
        <v>6987.2079207920788</v>
      </c>
      <c r="AJ953" s="143">
        <f t="shared" si="176"/>
        <v>3214.1089108910892</v>
      </c>
      <c r="AK953" s="143">
        <f t="shared" si="177"/>
        <v>324625</v>
      </c>
      <c r="AL953" s="20">
        <f t="shared" si="178"/>
        <v>45546</v>
      </c>
      <c r="AM953" t="e">
        <f t="shared" si="179"/>
        <v>#N/A</v>
      </c>
      <c r="AN953" t="str">
        <f t="shared" si="180"/>
        <v>KPAF-FS-14111-05-09-2024-4821.9</v>
      </c>
      <c r="AO953" t="s">
        <v>4593</v>
      </c>
    </row>
    <row r="954" spans="1:41" ht="20.100000000000001" customHeight="1" x14ac:dyDescent="0.25">
      <c r="A954" s="14"/>
      <c r="B954" s="21">
        <v>45544</v>
      </c>
      <c r="C954" s="6" t="s">
        <v>4539</v>
      </c>
      <c r="D954" s="15">
        <v>45540</v>
      </c>
      <c r="E954" s="14" t="s">
        <v>1132</v>
      </c>
      <c r="F954" s="14" t="str">
        <f>INDEX(New!$CV$9:$CV$791,MATCH(C954,New!$F$9:$F$791,0))</f>
        <v>-</v>
      </c>
      <c r="G954" s="6">
        <v>18720</v>
      </c>
      <c r="H954" s="6" t="s">
        <v>1816</v>
      </c>
      <c r="I954" s="6"/>
      <c r="J954" s="16">
        <v>3906.9029999999998</v>
      </c>
      <c r="K954" s="14">
        <v>1.98</v>
      </c>
      <c r="L954" s="125">
        <f>_xlfn.IFNA(INDEX(New!$E$9:$E$791,MATCH(C954,New!$F$9:$F$791,0)),G954)</f>
        <v>18720</v>
      </c>
      <c r="M954" s="125">
        <f t="shared" si="174"/>
        <v>18720</v>
      </c>
      <c r="N954" s="6" t="s">
        <v>557</v>
      </c>
      <c r="O954" s="6" t="s">
        <v>4558</v>
      </c>
      <c r="P954" s="19">
        <v>10552944</v>
      </c>
      <c r="Q954" s="6"/>
      <c r="R954" s="19">
        <v>3482471</v>
      </c>
      <c r="S954" s="6"/>
      <c r="T954" s="14"/>
      <c r="U954" s="21"/>
      <c r="V954" s="6"/>
      <c r="W954" s="6"/>
      <c r="X954" s="6"/>
      <c r="Y954" s="23"/>
      <c r="Z954" s="6"/>
      <c r="AA954" s="6"/>
      <c r="AB954" s="21"/>
      <c r="AC954" s="6"/>
      <c r="AD954" s="14" t="s">
        <v>1515</v>
      </c>
      <c r="AE954" s="6"/>
      <c r="AF954" s="6"/>
      <c r="AG954" s="6"/>
      <c r="AH954" s="6" t="s">
        <v>3879</v>
      </c>
      <c r="AI954" s="143">
        <f t="shared" si="175"/>
        <v>563.72564102564104</v>
      </c>
      <c r="AJ954" s="143">
        <f t="shared" si="176"/>
        <v>186.02943376068376</v>
      </c>
      <c r="AK954" s="143">
        <f t="shared" si="177"/>
        <v>3482471</v>
      </c>
      <c r="AL954" s="20">
        <f t="shared" si="178"/>
        <v>45574</v>
      </c>
      <c r="AM954" t="e">
        <f t="shared" si="179"/>
        <v>#N/A</v>
      </c>
      <c r="AN954" t="str">
        <f t="shared" si="180"/>
        <v>KAPS-FS-35693-05-09-2024-3906.903</v>
      </c>
      <c r="AO954" t="s">
        <v>4585</v>
      </c>
    </row>
    <row r="955" spans="1:41" ht="20.100000000000001" customHeight="1" x14ac:dyDescent="0.25">
      <c r="A955" s="14"/>
      <c r="B955" s="21">
        <v>45546</v>
      </c>
      <c r="C955" s="6" t="s">
        <v>4540</v>
      </c>
      <c r="D955" s="15">
        <v>45540</v>
      </c>
      <c r="E955" s="14" t="s">
        <v>1132</v>
      </c>
      <c r="F955" s="14" t="str">
        <f>INDEX(New!$CV$9:$CV$791,MATCH(C955,New!$F$9:$F$791,0))</f>
        <v>-</v>
      </c>
      <c r="G955" s="6">
        <v>2850</v>
      </c>
      <c r="H955" s="6" t="s">
        <v>1816</v>
      </c>
      <c r="I955" s="6"/>
      <c r="J955" s="16">
        <v>3204.1109999999999</v>
      </c>
      <c r="K955" s="14">
        <v>8.35</v>
      </c>
      <c r="L955" s="125">
        <f>_xlfn.IFNA(INDEX(New!$E$9:$E$791,MATCH(C955,New!$F$9:$F$791,0)),G955)</f>
        <v>2850</v>
      </c>
      <c r="M955" s="125">
        <f t="shared" si="174"/>
        <v>2850</v>
      </c>
      <c r="N955" s="6" t="s">
        <v>412</v>
      </c>
      <c r="O955" s="6" t="s">
        <v>4567</v>
      </c>
      <c r="P955" s="19">
        <v>6775384</v>
      </c>
      <c r="Q955" s="6"/>
      <c r="R955" s="19">
        <v>2032615</v>
      </c>
      <c r="S955" s="6"/>
      <c r="T955" s="14"/>
      <c r="U955" s="21"/>
      <c r="V955" s="6"/>
      <c r="W955" s="6"/>
      <c r="X955" s="6"/>
      <c r="Y955" s="23"/>
      <c r="Z955" s="6"/>
      <c r="AA955" s="6"/>
      <c r="AB955" s="21"/>
      <c r="AC955" s="6"/>
      <c r="AD955" s="14" t="s">
        <v>1515</v>
      </c>
      <c r="AE955" s="6"/>
      <c r="AF955" s="6"/>
      <c r="AG955" s="6"/>
      <c r="AH955" s="6" t="s">
        <v>434</v>
      </c>
      <c r="AI955" s="143">
        <f t="shared" si="175"/>
        <v>2377.3277192982455</v>
      </c>
      <c r="AJ955" s="143">
        <f t="shared" si="176"/>
        <v>713.19824561403505</v>
      </c>
      <c r="AK955" s="143">
        <f t="shared" si="177"/>
        <v>2032614.9999999998</v>
      </c>
      <c r="AL955" s="20">
        <f t="shared" si="178"/>
        <v>45576</v>
      </c>
      <c r="AM955" t="e">
        <f t="shared" si="179"/>
        <v>#N/A</v>
      </c>
      <c r="AN955" t="str">
        <f t="shared" si="180"/>
        <v>KAPW-FS-37123-05-09-2024-3204.111</v>
      </c>
      <c r="AO955" t="s">
        <v>4594</v>
      </c>
    </row>
    <row r="956" spans="1:41" ht="20.100000000000001" customHeight="1" x14ac:dyDescent="0.25">
      <c r="A956" s="14"/>
      <c r="B956" s="21">
        <v>45546</v>
      </c>
      <c r="C956" s="6" t="s">
        <v>4541</v>
      </c>
      <c r="D956" s="15">
        <v>45541</v>
      </c>
      <c r="E956" s="14" t="s">
        <v>1132</v>
      </c>
      <c r="F956" s="14" t="str">
        <f>INDEX(New!$CV$9:$CV$791,MATCH(C956,New!$F$9:$F$791,0))</f>
        <v>-</v>
      </c>
      <c r="G956" s="6">
        <v>273882</v>
      </c>
      <c r="H956" s="6" t="s">
        <v>1816</v>
      </c>
      <c r="I956" s="6"/>
      <c r="J956" s="16">
        <v>5201.009</v>
      </c>
      <c r="K956" s="14">
        <v>1.72</v>
      </c>
      <c r="L956" s="125">
        <f>_xlfn.IFNA(INDEX(New!$E$9:$E$791,MATCH(C956,New!$F$9:$F$791,0)),G956)</f>
        <v>273882</v>
      </c>
      <c r="M956" s="125">
        <f t="shared" si="174"/>
        <v>273882</v>
      </c>
      <c r="N956" s="6" t="s">
        <v>547</v>
      </c>
      <c r="O956" s="6" t="s">
        <v>547</v>
      </c>
      <c r="P956" s="19">
        <v>134129354</v>
      </c>
      <c r="Q956" s="6"/>
      <c r="R956" s="19">
        <v>40238806</v>
      </c>
      <c r="S956" s="6"/>
      <c r="T956" s="14"/>
      <c r="U956" s="21"/>
      <c r="V956" s="6"/>
      <c r="W956" s="6"/>
      <c r="X956" s="6"/>
      <c r="Y956" s="23"/>
      <c r="Z956" s="6"/>
      <c r="AA956" s="6"/>
      <c r="AB956" s="21"/>
      <c r="AC956" s="6"/>
      <c r="AD956" s="14" t="s">
        <v>1515</v>
      </c>
      <c r="AE956" s="6"/>
      <c r="AF956" s="6"/>
      <c r="AG956" s="6"/>
      <c r="AH956" s="6" t="s">
        <v>352</v>
      </c>
      <c r="AI956" s="143">
        <f t="shared" si="175"/>
        <v>489.73409716593278</v>
      </c>
      <c r="AJ956" s="143">
        <f t="shared" si="176"/>
        <v>146.92022841953835</v>
      </c>
      <c r="AK956" s="143">
        <f t="shared" si="177"/>
        <v>40238806</v>
      </c>
      <c r="AL956" s="20">
        <f t="shared" si="178"/>
        <v>45576</v>
      </c>
      <c r="AM956" t="e">
        <f t="shared" si="179"/>
        <v>#N/A</v>
      </c>
      <c r="AN956" t="str">
        <f t="shared" si="180"/>
        <v>KPPI-FS-13682-06-09-2024-5201.009</v>
      </c>
      <c r="AO956" t="s">
        <v>4595</v>
      </c>
    </row>
    <row r="957" spans="1:41" ht="20.100000000000001" customHeight="1" x14ac:dyDescent="0.25">
      <c r="A957" s="14"/>
      <c r="B957" s="21">
        <v>45547</v>
      </c>
      <c r="C957" s="6" t="s">
        <v>4542</v>
      </c>
      <c r="D957" s="15">
        <v>45544</v>
      </c>
      <c r="E957" s="14" t="s">
        <v>563</v>
      </c>
      <c r="F957" s="14" t="str">
        <f>INDEX(New!$CV$9:$CV$791,MATCH(C957,New!$F$9:$F$791,0))</f>
        <v>-</v>
      </c>
      <c r="G957" s="6">
        <v>170</v>
      </c>
      <c r="H957" s="6" t="s">
        <v>1816</v>
      </c>
      <c r="I957" s="6"/>
      <c r="J957" s="16">
        <v>5807.9</v>
      </c>
      <c r="K957" s="14">
        <v>16.7</v>
      </c>
      <c r="L957" s="125">
        <f>_xlfn.IFNA(INDEX(New!$E$9:$E$791,MATCH(C957,New!$F$9:$F$791,0)),G957)</f>
        <v>170</v>
      </c>
      <c r="M957" s="125">
        <f t="shared" si="174"/>
        <v>170</v>
      </c>
      <c r="N957" s="6" t="s">
        <v>563</v>
      </c>
      <c r="O957" s="6" t="s">
        <v>4568</v>
      </c>
      <c r="P957" s="19">
        <v>808142</v>
      </c>
      <c r="Q957" s="6"/>
      <c r="R957" s="19">
        <v>331339</v>
      </c>
      <c r="S957" s="6"/>
      <c r="T957" s="14"/>
      <c r="U957" s="21"/>
      <c r="V957" s="6"/>
      <c r="W957" s="6"/>
      <c r="X957" s="6"/>
      <c r="Y957" s="23"/>
      <c r="Z957" s="6"/>
      <c r="AA957" s="6"/>
      <c r="AB957" s="21"/>
      <c r="AC957" s="6"/>
      <c r="AD957" s="14" t="s">
        <v>1515</v>
      </c>
      <c r="AE957" s="6"/>
      <c r="AF957" s="6"/>
      <c r="AG957" s="6"/>
      <c r="AH957" s="6" t="s">
        <v>563</v>
      </c>
      <c r="AI957" s="143">
        <f t="shared" si="175"/>
        <v>4753.7764705882355</v>
      </c>
      <c r="AJ957" s="143">
        <f t="shared" si="176"/>
        <v>1949.0529411764705</v>
      </c>
      <c r="AK957" s="143">
        <f t="shared" si="177"/>
        <v>331339</v>
      </c>
      <c r="AL957" s="20">
        <f t="shared" si="178"/>
        <v>45552</v>
      </c>
      <c r="AM957" t="e">
        <f t="shared" si="179"/>
        <v>#N/A</v>
      </c>
      <c r="AN957" t="str">
        <f t="shared" si="180"/>
        <v>KPAF-FS-14754-09-09-2024-5807.9</v>
      </c>
      <c r="AO957" t="s">
        <v>4596</v>
      </c>
    </row>
    <row r="958" spans="1:41" ht="20.100000000000001" customHeight="1" x14ac:dyDescent="0.25">
      <c r="A958" s="14"/>
      <c r="B958" s="21">
        <v>45545</v>
      </c>
      <c r="C958" s="6" t="s">
        <v>4543</v>
      </c>
      <c r="D958" s="15">
        <v>45544</v>
      </c>
      <c r="E958" s="14" t="s">
        <v>563</v>
      </c>
      <c r="F958" s="14" t="str">
        <f>INDEX(New!$CV$9:$CV$791,MATCH(C958,New!$F$9:$F$791,0))</f>
        <v>-</v>
      </c>
      <c r="G958" s="6">
        <v>36</v>
      </c>
      <c r="H958" s="6" t="s">
        <v>1816</v>
      </c>
      <c r="I958" s="6"/>
      <c r="J958" s="16">
        <v>9607.11</v>
      </c>
      <c r="K958" s="14">
        <v>9.5500000000000007</v>
      </c>
      <c r="L958" s="125">
        <f>_xlfn.IFNA(INDEX(New!$E$9:$E$791,MATCH(C958,New!$F$9:$F$791,0)),G958)</f>
        <v>36</v>
      </c>
      <c r="M958" s="125">
        <f t="shared" si="174"/>
        <v>36</v>
      </c>
      <c r="N958" s="6" t="s">
        <v>563</v>
      </c>
      <c r="O958" s="6" t="s">
        <v>4569</v>
      </c>
      <c r="P958" s="19">
        <v>97910</v>
      </c>
      <c r="Q958" s="6"/>
      <c r="R958" s="19">
        <v>48955</v>
      </c>
      <c r="S958" s="6"/>
      <c r="T958" s="14"/>
      <c r="U958" s="21"/>
      <c r="V958" s="6"/>
      <c r="W958" s="6"/>
      <c r="X958" s="6"/>
      <c r="Y958" s="23"/>
      <c r="Z958" s="6"/>
      <c r="AA958" s="6"/>
      <c r="AB958" s="21"/>
      <c r="AC958" s="6"/>
      <c r="AD958" s="14" t="s">
        <v>1515</v>
      </c>
      <c r="AE958" s="6"/>
      <c r="AF958" s="6"/>
      <c r="AG958" s="6"/>
      <c r="AH958" s="6" t="s">
        <v>563</v>
      </c>
      <c r="AI958" s="143">
        <f t="shared" si="175"/>
        <v>2719.7222222222222</v>
      </c>
      <c r="AJ958" s="143">
        <f t="shared" si="176"/>
        <v>1359.8611111111111</v>
      </c>
      <c r="AK958" s="143">
        <f t="shared" si="177"/>
        <v>48955</v>
      </c>
      <c r="AL958" s="20">
        <f t="shared" si="178"/>
        <v>45550</v>
      </c>
      <c r="AM958" t="e">
        <f t="shared" si="179"/>
        <v>#N/A</v>
      </c>
      <c r="AN958" t="str">
        <f t="shared" si="180"/>
        <v>KAPW-FS-38326-09-09-2024-9607.11</v>
      </c>
      <c r="AO958" t="s">
        <v>4597</v>
      </c>
    </row>
    <row r="959" spans="1:41" ht="20.100000000000001" customHeight="1" x14ac:dyDescent="0.25">
      <c r="A959" s="14"/>
      <c r="B959" s="21">
        <v>45545</v>
      </c>
      <c r="C959" s="6" t="s">
        <v>4543</v>
      </c>
      <c r="D959" s="15">
        <v>45544</v>
      </c>
      <c r="E959" s="14" t="s">
        <v>563</v>
      </c>
      <c r="F959" s="14" t="str">
        <f>INDEX(New!$CV$9:$CV$791,MATCH(C959,New!$F$9:$F$791,0))</f>
        <v>-</v>
      </c>
      <c r="G959" s="6">
        <v>589.5</v>
      </c>
      <c r="H959" s="6" t="s">
        <v>1816</v>
      </c>
      <c r="I959" s="6"/>
      <c r="J959" s="16">
        <v>9607.19</v>
      </c>
      <c r="K959" s="14">
        <v>4.6399999999999997</v>
      </c>
      <c r="L959" s="125">
        <f>_xlfn.IFNA(INDEX(New!$E$9:$E$791,MATCH(C959,New!$F$9:$F$791,0)),G959)</f>
        <v>36</v>
      </c>
      <c r="M959" s="125">
        <f t="shared" si="174"/>
        <v>589.5</v>
      </c>
      <c r="N959" s="6" t="s">
        <v>563</v>
      </c>
      <c r="O959" s="6" t="s">
        <v>4570</v>
      </c>
      <c r="P959" s="19">
        <v>778051</v>
      </c>
      <c r="Q959" s="6"/>
      <c r="R959" s="19">
        <v>357903</v>
      </c>
      <c r="S959" s="6"/>
      <c r="T959" s="14"/>
      <c r="U959" s="21"/>
      <c r="V959" s="6"/>
      <c r="W959" s="6"/>
      <c r="X959" s="6"/>
      <c r="Y959" s="23"/>
      <c r="Z959" s="6"/>
      <c r="AA959" s="6"/>
      <c r="AB959" s="21"/>
      <c r="AC959" s="6"/>
      <c r="AD959" s="14" t="s">
        <v>1515</v>
      </c>
      <c r="AE959" s="6"/>
      <c r="AF959" s="6"/>
      <c r="AG959" s="6"/>
      <c r="AH959" s="6" t="s">
        <v>563</v>
      </c>
      <c r="AI959" s="143">
        <f t="shared" si="175"/>
        <v>1319.8490245971161</v>
      </c>
      <c r="AJ959" s="143">
        <f t="shared" si="176"/>
        <v>607.12977099236639</v>
      </c>
      <c r="AK959" s="143">
        <f t="shared" si="177"/>
        <v>21856.67175572519</v>
      </c>
      <c r="AL959" s="20">
        <f t="shared" si="178"/>
        <v>45550</v>
      </c>
      <c r="AM959" t="e">
        <f t="shared" si="179"/>
        <v>#N/A</v>
      </c>
      <c r="AN959" t="str">
        <f t="shared" si="180"/>
        <v>KAPW-FS-38326-09-09-2024-9607.19</v>
      </c>
      <c r="AO959" t="s">
        <v>4597</v>
      </c>
    </row>
    <row r="960" spans="1:41" ht="20.100000000000001" customHeight="1" x14ac:dyDescent="0.25">
      <c r="A960" s="14"/>
      <c r="B960" s="21">
        <v>45545</v>
      </c>
      <c r="C960" s="6" t="s">
        <v>4544</v>
      </c>
      <c r="D960" s="15">
        <v>45544</v>
      </c>
      <c r="E960" s="14" t="s">
        <v>563</v>
      </c>
      <c r="F960" s="14" t="str">
        <f>INDEX(New!$CV$9:$CV$791,MATCH(C960,New!$F$9:$F$791,0))</f>
        <v>-</v>
      </c>
      <c r="G960" s="6">
        <v>211.09</v>
      </c>
      <c r="H960" s="6" t="s">
        <v>1816</v>
      </c>
      <c r="I960" s="6"/>
      <c r="J960" s="16">
        <v>9607.11</v>
      </c>
      <c r="K960" s="14">
        <v>16.54</v>
      </c>
      <c r="L960" s="125">
        <f>_xlfn.IFNA(INDEX(New!$E$9:$E$791,MATCH(C960,New!$F$9:$F$791,0)),G960)</f>
        <v>211.09</v>
      </c>
      <c r="M960" s="125">
        <f t="shared" si="174"/>
        <v>211.09</v>
      </c>
      <c r="N960" s="6" t="s">
        <v>563</v>
      </c>
      <c r="O960" s="6" t="s">
        <v>4571</v>
      </c>
      <c r="P960" s="19">
        <v>993728</v>
      </c>
      <c r="Q960" s="6"/>
      <c r="R960" s="19">
        <v>496864</v>
      </c>
      <c r="S960" s="6"/>
      <c r="T960" s="14"/>
      <c r="U960" s="21"/>
      <c r="V960" s="6"/>
      <c r="W960" s="6"/>
      <c r="X960" s="6"/>
      <c r="Y960" s="23"/>
      <c r="Z960" s="6"/>
      <c r="AA960" s="6"/>
      <c r="AB960" s="21"/>
      <c r="AC960" s="6"/>
      <c r="AD960" s="14" t="s">
        <v>1515</v>
      </c>
      <c r="AE960" s="6"/>
      <c r="AF960" s="6"/>
      <c r="AG960" s="6"/>
      <c r="AH960" s="6" t="s">
        <v>563</v>
      </c>
      <c r="AI960" s="143">
        <f t="shared" si="175"/>
        <v>4707.6033919181391</v>
      </c>
      <c r="AJ960" s="143">
        <f t="shared" si="176"/>
        <v>2353.8016959590695</v>
      </c>
      <c r="AK960" s="143">
        <f t="shared" si="177"/>
        <v>496864</v>
      </c>
      <c r="AL960" s="20">
        <f t="shared" si="178"/>
        <v>45550</v>
      </c>
      <c r="AM960" t="e">
        <f t="shared" si="179"/>
        <v>#N/A</v>
      </c>
      <c r="AN960" t="str">
        <f t="shared" si="180"/>
        <v>PQZI-EI-8431-09-09-2024-9607.11</v>
      </c>
      <c r="AO960" t="s">
        <v>4449</v>
      </c>
    </row>
    <row r="961" spans="1:41" ht="20.100000000000001" customHeight="1" x14ac:dyDescent="0.25">
      <c r="A961" s="14"/>
      <c r="B961" s="21">
        <v>45545</v>
      </c>
      <c r="C961" s="6" t="s">
        <v>4544</v>
      </c>
      <c r="D961" s="15">
        <v>45544</v>
      </c>
      <c r="E961" s="14" t="s">
        <v>563</v>
      </c>
      <c r="F961" s="14" t="str">
        <f>INDEX(New!$CV$9:$CV$791,MATCH(C961,New!$F$9:$F$791,0))</f>
        <v>-</v>
      </c>
      <c r="G961" s="6">
        <v>20.7</v>
      </c>
      <c r="H961" s="6" t="s">
        <v>1816</v>
      </c>
      <c r="I961" s="6"/>
      <c r="J961" s="16">
        <v>9607.19</v>
      </c>
      <c r="K961" s="14">
        <v>23.12</v>
      </c>
      <c r="L961" s="125">
        <f>_xlfn.IFNA(INDEX(New!$E$9:$E$791,MATCH(C961,New!$F$9:$F$791,0)),G961)</f>
        <v>211.09</v>
      </c>
      <c r="M961" s="125">
        <f t="shared" si="174"/>
        <v>20.7</v>
      </c>
      <c r="N961" s="6" t="s">
        <v>563</v>
      </c>
      <c r="O961" s="6" t="s">
        <v>4572</v>
      </c>
      <c r="P961" s="19">
        <v>136253</v>
      </c>
      <c r="Q961" s="6"/>
      <c r="R961" s="19">
        <v>62676</v>
      </c>
      <c r="S961" s="6"/>
      <c r="T961" s="14"/>
      <c r="U961" s="21"/>
      <c r="V961" s="6"/>
      <c r="W961" s="6"/>
      <c r="X961" s="6"/>
      <c r="Y961" s="23"/>
      <c r="Z961" s="6"/>
      <c r="AA961" s="6"/>
      <c r="AB961" s="21"/>
      <c r="AC961" s="6"/>
      <c r="AD961" s="14" t="s">
        <v>1515</v>
      </c>
      <c r="AE961" s="6"/>
      <c r="AF961" s="6"/>
      <c r="AG961" s="6"/>
      <c r="AH961" s="6" t="s">
        <v>563</v>
      </c>
      <c r="AI961" s="143">
        <f t="shared" si="175"/>
        <v>6582.2705314009663</v>
      </c>
      <c r="AJ961" s="143">
        <f t="shared" si="176"/>
        <v>3027.826086956522</v>
      </c>
      <c r="AK961" s="143">
        <f t="shared" si="177"/>
        <v>639143.80869565229</v>
      </c>
      <c r="AL961" s="20">
        <f t="shared" si="178"/>
        <v>45550</v>
      </c>
      <c r="AM961" t="e">
        <f t="shared" si="179"/>
        <v>#N/A</v>
      </c>
      <c r="AN961" t="str">
        <f t="shared" si="180"/>
        <v>PQZI-EI-8431-09-09-2024-9607.19</v>
      </c>
      <c r="AO961" t="s">
        <v>4449</v>
      </c>
    </row>
    <row r="962" spans="1:41" ht="20.100000000000001" customHeight="1" x14ac:dyDescent="0.25">
      <c r="A962" s="14"/>
      <c r="B962" s="21">
        <v>45545</v>
      </c>
      <c r="C962" s="6" t="s">
        <v>4545</v>
      </c>
      <c r="D962" s="15">
        <v>45544</v>
      </c>
      <c r="E962" s="14" t="s">
        <v>563</v>
      </c>
      <c r="F962" s="14" t="str">
        <f>INDEX(New!$CV$9:$CV$791,MATCH(C962,New!$F$9:$F$791,0))</f>
        <v>-</v>
      </c>
      <c r="G962" s="6">
        <v>480.44</v>
      </c>
      <c r="H962" s="6" t="s">
        <v>1816</v>
      </c>
      <c r="I962" s="6"/>
      <c r="J962" s="16">
        <v>9607.11</v>
      </c>
      <c r="K962" s="14">
        <v>20.51</v>
      </c>
      <c r="L962" s="125">
        <f>_xlfn.IFNA(INDEX(New!$E$9:$E$791,MATCH(C962,New!$F$9:$F$791,0)),G962)</f>
        <v>480.44</v>
      </c>
      <c r="M962" s="125">
        <f t="shared" si="174"/>
        <v>480.44</v>
      </c>
      <c r="N962" s="6" t="s">
        <v>563</v>
      </c>
      <c r="O962" s="6" t="s">
        <v>4571</v>
      </c>
      <c r="P962" s="19">
        <v>2804651</v>
      </c>
      <c r="Q962" s="6"/>
      <c r="R962" s="19">
        <v>1402325</v>
      </c>
      <c r="S962" s="6"/>
      <c r="T962" s="14"/>
      <c r="U962" s="21"/>
      <c r="V962" s="6"/>
      <c r="W962" s="6"/>
      <c r="X962" s="6"/>
      <c r="Y962" s="23"/>
      <c r="Z962" s="6"/>
      <c r="AA962" s="6"/>
      <c r="AB962" s="21"/>
      <c r="AC962" s="6"/>
      <c r="AD962" s="14" t="s">
        <v>1515</v>
      </c>
      <c r="AE962" s="6"/>
      <c r="AF962" s="6"/>
      <c r="AG962" s="6"/>
      <c r="AH962" s="6" t="s">
        <v>563</v>
      </c>
      <c r="AI962" s="143">
        <f t="shared" si="175"/>
        <v>5837.6717175922067</v>
      </c>
      <c r="AJ962" s="143">
        <f t="shared" si="176"/>
        <v>2918.8348180834237</v>
      </c>
      <c r="AK962" s="143">
        <f t="shared" si="177"/>
        <v>1402325</v>
      </c>
      <c r="AL962" s="20">
        <f t="shared" si="178"/>
        <v>45550</v>
      </c>
      <c r="AM962" t="e">
        <f t="shared" si="179"/>
        <v>#N/A</v>
      </c>
      <c r="AN962" t="str">
        <f t="shared" si="180"/>
        <v>PQZI-EI-8432-09-09-2024-9607.11</v>
      </c>
      <c r="AO962" t="s">
        <v>4449</v>
      </c>
    </row>
    <row r="963" spans="1:41" ht="20.100000000000001" customHeight="1" x14ac:dyDescent="0.25">
      <c r="A963" s="14"/>
      <c r="B963" s="21">
        <v>45545</v>
      </c>
      <c r="C963" s="6" t="s">
        <v>4545</v>
      </c>
      <c r="D963" s="15">
        <v>45544</v>
      </c>
      <c r="E963" s="14" t="s">
        <v>563</v>
      </c>
      <c r="F963" s="14" t="str">
        <f>INDEX(New!$CV$9:$CV$791,MATCH(C963,New!$F$9:$F$791,0))</f>
        <v>-</v>
      </c>
      <c r="G963" s="6">
        <v>73.680000000000007</v>
      </c>
      <c r="H963" s="6" t="s">
        <v>1816</v>
      </c>
      <c r="I963" s="6"/>
      <c r="J963" s="16">
        <v>9607.19</v>
      </c>
      <c r="K963" s="14">
        <v>28.92</v>
      </c>
      <c r="L963" s="125">
        <f>_xlfn.IFNA(INDEX(New!$E$9:$E$791,MATCH(C963,New!$F$9:$F$791,0)),G963)</f>
        <v>480.44</v>
      </c>
      <c r="M963" s="125">
        <f t="shared" si="174"/>
        <v>73.680000000000007</v>
      </c>
      <c r="N963" s="6" t="s">
        <v>563</v>
      </c>
      <c r="O963" s="6" t="s">
        <v>4573</v>
      </c>
      <c r="P963" s="19">
        <v>606540</v>
      </c>
      <c r="Q963" s="6"/>
      <c r="R963" s="19">
        <v>279008</v>
      </c>
      <c r="S963" s="6"/>
      <c r="T963" s="14"/>
      <c r="U963" s="21"/>
      <c r="V963" s="6"/>
      <c r="W963" s="6"/>
      <c r="X963" s="6"/>
      <c r="Y963" s="23"/>
      <c r="Z963" s="6"/>
      <c r="AA963" s="6"/>
      <c r="AB963" s="21"/>
      <c r="AC963" s="6"/>
      <c r="AD963" s="14" t="s">
        <v>1515</v>
      </c>
      <c r="AE963" s="6"/>
      <c r="AF963" s="6"/>
      <c r="AG963" s="6"/>
      <c r="AH963" s="6" t="s">
        <v>563</v>
      </c>
      <c r="AI963" s="143">
        <f t="shared" si="175"/>
        <v>8232.0846905537455</v>
      </c>
      <c r="AJ963" s="143">
        <f t="shared" si="176"/>
        <v>3786.7535287730725</v>
      </c>
      <c r="AK963" s="143">
        <f t="shared" si="177"/>
        <v>1819307.865363735</v>
      </c>
      <c r="AL963" s="20">
        <f t="shared" si="178"/>
        <v>45550</v>
      </c>
      <c r="AM963" t="e">
        <f t="shared" si="179"/>
        <v>#N/A</v>
      </c>
      <c r="AN963" t="str">
        <f t="shared" si="180"/>
        <v>PQZI-EI-8432-09-09-2024-9607.19</v>
      </c>
      <c r="AO963" t="s">
        <v>4449</v>
      </c>
    </row>
    <row r="964" spans="1:41" ht="20.100000000000001" customHeight="1" x14ac:dyDescent="0.25">
      <c r="A964" s="14"/>
      <c r="B964" s="21">
        <v>45545</v>
      </c>
      <c r="C964" s="6" t="s">
        <v>4545</v>
      </c>
      <c r="D964" s="15">
        <v>45544</v>
      </c>
      <c r="E964" s="14" t="s">
        <v>563</v>
      </c>
      <c r="F964" s="14" t="str">
        <f>INDEX(New!$CV$9:$CV$791,MATCH(C964,New!$F$9:$F$791,0))</f>
        <v>-</v>
      </c>
      <c r="G964" s="6">
        <v>90.58</v>
      </c>
      <c r="H964" s="6" t="s">
        <v>1816</v>
      </c>
      <c r="I964" s="6"/>
      <c r="J964" s="16">
        <v>9607.2000000000007</v>
      </c>
      <c r="K964" s="14" t="s">
        <v>4555</v>
      </c>
      <c r="L964" s="125">
        <f>_xlfn.IFNA(INDEX(New!$E$9:$E$791,MATCH(C964,New!$F$9:$F$791,0)),G964)</f>
        <v>480.44</v>
      </c>
      <c r="M964" s="125">
        <f t="shared" si="174"/>
        <v>90.58</v>
      </c>
      <c r="N964" s="6" t="s">
        <v>563</v>
      </c>
      <c r="O964" s="6" t="s">
        <v>4574</v>
      </c>
      <c r="P964" s="19">
        <v>362505</v>
      </c>
      <c r="Q964" s="6"/>
      <c r="R964" s="19">
        <v>166751</v>
      </c>
      <c r="S964" s="6"/>
      <c r="T964" s="14"/>
      <c r="U964" s="21"/>
      <c r="V964" s="6"/>
      <c r="W964" s="6"/>
      <c r="X964" s="6"/>
      <c r="Y964" s="23"/>
      <c r="Z964" s="6"/>
      <c r="AA964" s="6"/>
      <c r="AB964" s="21"/>
      <c r="AC964" s="6"/>
      <c r="AD964" s="14" t="s">
        <v>1515</v>
      </c>
      <c r="AE964" s="6"/>
      <c r="AF964" s="6"/>
      <c r="AG964" s="6"/>
      <c r="AH964" s="6" t="s">
        <v>563</v>
      </c>
      <c r="AI964" s="143">
        <f t="shared" si="175"/>
        <v>4002.0423934643409</v>
      </c>
      <c r="AJ964" s="143">
        <f t="shared" si="176"/>
        <v>1840.9251490395231</v>
      </c>
      <c r="AK964" s="143">
        <f t="shared" si="177"/>
        <v>884454.07860454847</v>
      </c>
      <c r="AL964" s="20">
        <f t="shared" si="178"/>
        <v>45550</v>
      </c>
      <c r="AM964" t="e">
        <f t="shared" si="179"/>
        <v>#N/A</v>
      </c>
      <c r="AN964" t="str">
        <f t="shared" si="180"/>
        <v>PQZI-EI-8432-09-09-2024-9607.2</v>
      </c>
      <c r="AO964" t="s">
        <v>4449</v>
      </c>
    </row>
    <row r="965" spans="1:41" ht="20.100000000000001" customHeight="1" x14ac:dyDescent="0.25">
      <c r="A965" s="14"/>
      <c r="B965" s="21">
        <v>45548</v>
      </c>
      <c r="C965" s="6" t="s">
        <v>4546</v>
      </c>
      <c r="D965" s="15">
        <v>45545</v>
      </c>
      <c r="E965" s="14" t="s">
        <v>563</v>
      </c>
      <c r="F965" s="14" t="str">
        <f>INDEX(New!$CV$9:$CV$791,MATCH(C965,New!$F$9:$F$791,0))</f>
        <v>-</v>
      </c>
      <c r="G965" s="6">
        <v>200000</v>
      </c>
      <c r="H965" s="6" t="s">
        <v>1816</v>
      </c>
      <c r="I965" s="6"/>
      <c r="J965" s="16">
        <v>8523.5990000000002</v>
      </c>
      <c r="K965" s="14">
        <v>0.22</v>
      </c>
      <c r="L965" s="125">
        <f>_xlfn.IFNA(INDEX(New!$E$9:$E$791,MATCH(C965,New!$F$9:$F$791,0)),G965)</f>
        <v>200000</v>
      </c>
      <c r="M965" s="125">
        <f t="shared" si="174"/>
        <v>200000</v>
      </c>
      <c r="N965" s="6" t="s">
        <v>563</v>
      </c>
      <c r="O965" s="6" t="s">
        <v>4575</v>
      </c>
      <c r="P965" s="19">
        <v>13869280</v>
      </c>
      <c r="Q965" s="6"/>
      <c r="R965" s="19">
        <v>5686405</v>
      </c>
      <c r="S965" s="6"/>
      <c r="T965" s="14"/>
      <c r="U965" s="21"/>
      <c r="V965" s="6"/>
      <c r="W965" s="6"/>
      <c r="X965" s="6"/>
      <c r="Y965" s="23"/>
      <c r="Z965" s="6"/>
      <c r="AA965" s="6"/>
      <c r="AB965" s="21"/>
      <c r="AC965" s="6"/>
      <c r="AD965" s="14" t="s">
        <v>1515</v>
      </c>
      <c r="AE965" s="6"/>
      <c r="AF965" s="6"/>
      <c r="AG965" s="6"/>
      <c r="AH965" s="6" t="s">
        <v>563</v>
      </c>
      <c r="AI965" s="143">
        <f t="shared" si="175"/>
        <v>69.346400000000003</v>
      </c>
      <c r="AJ965" s="143">
        <f t="shared" si="176"/>
        <v>28.432024999999999</v>
      </c>
      <c r="AK965" s="143">
        <f t="shared" si="177"/>
        <v>5686405</v>
      </c>
      <c r="AL965" s="20">
        <f t="shared" si="178"/>
        <v>45553</v>
      </c>
      <c r="AM965" t="e">
        <f t="shared" si="179"/>
        <v>#N/A</v>
      </c>
      <c r="AN965" t="str">
        <f t="shared" si="180"/>
        <v>KPAF-FS-15152-10-09-2024-8523.599</v>
      </c>
      <c r="AO965" t="s">
        <v>4598</v>
      </c>
    </row>
    <row r="966" spans="1:41" ht="20.100000000000001" customHeight="1" x14ac:dyDescent="0.25">
      <c r="A966" s="14"/>
      <c r="B966" s="21">
        <v>45545</v>
      </c>
      <c r="C966" s="6" t="s">
        <v>4547</v>
      </c>
      <c r="D966" s="15">
        <v>45545</v>
      </c>
      <c r="E966" s="14" t="s">
        <v>563</v>
      </c>
      <c r="F966" s="14" t="str">
        <f>INDEX(New!$CV$9:$CV$791,MATCH(C966,New!$F$9:$F$791,0))</f>
        <v>-</v>
      </c>
      <c r="G966" s="6">
        <v>68</v>
      </c>
      <c r="H966" s="6" t="s">
        <v>1816</v>
      </c>
      <c r="I966" s="6"/>
      <c r="J966" s="16">
        <v>5807.9</v>
      </c>
      <c r="K966" s="14">
        <v>13.39</v>
      </c>
      <c r="L966" s="125">
        <f>_xlfn.IFNA(INDEX(New!$E$9:$E$791,MATCH(C966,New!$F$9:$F$791,0)),G966)</f>
        <v>68</v>
      </c>
      <c r="M966" s="125">
        <f t="shared" si="174"/>
        <v>68</v>
      </c>
      <c r="N966" s="6" t="s">
        <v>563</v>
      </c>
      <c r="O966" s="6" t="s">
        <v>4576</v>
      </c>
      <c r="P966" s="19">
        <v>259174</v>
      </c>
      <c r="Q966" s="6"/>
      <c r="R966" s="19">
        <v>106261</v>
      </c>
      <c r="S966" s="6"/>
      <c r="T966" s="14"/>
      <c r="U966" s="21"/>
      <c r="V966" s="6"/>
      <c r="W966" s="6"/>
      <c r="X966" s="6"/>
      <c r="Y966" s="23"/>
      <c r="Z966" s="6"/>
      <c r="AA966" s="6"/>
      <c r="AB966" s="21"/>
      <c r="AC966" s="6"/>
      <c r="AD966" s="14" t="s">
        <v>1515</v>
      </c>
      <c r="AE966" s="6"/>
      <c r="AF966" s="6"/>
      <c r="AG966" s="6"/>
      <c r="AH966" s="6" t="s">
        <v>563</v>
      </c>
      <c r="AI966" s="143">
        <f t="shared" si="175"/>
        <v>3811.3823529411766</v>
      </c>
      <c r="AJ966" s="143">
        <f t="shared" si="176"/>
        <v>1562.6617647058824</v>
      </c>
      <c r="AK966" s="143">
        <f t="shared" si="177"/>
        <v>106261</v>
      </c>
      <c r="AL966" s="20">
        <f t="shared" si="178"/>
        <v>45550</v>
      </c>
      <c r="AM966" t="e">
        <f t="shared" si="179"/>
        <v>#N/A</v>
      </c>
      <c r="AN966" t="str">
        <f t="shared" si="180"/>
        <v>KPFI-FS-7387-10-09-2024-5807.9</v>
      </c>
      <c r="AO966" t="s">
        <v>4599</v>
      </c>
    </row>
    <row r="967" spans="1:41" ht="20.100000000000001" customHeight="1" x14ac:dyDescent="0.25">
      <c r="A967" s="14"/>
      <c r="B967" s="21">
        <v>45549</v>
      </c>
      <c r="C967" s="6" t="s">
        <v>4548</v>
      </c>
      <c r="D967" s="15">
        <v>45547</v>
      </c>
      <c r="E967" s="14" t="s">
        <v>563</v>
      </c>
      <c r="F967" s="14" t="str">
        <f>INDEX(New!$CV$9:$CV$791,MATCH(C967,New!$F$9:$F$791,0))</f>
        <v>-</v>
      </c>
      <c r="G967" s="6">
        <v>1.5</v>
      </c>
      <c r="H967" s="6" t="s">
        <v>1816</v>
      </c>
      <c r="I967" s="6"/>
      <c r="J967" s="16">
        <v>4821.8999999999996</v>
      </c>
      <c r="K967" s="14">
        <v>833.33</v>
      </c>
      <c r="L967" s="125">
        <f>_xlfn.IFNA(INDEX(New!$E$9:$E$791,MATCH(C967,New!$F$9:$F$791,0)),G967)</f>
        <v>1.5</v>
      </c>
      <c r="M967" s="125">
        <f t="shared" si="174"/>
        <v>1.5</v>
      </c>
      <c r="N967" s="6" t="s">
        <v>563</v>
      </c>
      <c r="O967" s="6" t="s">
        <v>4577</v>
      </c>
      <c r="P967" s="19">
        <v>392445</v>
      </c>
      <c r="Q967" s="6"/>
      <c r="R967" s="19">
        <v>180524</v>
      </c>
      <c r="S967" s="6"/>
      <c r="T967" s="14"/>
      <c r="U967" s="21"/>
      <c r="V967" s="6"/>
      <c r="W967" s="6"/>
      <c r="X967" s="6"/>
      <c r="Y967" s="23"/>
      <c r="Z967" s="6"/>
      <c r="AA967" s="6"/>
      <c r="AB967" s="21"/>
      <c r="AC967" s="6"/>
      <c r="AD967" s="14" t="s">
        <v>1515</v>
      </c>
      <c r="AE967" s="6"/>
      <c r="AF967" s="6"/>
      <c r="AG967" s="6"/>
      <c r="AH967" s="6" t="s">
        <v>563</v>
      </c>
      <c r="AI967" s="143">
        <f t="shared" si="175"/>
        <v>261630</v>
      </c>
      <c r="AJ967" s="143">
        <f t="shared" si="176"/>
        <v>120349.33333333333</v>
      </c>
      <c r="AK967" s="143">
        <f t="shared" si="177"/>
        <v>180524</v>
      </c>
      <c r="AL967" s="20">
        <f t="shared" si="178"/>
        <v>45554</v>
      </c>
      <c r="AM967" t="e">
        <f t="shared" si="179"/>
        <v>#N/A</v>
      </c>
      <c r="AN967" t="str">
        <f t="shared" si="180"/>
        <v>KPAF-FS-15701-12-09-2024-4821.9</v>
      </c>
      <c r="AO967" t="s">
        <v>4591</v>
      </c>
    </row>
    <row r="968" spans="1:41" ht="20.100000000000001" customHeight="1" x14ac:dyDescent="0.25">
      <c r="A968" s="14"/>
      <c r="B968" s="21">
        <v>45547</v>
      </c>
      <c r="C968" s="6" t="s">
        <v>4549</v>
      </c>
      <c r="D968" s="15">
        <v>45547</v>
      </c>
      <c r="E968" s="14" t="s">
        <v>1132</v>
      </c>
      <c r="F968" s="14" t="str">
        <f>INDEX(New!$CV$9:$CV$791,MATCH(C968,New!$F$9:$F$791,0))</f>
        <v>-</v>
      </c>
      <c r="G968" s="6">
        <v>24480</v>
      </c>
      <c r="H968" s="6" t="s">
        <v>1816</v>
      </c>
      <c r="I968" s="6"/>
      <c r="J968" s="16">
        <v>5402.33</v>
      </c>
      <c r="K968" s="14">
        <v>1.43</v>
      </c>
      <c r="L968" s="125">
        <f>_xlfn.IFNA(INDEX(New!$E$9:$E$791,MATCH(C968,New!$F$9:$F$791,0)),G968)</f>
        <v>24480</v>
      </c>
      <c r="M968" s="125">
        <f t="shared" si="174"/>
        <v>24480</v>
      </c>
      <c r="N968" s="6" t="s">
        <v>1324</v>
      </c>
      <c r="O968" s="6" t="s">
        <v>4578</v>
      </c>
      <c r="P968" s="19">
        <v>9963098</v>
      </c>
      <c r="Q968" s="6"/>
      <c r="R968" s="19">
        <v>4084871</v>
      </c>
      <c r="S968" s="6"/>
      <c r="T968" s="14"/>
      <c r="U968" s="21"/>
      <c r="V968" s="6"/>
      <c r="W968" s="6"/>
      <c r="X968" s="6"/>
      <c r="Y968" s="23"/>
      <c r="Z968" s="6"/>
      <c r="AA968" s="6"/>
      <c r="AB968" s="21"/>
      <c r="AC968" s="6"/>
      <c r="AD968" s="14" t="s">
        <v>1515</v>
      </c>
      <c r="AE968" s="6"/>
      <c r="AF968" s="6"/>
      <c r="AG968" s="6"/>
      <c r="AH968" s="6" t="s">
        <v>1513</v>
      </c>
      <c r="AI968" s="143">
        <f t="shared" si="175"/>
        <v>406.98929738562089</v>
      </c>
      <c r="AJ968" s="143">
        <f t="shared" si="176"/>
        <v>166.8656454248366</v>
      </c>
      <c r="AK968" s="143">
        <f t="shared" si="177"/>
        <v>4084871</v>
      </c>
      <c r="AL968" s="20">
        <f t="shared" si="178"/>
        <v>45577</v>
      </c>
      <c r="AM968" t="e">
        <f t="shared" si="179"/>
        <v>#N/A</v>
      </c>
      <c r="AN968" t="str">
        <f t="shared" si="180"/>
        <v>KAPS-FS-38790-12-09-2024-5402.33</v>
      </c>
      <c r="AO968" t="s">
        <v>4600</v>
      </c>
    </row>
    <row r="969" spans="1:41" ht="20.100000000000001" customHeight="1" x14ac:dyDescent="0.25">
      <c r="A969" s="14"/>
      <c r="B969" s="21">
        <v>45548</v>
      </c>
      <c r="C969" s="6" t="s">
        <v>4550</v>
      </c>
      <c r="D969" s="15">
        <v>45548</v>
      </c>
      <c r="E969" s="14" t="s">
        <v>563</v>
      </c>
      <c r="F969" s="14" t="str">
        <f>INDEX(New!$CV$9:$CV$791,MATCH(C969,New!$F$9:$F$791,0))</f>
        <v>-</v>
      </c>
      <c r="G969" s="6">
        <v>475</v>
      </c>
      <c r="H969" s="6" t="s">
        <v>1816</v>
      </c>
      <c r="I969" s="6"/>
      <c r="J969" s="16">
        <v>9607.19</v>
      </c>
      <c r="K969" s="14">
        <v>7.43</v>
      </c>
      <c r="L969" s="125">
        <f>_xlfn.IFNA(INDEX(New!$E$9:$E$791,MATCH(C969,New!$F$9:$F$791,0)),G969)</f>
        <v>475</v>
      </c>
      <c r="M969" s="125">
        <f t="shared" si="174"/>
        <v>475</v>
      </c>
      <c r="N969" s="6" t="s">
        <v>563</v>
      </c>
      <c r="O969" s="6" t="s">
        <v>4579</v>
      </c>
      <c r="P969" s="19">
        <v>1003934</v>
      </c>
      <c r="Q969" s="6"/>
      <c r="R969" s="19">
        <v>461809</v>
      </c>
      <c r="S969" s="6"/>
      <c r="T969" s="14"/>
      <c r="U969" s="21"/>
      <c r="V969" s="6"/>
      <c r="W969" s="6"/>
      <c r="X969" s="6"/>
      <c r="Y969" s="23"/>
      <c r="Z969" s="6"/>
      <c r="AA969" s="6"/>
      <c r="AB969" s="21"/>
      <c r="AC969" s="6"/>
      <c r="AD969" s="14" t="s">
        <v>1515</v>
      </c>
      <c r="AE969" s="6"/>
      <c r="AF969" s="6"/>
      <c r="AG969" s="6"/>
      <c r="AH969" s="6" t="s">
        <v>563</v>
      </c>
      <c r="AI969" s="143">
        <f t="shared" si="175"/>
        <v>2113.5452631578946</v>
      </c>
      <c r="AJ969" s="143">
        <f t="shared" si="176"/>
        <v>972.22947368421057</v>
      </c>
      <c r="AK969" s="143">
        <f t="shared" si="177"/>
        <v>461809</v>
      </c>
      <c r="AL969" s="20">
        <f t="shared" si="178"/>
        <v>45553</v>
      </c>
      <c r="AM969" t="e">
        <f t="shared" si="179"/>
        <v>#N/A</v>
      </c>
      <c r="AN969" t="str">
        <f t="shared" si="180"/>
        <v>PQZI-EI-9102-13-09-2024-9607.19</v>
      </c>
      <c r="AO969" t="s">
        <v>4601</v>
      </c>
    </row>
    <row r="970" spans="1:41" ht="20.100000000000001" customHeight="1" x14ac:dyDescent="0.25">
      <c r="A970" s="14"/>
      <c r="B970" s="21">
        <v>45551</v>
      </c>
      <c r="C970" s="6" t="s">
        <v>4551</v>
      </c>
      <c r="D970" s="15">
        <v>45549</v>
      </c>
      <c r="E970" s="14" t="s">
        <v>563</v>
      </c>
      <c r="F970" s="14" t="str">
        <f>INDEX(New!$CV$9:$CV$791,MATCH(C970,New!$F$9:$F$791,0))</f>
        <v>-</v>
      </c>
      <c r="G970" s="6">
        <v>4</v>
      </c>
      <c r="H970" s="6" t="s">
        <v>1816</v>
      </c>
      <c r="I970" s="6"/>
      <c r="J970" s="16">
        <v>9606.2099999999991</v>
      </c>
      <c r="K970" s="14">
        <v>90.67</v>
      </c>
      <c r="L970" s="125">
        <f>_xlfn.IFNA(INDEX(New!$E$9:$E$791,MATCH(C970,New!$F$9:$F$791,0)),G970)</f>
        <v>4</v>
      </c>
      <c r="M970" s="125">
        <f t="shared" si="174"/>
        <v>4</v>
      </c>
      <c r="N970" s="6" t="s">
        <v>563</v>
      </c>
      <c r="O970" s="6" t="s">
        <v>4580</v>
      </c>
      <c r="P970" s="19">
        <v>103166</v>
      </c>
      <c r="Q970" s="6"/>
      <c r="R970" s="19">
        <v>47457</v>
      </c>
      <c r="S970" s="6"/>
      <c r="T970" s="14"/>
      <c r="U970" s="21"/>
      <c r="V970" s="6"/>
      <c r="W970" s="6"/>
      <c r="X970" s="6"/>
      <c r="Y970" s="23"/>
      <c r="Z970" s="6"/>
      <c r="AA970" s="6"/>
      <c r="AB970" s="21"/>
      <c r="AC970" s="6"/>
      <c r="AD970" s="14" t="s">
        <v>1515</v>
      </c>
      <c r="AE970" s="6"/>
      <c r="AF970" s="6"/>
      <c r="AG970" s="6"/>
      <c r="AH970" s="6" t="s">
        <v>563</v>
      </c>
      <c r="AI970" s="143">
        <f t="shared" si="175"/>
        <v>25791.5</v>
      </c>
      <c r="AJ970" s="143">
        <f t="shared" si="176"/>
        <v>11864.25</v>
      </c>
      <c r="AK970" s="143">
        <f t="shared" si="177"/>
        <v>47457</v>
      </c>
      <c r="AL970" s="20">
        <f t="shared" si="178"/>
        <v>45556</v>
      </c>
      <c r="AM970" t="e">
        <f t="shared" si="179"/>
        <v>#N/A</v>
      </c>
      <c r="AN970" t="str">
        <f t="shared" si="180"/>
        <v>KPFI-FS-7848-14-09-2024-9606.21</v>
      </c>
      <c r="AO970" t="s">
        <v>4452</v>
      </c>
    </row>
    <row r="971" spans="1:41" ht="20.100000000000001" customHeight="1" x14ac:dyDescent="0.25">
      <c r="A971" s="14"/>
      <c r="B971" s="21">
        <v>45548</v>
      </c>
      <c r="C971" s="6" t="s">
        <v>4552</v>
      </c>
      <c r="D971" s="15">
        <v>45549</v>
      </c>
      <c r="E971" s="14" t="s">
        <v>563</v>
      </c>
      <c r="F971" s="14" t="str">
        <f>INDEX(New!$CV$9:$CV$791,MATCH(C971,New!$F$9:$F$791,0))</f>
        <v>-</v>
      </c>
      <c r="G971" s="6">
        <v>300</v>
      </c>
      <c r="H971" s="6" t="s">
        <v>1816</v>
      </c>
      <c r="I971" s="6"/>
      <c r="J971" s="16">
        <v>3923.29</v>
      </c>
      <c r="K971" s="14">
        <v>3.94</v>
      </c>
      <c r="L971" s="125">
        <f>_xlfn.IFNA(INDEX(New!$E$9:$E$791,MATCH(C971,New!$F$9:$F$791,0)),G971)</f>
        <v>300</v>
      </c>
      <c r="M971" s="125">
        <f t="shared" si="174"/>
        <v>300</v>
      </c>
      <c r="N971" s="6" t="s">
        <v>563</v>
      </c>
      <c r="O971" s="6" t="s">
        <v>4581</v>
      </c>
      <c r="P971" s="19">
        <v>336362</v>
      </c>
      <c r="Q971" s="6"/>
      <c r="R971" s="19">
        <v>168180</v>
      </c>
      <c r="S971" s="6"/>
      <c r="T971" s="14"/>
      <c r="U971" s="21"/>
      <c r="V971" s="6"/>
      <c r="W971" s="6"/>
      <c r="X971" s="6"/>
      <c r="Y971" s="23"/>
      <c r="Z971" s="6"/>
      <c r="AA971" s="6"/>
      <c r="AB971" s="21"/>
      <c r="AC971" s="6"/>
      <c r="AD971" s="14" t="s">
        <v>1515</v>
      </c>
      <c r="AE971" s="6"/>
      <c r="AF971" s="6"/>
      <c r="AG971" s="6"/>
      <c r="AH971" s="6" t="s">
        <v>563</v>
      </c>
      <c r="AI971" s="143">
        <f t="shared" si="175"/>
        <v>1121.2066666666667</v>
      </c>
      <c r="AJ971" s="143">
        <f t="shared" si="176"/>
        <v>560.6</v>
      </c>
      <c r="AK971" s="143">
        <f t="shared" si="177"/>
        <v>168180</v>
      </c>
      <c r="AL971" s="20">
        <f t="shared" si="178"/>
        <v>45553</v>
      </c>
      <c r="AM971" t="e">
        <f t="shared" si="179"/>
        <v>#N/A</v>
      </c>
      <c r="AN971" t="str">
        <f t="shared" si="180"/>
        <v>PQZI-EI-9297-14-09-2024-3923.29</v>
      </c>
      <c r="AO971" t="s">
        <v>4358</v>
      </c>
    </row>
    <row r="972" spans="1:41" ht="20.100000000000001" customHeight="1" x14ac:dyDescent="0.25">
      <c r="A972" s="14"/>
      <c r="B972" s="21">
        <v>45554</v>
      </c>
      <c r="C972" s="6" t="s">
        <v>4553</v>
      </c>
      <c r="D972" s="15">
        <v>45553</v>
      </c>
      <c r="E972" s="14" t="s">
        <v>563</v>
      </c>
      <c r="F972" s="14" t="str">
        <f>INDEX(New!$CV$9:$CV$791,MATCH(C972,New!$F$9:$F$791,0))</f>
        <v>-</v>
      </c>
      <c r="G972" s="6">
        <v>1090</v>
      </c>
      <c r="H972" s="6" t="s">
        <v>1816</v>
      </c>
      <c r="I972" s="6"/>
      <c r="J972" s="16">
        <v>9606.2919999999995</v>
      </c>
      <c r="K972" s="14">
        <v>16.28</v>
      </c>
      <c r="L972" s="125">
        <f>_xlfn.IFNA(INDEX(New!$E$9:$E$791,MATCH(C972,New!$F$9:$F$791,0)),G972)</f>
        <v>1090</v>
      </c>
      <c r="M972" s="125">
        <f t="shared" si="174"/>
        <v>1090</v>
      </c>
      <c r="N972" s="6" t="s">
        <v>563</v>
      </c>
      <c r="O972" s="6" t="s">
        <v>4582</v>
      </c>
      <c r="P972" s="19">
        <v>5042867</v>
      </c>
      <c r="Q972" s="6"/>
      <c r="R972" s="19">
        <v>2067575</v>
      </c>
      <c r="S972" s="6"/>
      <c r="T972" s="14"/>
      <c r="U972" s="21"/>
      <c r="V972" s="6"/>
      <c r="W972" s="6"/>
      <c r="X972" s="6"/>
      <c r="Y972" s="23"/>
      <c r="Z972" s="6"/>
      <c r="AA972" s="6"/>
      <c r="AB972" s="21"/>
      <c r="AC972" s="6"/>
      <c r="AD972" s="14" t="s">
        <v>1515</v>
      </c>
      <c r="AE972" s="6"/>
      <c r="AF972" s="6"/>
      <c r="AG972" s="6"/>
      <c r="AH972" s="6" t="s">
        <v>563</v>
      </c>
      <c r="AI972" s="143">
        <f t="shared" si="175"/>
        <v>4626.4834862385324</v>
      </c>
      <c r="AJ972" s="143">
        <f t="shared" si="176"/>
        <v>1896.8577981651376</v>
      </c>
      <c r="AK972" s="143">
        <f t="shared" si="177"/>
        <v>2067575</v>
      </c>
      <c r="AL972" s="20">
        <f t="shared" si="178"/>
        <v>45559</v>
      </c>
      <c r="AM972" t="e">
        <f t="shared" si="179"/>
        <v>#N/A</v>
      </c>
      <c r="AN972" t="str">
        <f t="shared" si="180"/>
        <v>KAPW-FS-43857-18-09-2024-9606.292</v>
      </c>
      <c r="AO972" t="s">
        <v>4602</v>
      </c>
    </row>
    <row r="973" spans="1:41" ht="20.100000000000001" customHeight="1" x14ac:dyDescent="0.25">
      <c r="A973" s="14"/>
      <c r="B973" s="21"/>
      <c r="C973" s="6"/>
      <c r="D973" s="15"/>
      <c r="E973" s="14"/>
      <c r="F973" s="14"/>
      <c r="G973" s="6"/>
      <c r="H973" s="6"/>
      <c r="I973" s="6"/>
      <c r="J973" s="16"/>
      <c r="K973" s="14"/>
      <c r="L973" s="125"/>
      <c r="M973" s="125"/>
      <c r="N973" s="6"/>
      <c r="O973" s="6"/>
      <c r="P973" s="19"/>
      <c r="Q973" s="6"/>
      <c r="R973" s="19"/>
      <c r="S973" s="6"/>
      <c r="T973" s="14"/>
      <c r="U973" s="21"/>
      <c r="V973" s="6"/>
      <c r="W973" s="6"/>
      <c r="X973" s="6"/>
      <c r="Y973" s="23"/>
      <c r="Z973" s="6"/>
      <c r="AA973" s="6"/>
      <c r="AB973" s="21"/>
      <c r="AC973" s="6"/>
      <c r="AD973" s="37"/>
      <c r="AE973" s="6"/>
      <c r="AF973" s="6"/>
      <c r="AG973" s="6"/>
      <c r="AH973" s="6"/>
      <c r="AI973" s="143"/>
      <c r="AJ973" s="143"/>
      <c r="AK973" s="143"/>
    </row>
    <row r="974" spans="1:41" ht="20.100000000000001" customHeight="1" x14ac:dyDescent="0.25">
      <c r="A974" s="14"/>
      <c r="B974" s="21"/>
      <c r="C974" s="6"/>
      <c r="D974" s="15"/>
      <c r="E974" s="14"/>
      <c r="F974" s="14"/>
      <c r="G974" s="6"/>
      <c r="H974" s="6"/>
      <c r="I974" s="6"/>
      <c r="J974" s="16"/>
      <c r="K974" s="14"/>
      <c r="L974" s="125"/>
      <c r="M974" s="125"/>
      <c r="N974" s="6"/>
      <c r="O974" s="6"/>
      <c r="P974" s="19"/>
      <c r="Q974" s="6"/>
      <c r="R974" s="19"/>
      <c r="S974" s="6"/>
      <c r="T974" s="14"/>
      <c r="U974" s="21"/>
      <c r="V974" s="6"/>
      <c r="W974" s="6"/>
      <c r="X974" s="6"/>
      <c r="Y974" s="23"/>
      <c r="Z974" s="6"/>
      <c r="AA974" s="6"/>
      <c r="AB974" s="21"/>
      <c r="AC974" s="6"/>
      <c r="AD974" s="37"/>
      <c r="AE974" s="6"/>
      <c r="AF974" s="6"/>
      <c r="AG974" s="6"/>
      <c r="AH974" s="6"/>
      <c r="AI974" s="143"/>
      <c r="AJ974" s="143"/>
      <c r="AK974" s="143"/>
    </row>
    <row r="975" spans="1:41" ht="20.100000000000001" customHeight="1" x14ac:dyDescent="0.25">
      <c r="A975" s="14"/>
      <c r="B975" s="21"/>
      <c r="C975" s="6"/>
      <c r="D975" s="15"/>
      <c r="E975" s="14"/>
      <c r="F975" s="14"/>
      <c r="G975" s="6"/>
      <c r="H975" s="6"/>
      <c r="I975" s="6"/>
      <c r="J975" s="16"/>
      <c r="K975" s="14"/>
      <c r="L975" s="125"/>
      <c r="M975" s="125"/>
      <c r="N975" s="6"/>
      <c r="O975" s="6"/>
      <c r="P975" s="19"/>
      <c r="Q975" s="6"/>
      <c r="R975" s="19"/>
      <c r="S975" s="6"/>
      <c r="T975" s="14"/>
      <c r="U975" s="21"/>
      <c r="V975" s="6"/>
      <c r="W975" s="6"/>
      <c r="X975" s="6"/>
      <c r="Y975" s="23"/>
      <c r="Z975" s="6"/>
      <c r="AA975" s="6"/>
      <c r="AB975" s="21"/>
      <c r="AC975" s="6"/>
      <c r="AD975" s="37"/>
      <c r="AE975" s="6"/>
      <c r="AF975" s="6"/>
      <c r="AG975" s="6"/>
      <c r="AH975" s="6"/>
      <c r="AI975" s="143"/>
      <c r="AJ975" s="143"/>
      <c r="AK975" s="143"/>
    </row>
    <row r="976" spans="1:41" ht="20.100000000000001" customHeight="1" x14ac:dyDescent="0.25">
      <c r="A976" s="14"/>
      <c r="B976" s="21"/>
      <c r="C976" s="6"/>
      <c r="D976" s="15"/>
      <c r="E976" s="14"/>
      <c r="F976" s="14"/>
      <c r="G976" s="6"/>
      <c r="H976" s="6"/>
      <c r="I976" s="6"/>
      <c r="J976" s="16"/>
      <c r="K976" s="14"/>
      <c r="L976" s="125"/>
      <c r="M976" s="125"/>
      <c r="N976" s="6"/>
      <c r="O976" s="6"/>
      <c r="P976" s="19"/>
      <c r="Q976" s="6"/>
      <c r="R976" s="19"/>
      <c r="S976" s="6"/>
      <c r="T976" s="14"/>
      <c r="U976" s="21"/>
      <c r="V976" s="6"/>
      <c r="W976" s="6"/>
      <c r="X976" s="6"/>
      <c r="Y976" s="23"/>
      <c r="Z976" s="6"/>
      <c r="AA976" s="6"/>
      <c r="AB976" s="21"/>
      <c r="AC976" s="6"/>
      <c r="AD976" s="37"/>
      <c r="AE976" s="6"/>
      <c r="AF976" s="6"/>
      <c r="AG976" s="6"/>
      <c r="AH976" s="6"/>
      <c r="AI976" s="143"/>
      <c r="AJ976" s="143"/>
      <c r="AK976" s="143"/>
    </row>
    <row r="977" spans="1:40" ht="20.100000000000001" customHeight="1" x14ac:dyDescent="0.25">
      <c r="A977" s="14"/>
      <c r="B977" s="21"/>
      <c r="C977" s="6"/>
      <c r="D977" s="15"/>
      <c r="E977" s="14"/>
      <c r="F977" s="14"/>
      <c r="G977" s="6"/>
      <c r="H977" s="6"/>
      <c r="I977" s="6"/>
      <c r="J977" s="16"/>
      <c r="K977" s="14"/>
      <c r="L977" s="125"/>
      <c r="M977" s="125"/>
      <c r="N977" s="6"/>
      <c r="O977" s="6"/>
      <c r="P977" s="19"/>
      <c r="Q977" s="6"/>
      <c r="R977" s="19"/>
      <c r="S977" s="6"/>
      <c r="T977" s="14"/>
      <c r="U977" s="21"/>
      <c r="V977" s="6"/>
      <c r="W977" s="6"/>
      <c r="X977" s="6"/>
      <c r="Y977" s="23"/>
      <c r="Z977" s="6"/>
      <c r="AA977" s="6"/>
      <c r="AB977" s="21"/>
      <c r="AC977" s="6"/>
      <c r="AD977" s="37"/>
      <c r="AE977" s="6"/>
      <c r="AF977" s="6"/>
      <c r="AG977" s="6"/>
      <c r="AH977" s="6"/>
      <c r="AI977" s="143"/>
      <c r="AJ977" s="143"/>
      <c r="AK977" s="143"/>
    </row>
    <row r="978" spans="1:40" ht="20.100000000000001" customHeight="1" x14ac:dyDescent="0.25">
      <c r="A978" s="14"/>
      <c r="B978" s="21"/>
      <c r="C978" s="6"/>
      <c r="D978" s="15"/>
      <c r="E978" s="14"/>
      <c r="F978" s="14"/>
      <c r="G978" s="6"/>
      <c r="H978" s="6"/>
      <c r="I978" s="6"/>
      <c r="J978" s="16"/>
      <c r="K978" s="14"/>
      <c r="L978" s="125"/>
      <c r="M978" s="125"/>
      <c r="N978" s="6"/>
      <c r="O978" s="6"/>
      <c r="P978" s="19"/>
      <c r="Q978" s="6"/>
      <c r="R978" s="19"/>
      <c r="S978" s="6"/>
      <c r="T978" s="14"/>
      <c r="U978" s="21"/>
      <c r="V978" s="6"/>
      <c r="W978" s="6"/>
      <c r="X978" s="6"/>
      <c r="Y978" s="23"/>
      <c r="Z978" s="6"/>
      <c r="AA978" s="6"/>
      <c r="AB978" s="21"/>
      <c r="AC978" s="6"/>
      <c r="AD978" s="37"/>
      <c r="AE978" s="6"/>
      <c r="AF978" s="6"/>
      <c r="AG978" s="6"/>
      <c r="AH978" s="6"/>
      <c r="AI978" s="143"/>
      <c r="AJ978" s="143"/>
      <c r="AK978" s="143"/>
    </row>
    <row r="979" spans="1:40" ht="20.100000000000001" customHeight="1" x14ac:dyDescent="0.25">
      <c r="A979" s="14"/>
      <c r="B979" s="21"/>
      <c r="C979" s="6"/>
      <c r="D979" s="15"/>
      <c r="E979" s="14"/>
      <c r="F979" s="14"/>
      <c r="G979" s="6"/>
      <c r="H979" s="6"/>
      <c r="I979" s="6"/>
      <c r="J979" s="16"/>
      <c r="K979" s="14"/>
      <c r="L979" s="125"/>
      <c r="M979" s="125"/>
      <c r="N979" s="6"/>
      <c r="O979" s="6"/>
      <c r="P979" s="19"/>
      <c r="Q979" s="6"/>
      <c r="R979" s="19"/>
      <c r="S979" s="6"/>
      <c r="T979" s="14"/>
      <c r="U979" s="21"/>
      <c r="V979" s="6"/>
      <c r="W979" s="6"/>
      <c r="X979" s="6"/>
      <c r="Y979" s="23"/>
      <c r="Z979" s="6"/>
      <c r="AA979" s="6"/>
      <c r="AB979" s="21"/>
      <c r="AC979" s="6"/>
      <c r="AD979" s="37"/>
      <c r="AE979" s="6"/>
      <c r="AF979" s="6"/>
      <c r="AG979" s="6"/>
      <c r="AH979" s="6"/>
      <c r="AI979" s="143"/>
      <c r="AJ979" s="143"/>
      <c r="AK979" s="143"/>
    </row>
    <row r="980" spans="1:40" ht="20.100000000000001" customHeight="1" x14ac:dyDescent="0.25">
      <c r="A980" s="14"/>
      <c r="B980" s="21"/>
      <c r="C980" s="6"/>
      <c r="D980" s="15"/>
      <c r="E980" s="14"/>
      <c r="F980" s="14"/>
      <c r="G980" s="6"/>
      <c r="H980" s="6"/>
      <c r="I980" s="6"/>
      <c r="J980" s="16"/>
      <c r="K980" s="14"/>
      <c r="L980" s="125"/>
      <c r="M980" s="125"/>
      <c r="N980" s="6"/>
      <c r="O980" s="6"/>
      <c r="P980" s="19"/>
      <c r="Q980" s="6"/>
      <c r="R980" s="19"/>
      <c r="S980" s="6"/>
      <c r="T980" s="14"/>
      <c r="U980" s="21"/>
      <c r="V980" s="6"/>
      <c r="W980" s="6"/>
      <c r="X980" s="6"/>
      <c r="Y980" s="23"/>
      <c r="Z980" s="6"/>
      <c r="AA980" s="6"/>
      <c r="AB980" s="21"/>
      <c r="AC980" s="6"/>
      <c r="AD980" s="37" t="str">
        <f>_xlfn.IFNA(VLOOKUP(J980,Data!$D$1:$D$5000,1,0),"NA")</f>
        <v>NA</v>
      </c>
      <c r="AE980" s="6"/>
      <c r="AF980" s="6"/>
      <c r="AG980" s="6"/>
      <c r="AH980" s="6"/>
      <c r="AI980" s="143" t="e">
        <f t="shared" si="96"/>
        <v>#DIV/0!</v>
      </c>
      <c r="AJ980" s="143" t="e">
        <f t="shared" si="97"/>
        <v>#DIV/0!</v>
      </c>
      <c r="AK980" s="143" t="e">
        <f t="shared" si="98"/>
        <v>#DIV/0!</v>
      </c>
      <c r="AL980" s="20" t="str">
        <f t="shared" si="123"/>
        <v/>
      </c>
      <c r="AM980" t="e">
        <f t="shared" ref="AM980:AM1024" si="181">VLOOKUP(C980,$C$2446:$C$2553,1,0)</f>
        <v>#N/A</v>
      </c>
      <c r="AN980" t="str">
        <f t="shared" si="91"/>
        <v>-</v>
      </c>
    </row>
    <row r="981" spans="1:40" ht="20.100000000000001" customHeight="1" thickBot="1" x14ac:dyDescent="0.3">
      <c r="A981" s="150"/>
      <c r="B981" s="156"/>
      <c r="C981" s="151"/>
      <c r="D981" s="152"/>
      <c r="E981" s="150"/>
      <c r="F981" s="150"/>
      <c r="G981" s="151"/>
      <c r="H981" s="151"/>
      <c r="I981" s="151"/>
      <c r="J981" s="153"/>
      <c r="K981" s="150"/>
      <c r="L981" s="154"/>
      <c r="M981" s="154"/>
      <c r="N981" s="151"/>
      <c r="O981" s="151"/>
      <c r="P981" s="155"/>
      <c r="Q981" s="151"/>
      <c r="R981" s="155"/>
      <c r="S981" s="151"/>
      <c r="T981" s="150"/>
      <c r="U981" s="156"/>
      <c r="V981" s="151"/>
      <c r="W981" s="151"/>
      <c r="X981" s="151"/>
      <c r="Y981" s="23"/>
      <c r="Z981" s="151"/>
      <c r="AA981" s="151"/>
      <c r="AB981" s="156"/>
      <c r="AC981" s="151"/>
      <c r="AD981" s="157" t="str">
        <f>_xlfn.IFNA(VLOOKUP(J981,Data!$D$1:$D$5000,1,0),"NA")</f>
        <v>NA</v>
      </c>
      <c r="AE981" s="151"/>
      <c r="AF981" s="151"/>
      <c r="AG981" s="151"/>
      <c r="AH981" s="151"/>
      <c r="AI981" s="158" t="e">
        <f t="shared" si="96"/>
        <v>#DIV/0!</v>
      </c>
      <c r="AJ981" s="158" t="e">
        <f t="shared" si="97"/>
        <v>#DIV/0!</v>
      </c>
      <c r="AK981" s="158" t="e">
        <f t="shared" si="98"/>
        <v>#DIV/0!</v>
      </c>
      <c r="AL981" s="20" t="str">
        <f t="shared" si="123"/>
        <v/>
      </c>
      <c r="AM981" t="e">
        <f t="shared" si="181"/>
        <v>#N/A</v>
      </c>
      <c r="AN981" t="str">
        <f t="shared" si="91"/>
        <v>-</v>
      </c>
    </row>
    <row r="982" spans="1:40" ht="20.100000000000001" hidden="1" customHeight="1" x14ac:dyDescent="0.25">
      <c r="A982" s="22">
        <v>1</v>
      </c>
      <c r="B982" s="27">
        <v>45136</v>
      </c>
      <c r="C982" s="23" t="s">
        <v>1837</v>
      </c>
      <c r="D982" s="24">
        <v>45132</v>
      </c>
      <c r="E982" s="22" t="s">
        <v>1132</v>
      </c>
      <c r="F982" s="22" t="s">
        <v>1133</v>
      </c>
      <c r="G982" s="23">
        <v>17010</v>
      </c>
      <c r="H982" s="23" t="s">
        <v>1862</v>
      </c>
      <c r="I982" s="23"/>
      <c r="J982" s="25">
        <v>5205.24</v>
      </c>
      <c r="K982" s="22">
        <v>3.36</v>
      </c>
      <c r="L982" s="126">
        <v>0</v>
      </c>
      <c r="M982" s="126">
        <v>0</v>
      </c>
      <c r="N982" s="6" t="s">
        <v>625</v>
      </c>
      <c r="O982" s="23" t="s">
        <v>2157</v>
      </c>
      <c r="P982" s="26">
        <v>16593858.854999999</v>
      </c>
      <c r="Q982" s="127"/>
      <c r="R982" s="26">
        <f t="shared" ref="R982:R1013" si="182">P982*0.18</f>
        <v>2986894.5938999997</v>
      </c>
      <c r="S982" s="23"/>
      <c r="T982" s="22"/>
      <c r="U982" s="27"/>
      <c r="V982" s="23"/>
      <c r="W982" s="23"/>
      <c r="X982" s="23"/>
      <c r="Y982" s="212">
        <v>45407</v>
      </c>
      <c r="Z982" s="23"/>
      <c r="AA982" s="23"/>
      <c r="AB982" s="27"/>
      <c r="AC982" s="23"/>
      <c r="AD982" s="22" t="s">
        <v>1515</v>
      </c>
      <c r="AE982" s="23"/>
      <c r="AF982" s="23"/>
      <c r="AG982" s="23"/>
      <c r="AH982" s="6" t="s">
        <v>1513</v>
      </c>
      <c r="AI982" s="127">
        <f t="shared" si="96"/>
        <v>975.53549999999996</v>
      </c>
      <c r="AJ982" s="127">
        <f t="shared" si="97"/>
        <v>175.59638999999999</v>
      </c>
      <c r="AK982" s="127">
        <f t="shared" si="98"/>
        <v>0</v>
      </c>
      <c r="AL982" s="20">
        <f t="shared" si="123"/>
        <v>45166</v>
      </c>
      <c r="AM982" t="e">
        <f t="shared" si="181"/>
        <v>#N/A</v>
      </c>
      <c r="AN982" t="str">
        <f t="shared" si="91"/>
        <v>PCSE-PF-12-25-07-2023-5205.24</v>
      </c>
    </row>
    <row r="983" spans="1:40" ht="20.100000000000001" hidden="1" customHeight="1" x14ac:dyDescent="0.25">
      <c r="A983" s="14">
        <v>2</v>
      </c>
      <c r="B983" s="21">
        <v>45136</v>
      </c>
      <c r="C983" s="6" t="s">
        <v>1839</v>
      </c>
      <c r="D983" s="15">
        <v>45132</v>
      </c>
      <c r="E983" s="14" t="s">
        <v>1132</v>
      </c>
      <c r="F983" s="14" t="s">
        <v>1133</v>
      </c>
      <c r="G983" s="6">
        <v>226800</v>
      </c>
      <c r="H983" s="6" t="s">
        <v>1862</v>
      </c>
      <c r="I983" s="6"/>
      <c r="J983" s="16">
        <v>5205.24</v>
      </c>
      <c r="K983" s="14">
        <v>3.36</v>
      </c>
      <c r="L983" s="126">
        <v>0</v>
      </c>
      <c r="M983" s="126">
        <v>0</v>
      </c>
      <c r="N983" s="6" t="s">
        <v>625</v>
      </c>
      <c r="O983" s="6" t="s">
        <v>2157</v>
      </c>
      <c r="P983" s="19">
        <v>221251451.39999998</v>
      </c>
      <c r="Q983" s="6"/>
      <c r="R983" s="19">
        <f t="shared" si="182"/>
        <v>39825261.251999997</v>
      </c>
      <c r="S983" s="6"/>
      <c r="T983" s="14"/>
      <c r="U983" s="21"/>
      <c r="V983" s="6"/>
      <c r="W983" s="6"/>
      <c r="X983" s="6"/>
      <c r="Y983" s="212">
        <v>45407</v>
      </c>
      <c r="Z983" s="6"/>
      <c r="AA983" s="6"/>
      <c r="AB983" s="21"/>
      <c r="AC983" s="6"/>
      <c r="AD983" s="14" t="s">
        <v>1515</v>
      </c>
      <c r="AE983" s="6"/>
      <c r="AF983" s="6"/>
      <c r="AG983" s="6"/>
      <c r="AH983" s="6" t="s">
        <v>1513</v>
      </c>
      <c r="AI983" s="143">
        <f t="shared" si="96"/>
        <v>975.53549999999984</v>
      </c>
      <c r="AJ983" s="143">
        <f t="shared" si="97"/>
        <v>175.59638999999999</v>
      </c>
      <c r="AK983" s="143">
        <f t="shared" si="98"/>
        <v>0</v>
      </c>
      <c r="AL983" s="20">
        <f t="shared" si="123"/>
        <v>45166</v>
      </c>
      <c r="AM983" t="e">
        <f t="shared" si="181"/>
        <v>#N/A</v>
      </c>
      <c r="AN983" t="str">
        <f t="shared" si="91"/>
        <v>PCSE-PF-15-25-07-2023-5205.24</v>
      </c>
    </row>
    <row r="984" spans="1:40" ht="20.100000000000001" hidden="1" customHeight="1" x14ac:dyDescent="0.25">
      <c r="A984" s="14">
        <v>3</v>
      </c>
      <c r="B984" s="21">
        <v>45136</v>
      </c>
      <c r="C984" s="6" t="s">
        <v>1840</v>
      </c>
      <c r="D984" s="15">
        <v>45132</v>
      </c>
      <c r="E984" s="14" t="s">
        <v>1132</v>
      </c>
      <c r="F984" s="14" t="s">
        <v>1133</v>
      </c>
      <c r="G984" s="6">
        <v>99.792000000000002</v>
      </c>
      <c r="H984" s="6" t="s">
        <v>1862</v>
      </c>
      <c r="I984" s="6"/>
      <c r="J984" s="16">
        <v>5402.39</v>
      </c>
      <c r="K984" s="14">
        <v>2.4700000000000002</v>
      </c>
      <c r="L984" s="126">
        <v>0</v>
      </c>
      <c r="M984" s="126">
        <v>0</v>
      </c>
      <c r="N984" s="6" t="s">
        <v>542</v>
      </c>
      <c r="O984" s="6" t="s">
        <v>2158</v>
      </c>
      <c r="P984" s="19">
        <v>71500.469039999996</v>
      </c>
      <c r="Q984" s="6"/>
      <c r="R984" s="19">
        <f t="shared" si="182"/>
        <v>12870.084427199999</v>
      </c>
      <c r="S984" s="6"/>
      <c r="T984" s="14"/>
      <c r="U984" s="21"/>
      <c r="V984" s="6"/>
      <c r="W984" s="6"/>
      <c r="X984" s="6"/>
      <c r="Y984" s="212">
        <v>45407</v>
      </c>
      <c r="Z984" s="6"/>
      <c r="AA984" s="6"/>
      <c r="AB984" s="21"/>
      <c r="AC984" s="6"/>
      <c r="AD984" s="14" t="s">
        <v>1515</v>
      </c>
      <c r="AE984" s="6"/>
      <c r="AF984" s="6"/>
      <c r="AG984" s="6"/>
      <c r="AH984" s="6" t="s">
        <v>1513</v>
      </c>
      <c r="AI984" s="143">
        <f t="shared" si="96"/>
        <v>716.495</v>
      </c>
      <c r="AJ984" s="143">
        <f t="shared" si="97"/>
        <v>128.9691</v>
      </c>
      <c r="AK984" s="143">
        <f t="shared" si="98"/>
        <v>0</v>
      </c>
      <c r="AL984" s="20">
        <f t="shared" si="123"/>
        <v>45166</v>
      </c>
      <c r="AM984" t="e">
        <f t="shared" si="181"/>
        <v>#N/A</v>
      </c>
      <c r="AN984" t="str">
        <f t="shared" si="91"/>
        <v>PCSE-PF-10-25-07-2023-5402.39</v>
      </c>
    </row>
    <row r="985" spans="1:40" ht="20.100000000000001" hidden="1" customHeight="1" x14ac:dyDescent="0.25">
      <c r="A985" s="14">
        <v>4</v>
      </c>
      <c r="B985" s="21">
        <v>45136</v>
      </c>
      <c r="C985" s="6" t="s">
        <v>1834</v>
      </c>
      <c r="D985" s="15">
        <v>45132</v>
      </c>
      <c r="E985" s="14" t="s">
        <v>1132</v>
      </c>
      <c r="F985" s="14" t="s">
        <v>1133</v>
      </c>
      <c r="G985" s="6">
        <v>10704.96</v>
      </c>
      <c r="H985" s="6" t="s">
        <v>1862</v>
      </c>
      <c r="I985" s="6"/>
      <c r="J985" s="16">
        <v>5402.39</v>
      </c>
      <c r="K985" s="14">
        <v>2.66</v>
      </c>
      <c r="L985" s="126">
        <v>0</v>
      </c>
      <c r="M985" s="126">
        <v>0</v>
      </c>
      <c r="N985" s="6" t="s">
        <v>542</v>
      </c>
      <c r="O985" s="6" t="s">
        <v>2159</v>
      </c>
      <c r="P985" s="19">
        <v>8260054.1855999995</v>
      </c>
      <c r="Q985" s="6"/>
      <c r="R985" s="19">
        <f t="shared" si="182"/>
        <v>1486809.7534079999</v>
      </c>
      <c r="S985" s="6"/>
      <c r="T985" s="14"/>
      <c r="U985" s="21"/>
      <c r="V985" s="6"/>
      <c r="W985" s="6"/>
      <c r="X985" s="6"/>
      <c r="Y985" s="212">
        <v>45407</v>
      </c>
      <c r="Z985" s="6"/>
      <c r="AA985" s="6"/>
      <c r="AB985" s="21"/>
      <c r="AC985" s="6"/>
      <c r="AD985" s="14" t="s">
        <v>1515</v>
      </c>
      <c r="AE985" s="6"/>
      <c r="AF985" s="6"/>
      <c r="AG985" s="6"/>
      <c r="AH985" s="6" t="s">
        <v>1513</v>
      </c>
      <c r="AI985" s="143">
        <f t="shared" si="96"/>
        <v>771.61</v>
      </c>
      <c r="AJ985" s="143">
        <f t="shared" si="97"/>
        <v>138.88980000000001</v>
      </c>
      <c r="AK985" s="143">
        <f t="shared" si="98"/>
        <v>0</v>
      </c>
      <c r="AL985" s="20">
        <f t="shared" si="123"/>
        <v>45166</v>
      </c>
      <c r="AM985" t="e">
        <f t="shared" si="181"/>
        <v>#N/A</v>
      </c>
      <c r="AN985" t="str">
        <f t="shared" si="91"/>
        <v>PCSE-PF-14-25-07-2023-5402.39</v>
      </c>
    </row>
    <row r="986" spans="1:40" ht="20.100000000000001" hidden="1" customHeight="1" x14ac:dyDescent="0.25">
      <c r="A986" s="14">
        <v>5</v>
      </c>
      <c r="B986" s="21">
        <v>45136</v>
      </c>
      <c r="C986" s="6" t="s">
        <v>1841</v>
      </c>
      <c r="D986" s="15">
        <v>45132</v>
      </c>
      <c r="E986" s="14" t="s">
        <v>1132</v>
      </c>
      <c r="F986" s="14" t="s">
        <v>1133</v>
      </c>
      <c r="G986" s="6">
        <v>13789.44</v>
      </c>
      <c r="H986" s="6" t="s">
        <v>1862</v>
      </c>
      <c r="I986" s="6"/>
      <c r="J986" s="16">
        <v>5402.39</v>
      </c>
      <c r="K986" s="14">
        <v>2.27</v>
      </c>
      <c r="L986" s="126">
        <v>0</v>
      </c>
      <c r="M986" s="126">
        <v>0</v>
      </c>
      <c r="N986" s="6" t="s">
        <v>542</v>
      </c>
      <c r="O986" s="6" t="s">
        <v>2160</v>
      </c>
      <c r="P986" s="19">
        <v>9059259.4283520002</v>
      </c>
      <c r="Q986" s="6"/>
      <c r="R986" s="19">
        <f t="shared" si="182"/>
        <v>1630666.69710336</v>
      </c>
      <c r="S986" s="6"/>
      <c r="T986" s="14"/>
      <c r="U986" s="21"/>
      <c r="V986" s="6"/>
      <c r="W986" s="6"/>
      <c r="X986" s="6"/>
      <c r="Y986" s="212">
        <v>45407</v>
      </c>
      <c r="Z986" s="6"/>
      <c r="AA986" s="6"/>
      <c r="AB986" s="21"/>
      <c r="AC986" s="6"/>
      <c r="AD986" s="14" t="s">
        <v>1515</v>
      </c>
      <c r="AE986" s="6"/>
      <c r="AF986" s="6"/>
      <c r="AG986" s="6"/>
      <c r="AH986" s="6" t="s">
        <v>1513</v>
      </c>
      <c r="AI986" s="143">
        <f t="shared" si="96"/>
        <v>656.97079999999994</v>
      </c>
      <c r="AJ986" s="143">
        <f t="shared" si="97"/>
        <v>118.25474399999999</v>
      </c>
      <c r="AK986" s="143">
        <f t="shared" si="98"/>
        <v>0</v>
      </c>
      <c r="AL986" s="20">
        <f t="shared" si="123"/>
        <v>45166</v>
      </c>
      <c r="AM986" t="e">
        <f t="shared" si="181"/>
        <v>#N/A</v>
      </c>
      <c r="AN986" t="str">
        <f t="shared" ref="AN986:AN1049" si="183">C986&amp;"-"&amp;J986</f>
        <v>PCSE-PF-11-25-07-2023-5402.39</v>
      </c>
    </row>
    <row r="987" spans="1:40" ht="20.100000000000001" hidden="1" customHeight="1" x14ac:dyDescent="0.25">
      <c r="A987" s="14">
        <v>6</v>
      </c>
      <c r="B987" s="21">
        <v>45136</v>
      </c>
      <c r="C987" s="6" t="s">
        <v>1842</v>
      </c>
      <c r="D987" s="15">
        <v>45132</v>
      </c>
      <c r="E987" s="14" t="s">
        <v>1132</v>
      </c>
      <c r="F987" s="14" t="s">
        <v>1133</v>
      </c>
      <c r="G987" s="6">
        <v>18416.16</v>
      </c>
      <c r="H987" s="6" t="s">
        <v>1862</v>
      </c>
      <c r="I987" s="6"/>
      <c r="J987" s="16">
        <v>5402.39</v>
      </c>
      <c r="K987" s="14">
        <v>2.5099999999999998</v>
      </c>
      <c r="L987" s="126">
        <v>0</v>
      </c>
      <c r="M987" s="126">
        <v>0</v>
      </c>
      <c r="N987" s="6" t="s">
        <v>542</v>
      </c>
      <c r="O987" s="6" t="s">
        <v>1872</v>
      </c>
      <c r="P987" s="19">
        <v>13398087.89088</v>
      </c>
      <c r="Q987" s="6"/>
      <c r="R987" s="19">
        <f t="shared" si="182"/>
        <v>2411655.8203583998</v>
      </c>
      <c r="S987" s="6"/>
      <c r="T987" s="14"/>
      <c r="U987" s="21"/>
      <c r="V987" s="6"/>
      <c r="W987" s="6"/>
      <c r="X987" s="6"/>
      <c r="Y987" s="212">
        <v>45407</v>
      </c>
      <c r="Z987" s="6"/>
      <c r="AA987" s="6"/>
      <c r="AB987" s="21"/>
      <c r="AC987" s="6"/>
      <c r="AD987" s="14" t="s">
        <v>1515</v>
      </c>
      <c r="AE987" s="6"/>
      <c r="AF987" s="6"/>
      <c r="AG987" s="6"/>
      <c r="AH987" s="6" t="s">
        <v>1513</v>
      </c>
      <c r="AI987" s="143">
        <f t="shared" si="96"/>
        <v>727.51800000000003</v>
      </c>
      <c r="AJ987" s="143">
        <f t="shared" si="97"/>
        <v>130.95323999999999</v>
      </c>
      <c r="AK987" s="143">
        <f t="shared" si="98"/>
        <v>0</v>
      </c>
      <c r="AL987" s="20">
        <f t="shared" si="123"/>
        <v>45166</v>
      </c>
      <c r="AM987" t="e">
        <f t="shared" si="181"/>
        <v>#N/A</v>
      </c>
      <c r="AN987" t="str">
        <f t="shared" si="183"/>
        <v>PCSE-PF-13-25-07-2023-5402.39</v>
      </c>
    </row>
    <row r="988" spans="1:40" ht="20.100000000000001" hidden="1" customHeight="1" x14ac:dyDescent="0.25">
      <c r="A988" s="14">
        <v>7</v>
      </c>
      <c r="B988" s="21">
        <v>45136</v>
      </c>
      <c r="C988" s="6" t="s">
        <v>1843</v>
      </c>
      <c r="D988" s="15">
        <v>45132</v>
      </c>
      <c r="E988" s="14" t="s">
        <v>1132</v>
      </c>
      <c r="F988" s="14" t="s">
        <v>1133</v>
      </c>
      <c r="G988" s="6">
        <v>26399.52</v>
      </c>
      <c r="H988" s="6" t="s">
        <v>1862</v>
      </c>
      <c r="I988" s="6"/>
      <c r="J988" s="16">
        <v>5402.39</v>
      </c>
      <c r="K988" s="14">
        <v>2.11</v>
      </c>
      <c r="L988" s="126">
        <v>0</v>
      </c>
      <c r="M988" s="126">
        <v>0</v>
      </c>
      <c r="N988" s="6" t="s">
        <v>542</v>
      </c>
      <c r="O988" s="6" t="s">
        <v>2161</v>
      </c>
      <c r="P988" s="19">
        <v>16179706.138176</v>
      </c>
      <c r="Q988" s="6"/>
      <c r="R988" s="19">
        <f t="shared" si="182"/>
        <v>2912347.10487168</v>
      </c>
      <c r="S988" s="6"/>
      <c r="T988" s="14"/>
      <c r="U988" s="21"/>
      <c r="V988" s="6"/>
      <c r="W988" s="6"/>
      <c r="X988" s="6"/>
      <c r="Y988" s="212">
        <v>45407</v>
      </c>
      <c r="Z988" s="6"/>
      <c r="AA988" s="6"/>
      <c r="AB988" s="21"/>
      <c r="AC988" s="6"/>
      <c r="AD988" s="14" t="s">
        <v>1515</v>
      </c>
      <c r="AE988" s="6"/>
      <c r="AF988" s="6"/>
      <c r="AG988" s="6"/>
      <c r="AH988" s="6" t="s">
        <v>1513</v>
      </c>
      <c r="AI988" s="143">
        <f t="shared" si="96"/>
        <v>612.87879999999996</v>
      </c>
      <c r="AJ988" s="143">
        <f t="shared" si="97"/>
        <v>110.318184</v>
      </c>
      <c r="AK988" s="143">
        <f t="shared" si="98"/>
        <v>0</v>
      </c>
      <c r="AL988" s="20">
        <f t="shared" si="123"/>
        <v>45166</v>
      </c>
      <c r="AM988" t="e">
        <f t="shared" si="181"/>
        <v>#N/A</v>
      </c>
      <c r="AN988" t="str">
        <f t="shared" si="183"/>
        <v>PCSE-PF-9-25-07-2023-5402.39</v>
      </c>
    </row>
    <row r="989" spans="1:40" ht="20.100000000000001" hidden="1" customHeight="1" x14ac:dyDescent="0.25">
      <c r="A989" s="14">
        <v>8</v>
      </c>
      <c r="B989" s="21">
        <v>45146</v>
      </c>
      <c r="C989" s="6" t="s">
        <v>1864</v>
      </c>
      <c r="D989" s="15">
        <v>45142</v>
      </c>
      <c r="E989" s="14" t="s">
        <v>1132</v>
      </c>
      <c r="F989" s="14" t="s">
        <v>1133</v>
      </c>
      <c r="G989" s="6">
        <v>25129.439999999999</v>
      </c>
      <c r="H989" s="6" t="s">
        <v>1862</v>
      </c>
      <c r="I989" s="6"/>
      <c r="J989" s="16">
        <v>5205.22</v>
      </c>
      <c r="K989" s="14">
        <v>3.12</v>
      </c>
      <c r="L989" s="126">
        <v>0</v>
      </c>
      <c r="M989" s="126">
        <v>0</v>
      </c>
      <c r="N989" s="6" t="s">
        <v>625</v>
      </c>
      <c r="O989" s="6" t="s">
        <v>2162</v>
      </c>
      <c r="P989" s="19">
        <v>22714149</v>
      </c>
      <c r="Q989" s="6"/>
      <c r="R989" s="19">
        <f t="shared" si="182"/>
        <v>4088546.82</v>
      </c>
      <c r="S989" s="6"/>
      <c r="T989" s="14"/>
      <c r="U989" s="21"/>
      <c r="V989" s="6"/>
      <c r="W989" s="6"/>
      <c r="X989" s="6"/>
      <c r="Y989" s="212">
        <v>45407</v>
      </c>
      <c r="Z989" s="6"/>
      <c r="AA989" s="6"/>
      <c r="AB989" s="21"/>
      <c r="AC989" s="6"/>
      <c r="AD989" s="14" t="s">
        <v>1515</v>
      </c>
      <c r="AE989" s="6"/>
      <c r="AF989" s="6"/>
      <c r="AG989" s="6"/>
      <c r="AH989" s="6" t="s">
        <v>1513</v>
      </c>
      <c r="AI989" s="143">
        <f t="shared" si="96"/>
        <v>903.88599984719121</v>
      </c>
      <c r="AJ989" s="143">
        <f t="shared" si="97"/>
        <v>162.6994799724944</v>
      </c>
      <c r="AK989" s="143">
        <f t="shared" si="98"/>
        <v>0</v>
      </c>
      <c r="AL989" s="20">
        <f t="shared" si="123"/>
        <v>45176</v>
      </c>
      <c r="AM989" t="e">
        <f t="shared" si="181"/>
        <v>#N/A</v>
      </c>
      <c r="AN989" t="str">
        <f t="shared" si="183"/>
        <v>PCSE-PF-16-04-08-2023-5205.22</v>
      </c>
    </row>
    <row r="990" spans="1:40" ht="20.100000000000001" hidden="1" customHeight="1" x14ac:dyDescent="0.25">
      <c r="A990" s="14">
        <v>9</v>
      </c>
      <c r="B990" s="21">
        <v>45142</v>
      </c>
      <c r="C990" s="6" t="s">
        <v>1865</v>
      </c>
      <c r="D990" s="15">
        <v>45142</v>
      </c>
      <c r="E990" s="14" t="s">
        <v>1132</v>
      </c>
      <c r="F990" s="14" t="s">
        <v>1133</v>
      </c>
      <c r="G990" s="6">
        <v>21682.080000000002</v>
      </c>
      <c r="H990" s="6" t="s">
        <v>1862</v>
      </c>
      <c r="I990" s="6"/>
      <c r="J990" s="16">
        <v>5205.2299999999996</v>
      </c>
      <c r="K990" s="14">
        <v>3.23</v>
      </c>
      <c r="L990" s="126">
        <v>0</v>
      </c>
      <c r="M990" s="126">
        <v>0</v>
      </c>
      <c r="N990" s="6" t="s">
        <v>625</v>
      </c>
      <c r="O990" s="6" t="s">
        <v>2163</v>
      </c>
      <c r="P990" s="19">
        <v>20315133</v>
      </c>
      <c r="Q990" s="6"/>
      <c r="R990" s="19">
        <f t="shared" si="182"/>
        <v>3656723.94</v>
      </c>
      <c r="S990" s="6"/>
      <c r="T990" s="14"/>
      <c r="U990" s="21"/>
      <c r="V990" s="6"/>
      <c r="W990" s="6"/>
      <c r="X990" s="6"/>
      <c r="Y990" s="212">
        <v>45407</v>
      </c>
      <c r="Z990" s="6"/>
      <c r="AA990" s="6"/>
      <c r="AB990" s="21"/>
      <c r="AC990" s="6"/>
      <c r="AD990" s="14" t="s">
        <v>1515</v>
      </c>
      <c r="AE990" s="6"/>
      <c r="AF990" s="6"/>
      <c r="AG990" s="6"/>
      <c r="AH990" s="6" t="s">
        <v>1513</v>
      </c>
      <c r="AI990" s="143">
        <f t="shared" si="96"/>
        <v>936.95498771335588</v>
      </c>
      <c r="AJ990" s="143">
        <f t="shared" si="97"/>
        <v>168.65189778840406</v>
      </c>
      <c r="AK990" s="143">
        <f t="shared" si="98"/>
        <v>0</v>
      </c>
      <c r="AL990" s="20">
        <f t="shared" si="123"/>
        <v>45172</v>
      </c>
      <c r="AM990" t="e">
        <f t="shared" si="181"/>
        <v>#N/A</v>
      </c>
      <c r="AN990" t="str">
        <f t="shared" si="183"/>
        <v>PCSE-PF-22-04-08-2023-5205.23</v>
      </c>
    </row>
    <row r="991" spans="1:40" ht="20.100000000000001" hidden="1" customHeight="1" x14ac:dyDescent="0.25">
      <c r="A991" s="14">
        <v>10</v>
      </c>
      <c r="B991" s="21">
        <v>45142</v>
      </c>
      <c r="C991" s="6" t="s">
        <v>1866</v>
      </c>
      <c r="D991" s="15">
        <v>45142</v>
      </c>
      <c r="E991" s="14" t="s">
        <v>1132</v>
      </c>
      <c r="F991" s="14" t="s">
        <v>1133</v>
      </c>
      <c r="G991" s="6">
        <v>226800</v>
      </c>
      <c r="H991" s="6" t="s">
        <v>1862</v>
      </c>
      <c r="I991" s="6"/>
      <c r="J991" s="16">
        <v>5205.24</v>
      </c>
      <c r="K991" s="14">
        <v>3.36</v>
      </c>
      <c r="L991" s="126">
        <v>0</v>
      </c>
      <c r="M991" s="126">
        <v>0</v>
      </c>
      <c r="N991" s="6" t="s">
        <v>625</v>
      </c>
      <c r="O991" s="6" t="s">
        <v>2157</v>
      </c>
      <c r="P991" s="19">
        <v>221001450</v>
      </c>
      <c r="Q991" s="6"/>
      <c r="R991" s="19">
        <f t="shared" si="182"/>
        <v>39780261</v>
      </c>
      <c r="S991" s="6"/>
      <c r="T991" s="14"/>
      <c r="U991" s="21"/>
      <c r="V991" s="6"/>
      <c r="W991" s="6"/>
      <c r="X991" s="6"/>
      <c r="Y991" s="212">
        <v>45407</v>
      </c>
      <c r="Z991" s="6"/>
      <c r="AA991" s="6"/>
      <c r="AB991" s="21"/>
      <c r="AC991" s="6"/>
      <c r="AD991" s="14" t="s">
        <v>1515</v>
      </c>
      <c r="AE991" s="6"/>
      <c r="AF991" s="6"/>
      <c r="AG991" s="6"/>
      <c r="AH991" s="6" t="s">
        <v>1513</v>
      </c>
      <c r="AI991" s="143">
        <f t="shared" si="96"/>
        <v>974.43320105820101</v>
      </c>
      <c r="AJ991" s="143">
        <f t="shared" si="97"/>
        <v>175.39797619047619</v>
      </c>
      <c r="AK991" s="143">
        <f t="shared" si="98"/>
        <v>0</v>
      </c>
      <c r="AL991" s="20">
        <f t="shared" si="123"/>
        <v>45172</v>
      </c>
      <c r="AM991" t="e">
        <f t="shared" si="181"/>
        <v>#N/A</v>
      </c>
      <c r="AN991" t="str">
        <f t="shared" si="183"/>
        <v>PCSE-PF-19-04-08-2023-5205.24</v>
      </c>
    </row>
    <row r="992" spans="1:40" ht="20.100000000000001" hidden="1" customHeight="1" x14ac:dyDescent="0.25">
      <c r="A992" s="14">
        <v>11</v>
      </c>
      <c r="B992" s="21">
        <v>45142</v>
      </c>
      <c r="C992" s="6" t="s">
        <v>1863</v>
      </c>
      <c r="D992" s="15">
        <v>45142</v>
      </c>
      <c r="E992" s="14" t="s">
        <v>1132</v>
      </c>
      <c r="F992" s="14" t="s">
        <v>1133</v>
      </c>
      <c r="G992" s="6">
        <v>18280.080000000002</v>
      </c>
      <c r="H992" s="6" t="s">
        <v>1862</v>
      </c>
      <c r="I992" s="6"/>
      <c r="J992" s="16">
        <v>5205.2700000000004</v>
      </c>
      <c r="K992" s="14">
        <v>4.42</v>
      </c>
      <c r="L992" s="126">
        <v>0</v>
      </c>
      <c r="M992" s="126">
        <v>0</v>
      </c>
      <c r="N992" s="6" t="s">
        <v>625</v>
      </c>
      <c r="O992" s="6" t="s">
        <v>2164</v>
      </c>
      <c r="P992" s="19">
        <v>23454754</v>
      </c>
      <c r="Q992" s="6"/>
      <c r="R992" s="19">
        <f t="shared" si="182"/>
        <v>4221855.72</v>
      </c>
      <c r="S992" s="6"/>
      <c r="T992" s="14"/>
      <c r="U992" s="21"/>
      <c r="V992" s="6"/>
      <c r="W992" s="6"/>
      <c r="X992" s="6"/>
      <c r="Y992" s="212">
        <v>45407</v>
      </c>
      <c r="Z992" s="6"/>
      <c r="AA992" s="6"/>
      <c r="AB992" s="21"/>
      <c r="AC992" s="6"/>
      <c r="AD992" s="14" t="s">
        <v>1515</v>
      </c>
      <c r="AE992" s="6"/>
      <c r="AF992" s="6"/>
      <c r="AG992" s="6"/>
      <c r="AH992" s="6" t="s">
        <v>1513</v>
      </c>
      <c r="AI992" s="143">
        <f t="shared" si="96"/>
        <v>1283.077207539573</v>
      </c>
      <c r="AJ992" s="143">
        <f t="shared" si="97"/>
        <v>230.95389735712314</v>
      </c>
      <c r="AK992" s="143">
        <f t="shared" si="98"/>
        <v>0</v>
      </c>
      <c r="AL992" s="20">
        <f t="shared" si="123"/>
        <v>45172</v>
      </c>
      <c r="AM992" t="e">
        <f t="shared" si="181"/>
        <v>#N/A</v>
      </c>
      <c r="AN992" t="str">
        <f t="shared" si="183"/>
        <v>PCSE-PF-21-04-08-2023-5205.27</v>
      </c>
    </row>
    <row r="993" spans="1:40" ht="20.100000000000001" customHeight="1" x14ac:dyDescent="0.25">
      <c r="A993" s="14">
        <v>12</v>
      </c>
      <c r="B993" s="21">
        <v>45142</v>
      </c>
      <c r="C993" s="6" t="s">
        <v>1867</v>
      </c>
      <c r="D993" s="15">
        <v>45142</v>
      </c>
      <c r="E993" s="14" t="s">
        <v>1132</v>
      </c>
      <c r="F993" s="14" t="str">
        <f>INDEX(New!$CV$9:$CV$791,MATCH(C993,New!$F$9:$F$791,0))</f>
        <v>Running</v>
      </c>
      <c r="G993" s="6">
        <v>75660.479999999996</v>
      </c>
      <c r="H993" s="6" t="s">
        <v>1862</v>
      </c>
      <c r="I993" s="6"/>
      <c r="J993" s="16">
        <v>5402.39</v>
      </c>
      <c r="K993" s="14">
        <v>1.98</v>
      </c>
      <c r="L993" s="125">
        <f>_xlfn.IFNA(INDEX(New!$E$9:$E$791,MATCH(C993,New!$F$9:$F$791,0)),G993)</f>
        <v>53763.08</v>
      </c>
      <c r="M993" s="125">
        <f>G993</f>
        <v>75660.479999999996</v>
      </c>
      <c r="N993" s="6" t="s">
        <v>542</v>
      </c>
      <c r="O993" s="6" t="s">
        <v>1871</v>
      </c>
      <c r="P993" s="19">
        <v>43535086</v>
      </c>
      <c r="Q993" s="6"/>
      <c r="R993" s="19">
        <f t="shared" si="182"/>
        <v>7836315.4799999995</v>
      </c>
      <c r="S993" s="6"/>
      <c r="T993" s="14"/>
      <c r="U993" s="21"/>
      <c r="V993" s="6"/>
      <c r="W993" s="6"/>
      <c r="X993" s="6"/>
      <c r="Y993" s="23"/>
      <c r="Z993" s="6"/>
      <c r="AA993" s="6"/>
      <c r="AB993" s="21"/>
      <c r="AC993" s="6"/>
      <c r="AD993" s="14" t="s">
        <v>1515</v>
      </c>
      <c r="AE993" s="6"/>
      <c r="AF993" s="6"/>
      <c r="AG993" s="6"/>
      <c r="AH993" s="6" t="s">
        <v>1513</v>
      </c>
      <c r="AI993" s="143">
        <f t="shared" si="96"/>
        <v>575.40060544157268</v>
      </c>
      <c r="AJ993" s="143">
        <f t="shared" si="97"/>
        <v>103.57210897948308</v>
      </c>
      <c r="AK993" s="143">
        <f t="shared" si="98"/>
        <v>5568355.5808326667</v>
      </c>
      <c r="AL993" s="20">
        <f t="shared" si="123"/>
        <v>45172</v>
      </c>
      <c r="AM993" t="e">
        <f t="shared" si="181"/>
        <v>#N/A</v>
      </c>
      <c r="AN993" t="str">
        <f t="shared" si="183"/>
        <v>PCSE-PF-17-04-08-2023-5402.39</v>
      </c>
    </row>
    <row r="994" spans="1:40" ht="20.100000000000001" customHeight="1" x14ac:dyDescent="0.25">
      <c r="A994" s="14">
        <v>13</v>
      </c>
      <c r="B994" s="21">
        <v>45146</v>
      </c>
      <c r="C994" s="6" t="s">
        <v>1868</v>
      </c>
      <c r="D994" s="15">
        <v>45142</v>
      </c>
      <c r="E994" s="14" t="s">
        <v>1132</v>
      </c>
      <c r="F994" s="14" t="str">
        <f>INDEX(New!$CV$9:$CV$791,MATCH(C994,New!$F$9:$F$791,0))</f>
        <v>-</v>
      </c>
      <c r="G994" s="6">
        <v>55702.080000000002</v>
      </c>
      <c r="H994" s="6" t="s">
        <v>1862</v>
      </c>
      <c r="I994" s="6"/>
      <c r="J994" s="16">
        <v>5402.39</v>
      </c>
      <c r="K994" s="14">
        <v>2.04</v>
      </c>
      <c r="L994" s="125">
        <f>_xlfn.IFNA(INDEX(New!$E$9:$E$791,MATCH(C994,New!$F$9:$F$791,0)),G994)</f>
        <v>55702.080000000002</v>
      </c>
      <c r="M994" s="125">
        <f>G994</f>
        <v>55702.080000000002</v>
      </c>
      <c r="N994" s="6" t="s">
        <v>542</v>
      </c>
      <c r="O994" s="6" t="s">
        <v>2394</v>
      </c>
      <c r="P994" s="19">
        <v>33033417</v>
      </c>
      <c r="Q994" s="6"/>
      <c r="R994" s="19">
        <f t="shared" si="182"/>
        <v>5946015.0599999996</v>
      </c>
      <c r="S994" s="6"/>
      <c r="T994" s="14"/>
      <c r="U994" s="21"/>
      <c r="V994" s="6"/>
      <c r="W994" s="6"/>
      <c r="X994" s="6"/>
      <c r="Y994" s="23"/>
      <c r="Z994" s="6"/>
      <c r="AA994" s="6"/>
      <c r="AB994" s="21"/>
      <c r="AC994" s="6"/>
      <c r="AD994" s="14" t="s">
        <v>1515</v>
      </c>
      <c r="AE994" s="6"/>
      <c r="AF994" s="6"/>
      <c r="AG994" s="6"/>
      <c r="AH994" s="6" t="s">
        <v>1513</v>
      </c>
      <c r="AI994" s="143">
        <f t="shared" si="96"/>
        <v>593.03740542543471</v>
      </c>
      <c r="AJ994" s="143">
        <f t="shared" si="97"/>
        <v>106.74673297657824</v>
      </c>
      <c r="AK994" s="143">
        <f t="shared" si="98"/>
        <v>5946015.0599999996</v>
      </c>
      <c r="AL994" s="20">
        <f t="shared" si="123"/>
        <v>45176</v>
      </c>
      <c r="AM994" t="e">
        <f t="shared" si="181"/>
        <v>#N/A</v>
      </c>
      <c r="AN994" t="str">
        <f t="shared" si="183"/>
        <v>PCSE-PF-18-04-08-2023-5402.39</v>
      </c>
    </row>
    <row r="995" spans="1:40" ht="20.100000000000001" hidden="1" customHeight="1" x14ac:dyDescent="0.25">
      <c r="A995" s="14">
        <v>14</v>
      </c>
      <c r="B995" s="21">
        <v>45146</v>
      </c>
      <c r="C995" s="6" t="s">
        <v>1869</v>
      </c>
      <c r="D995" s="15">
        <v>45142</v>
      </c>
      <c r="E995" s="14" t="s">
        <v>1132</v>
      </c>
      <c r="F995" s="14" t="s">
        <v>1133</v>
      </c>
      <c r="G995" s="6">
        <v>7665.84</v>
      </c>
      <c r="H995" s="6" t="s">
        <v>1862</v>
      </c>
      <c r="I995" s="6"/>
      <c r="J995" s="16">
        <v>5402.39</v>
      </c>
      <c r="K995" s="14">
        <v>2.5499999999999998</v>
      </c>
      <c r="L995" s="126">
        <v>0</v>
      </c>
      <c r="M995" s="126">
        <v>0</v>
      </c>
      <c r="N995" s="6" t="s">
        <v>542</v>
      </c>
      <c r="O995" s="6" t="s">
        <v>1872</v>
      </c>
      <c r="P995" s="19">
        <v>5661537</v>
      </c>
      <c r="Q995" s="6"/>
      <c r="R995" s="19">
        <f t="shared" si="182"/>
        <v>1019076.6599999999</v>
      </c>
      <c r="S995" s="6"/>
      <c r="T995" s="14"/>
      <c r="U995" s="21"/>
      <c r="V995" s="6"/>
      <c r="W995" s="6"/>
      <c r="X995" s="6"/>
      <c r="Y995" s="212">
        <v>45407</v>
      </c>
      <c r="Z995" s="6"/>
      <c r="AA995" s="6"/>
      <c r="AB995" s="21"/>
      <c r="AC995" s="6"/>
      <c r="AD995" s="14" t="s">
        <v>1515</v>
      </c>
      <c r="AE995" s="6"/>
      <c r="AF995" s="6"/>
      <c r="AG995" s="6"/>
      <c r="AH995" s="6" t="s">
        <v>1513</v>
      </c>
      <c r="AI995" s="143">
        <f t="shared" si="96"/>
        <v>738.54098181021254</v>
      </c>
      <c r="AJ995" s="143">
        <f t="shared" si="97"/>
        <v>132.93737672583825</v>
      </c>
      <c r="AK995" s="143">
        <f t="shared" si="98"/>
        <v>0</v>
      </c>
      <c r="AL995" s="20">
        <f t="shared" si="123"/>
        <v>45176</v>
      </c>
      <c r="AM995" t="e">
        <f t="shared" si="181"/>
        <v>#N/A</v>
      </c>
      <c r="AN995" t="str">
        <f t="shared" si="183"/>
        <v>PCSE-PF-20-04-08-2023-5402.39</v>
      </c>
    </row>
    <row r="996" spans="1:40" ht="20.100000000000001" hidden="1" customHeight="1" x14ac:dyDescent="0.25">
      <c r="A996" s="14">
        <v>15</v>
      </c>
      <c r="B996" s="21">
        <v>45146</v>
      </c>
      <c r="C996" s="6" t="s">
        <v>1870</v>
      </c>
      <c r="D996" s="15">
        <v>45142</v>
      </c>
      <c r="E996" s="14" t="s">
        <v>1132</v>
      </c>
      <c r="F996" s="14" t="s">
        <v>1133</v>
      </c>
      <c r="G996" s="6">
        <v>1432.922</v>
      </c>
      <c r="H996" s="6" t="s">
        <v>1862</v>
      </c>
      <c r="I996" s="6"/>
      <c r="J996" s="16">
        <v>5402.39</v>
      </c>
      <c r="K996" s="14">
        <v>2.5499999999999998</v>
      </c>
      <c r="L996" s="126">
        <v>0</v>
      </c>
      <c r="M996" s="126">
        <v>0</v>
      </c>
      <c r="N996" s="6" t="s">
        <v>542</v>
      </c>
      <c r="O996" s="6" t="s">
        <v>1873</v>
      </c>
      <c r="P996" s="19">
        <v>1058272</v>
      </c>
      <c r="Q996" s="6"/>
      <c r="R996" s="19">
        <f t="shared" si="182"/>
        <v>190488.95999999999</v>
      </c>
      <c r="S996" s="6"/>
      <c r="T996" s="14"/>
      <c r="U996" s="21"/>
      <c r="V996" s="6"/>
      <c r="W996" s="6"/>
      <c r="X996" s="6"/>
      <c r="Y996" s="212">
        <v>45407</v>
      </c>
      <c r="Z996" s="6"/>
      <c r="AA996" s="6"/>
      <c r="AB996" s="21"/>
      <c r="AC996" s="6"/>
      <c r="AD996" s="14" t="s">
        <v>1515</v>
      </c>
      <c r="AE996" s="6"/>
      <c r="AF996" s="6"/>
      <c r="AG996" s="6"/>
      <c r="AH996" s="6" t="s">
        <v>1513</v>
      </c>
      <c r="AI996" s="143">
        <f t="shared" si="96"/>
        <v>738.54124648794561</v>
      </c>
      <c r="AJ996" s="143">
        <f t="shared" si="97"/>
        <v>132.9374243678302</v>
      </c>
      <c r="AK996" s="143">
        <f t="shared" si="98"/>
        <v>0</v>
      </c>
      <c r="AL996" s="20">
        <f t="shared" si="123"/>
        <v>45176</v>
      </c>
      <c r="AM996" t="e">
        <f t="shared" si="181"/>
        <v>#N/A</v>
      </c>
      <c r="AN996" t="str">
        <f t="shared" si="183"/>
        <v>PCSE-PF-23-04-08-2023-5402.39</v>
      </c>
    </row>
    <row r="997" spans="1:40" ht="20.100000000000001" hidden="1" customHeight="1" x14ac:dyDescent="0.25">
      <c r="A997" s="14">
        <v>16</v>
      </c>
      <c r="B997" s="21">
        <v>45158</v>
      </c>
      <c r="C997" s="6" t="s">
        <v>1996</v>
      </c>
      <c r="D997" s="15">
        <v>45154</v>
      </c>
      <c r="E997" s="14" t="s">
        <v>1132</v>
      </c>
      <c r="F997" s="14" t="s">
        <v>1133</v>
      </c>
      <c r="G997" s="6">
        <v>68040</v>
      </c>
      <c r="H997" s="6" t="s">
        <v>1862</v>
      </c>
      <c r="I997" s="6"/>
      <c r="J997" s="16">
        <v>5402.39</v>
      </c>
      <c r="K997" s="14">
        <v>2.71</v>
      </c>
      <c r="L997" s="126">
        <v>0</v>
      </c>
      <c r="M997" s="126">
        <v>0</v>
      </c>
      <c r="N997" s="6" t="s">
        <v>542</v>
      </c>
      <c r="O997" s="6" t="s">
        <v>1872</v>
      </c>
      <c r="P997" s="19">
        <v>53550351</v>
      </c>
      <c r="Q997" s="6"/>
      <c r="R997" s="19">
        <f t="shared" si="182"/>
        <v>9639063.1799999997</v>
      </c>
      <c r="S997" s="6"/>
      <c r="T997" s="14"/>
      <c r="U997" s="21"/>
      <c r="V997" s="6"/>
      <c r="W997" s="6"/>
      <c r="X997" s="6"/>
      <c r="Y997" s="212">
        <v>45407</v>
      </c>
      <c r="Z997" s="6"/>
      <c r="AA997" s="6"/>
      <c r="AB997" s="21"/>
      <c r="AC997" s="6"/>
      <c r="AD997" s="14" t="s">
        <v>1515</v>
      </c>
      <c r="AE997" s="6"/>
      <c r="AF997" s="6"/>
      <c r="AG997" s="6"/>
      <c r="AH997" s="6" t="s">
        <v>1513</v>
      </c>
      <c r="AI997" s="143">
        <f t="shared" si="96"/>
        <v>787.04219576719572</v>
      </c>
      <c r="AJ997" s="143">
        <f t="shared" si="97"/>
        <v>141.66759523809523</v>
      </c>
      <c r="AK997" s="143">
        <f t="shared" si="98"/>
        <v>0</v>
      </c>
      <c r="AL997" s="20">
        <f t="shared" si="123"/>
        <v>45188</v>
      </c>
      <c r="AM997" t="e">
        <f t="shared" si="181"/>
        <v>#N/A</v>
      </c>
      <c r="AN997" t="str">
        <f t="shared" si="183"/>
        <v>PCSE-PF-34-16-08-2023-5402.39</v>
      </c>
    </row>
    <row r="998" spans="1:40" ht="20.100000000000001" hidden="1" customHeight="1" x14ac:dyDescent="0.25">
      <c r="A998" s="14">
        <v>17</v>
      </c>
      <c r="B998" s="21">
        <v>45158</v>
      </c>
      <c r="C998" s="6" t="s">
        <v>1997</v>
      </c>
      <c r="D998" s="15">
        <v>45154</v>
      </c>
      <c r="E998" s="14" t="s">
        <v>1132</v>
      </c>
      <c r="F998" s="14" t="s">
        <v>1133</v>
      </c>
      <c r="G998" s="6">
        <v>6305.04</v>
      </c>
      <c r="H998" s="6" t="s">
        <v>1862</v>
      </c>
      <c r="I998" s="6"/>
      <c r="J998" s="16">
        <v>5402.33</v>
      </c>
      <c r="K998" s="14">
        <v>1.75</v>
      </c>
      <c r="L998" s="126">
        <v>0</v>
      </c>
      <c r="M998" s="126">
        <v>0</v>
      </c>
      <c r="N998" s="6" t="s">
        <v>1324</v>
      </c>
      <c r="O998" s="6" t="s">
        <v>1998</v>
      </c>
      <c r="P998" s="19">
        <v>3197021</v>
      </c>
      <c r="Q998" s="6"/>
      <c r="R998" s="19">
        <f t="shared" si="182"/>
        <v>575463.78</v>
      </c>
      <c r="S998" s="6"/>
      <c r="T998" s="14"/>
      <c r="U998" s="21"/>
      <c r="V998" s="6"/>
      <c r="W998" s="6"/>
      <c r="X998" s="6"/>
      <c r="Y998" s="212">
        <v>45407</v>
      </c>
      <c r="Z998" s="6"/>
      <c r="AA998" s="6"/>
      <c r="AB998" s="21"/>
      <c r="AC998" s="6"/>
      <c r="AD998" s="14" t="s">
        <v>1515</v>
      </c>
      <c r="AE998" s="6"/>
      <c r="AF998" s="6"/>
      <c r="AG998" s="6"/>
      <c r="AH998" s="6" t="s">
        <v>1513</v>
      </c>
      <c r="AI998" s="143">
        <f t="shared" si="96"/>
        <v>507.05800439013871</v>
      </c>
      <c r="AJ998" s="143">
        <f t="shared" si="97"/>
        <v>91.270440790224967</v>
      </c>
      <c r="AK998" s="143">
        <f t="shared" si="98"/>
        <v>0</v>
      </c>
      <c r="AL998" s="20">
        <f t="shared" si="123"/>
        <v>45188</v>
      </c>
      <c r="AM998" t="e">
        <f t="shared" si="181"/>
        <v>#N/A</v>
      </c>
      <c r="AN998" t="str">
        <f t="shared" si="183"/>
        <v>PCSE-PF-35-16-08-2023-5402.33</v>
      </c>
    </row>
    <row r="999" spans="1:40" ht="20.100000000000001" hidden="1" customHeight="1" x14ac:dyDescent="0.25">
      <c r="A999" s="14">
        <v>18</v>
      </c>
      <c r="B999" s="21">
        <v>45185</v>
      </c>
      <c r="C999" s="6" t="s">
        <v>2035</v>
      </c>
      <c r="D999" s="15">
        <v>45181</v>
      </c>
      <c r="E999" s="14" t="s">
        <v>1132</v>
      </c>
      <c r="F999" s="14" t="s">
        <v>1133</v>
      </c>
      <c r="G999" s="6">
        <v>14106.96</v>
      </c>
      <c r="H999" s="6" t="s">
        <v>1862</v>
      </c>
      <c r="I999" s="6"/>
      <c r="J999" s="16">
        <v>5402.39</v>
      </c>
      <c r="K999" s="14">
        <v>2.83</v>
      </c>
      <c r="L999" s="126">
        <v>0</v>
      </c>
      <c r="M999" s="126">
        <v>0</v>
      </c>
      <c r="N999" s="6" t="s">
        <v>542</v>
      </c>
      <c r="O999" s="6" t="s">
        <v>1872</v>
      </c>
      <c r="P999" s="19">
        <v>11569276</v>
      </c>
      <c r="Q999" s="6"/>
      <c r="R999" s="19">
        <f t="shared" si="182"/>
        <v>2082469.68</v>
      </c>
      <c r="S999" s="6"/>
      <c r="T999" s="14"/>
      <c r="U999" s="21"/>
      <c r="V999" s="6"/>
      <c r="W999" s="6"/>
      <c r="X999" s="6"/>
      <c r="Y999" s="212">
        <v>45407</v>
      </c>
      <c r="Z999" s="6"/>
      <c r="AA999" s="6"/>
      <c r="AB999" s="21"/>
      <c r="AC999" s="6"/>
      <c r="AD999" s="14" t="s">
        <v>1515</v>
      </c>
      <c r="AE999" s="6"/>
      <c r="AF999" s="6"/>
      <c r="AG999" s="6"/>
      <c r="AH999" s="6" t="s">
        <v>1513</v>
      </c>
      <c r="AI999" s="143">
        <f t="shared" si="96"/>
        <v>820.11120751742408</v>
      </c>
      <c r="AJ999" s="143">
        <f t="shared" si="97"/>
        <v>147.62001735313632</v>
      </c>
      <c r="AK999" s="143">
        <f t="shared" si="98"/>
        <v>0</v>
      </c>
      <c r="AL999" s="20">
        <f t="shared" si="123"/>
        <v>45215</v>
      </c>
      <c r="AM999" t="e">
        <f t="shared" si="181"/>
        <v>#N/A</v>
      </c>
      <c r="AN999" t="str">
        <f t="shared" si="183"/>
        <v>PCSE-PF-92-12-09-2023-5402.39</v>
      </c>
    </row>
    <row r="1000" spans="1:40" ht="20.100000000000001" hidden="1" customHeight="1" x14ac:dyDescent="0.25">
      <c r="A1000" s="14">
        <v>19</v>
      </c>
      <c r="B1000" s="21">
        <v>45185</v>
      </c>
      <c r="C1000" s="6" t="s">
        <v>2036</v>
      </c>
      <c r="D1000" s="15">
        <v>45181</v>
      </c>
      <c r="E1000" s="14" t="s">
        <v>1132</v>
      </c>
      <c r="F1000" s="14" t="s">
        <v>1133</v>
      </c>
      <c r="G1000" s="6">
        <v>54432</v>
      </c>
      <c r="H1000" s="6" t="s">
        <v>1862</v>
      </c>
      <c r="I1000" s="6"/>
      <c r="J1000" s="16">
        <v>5402.39</v>
      </c>
      <c r="K1000" s="14">
        <v>2.78</v>
      </c>
      <c r="L1000" s="126">
        <v>0</v>
      </c>
      <c r="M1000" s="126">
        <v>0</v>
      </c>
      <c r="N1000" s="6" t="s">
        <v>542</v>
      </c>
      <c r="O1000" s="6" t="s">
        <v>1872</v>
      </c>
      <c r="P1000" s="19">
        <v>43920288</v>
      </c>
      <c r="Q1000" s="6"/>
      <c r="R1000" s="19">
        <f t="shared" si="182"/>
        <v>7905651.8399999999</v>
      </c>
      <c r="S1000" s="6"/>
      <c r="T1000" s="14"/>
      <c r="U1000" s="21"/>
      <c r="V1000" s="6"/>
      <c r="W1000" s="6"/>
      <c r="X1000" s="6"/>
      <c r="Y1000" s="212">
        <v>45407</v>
      </c>
      <c r="Z1000" s="6"/>
      <c r="AA1000" s="6"/>
      <c r="AB1000" s="21"/>
      <c r="AC1000" s="6"/>
      <c r="AD1000" s="14" t="s">
        <v>1515</v>
      </c>
      <c r="AE1000" s="6"/>
      <c r="AF1000" s="6"/>
      <c r="AG1000" s="6"/>
      <c r="AH1000" s="6" t="s">
        <v>1513</v>
      </c>
      <c r="AI1000" s="143">
        <f t="shared" si="96"/>
        <v>806.88359788359787</v>
      </c>
      <c r="AJ1000" s="143">
        <f t="shared" si="97"/>
        <v>145.23904761904762</v>
      </c>
      <c r="AK1000" s="143">
        <f t="shared" si="98"/>
        <v>0</v>
      </c>
      <c r="AL1000" s="20">
        <f t="shared" si="123"/>
        <v>45215</v>
      </c>
      <c r="AM1000" t="e">
        <f t="shared" si="181"/>
        <v>#N/A</v>
      </c>
      <c r="AN1000" t="str">
        <f t="shared" si="183"/>
        <v>PCSE-PF-93-12-09-2023-5402.39</v>
      </c>
    </row>
    <row r="1001" spans="1:40" ht="20.100000000000001" hidden="1" customHeight="1" x14ac:dyDescent="0.25">
      <c r="A1001" s="14">
        <v>20</v>
      </c>
      <c r="B1001" s="21">
        <v>45160</v>
      </c>
      <c r="C1001" s="6" t="s">
        <v>2090</v>
      </c>
      <c r="D1001" s="15">
        <v>45156</v>
      </c>
      <c r="E1001" s="14" t="s">
        <v>1132</v>
      </c>
      <c r="F1001" s="14" t="s">
        <v>1133</v>
      </c>
      <c r="G1001" s="6">
        <v>2223</v>
      </c>
      <c r="H1001" s="6" t="s">
        <v>1862</v>
      </c>
      <c r="I1001" s="6"/>
      <c r="J1001" s="16">
        <v>5205.12</v>
      </c>
      <c r="K1001" s="14">
        <v>2.58</v>
      </c>
      <c r="L1001" s="126">
        <v>0</v>
      </c>
      <c r="M1001" s="126">
        <v>0</v>
      </c>
      <c r="N1001" s="6" t="s">
        <v>625</v>
      </c>
      <c r="O1001" s="6" t="s">
        <v>2165</v>
      </c>
      <c r="P1001" s="19">
        <v>1666000</v>
      </c>
      <c r="Q1001" s="6"/>
      <c r="R1001" s="19">
        <f t="shared" si="182"/>
        <v>299880</v>
      </c>
      <c r="S1001" s="6"/>
      <c r="T1001" s="14"/>
      <c r="U1001" s="21"/>
      <c r="V1001" s="6"/>
      <c r="W1001" s="6"/>
      <c r="X1001" s="6"/>
      <c r="Y1001" s="212">
        <v>45407</v>
      </c>
      <c r="Z1001" s="6"/>
      <c r="AA1001" s="6"/>
      <c r="AB1001" s="21"/>
      <c r="AC1001" s="6"/>
      <c r="AD1001" s="14" t="s">
        <v>1515</v>
      </c>
      <c r="AE1001" s="6"/>
      <c r="AF1001" s="6"/>
      <c r="AG1001" s="6"/>
      <c r="AH1001" s="6" t="s">
        <v>1513</v>
      </c>
      <c r="AI1001" s="143">
        <f t="shared" si="96"/>
        <v>749.43769680611786</v>
      </c>
      <c r="AJ1001" s="143">
        <f t="shared" si="97"/>
        <v>134.89878542510121</v>
      </c>
      <c r="AK1001" s="143">
        <f t="shared" si="98"/>
        <v>0</v>
      </c>
      <c r="AL1001" s="20">
        <f t="shared" si="123"/>
        <v>45190</v>
      </c>
      <c r="AM1001" t="e">
        <f t="shared" si="181"/>
        <v>#N/A</v>
      </c>
      <c r="AN1001" t="str">
        <f t="shared" si="183"/>
        <v>GWDE-PF-11-18-08-2023-5205.12</v>
      </c>
    </row>
    <row r="1002" spans="1:40" ht="20.100000000000001" hidden="1" customHeight="1" x14ac:dyDescent="0.25">
      <c r="A1002" s="14">
        <v>21</v>
      </c>
      <c r="B1002" s="162">
        <v>45205</v>
      </c>
      <c r="C1002" s="6" t="s">
        <v>2091</v>
      </c>
      <c r="D1002" s="15">
        <v>45201</v>
      </c>
      <c r="E1002" s="14" t="s">
        <v>1132</v>
      </c>
      <c r="F1002" s="14" t="s">
        <v>1133</v>
      </c>
      <c r="G1002" s="6">
        <v>226800</v>
      </c>
      <c r="H1002" s="6" t="s">
        <v>1862</v>
      </c>
      <c r="I1002" s="6"/>
      <c r="J1002" s="16">
        <v>5205.24</v>
      </c>
      <c r="K1002" s="14">
        <v>3.52</v>
      </c>
      <c r="L1002" s="126">
        <v>0</v>
      </c>
      <c r="M1002" s="126">
        <v>0</v>
      </c>
      <c r="N1002" s="6" t="s">
        <v>625</v>
      </c>
      <c r="O1002" s="6" t="s">
        <v>2157</v>
      </c>
      <c r="P1002" s="19">
        <v>231251517</v>
      </c>
      <c r="Q1002" s="6"/>
      <c r="R1002" s="19">
        <f t="shared" si="182"/>
        <v>41625273.059999995</v>
      </c>
      <c r="S1002" s="6"/>
      <c r="T1002" s="14"/>
      <c r="U1002" s="21"/>
      <c r="V1002" s="6"/>
      <c r="W1002" s="6"/>
      <c r="X1002" s="6"/>
      <c r="Y1002" s="212">
        <v>45407</v>
      </c>
      <c r="Z1002" s="6"/>
      <c r="AA1002" s="6"/>
      <c r="AB1002" s="21"/>
      <c r="AC1002" s="6"/>
      <c r="AD1002" s="14" t="s">
        <v>1515</v>
      </c>
      <c r="AE1002" s="6"/>
      <c r="AF1002" s="6"/>
      <c r="AG1002" s="6"/>
      <c r="AH1002" s="6" t="s">
        <v>1513</v>
      </c>
      <c r="AI1002" s="143">
        <f t="shared" si="96"/>
        <v>1019.6275000000001</v>
      </c>
      <c r="AJ1002" s="143">
        <f t="shared" si="97"/>
        <v>183.53294999999997</v>
      </c>
      <c r="AK1002" s="143">
        <f t="shared" si="98"/>
        <v>0</v>
      </c>
      <c r="AL1002" s="20">
        <f t="shared" si="123"/>
        <v>45235</v>
      </c>
      <c r="AM1002" t="e">
        <f t="shared" si="181"/>
        <v>#N/A</v>
      </c>
      <c r="AN1002" t="str">
        <f t="shared" si="183"/>
        <v>PCSE-PF-113-02-10-2023-5205.24</v>
      </c>
    </row>
    <row r="1003" spans="1:40" ht="20.100000000000001" hidden="1" customHeight="1" x14ac:dyDescent="0.25">
      <c r="A1003" s="14">
        <v>22</v>
      </c>
      <c r="B1003" s="162">
        <v>45205</v>
      </c>
      <c r="C1003" s="6" t="s">
        <v>2092</v>
      </c>
      <c r="D1003" s="15">
        <v>45201</v>
      </c>
      <c r="E1003" s="14" t="s">
        <v>1132</v>
      </c>
      <c r="F1003" s="14" t="s">
        <v>1133</v>
      </c>
      <c r="G1003" s="6">
        <v>6894.72</v>
      </c>
      <c r="H1003" s="6" t="s">
        <v>1862</v>
      </c>
      <c r="I1003" s="6"/>
      <c r="J1003" s="16">
        <v>5205.12</v>
      </c>
      <c r="K1003" s="14">
        <v>3.06</v>
      </c>
      <c r="L1003" s="126">
        <v>0</v>
      </c>
      <c r="M1003" s="126">
        <v>0</v>
      </c>
      <c r="N1003" s="6" t="s">
        <v>625</v>
      </c>
      <c r="O1003" s="6" t="s">
        <v>2166</v>
      </c>
      <c r="P1003" s="19">
        <v>6110440</v>
      </c>
      <c r="Q1003" s="6"/>
      <c r="R1003" s="19">
        <f t="shared" si="182"/>
        <v>1099879.2</v>
      </c>
      <c r="S1003" s="6"/>
      <c r="T1003" s="14"/>
      <c r="U1003" s="21"/>
      <c r="V1003" s="6"/>
      <c r="W1003" s="6"/>
      <c r="X1003" s="6"/>
      <c r="Y1003" s="212">
        <v>45407</v>
      </c>
      <c r="Z1003" s="6"/>
      <c r="AA1003" s="6"/>
      <c r="AB1003" s="21"/>
      <c r="AC1003" s="6"/>
      <c r="AD1003" s="14" t="s">
        <v>1515</v>
      </c>
      <c r="AE1003" s="6"/>
      <c r="AF1003" s="6"/>
      <c r="AG1003" s="6"/>
      <c r="AH1003" s="6" t="s">
        <v>1513</v>
      </c>
      <c r="AI1003" s="143">
        <f t="shared" si="96"/>
        <v>886.24918778427548</v>
      </c>
      <c r="AJ1003" s="143">
        <f t="shared" si="97"/>
        <v>159.52485380116957</v>
      </c>
      <c r="AK1003" s="143">
        <f t="shared" si="98"/>
        <v>0</v>
      </c>
      <c r="AL1003" s="20">
        <f t="shared" si="123"/>
        <v>45235</v>
      </c>
      <c r="AM1003" t="e">
        <f t="shared" si="181"/>
        <v>#N/A</v>
      </c>
      <c r="AN1003" t="str">
        <f t="shared" si="183"/>
        <v>PCSE-PF-114-02-10-2023-5205.12</v>
      </c>
    </row>
    <row r="1004" spans="1:40" ht="20.100000000000001" hidden="1" customHeight="1" x14ac:dyDescent="0.25">
      <c r="A1004" s="14">
        <v>23</v>
      </c>
      <c r="B1004" s="162">
        <v>45205</v>
      </c>
      <c r="C1004" s="6" t="s">
        <v>2093</v>
      </c>
      <c r="D1004" s="15">
        <v>45201</v>
      </c>
      <c r="E1004" s="14" t="s">
        <v>1132</v>
      </c>
      <c r="F1004" s="14" t="s">
        <v>1133</v>
      </c>
      <c r="G1004" s="6">
        <v>8618.4</v>
      </c>
      <c r="H1004" s="6" t="s">
        <v>1862</v>
      </c>
      <c r="I1004" s="6"/>
      <c r="J1004" s="16">
        <v>5205.12</v>
      </c>
      <c r="K1004" s="14">
        <v>3.27</v>
      </c>
      <c r="L1004" s="126">
        <v>0</v>
      </c>
      <c r="M1004" s="126">
        <v>0</v>
      </c>
      <c r="N1004" s="6" t="s">
        <v>625</v>
      </c>
      <c r="O1004" s="6" t="s">
        <v>2167</v>
      </c>
      <c r="P1004" s="19">
        <v>8170054</v>
      </c>
      <c r="Q1004" s="6"/>
      <c r="R1004" s="19">
        <f t="shared" si="182"/>
        <v>1470609.72</v>
      </c>
      <c r="S1004" s="6"/>
      <c r="T1004" s="14"/>
      <c r="U1004" s="21"/>
      <c r="V1004" s="6"/>
      <c r="W1004" s="6"/>
      <c r="X1004" s="6"/>
      <c r="Y1004" s="212">
        <v>45407</v>
      </c>
      <c r="Z1004" s="6"/>
      <c r="AA1004" s="6"/>
      <c r="AB1004" s="21"/>
      <c r="AC1004" s="6"/>
      <c r="AD1004" s="14" t="s">
        <v>1515</v>
      </c>
      <c r="AE1004" s="6"/>
      <c r="AF1004" s="6"/>
      <c r="AG1004" s="6"/>
      <c r="AH1004" s="6" t="s">
        <v>1513</v>
      </c>
      <c r="AI1004" s="143">
        <f t="shared" si="96"/>
        <v>947.97804696927506</v>
      </c>
      <c r="AJ1004" s="143">
        <f t="shared" si="97"/>
        <v>170.63604845446952</v>
      </c>
      <c r="AK1004" s="143">
        <f t="shared" si="98"/>
        <v>0</v>
      </c>
      <c r="AL1004" s="20">
        <f t="shared" si="123"/>
        <v>45235</v>
      </c>
      <c r="AM1004" t="e">
        <f t="shared" si="181"/>
        <v>#N/A</v>
      </c>
      <c r="AN1004" t="str">
        <f t="shared" si="183"/>
        <v>PCSE-PF-115-02-10-2023-5205.12</v>
      </c>
    </row>
    <row r="1005" spans="1:40" ht="20.100000000000001" hidden="1" customHeight="1" x14ac:dyDescent="0.25">
      <c r="A1005" s="14">
        <v>24</v>
      </c>
      <c r="B1005" s="162">
        <v>45205</v>
      </c>
      <c r="C1005" s="6" t="s">
        <v>2094</v>
      </c>
      <c r="D1005" s="15">
        <v>45201</v>
      </c>
      <c r="E1005" s="14" t="s">
        <v>1132</v>
      </c>
      <c r="F1005" s="14" t="s">
        <v>1133</v>
      </c>
      <c r="G1005" s="6">
        <v>13970.88</v>
      </c>
      <c r="H1005" s="6" t="s">
        <v>1862</v>
      </c>
      <c r="I1005" s="6"/>
      <c r="J1005" s="16">
        <v>5205.2700000000004</v>
      </c>
      <c r="K1005" s="14">
        <v>4.9000000000000004</v>
      </c>
      <c r="L1005" s="126">
        <v>0</v>
      </c>
      <c r="M1005" s="126">
        <v>0</v>
      </c>
      <c r="N1005" s="6" t="s">
        <v>625</v>
      </c>
      <c r="O1005" s="6" t="s">
        <v>2164</v>
      </c>
      <c r="P1005" s="19">
        <v>19866130</v>
      </c>
      <c r="Q1005" s="6"/>
      <c r="R1005" s="19">
        <f t="shared" si="182"/>
        <v>3575903.4</v>
      </c>
      <c r="S1005" s="6"/>
      <c r="T1005" s="14"/>
      <c r="U1005" s="21"/>
      <c r="V1005" s="6"/>
      <c r="W1005" s="6"/>
      <c r="X1005" s="6"/>
      <c r="Y1005" s="212">
        <v>45407</v>
      </c>
      <c r="Z1005" s="6"/>
      <c r="AA1005" s="6"/>
      <c r="AB1005" s="21"/>
      <c r="AC1005" s="6"/>
      <c r="AD1005" s="14" t="s">
        <v>1515</v>
      </c>
      <c r="AE1005" s="6"/>
      <c r="AF1005" s="6"/>
      <c r="AG1005" s="6"/>
      <c r="AH1005" s="6" t="s">
        <v>1513</v>
      </c>
      <c r="AI1005" s="143">
        <f t="shared" si="96"/>
        <v>1421.9669770265009</v>
      </c>
      <c r="AJ1005" s="143">
        <f t="shared" si="97"/>
        <v>255.95405586477017</v>
      </c>
      <c r="AK1005" s="143">
        <f t="shared" si="98"/>
        <v>0</v>
      </c>
      <c r="AL1005" s="20">
        <f t="shared" si="123"/>
        <v>45235</v>
      </c>
      <c r="AM1005" t="e">
        <f t="shared" si="181"/>
        <v>#N/A</v>
      </c>
      <c r="AN1005" t="str">
        <f t="shared" si="183"/>
        <v>PCSE-PF-116-02-10-2023-5205.27</v>
      </c>
    </row>
    <row r="1006" spans="1:40" ht="20.100000000000001" hidden="1" customHeight="1" x14ac:dyDescent="0.25">
      <c r="A1006" s="14">
        <v>25</v>
      </c>
      <c r="B1006" s="162">
        <v>45205</v>
      </c>
      <c r="C1006" s="6" t="s">
        <v>2095</v>
      </c>
      <c r="D1006" s="15">
        <v>45201</v>
      </c>
      <c r="E1006" s="14" t="s">
        <v>1132</v>
      </c>
      <c r="F1006" s="14" t="s">
        <v>1133</v>
      </c>
      <c r="G1006" s="6">
        <v>5171.04</v>
      </c>
      <c r="H1006" s="6" t="s">
        <v>1862</v>
      </c>
      <c r="I1006" s="6"/>
      <c r="J1006" s="16">
        <v>5402.33</v>
      </c>
      <c r="K1006" s="14">
        <v>1.94</v>
      </c>
      <c r="L1006" s="126">
        <v>0</v>
      </c>
      <c r="M1006" s="126">
        <v>0</v>
      </c>
      <c r="N1006" s="6" t="s">
        <v>1324</v>
      </c>
      <c r="O1006" s="6" t="s">
        <v>1998</v>
      </c>
      <c r="P1006" s="19">
        <v>2907019</v>
      </c>
      <c r="Q1006" s="6"/>
      <c r="R1006" s="19">
        <f t="shared" si="182"/>
        <v>523263.42</v>
      </c>
      <c r="S1006" s="6"/>
      <c r="T1006" s="14"/>
      <c r="U1006" s="21"/>
      <c r="V1006" s="6"/>
      <c r="W1006" s="6"/>
      <c r="X1006" s="6"/>
      <c r="Y1006" s="212">
        <v>45407</v>
      </c>
      <c r="Z1006" s="6"/>
      <c r="AA1006" s="6"/>
      <c r="AB1006" s="21"/>
      <c r="AC1006" s="6"/>
      <c r="AD1006" s="14" t="s">
        <v>1515</v>
      </c>
      <c r="AE1006" s="6"/>
      <c r="AF1006" s="6"/>
      <c r="AG1006" s="6"/>
      <c r="AH1006" s="6" t="s">
        <v>1513</v>
      </c>
      <c r="AI1006" s="143">
        <f t="shared" si="96"/>
        <v>562.17298647854204</v>
      </c>
      <c r="AJ1006" s="143">
        <f t="shared" si="97"/>
        <v>101.19113756613757</v>
      </c>
      <c r="AK1006" s="143">
        <f t="shared" si="98"/>
        <v>0</v>
      </c>
      <c r="AL1006" s="20">
        <f t="shared" ref="AL1006:AL1069" si="184">IF(B1006&lt;&gt;"",IF(E1006="Packing Material",B1006+5,B1006+30),"")</f>
        <v>45235</v>
      </c>
      <c r="AM1006" t="e">
        <f t="shared" si="181"/>
        <v>#N/A</v>
      </c>
      <c r="AN1006" t="str">
        <f t="shared" si="183"/>
        <v>PCSE-PF-117-02-10-2023-5402.33</v>
      </c>
    </row>
    <row r="1007" spans="1:40" ht="20.100000000000001" hidden="1" customHeight="1" x14ac:dyDescent="0.25">
      <c r="A1007" s="14">
        <v>26</v>
      </c>
      <c r="B1007" s="162">
        <v>45205</v>
      </c>
      <c r="C1007" s="6" t="s">
        <v>2096</v>
      </c>
      <c r="D1007" s="15">
        <v>45201</v>
      </c>
      <c r="E1007" s="14" t="s">
        <v>1132</v>
      </c>
      <c r="F1007" s="14" t="s">
        <v>1133</v>
      </c>
      <c r="G1007" s="6">
        <v>8346.24</v>
      </c>
      <c r="H1007" s="6" t="s">
        <v>1862</v>
      </c>
      <c r="I1007" s="6"/>
      <c r="J1007" s="16">
        <v>5402.33</v>
      </c>
      <c r="K1007" s="14">
        <v>1.92</v>
      </c>
      <c r="L1007" s="126">
        <v>0</v>
      </c>
      <c r="M1007" s="126">
        <v>0</v>
      </c>
      <c r="N1007" s="6" t="s">
        <v>1324</v>
      </c>
      <c r="O1007" s="6" t="s">
        <v>1998</v>
      </c>
      <c r="P1007" s="19">
        <v>4636830</v>
      </c>
      <c r="Q1007" s="6"/>
      <c r="R1007" s="19">
        <f t="shared" si="182"/>
        <v>834629.4</v>
      </c>
      <c r="S1007" s="6"/>
      <c r="T1007" s="14"/>
      <c r="U1007" s="21"/>
      <c r="V1007" s="6"/>
      <c r="W1007" s="6"/>
      <c r="X1007" s="6"/>
      <c r="Y1007" s="212">
        <v>45407</v>
      </c>
      <c r="Z1007" s="6"/>
      <c r="AA1007" s="6"/>
      <c r="AB1007" s="21"/>
      <c r="AC1007" s="6"/>
      <c r="AD1007" s="14" t="s">
        <v>1515</v>
      </c>
      <c r="AE1007" s="6"/>
      <c r="AF1007" s="6"/>
      <c r="AG1007" s="6"/>
      <c r="AH1007" s="6" t="s">
        <v>1513</v>
      </c>
      <c r="AI1007" s="143">
        <f t="shared" si="96"/>
        <v>555.55914998849778</v>
      </c>
      <c r="AJ1007" s="143">
        <f t="shared" si="97"/>
        <v>100.00064699792961</v>
      </c>
      <c r="AK1007" s="143">
        <f t="shared" si="98"/>
        <v>0</v>
      </c>
      <c r="AL1007" s="20">
        <f t="shared" si="184"/>
        <v>45235</v>
      </c>
      <c r="AM1007" t="e">
        <f t="shared" si="181"/>
        <v>#N/A</v>
      </c>
      <c r="AN1007" t="str">
        <f t="shared" si="183"/>
        <v>PCSE-PF-119-02-10-2023-5402.33</v>
      </c>
    </row>
    <row r="1008" spans="1:40" ht="20.100000000000001" hidden="1" customHeight="1" x14ac:dyDescent="0.25">
      <c r="A1008" s="14">
        <v>27</v>
      </c>
      <c r="B1008" s="162">
        <v>45205</v>
      </c>
      <c r="C1008" s="6" t="s">
        <v>2097</v>
      </c>
      <c r="D1008" s="15">
        <v>45201</v>
      </c>
      <c r="E1008" s="14" t="s">
        <v>1132</v>
      </c>
      <c r="F1008" s="14" t="s">
        <v>1133</v>
      </c>
      <c r="G1008" s="6">
        <v>15739.92</v>
      </c>
      <c r="H1008" s="6" t="s">
        <v>1862</v>
      </c>
      <c r="I1008" s="6"/>
      <c r="J1008" s="16">
        <v>5205.13</v>
      </c>
      <c r="K1008" s="14">
        <v>3.23</v>
      </c>
      <c r="L1008" s="126">
        <v>0</v>
      </c>
      <c r="M1008" s="126">
        <v>0</v>
      </c>
      <c r="N1008" s="6" t="s">
        <v>625</v>
      </c>
      <c r="O1008" s="6" t="s">
        <v>2168</v>
      </c>
      <c r="P1008" s="19">
        <v>14747597</v>
      </c>
      <c r="Q1008" s="6"/>
      <c r="R1008" s="19">
        <f t="shared" si="182"/>
        <v>2654567.46</v>
      </c>
      <c r="S1008" s="6"/>
      <c r="T1008" s="14"/>
      <c r="U1008" s="21"/>
      <c r="V1008" s="6"/>
      <c r="W1008" s="6"/>
      <c r="X1008" s="6"/>
      <c r="Y1008" s="212">
        <v>45407</v>
      </c>
      <c r="Z1008" s="6"/>
      <c r="AA1008" s="6"/>
      <c r="AB1008" s="21"/>
      <c r="AC1008" s="6"/>
      <c r="AD1008" s="14" t="s">
        <v>1515</v>
      </c>
      <c r="AE1008" s="6"/>
      <c r="AF1008" s="6"/>
      <c r="AG1008" s="6"/>
      <c r="AH1008" s="6" t="s">
        <v>1513</v>
      </c>
      <c r="AI1008" s="143">
        <f t="shared" si="96"/>
        <v>936.95501628979059</v>
      </c>
      <c r="AJ1008" s="143">
        <f t="shared" si="97"/>
        <v>168.6519029321623</v>
      </c>
      <c r="AK1008" s="143">
        <f t="shared" si="98"/>
        <v>0</v>
      </c>
      <c r="AL1008" s="20">
        <f t="shared" si="184"/>
        <v>45235</v>
      </c>
      <c r="AM1008" t="e">
        <f t="shared" si="181"/>
        <v>#N/A</v>
      </c>
      <c r="AN1008" t="str">
        <f t="shared" si="183"/>
        <v>PCSE-PF-121-02-10-2023-5205.13</v>
      </c>
    </row>
    <row r="1009" spans="1:40" ht="20.100000000000001" hidden="1" customHeight="1" x14ac:dyDescent="0.25">
      <c r="A1009" s="14">
        <v>28</v>
      </c>
      <c r="B1009" s="162">
        <v>45205</v>
      </c>
      <c r="C1009" s="6" t="s">
        <v>2098</v>
      </c>
      <c r="D1009" s="15">
        <v>45201</v>
      </c>
      <c r="E1009" s="14" t="s">
        <v>1132</v>
      </c>
      <c r="F1009" s="14" t="s">
        <v>1133</v>
      </c>
      <c r="G1009" s="6">
        <v>73982.16</v>
      </c>
      <c r="H1009" s="6" t="s">
        <v>1862</v>
      </c>
      <c r="I1009" s="6"/>
      <c r="J1009" s="16">
        <v>5205.12</v>
      </c>
      <c r="K1009" s="14">
        <v>2.9</v>
      </c>
      <c r="L1009" s="126">
        <v>0</v>
      </c>
      <c r="M1009" s="126">
        <v>0</v>
      </c>
      <c r="N1009" s="6" t="s">
        <v>625</v>
      </c>
      <c r="O1009" s="6" t="s">
        <v>2167</v>
      </c>
      <c r="P1009" s="19">
        <v>62304609</v>
      </c>
      <c r="Q1009" s="6"/>
      <c r="R1009" s="19">
        <f t="shared" si="182"/>
        <v>11214829.619999999</v>
      </c>
      <c r="S1009" s="6"/>
      <c r="T1009" s="14"/>
      <c r="U1009" s="21"/>
      <c r="V1009" s="6"/>
      <c r="W1009" s="6"/>
      <c r="X1009" s="6"/>
      <c r="Y1009" s="212">
        <v>45407</v>
      </c>
      <c r="Z1009" s="6"/>
      <c r="AA1009" s="6"/>
      <c r="AB1009" s="21"/>
      <c r="AC1009" s="6"/>
      <c r="AD1009" s="14" t="s">
        <v>1515</v>
      </c>
      <c r="AE1009" s="6"/>
      <c r="AF1009" s="6"/>
      <c r="AG1009" s="6"/>
      <c r="AH1009" s="6" t="s">
        <v>1513</v>
      </c>
      <c r="AI1009" s="143">
        <f t="shared" si="96"/>
        <v>842.15720384481881</v>
      </c>
      <c r="AJ1009" s="143">
        <f t="shared" si="97"/>
        <v>151.58829669206736</v>
      </c>
      <c r="AK1009" s="143">
        <f t="shared" si="98"/>
        <v>0</v>
      </c>
      <c r="AL1009" s="20">
        <f t="shared" si="184"/>
        <v>45235</v>
      </c>
      <c r="AM1009" t="e">
        <f t="shared" si="181"/>
        <v>#N/A</v>
      </c>
      <c r="AN1009" t="str">
        <f t="shared" si="183"/>
        <v>PCSE-PF-123-02-10-2023-5205.12</v>
      </c>
    </row>
    <row r="1010" spans="1:40" ht="20.100000000000001" customHeight="1" x14ac:dyDescent="0.25">
      <c r="A1010" s="14">
        <v>29</v>
      </c>
      <c r="B1010" s="162">
        <v>45205</v>
      </c>
      <c r="C1010" s="6" t="s">
        <v>2099</v>
      </c>
      <c r="D1010" s="15">
        <v>45201</v>
      </c>
      <c r="E1010" s="14" t="s">
        <v>1132</v>
      </c>
      <c r="F1010" s="14" t="str">
        <f>INDEX(New!$CV$9:$CV$791,MATCH(C1010,New!$F$9:$F$791,0))</f>
        <v>Running</v>
      </c>
      <c r="G1010" s="6">
        <v>68040</v>
      </c>
      <c r="H1010" s="6" t="s">
        <v>1862</v>
      </c>
      <c r="I1010" s="6"/>
      <c r="J1010" s="16">
        <v>5402.39</v>
      </c>
      <c r="K1010" s="14">
        <v>2.39</v>
      </c>
      <c r="L1010" s="125">
        <f>_xlfn.IFNA(INDEX(New!$E$9:$E$791,MATCH(C1010,New!$F$9:$F$791,0)),G1010)</f>
        <v>10577.43</v>
      </c>
      <c r="M1010" s="125">
        <f>G1010</f>
        <v>68040</v>
      </c>
      <c r="N1010" s="6" t="s">
        <v>542</v>
      </c>
      <c r="O1010" s="6" t="s">
        <v>2107</v>
      </c>
      <c r="P1010" s="19">
        <v>47250310</v>
      </c>
      <c r="Q1010" s="6"/>
      <c r="R1010" s="19">
        <f t="shared" si="182"/>
        <v>8505055.7999999989</v>
      </c>
      <c r="S1010" s="6"/>
      <c r="T1010" s="14"/>
      <c r="U1010" s="21"/>
      <c r="V1010" s="6"/>
      <c r="W1010" s="6"/>
      <c r="X1010" s="6"/>
      <c r="Y1010" s="23"/>
      <c r="Z1010" s="6"/>
      <c r="AA1010" s="6"/>
      <c r="AB1010" s="21"/>
      <c r="AC1010" s="6"/>
      <c r="AD1010" s="14" t="s">
        <v>1515</v>
      </c>
      <c r="AE1010" s="6"/>
      <c r="AF1010" s="6"/>
      <c r="AG1010" s="6"/>
      <c r="AH1010" s="6" t="s">
        <v>1513</v>
      </c>
      <c r="AI1010" s="143">
        <f t="shared" si="96"/>
        <v>694.44900058788949</v>
      </c>
      <c r="AJ1010" s="143">
        <f t="shared" si="97"/>
        <v>125.00082010582008</v>
      </c>
      <c r="AK1010" s="143">
        <f t="shared" si="98"/>
        <v>1322187.4246119047</v>
      </c>
      <c r="AL1010" s="20">
        <f t="shared" si="184"/>
        <v>45235</v>
      </c>
      <c r="AM1010" t="e">
        <f t="shared" si="181"/>
        <v>#N/A</v>
      </c>
      <c r="AN1010" t="str">
        <f t="shared" si="183"/>
        <v>PCSE-PF-125-02-10-2023-5402.39</v>
      </c>
    </row>
    <row r="1011" spans="1:40" ht="20.100000000000001" hidden="1" customHeight="1" x14ac:dyDescent="0.25">
      <c r="A1011" s="14">
        <v>30</v>
      </c>
      <c r="B1011" s="162">
        <v>45215</v>
      </c>
      <c r="C1011" s="6" t="s">
        <v>2100</v>
      </c>
      <c r="D1011" s="15">
        <v>45211</v>
      </c>
      <c r="E1011" s="14" t="s">
        <v>1132</v>
      </c>
      <c r="F1011" s="14" t="s">
        <v>1133</v>
      </c>
      <c r="G1011" s="6">
        <v>9616.2999999999993</v>
      </c>
      <c r="H1011" s="6" t="s">
        <v>1862</v>
      </c>
      <c r="I1011" s="6"/>
      <c r="J1011" s="16">
        <v>5205.13</v>
      </c>
      <c r="K1011" s="14">
        <v>3.27</v>
      </c>
      <c r="L1011" s="126">
        <v>0</v>
      </c>
      <c r="M1011" s="126">
        <v>0</v>
      </c>
      <c r="N1011" s="6" t="s">
        <v>625</v>
      </c>
      <c r="O1011" s="6" t="s">
        <v>2169</v>
      </c>
      <c r="P1011" s="19">
        <v>9116041</v>
      </c>
      <c r="Q1011" s="6"/>
      <c r="R1011" s="19">
        <f t="shared" si="182"/>
        <v>1640887.38</v>
      </c>
      <c r="S1011" s="6"/>
      <c r="T1011" s="14"/>
      <c r="U1011" s="21"/>
      <c r="V1011" s="6"/>
      <c r="W1011" s="6"/>
      <c r="X1011" s="6"/>
      <c r="Y1011" s="212">
        <v>45407</v>
      </c>
      <c r="Z1011" s="6"/>
      <c r="AA1011" s="6"/>
      <c r="AB1011" s="21"/>
      <c r="AC1011" s="6"/>
      <c r="AD1011" s="14" t="s">
        <v>1515</v>
      </c>
      <c r="AE1011" s="6"/>
      <c r="AF1011" s="6"/>
      <c r="AG1011" s="6"/>
      <c r="AH1011" s="6" t="s">
        <v>1513</v>
      </c>
      <c r="AI1011" s="143">
        <f t="shared" si="96"/>
        <v>947.97801649282997</v>
      </c>
      <c r="AJ1011" s="143">
        <f t="shared" si="97"/>
        <v>170.63604296870938</v>
      </c>
      <c r="AK1011" s="143">
        <f t="shared" si="98"/>
        <v>0</v>
      </c>
      <c r="AL1011" s="20">
        <f t="shared" si="184"/>
        <v>45245</v>
      </c>
      <c r="AM1011" t="e">
        <f t="shared" si="181"/>
        <v>#N/A</v>
      </c>
      <c r="AN1011" t="str">
        <f t="shared" si="183"/>
        <v>PCSE-PF-145-12-10-2023-5205.13</v>
      </c>
    </row>
    <row r="1012" spans="1:40" ht="20.100000000000001" hidden="1" customHeight="1" x14ac:dyDescent="0.25">
      <c r="A1012" s="14">
        <v>31</v>
      </c>
      <c r="B1012" s="162">
        <v>45215</v>
      </c>
      <c r="C1012" s="6" t="s">
        <v>2101</v>
      </c>
      <c r="D1012" s="15">
        <v>45211</v>
      </c>
      <c r="E1012" s="14" t="s">
        <v>1132</v>
      </c>
      <c r="F1012" s="14" t="s">
        <v>1133</v>
      </c>
      <c r="G1012" s="6">
        <v>226800</v>
      </c>
      <c r="H1012" s="6" t="s">
        <v>1862</v>
      </c>
      <c r="I1012" s="6"/>
      <c r="J1012" s="16">
        <v>5205.24</v>
      </c>
      <c r="K1012" s="14">
        <v>3.53</v>
      </c>
      <c r="L1012" s="126">
        <v>0</v>
      </c>
      <c r="M1012" s="126">
        <v>0</v>
      </c>
      <c r="N1012" s="6" t="s">
        <v>625</v>
      </c>
      <c r="O1012" s="6" t="s">
        <v>2157</v>
      </c>
      <c r="P1012" s="19">
        <v>232001522</v>
      </c>
      <c r="Q1012" s="6"/>
      <c r="R1012" s="19">
        <f t="shared" si="182"/>
        <v>41760273.960000001</v>
      </c>
      <c r="S1012" s="6"/>
      <c r="T1012" s="14"/>
      <c r="U1012" s="21"/>
      <c r="V1012" s="6"/>
      <c r="W1012" s="6"/>
      <c r="X1012" s="6"/>
      <c r="Y1012" s="212">
        <v>45454</v>
      </c>
      <c r="Z1012" s="6"/>
      <c r="AA1012" s="6"/>
      <c r="AB1012" s="21"/>
      <c r="AC1012" s="6"/>
      <c r="AD1012" s="14" t="s">
        <v>1515</v>
      </c>
      <c r="AE1012" s="6"/>
      <c r="AF1012" s="6"/>
      <c r="AG1012" s="6"/>
      <c r="AH1012" s="6" t="s">
        <v>1513</v>
      </c>
      <c r="AI1012" s="143">
        <f t="shared" si="96"/>
        <v>1022.9344003527336</v>
      </c>
      <c r="AJ1012" s="143">
        <f t="shared" si="97"/>
        <v>184.12819206349207</v>
      </c>
      <c r="AK1012" s="143">
        <f t="shared" si="98"/>
        <v>0</v>
      </c>
      <c r="AL1012" s="20">
        <f t="shared" si="184"/>
        <v>45245</v>
      </c>
      <c r="AM1012" t="e">
        <f t="shared" si="181"/>
        <v>#N/A</v>
      </c>
      <c r="AN1012" t="str">
        <f t="shared" si="183"/>
        <v>PCSE-PF-146-12-10-2023-5205.24</v>
      </c>
    </row>
    <row r="1013" spans="1:40" ht="20.100000000000001" customHeight="1" x14ac:dyDescent="0.25">
      <c r="A1013" s="14">
        <v>32</v>
      </c>
      <c r="B1013" s="162">
        <v>45215</v>
      </c>
      <c r="C1013" s="6" t="s">
        <v>2102</v>
      </c>
      <c r="D1013" s="15">
        <v>45211</v>
      </c>
      <c r="E1013" s="14" t="s">
        <v>1132</v>
      </c>
      <c r="F1013" s="14" t="str">
        <f>INDEX(New!$CV$9:$CV$791,MATCH(C1013,New!$F$9:$F$791,0))</f>
        <v>Running</v>
      </c>
      <c r="G1013" s="6">
        <v>8573.0400000000009</v>
      </c>
      <c r="H1013" s="6" t="s">
        <v>1862</v>
      </c>
      <c r="I1013" s="6"/>
      <c r="J1013" s="16">
        <v>5402.39</v>
      </c>
      <c r="K1013" s="14">
        <v>2.5</v>
      </c>
      <c r="L1013" s="125">
        <f>_xlfn.IFNA(INDEX(New!$E$9:$E$791,MATCH(C1013,New!$F$9:$F$791,0)),G1013)</f>
        <v>8573.0399999999991</v>
      </c>
      <c r="M1013" s="125">
        <f>G1013</f>
        <v>8573.0400000000009</v>
      </c>
      <c r="N1013" s="6" t="s">
        <v>542</v>
      </c>
      <c r="O1013" s="6" t="s">
        <v>2108</v>
      </c>
      <c r="P1013" s="19">
        <v>6218141</v>
      </c>
      <c r="Q1013" s="6"/>
      <c r="R1013" s="19">
        <f t="shared" si="182"/>
        <v>1119265.3799999999</v>
      </c>
      <c r="S1013" s="6"/>
      <c r="T1013" s="14"/>
      <c r="U1013" s="21"/>
      <c r="V1013" s="6"/>
      <c r="W1013" s="6"/>
      <c r="X1013" s="6"/>
      <c r="Y1013" s="23"/>
      <c r="Z1013" s="6"/>
      <c r="AA1013" s="6"/>
      <c r="AB1013" s="21"/>
      <c r="AC1013" s="6"/>
      <c r="AD1013" s="14" t="s">
        <v>1515</v>
      </c>
      <c r="AE1013" s="6"/>
      <c r="AF1013" s="6"/>
      <c r="AG1013" s="6"/>
      <c r="AH1013" s="6" t="s">
        <v>1513</v>
      </c>
      <c r="AI1013" s="143">
        <f t="shared" si="96"/>
        <v>725.31342440954427</v>
      </c>
      <c r="AJ1013" s="143">
        <f t="shared" si="97"/>
        <v>130.55641639371797</v>
      </c>
      <c r="AK1013" s="143">
        <f t="shared" si="98"/>
        <v>1119265.3799999997</v>
      </c>
      <c r="AL1013" s="20">
        <f t="shared" si="184"/>
        <v>45245</v>
      </c>
      <c r="AM1013" t="e">
        <f t="shared" si="181"/>
        <v>#N/A</v>
      </c>
      <c r="AN1013" t="str">
        <f t="shared" si="183"/>
        <v>PCSE-PF-147-12-10-2023-5402.39</v>
      </c>
    </row>
    <row r="1014" spans="1:40" ht="20.100000000000001" customHeight="1" x14ac:dyDescent="0.25">
      <c r="A1014" s="14">
        <v>33</v>
      </c>
      <c r="B1014" s="162">
        <v>45215</v>
      </c>
      <c r="C1014" s="6" t="s">
        <v>2103</v>
      </c>
      <c r="D1014" s="15">
        <v>45211</v>
      </c>
      <c r="E1014" s="14" t="s">
        <v>1132</v>
      </c>
      <c r="F1014" s="14" t="str">
        <f>INDEX(New!$CV$9:$CV$791,MATCH(C1014,New!$F$9:$F$791,0))</f>
        <v>-</v>
      </c>
      <c r="G1014" s="6">
        <v>6259.68</v>
      </c>
      <c r="H1014" s="6" t="s">
        <v>1862</v>
      </c>
      <c r="I1014" s="6"/>
      <c r="J1014" s="16">
        <v>5402.39</v>
      </c>
      <c r="K1014" s="14">
        <v>2.84</v>
      </c>
      <c r="L1014" s="125">
        <f>_xlfn.IFNA(INDEX(New!$E$9:$E$791,MATCH(C1014,New!$F$9:$F$791,0)),G1014)</f>
        <v>6259.68</v>
      </c>
      <c r="M1014" s="125">
        <f>G1014</f>
        <v>6259.68</v>
      </c>
      <c r="N1014" s="6" t="s">
        <v>542</v>
      </c>
      <c r="O1014" s="6" t="s">
        <v>2391</v>
      </c>
      <c r="P1014" s="19">
        <v>5161234</v>
      </c>
      <c r="Q1014" s="6"/>
      <c r="R1014" s="19">
        <f t="shared" ref="R1014:R1036" si="185">P1014*0.18</f>
        <v>929022.12</v>
      </c>
      <c r="S1014" s="6"/>
      <c r="T1014" s="14"/>
      <c r="U1014" s="21"/>
      <c r="V1014" s="6"/>
      <c r="W1014" s="6"/>
      <c r="X1014" s="6"/>
      <c r="Y1014" s="23"/>
      <c r="Z1014" s="6"/>
      <c r="AA1014" s="6"/>
      <c r="AB1014" s="21"/>
      <c r="AC1014" s="6"/>
      <c r="AD1014" s="14" t="s">
        <v>1515</v>
      </c>
      <c r="AE1014" s="6"/>
      <c r="AF1014" s="6"/>
      <c r="AG1014" s="6"/>
      <c r="AH1014" s="6" t="s">
        <v>1513</v>
      </c>
      <c r="AI1014" s="143">
        <f t="shared" si="96"/>
        <v>824.52042276921497</v>
      </c>
      <c r="AJ1014" s="143">
        <f t="shared" si="97"/>
        <v>148.41367609845869</v>
      </c>
      <c r="AK1014" s="143">
        <f t="shared" si="98"/>
        <v>929022.12</v>
      </c>
      <c r="AL1014" s="20">
        <f t="shared" si="184"/>
        <v>45245</v>
      </c>
      <c r="AM1014" t="e">
        <f t="shared" si="181"/>
        <v>#N/A</v>
      </c>
      <c r="AN1014" t="str">
        <f t="shared" si="183"/>
        <v>PCSE-PF-148-12-10-2023-5402.39</v>
      </c>
    </row>
    <row r="1015" spans="1:40" ht="20.100000000000001" hidden="1" customHeight="1" x14ac:dyDescent="0.25">
      <c r="A1015" s="14">
        <v>34</v>
      </c>
      <c r="B1015" s="162">
        <v>45220</v>
      </c>
      <c r="C1015" s="6" t="s">
        <v>2104</v>
      </c>
      <c r="D1015" s="15">
        <v>45216</v>
      </c>
      <c r="E1015" s="14" t="s">
        <v>1132</v>
      </c>
      <c r="F1015" s="14" t="s">
        <v>1133</v>
      </c>
      <c r="G1015" s="6">
        <v>9480.24</v>
      </c>
      <c r="H1015" s="6" t="s">
        <v>1862</v>
      </c>
      <c r="I1015" s="6"/>
      <c r="J1015" s="16">
        <v>5402.33</v>
      </c>
      <c r="K1015" s="14">
        <v>1.82</v>
      </c>
      <c r="L1015" s="126">
        <v>0</v>
      </c>
      <c r="M1015" s="126">
        <v>0</v>
      </c>
      <c r="N1015" s="6" t="s">
        <v>1324</v>
      </c>
      <c r="O1015" s="6" t="s">
        <v>1998</v>
      </c>
      <c r="P1015" s="19">
        <v>5016033</v>
      </c>
      <c r="Q1015" s="6"/>
      <c r="R1015" s="19">
        <f t="shared" si="185"/>
        <v>902885.94</v>
      </c>
      <c r="S1015" s="6"/>
      <c r="T1015" s="14"/>
      <c r="U1015" s="21"/>
      <c r="V1015" s="6"/>
      <c r="W1015" s="6"/>
      <c r="X1015" s="6"/>
      <c r="Y1015" s="212">
        <v>45407</v>
      </c>
      <c r="Z1015" s="6"/>
      <c r="AA1015" s="6"/>
      <c r="AB1015" s="21"/>
      <c r="AC1015" s="6"/>
      <c r="AD1015" s="14" t="s">
        <v>1515</v>
      </c>
      <c r="AE1015" s="6"/>
      <c r="AF1015" s="6"/>
      <c r="AG1015" s="6"/>
      <c r="AH1015" s="6" t="s">
        <v>1513</v>
      </c>
      <c r="AI1015" s="143">
        <f t="shared" si="96"/>
        <v>529.10401002506262</v>
      </c>
      <c r="AJ1015" s="143">
        <f t="shared" si="97"/>
        <v>95.238721804511272</v>
      </c>
      <c r="AK1015" s="143">
        <f t="shared" si="98"/>
        <v>0</v>
      </c>
      <c r="AL1015" s="20">
        <f t="shared" si="184"/>
        <v>45250</v>
      </c>
      <c r="AM1015" t="e">
        <f t="shared" si="181"/>
        <v>#N/A</v>
      </c>
      <c r="AN1015" t="str">
        <f t="shared" si="183"/>
        <v>PCSE-PF-152-17-10-2023-5402.33</v>
      </c>
    </row>
    <row r="1016" spans="1:40" ht="20.100000000000001" customHeight="1" x14ac:dyDescent="0.25">
      <c r="A1016" s="14">
        <v>35</v>
      </c>
      <c r="B1016" s="162">
        <v>45220</v>
      </c>
      <c r="C1016" s="6" t="s">
        <v>2105</v>
      </c>
      <c r="D1016" s="15">
        <v>45216</v>
      </c>
      <c r="E1016" s="14" t="s">
        <v>1132</v>
      </c>
      <c r="F1016" s="14" t="str">
        <f>INDEX(New!$CV$9:$CV$791,MATCH(C1016,New!$F$9:$F$791,0))</f>
        <v>-</v>
      </c>
      <c r="G1016" s="6">
        <v>5760.72</v>
      </c>
      <c r="H1016" s="6" t="s">
        <v>1862</v>
      </c>
      <c r="I1016" s="6"/>
      <c r="J1016" s="16">
        <v>5402.39</v>
      </c>
      <c r="K1016" s="14">
        <v>2.65</v>
      </c>
      <c r="L1016" s="125">
        <f>_xlfn.IFNA(INDEX(New!$E$9:$E$791,MATCH(C1016,New!$F$9:$F$791,0)),G1016)</f>
        <v>5760.72</v>
      </c>
      <c r="M1016" s="125">
        <f>G1016</f>
        <v>5760.72</v>
      </c>
      <c r="N1016" s="6" t="s">
        <v>542</v>
      </c>
      <c r="O1016" s="6" t="s">
        <v>2395</v>
      </c>
      <c r="P1016" s="19">
        <v>4432329</v>
      </c>
      <c r="Q1016" s="6"/>
      <c r="R1016" s="19">
        <f t="shared" si="185"/>
        <v>797819.22</v>
      </c>
      <c r="S1016" s="6"/>
      <c r="T1016" s="14"/>
      <c r="U1016" s="21"/>
      <c r="V1016" s="6"/>
      <c r="W1016" s="6"/>
      <c r="X1016" s="6"/>
      <c r="Y1016" s="23"/>
      <c r="Z1016" s="6"/>
      <c r="AA1016" s="6"/>
      <c r="AB1016" s="21"/>
      <c r="AC1016" s="6"/>
      <c r="AD1016" s="14" t="s">
        <v>1515</v>
      </c>
      <c r="AE1016" s="6"/>
      <c r="AF1016" s="6"/>
      <c r="AG1016" s="6"/>
      <c r="AH1016" s="6" t="s">
        <v>1513</v>
      </c>
      <c r="AI1016" s="143">
        <f t="shared" si="96"/>
        <v>769.40538682664669</v>
      </c>
      <c r="AJ1016" s="143">
        <f t="shared" si="97"/>
        <v>138.4929696287964</v>
      </c>
      <c r="AK1016" s="143">
        <f t="shared" si="98"/>
        <v>797819.22000000009</v>
      </c>
      <c r="AL1016" s="20">
        <f t="shared" si="184"/>
        <v>45250</v>
      </c>
      <c r="AM1016" t="e">
        <f t="shared" si="181"/>
        <v>#N/A</v>
      </c>
      <c r="AN1016" t="str">
        <f t="shared" si="183"/>
        <v>PCSE-PF-153-17-10-2023-5402.39</v>
      </c>
    </row>
    <row r="1017" spans="1:40" ht="20.100000000000001" hidden="1" customHeight="1" x14ac:dyDescent="0.25">
      <c r="A1017" s="14">
        <v>36</v>
      </c>
      <c r="B1017" s="162">
        <v>45220</v>
      </c>
      <c r="C1017" s="6" t="s">
        <v>2106</v>
      </c>
      <c r="D1017" s="15">
        <v>45216</v>
      </c>
      <c r="E1017" s="14" t="s">
        <v>1132</v>
      </c>
      <c r="F1017" s="14" t="s">
        <v>1133</v>
      </c>
      <c r="G1017" s="6">
        <v>58514.400000000001</v>
      </c>
      <c r="H1017" s="6" t="s">
        <v>1862</v>
      </c>
      <c r="I1017" s="6"/>
      <c r="J1017" s="16">
        <v>5205.13</v>
      </c>
      <c r="K1017" s="14">
        <v>2.85</v>
      </c>
      <c r="L1017" s="126">
        <v>0</v>
      </c>
      <c r="M1017" s="126">
        <v>0</v>
      </c>
      <c r="N1017" s="6" t="s">
        <v>625</v>
      </c>
      <c r="O1017" s="6" t="s">
        <v>2169</v>
      </c>
      <c r="P1017" s="19">
        <v>48375317</v>
      </c>
      <c r="Q1017" s="6"/>
      <c r="R1017" s="19">
        <f t="shared" si="185"/>
        <v>8707557.0600000005</v>
      </c>
      <c r="S1017" s="6"/>
      <c r="T1017" s="14"/>
      <c r="U1017" s="21"/>
      <c r="V1017" s="6"/>
      <c r="W1017" s="6"/>
      <c r="X1017" s="6"/>
      <c r="Y1017" s="212">
        <v>45407</v>
      </c>
      <c r="Z1017" s="6"/>
      <c r="AA1017" s="6"/>
      <c r="AB1017" s="21"/>
      <c r="AC1017" s="6"/>
      <c r="AD1017" s="14" t="s">
        <v>1515</v>
      </c>
      <c r="AE1017" s="6"/>
      <c r="AF1017" s="6"/>
      <c r="AG1017" s="6"/>
      <c r="AH1017" s="6" t="s">
        <v>1513</v>
      </c>
      <c r="AI1017" s="143">
        <f t="shared" si="96"/>
        <v>826.7249941894645</v>
      </c>
      <c r="AJ1017" s="143">
        <f t="shared" si="97"/>
        <v>148.81049895410362</v>
      </c>
      <c r="AK1017" s="143">
        <f t="shared" si="98"/>
        <v>0</v>
      </c>
      <c r="AL1017" s="20">
        <f t="shared" si="184"/>
        <v>45250</v>
      </c>
      <c r="AM1017" t="e">
        <f t="shared" si="181"/>
        <v>#N/A</v>
      </c>
      <c r="AN1017" t="str">
        <f t="shared" si="183"/>
        <v>PCSE-PF-154-17-10-2023-5205.13</v>
      </c>
    </row>
    <row r="1018" spans="1:40" ht="20.100000000000001" hidden="1" customHeight="1" x14ac:dyDescent="0.25">
      <c r="A1018" s="14">
        <v>37</v>
      </c>
      <c r="B1018" s="162">
        <v>45204</v>
      </c>
      <c r="C1018" s="6" t="s">
        <v>2195</v>
      </c>
      <c r="D1018" s="15">
        <v>45220</v>
      </c>
      <c r="E1018" s="14" t="s">
        <v>1132</v>
      </c>
      <c r="F1018" s="14" t="s">
        <v>1133</v>
      </c>
      <c r="G1018" s="6">
        <v>19408</v>
      </c>
      <c r="H1018" s="6" t="s">
        <v>1862</v>
      </c>
      <c r="I1018" s="6"/>
      <c r="J1018" s="16">
        <v>5209.42</v>
      </c>
      <c r="K1018" s="14">
        <v>3.47</v>
      </c>
      <c r="L1018" s="126">
        <v>0</v>
      </c>
      <c r="M1018" s="126">
        <v>0</v>
      </c>
      <c r="N1018" s="6" t="s">
        <v>2148</v>
      </c>
      <c r="O1018" s="6" t="s">
        <v>2146</v>
      </c>
      <c r="P1018" s="19">
        <v>19552599</v>
      </c>
      <c r="Q1018" s="6"/>
      <c r="R1018" s="19">
        <f t="shared" si="185"/>
        <v>3519467.82</v>
      </c>
      <c r="S1018" s="6"/>
      <c r="T1018" s="14"/>
      <c r="U1018" s="21"/>
      <c r="V1018" s="6"/>
      <c r="W1018" s="6"/>
      <c r="X1018" s="6"/>
      <c r="Y1018" s="212">
        <v>45407</v>
      </c>
      <c r="Z1018" s="6"/>
      <c r="AA1018" s="6"/>
      <c r="AB1018" s="21"/>
      <c r="AC1018" s="6"/>
      <c r="AD1018" s="14" t="s">
        <v>1515</v>
      </c>
      <c r="AE1018" s="6"/>
      <c r="AF1018" s="6"/>
      <c r="AG1018" s="6"/>
      <c r="AH1018" s="6" t="s">
        <v>1516</v>
      </c>
      <c r="AI1018" s="143">
        <f t="shared" si="96"/>
        <v>1007.4504843363561</v>
      </c>
      <c r="AJ1018" s="143">
        <f t="shared" si="97"/>
        <v>181.34108718054409</v>
      </c>
      <c r="AK1018" s="143">
        <f t="shared" si="98"/>
        <v>0</v>
      </c>
      <c r="AL1018" s="20">
        <f t="shared" si="184"/>
        <v>45234</v>
      </c>
      <c r="AM1018" t="e">
        <f t="shared" si="181"/>
        <v>#N/A</v>
      </c>
      <c r="AN1018" t="str">
        <f t="shared" si="183"/>
        <v>KPEX-PF-66592-21-10-2023-5209.42</v>
      </c>
    </row>
    <row r="1019" spans="1:40" ht="20.100000000000001" hidden="1" customHeight="1" x14ac:dyDescent="0.25">
      <c r="A1019" s="14">
        <v>38</v>
      </c>
      <c r="B1019" s="162">
        <v>45204</v>
      </c>
      <c r="C1019" s="6" t="s">
        <v>2196</v>
      </c>
      <c r="D1019" s="15">
        <v>45220</v>
      </c>
      <c r="E1019" s="14" t="s">
        <v>1132</v>
      </c>
      <c r="F1019" s="14" t="s">
        <v>1133</v>
      </c>
      <c r="G1019" s="6">
        <v>14715</v>
      </c>
      <c r="H1019" s="6" t="s">
        <v>1862</v>
      </c>
      <c r="I1019" s="6"/>
      <c r="J1019" s="16">
        <v>5209.42</v>
      </c>
      <c r="K1019" s="14">
        <v>3.46</v>
      </c>
      <c r="L1019" s="126">
        <v>0</v>
      </c>
      <c r="M1019" s="126">
        <v>0</v>
      </c>
      <c r="N1019" s="6" t="s">
        <v>2148</v>
      </c>
      <c r="O1019" s="6" t="s">
        <v>2147</v>
      </c>
      <c r="P1019" s="19">
        <v>14750000</v>
      </c>
      <c r="Q1019" s="6"/>
      <c r="R1019" s="19">
        <f t="shared" si="185"/>
        <v>2655000</v>
      </c>
      <c r="S1019" s="6"/>
      <c r="T1019" s="14"/>
      <c r="U1019" s="21"/>
      <c r="V1019" s="6"/>
      <c r="W1019" s="6"/>
      <c r="X1019" s="6"/>
      <c r="Y1019" s="212">
        <v>45407</v>
      </c>
      <c r="Z1019" s="6"/>
      <c r="AA1019" s="6"/>
      <c r="AB1019" s="21"/>
      <c r="AC1019" s="6"/>
      <c r="AD1019" s="14" t="s">
        <v>1515</v>
      </c>
      <c r="AE1019" s="6"/>
      <c r="AF1019" s="6"/>
      <c r="AG1019" s="6"/>
      <c r="AH1019" s="6" t="s">
        <v>1516</v>
      </c>
      <c r="AI1019" s="143">
        <f t="shared" si="96"/>
        <v>1002.3785253143051</v>
      </c>
      <c r="AJ1019" s="143">
        <f t="shared" si="97"/>
        <v>180.42813455657492</v>
      </c>
      <c r="AK1019" s="143">
        <f t="shared" si="98"/>
        <v>0</v>
      </c>
      <c r="AL1019" s="20">
        <f t="shared" si="184"/>
        <v>45234</v>
      </c>
      <c r="AM1019" t="e">
        <f t="shared" si="181"/>
        <v>#N/A</v>
      </c>
      <c r="AN1019" t="str">
        <f t="shared" si="183"/>
        <v>KPEX-PF-66597-21-10-2023-5209.42</v>
      </c>
    </row>
    <row r="1020" spans="1:40" ht="20.100000000000001" hidden="1" customHeight="1" x14ac:dyDescent="0.25">
      <c r="A1020" s="14">
        <v>39</v>
      </c>
      <c r="B1020" s="162">
        <v>45224</v>
      </c>
      <c r="C1020" s="6" t="s">
        <v>2142</v>
      </c>
      <c r="D1020" s="15">
        <v>45220</v>
      </c>
      <c r="E1020" s="14" t="s">
        <v>1132</v>
      </c>
      <c r="F1020" s="14" t="s">
        <v>1133</v>
      </c>
      <c r="G1020" s="6">
        <v>21546</v>
      </c>
      <c r="H1020" s="6" t="s">
        <v>1862</v>
      </c>
      <c r="I1020" s="6"/>
      <c r="J1020" s="16">
        <v>5205.2700000000004</v>
      </c>
      <c r="K1020" s="14">
        <v>4.68</v>
      </c>
      <c r="L1020" s="126">
        <v>0</v>
      </c>
      <c r="M1020" s="126">
        <v>0</v>
      </c>
      <c r="N1020" s="6" t="s">
        <v>625</v>
      </c>
      <c r="O1020" s="6" t="s">
        <v>2164</v>
      </c>
      <c r="P1020" s="19">
        <v>29212692</v>
      </c>
      <c r="Q1020" s="6"/>
      <c r="R1020" s="19">
        <f t="shared" si="185"/>
        <v>5258284.5599999996</v>
      </c>
      <c r="S1020" s="6"/>
      <c r="T1020" s="14"/>
      <c r="U1020" s="21"/>
      <c r="V1020" s="6"/>
      <c r="W1020" s="6"/>
      <c r="X1020" s="6"/>
      <c r="Y1020" s="212">
        <v>45407</v>
      </c>
      <c r="Z1020" s="6"/>
      <c r="AA1020" s="6"/>
      <c r="AB1020" s="21"/>
      <c r="AC1020" s="6"/>
      <c r="AD1020" s="14" t="s">
        <v>1515</v>
      </c>
      <c r="AE1020" s="6"/>
      <c r="AF1020" s="6"/>
      <c r="AG1020" s="6"/>
      <c r="AH1020" s="6" t="s">
        <v>1513</v>
      </c>
      <c r="AI1020" s="143">
        <f t="shared" si="96"/>
        <v>1355.8290169869117</v>
      </c>
      <c r="AJ1020" s="143">
        <f t="shared" si="97"/>
        <v>244.0492230576441</v>
      </c>
      <c r="AK1020" s="143">
        <f t="shared" si="98"/>
        <v>0</v>
      </c>
      <c r="AL1020" s="20">
        <f t="shared" si="184"/>
        <v>45254</v>
      </c>
      <c r="AM1020" t="e">
        <f t="shared" si="181"/>
        <v>#N/A</v>
      </c>
      <c r="AN1020" t="str">
        <f t="shared" si="183"/>
        <v>PCSE-PF-172-21-10-2023-5205.27</v>
      </c>
    </row>
    <row r="1021" spans="1:40" ht="20.100000000000001" customHeight="1" x14ac:dyDescent="0.25">
      <c r="A1021" s="14">
        <v>40</v>
      </c>
      <c r="B1021" s="162">
        <v>45224</v>
      </c>
      <c r="C1021" s="6" t="s">
        <v>2143</v>
      </c>
      <c r="D1021" s="15">
        <v>45220</v>
      </c>
      <c r="E1021" s="14" t="s">
        <v>1132</v>
      </c>
      <c r="F1021" s="14" t="str">
        <f>INDEX(New!$CV$9:$CV$791,MATCH(C1021,New!$F$9:$F$791,0))</f>
        <v>-</v>
      </c>
      <c r="G1021" s="6">
        <v>26127.360000000001</v>
      </c>
      <c r="H1021" s="6" t="s">
        <v>1862</v>
      </c>
      <c r="I1021" s="6"/>
      <c r="J1021" s="16">
        <v>5402.39</v>
      </c>
      <c r="K1021" s="14">
        <v>2.2400000000000002</v>
      </c>
      <c r="L1021" s="125">
        <f>_xlfn.IFNA(INDEX(New!$E$9:$E$791,MATCH(C1021,New!$F$9:$F$791,0)),G1021)</f>
        <v>26127.360000000001</v>
      </c>
      <c r="M1021" s="125">
        <f>G1021</f>
        <v>26127.360000000001</v>
      </c>
      <c r="N1021" s="6" t="s">
        <v>542</v>
      </c>
      <c r="O1021" s="6" t="s">
        <v>2392</v>
      </c>
      <c r="P1021" s="19">
        <v>16992111</v>
      </c>
      <c r="Q1021" s="6"/>
      <c r="R1021" s="19">
        <f t="shared" si="185"/>
        <v>3058579.98</v>
      </c>
      <c r="S1021" s="6"/>
      <c r="T1021" s="14"/>
      <c r="U1021" s="21"/>
      <c r="V1021" s="6"/>
      <c r="W1021" s="6"/>
      <c r="X1021" s="6"/>
      <c r="Y1021" s="23"/>
      <c r="Z1021" s="6"/>
      <c r="AA1021" s="6"/>
      <c r="AB1021" s="21"/>
      <c r="AC1021" s="6"/>
      <c r="AD1021" s="14" t="s">
        <v>1515</v>
      </c>
      <c r="AE1021" s="6"/>
      <c r="AF1021" s="6"/>
      <c r="AG1021" s="6"/>
      <c r="AH1021" s="6" t="s">
        <v>1513</v>
      </c>
      <c r="AI1021" s="143">
        <f t="shared" si="96"/>
        <v>650.35698210611406</v>
      </c>
      <c r="AJ1021" s="143">
        <f t="shared" si="97"/>
        <v>117.06425677910053</v>
      </c>
      <c r="AK1021" s="143">
        <f t="shared" si="98"/>
        <v>3058579.98</v>
      </c>
      <c r="AL1021" s="20">
        <f t="shared" si="184"/>
        <v>45254</v>
      </c>
      <c r="AM1021" t="e">
        <f t="shared" si="181"/>
        <v>#N/A</v>
      </c>
      <c r="AN1021" t="str">
        <f t="shared" si="183"/>
        <v>PCSE-PF-173-21-10-2023-5402.39</v>
      </c>
    </row>
    <row r="1022" spans="1:40" ht="20.100000000000001" hidden="1" customHeight="1" x14ac:dyDescent="0.25">
      <c r="A1022" s="14">
        <v>41</v>
      </c>
      <c r="B1022" s="162">
        <v>45226</v>
      </c>
      <c r="C1022" s="6" t="s">
        <v>2144</v>
      </c>
      <c r="D1022" s="15">
        <v>45222</v>
      </c>
      <c r="E1022" s="14" t="s">
        <v>1132</v>
      </c>
      <c r="F1022" s="14" t="s">
        <v>1133</v>
      </c>
      <c r="G1022" s="6">
        <v>226800</v>
      </c>
      <c r="H1022" s="6" t="s">
        <v>1862</v>
      </c>
      <c r="I1022" s="6"/>
      <c r="J1022" s="16">
        <v>5205.24</v>
      </c>
      <c r="K1022" s="14">
        <v>3.34</v>
      </c>
      <c r="L1022" s="125">
        <v>0</v>
      </c>
      <c r="M1022" s="125">
        <v>0</v>
      </c>
      <c r="N1022" s="6" t="s">
        <v>625</v>
      </c>
      <c r="O1022" s="6" t="s">
        <v>2157</v>
      </c>
      <c r="P1022" s="19">
        <v>220001443</v>
      </c>
      <c r="Q1022" s="6"/>
      <c r="R1022" s="19">
        <f t="shared" si="185"/>
        <v>39600259.740000002</v>
      </c>
      <c r="S1022" s="6"/>
      <c r="T1022" s="14"/>
      <c r="U1022" s="21"/>
      <c r="V1022" s="6"/>
      <c r="W1022" s="6"/>
      <c r="X1022" s="6"/>
      <c r="Y1022" s="212">
        <v>45454</v>
      </c>
      <c r="Z1022" s="6"/>
      <c r="AA1022" s="6"/>
      <c r="AB1022" s="21"/>
      <c r="AC1022" s="6"/>
      <c r="AD1022" s="14" t="s">
        <v>1515</v>
      </c>
      <c r="AE1022" s="6"/>
      <c r="AF1022" s="6"/>
      <c r="AG1022" s="6"/>
      <c r="AH1022" s="6" t="s">
        <v>1513</v>
      </c>
      <c r="AI1022" s="143">
        <f t="shared" si="96"/>
        <v>970.02399911816576</v>
      </c>
      <c r="AJ1022" s="143">
        <f t="shared" si="97"/>
        <v>174.60431984126984</v>
      </c>
      <c r="AK1022" s="143">
        <f t="shared" si="98"/>
        <v>0</v>
      </c>
      <c r="AL1022" s="20">
        <f t="shared" si="184"/>
        <v>45256</v>
      </c>
      <c r="AM1022" t="e">
        <f t="shared" si="181"/>
        <v>#N/A</v>
      </c>
      <c r="AN1022" t="str">
        <f t="shared" si="183"/>
        <v>PCSE-PF-174-23-10-2023-5205.24</v>
      </c>
    </row>
    <row r="1023" spans="1:40" ht="20.100000000000001" hidden="1" customHeight="1" x14ac:dyDescent="0.25">
      <c r="A1023" s="14">
        <v>42</v>
      </c>
      <c r="B1023" s="162">
        <v>45228</v>
      </c>
      <c r="C1023" s="6" t="s">
        <v>2145</v>
      </c>
      <c r="D1023" s="15">
        <v>45224</v>
      </c>
      <c r="E1023" s="14" t="s">
        <v>1132</v>
      </c>
      <c r="F1023" s="14" t="s">
        <v>1133</v>
      </c>
      <c r="G1023" s="6">
        <v>48126.96</v>
      </c>
      <c r="H1023" s="6" t="s">
        <v>1862</v>
      </c>
      <c r="I1023" s="6"/>
      <c r="J1023" s="16">
        <v>5205.2700000000004</v>
      </c>
      <c r="K1023" s="14">
        <v>7.75</v>
      </c>
      <c r="L1023" s="125">
        <v>0</v>
      </c>
      <c r="M1023" s="125">
        <v>0</v>
      </c>
      <c r="N1023" s="6" t="s">
        <v>625</v>
      </c>
      <c r="O1023" s="6" t="s">
        <v>2164</v>
      </c>
      <c r="P1023" s="19">
        <v>108222710</v>
      </c>
      <c r="Q1023" s="6"/>
      <c r="R1023" s="19">
        <f t="shared" si="185"/>
        <v>19480087.800000001</v>
      </c>
      <c r="S1023" s="6"/>
      <c r="T1023" s="14"/>
      <c r="U1023" s="21"/>
      <c r="V1023" s="6"/>
      <c r="W1023" s="6"/>
      <c r="X1023" s="6"/>
      <c r="Y1023" s="23"/>
      <c r="Z1023" s="6"/>
      <c r="AA1023" s="6"/>
      <c r="AB1023" s="21"/>
      <c r="AC1023" s="6"/>
      <c r="AD1023" s="14" t="s">
        <v>1515</v>
      </c>
      <c r="AE1023" s="6"/>
      <c r="AF1023" s="6"/>
      <c r="AG1023" s="6"/>
      <c r="AH1023" s="6" t="s">
        <v>1513</v>
      </c>
      <c r="AI1023" s="143">
        <f t="shared" si="96"/>
        <v>2248.692001323167</v>
      </c>
      <c r="AJ1023" s="143">
        <f t="shared" si="97"/>
        <v>404.76456023817008</v>
      </c>
      <c r="AK1023" s="143">
        <f t="shared" si="98"/>
        <v>0</v>
      </c>
      <c r="AL1023" s="20">
        <f t="shared" si="184"/>
        <v>45258</v>
      </c>
      <c r="AM1023" t="e">
        <f t="shared" si="181"/>
        <v>#N/A</v>
      </c>
      <c r="AN1023" t="str">
        <f t="shared" si="183"/>
        <v>PCSE-PF-177-25-10-2023-5205.27</v>
      </c>
    </row>
    <row r="1024" spans="1:40" ht="20.100000000000001" customHeight="1" x14ac:dyDescent="0.25">
      <c r="A1024" s="14">
        <v>43</v>
      </c>
      <c r="B1024" s="202">
        <v>45231</v>
      </c>
      <c r="C1024" s="6" t="s">
        <v>2318</v>
      </c>
      <c r="D1024" s="15">
        <v>45215</v>
      </c>
      <c r="E1024" s="14" t="s">
        <v>1132</v>
      </c>
      <c r="F1024" s="14" t="str">
        <f>INDEX(New!$CV$9:$CV$791,MATCH(C1024,New!$F$9:$F$791,0))</f>
        <v>Running</v>
      </c>
      <c r="G1024" s="6">
        <v>3084.4596999999999</v>
      </c>
      <c r="H1024" s="6" t="s">
        <v>1862</v>
      </c>
      <c r="I1024" s="6"/>
      <c r="J1024" s="16">
        <v>5205.28</v>
      </c>
      <c r="K1024" s="14">
        <v>6.35</v>
      </c>
      <c r="L1024" s="125">
        <f>_xlfn.IFNA(INDEX(New!$E$9:$E$791,MATCH(C1024,New!$F$9:$F$791,0)),G1024)</f>
        <v>3084.4596999999999</v>
      </c>
      <c r="M1024" s="125">
        <f>G1024</f>
        <v>3084.4596999999999</v>
      </c>
      <c r="N1024" s="6" t="s">
        <v>625</v>
      </c>
      <c r="O1024" s="6" t="s">
        <v>2328</v>
      </c>
      <c r="P1024" s="19">
        <v>5678000</v>
      </c>
      <c r="Q1024" s="6"/>
      <c r="R1024" s="19">
        <f t="shared" si="185"/>
        <v>1022040</v>
      </c>
      <c r="S1024" s="6"/>
      <c r="T1024" s="14"/>
      <c r="U1024" s="21"/>
      <c r="V1024" s="6"/>
      <c r="W1024" s="6"/>
      <c r="X1024" s="6"/>
      <c r="Y1024" s="23"/>
      <c r="Z1024" s="6"/>
      <c r="AA1024" s="6"/>
      <c r="AB1024" s="21"/>
      <c r="AC1024" s="6"/>
      <c r="AD1024" s="14" t="s">
        <v>1515</v>
      </c>
      <c r="AE1024" s="6"/>
      <c r="AF1024" s="6"/>
      <c r="AG1024" s="6"/>
      <c r="AH1024" s="6" t="s">
        <v>1513</v>
      </c>
      <c r="AI1024" s="143">
        <f t="shared" si="96"/>
        <v>1840.8410393560987</v>
      </c>
      <c r="AJ1024" s="143">
        <f t="shared" si="97"/>
        <v>331.35138708409778</v>
      </c>
      <c r="AK1024" s="143">
        <f t="shared" si="98"/>
        <v>1022040.0000000001</v>
      </c>
      <c r="AL1024" s="20">
        <f t="shared" si="184"/>
        <v>45261</v>
      </c>
      <c r="AM1024" t="e">
        <f t="shared" si="181"/>
        <v>#N/A</v>
      </c>
      <c r="AN1024" t="str">
        <f t="shared" si="183"/>
        <v>LPEX-PF-721-16-10-2023-5205.28</v>
      </c>
    </row>
    <row r="1025" spans="1:40" ht="20.100000000000001" hidden="1" customHeight="1" x14ac:dyDescent="0.25">
      <c r="A1025" s="14">
        <v>44</v>
      </c>
      <c r="B1025" s="202">
        <v>45233</v>
      </c>
      <c r="C1025" s="6" t="s">
        <v>2319</v>
      </c>
      <c r="D1025" s="15">
        <v>45229</v>
      </c>
      <c r="E1025" s="14" t="s">
        <v>1132</v>
      </c>
      <c r="F1025" s="14" t="s">
        <v>1133</v>
      </c>
      <c r="G1025" s="6">
        <v>10024.56</v>
      </c>
      <c r="H1025" s="6" t="s">
        <v>1862</v>
      </c>
      <c r="I1025" s="6"/>
      <c r="J1025" s="16">
        <v>5402.33</v>
      </c>
      <c r="K1025" s="14">
        <v>1.79</v>
      </c>
      <c r="L1025" s="126">
        <v>0</v>
      </c>
      <c r="M1025" s="126">
        <v>0</v>
      </c>
      <c r="N1025" s="6" t="s">
        <v>1324</v>
      </c>
      <c r="O1025" s="6" t="s">
        <v>2329</v>
      </c>
      <c r="P1025" s="19">
        <v>5193534</v>
      </c>
      <c r="Q1025" s="6"/>
      <c r="R1025" s="19">
        <f t="shared" si="185"/>
        <v>934836.12</v>
      </c>
      <c r="S1025" s="6"/>
      <c r="T1025" s="14"/>
      <c r="U1025" s="21"/>
      <c r="V1025" s="6"/>
      <c r="W1025" s="6"/>
      <c r="X1025" s="6"/>
      <c r="Y1025" s="212">
        <v>45407</v>
      </c>
      <c r="Z1025" s="6"/>
      <c r="AA1025" s="6"/>
      <c r="AB1025" s="21"/>
      <c r="AC1025" s="6"/>
      <c r="AD1025" s="14" t="s">
        <v>1515</v>
      </c>
      <c r="AE1025" s="6"/>
      <c r="AF1025" s="6"/>
      <c r="AG1025" s="6"/>
      <c r="AH1025" s="6" t="s">
        <v>1513</v>
      </c>
      <c r="AI1025" s="143">
        <f t="shared" si="96"/>
        <v>518.08099308099315</v>
      </c>
      <c r="AJ1025" s="143">
        <f t="shared" si="97"/>
        <v>93.254578754578759</v>
      </c>
      <c r="AK1025" s="143">
        <f t="shared" si="98"/>
        <v>0</v>
      </c>
      <c r="AL1025" s="20">
        <f t="shared" si="184"/>
        <v>45263</v>
      </c>
      <c r="AM1025" t="e">
        <f t="shared" ref="AM1025:AM1088" si="186">VLOOKUP(C1025,$C$2446:$C$2553,1,0)</f>
        <v>#N/A</v>
      </c>
      <c r="AN1025" t="str">
        <f t="shared" si="183"/>
        <v>PCSE-PF-182-30-10-2023-5402.33</v>
      </c>
    </row>
    <row r="1026" spans="1:40" ht="20.100000000000001" hidden="1" customHeight="1" x14ac:dyDescent="0.25">
      <c r="A1026" s="14">
        <v>45</v>
      </c>
      <c r="B1026" s="202">
        <v>45235</v>
      </c>
      <c r="C1026" s="6" t="s">
        <v>2320</v>
      </c>
      <c r="D1026" s="15">
        <v>45231</v>
      </c>
      <c r="E1026" s="14" t="s">
        <v>1132</v>
      </c>
      <c r="F1026" s="14" t="s">
        <v>1133</v>
      </c>
      <c r="G1026" s="6">
        <v>42683.76</v>
      </c>
      <c r="H1026" s="6" t="s">
        <v>1862</v>
      </c>
      <c r="I1026" s="6"/>
      <c r="J1026" s="16">
        <v>5402.33</v>
      </c>
      <c r="K1026" s="14">
        <v>1.75</v>
      </c>
      <c r="L1026" s="126">
        <v>0</v>
      </c>
      <c r="M1026" s="126">
        <v>0</v>
      </c>
      <c r="N1026" s="6" t="s">
        <v>1324</v>
      </c>
      <c r="O1026" s="6" t="s">
        <v>2329</v>
      </c>
      <c r="P1026" s="19">
        <v>21643142</v>
      </c>
      <c r="Q1026" s="6"/>
      <c r="R1026" s="19">
        <f t="shared" si="185"/>
        <v>3895765.56</v>
      </c>
      <c r="S1026" s="6"/>
      <c r="T1026" s="14"/>
      <c r="U1026" s="21"/>
      <c r="V1026" s="6"/>
      <c r="W1026" s="6"/>
      <c r="X1026" s="6"/>
      <c r="Y1026" s="212">
        <v>45407</v>
      </c>
      <c r="Z1026" s="6"/>
      <c r="AA1026" s="6"/>
      <c r="AB1026" s="21"/>
      <c r="AC1026" s="6"/>
      <c r="AD1026" s="14" t="s">
        <v>1515</v>
      </c>
      <c r="AE1026" s="6"/>
      <c r="AF1026" s="6"/>
      <c r="AG1026" s="6"/>
      <c r="AH1026" s="6" t="s">
        <v>1513</v>
      </c>
      <c r="AI1026" s="143">
        <f t="shared" si="96"/>
        <v>507.05800051354424</v>
      </c>
      <c r="AJ1026" s="143">
        <f t="shared" si="97"/>
        <v>91.270440092437966</v>
      </c>
      <c r="AK1026" s="143">
        <f t="shared" si="98"/>
        <v>0</v>
      </c>
      <c r="AL1026" s="20">
        <f t="shared" si="184"/>
        <v>45265</v>
      </c>
      <c r="AM1026" t="e">
        <f t="shared" si="186"/>
        <v>#N/A</v>
      </c>
      <c r="AN1026" t="str">
        <f t="shared" si="183"/>
        <v>PCSE-PF-184-01-11-2023-5402.33</v>
      </c>
    </row>
    <row r="1027" spans="1:40" ht="20.100000000000001" hidden="1" customHeight="1" x14ac:dyDescent="0.25">
      <c r="A1027" s="14">
        <v>46</v>
      </c>
      <c r="B1027" s="202">
        <v>45235</v>
      </c>
      <c r="C1027" s="6" t="s">
        <v>2321</v>
      </c>
      <c r="D1027" s="15">
        <v>45231</v>
      </c>
      <c r="E1027" s="14" t="s">
        <v>1132</v>
      </c>
      <c r="F1027" s="14" t="s">
        <v>1133</v>
      </c>
      <c r="G1027" s="6">
        <v>28440.720000000001</v>
      </c>
      <c r="H1027" s="6" t="s">
        <v>1862</v>
      </c>
      <c r="I1027" s="6"/>
      <c r="J1027" s="16">
        <v>5205.2299999999996</v>
      </c>
      <c r="K1027" s="14">
        <v>3.18</v>
      </c>
      <c r="L1027" s="126">
        <v>0</v>
      </c>
      <c r="M1027" s="126">
        <v>0</v>
      </c>
      <c r="N1027" s="6" t="s">
        <v>625</v>
      </c>
      <c r="O1027" s="6" t="s">
        <v>2163</v>
      </c>
      <c r="P1027" s="19">
        <v>26208772</v>
      </c>
      <c r="Q1027" s="6"/>
      <c r="R1027" s="19">
        <f t="shared" si="185"/>
        <v>4717578.96</v>
      </c>
      <c r="S1027" s="6"/>
      <c r="T1027" s="14"/>
      <c r="U1027" s="21"/>
      <c r="V1027" s="6"/>
      <c r="W1027" s="6"/>
      <c r="X1027" s="6"/>
      <c r="Y1027" s="212">
        <v>45407</v>
      </c>
      <c r="Z1027" s="6"/>
      <c r="AA1027" s="6"/>
      <c r="AB1027" s="21"/>
      <c r="AC1027" s="6"/>
      <c r="AD1027" s="14" t="s">
        <v>1515</v>
      </c>
      <c r="AE1027" s="6"/>
      <c r="AF1027" s="6"/>
      <c r="AG1027" s="6"/>
      <c r="AH1027" s="6" t="s">
        <v>1513</v>
      </c>
      <c r="AI1027" s="143">
        <f t="shared" si="96"/>
        <v>921.52280251695447</v>
      </c>
      <c r="AJ1027" s="143">
        <f t="shared" si="97"/>
        <v>165.87410445305181</v>
      </c>
      <c r="AK1027" s="143">
        <f t="shared" si="98"/>
        <v>0</v>
      </c>
      <c r="AL1027" s="20">
        <f t="shared" si="184"/>
        <v>45265</v>
      </c>
      <c r="AM1027" t="e">
        <f t="shared" si="186"/>
        <v>#N/A</v>
      </c>
      <c r="AN1027" t="str">
        <f t="shared" si="183"/>
        <v>PCSE-PF-185-01-11-2023-5205.23</v>
      </c>
    </row>
    <row r="1028" spans="1:40" ht="20.100000000000001" customHeight="1" x14ac:dyDescent="0.25">
      <c r="A1028" s="14">
        <v>47</v>
      </c>
      <c r="B1028" s="202">
        <v>45237</v>
      </c>
      <c r="C1028" s="6" t="s">
        <v>2205</v>
      </c>
      <c r="D1028" s="15">
        <v>45233</v>
      </c>
      <c r="E1028" s="14" t="s">
        <v>1132</v>
      </c>
      <c r="F1028" s="14" t="str">
        <f>INDEX(New!$CV$9:$CV$791,MATCH(C1028,New!$F$9:$F$791,0))</f>
        <v>-</v>
      </c>
      <c r="G1028" s="6">
        <v>4762.8</v>
      </c>
      <c r="H1028" s="6" t="s">
        <v>1862</v>
      </c>
      <c r="I1028" s="6"/>
      <c r="J1028" s="16">
        <v>5402.39</v>
      </c>
      <c r="K1028" s="14">
        <v>2.5499999999999998</v>
      </c>
      <c r="L1028" s="125">
        <f>_xlfn.IFNA(INDEX(New!$E$9:$E$791,MATCH(C1028,New!$F$9:$F$791,0)),G1028)</f>
        <v>4762.8</v>
      </c>
      <c r="M1028" s="125">
        <f>G1028</f>
        <v>4762.8</v>
      </c>
      <c r="N1028" s="6" t="s">
        <v>542</v>
      </c>
      <c r="O1028" s="6" t="s">
        <v>2393</v>
      </c>
      <c r="P1028" s="19">
        <v>3517523</v>
      </c>
      <c r="Q1028" s="6"/>
      <c r="R1028" s="19">
        <f t="shared" si="185"/>
        <v>633154.14</v>
      </c>
      <c r="S1028" s="6"/>
      <c r="T1028" s="14"/>
      <c r="U1028" s="21"/>
      <c r="V1028" s="6"/>
      <c r="W1028" s="6"/>
      <c r="X1028" s="6"/>
      <c r="Y1028" s="23"/>
      <c r="Z1028" s="6"/>
      <c r="AA1028" s="6"/>
      <c r="AB1028" s="21"/>
      <c r="AC1028" s="6"/>
      <c r="AD1028" s="14" t="s">
        <v>1515</v>
      </c>
      <c r="AE1028" s="6"/>
      <c r="AF1028" s="6"/>
      <c r="AG1028" s="6"/>
      <c r="AH1028" s="6" t="s">
        <v>1513</v>
      </c>
      <c r="AI1028" s="143">
        <f t="shared" si="96"/>
        <v>738.54098429495252</v>
      </c>
      <c r="AJ1028" s="143">
        <f t="shared" si="97"/>
        <v>132.93737717309145</v>
      </c>
      <c r="AK1028" s="143">
        <f t="shared" si="98"/>
        <v>633154.14</v>
      </c>
      <c r="AL1028" s="20">
        <f t="shared" si="184"/>
        <v>45267</v>
      </c>
      <c r="AM1028" t="e">
        <f t="shared" si="186"/>
        <v>#N/A</v>
      </c>
      <c r="AN1028" t="str">
        <f t="shared" si="183"/>
        <v>PCSE-PF-195-03-11-2023-5402.39</v>
      </c>
    </row>
    <row r="1029" spans="1:40" ht="20.100000000000001" hidden="1" customHeight="1" x14ac:dyDescent="0.25">
      <c r="A1029" s="14">
        <v>48</v>
      </c>
      <c r="B1029" s="202">
        <v>45231</v>
      </c>
      <c r="C1029" s="6" t="s">
        <v>2418</v>
      </c>
      <c r="D1029" s="15">
        <v>45233</v>
      </c>
      <c r="E1029" s="14" t="s">
        <v>1132</v>
      </c>
      <c r="F1029" s="14" t="s">
        <v>1133</v>
      </c>
      <c r="G1029" s="6">
        <v>11067.77</v>
      </c>
      <c r="H1029" s="6" t="s">
        <v>1862</v>
      </c>
      <c r="I1029" s="6"/>
      <c r="J1029" s="16">
        <v>5206.12</v>
      </c>
      <c r="K1029" s="14">
        <v>2.5499999999999998</v>
      </c>
      <c r="L1029" s="126">
        <v>0</v>
      </c>
      <c r="M1029" s="126">
        <v>0</v>
      </c>
      <c r="N1029" s="6" t="s">
        <v>542</v>
      </c>
      <c r="O1029" s="6" t="s">
        <v>59</v>
      </c>
      <c r="P1029" s="19">
        <v>7686001</v>
      </c>
      <c r="Q1029" s="6"/>
      <c r="R1029" s="19">
        <f t="shared" si="185"/>
        <v>1383480.18</v>
      </c>
      <c r="S1029" s="6"/>
      <c r="T1029" s="14"/>
      <c r="U1029" s="21"/>
      <c r="V1029" s="6"/>
      <c r="W1029" s="6"/>
      <c r="X1029" s="6"/>
      <c r="Y1029" s="212">
        <v>45407</v>
      </c>
      <c r="Z1029" s="6"/>
      <c r="AA1029" s="6"/>
      <c r="AB1029" s="21"/>
      <c r="AC1029" s="6"/>
      <c r="AD1029" s="14" t="s">
        <v>1515</v>
      </c>
      <c r="AE1029" s="6"/>
      <c r="AF1029" s="6"/>
      <c r="AG1029" s="6"/>
      <c r="AH1029" s="6" t="s">
        <v>1513</v>
      </c>
      <c r="AI1029" s="143">
        <f t="shared" si="96"/>
        <v>694.44892692927294</v>
      </c>
      <c r="AJ1029" s="143">
        <f t="shared" si="97"/>
        <v>125.00080684726913</v>
      </c>
      <c r="AK1029" s="143">
        <f t="shared" si="98"/>
        <v>0</v>
      </c>
      <c r="AL1029" s="20">
        <f t="shared" si="184"/>
        <v>45261</v>
      </c>
      <c r="AM1029" t="e">
        <f t="shared" si="186"/>
        <v>#N/A</v>
      </c>
      <c r="AN1029" t="str">
        <f t="shared" si="183"/>
        <v>KPEX-PF-61133-13-10-2023-5206.12</v>
      </c>
    </row>
    <row r="1030" spans="1:40" ht="20.100000000000001" customHeight="1" x14ac:dyDescent="0.25">
      <c r="A1030" s="14">
        <v>49</v>
      </c>
      <c r="B1030" s="202">
        <v>45241</v>
      </c>
      <c r="C1030" s="6" t="s">
        <v>2322</v>
      </c>
      <c r="D1030" s="15">
        <v>45237</v>
      </c>
      <c r="E1030" s="14" t="s">
        <v>1132</v>
      </c>
      <c r="F1030" s="14" t="str">
        <f>INDEX(New!$CV$9:$CV$791,MATCH(C1030,New!$F$9:$F$791,0))</f>
        <v>-</v>
      </c>
      <c r="G1030" s="6">
        <v>7393.68</v>
      </c>
      <c r="H1030" s="6" t="s">
        <v>1862</v>
      </c>
      <c r="I1030" s="6"/>
      <c r="J1030" s="16">
        <v>5205.22</v>
      </c>
      <c r="K1030" s="14">
        <v>3.15</v>
      </c>
      <c r="L1030" s="125">
        <f>_xlfn.IFNA(INDEX(New!$E$9:$E$791,MATCH(C1030,New!$F$9:$F$791,0)),G1030)</f>
        <v>7393.68</v>
      </c>
      <c r="M1030" s="125">
        <f>G1030</f>
        <v>7393.68</v>
      </c>
      <c r="N1030" s="6" t="s">
        <v>625</v>
      </c>
      <c r="O1030" s="6" t="s">
        <v>2162</v>
      </c>
      <c r="P1030" s="19">
        <v>6764544</v>
      </c>
      <c r="Q1030" s="6"/>
      <c r="R1030" s="19">
        <f t="shared" si="185"/>
        <v>1217617.9199999999</v>
      </c>
      <c r="S1030" s="6"/>
      <c r="T1030" s="14"/>
      <c r="U1030" s="21"/>
      <c r="V1030" s="6"/>
      <c r="W1030" s="6"/>
      <c r="X1030" s="6"/>
      <c r="Y1030" s="23"/>
      <c r="Z1030" s="6"/>
      <c r="AA1030" s="6"/>
      <c r="AB1030" s="21"/>
      <c r="AC1030" s="6"/>
      <c r="AD1030" s="14" t="s">
        <v>1515</v>
      </c>
      <c r="AE1030" s="6"/>
      <c r="AF1030" s="6"/>
      <c r="AG1030" s="6"/>
      <c r="AH1030" s="6" t="s">
        <v>1513</v>
      </c>
      <c r="AI1030" s="143">
        <f t="shared" si="96"/>
        <v>914.90894926477745</v>
      </c>
      <c r="AJ1030" s="143">
        <f t="shared" si="97"/>
        <v>164.68361086765992</v>
      </c>
      <c r="AK1030" s="143">
        <f t="shared" si="98"/>
        <v>1217617.9199999999</v>
      </c>
      <c r="AL1030" s="20">
        <f t="shared" si="184"/>
        <v>45271</v>
      </c>
      <c r="AM1030" t="e">
        <f t="shared" si="186"/>
        <v>#N/A</v>
      </c>
      <c r="AN1030" t="str">
        <f t="shared" si="183"/>
        <v>PCSE-PF-205-07-11-2023-5205.22</v>
      </c>
    </row>
    <row r="1031" spans="1:40" ht="20.100000000000001" hidden="1" customHeight="1" x14ac:dyDescent="0.25">
      <c r="A1031" s="14">
        <v>50</v>
      </c>
      <c r="B1031" s="202">
        <v>45241</v>
      </c>
      <c r="C1031" s="6" t="s">
        <v>2323</v>
      </c>
      <c r="D1031" s="15">
        <v>45237</v>
      </c>
      <c r="E1031" s="14" t="s">
        <v>1132</v>
      </c>
      <c r="F1031" s="14" t="s">
        <v>1133</v>
      </c>
      <c r="G1031" s="6">
        <v>49702</v>
      </c>
      <c r="H1031" s="6" t="s">
        <v>1862</v>
      </c>
      <c r="I1031" s="6"/>
      <c r="J1031" s="16">
        <v>5209.42</v>
      </c>
      <c r="K1031" s="14">
        <v>3.47</v>
      </c>
      <c r="L1031" s="126">
        <v>0</v>
      </c>
      <c r="M1031" s="126">
        <v>0</v>
      </c>
      <c r="N1031" s="6" t="s">
        <v>2148</v>
      </c>
      <c r="O1031" s="6" t="s">
        <v>2537</v>
      </c>
      <c r="P1031" s="19">
        <v>50067991</v>
      </c>
      <c r="Q1031" s="6"/>
      <c r="R1031" s="19">
        <f t="shared" si="185"/>
        <v>9012238.379999999</v>
      </c>
      <c r="S1031" s="6"/>
      <c r="T1031" s="14"/>
      <c r="U1031" s="21"/>
      <c r="V1031" s="6"/>
      <c r="W1031" s="6"/>
      <c r="X1031" s="6"/>
      <c r="Y1031" s="212">
        <v>45407</v>
      </c>
      <c r="Z1031" s="6"/>
      <c r="AA1031" s="6"/>
      <c r="AB1031" s="21"/>
      <c r="AC1031" s="6"/>
      <c r="AD1031" s="14" t="s">
        <v>1515</v>
      </c>
      <c r="AE1031" s="6"/>
      <c r="AF1031" s="6"/>
      <c r="AG1031" s="6"/>
      <c r="AH1031" s="6" t="s">
        <v>1516</v>
      </c>
      <c r="AI1031" s="143">
        <f t="shared" si="96"/>
        <v>1007.3637076978794</v>
      </c>
      <c r="AJ1031" s="143">
        <f t="shared" si="97"/>
        <v>181.32546738561825</v>
      </c>
      <c r="AK1031" s="143">
        <f t="shared" si="98"/>
        <v>0</v>
      </c>
      <c r="AL1031" s="20">
        <f t="shared" si="184"/>
        <v>45271</v>
      </c>
      <c r="AM1031" t="e">
        <f t="shared" si="186"/>
        <v>#N/A</v>
      </c>
      <c r="AN1031" t="str">
        <f t="shared" si="183"/>
        <v>KPEX-PF-76735-07-11-2023-5209.42</v>
      </c>
    </row>
    <row r="1032" spans="1:40" ht="20.100000000000001" hidden="1" customHeight="1" x14ac:dyDescent="0.25">
      <c r="A1032" s="14">
        <v>51</v>
      </c>
      <c r="B1032" s="202">
        <v>45247</v>
      </c>
      <c r="C1032" s="6" t="s">
        <v>2324</v>
      </c>
      <c r="D1032" s="15">
        <v>45243</v>
      </c>
      <c r="E1032" s="14" t="s">
        <v>1132</v>
      </c>
      <c r="F1032" s="14" t="s">
        <v>1133</v>
      </c>
      <c r="G1032" s="6">
        <v>226800</v>
      </c>
      <c r="H1032" s="6" t="s">
        <v>1862</v>
      </c>
      <c r="I1032" s="6"/>
      <c r="J1032" s="16">
        <v>5205.24</v>
      </c>
      <c r="K1032" s="14">
        <v>3.38</v>
      </c>
      <c r="L1032" s="126">
        <v>0</v>
      </c>
      <c r="M1032" s="126">
        <v>0</v>
      </c>
      <c r="N1032" s="6" t="s">
        <v>625</v>
      </c>
      <c r="O1032" s="6" t="s">
        <v>2157</v>
      </c>
      <c r="P1032" s="19">
        <v>222501460</v>
      </c>
      <c r="Q1032" s="6"/>
      <c r="R1032" s="19">
        <f t="shared" si="185"/>
        <v>40050262.799999997</v>
      </c>
      <c r="S1032" s="6"/>
      <c r="T1032" s="14"/>
      <c r="U1032" s="21"/>
      <c r="V1032" s="6"/>
      <c r="W1032" s="6"/>
      <c r="X1032" s="6"/>
      <c r="Y1032" s="212">
        <v>45407</v>
      </c>
      <c r="Z1032" s="6"/>
      <c r="AA1032" s="6"/>
      <c r="AB1032" s="21"/>
      <c r="AC1032" s="6"/>
      <c r="AD1032" s="14" t="s">
        <v>1515</v>
      </c>
      <c r="AE1032" s="6"/>
      <c r="AF1032" s="6"/>
      <c r="AG1032" s="6"/>
      <c r="AH1032" s="6" t="s">
        <v>1513</v>
      </c>
      <c r="AI1032" s="143">
        <f t="shared" si="96"/>
        <v>981.04700176366839</v>
      </c>
      <c r="AJ1032" s="143">
        <f t="shared" si="97"/>
        <v>176.58846031746032</v>
      </c>
      <c r="AK1032" s="143">
        <f t="shared" si="98"/>
        <v>0</v>
      </c>
      <c r="AL1032" s="20">
        <f t="shared" si="184"/>
        <v>45277</v>
      </c>
      <c r="AM1032" t="e">
        <f t="shared" si="186"/>
        <v>#N/A</v>
      </c>
      <c r="AN1032" t="str">
        <f t="shared" si="183"/>
        <v>PCSE-PF-211-13-11-2023-5205.24</v>
      </c>
    </row>
    <row r="1033" spans="1:40" ht="20.100000000000001" hidden="1" customHeight="1" x14ac:dyDescent="0.25">
      <c r="A1033" s="14">
        <v>52</v>
      </c>
      <c r="B1033" s="202">
        <v>45247</v>
      </c>
      <c r="C1033" s="6" t="s">
        <v>2325</v>
      </c>
      <c r="D1033" s="15">
        <v>45243</v>
      </c>
      <c r="E1033" s="14" t="s">
        <v>1132</v>
      </c>
      <c r="F1033" s="14" t="s">
        <v>1133</v>
      </c>
      <c r="G1033" s="6">
        <v>31661.279999999999</v>
      </c>
      <c r="H1033" s="6" t="s">
        <v>1862</v>
      </c>
      <c r="I1033" s="6"/>
      <c r="J1033" s="16">
        <v>5205.12</v>
      </c>
      <c r="K1033" s="14">
        <v>2.63</v>
      </c>
      <c r="L1033" s="125">
        <f>_xlfn.IFNA(INDEX(New!$E$9:$E$791,MATCH(C1033,New!$F$9:$F$791,0)),G1033)</f>
        <v>31661.279999999999</v>
      </c>
      <c r="M1033" s="125">
        <f>G1033</f>
        <v>31661.279999999999</v>
      </c>
      <c r="N1033" s="6" t="s">
        <v>625</v>
      </c>
      <c r="O1033" s="6" t="s">
        <v>2167</v>
      </c>
      <c r="P1033" s="19">
        <v>24150958</v>
      </c>
      <c r="Q1033" s="6"/>
      <c r="R1033" s="19">
        <f t="shared" si="185"/>
        <v>4347172.4399999995</v>
      </c>
      <c r="S1033" s="6"/>
      <c r="T1033" s="14"/>
      <c r="U1033" s="21"/>
      <c r="V1033" s="6"/>
      <c r="W1033" s="6"/>
      <c r="X1033" s="6"/>
      <c r="Y1033" s="212">
        <v>45454</v>
      </c>
      <c r="Z1033" s="6"/>
      <c r="AA1033" s="6"/>
      <c r="AB1033" s="21"/>
      <c r="AC1033" s="6"/>
      <c r="AD1033" s="14" t="s">
        <v>1515</v>
      </c>
      <c r="AE1033" s="6"/>
      <c r="AF1033" s="6"/>
      <c r="AG1033" s="6"/>
      <c r="AH1033" s="6" t="s">
        <v>1513</v>
      </c>
      <c r="AI1033" s="143">
        <f t="shared" si="96"/>
        <v>762.79158644249378</v>
      </c>
      <c r="AJ1033" s="143">
        <f t="shared" si="97"/>
        <v>137.30248555964886</v>
      </c>
      <c r="AK1033" s="143">
        <f t="shared" si="98"/>
        <v>4347172.4399999995</v>
      </c>
      <c r="AL1033" s="20">
        <f t="shared" si="184"/>
        <v>45277</v>
      </c>
      <c r="AM1033" t="e">
        <f t="shared" si="186"/>
        <v>#N/A</v>
      </c>
      <c r="AN1033" t="str">
        <f t="shared" si="183"/>
        <v>PCSE-PF-210-13-11-2023-5205.12</v>
      </c>
    </row>
    <row r="1034" spans="1:40" ht="20.100000000000001" hidden="1" customHeight="1" x14ac:dyDescent="0.25">
      <c r="A1034" s="14">
        <v>53</v>
      </c>
      <c r="B1034" s="202">
        <v>45247</v>
      </c>
      <c r="C1034" s="6" t="s">
        <v>2326</v>
      </c>
      <c r="D1034" s="15">
        <v>45243</v>
      </c>
      <c r="E1034" s="14" t="s">
        <v>1132</v>
      </c>
      <c r="F1034" s="14" t="s">
        <v>1133</v>
      </c>
      <c r="G1034" s="6">
        <v>19958.400000000001</v>
      </c>
      <c r="H1034" s="6" t="s">
        <v>1862</v>
      </c>
      <c r="I1034" s="6"/>
      <c r="J1034" s="16">
        <v>5206.24</v>
      </c>
      <c r="K1034" s="14">
        <v>4.5599999999999996</v>
      </c>
      <c r="L1034" s="126">
        <v>0</v>
      </c>
      <c r="M1034" s="126">
        <v>0</v>
      </c>
      <c r="N1034" s="6" t="s">
        <v>542</v>
      </c>
      <c r="O1034" s="6" t="s">
        <v>2330</v>
      </c>
      <c r="P1034" s="19">
        <v>26400173</v>
      </c>
      <c r="Q1034" s="6"/>
      <c r="R1034" s="19">
        <f t="shared" si="185"/>
        <v>4752031.1399999997</v>
      </c>
      <c r="S1034" s="6"/>
      <c r="T1034" s="14"/>
      <c r="U1034" s="21"/>
      <c r="V1034" s="6"/>
      <c r="W1034" s="6"/>
      <c r="X1034" s="6"/>
      <c r="Y1034" s="212">
        <v>45407</v>
      </c>
      <c r="Z1034" s="6"/>
      <c r="AA1034" s="6"/>
      <c r="AB1034" s="21"/>
      <c r="AC1034" s="6"/>
      <c r="AD1034" s="14" t="s">
        <v>1515</v>
      </c>
      <c r="AE1034" s="6"/>
      <c r="AF1034" s="6"/>
      <c r="AG1034" s="6"/>
      <c r="AH1034" s="6" t="s">
        <v>1513</v>
      </c>
      <c r="AI1034" s="143">
        <f t="shared" si="96"/>
        <v>1322.759990780824</v>
      </c>
      <c r="AJ1034" s="143">
        <f t="shared" si="97"/>
        <v>238.0967983405483</v>
      </c>
      <c r="AK1034" s="143">
        <f t="shared" si="98"/>
        <v>0</v>
      </c>
      <c r="AL1034" s="20">
        <f t="shared" si="184"/>
        <v>45277</v>
      </c>
      <c r="AM1034" t="e">
        <f t="shared" si="186"/>
        <v>#N/A</v>
      </c>
      <c r="AN1034" t="str">
        <f t="shared" si="183"/>
        <v>PCSE-PF-209-13-11-2023-5206.24</v>
      </c>
    </row>
    <row r="1035" spans="1:40" ht="20.100000000000001" hidden="1" customHeight="1" x14ac:dyDescent="0.25">
      <c r="A1035" s="14">
        <v>54</v>
      </c>
      <c r="B1035" s="202">
        <v>45247</v>
      </c>
      <c r="C1035" s="6" t="s">
        <v>2327</v>
      </c>
      <c r="D1035" s="15">
        <v>45243</v>
      </c>
      <c r="E1035" s="14" t="s">
        <v>1132</v>
      </c>
      <c r="F1035" s="14" t="s">
        <v>1133</v>
      </c>
      <c r="G1035" s="6">
        <v>5896.8</v>
      </c>
      <c r="H1035" s="6" t="s">
        <v>1862</v>
      </c>
      <c r="I1035" s="6"/>
      <c r="J1035" s="16">
        <v>5402.33</v>
      </c>
      <c r="K1035" s="14">
        <v>1.84</v>
      </c>
      <c r="L1035" s="126">
        <v>0</v>
      </c>
      <c r="M1035" s="126">
        <v>0</v>
      </c>
      <c r="N1035" s="6" t="s">
        <v>1324</v>
      </c>
      <c r="O1035" s="6" t="s">
        <v>2329</v>
      </c>
      <c r="P1035" s="19">
        <v>3146021</v>
      </c>
      <c r="Q1035" s="6"/>
      <c r="R1035" s="19">
        <f t="shared" si="185"/>
        <v>566283.78</v>
      </c>
      <c r="S1035" s="6"/>
      <c r="T1035" s="14"/>
      <c r="U1035" s="21"/>
      <c r="V1035" s="6"/>
      <c r="W1035" s="6"/>
      <c r="X1035" s="6"/>
      <c r="Y1035" s="212">
        <v>45407</v>
      </c>
      <c r="Z1035" s="6"/>
      <c r="AA1035" s="6"/>
      <c r="AB1035" s="21"/>
      <c r="AC1035" s="6"/>
      <c r="AD1035" s="14" t="s">
        <v>1515</v>
      </c>
      <c r="AE1035" s="6"/>
      <c r="AF1035" s="6"/>
      <c r="AG1035" s="6"/>
      <c r="AH1035" s="6" t="s">
        <v>1513</v>
      </c>
      <c r="AI1035" s="143">
        <f t="shared" si="96"/>
        <v>533.51326142992809</v>
      </c>
      <c r="AJ1035" s="143">
        <f t="shared" si="97"/>
        <v>96.032387057387055</v>
      </c>
      <c r="AK1035" s="143">
        <f t="shared" si="98"/>
        <v>0</v>
      </c>
      <c r="AL1035" s="20">
        <f t="shared" si="184"/>
        <v>45277</v>
      </c>
      <c r="AM1035" t="e">
        <f t="shared" si="186"/>
        <v>#N/A</v>
      </c>
      <c r="AN1035" t="str">
        <f t="shared" si="183"/>
        <v>PCSE-PF-208-13-11-2023-5402.33</v>
      </c>
    </row>
    <row r="1036" spans="1:40" ht="20.100000000000001" hidden="1" customHeight="1" x14ac:dyDescent="0.25">
      <c r="A1036" s="14">
        <v>55</v>
      </c>
      <c r="B1036" s="202">
        <v>45257</v>
      </c>
      <c r="C1036" s="6" t="s">
        <v>2419</v>
      </c>
      <c r="D1036" s="15">
        <v>45253</v>
      </c>
      <c r="E1036" s="14" t="s">
        <v>1132</v>
      </c>
      <c r="F1036" s="14" t="s">
        <v>1133</v>
      </c>
      <c r="G1036" s="6">
        <v>4898.88</v>
      </c>
      <c r="H1036" s="6" t="s">
        <v>1862</v>
      </c>
      <c r="I1036" s="6"/>
      <c r="J1036" s="16">
        <v>5205.12</v>
      </c>
      <c r="K1036" s="14">
        <v>2.63</v>
      </c>
      <c r="L1036" s="125">
        <v>0</v>
      </c>
      <c r="M1036" s="125">
        <v>0</v>
      </c>
      <c r="N1036" s="6" t="s">
        <v>625</v>
      </c>
      <c r="O1036" s="6" t="s">
        <v>2167</v>
      </c>
      <c r="P1036" s="19">
        <v>3736825</v>
      </c>
      <c r="Q1036" s="6"/>
      <c r="R1036" s="19">
        <f t="shared" si="185"/>
        <v>672628.5</v>
      </c>
      <c r="S1036" s="6"/>
      <c r="T1036" s="14"/>
      <c r="U1036" s="21"/>
      <c r="V1036" s="6"/>
      <c r="W1036" s="6"/>
      <c r="X1036" s="6"/>
      <c r="Y1036" s="212">
        <v>45454</v>
      </c>
      <c r="Z1036" s="6"/>
      <c r="AA1036" s="6"/>
      <c r="AB1036" s="21"/>
      <c r="AC1036" s="6"/>
      <c r="AD1036" s="14" t="s">
        <v>1515</v>
      </c>
      <c r="AE1036" s="6"/>
      <c r="AF1036" s="6"/>
      <c r="AG1036" s="6"/>
      <c r="AH1036" s="6" t="s">
        <v>1513</v>
      </c>
      <c r="AI1036" s="143">
        <f t="shared" si="96"/>
        <v>762.7916993271931</v>
      </c>
      <c r="AJ1036" s="143">
        <f t="shared" si="97"/>
        <v>137.30250587889478</v>
      </c>
      <c r="AK1036" s="143">
        <f t="shared" si="98"/>
        <v>0</v>
      </c>
      <c r="AL1036" s="20">
        <f t="shared" si="184"/>
        <v>45287</v>
      </c>
      <c r="AM1036" t="e">
        <f t="shared" si="186"/>
        <v>#N/A</v>
      </c>
      <c r="AN1036" t="str">
        <f t="shared" si="183"/>
        <v>PCSE-PF-227-23-11-2023-5205.12</v>
      </c>
    </row>
    <row r="1037" spans="1:40" ht="20.100000000000001" hidden="1" customHeight="1" x14ac:dyDescent="0.25">
      <c r="A1037" s="14">
        <v>56</v>
      </c>
      <c r="B1037" s="202">
        <v>45257</v>
      </c>
      <c r="C1037" s="6" t="s">
        <v>2420</v>
      </c>
      <c r="D1037" s="15">
        <v>45253</v>
      </c>
      <c r="E1037" s="14" t="s">
        <v>1132</v>
      </c>
      <c r="F1037" s="14" t="s">
        <v>1133</v>
      </c>
      <c r="G1037" s="6">
        <v>8890.56</v>
      </c>
      <c r="H1037" s="6" t="s">
        <v>1862</v>
      </c>
      <c r="I1037" s="6"/>
      <c r="J1037" s="16">
        <v>5402.33</v>
      </c>
      <c r="K1037" s="14">
        <v>1.84</v>
      </c>
      <c r="L1037" s="126">
        <v>0</v>
      </c>
      <c r="M1037" s="126">
        <v>0</v>
      </c>
      <c r="N1037" s="6" t="s">
        <v>1324</v>
      </c>
      <c r="O1037" s="6" t="s">
        <v>1998</v>
      </c>
      <c r="P1037" s="19">
        <v>4743231</v>
      </c>
      <c r="Q1037" s="6"/>
      <c r="R1037" s="19">
        <v>853781.58</v>
      </c>
      <c r="S1037" s="6"/>
      <c r="T1037" s="14"/>
      <c r="U1037" s="21"/>
      <c r="V1037" s="6"/>
      <c r="W1037" s="6"/>
      <c r="X1037" s="6"/>
      <c r="Y1037" s="212">
        <v>45407</v>
      </c>
      <c r="Z1037" s="6"/>
      <c r="AA1037" s="6"/>
      <c r="AB1037" s="21"/>
      <c r="AC1037" s="6"/>
      <c r="AD1037" s="14" t="s">
        <v>1515</v>
      </c>
      <c r="AE1037" s="6"/>
      <c r="AF1037" s="6"/>
      <c r="AG1037" s="6"/>
      <c r="AH1037" s="6" t="s">
        <v>1513</v>
      </c>
      <c r="AI1037" s="143">
        <f t="shared" ref="AI1037:AI1100" si="187">P1037/G1037</f>
        <v>533.51318702084006</v>
      </c>
      <c r="AJ1037" s="143">
        <f t="shared" ref="AJ1037:AJ1100" si="188">R1037/G1037</f>
        <v>96.032373663751216</v>
      </c>
      <c r="AK1037" s="143">
        <f t="shared" ref="AK1037:AK1100" si="189">L1037*AJ1037</f>
        <v>0</v>
      </c>
      <c r="AL1037" s="20">
        <f t="shared" si="184"/>
        <v>45287</v>
      </c>
      <c r="AM1037" t="e">
        <f t="shared" si="186"/>
        <v>#N/A</v>
      </c>
      <c r="AN1037" t="str">
        <f t="shared" si="183"/>
        <v>PCSE-PF-228-23-11-2023-5402.33</v>
      </c>
    </row>
    <row r="1038" spans="1:40" ht="20.100000000000001" hidden="1" customHeight="1" x14ac:dyDescent="0.25">
      <c r="A1038" s="14">
        <v>57</v>
      </c>
      <c r="B1038" s="202">
        <v>45258</v>
      </c>
      <c r="C1038" s="6" t="s">
        <v>2421</v>
      </c>
      <c r="D1038" s="15">
        <v>45254</v>
      </c>
      <c r="E1038" s="14" t="s">
        <v>1132</v>
      </c>
      <c r="F1038" s="14" t="s">
        <v>1133</v>
      </c>
      <c r="G1038" s="6">
        <v>20780</v>
      </c>
      <c r="H1038" s="6" t="s">
        <v>1862</v>
      </c>
      <c r="I1038" s="6"/>
      <c r="J1038" s="16">
        <v>5209.42</v>
      </c>
      <c r="K1038" s="14">
        <v>3.4</v>
      </c>
      <c r="L1038" s="126">
        <v>0</v>
      </c>
      <c r="M1038" s="126">
        <v>0</v>
      </c>
      <c r="N1038" s="6" t="s">
        <v>2148</v>
      </c>
      <c r="O1038" s="6" t="s">
        <v>2538</v>
      </c>
      <c r="P1038" s="19">
        <v>20464740</v>
      </c>
      <c r="Q1038" s="6"/>
      <c r="R1038" s="19">
        <f t="shared" ref="R1038:R1069" si="190">P1038*0.18</f>
        <v>3683653.1999999997</v>
      </c>
      <c r="S1038" s="6"/>
      <c r="T1038" s="14"/>
      <c r="U1038" s="21"/>
      <c r="V1038" s="6"/>
      <c r="W1038" s="6"/>
      <c r="X1038" s="6"/>
      <c r="Y1038" s="212">
        <v>45407</v>
      </c>
      <c r="Z1038" s="6"/>
      <c r="AA1038" s="6"/>
      <c r="AB1038" s="21"/>
      <c r="AC1038" s="6"/>
      <c r="AD1038" s="14" t="s">
        <v>1515</v>
      </c>
      <c r="AE1038" s="6"/>
      <c r="AF1038" s="6"/>
      <c r="AG1038" s="6"/>
      <c r="AH1038" s="6" t="s">
        <v>1516</v>
      </c>
      <c r="AI1038" s="143">
        <f t="shared" si="187"/>
        <v>984.82868142444659</v>
      </c>
      <c r="AJ1038" s="143">
        <f t="shared" si="188"/>
        <v>177.26916265640037</v>
      </c>
      <c r="AK1038" s="143">
        <f t="shared" si="189"/>
        <v>0</v>
      </c>
      <c r="AL1038" s="20">
        <f t="shared" si="184"/>
        <v>45288</v>
      </c>
      <c r="AM1038" t="e">
        <f t="shared" si="186"/>
        <v>#N/A</v>
      </c>
      <c r="AN1038" t="str">
        <f t="shared" si="183"/>
        <v>KPEX-PF-87079-24-11-2023-5209.42</v>
      </c>
    </row>
    <row r="1039" spans="1:40" ht="20.100000000000001" hidden="1" customHeight="1" x14ac:dyDescent="0.25">
      <c r="A1039" s="14">
        <v>58</v>
      </c>
      <c r="B1039" s="162">
        <v>45264</v>
      </c>
      <c r="C1039" s="6" t="s">
        <v>2422</v>
      </c>
      <c r="D1039" s="15">
        <v>45260</v>
      </c>
      <c r="E1039" s="14" t="s">
        <v>563</v>
      </c>
      <c r="F1039" s="14" t="s">
        <v>1133</v>
      </c>
      <c r="G1039" s="6">
        <v>4808.2</v>
      </c>
      <c r="H1039" s="6" t="s">
        <v>1862</v>
      </c>
      <c r="I1039" s="6"/>
      <c r="J1039" s="16">
        <v>3919.9090000000001</v>
      </c>
      <c r="K1039" s="14">
        <v>2.1</v>
      </c>
      <c r="L1039" s="126">
        <v>0</v>
      </c>
      <c r="M1039" s="126">
        <v>0</v>
      </c>
      <c r="N1039" s="6" t="s">
        <v>563</v>
      </c>
      <c r="O1039" s="6" t="s">
        <v>2430</v>
      </c>
      <c r="P1039" s="19">
        <v>2933002</v>
      </c>
      <c r="Q1039" s="6"/>
      <c r="R1039" s="19">
        <f t="shared" si="190"/>
        <v>527940.36</v>
      </c>
      <c r="S1039" s="6"/>
      <c r="T1039" s="14"/>
      <c r="U1039" s="21"/>
      <c r="V1039" s="6"/>
      <c r="W1039" s="6"/>
      <c r="X1039" s="6"/>
      <c r="Y1039" s="212">
        <v>45407</v>
      </c>
      <c r="Z1039" s="6"/>
      <c r="AA1039" s="6"/>
      <c r="AB1039" s="21"/>
      <c r="AC1039" s="6"/>
      <c r="AD1039" s="14" t="s">
        <v>1515</v>
      </c>
      <c r="AE1039" s="6"/>
      <c r="AF1039" s="6"/>
      <c r="AG1039" s="6"/>
      <c r="AH1039" s="6" t="s">
        <v>563</v>
      </c>
      <c r="AI1039" s="143">
        <f t="shared" si="187"/>
        <v>610</v>
      </c>
      <c r="AJ1039" s="143">
        <f t="shared" si="188"/>
        <v>109.8</v>
      </c>
      <c r="AK1039" s="143">
        <f t="shared" si="189"/>
        <v>0</v>
      </c>
      <c r="AL1039" s="20">
        <f t="shared" si="184"/>
        <v>45269</v>
      </c>
      <c r="AM1039" t="e">
        <f t="shared" si="186"/>
        <v>#N/A</v>
      </c>
      <c r="AN1039" t="str">
        <f t="shared" si="183"/>
        <v>KPPE-PF-113533-30-11-2023-3919.909</v>
      </c>
    </row>
    <row r="1040" spans="1:40" ht="20.100000000000001" hidden="1" customHeight="1" x14ac:dyDescent="0.25">
      <c r="A1040" s="14">
        <v>59</v>
      </c>
      <c r="B1040" s="162">
        <v>45268</v>
      </c>
      <c r="C1040" s="6" t="s">
        <v>2423</v>
      </c>
      <c r="D1040" s="15">
        <v>45264</v>
      </c>
      <c r="E1040" s="14" t="s">
        <v>1132</v>
      </c>
      <c r="F1040" s="14" t="s">
        <v>1133</v>
      </c>
      <c r="G1040" s="6">
        <v>8618.4</v>
      </c>
      <c r="H1040" s="6" t="s">
        <v>1862</v>
      </c>
      <c r="I1040" s="6"/>
      <c r="J1040" s="16">
        <v>5205.12</v>
      </c>
      <c r="K1040" s="14">
        <v>2.63</v>
      </c>
      <c r="L1040" s="125">
        <v>0</v>
      </c>
      <c r="M1040" s="125">
        <v>0</v>
      </c>
      <c r="N1040" s="6" t="s">
        <v>625</v>
      </c>
      <c r="O1040" s="6" t="s">
        <v>2167</v>
      </c>
      <c r="P1040" s="19">
        <v>6574043</v>
      </c>
      <c r="Q1040" s="6"/>
      <c r="R1040" s="19">
        <f t="shared" si="190"/>
        <v>1183327.74</v>
      </c>
      <c r="S1040" s="6"/>
      <c r="T1040" s="14"/>
      <c r="U1040" s="21"/>
      <c r="V1040" s="6"/>
      <c r="W1040" s="6"/>
      <c r="X1040" s="6"/>
      <c r="Y1040" s="212">
        <v>45454</v>
      </c>
      <c r="Z1040" s="6"/>
      <c r="AA1040" s="6"/>
      <c r="AB1040" s="21"/>
      <c r="AC1040" s="6"/>
      <c r="AD1040" s="14" t="s">
        <v>1515</v>
      </c>
      <c r="AE1040" s="6"/>
      <c r="AF1040" s="6"/>
      <c r="AG1040" s="6"/>
      <c r="AH1040" s="6" t="s">
        <v>1513</v>
      </c>
      <c r="AI1040" s="143">
        <f t="shared" si="187"/>
        <v>762.79158544509426</v>
      </c>
      <c r="AJ1040" s="143">
        <f t="shared" si="188"/>
        <v>137.30248538011696</v>
      </c>
      <c r="AK1040" s="143">
        <f t="shared" si="189"/>
        <v>0</v>
      </c>
      <c r="AL1040" s="20">
        <f t="shared" si="184"/>
        <v>45298</v>
      </c>
      <c r="AM1040" t="e">
        <f t="shared" si="186"/>
        <v>#N/A</v>
      </c>
      <c r="AN1040" t="str">
        <f t="shared" si="183"/>
        <v>PCSE-PF-241-04-12-2023-5205.12</v>
      </c>
    </row>
    <row r="1041" spans="1:40" ht="20.100000000000001" hidden="1" customHeight="1" x14ac:dyDescent="0.25">
      <c r="A1041" s="14">
        <v>60</v>
      </c>
      <c r="B1041" s="162">
        <v>45269</v>
      </c>
      <c r="C1041" s="6" t="s">
        <v>2424</v>
      </c>
      <c r="D1041" s="15">
        <v>45265</v>
      </c>
      <c r="E1041" s="14" t="s">
        <v>1132</v>
      </c>
      <c r="F1041" s="14" t="s">
        <v>1133</v>
      </c>
      <c r="G1041" s="6">
        <v>68040</v>
      </c>
      <c r="H1041" s="6" t="s">
        <v>1862</v>
      </c>
      <c r="I1041" s="6"/>
      <c r="J1041" s="16">
        <v>5402.33</v>
      </c>
      <c r="K1041" s="14">
        <v>1.92</v>
      </c>
      <c r="L1041" s="126">
        <v>0</v>
      </c>
      <c r="M1041" s="126">
        <v>0</v>
      </c>
      <c r="N1041" s="6" t="s">
        <v>1324</v>
      </c>
      <c r="O1041" s="6" t="s">
        <v>1998</v>
      </c>
      <c r="P1041" s="19">
        <v>37950249</v>
      </c>
      <c r="Q1041" s="6"/>
      <c r="R1041" s="19">
        <f t="shared" si="190"/>
        <v>6831044.8199999994</v>
      </c>
      <c r="S1041" s="6"/>
      <c r="T1041" s="14"/>
      <c r="U1041" s="21"/>
      <c r="V1041" s="6"/>
      <c r="W1041" s="6"/>
      <c r="X1041" s="6"/>
      <c r="Y1041" s="212">
        <v>45407</v>
      </c>
      <c r="Z1041" s="6"/>
      <c r="AA1041" s="6"/>
      <c r="AB1041" s="21"/>
      <c r="AC1041" s="6"/>
      <c r="AD1041" s="14" t="s">
        <v>1515</v>
      </c>
      <c r="AE1041" s="6"/>
      <c r="AF1041" s="6"/>
      <c r="AG1041" s="6"/>
      <c r="AH1041" s="6" t="s">
        <v>1513</v>
      </c>
      <c r="AI1041" s="143">
        <f t="shared" si="187"/>
        <v>557.76380070546736</v>
      </c>
      <c r="AJ1041" s="143">
        <f t="shared" si="188"/>
        <v>100.39748412698411</v>
      </c>
      <c r="AK1041" s="143">
        <f t="shared" si="189"/>
        <v>0</v>
      </c>
      <c r="AL1041" s="20">
        <f t="shared" si="184"/>
        <v>45299</v>
      </c>
      <c r="AM1041" t="e">
        <f t="shared" si="186"/>
        <v>#N/A</v>
      </c>
      <c r="AN1041" t="str">
        <f t="shared" si="183"/>
        <v>PCSE-PF-242-05-12-2023-5402.33</v>
      </c>
    </row>
    <row r="1042" spans="1:40" ht="20.100000000000001" hidden="1" customHeight="1" x14ac:dyDescent="0.25">
      <c r="A1042" s="14">
        <v>61</v>
      </c>
      <c r="B1042" s="162">
        <v>45268</v>
      </c>
      <c r="C1042" s="6" t="s">
        <v>2425</v>
      </c>
      <c r="D1042" s="15">
        <v>45264</v>
      </c>
      <c r="E1042" s="14" t="s">
        <v>1132</v>
      </c>
      <c r="F1042" s="14" t="s">
        <v>1133</v>
      </c>
      <c r="G1042" s="6">
        <v>12882.24</v>
      </c>
      <c r="H1042" s="6" t="s">
        <v>1862</v>
      </c>
      <c r="I1042" s="6"/>
      <c r="J1042" s="16">
        <v>5205.24</v>
      </c>
      <c r="K1042" s="14">
        <v>3.34</v>
      </c>
      <c r="L1042" s="125">
        <v>0</v>
      </c>
      <c r="M1042" s="125">
        <v>0</v>
      </c>
      <c r="N1042" s="6" t="s">
        <v>625</v>
      </c>
      <c r="O1042" s="6" t="s">
        <v>2431</v>
      </c>
      <c r="P1042" s="19">
        <v>12496082</v>
      </c>
      <c r="Q1042" s="6"/>
      <c r="R1042" s="19">
        <f t="shared" si="190"/>
        <v>2249294.7599999998</v>
      </c>
      <c r="S1042" s="6"/>
      <c r="T1042" s="14"/>
      <c r="U1042" s="21"/>
      <c r="V1042" s="6"/>
      <c r="W1042" s="6"/>
      <c r="X1042" s="6"/>
      <c r="Y1042" s="23"/>
      <c r="Z1042" s="6"/>
      <c r="AA1042" s="6"/>
      <c r="AB1042" s="21"/>
      <c r="AC1042" s="6"/>
      <c r="AD1042" s="14" t="s">
        <v>1515</v>
      </c>
      <c r="AE1042" s="6"/>
      <c r="AF1042" s="6"/>
      <c r="AG1042" s="6"/>
      <c r="AH1042" s="6" t="s">
        <v>1513</v>
      </c>
      <c r="AI1042" s="143">
        <f t="shared" si="187"/>
        <v>970.02400203691286</v>
      </c>
      <c r="AJ1042" s="143">
        <f t="shared" si="188"/>
        <v>174.60432036664429</v>
      </c>
      <c r="AK1042" s="143">
        <f t="shared" si="189"/>
        <v>0</v>
      </c>
      <c r="AL1042" s="20">
        <f t="shared" si="184"/>
        <v>45298</v>
      </c>
      <c r="AM1042" t="e">
        <f t="shared" si="186"/>
        <v>#N/A</v>
      </c>
      <c r="AN1042" t="str">
        <f t="shared" si="183"/>
        <v>PCSE-PF-240-04-12-2023-5205.24</v>
      </c>
    </row>
    <row r="1043" spans="1:40" ht="20.100000000000001" hidden="1" customHeight="1" x14ac:dyDescent="0.25">
      <c r="A1043" s="14">
        <v>62</v>
      </c>
      <c r="B1043" s="162">
        <v>45269</v>
      </c>
      <c r="C1043" s="6" t="s">
        <v>2426</v>
      </c>
      <c r="D1043" s="15">
        <v>45265</v>
      </c>
      <c r="E1043" s="14" t="s">
        <v>1132</v>
      </c>
      <c r="F1043" s="14" t="s">
        <v>1133</v>
      </c>
      <c r="G1043" s="6">
        <v>226800</v>
      </c>
      <c r="H1043" s="6" t="s">
        <v>1862</v>
      </c>
      <c r="I1043" s="6"/>
      <c r="J1043" s="16">
        <v>5205.24</v>
      </c>
      <c r="K1043" s="14">
        <v>3.36</v>
      </c>
      <c r="L1043" s="125">
        <v>0</v>
      </c>
      <c r="M1043" s="125">
        <v>0</v>
      </c>
      <c r="N1043" s="6" t="s">
        <v>625</v>
      </c>
      <c r="O1043" s="6" t="s">
        <v>2157</v>
      </c>
      <c r="P1043" s="19">
        <v>221251451</v>
      </c>
      <c r="Q1043" s="6"/>
      <c r="R1043" s="19">
        <f t="shared" si="190"/>
        <v>39825261.18</v>
      </c>
      <c r="S1043" s="6"/>
      <c r="T1043" s="14"/>
      <c r="U1043" s="21"/>
      <c r="V1043" s="6"/>
      <c r="W1043" s="6"/>
      <c r="X1043" s="6"/>
      <c r="Y1043" s="23"/>
      <c r="Z1043" s="6"/>
      <c r="AA1043" s="6"/>
      <c r="AB1043" s="21"/>
      <c r="AC1043" s="6"/>
      <c r="AD1043" s="14" t="s">
        <v>1515</v>
      </c>
      <c r="AE1043" s="6"/>
      <c r="AF1043" s="6"/>
      <c r="AG1043" s="6"/>
      <c r="AH1043" s="6" t="s">
        <v>1513</v>
      </c>
      <c r="AI1043" s="143">
        <f t="shared" si="187"/>
        <v>975.53549823633159</v>
      </c>
      <c r="AJ1043" s="143">
        <f t="shared" si="188"/>
        <v>175.59638968253969</v>
      </c>
      <c r="AK1043" s="143">
        <f t="shared" si="189"/>
        <v>0</v>
      </c>
      <c r="AL1043" s="20">
        <f t="shared" si="184"/>
        <v>45299</v>
      </c>
      <c r="AM1043" t="e">
        <f t="shared" si="186"/>
        <v>#N/A</v>
      </c>
      <c r="AN1043" t="str">
        <f t="shared" si="183"/>
        <v>PCSE-PF-243-05-12-2023-5205.24</v>
      </c>
    </row>
    <row r="1044" spans="1:40" ht="20.100000000000001" hidden="1" customHeight="1" x14ac:dyDescent="0.25">
      <c r="A1044" s="14">
        <v>63</v>
      </c>
      <c r="B1044" s="162">
        <v>45271</v>
      </c>
      <c r="C1044" s="6" t="s">
        <v>2427</v>
      </c>
      <c r="D1044" s="15">
        <v>45267</v>
      </c>
      <c r="E1044" s="14" t="s">
        <v>1132</v>
      </c>
      <c r="F1044" s="14" t="s">
        <v>1133</v>
      </c>
      <c r="G1044" s="6">
        <v>4581.3599999999997</v>
      </c>
      <c r="H1044" s="6" t="s">
        <v>1862</v>
      </c>
      <c r="I1044" s="6"/>
      <c r="J1044" s="16">
        <v>5206.24</v>
      </c>
      <c r="K1044" s="14">
        <v>4.33</v>
      </c>
      <c r="L1044" s="126">
        <v>0</v>
      </c>
      <c r="M1044" s="126">
        <v>0</v>
      </c>
      <c r="N1044" s="6" t="s">
        <v>542</v>
      </c>
      <c r="O1044" s="6" t="s">
        <v>2159</v>
      </c>
      <c r="P1044" s="19">
        <v>5757038</v>
      </c>
      <c r="Q1044" s="6"/>
      <c r="R1044" s="19">
        <f t="shared" si="190"/>
        <v>1036266.84</v>
      </c>
      <c r="S1044" s="6"/>
      <c r="T1044" s="14"/>
      <c r="U1044" s="21"/>
      <c r="V1044" s="6"/>
      <c r="W1044" s="6"/>
      <c r="X1044" s="6"/>
      <c r="Y1044" s="212">
        <v>45407</v>
      </c>
      <c r="Z1044" s="6"/>
      <c r="AA1044" s="6"/>
      <c r="AB1044" s="21"/>
      <c r="AC1044" s="6"/>
      <c r="AD1044" s="14" t="s">
        <v>1515</v>
      </c>
      <c r="AE1044" s="6"/>
      <c r="AF1044" s="6"/>
      <c r="AG1044" s="6"/>
      <c r="AH1044" s="6" t="s">
        <v>1513</v>
      </c>
      <c r="AI1044" s="143">
        <f t="shared" si="187"/>
        <v>1256.6220510939984</v>
      </c>
      <c r="AJ1044" s="143">
        <f t="shared" si="188"/>
        <v>226.1919691969197</v>
      </c>
      <c r="AK1044" s="143">
        <f t="shared" si="189"/>
        <v>0</v>
      </c>
      <c r="AL1044" s="20">
        <f t="shared" si="184"/>
        <v>45301</v>
      </c>
      <c r="AM1044" t="e">
        <f t="shared" si="186"/>
        <v>#N/A</v>
      </c>
      <c r="AN1044" t="str">
        <f t="shared" si="183"/>
        <v>PCSE-PF-247-07-12-2023-5206.24</v>
      </c>
    </row>
    <row r="1045" spans="1:40" ht="20.100000000000001" hidden="1" customHeight="1" x14ac:dyDescent="0.25">
      <c r="A1045" s="14">
        <v>64</v>
      </c>
      <c r="B1045" s="162">
        <v>45271</v>
      </c>
      <c r="C1045" s="6" t="s">
        <v>2428</v>
      </c>
      <c r="D1045" s="15">
        <v>45267</v>
      </c>
      <c r="E1045" s="14" t="s">
        <v>1132</v>
      </c>
      <c r="F1045" s="14" t="s">
        <v>1133</v>
      </c>
      <c r="G1045" s="6">
        <v>4490.6400000000003</v>
      </c>
      <c r="H1045" s="6" t="s">
        <v>1862</v>
      </c>
      <c r="I1045" s="6"/>
      <c r="J1045" s="16">
        <v>5206.25</v>
      </c>
      <c r="K1045" s="14">
        <v>5.59</v>
      </c>
      <c r="L1045" s="126">
        <v>0</v>
      </c>
      <c r="M1045" s="126">
        <v>0</v>
      </c>
      <c r="N1045" s="6" t="s">
        <v>542</v>
      </c>
      <c r="O1045" s="6" t="s">
        <v>2330</v>
      </c>
      <c r="P1045" s="19">
        <v>7276548</v>
      </c>
      <c r="Q1045" s="6"/>
      <c r="R1045" s="19">
        <f t="shared" si="190"/>
        <v>1309778.6399999999</v>
      </c>
      <c r="S1045" s="6"/>
      <c r="T1045" s="14"/>
      <c r="U1045" s="21"/>
      <c r="V1045" s="6"/>
      <c r="W1045" s="6"/>
      <c r="X1045" s="6"/>
      <c r="Y1045" s="212">
        <v>45407</v>
      </c>
      <c r="Z1045" s="6"/>
      <c r="AA1045" s="6"/>
      <c r="AB1045" s="21"/>
      <c r="AC1045" s="6"/>
      <c r="AD1045" s="14" t="s">
        <v>1515</v>
      </c>
      <c r="AE1045" s="6"/>
      <c r="AF1045" s="6"/>
      <c r="AG1045" s="6"/>
      <c r="AH1045" s="6" t="s">
        <v>1513</v>
      </c>
      <c r="AI1045" s="143">
        <f t="shared" si="187"/>
        <v>1620.3810592699481</v>
      </c>
      <c r="AJ1045" s="143">
        <f t="shared" si="188"/>
        <v>291.66859066859064</v>
      </c>
      <c r="AK1045" s="143">
        <f t="shared" si="189"/>
        <v>0</v>
      </c>
      <c r="AL1045" s="20">
        <f t="shared" si="184"/>
        <v>45301</v>
      </c>
      <c r="AM1045" t="e">
        <f t="shared" si="186"/>
        <v>#N/A</v>
      </c>
      <c r="AN1045" t="str">
        <f t="shared" si="183"/>
        <v>PCSE-PF-248-07-12-2023-5206.25</v>
      </c>
    </row>
    <row r="1046" spans="1:40" ht="20.100000000000001" customHeight="1" x14ac:dyDescent="0.25">
      <c r="A1046" s="14">
        <v>65</v>
      </c>
      <c r="B1046" s="162">
        <v>45271</v>
      </c>
      <c r="C1046" s="6" t="s">
        <v>2429</v>
      </c>
      <c r="D1046" s="15">
        <v>45267</v>
      </c>
      <c r="E1046" s="14" t="s">
        <v>1132</v>
      </c>
      <c r="F1046" s="14" t="str">
        <f>INDEX(New!$CV$9:$CV$791,MATCH(C1046,New!$F$9:$F$791,0))</f>
        <v>Running</v>
      </c>
      <c r="G1046" s="6">
        <v>17645.04</v>
      </c>
      <c r="H1046" s="6" t="s">
        <v>1862</v>
      </c>
      <c r="I1046" s="6"/>
      <c r="J1046" s="16">
        <v>5205.26</v>
      </c>
      <c r="K1046" s="14">
        <v>4.37</v>
      </c>
      <c r="L1046" s="125">
        <f>_xlfn.IFNA(INDEX(New!$E$9:$E$791,MATCH(C1046,New!$F$9:$F$791,0)),G1046)</f>
        <v>7871.3100000000013</v>
      </c>
      <c r="M1046" s="125">
        <f>G1046</f>
        <v>17645.04</v>
      </c>
      <c r="N1046" s="6" t="s">
        <v>625</v>
      </c>
      <c r="O1046" s="6" t="s">
        <v>2432</v>
      </c>
      <c r="P1046" s="19">
        <v>22367647</v>
      </c>
      <c r="Q1046" s="6"/>
      <c r="R1046" s="19">
        <f t="shared" si="190"/>
        <v>4026176.46</v>
      </c>
      <c r="S1046" s="6"/>
      <c r="T1046" s="14"/>
      <c r="U1046" s="21"/>
      <c r="V1046" s="6"/>
      <c r="W1046" s="6"/>
      <c r="X1046" s="6"/>
      <c r="Y1046" s="23"/>
      <c r="Z1046" s="6"/>
      <c r="AA1046" s="6"/>
      <c r="AB1046" s="21"/>
      <c r="AC1046" s="6"/>
      <c r="AD1046" s="14" t="s">
        <v>1515</v>
      </c>
      <c r="AE1046" s="6"/>
      <c r="AF1046" s="6"/>
      <c r="AG1046" s="6"/>
      <c r="AH1046" s="6" t="s">
        <v>1513</v>
      </c>
      <c r="AI1046" s="143">
        <f t="shared" si="187"/>
        <v>1267.6450152564119</v>
      </c>
      <c r="AJ1046" s="143">
        <f t="shared" si="188"/>
        <v>228.17610274615416</v>
      </c>
      <c r="AK1046" s="143">
        <f t="shared" si="189"/>
        <v>1796044.8393068309</v>
      </c>
      <c r="AL1046" s="20">
        <f t="shared" si="184"/>
        <v>45301</v>
      </c>
      <c r="AM1046" t="e">
        <f t="shared" si="186"/>
        <v>#N/A</v>
      </c>
      <c r="AN1046" t="str">
        <f t="shared" si="183"/>
        <v>PCSE-PF-249-07-12-2023-5205.26</v>
      </c>
    </row>
    <row r="1047" spans="1:40" ht="20.100000000000001" hidden="1" customHeight="1" x14ac:dyDescent="0.25">
      <c r="A1047" s="14">
        <v>66</v>
      </c>
      <c r="B1047" s="162">
        <v>45271</v>
      </c>
      <c r="C1047" s="6" t="s">
        <v>2858</v>
      </c>
      <c r="D1047" s="15">
        <v>45267</v>
      </c>
      <c r="E1047" s="14" t="s">
        <v>1132</v>
      </c>
      <c r="F1047" s="14" t="s">
        <v>1133</v>
      </c>
      <c r="G1047" s="6">
        <v>68315</v>
      </c>
      <c r="H1047" s="6" t="s">
        <v>1862</v>
      </c>
      <c r="I1047" s="6"/>
      <c r="J1047" s="16">
        <v>5209.42</v>
      </c>
      <c r="K1047" s="14">
        <v>3.47</v>
      </c>
      <c r="L1047" s="126">
        <v>0</v>
      </c>
      <c r="M1047" s="126">
        <v>0</v>
      </c>
      <c r="N1047" s="6" t="s">
        <v>2148</v>
      </c>
      <c r="O1047" s="6" t="s">
        <v>2539</v>
      </c>
      <c r="P1047" s="19">
        <v>68785738</v>
      </c>
      <c r="Q1047" s="6"/>
      <c r="R1047" s="19">
        <f t="shared" si="190"/>
        <v>12381432.84</v>
      </c>
      <c r="S1047" s="6"/>
      <c r="T1047" s="14"/>
      <c r="U1047" s="21"/>
      <c r="V1047" s="6"/>
      <c r="W1047" s="6"/>
      <c r="X1047" s="6"/>
      <c r="Y1047" s="212">
        <v>45407</v>
      </c>
      <c r="Z1047" s="6"/>
      <c r="AA1047" s="6"/>
      <c r="AB1047" s="21"/>
      <c r="AC1047" s="6"/>
      <c r="AD1047" s="14" t="s">
        <v>1515</v>
      </c>
      <c r="AE1047" s="6"/>
      <c r="AF1047" s="6"/>
      <c r="AG1047" s="6"/>
      <c r="AH1047" s="6" t="s">
        <v>1516</v>
      </c>
      <c r="AI1047" s="143">
        <f t="shared" si="187"/>
        <v>1006.8906975042084</v>
      </c>
      <c r="AJ1047" s="143">
        <f t="shared" si="188"/>
        <v>181.24032555075752</v>
      </c>
      <c r="AK1047" s="143">
        <f t="shared" si="189"/>
        <v>0</v>
      </c>
      <c r="AL1047" s="20">
        <f t="shared" si="184"/>
        <v>45301</v>
      </c>
      <c r="AM1047" t="e">
        <f t="shared" si="186"/>
        <v>#N/A</v>
      </c>
      <c r="AN1047" t="str">
        <f t="shared" si="183"/>
        <v>KPEX-PF-95472-07-12-2023-5209.42</v>
      </c>
    </row>
    <row r="1048" spans="1:40" ht="20.100000000000001" hidden="1" customHeight="1" x14ac:dyDescent="0.25">
      <c r="A1048" s="14">
        <v>67</v>
      </c>
      <c r="B1048" s="162">
        <v>45261</v>
      </c>
      <c r="C1048" s="6" t="s">
        <v>2543</v>
      </c>
      <c r="D1048" s="15">
        <v>45253</v>
      </c>
      <c r="E1048" s="14" t="s">
        <v>1132</v>
      </c>
      <c r="F1048" s="14" t="s">
        <v>1133</v>
      </c>
      <c r="G1048" s="6">
        <v>4762.7700000000004</v>
      </c>
      <c r="H1048" s="6" t="s">
        <v>1862</v>
      </c>
      <c r="I1048" s="6"/>
      <c r="J1048" s="16">
        <v>5206.12</v>
      </c>
      <c r="K1048" s="14">
        <v>2.2400000000000002</v>
      </c>
      <c r="L1048" s="125">
        <v>0</v>
      </c>
      <c r="M1048" s="125">
        <v>0</v>
      </c>
      <c r="N1048" s="6" t="s">
        <v>542</v>
      </c>
      <c r="O1048" s="6" t="s">
        <v>2554</v>
      </c>
      <c r="P1048" s="19">
        <v>3045000</v>
      </c>
      <c r="Q1048" s="6"/>
      <c r="R1048" s="19">
        <f t="shared" si="190"/>
        <v>548100</v>
      </c>
      <c r="S1048" s="6"/>
      <c r="T1048" s="14"/>
      <c r="U1048" s="21"/>
      <c r="V1048" s="6"/>
      <c r="W1048" s="6"/>
      <c r="X1048" s="6"/>
      <c r="Y1048" s="212">
        <v>45454</v>
      </c>
      <c r="Z1048" s="6"/>
      <c r="AA1048" s="6"/>
      <c r="AB1048" s="21"/>
      <c r="AC1048" s="6"/>
      <c r="AD1048" s="14" t="s">
        <v>1515</v>
      </c>
      <c r="AE1048" s="6"/>
      <c r="AF1048" s="6"/>
      <c r="AG1048" s="6"/>
      <c r="AH1048" s="6" t="s">
        <v>1513</v>
      </c>
      <c r="AI1048" s="143">
        <f t="shared" si="187"/>
        <v>639.33383304253607</v>
      </c>
      <c r="AJ1048" s="143">
        <f t="shared" si="188"/>
        <v>115.0800899476565</v>
      </c>
      <c r="AK1048" s="143">
        <f t="shared" si="189"/>
        <v>0</v>
      </c>
      <c r="AL1048" s="20">
        <f t="shared" si="184"/>
        <v>45291</v>
      </c>
      <c r="AM1048" t="e">
        <f t="shared" si="186"/>
        <v>#N/A</v>
      </c>
      <c r="AN1048" t="str">
        <f t="shared" si="183"/>
        <v>LPEX-PF-2286-23-11-2023-5206.12</v>
      </c>
    </row>
    <row r="1049" spans="1:40" ht="20.100000000000001" hidden="1" customHeight="1" x14ac:dyDescent="0.25">
      <c r="A1049" s="14">
        <v>68</v>
      </c>
      <c r="B1049" s="162">
        <v>45268</v>
      </c>
      <c r="C1049" s="6" t="s">
        <v>2544</v>
      </c>
      <c r="D1049" s="15">
        <v>45264</v>
      </c>
      <c r="E1049" s="14" t="s">
        <v>1132</v>
      </c>
      <c r="F1049" s="14" t="s">
        <v>1133</v>
      </c>
      <c r="G1049" s="6">
        <v>16284.13</v>
      </c>
      <c r="H1049" s="6" t="s">
        <v>1862</v>
      </c>
      <c r="I1049" s="6"/>
      <c r="J1049" s="16">
        <v>5206.12</v>
      </c>
      <c r="K1049" s="14">
        <v>2.2400000000000002</v>
      </c>
      <c r="L1049" s="125">
        <v>0</v>
      </c>
      <c r="M1049" s="125">
        <v>0</v>
      </c>
      <c r="N1049" s="6" t="s">
        <v>542</v>
      </c>
      <c r="O1049" s="6" t="s">
        <v>2554</v>
      </c>
      <c r="P1049" s="19">
        <v>10411000</v>
      </c>
      <c r="Q1049" s="6"/>
      <c r="R1049" s="19">
        <f t="shared" si="190"/>
        <v>1873980</v>
      </c>
      <c r="S1049" s="6"/>
      <c r="T1049" s="14"/>
      <c r="U1049" s="21"/>
      <c r="V1049" s="6"/>
      <c r="W1049" s="6"/>
      <c r="X1049" s="6"/>
      <c r="Y1049" s="23"/>
      <c r="Z1049" s="6"/>
      <c r="AA1049" s="6"/>
      <c r="AB1049" s="21"/>
      <c r="AC1049" s="6"/>
      <c r="AD1049" s="14" t="s">
        <v>1515</v>
      </c>
      <c r="AE1049" s="6"/>
      <c r="AF1049" s="6"/>
      <c r="AG1049" s="6"/>
      <c r="AH1049" s="6" t="s">
        <v>1513</v>
      </c>
      <c r="AI1049" s="143">
        <f t="shared" si="187"/>
        <v>639.33412469686743</v>
      </c>
      <c r="AJ1049" s="143">
        <f t="shared" si="188"/>
        <v>115.08014244543614</v>
      </c>
      <c r="AK1049" s="143">
        <f t="shared" si="189"/>
        <v>0</v>
      </c>
      <c r="AL1049" s="20">
        <f t="shared" si="184"/>
        <v>45298</v>
      </c>
      <c r="AM1049" t="e">
        <f t="shared" si="186"/>
        <v>#N/A</v>
      </c>
      <c r="AN1049" t="str">
        <f t="shared" si="183"/>
        <v>LPEX-PF-2815-04-12-2023-5206.12</v>
      </c>
    </row>
    <row r="1050" spans="1:40" ht="20.100000000000001" hidden="1" customHeight="1" x14ac:dyDescent="0.25">
      <c r="A1050" s="14">
        <v>69</v>
      </c>
      <c r="B1050" s="162">
        <v>45278</v>
      </c>
      <c r="C1050" s="6" t="s">
        <v>2545</v>
      </c>
      <c r="D1050" s="15">
        <v>45274</v>
      </c>
      <c r="E1050" s="14" t="s">
        <v>1132</v>
      </c>
      <c r="F1050" s="14" t="s">
        <v>1133</v>
      </c>
      <c r="G1050" s="6">
        <v>68040</v>
      </c>
      <c r="H1050" s="6" t="s">
        <v>1862</v>
      </c>
      <c r="I1050" s="6"/>
      <c r="J1050" s="16">
        <v>5402.33</v>
      </c>
      <c r="K1050" s="14">
        <v>1.91</v>
      </c>
      <c r="L1050" s="125">
        <v>0</v>
      </c>
      <c r="M1050" s="125">
        <v>0</v>
      </c>
      <c r="N1050" s="6" t="s">
        <v>1324</v>
      </c>
      <c r="O1050" s="6" t="s">
        <v>1998</v>
      </c>
      <c r="P1050" s="19">
        <v>37050243</v>
      </c>
      <c r="Q1050" s="6"/>
      <c r="R1050" s="19">
        <f t="shared" si="190"/>
        <v>6669043.7399999993</v>
      </c>
      <c r="S1050" s="6"/>
      <c r="T1050" s="14"/>
      <c r="U1050" s="21"/>
      <c r="V1050" s="6"/>
      <c r="W1050" s="6"/>
      <c r="X1050" s="6"/>
      <c r="Y1050" s="212">
        <v>45454</v>
      </c>
      <c r="Z1050" s="6"/>
      <c r="AA1050" s="6"/>
      <c r="AB1050" s="21"/>
      <c r="AC1050" s="6"/>
      <c r="AD1050" s="14" t="s">
        <v>1515</v>
      </c>
      <c r="AE1050" s="6"/>
      <c r="AF1050" s="6"/>
      <c r="AG1050" s="6"/>
      <c r="AH1050" s="6" t="s">
        <v>1513</v>
      </c>
      <c r="AI1050" s="143">
        <f t="shared" si="187"/>
        <v>544.53619929453259</v>
      </c>
      <c r="AJ1050" s="143">
        <f t="shared" si="188"/>
        <v>98.016515873015862</v>
      </c>
      <c r="AK1050" s="143">
        <f t="shared" si="189"/>
        <v>0</v>
      </c>
      <c r="AL1050" s="20">
        <f t="shared" si="184"/>
        <v>45308</v>
      </c>
      <c r="AM1050" t="e">
        <f t="shared" si="186"/>
        <v>#N/A</v>
      </c>
      <c r="AN1050" t="str">
        <f t="shared" ref="AN1050:AN1113" si="191">C1050&amp;"-"&amp;J1050</f>
        <v>PCSE-PF-265-14-12-2023-5402.33</v>
      </c>
    </row>
    <row r="1051" spans="1:40" ht="20.100000000000001" hidden="1" customHeight="1" x14ac:dyDescent="0.25">
      <c r="A1051" s="14">
        <v>70</v>
      </c>
      <c r="B1051" s="162">
        <v>45278</v>
      </c>
      <c r="C1051" s="6" t="s">
        <v>2546</v>
      </c>
      <c r="D1051" s="15">
        <v>45274</v>
      </c>
      <c r="E1051" s="14" t="s">
        <v>1132</v>
      </c>
      <c r="F1051" s="14" t="s">
        <v>1133</v>
      </c>
      <c r="G1051" s="6">
        <v>18143.881000000001</v>
      </c>
      <c r="H1051" s="6" t="s">
        <v>1862</v>
      </c>
      <c r="I1051" s="6"/>
      <c r="J1051" s="16">
        <v>5205.24</v>
      </c>
      <c r="K1051" s="14">
        <v>3.33</v>
      </c>
      <c r="L1051" s="125">
        <v>0</v>
      </c>
      <c r="M1051" s="125">
        <v>0</v>
      </c>
      <c r="N1051" s="6" t="s">
        <v>625</v>
      </c>
      <c r="O1051" s="6" t="s">
        <v>2157</v>
      </c>
      <c r="P1051" s="19">
        <v>17200000</v>
      </c>
      <c r="Q1051" s="6"/>
      <c r="R1051" s="19">
        <f t="shared" si="190"/>
        <v>3096000</v>
      </c>
      <c r="S1051" s="6"/>
      <c r="T1051" s="14"/>
      <c r="U1051" s="21"/>
      <c r="V1051" s="6"/>
      <c r="W1051" s="6"/>
      <c r="X1051" s="6"/>
      <c r="Y1051" s="23"/>
      <c r="Z1051" s="6"/>
      <c r="AA1051" s="6"/>
      <c r="AB1051" s="21"/>
      <c r="AC1051" s="6"/>
      <c r="AD1051" s="14" t="s">
        <v>1515</v>
      </c>
      <c r="AE1051" s="6"/>
      <c r="AF1051" s="6"/>
      <c r="AG1051" s="6"/>
      <c r="AH1051" s="6" t="s">
        <v>1513</v>
      </c>
      <c r="AI1051" s="143">
        <f t="shared" si="187"/>
        <v>947.97799875340888</v>
      </c>
      <c r="AJ1051" s="143">
        <f t="shared" si="188"/>
        <v>170.6360397756136</v>
      </c>
      <c r="AK1051" s="143">
        <f t="shared" si="189"/>
        <v>0</v>
      </c>
      <c r="AL1051" s="20">
        <f t="shared" si="184"/>
        <v>45308</v>
      </c>
      <c r="AM1051" t="e">
        <f t="shared" si="186"/>
        <v>#N/A</v>
      </c>
      <c r="AN1051" t="str">
        <f t="shared" si="191"/>
        <v>LPEX-PF-3489-14-12-2023-5205.24</v>
      </c>
    </row>
    <row r="1052" spans="1:40" ht="20.100000000000001" hidden="1" customHeight="1" x14ac:dyDescent="0.25">
      <c r="A1052" s="14">
        <v>71</v>
      </c>
      <c r="B1052" s="162">
        <v>45282</v>
      </c>
      <c r="C1052" s="6" t="s">
        <v>2547</v>
      </c>
      <c r="D1052" s="15">
        <v>45278</v>
      </c>
      <c r="E1052" s="14" t="s">
        <v>1132</v>
      </c>
      <c r="F1052" s="14" t="s">
        <v>1133</v>
      </c>
      <c r="G1052" s="6">
        <v>7711.2</v>
      </c>
      <c r="H1052" s="6" t="s">
        <v>1862</v>
      </c>
      <c r="I1052" s="6"/>
      <c r="J1052" s="16">
        <v>5205.12</v>
      </c>
      <c r="K1052" s="14">
        <v>2.5099999999999998</v>
      </c>
      <c r="L1052" s="125">
        <v>0</v>
      </c>
      <c r="M1052" s="125">
        <v>0</v>
      </c>
      <c r="N1052" s="6" t="s">
        <v>625</v>
      </c>
      <c r="O1052" s="6" t="s">
        <v>2167</v>
      </c>
      <c r="P1052" s="19">
        <v>5525036</v>
      </c>
      <c r="Q1052" s="6"/>
      <c r="R1052" s="19">
        <f t="shared" si="190"/>
        <v>994506.48</v>
      </c>
      <c r="S1052" s="6"/>
      <c r="T1052" s="14"/>
      <c r="U1052" s="21"/>
      <c r="V1052" s="6"/>
      <c r="W1052" s="6"/>
      <c r="X1052" s="6"/>
      <c r="Y1052" s="23"/>
      <c r="Z1052" s="6"/>
      <c r="AA1052" s="6"/>
      <c r="AB1052" s="21"/>
      <c r="AC1052" s="6"/>
      <c r="AD1052" s="14" t="s">
        <v>1515</v>
      </c>
      <c r="AE1052" s="6"/>
      <c r="AF1052" s="6"/>
      <c r="AG1052" s="6"/>
      <c r="AH1052" s="6" t="s">
        <v>1513</v>
      </c>
      <c r="AI1052" s="143">
        <f t="shared" si="187"/>
        <v>716.49496835771345</v>
      </c>
      <c r="AJ1052" s="143">
        <f t="shared" si="188"/>
        <v>128.96909430438842</v>
      </c>
      <c r="AK1052" s="143">
        <f t="shared" si="189"/>
        <v>0</v>
      </c>
      <c r="AL1052" s="20">
        <f t="shared" si="184"/>
        <v>45312</v>
      </c>
      <c r="AM1052" t="e">
        <f t="shared" si="186"/>
        <v>#N/A</v>
      </c>
      <c r="AN1052" t="str">
        <f t="shared" si="191"/>
        <v>PCSE-PF-267-18-12-2023-5205.12</v>
      </c>
    </row>
    <row r="1053" spans="1:40" ht="20.100000000000001" hidden="1" customHeight="1" x14ac:dyDescent="0.25">
      <c r="A1053" s="14">
        <v>72</v>
      </c>
      <c r="B1053" s="162">
        <v>45282</v>
      </c>
      <c r="C1053" s="6" t="s">
        <v>2548</v>
      </c>
      <c r="D1053" s="15">
        <v>45278</v>
      </c>
      <c r="E1053" s="14" t="s">
        <v>1132</v>
      </c>
      <c r="F1053" s="14" t="s">
        <v>1133</v>
      </c>
      <c r="G1053" s="6">
        <v>9072</v>
      </c>
      <c r="H1053" s="6" t="s">
        <v>1862</v>
      </c>
      <c r="I1053" s="6"/>
      <c r="J1053" s="16">
        <v>5205.12</v>
      </c>
      <c r="K1053" s="14">
        <v>3.17</v>
      </c>
      <c r="L1053" s="125">
        <v>0</v>
      </c>
      <c r="M1053" s="125">
        <v>0</v>
      </c>
      <c r="N1053" s="6" t="s">
        <v>625</v>
      </c>
      <c r="O1053" s="6" t="s">
        <v>2167</v>
      </c>
      <c r="P1053" s="19">
        <v>8200054</v>
      </c>
      <c r="Q1053" s="6"/>
      <c r="R1053" s="19">
        <f t="shared" si="190"/>
        <v>1476009.72</v>
      </c>
      <c r="S1053" s="6"/>
      <c r="T1053" s="14"/>
      <c r="U1053" s="21"/>
      <c r="V1053" s="6"/>
      <c r="W1053" s="6"/>
      <c r="X1053" s="6"/>
      <c r="Y1053" s="23"/>
      <c r="Z1053" s="6"/>
      <c r="AA1053" s="6"/>
      <c r="AB1053" s="21"/>
      <c r="AC1053" s="6"/>
      <c r="AD1053" s="14" t="s">
        <v>1515</v>
      </c>
      <c r="AE1053" s="6"/>
      <c r="AF1053" s="6"/>
      <c r="AG1053" s="6"/>
      <c r="AH1053" s="6" t="s">
        <v>1513</v>
      </c>
      <c r="AI1053" s="143">
        <f t="shared" si="187"/>
        <v>903.88602292768962</v>
      </c>
      <c r="AJ1053" s="143">
        <f t="shared" si="188"/>
        <v>162.69948412698412</v>
      </c>
      <c r="AK1053" s="143">
        <f t="shared" si="189"/>
        <v>0</v>
      </c>
      <c r="AL1053" s="20">
        <f t="shared" si="184"/>
        <v>45312</v>
      </c>
      <c r="AM1053" t="e">
        <f t="shared" si="186"/>
        <v>#N/A</v>
      </c>
      <c r="AN1053" t="str">
        <f t="shared" si="191"/>
        <v>PCSE-PF-268-18-12-2023-5205.12</v>
      </c>
    </row>
    <row r="1054" spans="1:40" ht="20.100000000000001" customHeight="1" x14ac:dyDescent="0.25">
      <c r="A1054" s="14">
        <v>73</v>
      </c>
      <c r="B1054" s="162">
        <v>45282</v>
      </c>
      <c r="C1054" s="6" t="s">
        <v>2549</v>
      </c>
      <c r="D1054" s="15">
        <v>45278</v>
      </c>
      <c r="E1054" s="14" t="s">
        <v>1132</v>
      </c>
      <c r="F1054" s="14" t="str">
        <f>INDEX(New!$CV$9:$CV$791,MATCH(C1054,New!$F$9:$F$791,0))</f>
        <v>-</v>
      </c>
      <c r="G1054" s="6">
        <v>8482.32</v>
      </c>
      <c r="H1054" s="6" t="s">
        <v>1862</v>
      </c>
      <c r="I1054" s="6"/>
      <c r="J1054" s="16">
        <v>5205.26</v>
      </c>
      <c r="K1054" s="14">
        <v>29.76</v>
      </c>
      <c r="L1054" s="125">
        <f>_xlfn.IFNA(INDEX(New!$E$9:$E$791,MATCH(C1054,New!$F$9:$F$791,0)),G1054)</f>
        <v>8482.32</v>
      </c>
      <c r="M1054" s="125">
        <f>G1054</f>
        <v>8482.32</v>
      </c>
      <c r="N1054" s="6" t="s">
        <v>625</v>
      </c>
      <c r="O1054" s="6" t="s">
        <v>2432</v>
      </c>
      <c r="P1054" s="19">
        <v>71949753</v>
      </c>
      <c r="Q1054" s="6"/>
      <c r="R1054" s="19">
        <f t="shared" si="190"/>
        <v>12950955.539999999</v>
      </c>
      <c r="S1054" s="6"/>
      <c r="T1054" s="14"/>
      <c r="U1054" s="21"/>
      <c r="V1054" s="6"/>
      <c r="W1054" s="6"/>
      <c r="X1054" s="6"/>
      <c r="Y1054" s="23"/>
      <c r="Z1054" s="6"/>
      <c r="AA1054" s="6"/>
      <c r="AB1054" s="21"/>
      <c r="AC1054" s="6"/>
      <c r="AD1054" s="14" t="s">
        <v>1515</v>
      </c>
      <c r="AE1054" s="6"/>
      <c r="AF1054" s="6"/>
      <c r="AG1054" s="6"/>
      <c r="AH1054" s="6" t="s">
        <v>1513</v>
      </c>
      <c r="AI1054" s="143">
        <f t="shared" si="187"/>
        <v>8482.3200492318138</v>
      </c>
      <c r="AJ1054" s="143">
        <f t="shared" si="188"/>
        <v>1526.8176088617265</v>
      </c>
      <c r="AK1054" s="143">
        <f t="shared" si="189"/>
        <v>12950955.539999999</v>
      </c>
      <c r="AL1054" s="20">
        <f t="shared" si="184"/>
        <v>45312</v>
      </c>
      <c r="AM1054" t="e">
        <f t="shared" si="186"/>
        <v>#N/A</v>
      </c>
      <c r="AN1054" t="str">
        <f t="shared" si="191"/>
        <v>PCSE-PF-269-18-12-2023-5205.26</v>
      </c>
    </row>
    <row r="1055" spans="1:40" ht="20.100000000000001" hidden="1" customHeight="1" x14ac:dyDescent="0.25">
      <c r="A1055" s="14">
        <v>74</v>
      </c>
      <c r="B1055" s="162">
        <v>45282</v>
      </c>
      <c r="C1055" s="6" t="s">
        <v>2550</v>
      </c>
      <c r="D1055" s="15">
        <v>45278</v>
      </c>
      <c r="E1055" s="14" t="s">
        <v>1132</v>
      </c>
      <c r="F1055" s="14" t="s">
        <v>1133</v>
      </c>
      <c r="G1055" s="6">
        <v>5942.16</v>
      </c>
      <c r="H1055" s="6" t="s">
        <v>1862</v>
      </c>
      <c r="I1055" s="6"/>
      <c r="J1055" s="16">
        <v>5205.24</v>
      </c>
      <c r="K1055" s="14">
        <v>3.36</v>
      </c>
      <c r="L1055" s="125">
        <v>0</v>
      </c>
      <c r="M1055" s="125">
        <v>0</v>
      </c>
      <c r="N1055" s="6" t="s">
        <v>625</v>
      </c>
      <c r="O1055" s="6" t="s">
        <v>2431</v>
      </c>
      <c r="P1055" s="19">
        <v>5698537</v>
      </c>
      <c r="Q1055" s="6"/>
      <c r="R1055" s="19">
        <f t="shared" si="190"/>
        <v>1025736.6599999999</v>
      </c>
      <c r="S1055" s="6"/>
      <c r="T1055" s="14"/>
      <c r="U1055" s="21"/>
      <c r="V1055" s="6"/>
      <c r="W1055" s="6"/>
      <c r="X1055" s="6"/>
      <c r="Y1055" s="23"/>
      <c r="Z1055" s="6"/>
      <c r="AA1055" s="6"/>
      <c r="AB1055" s="21"/>
      <c r="AC1055" s="6"/>
      <c r="AD1055" s="14" t="s">
        <v>1515</v>
      </c>
      <c r="AE1055" s="6"/>
      <c r="AF1055" s="6"/>
      <c r="AG1055" s="6"/>
      <c r="AH1055" s="6" t="s">
        <v>1513</v>
      </c>
      <c r="AI1055" s="143">
        <f t="shared" si="187"/>
        <v>959.00093568668638</v>
      </c>
      <c r="AJ1055" s="143">
        <f t="shared" si="188"/>
        <v>172.62016842360353</v>
      </c>
      <c r="AK1055" s="143">
        <f t="shared" si="189"/>
        <v>0</v>
      </c>
      <c r="AL1055" s="20">
        <f t="shared" si="184"/>
        <v>45312</v>
      </c>
      <c r="AM1055" t="e">
        <f t="shared" si="186"/>
        <v>#N/A</v>
      </c>
      <c r="AN1055" t="str">
        <f t="shared" si="191"/>
        <v>PCSE-PF-270-18-12-2023-5205.24</v>
      </c>
    </row>
    <row r="1056" spans="1:40" ht="20.100000000000001" hidden="1" customHeight="1" x14ac:dyDescent="0.25">
      <c r="A1056" s="14">
        <v>75</v>
      </c>
      <c r="B1056" s="162">
        <v>45272</v>
      </c>
      <c r="C1056" s="6" t="s">
        <v>2551</v>
      </c>
      <c r="D1056" s="15">
        <v>45268</v>
      </c>
      <c r="E1056" s="14" t="s">
        <v>1132</v>
      </c>
      <c r="F1056" s="14" t="s">
        <v>1133</v>
      </c>
      <c r="G1056" s="6">
        <v>18143.88</v>
      </c>
      <c r="H1056" s="6" t="s">
        <v>1862</v>
      </c>
      <c r="I1056" s="6"/>
      <c r="J1056" s="16">
        <v>5206.12</v>
      </c>
      <c r="K1056" s="14">
        <v>2.2400000000000002</v>
      </c>
      <c r="L1056" s="125">
        <v>0</v>
      </c>
      <c r="M1056" s="125">
        <v>0</v>
      </c>
      <c r="N1056" s="6" t="s">
        <v>542</v>
      </c>
      <c r="O1056" s="6" t="s">
        <v>62</v>
      </c>
      <c r="P1056" s="19">
        <v>11599999</v>
      </c>
      <c r="Q1056" s="6"/>
      <c r="R1056" s="19">
        <f t="shared" si="190"/>
        <v>2087999.8199999998</v>
      </c>
      <c r="S1056" s="6"/>
      <c r="T1056" s="14"/>
      <c r="U1056" s="21"/>
      <c r="V1056" s="6"/>
      <c r="W1056" s="6"/>
      <c r="X1056" s="6"/>
      <c r="Y1056" s="23"/>
      <c r="Z1056" s="6"/>
      <c r="AA1056" s="6"/>
      <c r="AB1056" s="21"/>
      <c r="AC1056" s="6"/>
      <c r="AD1056" s="14" t="s">
        <v>1515</v>
      </c>
      <c r="AE1056" s="6"/>
      <c r="AF1056" s="6"/>
      <c r="AG1056" s="6"/>
      <c r="AH1056" s="6" t="s">
        <v>1513</v>
      </c>
      <c r="AI1056" s="143">
        <f t="shared" si="187"/>
        <v>639.33397928116801</v>
      </c>
      <c r="AJ1056" s="143">
        <f t="shared" si="188"/>
        <v>115.08011627061023</v>
      </c>
      <c r="AK1056" s="143">
        <f t="shared" si="189"/>
        <v>0</v>
      </c>
      <c r="AL1056" s="20">
        <f t="shared" si="184"/>
        <v>45302</v>
      </c>
      <c r="AM1056" t="e">
        <f t="shared" si="186"/>
        <v>#N/A</v>
      </c>
      <c r="AN1056" t="str">
        <f t="shared" si="191"/>
        <v>LPEX-PF-3200-08-12-2023-5206.12</v>
      </c>
    </row>
    <row r="1057" spans="1:40" ht="20.100000000000001" hidden="1" customHeight="1" x14ac:dyDescent="0.25">
      <c r="A1057" s="14">
        <v>76</v>
      </c>
      <c r="B1057" s="162">
        <v>45261</v>
      </c>
      <c r="C1057" s="6" t="s">
        <v>2552</v>
      </c>
      <c r="D1057" s="15">
        <v>45234</v>
      </c>
      <c r="E1057" s="14" t="s">
        <v>1132</v>
      </c>
      <c r="F1057" s="14" t="s">
        <v>1133</v>
      </c>
      <c r="G1057" s="6">
        <v>13608</v>
      </c>
      <c r="H1057" s="6" t="s">
        <v>1862</v>
      </c>
      <c r="I1057" s="6"/>
      <c r="J1057" s="16">
        <v>5205.24</v>
      </c>
      <c r="K1057" s="14">
        <v>3.4</v>
      </c>
      <c r="L1057" s="125">
        <v>0</v>
      </c>
      <c r="M1057" s="125">
        <v>0</v>
      </c>
      <c r="N1057" s="6" t="s">
        <v>625</v>
      </c>
      <c r="O1057" s="6" t="s">
        <v>2157</v>
      </c>
      <c r="P1057" s="19">
        <v>13200000</v>
      </c>
      <c r="Q1057" s="6"/>
      <c r="R1057" s="19">
        <f t="shared" si="190"/>
        <v>2376000</v>
      </c>
      <c r="S1057" s="6"/>
      <c r="T1057" s="14"/>
      <c r="U1057" s="21"/>
      <c r="V1057" s="6"/>
      <c r="W1057" s="6"/>
      <c r="X1057" s="6"/>
      <c r="Y1057" s="212">
        <v>45454</v>
      </c>
      <c r="Z1057" s="6"/>
      <c r="AA1057" s="6"/>
      <c r="AB1057" s="21"/>
      <c r="AC1057" s="6"/>
      <c r="AD1057" s="14" t="s">
        <v>1515</v>
      </c>
      <c r="AE1057" s="6"/>
      <c r="AF1057" s="6"/>
      <c r="AG1057" s="6"/>
      <c r="AH1057" s="6" t="s">
        <v>1513</v>
      </c>
      <c r="AI1057" s="143">
        <f t="shared" si="187"/>
        <v>970.0176366843034</v>
      </c>
      <c r="AJ1057" s="143">
        <f t="shared" si="188"/>
        <v>174.60317460317461</v>
      </c>
      <c r="AK1057" s="143">
        <f t="shared" si="189"/>
        <v>0</v>
      </c>
      <c r="AL1057" s="20">
        <f t="shared" si="184"/>
        <v>45291</v>
      </c>
      <c r="AM1057" t="e">
        <f t="shared" si="186"/>
        <v>#N/A</v>
      </c>
      <c r="AN1057" t="str">
        <f t="shared" si="191"/>
        <v>KPPE-PF-92855-04-11-2023-5205.24</v>
      </c>
    </row>
    <row r="1058" spans="1:40" ht="20.100000000000001" hidden="1" customHeight="1" x14ac:dyDescent="0.25">
      <c r="A1058" s="14">
        <v>77</v>
      </c>
      <c r="B1058" s="162">
        <v>45291</v>
      </c>
      <c r="C1058" s="6" t="s">
        <v>2553</v>
      </c>
      <c r="D1058" s="15">
        <v>45288</v>
      </c>
      <c r="E1058" s="14" t="s">
        <v>1132</v>
      </c>
      <c r="F1058" s="14" t="s">
        <v>1133</v>
      </c>
      <c r="G1058" s="6">
        <v>32933</v>
      </c>
      <c r="H1058" s="6" t="s">
        <v>1862</v>
      </c>
      <c r="I1058" s="6"/>
      <c r="J1058" s="16">
        <v>5209.42</v>
      </c>
      <c r="K1058" s="14">
        <v>3.62</v>
      </c>
      <c r="L1058" s="126">
        <v>0</v>
      </c>
      <c r="M1058" s="126">
        <v>0</v>
      </c>
      <c r="N1058" s="6" t="s">
        <v>2148</v>
      </c>
      <c r="O1058" s="6" t="s">
        <v>2555</v>
      </c>
      <c r="P1058" s="19">
        <v>33963941</v>
      </c>
      <c r="Q1058" s="6"/>
      <c r="R1058" s="19">
        <f t="shared" si="190"/>
        <v>6113509.3799999999</v>
      </c>
      <c r="S1058" s="6"/>
      <c r="T1058" s="14"/>
      <c r="U1058" s="21"/>
      <c r="V1058" s="6"/>
      <c r="W1058" s="6"/>
      <c r="X1058" s="6"/>
      <c r="Y1058" s="212">
        <v>45407</v>
      </c>
      <c r="Z1058" s="6"/>
      <c r="AA1058" s="6"/>
      <c r="AB1058" s="21"/>
      <c r="AC1058" s="6"/>
      <c r="AD1058" s="14" t="s">
        <v>1515</v>
      </c>
      <c r="AE1058" s="6"/>
      <c r="AF1058" s="6"/>
      <c r="AG1058" s="6"/>
      <c r="AH1058" s="6" t="s">
        <v>1516</v>
      </c>
      <c r="AI1058" s="143">
        <f t="shared" si="187"/>
        <v>1031.304193362281</v>
      </c>
      <c r="AJ1058" s="143">
        <f t="shared" si="188"/>
        <v>185.63475480521058</v>
      </c>
      <c r="AK1058" s="143">
        <f t="shared" si="189"/>
        <v>0</v>
      </c>
      <c r="AL1058" s="20">
        <f t="shared" si="184"/>
        <v>45321</v>
      </c>
      <c r="AM1058" t="e">
        <f t="shared" si="186"/>
        <v>#N/A</v>
      </c>
      <c r="AN1058" t="str">
        <f t="shared" si="191"/>
        <v>KPEX-PF-109996-28-12-2023-5209.42</v>
      </c>
    </row>
    <row r="1059" spans="1:40" ht="20.100000000000001" hidden="1" customHeight="1" x14ac:dyDescent="0.25">
      <c r="A1059" s="14">
        <v>78</v>
      </c>
      <c r="B1059" s="202">
        <v>45294</v>
      </c>
      <c r="C1059" s="6" t="s">
        <v>2728</v>
      </c>
      <c r="D1059" s="15">
        <v>45290</v>
      </c>
      <c r="E1059" s="14" t="s">
        <v>1132</v>
      </c>
      <c r="F1059" s="14" t="s">
        <v>1133</v>
      </c>
      <c r="G1059" s="6">
        <v>11748.24</v>
      </c>
      <c r="H1059" s="6" t="s">
        <v>1862</v>
      </c>
      <c r="I1059" s="6"/>
      <c r="J1059" s="16">
        <v>5205.12</v>
      </c>
      <c r="K1059" s="14">
        <v>2.5499999999999998</v>
      </c>
      <c r="L1059" s="125">
        <v>0</v>
      </c>
      <c r="M1059" s="125">
        <v>0</v>
      </c>
      <c r="N1059" s="6" t="s">
        <v>625</v>
      </c>
      <c r="O1059" s="6" t="s">
        <v>2167</v>
      </c>
      <c r="P1059" s="19">
        <v>8547056</v>
      </c>
      <c r="Q1059" s="6"/>
      <c r="R1059" s="19">
        <f t="shared" si="190"/>
        <v>1538470.0799999998</v>
      </c>
      <c r="S1059" s="6"/>
      <c r="T1059" s="14"/>
      <c r="U1059" s="21"/>
      <c r="V1059" s="6"/>
      <c r="W1059" s="6"/>
      <c r="X1059" s="6"/>
      <c r="Y1059" s="23"/>
      <c r="Z1059" s="6"/>
      <c r="AA1059" s="6"/>
      <c r="AB1059" s="21"/>
      <c r="AC1059" s="6"/>
      <c r="AD1059" s="14" t="s">
        <v>1515</v>
      </c>
      <c r="AE1059" s="6"/>
      <c r="AF1059" s="6"/>
      <c r="AG1059" s="6"/>
      <c r="AH1059" s="6" t="s">
        <v>1513</v>
      </c>
      <c r="AI1059" s="143">
        <f t="shared" si="187"/>
        <v>727.51799418466089</v>
      </c>
      <c r="AJ1059" s="143">
        <f t="shared" si="188"/>
        <v>130.95323895323895</v>
      </c>
      <c r="AK1059" s="143">
        <f t="shared" si="189"/>
        <v>0</v>
      </c>
      <c r="AL1059" s="20">
        <f t="shared" si="184"/>
        <v>45324</v>
      </c>
      <c r="AM1059" t="e">
        <f t="shared" si="186"/>
        <v>#N/A</v>
      </c>
      <c r="AN1059" t="str">
        <f t="shared" si="191"/>
        <v>PCSE-PF-292-30-12-2023-5205.12</v>
      </c>
    </row>
    <row r="1060" spans="1:40" ht="20.100000000000001" hidden="1" customHeight="1" x14ac:dyDescent="0.25">
      <c r="A1060" s="14">
        <v>79</v>
      </c>
      <c r="B1060" s="202">
        <v>45294</v>
      </c>
      <c r="C1060" s="6" t="s">
        <v>2729</v>
      </c>
      <c r="D1060" s="15">
        <v>45290</v>
      </c>
      <c r="E1060" s="14" t="s">
        <v>1132</v>
      </c>
      <c r="F1060" s="14" t="s">
        <v>1133</v>
      </c>
      <c r="G1060" s="6">
        <v>7620.48</v>
      </c>
      <c r="H1060" s="6" t="s">
        <v>1862</v>
      </c>
      <c r="I1060" s="6"/>
      <c r="J1060" s="16">
        <v>5205.2700000000004</v>
      </c>
      <c r="K1060" s="14">
        <v>4.72</v>
      </c>
      <c r="L1060" s="126">
        <v>0</v>
      </c>
      <c r="M1060" s="126">
        <v>0</v>
      </c>
      <c r="N1060" s="6" t="s">
        <v>625</v>
      </c>
      <c r="O1060" s="6" t="s">
        <v>2164</v>
      </c>
      <c r="P1060" s="19">
        <v>10248067</v>
      </c>
      <c r="Q1060" s="6"/>
      <c r="R1060" s="19">
        <f t="shared" si="190"/>
        <v>1844652.0599999998</v>
      </c>
      <c r="S1060" s="6"/>
      <c r="T1060" s="14"/>
      <c r="U1060" s="21"/>
      <c r="V1060" s="6"/>
      <c r="W1060" s="6"/>
      <c r="X1060" s="6"/>
      <c r="Y1060" s="212">
        <v>45407</v>
      </c>
      <c r="Z1060" s="6"/>
      <c r="AA1060" s="6"/>
      <c r="AB1060" s="21"/>
      <c r="AC1060" s="6"/>
      <c r="AD1060" s="14" t="s">
        <v>1515</v>
      </c>
      <c r="AE1060" s="6"/>
      <c r="AF1060" s="6"/>
      <c r="AG1060" s="6"/>
      <c r="AH1060" s="6" t="s">
        <v>1513</v>
      </c>
      <c r="AI1060" s="143">
        <f t="shared" si="187"/>
        <v>1344.8059702275973</v>
      </c>
      <c r="AJ1060" s="143">
        <f t="shared" si="188"/>
        <v>242.06507464096748</v>
      </c>
      <c r="AK1060" s="143">
        <f t="shared" si="189"/>
        <v>0</v>
      </c>
      <c r="AL1060" s="20">
        <f t="shared" si="184"/>
        <v>45324</v>
      </c>
      <c r="AM1060" t="e">
        <f t="shared" si="186"/>
        <v>#N/A</v>
      </c>
      <c r="AN1060" t="str">
        <f t="shared" si="191"/>
        <v>PCSE-PF-293-30-12-2023-5205.27</v>
      </c>
    </row>
    <row r="1061" spans="1:40" ht="20.100000000000001" customHeight="1" x14ac:dyDescent="0.25">
      <c r="A1061" s="14">
        <v>80</v>
      </c>
      <c r="B1061" s="202">
        <v>45294</v>
      </c>
      <c r="C1061" s="6" t="s">
        <v>2730</v>
      </c>
      <c r="D1061" s="15">
        <v>45290</v>
      </c>
      <c r="E1061" s="14" t="s">
        <v>1132</v>
      </c>
      <c r="F1061" s="14" t="str">
        <f>INDEX(New!$CV$9:$CV$791,MATCH(C1061,New!$F$9:$F$791,0))</f>
        <v>-</v>
      </c>
      <c r="G1061" s="6">
        <v>226800</v>
      </c>
      <c r="H1061" s="6" t="s">
        <v>1862</v>
      </c>
      <c r="I1061" s="6"/>
      <c r="J1061" s="16">
        <v>5205.24</v>
      </c>
      <c r="K1061" s="14">
        <v>3.36</v>
      </c>
      <c r="L1061" s="125">
        <f>_xlfn.IFNA(INDEX(New!$E$9:$E$791,MATCH(C1061,New!$F$9:$F$791,0)),G1061)</f>
        <v>226800</v>
      </c>
      <c r="M1061" s="125">
        <f>G1061</f>
        <v>226800</v>
      </c>
      <c r="N1061" s="6" t="s">
        <v>625</v>
      </c>
      <c r="O1061" s="6" t="s">
        <v>2157</v>
      </c>
      <c r="P1061" s="19">
        <v>217501427</v>
      </c>
      <c r="Q1061" s="6"/>
      <c r="R1061" s="19">
        <f t="shared" si="190"/>
        <v>39150256.859999999</v>
      </c>
      <c r="S1061" s="6"/>
      <c r="T1061" s="14"/>
      <c r="U1061" s="21"/>
      <c r="V1061" s="6"/>
      <c r="W1061" s="6"/>
      <c r="X1061" s="6"/>
      <c r="Y1061" s="23"/>
      <c r="Z1061" s="6"/>
      <c r="AA1061" s="6"/>
      <c r="AB1061" s="21"/>
      <c r="AC1061" s="6"/>
      <c r="AD1061" s="14" t="s">
        <v>1515</v>
      </c>
      <c r="AE1061" s="6"/>
      <c r="AF1061" s="6"/>
      <c r="AG1061" s="6"/>
      <c r="AH1061" s="6" t="s">
        <v>1513</v>
      </c>
      <c r="AI1061" s="143">
        <f t="shared" si="187"/>
        <v>959.00100088183422</v>
      </c>
      <c r="AJ1061" s="143">
        <f t="shared" si="188"/>
        <v>172.62018015873016</v>
      </c>
      <c r="AK1061" s="143">
        <f t="shared" si="189"/>
        <v>39150256.859999999</v>
      </c>
      <c r="AL1061" s="20">
        <f t="shared" si="184"/>
        <v>45324</v>
      </c>
      <c r="AM1061" t="e">
        <f t="shared" si="186"/>
        <v>#N/A</v>
      </c>
      <c r="AN1061" t="str">
        <f t="shared" si="191"/>
        <v>PCSE-PF-294-30-12-2023-5205.24</v>
      </c>
    </row>
    <row r="1062" spans="1:40" ht="20.100000000000001" hidden="1" customHeight="1" x14ac:dyDescent="0.25">
      <c r="A1062" s="14">
        <v>81</v>
      </c>
      <c r="B1062" s="202">
        <v>45294</v>
      </c>
      <c r="C1062" s="6" t="s">
        <v>2731</v>
      </c>
      <c r="D1062" s="15">
        <v>45290</v>
      </c>
      <c r="E1062" s="14" t="s">
        <v>1132</v>
      </c>
      <c r="F1062" s="14" t="s">
        <v>1133</v>
      </c>
      <c r="G1062" s="6">
        <v>28440.720000000001</v>
      </c>
      <c r="H1062" s="6" t="s">
        <v>1862</v>
      </c>
      <c r="I1062" s="6"/>
      <c r="J1062" s="16">
        <v>5206.25</v>
      </c>
      <c r="K1062" s="14">
        <v>4.53</v>
      </c>
      <c r="L1062" s="126">
        <v>0</v>
      </c>
      <c r="M1062" s="126">
        <v>0</v>
      </c>
      <c r="N1062" s="6" t="s">
        <v>542</v>
      </c>
      <c r="O1062" s="6" t="s">
        <v>2330</v>
      </c>
      <c r="P1062" s="19">
        <v>36679741</v>
      </c>
      <c r="Q1062" s="6"/>
      <c r="R1062" s="19">
        <f t="shared" si="190"/>
        <v>6602353.3799999999</v>
      </c>
      <c r="S1062" s="6"/>
      <c r="T1062" s="14"/>
      <c r="U1062" s="21"/>
      <c r="V1062" s="6"/>
      <c r="W1062" s="6"/>
      <c r="X1062" s="6"/>
      <c r="Y1062" s="212">
        <v>45407</v>
      </c>
      <c r="Z1062" s="6"/>
      <c r="AA1062" s="6"/>
      <c r="AB1062" s="21"/>
      <c r="AC1062" s="6"/>
      <c r="AD1062" s="14" t="s">
        <v>1515</v>
      </c>
      <c r="AE1062" s="6"/>
      <c r="AF1062" s="6"/>
      <c r="AG1062" s="6"/>
      <c r="AH1062" s="6" t="s">
        <v>1513</v>
      </c>
      <c r="AI1062" s="143">
        <f t="shared" si="187"/>
        <v>1289.6910134483232</v>
      </c>
      <c r="AJ1062" s="143">
        <f t="shared" si="188"/>
        <v>232.14438242069821</v>
      </c>
      <c r="AK1062" s="143">
        <f t="shared" si="189"/>
        <v>0</v>
      </c>
      <c r="AL1062" s="20">
        <f t="shared" si="184"/>
        <v>45324</v>
      </c>
      <c r="AM1062" t="e">
        <f t="shared" si="186"/>
        <v>#N/A</v>
      </c>
      <c r="AN1062" t="str">
        <f t="shared" si="191"/>
        <v>PCSE-PF-295-30-12-2023-5206.25</v>
      </c>
    </row>
    <row r="1063" spans="1:40" ht="20.100000000000001" hidden="1" customHeight="1" x14ac:dyDescent="0.25">
      <c r="A1063" s="14">
        <v>82</v>
      </c>
      <c r="B1063" s="202">
        <v>45294</v>
      </c>
      <c r="C1063" s="6" t="s">
        <v>2732</v>
      </c>
      <c r="D1063" s="15">
        <v>45290</v>
      </c>
      <c r="E1063" s="14" t="s">
        <v>1132</v>
      </c>
      <c r="F1063" s="14" t="s">
        <v>1133</v>
      </c>
      <c r="G1063" s="6">
        <v>15000</v>
      </c>
      <c r="H1063" s="6" t="s">
        <v>1862</v>
      </c>
      <c r="I1063" s="6"/>
      <c r="J1063" s="16">
        <v>3809.9189999999999</v>
      </c>
      <c r="K1063" s="14">
        <v>0.54</v>
      </c>
      <c r="L1063" s="126">
        <v>0</v>
      </c>
      <c r="M1063" s="126">
        <v>0</v>
      </c>
      <c r="N1063" s="6" t="s">
        <v>557</v>
      </c>
      <c r="O1063" s="6" t="s">
        <v>2750</v>
      </c>
      <c r="P1063" s="19">
        <v>2325000</v>
      </c>
      <c r="Q1063" s="6"/>
      <c r="R1063" s="19">
        <f t="shared" si="190"/>
        <v>418500</v>
      </c>
      <c r="S1063" s="6"/>
      <c r="T1063" s="14"/>
      <c r="U1063" s="21"/>
      <c r="V1063" s="6"/>
      <c r="W1063" s="6"/>
      <c r="X1063" s="6"/>
      <c r="Y1063" s="212">
        <v>45407</v>
      </c>
      <c r="Z1063" s="6"/>
      <c r="AA1063" s="6"/>
      <c r="AB1063" s="21"/>
      <c r="AC1063" s="6"/>
      <c r="AD1063" s="14" t="s">
        <v>1515</v>
      </c>
      <c r="AE1063" s="6"/>
      <c r="AF1063" s="6"/>
      <c r="AG1063" s="6"/>
      <c r="AH1063" s="6" t="s">
        <v>1517</v>
      </c>
      <c r="AI1063" s="143">
        <f t="shared" si="187"/>
        <v>155</v>
      </c>
      <c r="AJ1063" s="143">
        <f t="shared" si="188"/>
        <v>27.9</v>
      </c>
      <c r="AK1063" s="143">
        <f t="shared" si="189"/>
        <v>0</v>
      </c>
      <c r="AL1063" s="20">
        <f t="shared" si="184"/>
        <v>45324</v>
      </c>
      <c r="AM1063" t="e">
        <f t="shared" si="186"/>
        <v>#N/A</v>
      </c>
      <c r="AN1063" t="str">
        <f t="shared" si="191"/>
        <v>KPPE-PF-138364-30-12-2023-3809.919</v>
      </c>
    </row>
    <row r="1064" spans="1:40" ht="20.100000000000001" customHeight="1" x14ac:dyDescent="0.25">
      <c r="A1064" s="14">
        <v>83</v>
      </c>
      <c r="B1064" s="202">
        <v>45298</v>
      </c>
      <c r="C1064" s="6" t="s">
        <v>2733</v>
      </c>
      <c r="D1064" s="15">
        <v>45294</v>
      </c>
      <c r="E1064" s="14" t="s">
        <v>1132</v>
      </c>
      <c r="F1064" s="14" t="str">
        <f>INDEX(New!$CV$9:$CV$791,MATCH(C1064,New!$F$9:$F$791,0))</f>
        <v>Running</v>
      </c>
      <c r="G1064" s="6">
        <v>5896.8</v>
      </c>
      <c r="H1064" s="6" t="s">
        <v>1862</v>
      </c>
      <c r="I1064" s="6"/>
      <c r="J1064" s="16">
        <v>5205.2700000000004</v>
      </c>
      <c r="K1064" s="14">
        <v>8.82</v>
      </c>
      <c r="L1064" s="125">
        <f>_xlfn.IFNA(INDEX(New!$E$9:$E$791,MATCH(C1064,New!$F$9:$F$791,0)),G1064)</f>
        <v>2463.3900000000003</v>
      </c>
      <c r="M1064" s="125">
        <f>G1064</f>
        <v>5896.8</v>
      </c>
      <c r="N1064" s="6" t="s">
        <v>625</v>
      </c>
      <c r="O1064" s="6" t="s">
        <v>2751</v>
      </c>
      <c r="P1064" s="19">
        <v>14820097</v>
      </c>
      <c r="Q1064" s="6"/>
      <c r="R1064" s="19">
        <f t="shared" si="190"/>
        <v>2667617.46</v>
      </c>
      <c r="S1064" s="6"/>
      <c r="T1064" s="14"/>
      <c r="U1064" s="21"/>
      <c r="V1064" s="6"/>
      <c r="W1064" s="6"/>
      <c r="X1064" s="6"/>
      <c r="Y1064" s="23"/>
      <c r="Z1064" s="6"/>
      <c r="AA1064" s="6"/>
      <c r="AB1064" s="21"/>
      <c r="AC1064" s="6"/>
      <c r="AD1064" s="14" t="s">
        <v>1515</v>
      </c>
      <c r="AE1064" s="6"/>
      <c r="AF1064" s="6"/>
      <c r="AG1064" s="6"/>
      <c r="AH1064" s="6" t="s">
        <v>1513</v>
      </c>
      <c r="AI1064" s="143">
        <f t="shared" si="187"/>
        <v>2513.2439628272959</v>
      </c>
      <c r="AJ1064" s="143">
        <f t="shared" si="188"/>
        <v>452.38391330891329</v>
      </c>
      <c r="AK1064" s="143">
        <f t="shared" si="189"/>
        <v>1114398.0082060441</v>
      </c>
      <c r="AL1064" s="20">
        <f t="shared" si="184"/>
        <v>45328</v>
      </c>
      <c r="AM1064" t="e">
        <f t="shared" si="186"/>
        <v>#N/A</v>
      </c>
      <c r="AN1064" t="str">
        <f t="shared" si="191"/>
        <v>PCSE-PF-302-03-01-2024-5205.27</v>
      </c>
    </row>
    <row r="1065" spans="1:40" ht="20.100000000000001" hidden="1" customHeight="1" x14ac:dyDescent="0.25">
      <c r="A1065" s="14">
        <v>84</v>
      </c>
      <c r="B1065" s="202">
        <v>45298</v>
      </c>
      <c r="C1065" s="6" t="s">
        <v>2734</v>
      </c>
      <c r="D1065" s="15">
        <v>45294</v>
      </c>
      <c r="E1065" s="14" t="s">
        <v>1132</v>
      </c>
      <c r="F1065" s="14" t="s">
        <v>1133</v>
      </c>
      <c r="G1065" s="6">
        <v>16870.03</v>
      </c>
      <c r="H1065" s="6" t="s">
        <v>1862</v>
      </c>
      <c r="I1065" s="6"/>
      <c r="J1065" s="16">
        <v>5206.12</v>
      </c>
      <c r="K1065" s="14">
        <v>2.2400000000000002</v>
      </c>
      <c r="L1065" s="125">
        <v>0</v>
      </c>
      <c r="M1065" s="125">
        <v>0</v>
      </c>
      <c r="N1065" s="6" t="s">
        <v>542</v>
      </c>
      <c r="O1065" s="6" t="s">
        <v>62</v>
      </c>
      <c r="P1065" s="19">
        <v>10785580</v>
      </c>
      <c r="Q1065" s="6"/>
      <c r="R1065" s="19">
        <f t="shared" si="190"/>
        <v>1941404.4</v>
      </c>
      <c r="S1065" s="6"/>
      <c r="T1065" s="14"/>
      <c r="U1065" s="21"/>
      <c r="V1065" s="6"/>
      <c r="W1065" s="6"/>
      <c r="X1065" s="6"/>
      <c r="Y1065" s="23"/>
      <c r="Z1065" s="6"/>
      <c r="AA1065" s="6"/>
      <c r="AB1065" s="21"/>
      <c r="AC1065" s="6"/>
      <c r="AD1065" s="14" t="s">
        <v>1515</v>
      </c>
      <c r="AE1065" s="6"/>
      <c r="AF1065" s="6"/>
      <c r="AG1065" s="6"/>
      <c r="AH1065" s="6" t="s">
        <v>1513</v>
      </c>
      <c r="AI1065" s="143">
        <f t="shared" si="187"/>
        <v>639.33377711835726</v>
      </c>
      <c r="AJ1065" s="143">
        <f t="shared" si="188"/>
        <v>115.0800798813043</v>
      </c>
      <c r="AK1065" s="143">
        <f t="shared" si="189"/>
        <v>0</v>
      </c>
      <c r="AL1065" s="20">
        <f t="shared" si="184"/>
        <v>45328</v>
      </c>
      <c r="AM1065" t="e">
        <f t="shared" si="186"/>
        <v>#N/A</v>
      </c>
      <c r="AN1065" t="str">
        <f t="shared" si="191"/>
        <v>LPEX-PF-4732-03-01-2024-5206.12</v>
      </c>
    </row>
    <row r="1066" spans="1:40" ht="20.100000000000001" hidden="1" customHeight="1" x14ac:dyDescent="0.25">
      <c r="A1066" s="14">
        <v>85</v>
      </c>
      <c r="B1066" s="202">
        <v>45292</v>
      </c>
      <c r="C1066" s="6" t="s">
        <v>2735</v>
      </c>
      <c r="D1066" s="15">
        <v>45264</v>
      </c>
      <c r="E1066" s="14" t="s">
        <v>1132</v>
      </c>
      <c r="F1066" s="14" t="s">
        <v>1133</v>
      </c>
      <c r="G1066" s="6">
        <v>16783.09</v>
      </c>
      <c r="H1066" s="6" t="s">
        <v>1862</v>
      </c>
      <c r="I1066" s="6"/>
      <c r="J1066" s="16">
        <v>5206.12</v>
      </c>
      <c r="K1066" s="14">
        <v>2.2400000000000002</v>
      </c>
      <c r="L1066" s="125">
        <v>0</v>
      </c>
      <c r="M1066" s="125">
        <v>0</v>
      </c>
      <c r="N1066" s="6" t="s">
        <v>542</v>
      </c>
      <c r="O1066" s="6" t="s">
        <v>62</v>
      </c>
      <c r="P1066" s="19">
        <v>10730000</v>
      </c>
      <c r="Q1066" s="6"/>
      <c r="R1066" s="19">
        <f t="shared" si="190"/>
        <v>1931400</v>
      </c>
      <c r="S1066" s="6"/>
      <c r="T1066" s="14"/>
      <c r="U1066" s="21"/>
      <c r="V1066" s="6"/>
      <c r="W1066" s="6"/>
      <c r="X1066" s="6"/>
      <c r="Y1066" s="23"/>
      <c r="Z1066" s="6"/>
      <c r="AA1066" s="6"/>
      <c r="AB1066" s="21"/>
      <c r="AC1066" s="6"/>
      <c r="AD1066" s="14" t="s">
        <v>1515</v>
      </c>
      <c r="AE1066" s="6"/>
      <c r="AF1066" s="6"/>
      <c r="AG1066" s="6"/>
      <c r="AH1066" s="6" t="s">
        <v>1513</v>
      </c>
      <c r="AI1066" s="143">
        <f t="shared" si="187"/>
        <v>639.33399630223039</v>
      </c>
      <c r="AJ1066" s="143">
        <f t="shared" si="188"/>
        <v>115.08011933440147</v>
      </c>
      <c r="AK1066" s="143">
        <f t="shared" si="189"/>
        <v>0</v>
      </c>
      <c r="AL1066" s="20">
        <f t="shared" si="184"/>
        <v>45322</v>
      </c>
      <c r="AM1066" t="e">
        <f t="shared" si="186"/>
        <v>#N/A</v>
      </c>
      <c r="AN1066" t="str">
        <f t="shared" si="191"/>
        <v>LPEX-PF-2828-04-12-2023-5206.12</v>
      </c>
    </row>
    <row r="1067" spans="1:40" ht="20.100000000000001" customHeight="1" x14ac:dyDescent="0.25">
      <c r="A1067" s="14">
        <v>86</v>
      </c>
      <c r="B1067" s="202">
        <v>45305</v>
      </c>
      <c r="C1067" s="6" t="s">
        <v>2736</v>
      </c>
      <c r="D1067" s="15">
        <v>45301</v>
      </c>
      <c r="E1067" s="14" t="s">
        <v>1132</v>
      </c>
      <c r="F1067" s="14" t="str">
        <f>INDEX(New!$CV$9:$CV$791,MATCH(C1067,New!$F$9:$F$791,0))</f>
        <v>-</v>
      </c>
      <c r="G1067" s="6">
        <v>4536</v>
      </c>
      <c r="H1067" s="6" t="s">
        <v>1862</v>
      </c>
      <c r="I1067" s="6"/>
      <c r="J1067" s="16">
        <v>5205.24</v>
      </c>
      <c r="K1067" s="14">
        <v>3.36</v>
      </c>
      <c r="L1067" s="125">
        <f>_xlfn.IFNA(INDEX(New!$E$9:$E$791,MATCH(C1067,New!$F$9:$F$791,0)),G1067)</f>
        <v>4536</v>
      </c>
      <c r="M1067" s="125">
        <f>G1067</f>
        <v>4536</v>
      </c>
      <c r="N1067" s="6" t="s">
        <v>625</v>
      </c>
      <c r="O1067" s="6" t="s">
        <v>2157</v>
      </c>
      <c r="P1067" s="19">
        <v>4350000</v>
      </c>
      <c r="Q1067" s="6"/>
      <c r="R1067" s="19">
        <f t="shared" si="190"/>
        <v>783000</v>
      </c>
      <c r="S1067" s="6"/>
      <c r="T1067" s="14"/>
      <c r="U1067" s="21"/>
      <c r="V1067" s="6"/>
      <c r="W1067" s="6"/>
      <c r="X1067" s="6"/>
      <c r="Y1067" s="23"/>
      <c r="Z1067" s="6"/>
      <c r="AA1067" s="6"/>
      <c r="AB1067" s="21"/>
      <c r="AC1067" s="6"/>
      <c r="AD1067" s="14" t="s">
        <v>1515</v>
      </c>
      <c r="AE1067" s="6"/>
      <c r="AF1067" s="6"/>
      <c r="AG1067" s="6"/>
      <c r="AH1067" s="6" t="s">
        <v>1513</v>
      </c>
      <c r="AI1067" s="143">
        <f t="shared" si="187"/>
        <v>958.99470899470896</v>
      </c>
      <c r="AJ1067" s="143">
        <f t="shared" si="188"/>
        <v>172.61904761904762</v>
      </c>
      <c r="AK1067" s="143">
        <f t="shared" si="189"/>
        <v>783000</v>
      </c>
      <c r="AL1067" s="20">
        <f t="shared" si="184"/>
        <v>45335</v>
      </c>
      <c r="AM1067" t="e">
        <f t="shared" si="186"/>
        <v>#N/A</v>
      </c>
      <c r="AN1067" t="str">
        <f t="shared" si="191"/>
        <v>KPPE-PF-147335-10-01-2024-5205.24</v>
      </c>
    </row>
    <row r="1068" spans="1:40" ht="20.100000000000001" customHeight="1" x14ac:dyDescent="0.25">
      <c r="A1068" s="14">
        <v>87</v>
      </c>
      <c r="B1068" s="202">
        <v>45307</v>
      </c>
      <c r="C1068" s="6" t="s">
        <v>2737</v>
      </c>
      <c r="D1068" s="15">
        <v>45303</v>
      </c>
      <c r="E1068" s="14" t="s">
        <v>1132</v>
      </c>
      <c r="F1068" s="14" t="str">
        <f>INDEX(New!$CV$9:$CV$791,MATCH(C1068,New!$F$9:$F$791,0))</f>
        <v>Running</v>
      </c>
      <c r="G1068" s="6">
        <v>226798.5123</v>
      </c>
      <c r="H1068" s="6" t="s">
        <v>1862</v>
      </c>
      <c r="I1068" s="6"/>
      <c r="J1068" s="16">
        <v>5205.24</v>
      </c>
      <c r="K1068" s="14">
        <v>3.52</v>
      </c>
      <c r="L1068" s="125">
        <f>_xlfn.IFNA(INDEX(New!$E$9:$E$791,MATCH(C1068,New!$F$9:$F$791,0)),G1068)</f>
        <v>49029.9493</v>
      </c>
      <c r="M1068" s="125">
        <f>G1068</f>
        <v>226798.5123</v>
      </c>
      <c r="N1068" s="6" t="s">
        <v>625</v>
      </c>
      <c r="O1068" s="6" t="s">
        <v>2157</v>
      </c>
      <c r="P1068" s="19">
        <v>227500000</v>
      </c>
      <c r="Q1068" s="6"/>
      <c r="R1068" s="19">
        <f t="shared" si="190"/>
        <v>40950000</v>
      </c>
      <c r="S1068" s="6"/>
      <c r="T1068" s="14"/>
      <c r="U1068" s="21"/>
      <c r="V1068" s="6"/>
      <c r="W1068" s="6"/>
      <c r="X1068" s="6"/>
      <c r="Y1068" s="23"/>
      <c r="Z1068" s="6"/>
      <c r="AA1068" s="6"/>
      <c r="AB1068" s="21"/>
      <c r="AC1068" s="6"/>
      <c r="AD1068" s="14" t="s">
        <v>1515</v>
      </c>
      <c r="AE1068" s="6"/>
      <c r="AF1068" s="6"/>
      <c r="AG1068" s="6"/>
      <c r="AH1068" s="6" t="s">
        <v>1513</v>
      </c>
      <c r="AI1068" s="143">
        <f t="shared" si="187"/>
        <v>1003.0929995655002</v>
      </c>
      <c r="AJ1068" s="143">
        <f t="shared" si="188"/>
        <v>180.55673992179004</v>
      </c>
      <c r="AK1068" s="143">
        <f t="shared" si="189"/>
        <v>8852687.8041386511</v>
      </c>
      <c r="AL1068" s="20">
        <f t="shared" si="184"/>
        <v>45337</v>
      </c>
      <c r="AM1068" t="e">
        <f t="shared" si="186"/>
        <v>#N/A</v>
      </c>
      <c r="AN1068" t="str">
        <f t="shared" si="191"/>
        <v>PCSE-PF-320-12-01-2024-5205.24</v>
      </c>
    </row>
    <row r="1069" spans="1:40" ht="20.100000000000001" hidden="1" customHeight="1" x14ac:dyDescent="0.25">
      <c r="A1069" s="14">
        <v>88</v>
      </c>
      <c r="B1069" s="202">
        <v>45306</v>
      </c>
      <c r="C1069" s="6" t="s">
        <v>2738</v>
      </c>
      <c r="D1069" s="15">
        <v>45303</v>
      </c>
      <c r="E1069" s="14" t="s">
        <v>1132</v>
      </c>
      <c r="F1069" s="14" t="s">
        <v>1133</v>
      </c>
      <c r="G1069" s="6">
        <v>31661</v>
      </c>
      <c r="H1069" s="6" t="s">
        <v>1862</v>
      </c>
      <c r="I1069" s="6"/>
      <c r="J1069" s="16">
        <v>5209.42</v>
      </c>
      <c r="K1069" s="14">
        <v>3.55</v>
      </c>
      <c r="L1069" s="126">
        <v>0</v>
      </c>
      <c r="M1069" s="126">
        <v>0</v>
      </c>
      <c r="N1069" s="6" t="s">
        <v>2148</v>
      </c>
      <c r="O1069" s="6" t="s">
        <v>2555</v>
      </c>
      <c r="P1069" s="19">
        <v>32001011</v>
      </c>
      <c r="Q1069" s="6"/>
      <c r="R1069" s="19">
        <f t="shared" si="190"/>
        <v>5760181.9799999995</v>
      </c>
      <c r="S1069" s="6"/>
      <c r="T1069" s="14"/>
      <c r="U1069" s="21"/>
      <c r="V1069" s="6"/>
      <c r="W1069" s="6"/>
      <c r="X1069" s="6"/>
      <c r="Y1069" s="212">
        <v>45407</v>
      </c>
      <c r="Z1069" s="6"/>
      <c r="AA1069" s="6"/>
      <c r="AB1069" s="21"/>
      <c r="AC1069" s="6"/>
      <c r="AD1069" s="14" t="s">
        <v>1515</v>
      </c>
      <c r="AE1069" s="6"/>
      <c r="AF1069" s="6"/>
      <c r="AG1069" s="6"/>
      <c r="AH1069" s="6" t="s">
        <v>1516</v>
      </c>
      <c r="AI1069" s="143">
        <f t="shared" si="187"/>
        <v>1010.7391112093743</v>
      </c>
      <c r="AJ1069" s="143">
        <f t="shared" si="188"/>
        <v>181.93304001768735</v>
      </c>
      <c r="AK1069" s="143">
        <f t="shared" si="189"/>
        <v>0</v>
      </c>
      <c r="AL1069" s="20">
        <f t="shared" si="184"/>
        <v>45336</v>
      </c>
      <c r="AM1069" t="e">
        <f t="shared" si="186"/>
        <v>#N/A</v>
      </c>
      <c r="AN1069" t="str">
        <f t="shared" si="191"/>
        <v>KPEX-PF-119701-12-01-2024-5209.42</v>
      </c>
    </row>
    <row r="1070" spans="1:40" ht="20.100000000000001" hidden="1" customHeight="1" x14ac:dyDescent="0.25">
      <c r="A1070" s="14">
        <v>89</v>
      </c>
      <c r="B1070" s="202">
        <v>45307</v>
      </c>
      <c r="C1070" s="6" t="s">
        <v>2739</v>
      </c>
      <c r="D1070" s="15">
        <v>45304</v>
      </c>
      <c r="E1070" s="14" t="s">
        <v>1132</v>
      </c>
      <c r="F1070" s="14" t="s">
        <v>1133</v>
      </c>
      <c r="G1070" s="6">
        <v>18224</v>
      </c>
      <c r="H1070" s="6" t="s">
        <v>1862</v>
      </c>
      <c r="I1070" s="6"/>
      <c r="J1070" s="16">
        <v>5210.1099999999997</v>
      </c>
      <c r="K1070" s="14">
        <v>3.44</v>
      </c>
      <c r="L1070" s="125">
        <v>0</v>
      </c>
      <c r="M1070" s="125">
        <v>0</v>
      </c>
      <c r="N1070" s="6" t="s">
        <v>532</v>
      </c>
      <c r="O1070" s="6" t="s">
        <v>2752</v>
      </c>
      <c r="P1070" s="19">
        <v>17865990</v>
      </c>
      <c r="Q1070" s="6"/>
      <c r="R1070" s="19">
        <f t="shared" ref="R1070:R1101" si="192">P1070*0.18</f>
        <v>3215878.1999999997</v>
      </c>
      <c r="S1070" s="6"/>
      <c r="T1070" s="14"/>
      <c r="U1070" s="21"/>
      <c r="V1070" s="6"/>
      <c r="W1070" s="6"/>
      <c r="X1070" s="6"/>
      <c r="Y1070" s="23"/>
      <c r="Z1070" s="6"/>
      <c r="AA1070" s="6"/>
      <c r="AB1070" s="21"/>
      <c r="AC1070" s="6"/>
      <c r="AD1070" s="14" t="s">
        <v>1515</v>
      </c>
      <c r="AE1070" s="6"/>
      <c r="AF1070" s="6"/>
      <c r="AG1070" s="6"/>
      <c r="AH1070" s="6" t="s">
        <v>1516</v>
      </c>
      <c r="AI1070" s="143">
        <f t="shared" si="187"/>
        <v>980.35502633889382</v>
      </c>
      <c r="AJ1070" s="143">
        <f t="shared" si="188"/>
        <v>176.46390474100087</v>
      </c>
      <c r="AK1070" s="143">
        <f t="shared" si="189"/>
        <v>0</v>
      </c>
      <c r="AL1070" s="20">
        <f t="shared" ref="AL1070:AL1133" si="193">IF(B1070&lt;&gt;"",IF(E1070="Packing Material",B1070+5,B1070+30),"")</f>
        <v>45337</v>
      </c>
      <c r="AM1070" t="e">
        <f t="shared" si="186"/>
        <v>#N/A</v>
      </c>
      <c r="AN1070" t="str">
        <f t="shared" si="191"/>
        <v>FPEX-PF-2106-13-01-2024-5210.11</v>
      </c>
    </row>
    <row r="1071" spans="1:40" ht="20.100000000000001" hidden="1" customHeight="1" x14ac:dyDescent="0.25">
      <c r="A1071" s="14">
        <v>90</v>
      </c>
      <c r="B1071" s="202">
        <v>45307</v>
      </c>
      <c r="C1071" s="6" t="s">
        <v>2740</v>
      </c>
      <c r="D1071" s="15">
        <v>45304</v>
      </c>
      <c r="E1071" s="14" t="s">
        <v>1132</v>
      </c>
      <c r="F1071" s="14" t="s">
        <v>1133</v>
      </c>
      <c r="G1071" s="6">
        <v>12725</v>
      </c>
      <c r="H1071" s="6" t="s">
        <v>1862</v>
      </c>
      <c r="I1071" s="6"/>
      <c r="J1071" s="16">
        <v>5210.1099999999997</v>
      </c>
      <c r="K1071" s="14">
        <v>3.46</v>
      </c>
      <c r="L1071" s="125">
        <v>0</v>
      </c>
      <c r="M1071" s="125">
        <v>0</v>
      </c>
      <c r="N1071" s="6" t="s">
        <v>532</v>
      </c>
      <c r="O1071" s="6" t="s">
        <v>2752</v>
      </c>
      <c r="P1071" s="19">
        <v>12530000</v>
      </c>
      <c r="Q1071" s="6"/>
      <c r="R1071" s="19">
        <f t="shared" si="192"/>
        <v>2255400</v>
      </c>
      <c r="S1071" s="6"/>
      <c r="T1071" s="14"/>
      <c r="U1071" s="21"/>
      <c r="V1071" s="6"/>
      <c r="W1071" s="6"/>
      <c r="X1071" s="6"/>
      <c r="Y1071" s="212">
        <v>45454</v>
      </c>
      <c r="Z1071" s="6"/>
      <c r="AA1071" s="6"/>
      <c r="AB1071" s="21"/>
      <c r="AC1071" s="6"/>
      <c r="AD1071" s="14" t="s">
        <v>1515</v>
      </c>
      <c r="AE1071" s="6"/>
      <c r="AF1071" s="6"/>
      <c r="AG1071" s="6"/>
      <c r="AH1071" s="6" t="s">
        <v>1516</v>
      </c>
      <c r="AI1071" s="143">
        <f t="shared" si="187"/>
        <v>984.67583497053045</v>
      </c>
      <c r="AJ1071" s="143">
        <f t="shared" si="188"/>
        <v>177.24165029469549</v>
      </c>
      <c r="AK1071" s="143">
        <f t="shared" si="189"/>
        <v>0</v>
      </c>
      <c r="AL1071" s="20">
        <f t="shared" si="193"/>
        <v>45337</v>
      </c>
      <c r="AM1071" t="e">
        <f t="shared" si="186"/>
        <v>#N/A</v>
      </c>
      <c r="AN1071" t="str">
        <f t="shared" si="191"/>
        <v>FPEX-PF-2105-13-01-2024-5210.11</v>
      </c>
    </row>
    <row r="1072" spans="1:40" ht="20.100000000000001" customHeight="1" x14ac:dyDescent="0.25">
      <c r="A1072" s="14">
        <v>91</v>
      </c>
      <c r="B1072" s="202">
        <v>45307</v>
      </c>
      <c r="C1072" s="6" t="s">
        <v>2741</v>
      </c>
      <c r="D1072" s="15">
        <v>45304</v>
      </c>
      <c r="E1072" s="14" t="s">
        <v>1132</v>
      </c>
      <c r="F1072" s="14" t="str">
        <f>INDEX(New!$CV$9:$CV$791,MATCH(C1072,New!$F$9:$F$791,0))</f>
        <v>Running</v>
      </c>
      <c r="G1072" s="6">
        <v>18165</v>
      </c>
      <c r="H1072" s="6" t="s">
        <v>1862</v>
      </c>
      <c r="I1072" s="6"/>
      <c r="J1072" s="16">
        <v>5210.1099999999997</v>
      </c>
      <c r="K1072" s="14">
        <v>3.46</v>
      </c>
      <c r="L1072" s="125">
        <f>_xlfn.IFNA(INDEX(New!$E$9:$E$791,MATCH(C1072,New!$F$9:$F$791,0)),G1072)</f>
        <v>416.07999999999993</v>
      </c>
      <c r="M1072" s="125">
        <f>G1072</f>
        <v>18165</v>
      </c>
      <c r="N1072" s="6" t="s">
        <v>532</v>
      </c>
      <c r="O1072" s="6" t="s">
        <v>2752</v>
      </c>
      <c r="P1072" s="19">
        <v>17900000</v>
      </c>
      <c r="Q1072" s="6"/>
      <c r="R1072" s="19">
        <f t="shared" si="192"/>
        <v>3222000</v>
      </c>
      <c r="S1072" s="6"/>
      <c r="T1072" s="14"/>
      <c r="U1072" s="21"/>
      <c r="V1072" s="6"/>
      <c r="W1072" s="6"/>
      <c r="X1072" s="6"/>
      <c r="Y1072" s="23"/>
      <c r="Z1072" s="6"/>
      <c r="AA1072" s="6"/>
      <c r="AB1072" s="21"/>
      <c r="AC1072" s="6"/>
      <c r="AD1072" s="14" t="s">
        <v>1515</v>
      </c>
      <c r="AE1072" s="6"/>
      <c r="AF1072" s="6"/>
      <c r="AG1072" s="6"/>
      <c r="AH1072" s="6" t="s">
        <v>1516</v>
      </c>
      <c r="AI1072" s="143">
        <f t="shared" si="187"/>
        <v>985.41150564271948</v>
      </c>
      <c r="AJ1072" s="143">
        <f t="shared" si="188"/>
        <v>177.37407101568951</v>
      </c>
      <c r="AK1072" s="143">
        <f t="shared" si="189"/>
        <v>73801.803468208076</v>
      </c>
      <c r="AL1072" s="20">
        <f t="shared" si="193"/>
        <v>45337</v>
      </c>
      <c r="AM1072" t="e">
        <f t="shared" si="186"/>
        <v>#N/A</v>
      </c>
      <c r="AN1072" t="str">
        <f t="shared" si="191"/>
        <v>FPEX-PF-2104-13-01-2024-5210.11</v>
      </c>
    </row>
    <row r="1073" spans="1:40" ht="20.100000000000001" customHeight="1" x14ac:dyDescent="0.25">
      <c r="A1073" s="14">
        <v>92</v>
      </c>
      <c r="B1073" s="202">
        <v>45311</v>
      </c>
      <c r="C1073" s="6" t="s">
        <v>2742</v>
      </c>
      <c r="D1073" s="15">
        <v>45307</v>
      </c>
      <c r="E1073" s="14" t="s">
        <v>1132</v>
      </c>
      <c r="F1073" s="14" t="str">
        <f>INDEX(New!$CV$9:$CV$791,MATCH(C1073,New!$F$9:$F$791,0))</f>
        <v>-</v>
      </c>
      <c r="G1073" s="6">
        <v>5443.1643000000004</v>
      </c>
      <c r="H1073" s="6" t="s">
        <v>1862</v>
      </c>
      <c r="I1073" s="6"/>
      <c r="J1073" s="16">
        <v>5205.2700000000004</v>
      </c>
      <c r="K1073" s="14">
        <v>4.87</v>
      </c>
      <c r="L1073" s="125">
        <f>_xlfn.IFNA(INDEX(New!$E$9:$E$791,MATCH(C1073,New!$F$9:$F$791,0)),G1073)</f>
        <v>5443.1643000000004</v>
      </c>
      <c r="M1073" s="125">
        <f>G1073</f>
        <v>5443.1643000000004</v>
      </c>
      <c r="N1073" s="6" t="s">
        <v>625</v>
      </c>
      <c r="O1073" s="6" t="s">
        <v>2164</v>
      </c>
      <c r="P1073" s="19">
        <v>7560000</v>
      </c>
      <c r="Q1073" s="6"/>
      <c r="R1073" s="19">
        <f t="shared" si="192"/>
        <v>1360800</v>
      </c>
      <c r="S1073" s="6"/>
      <c r="T1073" s="14"/>
      <c r="U1073" s="21"/>
      <c r="V1073" s="6"/>
      <c r="W1073" s="6"/>
      <c r="X1073" s="6"/>
      <c r="Y1073" s="23"/>
      <c r="Z1073" s="6"/>
      <c r="AA1073" s="6"/>
      <c r="AB1073" s="21"/>
      <c r="AC1073" s="6"/>
      <c r="AD1073" s="14" t="s">
        <v>1515</v>
      </c>
      <c r="AE1073" s="6"/>
      <c r="AF1073" s="6"/>
      <c r="AG1073" s="6"/>
      <c r="AH1073" s="6" t="s">
        <v>1513</v>
      </c>
      <c r="AI1073" s="143">
        <f t="shared" si="187"/>
        <v>1388.897998173599</v>
      </c>
      <c r="AJ1073" s="143">
        <f t="shared" si="188"/>
        <v>250.00163967124783</v>
      </c>
      <c r="AK1073" s="143">
        <f t="shared" si="189"/>
        <v>1360800</v>
      </c>
      <c r="AL1073" s="20">
        <f t="shared" si="193"/>
        <v>45341</v>
      </c>
      <c r="AM1073" t="e">
        <f t="shared" si="186"/>
        <v>#N/A</v>
      </c>
      <c r="AN1073" t="str">
        <f t="shared" si="191"/>
        <v>PCSE-PF-331-16-01-2024-5205.27</v>
      </c>
    </row>
    <row r="1074" spans="1:40" ht="20.100000000000001" hidden="1" customHeight="1" x14ac:dyDescent="0.25">
      <c r="A1074" s="14">
        <v>93</v>
      </c>
      <c r="B1074" s="202">
        <v>45311</v>
      </c>
      <c r="C1074" s="6" t="s">
        <v>2743</v>
      </c>
      <c r="D1074" s="15">
        <v>45307</v>
      </c>
      <c r="E1074" s="14" t="s">
        <v>1132</v>
      </c>
      <c r="F1074" s="14" t="s">
        <v>1133</v>
      </c>
      <c r="G1074" s="6">
        <v>7529.7106999999996</v>
      </c>
      <c r="H1074" s="6" t="s">
        <v>1862</v>
      </c>
      <c r="I1074" s="6"/>
      <c r="J1074" s="16">
        <v>5205.12</v>
      </c>
      <c r="K1074" s="14">
        <v>2.71</v>
      </c>
      <c r="L1074" s="125">
        <v>0</v>
      </c>
      <c r="M1074" s="125">
        <v>0</v>
      </c>
      <c r="N1074" s="6" t="s">
        <v>625</v>
      </c>
      <c r="O1074" s="6" t="s">
        <v>2167</v>
      </c>
      <c r="P1074" s="19">
        <v>5810000</v>
      </c>
      <c r="Q1074" s="6"/>
      <c r="R1074" s="19">
        <f t="shared" si="192"/>
        <v>1045800</v>
      </c>
      <c r="S1074" s="6"/>
      <c r="T1074" s="14"/>
      <c r="U1074" s="21"/>
      <c r="V1074" s="6"/>
      <c r="W1074" s="6"/>
      <c r="X1074" s="6"/>
      <c r="Y1074" s="212">
        <v>45454</v>
      </c>
      <c r="Z1074" s="6"/>
      <c r="AA1074" s="6"/>
      <c r="AB1074" s="21"/>
      <c r="AC1074" s="6"/>
      <c r="AD1074" s="14" t="s">
        <v>1515</v>
      </c>
      <c r="AE1074" s="6"/>
      <c r="AF1074" s="6"/>
      <c r="AG1074" s="6"/>
      <c r="AH1074" s="6" t="s">
        <v>1513</v>
      </c>
      <c r="AI1074" s="143">
        <f t="shared" si="187"/>
        <v>771.60999027492517</v>
      </c>
      <c r="AJ1074" s="143">
        <f t="shared" si="188"/>
        <v>138.88979824948655</v>
      </c>
      <c r="AK1074" s="143">
        <f t="shared" si="189"/>
        <v>0</v>
      </c>
      <c r="AL1074" s="20">
        <f t="shared" si="193"/>
        <v>45341</v>
      </c>
      <c r="AM1074" t="e">
        <f t="shared" si="186"/>
        <v>#N/A</v>
      </c>
      <c r="AN1074" t="str">
        <f t="shared" si="191"/>
        <v>PCSE-PF-330-16-01-2024-5205.12</v>
      </c>
    </row>
    <row r="1075" spans="1:40" ht="20.100000000000001" hidden="1" customHeight="1" x14ac:dyDescent="0.25">
      <c r="A1075" s="14">
        <v>94</v>
      </c>
      <c r="B1075" s="202">
        <v>45311</v>
      </c>
      <c r="C1075" s="6" t="s">
        <v>2744</v>
      </c>
      <c r="D1075" s="15">
        <v>45307</v>
      </c>
      <c r="E1075" s="14" t="s">
        <v>1132</v>
      </c>
      <c r="F1075" s="14" t="s">
        <v>1133</v>
      </c>
      <c r="G1075" s="6">
        <v>36242.402199999997</v>
      </c>
      <c r="H1075" s="6" t="s">
        <v>1862</v>
      </c>
      <c r="I1075" s="6"/>
      <c r="J1075" s="16">
        <v>5206.25</v>
      </c>
      <c r="K1075" s="14">
        <v>4.6399999999999997</v>
      </c>
      <c r="L1075" s="126">
        <v>0</v>
      </c>
      <c r="M1075" s="126">
        <v>0</v>
      </c>
      <c r="N1075" s="6" t="s">
        <v>542</v>
      </c>
      <c r="O1075" s="6" t="s">
        <v>2330</v>
      </c>
      <c r="P1075" s="19">
        <v>47940000</v>
      </c>
      <c r="Q1075" s="6"/>
      <c r="R1075" s="19">
        <f t="shared" si="192"/>
        <v>8629200</v>
      </c>
      <c r="S1075" s="6"/>
      <c r="T1075" s="14"/>
      <c r="U1075" s="21"/>
      <c r="V1075" s="6"/>
      <c r="W1075" s="6"/>
      <c r="X1075" s="6"/>
      <c r="Y1075" s="212">
        <v>45407</v>
      </c>
      <c r="Z1075" s="6"/>
      <c r="AA1075" s="6"/>
      <c r="AB1075" s="21"/>
      <c r="AC1075" s="6"/>
      <c r="AD1075" s="14" t="s">
        <v>1515</v>
      </c>
      <c r="AE1075" s="6"/>
      <c r="AF1075" s="6"/>
      <c r="AG1075" s="6"/>
      <c r="AH1075" s="6" t="s">
        <v>1513</v>
      </c>
      <c r="AI1075" s="143">
        <f t="shared" si="187"/>
        <v>1322.7600018190849</v>
      </c>
      <c r="AJ1075" s="143">
        <f t="shared" si="188"/>
        <v>238.09680032743526</v>
      </c>
      <c r="AK1075" s="143">
        <f t="shared" si="189"/>
        <v>0</v>
      </c>
      <c r="AL1075" s="20">
        <f t="shared" si="193"/>
        <v>45341</v>
      </c>
      <c r="AM1075" t="e">
        <f t="shared" si="186"/>
        <v>#N/A</v>
      </c>
      <c r="AN1075" t="str">
        <f t="shared" si="191"/>
        <v>PCSE-PF-329-16-01-2024-5206.25</v>
      </c>
    </row>
    <row r="1076" spans="1:40" ht="20.100000000000001" hidden="1" customHeight="1" x14ac:dyDescent="0.25">
      <c r="A1076" s="14">
        <v>95</v>
      </c>
      <c r="B1076" s="202">
        <v>45311</v>
      </c>
      <c r="C1076" s="6" t="s">
        <v>2745</v>
      </c>
      <c r="D1076" s="15">
        <v>45307</v>
      </c>
      <c r="E1076" s="14" t="s">
        <v>1132</v>
      </c>
      <c r="F1076" s="14" t="s">
        <v>1133</v>
      </c>
      <c r="G1076" s="6">
        <v>9071.9403999999995</v>
      </c>
      <c r="H1076" s="6" t="s">
        <v>1862</v>
      </c>
      <c r="I1076" s="6"/>
      <c r="J1076" s="16">
        <v>5206.1400000000003</v>
      </c>
      <c r="K1076" s="14">
        <v>2.75</v>
      </c>
      <c r="L1076" s="126">
        <v>0</v>
      </c>
      <c r="M1076" s="126">
        <v>0</v>
      </c>
      <c r="N1076" s="6" t="s">
        <v>542</v>
      </c>
      <c r="O1076" s="6" t="s">
        <v>2159</v>
      </c>
      <c r="P1076" s="19">
        <v>7100000</v>
      </c>
      <c r="Q1076" s="6"/>
      <c r="R1076" s="19">
        <f t="shared" si="192"/>
        <v>1278000</v>
      </c>
      <c r="S1076" s="6"/>
      <c r="T1076" s="14"/>
      <c r="U1076" s="21"/>
      <c r="V1076" s="6"/>
      <c r="W1076" s="6"/>
      <c r="X1076" s="6"/>
      <c r="Y1076" s="212">
        <v>45407</v>
      </c>
      <c r="Z1076" s="6"/>
      <c r="AA1076" s="6"/>
      <c r="AB1076" s="21"/>
      <c r="AC1076" s="6"/>
      <c r="AD1076" s="14" t="s">
        <v>1515</v>
      </c>
      <c r="AE1076" s="6"/>
      <c r="AF1076" s="6"/>
      <c r="AG1076" s="6"/>
      <c r="AH1076" s="6" t="s">
        <v>1513</v>
      </c>
      <c r="AI1076" s="143">
        <f t="shared" si="187"/>
        <v>782.63300759780122</v>
      </c>
      <c r="AJ1076" s="143">
        <f t="shared" si="188"/>
        <v>140.87394136760423</v>
      </c>
      <c r="AK1076" s="143">
        <f t="shared" si="189"/>
        <v>0</v>
      </c>
      <c r="AL1076" s="20">
        <f t="shared" si="193"/>
        <v>45341</v>
      </c>
      <c r="AM1076" t="e">
        <f t="shared" si="186"/>
        <v>#N/A</v>
      </c>
      <c r="AN1076" t="str">
        <f t="shared" si="191"/>
        <v>LPEX-PF-5727-16-01-2024-5206.14</v>
      </c>
    </row>
    <row r="1077" spans="1:40" ht="20.100000000000001" customHeight="1" x14ac:dyDescent="0.25">
      <c r="A1077" s="14">
        <v>96</v>
      </c>
      <c r="B1077" s="202">
        <v>45311</v>
      </c>
      <c r="C1077" s="6" t="s">
        <v>2746</v>
      </c>
      <c r="D1077" s="15">
        <v>45307</v>
      </c>
      <c r="E1077" s="14" t="s">
        <v>1132</v>
      </c>
      <c r="F1077" s="14" t="str">
        <f>INDEX(New!$CV$9:$CV$791,MATCH(C1077,New!$F$9:$F$791,0))</f>
        <v>Running</v>
      </c>
      <c r="G1077" s="6">
        <v>6758.5955999999996</v>
      </c>
      <c r="H1077" s="6" t="s">
        <v>1862</v>
      </c>
      <c r="I1077" s="6"/>
      <c r="J1077" s="16">
        <v>5206.12</v>
      </c>
      <c r="K1077" s="14">
        <v>2.0699999999999998</v>
      </c>
      <c r="L1077" s="125">
        <f>_xlfn.IFNA(INDEX(New!$E$9:$E$791,MATCH(C1077,New!$F$9:$F$791,0)),G1077)</f>
        <v>179.59559999999965</v>
      </c>
      <c r="M1077" s="125">
        <f>G1077</f>
        <v>6758.5955999999996</v>
      </c>
      <c r="N1077" s="6" t="s">
        <v>542</v>
      </c>
      <c r="O1077" s="6" t="s">
        <v>2753</v>
      </c>
      <c r="P1077" s="19">
        <v>3978300</v>
      </c>
      <c r="Q1077" s="6"/>
      <c r="R1077" s="19">
        <f t="shared" si="192"/>
        <v>716094</v>
      </c>
      <c r="S1077" s="6"/>
      <c r="T1077" s="14"/>
      <c r="U1077" s="21"/>
      <c r="V1077" s="6"/>
      <c r="W1077" s="6"/>
      <c r="X1077" s="6"/>
      <c r="Y1077" s="23"/>
      <c r="Z1077" s="6"/>
      <c r="AA1077" s="6"/>
      <c r="AB1077" s="21"/>
      <c r="AC1077" s="6"/>
      <c r="AD1077" s="14" t="s">
        <v>1515</v>
      </c>
      <c r="AE1077" s="6"/>
      <c r="AF1077" s="6"/>
      <c r="AG1077" s="6"/>
      <c r="AH1077" s="6" t="s">
        <v>1513</v>
      </c>
      <c r="AI1077" s="143">
        <f t="shared" si="187"/>
        <v>588.62820554021607</v>
      </c>
      <c r="AJ1077" s="143">
        <f t="shared" si="188"/>
        <v>105.9530769972389</v>
      </c>
      <c r="AK1077" s="143">
        <f t="shared" si="189"/>
        <v>19028.706435165281</v>
      </c>
      <c r="AL1077" s="20">
        <f t="shared" si="193"/>
        <v>45341</v>
      </c>
      <c r="AM1077" t="e">
        <f t="shared" si="186"/>
        <v>#N/A</v>
      </c>
      <c r="AN1077" t="str">
        <f t="shared" si="191"/>
        <v>LPEX-PF-5733-16-01-2024-5206.12</v>
      </c>
    </row>
    <row r="1078" spans="1:40" ht="20.100000000000001" customHeight="1" x14ac:dyDescent="0.25">
      <c r="A1078" s="14">
        <v>97</v>
      </c>
      <c r="B1078" s="202">
        <v>45311</v>
      </c>
      <c r="C1078" s="6" t="s">
        <v>2747</v>
      </c>
      <c r="D1078" s="15">
        <v>45307</v>
      </c>
      <c r="E1078" s="14" t="s">
        <v>1132</v>
      </c>
      <c r="F1078" s="14" t="str">
        <f>INDEX(New!$CV$9:$CV$791,MATCH(C1078,New!$F$9:$F$791,0))</f>
        <v>Running</v>
      </c>
      <c r="G1078" s="6">
        <v>3311.2582000000002</v>
      </c>
      <c r="H1078" s="6" t="s">
        <v>1862</v>
      </c>
      <c r="I1078" s="6"/>
      <c r="J1078" s="16">
        <v>5206.12</v>
      </c>
      <c r="K1078" s="14">
        <v>2.1</v>
      </c>
      <c r="L1078" s="125">
        <f>_xlfn.IFNA(INDEX(New!$E$9:$E$791,MATCH(C1078,New!$F$9:$F$791,0)),G1078)</f>
        <v>671.39819999999997</v>
      </c>
      <c r="M1078" s="125">
        <f>G1078</f>
        <v>3311.2582000000002</v>
      </c>
      <c r="N1078" s="6" t="s">
        <v>542</v>
      </c>
      <c r="O1078" s="6" t="s">
        <v>2753</v>
      </c>
      <c r="P1078" s="19">
        <v>1985600</v>
      </c>
      <c r="Q1078" s="6"/>
      <c r="R1078" s="19">
        <f t="shared" si="192"/>
        <v>357408</v>
      </c>
      <c r="S1078" s="6"/>
      <c r="T1078" s="14"/>
      <c r="U1078" s="21"/>
      <c r="V1078" s="6"/>
      <c r="W1078" s="6"/>
      <c r="X1078" s="6"/>
      <c r="Y1078" s="23"/>
      <c r="Z1078" s="6"/>
      <c r="AA1078" s="6"/>
      <c r="AB1078" s="21"/>
      <c r="AC1078" s="6"/>
      <c r="AD1078" s="14" t="s">
        <v>1515</v>
      </c>
      <c r="AE1078" s="6"/>
      <c r="AF1078" s="6"/>
      <c r="AG1078" s="6"/>
      <c r="AH1078" s="6" t="s">
        <v>1513</v>
      </c>
      <c r="AI1078" s="143">
        <f t="shared" si="187"/>
        <v>599.65121415176861</v>
      </c>
      <c r="AJ1078" s="143">
        <f t="shared" si="188"/>
        <v>107.93721854731835</v>
      </c>
      <c r="AK1078" s="143">
        <f t="shared" si="189"/>
        <v>72468.85424567615</v>
      </c>
      <c r="AL1078" s="20">
        <f t="shared" si="193"/>
        <v>45341</v>
      </c>
      <c r="AM1078" t="e">
        <f t="shared" si="186"/>
        <v>#N/A</v>
      </c>
      <c r="AN1078" t="str">
        <f t="shared" si="191"/>
        <v>LPEX-PF-5740-16-01-2024-5206.12</v>
      </c>
    </row>
    <row r="1079" spans="1:40" ht="20.100000000000001" hidden="1" customHeight="1" x14ac:dyDescent="0.25">
      <c r="A1079" s="14">
        <v>98</v>
      </c>
      <c r="B1079" s="202">
        <v>45311</v>
      </c>
      <c r="C1079" s="6" t="s">
        <v>2748</v>
      </c>
      <c r="D1079" s="15">
        <v>45307</v>
      </c>
      <c r="E1079" s="14" t="s">
        <v>1132</v>
      </c>
      <c r="F1079" s="14" t="s">
        <v>1133</v>
      </c>
      <c r="G1079" s="6">
        <v>9071.9403999999995</v>
      </c>
      <c r="H1079" s="6" t="s">
        <v>1862</v>
      </c>
      <c r="I1079" s="6"/>
      <c r="J1079" s="16">
        <v>5206.1400000000003</v>
      </c>
      <c r="K1079" s="14">
        <v>2.75</v>
      </c>
      <c r="L1079" s="126">
        <v>0</v>
      </c>
      <c r="M1079" s="126">
        <v>0</v>
      </c>
      <c r="N1079" s="6" t="s">
        <v>542</v>
      </c>
      <c r="O1079" s="6" t="s">
        <v>2159</v>
      </c>
      <c r="P1079" s="19">
        <v>7100000</v>
      </c>
      <c r="Q1079" s="6"/>
      <c r="R1079" s="19">
        <f t="shared" si="192"/>
        <v>1278000</v>
      </c>
      <c r="S1079" s="6"/>
      <c r="T1079" s="14"/>
      <c r="U1079" s="21"/>
      <c r="V1079" s="6"/>
      <c r="W1079" s="6"/>
      <c r="X1079" s="6"/>
      <c r="Y1079" s="212">
        <v>45407</v>
      </c>
      <c r="Z1079" s="6"/>
      <c r="AA1079" s="6"/>
      <c r="AB1079" s="21"/>
      <c r="AC1079" s="6"/>
      <c r="AD1079" s="14" t="s">
        <v>1515</v>
      </c>
      <c r="AE1079" s="6"/>
      <c r="AF1079" s="6"/>
      <c r="AG1079" s="6"/>
      <c r="AH1079" s="6" t="s">
        <v>1513</v>
      </c>
      <c r="AI1079" s="143">
        <f t="shared" si="187"/>
        <v>782.63300759780122</v>
      </c>
      <c r="AJ1079" s="143">
        <f t="shared" si="188"/>
        <v>140.87394136760423</v>
      </c>
      <c r="AK1079" s="143">
        <f t="shared" si="189"/>
        <v>0</v>
      </c>
      <c r="AL1079" s="20">
        <f t="shared" si="193"/>
        <v>45341</v>
      </c>
      <c r="AM1079" t="e">
        <f t="shared" si="186"/>
        <v>#N/A</v>
      </c>
      <c r="AN1079" t="str">
        <f t="shared" si="191"/>
        <v>LPEX-PF-5659-16-01-2024-5206.14</v>
      </c>
    </row>
    <row r="1080" spans="1:40" ht="20.100000000000001" hidden="1" customHeight="1" x14ac:dyDescent="0.25">
      <c r="A1080" s="14">
        <v>99</v>
      </c>
      <c r="B1080" s="202">
        <v>45311</v>
      </c>
      <c r="C1080" s="6" t="s">
        <v>2749</v>
      </c>
      <c r="D1080" s="15">
        <v>45307</v>
      </c>
      <c r="E1080" s="14" t="s">
        <v>1132</v>
      </c>
      <c r="F1080" s="14" t="s">
        <v>1133</v>
      </c>
      <c r="G1080" s="6">
        <v>9071.9403999999995</v>
      </c>
      <c r="H1080" s="6" t="s">
        <v>1862</v>
      </c>
      <c r="I1080" s="6"/>
      <c r="J1080" s="16">
        <v>5206.1400000000003</v>
      </c>
      <c r="K1080" s="14">
        <v>2.75</v>
      </c>
      <c r="L1080" s="126">
        <v>0</v>
      </c>
      <c r="M1080" s="126">
        <v>0</v>
      </c>
      <c r="N1080" s="6" t="s">
        <v>542</v>
      </c>
      <c r="O1080" s="6" t="s">
        <v>2159</v>
      </c>
      <c r="P1080" s="19">
        <v>7100000</v>
      </c>
      <c r="Q1080" s="6"/>
      <c r="R1080" s="19">
        <f t="shared" si="192"/>
        <v>1278000</v>
      </c>
      <c r="S1080" s="6"/>
      <c r="T1080" s="14"/>
      <c r="U1080" s="21"/>
      <c r="V1080" s="6"/>
      <c r="W1080" s="6"/>
      <c r="X1080" s="6"/>
      <c r="Y1080" s="212">
        <v>45407</v>
      </c>
      <c r="Z1080" s="6"/>
      <c r="AA1080" s="6"/>
      <c r="AB1080" s="21"/>
      <c r="AC1080" s="6"/>
      <c r="AD1080" s="14" t="s">
        <v>1515</v>
      </c>
      <c r="AE1080" s="6"/>
      <c r="AF1080" s="6"/>
      <c r="AG1080" s="6"/>
      <c r="AH1080" s="6" t="s">
        <v>1513</v>
      </c>
      <c r="AI1080" s="143">
        <f t="shared" si="187"/>
        <v>782.63300759780122</v>
      </c>
      <c r="AJ1080" s="143">
        <f t="shared" si="188"/>
        <v>140.87394136760423</v>
      </c>
      <c r="AK1080" s="143">
        <f t="shared" si="189"/>
        <v>0</v>
      </c>
      <c r="AL1080" s="20">
        <f t="shared" si="193"/>
        <v>45341</v>
      </c>
      <c r="AM1080" t="e">
        <f t="shared" si="186"/>
        <v>#N/A</v>
      </c>
      <c r="AN1080" t="str">
        <f t="shared" si="191"/>
        <v>LPEX-PF-5661-16-01-2024-5206.14</v>
      </c>
    </row>
    <row r="1081" spans="1:40" ht="20.100000000000001" hidden="1" customHeight="1" x14ac:dyDescent="0.25">
      <c r="A1081" s="14">
        <v>100</v>
      </c>
      <c r="B1081" s="202">
        <v>45319</v>
      </c>
      <c r="C1081" s="6" t="s">
        <v>2993</v>
      </c>
      <c r="D1081" s="15">
        <v>45315</v>
      </c>
      <c r="E1081" s="14" t="s">
        <v>1132</v>
      </c>
      <c r="F1081" s="14" t="s">
        <v>1133</v>
      </c>
      <c r="G1081" s="6">
        <v>12176</v>
      </c>
      <c r="H1081" s="6" t="s">
        <v>1862</v>
      </c>
      <c r="I1081" s="6"/>
      <c r="J1081" s="16">
        <v>5209.42</v>
      </c>
      <c r="K1081" s="14">
        <v>3.62</v>
      </c>
      <c r="L1081" s="126">
        <v>0</v>
      </c>
      <c r="M1081" s="126">
        <v>0</v>
      </c>
      <c r="N1081" s="6" t="s">
        <v>2148</v>
      </c>
      <c r="O1081" s="6" t="s">
        <v>2555</v>
      </c>
      <c r="P1081" s="19">
        <v>12573490</v>
      </c>
      <c r="Q1081" s="6"/>
      <c r="R1081" s="19">
        <f t="shared" si="192"/>
        <v>2263228.1999999997</v>
      </c>
      <c r="S1081" s="6"/>
      <c r="T1081" s="14"/>
      <c r="U1081" s="21"/>
      <c r="V1081" s="6"/>
      <c r="W1081" s="6"/>
      <c r="X1081" s="6"/>
      <c r="Y1081" s="212">
        <v>45407</v>
      </c>
      <c r="Z1081" s="6"/>
      <c r="AA1081" s="6"/>
      <c r="AB1081" s="21"/>
      <c r="AC1081" s="6"/>
      <c r="AD1081" s="14" t="s">
        <v>1515</v>
      </c>
      <c r="AE1081" s="6"/>
      <c r="AF1081" s="6"/>
      <c r="AG1081" s="6"/>
      <c r="AH1081" s="6" t="s">
        <v>1516</v>
      </c>
      <c r="AI1081" s="143">
        <f t="shared" si="187"/>
        <v>1032.6453679369251</v>
      </c>
      <c r="AJ1081" s="143">
        <f t="shared" si="188"/>
        <v>185.8761662286465</v>
      </c>
      <c r="AK1081" s="143">
        <f t="shared" si="189"/>
        <v>0</v>
      </c>
      <c r="AL1081" s="20">
        <f t="shared" si="193"/>
        <v>45349</v>
      </c>
      <c r="AM1081" t="e">
        <f t="shared" si="186"/>
        <v>#N/A</v>
      </c>
      <c r="AN1081" t="str">
        <f t="shared" si="191"/>
        <v>KPEX-PF-127903-24-01-2024-5209.42</v>
      </c>
    </row>
    <row r="1082" spans="1:40" ht="20.100000000000001" customHeight="1" x14ac:dyDescent="0.25">
      <c r="A1082" s="14">
        <v>101</v>
      </c>
      <c r="B1082" s="202">
        <v>45318</v>
      </c>
      <c r="C1082" s="6" t="s">
        <v>2994</v>
      </c>
      <c r="D1082" s="15">
        <v>45314</v>
      </c>
      <c r="E1082" s="14" t="s">
        <v>1132</v>
      </c>
      <c r="F1082" s="14" t="str">
        <f>INDEX(New!$CV$9:$CV$791,MATCH(C1082,New!$F$9:$F$791,0))</f>
        <v>-</v>
      </c>
      <c r="G1082" s="6">
        <v>10160.64</v>
      </c>
      <c r="H1082" s="6" t="s">
        <v>1862</v>
      </c>
      <c r="I1082" s="6"/>
      <c r="J1082" s="16">
        <v>5509.21</v>
      </c>
      <c r="K1082" s="14">
        <v>1.66</v>
      </c>
      <c r="L1082" s="125">
        <f>_xlfn.IFNA(INDEX(New!$E$9:$E$791,MATCH(C1082,New!$F$9:$F$791,0)),G1082)</f>
        <v>10160.64</v>
      </c>
      <c r="M1082" s="125">
        <f>G1082</f>
        <v>10160.64</v>
      </c>
      <c r="N1082" s="6" t="s">
        <v>1324</v>
      </c>
      <c r="O1082" s="6" t="s">
        <v>1998</v>
      </c>
      <c r="P1082" s="19">
        <v>4816000</v>
      </c>
      <c r="Q1082" s="6"/>
      <c r="R1082" s="19">
        <f t="shared" si="192"/>
        <v>866880</v>
      </c>
      <c r="S1082" s="6"/>
      <c r="T1082" s="14"/>
      <c r="U1082" s="21"/>
      <c r="V1082" s="6"/>
      <c r="W1082" s="6"/>
      <c r="X1082" s="6"/>
      <c r="Y1082" s="23"/>
      <c r="Z1082" s="6"/>
      <c r="AA1082" s="6"/>
      <c r="AB1082" s="21"/>
      <c r="AC1082" s="6"/>
      <c r="AD1082" s="14" t="s">
        <v>1515</v>
      </c>
      <c r="AE1082" s="6"/>
      <c r="AF1082" s="6"/>
      <c r="AG1082" s="6"/>
      <c r="AH1082" s="6" t="s">
        <v>1513</v>
      </c>
      <c r="AI1082" s="143">
        <f t="shared" si="187"/>
        <v>473.98589065255737</v>
      </c>
      <c r="AJ1082" s="143">
        <f t="shared" si="188"/>
        <v>85.317460317460316</v>
      </c>
      <c r="AK1082" s="143">
        <f t="shared" si="189"/>
        <v>866879.99999999988</v>
      </c>
      <c r="AL1082" s="20">
        <f t="shared" si="193"/>
        <v>45348</v>
      </c>
      <c r="AM1082" t="e">
        <f t="shared" si="186"/>
        <v>#N/A</v>
      </c>
      <c r="AN1082" t="str">
        <f t="shared" si="191"/>
        <v>PCSE-PF-378-23-01-2024-5509.21</v>
      </c>
    </row>
    <row r="1083" spans="1:40" ht="20.100000000000001" customHeight="1" x14ac:dyDescent="0.25">
      <c r="A1083" s="14">
        <v>102</v>
      </c>
      <c r="B1083" s="202">
        <v>45320</v>
      </c>
      <c r="C1083" s="6" t="s">
        <v>2995</v>
      </c>
      <c r="D1083" s="15">
        <v>45316</v>
      </c>
      <c r="E1083" s="14" t="s">
        <v>1132</v>
      </c>
      <c r="F1083" s="14" t="str">
        <f>INDEX(New!$CV$9:$CV$791,MATCH(C1083,New!$F$9:$F$791,0))</f>
        <v>-</v>
      </c>
      <c r="G1083" s="6">
        <v>11067.84</v>
      </c>
      <c r="H1083" s="6" t="s">
        <v>1862</v>
      </c>
      <c r="I1083" s="6"/>
      <c r="J1083" s="16">
        <v>5509.21</v>
      </c>
      <c r="K1083" s="14">
        <v>1.66</v>
      </c>
      <c r="L1083" s="125">
        <f>_xlfn.IFNA(INDEX(New!$E$9:$E$791,MATCH(C1083,New!$F$9:$F$791,0)),G1083)</f>
        <v>11067.84</v>
      </c>
      <c r="M1083" s="125">
        <f>G1083</f>
        <v>11067.84</v>
      </c>
      <c r="N1083" s="6" t="s">
        <v>1324</v>
      </c>
      <c r="O1083" s="6" t="s">
        <v>1998</v>
      </c>
      <c r="P1083" s="19">
        <v>5246000</v>
      </c>
      <c r="Q1083" s="6"/>
      <c r="R1083" s="19">
        <f t="shared" si="192"/>
        <v>944280</v>
      </c>
      <c r="S1083" s="6"/>
      <c r="T1083" s="14"/>
      <c r="U1083" s="21"/>
      <c r="V1083" s="6"/>
      <c r="W1083" s="6"/>
      <c r="X1083" s="6"/>
      <c r="Y1083" s="23"/>
      <c r="Z1083" s="6"/>
      <c r="AA1083" s="6"/>
      <c r="AB1083" s="21"/>
      <c r="AC1083" s="6"/>
      <c r="AD1083" s="14" t="s">
        <v>1515</v>
      </c>
      <c r="AE1083" s="6"/>
      <c r="AF1083" s="6"/>
      <c r="AG1083" s="6"/>
      <c r="AH1083" s="6" t="s">
        <v>1513</v>
      </c>
      <c r="AI1083" s="143">
        <f t="shared" si="187"/>
        <v>473.98589065255732</v>
      </c>
      <c r="AJ1083" s="143">
        <f t="shared" si="188"/>
        <v>85.317460317460316</v>
      </c>
      <c r="AK1083" s="143">
        <f t="shared" si="189"/>
        <v>944280</v>
      </c>
      <c r="AL1083" s="20">
        <f t="shared" si="193"/>
        <v>45350</v>
      </c>
      <c r="AM1083" t="e">
        <f t="shared" si="186"/>
        <v>#N/A</v>
      </c>
      <c r="AN1083" t="str">
        <f t="shared" si="191"/>
        <v>PCSE-PF-379-25-01-2024-5509.21</v>
      </c>
    </row>
    <row r="1084" spans="1:40" ht="20.100000000000001" hidden="1" customHeight="1" x14ac:dyDescent="0.25">
      <c r="A1084" s="14">
        <v>103</v>
      </c>
      <c r="B1084" s="202">
        <v>45319</v>
      </c>
      <c r="C1084" s="6" t="s">
        <v>2996</v>
      </c>
      <c r="D1084" s="15">
        <v>45315</v>
      </c>
      <c r="E1084" s="14" t="s">
        <v>1132</v>
      </c>
      <c r="F1084" s="14" t="s">
        <v>1133</v>
      </c>
      <c r="G1084" s="6">
        <v>28803.409999999996</v>
      </c>
      <c r="H1084" s="6" t="s">
        <v>1862</v>
      </c>
      <c r="I1084" s="6"/>
      <c r="J1084" s="16">
        <v>5205.12</v>
      </c>
      <c r="K1084" s="14">
        <v>3.02</v>
      </c>
      <c r="L1084" s="125">
        <f>_xlfn.IFNA(INDEX(New!$E$9:$E$791,MATCH(C1084,New!$F$9:$F$791,0)),G1084)</f>
        <v>28803.409999999996</v>
      </c>
      <c r="M1084" s="125">
        <f>G1084</f>
        <v>28803.409999999996</v>
      </c>
      <c r="N1084" s="6" t="s">
        <v>625</v>
      </c>
      <c r="O1084" s="6" t="s">
        <v>3001</v>
      </c>
      <c r="P1084" s="19">
        <v>24828499</v>
      </c>
      <c r="Q1084" s="6"/>
      <c r="R1084" s="19">
        <f t="shared" si="192"/>
        <v>4469129.82</v>
      </c>
      <c r="S1084" s="6"/>
      <c r="T1084" s="14"/>
      <c r="U1084" s="21"/>
      <c r="V1084" s="6"/>
      <c r="W1084" s="6"/>
      <c r="X1084" s="6"/>
      <c r="Y1084" s="212">
        <v>45454</v>
      </c>
      <c r="Z1084" s="6"/>
      <c r="AA1084" s="6"/>
      <c r="AB1084" s="21"/>
      <c r="AC1084" s="6"/>
      <c r="AD1084" s="14" t="s">
        <v>1515</v>
      </c>
      <c r="AE1084" s="6"/>
      <c r="AF1084" s="6"/>
      <c r="AG1084" s="6"/>
      <c r="AH1084" s="6" t="s">
        <v>1513</v>
      </c>
      <c r="AI1084" s="143">
        <f t="shared" si="187"/>
        <v>861.99859669393322</v>
      </c>
      <c r="AJ1084" s="143">
        <f t="shared" si="188"/>
        <v>155.15974740490799</v>
      </c>
      <c r="AK1084" s="143">
        <f t="shared" si="189"/>
        <v>4469129.82</v>
      </c>
      <c r="AL1084" s="20">
        <f t="shared" si="193"/>
        <v>45349</v>
      </c>
      <c r="AM1084" t="e">
        <f t="shared" si="186"/>
        <v>#N/A</v>
      </c>
      <c r="AN1084" t="str">
        <f t="shared" si="191"/>
        <v>KPEX-PF-128435-24-01-2024-5205.12</v>
      </c>
    </row>
    <row r="1085" spans="1:40" ht="20.100000000000001" hidden="1" customHeight="1" x14ac:dyDescent="0.25">
      <c r="A1085" s="14">
        <v>104</v>
      </c>
      <c r="B1085" s="202">
        <v>45319</v>
      </c>
      <c r="C1085" s="6" t="s">
        <v>2997</v>
      </c>
      <c r="D1085" s="15">
        <v>45315</v>
      </c>
      <c r="E1085" s="14" t="s">
        <v>1132</v>
      </c>
      <c r="F1085" s="14" t="s">
        <v>1133</v>
      </c>
      <c r="G1085" s="6">
        <v>2267.9900000000002</v>
      </c>
      <c r="H1085" s="6" t="s">
        <v>1862</v>
      </c>
      <c r="I1085" s="6"/>
      <c r="J1085" s="16">
        <v>5205.13</v>
      </c>
      <c r="K1085" s="14">
        <v>3.98</v>
      </c>
      <c r="L1085" s="126">
        <v>0</v>
      </c>
      <c r="M1085" s="126">
        <v>0</v>
      </c>
      <c r="N1085" s="6" t="s">
        <v>625</v>
      </c>
      <c r="O1085" s="6" t="s">
        <v>3002</v>
      </c>
      <c r="P1085" s="19">
        <v>2575000</v>
      </c>
      <c r="Q1085" s="6"/>
      <c r="R1085" s="19">
        <f t="shared" si="192"/>
        <v>463500</v>
      </c>
      <c r="S1085" s="6"/>
      <c r="T1085" s="14"/>
      <c r="U1085" s="21"/>
      <c r="V1085" s="6"/>
      <c r="W1085" s="6"/>
      <c r="X1085" s="6"/>
      <c r="Y1085" s="212">
        <v>45407</v>
      </c>
      <c r="Z1085" s="6"/>
      <c r="AA1085" s="6"/>
      <c r="AB1085" s="21"/>
      <c r="AC1085" s="6"/>
      <c r="AD1085" s="14" t="s">
        <v>1515</v>
      </c>
      <c r="AE1085" s="6"/>
      <c r="AF1085" s="6"/>
      <c r="AG1085" s="6"/>
      <c r="AH1085" s="6" t="s">
        <v>1513</v>
      </c>
      <c r="AI1085" s="143">
        <f t="shared" si="187"/>
        <v>1135.3665580536069</v>
      </c>
      <c r="AJ1085" s="143">
        <f t="shared" si="188"/>
        <v>204.36598044964921</v>
      </c>
      <c r="AK1085" s="143">
        <f t="shared" si="189"/>
        <v>0</v>
      </c>
      <c r="AL1085" s="20">
        <f t="shared" si="193"/>
        <v>45349</v>
      </c>
      <c r="AM1085" t="e">
        <f t="shared" si="186"/>
        <v>#N/A</v>
      </c>
      <c r="AN1085" t="str">
        <f t="shared" si="191"/>
        <v>KPEX-PF-128446-24-01-2024-5205.13</v>
      </c>
    </row>
    <row r="1086" spans="1:40" ht="20.100000000000001" hidden="1" customHeight="1" x14ac:dyDescent="0.25">
      <c r="A1086" s="14">
        <v>105</v>
      </c>
      <c r="B1086" s="162">
        <v>45325</v>
      </c>
      <c r="C1086" s="6" t="s">
        <v>2998</v>
      </c>
      <c r="D1086" s="15">
        <v>45321</v>
      </c>
      <c r="E1086" s="14" t="s">
        <v>563</v>
      </c>
      <c r="F1086" s="14" t="s">
        <v>1133</v>
      </c>
      <c r="G1086" s="6">
        <v>2011.2</v>
      </c>
      <c r="H1086" s="6" t="s">
        <v>1862</v>
      </c>
      <c r="I1086" s="6"/>
      <c r="J1086" s="16">
        <v>3919.9090000000001</v>
      </c>
      <c r="K1086" s="14">
        <v>2.19</v>
      </c>
      <c r="L1086" s="126">
        <v>0</v>
      </c>
      <c r="M1086" s="126">
        <v>0</v>
      </c>
      <c r="N1086" s="6" t="s">
        <v>563</v>
      </c>
      <c r="O1086" s="6" t="s">
        <v>2430</v>
      </c>
      <c r="P1086" s="19">
        <v>1257000</v>
      </c>
      <c r="Q1086" s="6"/>
      <c r="R1086" s="19">
        <f t="shared" si="192"/>
        <v>226260</v>
      </c>
      <c r="S1086" s="6"/>
      <c r="T1086" s="14"/>
      <c r="U1086" s="21"/>
      <c r="V1086" s="6"/>
      <c r="W1086" s="6"/>
      <c r="X1086" s="6"/>
      <c r="Y1086" s="212">
        <v>45407</v>
      </c>
      <c r="Z1086" s="6"/>
      <c r="AA1086" s="6"/>
      <c r="AB1086" s="21"/>
      <c r="AC1086" s="6"/>
      <c r="AD1086" s="14" t="s">
        <v>1515</v>
      </c>
      <c r="AE1086" s="6"/>
      <c r="AF1086" s="6"/>
      <c r="AG1086" s="6"/>
      <c r="AH1086" s="6" t="s">
        <v>563</v>
      </c>
      <c r="AI1086" s="143">
        <f t="shared" si="187"/>
        <v>625</v>
      </c>
      <c r="AJ1086" s="143">
        <f t="shared" si="188"/>
        <v>112.5</v>
      </c>
      <c r="AK1086" s="143">
        <f t="shared" si="189"/>
        <v>0</v>
      </c>
      <c r="AL1086" s="20">
        <f t="shared" si="193"/>
        <v>45330</v>
      </c>
      <c r="AM1086" t="e">
        <f t="shared" si="186"/>
        <v>#N/A</v>
      </c>
      <c r="AN1086" t="str">
        <f t="shared" si="191"/>
        <v>KPPE-PF-164011-30-01-2024-3919.909</v>
      </c>
    </row>
    <row r="1087" spans="1:40" ht="20.100000000000001" hidden="1" customHeight="1" x14ac:dyDescent="0.25">
      <c r="A1087" s="14">
        <v>106</v>
      </c>
      <c r="B1087" s="162">
        <v>45325</v>
      </c>
      <c r="C1087" s="6" t="s">
        <v>2999</v>
      </c>
      <c r="D1087" s="15">
        <v>45321</v>
      </c>
      <c r="E1087" s="14" t="s">
        <v>563</v>
      </c>
      <c r="F1087" s="14" t="s">
        <v>1133</v>
      </c>
      <c r="G1087" s="6">
        <v>1396.67</v>
      </c>
      <c r="H1087" s="6" t="s">
        <v>1862</v>
      </c>
      <c r="I1087" s="6"/>
      <c r="J1087" s="16">
        <v>3919.9090000000001</v>
      </c>
      <c r="K1087" s="14">
        <v>2.11</v>
      </c>
      <c r="L1087" s="125">
        <v>0</v>
      </c>
      <c r="M1087" s="125">
        <v>0</v>
      </c>
      <c r="N1087" s="6" t="s">
        <v>563</v>
      </c>
      <c r="O1087" s="6" t="s">
        <v>2430</v>
      </c>
      <c r="P1087" s="19">
        <v>838002</v>
      </c>
      <c r="Q1087" s="6"/>
      <c r="R1087" s="19">
        <f t="shared" si="192"/>
        <v>150840.35999999999</v>
      </c>
      <c r="S1087" s="6"/>
      <c r="T1087" s="14"/>
      <c r="U1087" s="21"/>
      <c r="V1087" s="6"/>
      <c r="W1087" s="6"/>
      <c r="X1087" s="6"/>
      <c r="Y1087" s="212">
        <v>45454</v>
      </c>
      <c r="Z1087" s="6"/>
      <c r="AA1087" s="6"/>
      <c r="AB1087" s="21"/>
      <c r="AC1087" s="6"/>
      <c r="AD1087" s="14" t="s">
        <v>1515</v>
      </c>
      <c r="AE1087" s="6"/>
      <c r="AF1087" s="6"/>
      <c r="AG1087" s="6"/>
      <c r="AH1087" s="6" t="s">
        <v>563</v>
      </c>
      <c r="AI1087" s="143">
        <f t="shared" si="187"/>
        <v>600</v>
      </c>
      <c r="AJ1087" s="143">
        <f t="shared" si="188"/>
        <v>107.99999999999999</v>
      </c>
      <c r="AK1087" s="143">
        <f t="shared" si="189"/>
        <v>0</v>
      </c>
      <c r="AL1087" s="20">
        <f t="shared" si="193"/>
        <v>45330</v>
      </c>
      <c r="AM1087" t="e">
        <f t="shared" si="186"/>
        <v>#N/A</v>
      </c>
      <c r="AN1087" t="str">
        <f t="shared" si="191"/>
        <v>KPPE-PF-164013-30-01-2024-3919.909</v>
      </c>
    </row>
    <row r="1088" spans="1:40" ht="20.100000000000001" hidden="1" customHeight="1" x14ac:dyDescent="0.25">
      <c r="A1088" s="37">
        <v>107</v>
      </c>
      <c r="B1088" s="162">
        <v>45328</v>
      </c>
      <c r="C1088" s="6" t="s">
        <v>3000</v>
      </c>
      <c r="D1088" s="15">
        <v>45324</v>
      </c>
      <c r="E1088" s="14" t="s">
        <v>1132</v>
      </c>
      <c r="F1088" s="14" t="s">
        <v>1133</v>
      </c>
      <c r="G1088" s="6">
        <v>18143.88</v>
      </c>
      <c r="H1088" s="6" t="s">
        <v>1862</v>
      </c>
      <c r="I1088" s="6"/>
      <c r="J1088" s="16">
        <v>5206.1400000000003</v>
      </c>
      <c r="K1088" s="14">
        <v>2.82</v>
      </c>
      <c r="L1088" s="126">
        <v>0</v>
      </c>
      <c r="M1088" s="126">
        <v>0</v>
      </c>
      <c r="N1088" s="6" t="s">
        <v>542</v>
      </c>
      <c r="O1088" s="6" t="s">
        <v>2159</v>
      </c>
      <c r="P1088" s="19">
        <v>14599999</v>
      </c>
      <c r="Q1088" s="6"/>
      <c r="R1088" s="19">
        <f t="shared" si="192"/>
        <v>2627999.8199999998</v>
      </c>
      <c r="S1088" s="6"/>
      <c r="T1088" s="14"/>
      <c r="U1088" s="21"/>
      <c r="V1088" s="6"/>
      <c r="W1088" s="6"/>
      <c r="X1088" s="6"/>
      <c r="Y1088" s="212">
        <v>45407</v>
      </c>
      <c r="Z1088" s="6"/>
      <c r="AA1088" s="6"/>
      <c r="AB1088" s="21"/>
      <c r="AC1088" s="6"/>
      <c r="AD1088" s="14" t="s">
        <v>1515</v>
      </c>
      <c r="AE1088" s="6"/>
      <c r="AF1088" s="6"/>
      <c r="AG1088" s="6"/>
      <c r="AH1088" s="6" t="s">
        <v>1513</v>
      </c>
      <c r="AI1088" s="143">
        <f t="shared" si="187"/>
        <v>804.67898817672949</v>
      </c>
      <c r="AJ1088" s="143">
        <f t="shared" si="188"/>
        <v>144.8422178718113</v>
      </c>
      <c r="AK1088" s="143">
        <f t="shared" si="189"/>
        <v>0</v>
      </c>
      <c r="AL1088" s="20">
        <f t="shared" si="193"/>
        <v>45358</v>
      </c>
      <c r="AM1088" t="e">
        <f t="shared" si="186"/>
        <v>#N/A</v>
      </c>
      <c r="AN1088" t="str">
        <f t="shared" si="191"/>
        <v>LPEX-PF-7269-02-02-2024-5206.14</v>
      </c>
    </row>
    <row r="1089" spans="1:40" ht="20.100000000000001" customHeight="1" x14ac:dyDescent="0.25">
      <c r="A1089" s="14">
        <v>108</v>
      </c>
      <c r="B1089" s="162">
        <v>45335</v>
      </c>
      <c r="C1089" s="6" t="s">
        <v>3016</v>
      </c>
      <c r="D1089" s="15">
        <v>45331</v>
      </c>
      <c r="E1089" s="14" t="s">
        <v>1132</v>
      </c>
      <c r="F1089" s="14" t="str">
        <f>INDEX(New!$CV$9:$CV$791,MATCH(C1089,New!$F$9:$F$791,0))</f>
        <v>-</v>
      </c>
      <c r="G1089" s="6">
        <v>4490.6104999999998</v>
      </c>
      <c r="H1089" s="6" t="s">
        <v>1862</v>
      </c>
      <c r="I1089" s="6"/>
      <c r="J1089" s="16">
        <v>5205.2700000000004</v>
      </c>
      <c r="K1089" s="14">
        <v>4.91</v>
      </c>
      <c r="L1089" s="125">
        <f>_xlfn.IFNA(INDEX(New!$E$9:$E$791,MATCH(C1089,New!$F$9:$F$791,0)),G1089)</f>
        <v>4490.6104999999998</v>
      </c>
      <c r="M1089" s="125">
        <f>G1089</f>
        <v>4490.6104999999998</v>
      </c>
      <c r="N1089" s="6" t="s">
        <v>625</v>
      </c>
      <c r="O1089" s="6" t="s">
        <v>2164</v>
      </c>
      <c r="P1089" s="19">
        <v>6286500</v>
      </c>
      <c r="Q1089" s="6"/>
      <c r="R1089" s="19">
        <f t="shared" si="192"/>
        <v>1131570</v>
      </c>
      <c r="S1089" s="6"/>
      <c r="T1089" s="14"/>
      <c r="U1089" s="21"/>
      <c r="V1089" s="6"/>
      <c r="W1089" s="6"/>
      <c r="X1089" s="6"/>
      <c r="Y1089" s="23"/>
      <c r="Z1089" s="6"/>
      <c r="AA1089" s="6"/>
      <c r="AB1089" s="21"/>
      <c r="AC1089" s="6"/>
      <c r="AD1089" s="14" t="s">
        <v>1515</v>
      </c>
      <c r="AE1089" s="6"/>
      <c r="AF1089" s="6"/>
      <c r="AG1089" s="6"/>
      <c r="AH1089" s="6" t="s">
        <v>1513</v>
      </c>
      <c r="AI1089" s="143">
        <f t="shared" si="187"/>
        <v>1399.9210129669452</v>
      </c>
      <c r="AJ1089" s="143">
        <f t="shared" si="188"/>
        <v>251.98578233405013</v>
      </c>
      <c r="AK1089" s="143">
        <f t="shared" si="189"/>
        <v>1131570</v>
      </c>
      <c r="AL1089" s="20">
        <f t="shared" si="193"/>
        <v>45365</v>
      </c>
      <c r="AM1089" t="e">
        <f t="shared" ref="AM1089:AM1152" si="194">VLOOKUP(C1089,$C$2446:$C$2553,1,0)</f>
        <v>#N/A</v>
      </c>
      <c r="AN1089" t="str">
        <f t="shared" si="191"/>
        <v>PCSE-PF-424-09-02-2024-5205.27</v>
      </c>
    </row>
    <row r="1090" spans="1:40" ht="20.100000000000001" hidden="1" customHeight="1" x14ac:dyDescent="0.25">
      <c r="A1090" s="14">
        <v>109</v>
      </c>
      <c r="B1090" s="162">
        <v>45335</v>
      </c>
      <c r="C1090" s="6" t="s">
        <v>3017</v>
      </c>
      <c r="D1090" s="15">
        <v>45331</v>
      </c>
      <c r="E1090" s="14" t="s">
        <v>1132</v>
      </c>
      <c r="F1090" s="14" t="s">
        <v>1133</v>
      </c>
      <c r="G1090" s="6">
        <v>15286.22</v>
      </c>
      <c r="H1090" s="6" t="s">
        <v>1862</v>
      </c>
      <c r="I1090" s="6"/>
      <c r="J1090" s="16">
        <v>5205.12</v>
      </c>
      <c r="K1090" s="14">
        <v>3.02</v>
      </c>
      <c r="L1090" s="125">
        <f>_xlfn.IFNA(INDEX(New!$E$9:$E$791,MATCH(C1090,New!$F$9:$F$791,0)),G1090)</f>
        <v>15286.22</v>
      </c>
      <c r="M1090" s="125">
        <f>G1090</f>
        <v>15286.22</v>
      </c>
      <c r="N1090" s="6" t="s">
        <v>625</v>
      </c>
      <c r="O1090" s="6" t="s">
        <v>3014</v>
      </c>
      <c r="P1090" s="19">
        <v>13176700</v>
      </c>
      <c r="Q1090" s="6"/>
      <c r="R1090" s="19">
        <f t="shared" si="192"/>
        <v>2371806</v>
      </c>
      <c r="S1090" s="6"/>
      <c r="T1090" s="14"/>
      <c r="U1090" s="21"/>
      <c r="V1090" s="6"/>
      <c r="W1090" s="6"/>
      <c r="X1090" s="6"/>
      <c r="Y1090" s="212">
        <v>45454</v>
      </c>
      <c r="Z1090" s="6"/>
      <c r="AA1090" s="6"/>
      <c r="AB1090" s="21"/>
      <c r="AC1090" s="6"/>
      <c r="AD1090" s="14" t="s">
        <v>1515</v>
      </c>
      <c r="AE1090" s="6"/>
      <c r="AF1090" s="6"/>
      <c r="AG1090" s="6"/>
      <c r="AH1090" s="6" t="s">
        <v>1513</v>
      </c>
      <c r="AI1090" s="143">
        <f t="shared" si="187"/>
        <v>861.99858434590112</v>
      </c>
      <c r="AJ1090" s="143">
        <f t="shared" si="188"/>
        <v>155.15974518226221</v>
      </c>
      <c r="AK1090" s="143">
        <f t="shared" si="189"/>
        <v>2371806</v>
      </c>
      <c r="AL1090" s="20">
        <f t="shared" si="193"/>
        <v>45365</v>
      </c>
      <c r="AM1090" t="e">
        <f t="shared" si="194"/>
        <v>#N/A</v>
      </c>
      <c r="AN1090" t="str">
        <f t="shared" si="191"/>
        <v>KPEX-PF-139851-09-02-2024-5205.12</v>
      </c>
    </row>
    <row r="1091" spans="1:40" ht="20.100000000000001" hidden="1" customHeight="1" x14ac:dyDescent="0.25">
      <c r="A1091" s="14">
        <v>110</v>
      </c>
      <c r="B1091" s="162">
        <v>45335</v>
      </c>
      <c r="C1091" s="6" t="s">
        <v>3018</v>
      </c>
      <c r="D1091" s="15">
        <v>45331</v>
      </c>
      <c r="E1091" s="14" t="s">
        <v>1132</v>
      </c>
      <c r="F1091" s="14" t="s">
        <v>1133</v>
      </c>
      <c r="G1091" s="6">
        <v>3764.86</v>
      </c>
      <c r="H1091" s="6" t="s">
        <v>1862</v>
      </c>
      <c r="I1091" s="6"/>
      <c r="J1091" s="16">
        <v>5205.13</v>
      </c>
      <c r="K1091" s="14">
        <v>3.98</v>
      </c>
      <c r="L1091" s="126">
        <v>0</v>
      </c>
      <c r="M1091" s="126">
        <v>0</v>
      </c>
      <c r="N1091" s="6" t="s">
        <v>625</v>
      </c>
      <c r="O1091" s="6" t="s">
        <v>3015</v>
      </c>
      <c r="P1091" s="19">
        <v>4274500</v>
      </c>
      <c r="Q1091" s="6"/>
      <c r="R1091" s="19">
        <f t="shared" si="192"/>
        <v>769410</v>
      </c>
      <c r="S1091" s="6"/>
      <c r="T1091" s="14"/>
      <c r="U1091" s="21"/>
      <c r="V1091" s="6"/>
      <c r="W1091" s="6"/>
      <c r="X1091" s="6"/>
      <c r="Y1091" s="212">
        <v>45454</v>
      </c>
      <c r="Z1091" s="6"/>
      <c r="AA1091" s="6"/>
      <c r="AB1091" s="21"/>
      <c r="AC1091" s="6"/>
      <c r="AD1091" s="14" t="s">
        <v>1515</v>
      </c>
      <c r="AE1091" s="6"/>
      <c r="AF1091" s="6"/>
      <c r="AG1091" s="6"/>
      <c r="AH1091" s="6" t="s">
        <v>1513</v>
      </c>
      <c r="AI1091" s="143">
        <f t="shared" si="187"/>
        <v>1135.367583389555</v>
      </c>
      <c r="AJ1091" s="143">
        <f t="shared" si="188"/>
        <v>204.36616501011989</v>
      </c>
      <c r="AK1091" s="143">
        <f t="shared" si="189"/>
        <v>0</v>
      </c>
      <c r="AL1091" s="20">
        <f t="shared" si="193"/>
        <v>45365</v>
      </c>
      <c r="AM1091" t="e">
        <f t="shared" si="194"/>
        <v>#N/A</v>
      </c>
      <c r="AN1091" t="str">
        <f t="shared" si="191"/>
        <v>KPEX-PF-139864-09-02-2024-5205.13</v>
      </c>
    </row>
    <row r="1092" spans="1:40" ht="20.100000000000001" hidden="1" customHeight="1" x14ac:dyDescent="0.25">
      <c r="A1092" s="14">
        <v>111</v>
      </c>
      <c r="B1092" s="162">
        <v>45339</v>
      </c>
      <c r="C1092" s="6" t="s">
        <v>3019</v>
      </c>
      <c r="D1092" s="15">
        <v>45335</v>
      </c>
      <c r="E1092" s="14" t="s">
        <v>1132</v>
      </c>
      <c r="F1092" s="14" t="s">
        <v>1133</v>
      </c>
      <c r="G1092" s="6">
        <v>2857.6612</v>
      </c>
      <c r="H1092" s="6" t="s">
        <v>1862</v>
      </c>
      <c r="I1092" s="6"/>
      <c r="J1092" s="16">
        <v>5206.1400000000003</v>
      </c>
      <c r="K1092" s="14">
        <v>2.75</v>
      </c>
      <c r="L1092" s="125">
        <v>0</v>
      </c>
      <c r="M1092" s="125">
        <v>0</v>
      </c>
      <c r="N1092" s="6" t="s">
        <v>542</v>
      </c>
      <c r="O1092" s="6" t="s">
        <v>2159</v>
      </c>
      <c r="P1092" s="19">
        <v>2236500</v>
      </c>
      <c r="Q1092" s="6"/>
      <c r="R1092" s="19">
        <f t="shared" si="192"/>
        <v>402570</v>
      </c>
      <c r="S1092" s="6"/>
      <c r="T1092" s="14"/>
      <c r="U1092" s="21"/>
      <c r="V1092" s="6"/>
      <c r="W1092" s="6"/>
      <c r="X1092" s="6"/>
      <c r="Y1092" s="212">
        <v>45454</v>
      </c>
      <c r="Z1092" s="6"/>
      <c r="AA1092" s="6"/>
      <c r="AB1092" s="21"/>
      <c r="AC1092" s="6"/>
      <c r="AD1092" s="14" t="s">
        <v>1515</v>
      </c>
      <c r="AE1092" s="6"/>
      <c r="AF1092" s="6"/>
      <c r="AG1092" s="6"/>
      <c r="AH1092" s="6" t="s">
        <v>1513</v>
      </c>
      <c r="AI1092" s="143">
        <f t="shared" si="187"/>
        <v>782.63301471846978</v>
      </c>
      <c r="AJ1092" s="143">
        <f t="shared" si="188"/>
        <v>140.87394264932456</v>
      </c>
      <c r="AK1092" s="143">
        <f t="shared" si="189"/>
        <v>0</v>
      </c>
      <c r="AL1092" s="20">
        <f t="shared" si="193"/>
        <v>45369</v>
      </c>
      <c r="AM1092" t="e">
        <f t="shared" si="194"/>
        <v>#N/A</v>
      </c>
      <c r="AN1092" t="str">
        <f t="shared" si="191"/>
        <v>LPEX-PF-7853-13-02-2024-5206.14</v>
      </c>
    </row>
    <row r="1093" spans="1:40" ht="20.100000000000001" hidden="1" customHeight="1" x14ac:dyDescent="0.25">
      <c r="A1093" s="14">
        <v>112</v>
      </c>
      <c r="B1093" s="162">
        <v>45339</v>
      </c>
      <c r="C1093" s="6" t="s">
        <v>3020</v>
      </c>
      <c r="D1093" s="15">
        <v>45335</v>
      </c>
      <c r="E1093" s="14" t="s">
        <v>1132</v>
      </c>
      <c r="F1093" s="14" t="s">
        <v>1133</v>
      </c>
      <c r="G1093" s="6">
        <v>15286.2197</v>
      </c>
      <c r="H1093" s="6" t="s">
        <v>1862</v>
      </c>
      <c r="I1093" s="6"/>
      <c r="J1093" s="16">
        <v>5206.1400000000003</v>
      </c>
      <c r="K1093" s="14">
        <v>2.8</v>
      </c>
      <c r="L1093" s="126">
        <v>0</v>
      </c>
      <c r="M1093" s="126">
        <v>0</v>
      </c>
      <c r="N1093" s="6" t="s">
        <v>542</v>
      </c>
      <c r="O1093" s="6" t="s">
        <v>2159</v>
      </c>
      <c r="P1093" s="19">
        <v>12199400</v>
      </c>
      <c r="Q1093" s="6"/>
      <c r="R1093" s="19">
        <f t="shared" si="192"/>
        <v>2195892</v>
      </c>
      <c r="S1093" s="6"/>
      <c r="T1093" s="14"/>
      <c r="U1093" s="21"/>
      <c r="V1093" s="6"/>
      <c r="W1093" s="6"/>
      <c r="X1093" s="6"/>
      <c r="Y1093" s="212">
        <v>45454</v>
      </c>
      <c r="Z1093" s="6"/>
      <c r="AA1093" s="6"/>
      <c r="AB1093" s="21"/>
      <c r="AC1093" s="6"/>
      <c r="AD1093" s="14" t="s">
        <v>1515</v>
      </c>
      <c r="AE1093" s="6"/>
      <c r="AF1093" s="6"/>
      <c r="AG1093" s="6"/>
      <c r="AH1093" s="6" t="s">
        <v>1513</v>
      </c>
      <c r="AI1093" s="143">
        <f t="shared" si="187"/>
        <v>798.06520116939055</v>
      </c>
      <c r="AJ1093" s="143">
        <f t="shared" si="188"/>
        <v>143.6517362104903</v>
      </c>
      <c r="AK1093" s="143">
        <f t="shared" si="189"/>
        <v>0</v>
      </c>
      <c r="AL1093" s="20">
        <f t="shared" si="193"/>
        <v>45369</v>
      </c>
      <c r="AM1093" t="e">
        <f t="shared" si="194"/>
        <v>#N/A</v>
      </c>
      <c r="AN1093" t="str">
        <f t="shared" si="191"/>
        <v>LPEX-PF-7864-13-02-2024-5206.14</v>
      </c>
    </row>
    <row r="1094" spans="1:40" ht="20.100000000000001" customHeight="1" x14ac:dyDescent="0.25">
      <c r="A1094" s="14">
        <v>113</v>
      </c>
      <c r="B1094" s="162">
        <v>45339</v>
      </c>
      <c r="C1094" s="6" t="s">
        <v>3021</v>
      </c>
      <c r="D1094" s="15">
        <v>45335</v>
      </c>
      <c r="E1094" s="14" t="s">
        <v>1132</v>
      </c>
      <c r="F1094" s="14" t="str">
        <f>INDEX(New!$CV$9:$CV$791,MATCH(C1094,New!$F$9:$F$791,0))</f>
        <v>-</v>
      </c>
      <c r="G1094" s="6">
        <v>9071.9403999999995</v>
      </c>
      <c r="H1094" s="6" t="s">
        <v>1862</v>
      </c>
      <c r="I1094" s="6"/>
      <c r="J1094" s="16">
        <v>5206.12</v>
      </c>
      <c r="K1094" s="14">
        <v>2.2200000000000002</v>
      </c>
      <c r="L1094" s="125">
        <f>_xlfn.IFNA(INDEX(New!$E$9:$E$791,MATCH(C1094,New!$F$9:$F$791,0)),G1094)</f>
        <v>9071.9403999999995</v>
      </c>
      <c r="M1094" s="125">
        <f>G1094</f>
        <v>9071.9403999999995</v>
      </c>
      <c r="N1094" s="6" t="s">
        <v>542</v>
      </c>
      <c r="O1094" s="6" t="s">
        <v>2753</v>
      </c>
      <c r="P1094" s="19">
        <v>5740000</v>
      </c>
      <c r="Q1094" s="6"/>
      <c r="R1094" s="19">
        <f t="shared" si="192"/>
        <v>1033200</v>
      </c>
      <c r="S1094" s="6"/>
      <c r="T1094" s="14"/>
      <c r="U1094" s="21"/>
      <c r="V1094" s="6"/>
      <c r="W1094" s="6"/>
      <c r="X1094" s="6"/>
      <c r="Y1094" s="23"/>
      <c r="Z1094" s="6"/>
      <c r="AA1094" s="6"/>
      <c r="AB1094" s="21"/>
      <c r="AC1094" s="6"/>
      <c r="AD1094" s="14" t="s">
        <v>1515</v>
      </c>
      <c r="AE1094" s="6"/>
      <c r="AF1094" s="6"/>
      <c r="AG1094" s="6"/>
      <c r="AH1094" s="6" t="s">
        <v>1513</v>
      </c>
      <c r="AI1094" s="143">
        <f t="shared" si="187"/>
        <v>632.72020614244775</v>
      </c>
      <c r="AJ1094" s="143">
        <f t="shared" si="188"/>
        <v>113.8896371056406</v>
      </c>
      <c r="AK1094" s="143">
        <f t="shared" si="189"/>
        <v>1033200</v>
      </c>
      <c r="AL1094" s="20">
        <f t="shared" si="193"/>
        <v>45369</v>
      </c>
      <c r="AM1094" t="e">
        <f t="shared" si="194"/>
        <v>#N/A</v>
      </c>
      <c r="AN1094" t="str">
        <f t="shared" si="191"/>
        <v>LPEX-PF-7865-13-02-2024-5206.12</v>
      </c>
    </row>
    <row r="1095" spans="1:40" ht="20.100000000000001" hidden="1" customHeight="1" x14ac:dyDescent="0.25">
      <c r="A1095" s="14">
        <v>114</v>
      </c>
      <c r="B1095" s="162">
        <v>45339</v>
      </c>
      <c r="C1095" s="6" t="s">
        <v>3022</v>
      </c>
      <c r="D1095" s="15">
        <v>45335</v>
      </c>
      <c r="E1095" s="14" t="s">
        <v>1132</v>
      </c>
      <c r="F1095" s="14" t="s">
        <v>1133</v>
      </c>
      <c r="G1095" s="6">
        <v>9071.9403999999995</v>
      </c>
      <c r="H1095" s="6" t="s">
        <v>1862</v>
      </c>
      <c r="I1095" s="6"/>
      <c r="J1095" s="16">
        <v>5206.1400000000003</v>
      </c>
      <c r="K1095" s="14">
        <v>2.8</v>
      </c>
      <c r="L1095" s="126">
        <v>0</v>
      </c>
      <c r="M1095" s="126">
        <v>0</v>
      </c>
      <c r="N1095" s="6" t="s">
        <v>542</v>
      </c>
      <c r="O1095" s="6" t="s">
        <v>2159</v>
      </c>
      <c r="P1095" s="19">
        <v>7240000</v>
      </c>
      <c r="Q1095" s="6"/>
      <c r="R1095" s="19">
        <f t="shared" si="192"/>
        <v>1303200</v>
      </c>
      <c r="S1095" s="6"/>
      <c r="T1095" s="14"/>
      <c r="U1095" s="21"/>
      <c r="V1095" s="6"/>
      <c r="W1095" s="6"/>
      <c r="X1095" s="6"/>
      <c r="Y1095" s="212">
        <v>45454</v>
      </c>
      <c r="Z1095" s="6"/>
      <c r="AA1095" s="6"/>
      <c r="AB1095" s="21"/>
      <c r="AC1095" s="6"/>
      <c r="AD1095" s="14" t="s">
        <v>1515</v>
      </c>
      <c r="AE1095" s="6"/>
      <c r="AF1095" s="6"/>
      <c r="AG1095" s="6"/>
      <c r="AH1095" s="6" t="s">
        <v>1513</v>
      </c>
      <c r="AI1095" s="143">
        <f t="shared" si="187"/>
        <v>798.06520774761714</v>
      </c>
      <c r="AJ1095" s="143">
        <f t="shared" si="188"/>
        <v>143.65173739457109</v>
      </c>
      <c r="AK1095" s="143">
        <f t="shared" si="189"/>
        <v>0</v>
      </c>
      <c r="AL1095" s="20">
        <f t="shared" si="193"/>
        <v>45369</v>
      </c>
      <c r="AM1095" t="e">
        <f t="shared" si="194"/>
        <v>#N/A</v>
      </c>
      <c r="AN1095" t="str">
        <f t="shared" si="191"/>
        <v>LPEX-PF-7866-13-02-2024-5206.14</v>
      </c>
    </row>
    <row r="1096" spans="1:40" ht="20.100000000000001" customHeight="1" x14ac:dyDescent="0.25">
      <c r="A1096" s="14">
        <v>115</v>
      </c>
      <c r="B1096" s="162">
        <v>45339</v>
      </c>
      <c r="C1096" s="6" t="s">
        <v>3023</v>
      </c>
      <c r="D1096" s="15">
        <v>45335</v>
      </c>
      <c r="E1096" s="14" t="s">
        <v>1132</v>
      </c>
      <c r="F1096" s="14" t="str">
        <f>INDEX(New!$CV$9:$CV$791,MATCH(C1096,New!$F$9:$F$791,0))</f>
        <v>-</v>
      </c>
      <c r="G1096" s="6">
        <v>15875.8958</v>
      </c>
      <c r="H1096" s="6" t="s">
        <v>1862</v>
      </c>
      <c r="I1096" s="6"/>
      <c r="J1096" s="16">
        <v>5206.12</v>
      </c>
      <c r="K1096" s="14">
        <v>2.2200000000000002</v>
      </c>
      <c r="L1096" s="125">
        <f>_xlfn.IFNA(INDEX(New!$E$9:$E$791,MATCH(C1096,New!$F$9:$F$791,0)),G1096)</f>
        <v>15875.8958</v>
      </c>
      <c r="M1096" s="125">
        <f>G1096</f>
        <v>15875.8958</v>
      </c>
      <c r="N1096" s="6" t="s">
        <v>542</v>
      </c>
      <c r="O1096" s="6" t="s">
        <v>2753</v>
      </c>
      <c r="P1096" s="19">
        <v>10045000</v>
      </c>
      <c r="Q1096" s="6"/>
      <c r="R1096" s="19">
        <f t="shared" si="192"/>
        <v>1808100</v>
      </c>
      <c r="S1096" s="6"/>
      <c r="T1096" s="14"/>
      <c r="U1096" s="21"/>
      <c r="V1096" s="6"/>
      <c r="W1096" s="6"/>
      <c r="X1096" s="6"/>
      <c r="Y1096" s="23"/>
      <c r="Z1096" s="6"/>
      <c r="AA1096" s="6"/>
      <c r="AB1096" s="21"/>
      <c r="AC1096" s="6"/>
      <c r="AD1096" s="14" t="s">
        <v>1515</v>
      </c>
      <c r="AE1096" s="6"/>
      <c r="AF1096" s="6"/>
      <c r="AG1096" s="6"/>
      <c r="AH1096" s="6" t="s">
        <v>1513</v>
      </c>
      <c r="AI1096" s="143">
        <f t="shared" si="187"/>
        <v>632.72020215703355</v>
      </c>
      <c r="AJ1096" s="143">
        <f t="shared" si="188"/>
        <v>113.88963638826604</v>
      </c>
      <c r="AK1096" s="143">
        <f t="shared" si="189"/>
        <v>1808100</v>
      </c>
      <c r="AL1096" s="20">
        <f t="shared" si="193"/>
        <v>45369</v>
      </c>
      <c r="AM1096" t="e">
        <f t="shared" si="194"/>
        <v>#N/A</v>
      </c>
      <c r="AN1096" t="str">
        <f t="shared" si="191"/>
        <v>LPEX-PF-7867-13-02-2024-5206.12</v>
      </c>
    </row>
    <row r="1097" spans="1:40" ht="20.100000000000001" hidden="1" customHeight="1" x14ac:dyDescent="0.25">
      <c r="A1097" s="14">
        <v>116</v>
      </c>
      <c r="B1097" s="162">
        <v>45340</v>
      </c>
      <c r="C1097" s="6" t="s">
        <v>3121</v>
      </c>
      <c r="D1097" s="15">
        <v>45336</v>
      </c>
      <c r="E1097" s="14" t="s">
        <v>1132</v>
      </c>
      <c r="F1097" s="14" t="s">
        <v>1133</v>
      </c>
      <c r="G1097" s="6">
        <v>18143.88</v>
      </c>
      <c r="H1097" s="6" t="s">
        <v>1862</v>
      </c>
      <c r="I1097" s="6"/>
      <c r="J1097" s="16">
        <v>5206.1400000000003</v>
      </c>
      <c r="K1097" s="14">
        <v>2.82</v>
      </c>
      <c r="L1097" s="125">
        <v>0</v>
      </c>
      <c r="M1097" s="125">
        <v>0</v>
      </c>
      <c r="N1097" s="6" t="s">
        <v>542</v>
      </c>
      <c r="O1097" s="6" t="s">
        <v>67</v>
      </c>
      <c r="P1097" s="19">
        <v>14599999</v>
      </c>
      <c r="Q1097" s="6"/>
      <c r="R1097" s="19">
        <f t="shared" si="192"/>
        <v>2627999.8199999998</v>
      </c>
      <c r="S1097" s="6"/>
      <c r="T1097" s="14"/>
      <c r="U1097" s="21"/>
      <c r="V1097" s="6"/>
      <c r="W1097" s="6"/>
      <c r="X1097" s="6"/>
      <c r="Y1097" s="212">
        <v>45454</v>
      </c>
      <c r="Z1097" s="6"/>
      <c r="AA1097" s="6"/>
      <c r="AB1097" s="21"/>
      <c r="AC1097" s="6"/>
      <c r="AD1097" s="14" t="s">
        <v>1515</v>
      </c>
      <c r="AE1097" s="6"/>
      <c r="AF1097" s="6"/>
      <c r="AG1097" s="6"/>
      <c r="AH1097" s="6" t="s">
        <v>1513</v>
      </c>
      <c r="AI1097" s="143">
        <f t="shared" si="187"/>
        <v>804.67898817672949</v>
      </c>
      <c r="AJ1097" s="143">
        <f t="shared" si="188"/>
        <v>144.8422178718113</v>
      </c>
      <c r="AK1097" s="143">
        <f t="shared" si="189"/>
        <v>0</v>
      </c>
      <c r="AL1097" s="20">
        <f t="shared" si="193"/>
        <v>45370</v>
      </c>
      <c r="AM1097" t="e">
        <f t="shared" si="194"/>
        <v>#N/A</v>
      </c>
      <c r="AN1097" t="str">
        <f t="shared" si="191"/>
        <v>LPEX-PF-7995-14-02-2024-5206.14</v>
      </c>
    </row>
    <row r="1098" spans="1:40" ht="20.100000000000001" hidden="1" customHeight="1" x14ac:dyDescent="0.25">
      <c r="A1098" s="14">
        <v>117</v>
      </c>
      <c r="B1098" s="162">
        <v>45323</v>
      </c>
      <c r="C1098" s="6" t="s">
        <v>3122</v>
      </c>
      <c r="D1098" s="15">
        <v>45317</v>
      </c>
      <c r="E1098" s="14" t="s">
        <v>1132</v>
      </c>
      <c r="F1098" s="14" t="s">
        <v>1133</v>
      </c>
      <c r="G1098" s="6">
        <v>6168.96</v>
      </c>
      <c r="H1098" s="6" t="s">
        <v>1862</v>
      </c>
      <c r="I1098" s="6"/>
      <c r="J1098" s="16">
        <v>5205.12</v>
      </c>
      <c r="K1098" s="14">
        <v>2.86</v>
      </c>
      <c r="L1098" s="125">
        <v>0</v>
      </c>
      <c r="M1098" s="125">
        <v>0</v>
      </c>
      <c r="N1098" s="6" t="s">
        <v>625</v>
      </c>
      <c r="O1098" s="6" t="s">
        <v>3136</v>
      </c>
      <c r="P1098" s="19">
        <v>5032000</v>
      </c>
      <c r="Q1098" s="6"/>
      <c r="R1098" s="19">
        <f t="shared" si="192"/>
        <v>905760</v>
      </c>
      <c r="S1098" s="6"/>
      <c r="T1098" s="14"/>
      <c r="U1098" s="21"/>
      <c r="V1098" s="6"/>
      <c r="W1098" s="6"/>
      <c r="X1098" s="6"/>
      <c r="Y1098" s="23"/>
      <c r="Z1098" s="6"/>
      <c r="AA1098" s="6"/>
      <c r="AB1098" s="21"/>
      <c r="AC1098" s="6"/>
      <c r="AD1098" s="14" t="s">
        <v>1515</v>
      </c>
      <c r="AE1098" s="6"/>
      <c r="AF1098" s="6"/>
      <c r="AG1098" s="6"/>
      <c r="AH1098" s="6" t="s">
        <v>1513</v>
      </c>
      <c r="AI1098" s="143">
        <f t="shared" si="187"/>
        <v>815.69664902998238</v>
      </c>
      <c r="AJ1098" s="143">
        <f t="shared" si="188"/>
        <v>146.82539682539684</v>
      </c>
      <c r="AK1098" s="143">
        <f t="shared" si="189"/>
        <v>0</v>
      </c>
      <c r="AL1098" s="20">
        <f t="shared" si="193"/>
        <v>45353</v>
      </c>
      <c r="AM1098" t="e">
        <f t="shared" si="194"/>
        <v>#N/A</v>
      </c>
      <c r="AN1098" t="str">
        <f t="shared" si="191"/>
        <v>LPEX-PF-6657-26-01-2024-5205.12</v>
      </c>
    </row>
    <row r="1099" spans="1:40" ht="20.100000000000001" hidden="1" customHeight="1" x14ac:dyDescent="0.25">
      <c r="A1099" s="14">
        <v>118</v>
      </c>
      <c r="B1099" s="162">
        <v>45340</v>
      </c>
      <c r="C1099" s="6" t="s">
        <v>3123</v>
      </c>
      <c r="D1099" s="15">
        <v>45336</v>
      </c>
      <c r="E1099" s="14" t="s">
        <v>1132</v>
      </c>
      <c r="F1099" s="14" t="s">
        <v>1133</v>
      </c>
      <c r="G1099" s="6">
        <v>18325.439999999999</v>
      </c>
      <c r="H1099" s="6" t="s">
        <v>1862</v>
      </c>
      <c r="I1099" s="6"/>
      <c r="J1099" s="16">
        <v>5205.12</v>
      </c>
      <c r="K1099" s="14">
        <v>2.72</v>
      </c>
      <c r="L1099" s="125">
        <v>0</v>
      </c>
      <c r="M1099" s="125">
        <v>0</v>
      </c>
      <c r="N1099" s="6" t="s">
        <v>625</v>
      </c>
      <c r="O1099" s="6" t="s">
        <v>3137</v>
      </c>
      <c r="P1099" s="19">
        <v>14180400</v>
      </c>
      <c r="Q1099" s="6"/>
      <c r="R1099" s="19">
        <f t="shared" si="192"/>
        <v>2552472</v>
      </c>
      <c r="S1099" s="6"/>
      <c r="T1099" s="14"/>
      <c r="U1099" s="21"/>
      <c r="V1099" s="6"/>
      <c r="W1099" s="6"/>
      <c r="X1099" s="6"/>
      <c r="Y1099" s="23"/>
      <c r="Z1099" s="6"/>
      <c r="AA1099" s="6"/>
      <c r="AB1099" s="21"/>
      <c r="AC1099" s="6"/>
      <c r="AD1099" s="14" t="s">
        <v>1515</v>
      </c>
      <c r="AE1099" s="6"/>
      <c r="AF1099" s="6"/>
      <c r="AG1099" s="6"/>
      <c r="AH1099" s="6" t="s">
        <v>1513</v>
      </c>
      <c r="AI1099" s="143">
        <f t="shared" si="187"/>
        <v>773.80952380952385</v>
      </c>
      <c r="AJ1099" s="143">
        <f t="shared" si="188"/>
        <v>139.28571428571431</v>
      </c>
      <c r="AK1099" s="143">
        <f t="shared" si="189"/>
        <v>0</v>
      </c>
      <c r="AL1099" s="20">
        <f t="shared" si="193"/>
        <v>45370</v>
      </c>
      <c r="AM1099" t="e">
        <f t="shared" si="194"/>
        <v>#N/A</v>
      </c>
      <c r="AN1099" t="str">
        <f t="shared" si="191"/>
        <v>GWDE-PF-143-14-02-2024-5205.12</v>
      </c>
    </row>
    <row r="1100" spans="1:40" ht="20.100000000000001" customHeight="1" x14ac:dyDescent="0.25">
      <c r="A1100" s="14">
        <v>119</v>
      </c>
      <c r="B1100" s="162">
        <v>45340</v>
      </c>
      <c r="C1100" s="6" t="s">
        <v>3124</v>
      </c>
      <c r="D1100" s="15">
        <v>45336</v>
      </c>
      <c r="E1100" s="14" t="s">
        <v>1132</v>
      </c>
      <c r="F1100" s="14" t="str">
        <f>INDEX(New!$CV$9:$CV$791,MATCH(C1100,New!$F$9:$F$791,0))</f>
        <v>Running</v>
      </c>
      <c r="G1100" s="6">
        <v>13335.84</v>
      </c>
      <c r="H1100" s="6" t="s">
        <v>1862</v>
      </c>
      <c r="I1100" s="6"/>
      <c r="J1100" s="16">
        <v>5205.12</v>
      </c>
      <c r="K1100" s="14">
        <v>2.59</v>
      </c>
      <c r="L1100" s="125">
        <f>_xlfn.IFNA(INDEX(New!$E$9:$E$791,MATCH(C1100,New!$F$9:$F$791,0)),G1100)</f>
        <v>11668.24</v>
      </c>
      <c r="M1100" s="125">
        <f t="shared" ref="M1100:M1106" si="195">G1100</f>
        <v>13335.84</v>
      </c>
      <c r="N1100" s="6" t="s">
        <v>625</v>
      </c>
      <c r="O1100" s="6" t="s">
        <v>2165</v>
      </c>
      <c r="P1100" s="19">
        <v>9849001</v>
      </c>
      <c r="Q1100" s="6"/>
      <c r="R1100" s="19">
        <f t="shared" si="192"/>
        <v>1772820.18</v>
      </c>
      <c r="S1100" s="6"/>
      <c r="T1100" s="14"/>
      <c r="U1100" s="21"/>
      <c r="V1100" s="6"/>
      <c r="W1100" s="6"/>
      <c r="X1100" s="6"/>
      <c r="Y1100" s="23"/>
      <c r="Z1100" s="6"/>
      <c r="AA1100" s="6"/>
      <c r="AB1100" s="21"/>
      <c r="AC1100" s="6"/>
      <c r="AD1100" s="14" t="s">
        <v>1515</v>
      </c>
      <c r="AE1100" s="6"/>
      <c r="AF1100" s="6"/>
      <c r="AG1100" s="6"/>
      <c r="AH1100" s="6" t="s">
        <v>1513</v>
      </c>
      <c r="AI1100" s="143">
        <f t="shared" si="187"/>
        <v>738.53623018872452</v>
      </c>
      <c r="AJ1100" s="143">
        <f t="shared" si="188"/>
        <v>132.9365214339704</v>
      </c>
      <c r="AK1100" s="143">
        <f t="shared" si="189"/>
        <v>1551135.2368567106</v>
      </c>
      <c r="AL1100" s="20">
        <f t="shared" si="193"/>
        <v>45370</v>
      </c>
      <c r="AM1100" t="e">
        <f t="shared" si="194"/>
        <v>#N/A</v>
      </c>
      <c r="AN1100" t="str">
        <f t="shared" si="191"/>
        <v>GWDE-PF-142-14-02-2024-5205.12</v>
      </c>
    </row>
    <row r="1101" spans="1:40" ht="20.100000000000001" customHeight="1" x14ac:dyDescent="0.25">
      <c r="A1101" s="14">
        <v>120</v>
      </c>
      <c r="B1101" s="162">
        <v>45340</v>
      </c>
      <c r="C1101" s="6" t="s">
        <v>3125</v>
      </c>
      <c r="D1101" s="15">
        <v>45336</v>
      </c>
      <c r="E1101" s="14" t="s">
        <v>1132</v>
      </c>
      <c r="F1101" s="14" t="str">
        <f>INDEX(New!$CV$9:$CV$791,MATCH(C1101,New!$F$9:$F$791,0))</f>
        <v>-</v>
      </c>
      <c r="G1101" s="6">
        <v>11884.32</v>
      </c>
      <c r="H1101" s="6" t="s">
        <v>1862</v>
      </c>
      <c r="I1101" s="6"/>
      <c r="J1101" s="16">
        <v>5205.12</v>
      </c>
      <c r="K1101" s="14">
        <v>2.67</v>
      </c>
      <c r="L1101" s="125">
        <f>_xlfn.IFNA(INDEX(New!$E$9:$E$791,MATCH(C1101,New!$F$9:$F$791,0)),G1101)</f>
        <v>11884.32</v>
      </c>
      <c r="M1101" s="125">
        <f t="shared" si="195"/>
        <v>11884.32</v>
      </c>
      <c r="N1101" s="6" t="s">
        <v>625</v>
      </c>
      <c r="O1101" s="6" t="s">
        <v>2165</v>
      </c>
      <c r="P1101" s="19">
        <v>9039000</v>
      </c>
      <c r="Q1101" s="6"/>
      <c r="R1101" s="19">
        <f t="shared" si="192"/>
        <v>1627020</v>
      </c>
      <c r="S1101" s="6"/>
      <c r="T1101" s="14"/>
      <c r="U1101" s="21"/>
      <c r="V1101" s="6"/>
      <c r="W1101" s="6"/>
      <c r="X1101" s="6"/>
      <c r="Y1101" s="23"/>
      <c r="Z1101" s="6"/>
      <c r="AA1101" s="6"/>
      <c r="AB1101" s="21"/>
      <c r="AC1101" s="6"/>
      <c r="AD1101" s="14" t="s">
        <v>1515</v>
      </c>
      <c r="AE1101" s="6"/>
      <c r="AF1101" s="6"/>
      <c r="AG1101" s="6"/>
      <c r="AH1101" s="6" t="s">
        <v>1513</v>
      </c>
      <c r="AI1101" s="143">
        <f t="shared" ref="AI1101:AI1164" si="196">P1101/G1101</f>
        <v>760.58201058201064</v>
      </c>
      <c r="AJ1101" s="143">
        <f t="shared" ref="AJ1101:AJ1164" si="197">R1101/G1101</f>
        <v>136.9047619047619</v>
      </c>
      <c r="AK1101" s="143">
        <f t="shared" ref="AK1101:AK1164" si="198">L1101*AJ1101</f>
        <v>1627019.9999999998</v>
      </c>
      <c r="AL1101" s="20">
        <f t="shared" si="193"/>
        <v>45370</v>
      </c>
      <c r="AM1101" t="e">
        <f t="shared" si="194"/>
        <v>#N/A</v>
      </c>
      <c r="AN1101" t="str">
        <f t="shared" si="191"/>
        <v>GWDE-PF-141-14-02-2024-5205.12</v>
      </c>
    </row>
    <row r="1102" spans="1:40" ht="20.100000000000001" customHeight="1" x14ac:dyDescent="0.25">
      <c r="A1102" s="14">
        <v>121</v>
      </c>
      <c r="B1102" s="162">
        <v>45341</v>
      </c>
      <c r="C1102" s="6" t="s">
        <v>3126</v>
      </c>
      <c r="D1102" s="15">
        <v>45337</v>
      </c>
      <c r="E1102" s="14" t="s">
        <v>1132</v>
      </c>
      <c r="F1102" s="14" t="str">
        <f>INDEX(New!$CV$9:$CV$791,MATCH(C1102,New!$F$9:$F$791,0))</f>
        <v>-</v>
      </c>
      <c r="G1102" s="6">
        <v>1451.52</v>
      </c>
      <c r="H1102" s="6" t="s">
        <v>1862</v>
      </c>
      <c r="I1102" s="6"/>
      <c r="J1102" s="16">
        <v>5509.21</v>
      </c>
      <c r="K1102" s="14">
        <v>1.66</v>
      </c>
      <c r="L1102" s="125">
        <f>_xlfn.IFNA(INDEX(New!$E$9:$E$791,MATCH(C1102,New!$F$9:$F$791,0)),G1102)</f>
        <v>1451.52</v>
      </c>
      <c r="M1102" s="125">
        <f t="shared" si="195"/>
        <v>1451.52</v>
      </c>
      <c r="N1102" s="6" t="s">
        <v>1324</v>
      </c>
      <c r="O1102" s="6" t="s">
        <v>1998</v>
      </c>
      <c r="P1102" s="19">
        <v>688000</v>
      </c>
      <c r="Q1102" s="6"/>
      <c r="R1102" s="19">
        <f t="shared" ref="R1102:R1133" si="199">P1102*0.18</f>
        <v>123840</v>
      </c>
      <c r="S1102" s="6"/>
      <c r="T1102" s="14"/>
      <c r="U1102" s="21"/>
      <c r="V1102" s="6"/>
      <c r="W1102" s="6"/>
      <c r="X1102" s="6"/>
      <c r="Y1102" s="23"/>
      <c r="Z1102" s="6"/>
      <c r="AA1102" s="6"/>
      <c r="AB1102" s="21"/>
      <c r="AC1102" s="6"/>
      <c r="AD1102" s="14" t="s">
        <v>1515</v>
      </c>
      <c r="AE1102" s="6"/>
      <c r="AF1102" s="6"/>
      <c r="AG1102" s="6"/>
      <c r="AH1102" s="6" t="s">
        <v>1513</v>
      </c>
      <c r="AI1102" s="143">
        <f t="shared" si="196"/>
        <v>473.98589065255732</v>
      </c>
      <c r="AJ1102" s="143">
        <f t="shared" si="197"/>
        <v>85.317460317460316</v>
      </c>
      <c r="AK1102" s="143">
        <f t="shared" si="198"/>
        <v>123840</v>
      </c>
      <c r="AL1102" s="20">
        <f t="shared" si="193"/>
        <v>45371</v>
      </c>
      <c r="AM1102" t="e">
        <f t="shared" si="194"/>
        <v>#N/A</v>
      </c>
      <c r="AN1102" t="str">
        <f t="shared" si="191"/>
        <v>PCSE-PF-439-15-02-2024-5509.21</v>
      </c>
    </row>
    <row r="1103" spans="1:40" ht="20.100000000000001" customHeight="1" x14ac:dyDescent="0.25">
      <c r="A1103" s="14">
        <v>122</v>
      </c>
      <c r="B1103" s="162">
        <v>45341</v>
      </c>
      <c r="C1103" s="6" t="s">
        <v>3127</v>
      </c>
      <c r="D1103" s="15">
        <v>45337</v>
      </c>
      <c r="E1103" s="14" t="s">
        <v>1132</v>
      </c>
      <c r="F1103" s="14" t="str">
        <f>INDEX(New!$CV$9:$CV$791,MATCH(C1103,New!$F$9:$F$791,0))</f>
        <v>-</v>
      </c>
      <c r="G1103" s="6">
        <v>12020.4</v>
      </c>
      <c r="H1103" s="6" t="s">
        <v>1862</v>
      </c>
      <c r="I1103" s="6"/>
      <c r="J1103" s="16">
        <v>5205.12</v>
      </c>
      <c r="K1103" s="14">
        <v>42.18</v>
      </c>
      <c r="L1103" s="125">
        <f>_xlfn.IFNA(INDEX(New!$E$9:$E$791,MATCH(C1103,New!$F$9:$F$791,0)),G1103)</f>
        <v>12020.4</v>
      </c>
      <c r="M1103" s="125">
        <f t="shared" si="195"/>
        <v>12020.4</v>
      </c>
      <c r="N1103" s="6" t="s">
        <v>625</v>
      </c>
      <c r="O1103" s="6" t="s">
        <v>3138</v>
      </c>
      <c r="P1103" s="19">
        <v>144490016</v>
      </c>
      <c r="Q1103" s="6"/>
      <c r="R1103" s="19">
        <f t="shared" si="199"/>
        <v>26008202.879999999</v>
      </c>
      <c r="S1103" s="6"/>
      <c r="T1103" s="14"/>
      <c r="U1103" s="21"/>
      <c r="V1103" s="6"/>
      <c r="W1103" s="6"/>
      <c r="X1103" s="6"/>
      <c r="Y1103" s="23"/>
      <c r="Z1103" s="6"/>
      <c r="AA1103" s="6"/>
      <c r="AB1103" s="21"/>
      <c r="AC1103" s="6"/>
      <c r="AD1103" s="14" t="s">
        <v>1515</v>
      </c>
      <c r="AE1103" s="6"/>
      <c r="AF1103" s="6"/>
      <c r="AG1103" s="6"/>
      <c r="AH1103" s="6" t="s">
        <v>1513</v>
      </c>
      <c r="AI1103" s="143">
        <f t="shared" si="196"/>
        <v>12020.399986689295</v>
      </c>
      <c r="AJ1103" s="143">
        <f t="shared" si="197"/>
        <v>2163.6719976040731</v>
      </c>
      <c r="AK1103" s="143">
        <f t="shared" si="198"/>
        <v>26008202.879999999</v>
      </c>
      <c r="AL1103" s="20">
        <f t="shared" si="193"/>
        <v>45371</v>
      </c>
      <c r="AM1103" t="e">
        <f t="shared" si="194"/>
        <v>#N/A</v>
      </c>
      <c r="AN1103" t="str">
        <f t="shared" si="191"/>
        <v>GWDE-PF-145-15-02-2024-5205.12</v>
      </c>
    </row>
    <row r="1104" spans="1:40" ht="20.100000000000001" customHeight="1" x14ac:dyDescent="0.25">
      <c r="A1104" s="14">
        <v>123</v>
      </c>
      <c r="B1104" s="162">
        <v>45342</v>
      </c>
      <c r="C1104" s="6" t="s">
        <v>3128</v>
      </c>
      <c r="D1104" s="15">
        <v>45338</v>
      </c>
      <c r="E1104" s="14" t="s">
        <v>1132</v>
      </c>
      <c r="F1104" s="14" t="str">
        <f>INDEX(New!$CV$9:$CV$791,MATCH(C1104,New!$F$9:$F$791,0))</f>
        <v>-</v>
      </c>
      <c r="G1104" s="6">
        <v>226798.5122</v>
      </c>
      <c r="H1104" s="6" t="s">
        <v>1862</v>
      </c>
      <c r="I1104" s="6"/>
      <c r="J1104" s="16">
        <v>5205.24</v>
      </c>
      <c r="K1104" s="14">
        <v>3.6</v>
      </c>
      <c r="L1104" s="125">
        <f>_xlfn.IFNA(INDEX(New!$E$9:$E$791,MATCH(C1104,New!$F$9:$F$791,0)),G1104)</f>
        <v>226798.5122</v>
      </c>
      <c r="M1104" s="125">
        <f t="shared" si="195"/>
        <v>226798.5122</v>
      </c>
      <c r="N1104" s="6" t="s">
        <v>625</v>
      </c>
      <c r="O1104" s="6" t="s">
        <v>2157</v>
      </c>
      <c r="P1104" s="19">
        <v>232500000</v>
      </c>
      <c r="Q1104" s="6"/>
      <c r="R1104" s="19">
        <f t="shared" si="199"/>
        <v>41850000</v>
      </c>
      <c r="S1104" s="6"/>
      <c r="T1104" s="14"/>
      <c r="U1104" s="21"/>
      <c r="V1104" s="6"/>
      <c r="W1104" s="6"/>
      <c r="X1104" s="6"/>
      <c r="Y1104" s="23"/>
      <c r="Z1104" s="6"/>
      <c r="AA1104" s="6"/>
      <c r="AB1104" s="21"/>
      <c r="AC1104" s="6"/>
      <c r="AD1104" s="14" t="s">
        <v>1515</v>
      </c>
      <c r="AE1104" s="6"/>
      <c r="AF1104" s="6"/>
      <c r="AG1104" s="6"/>
      <c r="AH1104" s="6" t="s">
        <v>1513</v>
      </c>
      <c r="AI1104" s="143">
        <f t="shared" si="196"/>
        <v>1025.139000007955</v>
      </c>
      <c r="AJ1104" s="143">
        <f t="shared" si="197"/>
        <v>184.52502000143193</v>
      </c>
      <c r="AK1104" s="143">
        <f t="shared" si="198"/>
        <v>41850000</v>
      </c>
      <c r="AL1104" s="20">
        <f t="shared" si="193"/>
        <v>45372</v>
      </c>
      <c r="AM1104" t="e">
        <f t="shared" si="194"/>
        <v>#N/A</v>
      </c>
      <c r="AN1104" t="str">
        <f t="shared" si="191"/>
        <v>PCSE-PF-452-16-02-2024-5205.24</v>
      </c>
    </row>
    <row r="1105" spans="1:40" ht="20.100000000000001" customHeight="1" x14ac:dyDescent="0.25">
      <c r="A1105" s="14">
        <v>124</v>
      </c>
      <c r="B1105" s="162">
        <v>45345</v>
      </c>
      <c r="C1105" s="6" t="s">
        <v>3129</v>
      </c>
      <c r="D1105" s="15">
        <v>45341</v>
      </c>
      <c r="E1105" s="14" t="s">
        <v>1132</v>
      </c>
      <c r="F1105" s="14" t="str">
        <f>INDEX(New!$CV$9:$CV$791,MATCH(C1105,New!$F$9:$F$791,0))</f>
        <v>-</v>
      </c>
      <c r="G1105" s="6">
        <v>16420.212299999999</v>
      </c>
      <c r="H1105" s="6" t="s">
        <v>1862</v>
      </c>
      <c r="I1105" s="6"/>
      <c r="J1105" s="16">
        <v>5205.2700000000004</v>
      </c>
      <c r="K1105" s="14">
        <v>7.81</v>
      </c>
      <c r="L1105" s="125">
        <f>_xlfn.IFNA(INDEX(New!$E$9:$E$791,MATCH(C1105,New!$F$9:$F$791,0)),G1105)</f>
        <v>16420.212299999999</v>
      </c>
      <c r="M1105" s="125">
        <f t="shared" si="195"/>
        <v>16420.212299999999</v>
      </c>
      <c r="N1105" s="6" t="s">
        <v>625</v>
      </c>
      <c r="O1105" s="6" t="s">
        <v>2751</v>
      </c>
      <c r="P1105" s="19">
        <v>36562000</v>
      </c>
      <c r="Q1105" s="6"/>
      <c r="R1105" s="19">
        <f t="shared" si="199"/>
        <v>6581160</v>
      </c>
      <c r="S1105" s="6"/>
      <c r="T1105" s="14"/>
      <c r="U1105" s="21"/>
      <c r="V1105" s="6"/>
      <c r="W1105" s="6"/>
      <c r="X1105" s="6"/>
      <c r="Y1105" s="23"/>
      <c r="Z1105" s="6"/>
      <c r="AA1105" s="6"/>
      <c r="AB1105" s="21"/>
      <c r="AC1105" s="6"/>
      <c r="AD1105" s="14" t="s">
        <v>1515</v>
      </c>
      <c r="AE1105" s="6"/>
      <c r="AF1105" s="6"/>
      <c r="AG1105" s="6"/>
      <c r="AH1105" s="6" t="s">
        <v>1513</v>
      </c>
      <c r="AI1105" s="143">
        <f t="shared" si="196"/>
        <v>2226.6459977499803</v>
      </c>
      <c r="AJ1105" s="143">
        <f t="shared" si="197"/>
        <v>400.79627959499646</v>
      </c>
      <c r="AK1105" s="143">
        <f t="shared" si="198"/>
        <v>6581160</v>
      </c>
      <c r="AL1105" s="20">
        <f t="shared" si="193"/>
        <v>45375</v>
      </c>
      <c r="AM1105" t="e">
        <f t="shared" si="194"/>
        <v>#N/A</v>
      </c>
      <c r="AN1105" t="str">
        <f t="shared" si="191"/>
        <v>PCSE-PF-458-19-02-2024-5205.27</v>
      </c>
    </row>
    <row r="1106" spans="1:40" ht="20.100000000000001" customHeight="1" x14ac:dyDescent="0.25">
      <c r="A1106" s="14">
        <v>125</v>
      </c>
      <c r="B1106" s="162">
        <v>45346</v>
      </c>
      <c r="C1106" s="6" t="s">
        <v>3130</v>
      </c>
      <c r="D1106" s="15">
        <v>45342</v>
      </c>
      <c r="E1106" s="14" t="s">
        <v>1132</v>
      </c>
      <c r="F1106" s="14" t="str">
        <f>INDEX(New!$CV$9:$CV$791,MATCH(C1106,New!$F$9:$F$791,0))</f>
        <v>-</v>
      </c>
      <c r="G1106" s="6">
        <v>54432</v>
      </c>
      <c r="H1106" s="6" t="s">
        <v>1862</v>
      </c>
      <c r="I1106" s="6"/>
      <c r="J1106" s="16">
        <v>5205.24</v>
      </c>
      <c r="K1106" s="14">
        <v>3.38</v>
      </c>
      <c r="L1106" s="125">
        <f>_xlfn.IFNA(INDEX(New!$E$9:$E$791,MATCH(C1106,New!$F$9:$F$791,0)),G1106)</f>
        <v>54432</v>
      </c>
      <c r="M1106" s="125">
        <f t="shared" si="195"/>
        <v>54432</v>
      </c>
      <c r="N1106" s="6" t="s">
        <v>625</v>
      </c>
      <c r="O1106" s="6" t="s">
        <v>2157</v>
      </c>
      <c r="P1106" s="19">
        <v>52500001</v>
      </c>
      <c r="Q1106" s="6"/>
      <c r="R1106" s="19">
        <f t="shared" si="199"/>
        <v>9450000.1799999997</v>
      </c>
      <c r="S1106" s="6"/>
      <c r="T1106" s="14"/>
      <c r="U1106" s="21"/>
      <c r="V1106" s="6"/>
      <c r="W1106" s="6"/>
      <c r="X1106" s="6"/>
      <c r="Y1106" s="23"/>
      <c r="Z1106" s="6"/>
      <c r="AA1106" s="6"/>
      <c r="AB1106" s="21"/>
      <c r="AC1106" s="6"/>
      <c r="AD1106" s="14" t="s">
        <v>1515</v>
      </c>
      <c r="AE1106" s="6"/>
      <c r="AF1106" s="6"/>
      <c r="AG1106" s="6"/>
      <c r="AH1106" s="6" t="s">
        <v>1513</v>
      </c>
      <c r="AI1106" s="143">
        <f t="shared" si="196"/>
        <v>964.50619121105228</v>
      </c>
      <c r="AJ1106" s="143">
        <f t="shared" si="197"/>
        <v>173.6111144179894</v>
      </c>
      <c r="AK1106" s="143">
        <f t="shared" si="198"/>
        <v>9450000.1799999997</v>
      </c>
      <c r="AL1106" s="20">
        <f t="shared" si="193"/>
        <v>45376</v>
      </c>
      <c r="AM1106" t="e">
        <f t="shared" si="194"/>
        <v>#N/A</v>
      </c>
      <c r="AN1106" t="str">
        <f t="shared" si="191"/>
        <v>KPPE-PF-180676-20-02-2024-5205.24</v>
      </c>
    </row>
    <row r="1107" spans="1:40" ht="20.100000000000001" hidden="1" customHeight="1" x14ac:dyDescent="0.25">
      <c r="A1107" s="14">
        <v>126</v>
      </c>
      <c r="B1107" s="162">
        <v>45347</v>
      </c>
      <c r="C1107" s="6" t="s">
        <v>3131</v>
      </c>
      <c r="D1107" s="15">
        <v>45343</v>
      </c>
      <c r="E1107" s="14" t="s">
        <v>1132</v>
      </c>
      <c r="F1107" s="14" t="s">
        <v>1133</v>
      </c>
      <c r="G1107" s="6">
        <v>39987</v>
      </c>
      <c r="H1107" s="6" t="s">
        <v>1862</v>
      </c>
      <c r="I1107" s="6"/>
      <c r="J1107" s="16">
        <v>5209.42</v>
      </c>
      <c r="K1107" s="14">
        <v>3.66</v>
      </c>
      <c r="L1107" s="125">
        <v>0</v>
      </c>
      <c r="M1107" s="125">
        <v>0</v>
      </c>
      <c r="N1107" s="6" t="s">
        <v>2148</v>
      </c>
      <c r="O1107" s="6" t="s">
        <v>2555</v>
      </c>
      <c r="P1107" s="19">
        <v>41725979</v>
      </c>
      <c r="Q1107" s="6"/>
      <c r="R1107" s="19">
        <f t="shared" si="199"/>
        <v>7510676.2199999997</v>
      </c>
      <c r="S1107" s="6"/>
      <c r="T1107" s="14"/>
      <c r="U1107" s="21"/>
      <c r="V1107" s="6"/>
      <c r="W1107" s="6"/>
      <c r="X1107" s="6"/>
      <c r="Y1107" s="212">
        <v>45454</v>
      </c>
      <c r="Z1107" s="6"/>
      <c r="AA1107" s="6"/>
      <c r="AB1107" s="21"/>
      <c r="AC1107" s="6"/>
      <c r="AD1107" s="14" t="s">
        <v>1515</v>
      </c>
      <c r="AE1107" s="6"/>
      <c r="AF1107" s="6"/>
      <c r="AG1107" s="6"/>
      <c r="AH1107" s="6" t="s">
        <v>1516</v>
      </c>
      <c r="AI1107" s="143">
        <f t="shared" si="196"/>
        <v>1043.4886087978593</v>
      </c>
      <c r="AJ1107" s="143">
        <f t="shared" si="197"/>
        <v>187.82794958361467</v>
      </c>
      <c r="AK1107" s="143">
        <f t="shared" si="198"/>
        <v>0</v>
      </c>
      <c r="AL1107" s="20">
        <f t="shared" si="193"/>
        <v>45377</v>
      </c>
      <c r="AM1107" t="e">
        <f t="shared" si="194"/>
        <v>#N/A</v>
      </c>
      <c r="AN1107" t="str">
        <f t="shared" si="191"/>
        <v>KPEX-PF-147892-21-02-2024-5209.42</v>
      </c>
    </row>
    <row r="1108" spans="1:40" ht="20.100000000000001" hidden="1" customHeight="1" x14ac:dyDescent="0.25">
      <c r="A1108" s="14">
        <v>127</v>
      </c>
      <c r="B1108" s="162">
        <v>45348</v>
      </c>
      <c r="C1108" s="6" t="s">
        <v>3132</v>
      </c>
      <c r="D1108" s="15">
        <v>45344</v>
      </c>
      <c r="E1108" s="14" t="s">
        <v>1132</v>
      </c>
      <c r="F1108" s="14" t="s">
        <v>1133</v>
      </c>
      <c r="G1108" s="6">
        <v>34564.0933</v>
      </c>
      <c r="H1108" s="6" t="s">
        <v>1862</v>
      </c>
      <c r="I1108" s="6"/>
      <c r="J1108" s="16">
        <v>5206.25</v>
      </c>
      <c r="K1108" s="14">
        <v>4.8</v>
      </c>
      <c r="L1108" s="126">
        <v>0</v>
      </c>
      <c r="M1108" s="126">
        <v>0</v>
      </c>
      <c r="N1108" s="6" t="s">
        <v>542</v>
      </c>
      <c r="O1108" s="6" t="s">
        <v>2330</v>
      </c>
      <c r="P1108" s="19">
        <v>47244000</v>
      </c>
      <c r="Q1108" s="6"/>
      <c r="R1108" s="19">
        <f t="shared" si="199"/>
        <v>8503920</v>
      </c>
      <c r="S1108" s="6"/>
      <c r="T1108" s="14"/>
      <c r="U1108" s="21"/>
      <c r="V1108" s="6"/>
      <c r="W1108" s="6"/>
      <c r="X1108" s="6"/>
      <c r="Y1108" s="212">
        <v>45407</v>
      </c>
      <c r="Z1108" s="6"/>
      <c r="AA1108" s="6"/>
      <c r="AB1108" s="21"/>
      <c r="AC1108" s="6"/>
      <c r="AD1108" s="14" t="s">
        <v>1515</v>
      </c>
      <c r="AE1108" s="6"/>
      <c r="AF1108" s="6"/>
      <c r="AG1108" s="6"/>
      <c r="AH1108" s="6" t="s">
        <v>1513</v>
      </c>
      <c r="AI1108" s="143">
        <f t="shared" si="196"/>
        <v>1366.8519984003167</v>
      </c>
      <c r="AJ1108" s="143">
        <f t="shared" si="197"/>
        <v>246.03335971205701</v>
      </c>
      <c r="AK1108" s="143">
        <f t="shared" si="198"/>
        <v>0</v>
      </c>
      <c r="AL1108" s="20">
        <f t="shared" si="193"/>
        <v>45378</v>
      </c>
      <c r="AM1108" t="e">
        <f t="shared" si="194"/>
        <v>#N/A</v>
      </c>
      <c r="AN1108" t="str">
        <f t="shared" si="191"/>
        <v>PCSE-PF-469-22-02-2024-5206.25</v>
      </c>
    </row>
    <row r="1109" spans="1:40" ht="20.100000000000001" customHeight="1" x14ac:dyDescent="0.25">
      <c r="A1109" s="14">
        <v>128</v>
      </c>
      <c r="B1109" s="162">
        <v>45348</v>
      </c>
      <c r="C1109" s="6" t="s">
        <v>3133</v>
      </c>
      <c r="D1109" s="15">
        <v>45344</v>
      </c>
      <c r="E1109" s="14" t="s">
        <v>1132</v>
      </c>
      <c r="F1109" s="14" t="str">
        <f>INDEX(New!$CV$9:$CV$791,MATCH(C1109,New!$F$9:$F$791,0))</f>
        <v>-</v>
      </c>
      <c r="G1109" s="6">
        <v>6304.9985999999999</v>
      </c>
      <c r="H1109" s="6" t="s">
        <v>1862</v>
      </c>
      <c r="I1109" s="6"/>
      <c r="J1109" s="16">
        <v>5205.2700000000004</v>
      </c>
      <c r="K1109" s="14">
        <v>22.12</v>
      </c>
      <c r="L1109" s="125">
        <f>_xlfn.IFNA(INDEX(New!$E$9:$E$791,MATCH(C1109,New!$F$9:$F$791,0)),G1109)</f>
        <v>6304.9985999999999</v>
      </c>
      <c r="M1109" s="125">
        <f>G1109</f>
        <v>6304.9985999999999</v>
      </c>
      <c r="N1109" s="6" t="s">
        <v>625</v>
      </c>
      <c r="O1109" s="6" t="s">
        <v>2164</v>
      </c>
      <c r="P1109" s="19">
        <v>39753007</v>
      </c>
      <c r="Q1109" s="6"/>
      <c r="R1109" s="19">
        <f t="shared" si="199"/>
        <v>7155541.2599999998</v>
      </c>
      <c r="S1109" s="6"/>
      <c r="T1109" s="14"/>
      <c r="U1109" s="21"/>
      <c r="V1109" s="6"/>
      <c r="W1109" s="6"/>
      <c r="X1109" s="6"/>
      <c r="Y1109" s="23"/>
      <c r="Z1109" s="6"/>
      <c r="AA1109" s="6"/>
      <c r="AB1109" s="21"/>
      <c r="AC1109" s="6"/>
      <c r="AD1109" s="14" t="s">
        <v>1515</v>
      </c>
      <c r="AE1109" s="6"/>
      <c r="AF1109" s="6"/>
      <c r="AG1109" s="6"/>
      <c r="AH1109" s="6" t="s">
        <v>1513</v>
      </c>
      <c r="AI1109" s="143">
        <f t="shared" si="196"/>
        <v>6304.9985451225957</v>
      </c>
      <c r="AJ1109" s="143">
        <f t="shared" si="197"/>
        <v>1134.8997381220672</v>
      </c>
      <c r="AK1109" s="143">
        <f t="shared" si="198"/>
        <v>7155541.2600000007</v>
      </c>
      <c r="AL1109" s="20">
        <f t="shared" si="193"/>
        <v>45378</v>
      </c>
      <c r="AM1109" t="e">
        <f t="shared" si="194"/>
        <v>#N/A</v>
      </c>
      <c r="AN1109" t="str">
        <f t="shared" si="191"/>
        <v>PCSE-PF-470-22-02-2024-5205.27</v>
      </c>
    </row>
    <row r="1110" spans="1:40" ht="20.100000000000001" hidden="1" customHeight="1" x14ac:dyDescent="0.25">
      <c r="A1110" s="14">
        <v>129</v>
      </c>
      <c r="B1110" s="162">
        <v>45351</v>
      </c>
      <c r="C1110" s="6" t="s">
        <v>3134</v>
      </c>
      <c r="D1110" s="15">
        <v>45348</v>
      </c>
      <c r="E1110" s="14" t="s">
        <v>1132</v>
      </c>
      <c r="F1110" s="14" t="s">
        <v>1133</v>
      </c>
      <c r="G1110" s="6">
        <v>41549.49</v>
      </c>
      <c r="H1110" s="6" t="s">
        <v>1862</v>
      </c>
      <c r="I1110" s="6"/>
      <c r="J1110" s="16">
        <v>5205.12</v>
      </c>
      <c r="K1110" s="14">
        <v>3.02</v>
      </c>
      <c r="L1110" s="125">
        <v>0</v>
      </c>
      <c r="M1110" s="125">
        <v>0</v>
      </c>
      <c r="N1110" s="6" t="s">
        <v>625</v>
      </c>
      <c r="O1110" s="6" t="s">
        <v>3014</v>
      </c>
      <c r="P1110" s="19">
        <v>35815602</v>
      </c>
      <c r="Q1110" s="6"/>
      <c r="R1110" s="19">
        <f t="shared" si="199"/>
        <v>6446808.3599999994</v>
      </c>
      <c r="S1110" s="6"/>
      <c r="T1110" s="14"/>
      <c r="U1110" s="21"/>
      <c r="V1110" s="6"/>
      <c r="W1110" s="6"/>
      <c r="X1110" s="6"/>
      <c r="Y1110" s="23"/>
      <c r="Z1110" s="6"/>
      <c r="AA1110" s="6"/>
      <c r="AB1110" s="21"/>
      <c r="AC1110" s="6"/>
      <c r="AD1110" s="14" t="s">
        <v>1515</v>
      </c>
      <c r="AE1110" s="6"/>
      <c r="AF1110" s="6"/>
      <c r="AG1110" s="6"/>
      <c r="AH1110" s="6" t="s">
        <v>1513</v>
      </c>
      <c r="AI1110" s="143">
        <f t="shared" si="196"/>
        <v>861.99859492860207</v>
      </c>
      <c r="AJ1110" s="143">
        <f t="shared" si="197"/>
        <v>155.15974708714836</v>
      </c>
      <c r="AK1110" s="143">
        <f t="shared" si="198"/>
        <v>0</v>
      </c>
      <c r="AL1110" s="20">
        <f t="shared" si="193"/>
        <v>45381</v>
      </c>
      <c r="AM1110" t="e">
        <f t="shared" si="194"/>
        <v>#N/A</v>
      </c>
      <c r="AN1110" t="str">
        <f t="shared" si="191"/>
        <v>KPEX-PF-151682-26-02-2024-5205.12</v>
      </c>
    </row>
    <row r="1111" spans="1:40" ht="20.100000000000001" hidden="1" customHeight="1" x14ac:dyDescent="0.25">
      <c r="A1111" s="14">
        <v>130</v>
      </c>
      <c r="B1111" s="162">
        <v>45351</v>
      </c>
      <c r="C1111" s="6" t="s">
        <v>3135</v>
      </c>
      <c r="D1111" s="15">
        <v>45348</v>
      </c>
      <c r="E1111" s="14" t="s">
        <v>1132</v>
      </c>
      <c r="F1111" s="14" t="s">
        <v>1133</v>
      </c>
      <c r="G1111" s="6">
        <v>6032.84</v>
      </c>
      <c r="H1111" s="6" t="s">
        <v>1862</v>
      </c>
      <c r="I1111" s="6"/>
      <c r="J1111" s="16">
        <v>5205.13</v>
      </c>
      <c r="K1111" s="14">
        <v>3.98</v>
      </c>
      <c r="L1111" s="125">
        <v>0</v>
      </c>
      <c r="M1111" s="125">
        <v>0</v>
      </c>
      <c r="N1111" s="6" t="s">
        <v>625</v>
      </c>
      <c r="O1111" s="6" t="s">
        <v>3015</v>
      </c>
      <c r="P1111" s="19">
        <v>6849500</v>
      </c>
      <c r="Q1111" s="6"/>
      <c r="R1111" s="19">
        <f t="shared" si="199"/>
        <v>1232910</v>
      </c>
      <c r="S1111" s="6"/>
      <c r="T1111" s="14"/>
      <c r="U1111" s="21"/>
      <c r="V1111" s="6"/>
      <c r="W1111" s="6"/>
      <c r="X1111" s="6"/>
      <c r="Y1111" s="212">
        <v>45454</v>
      </c>
      <c r="Z1111" s="6"/>
      <c r="AA1111" s="6"/>
      <c r="AB1111" s="21"/>
      <c r="AC1111" s="6"/>
      <c r="AD1111" s="14" t="s">
        <v>1515</v>
      </c>
      <c r="AE1111" s="6"/>
      <c r="AF1111" s="6"/>
      <c r="AG1111" s="6"/>
      <c r="AH1111" s="6" t="s">
        <v>1513</v>
      </c>
      <c r="AI1111" s="143">
        <f t="shared" si="196"/>
        <v>1135.369079902666</v>
      </c>
      <c r="AJ1111" s="143">
        <f t="shared" si="197"/>
        <v>204.36643438247989</v>
      </c>
      <c r="AK1111" s="143">
        <f t="shared" si="198"/>
        <v>0</v>
      </c>
      <c r="AL1111" s="20">
        <f t="shared" si="193"/>
        <v>45381</v>
      </c>
      <c r="AM1111" t="e">
        <f t="shared" si="194"/>
        <v>#N/A</v>
      </c>
      <c r="AN1111" t="str">
        <f t="shared" si="191"/>
        <v>KPEX-PF-151687-26-02-2024-5205.13</v>
      </c>
    </row>
    <row r="1112" spans="1:40" ht="20.100000000000001" hidden="1" customHeight="1" x14ac:dyDescent="0.25">
      <c r="A1112" s="14">
        <v>131</v>
      </c>
      <c r="B1112" s="162">
        <v>45347</v>
      </c>
      <c r="C1112" s="6" t="s">
        <v>3139</v>
      </c>
      <c r="D1112" s="15">
        <v>45344</v>
      </c>
      <c r="E1112" s="14" t="s">
        <v>563</v>
      </c>
      <c r="F1112" s="14" t="s">
        <v>1133</v>
      </c>
      <c r="G1112" s="6">
        <v>3455</v>
      </c>
      <c r="H1112" s="6" t="s">
        <v>1862</v>
      </c>
      <c r="I1112" s="6"/>
      <c r="J1112" s="16">
        <v>4821.8999999999996</v>
      </c>
      <c r="K1112" s="14">
        <v>1.1100000000000001</v>
      </c>
      <c r="L1112" s="125">
        <v>0</v>
      </c>
      <c r="M1112" s="125">
        <v>0</v>
      </c>
      <c r="N1112" s="6" t="s">
        <v>563</v>
      </c>
      <c r="O1112" s="6" t="s">
        <v>3140</v>
      </c>
      <c r="P1112" s="19">
        <v>1088325</v>
      </c>
      <c r="Q1112" s="6"/>
      <c r="R1112" s="19">
        <f t="shared" si="199"/>
        <v>195898.5</v>
      </c>
      <c r="S1112" s="6"/>
      <c r="T1112" s="14"/>
      <c r="U1112" s="21"/>
      <c r="V1112" s="6"/>
      <c r="W1112" s="6"/>
      <c r="X1112" s="6"/>
      <c r="Y1112" s="212">
        <v>45454</v>
      </c>
      <c r="Z1112" s="6"/>
      <c r="AA1112" s="6"/>
      <c r="AB1112" s="21"/>
      <c r="AC1112" s="6"/>
      <c r="AD1112" s="14" t="s">
        <v>1515</v>
      </c>
      <c r="AE1112" s="6"/>
      <c r="AF1112" s="6"/>
      <c r="AG1112" s="6"/>
      <c r="AH1112" s="6" t="s">
        <v>563</v>
      </c>
      <c r="AI1112" s="143">
        <f t="shared" si="196"/>
        <v>315</v>
      </c>
      <c r="AJ1112" s="143">
        <f t="shared" si="197"/>
        <v>56.7</v>
      </c>
      <c r="AK1112" s="143">
        <f t="shared" si="198"/>
        <v>0</v>
      </c>
      <c r="AL1112" s="20">
        <f t="shared" si="193"/>
        <v>45352</v>
      </c>
      <c r="AM1112" t="e">
        <f t="shared" si="194"/>
        <v>#N/A</v>
      </c>
      <c r="AN1112" t="str">
        <f t="shared" si="191"/>
        <v>PQEB-PF-466-22-02-2024-4821.9</v>
      </c>
    </row>
    <row r="1113" spans="1:40" ht="20.100000000000001" hidden="1" customHeight="1" x14ac:dyDescent="0.25">
      <c r="A1113" s="14">
        <v>132</v>
      </c>
      <c r="B1113" s="162">
        <v>45351</v>
      </c>
      <c r="C1113" s="6" t="s">
        <v>3175</v>
      </c>
      <c r="D1113" s="15">
        <v>45350</v>
      </c>
      <c r="E1113" s="14" t="s">
        <v>563</v>
      </c>
      <c r="F1113" s="14" t="s">
        <v>1133</v>
      </c>
      <c r="G1113" s="6">
        <v>3961</v>
      </c>
      <c r="H1113" s="6" t="s">
        <v>1862</v>
      </c>
      <c r="I1113" s="6"/>
      <c r="J1113" s="16">
        <v>4821.8999999999996</v>
      </c>
      <c r="K1113" s="14">
        <v>1.1100000000000001</v>
      </c>
      <c r="L1113" s="125">
        <v>0</v>
      </c>
      <c r="M1113" s="125">
        <v>0</v>
      </c>
      <c r="N1113" s="6" t="s">
        <v>563</v>
      </c>
      <c r="O1113" s="6" t="s">
        <v>3177</v>
      </c>
      <c r="P1113" s="19">
        <v>1247715</v>
      </c>
      <c r="Q1113" s="6"/>
      <c r="R1113" s="19">
        <f t="shared" si="199"/>
        <v>224588.69999999998</v>
      </c>
      <c r="S1113" s="6"/>
      <c r="T1113" s="14"/>
      <c r="U1113" s="21"/>
      <c r="V1113" s="6"/>
      <c r="W1113" s="6"/>
      <c r="X1113" s="6"/>
      <c r="Y1113" s="212">
        <v>45454</v>
      </c>
      <c r="Z1113" s="6"/>
      <c r="AA1113" s="6"/>
      <c r="AB1113" s="21"/>
      <c r="AC1113" s="6"/>
      <c r="AD1113" s="14" t="s">
        <v>1515</v>
      </c>
      <c r="AE1113" s="6"/>
      <c r="AF1113" s="6"/>
      <c r="AG1113" s="6"/>
      <c r="AH1113" s="6" t="s">
        <v>563</v>
      </c>
      <c r="AI1113" s="143">
        <f t="shared" si="196"/>
        <v>315</v>
      </c>
      <c r="AJ1113" s="143">
        <f t="shared" si="197"/>
        <v>56.699999999999996</v>
      </c>
      <c r="AK1113" s="143">
        <f t="shared" si="198"/>
        <v>0</v>
      </c>
      <c r="AL1113" s="20">
        <f t="shared" si="193"/>
        <v>45356</v>
      </c>
      <c r="AM1113" t="e">
        <f t="shared" si="194"/>
        <v>#N/A</v>
      </c>
      <c r="AN1113" t="str">
        <f t="shared" si="191"/>
        <v>PQEB-PF-476-28-02-2024-4821.9</v>
      </c>
    </row>
    <row r="1114" spans="1:40" ht="20.100000000000001" hidden="1" customHeight="1" x14ac:dyDescent="0.25">
      <c r="A1114" s="14">
        <v>133</v>
      </c>
      <c r="B1114" s="162">
        <v>45351</v>
      </c>
      <c r="C1114" s="6" t="s">
        <v>3176</v>
      </c>
      <c r="D1114" s="15">
        <v>45350</v>
      </c>
      <c r="E1114" s="14" t="s">
        <v>563</v>
      </c>
      <c r="F1114" s="14" t="s">
        <v>1133</v>
      </c>
      <c r="G1114" s="6">
        <v>148</v>
      </c>
      <c r="H1114" s="6" t="s">
        <v>1862</v>
      </c>
      <c r="I1114" s="6"/>
      <c r="J1114" s="16">
        <v>4821.8999999999996</v>
      </c>
      <c r="K1114" s="14">
        <v>1.1100000000000001</v>
      </c>
      <c r="L1114" s="125">
        <v>0</v>
      </c>
      <c r="M1114" s="125">
        <v>0</v>
      </c>
      <c r="N1114" s="6" t="s">
        <v>563</v>
      </c>
      <c r="O1114" s="6" t="s">
        <v>3177</v>
      </c>
      <c r="P1114" s="19">
        <v>46620</v>
      </c>
      <c r="Q1114" s="6"/>
      <c r="R1114" s="19">
        <f t="shared" si="199"/>
        <v>8391.6</v>
      </c>
      <c r="S1114" s="6"/>
      <c r="T1114" s="14"/>
      <c r="U1114" s="21"/>
      <c r="V1114" s="6"/>
      <c r="W1114" s="6"/>
      <c r="X1114" s="6"/>
      <c r="Y1114" s="212">
        <v>45454</v>
      </c>
      <c r="Z1114" s="6"/>
      <c r="AA1114" s="6"/>
      <c r="AB1114" s="21"/>
      <c r="AC1114" s="6"/>
      <c r="AD1114" s="14" t="s">
        <v>1515</v>
      </c>
      <c r="AE1114" s="6"/>
      <c r="AF1114" s="6"/>
      <c r="AG1114" s="6"/>
      <c r="AH1114" s="6" t="s">
        <v>563</v>
      </c>
      <c r="AI1114" s="143">
        <f t="shared" si="196"/>
        <v>315</v>
      </c>
      <c r="AJ1114" s="143">
        <f t="shared" si="197"/>
        <v>56.7</v>
      </c>
      <c r="AK1114" s="143">
        <f t="shared" si="198"/>
        <v>0</v>
      </c>
      <c r="AL1114" s="20">
        <f t="shared" si="193"/>
        <v>45356</v>
      </c>
      <c r="AM1114" t="e">
        <f t="shared" si="194"/>
        <v>#N/A</v>
      </c>
      <c r="AN1114" t="str">
        <f t="shared" ref="AN1114:AN1177" si="200">C1114&amp;"-"&amp;J1114</f>
        <v>PQEB-PF-477-28-02-2024-4821.9</v>
      </c>
    </row>
    <row r="1115" spans="1:40" ht="20.100000000000001" customHeight="1" x14ac:dyDescent="0.25">
      <c r="A1115" s="14">
        <v>134</v>
      </c>
      <c r="B1115" s="202">
        <v>45356</v>
      </c>
      <c r="C1115" s="6" t="s">
        <v>3223</v>
      </c>
      <c r="D1115" s="15">
        <v>45355</v>
      </c>
      <c r="E1115" s="14" t="s">
        <v>1132</v>
      </c>
      <c r="F1115" s="14" t="str">
        <f>INDEX(New!$CV$9:$CV$791,MATCH(C1115,New!$F$9:$F$791,0))</f>
        <v>-</v>
      </c>
      <c r="G1115" s="6">
        <v>33974.417099999999</v>
      </c>
      <c r="H1115" s="6" t="s">
        <v>1862</v>
      </c>
      <c r="I1115" s="6"/>
      <c r="J1115" s="16">
        <v>5402.33</v>
      </c>
      <c r="K1115" s="14">
        <v>1.96</v>
      </c>
      <c r="L1115" s="125">
        <f>_xlfn.IFNA(INDEX(New!$E$9:$E$791,MATCH(C1115,New!$F$9:$F$791,0)),G1115)</f>
        <v>33974.417099999999</v>
      </c>
      <c r="M1115" s="125">
        <f>G1115</f>
        <v>33974.417099999999</v>
      </c>
      <c r="N1115" s="6" t="s">
        <v>1324</v>
      </c>
      <c r="O1115" s="6" t="s">
        <v>1998</v>
      </c>
      <c r="P1115" s="19">
        <v>19024600</v>
      </c>
      <c r="Q1115" s="6"/>
      <c r="R1115" s="19">
        <f t="shared" si="199"/>
        <v>3424428</v>
      </c>
      <c r="S1115" s="6"/>
      <c r="T1115" s="14"/>
      <c r="U1115" s="21"/>
      <c r="V1115" s="6"/>
      <c r="W1115" s="6"/>
      <c r="X1115" s="6"/>
      <c r="Y1115" s="23"/>
      <c r="Z1115" s="6"/>
      <c r="AA1115" s="6"/>
      <c r="AB1115" s="21"/>
      <c r="AC1115" s="6"/>
      <c r="AD1115" s="14" t="s">
        <v>1515</v>
      </c>
      <c r="AE1115" s="6"/>
      <c r="AF1115" s="6"/>
      <c r="AG1115" s="6"/>
      <c r="AH1115" s="6" t="s">
        <v>1513</v>
      </c>
      <c r="AI1115" s="143">
        <f t="shared" si="196"/>
        <v>559.96840045859096</v>
      </c>
      <c r="AJ1115" s="143">
        <f t="shared" si="197"/>
        <v>100.79431208254637</v>
      </c>
      <c r="AK1115" s="143">
        <f t="shared" si="198"/>
        <v>3424428</v>
      </c>
      <c r="AL1115" s="20">
        <f t="shared" si="193"/>
        <v>45386</v>
      </c>
      <c r="AM1115" t="e">
        <f t="shared" si="194"/>
        <v>#N/A</v>
      </c>
      <c r="AN1115" t="str">
        <f t="shared" si="200"/>
        <v>PCSE-PF-508-04-03-2024-5402.33</v>
      </c>
    </row>
    <row r="1116" spans="1:40" ht="20.100000000000001" hidden="1" customHeight="1" x14ac:dyDescent="0.25">
      <c r="A1116" s="14">
        <v>135</v>
      </c>
      <c r="B1116" s="202">
        <v>45353</v>
      </c>
      <c r="C1116" s="6" t="s">
        <v>3224</v>
      </c>
      <c r="D1116" s="15">
        <v>45352</v>
      </c>
      <c r="E1116" s="14" t="s">
        <v>1132</v>
      </c>
      <c r="F1116" s="14" t="s">
        <v>1133</v>
      </c>
      <c r="G1116" s="6">
        <v>9071.9403999999995</v>
      </c>
      <c r="H1116" s="6" t="s">
        <v>1862</v>
      </c>
      <c r="I1116" s="6"/>
      <c r="J1116" s="16">
        <v>5206.1400000000003</v>
      </c>
      <c r="K1116" s="14">
        <v>2.8</v>
      </c>
      <c r="L1116" s="125">
        <v>0</v>
      </c>
      <c r="M1116" s="125">
        <v>0</v>
      </c>
      <c r="N1116" s="6" t="s">
        <v>542</v>
      </c>
      <c r="O1116" s="6" t="s">
        <v>2159</v>
      </c>
      <c r="P1116" s="19">
        <v>7240000</v>
      </c>
      <c r="Q1116" s="6"/>
      <c r="R1116" s="19">
        <f t="shared" si="199"/>
        <v>1303200</v>
      </c>
      <c r="S1116" s="6"/>
      <c r="T1116" s="14"/>
      <c r="U1116" s="21"/>
      <c r="V1116" s="6"/>
      <c r="W1116" s="6"/>
      <c r="X1116" s="6"/>
      <c r="Y1116" s="212">
        <v>45454</v>
      </c>
      <c r="Z1116" s="6"/>
      <c r="AA1116" s="6"/>
      <c r="AB1116" s="21"/>
      <c r="AC1116" s="6"/>
      <c r="AD1116" s="14" t="s">
        <v>1515</v>
      </c>
      <c r="AE1116" s="6"/>
      <c r="AF1116" s="6"/>
      <c r="AG1116" s="6"/>
      <c r="AH1116" s="6" t="s">
        <v>1513</v>
      </c>
      <c r="AI1116" s="143">
        <f t="shared" si="196"/>
        <v>798.06520774761714</v>
      </c>
      <c r="AJ1116" s="143">
        <f t="shared" si="197"/>
        <v>143.65173739457109</v>
      </c>
      <c r="AK1116" s="143">
        <f t="shared" si="198"/>
        <v>0</v>
      </c>
      <c r="AL1116" s="20">
        <f t="shared" si="193"/>
        <v>45383</v>
      </c>
      <c r="AM1116" t="e">
        <f t="shared" si="194"/>
        <v>#N/A</v>
      </c>
      <c r="AN1116" t="str">
        <f t="shared" si="200"/>
        <v>LPEX-PF-9440-01-03-2024-5206.14</v>
      </c>
    </row>
    <row r="1117" spans="1:40" ht="20.100000000000001" hidden="1" customHeight="1" x14ac:dyDescent="0.25">
      <c r="A1117" s="14">
        <v>136</v>
      </c>
      <c r="B1117" s="202">
        <v>45360</v>
      </c>
      <c r="C1117" s="6" t="s">
        <v>3225</v>
      </c>
      <c r="D1117" s="15">
        <v>45356</v>
      </c>
      <c r="E1117" s="14" t="s">
        <v>1132</v>
      </c>
      <c r="F1117" s="14" t="s">
        <v>1133</v>
      </c>
      <c r="G1117" s="6">
        <v>13256</v>
      </c>
      <c r="H1117" s="6" t="s">
        <v>1862</v>
      </c>
      <c r="I1117" s="6"/>
      <c r="J1117" s="16">
        <v>5209.42</v>
      </c>
      <c r="K1117" s="14">
        <v>3.71</v>
      </c>
      <c r="L1117" s="125">
        <v>0</v>
      </c>
      <c r="M1117" s="125">
        <v>0</v>
      </c>
      <c r="N1117" s="6" t="s">
        <v>2148</v>
      </c>
      <c r="O1117" s="6" t="s">
        <v>2146</v>
      </c>
      <c r="P1117" s="19">
        <v>14018399</v>
      </c>
      <c r="Q1117" s="6"/>
      <c r="R1117" s="19">
        <f t="shared" si="199"/>
        <v>2523311.8199999998</v>
      </c>
      <c r="S1117" s="6"/>
      <c r="T1117" s="14"/>
      <c r="U1117" s="21"/>
      <c r="V1117" s="6"/>
      <c r="W1117" s="6"/>
      <c r="X1117" s="6"/>
      <c r="Y1117" s="23"/>
      <c r="Z1117" s="6"/>
      <c r="AA1117" s="6"/>
      <c r="AB1117" s="21"/>
      <c r="AC1117" s="6"/>
      <c r="AD1117" s="14" t="s">
        <v>1515</v>
      </c>
      <c r="AE1117" s="6"/>
      <c r="AF1117" s="6"/>
      <c r="AG1117" s="6"/>
      <c r="AH1117" s="6" t="s">
        <v>1516</v>
      </c>
      <c r="AI1117" s="143">
        <f t="shared" si="196"/>
        <v>1057.5135033192516</v>
      </c>
      <c r="AJ1117" s="143">
        <f t="shared" si="197"/>
        <v>190.35243059746529</v>
      </c>
      <c r="AK1117" s="143">
        <f t="shared" si="198"/>
        <v>0</v>
      </c>
      <c r="AL1117" s="20">
        <f t="shared" si="193"/>
        <v>45390</v>
      </c>
      <c r="AM1117" t="e">
        <f t="shared" si="194"/>
        <v>#N/A</v>
      </c>
      <c r="AN1117" t="str">
        <f t="shared" si="200"/>
        <v>KPEX-PF-156873-05-03-2024-5209.42</v>
      </c>
    </row>
    <row r="1118" spans="1:40" ht="20.100000000000001" hidden="1" customHeight="1" x14ac:dyDescent="0.25">
      <c r="A1118" s="14">
        <v>137</v>
      </c>
      <c r="B1118" s="202">
        <v>45353</v>
      </c>
      <c r="C1118" s="6" t="s">
        <v>3226</v>
      </c>
      <c r="D1118" s="15">
        <v>45349</v>
      </c>
      <c r="E1118" s="14" t="s">
        <v>563</v>
      </c>
      <c r="F1118" s="14" t="s">
        <v>1133</v>
      </c>
      <c r="G1118" s="6">
        <v>24</v>
      </c>
      <c r="H1118" s="6" t="s">
        <v>1862</v>
      </c>
      <c r="I1118" s="6"/>
      <c r="J1118" s="16">
        <v>3919.9090000000001</v>
      </c>
      <c r="K1118" s="14">
        <v>1.82</v>
      </c>
      <c r="L1118" s="125">
        <v>0</v>
      </c>
      <c r="M1118" s="125">
        <v>0</v>
      </c>
      <c r="N1118" s="6" t="s">
        <v>563</v>
      </c>
      <c r="O1118" s="6" t="s">
        <v>2430</v>
      </c>
      <c r="P1118" s="19">
        <v>12480</v>
      </c>
      <c r="Q1118" s="6"/>
      <c r="R1118" s="19">
        <f t="shared" si="199"/>
        <v>2246.4</v>
      </c>
      <c r="S1118" s="6"/>
      <c r="T1118" s="14"/>
      <c r="U1118" s="21"/>
      <c r="V1118" s="6"/>
      <c r="W1118" s="6"/>
      <c r="X1118" s="6"/>
      <c r="Y1118" s="212">
        <v>45454</v>
      </c>
      <c r="Z1118" s="6"/>
      <c r="AA1118" s="6"/>
      <c r="AB1118" s="21"/>
      <c r="AC1118" s="6"/>
      <c r="AD1118" s="14" t="s">
        <v>1515</v>
      </c>
      <c r="AE1118" s="6"/>
      <c r="AF1118" s="6"/>
      <c r="AG1118" s="6"/>
      <c r="AH1118" s="6" t="s">
        <v>563</v>
      </c>
      <c r="AI1118" s="143">
        <f t="shared" si="196"/>
        <v>520</v>
      </c>
      <c r="AJ1118" s="143">
        <f t="shared" si="197"/>
        <v>93.600000000000009</v>
      </c>
      <c r="AK1118" s="143">
        <f t="shared" si="198"/>
        <v>0</v>
      </c>
      <c r="AL1118" s="20">
        <f t="shared" si="193"/>
        <v>45358</v>
      </c>
      <c r="AM1118" t="e">
        <f t="shared" si="194"/>
        <v>#N/A</v>
      </c>
      <c r="AN1118" t="str">
        <f t="shared" si="200"/>
        <v>KPEX-PF-152493-27-02-2024-3919.909</v>
      </c>
    </row>
    <row r="1119" spans="1:40" ht="20.100000000000001" customHeight="1" x14ac:dyDescent="0.25">
      <c r="A1119" s="14">
        <v>138</v>
      </c>
      <c r="B1119" s="202">
        <v>45366</v>
      </c>
      <c r="C1119" s="6" t="s">
        <v>3227</v>
      </c>
      <c r="D1119" s="15">
        <v>45362</v>
      </c>
      <c r="E1119" s="14" t="s">
        <v>1132</v>
      </c>
      <c r="F1119" s="14" t="str">
        <f>INDEX(New!$CV$9:$CV$791,MATCH(C1119,New!$F$9:$F$791,0))</f>
        <v>-</v>
      </c>
      <c r="G1119" s="6">
        <v>226798.5122</v>
      </c>
      <c r="H1119" s="6" t="s">
        <v>1862</v>
      </c>
      <c r="I1119" s="6"/>
      <c r="J1119" s="16">
        <v>5205.24</v>
      </c>
      <c r="K1119" s="14">
        <v>3.69</v>
      </c>
      <c r="L1119" s="125">
        <f>_xlfn.IFNA(INDEX(New!$E$9:$E$791,MATCH(C1119,New!$F$9:$F$791,0)),G1119)</f>
        <v>226798.5122</v>
      </c>
      <c r="M1119" s="125">
        <f>G1119</f>
        <v>226798.5122</v>
      </c>
      <c r="N1119" s="6" t="s">
        <v>625</v>
      </c>
      <c r="O1119" s="6" t="s">
        <v>2157</v>
      </c>
      <c r="P1119" s="19">
        <v>238750000</v>
      </c>
      <c r="Q1119" s="6"/>
      <c r="R1119" s="19">
        <f t="shared" si="199"/>
        <v>42975000</v>
      </c>
      <c r="S1119" s="6"/>
      <c r="T1119" s="14"/>
      <c r="U1119" s="21"/>
      <c r="V1119" s="6"/>
      <c r="W1119" s="6"/>
      <c r="X1119" s="6"/>
      <c r="Y1119" s="23"/>
      <c r="Z1119" s="6"/>
      <c r="AA1119" s="6"/>
      <c r="AB1119" s="21"/>
      <c r="AC1119" s="6"/>
      <c r="AD1119" s="14" t="s">
        <v>1515</v>
      </c>
      <c r="AE1119" s="6"/>
      <c r="AF1119" s="6"/>
      <c r="AG1119" s="6"/>
      <c r="AH1119" s="6" t="s">
        <v>1513</v>
      </c>
      <c r="AI1119" s="143">
        <f t="shared" si="196"/>
        <v>1052.6965000081689</v>
      </c>
      <c r="AJ1119" s="143">
        <f t="shared" si="197"/>
        <v>189.48537000147041</v>
      </c>
      <c r="AK1119" s="143">
        <f t="shared" si="198"/>
        <v>42975000</v>
      </c>
      <c r="AL1119" s="20">
        <f t="shared" si="193"/>
        <v>45396</v>
      </c>
      <c r="AM1119" t="e">
        <f t="shared" si="194"/>
        <v>#N/A</v>
      </c>
      <c r="AN1119" t="str">
        <f t="shared" si="200"/>
        <v>PCSE-PF-512-11-03-2024-5205.24</v>
      </c>
    </row>
    <row r="1120" spans="1:40" ht="20.100000000000001" hidden="1" customHeight="1" x14ac:dyDescent="0.25">
      <c r="A1120" s="14">
        <v>139</v>
      </c>
      <c r="B1120" s="202">
        <v>45367</v>
      </c>
      <c r="C1120" s="6" t="s">
        <v>3228</v>
      </c>
      <c r="D1120" s="15">
        <v>45363</v>
      </c>
      <c r="E1120" s="14" t="s">
        <v>1132</v>
      </c>
      <c r="F1120" s="14" t="s">
        <v>1133</v>
      </c>
      <c r="G1120" s="6">
        <v>994</v>
      </c>
      <c r="H1120" s="6" t="s">
        <v>1862</v>
      </c>
      <c r="I1120" s="6"/>
      <c r="J1120" s="16">
        <v>5209.42</v>
      </c>
      <c r="K1120" s="14">
        <v>3.7</v>
      </c>
      <c r="L1120" s="125">
        <v>0</v>
      </c>
      <c r="M1120" s="125">
        <v>0</v>
      </c>
      <c r="N1120" s="6" t="s">
        <v>2148</v>
      </c>
      <c r="O1120" s="6" t="s">
        <v>2555</v>
      </c>
      <c r="P1120" s="19">
        <v>1049020</v>
      </c>
      <c r="Q1120" s="6"/>
      <c r="R1120" s="19">
        <f t="shared" si="199"/>
        <v>188823.6</v>
      </c>
      <c r="S1120" s="6"/>
      <c r="T1120" s="14"/>
      <c r="U1120" s="21"/>
      <c r="V1120" s="6"/>
      <c r="W1120" s="6"/>
      <c r="X1120" s="6"/>
      <c r="Y1120" s="23"/>
      <c r="Z1120" s="6"/>
      <c r="AA1120" s="6"/>
      <c r="AB1120" s="21"/>
      <c r="AC1120" s="6"/>
      <c r="AD1120" s="14" t="s">
        <v>1515</v>
      </c>
      <c r="AE1120" s="6"/>
      <c r="AF1120" s="6"/>
      <c r="AG1120" s="6"/>
      <c r="AH1120" s="6" t="s">
        <v>1516</v>
      </c>
      <c r="AI1120" s="143">
        <f t="shared" si="196"/>
        <v>1055.3521126760563</v>
      </c>
      <c r="AJ1120" s="143">
        <f t="shared" si="197"/>
        <v>189.96338028169015</v>
      </c>
      <c r="AK1120" s="143">
        <f t="shared" si="198"/>
        <v>0</v>
      </c>
      <c r="AL1120" s="20">
        <f t="shared" si="193"/>
        <v>45397</v>
      </c>
      <c r="AM1120" t="e">
        <f t="shared" si="194"/>
        <v>#N/A</v>
      </c>
      <c r="AN1120" t="str">
        <f t="shared" si="200"/>
        <v>KPEX-PF-161676-12-03-2024-5209.42</v>
      </c>
    </row>
    <row r="1121" spans="1:40" ht="20.100000000000001" customHeight="1" x14ac:dyDescent="0.25">
      <c r="A1121" s="14">
        <v>140</v>
      </c>
      <c r="B1121" s="202">
        <v>45373</v>
      </c>
      <c r="C1121" s="6" t="s">
        <v>3229</v>
      </c>
      <c r="D1121" s="15">
        <v>45369</v>
      </c>
      <c r="E1121" s="14" t="s">
        <v>1132</v>
      </c>
      <c r="F1121" s="14" t="str">
        <f>INDEX(New!$CV$9:$CV$791,MATCH(C1121,New!$F$9:$F$791,0))</f>
        <v>-</v>
      </c>
      <c r="G1121" s="6">
        <v>28758.05</v>
      </c>
      <c r="H1121" s="6" t="s">
        <v>1862</v>
      </c>
      <c r="I1121" s="6"/>
      <c r="J1121" s="16">
        <v>5205.12</v>
      </c>
      <c r="K1121" s="14">
        <v>3.02</v>
      </c>
      <c r="L1121" s="125">
        <f>_xlfn.IFNA(INDEX(New!$E$9:$E$791,MATCH(C1121,New!$F$9:$F$791,0)),G1121)</f>
        <v>28758.05</v>
      </c>
      <c r="M1121" s="125">
        <f>G1121</f>
        <v>28758.05</v>
      </c>
      <c r="N1121" s="6" t="s">
        <v>625</v>
      </c>
      <c r="O1121" s="6" t="s">
        <v>3014</v>
      </c>
      <c r="P1121" s="19">
        <v>24789402</v>
      </c>
      <c r="Q1121" s="6"/>
      <c r="R1121" s="19">
        <f t="shared" si="199"/>
        <v>4462092.3599999994</v>
      </c>
      <c r="S1121" s="6"/>
      <c r="T1121" s="14"/>
      <c r="U1121" s="21"/>
      <c r="V1121" s="6"/>
      <c r="W1121" s="6"/>
      <c r="X1121" s="6"/>
      <c r="Y1121" s="23"/>
      <c r="Z1121" s="6"/>
      <c r="AA1121" s="6"/>
      <c r="AB1121" s="21"/>
      <c r="AC1121" s="6"/>
      <c r="AD1121" s="14" t="s">
        <v>1515</v>
      </c>
      <c r="AE1121" s="6"/>
      <c r="AF1121" s="6"/>
      <c r="AG1121" s="6"/>
      <c r="AH1121" s="6" t="s">
        <v>1513</v>
      </c>
      <c r="AI1121" s="143">
        <f t="shared" si="196"/>
        <v>861.99870992643798</v>
      </c>
      <c r="AJ1121" s="143">
        <f t="shared" si="197"/>
        <v>155.15976778675883</v>
      </c>
      <c r="AK1121" s="143">
        <f t="shared" si="198"/>
        <v>4462092.3599999994</v>
      </c>
      <c r="AL1121" s="20">
        <f t="shared" si="193"/>
        <v>45403</v>
      </c>
      <c r="AM1121" t="e">
        <f t="shared" si="194"/>
        <v>#N/A</v>
      </c>
      <c r="AN1121" t="str">
        <f t="shared" si="200"/>
        <v>KPEX-PF-165497-18-03-2024-5205.12</v>
      </c>
    </row>
    <row r="1122" spans="1:40" ht="20.100000000000001" hidden="1" customHeight="1" x14ac:dyDescent="0.25">
      <c r="A1122" s="14">
        <v>141</v>
      </c>
      <c r="B1122" s="202">
        <v>45373</v>
      </c>
      <c r="C1122" s="6" t="s">
        <v>3230</v>
      </c>
      <c r="D1122" s="15">
        <v>45369</v>
      </c>
      <c r="E1122" s="14" t="s">
        <v>1132</v>
      </c>
      <c r="F1122" s="14" t="s">
        <v>1133</v>
      </c>
      <c r="G1122" s="6">
        <v>22362.33</v>
      </c>
      <c r="H1122" s="6" t="s">
        <v>1862</v>
      </c>
      <c r="I1122" s="6"/>
      <c r="J1122" s="16">
        <v>5205.12</v>
      </c>
      <c r="K1122" s="14">
        <v>3.02</v>
      </c>
      <c r="L1122" s="125">
        <f>_xlfn.IFNA(INDEX(New!$E$9:$E$791,MATCH(C1122,New!$F$9:$F$791,0)),G1122)</f>
        <v>22362.33</v>
      </c>
      <c r="M1122" s="125">
        <v>0</v>
      </c>
      <c r="N1122" s="6" t="s">
        <v>625</v>
      </c>
      <c r="O1122" s="6" t="s">
        <v>3014</v>
      </c>
      <c r="P1122" s="19">
        <v>19276302</v>
      </c>
      <c r="Q1122" s="6"/>
      <c r="R1122" s="19">
        <f t="shared" si="199"/>
        <v>3469734.36</v>
      </c>
      <c r="S1122" s="6"/>
      <c r="T1122" s="14"/>
      <c r="U1122" s="21"/>
      <c r="V1122" s="6"/>
      <c r="W1122" s="6"/>
      <c r="X1122" s="6"/>
      <c r="Y1122" s="23"/>
      <c r="Z1122" s="6"/>
      <c r="AA1122" s="6"/>
      <c r="AB1122" s="21"/>
      <c r="AC1122" s="6"/>
      <c r="AD1122" s="14" t="s">
        <v>1515</v>
      </c>
      <c r="AE1122" s="6"/>
      <c r="AF1122" s="6"/>
      <c r="AG1122" s="6"/>
      <c r="AH1122" s="6" t="s">
        <v>1513</v>
      </c>
      <c r="AI1122" s="143">
        <f t="shared" si="196"/>
        <v>861.99881676014968</v>
      </c>
      <c r="AJ1122" s="143">
        <f t="shared" si="197"/>
        <v>155.15978701682695</v>
      </c>
      <c r="AK1122" s="143">
        <f t="shared" si="198"/>
        <v>3469734.3600000003</v>
      </c>
      <c r="AL1122" s="20">
        <f t="shared" si="193"/>
        <v>45403</v>
      </c>
      <c r="AM1122" t="e">
        <f t="shared" si="194"/>
        <v>#N/A</v>
      </c>
      <c r="AN1122" t="str">
        <f t="shared" si="200"/>
        <v>KPEX-PF-165506-18-03-2024-5205.12</v>
      </c>
    </row>
    <row r="1123" spans="1:40" ht="20.100000000000001" hidden="1" customHeight="1" x14ac:dyDescent="0.25">
      <c r="A1123" s="14">
        <v>142</v>
      </c>
      <c r="B1123" s="202">
        <v>45374</v>
      </c>
      <c r="C1123" s="6" t="s">
        <v>3231</v>
      </c>
      <c r="D1123" s="15">
        <v>45370</v>
      </c>
      <c r="E1123" s="14" t="s">
        <v>1132</v>
      </c>
      <c r="F1123" s="14" t="s">
        <v>1133</v>
      </c>
      <c r="G1123" s="6">
        <v>9071.94</v>
      </c>
      <c r="H1123" s="6" t="s">
        <v>1862</v>
      </c>
      <c r="I1123" s="6"/>
      <c r="J1123" s="16">
        <v>5206.1400000000003</v>
      </c>
      <c r="K1123" s="14">
        <v>2.82</v>
      </c>
      <c r="L1123" s="125">
        <v>0</v>
      </c>
      <c r="M1123" s="125">
        <v>0</v>
      </c>
      <c r="N1123" s="6" t="s">
        <v>542</v>
      </c>
      <c r="O1123" s="6" t="s">
        <v>67</v>
      </c>
      <c r="P1123" s="19">
        <v>7300000</v>
      </c>
      <c r="Q1123" s="6"/>
      <c r="R1123" s="19">
        <f t="shared" si="199"/>
        <v>1314000</v>
      </c>
      <c r="S1123" s="6"/>
      <c r="T1123" s="14"/>
      <c r="U1123" s="21"/>
      <c r="V1123" s="6"/>
      <c r="W1123" s="6"/>
      <c r="X1123" s="6"/>
      <c r="Y1123" s="212">
        <v>45454</v>
      </c>
      <c r="Z1123" s="6"/>
      <c r="AA1123" s="6"/>
      <c r="AB1123" s="21"/>
      <c r="AC1123" s="6"/>
      <c r="AD1123" s="14" t="s">
        <v>1515</v>
      </c>
      <c r="AE1123" s="6"/>
      <c r="AF1123" s="6"/>
      <c r="AG1123" s="6"/>
      <c r="AH1123" s="6" t="s">
        <v>1513</v>
      </c>
      <c r="AI1123" s="143">
        <f t="shared" si="196"/>
        <v>804.67904329173246</v>
      </c>
      <c r="AJ1123" s="143">
        <f t="shared" si="197"/>
        <v>144.84222779251184</v>
      </c>
      <c r="AK1123" s="143">
        <f t="shared" si="198"/>
        <v>0</v>
      </c>
      <c r="AL1123" s="20">
        <f t="shared" si="193"/>
        <v>45404</v>
      </c>
      <c r="AM1123" t="e">
        <f t="shared" si="194"/>
        <v>#N/A</v>
      </c>
      <c r="AN1123" t="str">
        <f t="shared" si="200"/>
        <v>LPEX-PF-11369-19-03-2024-5206.14</v>
      </c>
    </row>
    <row r="1124" spans="1:40" ht="20.100000000000001" hidden="1" customHeight="1" x14ac:dyDescent="0.25">
      <c r="A1124" s="14">
        <v>143</v>
      </c>
      <c r="B1124" s="202">
        <v>45375</v>
      </c>
      <c r="C1124" s="6" t="s">
        <v>3232</v>
      </c>
      <c r="D1124" s="15">
        <v>45371</v>
      </c>
      <c r="E1124" s="14" t="s">
        <v>1132</v>
      </c>
      <c r="F1124" s="14" t="s">
        <v>1133</v>
      </c>
      <c r="G1124" s="6">
        <v>9071.94</v>
      </c>
      <c r="H1124" s="6" t="s">
        <v>1862</v>
      </c>
      <c r="I1124" s="6"/>
      <c r="J1124" s="16">
        <v>5206.1400000000003</v>
      </c>
      <c r="K1124" s="14">
        <v>2.82</v>
      </c>
      <c r="L1124" s="125">
        <v>0</v>
      </c>
      <c r="M1124" s="125">
        <v>0</v>
      </c>
      <c r="N1124" s="6" t="s">
        <v>542</v>
      </c>
      <c r="O1124" s="6" t="s">
        <v>67</v>
      </c>
      <c r="P1124" s="19">
        <v>7300000</v>
      </c>
      <c r="Q1124" s="6"/>
      <c r="R1124" s="19">
        <f t="shared" si="199"/>
        <v>1314000</v>
      </c>
      <c r="S1124" s="6"/>
      <c r="T1124" s="14"/>
      <c r="U1124" s="21"/>
      <c r="V1124" s="6"/>
      <c r="W1124" s="6"/>
      <c r="X1124" s="6"/>
      <c r="Y1124" s="212">
        <v>45454</v>
      </c>
      <c r="Z1124" s="6"/>
      <c r="AA1124" s="6"/>
      <c r="AB1124" s="21"/>
      <c r="AC1124" s="6"/>
      <c r="AD1124" s="14" t="s">
        <v>1515</v>
      </c>
      <c r="AE1124" s="6"/>
      <c r="AF1124" s="6"/>
      <c r="AG1124" s="6"/>
      <c r="AH1124" s="6" t="s">
        <v>1513</v>
      </c>
      <c r="AI1124" s="143">
        <f t="shared" si="196"/>
        <v>804.67904329173246</v>
      </c>
      <c r="AJ1124" s="143">
        <f t="shared" si="197"/>
        <v>144.84222779251184</v>
      </c>
      <c r="AK1124" s="143">
        <f t="shared" si="198"/>
        <v>0</v>
      </c>
      <c r="AL1124" s="20">
        <f t="shared" si="193"/>
        <v>45405</v>
      </c>
      <c r="AM1124" t="e">
        <f t="shared" si="194"/>
        <v>#N/A</v>
      </c>
      <c r="AN1124" t="str">
        <f t="shared" si="200"/>
        <v>LPEX-PF-11402-20-03-2024-5206.14</v>
      </c>
    </row>
    <row r="1125" spans="1:40" ht="20.100000000000001" hidden="1" customHeight="1" x14ac:dyDescent="0.25">
      <c r="A1125" s="14">
        <v>144</v>
      </c>
      <c r="B1125" s="202">
        <v>45376</v>
      </c>
      <c r="C1125" s="6" t="s">
        <v>3233</v>
      </c>
      <c r="D1125" s="15">
        <v>45372</v>
      </c>
      <c r="E1125" s="14" t="s">
        <v>1132</v>
      </c>
      <c r="F1125" s="14" t="s">
        <v>1133</v>
      </c>
      <c r="G1125" s="6">
        <v>6032.8404</v>
      </c>
      <c r="H1125" s="6" t="s">
        <v>1862</v>
      </c>
      <c r="I1125" s="6"/>
      <c r="J1125" s="16">
        <v>5509.53</v>
      </c>
      <c r="K1125" s="14">
        <v>2.71</v>
      </c>
      <c r="L1125" s="125">
        <v>0</v>
      </c>
      <c r="M1125" s="125">
        <v>0</v>
      </c>
      <c r="N1125" s="6" t="s">
        <v>542</v>
      </c>
      <c r="O1125" s="6" t="s">
        <v>2108</v>
      </c>
      <c r="P1125" s="19">
        <v>4655000</v>
      </c>
      <c r="Q1125" s="6"/>
      <c r="R1125" s="19">
        <f t="shared" si="199"/>
        <v>837900</v>
      </c>
      <c r="S1125" s="6"/>
      <c r="T1125" s="14"/>
      <c r="U1125" s="21"/>
      <c r="V1125" s="6"/>
      <c r="W1125" s="6"/>
      <c r="X1125" s="6"/>
      <c r="Y1125" s="23"/>
      <c r="Z1125" s="6"/>
      <c r="AA1125" s="6"/>
      <c r="AB1125" s="21"/>
      <c r="AC1125" s="6"/>
      <c r="AD1125" s="14" t="s">
        <v>1515</v>
      </c>
      <c r="AE1125" s="6"/>
      <c r="AF1125" s="6"/>
      <c r="AG1125" s="6"/>
      <c r="AH1125" s="6" t="s">
        <v>1513</v>
      </c>
      <c r="AI1125" s="143">
        <f t="shared" si="196"/>
        <v>771.61000314213516</v>
      </c>
      <c r="AJ1125" s="143">
        <f t="shared" si="197"/>
        <v>138.88980056558432</v>
      </c>
      <c r="AK1125" s="143">
        <f t="shared" si="198"/>
        <v>0</v>
      </c>
      <c r="AL1125" s="20">
        <f t="shared" si="193"/>
        <v>45406</v>
      </c>
      <c r="AM1125" t="e">
        <f t="shared" si="194"/>
        <v>#N/A</v>
      </c>
      <c r="AN1125" t="str">
        <f t="shared" si="200"/>
        <v>PCSE-PF-529-21-03-2024-5509.53</v>
      </c>
    </row>
    <row r="1126" spans="1:40" ht="20.100000000000001" hidden="1" customHeight="1" x14ac:dyDescent="0.25">
      <c r="A1126" s="14">
        <v>145</v>
      </c>
      <c r="B1126" s="202">
        <v>45375</v>
      </c>
      <c r="C1126" s="6" t="s">
        <v>3234</v>
      </c>
      <c r="D1126" s="15">
        <v>45371</v>
      </c>
      <c r="E1126" s="14" t="s">
        <v>1132</v>
      </c>
      <c r="F1126" s="14" t="s">
        <v>1133</v>
      </c>
      <c r="G1126" s="6">
        <v>16680</v>
      </c>
      <c r="H1126" s="6" t="s">
        <v>1862</v>
      </c>
      <c r="I1126" s="6"/>
      <c r="J1126" s="16">
        <v>3809.9189999999999</v>
      </c>
      <c r="K1126" s="14">
        <v>0.53</v>
      </c>
      <c r="L1126" s="125">
        <v>0</v>
      </c>
      <c r="M1126" s="125">
        <v>0</v>
      </c>
      <c r="N1126" s="6" t="s">
        <v>557</v>
      </c>
      <c r="O1126" s="6" t="s">
        <v>2750</v>
      </c>
      <c r="P1126" s="19">
        <v>2502000</v>
      </c>
      <c r="Q1126" s="6"/>
      <c r="R1126" s="19">
        <f t="shared" si="199"/>
        <v>450360</v>
      </c>
      <c r="S1126" s="6"/>
      <c r="T1126" s="14"/>
      <c r="U1126" s="21"/>
      <c r="V1126" s="6"/>
      <c r="W1126" s="6"/>
      <c r="X1126" s="6"/>
      <c r="Y1126" s="212">
        <v>45454</v>
      </c>
      <c r="Z1126" s="6"/>
      <c r="AA1126" s="6"/>
      <c r="AB1126" s="21"/>
      <c r="AC1126" s="6"/>
      <c r="AD1126" s="14" t="s">
        <v>1515</v>
      </c>
      <c r="AE1126" s="6"/>
      <c r="AF1126" s="6"/>
      <c r="AG1126" s="6"/>
      <c r="AH1126" s="6" t="s">
        <v>1517</v>
      </c>
      <c r="AI1126" s="143">
        <f t="shared" si="196"/>
        <v>150</v>
      </c>
      <c r="AJ1126" s="143">
        <f t="shared" si="197"/>
        <v>27</v>
      </c>
      <c r="AK1126" s="143">
        <f t="shared" si="198"/>
        <v>0</v>
      </c>
      <c r="AL1126" s="20">
        <f t="shared" si="193"/>
        <v>45405</v>
      </c>
      <c r="AM1126" t="e">
        <f t="shared" si="194"/>
        <v>#N/A</v>
      </c>
      <c r="AN1126" t="str">
        <f t="shared" si="200"/>
        <v>KPPE-PF-202915-20-03-2024-3809.919</v>
      </c>
    </row>
    <row r="1127" spans="1:40" ht="20.100000000000001" hidden="1" customHeight="1" x14ac:dyDescent="0.25">
      <c r="A1127" s="14">
        <v>146</v>
      </c>
      <c r="B1127" s="202">
        <v>45375</v>
      </c>
      <c r="C1127" s="6" t="s">
        <v>3235</v>
      </c>
      <c r="D1127" s="15">
        <v>45371</v>
      </c>
      <c r="E1127" s="14" t="s">
        <v>563</v>
      </c>
      <c r="F1127" s="14" t="s">
        <v>1133</v>
      </c>
      <c r="G1127" s="6">
        <v>20369</v>
      </c>
      <c r="H1127" s="6" t="s">
        <v>1862</v>
      </c>
      <c r="I1127" s="6"/>
      <c r="J1127" s="16">
        <v>4821.8999999999996</v>
      </c>
      <c r="K1127" s="14">
        <v>0.64</v>
      </c>
      <c r="L1127" s="125">
        <v>0</v>
      </c>
      <c r="M1127" s="125">
        <v>0</v>
      </c>
      <c r="N1127" s="6" t="s">
        <v>563</v>
      </c>
      <c r="O1127" s="6" t="s">
        <v>3177</v>
      </c>
      <c r="P1127" s="19">
        <v>3727527</v>
      </c>
      <c r="Q1127" s="6"/>
      <c r="R1127" s="19">
        <f t="shared" si="199"/>
        <v>670954.86</v>
      </c>
      <c r="S1127" s="6"/>
      <c r="T1127" s="14"/>
      <c r="U1127" s="21"/>
      <c r="V1127" s="6"/>
      <c r="W1127" s="6"/>
      <c r="X1127" s="6"/>
      <c r="Y1127" s="212">
        <v>45454</v>
      </c>
      <c r="Z1127" s="6"/>
      <c r="AA1127" s="6"/>
      <c r="AB1127" s="21"/>
      <c r="AC1127" s="6"/>
      <c r="AD1127" s="14" t="s">
        <v>1515</v>
      </c>
      <c r="AE1127" s="6"/>
      <c r="AF1127" s="6"/>
      <c r="AG1127" s="6"/>
      <c r="AH1127" s="6" t="s">
        <v>563</v>
      </c>
      <c r="AI1127" s="143">
        <f t="shared" si="196"/>
        <v>183</v>
      </c>
      <c r="AJ1127" s="143">
        <f t="shared" si="197"/>
        <v>32.94</v>
      </c>
      <c r="AK1127" s="143">
        <f t="shared" si="198"/>
        <v>0</v>
      </c>
      <c r="AL1127" s="20">
        <f t="shared" si="193"/>
        <v>45380</v>
      </c>
      <c r="AM1127" t="e">
        <f t="shared" si="194"/>
        <v>#N/A</v>
      </c>
      <c r="AN1127" t="str">
        <f t="shared" si="200"/>
        <v>PQEB-PF-553-20-03-2024-4821.9</v>
      </c>
    </row>
    <row r="1128" spans="1:40" ht="20.100000000000001" hidden="1" customHeight="1" x14ac:dyDescent="0.25">
      <c r="A1128" s="14">
        <v>147</v>
      </c>
      <c r="B1128" s="202">
        <v>45375</v>
      </c>
      <c r="C1128" s="6" t="s">
        <v>3236</v>
      </c>
      <c r="D1128" s="15">
        <v>45371</v>
      </c>
      <c r="E1128" s="14" t="s">
        <v>563</v>
      </c>
      <c r="F1128" s="14" t="s">
        <v>1133</v>
      </c>
      <c r="G1128" s="6">
        <v>17465</v>
      </c>
      <c r="H1128" s="6" t="s">
        <v>1862</v>
      </c>
      <c r="I1128" s="6"/>
      <c r="J1128" s="16">
        <v>4821.8999999999996</v>
      </c>
      <c r="K1128" s="14">
        <v>0.61</v>
      </c>
      <c r="L1128" s="125">
        <v>0</v>
      </c>
      <c r="M1128" s="125">
        <v>0</v>
      </c>
      <c r="N1128" s="6" t="s">
        <v>563</v>
      </c>
      <c r="O1128" s="6" t="s">
        <v>3177</v>
      </c>
      <c r="P1128" s="19">
        <v>3021445</v>
      </c>
      <c r="Q1128" s="6"/>
      <c r="R1128" s="19">
        <f t="shared" si="199"/>
        <v>543860.1</v>
      </c>
      <c r="S1128" s="6"/>
      <c r="T1128" s="14"/>
      <c r="U1128" s="21"/>
      <c r="V1128" s="6"/>
      <c r="W1128" s="6"/>
      <c r="X1128" s="6"/>
      <c r="Y1128" s="23"/>
      <c r="Z1128" s="6"/>
      <c r="AA1128" s="6"/>
      <c r="AB1128" s="21"/>
      <c r="AC1128" s="6"/>
      <c r="AD1128" s="14" t="s">
        <v>1515</v>
      </c>
      <c r="AE1128" s="6"/>
      <c r="AF1128" s="6"/>
      <c r="AG1128" s="6"/>
      <c r="AH1128" s="6" t="s">
        <v>563</v>
      </c>
      <c r="AI1128" s="143">
        <f t="shared" si="196"/>
        <v>173</v>
      </c>
      <c r="AJ1128" s="143">
        <f t="shared" si="197"/>
        <v>31.139999999999997</v>
      </c>
      <c r="AK1128" s="143">
        <f t="shared" si="198"/>
        <v>0</v>
      </c>
      <c r="AL1128" s="20">
        <f t="shared" si="193"/>
        <v>45380</v>
      </c>
      <c r="AM1128" t="e">
        <f t="shared" si="194"/>
        <v>#N/A</v>
      </c>
      <c r="AN1128" t="str">
        <f t="shared" si="200"/>
        <v>PQEB-PF-554-20-03-2024-4821.9</v>
      </c>
    </row>
    <row r="1129" spans="1:40" ht="20.100000000000001" hidden="1" customHeight="1" x14ac:dyDescent="0.25">
      <c r="A1129" s="14">
        <v>148</v>
      </c>
      <c r="B1129" s="202">
        <v>45375</v>
      </c>
      <c r="C1129" s="6" t="s">
        <v>3237</v>
      </c>
      <c r="D1129" s="15">
        <v>45371</v>
      </c>
      <c r="E1129" s="14" t="s">
        <v>563</v>
      </c>
      <c r="F1129" s="14" t="s">
        <v>1133</v>
      </c>
      <c r="G1129" s="6">
        <v>11554</v>
      </c>
      <c r="H1129" s="6" t="s">
        <v>1862</v>
      </c>
      <c r="I1129" s="6"/>
      <c r="J1129" s="16">
        <v>4821.8999999999996</v>
      </c>
      <c r="K1129" s="14">
        <v>0.61</v>
      </c>
      <c r="L1129" s="125">
        <f>_xlfn.IFNA(INDEX(New!$E$9:$E$791,MATCH(C1129,New!$F$9:$F$791,0)),G1129)</f>
        <v>11554</v>
      </c>
      <c r="M1129" s="125">
        <f>G1129</f>
        <v>11554</v>
      </c>
      <c r="N1129" s="6" t="s">
        <v>563</v>
      </c>
      <c r="O1129" s="6" t="s">
        <v>3177</v>
      </c>
      <c r="P1129" s="19">
        <v>1998842</v>
      </c>
      <c r="Q1129" s="6"/>
      <c r="R1129" s="19">
        <f t="shared" si="199"/>
        <v>359791.56</v>
      </c>
      <c r="S1129" s="6"/>
      <c r="T1129" s="14"/>
      <c r="U1129" s="21"/>
      <c r="V1129" s="6"/>
      <c r="W1129" s="6"/>
      <c r="X1129" s="6"/>
      <c r="Y1129" s="212">
        <v>45454</v>
      </c>
      <c r="Z1129" s="6"/>
      <c r="AA1129" s="6"/>
      <c r="AB1129" s="21"/>
      <c r="AC1129" s="6"/>
      <c r="AD1129" s="14" t="s">
        <v>1515</v>
      </c>
      <c r="AE1129" s="6"/>
      <c r="AF1129" s="6"/>
      <c r="AG1129" s="6"/>
      <c r="AH1129" s="6" t="s">
        <v>563</v>
      </c>
      <c r="AI1129" s="143">
        <f t="shared" si="196"/>
        <v>173</v>
      </c>
      <c r="AJ1129" s="143">
        <f t="shared" si="197"/>
        <v>31.14</v>
      </c>
      <c r="AK1129" s="143">
        <f t="shared" si="198"/>
        <v>359791.56</v>
      </c>
      <c r="AL1129" s="20">
        <f t="shared" si="193"/>
        <v>45380</v>
      </c>
      <c r="AM1129" t="e">
        <f t="shared" si="194"/>
        <v>#N/A</v>
      </c>
      <c r="AN1129" t="str">
        <f t="shared" si="200"/>
        <v>PQEB-PF-555-20-03-2024-4821.9</v>
      </c>
    </row>
    <row r="1130" spans="1:40" ht="20.100000000000001" hidden="1" customHeight="1" x14ac:dyDescent="0.25">
      <c r="A1130" s="14">
        <v>149</v>
      </c>
      <c r="B1130" s="202">
        <v>45376</v>
      </c>
      <c r="C1130" s="6" t="s">
        <v>3238</v>
      </c>
      <c r="D1130" s="15">
        <v>45372</v>
      </c>
      <c r="E1130" s="14" t="s">
        <v>1132</v>
      </c>
      <c r="F1130" s="14" t="s">
        <v>1133</v>
      </c>
      <c r="G1130" s="6">
        <v>3356.5880000000002</v>
      </c>
      <c r="H1130" s="6" t="s">
        <v>1862</v>
      </c>
      <c r="I1130" s="6"/>
      <c r="J1130" s="16">
        <v>5206.12</v>
      </c>
      <c r="K1130" s="14">
        <v>2.36</v>
      </c>
      <c r="L1130" s="125">
        <v>0</v>
      </c>
      <c r="M1130" s="125">
        <v>0</v>
      </c>
      <c r="N1130" s="6" t="s">
        <v>542</v>
      </c>
      <c r="O1130" s="6" t="s">
        <v>3241</v>
      </c>
      <c r="P1130" s="19">
        <v>2257000</v>
      </c>
      <c r="Q1130" s="6"/>
      <c r="R1130" s="19">
        <f t="shared" si="199"/>
        <v>406260</v>
      </c>
      <c r="S1130" s="6"/>
      <c r="T1130" s="14"/>
      <c r="U1130" s="21"/>
      <c r="V1130" s="6"/>
      <c r="W1130" s="6"/>
      <c r="X1130" s="6"/>
      <c r="Y1130" s="23"/>
      <c r="Z1130" s="6"/>
      <c r="AA1130" s="6"/>
      <c r="AB1130" s="21"/>
      <c r="AC1130" s="6"/>
      <c r="AD1130" s="14" t="s">
        <v>1515</v>
      </c>
      <c r="AE1130" s="6"/>
      <c r="AF1130" s="6"/>
      <c r="AG1130" s="6"/>
      <c r="AH1130" s="6" t="s">
        <v>1513</v>
      </c>
      <c r="AI1130" s="143">
        <f t="shared" si="196"/>
        <v>672.40900581185417</v>
      </c>
      <c r="AJ1130" s="143">
        <f t="shared" si="197"/>
        <v>121.03362104613375</v>
      </c>
      <c r="AK1130" s="143">
        <f t="shared" si="198"/>
        <v>0</v>
      </c>
      <c r="AL1130" s="20">
        <f t="shared" si="193"/>
        <v>45406</v>
      </c>
      <c r="AM1130" t="e">
        <f t="shared" si="194"/>
        <v>#N/A</v>
      </c>
      <c r="AN1130" t="str">
        <f t="shared" si="200"/>
        <v>KPEX-PF-167450-21-03-2024-5206.12</v>
      </c>
    </row>
    <row r="1131" spans="1:40" ht="20.100000000000001" hidden="1" customHeight="1" x14ac:dyDescent="0.25">
      <c r="A1131" s="14">
        <v>150</v>
      </c>
      <c r="B1131" s="202">
        <v>45363</v>
      </c>
      <c r="C1131" s="6" t="s">
        <v>3239</v>
      </c>
      <c r="D1131" s="15">
        <v>45359</v>
      </c>
      <c r="E1131" s="14" t="s">
        <v>1132</v>
      </c>
      <c r="F1131" s="14" t="s">
        <v>1133</v>
      </c>
      <c r="G1131" s="6">
        <v>18143.8809</v>
      </c>
      <c r="H1131" s="6" t="s">
        <v>1862</v>
      </c>
      <c r="I1131" s="6"/>
      <c r="J1131" s="16">
        <v>5206.1400000000003</v>
      </c>
      <c r="K1131" s="14">
        <v>2.8</v>
      </c>
      <c r="L1131" s="125">
        <v>0</v>
      </c>
      <c r="M1131" s="125">
        <v>0</v>
      </c>
      <c r="N1131" s="6" t="s">
        <v>542</v>
      </c>
      <c r="O1131" s="6" t="s">
        <v>2159</v>
      </c>
      <c r="P1131" s="19">
        <v>14480000</v>
      </c>
      <c r="Q1131" s="6"/>
      <c r="R1131" s="19">
        <f t="shared" si="199"/>
        <v>2606400</v>
      </c>
      <c r="S1131" s="6"/>
      <c r="T1131" s="14"/>
      <c r="U1131" s="21"/>
      <c r="V1131" s="6"/>
      <c r="W1131" s="6"/>
      <c r="X1131" s="6"/>
      <c r="Y1131" s="212">
        <v>45454</v>
      </c>
      <c r="Z1131" s="6"/>
      <c r="AA1131" s="6"/>
      <c r="AB1131" s="21"/>
      <c r="AC1131" s="6"/>
      <c r="AD1131" s="14" t="s">
        <v>1515</v>
      </c>
      <c r="AE1131" s="6"/>
      <c r="AF1131" s="6"/>
      <c r="AG1131" s="6"/>
      <c r="AH1131" s="6" t="s">
        <v>1513</v>
      </c>
      <c r="AI1131" s="143">
        <f t="shared" si="196"/>
        <v>798.06520334908066</v>
      </c>
      <c r="AJ1131" s="143">
        <f t="shared" si="197"/>
        <v>143.65173660283452</v>
      </c>
      <c r="AK1131" s="143">
        <f t="shared" si="198"/>
        <v>0</v>
      </c>
      <c r="AL1131" s="20">
        <f t="shared" si="193"/>
        <v>45393</v>
      </c>
      <c r="AM1131" t="e">
        <f t="shared" si="194"/>
        <v>#N/A</v>
      </c>
      <c r="AN1131" t="str">
        <f t="shared" si="200"/>
        <v>LPEX-PF-10311-08-03-2024-5206.14</v>
      </c>
    </row>
    <row r="1132" spans="1:40" ht="20.100000000000001" hidden="1" customHeight="1" x14ac:dyDescent="0.25">
      <c r="A1132" s="14">
        <v>151</v>
      </c>
      <c r="B1132" s="202">
        <v>45374</v>
      </c>
      <c r="C1132" s="6" t="s">
        <v>3240</v>
      </c>
      <c r="D1132" s="15">
        <v>45370</v>
      </c>
      <c r="E1132" s="14" t="s">
        <v>1132</v>
      </c>
      <c r="F1132" s="14" t="s">
        <v>1133</v>
      </c>
      <c r="G1132" s="6">
        <v>9071.94</v>
      </c>
      <c r="H1132" s="6" t="s">
        <v>1862</v>
      </c>
      <c r="I1132" s="6"/>
      <c r="J1132" s="16">
        <v>5206.1400000000003</v>
      </c>
      <c r="K1132" s="14">
        <v>2.82</v>
      </c>
      <c r="L1132" s="125">
        <v>0</v>
      </c>
      <c r="M1132" s="125">
        <v>0</v>
      </c>
      <c r="N1132" s="6" t="s">
        <v>542</v>
      </c>
      <c r="O1132" s="6" t="s">
        <v>3242</v>
      </c>
      <c r="P1132" s="19">
        <v>7300000</v>
      </c>
      <c r="Q1132" s="6"/>
      <c r="R1132" s="19">
        <f t="shared" si="199"/>
        <v>1314000</v>
      </c>
      <c r="S1132" s="6"/>
      <c r="T1132" s="14"/>
      <c r="U1132" s="21"/>
      <c r="V1132" s="6"/>
      <c r="W1132" s="6"/>
      <c r="X1132" s="6"/>
      <c r="Y1132" s="212">
        <v>45454</v>
      </c>
      <c r="Z1132" s="6"/>
      <c r="AA1132" s="6"/>
      <c r="AB1132" s="21"/>
      <c r="AC1132" s="6"/>
      <c r="AD1132" s="14" t="s">
        <v>1515</v>
      </c>
      <c r="AE1132" s="6"/>
      <c r="AF1132" s="6"/>
      <c r="AG1132" s="6"/>
      <c r="AH1132" s="6" t="s">
        <v>1513</v>
      </c>
      <c r="AI1132" s="143">
        <f t="shared" si="196"/>
        <v>804.67904329173246</v>
      </c>
      <c r="AJ1132" s="143">
        <f t="shared" si="197"/>
        <v>144.84222779251184</v>
      </c>
      <c r="AK1132" s="143">
        <f t="shared" si="198"/>
        <v>0</v>
      </c>
      <c r="AL1132" s="20">
        <f t="shared" si="193"/>
        <v>45404</v>
      </c>
      <c r="AM1132" t="e">
        <f t="shared" si="194"/>
        <v>#N/A</v>
      </c>
      <c r="AN1132" t="str">
        <f t="shared" si="200"/>
        <v>LPEX-PF-11267-19-03-2024-5206.14</v>
      </c>
    </row>
    <row r="1133" spans="1:40" ht="20.100000000000001" hidden="1" customHeight="1" x14ac:dyDescent="0.25">
      <c r="A1133" s="14">
        <v>152</v>
      </c>
      <c r="B1133" s="202">
        <v>45370</v>
      </c>
      <c r="C1133" s="6" t="s">
        <v>3357</v>
      </c>
      <c r="D1133" s="15">
        <v>45366</v>
      </c>
      <c r="E1133" s="14" t="s">
        <v>1132</v>
      </c>
      <c r="F1133" s="14" t="s">
        <v>1133</v>
      </c>
      <c r="G1133" s="6">
        <v>14376</v>
      </c>
      <c r="H1133" s="6" t="s">
        <v>1862</v>
      </c>
      <c r="I1133" s="6"/>
      <c r="J1133" s="16">
        <v>5208.1899999999996</v>
      </c>
      <c r="K1133" s="14">
        <v>3.99</v>
      </c>
      <c r="L1133" s="125">
        <v>0</v>
      </c>
      <c r="M1133" s="125">
        <v>0</v>
      </c>
      <c r="N1133" s="6" t="s">
        <v>1442</v>
      </c>
      <c r="O1133" s="6" t="s">
        <v>3366</v>
      </c>
      <c r="P1133" s="19">
        <v>16329867</v>
      </c>
      <c r="Q1133" s="6"/>
      <c r="R1133" s="19">
        <f t="shared" si="199"/>
        <v>2939376.06</v>
      </c>
      <c r="S1133" s="6"/>
      <c r="T1133" s="14"/>
      <c r="U1133" s="21"/>
      <c r="V1133" s="6"/>
      <c r="W1133" s="6"/>
      <c r="X1133" s="6"/>
      <c r="Y1133" s="23"/>
      <c r="Z1133" s="6"/>
      <c r="AA1133" s="6"/>
      <c r="AB1133" s="21"/>
      <c r="AC1133" s="6"/>
      <c r="AD1133" s="14" t="s">
        <v>1515</v>
      </c>
      <c r="AE1133" s="6"/>
      <c r="AF1133" s="6"/>
      <c r="AG1133" s="6"/>
      <c r="AH1133" s="6" t="s">
        <v>1516</v>
      </c>
      <c r="AI1133" s="143">
        <f t="shared" si="196"/>
        <v>1135.9117278797996</v>
      </c>
      <c r="AJ1133" s="143">
        <f t="shared" si="197"/>
        <v>204.46411101836395</v>
      </c>
      <c r="AK1133" s="143">
        <f t="shared" si="198"/>
        <v>0</v>
      </c>
      <c r="AL1133" s="20">
        <f t="shared" si="193"/>
        <v>45400</v>
      </c>
      <c r="AM1133" t="e">
        <f t="shared" si="194"/>
        <v>#N/A</v>
      </c>
      <c r="AN1133" t="str">
        <f t="shared" si="200"/>
        <v>LPEX-PF-11080-15-03-2024-5208.19</v>
      </c>
    </row>
    <row r="1134" spans="1:40" ht="20.100000000000001" hidden="1" customHeight="1" x14ac:dyDescent="0.25">
      <c r="A1134" s="14">
        <v>153</v>
      </c>
      <c r="B1134" s="202">
        <v>45370</v>
      </c>
      <c r="C1134" s="6" t="s">
        <v>3358</v>
      </c>
      <c r="D1134" s="15">
        <v>45366</v>
      </c>
      <c r="E1134" s="14" t="s">
        <v>1132</v>
      </c>
      <c r="F1134" s="14" t="s">
        <v>1133</v>
      </c>
      <c r="G1134" s="6">
        <v>8970</v>
      </c>
      <c r="H1134" s="6" t="s">
        <v>1862</v>
      </c>
      <c r="I1134" s="6"/>
      <c r="J1134" s="16">
        <v>5208.1899999999996</v>
      </c>
      <c r="K1134" s="14">
        <v>3.98</v>
      </c>
      <c r="L1134" s="125">
        <v>0</v>
      </c>
      <c r="M1134" s="125">
        <v>0</v>
      </c>
      <c r="N1134" s="6" t="s">
        <v>1442</v>
      </c>
      <c r="O1134" s="6" t="s">
        <v>3366</v>
      </c>
      <c r="P1134" s="19">
        <v>10164690</v>
      </c>
      <c r="Q1134" s="6"/>
      <c r="R1134" s="19">
        <f t="shared" ref="R1134:R1165" si="201">P1134*0.18</f>
        <v>1829644.2</v>
      </c>
      <c r="S1134" s="6"/>
      <c r="T1134" s="14"/>
      <c r="U1134" s="21"/>
      <c r="V1134" s="6"/>
      <c r="W1134" s="6"/>
      <c r="X1134" s="6"/>
      <c r="Y1134" s="23"/>
      <c r="Z1134" s="6"/>
      <c r="AA1134" s="6"/>
      <c r="AB1134" s="21"/>
      <c r="AC1134" s="6"/>
      <c r="AD1134" s="14" t="s">
        <v>1515</v>
      </c>
      <c r="AE1134" s="6"/>
      <c r="AF1134" s="6"/>
      <c r="AG1134" s="6"/>
      <c r="AH1134" s="6" t="s">
        <v>1516</v>
      </c>
      <c r="AI1134" s="143">
        <f t="shared" si="196"/>
        <v>1133.1872909698998</v>
      </c>
      <c r="AJ1134" s="143">
        <f t="shared" si="197"/>
        <v>203.97371237458194</v>
      </c>
      <c r="AK1134" s="143">
        <f t="shared" si="198"/>
        <v>0</v>
      </c>
      <c r="AL1134" s="20">
        <f t="shared" ref="AL1134:AL1197" si="202">IF(B1134&lt;&gt;"",IF(E1134="Packing Material",B1134+5,B1134+30),"")</f>
        <v>45400</v>
      </c>
      <c r="AM1134" t="e">
        <f t="shared" si="194"/>
        <v>#N/A</v>
      </c>
      <c r="AN1134" t="str">
        <f t="shared" si="200"/>
        <v>LPEX-PF-11081-15-03-2024-5208.19</v>
      </c>
    </row>
    <row r="1135" spans="1:40" ht="20.100000000000001" hidden="1" customHeight="1" x14ac:dyDescent="0.25">
      <c r="A1135" s="14">
        <v>154</v>
      </c>
      <c r="B1135" s="202">
        <v>45370</v>
      </c>
      <c r="C1135" s="6" t="s">
        <v>3359</v>
      </c>
      <c r="D1135" s="15">
        <v>45366</v>
      </c>
      <c r="E1135" s="14" t="s">
        <v>1132</v>
      </c>
      <c r="F1135" s="14" t="s">
        <v>1133</v>
      </c>
      <c r="G1135" s="6">
        <v>9459</v>
      </c>
      <c r="H1135" s="6" t="s">
        <v>1862</v>
      </c>
      <c r="I1135" s="6"/>
      <c r="J1135" s="16">
        <v>5208.1899999999996</v>
      </c>
      <c r="K1135" s="14">
        <v>3.98</v>
      </c>
      <c r="L1135" s="125">
        <v>0</v>
      </c>
      <c r="M1135" s="125">
        <v>0</v>
      </c>
      <c r="N1135" s="6" t="s">
        <v>1442</v>
      </c>
      <c r="O1135" s="6" t="s">
        <v>3366</v>
      </c>
      <c r="P1135" s="19">
        <v>10734048</v>
      </c>
      <c r="Q1135" s="6"/>
      <c r="R1135" s="19">
        <f t="shared" si="201"/>
        <v>1932128.64</v>
      </c>
      <c r="S1135" s="6"/>
      <c r="T1135" s="14"/>
      <c r="U1135" s="21"/>
      <c r="V1135" s="6"/>
      <c r="W1135" s="6"/>
      <c r="X1135" s="6"/>
      <c r="Y1135" s="23"/>
      <c r="Z1135" s="6"/>
      <c r="AA1135" s="6"/>
      <c r="AB1135" s="21"/>
      <c r="AC1135" s="6"/>
      <c r="AD1135" s="14" t="s">
        <v>1515</v>
      </c>
      <c r="AE1135" s="6"/>
      <c r="AF1135" s="6"/>
      <c r="AG1135" s="6"/>
      <c r="AH1135" s="6" t="s">
        <v>1516</v>
      </c>
      <c r="AI1135" s="143">
        <f t="shared" si="196"/>
        <v>1134.7973358705995</v>
      </c>
      <c r="AJ1135" s="143">
        <f t="shared" si="197"/>
        <v>204.26352045670788</v>
      </c>
      <c r="AK1135" s="143">
        <f t="shared" si="198"/>
        <v>0</v>
      </c>
      <c r="AL1135" s="20">
        <f t="shared" si="202"/>
        <v>45400</v>
      </c>
      <c r="AM1135" t="e">
        <f t="shared" si="194"/>
        <v>#N/A</v>
      </c>
      <c r="AN1135" t="str">
        <f t="shared" si="200"/>
        <v>LPEX-PF-11084-15-03-2024-5208.19</v>
      </c>
    </row>
    <row r="1136" spans="1:40" ht="20.100000000000001" hidden="1" customHeight="1" x14ac:dyDescent="0.25">
      <c r="A1136" s="14">
        <v>155</v>
      </c>
      <c r="B1136" s="202">
        <v>45370</v>
      </c>
      <c r="C1136" s="6" t="s">
        <v>3360</v>
      </c>
      <c r="D1136" s="15">
        <v>45366</v>
      </c>
      <c r="E1136" s="14" t="s">
        <v>1132</v>
      </c>
      <c r="F1136" s="14" t="s">
        <v>1133</v>
      </c>
      <c r="G1136" s="6">
        <v>7047</v>
      </c>
      <c r="H1136" s="6" t="s">
        <v>1862</v>
      </c>
      <c r="I1136" s="6"/>
      <c r="J1136" s="16">
        <v>5208.1899999999996</v>
      </c>
      <c r="K1136" s="14">
        <v>3.94</v>
      </c>
      <c r="L1136" s="125">
        <v>0</v>
      </c>
      <c r="M1136" s="125">
        <v>0</v>
      </c>
      <c r="N1136" s="6" t="s">
        <v>1442</v>
      </c>
      <c r="O1136" s="6" t="s">
        <v>3366</v>
      </c>
      <c r="P1136" s="19">
        <v>7918625</v>
      </c>
      <c r="Q1136" s="6"/>
      <c r="R1136" s="19">
        <f t="shared" si="201"/>
        <v>1425352.5</v>
      </c>
      <c r="S1136" s="6"/>
      <c r="T1136" s="14"/>
      <c r="U1136" s="21"/>
      <c r="V1136" s="6"/>
      <c r="W1136" s="6"/>
      <c r="X1136" s="6"/>
      <c r="Y1136" s="23"/>
      <c r="Z1136" s="6"/>
      <c r="AA1136" s="6"/>
      <c r="AB1136" s="21"/>
      <c r="AC1136" s="6"/>
      <c r="AD1136" s="14" t="s">
        <v>1515</v>
      </c>
      <c r="AE1136" s="6"/>
      <c r="AF1136" s="6"/>
      <c r="AG1136" s="6"/>
      <c r="AH1136" s="6" t="s">
        <v>1516</v>
      </c>
      <c r="AI1136" s="143">
        <f t="shared" si="196"/>
        <v>1123.6873847027105</v>
      </c>
      <c r="AJ1136" s="143">
        <f t="shared" si="197"/>
        <v>202.26372924648786</v>
      </c>
      <c r="AK1136" s="143">
        <f t="shared" si="198"/>
        <v>0</v>
      </c>
      <c r="AL1136" s="20">
        <f t="shared" si="202"/>
        <v>45400</v>
      </c>
      <c r="AM1136" t="e">
        <f t="shared" si="194"/>
        <v>#N/A</v>
      </c>
      <c r="AN1136" t="str">
        <f t="shared" si="200"/>
        <v>LPEX-PF-11091-15-03-2024-5208.19</v>
      </c>
    </row>
    <row r="1137" spans="1:40" ht="20.100000000000001" customHeight="1" x14ac:dyDescent="0.25">
      <c r="A1137" s="14">
        <v>156</v>
      </c>
      <c r="B1137" s="202">
        <v>45373</v>
      </c>
      <c r="C1137" s="6" t="s">
        <v>3361</v>
      </c>
      <c r="D1137" s="15">
        <v>45369</v>
      </c>
      <c r="E1137" s="14" t="s">
        <v>1132</v>
      </c>
      <c r="F1137" s="14" t="str">
        <f>INDEX(New!$CV$9:$CV$791,MATCH(C1137,New!$F$9:$F$791,0))</f>
        <v>Running</v>
      </c>
      <c r="G1137" s="6">
        <v>9967</v>
      </c>
      <c r="H1137" s="6" t="s">
        <v>1862</v>
      </c>
      <c r="I1137" s="6"/>
      <c r="J1137" s="16">
        <v>5208.1899999999996</v>
      </c>
      <c r="K1137" s="14">
        <v>2.86</v>
      </c>
      <c r="L1137" s="125">
        <f>_xlfn.IFNA(INDEX(New!$E$9:$E$791,MATCH(C1137,New!$F$9:$F$791,0)),G1137)</f>
        <v>1245.3799999999992</v>
      </c>
      <c r="M1137" s="125">
        <f>G1137</f>
        <v>9967</v>
      </c>
      <c r="N1137" s="6" t="s">
        <v>1442</v>
      </c>
      <c r="O1137" s="6" t="s">
        <v>3367</v>
      </c>
      <c r="P1137" s="19">
        <v>8112390</v>
      </c>
      <c r="Q1137" s="6"/>
      <c r="R1137" s="19">
        <f t="shared" si="201"/>
        <v>1460230.2</v>
      </c>
      <c r="S1137" s="6"/>
      <c r="T1137" s="14"/>
      <c r="U1137" s="21"/>
      <c r="V1137" s="6"/>
      <c r="W1137" s="6"/>
      <c r="X1137" s="6"/>
      <c r="Y1137" s="23"/>
      <c r="Z1137" s="6"/>
      <c r="AA1137" s="6"/>
      <c r="AB1137" s="21"/>
      <c r="AC1137" s="6"/>
      <c r="AD1137" s="14" t="s">
        <v>1515</v>
      </c>
      <c r="AE1137" s="6"/>
      <c r="AF1137" s="6"/>
      <c r="AG1137" s="6"/>
      <c r="AH1137" s="6" t="s">
        <v>1516</v>
      </c>
      <c r="AI1137" s="143">
        <f t="shared" si="196"/>
        <v>813.92495234273099</v>
      </c>
      <c r="AJ1137" s="143">
        <f t="shared" si="197"/>
        <v>146.50649142169158</v>
      </c>
      <c r="AK1137" s="143">
        <f t="shared" si="198"/>
        <v>182456.25428674615</v>
      </c>
      <c r="AL1137" s="20">
        <f t="shared" si="202"/>
        <v>45403</v>
      </c>
      <c r="AM1137" t="e">
        <f t="shared" si="194"/>
        <v>#N/A</v>
      </c>
      <c r="AN1137" t="str">
        <f t="shared" si="200"/>
        <v>MCSE-PF-2911-18-03-2024-5208.19</v>
      </c>
    </row>
    <row r="1138" spans="1:40" ht="20.100000000000001" hidden="1" customHeight="1" x14ac:dyDescent="0.25">
      <c r="A1138" s="14">
        <v>157</v>
      </c>
      <c r="B1138" s="202">
        <v>45381</v>
      </c>
      <c r="C1138" s="6" t="s">
        <v>3362</v>
      </c>
      <c r="D1138" s="15">
        <v>45377</v>
      </c>
      <c r="E1138" s="14" t="s">
        <v>1132</v>
      </c>
      <c r="F1138" s="14" t="s">
        <v>1133</v>
      </c>
      <c r="G1138" s="6">
        <v>42497</v>
      </c>
      <c r="H1138" s="6" t="s">
        <v>1862</v>
      </c>
      <c r="I1138" s="6"/>
      <c r="J1138" s="16">
        <v>5209.42</v>
      </c>
      <c r="K1138" s="14">
        <v>3.66</v>
      </c>
      <c r="L1138" s="125">
        <v>0</v>
      </c>
      <c r="M1138" s="125">
        <v>0</v>
      </c>
      <c r="N1138" s="6" t="s">
        <v>2148</v>
      </c>
      <c r="O1138" s="6" t="s">
        <v>3368</v>
      </c>
      <c r="P1138" s="19">
        <v>44280450</v>
      </c>
      <c r="Q1138" s="6"/>
      <c r="R1138" s="19">
        <f t="shared" si="201"/>
        <v>7970481</v>
      </c>
      <c r="S1138" s="6"/>
      <c r="T1138" s="14"/>
      <c r="U1138" s="21"/>
      <c r="V1138" s="6"/>
      <c r="W1138" s="6"/>
      <c r="X1138" s="6"/>
      <c r="Y1138" s="23"/>
      <c r="Z1138" s="6"/>
      <c r="AA1138" s="6"/>
      <c r="AB1138" s="21"/>
      <c r="AC1138" s="6"/>
      <c r="AD1138" s="14" t="s">
        <v>1515</v>
      </c>
      <c r="AE1138" s="6"/>
      <c r="AF1138" s="6"/>
      <c r="AG1138" s="6"/>
      <c r="AH1138" s="6" t="s">
        <v>1516</v>
      </c>
      <c r="AI1138" s="143">
        <f t="shared" si="196"/>
        <v>1041.9664917523589</v>
      </c>
      <c r="AJ1138" s="143">
        <f t="shared" si="197"/>
        <v>187.55396851542463</v>
      </c>
      <c r="AK1138" s="143">
        <f t="shared" si="198"/>
        <v>0</v>
      </c>
      <c r="AL1138" s="20">
        <f t="shared" si="202"/>
        <v>45411</v>
      </c>
      <c r="AM1138" t="e">
        <f t="shared" si="194"/>
        <v>#N/A</v>
      </c>
      <c r="AN1138" t="str">
        <f t="shared" si="200"/>
        <v>KPEX-PF-170454-26-03-2024-5209.42</v>
      </c>
    </row>
    <row r="1139" spans="1:40" ht="20.100000000000001" hidden="1" customHeight="1" x14ac:dyDescent="0.25">
      <c r="A1139" s="14">
        <v>158</v>
      </c>
      <c r="B1139" s="202">
        <v>45375</v>
      </c>
      <c r="C1139" s="6" t="s">
        <v>3363</v>
      </c>
      <c r="D1139" s="15">
        <v>45371</v>
      </c>
      <c r="E1139" s="14" t="s">
        <v>1132</v>
      </c>
      <c r="F1139" s="14" t="s">
        <v>1133</v>
      </c>
      <c r="G1139" s="6">
        <v>7121.4732000000004</v>
      </c>
      <c r="H1139" s="6" t="s">
        <v>1862</v>
      </c>
      <c r="I1139" s="6"/>
      <c r="J1139" s="16">
        <v>5206.1400000000003</v>
      </c>
      <c r="K1139" s="14">
        <v>2.8</v>
      </c>
      <c r="L1139" s="125">
        <v>0</v>
      </c>
      <c r="M1139" s="125">
        <v>0</v>
      </c>
      <c r="N1139" s="6" t="s">
        <v>542</v>
      </c>
      <c r="O1139" s="6" t="s">
        <v>2159</v>
      </c>
      <c r="P1139" s="19">
        <v>5683400</v>
      </c>
      <c r="Q1139" s="6"/>
      <c r="R1139" s="19">
        <f t="shared" si="201"/>
        <v>1023012</v>
      </c>
      <c r="S1139" s="6"/>
      <c r="T1139" s="14"/>
      <c r="U1139" s="21"/>
      <c r="V1139" s="6"/>
      <c r="W1139" s="6"/>
      <c r="X1139" s="6"/>
      <c r="Y1139" s="212">
        <v>45454</v>
      </c>
      <c r="Z1139" s="6"/>
      <c r="AA1139" s="6"/>
      <c r="AB1139" s="21"/>
      <c r="AC1139" s="6"/>
      <c r="AD1139" s="14" t="s">
        <v>1515</v>
      </c>
      <c r="AE1139" s="6"/>
      <c r="AF1139" s="6"/>
      <c r="AG1139" s="6"/>
      <c r="AH1139" s="6" t="s">
        <v>1513</v>
      </c>
      <c r="AI1139" s="143">
        <f t="shared" si="196"/>
        <v>798.06520931652176</v>
      </c>
      <c r="AJ1139" s="143">
        <f t="shared" si="197"/>
        <v>143.65173767697391</v>
      </c>
      <c r="AK1139" s="143">
        <f t="shared" si="198"/>
        <v>0</v>
      </c>
      <c r="AL1139" s="20">
        <f t="shared" si="202"/>
        <v>45405</v>
      </c>
      <c r="AM1139" t="e">
        <f t="shared" si="194"/>
        <v>#N/A</v>
      </c>
      <c r="AN1139" t="str">
        <f t="shared" si="200"/>
        <v>LPEX-PF-11426-20-03-2024-5206.14</v>
      </c>
    </row>
    <row r="1140" spans="1:40" ht="20.100000000000001" hidden="1" customHeight="1" x14ac:dyDescent="0.25">
      <c r="A1140" s="14">
        <v>159</v>
      </c>
      <c r="B1140" s="202">
        <v>45382</v>
      </c>
      <c r="C1140" s="6" t="s">
        <v>3364</v>
      </c>
      <c r="D1140" s="15">
        <v>45379</v>
      </c>
      <c r="E1140" s="14" t="s">
        <v>1132</v>
      </c>
      <c r="F1140" s="14" t="s">
        <v>1133</v>
      </c>
      <c r="G1140" s="6">
        <v>902</v>
      </c>
      <c r="H1140" s="6" t="s">
        <v>1862</v>
      </c>
      <c r="I1140" s="6"/>
      <c r="J1140" s="16">
        <v>5401.1</v>
      </c>
      <c r="K1140" s="14">
        <v>8.33</v>
      </c>
      <c r="L1140" s="125">
        <v>0</v>
      </c>
      <c r="M1140" s="125">
        <v>0</v>
      </c>
      <c r="N1140" s="6" t="s">
        <v>349</v>
      </c>
      <c r="O1140" s="6" t="s">
        <v>3369</v>
      </c>
      <c r="P1140" s="19">
        <v>2140580</v>
      </c>
      <c r="Q1140" s="6"/>
      <c r="R1140" s="19">
        <f t="shared" si="201"/>
        <v>385304.39999999997</v>
      </c>
      <c r="S1140" s="6"/>
      <c r="T1140" s="14"/>
      <c r="U1140" s="21"/>
      <c r="V1140" s="6"/>
      <c r="W1140" s="6"/>
      <c r="X1140" s="6"/>
      <c r="Y1140" s="212">
        <v>45454</v>
      </c>
      <c r="Z1140" s="6"/>
      <c r="AA1140" s="6"/>
      <c r="AB1140" s="21"/>
      <c r="AC1140" s="6"/>
      <c r="AD1140" s="14" t="s">
        <v>1515</v>
      </c>
      <c r="AE1140" s="6"/>
      <c r="AF1140" s="6"/>
      <c r="AG1140" s="6"/>
      <c r="AH1140" s="6" t="s">
        <v>1513</v>
      </c>
      <c r="AI1140" s="143">
        <f t="shared" si="196"/>
        <v>2373.1485587583147</v>
      </c>
      <c r="AJ1140" s="143">
        <f t="shared" si="197"/>
        <v>427.16674057649664</v>
      </c>
      <c r="AK1140" s="143">
        <f t="shared" si="198"/>
        <v>0</v>
      </c>
      <c r="AL1140" s="20">
        <f t="shared" si="202"/>
        <v>45412</v>
      </c>
      <c r="AM1140" t="e">
        <f t="shared" si="194"/>
        <v>#N/A</v>
      </c>
      <c r="AN1140" t="str">
        <f t="shared" si="200"/>
        <v>KPPE-PF-209601-28-03-2024-5401.1</v>
      </c>
    </row>
    <row r="1141" spans="1:40" ht="20.100000000000001" hidden="1" customHeight="1" x14ac:dyDescent="0.25">
      <c r="A1141" s="14">
        <v>160</v>
      </c>
      <c r="B1141" s="202">
        <v>45382</v>
      </c>
      <c r="C1141" s="6" t="s">
        <v>3365</v>
      </c>
      <c r="D1141" s="15">
        <v>45379</v>
      </c>
      <c r="E1141" s="14" t="s">
        <v>1132</v>
      </c>
      <c r="F1141" s="14" t="s">
        <v>1133</v>
      </c>
      <c r="G1141" s="6">
        <v>882</v>
      </c>
      <c r="H1141" s="6" t="s">
        <v>1862</v>
      </c>
      <c r="I1141" s="6"/>
      <c r="J1141" s="16">
        <v>5401.2089999999998</v>
      </c>
      <c r="K1141" s="14">
        <v>3.09</v>
      </c>
      <c r="L1141" s="125">
        <v>0</v>
      </c>
      <c r="M1141" s="125">
        <v>0</v>
      </c>
      <c r="N1141" s="6" t="s">
        <v>349</v>
      </c>
      <c r="O1141" s="6" t="s">
        <v>3370</v>
      </c>
      <c r="P1141" s="19">
        <v>777924</v>
      </c>
      <c r="Q1141" s="6"/>
      <c r="R1141" s="19">
        <f t="shared" si="201"/>
        <v>140026.32</v>
      </c>
      <c r="S1141" s="6"/>
      <c r="T1141" s="14"/>
      <c r="U1141" s="21"/>
      <c r="V1141" s="6"/>
      <c r="W1141" s="6"/>
      <c r="X1141" s="6"/>
      <c r="Y1141" s="212">
        <v>45454</v>
      </c>
      <c r="Z1141" s="6"/>
      <c r="AA1141" s="6"/>
      <c r="AB1141" s="21"/>
      <c r="AC1141" s="6"/>
      <c r="AD1141" s="14" t="s">
        <v>1515</v>
      </c>
      <c r="AE1141" s="6"/>
      <c r="AF1141" s="6"/>
      <c r="AG1141" s="6"/>
      <c r="AH1141" s="6" t="s">
        <v>1513</v>
      </c>
      <c r="AI1141" s="143">
        <f t="shared" si="196"/>
        <v>882</v>
      </c>
      <c r="AJ1141" s="143">
        <f t="shared" si="197"/>
        <v>158.76000000000002</v>
      </c>
      <c r="AK1141" s="143">
        <f t="shared" si="198"/>
        <v>0</v>
      </c>
      <c r="AL1141" s="20">
        <f t="shared" si="202"/>
        <v>45412</v>
      </c>
      <c r="AM1141" t="e">
        <f t="shared" si="194"/>
        <v>#N/A</v>
      </c>
      <c r="AN1141" t="str">
        <f t="shared" si="200"/>
        <v>KPPE-PF-209612-28-03-2024-5401.209</v>
      </c>
    </row>
    <row r="1142" spans="1:40" ht="20.100000000000001" customHeight="1" x14ac:dyDescent="0.25">
      <c r="A1142" s="14">
        <v>161</v>
      </c>
      <c r="B1142" s="162">
        <v>45386</v>
      </c>
      <c r="C1142" s="6" t="s">
        <v>3385</v>
      </c>
      <c r="D1142" s="15">
        <v>45385</v>
      </c>
      <c r="E1142" s="14" t="s">
        <v>1132</v>
      </c>
      <c r="F1142" s="14" t="str">
        <f>INDEX(New!$CV$9:$CV$791,MATCH(C1142,New!$F$9:$F$791,0))</f>
        <v>-</v>
      </c>
      <c r="G1142" s="6">
        <v>5715.3225000000002</v>
      </c>
      <c r="H1142" s="6" t="s">
        <v>1862</v>
      </c>
      <c r="I1142" s="6"/>
      <c r="J1142" s="16">
        <v>5205.2700000000004</v>
      </c>
      <c r="K1142" s="14">
        <v>5.07</v>
      </c>
      <c r="L1142" s="125">
        <f>_xlfn.IFNA(INDEX(New!$E$9:$E$791,MATCH(C1142,New!$F$9:$F$791,0)),G1142)</f>
        <v>5715.3225000000002</v>
      </c>
      <c r="M1142" s="125">
        <f>G1142</f>
        <v>5715.3225000000002</v>
      </c>
      <c r="N1142" s="6" t="s">
        <v>625</v>
      </c>
      <c r="O1142" s="6" t="s">
        <v>2164</v>
      </c>
      <c r="P1142" s="19">
        <v>8253000</v>
      </c>
      <c r="Q1142" s="6"/>
      <c r="R1142" s="19">
        <f t="shared" si="201"/>
        <v>1485540</v>
      </c>
      <c r="S1142" s="6"/>
      <c r="T1142" s="14"/>
      <c r="U1142" s="21"/>
      <c r="V1142" s="6"/>
      <c r="W1142" s="6"/>
      <c r="X1142" s="6"/>
      <c r="Y1142" s="23"/>
      <c r="Z1142" s="6"/>
      <c r="AA1142" s="6"/>
      <c r="AB1142" s="21"/>
      <c r="AC1142" s="6"/>
      <c r="AD1142" s="14" t="s">
        <v>1515</v>
      </c>
      <c r="AE1142" s="6"/>
      <c r="AF1142" s="6"/>
      <c r="AG1142" s="6"/>
      <c r="AH1142" s="6" t="s">
        <v>1513</v>
      </c>
      <c r="AI1142" s="143">
        <f t="shared" si="196"/>
        <v>1444.0130018909695</v>
      </c>
      <c r="AJ1142" s="143">
        <f t="shared" si="197"/>
        <v>259.92234034037449</v>
      </c>
      <c r="AK1142" s="143">
        <f t="shared" si="198"/>
        <v>1485540</v>
      </c>
      <c r="AL1142" s="20">
        <f t="shared" si="202"/>
        <v>45416</v>
      </c>
      <c r="AM1142" t="e">
        <f t="shared" si="194"/>
        <v>#N/A</v>
      </c>
      <c r="AN1142" t="str">
        <f t="shared" si="200"/>
        <v>PCSE-PF-563-03-04-2024-5205.27</v>
      </c>
    </row>
    <row r="1143" spans="1:40" ht="20.100000000000001" customHeight="1" x14ac:dyDescent="0.25">
      <c r="A1143" s="14">
        <v>162</v>
      </c>
      <c r="B1143" s="162">
        <v>45390</v>
      </c>
      <c r="C1143" s="6" t="s">
        <v>3386</v>
      </c>
      <c r="D1143" s="15">
        <v>45385</v>
      </c>
      <c r="E1143" s="14" t="s">
        <v>1132</v>
      </c>
      <c r="F1143" s="14" t="str">
        <f>INDEX(New!$CV$9:$CV$791,MATCH(C1143,New!$F$9:$F$791,0))</f>
        <v>-</v>
      </c>
      <c r="G1143" s="6">
        <v>8204</v>
      </c>
      <c r="H1143" s="6" t="s">
        <v>1862</v>
      </c>
      <c r="I1143" s="6"/>
      <c r="J1143" s="16">
        <v>5208.1899999999996</v>
      </c>
      <c r="K1143" s="14">
        <v>4.0999999999999996</v>
      </c>
      <c r="L1143" s="125">
        <f>_xlfn.IFNA(INDEX(New!$E$9:$E$791,MATCH(C1143,New!$F$9:$F$791,0)),G1143)</f>
        <v>8204</v>
      </c>
      <c r="M1143" s="125">
        <f>G1143</f>
        <v>8204</v>
      </c>
      <c r="N1143" s="6" t="s">
        <v>625</v>
      </c>
      <c r="O1143" s="6" t="s">
        <v>3366</v>
      </c>
      <c r="P1143" s="19">
        <v>9580104</v>
      </c>
      <c r="Q1143" s="6"/>
      <c r="R1143" s="19">
        <f t="shared" si="201"/>
        <v>1724418.72</v>
      </c>
      <c r="S1143" s="6"/>
      <c r="T1143" s="14"/>
      <c r="U1143" s="21"/>
      <c r="V1143" s="6"/>
      <c r="W1143" s="6"/>
      <c r="X1143" s="6"/>
      <c r="Y1143" s="23"/>
      <c r="Z1143" s="6"/>
      <c r="AA1143" s="6"/>
      <c r="AB1143" s="21"/>
      <c r="AC1143" s="6"/>
      <c r="AD1143" s="14" t="s">
        <v>1515</v>
      </c>
      <c r="AE1143" s="6"/>
      <c r="AF1143" s="6"/>
      <c r="AG1143" s="6"/>
      <c r="AH1143" s="6" t="s">
        <v>1513</v>
      </c>
      <c r="AI1143" s="143">
        <f t="shared" si="196"/>
        <v>1167.7357386640663</v>
      </c>
      <c r="AJ1143" s="143">
        <f t="shared" si="197"/>
        <v>210.19243295953194</v>
      </c>
      <c r="AK1143" s="143">
        <f t="shared" si="198"/>
        <v>1724418.72</v>
      </c>
      <c r="AL1143" s="20">
        <f t="shared" si="202"/>
        <v>45420</v>
      </c>
      <c r="AM1143" t="e">
        <f t="shared" si="194"/>
        <v>#N/A</v>
      </c>
      <c r="AN1143" t="str">
        <f t="shared" si="200"/>
        <v>LPEX-PF-12823-03-04-2024-5208.19</v>
      </c>
    </row>
    <row r="1144" spans="1:40" ht="20.100000000000001" customHeight="1" x14ac:dyDescent="0.25">
      <c r="A1144" s="14">
        <v>163</v>
      </c>
      <c r="B1144" s="162">
        <v>45390</v>
      </c>
      <c r="C1144" s="6" t="s">
        <v>3387</v>
      </c>
      <c r="D1144" s="15">
        <v>45385</v>
      </c>
      <c r="E1144" s="14" t="s">
        <v>1132</v>
      </c>
      <c r="F1144" s="14" t="str">
        <f>INDEX(New!$CV$9:$CV$791,MATCH(C1144,New!$F$9:$F$791,0))</f>
        <v>-</v>
      </c>
      <c r="G1144" s="6">
        <v>4507</v>
      </c>
      <c r="H1144" s="6" t="s">
        <v>1862</v>
      </c>
      <c r="I1144" s="6"/>
      <c r="J1144" s="16">
        <v>5208.1899999999996</v>
      </c>
      <c r="K1144" s="14">
        <v>4.0999999999999996</v>
      </c>
      <c r="L1144" s="125">
        <f>_xlfn.IFNA(INDEX(New!$E$9:$E$791,MATCH(C1144,New!$F$9:$F$791,0)),G1144)</f>
        <v>4507</v>
      </c>
      <c r="M1144" s="125">
        <f>G1144</f>
        <v>4507</v>
      </c>
      <c r="N1144" s="6" t="s">
        <v>625</v>
      </c>
      <c r="O1144" s="6" t="s">
        <v>3366</v>
      </c>
      <c r="P1144" s="19">
        <v>5270157</v>
      </c>
      <c r="Q1144" s="6"/>
      <c r="R1144" s="19">
        <f t="shared" si="201"/>
        <v>948628.26</v>
      </c>
      <c r="S1144" s="6"/>
      <c r="T1144" s="14"/>
      <c r="U1144" s="21"/>
      <c r="V1144" s="6"/>
      <c r="W1144" s="6"/>
      <c r="X1144" s="6"/>
      <c r="Y1144" s="23"/>
      <c r="Z1144" s="6"/>
      <c r="AA1144" s="6"/>
      <c r="AB1144" s="21"/>
      <c r="AC1144" s="6"/>
      <c r="AD1144" s="14" t="s">
        <v>1515</v>
      </c>
      <c r="AE1144" s="6"/>
      <c r="AF1144" s="6"/>
      <c r="AG1144" s="6"/>
      <c r="AH1144" s="6" t="s">
        <v>1513</v>
      </c>
      <c r="AI1144" s="143">
        <f t="shared" si="196"/>
        <v>1169.327046816064</v>
      </c>
      <c r="AJ1144" s="143">
        <f t="shared" si="197"/>
        <v>210.47886842689149</v>
      </c>
      <c r="AK1144" s="143">
        <f t="shared" si="198"/>
        <v>948628.26</v>
      </c>
      <c r="AL1144" s="20">
        <f t="shared" si="202"/>
        <v>45420</v>
      </c>
      <c r="AM1144" t="e">
        <f t="shared" si="194"/>
        <v>#N/A</v>
      </c>
      <c r="AN1144" t="str">
        <f t="shared" si="200"/>
        <v>LPEX-PF-12827-03-04-2024-5208.19</v>
      </c>
    </row>
    <row r="1145" spans="1:40" ht="20.100000000000001" customHeight="1" x14ac:dyDescent="0.25">
      <c r="A1145" s="14">
        <v>164</v>
      </c>
      <c r="B1145" s="162">
        <v>45390</v>
      </c>
      <c r="C1145" s="6" t="s">
        <v>3388</v>
      </c>
      <c r="D1145" s="15">
        <v>45385</v>
      </c>
      <c r="E1145" s="14" t="s">
        <v>1132</v>
      </c>
      <c r="F1145" s="14" t="str">
        <f>INDEX(New!$CV$9:$CV$791,MATCH(C1145,New!$F$9:$F$791,0))</f>
        <v>-</v>
      </c>
      <c r="G1145" s="6">
        <v>8130</v>
      </c>
      <c r="H1145" s="6" t="s">
        <v>1862</v>
      </c>
      <c r="I1145" s="6"/>
      <c r="J1145" s="16">
        <v>5208.1899999999996</v>
      </c>
      <c r="K1145" s="14">
        <v>4.07</v>
      </c>
      <c r="L1145" s="125">
        <f>_xlfn.IFNA(INDEX(New!$E$9:$E$791,MATCH(C1145,New!$F$9:$F$791,0)),G1145)</f>
        <v>8130</v>
      </c>
      <c r="M1145" s="125">
        <f>G1145</f>
        <v>8130</v>
      </c>
      <c r="N1145" s="6" t="s">
        <v>625</v>
      </c>
      <c r="O1145" s="6" t="s">
        <v>3366</v>
      </c>
      <c r="P1145" s="19">
        <v>9432356</v>
      </c>
      <c r="Q1145" s="6"/>
      <c r="R1145" s="19">
        <f t="shared" si="201"/>
        <v>1697824.0799999998</v>
      </c>
      <c r="S1145" s="6"/>
      <c r="T1145" s="14"/>
      <c r="U1145" s="21"/>
      <c r="V1145" s="6"/>
      <c r="W1145" s="6"/>
      <c r="X1145" s="6"/>
      <c r="Y1145" s="23"/>
      <c r="Z1145" s="6"/>
      <c r="AA1145" s="6"/>
      <c r="AB1145" s="21"/>
      <c r="AC1145" s="6"/>
      <c r="AD1145" s="14" t="s">
        <v>1515</v>
      </c>
      <c r="AE1145" s="6"/>
      <c r="AF1145" s="6"/>
      <c r="AG1145" s="6"/>
      <c r="AH1145" s="6" t="s">
        <v>1513</v>
      </c>
      <c r="AI1145" s="143">
        <f t="shared" si="196"/>
        <v>1160.1913899138992</v>
      </c>
      <c r="AJ1145" s="143">
        <f t="shared" si="197"/>
        <v>208.83445018450183</v>
      </c>
      <c r="AK1145" s="143">
        <f t="shared" si="198"/>
        <v>1697824.0799999998</v>
      </c>
      <c r="AL1145" s="20">
        <f t="shared" si="202"/>
        <v>45420</v>
      </c>
      <c r="AM1145" t="e">
        <f t="shared" si="194"/>
        <v>#N/A</v>
      </c>
      <c r="AN1145" t="str">
        <f t="shared" si="200"/>
        <v>LPEX-PF-12829-03-04-2024-5208.19</v>
      </c>
    </row>
    <row r="1146" spans="1:40" ht="20.100000000000001" hidden="1" customHeight="1" x14ac:dyDescent="0.25">
      <c r="A1146" s="14">
        <v>165</v>
      </c>
      <c r="B1146" s="162">
        <v>45387</v>
      </c>
      <c r="C1146" s="6" t="s">
        <v>3389</v>
      </c>
      <c r="D1146" s="15">
        <v>45379</v>
      </c>
      <c r="E1146" s="14" t="s">
        <v>1132</v>
      </c>
      <c r="F1146" s="14" t="s">
        <v>1133</v>
      </c>
      <c r="G1146" s="6">
        <v>13880.07</v>
      </c>
      <c r="H1146" s="6" t="s">
        <v>1862</v>
      </c>
      <c r="I1146" s="6"/>
      <c r="J1146" s="16">
        <v>5206.1400000000003</v>
      </c>
      <c r="K1146" s="14">
        <v>2.8</v>
      </c>
      <c r="L1146" s="125">
        <v>0</v>
      </c>
      <c r="M1146" s="125">
        <v>0</v>
      </c>
      <c r="N1146" s="6" t="s">
        <v>542</v>
      </c>
      <c r="O1146" s="6" t="s">
        <v>2159</v>
      </c>
      <c r="P1146" s="19">
        <v>11077200</v>
      </c>
      <c r="Q1146" s="6"/>
      <c r="R1146" s="19">
        <f t="shared" si="201"/>
        <v>1993896</v>
      </c>
      <c r="S1146" s="6"/>
      <c r="T1146" s="14"/>
      <c r="U1146" s="21"/>
      <c r="V1146" s="6"/>
      <c r="W1146" s="6"/>
      <c r="X1146" s="6"/>
      <c r="Y1146" s="212">
        <v>45454</v>
      </c>
      <c r="Z1146" s="6"/>
      <c r="AA1146" s="6"/>
      <c r="AB1146" s="21"/>
      <c r="AC1146" s="6"/>
      <c r="AD1146" s="14" t="s">
        <v>1515</v>
      </c>
      <c r="AE1146" s="6"/>
      <c r="AF1146" s="6"/>
      <c r="AG1146" s="6"/>
      <c r="AH1146" s="6" t="s">
        <v>1513</v>
      </c>
      <c r="AI1146" s="143">
        <f t="shared" si="196"/>
        <v>798.06513944093945</v>
      </c>
      <c r="AJ1146" s="143">
        <f t="shared" si="197"/>
        <v>143.65172509936909</v>
      </c>
      <c r="AK1146" s="143">
        <f t="shared" si="198"/>
        <v>0</v>
      </c>
      <c r="AL1146" s="20">
        <f t="shared" si="202"/>
        <v>45417</v>
      </c>
      <c r="AM1146" t="e">
        <f t="shared" si="194"/>
        <v>#N/A</v>
      </c>
      <c r="AN1146" t="str">
        <f t="shared" si="200"/>
        <v>LPEX-PF-12204-28-03-2024-5206.14</v>
      </c>
    </row>
    <row r="1147" spans="1:40" ht="20.100000000000001" hidden="1" customHeight="1" x14ac:dyDescent="0.25">
      <c r="A1147" s="14">
        <v>166</v>
      </c>
      <c r="B1147" s="162">
        <v>45387</v>
      </c>
      <c r="C1147" s="6" t="s">
        <v>3390</v>
      </c>
      <c r="D1147" s="15">
        <v>45371</v>
      </c>
      <c r="E1147" s="14" t="s">
        <v>1132</v>
      </c>
      <c r="F1147" s="14" t="s">
        <v>1133</v>
      </c>
      <c r="G1147" s="6">
        <v>7937.95</v>
      </c>
      <c r="H1147" s="6" t="s">
        <v>1862</v>
      </c>
      <c r="I1147" s="6"/>
      <c r="J1147" s="16">
        <v>5206.1400000000003</v>
      </c>
      <c r="K1147" s="14">
        <v>2.82</v>
      </c>
      <c r="L1147" s="125">
        <v>0</v>
      </c>
      <c r="M1147" s="125">
        <v>0</v>
      </c>
      <c r="N1147" s="6" t="s">
        <v>542</v>
      </c>
      <c r="O1147" s="6" t="s">
        <v>3242</v>
      </c>
      <c r="P1147" s="19">
        <v>6387500</v>
      </c>
      <c r="Q1147" s="6"/>
      <c r="R1147" s="19">
        <f t="shared" si="201"/>
        <v>1149750</v>
      </c>
      <c r="S1147" s="6"/>
      <c r="T1147" s="14"/>
      <c r="U1147" s="21"/>
      <c r="V1147" s="6"/>
      <c r="W1147" s="6"/>
      <c r="X1147" s="6"/>
      <c r="Y1147" s="23"/>
      <c r="Z1147" s="6"/>
      <c r="AA1147" s="6"/>
      <c r="AB1147" s="21"/>
      <c r="AC1147" s="6"/>
      <c r="AD1147" s="14" t="s">
        <v>1515</v>
      </c>
      <c r="AE1147" s="6"/>
      <c r="AF1147" s="6"/>
      <c r="AG1147" s="6"/>
      <c r="AH1147" s="6" t="s">
        <v>1513</v>
      </c>
      <c r="AI1147" s="143">
        <f t="shared" si="196"/>
        <v>804.67878986388178</v>
      </c>
      <c r="AJ1147" s="143">
        <f t="shared" si="197"/>
        <v>144.84218217549872</v>
      </c>
      <c r="AK1147" s="143">
        <f t="shared" si="198"/>
        <v>0</v>
      </c>
      <c r="AL1147" s="20">
        <f t="shared" si="202"/>
        <v>45417</v>
      </c>
      <c r="AM1147" t="e">
        <f t="shared" si="194"/>
        <v>#N/A</v>
      </c>
      <c r="AN1147" t="str">
        <f t="shared" si="200"/>
        <v>LPEX-PF-11487-20-03-2024-5206.14</v>
      </c>
    </row>
    <row r="1148" spans="1:40" ht="20.100000000000001" customHeight="1" x14ac:dyDescent="0.25">
      <c r="A1148" s="14">
        <v>167</v>
      </c>
      <c r="B1148" s="162">
        <v>45386</v>
      </c>
      <c r="C1148" s="6" t="s">
        <v>3391</v>
      </c>
      <c r="D1148" s="15">
        <v>45386</v>
      </c>
      <c r="E1148" s="14" t="s">
        <v>1132</v>
      </c>
      <c r="F1148" s="14" t="str">
        <f>INDEX(New!$CV$9:$CV$791,MATCH(C1148,New!$F$9:$F$791,0))</f>
        <v>-</v>
      </c>
      <c r="G1148" s="6">
        <v>226798.5122</v>
      </c>
      <c r="H1148" s="6" t="s">
        <v>1862</v>
      </c>
      <c r="I1148" s="6"/>
      <c r="J1148" s="16">
        <v>5205.24</v>
      </c>
      <c r="K1148" s="14">
        <v>3.67</v>
      </c>
      <c r="L1148" s="125">
        <f>_xlfn.IFNA(INDEX(New!$E$9:$E$791,MATCH(C1148,New!$F$9:$F$791,0)),G1148)</f>
        <v>226798.5122</v>
      </c>
      <c r="M1148" s="125">
        <f>G1148</f>
        <v>226798.5122</v>
      </c>
      <c r="N1148" s="6" t="s">
        <v>625</v>
      </c>
      <c r="O1148" s="6" t="s">
        <v>2157</v>
      </c>
      <c r="P1148" s="19">
        <v>237500000</v>
      </c>
      <c r="Q1148" s="6"/>
      <c r="R1148" s="19">
        <f t="shared" si="201"/>
        <v>42750000</v>
      </c>
      <c r="S1148" s="6"/>
      <c r="T1148" s="14"/>
      <c r="U1148" s="21"/>
      <c r="V1148" s="6"/>
      <c r="W1148" s="6"/>
      <c r="X1148" s="6"/>
      <c r="Y1148" s="23"/>
      <c r="Z1148" s="6"/>
      <c r="AA1148" s="6"/>
      <c r="AB1148" s="21"/>
      <c r="AC1148" s="6"/>
      <c r="AD1148" s="14" t="s">
        <v>1515</v>
      </c>
      <c r="AE1148" s="6"/>
      <c r="AF1148" s="6"/>
      <c r="AG1148" s="6"/>
      <c r="AH1148" s="6" t="s">
        <v>1513</v>
      </c>
      <c r="AI1148" s="143">
        <f t="shared" si="196"/>
        <v>1047.1850000081263</v>
      </c>
      <c r="AJ1148" s="143">
        <f t="shared" si="197"/>
        <v>188.4933000014627</v>
      </c>
      <c r="AK1148" s="143">
        <f t="shared" si="198"/>
        <v>42750000</v>
      </c>
      <c r="AL1148" s="20">
        <f t="shared" si="202"/>
        <v>45416</v>
      </c>
      <c r="AM1148" t="e">
        <f t="shared" si="194"/>
        <v>#N/A</v>
      </c>
      <c r="AN1148" t="str">
        <f t="shared" si="200"/>
        <v>PCSE-PF-575-04-04-2024-5205.24</v>
      </c>
    </row>
    <row r="1149" spans="1:40" ht="20.100000000000001" hidden="1" customHeight="1" x14ac:dyDescent="0.25">
      <c r="A1149" s="14">
        <v>168</v>
      </c>
      <c r="B1149" s="162">
        <v>45391</v>
      </c>
      <c r="C1149" s="6" t="s">
        <v>3392</v>
      </c>
      <c r="D1149" s="15">
        <v>45387</v>
      </c>
      <c r="E1149" s="14" t="s">
        <v>563</v>
      </c>
      <c r="F1149" s="14" t="s">
        <v>1133</v>
      </c>
      <c r="G1149" s="6">
        <v>370</v>
      </c>
      <c r="H1149" s="6" t="s">
        <v>1862</v>
      </c>
      <c r="I1149" s="6"/>
      <c r="J1149" s="16">
        <v>4821.8999999999996</v>
      </c>
      <c r="K1149" s="14">
        <v>0.61</v>
      </c>
      <c r="L1149" s="125">
        <v>0</v>
      </c>
      <c r="M1149" s="125">
        <v>0</v>
      </c>
      <c r="N1149" s="6" t="s">
        <v>563</v>
      </c>
      <c r="O1149" s="6" t="s">
        <v>3177</v>
      </c>
      <c r="P1149" s="19">
        <v>64010</v>
      </c>
      <c r="Q1149" s="6"/>
      <c r="R1149" s="19">
        <f t="shared" si="201"/>
        <v>11521.8</v>
      </c>
      <c r="S1149" s="6"/>
      <c r="T1149" s="14"/>
      <c r="U1149" s="21"/>
      <c r="V1149" s="6"/>
      <c r="W1149" s="6"/>
      <c r="X1149" s="6"/>
      <c r="Y1149" s="212">
        <v>45454</v>
      </c>
      <c r="Z1149" s="6"/>
      <c r="AA1149" s="6"/>
      <c r="AB1149" s="21"/>
      <c r="AC1149" s="6"/>
      <c r="AD1149" s="14" t="s">
        <v>1515</v>
      </c>
      <c r="AE1149" s="6"/>
      <c r="AF1149" s="6"/>
      <c r="AG1149" s="6"/>
      <c r="AH1149" s="6" t="s">
        <v>563</v>
      </c>
      <c r="AI1149" s="143">
        <f t="shared" si="196"/>
        <v>173</v>
      </c>
      <c r="AJ1149" s="143">
        <f t="shared" si="197"/>
        <v>31.139999999999997</v>
      </c>
      <c r="AK1149" s="143">
        <f t="shared" si="198"/>
        <v>0</v>
      </c>
      <c r="AL1149" s="20">
        <f t="shared" si="202"/>
        <v>45396</v>
      </c>
      <c r="AM1149" t="e">
        <f t="shared" si="194"/>
        <v>#N/A</v>
      </c>
      <c r="AN1149" t="str">
        <f t="shared" si="200"/>
        <v>PQEB-PF-634-05-04-2024-4821.9</v>
      </c>
    </row>
    <row r="1150" spans="1:40" ht="20.100000000000001" hidden="1" customHeight="1" x14ac:dyDescent="0.25">
      <c r="A1150" s="14">
        <v>169</v>
      </c>
      <c r="B1150" s="162">
        <v>45390</v>
      </c>
      <c r="C1150" s="6" t="s">
        <v>3393</v>
      </c>
      <c r="D1150" s="15">
        <v>45398</v>
      </c>
      <c r="E1150" s="14" t="s">
        <v>1132</v>
      </c>
      <c r="F1150" s="14" t="s">
        <v>1133</v>
      </c>
      <c r="G1150" s="6">
        <v>59830</v>
      </c>
      <c r="H1150" s="6" t="s">
        <v>1862</v>
      </c>
      <c r="I1150" s="6"/>
      <c r="J1150" s="16">
        <v>5209.42</v>
      </c>
      <c r="K1150" s="14">
        <v>3.67</v>
      </c>
      <c r="L1150" s="125">
        <v>0</v>
      </c>
      <c r="M1150" s="125">
        <v>0</v>
      </c>
      <c r="N1150" s="6" t="s">
        <v>2148</v>
      </c>
      <c r="O1150" s="6" t="s">
        <v>3368</v>
      </c>
      <c r="P1150" s="19">
        <v>62498221</v>
      </c>
      <c r="Q1150" s="6"/>
      <c r="R1150" s="19">
        <f t="shared" si="201"/>
        <v>11249679.779999999</v>
      </c>
      <c r="S1150" s="6"/>
      <c r="T1150" s="14"/>
      <c r="U1150" s="21"/>
      <c r="V1150" s="6"/>
      <c r="W1150" s="6"/>
      <c r="X1150" s="6"/>
      <c r="Y1150" s="23"/>
      <c r="Z1150" s="6"/>
      <c r="AA1150" s="6"/>
      <c r="AB1150" s="21"/>
      <c r="AC1150" s="6"/>
      <c r="AD1150" s="14" t="s">
        <v>1515</v>
      </c>
      <c r="AE1150" s="6"/>
      <c r="AF1150" s="6"/>
      <c r="AG1150" s="6"/>
      <c r="AH1150" s="6" t="s">
        <v>1516</v>
      </c>
      <c r="AI1150" s="143">
        <f t="shared" si="196"/>
        <v>1044.5967073374561</v>
      </c>
      <c r="AJ1150" s="143">
        <f t="shared" si="197"/>
        <v>188.0274073207421</v>
      </c>
      <c r="AK1150" s="143">
        <f t="shared" si="198"/>
        <v>0</v>
      </c>
      <c r="AL1150" s="20">
        <f t="shared" si="202"/>
        <v>45420</v>
      </c>
      <c r="AM1150" t="e">
        <f t="shared" si="194"/>
        <v>#N/A</v>
      </c>
      <c r="AN1150" t="str">
        <f t="shared" si="200"/>
        <v>KPEX-PF-178431-06-04-2024-5209.42</v>
      </c>
    </row>
    <row r="1151" spans="1:40" ht="20.100000000000001" customHeight="1" x14ac:dyDescent="0.25">
      <c r="A1151" s="14">
        <v>170</v>
      </c>
      <c r="B1151" s="162">
        <v>45398</v>
      </c>
      <c r="C1151" s="6" t="s">
        <v>3394</v>
      </c>
      <c r="D1151" s="15">
        <v>45397</v>
      </c>
      <c r="E1151" s="14" t="s">
        <v>1132</v>
      </c>
      <c r="F1151" s="14" t="str">
        <f>INDEX(New!$CV$9:$CV$791,MATCH(C1151,New!$F$9:$F$791,0))</f>
        <v>-</v>
      </c>
      <c r="G1151" s="6">
        <v>11566.72</v>
      </c>
      <c r="H1151" s="6" t="s">
        <v>1862</v>
      </c>
      <c r="I1151" s="6"/>
      <c r="J1151" s="16">
        <v>5205.12</v>
      </c>
      <c r="K1151" s="14">
        <v>3.19</v>
      </c>
      <c r="L1151" s="125">
        <f>_xlfn.IFNA(INDEX(New!$E$9:$E$791,MATCH(C1151,New!$F$9:$F$791,0)),G1151)</f>
        <v>11566.72</v>
      </c>
      <c r="M1151" s="125">
        <f>G1151</f>
        <v>11566.72</v>
      </c>
      <c r="N1151" s="6" t="s">
        <v>625</v>
      </c>
      <c r="O1151" s="6" t="s">
        <v>3014</v>
      </c>
      <c r="P1151" s="19">
        <v>10506001</v>
      </c>
      <c r="Q1151" s="6"/>
      <c r="R1151" s="19">
        <f t="shared" si="201"/>
        <v>1891080.18</v>
      </c>
      <c r="S1151" s="6"/>
      <c r="T1151" s="14"/>
      <c r="U1151" s="21"/>
      <c r="V1151" s="6"/>
      <c r="W1151" s="6"/>
      <c r="X1151" s="6"/>
      <c r="Y1151" s="23"/>
      <c r="Z1151" s="6"/>
      <c r="AA1151" s="6"/>
      <c r="AB1151" s="21"/>
      <c r="AC1151" s="6"/>
      <c r="AD1151" s="14" t="s">
        <v>1515</v>
      </c>
      <c r="AE1151" s="6"/>
      <c r="AF1151" s="6"/>
      <c r="AG1151" s="6"/>
      <c r="AH1151" s="6" t="s">
        <v>1513</v>
      </c>
      <c r="AI1151" s="143">
        <f t="shared" si="196"/>
        <v>908.29561016433354</v>
      </c>
      <c r="AJ1151" s="143">
        <f t="shared" si="197"/>
        <v>163.49320982958005</v>
      </c>
      <c r="AK1151" s="143">
        <f t="shared" si="198"/>
        <v>1891080.1800000002</v>
      </c>
      <c r="AL1151" s="20">
        <f t="shared" si="202"/>
        <v>45428</v>
      </c>
      <c r="AM1151" t="e">
        <f t="shared" si="194"/>
        <v>#N/A</v>
      </c>
      <c r="AN1151" t="str">
        <f t="shared" si="200"/>
        <v>KPEX-PF-180715-15-04-2024-5205.12</v>
      </c>
    </row>
    <row r="1152" spans="1:40" ht="20.100000000000001" customHeight="1" x14ac:dyDescent="0.25">
      <c r="A1152" s="14">
        <v>171</v>
      </c>
      <c r="B1152" s="162">
        <v>45398</v>
      </c>
      <c r="C1152" s="6" t="s">
        <v>3395</v>
      </c>
      <c r="D1152" s="15">
        <v>45397</v>
      </c>
      <c r="E1152" s="14" t="s">
        <v>1132</v>
      </c>
      <c r="F1152" s="14" t="str">
        <f>INDEX(New!$CV$9:$CV$791,MATCH(C1152,New!$F$9:$F$791,0))</f>
        <v>-</v>
      </c>
      <c r="G1152" s="6">
        <v>12247.12</v>
      </c>
      <c r="H1152" s="6" t="s">
        <v>1862</v>
      </c>
      <c r="I1152" s="6"/>
      <c r="J1152" s="16">
        <v>5205.12</v>
      </c>
      <c r="K1152" s="14">
        <v>3.1</v>
      </c>
      <c r="L1152" s="125">
        <f>_xlfn.IFNA(INDEX(New!$E$9:$E$791,MATCH(C1152,New!$F$9:$F$791,0)),G1152)</f>
        <v>12247.12</v>
      </c>
      <c r="M1152" s="125">
        <f>G1152</f>
        <v>12247.12</v>
      </c>
      <c r="N1152" s="6" t="s">
        <v>625</v>
      </c>
      <c r="O1152" s="6" t="s">
        <v>3014</v>
      </c>
      <c r="P1152" s="19">
        <v>10817001</v>
      </c>
      <c r="Q1152" s="6"/>
      <c r="R1152" s="19">
        <f t="shared" si="201"/>
        <v>1947060.18</v>
      </c>
      <c r="S1152" s="6"/>
      <c r="T1152" s="14"/>
      <c r="U1152" s="21"/>
      <c r="V1152" s="6"/>
      <c r="W1152" s="6"/>
      <c r="X1152" s="6"/>
      <c r="Y1152" s="23"/>
      <c r="Z1152" s="6"/>
      <c r="AA1152" s="6"/>
      <c r="AB1152" s="21"/>
      <c r="AC1152" s="6"/>
      <c r="AD1152" s="14" t="s">
        <v>1515</v>
      </c>
      <c r="AE1152" s="6"/>
      <c r="AF1152" s="6"/>
      <c r="AG1152" s="6"/>
      <c r="AH1152" s="6" t="s">
        <v>1513</v>
      </c>
      <c r="AI1152" s="143">
        <f t="shared" si="196"/>
        <v>883.22813853379398</v>
      </c>
      <c r="AJ1152" s="143">
        <f t="shared" si="197"/>
        <v>158.98106493608293</v>
      </c>
      <c r="AK1152" s="143">
        <f t="shared" si="198"/>
        <v>1947060.1800000002</v>
      </c>
      <c r="AL1152" s="20">
        <f t="shared" si="202"/>
        <v>45428</v>
      </c>
      <c r="AM1152" t="e">
        <f t="shared" si="194"/>
        <v>#N/A</v>
      </c>
      <c r="AN1152" t="str">
        <f t="shared" si="200"/>
        <v>KPEX-PF-180718-15-04-2024-5205.12</v>
      </c>
    </row>
    <row r="1153" spans="1:40" ht="20.100000000000001" hidden="1" customHeight="1" x14ac:dyDescent="0.25">
      <c r="A1153" s="14">
        <v>172</v>
      </c>
      <c r="B1153" s="162">
        <v>45398</v>
      </c>
      <c r="C1153" s="6" t="s">
        <v>3396</v>
      </c>
      <c r="D1153" s="15">
        <v>45397</v>
      </c>
      <c r="E1153" s="14" t="s">
        <v>1132</v>
      </c>
      <c r="F1153" s="14" t="s">
        <v>1133</v>
      </c>
      <c r="G1153" s="6">
        <v>5080.29</v>
      </c>
      <c r="H1153" s="6" t="s">
        <v>1862</v>
      </c>
      <c r="I1153" s="6"/>
      <c r="J1153" s="16">
        <v>5205.12</v>
      </c>
      <c r="K1153" s="14">
        <v>3.48</v>
      </c>
      <c r="L1153" s="125">
        <v>0</v>
      </c>
      <c r="M1153" s="125">
        <v>0</v>
      </c>
      <c r="N1153" s="6" t="s">
        <v>625</v>
      </c>
      <c r="O1153" s="6" t="s">
        <v>3399</v>
      </c>
      <c r="P1153" s="19">
        <v>5040000</v>
      </c>
      <c r="Q1153" s="6"/>
      <c r="R1153" s="19">
        <f t="shared" si="201"/>
        <v>907200</v>
      </c>
      <c r="S1153" s="6"/>
      <c r="T1153" s="14"/>
      <c r="U1153" s="21"/>
      <c r="V1153" s="6"/>
      <c r="W1153" s="6"/>
      <c r="X1153" s="6"/>
      <c r="Y1153" s="212">
        <v>45454</v>
      </c>
      <c r="Z1153" s="6"/>
      <c r="AA1153" s="6"/>
      <c r="AB1153" s="21"/>
      <c r="AC1153" s="6"/>
      <c r="AD1153" s="14" t="s">
        <v>1515</v>
      </c>
      <c r="AE1153" s="6"/>
      <c r="AF1153" s="6"/>
      <c r="AG1153" s="6"/>
      <c r="AH1153" s="6" t="s">
        <v>1513</v>
      </c>
      <c r="AI1153" s="143">
        <f t="shared" si="196"/>
        <v>992.06935037173071</v>
      </c>
      <c r="AJ1153" s="143">
        <f t="shared" si="197"/>
        <v>178.57248306691153</v>
      </c>
      <c r="AK1153" s="143">
        <f t="shared" si="198"/>
        <v>0</v>
      </c>
      <c r="AL1153" s="20">
        <f t="shared" si="202"/>
        <v>45428</v>
      </c>
      <c r="AM1153" t="e">
        <f t="shared" ref="AM1153:AM1216" si="203">VLOOKUP(C1153,$C$2446:$C$2553,1,0)</f>
        <v>#N/A</v>
      </c>
      <c r="AN1153" t="str">
        <f t="shared" si="200"/>
        <v>KPEX-PF-180742-15-04-2024-5205.12</v>
      </c>
    </row>
    <row r="1154" spans="1:40" ht="20.100000000000001" customHeight="1" x14ac:dyDescent="0.25">
      <c r="A1154" s="14">
        <v>173</v>
      </c>
      <c r="B1154" s="162">
        <v>45398</v>
      </c>
      <c r="C1154" s="6" t="s">
        <v>3397</v>
      </c>
      <c r="D1154" s="15">
        <v>45398</v>
      </c>
      <c r="E1154" s="14" t="s">
        <v>1132</v>
      </c>
      <c r="F1154" s="14" t="str">
        <f>INDEX(New!$CV$9:$CV$791,MATCH(C1154,New!$F$9:$F$791,0))</f>
        <v>-</v>
      </c>
      <c r="G1154" s="6">
        <v>6259.6390000000001</v>
      </c>
      <c r="H1154" s="6" t="s">
        <v>1862</v>
      </c>
      <c r="I1154" s="6"/>
      <c r="J1154" s="16">
        <v>5205.22</v>
      </c>
      <c r="K1154" s="14">
        <v>3.4</v>
      </c>
      <c r="L1154" s="125">
        <f>_xlfn.IFNA(INDEX(New!$E$9:$E$791,MATCH(C1154,New!$F$9:$F$791,0)),G1154)</f>
        <v>6259.6390000000001</v>
      </c>
      <c r="M1154" s="125">
        <f>G1154</f>
        <v>6259.6390000000001</v>
      </c>
      <c r="N1154" s="6" t="s">
        <v>625</v>
      </c>
      <c r="O1154" s="6" t="s">
        <v>2162</v>
      </c>
      <c r="P1154" s="19">
        <v>6072000</v>
      </c>
      <c r="Q1154" s="6"/>
      <c r="R1154" s="19">
        <f t="shared" si="201"/>
        <v>1092960</v>
      </c>
      <c r="S1154" s="6"/>
      <c r="T1154" s="14"/>
      <c r="U1154" s="21"/>
      <c r="V1154" s="6"/>
      <c r="W1154" s="6"/>
      <c r="X1154" s="6"/>
      <c r="Y1154" s="23"/>
      <c r="Z1154" s="6"/>
      <c r="AA1154" s="6"/>
      <c r="AB1154" s="21"/>
      <c r="AC1154" s="6"/>
      <c r="AD1154" s="14" t="s">
        <v>1515</v>
      </c>
      <c r="AE1154" s="6"/>
      <c r="AF1154" s="6"/>
      <c r="AG1154" s="6"/>
      <c r="AH1154" s="6" t="s">
        <v>1513</v>
      </c>
      <c r="AI1154" s="143">
        <f t="shared" si="196"/>
        <v>970.02399020135181</v>
      </c>
      <c r="AJ1154" s="143">
        <f t="shared" si="197"/>
        <v>174.60431823624333</v>
      </c>
      <c r="AK1154" s="143">
        <f t="shared" si="198"/>
        <v>1092960</v>
      </c>
      <c r="AL1154" s="20">
        <f t="shared" si="202"/>
        <v>45428</v>
      </c>
      <c r="AM1154" t="e">
        <f t="shared" si="203"/>
        <v>#N/A</v>
      </c>
      <c r="AN1154" t="str">
        <f t="shared" si="200"/>
        <v>KPEX-PF-181007-16-04-2024-5205.22</v>
      </c>
    </row>
    <row r="1155" spans="1:40" ht="20.100000000000001" hidden="1" customHeight="1" x14ac:dyDescent="0.25">
      <c r="A1155" s="14">
        <v>174</v>
      </c>
      <c r="B1155" s="162">
        <v>45398</v>
      </c>
      <c r="C1155" s="6" t="s">
        <v>3619</v>
      </c>
      <c r="D1155" s="15">
        <v>45398</v>
      </c>
      <c r="E1155" s="14" t="s">
        <v>1132</v>
      </c>
      <c r="F1155" s="14" t="s">
        <v>1133</v>
      </c>
      <c r="G1155" s="6">
        <v>10478.091</v>
      </c>
      <c r="H1155" s="6" t="s">
        <v>1862</v>
      </c>
      <c r="I1155" s="6"/>
      <c r="J1155" s="16">
        <v>5205.12</v>
      </c>
      <c r="K1155" s="14">
        <v>2.98</v>
      </c>
      <c r="L1155" s="125">
        <v>0</v>
      </c>
      <c r="M1155" s="125">
        <v>0</v>
      </c>
      <c r="N1155" s="6" t="s">
        <v>625</v>
      </c>
      <c r="O1155" s="6" t="s">
        <v>2167</v>
      </c>
      <c r="P1155" s="19">
        <v>8893500</v>
      </c>
      <c r="Q1155" s="6"/>
      <c r="R1155" s="19">
        <f t="shared" si="201"/>
        <v>1600830</v>
      </c>
      <c r="S1155" s="6"/>
      <c r="T1155" s="14"/>
      <c r="U1155" s="21"/>
      <c r="V1155" s="6"/>
      <c r="W1155" s="6"/>
      <c r="X1155" s="6"/>
      <c r="Y1155" s="212">
        <v>45454</v>
      </c>
      <c r="Z1155" s="6"/>
      <c r="AA1155" s="6"/>
      <c r="AB1155" s="21"/>
      <c r="AC1155" s="6"/>
      <c r="AD1155" s="14" t="s">
        <v>1515</v>
      </c>
      <c r="AE1155" s="6"/>
      <c r="AF1155" s="6"/>
      <c r="AG1155" s="6"/>
      <c r="AH1155" s="6" t="s">
        <v>1513</v>
      </c>
      <c r="AI1155" s="143">
        <f t="shared" si="196"/>
        <v>848.77102136257452</v>
      </c>
      <c r="AJ1155" s="143">
        <f t="shared" si="197"/>
        <v>152.7787838452634</v>
      </c>
      <c r="AK1155" s="143">
        <f t="shared" si="198"/>
        <v>0</v>
      </c>
      <c r="AL1155" s="20">
        <f t="shared" si="202"/>
        <v>45428</v>
      </c>
      <c r="AM1155" t="e">
        <f t="shared" si="203"/>
        <v>#N/A</v>
      </c>
      <c r="AN1155" t="str">
        <f t="shared" si="200"/>
        <v>KPEX-PF-181236-16-04-2024-5205.12</v>
      </c>
    </row>
    <row r="1156" spans="1:40" ht="20.100000000000001" hidden="1" customHeight="1" x14ac:dyDescent="0.25">
      <c r="A1156" s="14">
        <v>175</v>
      </c>
      <c r="B1156" s="162">
        <v>45398</v>
      </c>
      <c r="C1156" s="6" t="s">
        <v>3622</v>
      </c>
      <c r="D1156" s="15">
        <v>45398</v>
      </c>
      <c r="E1156" s="14" t="s">
        <v>1132</v>
      </c>
      <c r="F1156" s="14" t="s">
        <v>1133</v>
      </c>
      <c r="G1156" s="6">
        <v>4082.373</v>
      </c>
      <c r="H1156" s="6" t="s">
        <v>1862</v>
      </c>
      <c r="I1156" s="6"/>
      <c r="J1156" s="16">
        <v>5205.12</v>
      </c>
      <c r="K1156" s="14">
        <v>2.98</v>
      </c>
      <c r="L1156" s="125">
        <v>0</v>
      </c>
      <c r="M1156" s="125">
        <v>0</v>
      </c>
      <c r="N1156" s="6" t="s">
        <v>625</v>
      </c>
      <c r="O1156" s="6" t="s">
        <v>2167</v>
      </c>
      <c r="P1156" s="19">
        <v>3465000</v>
      </c>
      <c r="Q1156" s="6"/>
      <c r="R1156" s="19">
        <f t="shared" si="201"/>
        <v>623700</v>
      </c>
      <c r="S1156" s="6"/>
      <c r="T1156" s="14"/>
      <c r="U1156" s="21"/>
      <c r="V1156" s="6"/>
      <c r="W1156" s="6"/>
      <c r="X1156" s="6"/>
      <c r="Y1156" s="212">
        <v>45454</v>
      </c>
      <c r="Z1156" s="6"/>
      <c r="AA1156" s="6"/>
      <c r="AB1156" s="21"/>
      <c r="AC1156" s="6"/>
      <c r="AD1156" s="14" t="s">
        <v>1515</v>
      </c>
      <c r="AE1156" s="6"/>
      <c r="AF1156" s="6"/>
      <c r="AG1156" s="6"/>
      <c r="AH1156" s="6" t="s">
        <v>1513</v>
      </c>
      <c r="AI1156" s="143">
        <f t="shared" si="196"/>
        <v>848.77104566388221</v>
      </c>
      <c r="AJ1156" s="143">
        <f t="shared" si="197"/>
        <v>152.77878821949881</v>
      </c>
      <c r="AK1156" s="143">
        <f t="shared" si="198"/>
        <v>0</v>
      </c>
      <c r="AL1156" s="20">
        <f t="shared" si="202"/>
        <v>45428</v>
      </c>
      <c r="AM1156" t="e">
        <f t="shared" si="203"/>
        <v>#N/A</v>
      </c>
      <c r="AN1156" t="str">
        <f t="shared" si="200"/>
        <v>KPEX-PF-181243-16-04-2024-5205.12</v>
      </c>
    </row>
    <row r="1157" spans="1:40" ht="20.100000000000001" hidden="1" customHeight="1" x14ac:dyDescent="0.25">
      <c r="A1157" s="14">
        <v>176</v>
      </c>
      <c r="B1157" s="162">
        <v>45399</v>
      </c>
      <c r="C1157" s="6" t="s">
        <v>3620</v>
      </c>
      <c r="D1157" s="15">
        <v>45398</v>
      </c>
      <c r="E1157" s="14" t="s">
        <v>1132</v>
      </c>
      <c r="F1157" s="14" t="s">
        <v>1133</v>
      </c>
      <c r="G1157" s="6">
        <v>6078.2</v>
      </c>
      <c r="H1157" s="6" t="s">
        <v>1862</v>
      </c>
      <c r="I1157" s="6"/>
      <c r="J1157" s="16">
        <v>5205.2299999999996</v>
      </c>
      <c r="K1157" s="14">
        <v>3.56</v>
      </c>
      <c r="L1157" s="125">
        <v>0</v>
      </c>
      <c r="M1157" s="125">
        <v>0</v>
      </c>
      <c r="N1157" s="6" t="s">
        <v>625</v>
      </c>
      <c r="O1157" s="6" t="s">
        <v>2163</v>
      </c>
      <c r="P1157" s="19">
        <v>6164000</v>
      </c>
      <c r="Q1157" s="6"/>
      <c r="R1157" s="19">
        <f t="shared" si="201"/>
        <v>1109520</v>
      </c>
      <c r="S1157" s="6"/>
      <c r="T1157" s="14"/>
      <c r="U1157" s="21"/>
      <c r="V1157" s="6"/>
      <c r="W1157" s="6"/>
      <c r="X1157" s="6"/>
      <c r="Y1157" s="23"/>
      <c r="Z1157" s="6"/>
      <c r="AA1157" s="6"/>
      <c r="AB1157" s="21"/>
      <c r="AC1157" s="6"/>
      <c r="AD1157" s="14" t="s">
        <v>1515</v>
      </c>
      <c r="AE1157" s="6"/>
      <c r="AF1157" s="6"/>
      <c r="AG1157" s="6"/>
      <c r="AH1157" s="6" t="s">
        <v>1513</v>
      </c>
      <c r="AI1157" s="143">
        <f t="shared" si="196"/>
        <v>1014.116021190484</v>
      </c>
      <c r="AJ1157" s="143">
        <f t="shared" si="197"/>
        <v>182.54088381428713</v>
      </c>
      <c r="AK1157" s="143">
        <f t="shared" si="198"/>
        <v>0</v>
      </c>
      <c r="AL1157" s="20">
        <f t="shared" si="202"/>
        <v>45429</v>
      </c>
      <c r="AM1157" t="e">
        <f t="shared" si="203"/>
        <v>#N/A</v>
      </c>
      <c r="AN1157" t="str">
        <f t="shared" si="200"/>
        <v>KPEX-PF-181238-16-04-2024-5205.23</v>
      </c>
    </row>
    <row r="1158" spans="1:40" ht="20.100000000000001" hidden="1" customHeight="1" x14ac:dyDescent="0.25">
      <c r="A1158" s="14">
        <v>177</v>
      </c>
      <c r="B1158" s="162">
        <v>45399</v>
      </c>
      <c r="C1158" s="6" t="s">
        <v>3621</v>
      </c>
      <c r="D1158" s="15">
        <v>45398</v>
      </c>
      <c r="E1158" s="14" t="s">
        <v>1132</v>
      </c>
      <c r="F1158" s="14" t="s">
        <v>1133</v>
      </c>
      <c r="G1158" s="6">
        <v>2880</v>
      </c>
      <c r="H1158" s="6" t="s">
        <v>1862</v>
      </c>
      <c r="I1158" s="6"/>
      <c r="J1158" s="16">
        <v>3809.9189999999999</v>
      </c>
      <c r="K1158" s="14">
        <v>0.53</v>
      </c>
      <c r="L1158" s="125">
        <v>0</v>
      </c>
      <c r="M1158" s="125">
        <v>0</v>
      </c>
      <c r="N1158" s="6" t="s">
        <v>557</v>
      </c>
      <c r="O1158" s="6" t="s">
        <v>2750</v>
      </c>
      <c r="P1158" s="19">
        <v>432000</v>
      </c>
      <c r="Q1158" s="6"/>
      <c r="R1158" s="19">
        <f t="shared" si="201"/>
        <v>77760</v>
      </c>
      <c r="S1158" s="6"/>
      <c r="T1158" s="14"/>
      <c r="U1158" s="21"/>
      <c r="V1158" s="6"/>
      <c r="W1158" s="6"/>
      <c r="X1158" s="6"/>
      <c r="Y1158" s="212">
        <v>45454</v>
      </c>
      <c r="Z1158" s="6"/>
      <c r="AA1158" s="6"/>
      <c r="AB1158" s="21"/>
      <c r="AC1158" s="6"/>
      <c r="AD1158" s="14" t="s">
        <v>1515</v>
      </c>
      <c r="AE1158" s="6"/>
      <c r="AF1158" s="6"/>
      <c r="AG1158" s="6"/>
      <c r="AH1158" s="6" t="s">
        <v>1517</v>
      </c>
      <c r="AI1158" s="143">
        <f t="shared" si="196"/>
        <v>150</v>
      </c>
      <c r="AJ1158" s="143">
        <f t="shared" si="197"/>
        <v>27</v>
      </c>
      <c r="AK1158" s="143">
        <f t="shared" si="198"/>
        <v>0</v>
      </c>
      <c r="AL1158" s="20">
        <f t="shared" si="202"/>
        <v>45429</v>
      </c>
      <c r="AM1158" t="e">
        <f t="shared" si="203"/>
        <v>#N/A</v>
      </c>
      <c r="AN1158" t="str">
        <f t="shared" si="200"/>
        <v>KPPE-PF-222368-16-04-2024-3809.919</v>
      </c>
    </row>
    <row r="1159" spans="1:40" ht="20.100000000000001" customHeight="1" x14ac:dyDescent="0.25">
      <c r="A1159" s="14">
        <v>178</v>
      </c>
      <c r="B1159" s="162">
        <v>45400</v>
      </c>
      <c r="C1159" s="6" t="s">
        <v>3398</v>
      </c>
      <c r="D1159" s="15">
        <v>45400</v>
      </c>
      <c r="E1159" s="14" t="s">
        <v>1132</v>
      </c>
      <c r="F1159" s="14" t="str">
        <f>INDEX(New!$CV$9:$CV$791,MATCH(C1159,New!$F$9:$F$791,0))</f>
        <v>-</v>
      </c>
      <c r="G1159" s="6">
        <v>28395.173699999999</v>
      </c>
      <c r="H1159" s="6" t="s">
        <v>1862</v>
      </c>
      <c r="I1159" s="6"/>
      <c r="J1159" s="16">
        <v>5402.33</v>
      </c>
      <c r="K1159" s="14">
        <v>1.96</v>
      </c>
      <c r="L1159" s="125">
        <f>_xlfn.IFNA(INDEX(New!$E$9:$E$791,MATCH(C1159,New!$F$9:$F$791,0)),G1159)</f>
        <v>28395.173699999999</v>
      </c>
      <c r="M1159" s="125">
        <f>G1159</f>
        <v>28395.173699999999</v>
      </c>
      <c r="N1159" s="6" t="s">
        <v>1324</v>
      </c>
      <c r="O1159" s="6" t="s">
        <v>1998</v>
      </c>
      <c r="P1159" s="19">
        <v>15900400</v>
      </c>
      <c r="Q1159" s="6"/>
      <c r="R1159" s="19">
        <f t="shared" si="201"/>
        <v>2862072</v>
      </c>
      <c r="S1159" s="6"/>
      <c r="T1159" s="14"/>
      <c r="U1159" s="21"/>
      <c r="V1159" s="6"/>
      <c r="W1159" s="6"/>
      <c r="X1159" s="6"/>
      <c r="Y1159" s="23"/>
      <c r="Z1159" s="6"/>
      <c r="AA1159" s="6"/>
      <c r="AB1159" s="21"/>
      <c r="AC1159" s="6"/>
      <c r="AD1159" s="14" t="s">
        <v>1515</v>
      </c>
      <c r="AE1159" s="6"/>
      <c r="AF1159" s="6"/>
      <c r="AG1159" s="6"/>
      <c r="AH1159" s="6" t="s">
        <v>1513</v>
      </c>
      <c r="AI1159" s="143">
        <f t="shared" si="196"/>
        <v>559.96840054547727</v>
      </c>
      <c r="AJ1159" s="143">
        <f t="shared" si="197"/>
        <v>100.7943120981859</v>
      </c>
      <c r="AK1159" s="143">
        <f t="shared" si="198"/>
        <v>2862072</v>
      </c>
      <c r="AL1159" s="20">
        <f t="shared" si="202"/>
        <v>45430</v>
      </c>
      <c r="AM1159" t="e">
        <f t="shared" si="203"/>
        <v>#N/A</v>
      </c>
      <c r="AN1159" t="str">
        <f t="shared" si="200"/>
        <v>PCSE-PF-597-18-04-2024-5402.33</v>
      </c>
    </row>
    <row r="1160" spans="1:40" ht="20.100000000000001" hidden="1" customHeight="1" x14ac:dyDescent="0.25">
      <c r="A1160" s="14">
        <v>179</v>
      </c>
      <c r="B1160" s="162">
        <v>45403</v>
      </c>
      <c r="C1160" s="6" t="s">
        <v>3495</v>
      </c>
      <c r="D1160" s="15">
        <v>45400</v>
      </c>
      <c r="E1160" s="14" t="s">
        <v>1132</v>
      </c>
      <c r="F1160" s="14" t="s">
        <v>1133</v>
      </c>
      <c r="G1160" s="6">
        <v>39096</v>
      </c>
      <c r="H1160" s="6" t="s">
        <v>1862</v>
      </c>
      <c r="I1160" s="6"/>
      <c r="J1160" s="16">
        <v>5209.42</v>
      </c>
      <c r="K1160" s="14">
        <v>3.61</v>
      </c>
      <c r="L1160" s="125">
        <v>0</v>
      </c>
      <c r="M1160" s="125">
        <v>0</v>
      </c>
      <c r="N1160" s="6" t="s">
        <v>2148</v>
      </c>
      <c r="O1160" s="6" t="s">
        <v>2555</v>
      </c>
      <c r="P1160" s="19">
        <v>40264798</v>
      </c>
      <c r="Q1160" s="6"/>
      <c r="R1160" s="19">
        <f t="shared" si="201"/>
        <v>7247663.6399999997</v>
      </c>
      <c r="S1160" s="6"/>
      <c r="T1160" s="14"/>
      <c r="U1160" s="21"/>
      <c r="V1160" s="6"/>
      <c r="W1160" s="6"/>
      <c r="X1160" s="6"/>
      <c r="Y1160" s="23"/>
      <c r="Z1160" s="6"/>
      <c r="AA1160" s="6"/>
      <c r="AB1160" s="21"/>
      <c r="AC1160" s="6"/>
      <c r="AD1160" s="14" t="s">
        <v>1515</v>
      </c>
      <c r="AE1160" s="6"/>
      <c r="AF1160" s="6"/>
      <c r="AG1160" s="6"/>
      <c r="AH1160" s="6" t="s">
        <v>1516</v>
      </c>
      <c r="AI1160" s="143">
        <f t="shared" si="196"/>
        <v>1029.8955903417229</v>
      </c>
      <c r="AJ1160" s="143">
        <f t="shared" si="197"/>
        <v>185.38120626151013</v>
      </c>
      <c r="AK1160" s="143">
        <f t="shared" si="198"/>
        <v>0</v>
      </c>
      <c r="AL1160" s="20">
        <f t="shared" si="202"/>
        <v>45433</v>
      </c>
      <c r="AM1160" t="e">
        <f t="shared" si="203"/>
        <v>#N/A</v>
      </c>
      <c r="AN1160" t="str">
        <f t="shared" si="200"/>
        <v>KPEX-PF-182817-18-04-2024-5209.42</v>
      </c>
    </row>
    <row r="1161" spans="1:40" ht="20.100000000000001" hidden="1" customHeight="1" x14ac:dyDescent="0.25">
      <c r="A1161" s="14">
        <v>180</v>
      </c>
      <c r="B1161" s="162">
        <v>45404</v>
      </c>
      <c r="C1161" s="6" t="s">
        <v>3496</v>
      </c>
      <c r="D1161" s="15">
        <v>45401</v>
      </c>
      <c r="E1161" s="14" t="s">
        <v>1132</v>
      </c>
      <c r="F1161" s="14" t="s">
        <v>1133</v>
      </c>
      <c r="G1161" s="6">
        <v>1047.81</v>
      </c>
      <c r="H1161" s="6" t="s">
        <v>1862</v>
      </c>
      <c r="I1161" s="6"/>
      <c r="J1161" s="16">
        <v>5508.1</v>
      </c>
      <c r="K1161" s="14">
        <v>6.53</v>
      </c>
      <c r="L1161" s="125">
        <v>0</v>
      </c>
      <c r="M1161" s="125">
        <v>0</v>
      </c>
      <c r="N1161" s="6" t="s">
        <v>349</v>
      </c>
      <c r="O1161" s="6" t="s">
        <v>349</v>
      </c>
      <c r="P1161" s="19">
        <v>1948724</v>
      </c>
      <c r="Q1161" s="6"/>
      <c r="R1161" s="19">
        <f t="shared" si="201"/>
        <v>350770.32</v>
      </c>
      <c r="S1161" s="6"/>
      <c r="T1161" s="14"/>
      <c r="U1161" s="21"/>
      <c r="V1161" s="6"/>
      <c r="W1161" s="6"/>
      <c r="X1161" s="6"/>
      <c r="Y1161" s="212">
        <v>45454</v>
      </c>
      <c r="Z1161" s="6"/>
      <c r="AA1161" s="6"/>
      <c r="AB1161" s="21"/>
      <c r="AC1161" s="6"/>
      <c r="AD1161" s="14" t="s">
        <v>1515</v>
      </c>
      <c r="AE1161" s="6"/>
      <c r="AF1161" s="6"/>
      <c r="AG1161" s="6"/>
      <c r="AH1161" s="6" t="s">
        <v>1513</v>
      </c>
      <c r="AI1161" s="143">
        <f t="shared" si="196"/>
        <v>1859.8066443343737</v>
      </c>
      <c r="AJ1161" s="143">
        <f t="shared" si="197"/>
        <v>334.76519598018729</v>
      </c>
      <c r="AK1161" s="143">
        <f t="shared" si="198"/>
        <v>0</v>
      </c>
      <c r="AL1161" s="20">
        <f t="shared" si="202"/>
        <v>45434</v>
      </c>
      <c r="AM1161" t="e">
        <f t="shared" si="203"/>
        <v>#N/A</v>
      </c>
      <c r="AN1161" t="str">
        <f t="shared" si="200"/>
        <v>LPEX-PF-13736-19-04-2024-5508.1</v>
      </c>
    </row>
    <row r="1162" spans="1:40" ht="20.100000000000001" customHeight="1" x14ac:dyDescent="0.25">
      <c r="A1162" s="14">
        <v>181</v>
      </c>
      <c r="B1162" s="162">
        <v>45407</v>
      </c>
      <c r="C1162" s="6" t="s">
        <v>3497</v>
      </c>
      <c r="D1162" s="15">
        <v>45404</v>
      </c>
      <c r="E1162" s="14" t="s">
        <v>1132</v>
      </c>
      <c r="F1162" s="14" t="str">
        <f>INDEX(New!$CV$9:$CV$791,MATCH(C1162,New!$F$9:$F$791,0))</f>
        <v>-</v>
      </c>
      <c r="G1162" s="6">
        <v>7438.9912000000004</v>
      </c>
      <c r="H1162" s="6" t="s">
        <v>1862</v>
      </c>
      <c r="I1162" s="6"/>
      <c r="J1162" s="16">
        <v>5402.33</v>
      </c>
      <c r="K1162" s="14">
        <v>1.88</v>
      </c>
      <c r="L1162" s="125">
        <f>_xlfn.IFNA(INDEX(New!$E$9:$E$791,MATCH(C1162,New!$F$9:$F$791,0)),G1162)</f>
        <v>7438.9912000000004</v>
      </c>
      <c r="M1162" s="125">
        <f>G1162</f>
        <v>7438.9912000000004</v>
      </c>
      <c r="N1162" s="6" t="s">
        <v>1324</v>
      </c>
      <c r="O1162" s="6" t="s">
        <v>1998</v>
      </c>
      <c r="P1162" s="19">
        <v>3985200</v>
      </c>
      <c r="Q1162" s="6"/>
      <c r="R1162" s="19">
        <f t="shared" si="201"/>
        <v>717336</v>
      </c>
      <c r="S1162" s="6"/>
      <c r="T1162" s="14"/>
      <c r="U1162" s="21"/>
      <c r="V1162" s="6"/>
      <c r="W1162" s="6"/>
      <c r="X1162" s="6"/>
      <c r="Y1162" s="23"/>
      <c r="Z1162" s="6"/>
      <c r="AA1162" s="6"/>
      <c r="AB1162" s="21"/>
      <c r="AC1162" s="6"/>
      <c r="AD1162" s="14" t="s">
        <v>1515</v>
      </c>
      <c r="AE1162" s="6"/>
      <c r="AF1162" s="6"/>
      <c r="AG1162" s="6"/>
      <c r="AH1162" s="6" t="s">
        <v>1513</v>
      </c>
      <c r="AI1162" s="143">
        <f t="shared" si="196"/>
        <v>535.71780001567947</v>
      </c>
      <c r="AJ1162" s="143">
        <f t="shared" si="197"/>
        <v>96.429204002822317</v>
      </c>
      <c r="AK1162" s="143">
        <f t="shared" si="198"/>
        <v>717336</v>
      </c>
      <c r="AL1162" s="20">
        <f t="shared" si="202"/>
        <v>45437</v>
      </c>
      <c r="AM1162" t="e">
        <f t="shared" si="203"/>
        <v>#N/A</v>
      </c>
      <c r="AN1162" t="str">
        <f t="shared" si="200"/>
        <v>PCSE-PF-601-22-04-2024-5402.33</v>
      </c>
    </row>
    <row r="1163" spans="1:40" ht="20.100000000000001" customHeight="1" x14ac:dyDescent="0.25">
      <c r="A1163" s="14">
        <v>182</v>
      </c>
      <c r="B1163" s="162">
        <v>45408</v>
      </c>
      <c r="C1163" s="6" t="s">
        <v>3498</v>
      </c>
      <c r="D1163" s="15">
        <v>45405</v>
      </c>
      <c r="E1163" s="14" t="s">
        <v>1132</v>
      </c>
      <c r="F1163" s="14" t="str">
        <f>INDEX(New!$CV$9:$CV$791,MATCH(C1163,New!$F$9:$F$791,0))</f>
        <v>-</v>
      </c>
      <c r="G1163" s="6">
        <v>15876</v>
      </c>
      <c r="H1163" s="6" t="s">
        <v>1862</v>
      </c>
      <c r="I1163" s="6"/>
      <c r="J1163" s="16">
        <v>5205.2700000000004</v>
      </c>
      <c r="K1163" s="14">
        <v>4.87</v>
      </c>
      <c r="L1163" s="125">
        <f>_xlfn.IFNA(INDEX(New!$E$9:$E$791,MATCH(C1163,New!$F$9:$F$791,0)),G1163)</f>
        <v>15876</v>
      </c>
      <c r="M1163" s="125">
        <f>G1163</f>
        <v>15876</v>
      </c>
      <c r="N1163" s="6" t="s">
        <v>625</v>
      </c>
      <c r="O1163" s="6" t="s">
        <v>2164</v>
      </c>
      <c r="P1163" s="19">
        <v>22050000</v>
      </c>
      <c r="Q1163" s="6"/>
      <c r="R1163" s="19">
        <f t="shared" si="201"/>
        <v>3969000</v>
      </c>
      <c r="S1163" s="6"/>
      <c r="T1163" s="14"/>
      <c r="U1163" s="21"/>
      <c r="V1163" s="6"/>
      <c r="W1163" s="6"/>
      <c r="X1163" s="6"/>
      <c r="Y1163" s="23"/>
      <c r="Z1163" s="6"/>
      <c r="AA1163" s="6"/>
      <c r="AB1163" s="21"/>
      <c r="AC1163" s="6"/>
      <c r="AD1163" s="14" t="s">
        <v>1515</v>
      </c>
      <c r="AE1163" s="6"/>
      <c r="AF1163" s="6"/>
      <c r="AG1163" s="6"/>
      <c r="AH1163" s="6" t="s">
        <v>1513</v>
      </c>
      <c r="AI1163" s="143">
        <f t="shared" si="196"/>
        <v>1388.8888888888889</v>
      </c>
      <c r="AJ1163" s="143">
        <f t="shared" si="197"/>
        <v>250</v>
      </c>
      <c r="AK1163" s="143">
        <f t="shared" si="198"/>
        <v>3969000</v>
      </c>
      <c r="AL1163" s="20">
        <f t="shared" si="202"/>
        <v>45438</v>
      </c>
      <c r="AM1163" t="e">
        <f t="shared" si="203"/>
        <v>#N/A</v>
      </c>
      <c r="AN1163" t="str">
        <f t="shared" si="200"/>
        <v>FPEX-PF-3657-23-04-2024-5205.27</v>
      </c>
    </row>
    <row r="1164" spans="1:40" ht="20.100000000000001" hidden="1" customHeight="1" x14ac:dyDescent="0.25">
      <c r="A1164" s="14">
        <v>183</v>
      </c>
      <c r="B1164" s="162">
        <v>45403</v>
      </c>
      <c r="C1164" s="6" t="s">
        <v>3499</v>
      </c>
      <c r="D1164" s="15">
        <v>45400</v>
      </c>
      <c r="E1164" s="14" t="s">
        <v>1132</v>
      </c>
      <c r="F1164" s="14" t="s">
        <v>1133</v>
      </c>
      <c r="G1164" s="6">
        <v>9071.94</v>
      </c>
      <c r="H1164" s="6" t="s">
        <v>1862</v>
      </c>
      <c r="I1164" s="6"/>
      <c r="J1164" s="16">
        <v>5205.13</v>
      </c>
      <c r="K1164" s="14">
        <v>3.23</v>
      </c>
      <c r="L1164" s="125">
        <v>0</v>
      </c>
      <c r="M1164" s="125">
        <v>0</v>
      </c>
      <c r="N1164" s="6" t="s">
        <v>625</v>
      </c>
      <c r="O1164" s="6" t="s">
        <v>2169</v>
      </c>
      <c r="P1164" s="19">
        <v>8350000</v>
      </c>
      <c r="Q1164" s="6"/>
      <c r="R1164" s="19">
        <f t="shared" si="201"/>
        <v>1503000</v>
      </c>
      <c r="S1164" s="6"/>
      <c r="T1164" s="14"/>
      <c r="U1164" s="21"/>
      <c r="V1164" s="6"/>
      <c r="W1164" s="6"/>
      <c r="X1164" s="6"/>
      <c r="Y1164" s="23"/>
      <c r="Z1164" s="6"/>
      <c r="AA1164" s="6"/>
      <c r="AB1164" s="21"/>
      <c r="AC1164" s="6"/>
      <c r="AD1164" s="14" t="s">
        <v>1515</v>
      </c>
      <c r="AE1164" s="6"/>
      <c r="AF1164" s="6"/>
      <c r="AG1164" s="6"/>
      <c r="AH1164" s="6" t="s">
        <v>1513</v>
      </c>
      <c r="AI1164" s="143">
        <f t="shared" si="196"/>
        <v>920.42054951862553</v>
      </c>
      <c r="AJ1164" s="143">
        <f t="shared" si="197"/>
        <v>165.67569891335259</v>
      </c>
      <c r="AK1164" s="143">
        <f t="shared" si="198"/>
        <v>0</v>
      </c>
      <c r="AL1164" s="20">
        <f t="shared" si="202"/>
        <v>45433</v>
      </c>
      <c r="AM1164" t="e">
        <f t="shared" si="203"/>
        <v>#N/A</v>
      </c>
      <c r="AN1164" t="str">
        <f t="shared" si="200"/>
        <v>LPEX-PF-13687-18-04-2024-5205.13</v>
      </c>
    </row>
    <row r="1165" spans="1:40" ht="20.100000000000001" hidden="1" customHeight="1" x14ac:dyDescent="0.25">
      <c r="A1165" s="14">
        <v>184</v>
      </c>
      <c r="B1165" s="162">
        <v>45388</v>
      </c>
      <c r="C1165" s="6" t="s">
        <v>3500</v>
      </c>
      <c r="D1165" s="15">
        <v>45385</v>
      </c>
      <c r="E1165" s="14" t="s">
        <v>563</v>
      </c>
      <c r="F1165" s="14" t="s">
        <v>1133</v>
      </c>
      <c r="G1165" s="6">
        <v>391.11</v>
      </c>
      <c r="H1165" s="6" t="s">
        <v>1862</v>
      </c>
      <c r="I1165" s="6"/>
      <c r="J1165" s="16">
        <v>3919.9090000000001</v>
      </c>
      <c r="K1165" s="14">
        <v>1.58</v>
      </c>
      <c r="L1165" s="125">
        <v>0</v>
      </c>
      <c r="M1165" s="125">
        <v>0</v>
      </c>
      <c r="N1165" s="6" t="s">
        <v>563</v>
      </c>
      <c r="O1165" s="6" t="s">
        <v>2430</v>
      </c>
      <c r="P1165" s="19">
        <v>176000</v>
      </c>
      <c r="Q1165" s="6"/>
      <c r="R1165" s="19">
        <f t="shared" si="201"/>
        <v>31680</v>
      </c>
      <c r="S1165" s="6"/>
      <c r="T1165" s="14"/>
      <c r="U1165" s="21"/>
      <c r="V1165" s="6"/>
      <c r="W1165" s="6"/>
      <c r="X1165" s="6"/>
      <c r="Y1165" s="212">
        <v>45454</v>
      </c>
      <c r="Z1165" s="6"/>
      <c r="AA1165" s="6"/>
      <c r="AB1165" s="21"/>
      <c r="AC1165" s="6"/>
      <c r="AD1165" s="14" t="s">
        <v>1515</v>
      </c>
      <c r="AE1165" s="6"/>
      <c r="AF1165" s="6"/>
      <c r="AG1165" s="6"/>
      <c r="AH1165" s="6" t="s">
        <v>563</v>
      </c>
      <c r="AI1165" s="143">
        <f t="shared" ref="AI1165:AI1228" si="204">P1165/G1165</f>
        <v>450.00127841272274</v>
      </c>
      <c r="AJ1165" s="143">
        <f t="shared" ref="AJ1165:AJ1228" si="205">R1165/G1165</f>
        <v>81.00023011429009</v>
      </c>
      <c r="AK1165" s="143">
        <f t="shared" ref="AK1165:AK1228" si="206">L1165*AJ1165</f>
        <v>0</v>
      </c>
      <c r="AL1165" s="20">
        <f t="shared" si="202"/>
        <v>45393</v>
      </c>
      <c r="AM1165" t="e">
        <f t="shared" si="203"/>
        <v>#N/A</v>
      </c>
      <c r="AN1165" t="str">
        <f t="shared" si="200"/>
        <v>KPPE-PF-214884-03-04-2024-3919.909</v>
      </c>
    </row>
    <row r="1166" spans="1:40" ht="20.100000000000001" customHeight="1" x14ac:dyDescent="0.25">
      <c r="A1166" s="14">
        <v>185</v>
      </c>
      <c r="B1166" s="162">
        <v>45412</v>
      </c>
      <c r="C1166" s="6" t="s">
        <v>3501</v>
      </c>
      <c r="D1166" s="15">
        <v>45411</v>
      </c>
      <c r="E1166" s="14" t="s">
        <v>1132</v>
      </c>
      <c r="F1166" s="14" t="str">
        <f>INDEX(New!$CV$9:$CV$791,MATCH(C1166,New!$F$9:$F$791,0))</f>
        <v>Running</v>
      </c>
      <c r="G1166" s="6">
        <v>27215.821499999998</v>
      </c>
      <c r="H1166" s="6" t="s">
        <v>1862</v>
      </c>
      <c r="I1166" s="6"/>
      <c r="J1166" s="16">
        <v>5206.25</v>
      </c>
      <c r="K1166" s="14">
        <v>4.91</v>
      </c>
      <c r="L1166" s="125">
        <f>_xlfn.IFNA(INDEX(New!$E$9:$E$791,MATCH(C1166,New!$F$9:$F$791,0)),G1166)</f>
        <v>486.53050000000007</v>
      </c>
      <c r="M1166" s="125">
        <f>G1166</f>
        <v>27215.821499999998</v>
      </c>
      <c r="N1166" s="6" t="s">
        <v>542</v>
      </c>
      <c r="O1166" s="6" t="s">
        <v>2330</v>
      </c>
      <c r="P1166" s="19">
        <v>38100000</v>
      </c>
      <c r="Q1166" s="6"/>
      <c r="R1166" s="19">
        <f t="shared" ref="R1166:R1197" si="207">P1166*0.18</f>
        <v>6858000</v>
      </c>
      <c r="S1166" s="6"/>
      <c r="T1166" s="14"/>
      <c r="U1166" s="21"/>
      <c r="V1166" s="6"/>
      <c r="W1166" s="6"/>
      <c r="X1166" s="6"/>
      <c r="Y1166" s="23"/>
      <c r="Z1166" s="6"/>
      <c r="AA1166" s="6"/>
      <c r="AB1166" s="21"/>
      <c r="AC1166" s="6"/>
      <c r="AD1166" s="14" t="s">
        <v>1515</v>
      </c>
      <c r="AE1166" s="6"/>
      <c r="AF1166" s="6"/>
      <c r="AG1166" s="6"/>
      <c r="AH1166" s="6" t="s">
        <v>1513</v>
      </c>
      <c r="AI1166" s="143">
        <f t="shared" si="204"/>
        <v>1399.9209981591039</v>
      </c>
      <c r="AJ1166" s="143">
        <f t="shared" si="205"/>
        <v>251.98577966863871</v>
      </c>
      <c r="AK1166" s="143">
        <f t="shared" si="206"/>
        <v>122598.76737507265</v>
      </c>
      <c r="AL1166" s="20">
        <f t="shared" si="202"/>
        <v>45442</v>
      </c>
      <c r="AM1166" t="e">
        <f t="shared" si="203"/>
        <v>#N/A</v>
      </c>
      <c r="AN1166" t="str">
        <f t="shared" si="200"/>
        <v>PCSE-PF-615-29-04-2024-5206.25</v>
      </c>
    </row>
    <row r="1167" spans="1:40" ht="20.100000000000001" customHeight="1" x14ac:dyDescent="0.25">
      <c r="A1167" s="14">
        <v>186</v>
      </c>
      <c r="B1167" s="162">
        <v>45412</v>
      </c>
      <c r="C1167" s="6" t="s">
        <v>3502</v>
      </c>
      <c r="D1167" s="15">
        <v>45411</v>
      </c>
      <c r="E1167" s="14" t="s">
        <v>1132</v>
      </c>
      <c r="F1167" s="14" t="str">
        <f>INDEX(New!$CV$9:$CV$791,MATCH(C1167,New!$F$9:$F$791,0))</f>
        <v>-</v>
      </c>
      <c r="G1167" s="6">
        <v>226798.5122</v>
      </c>
      <c r="H1167" s="6" t="s">
        <v>1862</v>
      </c>
      <c r="I1167" s="6"/>
      <c r="J1167" s="16">
        <v>5205.24</v>
      </c>
      <c r="K1167" s="14">
        <v>3.64</v>
      </c>
      <c r="L1167" s="125">
        <f>_xlfn.IFNA(INDEX(New!$E$9:$E$791,MATCH(C1167,New!$F$9:$F$791,0)),G1167)</f>
        <v>226798.5122</v>
      </c>
      <c r="M1167" s="125">
        <f>G1167</f>
        <v>226798.5122</v>
      </c>
      <c r="N1167" s="6" t="s">
        <v>625</v>
      </c>
      <c r="O1167" s="6" t="s">
        <v>2157</v>
      </c>
      <c r="P1167" s="19">
        <v>235000000</v>
      </c>
      <c r="Q1167" s="6"/>
      <c r="R1167" s="19">
        <f t="shared" si="207"/>
        <v>42300000</v>
      </c>
      <c r="S1167" s="6"/>
      <c r="T1167" s="14"/>
      <c r="U1167" s="21"/>
      <c r="V1167" s="6"/>
      <c r="W1167" s="6"/>
      <c r="X1167" s="6"/>
      <c r="Y1167" s="23"/>
      <c r="Z1167" s="6"/>
      <c r="AA1167" s="6"/>
      <c r="AB1167" s="21"/>
      <c r="AC1167" s="6"/>
      <c r="AD1167" s="14" t="s">
        <v>1515</v>
      </c>
      <c r="AE1167" s="6"/>
      <c r="AF1167" s="6"/>
      <c r="AG1167" s="6"/>
      <c r="AH1167" s="6" t="s">
        <v>1513</v>
      </c>
      <c r="AI1167" s="143">
        <f t="shared" si="204"/>
        <v>1036.1620000080406</v>
      </c>
      <c r="AJ1167" s="143">
        <f t="shared" si="205"/>
        <v>186.50916000144733</v>
      </c>
      <c r="AK1167" s="143">
        <f t="shared" si="206"/>
        <v>42300000</v>
      </c>
      <c r="AL1167" s="20">
        <f t="shared" si="202"/>
        <v>45442</v>
      </c>
      <c r="AM1167" t="e">
        <f t="shared" si="203"/>
        <v>#N/A</v>
      </c>
      <c r="AN1167" t="str">
        <f t="shared" si="200"/>
        <v>PCSE-PF-617-29-04-2024-5205.24</v>
      </c>
    </row>
    <row r="1168" spans="1:40" ht="20.100000000000001" customHeight="1" x14ac:dyDescent="0.25">
      <c r="A1168" s="14">
        <v>187</v>
      </c>
      <c r="B1168" s="162">
        <v>45392</v>
      </c>
      <c r="C1168" s="6" t="s">
        <v>3623</v>
      </c>
      <c r="D1168" s="15">
        <v>45409</v>
      </c>
      <c r="E1168" s="14" t="s">
        <v>1132</v>
      </c>
      <c r="F1168" s="14" t="str">
        <f>INDEX(New!$CV$9:$CV$791,MATCH(C1168,New!$F$9:$F$791,0))</f>
        <v>-</v>
      </c>
      <c r="G1168" s="6">
        <v>54432</v>
      </c>
      <c r="H1168" s="6" t="s">
        <v>1862</v>
      </c>
      <c r="I1168" s="6"/>
      <c r="J1168" s="16">
        <v>5205.24</v>
      </c>
      <c r="K1168" s="14">
        <v>3.69</v>
      </c>
      <c r="L1168" s="125">
        <f>_xlfn.IFNA(INDEX(New!$E$9:$E$791,MATCH(C1168,New!$F$9:$F$791,0)),G1168)</f>
        <v>54432</v>
      </c>
      <c r="M1168" s="125">
        <f>G1168</f>
        <v>54432</v>
      </c>
      <c r="N1168" s="6" t="s">
        <v>625</v>
      </c>
      <c r="O1168" s="6" t="s">
        <v>2157</v>
      </c>
      <c r="P1168" s="19">
        <v>57240000</v>
      </c>
      <c r="Q1168" s="6"/>
      <c r="R1168" s="19">
        <f t="shared" si="207"/>
        <v>10303200</v>
      </c>
      <c r="S1168" s="6"/>
      <c r="T1168" s="14"/>
      <c r="U1168" s="21"/>
      <c r="V1168" s="6"/>
      <c r="W1168" s="6"/>
      <c r="X1168" s="6"/>
      <c r="Y1168" s="23"/>
      <c r="Z1168" s="6"/>
      <c r="AA1168" s="6"/>
      <c r="AB1168" s="21"/>
      <c r="AC1168" s="6"/>
      <c r="AD1168" s="14" t="s">
        <v>1515</v>
      </c>
      <c r="AE1168" s="6"/>
      <c r="AF1168" s="6"/>
      <c r="AG1168" s="6"/>
      <c r="AH1168" s="6" t="s">
        <v>1513</v>
      </c>
      <c r="AI1168" s="143">
        <f t="shared" si="204"/>
        <v>1051.5873015873017</v>
      </c>
      <c r="AJ1168" s="143">
        <f t="shared" si="205"/>
        <v>189.28571428571428</v>
      </c>
      <c r="AK1168" s="143">
        <f t="shared" si="206"/>
        <v>10303200</v>
      </c>
      <c r="AL1168" s="20">
        <f t="shared" si="202"/>
        <v>45422</v>
      </c>
      <c r="AM1168" t="e">
        <f t="shared" si="203"/>
        <v>#N/A</v>
      </c>
      <c r="AN1168" t="str">
        <f t="shared" si="200"/>
        <v>KPPE-PF-232315-27-04-2024-5205.24</v>
      </c>
    </row>
    <row r="1169" spans="1:40" ht="20.100000000000001" hidden="1" customHeight="1" x14ac:dyDescent="0.25">
      <c r="A1169" s="14">
        <v>188</v>
      </c>
      <c r="B1169" s="21">
        <v>45418</v>
      </c>
      <c r="C1169" s="6" t="s">
        <v>3624</v>
      </c>
      <c r="D1169" s="15">
        <v>45415</v>
      </c>
      <c r="E1169" s="14" t="s">
        <v>1132</v>
      </c>
      <c r="F1169" s="14" t="s">
        <v>1133</v>
      </c>
      <c r="G1169" s="6">
        <v>1350</v>
      </c>
      <c r="H1169" s="6" t="s">
        <v>1862</v>
      </c>
      <c r="I1169" s="6"/>
      <c r="J1169" s="16">
        <v>5401.1</v>
      </c>
      <c r="K1169" s="14">
        <v>8.16</v>
      </c>
      <c r="L1169" s="125">
        <v>0</v>
      </c>
      <c r="M1169" s="125">
        <v>0</v>
      </c>
      <c r="N1169" s="6" t="s">
        <v>349</v>
      </c>
      <c r="O1169" s="6" t="s">
        <v>3626</v>
      </c>
      <c r="P1169" s="19">
        <v>3140154</v>
      </c>
      <c r="Q1169" s="6"/>
      <c r="R1169" s="19">
        <f t="shared" si="207"/>
        <v>565227.72</v>
      </c>
      <c r="S1169" s="6"/>
      <c r="T1169" s="14"/>
      <c r="U1169" s="21"/>
      <c r="V1169" s="6"/>
      <c r="W1169" s="6"/>
      <c r="X1169" s="6"/>
      <c r="Y1169" s="23"/>
      <c r="Z1169" s="6"/>
      <c r="AA1169" s="6"/>
      <c r="AB1169" s="21"/>
      <c r="AC1169" s="6"/>
      <c r="AD1169" s="14" t="s">
        <v>1515</v>
      </c>
      <c r="AE1169" s="6"/>
      <c r="AF1169" s="6"/>
      <c r="AG1169" s="6"/>
      <c r="AH1169" s="6" t="s">
        <v>1513</v>
      </c>
      <c r="AI1169" s="143">
        <f t="shared" si="204"/>
        <v>2326.04</v>
      </c>
      <c r="AJ1169" s="143">
        <f t="shared" si="205"/>
        <v>418.68719999999996</v>
      </c>
      <c r="AK1169" s="143">
        <f t="shared" si="206"/>
        <v>0</v>
      </c>
      <c r="AL1169" s="20">
        <f t="shared" si="202"/>
        <v>45448</v>
      </c>
      <c r="AM1169" t="e">
        <f t="shared" si="203"/>
        <v>#N/A</v>
      </c>
      <c r="AN1169" t="str">
        <f t="shared" si="200"/>
        <v>KPPE-PF-236962-03-05-2024-5401.1</v>
      </c>
    </row>
    <row r="1170" spans="1:40" ht="20.100000000000001" hidden="1" customHeight="1" x14ac:dyDescent="0.25">
      <c r="A1170" s="14">
        <v>189</v>
      </c>
      <c r="B1170" s="21">
        <v>45418</v>
      </c>
      <c r="C1170" s="6" t="s">
        <v>3625</v>
      </c>
      <c r="D1170" s="15">
        <v>45415</v>
      </c>
      <c r="E1170" s="14" t="s">
        <v>1132</v>
      </c>
      <c r="F1170" s="14" t="s">
        <v>1133</v>
      </c>
      <c r="G1170" s="6">
        <v>2085</v>
      </c>
      <c r="H1170" s="6" t="s">
        <v>1862</v>
      </c>
      <c r="I1170" s="6"/>
      <c r="J1170" s="16">
        <v>5401.2089999999998</v>
      </c>
      <c r="K1170" s="14">
        <v>4.96</v>
      </c>
      <c r="L1170" s="125">
        <v>0</v>
      </c>
      <c r="M1170" s="125">
        <v>0</v>
      </c>
      <c r="N1170" s="6" t="s">
        <v>349</v>
      </c>
      <c r="O1170" s="6" t="s">
        <v>3627</v>
      </c>
      <c r="P1170" s="19">
        <v>2947846</v>
      </c>
      <c r="Q1170" s="6"/>
      <c r="R1170" s="19">
        <f t="shared" si="207"/>
        <v>530612.28</v>
      </c>
      <c r="S1170" s="6"/>
      <c r="T1170" s="14"/>
      <c r="U1170" s="21"/>
      <c r="V1170" s="6"/>
      <c r="W1170" s="6"/>
      <c r="X1170" s="6"/>
      <c r="Y1170" s="23"/>
      <c r="Z1170" s="6"/>
      <c r="AA1170" s="6"/>
      <c r="AB1170" s="21"/>
      <c r="AC1170" s="6"/>
      <c r="AD1170" s="14" t="s">
        <v>1515</v>
      </c>
      <c r="AE1170" s="6"/>
      <c r="AF1170" s="6"/>
      <c r="AG1170" s="6"/>
      <c r="AH1170" s="6" t="s">
        <v>1513</v>
      </c>
      <c r="AI1170" s="143">
        <f t="shared" si="204"/>
        <v>1413.8350119904076</v>
      </c>
      <c r="AJ1170" s="143">
        <f t="shared" si="205"/>
        <v>254.49030215827341</v>
      </c>
      <c r="AK1170" s="143">
        <f t="shared" si="206"/>
        <v>0</v>
      </c>
      <c r="AL1170" s="20">
        <f t="shared" si="202"/>
        <v>45448</v>
      </c>
      <c r="AM1170" t="e">
        <f t="shared" si="203"/>
        <v>#N/A</v>
      </c>
      <c r="AN1170" t="str">
        <f t="shared" si="200"/>
        <v>KPPE-PF-237059-03-05-2024-5401.209</v>
      </c>
    </row>
    <row r="1171" spans="1:40" ht="20.100000000000001" hidden="1" customHeight="1" x14ac:dyDescent="0.25">
      <c r="A1171" s="14">
        <v>190</v>
      </c>
      <c r="B1171" s="21">
        <v>45417</v>
      </c>
      <c r="C1171" s="6" t="s">
        <v>3629</v>
      </c>
      <c r="D1171" s="15">
        <v>45419</v>
      </c>
      <c r="E1171" s="14" t="s">
        <v>1132</v>
      </c>
      <c r="F1171" s="14" t="s">
        <v>1133</v>
      </c>
      <c r="G1171" s="6">
        <v>71.459999999999994</v>
      </c>
      <c r="H1171" s="6" t="s">
        <v>1862</v>
      </c>
      <c r="I1171" s="6"/>
      <c r="J1171" s="16">
        <v>5508.1</v>
      </c>
      <c r="K1171" s="14">
        <v>7.61</v>
      </c>
      <c r="L1171" s="125">
        <v>0</v>
      </c>
      <c r="M1171" s="125">
        <v>0</v>
      </c>
      <c r="N1171" s="6" t="s">
        <v>349</v>
      </c>
      <c r="O1171" s="6" t="s">
        <v>349</v>
      </c>
      <c r="P1171" s="19">
        <v>154984</v>
      </c>
      <c r="Q1171" s="6"/>
      <c r="R1171" s="19">
        <f t="shared" si="207"/>
        <v>27897.119999999999</v>
      </c>
      <c r="S1171" s="6"/>
      <c r="T1171" s="14"/>
      <c r="U1171" s="21"/>
      <c r="V1171" s="6"/>
      <c r="W1171" s="6"/>
      <c r="X1171" s="6"/>
      <c r="Y1171" s="23"/>
      <c r="Z1171" s="6"/>
      <c r="AA1171" s="6"/>
      <c r="AB1171" s="21"/>
      <c r="AC1171" s="6"/>
      <c r="AD1171" s="14" t="s">
        <v>1515</v>
      </c>
      <c r="AE1171" s="6"/>
      <c r="AF1171" s="6"/>
      <c r="AG1171" s="6"/>
      <c r="AH1171" s="6" t="s">
        <v>1513</v>
      </c>
      <c r="AI1171" s="143">
        <f t="shared" si="204"/>
        <v>2168.8217184438849</v>
      </c>
      <c r="AJ1171" s="143">
        <f t="shared" si="205"/>
        <v>390.38790931989928</v>
      </c>
      <c r="AK1171" s="143">
        <f t="shared" si="206"/>
        <v>0</v>
      </c>
      <c r="AL1171" s="20">
        <f t="shared" si="202"/>
        <v>45447</v>
      </c>
      <c r="AM1171" t="e">
        <f t="shared" si="203"/>
        <v>#N/A</v>
      </c>
      <c r="AN1171" t="str">
        <f t="shared" si="200"/>
        <v>LPEX-PF-15035-02-05-2024-5508.1</v>
      </c>
    </row>
    <row r="1172" spans="1:40" ht="20.100000000000001" customHeight="1" x14ac:dyDescent="0.25">
      <c r="A1172" s="14">
        <v>191</v>
      </c>
      <c r="B1172" s="21">
        <v>45418</v>
      </c>
      <c r="C1172" s="6" t="s">
        <v>3630</v>
      </c>
      <c r="D1172" s="15">
        <v>45415</v>
      </c>
      <c r="E1172" s="14" t="s">
        <v>1132</v>
      </c>
      <c r="F1172" s="14" t="str">
        <f>INDEX(New!$CV$9:$CV$791,MATCH(C1172,New!$F$9:$F$791,0))</f>
        <v>-</v>
      </c>
      <c r="G1172" s="6">
        <v>1542.23</v>
      </c>
      <c r="H1172" s="6" t="s">
        <v>1862</v>
      </c>
      <c r="I1172" s="6"/>
      <c r="J1172" s="16">
        <v>5205.12</v>
      </c>
      <c r="K1172" s="14">
        <v>3.19</v>
      </c>
      <c r="L1172" s="125">
        <f>_xlfn.IFNA(INDEX(New!$E$9:$E$791,MATCH(C1172,New!$F$9:$F$791,0)),G1172)</f>
        <v>1542.23</v>
      </c>
      <c r="M1172" s="125">
        <f>G1172</f>
        <v>1542.23</v>
      </c>
      <c r="N1172" s="6" t="s">
        <v>625</v>
      </c>
      <c r="O1172" s="6" t="s">
        <v>3014</v>
      </c>
      <c r="P1172" s="19">
        <v>1400800</v>
      </c>
      <c r="Q1172" s="6"/>
      <c r="R1172" s="19">
        <f t="shared" si="207"/>
        <v>252144</v>
      </c>
      <c r="S1172" s="6"/>
      <c r="T1172" s="14"/>
      <c r="U1172" s="21"/>
      <c r="V1172" s="6"/>
      <c r="W1172" s="6"/>
      <c r="X1172" s="6"/>
      <c r="Y1172" s="23"/>
      <c r="Z1172" s="6"/>
      <c r="AA1172" s="6"/>
      <c r="AB1172" s="21"/>
      <c r="AC1172" s="6"/>
      <c r="AD1172" s="14" t="s">
        <v>1515</v>
      </c>
      <c r="AE1172" s="6"/>
      <c r="AF1172" s="6"/>
      <c r="AG1172" s="6"/>
      <c r="AH1172" s="6" t="s">
        <v>1513</v>
      </c>
      <c r="AI1172" s="143">
        <f t="shared" si="204"/>
        <v>908.29513107642833</v>
      </c>
      <c r="AJ1172" s="143">
        <f t="shared" si="205"/>
        <v>163.49312359375708</v>
      </c>
      <c r="AK1172" s="143">
        <f t="shared" si="206"/>
        <v>252143.99999999997</v>
      </c>
      <c r="AL1172" s="20">
        <f t="shared" si="202"/>
        <v>45448</v>
      </c>
      <c r="AM1172" t="e">
        <f t="shared" si="203"/>
        <v>#N/A</v>
      </c>
      <c r="AN1172" t="str">
        <f t="shared" si="200"/>
        <v>KPEX-PF-192418-03-05-2024-5205.12</v>
      </c>
    </row>
    <row r="1173" spans="1:40" ht="20.100000000000001" customHeight="1" x14ac:dyDescent="0.25">
      <c r="A1173" s="14">
        <v>192</v>
      </c>
      <c r="B1173" s="21">
        <v>45418</v>
      </c>
      <c r="C1173" s="6" t="s">
        <v>3631</v>
      </c>
      <c r="D1173" s="15">
        <v>45415</v>
      </c>
      <c r="E1173" s="14" t="s">
        <v>1132</v>
      </c>
      <c r="F1173" s="14" t="str">
        <f>INDEX(New!$CV$9:$CV$791,MATCH(C1173,New!$F$9:$F$791,0))</f>
        <v>-</v>
      </c>
      <c r="G1173" s="6">
        <v>4535.97</v>
      </c>
      <c r="H1173" s="6" t="s">
        <v>1862</v>
      </c>
      <c r="I1173" s="6"/>
      <c r="J1173" s="16">
        <v>5205.12</v>
      </c>
      <c r="K1173" s="14">
        <v>3.02</v>
      </c>
      <c r="L1173" s="125">
        <f>_xlfn.IFNA(INDEX(New!$E$9:$E$791,MATCH(C1173,New!$F$9:$F$791,0)),G1173)</f>
        <v>4535.97</v>
      </c>
      <c r="M1173" s="125">
        <f>G1173</f>
        <v>4535.97</v>
      </c>
      <c r="N1173" s="6" t="s">
        <v>625</v>
      </c>
      <c r="O1173" s="6" t="s">
        <v>3014</v>
      </c>
      <c r="P1173" s="19">
        <v>3910000</v>
      </c>
      <c r="Q1173" s="6"/>
      <c r="R1173" s="19">
        <f t="shared" si="207"/>
        <v>703800</v>
      </c>
      <c r="S1173" s="6"/>
      <c r="T1173" s="14"/>
      <c r="U1173" s="21"/>
      <c r="V1173" s="6"/>
      <c r="W1173" s="6"/>
      <c r="X1173" s="6"/>
      <c r="Y1173" s="23"/>
      <c r="Z1173" s="6"/>
      <c r="AA1173" s="6"/>
      <c r="AB1173" s="21"/>
      <c r="AC1173" s="6"/>
      <c r="AD1173" s="14" t="s">
        <v>1515</v>
      </c>
      <c r="AE1173" s="6"/>
      <c r="AF1173" s="6"/>
      <c r="AG1173" s="6"/>
      <c r="AH1173" s="6" t="s">
        <v>1513</v>
      </c>
      <c r="AI1173" s="143">
        <f t="shared" si="204"/>
        <v>861.99864637552707</v>
      </c>
      <c r="AJ1173" s="143">
        <f t="shared" si="205"/>
        <v>155.15975634759488</v>
      </c>
      <c r="AK1173" s="143">
        <f t="shared" si="206"/>
        <v>703800</v>
      </c>
      <c r="AL1173" s="20">
        <f t="shared" si="202"/>
        <v>45448</v>
      </c>
      <c r="AM1173" t="e">
        <f t="shared" si="203"/>
        <v>#N/A</v>
      </c>
      <c r="AN1173" t="str">
        <f t="shared" si="200"/>
        <v>KPEX-PF-192429-03-05-2024-5205.12</v>
      </c>
    </row>
    <row r="1174" spans="1:40" ht="20.100000000000001" customHeight="1" x14ac:dyDescent="0.25">
      <c r="A1174" s="14">
        <v>193</v>
      </c>
      <c r="B1174" s="21">
        <v>45421</v>
      </c>
      <c r="C1174" s="6" t="s">
        <v>3632</v>
      </c>
      <c r="D1174" s="15">
        <v>45418</v>
      </c>
      <c r="E1174" s="14" t="s">
        <v>1132</v>
      </c>
      <c r="F1174" s="14" t="str">
        <f>INDEX(New!$CV$9:$CV$791,MATCH(C1174,New!$F$9:$F$791,0))</f>
        <v>-</v>
      </c>
      <c r="G1174" s="6">
        <v>42320.6</v>
      </c>
      <c r="H1174" s="6" t="s">
        <v>1862</v>
      </c>
      <c r="I1174" s="6"/>
      <c r="J1174" s="16">
        <v>5205.12</v>
      </c>
      <c r="K1174" s="14">
        <v>3.23</v>
      </c>
      <c r="L1174" s="125">
        <f>_xlfn.IFNA(INDEX(New!$E$9:$E$791,MATCH(C1174,New!$F$9:$F$791,0)),G1174)</f>
        <v>42320.6</v>
      </c>
      <c r="M1174" s="125">
        <f>G1174</f>
        <v>42320.6</v>
      </c>
      <c r="N1174" s="6" t="s">
        <v>625</v>
      </c>
      <c r="O1174" s="6" t="s">
        <v>3014</v>
      </c>
      <c r="P1174" s="19">
        <v>38906102</v>
      </c>
      <c r="Q1174" s="6"/>
      <c r="R1174" s="19">
        <f t="shared" si="207"/>
        <v>7003098.3599999994</v>
      </c>
      <c r="S1174" s="6"/>
      <c r="T1174" s="14"/>
      <c r="U1174" s="21"/>
      <c r="V1174" s="6"/>
      <c r="W1174" s="6"/>
      <c r="X1174" s="6"/>
      <c r="Y1174" s="23"/>
      <c r="Z1174" s="6"/>
      <c r="AA1174" s="6"/>
      <c r="AB1174" s="21"/>
      <c r="AC1174" s="6"/>
      <c r="AD1174" s="14" t="s">
        <v>1515</v>
      </c>
      <c r="AE1174" s="6"/>
      <c r="AF1174" s="6"/>
      <c r="AG1174" s="6"/>
      <c r="AH1174" s="6" t="s">
        <v>1513</v>
      </c>
      <c r="AI1174" s="143">
        <f t="shared" si="204"/>
        <v>919.31829888990239</v>
      </c>
      <c r="AJ1174" s="143">
        <f t="shared" si="205"/>
        <v>165.47729380018239</v>
      </c>
      <c r="AK1174" s="143">
        <f t="shared" si="206"/>
        <v>7003098.3599999985</v>
      </c>
      <c r="AL1174" s="20">
        <f t="shared" si="202"/>
        <v>45451</v>
      </c>
      <c r="AM1174" t="e">
        <f t="shared" si="203"/>
        <v>#N/A</v>
      </c>
      <c r="AN1174" t="str">
        <f t="shared" si="200"/>
        <v>KPEX-PF-193818-06-05-2024-5205.12</v>
      </c>
    </row>
    <row r="1175" spans="1:40" ht="20.100000000000001" customHeight="1" x14ac:dyDescent="0.25">
      <c r="A1175" s="14">
        <v>194</v>
      </c>
      <c r="B1175" s="21">
        <v>45421</v>
      </c>
      <c r="C1175" s="6" t="s">
        <v>3633</v>
      </c>
      <c r="D1175" s="15">
        <v>45418</v>
      </c>
      <c r="E1175" s="14" t="s">
        <v>1132</v>
      </c>
      <c r="F1175" s="14" t="str">
        <f>INDEX(New!$CV$9:$CV$791,MATCH(C1175,New!$F$9:$F$791,0))</f>
        <v>-</v>
      </c>
      <c r="G1175" s="6">
        <v>2585.5</v>
      </c>
      <c r="H1175" s="6" t="s">
        <v>1862</v>
      </c>
      <c r="I1175" s="6"/>
      <c r="J1175" s="16">
        <v>5205.12</v>
      </c>
      <c r="K1175" s="14">
        <v>3.36</v>
      </c>
      <c r="L1175" s="125">
        <f>_xlfn.IFNA(INDEX(New!$E$9:$E$791,MATCH(C1175,New!$F$9:$F$791,0)),G1175)</f>
        <v>2585.5</v>
      </c>
      <c r="M1175" s="125">
        <f>G1175</f>
        <v>2585.5</v>
      </c>
      <c r="N1175" s="6" t="s">
        <v>625</v>
      </c>
      <c r="O1175" s="6" t="s">
        <v>3014</v>
      </c>
      <c r="P1175" s="19">
        <v>2479500</v>
      </c>
      <c r="Q1175" s="6"/>
      <c r="R1175" s="19">
        <f t="shared" si="207"/>
        <v>446310</v>
      </c>
      <c r="S1175" s="6"/>
      <c r="T1175" s="14"/>
      <c r="U1175" s="21"/>
      <c r="V1175" s="6"/>
      <c r="W1175" s="6"/>
      <c r="X1175" s="6"/>
      <c r="Y1175" s="23"/>
      <c r="Z1175" s="6"/>
      <c r="AA1175" s="6"/>
      <c r="AB1175" s="21"/>
      <c r="AC1175" s="6"/>
      <c r="AD1175" s="14" t="s">
        <v>1515</v>
      </c>
      <c r="AE1175" s="6"/>
      <c r="AF1175" s="6"/>
      <c r="AG1175" s="6"/>
      <c r="AH1175" s="6" t="s">
        <v>1513</v>
      </c>
      <c r="AI1175" s="143">
        <f t="shared" si="204"/>
        <v>959.00212724811445</v>
      </c>
      <c r="AJ1175" s="143">
        <f t="shared" si="205"/>
        <v>172.6203829046606</v>
      </c>
      <c r="AK1175" s="143">
        <f t="shared" si="206"/>
        <v>446310</v>
      </c>
      <c r="AL1175" s="20">
        <f t="shared" si="202"/>
        <v>45451</v>
      </c>
      <c r="AM1175" t="e">
        <f t="shared" si="203"/>
        <v>#N/A</v>
      </c>
      <c r="AN1175" t="str">
        <f t="shared" si="200"/>
        <v>KPEX-PF-193820-06-05-2024-5205.12</v>
      </c>
    </row>
    <row r="1176" spans="1:40" ht="20.100000000000001" hidden="1" customHeight="1" x14ac:dyDescent="0.25">
      <c r="A1176" s="14">
        <v>195</v>
      </c>
      <c r="B1176" s="21">
        <v>45422</v>
      </c>
      <c r="C1176" s="6" t="s">
        <v>3628</v>
      </c>
      <c r="D1176" s="15">
        <v>45419</v>
      </c>
      <c r="E1176" s="14" t="s">
        <v>563</v>
      </c>
      <c r="F1176" s="14" t="s">
        <v>1133</v>
      </c>
      <c r="G1176" s="6">
        <v>698.33</v>
      </c>
      <c r="H1176" s="6" t="s">
        <v>1862</v>
      </c>
      <c r="I1176" s="6"/>
      <c r="J1176" s="16">
        <v>3919.9090000000001</v>
      </c>
      <c r="K1176" s="14">
        <v>2.11</v>
      </c>
      <c r="L1176" s="125">
        <v>0</v>
      </c>
      <c r="M1176" s="125">
        <v>0</v>
      </c>
      <c r="N1176" s="6" t="s">
        <v>563</v>
      </c>
      <c r="O1176" s="6" t="s">
        <v>2430</v>
      </c>
      <c r="P1176" s="19">
        <v>418998</v>
      </c>
      <c r="Q1176" s="6"/>
      <c r="R1176" s="19">
        <f t="shared" si="207"/>
        <v>75419.64</v>
      </c>
      <c r="S1176" s="6"/>
      <c r="T1176" s="14"/>
      <c r="U1176" s="21"/>
      <c r="V1176" s="6"/>
      <c r="W1176" s="6"/>
      <c r="X1176" s="6"/>
      <c r="Y1176" s="212">
        <v>45454</v>
      </c>
      <c r="Z1176" s="6"/>
      <c r="AA1176" s="6"/>
      <c r="AB1176" s="21"/>
      <c r="AC1176" s="6"/>
      <c r="AD1176" s="14" t="s">
        <v>1515</v>
      </c>
      <c r="AE1176" s="6"/>
      <c r="AF1176" s="6"/>
      <c r="AG1176" s="6"/>
      <c r="AH1176" s="6" t="s">
        <v>563</v>
      </c>
      <c r="AI1176" s="143">
        <f t="shared" si="204"/>
        <v>600</v>
      </c>
      <c r="AJ1176" s="143">
        <f t="shared" si="205"/>
        <v>107.99999999999999</v>
      </c>
      <c r="AK1176" s="143">
        <f t="shared" si="206"/>
        <v>0</v>
      </c>
      <c r="AL1176" s="20">
        <f t="shared" si="202"/>
        <v>45427</v>
      </c>
      <c r="AM1176" t="e">
        <f t="shared" si="203"/>
        <v>#N/A</v>
      </c>
      <c r="AN1176" t="str">
        <f t="shared" si="200"/>
        <v>KPPE-PF-239595-07-05-2024-3919.909</v>
      </c>
    </row>
    <row r="1177" spans="1:40" ht="20.100000000000001" customHeight="1" x14ac:dyDescent="0.25">
      <c r="A1177" s="14">
        <v>196</v>
      </c>
      <c r="B1177" s="21">
        <v>45423</v>
      </c>
      <c r="C1177" s="6" t="s">
        <v>3634</v>
      </c>
      <c r="D1177" s="15">
        <v>45420</v>
      </c>
      <c r="E1177" s="14" t="s">
        <v>1132</v>
      </c>
      <c r="F1177" s="14" t="str">
        <f>INDEX(New!$CV$9:$CV$791,MATCH(C1177,New!$F$9:$F$791,0))</f>
        <v>-</v>
      </c>
      <c r="G1177" s="6">
        <v>27215.821499999998</v>
      </c>
      <c r="H1177" s="6" t="s">
        <v>1862</v>
      </c>
      <c r="I1177" s="6"/>
      <c r="J1177" s="16">
        <v>5402.33</v>
      </c>
      <c r="K1177" s="14">
        <v>2.17</v>
      </c>
      <c r="L1177" s="125">
        <f>_xlfn.IFNA(INDEX(New!$E$9:$E$791,MATCH(C1177,New!$F$9:$F$791,0)),G1177)</f>
        <v>27215.821499999998</v>
      </c>
      <c r="M1177" s="125">
        <f t="shared" ref="M1177:M1180" si="208">G1177</f>
        <v>27215.821499999998</v>
      </c>
      <c r="N1177" s="6" t="s">
        <v>1324</v>
      </c>
      <c r="O1177" s="6" t="s">
        <v>1998</v>
      </c>
      <c r="P1177" s="19">
        <v>16800000</v>
      </c>
      <c r="Q1177" s="6"/>
      <c r="R1177" s="19">
        <f t="shared" si="207"/>
        <v>3024000</v>
      </c>
      <c r="S1177" s="6"/>
      <c r="T1177" s="14"/>
      <c r="U1177" s="21"/>
      <c r="V1177" s="6"/>
      <c r="W1177" s="6"/>
      <c r="X1177" s="6"/>
      <c r="Y1177" s="23"/>
      <c r="Z1177" s="6"/>
      <c r="AA1177" s="6"/>
      <c r="AB1177" s="21"/>
      <c r="AC1177" s="6"/>
      <c r="AD1177" s="14" t="s">
        <v>1515</v>
      </c>
      <c r="AE1177" s="6"/>
      <c r="AF1177" s="6"/>
      <c r="AG1177" s="6"/>
      <c r="AH1177" s="6" t="s">
        <v>1513</v>
      </c>
      <c r="AI1177" s="143">
        <f t="shared" si="204"/>
        <v>617.28799918826633</v>
      </c>
      <c r="AJ1177" s="143">
        <f t="shared" si="205"/>
        <v>111.11183985388794</v>
      </c>
      <c r="AK1177" s="143">
        <f t="shared" si="206"/>
        <v>3024000</v>
      </c>
      <c r="AL1177" s="20">
        <f t="shared" si="202"/>
        <v>45453</v>
      </c>
      <c r="AM1177" t="e">
        <f t="shared" si="203"/>
        <v>#N/A</v>
      </c>
      <c r="AN1177" t="str">
        <f t="shared" si="200"/>
        <v>PCSE-PF-628-08-05-2024-5402.33</v>
      </c>
    </row>
    <row r="1178" spans="1:40" ht="20.100000000000001" customHeight="1" x14ac:dyDescent="0.25">
      <c r="A1178" s="14">
        <v>197</v>
      </c>
      <c r="B1178" s="21">
        <v>45429</v>
      </c>
      <c r="C1178" s="6" t="s">
        <v>3635</v>
      </c>
      <c r="D1178" s="15">
        <v>45426</v>
      </c>
      <c r="E1178" s="14" t="s">
        <v>1132</v>
      </c>
      <c r="F1178" s="14" t="str">
        <f>INDEX(New!$CV$9:$CV$791,MATCH(C1178,New!$F$9:$F$791,0))</f>
        <v>-</v>
      </c>
      <c r="G1178" s="6">
        <v>27215.821499999998</v>
      </c>
      <c r="H1178" s="6" t="s">
        <v>1862</v>
      </c>
      <c r="I1178" s="6"/>
      <c r="J1178" s="16">
        <v>5402.33</v>
      </c>
      <c r="K1178" s="14">
        <v>2.17</v>
      </c>
      <c r="L1178" s="125">
        <f>_xlfn.IFNA(INDEX(New!$E$9:$E$791,MATCH(C1178,New!$F$9:$F$791,0)),G1178)</f>
        <v>27215.821499999998</v>
      </c>
      <c r="M1178" s="125">
        <f t="shared" si="208"/>
        <v>27215.821499999998</v>
      </c>
      <c r="N1178" s="6" t="s">
        <v>1324</v>
      </c>
      <c r="O1178" s="6" t="s">
        <v>1998</v>
      </c>
      <c r="P1178" s="19">
        <v>16800000</v>
      </c>
      <c r="Q1178" s="6"/>
      <c r="R1178" s="19">
        <f t="shared" si="207"/>
        <v>3024000</v>
      </c>
      <c r="S1178" s="6"/>
      <c r="T1178" s="14"/>
      <c r="U1178" s="21"/>
      <c r="V1178" s="6"/>
      <c r="W1178" s="6"/>
      <c r="X1178" s="6"/>
      <c r="Y1178" s="23"/>
      <c r="Z1178" s="6"/>
      <c r="AA1178" s="6"/>
      <c r="AB1178" s="21"/>
      <c r="AC1178" s="6"/>
      <c r="AD1178" s="14" t="s">
        <v>1515</v>
      </c>
      <c r="AE1178" s="6"/>
      <c r="AF1178" s="6"/>
      <c r="AG1178" s="6"/>
      <c r="AH1178" s="6" t="s">
        <v>1513</v>
      </c>
      <c r="AI1178" s="143">
        <f t="shared" si="204"/>
        <v>617.28799918826633</v>
      </c>
      <c r="AJ1178" s="143">
        <f t="shared" si="205"/>
        <v>111.11183985388794</v>
      </c>
      <c r="AK1178" s="143">
        <f t="shared" si="206"/>
        <v>3024000</v>
      </c>
      <c r="AL1178" s="20">
        <f t="shared" si="202"/>
        <v>45459</v>
      </c>
      <c r="AM1178" t="e">
        <f t="shared" si="203"/>
        <v>#N/A</v>
      </c>
      <c r="AN1178" t="str">
        <f t="shared" ref="AN1178:AN1310" si="209">C1178&amp;"-"&amp;J1178</f>
        <v>PCSE-PF-643-14-05-2024-5402.33</v>
      </c>
    </row>
    <row r="1179" spans="1:40" ht="20.100000000000001" hidden="1" customHeight="1" x14ac:dyDescent="0.25">
      <c r="A1179" s="14">
        <v>198</v>
      </c>
      <c r="B1179" s="21">
        <v>45429</v>
      </c>
      <c r="C1179" s="6" t="s">
        <v>3636</v>
      </c>
      <c r="D1179" s="15">
        <v>45426</v>
      </c>
      <c r="E1179" s="14" t="s">
        <v>1132</v>
      </c>
      <c r="F1179" s="14" t="s">
        <v>1133</v>
      </c>
      <c r="G1179" s="6">
        <v>42758</v>
      </c>
      <c r="H1179" s="6" t="s">
        <v>1862</v>
      </c>
      <c r="I1179" s="6"/>
      <c r="J1179" s="16">
        <v>5209.42</v>
      </c>
      <c r="K1179" s="14">
        <v>3.61</v>
      </c>
      <c r="L1179" s="125">
        <v>0</v>
      </c>
      <c r="M1179" s="125">
        <v>0</v>
      </c>
      <c r="N1179" s="6" t="s">
        <v>2148</v>
      </c>
      <c r="O1179" s="6" t="s">
        <v>3368</v>
      </c>
      <c r="P1179" s="19">
        <v>43939592</v>
      </c>
      <c r="Q1179" s="6"/>
      <c r="R1179" s="19">
        <f t="shared" si="207"/>
        <v>7909126.5599999996</v>
      </c>
      <c r="S1179" s="6"/>
      <c r="T1179" s="14"/>
      <c r="U1179" s="21"/>
      <c r="V1179" s="6"/>
      <c r="W1179" s="6"/>
      <c r="X1179" s="6"/>
      <c r="Y1179" s="23"/>
      <c r="Z1179" s="6"/>
      <c r="AA1179" s="6"/>
      <c r="AB1179" s="21"/>
      <c r="AC1179" s="6"/>
      <c r="AD1179" s="14" t="s">
        <v>1515</v>
      </c>
      <c r="AE1179" s="6"/>
      <c r="AF1179" s="6"/>
      <c r="AG1179" s="6"/>
      <c r="AH1179" s="6" t="s">
        <v>1516</v>
      </c>
      <c r="AI1179" s="143">
        <f t="shared" si="204"/>
        <v>1027.6344075962393</v>
      </c>
      <c r="AJ1179" s="143">
        <f t="shared" si="205"/>
        <v>184.97419336732307</v>
      </c>
      <c r="AK1179" s="143">
        <f t="shared" si="206"/>
        <v>0</v>
      </c>
      <c r="AL1179" s="20">
        <f t="shared" si="202"/>
        <v>45459</v>
      </c>
      <c r="AM1179" t="e">
        <f t="shared" si="203"/>
        <v>#N/A</v>
      </c>
      <c r="AN1179" t="str">
        <f t="shared" si="209"/>
        <v>KPEX-PF-198947-14-05-2024-5209.42</v>
      </c>
    </row>
    <row r="1180" spans="1:40" ht="20.100000000000001" customHeight="1" x14ac:dyDescent="0.25">
      <c r="A1180" s="14">
        <v>199</v>
      </c>
      <c r="B1180" s="21">
        <v>45429</v>
      </c>
      <c r="C1180" s="6" t="s">
        <v>3637</v>
      </c>
      <c r="D1180" s="15">
        <v>45426</v>
      </c>
      <c r="E1180" s="14" t="s">
        <v>1132</v>
      </c>
      <c r="F1180" s="14" t="str">
        <f>INDEX(New!$CV$9:$CV$791,MATCH(C1180,New!$F$9:$F$791,0))</f>
        <v>Running</v>
      </c>
      <c r="G1180" s="6">
        <v>7801.8688000000002</v>
      </c>
      <c r="H1180" s="6" t="s">
        <v>1862</v>
      </c>
      <c r="I1180" s="6"/>
      <c r="J1180" s="16">
        <v>5205.13</v>
      </c>
      <c r="K1180" s="14">
        <v>3.23</v>
      </c>
      <c r="L1180" s="125">
        <f>_xlfn.IFNA(INDEX(New!$E$9:$E$791,MATCH(C1180,New!$F$9:$F$791,0)),G1180)</f>
        <v>358.44999999999982</v>
      </c>
      <c r="M1180" s="125">
        <f t="shared" si="208"/>
        <v>7801.8688000000002</v>
      </c>
      <c r="N1180" s="6" t="s">
        <v>625</v>
      </c>
      <c r="O1180" s="6" t="s">
        <v>2169</v>
      </c>
      <c r="P1180" s="19">
        <v>7181000</v>
      </c>
      <c r="Q1180" s="6"/>
      <c r="R1180" s="19">
        <f t="shared" si="207"/>
        <v>1292580</v>
      </c>
      <c r="S1180" s="6"/>
      <c r="T1180" s="14"/>
      <c r="U1180" s="21"/>
      <c r="V1180" s="6"/>
      <c r="W1180" s="6"/>
      <c r="X1180" s="6"/>
      <c r="Y1180" s="23"/>
      <c r="Z1180" s="6"/>
      <c r="AA1180" s="6"/>
      <c r="AB1180" s="21"/>
      <c r="AC1180" s="6"/>
      <c r="AD1180" s="14" t="s">
        <v>1515</v>
      </c>
      <c r="AE1180" s="6"/>
      <c r="AF1180" s="6"/>
      <c r="AG1180" s="6"/>
      <c r="AH1180" s="6" t="s">
        <v>1513</v>
      </c>
      <c r="AI1180" s="143">
        <f t="shared" si="204"/>
        <v>920.42050232887789</v>
      </c>
      <c r="AJ1180" s="143">
        <f t="shared" si="205"/>
        <v>165.67569041919802</v>
      </c>
      <c r="AK1180" s="143">
        <f t="shared" si="206"/>
        <v>59386.4512307615</v>
      </c>
      <c r="AL1180" s="20">
        <f t="shared" si="202"/>
        <v>45459</v>
      </c>
      <c r="AM1180" t="e">
        <f t="shared" si="203"/>
        <v>#N/A</v>
      </c>
      <c r="AN1180" t="str">
        <f t="shared" si="209"/>
        <v>LPEX-PF-16461-14-05-2024-5205.13</v>
      </c>
    </row>
    <row r="1181" spans="1:40" ht="20.100000000000001" hidden="1" customHeight="1" x14ac:dyDescent="0.25">
      <c r="A1181" s="14">
        <v>200</v>
      </c>
      <c r="B1181" s="21">
        <v>45432</v>
      </c>
      <c r="C1181" s="6" t="s">
        <v>3638</v>
      </c>
      <c r="D1181" s="15">
        <v>45429</v>
      </c>
      <c r="E1181" s="14" t="s">
        <v>1132</v>
      </c>
      <c r="F1181" s="14" t="s">
        <v>1133</v>
      </c>
      <c r="G1181" s="6">
        <v>11400</v>
      </c>
      <c r="H1181" s="6" t="s">
        <v>1862</v>
      </c>
      <c r="I1181" s="6"/>
      <c r="J1181" s="16">
        <v>3809.9189999999999</v>
      </c>
      <c r="K1181" s="14">
        <v>0.53</v>
      </c>
      <c r="L1181" s="125">
        <v>0</v>
      </c>
      <c r="M1181" s="125">
        <v>0</v>
      </c>
      <c r="N1181" s="6" t="s">
        <v>557</v>
      </c>
      <c r="O1181" s="6" t="s">
        <v>2750</v>
      </c>
      <c r="P1181" s="19">
        <v>1710000</v>
      </c>
      <c r="Q1181" s="6"/>
      <c r="R1181" s="19">
        <f t="shared" si="207"/>
        <v>307800</v>
      </c>
      <c r="S1181" s="6"/>
      <c r="T1181" s="14"/>
      <c r="U1181" s="21"/>
      <c r="V1181" s="6"/>
      <c r="W1181" s="6"/>
      <c r="X1181" s="6"/>
      <c r="Y1181" s="23"/>
      <c r="Z1181" s="6"/>
      <c r="AA1181" s="6"/>
      <c r="AB1181" s="21"/>
      <c r="AC1181" s="6"/>
      <c r="AD1181" s="14" t="s">
        <v>1515</v>
      </c>
      <c r="AE1181" s="6"/>
      <c r="AF1181" s="6"/>
      <c r="AG1181" s="6"/>
      <c r="AH1181" s="6" t="s">
        <v>1517</v>
      </c>
      <c r="AI1181" s="143">
        <f t="shared" si="204"/>
        <v>150</v>
      </c>
      <c r="AJ1181" s="143">
        <f t="shared" si="205"/>
        <v>27</v>
      </c>
      <c r="AK1181" s="143">
        <f t="shared" si="206"/>
        <v>0</v>
      </c>
      <c r="AL1181" s="20">
        <f t="shared" si="202"/>
        <v>45462</v>
      </c>
      <c r="AM1181" t="e">
        <f t="shared" si="203"/>
        <v>#N/A</v>
      </c>
      <c r="AN1181" t="str">
        <f t="shared" si="209"/>
        <v>KPPE-PF-249139-17-05-2024-3809.919</v>
      </c>
    </row>
    <row r="1182" spans="1:40" ht="20.100000000000001" hidden="1" customHeight="1" x14ac:dyDescent="0.25">
      <c r="A1182" s="14">
        <v>201</v>
      </c>
      <c r="B1182" s="21">
        <v>45432</v>
      </c>
      <c r="C1182" s="6" t="s">
        <v>3639</v>
      </c>
      <c r="D1182" s="15">
        <v>45429</v>
      </c>
      <c r="E1182" s="14" t="s">
        <v>1132</v>
      </c>
      <c r="F1182" s="14" t="s">
        <v>1133</v>
      </c>
      <c r="G1182" s="6">
        <v>11520</v>
      </c>
      <c r="H1182" s="6" t="s">
        <v>1862</v>
      </c>
      <c r="I1182" s="6"/>
      <c r="J1182" s="16">
        <v>3809.9189999999999</v>
      </c>
      <c r="K1182" s="14">
        <v>0.53</v>
      </c>
      <c r="L1182" s="125">
        <v>0</v>
      </c>
      <c r="M1182" s="125">
        <v>0</v>
      </c>
      <c r="N1182" s="6" t="s">
        <v>557</v>
      </c>
      <c r="O1182" s="6" t="s">
        <v>2750</v>
      </c>
      <c r="P1182" s="19">
        <v>1728000</v>
      </c>
      <c r="Q1182" s="6"/>
      <c r="R1182" s="19">
        <f t="shared" si="207"/>
        <v>311040</v>
      </c>
      <c r="S1182" s="6"/>
      <c r="T1182" s="14"/>
      <c r="U1182" s="21"/>
      <c r="V1182" s="6"/>
      <c r="W1182" s="6"/>
      <c r="X1182" s="6"/>
      <c r="Y1182" s="23"/>
      <c r="Z1182" s="6"/>
      <c r="AA1182" s="6"/>
      <c r="AB1182" s="21"/>
      <c r="AC1182" s="6"/>
      <c r="AD1182" s="14" t="s">
        <v>1515</v>
      </c>
      <c r="AE1182" s="6"/>
      <c r="AF1182" s="6"/>
      <c r="AG1182" s="6"/>
      <c r="AH1182" s="6" t="s">
        <v>1517</v>
      </c>
      <c r="AI1182" s="143">
        <f t="shared" si="204"/>
        <v>150</v>
      </c>
      <c r="AJ1182" s="143">
        <f t="shared" si="205"/>
        <v>27</v>
      </c>
      <c r="AK1182" s="143">
        <f t="shared" si="206"/>
        <v>0</v>
      </c>
      <c r="AL1182" s="20">
        <f t="shared" si="202"/>
        <v>45462</v>
      </c>
      <c r="AM1182" t="e">
        <f t="shared" si="203"/>
        <v>#N/A</v>
      </c>
      <c r="AN1182" t="str">
        <f t="shared" si="209"/>
        <v>KPPE-PF-249168-17-05-2024-3809.919</v>
      </c>
    </row>
    <row r="1183" spans="1:40" ht="20.100000000000001" hidden="1" customHeight="1" x14ac:dyDescent="0.25">
      <c r="A1183" s="14">
        <v>202</v>
      </c>
      <c r="B1183" s="21">
        <v>45433</v>
      </c>
      <c r="C1183" s="6" t="s">
        <v>3640</v>
      </c>
      <c r="D1183" s="15">
        <v>45430</v>
      </c>
      <c r="E1183" s="14" t="s">
        <v>1132</v>
      </c>
      <c r="F1183" s="14" t="s">
        <v>1133</v>
      </c>
      <c r="G1183" s="6">
        <v>6.57</v>
      </c>
      <c r="H1183" s="6" t="s">
        <v>1862</v>
      </c>
      <c r="I1183" s="6"/>
      <c r="J1183" s="16">
        <v>5401.1</v>
      </c>
      <c r="K1183" s="14">
        <v>12.32</v>
      </c>
      <c r="L1183" s="125">
        <v>0</v>
      </c>
      <c r="M1183" s="125">
        <v>0</v>
      </c>
      <c r="N1183" s="6" t="s">
        <v>349</v>
      </c>
      <c r="O1183" s="6" t="s">
        <v>349</v>
      </c>
      <c r="P1183" s="19">
        <v>23074</v>
      </c>
      <c r="Q1183" s="6"/>
      <c r="R1183" s="19">
        <f t="shared" si="207"/>
        <v>4153.32</v>
      </c>
      <c r="S1183" s="6"/>
      <c r="T1183" s="14"/>
      <c r="U1183" s="21"/>
      <c r="V1183" s="6"/>
      <c r="W1183" s="6"/>
      <c r="X1183" s="6"/>
      <c r="Y1183" s="23"/>
      <c r="Z1183" s="6"/>
      <c r="AA1183" s="6"/>
      <c r="AB1183" s="21"/>
      <c r="AC1183" s="6"/>
      <c r="AD1183" s="14" t="s">
        <v>1515</v>
      </c>
      <c r="AE1183" s="6"/>
      <c r="AF1183" s="6"/>
      <c r="AG1183" s="6"/>
      <c r="AH1183" s="6" t="s">
        <v>1513</v>
      </c>
      <c r="AI1183" s="143">
        <f t="shared" si="204"/>
        <v>3512.0243531202432</v>
      </c>
      <c r="AJ1183" s="143">
        <f t="shared" si="205"/>
        <v>632.16438356164372</v>
      </c>
      <c r="AK1183" s="143">
        <f t="shared" si="206"/>
        <v>0</v>
      </c>
      <c r="AL1183" s="20">
        <f t="shared" si="202"/>
        <v>45463</v>
      </c>
      <c r="AM1183" t="e">
        <f t="shared" si="203"/>
        <v>#N/A</v>
      </c>
      <c r="AN1183" t="str">
        <f t="shared" si="209"/>
        <v>LPEX-PF-17174-18-05-2024-5401.1</v>
      </c>
    </row>
    <row r="1184" spans="1:40" ht="20.100000000000001" hidden="1" customHeight="1" x14ac:dyDescent="0.25">
      <c r="A1184" s="14">
        <v>203</v>
      </c>
      <c r="B1184" s="21">
        <v>45433</v>
      </c>
      <c r="C1184" s="6" t="s">
        <v>3641</v>
      </c>
      <c r="D1184" s="15">
        <v>45430</v>
      </c>
      <c r="E1184" s="14" t="s">
        <v>1132</v>
      </c>
      <c r="F1184" s="14" t="s">
        <v>1133</v>
      </c>
      <c r="G1184" s="6">
        <v>1925.32</v>
      </c>
      <c r="H1184" s="6" t="s">
        <v>1862</v>
      </c>
      <c r="I1184" s="6"/>
      <c r="J1184" s="16">
        <v>5508.1</v>
      </c>
      <c r="K1184" s="14">
        <v>7.95</v>
      </c>
      <c r="L1184" s="125">
        <v>0</v>
      </c>
      <c r="M1184" s="125">
        <v>0</v>
      </c>
      <c r="N1184" s="6" t="s">
        <v>349</v>
      </c>
      <c r="O1184" s="6" t="s">
        <v>349</v>
      </c>
      <c r="P1184" s="19">
        <v>4361274</v>
      </c>
      <c r="Q1184" s="6"/>
      <c r="R1184" s="19">
        <f t="shared" si="207"/>
        <v>785029.32</v>
      </c>
      <c r="S1184" s="6"/>
      <c r="T1184" s="14"/>
      <c r="U1184" s="21"/>
      <c r="V1184" s="6"/>
      <c r="W1184" s="6"/>
      <c r="X1184" s="6"/>
      <c r="Y1184" s="23"/>
      <c r="Z1184" s="6"/>
      <c r="AA1184" s="6"/>
      <c r="AB1184" s="21"/>
      <c r="AC1184" s="6"/>
      <c r="AD1184" s="14" t="s">
        <v>1515</v>
      </c>
      <c r="AE1184" s="6"/>
      <c r="AF1184" s="6"/>
      <c r="AG1184" s="6"/>
      <c r="AH1184" s="6" t="s">
        <v>1513</v>
      </c>
      <c r="AI1184" s="143">
        <f t="shared" si="204"/>
        <v>2265.2203270105751</v>
      </c>
      <c r="AJ1184" s="143">
        <f t="shared" si="205"/>
        <v>407.73965886190348</v>
      </c>
      <c r="AK1184" s="143">
        <f t="shared" si="206"/>
        <v>0</v>
      </c>
      <c r="AL1184" s="20">
        <f t="shared" si="202"/>
        <v>45463</v>
      </c>
      <c r="AM1184" t="e">
        <f t="shared" si="203"/>
        <v>#N/A</v>
      </c>
      <c r="AN1184" t="str">
        <f t="shared" si="209"/>
        <v>LPEX-PF-17178-18-05-2024-5508.1</v>
      </c>
    </row>
    <row r="1185" spans="1:40" ht="20.100000000000001" hidden="1" customHeight="1" x14ac:dyDescent="0.25">
      <c r="A1185" s="14">
        <v>204</v>
      </c>
      <c r="B1185" s="21">
        <v>45435</v>
      </c>
      <c r="C1185" s="6" t="s">
        <v>3642</v>
      </c>
      <c r="D1185" s="15">
        <v>45432</v>
      </c>
      <c r="E1185" s="14" t="s">
        <v>1132</v>
      </c>
      <c r="F1185" s="14" t="s">
        <v>1133</v>
      </c>
      <c r="G1185" s="6">
        <v>114.425</v>
      </c>
      <c r="H1185" s="6" t="s">
        <v>1862</v>
      </c>
      <c r="I1185" s="6"/>
      <c r="J1185" s="16">
        <v>5401.1</v>
      </c>
      <c r="K1185" s="14">
        <v>8.1999999999999993</v>
      </c>
      <c r="L1185" s="125">
        <v>0</v>
      </c>
      <c r="M1185" s="125">
        <v>0</v>
      </c>
      <c r="N1185" s="6" t="s">
        <v>349</v>
      </c>
      <c r="O1185" s="6" t="s">
        <v>349</v>
      </c>
      <c r="P1185" s="19">
        <v>267567</v>
      </c>
      <c r="Q1185" s="6"/>
      <c r="R1185" s="19">
        <f t="shared" si="207"/>
        <v>48162.06</v>
      </c>
      <c r="S1185" s="6"/>
      <c r="T1185" s="14"/>
      <c r="U1185" s="21"/>
      <c r="V1185" s="6"/>
      <c r="W1185" s="6"/>
      <c r="X1185" s="6"/>
      <c r="Y1185" s="23"/>
      <c r="Z1185" s="6"/>
      <c r="AA1185" s="6"/>
      <c r="AB1185" s="21"/>
      <c r="AC1185" s="6"/>
      <c r="AD1185" s="14" t="s">
        <v>1515</v>
      </c>
      <c r="AE1185" s="6"/>
      <c r="AF1185" s="6"/>
      <c r="AG1185" s="6"/>
      <c r="AH1185" s="6" t="s">
        <v>1513</v>
      </c>
      <c r="AI1185" s="143">
        <f t="shared" si="204"/>
        <v>2338.3613720777803</v>
      </c>
      <c r="AJ1185" s="143">
        <f t="shared" si="205"/>
        <v>420.90504697400041</v>
      </c>
      <c r="AK1185" s="143">
        <f t="shared" si="206"/>
        <v>0</v>
      </c>
      <c r="AL1185" s="20">
        <f t="shared" si="202"/>
        <v>45465</v>
      </c>
      <c r="AM1185" t="e">
        <f t="shared" si="203"/>
        <v>#N/A</v>
      </c>
      <c r="AN1185" t="str">
        <f t="shared" si="209"/>
        <v>KPEX-PF-203176-20-05-2024-5401.1</v>
      </c>
    </row>
    <row r="1186" spans="1:40" ht="20.100000000000001" hidden="1" customHeight="1" x14ac:dyDescent="0.25">
      <c r="A1186" s="14">
        <v>205</v>
      </c>
      <c r="B1186" s="21">
        <v>45428</v>
      </c>
      <c r="C1186" s="6" t="s">
        <v>3643</v>
      </c>
      <c r="D1186" s="15">
        <v>45425</v>
      </c>
      <c r="E1186" s="14" t="s">
        <v>1132</v>
      </c>
      <c r="F1186" s="14" t="s">
        <v>1133</v>
      </c>
      <c r="G1186" s="6">
        <v>3748.1759999999999</v>
      </c>
      <c r="H1186" s="6" t="s">
        <v>1862</v>
      </c>
      <c r="I1186" s="6"/>
      <c r="J1186" s="16">
        <v>5508.1</v>
      </c>
      <c r="K1186" s="14">
        <v>11.45</v>
      </c>
      <c r="L1186" s="125">
        <v>0</v>
      </c>
      <c r="M1186" s="125">
        <v>0</v>
      </c>
      <c r="N1186" s="6" t="s">
        <v>349</v>
      </c>
      <c r="O1186" s="6" t="s">
        <v>349</v>
      </c>
      <c r="P1186" s="19">
        <v>12232938</v>
      </c>
      <c r="Q1186" s="6"/>
      <c r="R1186" s="19">
        <f t="shared" si="207"/>
        <v>2201928.84</v>
      </c>
      <c r="S1186" s="6"/>
      <c r="T1186" s="14"/>
      <c r="U1186" s="21"/>
      <c r="V1186" s="6"/>
      <c r="W1186" s="6"/>
      <c r="X1186" s="6"/>
      <c r="Y1186" s="23"/>
      <c r="Z1186" s="6"/>
      <c r="AA1186" s="6"/>
      <c r="AB1186" s="21"/>
      <c r="AC1186" s="6"/>
      <c r="AD1186" s="14" t="s">
        <v>1515</v>
      </c>
      <c r="AE1186" s="6"/>
      <c r="AF1186" s="6"/>
      <c r="AG1186" s="6"/>
      <c r="AH1186" s="6" t="s">
        <v>1513</v>
      </c>
      <c r="AI1186" s="143">
        <f t="shared" si="204"/>
        <v>3263.7042657548632</v>
      </c>
      <c r="AJ1186" s="143">
        <f t="shared" si="205"/>
        <v>587.46676783587532</v>
      </c>
      <c r="AK1186" s="143">
        <f t="shared" si="206"/>
        <v>0</v>
      </c>
      <c r="AL1186" s="20">
        <f t="shared" si="202"/>
        <v>45458</v>
      </c>
      <c r="AM1186" t="e">
        <f t="shared" si="203"/>
        <v>#N/A</v>
      </c>
      <c r="AN1186" t="str">
        <f t="shared" si="209"/>
        <v>KPEX-PF-197897-13-05-2024-5508.1</v>
      </c>
    </row>
    <row r="1187" spans="1:40" ht="20.100000000000001" hidden="1" customHeight="1" x14ac:dyDescent="0.25">
      <c r="A1187" s="14">
        <v>206</v>
      </c>
      <c r="B1187" s="21">
        <v>45428</v>
      </c>
      <c r="C1187" s="6" t="s">
        <v>3644</v>
      </c>
      <c r="D1187" s="15">
        <v>45425</v>
      </c>
      <c r="E1187" s="14" t="s">
        <v>1132</v>
      </c>
      <c r="F1187" s="14" t="s">
        <v>1133</v>
      </c>
      <c r="G1187" s="6">
        <v>706.173</v>
      </c>
      <c r="H1187" s="6" t="s">
        <v>1862</v>
      </c>
      <c r="I1187" s="6"/>
      <c r="J1187" s="16">
        <v>5401.1</v>
      </c>
      <c r="K1187" s="14">
        <v>17.53</v>
      </c>
      <c r="L1187" s="125">
        <v>0</v>
      </c>
      <c r="M1187" s="125">
        <v>0</v>
      </c>
      <c r="N1187" s="6" t="s">
        <v>349</v>
      </c>
      <c r="O1187" s="6" t="s">
        <v>349</v>
      </c>
      <c r="P1187" s="19">
        <v>3528705</v>
      </c>
      <c r="Q1187" s="6"/>
      <c r="R1187" s="19">
        <f t="shared" si="207"/>
        <v>635166.9</v>
      </c>
      <c r="S1187" s="6"/>
      <c r="T1187" s="14"/>
      <c r="U1187" s="21"/>
      <c r="V1187" s="6"/>
      <c r="W1187" s="6"/>
      <c r="X1187" s="6"/>
      <c r="Y1187" s="23"/>
      <c r="Z1187" s="6"/>
      <c r="AA1187" s="6"/>
      <c r="AB1187" s="21"/>
      <c r="AC1187" s="6"/>
      <c r="AD1187" s="14" t="s">
        <v>1515</v>
      </c>
      <c r="AE1187" s="6"/>
      <c r="AF1187" s="6"/>
      <c r="AG1187" s="6"/>
      <c r="AH1187" s="6" t="s">
        <v>1513</v>
      </c>
      <c r="AI1187" s="143">
        <f t="shared" si="204"/>
        <v>4996.9412594364267</v>
      </c>
      <c r="AJ1187" s="143">
        <f t="shared" si="205"/>
        <v>899.44942669855686</v>
      </c>
      <c r="AK1187" s="143">
        <f t="shared" si="206"/>
        <v>0</v>
      </c>
      <c r="AL1187" s="20">
        <f t="shared" si="202"/>
        <v>45458</v>
      </c>
      <c r="AM1187" t="e">
        <f t="shared" si="203"/>
        <v>#N/A</v>
      </c>
      <c r="AN1187" t="str">
        <f t="shared" si="209"/>
        <v>KPEX-PF-197895-13-05-2024-5401.1</v>
      </c>
    </row>
    <row r="1188" spans="1:40" ht="20.100000000000001" customHeight="1" x14ac:dyDescent="0.25">
      <c r="A1188" s="14">
        <v>207</v>
      </c>
      <c r="B1188" s="21">
        <v>45436</v>
      </c>
      <c r="C1188" s="6" t="s">
        <v>3645</v>
      </c>
      <c r="D1188" s="15">
        <v>45433</v>
      </c>
      <c r="E1188" s="14" t="s">
        <v>1132</v>
      </c>
      <c r="F1188" s="14" t="str">
        <f>INDEX(New!$CV$9:$CV$791,MATCH(C1188,New!$F$9:$F$791,0))</f>
        <v>-</v>
      </c>
      <c r="G1188" s="6">
        <v>7.56</v>
      </c>
      <c r="H1188" s="6" t="s">
        <v>1862</v>
      </c>
      <c r="I1188" s="6"/>
      <c r="J1188" s="16">
        <v>5509.21</v>
      </c>
      <c r="K1188" s="14">
        <v>2.2200000000000002</v>
      </c>
      <c r="L1188" s="125">
        <f>_xlfn.IFNA(INDEX(New!$E$9:$E$791,MATCH(C1188,New!$F$9:$F$791,0)),G1188)</f>
        <v>7.56</v>
      </c>
      <c r="M1188" s="125">
        <f t="shared" ref="M1188:M1214" si="210">G1188</f>
        <v>7.56</v>
      </c>
      <c r="N1188" s="6" t="s">
        <v>1324</v>
      </c>
      <c r="O1188" s="6" t="s">
        <v>3646</v>
      </c>
      <c r="P1188" s="19">
        <v>4781</v>
      </c>
      <c r="Q1188" s="6"/>
      <c r="R1188" s="19">
        <f t="shared" si="207"/>
        <v>860.57999999999993</v>
      </c>
      <c r="S1188" s="6"/>
      <c r="T1188" s="14"/>
      <c r="U1188" s="21"/>
      <c r="V1188" s="6"/>
      <c r="W1188" s="6"/>
      <c r="X1188" s="6"/>
      <c r="Y1188" s="23"/>
      <c r="Z1188" s="6"/>
      <c r="AA1188" s="6"/>
      <c r="AB1188" s="21"/>
      <c r="AC1188" s="6"/>
      <c r="AD1188" s="14" t="s">
        <v>1515</v>
      </c>
      <c r="AE1188" s="6"/>
      <c r="AF1188" s="6"/>
      <c r="AG1188" s="6"/>
      <c r="AH1188" s="6" t="s">
        <v>1513</v>
      </c>
      <c r="AI1188" s="143">
        <f t="shared" si="204"/>
        <v>632.40740740740739</v>
      </c>
      <c r="AJ1188" s="143">
        <f t="shared" si="205"/>
        <v>113.83333333333333</v>
      </c>
      <c r="AK1188" s="143">
        <f t="shared" si="206"/>
        <v>860.57999999999993</v>
      </c>
      <c r="AL1188" s="20">
        <f t="shared" si="202"/>
        <v>45466</v>
      </c>
      <c r="AM1188" t="e">
        <f t="shared" si="203"/>
        <v>#N/A</v>
      </c>
      <c r="AN1188" t="str">
        <f t="shared" si="209"/>
        <v>KPEX-PF-203809-21-05-2024-5509.21</v>
      </c>
    </row>
    <row r="1189" spans="1:40" ht="20.100000000000001" customHeight="1" x14ac:dyDescent="0.25">
      <c r="A1189" s="14">
        <v>208</v>
      </c>
      <c r="B1189" s="21">
        <v>45438</v>
      </c>
      <c r="C1189" s="6" t="s">
        <v>3784</v>
      </c>
      <c r="D1189" s="15">
        <v>45438</v>
      </c>
      <c r="E1189" s="14" t="s">
        <v>1132</v>
      </c>
      <c r="F1189" s="14" t="str">
        <f>INDEX(New!$CV$9:$CV$791,MATCH(C1189,New!$F$9:$F$791,0))</f>
        <v>-</v>
      </c>
      <c r="G1189" s="6">
        <v>7484.35</v>
      </c>
      <c r="H1189" s="6" t="s">
        <v>1862</v>
      </c>
      <c r="I1189" s="6"/>
      <c r="J1189" s="16">
        <v>5205.12</v>
      </c>
      <c r="K1189" s="14">
        <v>3.23</v>
      </c>
      <c r="L1189" s="125">
        <f>_xlfn.IFNA(INDEX(New!$E$9:$E$791,MATCH(C1189,New!$F$9:$F$791,0)),G1189)</f>
        <v>7484.35</v>
      </c>
      <c r="M1189" s="125">
        <f t="shared" si="210"/>
        <v>7484.35</v>
      </c>
      <c r="N1189" s="6" t="s">
        <v>625</v>
      </c>
      <c r="O1189" s="6" t="s">
        <v>3014</v>
      </c>
      <c r="P1189" s="19">
        <v>6880501</v>
      </c>
      <c r="Q1189" s="6"/>
      <c r="R1189" s="19">
        <f t="shared" si="207"/>
        <v>1238490.18</v>
      </c>
      <c r="S1189" s="6"/>
      <c r="T1189" s="14"/>
      <c r="U1189" s="21"/>
      <c r="V1189" s="6"/>
      <c r="W1189" s="6"/>
      <c r="X1189" s="6"/>
      <c r="Y1189" s="23"/>
      <c r="Z1189" s="6"/>
      <c r="AA1189" s="6"/>
      <c r="AB1189" s="21"/>
      <c r="AC1189" s="6"/>
      <c r="AD1189" s="14" t="s">
        <v>1515</v>
      </c>
      <c r="AE1189" s="6"/>
      <c r="AF1189" s="6"/>
      <c r="AG1189" s="6"/>
      <c r="AH1189" s="6" t="s">
        <v>1513</v>
      </c>
      <c r="AI1189" s="143">
        <f t="shared" si="204"/>
        <v>919.31844448749723</v>
      </c>
      <c r="AJ1189" s="143">
        <f t="shared" si="205"/>
        <v>165.47732000774948</v>
      </c>
      <c r="AK1189" s="143">
        <f t="shared" si="206"/>
        <v>1238490.18</v>
      </c>
      <c r="AL1189" s="20">
        <f t="shared" si="202"/>
        <v>45468</v>
      </c>
      <c r="AM1189" t="e">
        <f t="shared" si="203"/>
        <v>#N/A</v>
      </c>
      <c r="AN1189" t="str">
        <f t="shared" si="209"/>
        <v>KPEX-PF-205236-23-05-2024-5205.12</v>
      </c>
    </row>
    <row r="1190" spans="1:40" ht="20.100000000000001" hidden="1" customHeight="1" x14ac:dyDescent="0.25">
      <c r="A1190" s="14">
        <v>209</v>
      </c>
      <c r="B1190" s="21">
        <v>45440</v>
      </c>
      <c r="C1190" s="6" t="s">
        <v>3785</v>
      </c>
      <c r="D1190" s="15">
        <v>45440</v>
      </c>
      <c r="E1190" s="14" t="s">
        <v>1132</v>
      </c>
      <c r="F1190" s="14" t="s">
        <v>1133</v>
      </c>
      <c r="G1190" s="6">
        <v>1503</v>
      </c>
      <c r="H1190" s="6" t="s">
        <v>1862</v>
      </c>
      <c r="I1190" s="6"/>
      <c r="J1190" s="16">
        <v>5209.42</v>
      </c>
      <c r="K1190" s="14">
        <v>3.56</v>
      </c>
      <c r="L1190" s="125">
        <v>0</v>
      </c>
      <c r="M1190" s="125">
        <v>0</v>
      </c>
      <c r="N1190" s="6" t="s">
        <v>2148</v>
      </c>
      <c r="O1190" s="6" t="s">
        <v>3368</v>
      </c>
      <c r="P1190" s="19">
        <v>1524180</v>
      </c>
      <c r="Q1190" s="6"/>
      <c r="R1190" s="19">
        <f t="shared" si="207"/>
        <v>274352.39999999997</v>
      </c>
      <c r="S1190" s="6"/>
      <c r="T1190" s="14"/>
      <c r="U1190" s="21"/>
      <c r="V1190" s="6"/>
      <c r="W1190" s="6"/>
      <c r="X1190" s="6"/>
      <c r="Y1190" s="23"/>
      <c r="Z1190" s="6"/>
      <c r="AA1190" s="6"/>
      <c r="AB1190" s="21"/>
      <c r="AC1190" s="6"/>
      <c r="AD1190" s="14" t="s">
        <v>1515</v>
      </c>
      <c r="AE1190" s="6"/>
      <c r="AF1190" s="6"/>
      <c r="AG1190" s="6"/>
      <c r="AH1190" s="6" t="s">
        <v>1516</v>
      </c>
      <c r="AI1190" s="143">
        <f t="shared" si="204"/>
        <v>1014.0918163672654</v>
      </c>
      <c r="AJ1190" s="143">
        <f t="shared" si="205"/>
        <v>182.53652694610776</v>
      </c>
      <c r="AK1190" s="143">
        <f t="shared" si="206"/>
        <v>0</v>
      </c>
      <c r="AL1190" s="20">
        <f t="shared" si="202"/>
        <v>45470</v>
      </c>
      <c r="AM1190" t="e">
        <f t="shared" si="203"/>
        <v>#N/A</v>
      </c>
      <c r="AN1190" t="str">
        <f t="shared" si="209"/>
        <v>KPEX-PF-206700-25-05-2024-5209.42</v>
      </c>
    </row>
    <row r="1191" spans="1:40" ht="20.100000000000001" customHeight="1" x14ac:dyDescent="0.25">
      <c r="A1191" s="14">
        <v>210</v>
      </c>
      <c r="B1191" s="21">
        <v>45420</v>
      </c>
      <c r="C1191" s="6" t="s">
        <v>3851</v>
      </c>
      <c r="D1191" s="15">
        <v>45420</v>
      </c>
      <c r="E1191" s="14" t="s">
        <v>1132</v>
      </c>
      <c r="F1191" s="14" t="str">
        <f>INDEX(New!$CV$9:$CV$791,MATCH(C1191,New!$F$9:$F$791,0))</f>
        <v>-</v>
      </c>
      <c r="G1191" s="6">
        <v>3764.855</v>
      </c>
      <c r="H1191" s="6" t="s">
        <v>1862</v>
      </c>
      <c r="I1191" s="6"/>
      <c r="J1191" s="16">
        <v>5205.12</v>
      </c>
      <c r="K1191" s="14">
        <v>2.67</v>
      </c>
      <c r="L1191" s="125">
        <f>_xlfn.IFNA(INDEX(New!$E$9:$E$791,MATCH(C1191,New!$F$9:$F$791,0)),G1191)</f>
        <v>3764.855</v>
      </c>
      <c r="M1191" s="125">
        <f t="shared" si="210"/>
        <v>3764.855</v>
      </c>
      <c r="N1191" s="6" t="s">
        <v>625</v>
      </c>
      <c r="O1191" s="6" t="s">
        <v>3790</v>
      </c>
      <c r="P1191" s="19">
        <v>2863500</v>
      </c>
      <c r="Q1191" s="6"/>
      <c r="R1191" s="19">
        <f t="shared" si="207"/>
        <v>515430</v>
      </c>
      <c r="S1191" s="6"/>
      <c r="T1191" s="14"/>
      <c r="U1191" s="21"/>
      <c r="V1191" s="6"/>
      <c r="W1191" s="6"/>
      <c r="X1191" s="6"/>
      <c r="Y1191" s="23"/>
      <c r="Z1191" s="6"/>
      <c r="AA1191" s="6"/>
      <c r="AB1191" s="21"/>
      <c r="AC1191" s="6"/>
      <c r="AD1191" s="14" t="s">
        <v>1515</v>
      </c>
      <c r="AE1191" s="6"/>
      <c r="AF1191" s="6"/>
      <c r="AG1191" s="6"/>
      <c r="AH1191" s="6" t="s">
        <v>1513</v>
      </c>
      <c r="AI1191" s="143">
        <f t="shared" si="204"/>
        <v>760.58706112187588</v>
      </c>
      <c r="AJ1191" s="143">
        <f t="shared" si="205"/>
        <v>136.90567100193766</v>
      </c>
      <c r="AK1191" s="143">
        <f t="shared" si="206"/>
        <v>515430</v>
      </c>
      <c r="AL1191" s="20">
        <f t="shared" si="202"/>
        <v>45450</v>
      </c>
      <c r="AM1191" t="e">
        <f t="shared" si="203"/>
        <v>#N/A</v>
      </c>
      <c r="AN1191" t="str">
        <f t="shared" si="209"/>
        <v>KPEX-PF-206724-25-05-2024-5205.12</v>
      </c>
    </row>
    <row r="1192" spans="1:40" ht="20.100000000000001" customHeight="1" x14ac:dyDescent="0.25">
      <c r="A1192" s="14">
        <v>211</v>
      </c>
      <c r="B1192" s="21">
        <v>45440</v>
      </c>
      <c r="C1192" s="6" t="s">
        <v>3786</v>
      </c>
      <c r="D1192" s="15">
        <v>45440</v>
      </c>
      <c r="E1192" s="14" t="s">
        <v>1132</v>
      </c>
      <c r="F1192" s="14" t="str">
        <f>INDEX(New!$CV$9:$CV$791,MATCH(C1192,New!$F$9:$F$791,0))</f>
        <v>-</v>
      </c>
      <c r="G1192" s="6">
        <v>5624.6030000000001</v>
      </c>
      <c r="H1192" s="6" t="s">
        <v>1862</v>
      </c>
      <c r="I1192" s="6"/>
      <c r="J1192" s="16">
        <v>5205.12</v>
      </c>
      <c r="K1192" s="14">
        <v>3.13</v>
      </c>
      <c r="L1192" s="125">
        <f>_xlfn.IFNA(INDEX(New!$E$9:$E$791,MATCH(C1192,New!$F$9:$F$791,0)),G1192)</f>
        <v>5624.6030000000001</v>
      </c>
      <c r="M1192" s="125">
        <f t="shared" si="210"/>
        <v>5624.6030000000001</v>
      </c>
      <c r="N1192" s="6" t="s">
        <v>625</v>
      </c>
      <c r="O1192" s="6" t="s">
        <v>3136</v>
      </c>
      <c r="P1192" s="19">
        <v>5022000</v>
      </c>
      <c r="Q1192" s="6"/>
      <c r="R1192" s="19">
        <f t="shared" si="207"/>
        <v>903960</v>
      </c>
      <c r="S1192" s="6"/>
      <c r="T1192" s="14"/>
      <c r="U1192" s="21"/>
      <c r="V1192" s="6"/>
      <c r="W1192" s="6"/>
      <c r="X1192" s="6"/>
      <c r="Y1192" s="23"/>
      <c r="Z1192" s="6"/>
      <c r="AA1192" s="6"/>
      <c r="AB1192" s="21"/>
      <c r="AC1192" s="6"/>
      <c r="AD1192" s="14" t="s">
        <v>1515</v>
      </c>
      <c r="AE1192" s="6"/>
      <c r="AF1192" s="6"/>
      <c r="AG1192" s="6"/>
      <c r="AH1192" s="6" t="s">
        <v>1513</v>
      </c>
      <c r="AI1192" s="143">
        <f t="shared" si="204"/>
        <v>892.8630162875495</v>
      </c>
      <c r="AJ1192" s="143">
        <f t="shared" si="205"/>
        <v>160.71534293175893</v>
      </c>
      <c r="AK1192" s="143">
        <f t="shared" si="206"/>
        <v>903960.00000000012</v>
      </c>
      <c r="AL1192" s="20">
        <f t="shared" si="202"/>
        <v>45470</v>
      </c>
      <c r="AM1192" t="e">
        <f t="shared" si="203"/>
        <v>#N/A</v>
      </c>
      <c r="AN1192" t="str">
        <f t="shared" si="209"/>
        <v>KPEX-PF-206725-25-05-2024-5205.12</v>
      </c>
    </row>
    <row r="1193" spans="1:40" ht="20.100000000000001" hidden="1" customHeight="1" x14ac:dyDescent="0.25">
      <c r="A1193" s="14">
        <v>212</v>
      </c>
      <c r="B1193" s="21">
        <v>45443</v>
      </c>
      <c r="C1193" s="6" t="s">
        <v>3787</v>
      </c>
      <c r="D1193" s="15">
        <v>45443</v>
      </c>
      <c r="E1193" s="14" t="s">
        <v>1132</v>
      </c>
      <c r="F1193" s="14" t="s">
        <v>1133</v>
      </c>
      <c r="G1193" s="6">
        <v>11760</v>
      </c>
      <c r="H1193" s="6" t="s">
        <v>1862</v>
      </c>
      <c r="I1193" s="6"/>
      <c r="J1193" s="16">
        <v>3809.9189999999999</v>
      </c>
      <c r="K1193" s="14">
        <v>0.53</v>
      </c>
      <c r="L1193" s="125">
        <v>0</v>
      </c>
      <c r="M1193" s="125">
        <v>0</v>
      </c>
      <c r="N1193" s="6" t="s">
        <v>557</v>
      </c>
      <c r="O1193" s="6" t="s">
        <v>2750</v>
      </c>
      <c r="P1193" s="19">
        <v>1764000</v>
      </c>
      <c r="Q1193" s="6"/>
      <c r="R1193" s="19">
        <f t="shared" si="207"/>
        <v>317520</v>
      </c>
      <c r="S1193" s="6"/>
      <c r="T1193" s="14"/>
      <c r="U1193" s="21"/>
      <c r="V1193" s="6"/>
      <c r="W1193" s="6"/>
      <c r="X1193" s="6"/>
      <c r="Y1193" s="23"/>
      <c r="Z1193" s="6"/>
      <c r="AA1193" s="6"/>
      <c r="AB1193" s="21"/>
      <c r="AC1193" s="6"/>
      <c r="AD1193" s="14" t="s">
        <v>1515</v>
      </c>
      <c r="AE1193" s="6"/>
      <c r="AF1193" s="6"/>
      <c r="AG1193" s="6"/>
      <c r="AH1193" s="6" t="s">
        <v>1517</v>
      </c>
      <c r="AI1193" s="143">
        <f t="shared" si="204"/>
        <v>150</v>
      </c>
      <c r="AJ1193" s="143">
        <f t="shared" si="205"/>
        <v>27</v>
      </c>
      <c r="AK1193" s="143">
        <f t="shared" si="206"/>
        <v>0</v>
      </c>
      <c r="AL1193" s="20">
        <f t="shared" si="202"/>
        <v>45473</v>
      </c>
      <c r="AM1193" t="e">
        <f t="shared" si="203"/>
        <v>#N/A</v>
      </c>
      <c r="AN1193" t="str">
        <f t="shared" si="209"/>
        <v>KPPE-PF-259491-29-05-2024-3809.919</v>
      </c>
    </row>
    <row r="1194" spans="1:40" ht="20.100000000000001" hidden="1" customHeight="1" x14ac:dyDescent="0.25">
      <c r="A1194" s="14">
        <v>213</v>
      </c>
      <c r="B1194" s="21">
        <v>45443</v>
      </c>
      <c r="C1194" s="6" t="s">
        <v>3788</v>
      </c>
      <c r="D1194" s="15">
        <v>45443</v>
      </c>
      <c r="E1194" s="14" t="s">
        <v>1132</v>
      </c>
      <c r="F1194" s="14" t="s">
        <v>1133</v>
      </c>
      <c r="G1194" s="6">
        <v>21400</v>
      </c>
      <c r="H1194" s="6" t="s">
        <v>1862</v>
      </c>
      <c r="I1194" s="6"/>
      <c r="J1194" s="16">
        <v>3402.42</v>
      </c>
      <c r="K1194" s="14">
        <v>1.84</v>
      </c>
      <c r="L1194" s="125">
        <v>0</v>
      </c>
      <c r="M1194" s="125">
        <v>0</v>
      </c>
      <c r="N1194" s="6" t="s">
        <v>557</v>
      </c>
      <c r="O1194" s="6" t="s">
        <v>3791</v>
      </c>
      <c r="P1194" s="19">
        <v>11236400</v>
      </c>
      <c r="Q1194" s="6"/>
      <c r="R1194" s="19">
        <f t="shared" si="207"/>
        <v>2022552</v>
      </c>
      <c r="S1194" s="6"/>
      <c r="T1194" s="14"/>
      <c r="U1194" s="21"/>
      <c r="V1194" s="6"/>
      <c r="W1194" s="6"/>
      <c r="X1194" s="6"/>
      <c r="Y1194" s="23"/>
      <c r="Z1194" s="6"/>
      <c r="AA1194" s="6"/>
      <c r="AB1194" s="21"/>
      <c r="AC1194" s="6"/>
      <c r="AD1194" s="14" t="s">
        <v>1515</v>
      </c>
      <c r="AE1194" s="6"/>
      <c r="AF1194" s="6"/>
      <c r="AG1194" s="6"/>
      <c r="AH1194" s="6" t="s">
        <v>1517</v>
      </c>
      <c r="AI1194" s="143">
        <f t="shared" si="204"/>
        <v>525.06542056074761</v>
      </c>
      <c r="AJ1194" s="143">
        <f t="shared" si="205"/>
        <v>94.511775700934578</v>
      </c>
      <c r="AK1194" s="143">
        <f t="shared" si="206"/>
        <v>0</v>
      </c>
      <c r="AL1194" s="20">
        <f t="shared" si="202"/>
        <v>45473</v>
      </c>
      <c r="AM1194" t="e">
        <f t="shared" si="203"/>
        <v>#N/A</v>
      </c>
      <c r="AN1194" t="str">
        <f t="shared" si="209"/>
        <v>HCSE-PF-2369-29-05-2024-3402.42</v>
      </c>
    </row>
    <row r="1195" spans="1:40" ht="20.100000000000001" hidden="1" customHeight="1" x14ac:dyDescent="0.25">
      <c r="A1195" s="14">
        <v>214</v>
      </c>
      <c r="B1195" s="21">
        <v>45443</v>
      </c>
      <c r="C1195" s="6" t="s">
        <v>3789</v>
      </c>
      <c r="D1195" s="15">
        <v>45443</v>
      </c>
      <c r="E1195" s="14" t="s">
        <v>1132</v>
      </c>
      <c r="F1195" s="14" t="s">
        <v>1133</v>
      </c>
      <c r="G1195" s="6">
        <v>1800</v>
      </c>
      <c r="H1195" s="6" t="s">
        <v>1862</v>
      </c>
      <c r="I1195" s="6"/>
      <c r="J1195" s="16">
        <v>3402.42</v>
      </c>
      <c r="K1195" s="14">
        <v>1.93</v>
      </c>
      <c r="L1195" s="125">
        <v>0</v>
      </c>
      <c r="M1195" s="125">
        <v>0</v>
      </c>
      <c r="N1195" s="6" t="s">
        <v>557</v>
      </c>
      <c r="O1195" s="6" t="s">
        <v>3791</v>
      </c>
      <c r="P1195" s="19">
        <v>990000</v>
      </c>
      <c r="Q1195" s="6"/>
      <c r="R1195" s="19">
        <f t="shared" si="207"/>
        <v>178200</v>
      </c>
      <c r="S1195" s="6"/>
      <c r="T1195" s="14"/>
      <c r="U1195" s="21"/>
      <c r="V1195" s="6"/>
      <c r="W1195" s="6"/>
      <c r="X1195" s="6"/>
      <c r="Y1195" s="23"/>
      <c r="Z1195" s="6"/>
      <c r="AA1195" s="6"/>
      <c r="AB1195" s="21"/>
      <c r="AC1195" s="6"/>
      <c r="AD1195" s="14" t="s">
        <v>1515</v>
      </c>
      <c r="AE1195" s="6"/>
      <c r="AF1195" s="6"/>
      <c r="AG1195" s="6"/>
      <c r="AH1195" s="6" t="s">
        <v>1517</v>
      </c>
      <c r="AI1195" s="143">
        <f t="shared" si="204"/>
        <v>550</v>
      </c>
      <c r="AJ1195" s="143">
        <f t="shared" si="205"/>
        <v>99</v>
      </c>
      <c r="AK1195" s="143">
        <f t="shared" si="206"/>
        <v>0</v>
      </c>
      <c r="AL1195" s="20">
        <f t="shared" si="202"/>
        <v>45473</v>
      </c>
      <c r="AM1195" t="e">
        <f t="shared" si="203"/>
        <v>#N/A</v>
      </c>
      <c r="AN1195" t="str">
        <f t="shared" si="209"/>
        <v>HCSE-PF-2370-29-05-2024-3402.42</v>
      </c>
    </row>
    <row r="1196" spans="1:40" ht="20.100000000000001" customHeight="1" x14ac:dyDescent="0.25">
      <c r="A1196" s="14">
        <v>215</v>
      </c>
      <c r="B1196" s="21">
        <v>45444</v>
      </c>
      <c r="C1196" s="6" t="s">
        <v>3953</v>
      </c>
      <c r="D1196" s="15">
        <v>45428</v>
      </c>
      <c r="E1196" s="14" t="s">
        <v>1132</v>
      </c>
      <c r="F1196" s="14" t="str">
        <f>INDEX(New!$CV$9:$CV$791,MATCH(C1196,New!$F$9:$F$791,0))</f>
        <v>-</v>
      </c>
      <c r="G1196" s="6">
        <v>9072</v>
      </c>
      <c r="H1196" s="6" t="s">
        <v>1862</v>
      </c>
      <c r="I1196" s="6"/>
      <c r="J1196" s="16">
        <v>5205.2700000000004</v>
      </c>
      <c r="K1196" s="14">
        <v>4.87</v>
      </c>
      <c r="L1196" s="125">
        <f>_xlfn.IFNA(INDEX(New!$E$9:$E$791,MATCH(C1196,New!$F$9:$F$791,0)),G1196)</f>
        <v>9072</v>
      </c>
      <c r="M1196" s="125">
        <f t="shared" si="210"/>
        <v>9072</v>
      </c>
      <c r="N1196" s="6" t="s">
        <v>625</v>
      </c>
      <c r="O1196" s="6" t="s">
        <v>2164</v>
      </c>
      <c r="P1196" s="19">
        <v>12600000</v>
      </c>
      <c r="Q1196" s="6"/>
      <c r="R1196" s="19">
        <f t="shared" si="207"/>
        <v>2268000</v>
      </c>
      <c r="S1196" s="6"/>
      <c r="T1196" s="14"/>
      <c r="U1196" s="21"/>
      <c r="V1196" s="6"/>
      <c r="W1196" s="6"/>
      <c r="X1196" s="6"/>
      <c r="Y1196" s="23"/>
      <c r="Z1196" s="6"/>
      <c r="AA1196" s="6"/>
      <c r="AB1196" s="21"/>
      <c r="AC1196" s="6"/>
      <c r="AD1196" s="14" t="s">
        <v>1515</v>
      </c>
      <c r="AE1196" s="6"/>
      <c r="AF1196" s="6"/>
      <c r="AG1196" s="6"/>
      <c r="AH1196" s="6" t="s">
        <v>1513</v>
      </c>
      <c r="AI1196" s="143">
        <f t="shared" si="204"/>
        <v>1388.8888888888889</v>
      </c>
      <c r="AJ1196" s="143">
        <f t="shared" si="205"/>
        <v>250</v>
      </c>
      <c r="AK1196" s="143">
        <f t="shared" si="206"/>
        <v>2268000</v>
      </c>
      <c r="AL1196" s="20">
        <f t="shared" si="202"/>
        <v>45474</v>
      </c>
      <c r="AM1196" t="e">
        <f t="shared" si="203"/>
        <v>#N/A</v>
      </c>
      <c r="AN1196" t="str">
        <f t="shared" si="209"/>
        <v>FPEX-PF-4287-16-05-2024-5205.27</v>
      </c>
    </row>
    <row r="1197" spans="1:40" ht="20.100000000000001" hidden="1" customHeight="1" x14ac:dyDescent="0.25">
      <c r="A1197" s="14">
        <v>216</v>
      </c>
      <c r="B1197" s="21">
        <v>45450</v>
      </c>
      <c r="C1197" s="6" t="s">
        <v>3954</v>
      </c>
      <c r="D1197" s="15">
        <v>45446</v>
      </c>
      <c r="E1197" s="14" t="s">
        <v>1132</v>
      </c>
      <c r="F1197" s="14" t="s">
        <v>1133</v>
      </c>
      <c r="G1197" s="6">
        <v>11000</v>
      </c>
      <c r="H1197" s="6" t="s">
        <v>1862</v>
      </c>
      <c r="I1197" s="6"/>
      <c r="J1197" s="16">
        <v>3402.42</v>
      </c>
      <c r="K1197" s="14">
        <v>1.84</v>
      </c>
      <c r="L1197" s="125">
        <v>0</v>
      </c>
      <c r="M1197" s="125">
        <v>0</v>
      </c>
      <c r="N1197" s="6" t="s">
        <v>557</v>
      </c>
      <c r="O1197" s="6" t="s">
        <v>3791</v>
      </c>
      <c r="P1197" s="19">
        <v>5753000</v>
      </c>
      <c r="Q1197" s="6"/>
      <c r="R1197" s="19">
        <f t="shared" si="207"/>
        <v>1035540</v>
      </c>
      <c r="S1197" s="6"/>
      <c r="T1197" s="14"/>
      <c r="U1197" s="21"/>
      <c r="V1197" s="6"/>
      <c r="W1197" s="6"/>
      <c r="X1197" s="6"/>
      <c r="Y1197" s="23"/>
      <c r="Z1197" s="6"/>
      <c r="AA1197" s="6"/>
      <c r="AB1197" s="21"/>
      <c r="AC1197" s="6"/>
      <c r="AD1197" s="14" t="s">
        <v>1515</v>
      </c>
      <c r="AE1197" s="6"/>
      <c r="AF1197" s="6"/>
      <c r="AG1197" s="6"/>
      <c r="AH1197" s="6" t="s">
        <v>1517</v>
      </c>
      <c r="AI1197" s="143">
        <f t="shared" si="204"/>
        <v>523</v>
      </c>
      <c r="AJ1197" s="143">
        <f t="shared" si="205"/>
        <v>94.14</v>
      </c>
      <c r="AK1197" s="143">
        <f t="shared" si="206"/>
        <v>0</v>
      </c>
      <c r="AL1197" s="20">
        <f t="shared" si="202"/>
        <v>45480</v>
      </c>
      <c r="AM1197" t="e">
        <f t="shared" si="203"/>
        <v>#N/A</v>
      </c>
      <c r="AN1197" t="str">
        <f t="shared" si="209"/>
        <v>HCSE-PF-2471-03-06-2024-3402.42</v>
      </c>
    </row>
    <row r="1198" spans="1:40" ht="20.100000000000001" hidden="1" customHeight="1" x14ac:dyDescent="0.25">
      <c r="A1198" s="14">
        <v>217</v>
      </c>
      <c r="B1198" s="21">
        <v>45450</v>
      </c>
      <c r="C1198" s="6" t="s">
        <v>3955</v>
      </c>
      <c r="D1198" s="15">
        <v>45446</v>
      </c>
      <c r="E1198" s="14" t="s">
        <v>1132</v>
      </c>
      <c r="F1198" s="14" t="s">
        <v>1133</v>
      </c>
      <c r="G1198" s="149">
        <v>7423.65</v>
      </c>
      <c r="H1198" s="6" t="s">
        <v>1862</v>
      </c>
      <c r="I1198" s="6"/>
      <c r="J1198" s="16">
        <v>5508.1</v>
      </c>
      <c r="K1198" s="14">
        <v>6.99</v>
      </c>
      <c r="L1198" s="125">
        <v>0</v>
      </c>
      <c r="M1198" s="125">
        <v>0</v>
      </c>
      <c r="N1198" s="6" t="s">
        <v>349</v>
      </c>
      <c r="O1198" s="6" t="s">
        <v>349</v>
      </c>
      <c r="P1198" s="19">
        <v>9407745</v>
      </c>
      <c r="Q1198" s="6"/>
      <c r="R1198" s="19">
        <f t="shared" ref="R1198:R1229" si="211">P1198*0.18</f>
        <v>1693394.0999999999</v>
      </c>
      <c r="S1198" s="6"/>
      <c r="T1198" s="14"/>
      <c r="U1198" s="21"/>
      <c r="V1198" s="6"/>
      <c r="W1198" s="6"/>
      <c r="X1198" s="6"/>
      <c r="Y1198" s="23"/>
      <c r="Z1198" s="6"/>
      <c r="AA1198" s="6"/>
      <c r="AB1198" s="21"/>
      <c r="AC1198" s="6"/>
      <c r="AD1198" s="14" t="s">
        <v>1515</v>
      </c>
      <c r="AE1198" s="6"/>
      <c r="AF1198" s="6"/>
      <c r="AG1198" s="6"/>
      <c r="AH1198" s="6" t="s">
        <v>1513</v>
      </c>
      <c r="AI1198" s="143">
        <f t="shared" si="204"/>
        <v>1267.2667757774141</v>
      </c>
      <c r="AJ1198" s="143">
        <f t="shared" si="205"/>
        <v>228.10801963993453</v>
      </c>
      <c r="AK1198" s="143">
        <f t="shared" si="206"/>
        <v>0</v>
      </c>
      <c r="AL1198" s="20">
        <f t="shared" ref="AL1198:AL1330" si="212">IF(B1198&lt;&gt;"",IF(E1198="Packing Material",B1198+5,B1198+30),"")</f>
        <v>45480</v>
      </c>
      <c r="AM1198" t="e">
        <f t="shared" si="203"/>
        <v>#N/A</v>
      </c>
      <c r="AN1198" t="str">
        <f t="shared" si="209"/>
        <v>LPEX-PF-19066-03-06-2024-5508.1</v>
      </c>
    </row>
    <row r="1199" spans="1:40" ht="20.100000000000001" hidden="1" customHeight="1" x14ac:dyDescent="0.25">
      <c r="A1199" s="14">
        <v>218</v>
      </c>
      <c r="B1199" s="21">
        <v>45451</v>
      </c>
      <c r="C1199" s="6" t="s">
        <v>3956</v>
      </c>
      <c r="D1199" s="15">
        <v>45447</v>
      </c>
      <c r="E1199" s="14" t="s">
        <v>1132</v>
      </c>
      <c r="F1199" s="14" t="s">
        <v>1133</v>
      </c>
      <c r="G1199" s="6">
        <v>938.37199999999996</v>
      </c>
      <c r="H1199" s="6" t="s">
        <v>1862</v>
      </c>
      <c r="I1199" s="6"/>
      <c r="J1199" s="16">
        <v>5401.1</v>
      </c>
      <c r="K1199" s="14">
        <v>16.13</v>
      </c>
      <c r="L1199" s="125">
        <v>0</v>
      </c>
      <c r="M1199" s="125">
        <v>0</v>
      </c>
      <c r="N1199" s="6" t="s">
        <v>349</v>
      </c>
      <c r="O1199" s="6" t="s">
        <v>349</v>
      </c>
      <c r="P1199" s="19">
        <v>4313285</v>
      </c>
      <c r="Q1199" s="6"/>
      <c r="R1199" s="19">
        <f t="shared" si="211"/>
        <v>776391.29999999993</v>
      </c>
      <c r="S1199" s="6"/>
      <c r="T1199" s="14"/>
      <c r="U1199" s="21"/>
      <c r="V1199" s="6"/>
      <c r="W1199" s="6"/>
      <c r="X1199" s="6"/>
      <c r="Y1199" s="23"/>
      <c r="Z1199" s="6"/>
      <c r="AA1199" s="6"/>
      <c r="AB1199" s="21"/>
      <c r="AC1199" s="6"/>
      <c r="AD1199" s="14" t="s">
        <v>1515</v>
      </c>
      <c r="AE1199" s="6"/>
      <c r="AF1199" s="6"/>
      <c r="AG1199" s="6"/>
      <c r="AH1199" s="6" t="s">
        <v>1513</v>
      </c>
      <c r="AI1199" s="143">
        <f t="shared" si="204"/>
        <v>4596.5619178747875</v>
      </c>
      <c r="AJ1199" s="143">
        <f t="shared" si="205"/>
        <v>827.38114521746172</v>
      </c>
      <c r="AK1199" s="143">
        <f t="shared" si="206"/>
        <v>0</v>
      </c>
      <c r="AL1199" s="20">
        <f t="shared" si="212"/>
        <v>45481</v>
      </c>
      <c r="AM1199" t="e">
        <f t="shared" si="203"/>
        <v>#N/A</v>
      </c>
      <c r="AN1199" t="str">
        <f t="shared" si="209"/>
        <v>KPEX-PF-213367-04-06-2024-5401.1</v>
      </c>
    </row>
    <row r="1200" spans="1:40" ht="20.100000000000001" hidden="1" customHeight="1" x14ac:dyDescent="0.25">
      <c r="A1200" s="14">
        <v>219</v>
      </c>
      <c r="B1200" s="21">
        <v>45451</v>
      </c>
      <c r="C1200" s="6" t="s">
        <v>3957</v>
      </c>
      <c r="D1200" s="15">
        <v>45447</v>
      </c>
      <c r="E1200" s="14" t="s">
        <v>1132</v>
      </c>
      <c r="F1200" s="14" t="s">
        <v>1133</v>
      </c>
      <c r="G1200" s="6">
        <v>2374.9830000000002</v>
      </c>
      <c r="H1200" s="6" t="s">
        <v>1862</v>
      </c>
      <c r="I1200" s="6"/>
      <c r="J1200" s="16">
        <v>5508.1</v>
      </c>
      <c r="K1200" s="14">
        <v>11.64</v>
      </c>
      <c r="L1200" s="125">
        <v>0</v>
      </c>
      <c r="M1200" s="125">
        <v>0</v>
      </c>
      <c r="N1200" s="6" t="s">
        <v>349</v>
      </c>
      <c r="O1200" s="6" t="s">
        <v>349</v>
      </c>
      <c r="P1200" s="19">
        <v>7877475</v>
      </c>
      <c r="Q1200" s="6"/>
      <c r="R1200" s="19">
        <f t="shared" si="211"/>
        <v>1417945.5</v>
      </c>
      <c r="S1200" s="6"/>
      <c r="T1200" s="14"/>
      <c r="U1200" s="21"/>
      <c r="V1200" s="6"/>
      <c r="W1200" s="6"/>
      <c r="X1200" s="6"/>
      <c r="Y1200" s="23"/>
      <c r="Z1200" s="6"/>
      <c r="AA1200" s="6"/>
      <c r="AB1200" s="21"/>
      <c r="AC1200" s="6"/>
      <c r="AD1200" s="14" t="s">
        <v>1515</v>
      </c>
      <c r="AE1200" s="6"/>
      <c r="AF1200" s="6"/>
      <c r="AG1200" s="6"/>
      <c r="AH1200" s="6" t="s">
        <v>1513</v>
      </c>
      <c r="AI1200" s="143">
        <f t="shared" si="204"/>
        <v>3316.8553206486108</v>
      </c>
      <c r="AJ1200" s="143">
        <f t="shared" si="205"/>
        <v>597.03395771674991</v>
      </c>
      <c r="AK1200" s="143">
        <f t="shared" si="206"/>
        <v>0</v>
      </c>
      <c r="AL1200" s="20">
        <f t="shared" si="212"/>
        <v>45481</v>
      </c>
      <c r="AM1200" t="e">
        <f t="shared" si="203"/>
        <v>#N/A</v>
      </c>
      <c r="AN1200" t="str">
        <f t="shared" si="209"/>
        <v>KPEX-PF-213370-04-06-2024-5508.1</v>
      </c>
    </row>
    <row r="1201" spans="1:40" ht="20.100000000000001" hidden="1" customHeight="1" x14ac:dyDescent="0.25">
      <c r="A1201" s="14">
        <v>220</v>
      </c>
      <c r="B1201" s="21">
        <v>45451</v>
      </c>
      <c r="C1201" s="6" t="s">
        <v>3958</v>
      </c>
      <c r="D1201" s="15">
        <v>45447</v>
      </c>
      <c r="E1201" s="14" t="s">
        <v>1132</v>
      </c>
      <c r="F1201" s="14" t="s">
        <v>1133</v>
      </c>
      <c r="G1201" s="6">
        <v>428.24799999999999</v>
      </c>
      <c r="H1201" s="6" t="s">
        <v>1862</v>
      </c>
      <c r="I1201" s="6"/>
      <c r="J1201" s="16">
        <v>5401.1</v>
      </c>
      <c r="K1201" s="14">
        <v>7.96</v>
      </c>
      <c r="L1201" s="125">
        <v>0</v>
      </c>
      <c r="M1201" s="125">
        <v>0</v>
      </c>
      <c r="N1201" s="6" t="s">
        <v>349</v>
      </c>
      <c r="O1201" s="6" t="s">
        <v>349</v>
      </c>
      <c r="P1201" s="19">
        <v>971880</v>
      </c>
      <c r="Q1201" s="6"/>
      <c r="R1201" s="19">
        <f t="shared" si="211"/>
        <v>174938.4</v>
      </c>
      <c r="S1201" s="6"/>
      <c r="T1201" s="14"/>
      <c r="U1201" s="21"/>
      <c r="V1201" s="6"/>
      <c r="W1201" s="6"/>
      <c r="X1201" s="6"/>
      <c r="Y1201" s="23"/>
      <c r="Z1201" s="6"/>
      <c r="AA1201" s="6"/>
      <c r="AB1201" s="21"/>
      <c r="AC1201" s="6"/>
      <c r="AD1201" s="14" t="s">
        <v>1515</v>
      </c>
      <c r="AE1201" s="6"/>
      <c r="AF1201" s="6"/>
      <c r="AG1201" s="6"/>
      <c r="AH1201" s="6" t="s">
        <v>1513</v>
      </c>
      <c r="AI1201" s="143">
        <f t="shared" si="204"/>
        <v>2269.4326651846595</v>
      </c>
      <c r="AJ1201" s="143">
        <f t="shared" si="205"/>
        <v>408.49787973323868</v>
      </c>
      <c r="AK1201" s="143">
        <f t="shared" si="206"/>
        <v>0</v>
      </c>
      <c r="AL1201" s="20">
        <f t="shared" si="212"/>
        <v>45481</v>
      </c>
      <c r="AM1201" t="e">
        <f t="shared" si="203"/>
        <v>#N/A</v>
      </c>
      <c r="AN1201" t="str">
        <f t="shared" si="209"/>
        <v>KPEX-PF-213372-04-06-2024-5401.1</v>
      </c>
    </row>
    <row r="1202" spans="1:40" ht="20.100000000000001" customHeight="1" x14ac:dyDescent="0.25">
      <c r="A1202" s="14">
        <v>221</v>
      </c>
      <c r="B1202" s="21">
        <v>45453</v>
      </c>
      <c r="C1202" s="6" t="s">
        <v>3959</v>
      </c>
      <c r="D1202" s="15">
        <v>45449</v>
      </c>
      <c r="E1202" s="14" t="s">
        <v>1132</v>
      </c>
      <c r="F1202" s="14" t="str">
        <f>INDEX(New!$CV$9:$CV$791,MATCH(C1202,New!$F$9:$F$791,0))</f>
        <v>-</v>
      </c>
      <c r="G1202" s="6">
        <v>45359.702400000002</v>
      </c>
      <c r="H1202" s="6" t="s">
        <v>1862</v>
      </c>
      <c r="I1202" s="6"/>
      <c r="J1202" s="16">
        <v>5402.33</v>
      </c>
      <c r="K1202" s="14">
        <v>2.17</v>
      </c>
      <c r="L1202" s="125">
        <f>_xlfn.IFNA(INDEX(New!$E$9:$E$791,MATCH(C1202,New!$F$9:$F$791,0)),G1202)</f>
        <v>45359.702400000002</v>
      </c>
      <c r="M1202" s="125">
        <f t="shared" si="210"/>
        <v>45359.702400000002</v>
      </c>
      <c r="N1202" s="6" t="s">
        <v>1324</v>
      </c>
      <c r="O1202" s="6" t="s">
        <v>3992</v>
      </c>
      <c r="P1202" s="19">
        <v>28000000</v>
      </c>
      <c r="Q1202" s="6"/>
      <c r="R1202" s="19">
        <f t="shared" si="211"/>
        <v>5040000</v>
      </c>
      <c r="S1202" s="6"/>
      <c r="T1202" s="14"/>
      <c r="U1202" s="21"/>
      <c r="V1202" s="6"/>
      <c r="W1202" s="6"/>
      <c r="X1202" s="6"/>
      <c r="Y1202" s="23"/>
      <c r="Z1202" s="6"/>
      <c r="AA1202" s="6"/>
      <c r="AB1202" s="21"/>
      <c r="AC1202" s="6"/>
      <c r="AD1202" s="14" t="s">
        <v>1515</v>
      </c>
      <c r="AE1202" s="6"/>
      <c r="AF1202" s="6"/>
      <c r="AG1202" s="6"/>
      <c r="AH1202" s="6" t="s">
        <v>1513</v>
      </c>
      <c r="AI1202" s="143">
        <f t="shared" si="204"/>
        <v>617.28800054913938</v>
      </c>
      <c r="AJ1202" s="143">
        <f t="shared" si="205"/>
        <v>111.11184009884509</v>
      </c>
      <c r="AK1202" s="143">
        <f t="shared" si="206"/>
        <v>5040000</v>
      </c>
      <c r="AL1202" s="20">
        <f t="shared" si="212"/>
        <v>45483</v>
      </c>
      <c r="AM1202" t="e">
        <f t="shared" si="203"/>
        <v>#N/A</v>
      </c>
      <c r="AN1202" t="str">
        <f t="shared" si="209"/>
        <v>PCSE-PF-710-06-06-2024-5402.33</v>
      </c>
    </row>
    <row r="1203" spans="1:40" ht="20.100000000000001" hidden="1" customHeight="1" x14ac:dyDescent="0.25">
      <c r="A1203" s="14">
        <v>222</v>
      </c>
      <c r="B1203" s="21">
        <v>45453</v>
      </c>
      <c r="C1203" s="6" t="s">
        <v>3960</v>
      </c>
      <c r="D1203" s="15">
        <v>45449</v>
      </c>
      <c r="E1203" s="14" t="s">
        <v>1132</v>
      </c>
      <c r="F1203" s="14" t="s">
        <v>1133</v>
      </c>
      <c r="G1203" s="6">
        <v>563</v>
      </c>
      <c r="H1203" s="6" t="s">
        <v>1862</v>
      </c>
      <c r="I1203" s="6"/>
      <c r="J1203" s="16">
        <v>5209.42</v>
      </c>
      <c r="K1203" s="14">
        <v>3.55</v>
      </c>
      <c r="L1203" s="125">
        <v>0</v>
      </c>
      <c r="M1203" s="125">
        <v>0</v>
      </c>
      <c r="N1203" s="6" t="s">
        <v>2148</v>
      </c>
      <c r="O1203" s="6" t="s">
        <v>3368</v>
      </c>
      <c r="P1203" s="19">
        <v>568860</v>
      </c>
      <c r="Q1203" s="6"/>
      <c r="R1203" s="19">
        <f t="shared" si="211"/>
        <v>102394.8</v>
      </c>
      <c r="S1203" s="6"/>
      <c r="T1203" s="14"/>
      <c r="U1203" s="21"/>
      <c r="V1203" s="6"/>
      <c r="W1203" s="6"/>
      <c r="X1203" s="6"/>
      <c r="Y1203" s="23"/>
      <c r="Z1203" s="6"/>
      <c r="AA1203" s="6"/>
      <c r="AB1203" s="21"/>
      <c r="AC1203" s="6"/>
      <c r="AD1203" s="14" t="s">
        <v>1515</v>
      </c>
      <c r="AE1203" s="6"/>
      <c r="AF1203" s="6"/>
      <c r="AG1203" s="6"/>
      <c r="AH1203" s="6" t="s">
        <v>1516</v>
      </c>
      <c r="AI1203" s="143">
        <f t="shared" si="204"/>
        <v>1010.4085257548845</v>
      </c>
      <c r="AJ1203" s="143">
        <f t="shared" si="205"/>
        <v>181.87353463587922</v>
      </c>
      <c r="AK1203" s="143">
        <f t="shared" si="206"/>
        <v>0</v>
      </c>
      <c r="AL1203" s="20">
        <f t="shared" si="212"/>
        <v>45483</v>
      </c>
      <c r="AM1203" t="e">
        <f t="shared" si="203"/>
        <v>#N/A</v>
      </c>
      <c r="AN1203" t="str">
        <f t="shared" si="209"/>
        <v>KPEX-PF-214738-06-06-2024-5209.42</v>
      </c>
    </row>
    <row r="1204" spans="1:40" ht="20.100000000000001" hidden="1" customHeight="1" x14ac:dyDescent="0.25">
      <c r="A1204" s="14">
        <v>223</v>
      </c>
      <c r="B1204" s="21">
        <v>45458</v>
      </c>
      <c r="C1204" s="6" t="s">
        <v>3961</v>
      </c>
      <c r="D1204" s="15">
        <v>45454</v>
      </c>
      <c r="E1204" s="14" t="s">
        <v>1132</v>
      </c>
      <c r="F1204" s="14" t="s">
        <v>1133</v>
      </c>
      <c r="G1204" s="6">
        <v>1587.59</v>
      </c>
      <c r="H1204" s="6" t="s">
        <v>1862</v>
      </c>
      <c r="I1204" s="6"/>
      <c r="J1204" s="16">
        <v>5205.2299999999996</v>
      </c>
      <c r="K1204" s="14">
        <v>3.48</v>
      </c>
      <c r="L1204" s="125">
        <v>0</v>
      </c>
      <c r="M1204" s="125">
        <v>0</v>
      </c>
      <c r="N1204" s="6" t="s">
        <v>625</v>
      </c>
      <c r="O1204" s="6" t="s">
        <v>2163</v>
      </c>
      <c r="P1204" s="19">
        <v>1575000</v>
      </c>
      <c r="Q1204" s="6"/>
      <c r="R1204" s="19">
        <f t="shared" si="211"/>
        <v>283500</v>
      </c>
      <c r="S1204" s="6"/>
      <c r="T1204" s="14"/>
      <c r="U1204" s="21"/>
      <c r="V1204" s="6"/>
      <c r="W1204" s="6"/>
      <c r="X1204" s="6"/>
      <c r="Y1204" s="23"/>
      <c r="Z1204" s="6"/>
      <c r="AA1204" s="6"/>
      <c r="AB1204" s="21"/>
      <c r="AC1204" s="6"/>
      <c r="AD1204" s="14" t="s">
        <v>1515</v>
      </c>
      <c r="AE1204" s="6"/>
      <c r="AF1204" s="6"/>
      <c r="AG1204" s="6"/>
      <c r="AH1204" s="6" t="s">
        <v>1513</v>
      </c>
      <c r="AI1204" s="143">
        <f t="shared" si="204"/>
        <v>992.06974092807343</v>
      </c>
      <c r="AJ1204" s="143">
        <f t="shared" si="205"/>
        <v>178.57255336705322</v>
      </c>
      <c r="AK1204" s="143">
        <f t="shared" si="206"/>
        <v>0</v>
      </c>
      <c r="AL1204" s="20">
        <f t="shared" si="212"/>
        <v>45488</v>
      </c>
      <c r="AM1204" t="e">
        <f t="shared" si="203"/>
        <v>#N/A</v>
      </c>
      <c r="AN1204" t="str">
        <f t="shared" si="209"/>
        <v>KPEX-PF-217704-11-06-2024-5205.23</v>
      </c>
    </row>
    <row r="1205" spans="1:40" ht="20.100000000000001" hidden="1" customHeight="1" x14ac:dyDescent="0.25">
      <c r="A1205" s="14">
        <v>224</v>
      </c>
      <c r="B1205" s="21">
        <v>45458</v>
      </c>
      <c r="C1205" s="6" t="s">
        <v>3962</v>
      </c>
      <c r="D1205" s="15">
        <v>45454</v>
      </c>
      <c r="E1205" s="14" t="s">
        <v>1132</v>
      </c>
      <c r="F1205" s="14" t="s">
        <v>1133</v>
      </c>
      <c r="G1205" s="6">
        <v>1587.59</v>
      </c>
      <c r="H1205" s="6" t="s">
        <v>1862</v>
      </c>
      <c r="I1205" s="6"/>
      <c r="J1205" s="16">
        <v>5205.2299999999996</v>
      </c>
      <c r="K1205" s="14">
        <v>3.56</v>
      </c>
      <c r="L1205" s="125">
        <v>0</v>
      </c>
      <c r="M1205" s="125">
        <v>0</v>
      </c>
      <c r="N1205" s="6" t="s">
        <v>625</v>
      </c>
      <c r="O1205" s="6" t="s">
        <v>2163</v>
      </c>
      <c r="P1205" s="19">
        <v>1610000</v>
      </c>
      <c r="Q1205" s="6"/>
      <c r="R1205" s="19">
        <f t="shared" si="211"/>
        <v>289800</v>
      </c>
      <c r="S1205" s="6"/>
      <c r="T1205" s="14"/>
      <c r="U1205" s="21"/>
      <c r="V1205" s="6"/>
      <c r="W1205" s="6"/>
      <c r="X1205" s="6"/>
      <c r="Y1205" s="23"/>
      <c r="Z1205" s="6"/>
      <c r="AA1205" s="6"/>
      <c r="AB1205" s="21"/>
      <c r="AC1205" s="6"/>
      <c r="AD1205" s="14" t="s">
        <v>1515</v>
      </c>
      <c r="AE1205" s="6"/>
      <c r="AF1205" s="6"/>
      <c r="AG1205" s="6"/>
      <c r="AH1205" s="6" t="s">
        <v>1513</v>
      </c>
      <c r="AI1205" s="143">
        <f t="shared" si="204"/>
        <v>1014.1157351709195</v>
      </c>
      <c r="AJ1205" s="143">
        <f t="shared" si="205"/>
        <v>182.54083233076551</v>
      </c>
      <c r="AK1205" s="143">
        <f t="shared" si="206"/>
        <v>0</v>
      </c>
      <c r="AL1205" s="20">
        <f t="shared" si="212"/>
        <v>45488</v>
      </c>
      <c r="AM1205" t="e">
        <f t="shared" si="203"/>
        <v>#N/A</v>
      </c>
      <c r="AN1205" t="str">
        <f t="shared" si="209"/>
        <v>KPEX-PF-217707-11-06-2024-5205.23</v>
      </c>
    </row>
    <row r="1206" spans="1:40" ht="20.100000000000001" hidden="1" customHeight="1" x14ac:dyDescent="0.25">
      <c r="A1206" s="14">
        <v>225</v>
      </c>
      <c r="B1206" s="21">
        <v>45458</v>
      </c>
      <c r="C1206" s="6" t="s">
        <v>3963</v>
      </c>
      <c r="D1206" s="15">
        <v>45454</v>
      </c>
      <c r="E1206" s="14" t="s">
        <v>1132</v>
      </c>
      <c r="F1206" s="14" t="s">
        <v>1133</v>
      </c>
      <c r="G1206" s="6">
        <v>148.35679999999999</v>
      </c>
      <c r="H1206" s="6" t="s">
        <v>1862</v>
      </c>
      <c r="I1206" s="6"/>
      <c r="J1206" s="16">
        <v>5401.1</v>
      </c>
      <c r="K1206" s="14">
        <v>8.35</v>
      </c>
      <c r="L1206" s="125">
        <v>0</v>
      </c>
      <c r="M1206" s="125">
        <v>0</v>
      </c>
      <c r="N1206" s="6" t="s">
        <v>349</v>
      </c>
      <c r="O1206" s="6" t="s">
        <v>3986</v>
      </c>
      <c r="P1206" s="19">
        <v>353221</v>
      </c>
      <c r="Q1206" s="6"/>
      <c r="R1206" s="19">
        <f t="shared" si="211"/>
        <v>63579.78</v>
      </c>
      <c r="S1206" s="6"/>
      <c r="T1206" s="14"/>
      <c r="U1206" s="21"/>
      <c r="V1206" s="6"/>
      <c r="W1206" s="6"/>
      <c r="X1206" s="6"/>
      <c r="Y1206" s="23"/>
      <c r="Z1206" s="6"/>
      <c r="AA1206" s="6"/>
      <c r="AB1206" s="21"/>
      <c r="AC1206" s="6"/>
      <c r="AD1206" s="14" t="s">
        <v>1515</v>
      </c>
      <c r="AE1206" s="6"/>
      <c r="AF1206" s="6"/>
      <c r="AG1206" s="6"/>
      <c r="AH1206" s="6" t="s">
        <v>1513</v>
      </c>
      <c r="AI1206" s="143">
        <f t="shared" si="204"/>
        <v>2380.8885066272665</v>
      </c>
      <c r="AJ1206" s="143">
        <f t="shared" si="205"/>
        <v>428.55993119290792</v>
      </c>
      <c r="AK1206" s="143">
        <f t="shared" si="206"/>
        <v>0</v>
      </c>
      <c r="AL1206" s="20">
        <f t="shared" si="212"/>
        <v>45488</v>
      </c>
      <c r="AM1206" t="e">
        <f t="shared" si="203"/>
        <v>#N/A</v>
      </c>
      <c r="AN1206" t="str">
        <f t="shared" si="209"/>
        <v>KPPE-PF-272567-11-06-2024-5401.1</v>
      </c>
    </row>
    <row r="1207" spans="1:40" ht="20.100000000000001" hidden="1" customHeight="1" x14ac:dyDescent="0.25">
      <c r="A1207" s="14">
        <v>226</v>
      </c>
      <c r="B1207" s="21">
        <v>45458</v>
      </c>
      <c r="C1207" s="6" t="s">
        <v>3964</v>
      </c>
      <c r="D1207" s="15">
        <v>45454</v>
      </c>
      <c r="E1207" s="14" t="s">
        <v>1132</v>
      </c>
      <c r="F1207" s="14" t="s">
        <v>1133</v>
      </c>
      <c r="G1207" s="6">
        <v>189.10810000000001</v>
      </c>
      <c r="H1207" s="6" t="s">
        <v>1862</v>
      </c>
      <c r="I1207" s="6"/>
      <c r="J1207" s="16">
        <v>5401.2089999999998</v>
      </c>
      <c r="K1207" s="14">
        <v>5.21</v>
      </c>
      <c r="L1207" s="125">
        <v>0</v>
      </c>
      <c r="M1207" s="125">
        <v>0</v>
      </c>
      <c r="N1207" s="6" t="s">
        <v>349</v>
      </c>
      <c r="O1207" s="6" t="s">
        <v>3987</v>
      </c>
      <c r="P1207" s="19">
        <v>280754</v>
      </c>
      <c r="Q1207" s="6"/>
      <c r="R1207" s="19">
        <f t="shared" si="211"/>
        <v>50535.72</v>
      </c>
      <c r="S1207" s="6"/>
      <c r="T1207" s="14"/>
      <c r="U1207" s="21"/>
      <c r="V1207" s="6"/>
      <c r="W1207" s="6"/>
      <c r="X1207" s="6"/>
      <c r="Y1207" s="23"/>
      <c r="Z1207" s="6"/>
      <c r="AA1207" s="6"/>
      <c r="AB1207" s="21"/>
      <c r="AC1207" s="6"/>
      <c r="AD1207" s="14" t="s">
        <v>1515</v>
      </c>
      <c r="AE1207" s="6"/>
      <c r="AF1207" s="6"/>
      <c r="AG1207" s="6"/>
      <c r="AH1207" s="6" t="s">
        <v>1513</v>
      </c>
      <c r="AI1207" s="143">
        <f t="shared" si="204"/>
        <v>1484.621758666075</v>
      </c>
      <c r="AJ1207" s="143">
        <f t="shared" si="205"/>
        <v>267.23191655989353</v>
      </c>
      <c r="AK1207" s="143">
        <f t="shared" si="206"/>
        <v>0</v>
      </c>
      <c r="AL1207" s="20">
        <f t="shared" si="212"/>
        <v>45488</v>
      </c>
      <c r="AM1207" t="e">
        <f t="shared" si="203"/>
        <v>#N/A</v>
      </c>
      <c r="AN1207" t="str">
        <f t="shared" si="209"/>
        <v>KPPE-PF-272620-11-06-2024-5401.209</v>
      </c>
    </row>
    <row r="1208" spans="1:40" ht="20.100000000000001" hidden="1" customHeight="1" x14ac:dyDescent="0.25">
      <c r="A1208" s="14">
        <v>227</v>
      </c>
      <c r="B1208" s="21">
        <v>45459</v>
      </c>
      <c r="C1208" s="6" t="s">
        <v>3965</v>
      </c>
      <c r="D1208" s="15">
        <v>45455</v>
      </c>
      <c r="E1208" s="14" t="s">
        <v>1132</v>
      </c>
      <c r="F1208" s="14" t="s">
        <v>1133</v>
      </c>
      <c r="G1208" s="6">
        <v>5400</v>
      </c>
      <c r="H1208" s="6" t="s">
        <v>1862</v>
      </c>
      <c r="I1208" s="6"/>
      <c r="J1208" s="16">
        <v>3809.9189999999999</v>
      </c>
      <c r="K1208" s="14">
        <v>0.53</v>
      </c>
      <c r="L1208" s="125">
        <v>0</v>
      </c>
      <c r="M1208" s="125">
        <v>0</v>
      </c>
      <c r="N1208" s="6" t="s">
        <v>557</v>
      </c>
      <c r="O1208" s="6" t="s">
        <v>3988</v>
      </c>
      <c r="P1208" s="19">
        <v>810000</v>
      </c>
      <c r="Q1208" s="6"/>
      <c r="R1208" s="19">
        <f t="shared" si="211"/>
        <v>145800</v>
      </c>
      <c r="S1208" s="6"/>
      <c r="T1208" s="14"/>
      <c r="U1208" s="21"/>
      <c r="V1208" s="6"/>
      <c r="W1208" s="6"/>
      <c r="X1208" s="6"/>
      <c r="Y1208" s="23"/>
      <c r="Z1208" s="6"/>
      <c r="AA1208" s="6"/>
      <c r="AB1208" s="21"/>
      <c r="AC1208" s="6"/>
      <c r="AD1208" s="14" t="s">
        <v>1515</v>
      </c>
      <c r="AE1208" s="6"/>
      <c r="AF1208" s="6"/>
      <c r="AG1208" s="6"/>
      <c r="AH1208" s="6" t="s">
        <v>1517</v>
      </c>
      <c r="AI1208" s="143">
        <f t="shared" si="204"/>
        <v>150</v>
      </c>
      <c r="AJ1208" s="143">
        <f t="shared" si="205"/>
        <v>27</v>
      </c>
      <c r="AK1208" s="143">
        <f t="shared" si="206"/>
        <v>0</v>
      </c>
      <c r="AL1208" s="20">
        <f t="shared" si="212"/>
        <v>45489</v>
      </c>
      <c r="AM1208" t="e">
        <f t="shared" si="203"/>
        <v>#N/A</v>
      </c>
      <c r="AN1208" t="str">
        <f t="shared" si="209"/>
        <v>KPPE-PF-273411-12-06-2024-3809.919</v>
      </c>
    </row>
    <row r="1209" spans="1:40" ht="20.100000000000001" hidden="1" customHeight="1" x14ac:dyDescent="0.25">
      <c r="A1209" s="14">
        <v>228</v>
      </c>
      <c r="B1209" s="21">
        <v>45456</v>
      </c>
      <c r="C1209" s="6" t="s">
        <v>3852</v>
      </c>
      <c r="D1209" s="15">
        <v>45454</v>
      </c>
      <c r="E1209" s="14" t="s">
        <v>563</v>
      </c>
      <c r="F1209" s="14" t="s">
        <v>1133</v>
      </c>
      <c r="G1209" s="6">
        <v>11936</v>
      </c>
      <c r="H1209" s="6" t="s">
        <v>1862</v>
      </c>
      <c r="I1209" s="6"/>
      <c r="J1209" s="16">
        <v>4821.8999999999996</v>
      </c>
      <c r="K1209" s="14">
        <v>0.64</v>
      </c>
      <c r="L1209" s="125">
        <v>0</v>
      </c>
      <c r="M1209" s="125">
        <v>0</v>
      </c>
      <c r="N1209" s="6" t="s">
        <v>563</v>
      </c>
      <c r="O1209" s="6" t="s">
        <v>3177</v>
      </c>
      <c r="P1209" s="19">
        <v>2184288</v>
      </c>
      <c r="Q1209" s="6"/>
      <c r="R1209" s="19">
        <f t="shared" si="211"/>
        <v>393171.83999999997</v>
      </c>
      <c r="S1209" s="6"/>
      <c r="T1209" s="14"/>
      <c r="U1209" s="21"/>
      <c r="V1209" s="6"/>
      <c r="W1209" s="6"/>
      <c r="X1209" s="6"/>
      <c r="Y1209" s="23"/>
      <c r="Z1209" s="6"/>
      <c r="AA1209" s="6"/>
      <c r="AB1209" s="21"/>
      <c r="AC1209" s="6"/>
      <c r="AD1209" s="14" t="s">
        <v>1515</v>
      </c>
      <c r="AE1209" s="6"/>
      <c r="AF1209" s="6"/>
      <c r="AG1209" s="6"/>
      <c r="AH1209" s="6" t="s">
        <v>563</v>
      </c>
      <c r="AI1209" s="143">
        <f t="shared" si="204"/>
        <v>183</v>
      </c>
      <c r="AJ1209" s="143">
        <f t="shared" si="205"/>
        <v>32.94</v>
      </c>
      <c r="AK1209" s="143">
        <f t="shared" si="206"/>
        <v>0</v>
      </c>
      <c r="AL1209" s="20">
        <f t="shared" si="212"/>
        <v>45461</v>
      </c>
      <c r="AM1209" t="e">
        <f t="shared" si="203"/>
        <v>#N/A</v>
      </c>
      <c r="AN1209" t="str">
        <f t="shared" si="209"/>
        <v>PQEB-PF-835-11-06-2024-4821.9</v>
      </c>
    </row>
    <row r="1210" spans="1:40" ht="20.100000000000001" hidden="1" customHeight="1" x14ac:dyDescent="0.25">
      <c r="A1210" s="14">
        <v>229</v>
      </c>
      <c r="B1210" s="21">
        <v>45460</v>
      </c>
      <c r="C1210" s="6" t="s">
        <v>3966</v>
      </c>
      <c r="D1210" s="15">
        <v>45456</v>
      </c>
      <c r="E1210" s="14" t="s">
        <v>1132</v>
      </c>
      <c r="F1210" s="14" t="s">
        <v>1133</v>
      </c>
      <c r="G1210" s="6">
        <v>11459</v>
      </c>
      <c r="H1210" s="6" t="s">
        <v>1862</v>
      </c>
      <c r="I1210" s="6"/>
      <c r="J1210" s="16">
        <v>5209.42</v>
      </c>
      <c r="K1210" s="14">
        <v>3.49</v>
      </c>
      <c r="L1210" s="125">
        <v>0</v>
      </c>
      <c r="M1210" s="125">
        <v>0</v>
      </c>
      <c r="N1210" s="6" t="s">
        <v>2148</v>
      </c>
      <c r="O1210" s="6" t="s">
        <v>3368</v>
      </c>
      <c r="P1210" s="19">
        <v>11404559</v>
      </c>
      <c r="Q1210" s="6"/>
      <c r="R1210" s="19">
        <f t="shared" si="211"/>
        <v>2052820.6199999999</v>
      </c>
      <c r="S1210" s="6"/>
      <c r="T1210" s="14"/>
      <c r="U1210" s="21"/>
      <c r="V1210" s="6"/>
      <c r="W1210" s="6"/>
      <c r="X1210" s="6"/>
      <c r="Y1210" s="23"/>
      <c r="Z1210" s="6"/>
      <c r="AA1210" s="6"/>
      <c r="AB1210" s="21"/>
      <c r="AC1210" s="6"/>
      <c r="AD1210" s="14" t="s">
        <v>1515</v>
      </c>
      <c r="AE1210" s="6"/>
      <c r="AF1210" s="6"/>
      <c r="AG1210" s="6"/>
      <c r="AH1210" s="6" t="s">
        <v>1516</v>
      </c>
      <c r="AI1210" s="143">
        <f t="shared" si="204"/>
        <v>995.24906187276372</v>
      </c>
      <c r="AJ1210" s="143">
        <f t="shared" si="205"/>
        <v>179.14483113709747</v>
      </c>
      <c r="AK1210" s="143">
        <f t="shared" si="206"/>
        <v>0</v>
      </c>
      <c r="AL1210" s="20">
        <f t="shared" si="212"/>
        <v>45490</v>
      </c>
      <c r="AM1210" t="e">
        <f t="shared" si="203"/>
        <v>#N/A</v>
      </c>
      <c r="AN1210" t="str">
        <f t="shared" si="209"/>
        <v>KPEX-PF-219975-13-06-2024-5209.42</v>
      </c>
    </row>
    <row r="1211" spans="1:40" ht="20.100000000000001" hidden="1" customHeight="1" x14ac:dyDescent="0.25">
      <c r="A1211" s="14">
        <v>230</v>
      </c>
      <c r="B1211" s="21">
        <v>45461</v>
      </c>
      <c r="C1211" s="6" t="s">
        <v>3967</v>
      </c>
      <c r="D1211" s="15">
        <v>45457</v>
      </c>
      <c r="E1211" s="14" t="s">
        <v>563</v>
      </c>
      <c r="F1211" s="14" t="s">
        <v>1133</v>
      </c>
      <c r="G1211" s="6">
        <v>527</v>
      </c>
      <c r="H1211" s="6" t="s">
        <v>1862</v>
      </c>
      <c r="I1211" s="6"/>
      <c r="J1211" s="16">
        <v>9606.2990000000009</v>
      </c>
      <c r="K1211" s="14">
        <v>21.3</v>
      </c>
      <c r="L1211" s="125">
        <v>0</v>
      </c>
      <c r="M1211" s="125">
        <v>0</v>
      </c>
      <c r="N1211" s="6" t="s">
        <v>563</v>
      </c>
      <c r="O1211" s="6" t="s">
        <v>3989</v>
      </c>
      <c r="P1211" s="19">
        <v>3199006</v>
      </c>
      <c r="Q1211" s="6"/>
      <c r="R1211" s="19">
        <f t="shared" si="211"/>
        <v>575821.07999999996</v>
      </c>
      <c r="S1211" s="6"/>
      <c r="T1211" s="14"/>
      <c r="U1211" s="21"/>
      <c r="V1211" s="6"/>
      <c r="W1211" s="6"/>
      <c r="X1211" s="6"/>
      <c r="Y1211" s="23"/>
      <c r="Z1211" s="6"/>
      <c r="AA1211" s="6"/>
      <c r="AB1211" s="21"/>
      <c r="AC1211" s="6"/>
      <c r="AD1211" s="14" t="s">
        <v>1515</v>
      </c>
      <c r="AE1211" s="6"/>
      <c r="AF1211" s="6"/>
      <c r="AG1211" s="6"/>
      <c r="AH1211" s="6" t="s">
        <v>563</v>
      </c>
      <c r="AI1211" s="143">
        <f t="shared" si="204"/>
        <v>6070.2201138519922</v>
      </c>
      <c r="AJ1211" s="143">
        <f t="shared" si="205"/>
        <v>1092.6396204933585</v>
      </c>
      <c r="AK1211" s="143">
        <f t="shared" si="206"/>
        <v>0</v>
      </c>
      <c r="AL1211" s="20">
        <f t="shared" si="212"/>
        <v>45466</v>
      </c>
      <c r="AM1211" t="e">
        <f t="shared" si="203"/>
        <v>#N/A</v>
      </c>
      <c r="AN1211" t="str">
        <f t="shared" si="209"/>
        <v>KPPE-PF-276187-14-06-2024-9606.299</v>
      </c>
    </row>
    <row r="1212" spans="1:40" ht="20.100000000000001" hidden="1" customHeight="1" x14ac:dyDescent="0.25">
      <c r="A1212" s="14">
        <v>231</v>
      </c>
      <c r="B1212" s="21">
        <v>45467</v>
      </c>
      <c r="C1212" s="6" t="s">
        <v>3853</v>
      </c>
      <c r="D1212" s="15">
        <v>45463</v>
      </c>
      <c r="E1212" s="14" t="s">
        <v>563</v>
      </c>
      <c r="F1212" s="14" t="s">
        <v>1133</v>
      </c>
      <c r="G1212" s="6">
        <v>1591</v>
      </c>
      <c r="H1212" s="6" t="s">
        <v>1862</v>
      </c>
      <c r="I1212" s="6"/>
      <c r="J1212" s="16">
        <v>4821.8999999999996</v>
      </c>
      <c r="K1212" s="14">
        <v>0.64</v>
      </c>
      <c r="L1212" s="125">
        <v>0</v>
      </c>
      <c r="M1212" s="125">
        <v>0</v>
      </c>
      <c r="N1212" s="6" t="s">
        <v>563</v>
      </c>
      <c r="O1212" s="6" t="s">
        <v>3177</v>
      </c>
      <c r="P1212" s="19">
        <v>288051</v>
      </c>
      <c r="Q1212" s="6"/>
      <c r="R1212" s="19">
        <f t="shared" si="211"/>
        <v>51849.18</v>
      </c>
      <c r="S1212" s="6"/>
      <c r="T1212" s="14"/>
      <c r="U1212" s="21"/>
      <c r="V1212" s="6"/>
      <c r="W1212" s="6"/>
      <c r="X1212" s="6"/>
      <c r="Y1212" s="23"/>
      <c r="Z1212" s="6"/>
      <c r="AA1212" s="6"/>
      <c r="AB1212" s="21"/>
      <c r="AC1212" s="6"/>
      <c r="AD1212" s="14" t="s">
        <v>1515</v>
      </c>
      <c r="AE1212" s="6"/>
      <c r="AF1212" s="6"/>
      <c r="AG1212" s="6"/>
      <c r="AH1212" s="6" t="s">
        <v>563</v>
      </c>
      <c r="AI1212" s="143">
        <f t="shared" si="204"/>
        <v>181.05028284098051</v>
      </c>
      <c r="AJ1212" s="143">
        <f t="shared" si="205"/>
        <v>32.589050911376496</v>
      </c>
      <c r="AK1212" s="143">
        <f t="shared" si="206"/>
        <v>0</v>
      </c>
      <c r="AL1212" s="20">
        <f t="shared" si="212"/>
        <v>45472</v>
      </c>
      <c r="AM1212" t="e">
        <f t="shared" si="203"/>
        <v>#N/A</v>
      </c>
      <c r="AN1212" t="str">
        <f t="shared" si="209"/>
        <v>PQEB-PF-855-20-06-2024-4821.9</v>
      </c>
    </row>
    <row r="1213" spans="1:40" ht="20.100000000000001" customHeight="1" x14ac:dyDescent="0.25">
      <c r="A1213" s="14">
        <v>232</v>
      </c>
      <c r="B1213" s="21">
        <v>45467</v>
      </c>
      <c r="C1213" s="6" t="s">
        <v>3968</v>
      </c>
      <c r="D1213" s="15">
        <v>45463</v>
      </c>
      <c r="E1213" s="14" t="s">
        <v>1132</v>
      </c>
      <c r="F1213" s="14" t="str">
        <f>INDEX(New!$CV$9:$CV$791,MATCH(C1213,New!$F$9:$F$791,0))</f>
        <v>-</v>
      </c>
      <c r="G1213" s="6">
        <v>13471.92</v>
      </c>
      <c r="H1213" s="6" t="s">
        <v>1862</v>
      </c>
      <c r="I1213" s="6"/>
      <c r="J1213" s="16">
        <v>5205.12</v>
      </c>
      <c r="K1213" s="14">
        <v>2.4900000000000002</v>
      </c>
      <c r="L1213" s="125">
        <f>_xlfn.IFNA(INDEX(New!$E$9:$E$791,MATCH(C1213,New!$F$9:$F$791,0)),G1213)</f>
        <v>13471.92</v>
      </c>
      <c r="M1213" s="125">
        <f t="shared" si="210"/>
        <v>13471.92</v>
      </c>
      <c r="N1213" s="6" t="s">
        <v>625</v>
      </c>
      <c r="O1213" s="6" t="s">
        <v>2165</v>
      </c>
      <c r="P1213" s="19">
        <v>9578250</v>
      </c>
      <c r="Q1213" s="6"/>
      <c r="R1213" s="19">
        <f t="shared" si="211"/>
        <v>1724085</v>
      </c>
      <c r="S1213" s="6"/>
      <c r="T1213" s="14"/>
      <c r="U1213" s="21"/>
      <c r="V1213" s="6"/>
      <c r="W1213" s="6"/>
      <c r="X1213" s="6"/>
      <c r="Y1213" s="23"/>
      <c r="Z1213" s="6"/>
      <c r="AA1213" s="6"/>
      <c r="AB1213" s="21"/>
      <c r="AC1213" s="6"/>
      <c r="AD1213" s="14" t="s">
        <v>1515</v>
      </c>
      <c r="AE1213" s="6"/>
      <c r="AF1213" s="6"/>
      <c r="AG1213" s="6"/>
      <c r="AH1213" s="6" t="s">
        <v>1513</v>
      </c>
      <c r="AI1213" s="143">
        <f t="shared" si="204"/>
        <v>710.97883597883595</v>
      </c>
      <c r="AJ1213" s="143">
        <f t="shared" si="205"/>
        <v>127.97619047619048</v>
      </c>
      <c r="AK1213" s="143">
        <f t="shared" si="206"/>
        <v>1724085</v>
      </c>
      <c r="AL1213" s="20">
        <f t="shared" si="212"/>
        <v>45497</v>
      </c>
      <c r="AM1213" t="e">
        <f t="shared" si="203"/>
        <v>#N/A</v>
      </c>
      <c r="AN1213" t="str">
        <f t="shared" si="209"/>
        <v>GWDE-PF-170-20-06-2024-5205.12</v>
      </c>
    </row>
    <row r="1214" spans="1:40" ht="20.100000000000001" customHeight="1" x14ac:dyDescent="0.25">
      <c r="A1214" s="14">
        <v>233</v>
      </c>
      <c r="B1214" s="21">
        <v>45467</v>
      </c>
      <c r="C1214" s="6" t="s">
        <v>3969</v>
      </c>
      <c r="D1214" s="15">
        <v>45463</v>
      </c>
      <c r="E1214" s="14" t="s">
        <v>1132</v>
      </c>
      <c r="F1214" s="14" t="str">
        <f>INDEX(New!$CV$9:$CV$791,MATCH(C1214,New!$F$9:$F$791,0))</f>
        <v>-</v>
      </c>
      <c r="G1214" s="6">
        <v>12020.4</v>
      </c>
      <c r="H1214" s="6" t="s">
        <v>1862</v>
      </c>
      <c r="I1214" s="6"/>
      <c r="J1214" s="16">
        <v>5205.12</v>
      </c>
      <c r="K1214" s="14">
        <v>2.57</v>
      </c>
      <c r="L1214" s="125">
        <f>_xlfn.IFNA(INDEX(New!$E$9:$E$791,MATCH(C1214,New!$F$9:$F$791,0)),G1214)</f>
        <v>12020.4</v>
      </c>
      <c r="M1214" s="125">
        <f t="shared" si="210"/>
        <v>12020.4</v>
      </c>
      <c r="N1214" s="6" t="s">
        <v>625</v>
      </c>
      <c r="O1214" s="6" t="s">
        <v>3137</v>
      </c>
      <c r="P1214" s="19">
        <v>8811250</v>
      </c>
      <c r="Q1214" s="6"/>
      <c r="R1214" s="19">
        <f t="shared" si="211"/>
        <v>1586025</v>
      </c>
      <c r="S1214" s="6"/>
      <c r="T1214" s="14"/>
      <c r="U1214" s="21"/>
      <c r="V1214" s="6"/>
      <c r="W1214" s="6"/>
      <c r="X1214" s="6"/>
      <c r="Y1214" s="23"/>
      <c r="Z1214" s="6"/>
      <c r="AA1214" s="6"/>
      <c r="AB1214" s="21"/>
      <c r="AC1214" s="6"/>
      <c r="AD1214" s="14" t="s">
        <v>1515</v>
      </c>
      <c r="AE1214" s="6"/>
      <c r="AF1214" s="6"/>
      <c r="AG1214" s="6"/>
      <c r="AH1214" s="6" t="s">
        <v>1513</v>
      </c>
      <c r="AI1214" s="143">
        <f t="shared" si="204"/>
        <v>733.02469135802471</v>
      </c>
      <c r="AJ1214" s="143">
        <f t="shared" si="205"/>
        <v>131.94444444444446</v>
      </c>
      <c r="AK1214" s="143">
        <f t="shared" si="206"/>
        <v>1586025</v>
      </c>
      <c r="AL1214" s="20">
        <f t="shared" si="212"/>
        <v>45497</v>
      </c>
      <c r="AM1214" t="e">
        <f t="shared" si="203"/>
        <v>#N/A</v>
      </c>
      <c r="AN1214" t="str">
        <f t="shared" si="209"/>
        <v>GWDE-PF-171-20-06-2024-5205.12</v>
      </c>
    </row>
    <row r="1215" spans="1:40" ht="20.100000000000001" hidden="1" customHeight="1" x14ac:dyDescent="0.25">
      <c r="A1215" s="14">
        <v>234</v>
      </c>
      <c r="B1215" s="21">
        <v>45467</v>
      </c>
      <c r="C1215" s="6" t="s">
        <v>3970</v>
      </c>
      <c r="D1215" s="15">
        <v>45463</v>
      </c>
      <c r="E1215" s="14" t="s">
        <v>563</v>
      </c>
      <c r="F1215" s="14" t="s">
        <v>1133</v>
      </c>
      <c r="G1215" s="6">
        <v>12997</v>
      </c>
      <c r="H1215" s="6" t="s">
        <v>1862</v>
      </c>
      <c r="I1215" s="6"/>
      <c r="J1215" s="16">
        <v>4821.8999999999996</v>
      </c>
      <c r="K1215" s="14">
        <v>2.34</v>
      </c>
      <c r="L1215" s="125">
        <v>0</v>
      </c>
      <c r="M1215" s="125">
        <v>0</v>
      </c>
      <c r="N1215" s="6" t="s">
        <v>563</v>
      </c>
      <c r="O1215" s="6" t="s">
        <v>3177</v>
      </c>
      <c r="P1215" s="19">
        <v>8665100</v>
      </c>
      <c r="Q1215" s="6"/>
      <c r="R1215" s="19">
        <f t="shared" si="211"/>
        <v>1559718</v>
      </c>
      <c r="S1215" s="6"/>
      <c r="T1215" s="14"/>
      <c r="U1215" s="21"/>
      <c r="V1215" s="6"/>
      <c r="W1215" s="6"/>
      <c r="X1215" s="6"/>
      <c r="Y1215" s="23"/>
      <c r="Z1215" s="6"/>
      <c r="AA1215" s="6"/>
      <c r="AB1215" s="21"/>
      <c r="AC1215" s="6"/>
      <c r="AD1215" s="14" t="s">
        <v>1515</v>
      </c>
      <c r="AE1215" s="6"/>
      <c r="AF1215" s="6"/>
      <c r="AG1215" s="6"/>
      <c r="AH1215" s="6" t="s">
        <v>563</v>
      </c>
      <c r="AI1215" s="143">
        <f t="shared" si="204"/>
        <v>666.7000076940833</v>
      </c>
      <c r="AJ1215" s="143">
        <f t="shared" si="205"/>
        <v>120.00600138493499</v>
      </c>
      <c r="AK1215" s="143">
        <f t="shared" si="206"/>
        <v>0</v>
      </c>
      <c r="AL1215" s="20">
        <f t="shared" si="212"/>
        <v>45472</v>
      </c>
      <c r="AM1215" t="e">
        <f t="shared" si="203"/>
        <v>#N/A</v>
      </c>
      <c r="AN1215" t="str">
        <f t="shared" si="209"/>
        <v>PQEB-PF-859-20-06-2024-4821.9</v>
      </c>
    </row>
    <row r="1216" spans="1:40" ht="20.100000000000001" hidden="1" customHeight="1" x14ac:dyDescent="0.25">
      <c r="A1216" s="14">
        <v>235</v>
      </c>
      <c r="B1216" s="21">
        <v>45444</v>
      </c>
      <c r="C1216" s="6" t="s">
        <v>3971</v>
      </c>
      <c r="D1216" s="15">
        <v>45434</v>
      </c>
      <c r="E1216" s="14" t="s">
        <v>1132</v>
      </c>
      <c r="F1216" s="14" t="s">
        <v>1133</v>
      </c>
      <c r="G1216" s="6">
        <v>22648</v>
      </c>
      <c r="H1216" s="6" t="s">
        <v>1862</v>
      </c>
      <c r="I1216" s="6"/>
      <c r="J1216" s="16">
        <v>5209.42</v>
      </c>
      <c r="K1216" s="14">
        <v>3.39</v>
      </c>
      <c r="L1216" s="125">
        <v>0</v>
      </c>
      <c r="M1216" s="125">
        <v>0</v>
      </c>
      <c r="N1216" s="6" t="s">
        <v>2148</v>
      </c>
      <c r="O1216" s="6" t="s">
        <v>3368</v>
      </c>
      <c r="P1216" s="19">
        <v>21894168</v>
      </c>
      <c r="Q1216" s="6"/>
      <c r="R1216" s="19">
        <f t="shared" si="211"/>
        <v>3940950.2399999998</v>
      </c>
      <c r="S1216" s="6"/>
      <c r="T1216" s="14"/>
      <c r="U1216" s="21"/>
      <c r="V1216" s="6"/>
      <c r="W1216" s="6"/>
      <c r="X1216" s="6"/>
      <c r="Y1216" s="23"/>
      <c r="Z1216" s="6"/>
      <c r="AA1216" s="6"/>
      <c r="AB1216" s="21"/>
      <c r="AC1216" s="6"/>
      <c r="AD1216" s="14" t="s">
        <v>1515</v>
      </c>
      <c r="AE1216" s="6"/>
      <c r="AF1216" s="6"/>
      <c r="AG1216" s="6"/>
      <c r="AH1216" s="6" t="s">
        <v>1516</v>
      </c>
      <c r="AI1216" s="143">
        <f t="shared" si="204"/>
        <v>966.71529494878132</v>
      </c>
      <c r="AJ1216" s="143">
        <f t="shared" si="205"/>
        <v>174.00875309078063</v>
      </c>
      <c r="AK1216" s="143">
        <f t="shared" si="206"/>
        <v>0</v>
      </c>
      <c r="AL1216" s="20">
        <f t="shared" si="212"/>
        <v>45474</v>
      </c>
      <c r="AM1216" t="e">
        <f t="shared" si="203"/>
        <v>#N/A</v>
      </c>
      <c r="AN1216" t="str">
        <f t="shared" si="209"/>
        <v>LPEX-PF-17738-22-05-2024-5209.42</v>
      </c>
    </row>
    <row r="1217" spans="1:40" ht="20.100000000000001" hidden="1" customHeight="1" x14ac:dyDescent="0.25">
      <c r="A1217" s="14">
        <v>236</v>
      </c>
      <c r="B1217" s="21">
        <v>45444</v>
      </c>
      <c r="C1217" s="6" t="s">
        <v>3972</v>
      </c>
      <c r="D1217" s="15">
        <v>45434</v>
      </c>
      <c r="E1217" s="14" t="s">
        <v>1132</v>
      </c>
      <c r="F1217" s="14" t="s">
        <v>1133</v>
      </c>
      <c r="G1217" s="6">
        <v>5959</v>
      </c>
      <c r="H1217" s="6" t="s">
        <v>1862</v>
      </c>
      <c r="I1217" s="6"/>
      <c r="J1217" s="16">
        <v>5209.42</v>
      </c>
      <c r="K1217" s="14">
        <v>3.41</v>
      </c>
      <c r="L1217" s="125">
        <v>0</v>
      </c>
      <c r="M1217" s="125">
        <v>0</v>
      </c>
      <c r="N1217" s="6" t="s">
        <v>2148</v>
      </c>
      <c r="O1217" s="6" t="s">
        <v>3368</v>
      </c>
      <c r="P1217" s="19">
        <v>5783512</v>
      </c>
      <c r="Q1217" s="6"/>
      <c r="R1217" s="19">
        <f t="shared" si="211"/>
        <v>1041032.1599999999</v>
      </c>
      <c r="S1217" s="6"/>
      <c r="T1217" s="14"/>
      <c r="U1217" s="21"/>
      <c r="V1217" s="6"/>
      <c r="W1217" s="6"/>
      <c r="X1217" s="6"/>
      <c r="Y1217" s="23"/>
      <c r="Z1217" s="6"/>
      <c r="AA1217" s="6"/>
      <c r="AB1217" s="21"/>
      <c r="AC1217" s="6"/>
      <c r="AD1217" s="14" t="s">
        <v>1515</v>
      </c>
      <c r="AE1217" s="6"/>
      <c r="AF1217" s="6"/>
      <c r="AG1217" s="6"/>
      <c r="AH1217" s="6" t="s">
        <v>1516</v>
      </c>
      <c r="AI1217" s="143">
        <f t="shared" si="204"/>
        <v>970.55076355093138</v>
      </c>
      <c r="AJ1217" s="143">
        <f t="shared" si="205"/>
        <v>174.69913743916763</v>
      </c>
      <c r="AK1217" s="143">
        <f t="shared" si="206"/>
        <v>0</v>
      </c>
      <c r="AL1217" s="20">
        <f t="shared" si="212"/>
        <v>45474</v>
      </c>
      <c r="AM1217" t="e">
        <f t="shared" ref="AM1217:AM1276" si="213">VLOOKUP(C1217,$C$2446:$C$2553,1,0)</f>
        <v>#N/A</v>
      </c>
      <c r="AN1217" t="str">
        <f t="shared" si="209"/>
        <v>LPEX-PF-17745-22-05-2024-5209.42</v>
      </c>
    </row>
    <row r="1218" spans="1:40" ht="20.100000000000001" hidden="1" customHeight="1" x14ac:dyDescent="0.25">
      <c r="A1218" s="14">
        <v>237</v>
      </c>
      <c r="B1218" s="21">
        <v>45444</v>
      </c>
      <c r="C1218" s="6" t="s">
        <v>3973</v>
      </c>
      <c r="D1218" s="15">
        <v>45421</v>
      </c>
      <c r="E1218" s="14" t="s">
        <v>1132</v>
      </c>
      <c r="F1218" s="14" t="s">
        <v>1133</v>
      </c>
      <c r="G1218" s="6">
        <v>28346</v>
      </c>
      <c r="H1218" s="6" t="s">
        <v>1862</v>
      </c>
      <c r="I1218" s="6"/>
      <c r="J1218" s="16">
        <v>5209.42</v>
      </c>
      <c r="K1218" s="14">
        <v>3.45</v>
      </c>
      <c r="L1218" s="125">
        <v>0</v>
      </c>
      <c r="M1218" s="125">
        <v>0</v>
      </c>
      <c r="N1218" s="6" t="s">
        <v>2148</v>
      </c>
      <c r="O1218" s="6" t="s">
        <v>3368</v>
      </c>
      <c r="P1218" s="19">
        <v>27856156</v>
      </c>
      <c r="Q1218" s="6"/>
      <c r="R1218" s="19">
        <f t="shared" si="211"/>
        <v>5014108.08</v>
      </c>
      <c r="S1218" s="6"/>
      <c r="T1218" s="14"/>
      <c r="U1218" s="21"/>
      <c r="V1218" s="6"/>
      <c r="W1218" s="6"/>
      <c r="X1218" s="6"/>
      <c r="Y1218" s="23"/>
      <c r="Z1218" s="6"/>
      <c r="AA1218" s="6"/>
      <c r="AB1218" s="21"/>
      <c r="AC1218" s="6"/>
      <c r="AD1218" s="14" t="s">
        <v>1515</v>
      </c>
      <c r="AE1218" s="6"/>
      <c r="AF1218" s="6"/>
      <c r="AG1218" s="6"/>
      <c r="AH1218" s="6" t="s">
        <v>1516</v>
      </c>
      <c r="AI1218" s="143">
        <f t="shared" si="204"/>
        <v>982.71911380794472</v>
      </c>
      <c r="AJ1218" s="143">
        <f t="shared" si="205"/>
        <v>176.88944048543004</v>
      </c>
      <c r="AK1218" s="143">
        <f t="shared" si="206"/>
        <v>0</v>
      </c>
      <c r="AL1218" s="20">
        <f t="shared" si="212"/>
        <v>45474</v>
      </c>
      <c r="AM1218" t="e">
        <f t="shared" si="213"/>
        <v>#N/A</v>
      </c>
      <c r="AN1218" t="str">
        <f t="shared" si="209"/>
        <v>LPEX-PF-15809-09-05-2024-5209.42</v>
      </c>
    </row>
    <row r="1219" spans="1:40" ht="20.100000000000001" hidden="1" customHeight="1" x14ac:dyDescent="0.25">
      <c r="A1219" s="14">
        <v>238</v>
      </c>
      <c r="B1219" s="21">
        <v>45458</v>
      </c>
      <c r="C1219" s="6" t="s">
        <v>3974</v>
      </c>
      <c r="D1219" s="15">
        <v>45454</v>
      </c>
      <c r="E1219" s="14" t="s">
        <v>1132</v>
      </c>
      <c r="F1219" s="14" t="s">
        <v>1133</v>
      </c>
      <c r="G1219" s="6">
        <v>48.79</v>
      </c>
      <c r="H1219" s="6" t="s">
        <v>1862</v>
      </c>
      <c r="I1219" s="6"/>
      <c r="J1219" s="16">
        <v>5401.1</v>
      </c>
      <c r="K1219" s="14">
        <v>11.49</v>
      </c>
      <c r="L1219" s="125">
        <v>0</v>
      </c>
      <c r="M1219" s="125">
        <v>0</v>
      </c>
      <c r="N1219" s="6" t="s">
        <v>349</v>
      </c>
      <c r="O1219" s="6" t="s">
        <v>349</v>
      </c>
      <c r="P1219" s="19">
        <v>159734</v>
      </c>
      <c r="Q1219" s="6"/>
      <c r="R1219" s="19">
        <f t="shared" si="211"/>
        <v>28752.12</v>
      </c>
      <c r="S1219" s="6"/>
      <c r="T1219" s="14"/>
      <c r="U1219" s="21"/>
      <c r="V1219" s="6"/>
      <c r="W1219" s="6"/>
      <c r="X1219" s="6"/>
      <c r="Y1219" s="23"/>
      <c r="Z1219" s="6"/>
      <c r="AA1219" s="6"/>
      <c r="AB1219" s="21"/>
      <c r="AC1219" s="6"/>
      <c r="AD1219" s="14" t="s">
        <v>1515</v>
      </c>
      <c r="AE1219" s="6"/>
      <c r="AF1219" s="6"/>
      <c r="AG1219" s="6"/>
      <c r="AH1219" s="6" t="s">
        <v>1513</v>
      </c>
      <c r="AI1219" s="143">
        <f t="shared" si="204"/>
        <v>3273.9085878253741</v>
      </c>
      <c r="AJ1219" s="143">
        <f t="shared" si="205"/>
        <v>589.30354580856726</v>
      </c>
      <c r="AK1219" s="143">
        <f t="shared" si="206"/>
        <v>0</v>
      </c>
      <c r="AL1219" s="20">
        <f t="shared" si="212"/>
        <v>45488</v>
      </c>
      <c r="AM1219" t="e">
        <f t="shared" si="213"/>
        <v>#N/A</v>
      </c>
      <c r="AN1219" t="str">
        <f t="shared" si="209"/>
        <v>LPEX-PF-19922-11-06-2024-5401.1</v>
      </c>
    </row>
    <row r="1220" spans="1:40" ht="20.100000000000001" hidden="1" customHeight="1" x14ac:dyDescent="0.25">
      <c r="A1220" s="14">
        <v>239</v>
      </c>
      <c r="B1220" s="21">
        <v>45458</v>
      </c>
      <c r="C1220" s="6" t="s">
        <v>3975</v>
      </c>
      <c r="D1220" s="15">
        <v>45454</v>
      </c>
      <c r="E1220" s="14" t="s">
        <v>1132</v>
      </c>
      <c r="F1220" s="14" t="s">
        <v>1133</v>
      </c>
      <c r="G1220" s="6">
        <v>1067.98</v>
      </c>
      <c r="H1220" s="6" t="s">
        <v>1862</v>
      </c>
      <c r="I1220" s="6"/>
      <c r="J1220" s="16">
        <v>5508.1</v>
      </c>
      <c r="K1220" s="14">
        <v>6.95</v>
      </c>
      <c r="L1220" s="125">
        <v>0</v>
      </c>
      <c r="M1220" s="125">
        <v>0</v>
      </c>
      <c r="N1220" s="6" t="s">
        <v>349</v>
      </c>
      <c r="O1220" s="6" t="s">
        <v>349</v>
      </c>
      <c r="P1220" s="19">
        <v>2115503</v>
      </c>
      <c r="Q1220" s="6"/>
      <c r="R1220" s="19">
        <f t="shared" si="211"/>
        <v>380790.54</v>
      </c>
      <c r="S1220" s="6"/>
      <c r="T1220" s="14"/>
      <c r="U1220" s="21"/>
      <c r="V1220" s="6"/>
      <c r="W1220" s="6"/>
      <c r="X1220" s="6"/>
      <c r="Y1220" s="23"/>
      <c r="Z1220" s="6"/>
      <c r="AA1220" s="6"/>
      <c r="AB1220" s="21"/>
      <c r="AC1220" s="6"/>
      <c r="AD1220" s="14" t="s">
        <v>1515</v>
      </c>
      <c r="AE1220" s="6"/>
      <c r="AF1220" s="6"/>
      <c r="AG1220" s="6"/>
      <c r="AH1220" s="6" t="s">
        <v>1513</v>
      </c>
      <c r="AI1220" s="143">
        <f t="shared" si="204"/>
        <v>1980.8451469128636</v>
      </c>
      <c r="AJ1220" s="143">
        <f t="shared" si="205"/>
        <v>356.55212644431543</v>
      </c>
      <c r="AK1220" s="143">
        <f t="shared" si="206"/>
        <v>0</v>
      </c>
      <c r="AL1220" s="20">
        <f t="shared" si="212"/>
        <v>45488</v>
      </c>
      <c r="AM1220" t="e">
        <f t="shared" si="213"/>
        <v>#N/A</v>
      </c>
      <c r="AN1220" t="str">
        <f t="shared" si="209"/>
        <v>LPEX-PF-19923-11-06-2024-5508.1</v>
      </c>
    </row>
    <row r="1221" spans="1:40" ht="20.100000000000001" customHeight="1" x14ac:dyDescent="0.25">
      <c r="A1221" s="14">
        <v>240</v>
      </c>
      <c r="B1221" s="21">
        <v>45459</v>
      </c>
      <c r="C1221" s="6" t="s">
        <v>3976</v>
      </c>
      <c r="D1221" s="15">
        <v>45455</v>
      </c>
      <c r="E1221" s="14" t="s">
        <v>1132</v>
      </c>
      <c r="F1221" s="14" t="str">
        <f>INDEX(New!$CV$9:$CV$791,MATCH(C1221,New!$F$9:$F$791,0))</f>
        <v>-</v>
      </c>
      <c r="G1221" s="6">
        <v>9071.94</v>
      </c>
      <c r="H1221" s="6" t="s">
        <v>1862</v>
      </c>
      <c r="I1221" s="6"/>
      <c r="J1221" s="16">
        <v>5205.12</v>
      </c>
      <c r="K1221" s="14">
        <v>3.09</v>
      </c>
      <c r="L1221" s="125">
        <f>_xlfn.IFNA(INDEX(New!$E$9:$E$791,MATCH(C1221,New!$F$9:$F$791,0)),G1221)</f>
        <v>9071.94</v>
      </c>
      <c r="M1221" s="125">
        <f t="shared" ref="M1221:M1309" si="214">G1221</f>
        <v>9071.94</v>
      </c>
      <c r="N1221" s="6" t="s">
        <v>625</v>
      </c>
      <c r="O1221" s="6" t="s">
        <v>3014</v>
      </c>
      <c r="P1221" s="19">
        <v>8000000</v>
      </c>
      <c r="Q1221" s="6"/>
      <c r="R1221" s="19">
        <f t="shared" si="211"/>
        <v>1440000</v>
      </c>
      <c r="S1221" s="6"/>
      <c r="T1221" s="14"/>
      <c r="U1221" s="21"/>
      <c r="V1221" s="6"/>
      <c r="W1221" s="6"/>
      <c r="X1221" s="6"/>
      <c r="Y1221" s="23"/>
      <c r="Z1221" s="6"/>
      <c r="AA1221" s="6"/>
      <c r="AB1221" s="21"/>
      <c r="AC1221" s="6"/>
      <c r="AD1221" s="14" t="s">
        <v>1515</v>
      </c>
      <c r="AE1221" s="6"/>
      <c r="AF1221" s="6"/>
      <c r="AG1221" s="6"/>
      <c r="AH1221" s="6" t="s">
        <v>1513</v>
      </c>
      <c r="AI1221" s="143">
        <f t="shared" si="204"/>
        <v>881.84004744299455</v>
      </c>
      <c r="AJ1221" s="143">
        <f t="shared" si="205"/>
        <v>158.73120853973901</v>
      </c>
      <c r="AK1221" s="143">
        <f t="shared" si="206"/>
        <v>1440000</v>
      </c>
      <c r="AL1221" s="20">
        <f t="shared" si="212"/>
        <v>45489</v>
      </c>
      <c r="AM1221" t="e">
        <f t="shared" si="213"/>
        <v>#N/A</v>
      </c>
      <c r="AN1221" t="str">
        <f t="shared" si="209"/>
        <v>KPEX-PF-218629-12-06-2024-5205.12</v>
      </c>
    </row>
    <row r="1222" spans="1:40" ht="20.100000000000001" hidden="1" customHeight="1" x14ac:dyDescent="0.25">
      <c r="A1222" s="14">
        <v>241</v>
      </c>
      <c r="B1222" s="21">
        <v>45459</v>
      </c>
      <c r="C1222" s="6" t="s">
        <v>3977</v>
      </c>
      <c r="D1222" s="15">
        <v>45455</v>
      </c>
      <c r="E1222" s="14" t="s">
        <v>1132</v>
      </c>
      <c r="F1222" s="14" t="s">
        <v>1133</v>
      </c>
      <c r="G1222" s="6">
        <v>240</v>
      </c>
      <c r="H1222" s="6" t="s">
        <v>1862</v>
      </c>
      <c r="I1222" s="6"/>
      <c r="J1222" s="16">
        <v>3402.42</v>
      </c>
      <c r="K1222" s="14">
        <v>1.93</v>
      </c>
      <c r="L1222" s="125">
        <v>0</v>
      </c>
      <c r="M1222" s="125">
        <v>0</v>
      </c>
      <c r="N1222" s="6" t="s">
        <v>557</v>
      </c>
      <c r="O1222" s="6" t="s">
        <v>3990</v>
      </c>
      <c r="P1222" s="19">
        <v>132000</v>
      </c>
      <c r="Q1222" s="6"/>
      <c r="R1222" s="19">
        <f t="shared" si="211"/>
        <v>23760</v>
      </c>
      <c r="S1222" s="6"/>
      <c r="T1222" s="14"/>
      <c r="U1222" s="21"/>
      <c r="V1222" s="6"/>
      <c r="W1222" s="6"/>
      <c r="X1222" s="6"/>
      <c r="Y1222" s="23"/>
      <c r="Z1222" s="6"/>
      <c r="AA1222" s="6"/>
      <c r="AB1222" s="21"/>
      <c r="AC1222" s="6"/>
      <c r="AD1222" s="14" t="s">
        <v>1515</v>
      </c>
      <c r="AE1222" s="6"/>
      <c r="AF1222" s="6"/>
      <c r="AG1222" s="6"/>
      <c r="AH1222" s="6" t="s">
        <v>1517</v>
      </c>
      <c r="AI1222" s="143">
        <f t="shared" si="204"/>
        <v>550</v>
      </c>
      <c r="AJ1222" s="143">
        <f t="shared" si="205"/>
        <v>99</v>
      </c>
      <c r="AK1222" s="143">
        <f t="shared" si="206"/>
        <v>0</v>
      </c>
      <c r="AL1222" s="20">
        <f t="shared" si="212"/>
        <v>45489</v>
      </c>
      <c r="AM1222" t="e">
        <f t="shared" si="213"/>
        <v>#N/A</v>
      </c>
      <c r="AN1222" t="str">
        <f t="shared" si="209"/>
        <v>HCSE-PF-2661-12-06-2024-3402.42</v>
      </c>
    </row>
    <row r="1223" spans="1:40" ht="20.100000000000001" hidden="1" customHeight="1" x14ac:dyDescent="0.25">
      <c r="A1223" s="14">
        <v>242</v>
      </c>
      <c r="B1223" s="21">
        <v>45459</v>
      </c>
      <c r="C1223" s="6" t="s">
        <v>3978</v>
      </c>
      <c r="D1223" s="15">
        <v>45455</v>
      </c>
      <c r="E1223" s="14" t="s">
        <v>1132</v>
      </c>
      <c r="F1223" s="14" t="s">
        <v>1133</v>
      </c>
      <c r="G1223" s="6">
        <v>5600</v>
      </c>
      <c r="H1223" s="6" t="s">
        <v>1862</v>
      </c>
      <c r="I1223" s="6"/>
      <c r="J1223" s="16">
        <v>3402.42</v>
      </c>
      <c r="K1223" s="14">
        <v>1.84</v>
      </c>
      <c r="L1223" s="125">
        <v>0</v>
      </c>
      <c r="M1223" s="125">
        <v>0</v>
      </c>
      <c r="N1223" s="6" t="s">
        <v>557</v>
      </c>
      <c r="O1223" s="6" t="s">
        <v>3791</v>
      </c>
      <c r="P1223" s="19">
        <v>2928800</v>
      </c>
      <c r="Q1223" s="6"/>
      <c r="R1223" s="19">
        <f t="shared" si="211"/>
        <v>527184</v>
      </c>
      <c r="S1223" s="6"/>
      <c r="T1223" s="14"/>
      <c r="U1223" s="21"/>
      <c r="V1223" s="6"/>
      <c r="W1223" s="6"/>
      <c r="X1223" s="6"/>
      <c r="Y1223" s="23"/>
      <c r="Z1223" s="6"/>
      <c r="AA1223" s="6"/>
      <c r="AB1223" s="21"/>
      <c r="AC1223" s="6"/>
      <c r="AD1223" s="14" t="s">
        <v>1515</v>
      </c>
      <c r="AE1223" s="6"/>
      <c r="AF1223" s="6"/>
      <c r="AG1223" s="6"/>
      <c r="AH1223" s="6" t="s">
        <v>1517</v>
      </c>
      <c r="AI1223" s="143">
        <f t="shared" si="204"/>
        <v>523</v>
      </c>
      <c r="AJ1223" s="143">
        <f t="shared" si="205"/>
        <v>94.14</v>
      </c>
      <c r="AK1223" s="143">
        <f t="shared" si="206"/>
        <v>0</v>
      </c>
      <c r="AL1223" s="20">
        <f t="shared" si="212"/>
        <v>45489</v>
      </c>
      <c r="AM1223" t="e">
        <f t="shared" si="213"/>
        <v>#N/A</v>
      </c>
      <c r="AN1223" t="str">
        <f t="shared" si="209"/>
        <v>HCSE-PF-2660-12-06-2024-3402.42</v>
      </c>
    </row>
    <row r="1224" spans="1:40" ht="20.100000000000001" hidden="1" customHeight="1" x14ac:dyDescent="0.25">
      <c r="A1224" s="14">
        <v>243</v>
      </c>
      <c r="B1224" s="21">
        <v>45473</v>
      </c>
      <c r="C1224" s="6" t="s">
        <v>3979</v>
      </c>
      <c r="D1224" s="15">
        <v>45469</v>
      </c>
      <c r="E1224" s="14" t="s">
        <v>1132</v>
      </c>
      <c r="F1224" s="14" t="s">
        <v>1133</v>
      </c>
      <c r="G1224" s="6">
        <v>3584</v>
      </c>
      <c r="H1224" s="6" t="s">
        <v>1862</v>
      </c>
      <c r="I1224" s="6"/>
      <c r="J1224" s="16">
        <v>5401.1</v>
      </c>
      <c r="K1224" s="14">
        <v>8.17</v>
      </c>
      <c r="L1224" s="125">
        <v>0</v>
      </c>
      <c r="M1224" s="125">
        <v>0</v>
      </c>
      <c r="N1224" s="6" t="s">
        <v>349</v>
      </c>
      <c r="O1224" s="6" t="s">
        <v>349</v>
      </c>
      <c r="P1224" s="19">
        <v>8341445</v>
      </c>
      <c r="Q1224" s="6"/>
      <c r="R1224" s="19">
        <f t="shared" si="211"/>
        <v>1501460.0999999999</v>
      </c>
      <c r="S1224" s="6"/>
      <c r="T1224" s="14"/>
      <c r="U1224" s="21"/>
      <c r="V1224" s="6"/>
      <c r="W1224" s="6"/>
      <c r="X1224" s="6"/>
      <c r="Y1224" s="23"/>
      <c r="Z1224" s="6"/>
      <c r="AA1224" s="6"/>
      <c r="AB1224" s="21"/>
      <c r="AC1224" s="6"/>
      <c r="AD1224" s="14" t="s">
        <v>1515</v>
      </c>
      <c r="AE1224" s="6"/>
      <c r="AF1224" s="6"/>
      <c r="AG1224" s="6"/>
      <c r="AH1224" s="6" t="s">
        <v>1513</v>
      </c>
      <c r="AI1224" s="143">
        <f t="shared" si="204"/>
        <v>2327.412109375</v>
      </c>
      <c r="AJ1224" s="143">
        <f t="shared" si="205"/>
        <v>418.93417968749998</v>
      </c>
      <c r="AK1224" s="143">
        <f t="shared" si="206"/>
        <v>0</v>
      </c>
      <c r="AL1224" s="20">
        <f t="shared" si="212"/>
        <v>45503</v>
      </c>
      <c r="AM1224" t="e">
        <f t="shared" si="213"/>
        <v>#N/A</v>
      </c>
      <c r="AN1224" t="str">
        <f t="shared" si="209"/>
        <v>KPPE-PF-282531-26-06-2024-5401.1</v>
      </c>
    </row>
    <row r="1225" spans="1:40" ht="20.100000000000001" customHeight="1" x14ac:dyDescent="0.25">
      <c r="A1225" s="14">
        <v>244</v>
      </c>
      <c r="B1225" s="21">
        <v>45473</v>
      </c>
      <c r="C1225" s="6" t="s">
        <v>3980</v>
      </c>
      <c r="D1225" s="15">
        <v>45469</v>
      </c>
      <c r="E1225" s="14" t="s">
        <v>1132</v>
      </c>
      <c r="F1225" s="14" t="str">
        <f>INDEX(New!$CV$9:$CV$791,MATCH(C1225,New!$F$9:$F$791,0))</f>
        <v>Running</v>
      </c>
      <c r="G1225" s="6">
        <v>4621</v>
      </c>
      <c r="H1225" s="6" t="s">
        <v>1862</v>
      </c>
      <c r="I1225" s="6"/>
      <c r="J1225" s="16">
        <v>5401.2089999999998</v>
      </c>
      <c r="K1225" s="14">
        <v>5.04</v>
      </c>
      <c r="L1225" s="125">
        <f>_xlfn.IFNA(INDEX(New!$E$9:$E$791,MATCH(C1225,New!$F$9:$F$791,0)),G1225)</f>
        <v>19.501899999999999</v>
      </c>
      <c r="M1225" s="125">
        <f t="shared" si="214"/>
        <v>4621</v>
      </c>
      <c r="N1225" s="6" t="s">
        <v>349</v>
      </c>
      <c r="O1225" s="6" t="s">
        <v>349</v>
      </c>
      <c r="P1225" s="19">
        <v>6642276</v>
      </c>
      <c r="Q1225" s="6"/>
      <c r="R1225" s="19">
        <f t="shared" si="211"/>
        <v>1195609.68</v>
      </c>
      <c r="S1225" s="6"/>
      <c r="T1225" s="14"/>
      <c r="U1225" s="21"/>
      <c r="V1225" s="6"/>
      <c r="W1225" s="6"/>
      <c r="X1225" s="6"/>
      <c r="Y1225" s="23"/>
      <c r="Z1225" s="6"/>
      <c r="AA1225" s="6"/>
      <c r="AB1225" s="21"/>
      <c r="AC1225" s="6"/>
      <c r="AD1225" s="14" t="s">
        <v>1515</v>
      </c>
      <c r="AE1225" s="6"/>
      <c r="AF1225" s="6"/>
      <c r="AG1225" s="6"/>
      <c r="AH1225" s="6" t="s">
        <v>1513</v>
      </c>
      <c r="AI1225" s="143">
        <f t="shared" si="204"/>
        <v>1437.4109500108202</v>
      </c>
      <c r="AJ1225" s="143">
        <f t="shared" si="205"/>
        <v>258.73397100194762</v>
      </c>
      <c r="AK1225" s="143">
        <f t="shared" si="206"/>
        <v>5045.8040290828822</v>
      </c>
      <c r="AL1225" s="20">
        <f t="shared" si="212"/>
        <v>45503</v>
      </c>
      <c r="AM1225" t="e">
        <f t="shared" si="213"/>
        <v>#N/A</v>
      </c>
      <c r="AN1225" t="str">
        <f t="shared" si="209"/>
        <v>KPPE-PF-282570-26-06-2024-5401.209</v>
      </c>
    </row>
    <row r="1226" spans="1:40" ht="20.100000000000001" hidden="1" customHeight="1" x14ac:dyDescent="0.25">
      <c r="A1226" s="14">
        <v>245</v>
      </c>
      <c r="B1226" s="21">
        <v>45472</v>
      </c>
      <c r="C1226" s="6" t="s">
        <v>3981</v>
      </c>
      <c r="D1226" s="15">
        <v>45468</v>
      </c>
      <c r="E1226" s="14" t="s">
        <v>1132</v>
      </c>
      <c r="F1226" s="14" t="s">
        <v>1133</v>
      </c>
      <c r="G1226" s="6">
        <v>181.99</v>
      </c>
      <c r="H1226" s="6" t="s">
        <v>1862</v>
      </c>
      <c r="I1226" s="6"/>
      <c r="J1226" s="16">
        <v>5401.1</v>
      </c>
      <c r="K1226" s="14">
        <v>12.26</v>
      </c>
      <c r="L1226" s="125">
        <v>0</v>
      </c>
      <c r="M1226" s="125">
        <v>0</v>
      </c>
      <c r="N1226" s="6" t="s">
        <v>349</v>
      </c>
      <c r="O1226" s="6" t="s">
        <v>349</v>
      </c>
      <c r="P1226" s="19">
        <v>635761</v>
      </c>
      <c r="Q1226" s="6"/>
      <c r="R1226" s="19">
        <f t="shared" si="211"/>
        <v>114436.98</v>
      </c>
      <c r="S1226" s="6"/>
      <c r="T1226" s="14"/>
      <c r="U1226" s="21"/>
      <c r="V1226" s="6"/>
      <c r="W1226" s="6"/>
      <c r="X1226" s="6"/>
      <c r="Y1226" s="23"/>
      <c r="Z1226" s="6"/>
      <c r="AA1226" s="6"/>
      <c r="AB1226" s="21"/>
      <c r="AC1226" s="6"/>
      <c r="AD1226" s="14" t="s">
        <v>1515</v>
      </c>
      <c r="AE1226" s="6"/>
      <c r="AF1226" s="6"/>
      <c r="AG1226" s="6"/>
      <c r="AH1226" s="6" t="s">
        <v>1513</v>
      </c>
      <c r="AI1226" s="143">
        <f t="shared" si="204"/>
        <v>3493.3842518819715</v>
      </c>
      <c r="AJ1226" s="143">
        <f t="shared" si="205"/>
        <v>628.80916533875484</v>
      </c>
      <c r="AK1226" s="143">
        <f t="shared" si="206"/>
        <v>0</v>
      </c>
      <c r="AL1226" s="20">
        <f t="shared" si="212"/>
        <v>45502</v>
      </c>
      <c r="AM1226" t="e">
        <f t="shared" si="213"/>
        <v>#N/A</v>
      </c>
      <c r="AN1226" t="str">
        <f t="shared" si="209"/>
        <v>LPEX-PF-21049-25-06-2024-5401.1</v>
      </c>
    </row>
    <row r="1227" spans="1:40" ht="20.100000000000001" hidden="1" customHeight="1" x14ac:dyDescent="0.25">
      <c r="A1227" s="14">
        <v>246</v>
      </c>
      <c r="B1227" s="21">
        <v>45472</v>
      </c>
      <c r="C1227" s="6" t="s">
        <v>3982</v>
      </c>
      <c r="D1227" s="15">
        <v>45468</v>
      </c>
      <c r="E1227" s="14" t="s">
        <v>1132</v>
      </c>
      <c r="F1227" s="14" t="s">
        <v>1133</v>
      </c>
      <c r="G1227" s="6">
        <v>1597.26</v>
      </c>
      <c r="H1227" s="6" t="s">
        <v>1862</v>
      </c>
      <c r="I1227" s="6"/>
      <c r="J1227" s="16">
        <v>5508.1</v>
      </c>
      <c r="K1227" s="14">
        <v>7.05</v>
      </c>
      <c r="L1227" s="125">
        <v>0</v>
      </c>
      <c r="M1227" s="125">
        <v>0</v>
      </c>
      <c r="N1227" s="6" t="s">
        <v>349</v>
      </c>
      <c r="O1227" s="6" t="s">
        <v>349</v>
      </c>
      <c r="P1227" s="19">
        <v>3210118</v>
      </c>
      <c r="Q1227" s="6"/>
      <c r="R1227" s="19">
        <f t="shared" si="211"/>
        <v>577821.24</v>
      </c>
      <c r="S1227" s="6"/>
      <c r="T1227" s="14"/>
      <c r="U1227" s="21"/>
      <c r="V1227" s="6"/>
      <c r="W1227" s="6"/>
      <c r="X1227" s="6"/>
      <c r="Y1227" s="23"/>
      <c r="Z1227" s="6"/>
      <c r="AA1227" s="6"/>
      <c r="AB1227" s="21"/>
      <c r="AC1227" s="6"/>
      <c r="AD1227" s="14" t="s">
        <v>1515</v>
      </c>
      <c r="AE1227" s="6"/>
      <c r="AF1227" s="6"/>
      <c r="AG1227" s="6"/>
      <c r="AH1227" s="6" t="s">
        <v>1513</v>
      </c>
      <c r="AI1227" s="143">
        <f t="shared" si="204"/>
        <v>2009.7654733731515</v>
      </c>
      <c r="AJ1227" s="143">
        <f t="shared" si="205"/>
        <v>361.75778520716727</v>
      </c>
      <c r="AK1227" s="143">
        <f t="shared" si="206"/>
        <v>0</v>
      </c>
      <c r="AL1227" s="20">
        <f t="shared" si="212"/>
        <v>45502</v>
      </c>
      <c r="AM1227" t="e">
        <f t="shared" si="213"/>
        <v>#N/A</v>
      </c>
      <c r="AN1227" t="str">
        <f t="shared" si="209"/>
        <v>LPEX-PF-21051-25-06-2024-5508.1</v>
      </c>
    </row>
    <row r="1228" spans="1:40" ht="20.100000000000001" hidden="1" customHeight="1" x14ac:dyDescent="0.25">
      <c r="A1228" s="14">
        <v>247</v>
      </c>
      <c r="B1228" s="21">
        <v>45473</v>
      </c>
      <c r="C1228" s="6" t="s">
        <v>3983</v>
      </c>
      <c r="D1228" s="15">
        <v>45471</v>
      </c>
      <c r="E1228" s="14" t="s">
        <v>563</v>
      </c>
      <c r="F1228" s="14" t="s">
        <v>1133</v>
      </c>
      <c r="G1228" s="6">
        <v>698.33</v>
      </c>
      <c r="H1228" s="6" t="s">
        <v>1862</v>
      </c>
      <c r="I1228" s="6"/>
      <c r="J1228" s="16">
        <v>3919.9090000000001</v>
      </c>
      <c r="K1228" s="14">
        <v>2.11</v>
      </c>
      <c r="L1228" s="125">
        <v>0</v>
      </c>
      <c r="M1228" s="125">
        <v>0</v>
      </c>
      <c r="N1228" s="6" t="s">
        <v>563</v>
      </c>
      <c r="O1228" s="6" t="s">
        <v>2430</v>
      </c>
      <c r="P1228" s="19">
        <v>418998</v>
      </c>
      <c r="Q1228" s="6"/>
      <c r="R1228" s="19">
        <f t="shared" si="211"/>
        <v>75419.64</v>
      </c>
      <c r="S1228" s="6"/>
      <c r="T1228" s="14"/>
      <c r="U1228" s="21"/>
      <c r="V1228" s="6"/>
      <c r="W1228" s="6"/>
      <c r="X1228" s="6"/>
      <c r="Y1228" s="23"/>
      <c r="Z1228" s="6"/>
      <c r="AA1228" s="6"/>
      <c r="AB1228" s="21"/>
      <c r="AC1228" s="6"/>
      <c r="AD1228" s="14" t="s">
        <v>1515</v>
      </c>
      <c r="AE1228" s="6"/>
      <c r="AF1228" s="6"/>
      <c r="AG1228" s="6"/>
      <c r="AH1228" s="6" t="s">
        <v>563</v>
      </c>
      <c r="AI1228" s="143">
        <f t="shared" si="204"/>
        <v>600</v>
      </c>
      <c r="AJ1228" s="143">
        <f t="shared" si="205"/>
        <v>107.99999999999999</v>
      </c>
      <c r="AK1228" s="143">
        <f t="shared" si="206"/>
        <v>0</v>
      </c>
      <c r="AL1228" s="20">
        <f t="shared" si="212"/>
        <v>45478</v>
      </c>
      <c r="AM1228" t="e">
        <f t="shared" si="213"/>
        <v>#N/A</v>
      </c>
      <c r="AN1228" t="str">
        <f t="shared" si="209"/>
        <v>KPPE-PF-284294-28-06-2024-3919.909</v>
      </c>
    </row>
    <row r="1229" spans="1:40" ht="20.100000000000001" hidden="1" customHeight="1" x14ac:dyDescent="0.25">
      <c r="A1229" s="14">
        <v>248</v>
      </c>
      <c r="B1229" s="21">
        <v>45473</v>
      </c>
      <c r="C1229" s="6" t="s">
        <v>3984</v>
      </c>
      <c r="D1229" s="15">
        <v>45471</v>
      </c>
      <c r="E1229" s="14" t="s">
        <v>1132</v>
      </c>
      <c r="F1229" s="14" t="s">
        <v>1133</v>
      </c>
      <c r="G1229" s="6">
        <v>8606</v>
      </c>
      <c r="H1229" s="6" t="s">
        <v>1862</v>
      </c>
      <c r="I1229" s="6"/>
      <c r="J1229" s="16">
        <v>5209.42</v>
      </c>
      <c r="K1229" s="14">
        <v>3.54</v>
      </c>
      <c r="L1229" s="125">
        <v>0</v>
      </c>
      <c r="M1229" s="125">
        <v>0</v>
      </c>
      <c r="N1229" s="6" t="s">
        <v>2148</v>
      </c>
      <c r="O1229" s="6" t="s">
        <v>2555</v>
      </c>
      <c r="P1229" s="19">
        <v>8688510</v>
      </c>
      <c r="Q1229" s="6"/>
      <c r="R1229" s="19">
        <f t="shared" si="211"/>
        <v>1563931.8</v>
      </c>
      <c r="S1229" s="6"/>
      <c r="T1229" s="14"/>
      <c r="U1229" s="21"/>
      <c r="V1229" s="6"/>
      <c r="W1229" s="6"/>
      <c r="X1229" s="6"/>
      <c r="Y1229" s="23"/>
      <c r="Z1229" s="6"/>
      <c r="AA1229" s="6"/>
      <c r="AB1229" s="21"/>
      <c r="AC1229" s="6"/>
      <c r="AD1229" s="14" t="s">
        <v>1515</v>
      </c>
      <c r="AE1229" s="6"/>
      <c r="AF1229" s="6"/>
      <c r="AG1229" s="6"/>
      <c r="AH1229" s="6" t="s">
        <v>1516</v>
      </c>
      <c r="AI1229" s="143">
        <f t="shared" ref="AI1229:AI1361" si="215">P1229/G1229</f>
        <v>1009.5874970950499</v>
      </c>
      <c r="AJ1229" s="143">
        <f t="shared" ref="AJ1229:AJ1361" si="216">R1229/G1229</f>
        <v>181.72574947710899</v>
      </c>
      <c r="AK1229" s="143">
        <f t="shared" ref="AK1229:AK1361" si="217">L1229*AJ1229</f>
        <v>0</v>
      </c>
      <c r="AL1229" s="20">
        <f t="shared" si="212"/>
        <v>45503</v>
      </c>
      <c r="AM1229" t="e">
        <f t="shared" si="213"/>
        <v>#N/A</v>
      </c>
      <c r="AN1229" t="str">
        <f t="shared" si="209"/>
        <v>KPEX-PF-227108-28-06-2024-5209.42</v>
      </c>
    </row>
    <row r="1230" spans="1:40" ht="20.100000000000001" hidden="1" customHeight="1" x14ac:dyDescent="0.25">
      <c r="A1230" s="14">
        <v>249</v>
      </c>
      <c r="B1230" s="21">
        <v>45473</v>
      </c>
      <c r="C1230" s="6" t="s">
        <v>3985</v>
      </c>
      <c r="D1230" s="15">
        <v>45471</v>
      </c>
      <c r="E1230" s="14" t="s">
        <v>1132</v>
      </c>
      <c r="F1230" s="14" t="s">
        <v>1133</v>
      </c>
      <c r="G1230" s="6">
        <v>5197</v>
      </c>
      <c r="H1230" s="6" t="s">
        <v>1862</v>
      </c>
      <c r="I1230" s="6"/>
      <c r="J1230" s="16">
        <v>5209.42</v>
      </c>
      <c r="K1230" s="14">
        <v>3.46</v>
      </c>
      <c r="L1230" s="125">
        <v>0</v>
      </c>
      <c r="M1230" s="125">
        <v>0</v>
      </c>
      <c r="N1230" s="6" t="s">
        <v>2148</v>
      </c>
      <c r="O1230" s="6" t="s">
        <v>2555</v>
      </c>
      <c r="P1230" s="19">
        <v>5130000</v>
      </c>
      <c r="Q1230" s="6"/>
      <c r="R1230" s="19">
        <f t="shared" ref="R1230:R1276" si="218">P1230*0.18</f>
        <v>923400</v>
      </c>
      <c r="S1230" s="6"/>
      <c r="T1230" s="14"/>
      <c r="U1230" s="21"/>
      <c r="V1230" s="6"/>
      <c r="W1230" s="6"/>
      <c r="X1230" s="6"/>
      <c r="Y1230" s="23"/>
      <c r="Z1230" s="6"/>
      <c r="AA1230" s="6"/>
      <c r="AB1230" s="21"/>
      <c r="AC1230" s="6"/>
      <c r="AD1230" s="14" t="s">
        <v>1515</v>
      </c>
      <c r="AE1230" s="6"/>
      <c r="AF1230" s="6"/>
      <c r="AG1230" s="6"/>
      <c r="AH1230" s="6" t="s">
        <v>1516</v>
      </c>
      <c r="AI1230" s="143">
        <f t="shared" si="215"/>
        <v>987.10794689243789</v>
      </c>
      <c r="AJ1230" s="143">
        <f t="shared" si="216"/>
        <v>177.67943044063884</v>
      </c>
      <c r="AK1230" s="143">
        <f t="shared" si="217"/>
        <v>0</v>
      </c>
      <c r="AL1230" s="20">
        <f t="shared" si="212"/>
        <v>45503</v>
      </c>
      <c r="AM1230" t="e">
        <f t="shared" si="213"/>
        <v>#N/A</v>
      </c>
      <c r="AN1230" t="str">
        <f t="shared" si="209"/>
        <v>KPEX-PF-227079-28-06-2024-5209.42</v>
      </c>
    </row>
    <row r="1231" spans="1:40" ht="20.100000000000001" customHeight="1" x14ac:dyDescent="0.25">
      <c r="A1231" s="14">
        <v>250</v>
      </c>
      <c r="B1231" s="21">
        <v>45473</v>
      </c>
      <c r="C1231" s="6" t="s">
        <v>4072</v>
      </c>
      <c r="D1231" s="15">
        <v>45472</v>
      </c>
      <c r="E1231" s="14" t="s">
        <v>1132</v>
      </c>
      <c r="F1231" s="14" t="str">
        <f>INDEX(New!$CV$9:$CV$791,MATCH(C1231,New!$F$9:$F$791,0))</f>
        <v>Running</v>
      </c>
      <c r="G1231" s="6">
        <v>9071.94</v>
      </c>
      <c r="H1231" s="6" t="s">
        <v>1862</v>
      </c>
      <c r="I1231" s="6"/>
      <c r="J1231" s="16">
        <v>5206.1400000000003</v>
      </c>
      <c r="K1231" s="14">
        <v>3.21</v>
      </c>
      <c r="L1231" s="125">
        <f>_xlfn.IFNA(INDEX(New!$E$9:$E$791,MATCH(C1231,New!$F$9:$F$791,0)),G1231)</f>
        <v>1523.64</v>
      </c>
      <c r="M1231" s="125">
        <f t="shared" si="214"/>
        <v>9071.94</v>
      </c>
      <c r="N1231" s="6" t="s">
        <v>542</v>
      </c>
      <c r="O1231" s="6" t="s">
        <v>2159</v>
      </c>
      <c r="P1231" s="19">
        <v>8300000</v>
      </c>
      <c r="Q1231" s="6"/>
      <c r="R1231" s="19">
        <f t="shared" si="218"/>
        <v>1494000</v>
      </c>
      <c r="S1231" s="6"/>
      <c r="T1231" s="14"/>
      <c r="U1231" s="21"/>
      <c r="V1231" s="6"/>
      <c r="W1231" s="6"/>
      <c r="X1231" s="6"/>
      <c r="Y1231" s="23"/>
      <c r="Z1231" s="6"/>
      <c r="AA1231" s="6"/>
      <c r="AB1231" s="21"/>
      <c r="AC1231" s="6"/>
      <c r="AD1231" s="14" t="s">
        <v>1515</v>
      </c>
      <c r="AE1231" s="6"/>
      <c r="AF1231" s="6"/>
      <c r="AG1231" s="6"/>
      <c r="AH1231" s="6" t="s">
        <v>1513</v>
      </c>
      <c r="AI1231" s="143">
        <f t="shared" si="215"/>
        <v>914.90904922210677</v>
      </c>
      <c r="AJ1231" s="143">
        <f t="shared" si="216"/>
        <v>164.68362885997922</v>
      </c>
      <c r="AK1231" s="143">
        <f t="shared" si="217"/>
        <v>250918.56427621876</v>
      </c>
      <c r="AL1231" s="20">
        <f t="shared" si="212"/>
        <v>45503</v>
      </c>
      <c r="AM1231" t="e">
        <f t="shared" si="213"/>
        <v>#N/A</v>
      </c>
      <c r="AN1231" t="str">
        <f t="shared" si="209"/>
        <v>LPEX-PF-21646-29-06-2024-5206.14</v>
      </c>
    </row>
    <row r="1232" spans="1:40" ht="20.100000000000001" hidden="1" customHeight="1" x14ac:dyDescent="0.25">
      <c r="A1232" s="14">
        <v>251</v>
      </c>
      <c r="B1232" s="21">
        <v>45471</v>
      </c>
      <c r="C1232" s="6" t="s">
        <v>4073</v>
      </c>
      <c r="D1232" s="15">
        <v>45469</v>
      </c>
      <c r="E1232" s="14" t="s">
        <v>1132</v>
      </c>
      <c r="F1232" s="14" t="s">
        <v>1133</v>
      </c>
      <c r="G1232" s="6">
        <v>5000</v>
      </c>
      <c r="H1232" s="6" t="s">
        <v>1862</v>
      </c>
      <c r="I1232" s="6"/>
      <c r="J1232" s="16">
        <v>3402.42</v>
      </c>
      <c r="K1232" s="14">
        <v>1.84</v>
      </c>
      <c r="L1232" s="125">
        <v>0</v>
      </c>
      <c r="M1232" s="125">
        <v>0</v>
      </c>
      <c r="N1232" s="6" t="s">
        <v>557</v>
      </c>
      <c r="O1232" s="6" t="s">
        <v>3791</v>
      </c>
      <c r="P1232" s="19">
        <v>2615000</v>
      </c>
      <c r="Q1232" s="6"/>
      <c r="R1232" s="19">
        <f t="shared" si="218"/>
        <v>470700</v>
      </c>
      <c r="S1232" s="6"/>
      <c r="T1232" s="14"/>
      <c r="U1232" s="21"/>
      <c r="V1232" s="6"/>
      <c r="W1232" s="6"/>
      <c r="X1232" s="6"/>
      <c r="Y1232" s="23"/>
      <c r="Z1232" s="6"/>
      <c r="AA1232" s="6"/>
      <c r="AB1232" s="21"/>
      <c r="AC1232" s="6"/>
      <c r="AD1232" s="14" t="s">
        <v>1515</v>
      </c>
      <c r="AE1232" s="6"/>
      <c r="AF1232" s="6"/>
      <c r="AG1232" s="6"/>
      <c r="AH1232" s="6" t="s">
        <v>1517</v>
      </c>
      <c r="AI1232" s="143">
        <f t="shared" si="215"/>
        <v>523</v>
      </c>
      <c r="AJ1232" s="143">
        <f t="shared" si="216"/>
        <v>94.14</v>
      </c>
      <c r="AK1232" s="143">
        <f t="shared" si="217"/>
        <v>0</v>
      </c>
      <c r="AL1232" s="20">
        <f t="shared" si="212"/>
        <v>45501</v>
      </c>
      <c r="AM1232" t="e">
        <f t="shared" si="213"/>
        <v>#N/A</v>
      </c>
      <c r="AN1232" t="str">
        <f t="shared" si="209"/>
        <v>HCSE-PF-2865-26-06-2024-3402.42</v>
      </c>
    </row>
    <row r="1233" spans="1:40" ht="20.100000000000001" hidden="1" customHeight="1" x14ac:dyDescent="0.25">
      <c r="A1233" s="14">
        <v>252</v>
      </c>
      <c r="B1233" s="21">
        <v>45471</v>
      </c>
      <c r="C1233" s="6" t="s">
        <v>4074</v>
      </c>
      <c r="D1233" s="15">
        <v>45469</v>
      </c>
      <c r="E1233" s="14" t="s">
        <v>1132</v>
      </c>
      <c r="F1233" s="14" t="s">
        <v>1133</v>
      </c>
      <c r="G1233" s="6">
        <v>5000</v>
      </c>
      <c r="H1233" s="6" t="s">
        <v>1862</v>
      </c>
      <c r="I1233" s="6"/>
      <c r="J1233" s="16">
        <v>3402.42</v>
      </c>
      <c r="K1233" s="14">
        <v>1.84</v>
      </c>
      <c r="L1233" s="125">
        <v>0</v>
      </c>
      <c r="M1233" s="125">
        <v>0</v>
      </c>
      <c r="N1233" s="6" t="s">
        <v>557</v>
      </c>
      <c r="O1233" s="6" t="s">
        <v>3791</v>
      </c>
      <c r="P1233" s="19">
        <v>2615000</v>
      </c>
      <c r="Q1233" s="6"/>
      <c r="R1233" s="19">
        <f t="shared" si="218"/>
        <v>470700</v>
      </c>
      <c r="S1233" s="6"/>
      <c r="T1233" s="14"/>
      <c r="U1233" s="21"/>
      <c r="V1233" s="6"/>
      <c r="W1233" s="6"/>
      <c r="X1233" s="6"/>
      <c r="Y1233" s="23"/>
      <c r="Z1233" s="6"/>
      <c r="AA1233" s="6"/>
      <c r="AB1233" s="21"/>
      <c r="AC1233" s="6"/>
      <c r="AD1233" s="14" t="s">
        <v>1515</v>
      </c>
      <c r="AE1233" s="6"/>
      <c r="AF1233" s="6"/>
      <c r="AG1233" s="6"/>
      <c r="AH1233" s="6" t="s">
        <v>1517</v>
      </c>
      <c r="AI1233" s="143">
        <f t="shared" si="215"/>
        <v>523</v>
      </c>
      <c r="AJ1233" s="143">
        <f t="shared" si="216"/>
        <v>94.14</v>
      </c>
      <c r="AK1233" s="143">
        <f t="shared" si="217"/>
        <v>0</v>
      </c>
      <c r="AL1233" s="20">
        <f t="shared" si="212"/>
        <v>45501</v>
      </c>
      <c r="AM1233" t="e">
        <f t="shared" si="213"/>
        <v>#N/A</v>
      </c>
      <c r="AN1233" t="str">
        <f t="shared" si="209"/>
        <v>HCSE-PF-2866-26-06-2024-3402.42</v>
      </c>
    </row>
    <row r="1234" spans="1:40" ht="20.100000000000001" hidden="1" customHeight="1" x14ac:dyDescent="0.25">
      <c r="A1234" s="14">
        <v>253</v>
      </c>
      <c r="B1234" s="21">
        <v>45469</v>
      </c>
      <c r="C1234" s="6" t="s">
        <v>4075</v>
      </c>
      <c r="D1234" s="15">
        <v>45467</v>
      </c>
      <c r="E1234" s="14" t="s">
        <v>1132</v>
      </c>
      <c r="F1234" s="14" t="s">
        <v>1133</v>
      </c>
      <c r="G1234" s="6">
        <v>1080</v>
      </c>
      <c r="H1234" s="6" t="s">
        <v>1862</v>
      </c>
      <c r="I1234" s="6"/>
      <c r="J1234" s="16">
        <v>3402.42</v>
      </c>
      <c r="K1234" s="14">
        <v>1.93</v>
      </c>
      <c r="L1234" s="125">
        <v>0</v>
      </c>
      <c r="M1234" s="125">
        <v>0</v>
      </c>
      <c r="N1234" s="6" t="s">
        <v>557</v>
      </c>
      <c r="O1234" s="6" t="s">
        <v>3990</v>
      </c>
      <c r="P1234" s="19">
        <v>594000</v>
      </c>
      <c r="Q1234" s="6"/>
      <c r="R1234" s="19">
        <f t="shared" si="218"/>
        <v>106920</v>
      </c>
      <c r="S1234" s="6"/>
      <c r="T1234" s="14"/>
      <c r="U1234" s="21"/>
      <c r="V1234" s="6"/>
      <c r="W1234" s="6"/>
      <c r="X1234" s="6"/>
      <c r="Y1234" s="23"/>
      <c r="Z1234" s="6"/>
      <c r="AA1234" s="6"/>
      <c r="AB1234" s="21"/>
      <c r="AC1234" s="6"/>
      <c r="AD1234" s="14" t="s">
        <v>1515</v>
      </c>
      <c r="AE1234" s="6"/>
      <c r="AF1234" s="6"/>
      <c r="AG1234" s="6"/>
      <c r="AH1234" s="6" t="s">
        <v>1517</v>
      </c>
      <c r="AI1234" s="143">
        <f t="shared" si="215"/>
        <v>550</v>
      </c>
      <c r="AJ1234" s="143">
        <f t="shared" si="216"/>
        <v>99</v>
      </c>
      <c r="AK1234" s="143">
        <f t="shared" si="217"/>
        <v>0</v>
      </c>
      <c r="AL1234" s="20">
        <f t="shared" si="212"/>
        <v>45499</v>
      </c>
      <c r="AM1234" t="e">
        <f t="shared" si="213"/>
        <v>#N/A</v>
      </c>
      <c r="AN1234" t="str">
        <f t="shared" si="209"/>
        <v>HCSE-PF-2773-24-06-2024-3402.42</v>
      </c>
    </row>
    <row r="1235" spans="1:40" ht="20.100000000000001" customHeight="1" x14ac:dyDescent="0.25">
      <c r="A1235" s="14">
        <v>254</v>
      </c>
      <c r="B1235" s="21">
        <v>45470</v>
      </c>
      <c r="C1235" s="6" t="s">
        <v>4076</v>
      </c>
      <c r="D1235" s="15">
        <v>45468</v>
      </c>
      <c r="E1235" s="14" t="s">
        <v>1132</v>
      </c>
      <c r="F1235" s="14" t="str">
        <f>INDEX(New!$CV$9:$CV$791,MATCH(C1235,New!$F$9:$F$791,0))</f>
        <v>-</v>
      </c>
      <c r="G1235" s="6">
        <v>90.72</v>
      </c>
      <c r="H1235" s="6" t="s">
        <v>1862</v>
      </c>
      <c r="I1235" s="6"/>
      <c r="J1235" s="16">
        <v>5205.12</v>
      </c>
      <c r="K1235" s="14">
        <v>2.96</v>
      </c>
      <c r="L1235" s="125">
        <f>_xlfn.IFNA(INDEX(New!$E$9:$E$791,MATCH(C1235,New!$F$9:$F$791,0)),G1235)</f>
        <v>90.72</v>
      </c>
      <c r="M1235" s="125">
        <f t="shared" si="214"/>
        <v>90.72</v>
      </c>
      <c r="N1235" s="6" t="s">
        <v>625</v>
      </c>
      <c r="O1235" s="6" t="s">
        <v>4078</v>
      </c>
      <c r="P1235" s="19">
        <v>76601</v>
      </c>
      <c r="Q1235" s="6"/>
      <c r="R1235" s="19">
        <f t="shared" si="218"/>
        <v>13788.18</v>
      </c>
      <c r="S1235" s="6"/>
      <c r="T1235" s="14"/>
      <c r="U1235" s="21"/>
      <c r="V1235" s="6"/>
      <c r="W1235" s="6"/>
      <c r="X1235" s="6"/>
      <c r="Y1235" s="23"/>
      <c r="Z1235" s="6"/>
      <c r="AA1235" s="6"/>
      <c r="AB1235" s="21"/>
      <c r="AC1235" s="6"/>
      <c r="AD1235" s="14" t="s">
        <v>1515</v>
      </c>
      <c r="AE1235" s="6"/>
      <c r="AF1235" s="6"/>
      <c r="AG1235" s="6"/>
      <c r="AH1235" s="6" t="s">
        <v>1513</v>
      </c>
      <c r="AI1235" s="143">
        <f t="shared" si="215"/>
        <v>844.36728395061732</v>
      </c>
      <c r="AJ1235" s="143">
        <f t="shared" si="216"/>
        <v>151.98611111111111</v>
      </c>
      <c r="AK1235" s="143">
        <f t="shared" si="217"/>
        <v>13788.18</v>
      </c>
      <c r="AL1235" s="20">
        <f t="shared" si="212"/>
        <v>45500</v>
      </c>
      <c r="AM1235" t="e">
        <f t="shared" si="213"/>
        <v>#N/A</v>
      </c>
      <c r="AN1235" t="str">
        <f t="shared" si="209"/>
        <v>KPEX-PF-224799-25-06-2024-5205.12</v>
      </c>
    </row>
    <row r="1236" spans="1:40" ht="20.100000000000001" customHeight="1" x14ac:dyDescent="0.25">
      <c r="A1236" s="14">
        <v>255</v>
      </c>
      <c r="B1236" s="21">
        <v>45470</v>
      </c>
      <c r="C1236" s="6" t="s">
        <v>4077</v>
      </c>
      <c r="D1236" s="15">
        <v>45468</v>
      </c>
      <c r="E1236" s="14" t="s">
        <v>1132</v>
      </c>
      <c r="F1236" s="14" t="str">
        <f>INDEX(New!$CV$9:$CV$791,MATCH(C1236,New!$F$9:$F$791,0))</f>
        <v>-</v>
      </c>
      <c r="G1236" s="6">
        <v>7983.31</v>
      </c>
      <c r="H1236" s="6" t="s">
        <v>1862</v>
      </c>
      <c r="I1236" s="6"/>
      <c r="J1236" s="16">
        <v>5205.12</v>
      </c>
      <c r="K1236" s="14">
        <v>3.09</v>
      </c>
      <c r="L1236" s="125">
        <f>_xlfn.IFNA(INDEX(New!$E$9:$E$791,MATCH(C1236,New!$F$9:$F$791,0)),G1236)</f>
        <v>7983.31</v>
      </c>
      <c r="M1236" s="125">
        <f t="shared" si="214"/>
        <v>7983.31</v>
      </c>
      <c r="N1236" s="6" t="s">
        <v>625</v>
      </c>
      <c r="O1236" s="6" t="s">
        <v>3014</v>
      </c>
      <c r="P1236" s="19">
        <v>7040002</v>
      </c>
      <c r="Q1236" s="6"/>
      <c r="R1236" s="19">
        <f t="shared" si="218"/>
        <v>1267200.3599999999</v>
      </c>
      <c r="S1236" s="6"/>
      <c r="T1236" s="14"/>
      <c r="U1236" s="21"/>
      <c r="V1236" s="6"/>
      <c r="W1236" s="6"/>
      <c r="X1236" s="6"/>
      <c r="Y1236" s="23"/>
      <c r="Z1236" s="6"/>
      <c r="AA1236" s="6"/>
      <c r="AB1236" s="21"/>
      <c r="AC1236" s="6"/>
      <c r="AD1236" s="14" t="s">
        <v>1515</v>
      </c>
      <c r="AE1236" s="6"/>
      <c r="AF1236" s="6"/>
      <c r="AG1236" s="6"/>
      <c r="AH1236" s="6" t="s">
        <v>1513</v>
      </c>
      <c r="AI1236" s="143">
        <f t="shared" si="215"/>
        <v>881.83998867637604</v>
      </c>
      <c r="AJ1236" s="143">
        <f t="shared" si="216"/>
        <v>158.73119796174768</v>
      </c>
      <c r="AK1236" s="143">
        <f t="shared" si="217"/>
        <v>1267200.3599999999</v>
      </c>
      <c r="AL1236" s="20">
        <f t="shared" si="212"/>
        <v>45500</v>
      </c>
      <c r="AM1236" t="e">
        <f t="shared" si="213"/>
        <v>#N/A</v>
      </c>
      <c r="AN1236" t="str">
        <f t="shared" si="209"/>
        <v>KPEX-PF-224811-25-06-2024-5205.12</v>
      </c>
    </row>
    <row r="1237" spans="1:40" ht="20.100000000000001" hidden="1" customHeight="1" x14ac:dyDescent="0.25">
      <c r="A1237" s="14">
        <v>256</v>
      </c>
      <c r="B1237" s="21">
        <v>45473</v>
      </c>
      <c r="C1237" s="6" t="s">
        <v>4315</v>
      </c>
      <c r="D1237" s="15">
        <v>45472</v>
      </c>
      <c r="E1237" s="14" t="s">
        <v>1132</v>
      </c>
      <c r="F1237" s="14" t="s">
        <v>1133</v>
      </c>
      <c r="G1237" s="6">
        <v>32.799999999999997</v>
      </c>
      <c r="H1237" s="6" t="s">
        <v>1862</v>
      </c>
      <c r="I1237" s="6"/>
      <c r="J1237" s="16">
        <v>3919.9090000000001</v>
      </c>
      <c r="K1237" s="14">
        <v>1.93</v>
      </c>
      <c r="L1237" s="125">
        <v>0</v>
      </c>
      <c r="M1237" s="125">
        <v>0</v>
      </c>
      <c r="N1237" s="6" t="s">
        <v>563</v>
      </c>
      <c r="O1237" s="6" t="s">
        <v>2430</v>
      </c>
      <c r="P1237" s="19">
        <v>18040</v>
      </c>
      <c r="Q1237" s="6"/>
      <c r="R1237" s="19">
        <f t="shared" si="218"/>
        <v>3247.2</v>
      </c>
      <c r="S1237" s="6"/>
      <c r="T1237" s="14"/>
      <c r="U1237" s="21"/>
      <c r="V1237" s="6"/>
      <c r="W1237" s="6"/>
      <c r="X1237" s="6"/>
      <c r="Y1237" s="23"/>
      <c r="Z1237" s="6"/>
      <c r="AA1237" s="6"/>
      <c r="AB1237" s="21"/>
      <c r="AC1237" s="6"/>
      <c r="AD1237" s="14" t="s">
        <v>1515</v>
      </c>
      <c r="AE1237" s="6"/>
      <c r="AF1237" s="6"/>
      <c r="AG1237" s="6"/>
      <c r="AH1237" s="6" t="s">
        <v>563</v>
      </c>
      <c r="AI1237" s="143">
        <f t="shared" ref="AI1237:AI1265" si="219">P1237/G1237</f>
        <v>550</v>
      </c>
      <c r="AJ1237" s="143">
        <f t="shared" ref="AJ1237:AJ1265" si="220">R1237/G1237</f>
        <v>99</v>
      </c>
      <c r="AK1237" s="143">
        <f t="shared" ref="AK1237:AK1265" si="221">L1237*AJ1237</f>
        <v>0</v>
      </c>
      <c r="AL1237" s="20">
        <f t="shared" ref="AL1237:AL1265" si="222">IF(B1237&lt;&gt;"",IF(E1237="Packing Material",B1237+5,B1237+30),"")</f>
        <v>45503</v>
      </c>
      <c r="AM1237" t="e">
        <f t="shared" si="213"/>
        <v>#N/A</v>
      </c>
      <c r="AN1237" t="str">
        <f t="shared" ref="AN1237:AN1265" si="223">C1237&amp;"-"&amp;J1237</f>
        <v>KPEX-PF-228386-29-06-2024-3919.909</v>
      </c>
    </row>
    <row r="1238" spans="1:40" ht="20.100000000000001" hidden="1" customHeight="1" x14ac:dyDescent="0.25">
      <c r="A1238" s="235" t="s">
        <v>4312</v>
      </c>
      <c r="B1238" s="21">
        <v>45473</v>
      </c>
      <c r="C1238" s="6" t="s">
        <v>4316</v>
      </c>
      <c r="D1238" s="15">
        <v>45482</v>
      </c>
      <c r="E1238" s="14" t="s">
        <v>1132</v>
      </c>
      <c r="F1238" s="14" t="s">
        <v>1133</v>
      </c>
      <c r="G1238" s="6">
        <v>3346</v>
      </c>
      <c r="H1238" s="6" t="s">
        <v>1862</v>
      </c>
      <c r="I1238" s="6"/>
      <c r="J1238" s="16">
        <v>5209.42</v>
      </c>
      <c r="K1238" s="14">
        <v>3.59</v>
      </c>
      <c r="L1238" s="125">
        <v>0</v>
      </c>
      <c r="M1238" s="125">
        <v>0</v>
      </c>
      <c r="N1238" s="6" t="s">
        <v>2148</v>
      </c>
      <c r="O1238" s="6" t="s">
        <v>2555</v>
      </c>
      <c r="P1238" s="19">
        <v>3421140</v>
      </c>
      <c r="Q1238" s="6"/>
      <c r="R1238" s="19">
        <f t="shared" si="218"/>
        <v>615805.19999999995</v>
      </c>
      <c r="S1238" s="6"/>
      <c r="T1238" s="14"/>
      <c r="U1238" s="21"/>
      <c r="V1238" s="6"/>
      <c r="W1238" s="6"/>
      <c r="X1238" s="6"/>
      <c r="Y1238" s="23"/>
      <c r="Z1238" s="6"/>
      <c r="AA1238" s="6"/>
      <c r="AB1238" s="21"/>
      <c r="AC1238" s="6"/>
      <c r="AD1238" s="14" t="s">
        <v>1515</v>
      </c>
      <c r="AE1238" s="6"/>
      <c r="AF1238" s="6"/>
      <c r="AG1238" s="6"/>
      <c r="AH1238" s="6" t="s">
        <v>1516</v>
      </c>
      <c r="AI1238" s="143">
        <f t="shared" si="219"/>
        <v>1022.4566646742379</v>
      </c>
      <c r="AJ1238" s="143">
        <f t="shared" si="220"/>
        <v>184.0421996413628</v>
      </c>
      <c r="AK1238" s="143">
        <f t="shared" si="221"/>
        <v>0</v>
      </c>
      <c r="AL1238" s="20">
        <f t="shared" si="222"/>
        <v>45503</v>
      </c>
      <c r="AM1238" t="e">
        <f t="shared" si="213"/>
        <v>#N/A</v>
      </c>
      <c r="AN1238" t="str">
        <f t="shared" si="223"/>
        <v>KPEX-PF-5405-09-07-2024-5209.42</v>
      </c>
    </row>
    <row r="1239" spans="1:40" ht="20.100000000000001" hidden="1" customHeight="1" x14ac:dyDescent="0.25">
      <c r="A1239" s="235" t="s">
        <v>4312</v>
      </c>
      <c r="B1239" s="21">
        <v>45473</v>
      </c>
      <c r="C1239" s="6" t="s">
        <v>4317</v>
      </c>
      <c r="D1239" s="15">
        <v>45482</v>
      </c>
      <c r="E1239" s="14" t="s">
        <v>1132</v>
      </c>
      <c r="F1239" s="14" t="s">
        <v>1133</v>
      </c>
      <c r="G1239" s="6">
        <v>169</v>
      </c>
      <c r="H1239" s="6" t="s">
        <v>1862</v>
      </c>
      <c r="I1239" s="6"/>
      <c r="J1239" s="16">
        <v>5209.42</v>
      </c>
      <c r="K1239" s="14">
        <v>3.55</v>
      </c>
      <c r="L1239" s="125">
        <v>0</v>
      </c>
      <c r="M1239" s="125">
        <v>0</v>
      </c>
      <c r="N1239" s="6" t="s">
        <v>2148</v>
      </c>
      <c r="O1239" s="6" t="s">
        <v>2555</v>
      </c>
      <c r="P1239" s="19">
        <v>171000</v>
      </c>
      <c r="Q1239" s="6"/>
      <c r="R1239" s="19">
        <f t="shared" si="218"/>
        <v>30780</v>
      </c>
      <c r="S1239" s="6"/>
      <c r="T1239" s="14"/>
      <c r="U1239" s="21"/>
      <c r="V1239" s="6"/>
      <c r="W1239" s="6"/>
      <c r="X1239" s="6"/>
      <c r="Y1239" s="23"/>
      <c r="Z1239" s="6"/>
      <c r="AA1239" s="6"/>
      <c r="AB1239" s="21"/>
      <c r="AC1239" s="6"/>
      <c r="AD1239" s="14" t="s">
        <v>1515</v>
      </c>
      <c r="AE1239" s="6"/>
      <c r="AF1239" s="6"/>
      <c r="AG1239" s="6"/>
      <c r="AH1239" s="6" t="s">
        <v>1516</v>
      </c>
      <c r="AI1239" s="143">
        <f t="shared" si="219"/>
        <v>1011.8343195266273</v>
      </c>
      <c r="AJ1239" s="143">
        <f t="shared" si="220"/>
        <v>182.1301775147929</v>
      </c>
      <c r="AK1239" s="143">
        <f t="shared" si="221"/>
        <v>0</v>
      </c>
      <c r="AL1239" s="20">
        <f t="shared" si="222"/>
        <v>45503</v>
      </c>
      <c r="AM1239" t="e">
        <f t="shared" si="213"/>
        <v>#N/A</v>
      </c>
      <c r="AN1239" t="str">
        <f t="shared" si="223"/>
        <v>KPEX-PF-5373-09-07-2024-5209.42</v>
      </c>
    </row>
    <row r="1240" spans="1:40" ht="20.100000000000001" customHeight="1" x14ac:dyDescent="0.25">
      <c r="A1240" s="235" t="s">
        <v>4312</v>
      </c>
      <c r="B1240" s="21">
        <v>45473</v>
      </c>
      <c r="C1240" s="6" t="s">
        <v>4318</v>
      </c>
      <c r="D1240" s="15">
        <v>45481</v>
      </c>
      <c r="E1240" s="14" t="s">
        <v>1132</v>
      </c>
      <c r="F1240" s="14" t="str">
        <f>INDEX(New!$CV$9:$CV$791,MATCH(C1240,New!$F$9:$F$791,0))</f>
        <v>-</v>
      </c>
      <c r="G1240" s="6">
        <v>3447.34</v>
      </c>
      <c r="H1240" s="6" t="s">
        <v>1862</v>
      </c>
      <c r="I1240" s="6"/>
      <c r="J1240" s="16">
        <v>5205.12</v>
      </c>
      <c r="K1240" s="14">
        <v>3.09</v>
      </c>
      <c r="L1240" s="125">
        <f>_xlfn.IFNA(INDEX(New!$E$9:$E$791,MATCH(C1240,New!$F$9:$F$791,0)),G1240)</f>
        <v>3447.34</v>
      </c>
      <c r="M1240" s="125">
        <f t="shared" ref="M1240:M1265" si="224">G1240</f>
        <v>3447.34</v>
      </c>
      <c r="N1240" s="6" t="s">
        <v>625</v>
      </c>
      <c r="O1240" s="6" t="s">
        <v>3014</v>
      </c>
      <c r="P1240" s="19">
        <v>3040002</v>
      </c>
      <c r="Q1240" s="6"/>
      <c r="R1240" s="19">
        <f t="shared" si="218"/>
        <v>547200.36</v>
      </c>
      <c r="S1240" s="6"/>
      <c r="T1240" s="14"/>
      <c r="U1240" s="21"/>
      <c r="V1240" s="6"/>
      <c r="W1240" s="6"/>
      <c r="X1240" s="6"/>
      <c r="Y1240" s="23"/>
      <c r="Z1240" s="6"/>
      <c r="AA1240" s="6"/>
      <c r="AB1240" s="21"/>
      <c r="AC1240" s="6"/>
      <c r="AD1240" s="14" t="s">
        <v>1515</v>
      </c>
      <c r="AE1240" s="6"/>
      <c r="AF1240" s="6"/>
      <c r="AG1240" s="6"/>
      <c r="AH1240" s="6" t="s">
        <v>1513</v>
      </c>
      <c r="AI1240" s="143">
        <f t="shared" si="219"/>
        <v>881.83991135194083</v>
      </c>
      <c r="AJ1240" s="143">
        <f t="shared" si="220"/>
        <v>158.73118404334934</v>
      </c>
      <c r="AK1240" s="143">
        <f t="shared" si="221"/>
        <v>547200.36</v>
      </c>
      <c r="AL1240" s="20">
        <f t="shared" si="222"/>
        <v>45503</v>
      </c>
      <c r="AM1240" t="e">
        <f t="shared" si="213"/>
        <v>#N/A</v>
      </c>
      <c r="AN1240" t="str">
        <f t="shared" si="223"/>
        <v>KPEX-PF-4596-08-07-2024-5205.12</v>
      </c>
    </row>
    <row r="1241" spans="1:40" ht="20.100000000000001" hidden="1" customHeight="1" x14ac:dyDescent="0.25">
      <c r="A1241" s="235" t="s">
        <v>4312</v>
      </c>
      <c r="B1241" s="21">
        <v>45473</v>
      </c>
      <c r="C1241" s="6" t="s">
        <v>4319</v>
      </c>
      <c r="D1241" s="15">
        <v>45476</v>
      </c>
      <c r="E1241" s="14" t="s">
        <v>1132</v>
      </c>
      <c r="F1241" s="14" t="s">
        <v>1133</v>
      </c>
      <c r="G1241" s="6">
        <v>7530</v>
      </c>
      <c r="H1241" s="6" t="s">
        <v>1862</v>
      </c>
      <c r="I1241" s="6"/>
      <c r="J1241" s="16">
        <v>5205.2299999999996</v>
      </c>
      <c r="K1241" s="14">
        <v>3.29</v>
      </c>
      <c r="L1241" s="125">
        <v>0</v>
      </c>
      <c r="M1241" s="125">
        <v>0</v>
      </c>
      <c r="N1241" s="6" t="s">
        <v>625</v>
      </c>
      <c r="O1241" s="6" t="s">
        <v>4344</v>
      </c>
      <c r="P1241" s="19">
        <v>7050000</v>
      </c>
      <c r="Q1241" s="6"/>
      <c r="R1241" s="19">
        <f t="shared" si="218"/>
        <v>1269000</v>
      </c>
      <c r="S1241" s="6"/>
      <c r="T1241" s="14"/>
      <c r="U1241" s="21"/>
      <c r="V1241" s="6"/>
      <c r="W1241" s="6"/>
      <c r="X1241" s="6"/>
      <c r="Y1241" s="23"/>
      <c r="Z1241" s="6"/>
      <c r="AA1241" s="6"/>
      <c r="AB1241" s="21"/>
      <c r="AC1241" s="6"/>
      <c r="AD1241" s="14" t="s">
        <v>1515</v>
      </c>
      <c r="AE1241" s="6"/>
      <c r="AF1241" s="6"/>
      <c r="AG1241" s="6"/>
      <c r="AH1241" s="6" t="s">
        <v>1513</v>
      </c>
      <c r="AI1241" s="143">
        <f t="shared" si="219"/>
        <v>936.25498007968133</v>
      </c>
      <c r="AJ1241" s="143">
        <f t="shared" si="220"/>
        <v>168.52589641434264</v>
      </c>
      <c r="AK1241" s="143">
        <f t="shared" si="221"/>
        <v>0</v>
      </c>
      <c r="AL1241" s="20">
        <f t="shared" si="222"/>
        <v>45503</v>
      </c>
      <c r="AM1241" t="e">
        <f t="shared" si="213"/>
        <v>#N/A</v>
      </c>
      <c r="AN1241" t="str">
        <f t="shared" si="223"/>
        <v>MCSE-PF-116-03-07-2024-5205.23</v>
      </c>
    </row>
    <row r="1242" spans="1:40" ht="20.100000000000001" hidden="1" customHeight="1" x14ac:dyDescent="0.25">
      <c r="A1242" s="235" t="s">
        <v>4312</v>
      </c>
      <c r="B1242" s="21">
        <v>45473</v>
      </c>
      <c r="C1242" s="6" t="s">
        <v>4320</v>
      </c>
      <c r="D1242" s="15">
        <v>45481</v>
      </c>
      <c r="E1242" s="14" t="s">
        <v>1132</v>
      </c>
      <c r="F1242" s="14" t="s">
        <v>1133</v>
      </c>
      <c r="G1242" s="6">
        <v>20103</v>
      </c>
      <c r="H1242" s="6" t="s">
        <v>1862</v>
      </c>
      <c r="I1242" s="6"/>
      <c r="J1242" s="16">
        <v>5208.1899999999996</v>
      </c>
      <c r="K1242" s="14">
        <v>4.38</v>
      </c>
      <c r="L1242" s="125">
        <v>0</v>
      </c>
      <c r="M1242" s="125">
        <v>0</v>
      </c>
      <c r="N1242" s="6" t="s">
        <v>1442</v>
      </c>
      <c r="O1242" s="6" t="s">
        <v>4345</v>
      </c>
      <c r="P1242" s="19">
        <v>25110000</v>
      </c>
      <c r="Q1242" s="6"/>
      <c r="R1242" s="19">
        <f t="shared" si="218"/>
        <v>4519800</v>
      </c>
      <c r="S1242" s="6"/>
      <c r="T1242" s="14"/>
      <c r="U1242" s="21"/>
      <c r="V1242" s="6"/>
      <c r="W1242" s="6"/>
      <c r="X1242" s="6"/>
      <c r="Y1242" s="23"/>
      <c r="Z1242" s="6"/>
      <c r="AA1242" s="6"/>
      <c r="AB1242" s="21"/>
      <c r="AC1242" s="6"/>
      <c r="AD1242" s="14" t="s">
        <v>1515</v>
      </c>
      <c r="AE1242" s="6"/>
      <c r="AF1242" s="6"/>
      <c r="AG1242" s="6"/>
      <c r="AH1242" s="6" t="s">
        <v>1516</v>
      </c>
      <c r="AI1242" s="143">
        <f t="shared" si="219"/>
        <v>1249.0673033875541</v>
      </c>
      <c r="AJ1242" s="143">
        <f t="shared" si="220"/>
        <v>224.83211460975974</v>
      </c>
      <c r="AK1242" s="143">
        <f t="shared" si="221"/>
        <v>0</v>
      </c>
      <c r="AL1242" s="20">
        <f t="shared" si="222"/>
        <v>45503</v>
      </c>
      <c r="AM1242" t="e">
        <f t="shared" si="213"/>
        <v>#N/A</v>
      </c>
      <c r="AN1242" t="str">
        <f t="shared" si="223"/>
        <v>LPEX-PF-756-08-07-2024-5208.19</v>
      </c>
    </row>
    <row r="1243" spans="1:40" ht="20.100000000000001" customHeight="1" x14ac:dyDescent="0.25">
      <c r="A1243" s="235" t="s">
        <v>4312</v>
      </c>
      <c r="B1243" s="21">
        <v>45473</v>
      </c>
      <c r="C1243" s="6" t="s">
        <v>4321</v>
      </c>
      <c r="D1243" s="15">
        <v>45481</v>
      </c>
      <c r="E1243" s="14" t="s">
        <v>1132</v>
      </c>
      <c r="F1243" s="14" t="str">
        <f>INDEX(New!$CV$9:$CV$791,MATCH(C1243,New!$F$9:$F$791,0))</f>
        <v>-</v>
      </c>
      <c r="G1243" s="6">
        <v>3686</v>
      </c>
      <c r="H1243" s="6" t="s">
        <v>1862</v>
      </c>
      <c r="I1243" s="6"/>
      <c r="J1243" s="16">
        <v>5208.1899999999996</v>
      </c>
      <c r="K1243" s="14">
        <v>4.3499999999999996</v>
      </c>
      <c r="L1243" s="125">
        <f>_xlfn.IFNA(INDEX(New!$E$9:$E$791,MATCH(C1243,New!$F$9:$F$791,0)),G1243)</f>
        <v>3686</v>
      </c>
      <c r="M1243" s="125">
        <f t="shared" si="224"/>
        <v>3686</v>
      </c>
      <c r="N1243" s="6" t="s">
        <v>1442</v>
      </c>
      <c r="O1243" s="6" t="s">
        <v>4345</v>
      </c>
      <c r="P1243" s="19">
        <v>4570000</v>
      </c>
      <c r="Q1243" s="6"/>
      <c r="R1243" s="19">
        <f t="shared" si="218"/>
        <v>822600</v>
      </c>
      <c r="S1243" s="6"/>
      <c r="T1243" s="14"/>
      <c r="U1243" s="21"/>
      <c r="V1243" s="6"/>
      <c r="W1243" s="6"/>
      <c r="X1243" s="6"/>
      <c r="Y1243" s="23"/>
      <c r="Z1243" s="6"/>
      <c r="AA1243" s="6"/>
      <c r="AB1243" s="21"/>
      <c r="AC1243" s="6"/>
      <c r="AD1243" s="14" t="s">
        <v>1515</v>
      </c>
      <c r="AE1243" s="6"/>
      <c r="AF1243" s="6"/>
      <c r="AG1243" s="6"/>
      <c r="AH1243" s="6" t="s">
        <v>1516</v>
      </c>
      <c r="AI1243" s="143">
        <f t="shared" si="219"/>
        <v>1239.8263700488335</v>
      </c>
      <c r="AJ1243" s="143">
        <f t="shared" si="220"/>
        <v>223.16874660879003</v>
      </c>
      <c r="AK1243" s="143">
        <f t="shared" si="221"/>
        <v>822600</v>
      </c>
      <c r="AL1243" s="20">
        <f t="shared" si="222"/>
        <v>45503</v>
      </c>
      <c r="AM1243" t="e">
        <f t="shared" si="213"/>
        <v>#N/A</v>
      </c>
      <c r="AN1243" t="str">
        <f t="shared" si="223"/>
        <v>LPEX-PF-758-08-07-2024-5208.19</v>
      </c>
    </row>
    <row r="1244" spans="1:40" ht="20.100000000000001" customHeight="1" x14ac:dyDescent="0.25">
      <c r="A1244" s="235" t="s">
        <v>4312</v>
      </c>
      <c r="B1244" s="21">
        <v>45473</v>
      </c>
      <c r="C1244" s="6" t="s">
        <v>4322</v>
      </c>
      <c r="D1244" s="15">
        <v>45481</v>
      </c>
      <c r="E1244" s="14" t="s">
        <v>1132</v>
      </c>
      <c r="F1244" s="14" t="str">
        <f>INDEX(New!$CV$9:$CV$791,MATCH(C1244,New!$F$9:$F$791,0))</f>
        <v>Running</v>
      </c>
      <c r="G1244" s="6">
        <v>6106</v>
      </c>
      <c r="H1244" s="6" t="s">
        <v>1862</v>
      </c>
      <c r="I1244" s="6"/>
      <c r="J1244" s="16">
        <v>5208.1899999999996</v>
      </c>
      <c r="K1244" s="14">
        <v>4.3600000000000003</v>
      </c>
      <c r="L1244" s="125">
        <f>_xlfn.IFNA(INDEX(New!$E$9:$E$791,MATCH(C1244,New!$F$9:$F$791,0)),G1244)</f>
        <v>6106</v>
      </c>
      <c r="M1244" s="125">
        <f t="shared" si="224"/>
        <v>6106</v>
      </c>
      <c r="N1244" s="6" t="s">
        <v>1442</v>
      </c>
      <c r="O1244" s="6" t="s">
        <v>4345</v>
      </c>
      <c r="P1244" s="19">
        <v>7580988</v>
      </c>
      <c r="Q1244" s="6"/>
      <c r="R1244" s="19">
        <f t="shared" si="218"/>
        <v>1364577.8399999999</v>
      </c>
      <c r="S1244" s="6"/>
      <c r="T1244" s="14"/>
      <c r="U1244" s="21"/>
      <c r="V1244" s="6"/>
      <c r="W1244" s="6"/>
      <c r="X1244" s="6"/>
      <c r="Y1244" s="23"/>
      <c r="Z1244" s="6"/>
      <c r="AA1244" s="6"/>
      <c r="AB1244" s="21"/>
      <c r="AC1244" s="6"/>
      <c r="AD1244" s="14" t="s">
        <v>1515</v>
      </c>
      <c r="AE1244" s="6"/>
      <c r="AF1244" s="6"/>
      <c r="AG1244" s="6"/>
      <c r="AH1244" s="6" t="s">
        <v>1516</v>
      </c>
      <c r="AI1244" s="143">
        <f t="shared" si="219"/>
        <v>1241.5637078283655</v>
      </c>
      <c r="AJ1244" s="143">
        <f t="shared" si="220"/>
        <v>223.48146740910576</v>
      </c>
      <c r="AK1244" s="143">
        <f t="shared" si="221"/>
        <v>1364577.8399999999</v>
      </c>
      <c r="AL1244" s="20">
        <f t="shared" si="222"/>
        <v>45503</v>
      </c>
      <c r="AM1244" t="e">
        <f t="shared" si="213"/>
        <v>#N/A</v>
      </c>
      <c r="AN1244" t="str">
        <f t="shared" si="223"/>
        <v>LPEX-PF-762-08-07-2024-5208.19</v>
      </c>
    </row>
    <row r="1245" spans="1:40" ht="20.100000000000001" customHeight="1" x14ac:dyDescent="0.25">
      <c r="A1245" s="235" t="s">
        <v>4312</v>
      </c>
      <c r="B1245" s="21">
        <v>45473</v>
      </c>
      <c r="C1245" s="6" t="s">
        <v>4323</v>
      </c>
      <c r="D1245" s="15">
        <v>45481</v>
      </c>
      <c r="E1245" s="14" t="s">
        <v>1132</v>
      </c>
      <c r="F1245" s="14" t="str">
        <f>INDEX(New!$CV$9:$CV$791,MATCH(C1245,New!$F$9:$F$791,0))</f>
        <v>-</v>
      </c>
      <c r="G1245" s="6">
        <v>22129</v>
      </c>
      <c r="H1245" s="6" t="s">
        <v>1862</v>
      </c>
      <c r="I1245" s="6"/>
      <c r="J1245" s="16">
        <v>5208.1899999999996</v>
      </c>
      <c r="K1245" s="14">
        <v>4.3499999999999996</v>
      </c>
      <c r="L1245" s="125">
        <f>_xlfn.IFNA(INDEX(New!$E$9:$E$791,MATCH(C1245,New!$F$9:$F$791,0)),G1245)</f>
        <v>22129</v>
      </c>
      <c r="M1245" s="125">
        <f t="shared" si="224"/>
        <v>22129</v>
      </c>
      <c r="N1245" s="6" t="s">
        <v>1442</v>
      </c>
      <c r="O1245" s="6" t="s">
        <v>4345</v>
      </c>
      <c r="P1245" s="19">
        <v>27420000</v>
      </c>
      <c r="Q1245" s="6"/>
      <c r="R1245" s="19">
        <f t="shared" si="218"/>
        <v>4935600</v>
      </c>
      <c r="S1245" s="6"/>
      <c r="T1245" s="14"/>
      <c r="U1245" s="21"/>
      <c r="V1245" s="6"/>
      <c r="W1245" s="6"/>
      <c r="X1245" s="6"/>
      <c r="Y1245" s="23"/>
      <c r="Z1245" s="6"/>
      <c r="AA1245" s="6"/>
      <c r="AB1245" s="21"/>
      <c r="AC1245" s="6"/>
      <c r="AD1245" s="14" t="s">
        <v>1515</v>
      </c>
      <c r="AE1245" s="6"/>
      <c r="AF1245" s="6"/>
      <c r="AG1245" s="6"/>
      <c r="AH1245" s="6" t="s">
        <v>1516</v>
      </c>
      <c r="AI1245" s="143">
        <f t="shared" si="219"/>
        <v>1239.0980161778662</v>
      </c>
      <c r="AJ1245" s="143">
        <f t="shared" si="220"/>
        <v>223.03764291201591</v>
      </c>
      <c r="AK1245" s="143">
        <f t="shared" si="221"/>
        <v>4935600</v>
      </c>
      <c r="AL1245" s="20">
        <f t="shared" si="222"/>
        <v>45503</v>
      </c>
      <c r="AM1245" t="e">
        <f t="shared" si="213"/>
        <v>#N/A</v>
      </c>
      <c r="AN1245" t="str">
        <f t="shared" si="223"/>
        <v>LPEX-PF-767-08-07-2024-5208.19</v>
      </c>
    </row>
    <row r="1246" spans="1:40" ht="20.100000000000001" customHeight="1" x14ac:dyDescent="0.25">
      <c r="A1246" s="235" t="s">
        <v>4312</v>
      </c>
      <c r="B1246" s="21">
        <v>45473</v>
      </c>
      <c r="C1246" s="6" t="s">
        <v>4324</v>
      </c>
      <c r="D1246" s="15">
        <v>45481</v>
      </c>
      <c r="E1246" s="14" t="s">
        <v>1132</v>
      </c>
      <c r="F1246" s="14" t="str">
        <f>INDEX(New!$CV$9:$CV$791,MATCH(C1246,New!$F$9:$F$791,0))</f>
        <v>-</v>
      </c>
      <c r="G1246" s="6">
        <v>11163</v>
      </c>
      <c r="H1246" s="6" t="s">
        <v>1862</v>
      </c>
      <c r="I1246" s="6"/>
      <c r="J1246" s="16">
        <v>5208.1899999999996</v>
      </c>
      <c r="K1246" s="14">
        <v>4.3499999999999996</v>
      </c>
      <c r="L1246" s="125">
        <f>_xlfn.IFNA(INDEX(New!$E$9:$E$791,MATCH(C1246,New!$F$9:$F$791,0)),G1246)</f>
        <v>11163</v>
      </c>
      <c r="M1246" s="125">
        <f t="shared" si="224"/>
        <v>11163</v>
      </c>
      <c r="N1246" s="6" t="s">
        <v>1442</v>
      </c>
      <c r="O1246" s="6" t="s">
        <v>4345</v>
      </c>
      <c r="P1246" s="19">
        <v>13851670</v>
      </c>
      <c r="Q1246" s="6"/>
      <c r="R1246" s="19">
        <f t="shared" si="218"/>
        <v>2493300.6</v>
      </c>
      <c r="S1246" s="6"/>
      <c r="T1246" s="14"/>
      <c r="U1246" s="21"/>
      <c r="V1246" s="6"/>
      <c r="W1246" s="6"/>
      <c r="X1246" s="6"/>
      <c r="Y1246" s="23"/>
      <c r="Z1246" s="6"/>
      <c r="AA1246" s="6"/>
      <c r="AB1246" s="21"/>
      <c r="AC1246" s="6"/>
      <c r="AD1246" s="14" t="s">
        <v>1515</v>
      </c>
      <c r="AE1246" s="6"/>
      <c r="AF1246" s="6"/>
      <c r="AG1246" s="6"/>
      <c r="AH1246" s="6" t="s">
        <v>1516</v>
      </c>
      <c r="AI1246" s="143">
        <f t="shared" si="219"/>
        <v>1240.8555047926184</v>
      </c>
      <c r="AJ1246" s="143">
        <f t="shared" si="220"/>
        <v>223.35399086267134</v>
      </c>
      <c r="AK1246" s="143">
        <f t="shared" si="221"/>
        <v>2493300.6</v>
      </c>
      <c r="AL1246" s="20">
        <f t="shared" si="222"/>
        <v>45503</v>
      </c>
      <c r="AM1246" t="e">
        <f t="shared" si="213"/>
        <v>#N/A</v>
      </c>
      <c r="AN1246" t="str">
        <f t="shared" si="223"/>
        <v>LPEX-PF-771-08-07-2024-5208.19</v>
      </c>
    </row>
    <row r="1247" spans="1:40" ht="20.100000000000001" hidden="1" customHeight="1" x14ac:dyDescent="0.25">
      <c r="A1247" s="235" t="s">
        <v>4312</v>
      </c>
      <c r="B1247" s="21">
        <v>45473</v>
      </c>
      <c r="C1247" s="6" t="s">
        <v>4325</v>
      </c>
      <c r="D1247" s="15">
        <v>45484</v>
      </c>
      <c r="E1247" s="14" t="s">
        <v>1132</v>
      </c>
      <c r="F1247" s="14" t="s">
        <v>1133</v>
      </c>
      <c r="G1247" s="6">
        <v>996.35199999999998</v>
      </c>
      <c r="H1247" s="6" t="s">
        <v>1862</v>
      </c>
      <c r="I1247" s="6"/>
      <c r="J1247" s="16">
        <v>5508.1</v>
      </c>
      <c r="K1247" s="14">
        <v>11.31</v>
      </c>
      <c r="L1247" s="125">
        <v>0</v>
      </c>
      <c r="M1247" s="125">
        <v>0</v>
      </c>
      <c r="N1247" s="6" t="s">
        <v>349</v>
      </c>
      <c r="O1247" s="6" t="s">
        <v>349</v>
      </c>
      <c r="P1247" s="19">
        <v>3211235</v>
      </c>
      <c r="Q1247" s="6"/>
      <c r="R1247" s="19">
        <f t="shared" si="218"/>
        <v>578022.29999999993</v>
      </c>
      <c r="S1247" s="6"/>
      <c r="T1247" s="14"/>
      <c r="U1247" s="21"/>
      <c r="V1247" s="6"/>
      <c r="W1247" s="6"/>
      <c r="X1247" s="6"/>
      <c r="Y1247" s="23"/>
      <c r="Z1247" s="6"/>
      <c r="AA1247" s="6"/>
      <c r="AB1247" s="21"/>
      <c r="AC1247" s="6"/>
      <c r="AD1247" s="14" t="s">
        <v>1515</v>
      </c>
      <c r="AE1247" s="6"/>
      <c r="AF1247" s="6"/>
      <c r="AG1247" s="6"/>
      <c r="AH1247" s="6" t="s">
        <v>1513</v>
      </c>
      <c r="AI1247" s="143">
        <f t="shared" si="219"/>
        <v>3222.9924765544706</v>
      </c>
      <c r="AJ1247" s="143">
        <f t="shared" si="220"/>
        <v>580.13864577980462</v>
      </c>
      <c r="AK1247" s="143">
        <f t="shared" si="221"/>
        <v>0</v>
      </c>
      <c r="AL1247" s="20">
        <f t="shared" si="222"/>
        <v>45503</v>
      </c>
      <c r="AM1247" t="e">
        <f t="shared" si="213"/>
        <v>#N/A</v>
      </c>
      <c r="AN1247" t="str">
        <f t="shared" si="223"/>
        <v>KPEX-PF-7177-11-07-2024-5508.1</v>
      </c>
    </row>
    <row r="1248" spans="1:40" ht="20.100000000000001" hidden="1" customHeight="1" x14ac:dyDescent="0.25">
      <c r="A1248" s="235" t="s">
        <v>4312</v>
      </c>
      <c r="B1248" s="21">
        <v>45473</v>
      </c>
      <c r="C1248" s="6" t="s">
        <v>4326</v>
      </c>
      <c r="D1248" s="15">
        <v>45484</v>
      </c>
      <c r="E1248" s="14" t="s">
        <v>1132</v>
      </c>
      <c r="F1248" s="14" t="s">
        <v>1133</v>
      </c>
      <c r="G1248" s="6">
        <v>135.91800000000001</v>
      </c>
      <c r="H1248" s="6" t="s">
        <v>1862</v>
      </c>
      <c r="I1248" s="6"/>
      <c r="J1248" s="16">
        <v>5401.1</v>
      </c>
      <c r="K1248" s="14">
        <v>18.100000000000001</v>
      </c>
      <c r="L1248" s="125">
        <v>0</v>
      </c>
      <c r="M1248" s="125">
        <v>0</v>
      </c>
      <c r="N1248" s="6" t="s">
        <v>349</v>
      </c>
      <c r="O1248" s="6" t="s">
        <v>349</v>
      </c>
      <c r="P1248" s="19">
        <v>701043</v>
      </c>
      <c r="Q1248" s="6"/>
      <c r="R1248" s="19">
        <f t="shared" si="218"/>
        <v>126187.73999999999</v>
      </c>
      <c r="S1248" s="6"/>
      <c r="T1248" s="14"/>
      <c r="U1248" s="21"/>
      <c r="V1248" s="6"/>
      <c r="W1248" s="6"/>
      <c r="X1248" s="6"/>
      <c r="Y1248" s="23"/>
      <c r="Z1248" s="6"/>
      <c r="AA1248" s="6"/>
      <c r="AB1248" s="21"/>
      <c r="AC1248" s="6"/>
      <c r="AD1248" s="14" t="s">
        <v>1515</v>
      </c>
      <c r="AE1248" s="6"/>
      <c r="AF1248" s="6"/>
      <c r="AG1248" s="6"/>
      <c r="AH1248" s="6" t="s">
        <v>1513</v>
      </c>
      <c r="AI1248" s="143">
        <f t="shared" si="219"/>
        <v>5157.8378139760734</v>
      </c>
      <c r="AJ1248" s="143">
        <f t="shared" si="220"/>
        <v>928.41080651569314</v>
      </c>
      <c r="AK1248" s="143">
        <f t="shared" si="221"/>
        <v>0</v>
      </c>
      <c r="AL1248" s="20">
        <f t="shared" si="222"/>
        <v>45503</v>
      </c>
      <c r="AM1248" t="e">
        <f t="shared" si="213"/>
        <v>#N/A</v>
      </c>
      <c r="AN1248" t="str">
        <f t="shared" si="223"/>
        <v>KPEX-PF-7210-11-07-2024-5401.1</v>
      </c>
    </row>
    <row r="1249" spans="1:40" ht="20.100000000000001" customHeight="1" x14ac:dyDescent="0.25">
      <c r="A1249" s="235" t="s">
        <v>4312</v>
      </c>
      <c r="B1249" s="21">
        <v>45473</v>
      </c>
      <c r="C1249" s="6" t="s">
        <v>4327</v>
      </c>
      <c r="D1249" s="15">
        <v>45484</v>
      </c>
      <c r="E1249" s="14" t="s">
        <v>1132</v>
      </c>
      <c r="F1249" s="14" t="str">
        <f>INDEX(New!$CV$9:$CV$791,MATCH(C1249,New!$F$9:$F$791,0))</f>
        <v>Running</v>
      </c>
      <c r="G1249" s="6">
        <v>129.54900000000001</v>
      </c>
      <c r="H1249" s="6" t="s">
        <v>1862</v>
      </c>
      <c r="I1249" s="6"/>
      <c r="J1249" s="16">
        <v>5401.1</v>
      </c>
      <c r="K1249" s="14">
        <v>8.51</v>
      </c>
      <c r="L1249" s="125">
        <f>_xlfn.IFNA(INDEX(New!$E$9:$E$791,MATCH(C1249,New!$F$9:$F$791,0)),G1249)</f>
        <v>23.089000000000006</v>
      </c>
      <c r="M1249" s="125">
        <f t="shared" si="224"/>
        <v>129.54900000000001</v>
      </c>
      <c r="N1249" s="6" t="s">
        <v>349</v>
      </c>
      <c r="O1249" s="6" t="s">
        <v>349</v>
      </c>
      <c r="P1249" s="19">
        <v>314366</v>
      </c>
      <c r="Q1249" s="6"/>
      <c r="R1249" s="19">
        <f t="shared" si="218"/>
        <v>56585.88</v>
      </c>
      <c r="S1249" s="6"/>
      <c r="T1249" s="14"/>
      <c r="U1249" s="21"/>
      <c r="V1249" s="6"/>
      <c r="W1249" s="6"/>
      <c r="X1249" s="6"/>
      <c r="Y1249" s="23"/>
      <c r="Z1249" s="6"/>
      <c r="AA1249" s="6"/>
      <c r="AB1249" s="21"/>
      <c r="AC1249" s="6"/>
      <c r="AD1249" s="14" t="s">
        <v>1515</v>
      </c>
      <c r="AE1249" s="6"/>
      <c r="AF1249" s="6"/>
      <c r="AG1249" s="6"/>
      <c r="AH1249" s="6" t="s">
        <v>1513</v>
      </c>
      <c r="AI1249" s="143">
        <f t="shared" si="219"/>
        <v>2426.6184995638714</v>
      </c>
      <c r="AJ1249" s="143">
        <f t="shared" si="220"/>
        <v>436.79132992149687</v>
      </c>
      <c r="AK1249" s="143">
        <f t="shared" si="221"/>
        <v>10085.075016557445</v>
      </c>
      <c r="AL1249" s="20">
        <f t="shared" si="222"/>
        <v>45503</v>
      </c>
      <c r="AM1249" t="e">
        <f t="shared" si="213"/>
        <v>#N/A</v>
      </c>
      <c r="AN1249" t="str">
        <f t="shared" si="223"/>
        <v>KPEX-PF-7211-11-07-2024-5401.1</v>
      </c>
    </row>
    <row r="1250" spans="1:40" ht="20.100000000000001" customHeight="1" x14ac:dyDescent="0.25">
      <c r="A1250" s="235" t="s">
        <v>4312</v>
      </c>
      <c r="B1250" s="21">
        <v>45473</v>
      </c>
      <c r="C1250" s="6" t="s">
        <v>4328</v>
      </c>
      <c r="D1250" s="15">
        <v>45483</v>
      </c>
      <c r="E1250" s="14" t="s">
        <v>1132</v>
      </c>
      <c r="F1250" s="14" t="str">
        <f>INDEX(New!$CV$9:$CV$791,MATCH(C1250,New!$F$9:$F$791,0))</f>
        <v>-</v>
      </c>
      <c r="G1250" s="6">
        <v>3628.78</v>
      </c>
      <c r="H1250" s="6" t="s">
        <v>1862</v>
      </c>
      <c r="I1250" s="6"/>
      <c r="J1250" s="16">
        <v>5206.24</v>
      </c>
      <c r="K1250" s="14">
        <v>4.5999999999999996</v>
      </c>
      <c r="L1250" s="125">
        <f>_xlfn.IFNA(INDEX(New!$E$9:$E$791,MATCH(C1250,New!$F$9:$F$791,0)),G1250)</f>
        <v>3628.78</v>
      </c>
      <c r="M1250" s="125">
        <f t="shared" si="224"/>
        <v>3628.78</v>
      </c>
      <c r="N1250" s="6" t="s">
        <v>542</v>
      </c>
      <c r="O1250" s="6" t="s">
        <v>4346</v>
      </c>
      <c r="P1250" s="19">
        <v>4760000</v>
      </c>
      <c r="Q1250" s="6"/>
      <c r="R1250" s="19">
        <f t="shared" si="218"/>
        <v>856800</v>
      </c>
      <c r="S1250" s="6"/>
      <c r="T1250" s="14"/>
      <c r="U1250" s="21"/>
      <c r="V1250" s="6"/>
      <c r="W1250" s="6"/>
      <c r="X1250" s="6"/>
      <c r="Y1250" s="23"/>
      <c r="Z1250" s="6"/>
      <c r="AA1250" s="6"/>
      <c r="AB1250" s="21"/>
      <c r="AC1250" s="6"/>
      <c r="AD1250" s="14" t="s">
        <v>1515</v>
      </c>
      <c r="AE1250" s="6"/>
      <c r="AF1250" s="6"/>
      <c r="AG1250" s="6"/>
      <c r="AH1250" s="6" t="s">
        <v>1513</v>
      </c>
      <c r="AI1250" s="143">
        <f t="shared" si="219"/>
        <v>1311.7356246451975</v>
      </c>
      <c r="AJ1250" s="143">
        <f t="shared" si="220"/>
        <v>236.11241243613554</v>
      </c>
      <c r="AK1250" s="143">
        <f t="shared" si="221"/>
        <v>856800</v>
      </c>
      <c r="AL1250" s="20">
        <f t="shared" si="222"/>
        <v>45503</v>
      </c>
      <c r="AM1250" t="e">
        <f t="shared" si="213"/>
        <v>#N/A</v>
      </c>
      <c r="AN1250" t="str">
        <f t="shared" si="223"/>
        <v>KPEX-PF-6260-10-07-2024-5206.24</v>
      </c>
    </row>
    <row r="1251" spans="1:40" ht="20.100000000000001" customHeight="1" x14ac:dyDescent="0.25">
      <c r="A1251" s="235" t="s">
        <v>4312</v>
      </c>
      <c r="B1251" s="21">
        <v>45473</v>
      </c>
      <c r="C1251" s="6" t="s">
        <v>4329</v>
      </c>
      <c r="D1251" s="15">
        <v>45483</v>
      </c>
      <c r="E1251" s="14" t="s">
        <v>1132</v>
      </c>
      <c r="F1251" s="14" t="str">
        <f>INDEX(New!$CV$9:$CV$791,MATCH(C1251,New!$F$9:$F$791,0))</f>
        <v>-</v>
      </c>
      <c r="G1251" s="6">
        <v>2220.73</v>
      </c>
      <c r="H1251" s="6" t="s">
        <v>1862</v>
      </c>
      <c r="I1251" s="6"/>
      <c r="J1251" s="16">
        <v>5206.24</v>
      </c>
      <c r="K1251" s="14">
        <v>5.3</v>
      </c>
      <c r="L1251" s="125">
        <f>_xlfn.IFNA(INDEX(New!$E$9:$E$791,MATCH(C1251,New!$F$9:$F$791,0)),G1251)</f>
        <v>2220.73</v>
      </c>
      <c r="M1251" s="125">
        <f t="shared" si="224"/>
        <v>2220.73</v>
      </c>
      <c r="N1251" s="6" t="s">
        <v>542</v>
      </c>
      <c r="O1251" s="6" t="s">
        <v>4346</v>
      </c>
      <c r="P1251" s="19">
        <v>3353644</v>
      </c>
      <c r="Q1251" s="6"/>
      <c r="R1251" s="19">
        <f t="shared" si="218"/>
        <v>603655.91999999993</v>
      </c>
      <c r="S1251" s="6"/>
      <c r="T1251" s="14"/>
      <c r="U1251" s="21"/>
      <c r="V1251" s="6"/>
      <c r="W1251" s="6"/>
      <c r="X1251" s="6"/>
      <c r="Y1251" s="23"/>
      <c r="Z1251" s="6"/>
      <c r="AA1251" s="6"/>
      <c r="AB1251" s="21"/>
      <c r="AC1251" s="6"/>
      <c r="AD1251" s="14" t="s">
        <v>1515</v>
      </c>
      <c r="AE1251" s="6"/>
      <c r="AF1251" s="6"/>
      <c r="AG1251" s="6"/>
      <c r="AH1251" s="6" t="s">
        <v>1513</v>
      </c>
      <c r="AI1251" s="143">
        <f t="shared" si="219"/>
        <v>1510.1538683225785</v>
      </c>
      <c r="AJ1251" s="143">
        <f t="shared" si="220"/>
        <v>271.8276962980641</v>
      </c>
      <c r="AK1251" s="143">
        <f t="shared" si="221"/>
        <v>603655.91999999993</v>
      </c>
      <c r="AL1251" s="20">
        <f t="shared" si="222"/>
        <v>45503</v>
      </c>
      <c r="AM1251" t="e">
        <f t="shared" si="213"/>
        <v>#N/A</v>
      </c>
      <c r="AN1251" t="str">
        <f t="shared" si="223"/>
        <v>KPEX-PF-6272-10-07-2024-5206.24</v>
      </c>
    </row>
    <row r="1252" spans="1:40" ht="20.100000000000001" hidden="1" customHeight="1" x14ac:dyDescent="0.25">
      <c r="A1252" s="235" t="s">
        <v>4312</v>
      </c>
      <c r="B1252" s="21">
        <v>45473</v>
      </c>
      <c r="C1252" s="6" t="s">
        <v>4330</v>
      </c>
      <c r="D1252" s="15">
        <v>45484</v>
      </c>
      <c r="E1252" s="14" t="s">
        <v>1132</v>
      </c>
      <c r="F1252" s="14" t="s">
        <v>1133</v>
      </c>
      <c r="G1252" s="6">
        <v>18779</v>
      </c>
      <c r="H1252" s="6" t="s">
        <v>1862</v>
      </c>
      <c r="I1252" s="6"/>
      <c r="J1252" s="16">
        <v>5209.42</v>
      </c>
      <c r="K1252" s="14">
        <v>3.39</v>
      </c>
      <c r="L1252" s="125">
        <v>0</v>
      </c>
      <c r="M1252" s="125">
        <v>0</v>
      </c>
      <c r="N1252" s="6" t="s">
        <v>2148</v>
      </c>
      <c r="O1252" s="6" t="s">
        <v>2555</v>
      </c>
      <c r="P1252" s="19">
        <v>18148396</v>
      </c>
      <c r="Q1252" s="6"/>
      <c r="R1252" s="19">
        <f t="shared" si="218"/>
        <v>3266711.28</v>
      </c>
      <c r="S1252" s="6"/>
      <c r="T1252" s="14"/>
      <c r="U1252" s="21"/>
      <c r="V1252" s="6"/>
      <c r="W1252" s="6"/>
      <c r="X1252" s="6"/>
      <c r="Y1252" s="23"/>
      <c r="Z1252" s="6"/>
      <c r="AA1252" s="6"/>
      <c r="AB1252" s="21"/>
      <c r="AC1252" s="6"/>
      <c r="AD1252" s="14" t="s">
        <v>1515</v>
      </c>
      <c r="AE1252" s="6"/>
      <c r="AF1252" s="6"/>
      <c r="AG1252" s="6"/>
      <c r="AH1252" s="6" t="s">
        <v>1516</v>
      </c>
      <c r="AI1252" s="143">
        <f t="shared" si="219"/>
        <v>966.41972415996588</v>
      </c>
      <c r="AJ1252" s="143">
        <f t="shared" si="220"/>
        <v>173.95555034879385</v>
      </c>
      <c r="AK1252" s="143">
        <f t="shared" si="221"/>
        <v>0</v>
      </c>
      <c r="AL1252" s="20">
        <f t="shared" si="222"/>
        <v>45503</v>
      </c>
      <c r="AM1252" t="e">
        <f t="shared" si="213"/>
        <v>#N/A</v>
      </c>
      <c r="AN1252" t="str">
        <f t="shared" si="223"/>
        <v>LPEX-PF-1389-11-07-2024-5209.42</v>
      </c>
    </row>
    <row r="1253" spans="1:40" ht="20.100000000000001" hidden="1" customHeight="1" x14ac:dyDescent="0.25">
      <c r="A1253" s="235" t="s">
        <v>4312</v>
      </c>
      <c r="B1253" s="21">
        <v>45473</v>
      </c>
      <c r="C1253" s="6" t="s">
        <v>4331</v>
      </c>
      <c r="D1253" s="15">
        <v>45484</v>
      </c>
      <c r="E1253" s="14" t="s">
        <v>1132</v>
      </c>
      <c r="F1253" s="14" t="s">
        <v>1133</v>
      </c>
      <c r="G1253" s="6">
        <v>11028</v>
      </c>
      <c r="H1253" s="6" t="s">
        <v>1862</v>
      </c>
      <c r="I1253" s="6"/>
      <c r="J1253" s="16">
        <v>5209.42</v>
      </c>
      <c r="K1253" s="14">
        <v>3.41</v>
      </c>
      <c r="L1253" s="125">
        <v>0</v>
      </c>
      <c r="M1253" s="125">
        <v>0</v>
      </c>
      <c r="N1253" s="6" t="s">
        <v>2148</v>
      </c>
      <c r="O1253" s="6" t="s">
        <v>2555</v>
      </c>
      <c r="P1253" s="19">
        <v>10722460</v>
      </c>
      <c r="Q1253" s="6"/>
      <c r="R1253" s="19">
        <f t="shared" si="218"/>
        <v>1930042.7999999998</v>
      </c>
      <c r="S1253" s="6"/>
      <c r="T1253" s="14"/>
      <c r="U1253" s="21"/>
      <c r="V1253" s="6"/>
      <c r="W1253" s="6"/>
      <c r="X1253" s="6"/>
      <c r="Y1253" s="23"/>
      <c r="Z1253" s="6"/>
      <c r="AA1253" s="6"/>
      <c r="AB1253" s="21"/>
      <c r="AC1253" s="6"/>
      <c r="AD1253" s="14" t="s">
        <v>1515</v>
      </c>
      <c r="AE1253" s="6"/>
      <c r="AF1253" s="6"/>
      <c r="AG1253" s="6"/>
      <c r="AH1253" s="6" t="s">
        <v>1516</v>
      </c>
      <c r="AI1253" s="143">
        <f t="shared" si="219"/>
        <v>972.29416031918754</v>
      </c>
      <c r="AJ1253" s="143">
        <f t="shared" si="220"/>
        <v>175.01294885745375</v>
      </c>
      <c r="AK1253" s="143">
        <f t="shared" si="221"/>
        <v>0</v>
      </c>
      <c r="AL1253" s="20">
        <f t="shared" si="222"/>
        <v>45503</v>
      </c>
      <c r="AM1253" t="e">
        <f t="shared" si="213"/>
        <v>#N/A</v>
      </c>
      <c r="AN1253" t="str">
        <f t="shared" si="223"/>
        <v>LPEX-PF-1392-11-07-2024-5209.42</v>
      </c>
    </row>
    <row r="1254" spans="1:40" ht="20.100000000000001" customHeight="1" x14ac:dyDescent="0.25">
      <c r="A1254" s="235" t="s">
        <v>4312</v>
      </c>
      <c r="B1254" s="21">
        <v>45473</v>
      </c>
      <c r="C1254" s="6" t="s">
        <v>4332</v>
      </c>
      <c r="D1254" s="15">
        <v>45484</v>
      </c>
      <c r="E1254" s="14" t="s">
        <v>1132</v>
      </c>
      <c r="F1254" s="14" t="str">
        <f>INDEX(New!$CV$9:$CV$791,MATCH(C1254,New!$F$9:$F$791,0))</f>
        <v>-</v>
      </c>
      <c r="G1254" s="6">
        <v>2086.5463</v>
      </c>
      <c r="H1254" s="6" t="s">
        <v>1862</v>
      </c>
      <c r="I1254" s="6"/>
      <c r="J1254" s="16">
        <v>5205.28</v>
      </c>
      <c r="K1254" s="14">
        <v>6.96</v>
      </c>
      <c r="L1254" s="125">
        <f>_xlfn.IFNA(INDEX(New!$E$9:$E$791,MATCH(C1254,New!$F$9:$F$791,0)),G1254)</f>
        <v>2086.5463</v>
      </c>
      <c r="M1254" s="125">
        <f t="shared" si="224"/>
        <v>2086.5463</v>
      </c>
      <c r="N1254" s="6" t="s">
        <v>625</v>
      </c>
      <c r="O1254" s="6" t="s">
        <v>2328</v>
      </c>
      <c r="P1254" s="19">
        <v>4140000</v>
      </c>
      <c r="Q1254" s="6"/>
      <c r="R1254" s="19">
        <f t="shared" si="218"/>
        <v>745200</v>
      </c>
      <c r="S1254" s="6"/>
      <c r="T1254" s="14"/>
      <c r="U1254" s="21"/>
      <c r="V1254" s="6"/>
      <c r="W1254" s="6"/>
      <c r="X1254" s="6"/>
      <c r="Y1254" s="23"/>
      <c r="Z1254" s="6"/>
      <c r="AA1254" s="6"/>
      <c r="AB1254" s="21"/>
      <c r="AC1254" s="6"/>
      <c r="AD1254" s="14" t="s">
        <v>1515</v>
      </c>
      <c r="AE1254" s="6"/>
      <c r="AF1254" s="6"/>
      <c r="AG1254" s="6"/>
      <c r="AH1254" s="6" t="s">
        <v>1513</v>
      </c>
      <c r="AI1254" s="143">
        <f t="shared" si="219"/>
        <v>1984.1400116546658</v>
      </c>
      <c r="AJ1254" s="143">
        <f t="shared" si="220"/>
        <v>357.14520209783984</v>
      </c>
      <c r="AK1254" s="143">
        <f t="shared" si="221"/>
        <v>745200</v>
      </c>
      <c r="AL1254" s="20">
        <f t="shared" si="222"/>
        <v>45503</v>
      </c>
      <c r="AM1254" t="e">
        <f t="shared" si="213"/>
        <v>#N/A</v>
      </c>
      <c r="AN1254" t="str">
        <f t="shared" si="223"/>
        <v>LPEX-PF-20009-11-06-2024-5205.28</v>
      </c>
    </row>
    <row r="1255" spans="1:40" ht="20.100000000000001" customHeight="1" x14ac:dyDescent="0.25">
      <c r="A1255" s="235" t="s">
        <v>4312</v>
      </c>
      <c r="B1255" s="21">
        <v>45473</v>
      </c>
      <c r="C1255" s="6" t="s">
        <v>4333</v>
      </c>
      <c r="D1255" s="15">
        <v>45482</v>
      </c>
      <c r="E1255" s="14" t="s">
        <v>1132</v>
      </c>
      <c r="F1255" s="14" t="str">
        <f>INDEX(New!$CV$9:$CV$791,MATCH(C1255,New!$F$9:$F$791,0))</f>
        <v>-</v>
      </c>
      <c r="G1255" s="6">
        <v>15067.1324</v>
      </c>
      <c r="H1255" s="6" t="s">
        <v>1862</v>
      </c>
      <c r="I1255" s="6"/>
      <c r="J1255" s="16">
        <v>5206.12</v>
      </c>
      <c r="K1255" s="14">
        <v>2.09</v>
      </c>
      <c r="L1255" s="125">
        <f>_xlfn.IFNA(INDEX(New!$E$9:$E$791,MATCH(C1255,New!$F$9:$F$791,0)),G1255)</f>
        <v>15067.1324</v>
      </c>
      <c r="M1255" s="125">
        <f t="shared" si="224"/>
        <v>15067.1324</v>
      </c>
      <c r="N1255" s="6" t="s">
        <v>542</v>
      </c>
      <c r="O1255" s="6" t="s">
        <v>62</v>
      </c>
      <c r="P1255" s="19">
        <v>8968590</v>
      </c>
      <c r="Q1255" s="6"/>
      <c r="R1255" s="19">
        <f t="shared" si="218"/>
        <v>1614346.2</v>
      </c>
      <c r="S1255" s="6"/>
      <c r="T1255" s="14"/>
      <c r="U1255" s="21"/>
      <c r="V1255" s="6"/>
      <c r="W1255" s="6"/>
      <c r="X1255" s="6"/>
      <c r="Y1255" s="23"/>
      <c r="Z1255" s="6"/>
      <c r="AA1255" s="6"/>
      <c r="AB1255" s="21"/>
      <c r="AC1255" s="6"/>
      <c r="AD1255" s="14" t="s">
        <v>1515</v>
      </c>
      <c r="AE1255" s="6"/>
      <c r="AF1255" s="6"/>
      <c r="AG1255" s="6"/>
      <c r="AH1255" s="6" t="s">
        <v>1513</v>
      </c>
      <c r="AI1255" s="143">
        <f t="shared" si="219"/>
        <v>595.241998404421</v>
      </c>
      <c r="AJ1255" s="143">
        <f t="shared" si="220"/>
        <v>107.14355971279578</v>
      </c>
      <c r="AK1255" s="143">
        <f t="shared" si="221"/>
        <v>1614346.2</v>
      </c>
      <c r="AL1255" s="20">
        <f t="shared" si="222"/>
        <v>45503</v>
      </c>
      <c r="AM1255" t="e">
        <f t="shared" si="213"/>
        <v>#N/A</v>
      </c>
      <c r="AN1255" t="str">
        <f t="shared" si="223"/>
        <v>LPEX-PF-924-09-07-2024-5206.12</v>
      </c>
    </row>
    <row r="1256" spans="1:40" ht="20.100000000000001" customHeight="1" x14ac:dyDescent="0.25">
      <c r="A1256" s="235" t="s">
        <v>4312</v>
      </c>
      <c r="B1256" s="21">
        <v>45473</v>
      </c>
      <c r="C1256" s="6" t="s">
        <v>4334</v>
      </c>
      <c r="D1256" s="15">
        <v>45488</v>
      </c>
      <c r="E1256" s="14" t="s">
        <v>1132</v>
      </c>
      <c r="F1256" s="14" t="str">
        <f>INDEX(New!$CV$9:$CV$791,MATCH(C1256,New!$F$9:$F$791,0))</f>
        <v>Running</v>
      </c>
      <c r="G1256" s="6">
        <v>6441.0780000000004</v>
      </c>
      <c r="H1256" s="6" t="s">
        <v>1862</v>
      </c>
      <c r="I1256" s="6"/>
      <c r="J1256" s="16">
        <v>5205.2299999999996</v>
      </c>
      <c r="K1256" s="14">
        <v>3.4</v>
      </c>
      <c r="L1256" s="125">
        <f>_xlfn.IFNA(INDEX(New!$E$9:$E$791,MATCH(C1256,New!$F$9:$F$791,0)),G1256)</f>
        <v>1891.038</v>
      </c>
      <c r="M1256" s="125">
        <f t="shared" si="224"/>
        <v>6441.0780000000004</v>
      </c>
      <c r="N1256" s="6" t="s">
        <v>625</v>
      </c>
      <c r="O1256" s="6" t="s">
        <v>2163</v>
      </c>
      <c r="P1256" s="19">
        <v>6248000</v>
      </c>
      <c r="Q1256" s="6"/>
      <c r="R1256" s="19">
        <f t="shared" si="218"/>
        <v>1124640</v>
      </c>
      <c r="S1256" s="6"/>
      <c r="T1256" s="14"/>
      <c r="U1256" s="21"/>
      <c r="V1256" s="6"/>
      <c r="W1256" s="6"/>
      <c r="X1256" s="6"/>
      <c r="Y1256" s="23"/>
      <c r="Z1256" s="6"/>
      <c r="AA1256" s="6"/>
      <c r="AB1256" s="21"/>
      <c r="AC1256" s="6"/>
      <c r="AD1256" s="14" t="s">
        <v>1515</v>
      </c>
      <c r="AE1256" s="6"/>
      <c r="AF1256" s="6"/>
      <c r="AG1256" s="6"/>
      <c r="AH1256" s="6" t="s">
        <v>1513</v>
      </c>
      <c r="AI1256" s="143">
        <f t="shared" si="219"/>
        <v>970.02396182750772</v>
      </c>
      <c r="AJ1256" s="143">
        <f t="shared" si="220"/>
        <v>174.60431312895139</v>
      </c>
      <c r="AK1256" s="143">
        <f t="shared" si="221"/>
        <v>330183.39109074598</v>
      </c>
      <c r="AL1256" s="20">
        <f t="shared" si="222"/>
        <v>45503</v>
      </c>
      <c r="AM1256" t="e">
        <f t="shared" si="213"/>
        <v>#N/A</v>
      </c>
      <c r="AN1256" t="str">
        <f t="shared" si="223"/>
        <v>KPEX-PF-9832-15-07-2024-5205.23</v>
      </c>
    </row>
    <row r="1257" spans="1:40" ht="20.100000000000001" customHeight="1" x14ac:dyDescent="0.25">
      <c r="A1257" s="235" t="s">
        <v>4312</v>
      </c>
      <c r="B1257" s="21">
        <v>45473</v>
      </c>
      <c r="C1257" s="6" t="s">
        <v>4335</v>
      </c>
      <c r="D1257" s="15">
        <v>45488</v>
      </c>
      <c r="E1257" s="14" t="s">
        <v>1132</v>
      </c>
      <c r="F1257" s="14" t="str">
        <f>INDEX(New!$CV$9:$CV$791,MATCH(C1257,New!$F$9:$F$791,0))</f>
        <v>-</v>
      </c>
      <c r="G1257" s="6">
        <v>3265.8989999999999</v>
      </c>
      <c r="H1257" s="6" t="s">
        <v>1862</v>
      </c>
      <c r="I1257" s="6"/>
      <c r="J1257" s="16">
        <v>5205.12</v>
      </c>
      <c r="K1257" s="14">
        <v>3.02</v>
      </c>
      <c r="L1257" s="125">
        <f>_xlfn.IFNA(INDEX(New!$E$9:$E$791,MATCH(C1257,New!$F$9:$F$791,0)),G1257)</f>
        <v>3265.8989999999999</v>
      </c>
      <c r="M1257" s="125">
        <f t="shared" si="224"/>
        <v>3265.8989999999999</v>
      </c>
      <c r="N1257" s="6" t="s">
        <v>625</v>
      </c>
      <c r="O1257" s="6" t="s">
        <v>3136</v>
      </c>
      <c r="P1257" s="19">
        <v>2808000</v>
      </c>
      <c r="Q1257" s="6"/>
      <c r="R1257" s="19">
        <f t="shared" si="218"/>
        <v>505440</v>
      </c>
      <c r="S1257" s="6"/>
      <c r="T1257" s="14"/>
      <c r="U1257" s="21"/>
      <c r="V1257" s="6"/>
      <c r="W1257" s="6"/>
      <c r="X1257" s="6"/>
      <c r="Y1257" s="23"/>
      <c r="Z1257" s="6"/>
      <c r="AA1257" s="6"/>
      <c r="AB1257" s="21"/>
      <c r="AC1257" s="6"/>
      <c r="AD1257" s="14" t="s">
        <v>1515</v>
      </c>
      <c r="AE1257" s="6"/>
      <c r="AF1257" s="6"/>
      <c r="AG1257" s="6"/>
      <c r="AH1257" s="6" t="s">
        <v>1513</v>
      </c>
      <c r="AI1257" s="143">
        <f t="shared" si="219"/>
        <v>859.79388829844402</v>
      </c>
      <c r="AJ1257" s="143">
        <f t="shared" si="220"/>
        <v>154.76289989371992</v>
      </c>
      <c r="AK1257" s="143">
        <f t="shared" si="221"/>
        <v>505439.99999999994</v>
      </c>
      <c r="AL1257" s="20">
        <f t="shared" si="222"/>
        <v>45503</v>
      </c>
      <c r="AM1257" t="e">
        <f t="shared" si="213"/>
        <v>#N/A</v>
      </c>
      <c r="AN1257" t="str">
        <f t="shared" si="223"/>
        <v>KPEX-PF-9840-15-07-2024-5205.12</v>
      </c>
    </row>
    <row r="1258" spans="1:40" ht="20.100000000000001" customHeight="1" x14ac:dyDescent="0.25">
      <c r="A1258" s="235" t="s">
        <v>4312</v>
      </c>
      <c r="B1258" s="21">
        <v>45473</v>
      </c>
      <c r="C1258" s="6" t="s">
        <v>4336</v>
      </c>
      <c r="D1258" s="15">
        <v>45488</v>
      </c>
      <c r="E1258" s="14" t="s">
        <v>1132</v>
      </c>
      <c r="F1258" s="14" t="str">
        <f>INDEX(New!$CV$9:$CV$791,MATCH(C1258,New!$F$9:$F$791,0))</f>
        <v>Running</v>
      </c>
      <c r="G1258" s="6">
        <v>15694.46</v>
      </c>
      <c r="H1258" s="6" t="s">
        <v>1862</v>
      </c>
      <c r="I1258" s="6"/>
      <c r="J1258" s="16">
        <v>5206.1400000000003</v>
      </c>
      <c r="K1258" s="14">
        <v>3.21</v>
      </c>
      <c r="L1258" s="125">
        <f>_xlfn.IFNA(INDEX(New!$E$9:$E$791,MATCH(C1258,New!$F$9:$F$791,0)),G1258)</f>
        <v>461.48000000000047</v>
      </c>
      <c r="M1258" s="125">
        <f t="shared" si="224"/>
        <v>15694.46</v>
      </c>
      <c r="N1258" s="6" t="s">
        <v>542</v>
      </c>
      <c r="O1258" s="6" t="s">
        <v>67</v>
      </c>
      <c r="P1258" s="19">
        <v>14359000</v>
      </c>
      <c r="Q1258" s="6"/>
      <c r="R1258" s="19">
        <f t="shared" si="218"/>
        <v>2584620</v>
      </c>
      <c r="S1258" s="6"/>
      <c r="T1258" s="14"/>
      <c r="U1258" s="21"/>
      <c r="V1258" s="6"/>
      <c r="W1258" s="6"/>
      <c r="X1258" s="6"/>
      <c r="Y1258" s="23"/>
      <c r="Z1258" s="6"/>
      <c r="AA1258" s="6"/>
      <c r="AB1258" s="21"/>
      <c r="AC1258" s="6"/>
      <c r="AD1258" s="14" t="s">
        <v>1515</v>
      </c>
      <c r="AE1258" s="6"/>
      <c r="AF1258" s="6"/>
      <c r="AG1258" s="6"/>
      <c r="AH1258" s="6" t="s">
        <v>1513</v>
      </c>
      <c r="AI1258" s="143">
        <f t="shared" si="219"/>
        <v>914.90882770098494</v>
      </c>
      <c r="AJ1258" s="143">
        <f t="shared" si="220"/>
        <v>164.68358898617728</v>
      </c>
      <c r="AK1258" s="143">
        <f t="shared" si="221"/>
        <v>75998.182645341178</v>
      </c>
      <c r="AL1258" s="20">
        <f t="shared" si="222"/>
        <v>45503</v>
      </c>
      <c r="AM1258" t="e">
        <f t="shared" si="213"/>
        <v>#N/A</v>
      </c>
      <c r="AN1258" t="str">
        <f t="shared" si="223"/>
        <v>LPEX-PF-1628-15-07-2024-5206.14</v>
      </c>
    </row>
    <row r="1259" spans="1:40" ht="20.100000000000001" customHeight="1" x14ac:dyDescent="0.25">
      <c r="A1259" s="235" t="s">
        <v>4312</v>
      </c>
      <c r="B1259" s="21">
        <v>45473</v>
      </c>
      <c r="C1259" s="6" t="s">
        <v>4337</v>
      </c>
      <c r="D1259" s="15">
        <v>45485</v>
      </c>
      <c r="E1259" s="14" t="s">
        <v>1132</v>
      </c>
      <c r="F1259" s="14" t="str">
        <f>INDEX(New!$CV$9:$CV$791,MATCH(C1259,New!$F$9:$F$791,0))</f>
        <v>-</v>
      </c>
      <c r="G1259" s="6">
        <v>2313.3447999999999</v>
      </c>
      <c r="H1259" s="6" t="s">
        <v>1862</v>
      </c>
      <c r="I1259" s="6"/>
      <c r="J1259" s="16">
        <v>5205.12</v>
      </c>
      <c r="K1259" s="14">
        <v>2.86</v>
      </c>
      <c r="L1259" s="125">
        <f>_xlfn.IFNA(INDEX(New!$E$9:$E$791,MATCH(C1259,New!$F$9:$F$791,0)),G1259)</f>
        <v>2313.3447999999999</v>
      </c>
      <c r="M1259" s="125">
        <f t="shared" si="224"/>
        <v>2313.3447999999999</v>
      </c>
      <c r="N1259" s="6" t="s">
        <v>625</v>
      </c>
      <c r="O1259" s="6" t="s">
        <v>3136</v>
      </c>
      <c r="P1259" s="19">
        <v>1887000</v>
      </c>
      <c r="Q1259" s="6"/>
      <c r="R1259" s="19">
        <f t="shared" si="218"/>
        <v>339660</v>
      </c>
      <c r="S1259" s="6"/>
      <c r="T1259" s="14"/>
      <c r="U1259" s="21"/>
      <c r="V1259" s="6"/>
      <c r="W1259" s="6"/>
      <c r="X1259" s="6"/>
      <c r="Y1259" s="23"/>
      <c r="Z1259" s="6"/>
      <c r="AA1259" s="6"/>
      <c r="AB1259" s="21"/>
      <c r="AC1259" s="6"/>
      <c r="AD1259" s="14" t="s">
        <v>1515</v>
      </c>
      <c r="AE1259" s="6"/>
      <c r="AF1259" s="6"/>
      <c r="AG1259" s="6"/>
      <c r="AH1259" s="6" t="s">
        <v>1513</v>
      </c>
      <c r="AI1259" s="143">
        <f t="shared" si="219"/>
        <v>815.70200862404954</v>
      </c>
      <c r="AJ1259" s="143">
        <f t="shared" si="220"/>
        <v>146.8263615523289</v>
      </c>
      <c r="AK1259" s="143">
        <f t="shared" si="221"/>
        <v>339660</v>
      </c>
      <c r="AL1259" s="20">
        <f t="shared" si="222"/>
        <v>45503</v>
      </c>
      <c r="AM1259" t="e">
        <f t="shared" si="213"/>
        <v>#N/A</v>
      </c>
      <c r="AN1259" t="str">
        <f t="shared" si="223"/>
        <v>LPEX-PF-1446-12-07-2024-5205.12</v>
      </c>
    </row>
    <row r="1260" spans="1:40" ht="20.100000000000001" hidden="1" customHeight="1" x14ac:dyDescent="0.25">
      <c r="A1260" s="235" t="s">
        <v>4312</v>
      </c>
      <c r="B1260" s="21">
        <v>45473</v>
      </c>
      <c r="C1260" s="6" t="s">
        <v>4338</v>
      </c>
      <c r="D1260" s="15">
        <v>45485</v>
      </c>
      <c r="E1260" s="14" t="s">
        <v>1132</v>
      </c>
      <c r="F1260" s="14" t="s">
        <v>1133</v>
      </c>
      <c r="G1260" s="6">
        <v>2.59</v>
      </c>
      <c r="H1260" s="6" t="s">
        <v>1862</v>
      </c>
      <c r="I1260" s="6"/>
      <c r="J1260" s="16">
        <v>5401.1</v>
      </c>
      <c r="K1260" s="14">
        <v>12.43</v>
      </c>
      <c r="L1260" s="125">
        <v>0</v>
      </c>
      <c r="M1260" s="125">
        <v>0</v>
      </c>
      <c r="N1260" s="6" t="s">
        <v>349</v>
      </c>
      <c r="O1260" s="6" t="s">
        <v>349</v>
      </c>
      <c r="P1260" s="19">
        <v>9174</v>
      </c>
      <c r="Q1260" s="6"/>
      <c r="R1260" s="19">
        <f t="shared" si="218"/>
        <v>1651.32</v>
      </c>
      <c r="S1260" s="6"/>
      <c r="T1260" s="14"/>
      <c r="U1260" s="21"/>
      <c r="V1260" s="6"/>
      <c r="W1260" s="6"/>
      <c r="X1260" s="6"/>
      <c r="Y1260" s="23"/>
      <c r="Z1260" s="6"/>
      <c r="AA1260" s="6"/>
      <c r="AB1260" s="21"/>
      <c r="AC1260" s="6"/>
      <c r="AD1260" s="14" t="s">
        <v>1515</v>
      </c>
      <c r="AE1260" s="6"/>
      <c r="AF1260" s="6"/>
      <c r="AG1260" s="6"/>
      <c r="AH1260" s="6" t="s">
        <v>1513</v>
      </c>
      <c r="AI1260" s="143">
        <f t="shared" si="219"/>
        <v>3542.0849420849422</v>
      </c>
      <c r="AJ1260" s="143">
        <f t="shared" si="220"/>
        <v>637.57528957528962</v>
      </c>
      <c r="AK1260" s="143">
        <f t="shared" si="221"/>
        <v>0</v>
      </c>
      <c r="AL1260" s="20">
        <f t="shared" si="222"/>
        <v>45503</v>
      </c>
      <c r="AM1260" t="e">
        <f t="shared" si="213"/>
        <v>#N/A</v>
      </c>
      <c r="AN1260" t="str">
        <f t="shared" si="223"/>
        <v>LPEX-PF-1506-12-07-2024-5401.1</v>
      </c>
    </row>
    <row r="1261" spans="1:40" ht="20.100000000000001" customHeight="1" x14ac:dyDescent="0.25">
      <c r="A1261" s="235" t="s">
        <v>4312</v>
      </c>
      <c r="B1261" s="21">
        <v>45473</v>
      </c>
      <c r="C1261" s="6" t="s">
        <v>4339</v>
      </c>
      <c r="D1261" s="15">
        <v>45485</v>
      </c>
      <c r="E1261" s="14" t="s">
        <v>1132</v>
      </c>
      <c r="F1261" s="14" t="str">
        <f>INDEX(New!$CV$9:$CV$791,MATCH(C1261,New!$F$9:$F$791,0))</f>
        <v>Running</v>
      </c>
      <c r="G1261" s="6">
        <v>923.36</v>
      </c>
      <c r="H1261" s="6" t="s">
        <v>1862</v>
      </c>
      <c r="I1261" s="6"/>
      <c r="J1261" s="16">
        <v>5508.1</v>
      </c>
      <c r="K1261" s="14">
        <v>7.42</v>
      </c>
      <c r="L1261" s="125">
        <f>_xlfn.IFNA(INDEX(New!$E$9:$E$791,MATCH(C1261,New!$F$9:$F$791,0)),G1261)</f>
        <v>52.879999999999981</v>
      </c>
      <c r="M1261" s="125">
        <f t="shared" si="224"/>
        <v>923.36</v>
      </c>
      <c r="N1261" s="6" t="s">
        <v>349</v>
      </c>
      <c r="O1261" s="6" t="s">
        <v>349</v>
      </c>
      <c r="P1261" s="19">
        <v>1953276</v>
      </c>
      <c r="Q1261" s="6"/>
      <c r="R1261" s="19">
        <f t="shared" si="218"/>
        <v>351589.68</v>
      </c>
      <c r="S1261" s="6"/>
      <c r="T1261" s="14"/>
      <c r="U1261" s="21"/>
      <c r="V1261" s="6"/>
      <c r="W1261" s="6"/>
      <c r="X1261" s="6"/>
      <c r="Y1261" s="23"/>
      <c r="Z1261" s="6"/>
      <c r="AA1261" s="6"/>
      <c r="AB1261" s="21"/>
      <c r="AC1261" s="6"/>
      <c r="AD1261" s="14" t="s">
        <v>1515</v>
      </c>
      <c r="AE1261" s="6"/>
      <c r="AF1261" s="6"/>
      <c r="AG1261" s="6"/>
      <c r="AH1261" s="6" t="s">
        <v>1513</v>
      </c>
      <c r="AI1261" s="143">
        <f t="shared" si="219"/>
        <v>2115.4002772483104</v>
      </c>
      <c r="AJ1261" s="143">
        <f t="shared" si="220"/>
        <v>380.7720499046959</v>
      </c>
      <c r="AK1261" s="143">
        <f t="shared" si="221"/>
        <v>20135.225998960312</v>
      </c>
      <c r="AL1261" s="20">
        <f t="shared" si="222"/>
        <v>45503</v>
      </c>
      <c r="AM1261" t="e">
        <f t="shared" si="213"/>
        <v>#N/A</v>
      </c>
      <c r="AN1261" t="str">
        <f t="shared" si="223"/>
        <v>LPEX-PF-1507-12-07-2024-5508.1</v>
      </c>
    </row>
    <row r="1262" spans="1:40" ht="20.100000000000001" hidden="1" customHeight="1" x14ac:dyDescent="0.25">
      <c r="A1262" s="235" t="s">
        <v>4312</v>
      </c>
      <c r="B1262" s="21">
        <v>45473</v>
      </c>
      <c r="C1262" s="6" t="s">
        <v>4340</v>
      </c>
      <c r="D1262" s="15">
        <v>45488</v>
      </c>
      <c r="E1262" s="14" t="s">
        <v>1132</v>
      </c>
      <c r="F1262" s="14" t="s">
        <v>1133</v>
      </c>
      <c r="G1262" s="6">
        <v>188.18</v>
      </c>
      <c r="H1262" s="6" t="s">
        <v>1862</v>
      </c>
      <c r="I1262" s="6"/>
      <c r="J1262" s="16">
        <v>5509.53</v>
      </c>
      <c r="K1262" s="14">
        <v>4.49</v>
      </c>
      <c r="L1262" s="125">
        <v>0</v>
      </c>
      <c r="M1262" s="125">
        <v>0</v>
      </c>
      <c r="N1262" s="6" t="s">
        <v>542</v>
      </c>
      <c r="O1262" s="6" t="s">
        <v>4347</v>
      </c>
      <c r="P1262" s="19">
        <v>240625</v>
      </c>
      <c r="Q1262" s="6"/>
      <c r="R1262" s="19">
        <f t="shared" si="218"/>
        <v>43312.5</v>
      </c>
      <c r="S1262" s="6"/>
      <c r="T1262" s="14"/>
      <c r="U1262" s="21"/>
      <c r="V1262" s="6"/>
      <c r="W1262" s="6"/>
      <c r="X1262" s="6"/>
      <c r="Y1262" s="23"/>
      <c r="Z1262" s="6"/>
      <c r="AA1262" s="6"/>
      <c r="AB1262" s="21"/>
      <c r="AC1262" s="6"/>
      <c r="AD1262" s="14" t="s">
        <v>1515</v>
      </c>
      <c r="AE1262" s="6"/>
      <c r="AF1262" s="6"/>
      <c r="AG1262" s="6"/>
      <c r="AH1262" s="6" t="s">
        <v>1513</v>
      </c>
      <c r="AI1262" s="143">
        <f t="shared" si="219"/>
        <v>1278.6959294292699</v>
      </c>
      <c r="AJ1262" s="143">
        <f t="shared" si="220"/>
        <v>230.16526729726857</v>
      </c>
      <c r="AK1262" s="143">
        <f t="shared" si="221"/>
        <v>0</v>
      </c>
      <c r="AL1262" s="20">
        <f t="shared" si="222"/>
        <v>45503</v>
      </c>
      <c r="AM1262" t="e">
        <f t="shared" si="213"/>
        <v>#N/A</v>
      </c>
      <c r="AN1262" t="str">
        <f t="shared" si="223"/>
        <v>KPEX-PF-10162-15-07-2024-5509.53</v>
      </c>
    </row>
    <row r="1263" spans="1:40" ht="20.100000000000001" hidden="1" customHeight="1" x14ac:dyDescent="0.25">
      <c r="A1263" s="235" t="s">
        <v>4312</v>
      </c>
      <c r="B1263" s="21">
        <v>45473</v>
      </c>
      <c r="C1263" s="6" t="s">
        <v>4341</v>
      </c>
      <c r="D1263" s="15">
        <v>45488</v>
      </c>
      <c r="E1263" s="14" t="s">
        <v>1132</v>
      </c>
      <c r="F1263" s="14" t="s">
        <v>1133</v>
      </c>
      <c r="G1263" s="6">
        <v>449</v>
      </c>
      <c r="H1263" s="6" t="s">
        <v>1862</v>
      </c>
      <c r="I1263" s="6"/>
      <c r="J1263" s="16">
        <v>5209.42</v>
      </c>
      <c r="K1263" s="14">
        <v>3.96</v>
      </c>
      <c r="L1263" s="125">
        <v>0</v>
      </c>
      <c r="M1263" s="125">
        <v>0</v>
      </c>
      <c r="N1263" s="6" t="s">
        <v>2148</v>
      </c>
      <c r="O1263" s="6" t="s">
        <v>2555</v>
      </c>
      <c r="P1263" s="19">
        <v>506250</v>
      </c>
      <c r="Q1263" s="6"/>
      <c r="R1263" s="19">
        <f t="shared" si="218"/>
        <v>91125</v>
      </c>
      <c r="S1263" s="6"/>
      <c r="T1263" s="14"/>
      <c r="U1263" s="21"/>
      <c r="V1263" s="6"/>
      <c r="W1263" s="6"/>
      <c r="X1263" s="6"/>
      <c r="Y1263" s="23"/>
      <c r="Z1263" s="6"/>
      <c r="AA1263" s="6"/>
      <c r="AB1263" s="21"/>
      <c r="AC1263" s="6"/>
      <c r="AD1263" s="14" t="s">
        <v>1515</v>
      </c>
      <c r="AE1263" s="6"/>
      <c r="AF1263" s="6"/>
      <c r="AG1263" s="6"/>
      <c r="AH1263" s="6" t="s">
        <v>1516</v>
      </c>
      <c r="AI1263" s="143">
        <f t="shared" si="219"/>
        <v>1127.5055679287304</v>
      </c>
      <c r="AJ1263" s="143">
        <f t="shared" si="220"/>
        <v>202.9510022271715</v>
      </c>
      <c r="AK1263" s="143">
        <f t="shared" si="221"/>
        <v>0</v>
      </c>
      <c r="AL1263" s="20">
        <f t="shared" si="222"/>
        <v>45503</v>
      </c>
      <c r="AM1263" t="e">
        <f t="shared" si="213"/>
        <v>#N/A</v>
      </c>
      <c r="AN1263" t="str">
        <f t="shared" si="223"/>
        <v>LPEX-PF-1643-15-07-2024-5209.42</v>
      </c>
    </row>
    <row r="1264" spans="1:40" ht="20.100000000000001" customHeight="1" x14ac:dyDescent="0.25">
      <c r="A1264" s="235" t="s">
        <v>4312</v>
      </c>
      <c r="B1264" s="21">
        <v>45473</v>
      </c>
      <c r="C1264" s="6" t="s">
        <v>4342</v>
      </c>
      <c r="D1264" s="15">
        <v>45493</v>
      </c>
      <c r="E1264" s="14" t="s">
        <v>1132</v>
      </c>
      <c r="F1264" s="14" t="str">
        <f>INDEX(New!$CV$9:$CV$791,MATCH(C1264,New!$F$9:$F$791,0))</f>
        <v>Running</v>
      </c>
      <c r="G1264" s="6">
        <v>90.96</v>
      </c>
      <c r="H1264" s="6" t="s">
        <v>1862</v>
      </c>
      <c r="I1264" s="6"/>
      <c r="J1264" s="16">
        <v>9606.2990000000009</v>
      </c>
      <c r="K1264" s="14">
        <v>28.97</v>
      </c>
      <c r="L1264" s="125">
        <f>_xlfn.IFNA(INDEX(New!$E$9:$E$791,MATCH(C1264,New!$F$9:$F$791,0)),G1264)</f>
        <v>5.36</v>
      </c>
      <c r="M1264" s="125">
        <f t="shared" si="224"/>
        <v>90.96</v>
      </c>
      <c r="N1264" s="6" t="s">
        <v>563</v>
      </c>
      <c r="O1264" s="6" t="s">
        <v>3989</v>
      </c>
      <c r="P1264" s="19">
        <v>751030</v>
      </c>
      <c r="Q1264" s="6"/>
      <c r="R1264" s="19">
        <f t="shared" si="218"/>
        <v>135185.4</v>
      </c>
      <c r="S1264" s="6"/>
      <c r="T1264" s="14"/>
      <c r="U1264" s="21"/>
      <c r="V1264" s="6"/>
      <c r="W1264" s="6"/>
      <c r="X1264" s="6"/>
      <c r="Y1264" s="23"/>
      <c r="Z1264" s="6"/>
      <c r="AA1264" s="6"/>
      <c r="AB1264" s="21"/>
      <c r="AC1264" s="6"/>
      <c r="AD1264" s="14" t="s">
        <v>1515</v>
      </c>
      <c r="AE1264" s="6"/>
      <c r="AF1264" s="6"/>
      <c r="AG1264" s="6"/>
      <c r="AH1264" s="6" t="s">
        <v>563</v>
      </c>
      <c r="AI1264" s="143">
        <f t="shared" si="219"/>
        <v>8256.7062445030788</v>
      </c>
      <c r="AJ1264" s="143">
        <f t="shared" si="220"/>
        <v>1486.207124010554</v>
      </c>
      <c r="AK1264" s="143">
        <f t="shared" si="221"/>
        <v>7966.0701846965703</v>
      </c>
      <c r="AL1264" s="20">
        <f t="shared" si="222"/>
        <v>45503</v>
      </c>
      <c r="AM1264" t="e">
        <f t="shared" si="213"/>
        <v>#N/A</v>
      </c>
      <c r="AN1264" t="str">
        <f t="shared" si="223"/>
        <v>KPPE-PF-16017-20-07-2024-9606.299</v>
      </c>
    </row>
    <row r="1265" spans="1:40" ht="20.100000000000001" customHeight="1" x14ac:dyDescent="0.25">
      <c r="A1265" s="235" t="s">
        <v>4312</v>
      </c>
      <c r="B1265" s="21">
        <v>45473</v>
      </c>
      <c r="C1265" s="6" t="s">
        <v>4343</v>
      </c>
      <c r="D1265" s="15">
        <v>45464</v>
      </c>
      <c r="E1265" s="14" t="s">
        <v>1132</v>
      </c>
      <c r="F1265" s="14" t="str">
        <f>INDEX(New!$CV$9:$CV$791,MATCH(C1265,New!$F$9:$F$791,0))</f>
        <v>-</v>
      </c>
      <c r="G1265" s="6">
        <v>9072</v>
      </c>
      <c r="H1265" s="6" t="s">
        <v>1862</v>
      </c>
      <c r="I1265" s="6"/>
      <c r="J1265" s="16">
        <v>5205.2700000000004</v>
      </c>
      <c r="K1265" s="14">
        <v>4.87</v>
      </c>
      <c r="L1265" s="125">
        <f>_xlfn.IFNA(INDEX(New!$E$9:$E$791,MATCH(C1265,New!$F$9:$F$791,0)),G1265)</f>
        <v>9072</v>
      </c>
      <c r="M1265" s="125">
        <f t="shared" si="224"/>
        <v>9072</v>
      </c>
      <c r="N1265" s="6" t="s">
        <v>625</v>
      </c>
      <c r="O1265" s="6" t="s">
        <v>4348</v>
      </c>
      <c r="P1265" s="19">
        <v>12600000</v>
      </c>
      <c r="Q1265" s="6"/>
      <c r="R1265" s="19">
        <f t="shared" si="218"/>
        <v>2268000</v>
      </c>
      <c r="S1265" s="6"/>
      <c r="T1265" s="14"/>
      <c r="U1265" s="21"/>
      <c r="V1265" s="6"/>
      <c r="W1265" s="6"/>
      <c r="X1265" s="6"/>
      <c r="Y1265" s="23"/>
      <c r="Z1265" s="6"/>
      <c r="AA1265" s="6"/>
      <c r="AB1265" s="21"/>
      <c r="AC1265" s="6"/>
      <c r="AD1265" s="14" t="s">
        <v>1515</v>
      </c>
      <c r="AE1265" s="6"/>
      <c r="AF1265" s="6"/>
      <c r="AG1265" s="6"/>
      <c r="AH1265" s="6" t="s">
        <v>1513</v>
      </c>
      <c r="AI1265" s="143">
        <f t="shared" si="219"/>
        <v>1388.8888888888889</v>
      </c>
      <c r="AJ1265" s="143">
        <f t="shared" si="220"/>
        <v>250</v>
      </c>
      <c r="AK1265" s="143">
        <f t="shared" si="221"/>
        <v>2268000</v>
      </c>
      <c r="AL1265" s="20">
        <f t="shared" si="222"/>
        <v>45503</v>
      </c>
      <c r="AM1265" t="e">
        <f t="shared" si="213"/>
        <v>#N/A</v>
      </c>
      <c r="AN1265" t="str">
        <f t="shared" si="223"/>
        <v>FPEX-PF-5104-21-06-2024-5205.27</v>
      </c>
    </row>
    <row r="1266" spans="1:40" ht="20.100000000000001" hidden="1" customHeight="1" x14ac:dyDescent="0.25">
      <c r="A1266" s="235" t="s">
        <v>4312</v>
      </c>
      <c r="B1266" s="21">
        <v>45473</v>
      </c>
      <c r="C1266" s="6" t="s">
        <v>4366</v>
      </c>
      <c r="D1266" s="15">
        <v>45425</v>
      </c>
      <c r="E1266" s="14" t="s">
        <v>1132</v>
      </c>
      <c r="F1266" s="14" t="s">
        <v>1133</v>
      </c>
      <c r="G1266" s="6">
        <v>5615.06</v>
      </c>
      <c r="H1266" s="6" t="s">
        <v>1862</v>
      </c>
      <c r="I1266" s="6"/>
      <c r="J1266" s="16">
        <v>5209.42</v>
      </c>
      <c r="K1266" s="14">
        <v>3.9</v>
      </c>
      <c r="L1266" s="125">
        <v>0</v>
      </c>
      <c r="M1266" s="125">
        <v>0</v>
      </c>
      <c r="N1266" s="6" t="s">
        <v>2148</v>
      </c>
      <c r="O1266" s="6" t="s">
        <v>3368</v>
      </c>
      <c r="P1266" s="19">
        <v>6247500</v>
      </c>
      <c r="Q1266" s="6"/>
      <c r="R1266" s="19">
        <f t="shared" si="218"/>
        <v>1124550</v>
      </c>
      <c r="S1266" s="6"/>
      <c r="T1266" s="14"/>
      <c r="U1266" s="21"/>
      <c r="V1266" s="6"/>
      <c r="W1266" s="6"/>
      <c r="X1266" s="6"/>
      <c r="Y1266" s="23"/>
      <c r="Z1266" s="6"/>
      <c r="AA1266" s="6"/>
      <c r="AB1266" s="21"/>
      <c r="AC1266" s="6"/>
      <c r="AD1266" s="14" t="s">
        <v>1515</v>
      </c>
      <c r="AE1266" s="6"/>
      <c r="AF1266" s="6"/>
      <c r="AG1266" s="6"/>
      <c r="AH1266" s="6" t="s">
        <v>1516</v>
      </c>
      <c r="AI1266" s="143">
        <f t="shared" ref="AI1266:AI1305" si="225">P1266/G1266</f>
        <v>1112.6328124721729</v>
      </c>
      <c r="AJ1266" s="143">
        <f t="shared" ref="AJ1266:AJ1305" si="226">R1266/G1266</f>
        <v>200.27390624499114</v>
      </c>
      <c r="AK1266" s="143">
        <f t="shared" ref="AK1266:AK1305" si="227">L1266*AJ1266</f>
        <v>0</v>
      </c>
      <c r="AL1266" s="20">
        <f t="shared" ref="AL1266:AL1305" si="228">IF(B1266&lt;&gt;"",IF(E1266="Packing Material",B1266+5,B1266+30),"")</f>
        <v>45503</v>
      </c>
      <c r="AM1266" t="e">
        <f t="shared" si="213"/>
        <v>#N/A</v>
      </c>
      <c r="AN1266" t="str">
        <f t="shared" ref="AN1266:AN1305" si="229">C1266&amp;"-"&amp;J1266</f>
        <v>LPEX-PF-16333-13-05-2024-5209.42</v>
      </c>
    </row>
    <row r="1267" spans="1:40" ht="20.100000000000001" hidden="1" customHeight="1" x14ac:dyDescent="0.25">
      <c r="A1267" s="235" t="s">
        <v>4312</v>
      </c>
      <c r="B1267" s="21">
        <v>45473</v>
      </c>
      <c r="C1267" s="6" t="s">
        <v>4367</v>
      </c>
      <c r="D1267" s="15">
        <v>45425</v>
      </c>
      <c r="E1267" s="14" t="s">
        <v>1132</v>
      </c>
      <c r="F1267" s="14" t="s">
        <v>1133</v>
      </c>
      <c r="G1267" s="6">
        <v>15721.94</v>
      </c>
      <c r="H1267" s="6" t="s">
        <v>1862</v>
      </c>
      <c r="I1267" s="6"/>
      <c r="J1267" s="16">
        <v>5209.42</v>
      </c>
      <c r="K1267" s="14">
        <v>3.91</v>
      </c>
      <c r="L1267" s="125">
        <v>0</v>
      </c>
      <c r="M1267" s="125">
        <v>0</v>
      </c>
      <c r="N1267" s="6" t="s">
        <v>2148</v>
      </c>
      <c r="O1267" s="6" t="s">
        <v>3368</v>
      </c>
      <c r="P1267" s="19">
        <v>17498125</v>
      </c>
      <c r="Q1267" s="6"/>
      <c r="R1267" s="19">
        <f t="shared" si="218"/>
        <v>3149662.5</v>
      </c>
      <c r="S1267" s="6"/>
      <c r="T1267" s="14"/>
      <c r="U1267" s="21"/>
      <c r="V1267" s="6"/>
      <c r="W1267" s="6"/>
      <c r="X1267" s="6"/>
      <c r="Y1267" s="23"/>
      <c r="Z1267" s="6"/>
      <c r="AA1267" s="6"/>
      <c r="AB1267" s="21"/>
      <c r="AC1267" s="6"/>
      <c r="AD1267" s="14" t="s">
        <v>1515</v>
      </c>
      <c r="AE1267" s="6"/>
      <c r="AF1267" s="6"/>
      <c r="AG1267" s="6"/>
      <c r="AH1267" s="6" t="s">
        <v>1516</v>
      </c>
      <c r="AI1267" s="143">
        <f t="shared" si="225"/>
        <v>1112.974925486295</v>
      </c>
      <c r="AJ1267" s="143">
        <f t="shared" si="226"/>
        <v>200.3354865875331</v>
      </c>
      <c r="AK1267" s="143">
        <f t="shared" si="227"/>
        <v>0</v>
      </c>
      <c r="AL1267" s="20">
        <f t="shared" si="228"/>
        <v>45503</v>
      </c>
      <c r="AM1267" t="e">
        <f t="shared" si="213"/>
        <v>#N/A</v>
      </c>
      <c r="AN1267" t="str">
        <f t="shared" si="229"/>
        <v>LPEX-PF-16336-13-05-2024-5209.42</v>
      </c>
    </row>
    <row r="1268" spans="1:40" ht="20.100000000000001" hidden="1" customHeight="1" x14ac:dyDescent="0.25">
      <c r="A1268" s="235" t="s">
        <v>4312</v>
      </c>
      <c r="B1268" s="21">
        <v>45473</v>
      </c>
      <c r="C1268" s="6" t="s">
        <v>4368</v>
      </c>
      <c r="D1268" s="15">
        <v>45425</v>
      </c>
      <c r="E1268" s="14" t="s">
        <v>1132</v>
      </c>
      <c r="F1268" s="14" t="s">
        <v>1133</v>
      </c>
      <c r="G1268" s="6">
        <v>15802</v>
      </c>
      <c r="H1268" s="6" t="s">
        <v>1862</v>
      </c>
      <c r="I1268" s="6"/>
      <c r="J1268" s="16">
        <v>5209.42</v>
      </c>
      <c r="K1268" s="14">
        <v>3.96</v>
      </c>
      <c r="L1268" s="125">
        <v>0</v>
      </c>
      <c r="M1268" s="125">
        <v>0</v>
      </c>
      <c r="N1268" s="6" t="s">
        <v>2148</v>
      </c>
      <c r="O1268" s="6" t="s">
        <v>3368</v>
      </c>
      <c r="P1268" s="19">
        <v>17825000</v>
      </c>
      <c r="Q1268" s="6"/>
      <c r="R1268" s="19">
        <f t="shared" si="218"/>
        <v>3208500</v>
      </c>
      <c r="S1268" s="6"/>
      <c r="T1268" s="14"/>
      <c r="U1268" s="21"/>
      <c r="V1268" s="6"/>
      <c r="W1268" s="6"/>
      <c r="X1268" s="6"/>
      <c r="Y1268" s="23"/>
      <c r="Z1268" s="6"/>
      <c r="AA1268" s="6"/>
      <c r="AB1268" s="21"/>
      <c r="AC1268" s="6"/>
      <c r="AD1268" s="14" t="s">
        <v>1515</v>
      </c>
      <c r="AE1268" s="6"/>
      <c r="AF1268" s="6"/>
      <c r="AG1268" s="6"/>
      <c r="AH1268" s="6" t="s">
        <v>1516</v>
      </c>
      <c r="AI1268" s="143">
        <f t="shared" si="225"/>
        <v>1128.0217693962788</v>
      </c>
      <c r="AJ1268" s="143">
        <f t="shared" si="226"/>
        <v>203.0439184913302</v>
      </c>
      <c r="AK1268" s="143">
        <f t="shared" si="227"/>
        <v>0</v>
      </c>
      <c r="AL1268" s="20">
        <f t="shared" si="228"/>
        <v>45503</v>
      </c>
      <c r="AM1268" t="e">
        <f t="shared" si="213"/>
        <v>#N/A</v>
      </c>
      <c r="AN1268" t="str">
        <f t="shared" si="229"/>
        <v>LPEX-PF-16350-13-05-2024-5209.42</v>
      </c>
    </row>
    <row r="1269" spans="1:40" ht="20.100000000000001" hidden="1" customHeight="1" x14ac:dyDescent="0.25">
      <c r="A1269" s="235" t="s">
        <v>4312</v>
      </c>
      <c r="B1269" s="21">
        <v>45473</v>
      </c>
      <c r="C1269" s="6" t="s">
        <v>4369</v>
      </c>
      <c r="D1269" s="15">
        <v>45435</v>
      </c>
      <c r="E1269" s="14" t="s">
        <v>1132</v>
      </c>
      <c r="F1269" s="14" t="s">
        <v>1133</v>
      </c>
      <c r="G1269" s="6">
        <v>20275</v>
      </c>
      <c r="H1269" s="6" t="s">
        <v>1862</v>
      </c>
      <c r="I1269" s="6"/>
      <c r="J1269" s="16">
        <v>5209.42</v>
      </c>
      <c r="K1269" s="14">
        <v>3.97</v>
      </c>
      <c r="L1269" s="125">
        <v>0</v>
      </c>
      <c r="M1269" s="125">
        <v>0</v>
      </c>
      <c r="N1269" s="6" t="s">
        <v>2148</v>
      </c>
      <c r="O1269" s="6" t="s">
        <v>3368</v>
      </c>
      <c r="P1269" s="19">
        <v>22966251</v>
      </c>
      <c r="Q1269" s="6"/>
      <c r="R1269" s="19">
        <f t="shared" si="218"/>
        <v>4133925.1799999997</v>
      </c>
      <c r="S1269" s="6"/>
      <c r="T1269" s="14"/>
      <c r="U1269" s="21"/>
      <c r="V1269" s="6"/>
      <c r="W1269" s="6"/>
      <c r="X1269" s="6"/>
      <c r="Y1269" s="23"/>
      <c r="Z1269" s="6"/>
      <c r="AA1269" s="6"/>
      <c r="AB1269" s="21"/>
      <c r="AC1269" s="6"/>
      <c r="AD1269" s="14" t="s">
        <v>1515</v>
      </c>
      <c r="AE1269" s="6"/>
      <c r="AF1269" s="6"/>
      <c r="AG1269" s="6"/>
      <c r="AH1269" s="6" t="s">
        <v>1516</v>
      </c>
      <c r="AI1269" s="143">
        <f t="shared" si="225"/>
        <v>1132.7374106041923</v>
      </c>
      <c r="AJ1269" s="143">
        <f t="shared" si="226"/>
        <v>203.89273390875462</v>
      </c>
      <c r="AK1269" s="143">
        <f t="shared" si="227"/>
        <v>0</v>
      </c>
      <c r="AL1269" s="20">
        <f t="shared" si="228"/>
        <v>45503</v>
      </c>
      <c r="AM1269" t="e">
        <f t="shared" si="213"/>
        <v>#N/A</v>
      </c>
      <c r="AN1269" t="str">
        <f t="shared" si="229"/>
        <v>LPEX-PF-17864-23-05-2024-5209.42</v>
      </c>
    </row>
    <row r="1270" spans="1:40" ht="20.100000000000001" hidden="1" customHeight="1" x14ac:dyDescent="0.25">
      <c r="A1270" s="235" t="s">
        <v>4312</v>
      </c>
      <c r="B1270" s="21">
        <v>45473</v>
      </c>
      <c r="C1270" s="6" t="s">
        <v>4370</v>
      </c>
      <c r="D1270" s="15">
        <v>45435</v>
      </c>
      <c r="E1270" s="14" t="s">
        <v>1132</v>
      </c>
      <c r="F1270" s="14" t="s">
        <v>1133</v>
      </c>
      <c r="G1270" s="6">
        <v>977.21</v>
      </c>
      <c r="H1270" s="6" t="s">
        <v>1862</v>
      </c>
      <c r="I1270" s="6"/>
      <c r="J1270" s="16">
        <v>5209.42</v>
      </c>
      <c r="K1270" s="14">
        <v>4.0599999999999996</v>
      </c>
      <c r="L1270" s="125">
        <v>0</v>
      </c>
      <c r="M1270" s="125">
        <v>0</v>
      </c>
      <c r="N1270" s="6" t="s">
        <v>2148</v>
      </c>
      <c r="O1270" s="6" t="s">
        <v>3368</v>
      </c>
      <c r="P1270" s="19">
        <v>1130625</v>
      </c>
      <c r="Q1270" s="6"/>
      <c r="R1270" s="19">
        <f t="shared" si="218"/>
        <v>203512.5</v>
      </c>
      <c r="S1270" s="6"/>
      <c r="T1270" s="14"/>
      <c r="U1270" s="21"/>
      <c r="V1270" s="6"/>
      <c r="W1270" s="6"/>
      <c r="X1270" s="6"/>
      <c r="Y1270" s="23"/>
      <c r="Z1270" s="6"/>
      <c r="AA1270" s="6"/>
      <c r="AB1270" s="21"/>
      <c r="AC1270" s="6"/>
      <c r="AD1270" s="14" t="s">
        <v>1515</v>
      </c>
      <c r="AE1270" s="6"/>
      <c r="AF1270" s="6"/>
      <c r="AG1270" s="6"/>
      <c r="AH1270" s="6" t="s">
        <v>1516</v>
      </c>
      <c r="AI1270" s="143">
        <f t="shared" si="225"/>
        <v>1156.9928674491664</v>
      </c>
      <c r="AJ1270" s="143">
        <f t="shared" si="226"/>
        <v>208.25871614084997</v>
      </c>
      <c r="AK1270" s="143">
        <f t="shared" si="227"/>
        <v>0</v>
      </c>
      <c r="AL1270" s="20">
        <f t="shared" si="228"/>
        <v>45503</v>
      </c>
      <c r="AM1270" t="e">
        <f t="shared" si="213"/>
        <v>#N/A</v>
      </c>
      <c r="AN1270" t="str">
        <f t="shared" si="229"/>
        <v>LPEX-PF-17866-23-05-2024-5209.42</v>
      </c>
    </row>
    <row r="1271" spans="1:40" ht="20.100000000000001" hidden="1" customHeight="1" x14ac:dyDescent="0.25">
      <c r="A1271" s="235" t="s">
        <v>4312</v>
      </c>
      <c r="B1271" s="21">
        <v>45473</v>
      </c>
      <c r="C1271" s="6" t="s">
        <v>4371</v>
      </c>
      <c r="D1271" s="15">
        <v>45435</v>
      </c>
      <c r="E1271" s="14" t="s">
        <v>1132</v>
      </c>
      <c r="F1271" s="14" t="s">
        <v>1133</v>
      </c>
      <c r="G1271" s="6">
        <v>19621.79</v>
      </c>
      <c r="H1271" s="6" t="s">
        <v>1862</v>
      </c>
      <c r="I1271" s="6"/>
      <c r="J1271" s="16">
        <v>5209.42</v>
      </c>
      <c r="K1271" s="14">
        <v>4.0199999999999996</v>
      </c>
      <c r="L1271" s="125">
        <v>0</v>
      </c>
      <c r="M1271" s="125">
        <v>0</v>
      </c>
      <c r="N1271" s="6" t="s">
        <v>2148</v>
      </c>
      <c r="O1271" s="6" t="s">
        <v>3368</v>
      </c>
      <c r="P1271" s="19">
        <v>22496251</v>
      </c>
      <c r="Q1271" s="6"/>
      <c r="R1271" s="19">
        <f t="shared" si="218"/>
        <v>4049325.1799999997</v>
      </c>
      <c r="S1271" s="6"/>
      <c r="T1271" s="14"/>
      <c r="U1271" s="21"/>
      <c r="V1271" s="6"/>
      <c r="W1271" s="6"/>
      <c r="X1271" s="6"/>
      <c r="Y1271" s="23"/>
      <c r="Z1271" s="6"/>
      <c r="AA1271" s="6"/>
      <c r="AB1271" s="21"/>
      <c r="AC1271" s="6"/>
      <c r="AD1271" s="14" t="s">
        <v>1515</v>
      </c>
      <c r="AE1271" s="6"/>
      <c r="AF1271" s="6"/>
      <c r="AG1271" s="6"/>
      <c r="AH1271" s="6" t="s">
        <v>1516</v>
      </c>
      <c r="AI1271" s="143">
        <f t="shared" si="225"/>
        <v>1146.4933117722694</v>
      </c>
      <c r="AJ1271" s="143">
        <f t="shared" si="226"/>
        <v>206.36879611900849</v>
      </c>
      <c r="AK1271" s="143">
        <f t="shared" si="227"/>
        <v>0</v>
      </c>
      <c r="AL1271" s="20">
        <f t="shared" si="228"/>
        <v>45503</v>
      </c>
      <c r="AM1271" t="e">
        <f t="shared" si="213"/>
        <v>#N/A</v>
      </c>
      <c r="AN1271" t="str">
        <f t="shared" si="229"/>
        <v>LPEX-PF-17868-23-05-2024-5209.42</v>
      </c>
    </row>
    <row r="1272" spans="1:40" ht="20.100000000000001" hidden="1" customHeight="1" x14ac:dyDescent="0.25">
      <c r="A1272" s="235" t="s">
        <v>4312</v>
      </c>
      <c r="B1272" s="21">
        <v>45473</v>
      </c>
      <c r="C1272" s="6" t="s">
        <v>4372</v>
      </c>
      <c r="D1272" s="15">
        <v>45442</v>
      </c>
      <c r="E1272" s="14" t="s">
        <v>1132</v>
      </c>
      <c r="F1272" s="14" t="s">
        <v>1133</v>
      </c>
      <c r="G1272" s="6">
        <v>832</v>
      </c>
      <c r="H1272" s="6" t="s">
        <v>1862</v>
      </c>
      <c r="I1272" s="6"/>
      <c r="J1272" s="16">
        <v>5209.42</v>
      </c>
      <c r="K1272" s="14">
        <v>3.99</v>
      </c>
      <c r="L1272" s="125">
        <v>0</v>
      </c>
      <c r="M1272" s="125">
        <v>0</v>
      </c>
      <c r="N1272" s="6" t="s">
        <v>2148</v>
      </c>
      <c r="O1272" s="6" t="s">
        <v>3368</v>
      </c>
      <c r="P1272" s="19">
        <v>946250</v>
      </c>
      <c r="Q1272" s="6"/>
      <c r="R1272" s="19">
        <f t="shared" si="218"/>
        <v>170325</v>
      </c>
      <c r="S1272" s="6"/>
      <c r="T1272" s="14"/>
      <c r="U1272" s="21"/>
      <c r="V1272" s="6"/>
      <c r="W1272" s="6"/>
      <c r="X1272" s="6"/>
      <c r="Y1272" s="23"/>
      <c r="Z1272" s="6"/>
      <c r="AA1272" s="6"/>
      <c r="AB1272" s="21"/>
      <c r="AC1272" s="6"/>
      <c r="AD1272" s="14" t="s">
        <v>1515</v>
      </c>
      <c r="AE1272" s="6"/>
      <c r="AF1272" s="6"/>
      <c r="AG1272" s="6"/>
      <c r="AH1272" s="6" t="s">
        <v>1516</v>
      </c>
      <c r="AI1272" s="143">
        <f t="shared" si="225"/>
        <v>1137.3197115384614</v>
      </c>
      <c r="AJ1272" s="143">
        <f t="shared" si="226"/>
        <v>204.71754807692307</v>
      </c>
      <c r="AK1272" s="143">
        <f t="shared" si="227"/>
        <v>0</v>
      </c>
      <c r="AL1272" s="20">
        <f t="shared" si="228"/>
        <v>45503</v>
      </c>
      <c r="AM1272" t="e">
        <f t="shared" si="213"/>
        <v>#N/A</v>
      </c>
      <c r="AN1272" t="str">
        <f t="shared" si="229"/>
        <v>LPEX-PF-18515-30-05-2024-5209.42</v>
      </c>
    </row>
    <row r="1273" spans="1:40" ht="20.100000000000001" hidden="1" customHeight="1" x14ac:dyDescent="0.25">
      <c r="A1273" s="235" t="s">
        <v>4312</v>
      </c>
      <c r="B1273" s="21">
        <v>45473</v>
      </c>
      <c r="C1273" s="6" t="s">
        <v>4373</v>
      </c>
      <c r="D1273" s="15">
        <v>45442</v>
      </c>
      <c r="E1273" s="14" t="s">
        <v>1132</v>
      </c>
      <c r="F1273" s="14" t="s">
        <v>1133</v>
      </c>
      <c r="G1273" s="6">
        <v>5282</v>
      </c>
      <c r="H1273" s="6" t="s">
        <v>1862</v>
      </c>
      <c r="I1273" s="6"/>
      <c r="J1273" s="16">
        <v>5209.42</v>
      </c>
      <c r="K1273" s="14">
        <v>3.99</v>
      </c>
      <c r="L1273" s="125">
        <v>0</v>
      </c>
      <c r="M1273" s="125">
        <v>0</v>
      </c>
      <c r="N1273" s="6" t="s">
        <v>2148</v>
      </c>
      <c r="O1273" s="6" t="s">
        <v>3368</v>
      </c>
      <c r="P1273" s="19">
        <v>6002500</v>
      </c>
      <c r="Q1273" s="6"/>
      <c r="R1273" s="19">
        <f t="shared" si="218"/>
        <v>1080450</v>
      </c>
      <c r="S1273" s="6"/>
      <c r="T1273" s="14"/>
      <c r="U1273" s="21"/>
      <c r="V1273" s="6"/>
      <c r="W1273" s="6"/>
      <c r="X1273" s="6"/>
      <c r="Y1273" s="23"/>
      <c r="Z1273" s="6"/>
      <c r="AA1273" s="6"/>
      <c r="AB1273" s="21"/>
      <c r="AC1273" s="6"/>
      <c r="AD1273" s="14" t="s">
        <v>1515</v>
      </c>
      <c r="AE1273" s="6"/>
      <c r="AF1273" s="6"/>
      <c r="AG1273" s="6"/>
      <c r="AH1273" s="6" t="s">
        <v>1516</v>
      </c>
      <c r="AI1273" s="143">
        <f t="shared" si="225"/>
        <v>1136.4066641423703</v>
      </c>
      <c r="AJ1273" s="143">
        <f t="shared" si="226"/>
        <v>204.55319954562665</v>
      </c>
      <c r="AK1273" s="143">
        <f t="shared" si="227"/>
        <v>0</v>
      </c>
      <c r="AL1273" s="20">
        <f t="shared" si="228"/>
        <v>45503</v>
      </c>
      <c r="AM1273" t="e">
        <f t="shared" si="213"/>
        <v>#N/A</v>
      </c>
      <c r="AN1273" t="str">
        <f t="shared" si="229"/>
        <v>LPEX-PF-18518-30-05-2024-5209.42</v>
      </c>
    </row>
    <row r="1274" spans="1:40" ht="20.100000000000001" hidden="1" customHeight="1" x14ac:dyDescent="0.25">
      <c r="A1274" s="37"/>
      <c r="B1274" s="21">
        <v>45484</v>
      </c>
      <c r="C1274" s="6" t="s">
        <v>4374</v>
      </c>
      <c r="D1274" s="15">
        <v>45482</v>
      </c>
      <c r="E1274" s="14" t="s">
        <v>1132</v>
      </c>
      <c r="F1274" s="14" t="s">
        <v>1133</v>
      </c>
      <c r="G1274" s="6">
        <v>5000</v>
      </c>
      <c r="H1274" s="6" t="s">
        <v>1862</v>
      </c>
      <c r="I1274" s="6"/>
      <c r="J1274" s="16">
        <v>3402.42</v>
      </c>
      <c r="K1274" s="14">
        <v>1.84</v>
      </c>
      <c r="L1274" s="125">
        <v>0</v>
      </c>
      <c r="M1274" s="125">
        <v>0</v>
      </c>
      <c r="N1274" s="6" t="s">
        <v>557</v>
      </c>
      <c r="O1274" s="6" t="s">
        <v>4377</v>
      </c>
      <c r="P1274" s="19">
        <v>2615000</v>
      </c>
      <c r="Q1274" s="6"/>
      <c r="R1274" s="19">
        <f t="shared" si="218"/>
        <v>470700</v>
      </c>
      <c r="S1274" s="6"/>
      <c r="T1274" s="14"/>
      <c r="U1274" s="21"/>
      <c r="V1274" s="6"/>
      <c r="W1274" s="6"/>
      <c r="X1274" s="6"/>
      <c r="Y1274" s="23"/>
      <c r="Z1274" s="6"/>
      <c r="AA1274" s="6"/>
      <c r="AB1274" s="21"/>
      <c r="AC1274" s="6"/>
      <c r="AD1274" s="14" t="s">
        <v>1515</v>
      </c>
      <c r="AE1274" s="6"/>
      <c r="AF1274" s="6"/>
      <c r="AG1274" s="6"/>
      <c r="AH1274" s="6" t="s">
        <v>1517</v>
      </c>
      <c r="AI1274" s="143">
        <f t="shared" si="225"/>
        <v>523</v>
      </c>
      <c r="AJ1274" s="143">
        <f t="shared" si="226"/>
        <v>94.14</v>
      </c>
      <c r="AK1274" s="143">
        <f t="shared" si="227"/>
        <v>0</v>
      </c>
      <c r="AL1274" s="20">
        <f t="shared" si="228"/>
        <v>45514</v>
      </c>
      <c r="AM1274" t="e">
        <f t="shared" si="213"/>
        <v>#N/A</v>
      </c>
      <c r="AN1274" t="str">
        <f t="shared" si="229"/>
        <v>HCSE-PF-74-09-07-2024-3402.42</v>
      </c>
    </row>
    <row r="1275" spans="1:40" ht="20.100000000000001" hidden="1" customHeight="1" x14ac:dyDescent="0.25">
      <c r="A1275" s="37"/>
      <c r="B1275" s="21">
        <v>45488</v>
      </c>
      <c r="C1275" s="6" t="s">
        <v>4375</v>
      </c>
      <c r="D1275" s="15">
        <v>45486</v>
      </c>
      <c r="E1275" s="14" t="s">
        <v>1132</v>
      </c>
      <c r="F1275" s="14" t="s">
        <v>1133</v>
      </c>
      <c r="G1275" s="6">
        <v>4000</v>
      </c>
      <c r="H1275" s="6" t="s">
        <v>1862</v>
      </c>
      <c r="I1275" s="6"/>
      <c r="J1275" s="16">
        <v>3402.42</v>
      </c>
      <c r="K1275" s="14">
        <v>1.84</v>
      </c>
      <c r="L1275" s="125">
        <v>0</v>
      </c>
      <c r="M1275" s="125">
        <v>0</v>
      </c>
      <c r="N1275" s="6" t="s">
        <v>557</v>
      </c>
      <c r="O1275" s="6" t="s">
        <v>4377</v>
      </c>
      <c r="P1275" s="19">
        <v>2092000</v>
      </c>
      <c r="Q1275" s="6"/>
      <c r="R1275" s="19">
        <f t="shared" si="218"/>
        <v>376560</v>
      </c>
      <c r="S1275" s="6"/>
      <c r="T1275" s="14"/>
      <c r="U1275" s="21"/>
      <c r="V1275" s="6"/>
      <c r="W1275" s="6"/>
      <c r="X1275" s="6"/>
      <c r="Y1275" s="23"/>
      <c r="Z1275" s="6"/>
      <c r="AA1275" s="6"/>
      <c r="AB1275" s="21"/>
      <c r="AC1275" s="6"/>
      <c r="AD1275" s="14" t="s">
        <v>1515</v>
      </c>
      <c r="AE1275" s="6"/>
      <c r="AF1275" s="6"/>
      <c r="AG1275" s="6"/>
      <c r="AH1275" s="6" t="s">
        <v>1517</v>
      </c>
      <c r="AI1275" s="143">
        <f t="shared" si="225"/>
        <v>523</v>
      </c>
      <c r="AJ1275" s="143">
        <f t="shared" si="226"/>
        <v>94.14</v>
      </c>
      <c r="AK1275" s="143">
        <f t="shared" si="227"/>
        <v>0</v>
      </c>
      <c r="AL1275" s="20">
        <f t="shared" si="228"/>
        <v>45518</v>
      </c>
      <c r="AM1275" t="e">
        <f t="shared" si="213"/>
        <v>#N/A</v>
      </c>
      <c r="AN1275" t="str">
        <f t="shared" si="229"/>
        <v>HCSE-PF-150-13-07-2024-3402.42</v>
      </c>
    </row>
    <row r="1276" spans="1:40" ht="20.100000000000001" hidden="1" customHeight="1" x14ac:dyDescent="0.25">
      <c r="A1276" s="37"/>
      <c r="B1276" s="21">
        <v>45488</v>
      </c>
      <c r="C1276" s="6" t="s">
        <v>4376</v>
      </c>
      <c r="D1276" s="15">
        <v>45486</v>
      </c>
      <c r="E1276" s="14" t="s">
        <v>1132</v>
      </c>
      <c r="F1276" s="14" t="s">
        <v>1133</v>
      </c>
      <c r="G1276" s="6">
        <v>5000</v>
      </c>
      <c r="H1276" s="6" t="s">
        <v>1862</v>
      </c>
      <c r="I1276" s="6"/>
      <c r="J1276" s="16">
        <v>3402.42</v>
      </c>
      <c r="K1276" s="14">
        <v>1.84</v>
      </c>
      <c r="L1276" s="125">
        <v>0</v>
      </c>
      <c r="M1276" s="125">
        <v>0</v>
      </c>
      <c r="N1276" s="6" t="s">
        <v>557</v>
      </c>
      <c r="O1276" s="6" t="s">
        <v>4377</v>
      </c>
      <c r="P1276" s="19">
        <v>2615000</v>
      </c>
      <c r="Q1276" s="6"/>
      <c r="R1276" s="19">
        <f t="shared" si="218"/>
        <v>470700</v>
      </c>
      <c r="S1276" s="6"/>
      <c r="T1276" s="14"/>
      <c r="U1276" s="21"/>
      <c r="V1276" s="6"/>
      <c r="W1276" s="6"/>
      <c r="X1276" s="6"/>
      <c r="Y1276" s="23"/>
      <c r="Z1276" s="6"/>
      <c r="AA1276" s="6"/>
      <c r="AB1276" s="21"/>
      <c r="AC1276" s="6"/>
      <c r="AD1276" s="14" t="s">
        <v>1515</v>
      </c>
      <c r="AE1276" s="6"/>
      <c r="AF1276" s="6"/>
      <c r="AG1276" s="6"/>
      <c r="AH1276" s="6" t="s">
        <v>1517</v>
      </c>
      <c r="AI1276" s="143">
        <f t="shared" si="225"/>
        <v>523</v>
      </c>
      <c r="AJ1276" s="143">
        <f t="shared" si="226"/>
        <v>94.14</v>
      </c>
      <c r="AK1276" s="143">
        <f t="shared" si="227"/>
        <v>0</v>
      </c>
      <c r="AL1276" s="20">
        <f t="shared" si="228"/>
        <v>45518</v>
      </c>
      <c r="AM1276" t="e">
        <f t="shared" si="213"/>
        <v>#N/A</v>
      </c>
      <c r="AN1276" t="str">
        <f t="shared" si="229"/>
        <v>HCSE-PF-151-13-07-2024-3402.42</v>
      </c>
    </row>
    <row r="1277" spans="1:40" ht="20.100000000000001" customHeight="1" x14ac:dyDescent="0.25">
      <c r="A1277" s="37"/>
      <c r="B1277" s="21">
        <v>45530</v>
      </c>
      <c r="C1277" s="6" t="s">
        <v>4500</v>
      </c>
      <c r="D1277" s="15">
        <v>45528</v>
      </c>
      <c r="E1277" s="14" t="s">
        <v>1132</v>
      </c>
      <c r="F1277" s="14" t="str">
        <f>INDEX(New!$CV$9:$CV$791,MATCH(C1277,New!$F$9:$F$791,0))</f>
        <v>-</v>
      </c>
      <c r="G1277" s="6">
        <v>317.5179</v>
      </c>
      <c r="H1277" s="6" t="s">
        <v>1862</v>
      </c>
      <c r="I1277" s="6"/>
      <c r="J1277" s="16">
        <v>5205.13</v>
      </c>
      <c r="K1277" s="14">
        <v>3.17</v>
      </c>
      <c r="L1277" s="125">
        <f>_xlfn.IFNA(INDEX(New!$E$9:$E$791,MATCH(C1277,New!$F$9:$F$791,0)),G1277)</f>
        <v>317.5179</v>
      </c>
      <c r="M1277" s="125">
        <f t="shared" ref="M1277:M1292" si="230">G1277</f>
        <v>317.5179</v>
      </c>
      <c r="N1277" s="6" t="s">
        <v>625</v>
      </c>
      <c r="O1277" s="6" t="s">
        <v>2169</v>
      </c>
      <c r="P1277" s="19">
        <v>287000</v>
      </c>
      <c r="Q1277" s="6"/>
      <c r="R1277" s="19">
        <v>51660</v>
      </c>
      <c r="S1277" s="6"/>
      <c r="T1277" s="14"/>
      <c r="U1277" s="21"/>
      <c r="V1277" s="6"/>
      <c r="W1277" s="6"/>
      <c r="X1277" s="6"/>
      <c r="Y1277" s="23"/>
      <c r="Z1277" s="6"/>
      <c r="AA1277" s="6"/>
      <c r="AB1277" s="21"/>
      <c r="AC1277" s="6"/>
      <c r="AD1277" s="14" t="s">
        <v>1515</v>
      </c>
      <c r="AE1277" s="6"/>
      <c r="AF1277" s="6"/>
      <c r="AG1277" s="6"/>
      <c r="AH1277" s="6" t="s">
        <v>1513</v>
      </c>
      <c r="AI1277" s="143">
        <f t="shared" ref="AI1277:AI1290" si="231">P1277/G1277</f>
        <v>903.88604862906948</v>
      </c>
      <c r="AJ1277" s="143">
        <f t="shared" ref="AJ1277:AJ1290" si="232">R1277/G1277</f>
        <v>162.69948875323249</v>
      </c>
      <c r="AK1277" s="143">
        <f t="shared" ref="AK1277:AK1290" si="233">L1277*AJ1277</f>
        <v>51660</v>
      </c>
      <c r="AL1277" s="20">
        <f t="shared" ref="AL1277:AL1290" si="234">IF(B1277&lt;&gt;"",IF(E1277="Packing Material",B1277+5,B1277+30),"")</f>
        <v>45560</v>
      </c>
      <c r="AM1277" t="e">
        <f t="shared" ref="AM1277:AM1290" si="235">VLOOKUP(C1277,$C$2446:$C$2553,1,0)</f>
        <v>#N/A</v>
      </c>
      <c r="AN1277" t="str">
        <f t="shared" ref="AN1277:AN1290" si="236">C1277&amp;"-"&amp;J1277</f>
        <v>PCSE-PF-51-24-08-2024-5205.13</v>
      </c>
    </row>
    <row r="1278" spans="1:40" ht="20.100000000000001" customHeight="1" x14ac:dyDescent="0.25">
      <c r="A1278" s="37"/>
      <c r="B1278" s="21">
        <v>45530</v>
      </c>
      <c r="C1278" s="6" t="s">
        <v>4501</v>
      </c>
      <c r="D1278" s="15">
        <v>45528</v>
      </c>
      <c r="E1278" s="14" t="s">
        <v>1132</v>
      </c>
      <c r="F1278" s="14" t="str">
        <f>INDEX(New!$CV$9:$CV$791,MATCH(C1278,New!$F$9:$F$791,0))</f>
        <v>-</v>
      </c>
      <c r="G1278" s="6">
        <v>18148.4169</v>
      </c>
      <c r="H1278" s="6" t="s">
        <v>1862</v>
      </c>
      <c r="I1278" s="6"/>
      <c r="J1278" s="16">
        <v>5402.33</v>
      </c>
      <c r="K1278" s="14">
        <v>2.2000000000000002</v>
      </c>
      <c r="L1278" s="125">
        <f>_xlfn.IFNA(INDEX(New!$E$9:$E$791,MATCH(C1278,New!$F$9:$F$791,0)),G1278)</f>
        <v>18148.4169</v>
      </c>
      <c r="M1278" s="125">
        <f t="shared" si="230"/>
        <v>18148.4169</v>
      </c>
      <c r="N1278" s="6" t="s">
        <v>1324</v>
      </c>
      <c r="O1278" s="6" t="s">
        <v>1998</v>
      </c>
      <c r="P1278" s="19">
        <v>11362840</v>
      </c>
      <c r="Q1278" s="6"/>
      <c r="R1278" s="19">
        <v>2045311.2</v>
      </c>
      <c r="S1278" s="6"/>
      <c r="T1278" s="14"/>
      <c r="U1278" s="21"/>
      <c r="V1278" s="6"/>
      <c r="W1278" s="6"/>
      <c r="X1278" s="6"/>
      <c r="Y1278" s="23"/>
      <c r="Z1278" s="6"/>
      <c r="AA1278" s="6"/>
      <c r="AB1278" s="21"/>
      <c r="AC1278" s="6"/>
      <c r="AD1278" s="14" t="s">
        <v>1515</v>
      </c>
      <c r="AE1278" s="6"/>
      <c r="AF1278" s="6"/>
      <c r="AG1278" s="6"/>
      <c r="AH1278" s="6" t="s">
        <v>1513</v>
      </c>
      <c r="AI1278" s="143">
        <f t="shared" si="231"/>
        <v>626.10640160024093</v>
      </c>
      <c r="AJ1278" s="143">
        <f t="shared" si="232"/>
        <v>112.69915228804336</v>
      </c>
      <c r="AK1278" s="143">
        <f t="shared" si="233"/>
        <v>2045311.2</v>
      </c>
      <c r="AL1278" s="20">
        <f t="shared" si="234"/>
        <v>45560</v>
      </c>
      <c r="AM1278" t="e">
        <f t="shared" si="235"/>
        <v>#N/A</v>
      </c>
      <c r="AN1278" t="str">
        <f t="shared" si="236"/>
        <v>PCSE-PF-52-24-08-2024-5402.33</v>
      </c>
    </row>
    <row r="1279" spans="1:40" ht="20.100000000000001" customHeight="1" x14ac:dyDescent="0.25">
      <c r="A1279" s="37"/>
      <c r="B1279" s="21">
        <v>45530</v>
      </c>
      <c r="C1279" s="6" t="s">
        <v>4502</v>
      </c>
      <c r="D1279" s="15">
        <v>45528</v>
      </c>
      <c r="E1279" s="14" t="s">
        <v>1132</v>
      </c>
      <c r="F1279" s="14" t="str">
        <f>INDEX(New!$CV$9:$CV$791,MATCH(C1279,New!$F$9:$F$791,0))</f>
        <v>-</v>
      </c>
      <c r="G1279" s="6">
        <v>13562.550999999999</v>
      </c>
      <c r="H1279" s="6" t="s">
        <v>1862</v>
      </c>
      <c r="I1279" s="6"/>
      <c r="J1279" s="16">
        <v>5509.53</v>
      </c>
      <c r="K1279" s="14">
        <v>2.4900000000000002</v>
      </c>
      <c r="L1279" s="125">
        <f>_xlfn.IFNA(INDEX(New!$E$9:$E$791,MATCH(C1279,New!$F$9:$F$791,0)),G1279)</f>
        <v>13562.550999999999</v>
      </c>
      <c r="M1279" s="125">
        <f t="shared" si="230"/>
        <v>13562.550999999999</v>
      </c>
      <c r="N1279" s="6" t="s">
        <v>542</v>
      </c>
      <c r="O1279" s="6" t="s">
        <v>4516</v>
      </c>
      <c r="P1279" s="19">
        <v>9627800</v>
      </c>
      <c r="Q1279" s="6"/>
      <c r="R1279" s="19">
        <v>1733004</v>
      </c>
      <c r="S1279" s="6"/>
      <c r="T1279" s="14"/>
      <c r="U1279" s="21"/>
      <c r="V1279" s="6"/>
      <c r="W1279" s="6"/>
      <c r="X1279" s="6"/>
      <c r="Y1279" s="23"/>
      <c r="Z1279" s="6"/>
      <c r="AA1279" s="6"/>
      <c r="AB1279" s="21"/>
      <c r="AC1279" s="6"/>
      <c r="AD1279" s="14" t="s">
        <v>1515</v>
      </c>
      <c r="AE1279" s="6"/>
      <c r="AF1279" s="6"/>
      <c r="AG1279" s="6"/>
      <c r="AH1279" s="6" t="s">
        <v>1513</v>
      </c>
      <c r="AI1279" s="143">
        <f t="shared" si="231"/>
        <v>709.88120155271679</v>
      </c>
      <c r="AJ1279" s="143">
        <f t="shared" si="232"/>
        <v>127.77861627948901</v>
      </c>
      <c r="AK1279" s="143">
        <f t="shared" si="233"/>
        <v>1733004</v>
      </c>
      <c r="AL1279" s="20">
        <f t="shared" si="234"/>
        <v>45560</v>
      </c>
      <c r="AM1279" t="e">
        <f t="shared" si="235"/>
        <v>#N/A</v>
      </c>
      <c r="AN1279" t="str">
        <f t="shared" si="236"/>
        <v>PCSE-PF-53-24-08-2024-5509.53</v>
      </c>
    </row>
    <row r="1280" spans="1:40" ht="20.100000000000001" customHeight="1" x14ac:dyDescent="0.25">
      <c r="A1280" s="37"/>
      <c r="B1280" s="21">
        <v>45530</v>
      </c>
      <c r="C1280" s="6" t="s">
        <v>4503</v>
      </c>
      <c r="D1280" s="15">
        <v>45528</v>
      </c>
      <c r="E1280" s="14" t="s">
        <v>1132</v>
      </c>
      <c r="F1280" s="14" t="str">
        <f>INDEX(New!$CV$9:$CV$791,MATCH(C1280,New!$F$9:$F$791,0))</f>
        <v>-</v>
      </c>
      <c r="G1280" s="6">
        <v>408.2373</v>
      </c>
      <c r="H1280" s="6" t="s">
        <v>1862</v>
      </c>
      <c r="I1280" s="6"/>
      <c r="J1280" s="16">
        <v>5509.53</v>
      </c>
      <c r="K1280" s="14">
        <v>2.71</v>
      </c>
      <c r="L1280" s="125">
        <f>_xlfn.IFNA(INDEX(New!$E$9:$E$791,MATCH(C1280,New!$F$9:$F$791,0)),G1280)</f>
        <v>408.2373</v>
      </c>
      <c r="M1280" s="125">
        <f t="shared" si="230"/>
        <v>408.2373</v>
      </c>
      <c r="N1280" s="6" t="s">
        <v>542</v>
      </c>
      <c r="O1280" s="6" t="s">
        <v>59</v>
      </c>
      <c r="P1280" s="19">
        <v>315000</v>
      </c>
      <c r="Q1280" s="6"/>
      <c r="R1280" s="19">
        <v>56700</v>
      </c>
      <c r="S1280" s="6"/>
      <c r="T1280" s="14"/>
      <c r="U1280" s="21"/>
      <c r="V1280" s="6"/>
      <c r="W1280" s="6"/>
      <c r="X1280" s="6"/>
      <c r="Y1280" s="23"/>
      <c r="Z1280" s="6"/>
      <c r="AA1280" s="6"/>
      <c r="AB1280" s="21"/>
      <c r="AC1280" s="6"/>
      <c r="AD1280" s="14" t="s">
        <v>1515</v>
      </c>
      <c r="AE1280" s="6"/>
      <c r="AF1280" s="6"/>
      <c r="AG1280" s="6"/>
      <c r="AH1280" s="6" t="s">
        <v>1513</v>
      </c>
      <c r="AI1280" s="143">
        <f t="shared" si="231"/>
        <v>771.61004151262023</v>
      </c>
      <c r="AJ1280" s="143">
        <f t="shared" si="232"/>
        <v>138.88980747227163</v>
      </c>
      <c r="AK1280" s="143">
        <f t="shared" si="233"/>
        <v>56699.999999999993</v>
      </c>
      <c r="AL1280" s="20">
        <f t="shared" si="234"/>
        <v>45560</v>
      </c>
      <c r="AM1280" t="e">
        <f t="shared" si="235"/>
        <v>#N/A</v>
      </c>
      <c r="AN1280" t="str">
        <f t="shared" si="236"/>
        <v>PCSE-PF-54-24-08-2024-5509.53</v>
      </c>
    </row>
    <row r="1281" spans="1:40" ht="20.100000000000001" customHeight="1" x14ac:dyDescent="0.25">
      <c r="A1281" s="37"/>
      <c r="B1281" s="21">
        <v>45530</v>
      </c>
      <c r="C1281" s="6" t="s">
        <v>4504</v>
      </c>
      <c r="D1281" s="15">
        <v>45528</v>
      </c>
      <c r="E1281" s="14" t="s">
        <v>1132</v>
      </c>
      <c r="F1281" s="14" t="str">
        <f>INDEX(New!$CV$9:$CV$791,MATCH(C1281,New!$F$9:$F$791,0))</f>
        <v>-</v>
      </c>
      <c r="G1281" s="6">
        <v>1496.8702000000001</v>
      </c>
      <c r="H1281" s="6" t="s">
        <v>1862</v>
      </c>
      <c r="I1281" s="6"/>
      <c r="J1281" s="16">
        <v>5206.12</v>
      </c>
      <c r="K1281" s="14">
        <v>2.85</v>
      </c>
      <c r="L1281" s="125">
        <f>_xlfn.IFNA(INDEX(New!$E$9:$E$791,MATCH(C1281,New!$F$9:$F$791,0)),G1281)</f>
        <v>1496.8702000000001</v>
      </c>
      <c r="M1281" s="125">
        <f t="shared" si="230"/>
        <v>1496.8702000000001</v>
      </c>
      <c r="N1281" s="6" t="s">
        <v>542</v>
      </c>
      <c r="O1281" s="6" t="s">
        <v>3242</v>
      </c>
      <c r="P1281" s="19">
        <v>1214400</v>
      </c>
      <c r="Q1281" s="6"/>
      <c r="R1281" s="19">
        <v>218592</v>
      </c>
      <c r="S1281" s="6"/>
      <c r="T1281" s="14"/>
      <c r="U1281" s="21"/>
      <c r="V1281" s="6"/>
      <c r="W1281" s="6"/>
      <c r="X1281" s="6"/>
      <c r="Y1281" s="23"/>
      <c r="Z1281" s="6"/>
      <c r="AA1281" s="6"/>
      <c r="AB1281" s="21"/>
      <c r="AC1281" s="6"/>
      <c r="AD1281" s="14" t="s">
        <v>1515</v>
      </c>
      <c r="AE1281" s="6"/>
      <c r="AF1281" s="6"/>
      <c r="AG1281" s="6"/>
      <c r="AH1281" s="6" t="s">
        <v>1513</v>
      </c>
      <c r="AI1281" s="143">
        <f t="shared" si="231"/>
        <v>811.29278944827672</v>
      </c>
      <c r="AJ1281" s="143">
        <f t="shared" si="232"/>
        <v>146.03270210068982</v>
      </c>
      <c r="AK1281" s="143">
        <f t="shared" si="233"/>
        <v>218592</v>
      </c>
      <c r="AL1281" s="20">
        <f t="shared" si="234"/>
        <v>45560</v>
      </c>
      <c r="AM1281" t="e">
        <f t="shared" si="235"/>
        <v>#N/A</v>
      </c>
      <c r="AN1281" t="str">
        <f t="shared" si="236"/>
        <v>PCSE-PF-55-24-08-2024-5206.12</v>
      </c>
    </row>
    <row r="1282" spans="1:40" ht="20.100000000000001" customHeight="1" x14ac:dyDescent="0.25">
      <c r="A1282" s="37"/>
      <c r="B1282" s="21">
        <v>45530</v>
      </c>
      <c r="C1282" s="6" t="s">
        <v>4505</v>
      </c>
      <c r="D1282" s="15">
        <v>45528</v>
      </c>
      <c r="E1282" s="14" t="s">
        <v>1132</v>
      </c>
      <c r="F1282" s="14" t="str">
        <f>INDEX(New!$CV$9:$CV$791,MATCH(C1282,New!$F$9:$F$791,0))</f>
        <v>-</v>
      </c>
      <c r="G1282" s="6">
        <v>24811.7572</v>
      </c>
      <c r="H1282" s="6" t="s">
        <v>1862</v>
      </c>
      <c r="I1282" s="6"/>
      <c r="J1282" s="16">
        <v>5205.2700000000004</v>
      </c>
      <c r="K1282" s="14">
        <v>4.72</v>
      </c>
      <c r="L1282" s="125">
        <f>_xlfn.IFNA(INDEX(New!$E$9:$E$791,MATCH(C1282,New!$F$9:$F$791,0)),G1282)</f>
        <v>24811.7572</v>
      </c>
      <c r="M1282" s="125">
        <f t="shared" si="230"/>
        <v>24811.7572</v>
      </c>
      <c r="N1282" s="6" t="s">
        <v>625</v>
      </c>
      <c r="O1282" s="6" t="s">
        <v>2164</v>
      </c>
      <c r="P1282" s="19">
        <v>33367000</v>
      </c>
      <c r="Q1282" s="6"/>
      <c r="R1282" s="19">
        <v>6006060</v>
      </c>
      <c r="S1282" s="6"/>
      <c r="T1282" s="14"/>
      <c r="U1282" s="21"/>
      <c r="V1282" s="6"/>
      <c r="W1282" s="6"/>
      <c r="X1282" s="6"/>
      <c r="Y1282" s="23"/>
      <c r="Z1282" s="6"/>
      <c r="AA1282" s="6"/>
      <c r="AB1282" s="21"/>
      <c r="AC1282" s="6"/>
      <c r="AD1282" s="14" t="s">
        <v>1515</v>
      </c>
      <c r="AE1282" s="6"/>
      <c r="AF1282" s="6"/>
      <c r="AG1282" s="6"/>
      <c r="AH1282" s="6" t="s">
        <v>1513</v>
      </c>
      <c r="AI1282" s="143">
        <f t="shared" si="231"/>
        <v>1344.806001890104</v>
      </c>
      <c r="AJ1282" s="143">
        <f t="shared" si="232"/>
        <v>242.06508034021871</v>
      </c>
      <c r="AK1282" s="143">
        <f t="shared" si="233"/>
        <v>6006060</v>
      </c>
      <c r="AL1282" s="20">
        <f t="shared" si="234"/>
        <v>45560</v>
      </c>
      <c r="AM1282" t="e">
        <f t="shared" si="235"/>
        <v>#N/A</v>
      </c>
      <c r="AN1282" t="str">
        <f t="shared" si="236"/>
        <v>PCSE-PF-56-24-08-2024-5205.27</v>
      </c>
    </row>
    <row r="1283" spans="1:40" ht="20.100000000000001" customHeight="1" x14ac:dyDescent="0.25">
      <c r="A1283" s="37"/>
      <c r="B1283" s="21">
        <v>45530</v>
      </c>
      <c r="C1283" s="6" t="s">
        <v>4506</v>
      </c>
      <c r="D1283" s="15">
        <v>45528</v>
      </c>
      <c r="E1283" s="14" t="s">
        <v>1132</v>
      </c>
      <c r="F1283" s="14" t="str">
        <f>INDEX(New!$CV$9:$CV$791,MATCH(C1283,New!$F$9:$F$791,0))</f>
        <v>-</v>
      </c>
      <c r="G1283" s="6">
        <v>7575.0703000000003</v>
      </c>
      <c r="H1283" s="6" t="s">
        <v>1862</v>
      </c>
      <c r="I1283" s="6"/>
      <c r="J1283" s="16">
        <v>5205.2700000000004</v>
      </c>
      <c r="K1283" s="14">
        <v>4.8</v>
      </c>
      <c r="L1283" s="125">
        <f>_xlfn.IFNA(INDEX(New!$E$9:$E$791,MATCH(C1283,New!$F$9:$F$791,0)),G1283)</f>
        <v>7575.0703000000003</v>
      </c>
      <c r="M1283" s="125">
        <f t="shared" si="230"/>
        <v>7575.0703000000003</v>
      </c>
      <c r="N1283" s="6" t="s">
        <v>625</v>
      </c>
      <c r="O1283" s="6" t="s">
        <v>2164</v>
      </c>
      <c r="P1283" s="19">
        <v>10354000</v>
      </c>
      <c r="Q1283" s="6"/>
      <c r="R1283" s="19">
        <v>1863720</v>
      </c>
      <c r="S1283" s="6"/>
      <c r="T1283" s="14"/>
      <c r="U1283" s="21"/>
      <c r="V1283" s="6"/>
      <c r="W1283" s="6"/>
      <c r="X1283" s="6"/>
      <c r="Y1283" s="23"/>
      <c r="Z1283" s="6"/>
      <c r="AA1283" s="6"/>
      <c r="AB1283" s="21"/>
      <c r="AC1283" s="6"/>
      <c r="AD1283" s="14" t="s">
        <v>1515</v>
      </c>
      <c r="AE1283" s="6"/>
      <c r="AF1283" s="6"/>
      <c r="AG1283" s="6"/>
      <c r="AH1283" s="6" t="s">
        <v>1513</v>
      </c>
      <c r="AI1283" s="143">
        <f t="shared" si="231"/>
        <v>1366.8520013603043</v>
      </c>
      <c r="AJ1283" s="143">
        <f t="shared" si="232"/>
        <v>246.03336024485475</v>
      </c>
      <c r="AK1283" s="143">
        <f t="shared" si="233"/>
        <v>1863720</v>
      </c>
      <c r="AL1283" s="20">
        <f t="shared" si="234"/>
        <v>45560</v>
      </c>
      <c r="AM1283" t="e">
        <f t="shared" si="235"/>
        <v>#N/A</v>
      </c>
      <c r="AN1283" t="str">
        <f t="shared" si="236"/>
        <v>PCSE-PF-57-24-08-2024-5205.27</v>
      </c>
    </row>
    <row r="1284" spans="1:40" ht="20.100000000000001" customHeight="1" x14ac:dyDescent="0.25">
      <c r="A1284" s="37"/>
      <c r="B1284" s="21">
        <v>45530</v>
      </c>
      <c r="C1284" s="6" t="s">
        <v>4507</v>
      </c>
      <c r="D1284" s="15">
        <v>45528</v>
      </c>
      <c r="E1284" s="14" t="s">
        <v>1132</v>
      </c>
      <c r="F1284" s="14" t="str">
        <f>INDEX(New!$CV$9:$CV$791,MATCH(C1284,New!$F$9:$F$791,0))</f>
        <v>-</v>
      </c>
      <c r="G1284" s="6">
        <v>3991.6538</v>
      </c>
      <c r="H1284" s="6" t="s">
        <v>1862</v>
      </c>
      <c r="I1284" s="6"/>
      <c r="J1284" s="16">
        <v>5509.53</v>
      </c>
      <c r="K1284" s="14">
        <v>2.71</v>
      </c>
      <c r="L1284" s="125">
        <f>_xlfn.IFNA(INDEX(New!$E$9:$E$791,MATCH(C1284,New!$F$9:$F$791,0)),G1284)</f>
        <v>3991.6538</v>
      </c>
      <c r="M1284" s="125">
        <f t="shared" si="230"/>
        <v>3991.6538</v>
      </c>
      <c r="N1284" s="6" t="s">
        <v>542</v>
      </c>
      <c r="O1284" s="6" t="s">
        <v>59</v>
      </c>
      <c r="P1284" s="19">
        <v>3080000</v>
      </c>
      <c r="Q1284" s="6"/>
      <c r="R1284" s="19">
        <v>554400</v>
      </c>
      <c r="S1284" s="6"/>
      <c r="T1284" s="14"/>
      <c r="U1284" s="21"/>
      <c r="V1284" s="6"/>
      <c r="W1284" s="6"/>
      <c r="X1284" s="6"/>
      <c r="Y1284" s="23"/>
      <c r="Z1284" s="6"/>
      <c r="AA1284" s="6"/>
      <c r="AB1284" s="21"/>
      <c r="AC1284" s="6"/>
      <c r="AD1284" s="14" t="s">
        <v>1515</v>
      </c>
      <c r="AE1284" s="6"/>
      <c r="AF1284" s="6"/>
      <c r="AG1284" s="6"/>
      <c r="AH1284" s="6" t="s">
        <v>1513</v>
      </c>
      <c r="AI1284" s="143">
        <f t="shared" si="231"/>
        <v>771.61000285144974</v>
      </c>
      <c r="AJ1284" s="143">
        <f t="shared" si="232"/>
        <v>138.88980051326095</v>
      </c>
      <c r="AK1284" s="143">
        <f t="shared" si="233"/>
        <v>554400</v>
      </c>
      <c r="AL1284" s="20">
        <f t="shared" si="234"/>
        <v>45560</v>
      </c>
      <c r="AM1284" t="e">
        <f t="shared" si="235"/>
        <v>#N/A</v>
      </c>
      <c r="AN1284" t="str">
        <f t="shared" si="236"/>
        <v>PCSE-PF-58-24-08-2024-5509.53</v>
      </c>
    </row>
    <row r="1285" spans="1:40" ht="20.100000000000001" customHeight="1" x14ac:dyDescent="0.25">
      <c r="A1285" s="37"/>
      <c r="B1285" s="21">
        <v>45530</v>
      </c>
      <c r="C1285" s="6" t="s">
        <v>4508</v>
      </c>
      <c r="D1285" s="15">
        <v>45528</v>
      </c>
      <c r="E1285" s="14" t="s">
        <v>1132</v>
      </c>
      <c r="F1285" s="14" t="str">
        <f>INDEX(New!$CV$9:$CV$791,MATCH(C1285,New!$F$9:$F$791,0))</f>
        <v>-</v>
      </c>
      <c r="G1285" s="6">
        <v>907.19399999999996</v>
      </c>
      <c r="H1285" s="6" t="s">
        <v>1862</v>
      </c>
      <c r="I1285" s="6"/>
      <c r="J1285" s="16">
        <v>5206.12</v>
      </c>
      <c r="K1285" s="14">
        <v>2.5499999999999998</v>
      </c>
      <c r="L1285" s="125">
        <f>_xlfn.IFNA(INDEX(New!$E$9:$E$791,MATCH(C1285,New!$F$9:$F$791,0)),G1285)</f>
        <v>907.19399999999996</v>
      </c>
      <c r="M1285" s="125">
        <f t="shared" si="230"/>
        <v>907.19399999999996</v>
      </c>
      <c r="N1285" s="6" t="s">
        <v>542</v>
      </c>
      <c r="O1285" s="6" t="s">
        <v>3242</v>
      </c>
      <c r="P1285" s="19">
        <v>660000</v>
      </c>
      <c r="Q1285" s="6"/>
      <c r="R1285" s="19">
        <v>118800</v>
      </c>
      <c r="S1285" s="6"/>
      <c r="T1285" s="14"/>
      <c r="U1285" s="21"/>
      <c r="V1285" s="6"/>
      <c r="W1285" s="6"/>
      <c r="X1285" s="6"/>
      <c r="Y1285" s="23"/>
      <c r="Z1285" s="6"/>
      <c r="AA1285" s="6"/>
      <c r="AB1285" s="21"/>
      <c r="AC1285" s="6"/>
      <c r="AD1285" s="14" t="s">
        <v>1515</v>
      </c>
      <c r="AE1285" s="6"/>
      <c r="AF1285" s="6"/>
      <c r="AG1285" s="6"/>
      <c r="AH1285" s="6" t="s">
        <v>1513</v>
      </c>
      <c r="AI1285" s="143">
        <f t="shared" si="231"/>
        <v>727.51803914047059</v>
      </c>
      <c r="AJ1285" s="143">
        <f t="shared" si="232"/>
        <v>130.95324704528468</v>
      </c>
      <c r="AK1285" s="143">
        <f t="shared" si="233"/>
        <v>118799.99999999999</v>
      </c>
      <c r="AL1285" s="20">
        <f t="shared" si="234"/>
        <v>45560</v>
      </c>
      <c r="AM1285" t="e">
        <f t="shared" si="235"/>
        <v>#N/A</v>
      </c>
      <c r="AN1285" t="str">
        <f t="shared" si="236"/>
        <v>PCSE-PF-59-24-08-2024-5206.12</v>
      </c>
    </row>
    <row r="1286" spans="1:40" ht="20.100000000000001" customHeight="1" x14ac:dyDescent="0.25">
      <c r="A1286" s="37"/>
      <c r="B1286" s="21">
        <v>45530</v>
      </c>
      <c r="C1286" s="6" t="s">
        <v>4509</v>
      </c>
      <c r="D1286" s="15">
        <v>45528</v>
      </c>
      <c r="E1286" s="14" t="s">
        <v>1132</v>
      </c>
      <c r="F1286" s="14" t="str">
        <f>INDEX(New!$CV$9:$CV$791,MATCH(C1286,New!$F$9:$F$791,0))</f>
        <v>-</v>
      </c>
      <c r="G1286" s="6">
        <v>34019.7768</v>
      </c>
      <c r="H1286" s="6" t="s">
        <v>1862</v>
      </c>
      <c r="I1286" s="6"/>
      <c r="J1286" s="16">
        <v>5206.1400000000003</v>
      </c>
      <c r="K1286" s="14">
        <v>3.18</v>
      </c>
      <c r="L1286" s="125">
        <f>_xlfn.IFNA(INDEX(New!$E$9:$E$791,MATCH(C1286,New!$F$9:$F$791,0)),G1286)</f>
        <v>34019.7768</v>
      </c>
      <c r="M1286" s="125">
        <f t="shared" si="230"/>
        <v>34019.7768</v>
      </c>
      <c r="N1286" s="6" t="s">
        <v>542</v>
      </c>
      <c r="O1286" s="6" t="s">
        <v>3242</v>
      </c>
      <c r="P1286" s="19">
        <v>30843752</v>
      </c>
      <c r="Q1286" s="6"/>
      <c r="R1286" s="19">
        <v>5551875.3599999994</v>
      </c>
      <c r="S1286" s="6"/>
      <c r="T1286" s="14"/>
      <c r="U1286" s="21"/>
      <c r="V1286" s="6"/>
      <c r="W1286" s="6"/>
      <c r="X1286" s="6"/>
      <c r="Y1286" s="23"/>
      <c r="Z1286" s="6"/>
      <c r="AA1286" s="6"/>
      <c r="AB1286" s="21"/>
      <c r="AC1286" s="6"/>
      <c r="AD1286" s="14" t="s">
        <v>1515</v>
      </c>
      <c r="AE1286" s="6"/>
      <c r="AF1286" s="6"/>
      <c r="AG1286" s="6"/>
      <c r="AH1286" s="6" t="s">
        <v>1513</v>
      </c>
      <c r="AI1286" s="143">
        <f t="shared" si="231"/>
        <v>906.64180959588191</v>
      </c>
      <c r="AJ1286" s="143">
        <f t="shared" si="232"/>
        <v>163.19552572725871</v>
      </c>
      <c r="AK1286" s="143">
        <f t="shared" si="233"/>
        <v>5551875.3599999994</v>
      </c>
      <c r="AL1286" s="20">
        <f t="shared" si="234"/>
        <v>45560</v>
      </c>
      <c r="AM1286" t="e">
        <f t="shared" si="235"/>
        <v>#N/A</v>
      </c>
      <c r="AN1286" t="str">
        <f t="shared" si="236"/>
        <v>PCSE-PF-60-24-08-2024-5206.14</v>
      </c>
    </row>
    <row r="1287" spans="1:40" ht="20.100000000000001" customHeight="1" x14ac:dyDescent="0.25">
      <c r="A1287" s="37"/>
      <c r="B1287" s="21">
        <v>45530</v>
      </c>
      <c r="C1287" s="6" t="s">
        <v>4510</v>
      </c>
      <c r="D1287" s="15">
        <v>45528</v>
      </c>
      <c r="E1287" s="14" t="s">
        <v>1132</v>
      </c>
      <c r="F1287" s="14" t="str">
        <f>INDEX(New!$CV$9:$CV$791,MATCH(C1287,New!$F$9:$F$791,0))</f>
        <v>-</v>
      </c>
      <c r="G1287" s="6">
        <v>5987.4807000000001</v>
      </c>
      <c r="H1287" s="6" t="s">
        <v>1862</v>
      </c>
      <c r="I1287" s="6"/>
      <c r="J1287" s="16">
        <v>5206.1400000000003</v>
      </c>
      <c r="K1287" s="14">
        <v>3.17</v>
      </c>
      <c r="L1287" s="125">
        <f>_xlfn.IFNA(INDEX(New!$E$9:$E$791,MATCH(C1287,New!$F$9:$F$791,0)),G1287)</f>
        <v>5987.4807000000001</v>
      </c>
      <c r="M1287" s="125">
        <f t="shared" si="230"/>
        <v>5987.4807000000001</v>
      </c>
      <c r="N1287" s="6" t="s">
        <v>542</v>
      </c>
      <c r="O1287" s="6" t="s">
        <v>3242</v>
      </c>
      <c r="P1287" s="19">
        <v>5412000</v>
      </c>
      <c r="Q1287" s="6"/>
      <c r="R1287" s="19">
        <v>974160</v>
      </c>
      <c r="S1287" s="6"/>
      <c r="T1287" s="14"/>
      <c r="U1287" s="21"/>
      <c r="V1287" s="6"/>
      <c r="W1287" s="6"/>
      <c r="X1287" s="6"/>
      <c r="Y1287" s="23"/>
      <c r="Z1287" s="6"/>
      <c r="AA1287" s="6"/>
      <c r="AB1287" s="21"/>
      <c r="AC1287" s="6"/>
      <c r="AD1287" s="14" t="s">
        <v>1515</v>
      </c>
      <c r="AE1287" s="6"/>
      <c r="AF1287" s="6"/>
      <c r="AG1287" s="6"/>
      <c r="AH1287" s="6" t="s">
        <v>1513</v>
      </c>
      <c r="AI1287" s="143">
        <f t="shared" si="231"/>
        <v>903.88600334026967</v>
      </c>
      <c r="AJ1287" s="143">
        <f t="shared" si="232"/>
        <v>162.69948060124852</v>
      </c>
      <c r="AK1287" s="143">
        <f t="shared" si="233"/>
        <v>974160</v>
      </c>
      <c r="AL1287" s="20">
        <f t="shared" si="234"/>
        <v>45560</v>
      </c>
      <c r="AM1287" t="e">
        <f t="shared" si="235"/>
        <v>#N/A</v>
      </c>
      <c r="AN1287" t="str">
        <f t="shared" si="236"/>
        <v>PCSE-PF-61-24-08-2024-5206.14</v>
      </c>
    </row>
    <row r="1288" spans="1:40" ht="20.100000000000001" customHeight="1" x14ac:dyDescent="0.25">
      <c r="A1288" s="37"/>
      <c r="B1288" s="21">
        <v>45530</v>
      </c>
      <c r="C1288" s="6" t="s">
        <v>4511</v>
      </c>
      <c r="D1288" s="15">
        <v>45528</v>
      </c>
      <c r="E1288" s="14" t="s">
        <v>1132</v>
      </c>
      <c r="F1288" s="14" t="str">
        <f>INDEX(New!$CV$9:$CV$791,MATCH(C1288,New!$F$9:$F$791,0))</f>
        <v>-</v>
      </c>
      <c r="G1288" s="6">
        <v>22725.210899999998</v>
      </c>
      <c r="H1288" s="6" t="s">
        <v>1862</v>
      </c>
      <c r="I1288" s="6"/>
      <c r="J1288" s="16">
        <v>5509.53</v>
      </c>
      <c r="K1288" s="14">
        <v>2.27</v>
      </c>
      <c r="L1288" s="125">
        <f>_xlfn.IFNA(INDEX(New!$E$9:$E$791,MATCH(C1288,New!$F$9:$F$791,0)),G1288)</f>
        <v>22725.210899999998</v>
      </c>
      <c r="M1288" s="125">
        <f t="shared" si="230"/>
        <v>22725.210899999998</v>
      </c>
      <c r="N1288" s="6" t="s">
        <v>542</v>
      </c>
      <c r="O1288" s="6" t="s">
        <v>4517</v>
      </c>
      <c r="P1288" s="19">
        <v>14729400</v>
      </c>
      <c r="Q1288" s="6"/>
      <c r="R1288" s="19">
        <v>2651292</v>
      </c>
      <c r="S1288" s="6"/>
      <c r="T1288" s="14"/>
      <c r="U1288" s="21"/>
      <c r="V1288" s="6"/>
      <c r="W1288" s="6"/>
      <c r="X1288" s="6"/>
      <c r="Y1288" s="23"/>
      <c r="Z1288" s="6"/>
      <c r="AA1288" s="6"/>
      <c r="AB1288" s="21"/>
      <c r="AC1288" s="6"/>
      <c r="AD1288" s="14" t="s">
        <v>1515</v>
      </c>
      <c r="AE1288" s="6"/>
      <c r="AF1288" s="6"/>
      <c r="AG1288" s="6"/>
      <c r="AH1288" s="6" t="s">
        <v>1513</v>
      </c>
      <c r="AI1288" s="143">
        <f t="shared" si="231"/>
        <v>648.15240064504758</v>
      </c>
      <c r="AJ1288" s="143">
        <f t="shared" si="232"/>
        <v>116.66743211610856</v>
      </c>
      <c r="AK1288" s="143">
        <f t="shared" si="233"/>
        <v>2651292</v>
      </c>
      <c r="AL1288" s="20">
        <f t="shared" si="234"/>
        <v>45560</v>
      </c>
      <c r="AM1288" t="e">
        <f t="shared" si="235"/>
        <v>#N/A</v>
      </c>
      <c r="AN1288" t="str">
        <f t="shared" si="236"/>
        <v>PCSE-PF-62-24-08-2024-5509.53</v>
      </c>
    </row>
    <row r="1289" spans="1:40" ht="20.100000000000001" customHeight="1" x14ac:dyDescent="0.25">
      <c r="A1289" s="37"/>
      <c r="B1289" s="21">
        <v>45530</v>
      </c>
      <c r="C1289" s="6" t="s">
        <v>4512</v>
      </c>
      <c r="D1289" s="15">
        <v>45528</v>
      </c>
      <c r="E1289" s="14" t="s">
        <v>1132</v>
      </c>
      <c r="F1289" s="14" t="str">
        <f>INDEX(New!$CV$9:$CV$791,MATCH(C1289,New!$F$9:$F$791,0))</f>
        <v>-</v>
      </c>
      <c r="G1289" s="6">
        <v>104327.3156</v>
      </c>
      <c r="H1289" s="6" t="s">
        <v>1862</v>
      </c>
      <c r="I1289" s="6"/>
      <c r="J1289" s="16">
        <v>5206.1400000000003</v>
      </c>
      <c r="K1289" s="14">
        <v>3.14</v>
      </c>
      <c r="L1289" s="125">
        <f>_xlfn.IFNA(INDEX(New!$E$9:$E$791,MATCH(C1289,New!$F$9:$F$791,0)),G1289)</f>
        <v>104327.3156</v>
      </c>
      <c r="M1289" s="125">
        <f t="shared" si="230"/>
        <v>104327.3156</v>
      </c>
      <c r="N1289" s="6" t="s">
        <v>542</v>
      </c>
      <c r="O1289" s="6" t="s">
        <v>3242</v>
      </c>
      <c r="P1289" s="19">
        <v>93437505</v>
      </c>
      <c r="Q1289" s="6"/>
      <c r="R1289" s="19">
        <v>16818750.899999999</v>
      </c>
      <c r="S1289" s="6"/>
      <c r="T1289" s="14"/>
      <c r="U1289" s="21"/>
      <c r="V1289" s="6"/>
      <c r="W1289" s="6"/>
      <c r="X1289" s="6"/>
      <c r="Y1289" s="23"/>
      <c r="Z1289" s="6"/>
      <c r="AA1289" s="6"/>
      <c r="AB1289" s="21"/>
      <c r="AC1289" s="6"/>
      <c r="AD1289" s="14" t="s">
        <v>1515</v>
      </c>
      <c r="AE1289" s="6"/>
      <c r="AF1289" s="6"/>
      <c r="AG1289" s="6"/>
      <c r="AH1289" s="6" t="s">
        <v>1513</v>
      </c>
      <c r="AI1289" s="143">
        <f t="shared" si="231"/>
        <v>895.61879803605336</v>
      </c>
      <c r="AJ1289" s="143">
        <f t="shared" si="232"/>
        <v>161.21138364648959</v>
      </c>
      <c r="AK1289" s="143">
        <f t="shared" si="233"/>
        <v>16818750.899999999</v>
      </c>
      <c r="AL1289" s="20">
        <f t="shared" si="234"/>
        <v>45560</v>
      </c>
      <c r="AM1289" t="e">
        <f t="shared" si="235"/>
        <v>#N/A</v>
      </c>
      <c r="AN1289" t="str">
        <f t="shared" si="236"/>
        <v>PCSE-PF-63-24-08-2024-5206.14</v>
      </c>
    </row>
    <row r="1290" spans="1:40" ht="20.100000000000001" customHeight="1" x14ac:dyDescent="0.25">
      <c r="A1290" s="37"/>
      <c r="B1290" s="21">
        <v>45530</v>
      </c>
      <c r="C1290" s="6" t="s">
        <v>4513</v>
      </c>
      <c r="D1290" s="15">
        <v>45528</v>
      </c>
      <c r="E1290" s="14" t="s">
        <v>1132</v>
      </c>
      <c r="F1290" s="14" t="str">
        <f>INDEX(New!$CV$9:$CV$791,MATCH(C1290,New!$F$9:$F$791,0))</f>
        <v>-</v>
      </c>
      <c r="G1290" s="6">
        <v>4263.8119999999999</v>
      </c>
      <c r="H1290" s="6" t="s">
        <v>1862</v>
      </c>
      <c r="I1290" s="6"/>
      <c r="J1290" s="16">
        <v>5205.2700000000004</v>
      </c>
      <c r="K1290" s="14">
        <v>4.72</v>
      </c>
      <c r="L1290" s="125">
        <f>_xlfn.IFNA(INDEX(New!$E$9:$E$791,MATCH(C1290,New!$F$9:$F$791,0)),G1290)</f>
        <v>4263.8119999999999</v>
      </c>
      <c r="M1290" s="125">
        <f t="shared" si="230"/>
        <v>4263.8119999999999</v>
      </c>
      <c r="N1290" s="6" t="s">
        <v>625</v>
      </c>
      <c r="O1290" s="6" t="s">
        <v>2164</v>
      </c>
      <c r="P1290" s="19">
        <v>5734000</v>
      </c>
      <c r="Q1290" s="6"/>
      <c r="R1290" s="19">
        <v>1032120</v>
      </c>
      <c r="S1290" s="6"/>
      <c r="T1290" s="14"/>
      <c r="U1290" s="21"/>
      <c r="V1290" s="6"/>
      <c r="W1290" s="6"/>
      <c r="X1290" s="6"/>
      <c r="Y1290" s="23"/>
      <c r="Z1290" s="6"/>
      <c r="AA1290" s="6"/>
      <c r="AB1290" s="21"/>
      <c r="AC1290" s="6"/>
      <c r="AD1290" s="14" t="s">
        <v>1515</v>
      </c>
      <c r="AE1290" s="6"/>
      <c r="AF1290" s="6"/>
      <c r="AG1290" s="6"/>
      <c r="AH1290" s="6" t="s">
        <v>1513</v>
      </c>
      <c r="AI1290" s="143">
        <f t="shared" si="231"/>
        <v>1344.8060092705775</v>
      </c>
      <c r="AJ1290" s="143">
        <f t="shared" si="232"/>
        <v>242.06508166870398</v>
      </c>
      <c r="AK1290" s="143">
        <f t="shared" si="233"/>
        <v>1032120</v>
      </c>
      <c r="AL1290" s="20">
        <f t="shared" si="234"/>
        <v>45560</v>
      </c>
      <c r="AM1290" t="e">
        <f t="shared" si="235"/>
        <v>#N/A</v>
      </c>
      <c r="AN1290" t="str">
        <f t="shared" si="236"/>
        <v>PCSE-PF-64-24-08-2024-5205.27</v>
      </c>
    </row>
    <row r="1291" spans="1:40" ht="20.100000000000001" hidden="1" customHeight="1" x14ac:dyDescent="0.25">
      <c r="A1291" s="37"/>
      <c r="B1291" s="21">
        <v>45522</v>
      </c>
      <c r="C1291" s="6" t="s">
        <v>4514</v>
      </c>
      <c r="D1291" s="15">
        <v>45520</v>
      </c>
      <c r="E1291" s="14" t="s">
        <v>1132</v>
      </c>
      <c r="F1291" s="14" t="s">
        <v>1133</v>
      </c>
      <c r="G1291" s="6">
        <v>10000</v>
      </c>
      <c r="H1291" s="6" t="s">
        <v>1862</v>
      </c>
      <c r="I1291" s="6"/>
      <c r="J1291" s="16">
        <v>3402.42</v>
      </c>
      <c r="K1291" s="14">
        <v>1.84</v>
      </c>
      <c r="L1291" s="125">
        <v>0</v>
      </c>
      <c r="M1291" s="125">
        <v>0</v>
      </c>
      <c r="N1291" s="6" t="s">
        <v>557</v>
      </c>
      <c r="O1291" s="6" t="s">
        <v>3791</v>
      </c>
      <c r="P1291" s="19">
        <v>5230000</v>
      </c>
      <c r="Q1291" s="6"/>
      <c r="R1291" s="19">
        <v>941400</v>
      </c>
      <c r="S1291" s="6"/>
      <c r="T1291" s="14"/>
      <c r="U1291" s="21"/>
      <c r="V1291" s="6"/>
      <c r="W1291" s="6"/>
      <c r="X1291" s="6"/>
      <c r="Y1291" s="23"/>
      <c r="Z1291" s="6"/>
      <c r="AA1291" s="6"/>
      <c r="AB1291" s="21"/>
      <c r="AC1291" s="6"/>
      <c r="AD1291" s="14" t="s">
        <v>1515</v>
      </c>
      <c r="AE1291" s="6"/>
      <c r="AF1291" s="6"/>
      <c r="AG1291" s="6"/>
      <c r="AH1291" s="6" t="s">
        <v>1517</v>
      </c>
      <c r="AI1291" s="143">
        <f t="shared" ref="AI1291:AI1292" si="237">P1291/G1291</f>
        <v>523</v>
      </c>
      <c r="AJ1291" s="143">
        <f t="shared" ref="AJ1291:AJ1292" si="238">R1291/G1291</f>
        <v>94.14</v>
      </c>
      <c r="AK1291" s="143">
        <f t="shared" ref="AK1291:AK1292" si="239">L1291*AJ1291</f>
        <v>0</v>
      </c>
      <c r="AL1291" s="20">
        <f t="shared" ref="AL1291:AL1292" si="240">IF(B1291&lt;&gt;"",IF(E1291="Packing Material",B1291+5,B1291+30),"")</f>
        <v>45552</v>
      </c>
      <c r="AM1291" t="e">
        <f t="shared" ref="AM1291:AM1292" si="241">VLOOKUP(C1291,$C$2446:$C$2553,1,0)</f>
        <v>#N/A</v>
      </c>
      <c r="AN1291" t="str">
        <f t="shared" ref="AN1291:AN1292" si="242">C1291&amp;"-"&amp;J1291</f>
        <v>HCSE-PF-383-16-08-2024-3402.42</v>
      </c>
    </row>
    <row r="1292" spans="1:40" ht="20.100000000000001" customHeight="1" x14ac:dyDescent="0.25">
      <c r="A1292" s="37"/>
      <c r="B1292" s="21">
        <v>45527</v>
      </c>
      <c r="C1292" s="6" t="s">
        <v>4515</v>
      </c>
      <c r="D1292" s="15">
        <v>45525</v>
      </c>
      <c r="E1292" s="14" t="s">
        <v>1132</v>
      </c>
      <c r="F1292" s="14" t="str">
        <f>INDEX(New!$CV$9:$CV$791,MATCH(C1292,New!$F$9:$F$791,0))</f>
        <v>Running</v>
      </c>
      <c r="G1292" s="6">
        <v>1000</v>
      </c>
      <c r="H1292" s="6" t="s">
        <v>1862</v>
      </c>
      <c r="I1292" s="6"/>
      <c r="J1292" s="16">
        <v>3402.42</v>
      </c>
      <c r="K1292" s="14">
        <v>1.84</v>
      </c>
      <c r="L1292" s="125">
        <f>_xlfn.IFNA(INDEX(New!$E$9:$E$791,MATCH(C1292,New!$F$9:$F$791,0)),G1292)</f>
        <v>444.94</v>
      </c>
      <c r="M1292" s="125">
        <f t="shared" si="230"/>
        <v>1000</v>
      </c>
      <c r="N1292" s="6" t="s">
        <v>557</v>
      </c>
      <c r="O1292" s="6" t="s">
        <v>3791</v>
      </c>
      <c r="P1292" s="19">
        <v>523000</v>
      </c>
      <c r="Q1292" s="6"/>
      <c r="R1292" s="19">
        <v>94140</v>
      </c>
      <c r="S1292" s="6"/>
      <c r="T1292" s="14"/>
      <c r="U1292" s="21"/>
      <c r="V1292" s="6"/>
      <c r="W1292" s="6"/>
      <c r="X1292" s="6"/>
      <c r="Y1292" s="23"/>
      <c r="Z1292" s="6"/>
      <c r="AA1292" s="6"/>
      <c r="AB1292" s="21"/>
      <c r="AC1292" s="6"/>
      <c r="AD1292" s="14" t="s">
        <v>1515</v>
      </c>
      <c r="AE1292" s="6"/>
      <c r="AF1292" s="6"/>
      <c r="AG1292" s="6"/>
      <c r="AH1292" s="6" t="s">
        <v>1517</v>
      </c>
      <c r="AI1292" s="143">
        <f t="shared" si="237"/>
        <v>523</v>
      </c>
      <c r="AJ1292" s="143">
        <f t="shared" si="238"/>
        <v>94.14</v>
      </c>
      <c r="AK1292" s="143">
        <f t="shared" si="239"/>
        <v>41886.651599999997</v>
      </c>
      <c r="AL1292" s="20">
        <f t="shared" si="240"/>
        <v>45557</v>
      </c>
      <c r="AM1292" t="e">
        <f t="shared" si="241"/>
        <v>#N/A</v>
      </c>
      <c r="AN1292" t="str">
        <f t="shared" si="242"/>
        <v>HCSE-PF-392-21-08-2024-3402.42</v>
      </c>
    </row>
    <row r="1293" spans="1:40" ht="20.100000000000001" customHeight="1" x14ac:dyDescent="0.25">
      <c r="A1293" s="14"/>
      <c r="B1293" s="21"/>
      <c r="C1293" s="6"/>
      <c r="D1293" s="15"/>
      <c r="E1293" s="14"/>
      <c r="F1293" s="14"/>
      <c r="G1293" s="6"/>
      <c r="H1293" s="6"/>
      <c r="I1293" s="6"/>
      <c r="J1293" s="16"/>
      <c r="K1293" s="14"/>
      <c r="L1293" s="125">
        <f>_xlfn.IFNA(INDEX(New!$E$9:$E$791,MATCH(C1293,New!$F$9:$F$791,0)),G1293)</f>
        <v>0</v>
      </c>
      <c r="M1293" s="125">
        <f t="shared" ref="M1293:M1305" si="243">G1293</f>
        <v>0</v>
      </c>
      <c r="N1293" s="6"/>
      <c r="O1293" s="6"/>
      <c r="P1293" s="19"/>
      <c r="Q1293" s="6"/>
      <c r="R1293" s="19"/>
      <c r="S1293" s="6"/>
      <c r="T1293" s="14"/>
      <c r="U1293" s="21"/>
      <c r="V1293" s="6"/>
      <c r="W1293" s="6"/>
      <c r="X1293" s="6"/>
      <c r="Y1293" s="23"/>
      <c r="Z1293" s="6"/>
      <c r="AA1293" s="6"/>
      <c r="AB1293" s="21"/>
      <c r="AC1293" s="6"/>
      <c r="AD1293" s="14"/>
      <c r="AE1293" s="6"/>
      <c r="AF1293" s="6"/>
      <c r="AG1293" s="6"/>
      <c r="AH1293" s="6"/>
      <c r="AI1293" s="143"/>
      <c r="AJ1293" s="143"/>
      <c r="AK1293" s="143"/>
    </row>
    <row r="1294" spans="1:40" ht="20.100000000000001" customHeight="1" x14ac:dyDescent="0.25">
      <c r="A1294" s="14"/>
      <c r="B1294" s="21"/>
      <c r="C1294" s="6"/>
      <c r="D1294" s="15"/>
      <c r="E1294" s="14"/>
      <c r="F1294" s="14"/>
      <c r="G1294" s="6"/>
      <c r="H1294" s="6"/>
      <c r="I1294" s="6"/>
      <c r="J1294" s="16"/>
      <c r="K1294" s="14"/>
      <c r="L1294" s="125">
        <f>_xlfn.IFNA(INDEX(New!$E$9:$E$791,MATCH(C1294,New!$F$9:$F$791,0)),G1294)</f>
        <v>0</v>
      </c>
      <c r="M1294" s="125">
        <f t="shared" si="243"/>
        <v>0</v>
      </c>
      <c r="N1294" s="6"/>
      <c r="O1294" s="6"/>
      <c r="P1294" s="19"/>
      <c r="Q1294" s="6"/>
      <c r="R1294" s="19"/>
      <c r="S1294" s="6"/>
      <c r="T1294" s="14"/>
      <c r="U1294" s="21"/>
      <c r="V1294" s="6"/>
      <c r="W1294" s="6"/>
      <c r="X1294" s="6"/>
      <c r="Y1294" s="23"/>
      <c r="Z1294" s="6"/>
      <c r="AA1294" s="6"/>
      <c r="AB1294" s="21"/>
      <c r="AC1294" s="6"/>
      <c r="AD1294" s="14"/>
      <c r="AE1294" s="6"/>
      <c r="AF1294" s="6"/>
      <c r="AG1294" s="6"/>
      <c r="AH1294" s="6"/>
      <c r="AI1294" s="143"/>
      <c r="AJ1294" s="143"/>
      <c r="AK1294" s="143"/>
    </row>
    <row r="1295" spans="1:40" ht="20.100000000000001" customHeight="1" x14ac:dyDescent="0.25">
      <c r="A1295" s="14"/>
      <c r="B1295" s="21"/>
      <c r="C1295" s="6"/>
      <c r="D1295" s="15"/>
      <c r="E1295" s="14"/>
      <c r="F1295" s="14"/>
      <c r="G1295" s="6"/>
      <c r="H1295" s="6"/>
      <c r="I1295" s="6"/>
      <c r="J1295" s="16"/>
      <c r="K1295" s="14"/>
      <c r="L1295" s="125">
        <f>_xlfn.IFNA(INDEX(New!$E$9:$E$791,MATCH(C1295,New!$F$9:$F$791,0)),G1295)</f>
        <v>0</v>
      </c>
      <c r="M1295" s="125">
        <f t="shared" si="243"/>
        <v>0</v>
      </c>
      <c r="N1295" s="6"/>
      <c r="O1295" s="6"/>
      <c r="P1295" s="19"/>
      <c r="Q1295" s="6"/>
      <c r="R1295" s="19"/>
      <c r="S1295" s="6"/>
      <c r="T1295" s="14"/>
      <c r="U1295" s="21"/>
      <c r="V1295" s="6"/>
      <c r="W1295" s="6"/>
      <c r="X1295" s="6"/>
      <c r="Y1295" s="23"/>
      <c r="Z1295" s="6"/>
      <c r="AA1295" s="6"/>
      <c r="AB1295" s="21"/>
      <c r="AC1295" s="6"/>
      <c r="AD1295" s="14"/>
      <c r="AE1295" s="6"/>
      <c r="AF1295" s="6"/>
      <c r="AG1295" s="6"/>
      <c r="AH1295" s="6"/>
      <c r="AI1295" s="143"/>
      <c r="AJ1295" s="143"/>
      <c r="AK1295" s="143"/>
    </row>
    <row r="1296" spans="1:40" ht="20.100000000000001" customHeight="1" x14ac:dyDescent="0.25">
      <c r="A1296" s="14"/>
      <c r="B1296" s="21"/>
      <c r="C1296" s="6"/>
      <c r="D1296" s="15"/>
      <c r="E1296" s="14"/>
      <c r="F1296" s="14"/>
      <c r="G1296" s="6"/>
      <c r="H1296" s="6"/>
      <c r="I1296" s="6"/>
      <c r="J1296" s="16"/>
      <c r="K1296" s="14"/>
      <c r="L1296" s="125">
        <f>_xlfn.IFNA(INDEX(New!$E$9:$E$791,MATCH(C1296,New!$F$9:$F$791,0)),G1296)</f>
        <v>0</v>
      </c>
      <c r="M1296" s="125">
        <f t="shared" si="243"/>
        <v>0</v>
      </c>
      <c r="N1296" s="6"/>
      <c r="O1296" s="6"/>
      <c r="P1296" s="19"/>
      <c r="Q1296" s="6"/>
      <c r="R1296" s="19"/>
      <c r="S1296" s="6"/>
      <c r="T1296" s="14"/>
      <c r="U1296" s="21"/>
      <c r="V1296" s="6"/>
      <c r="W1296" s="6"/>
      <c r="X1296" s="6"/>
      <c r="Y1296" s="23"/>
      <c r="Z1296" s="6"/>
      <c r="AA1296" s="6"/>
      <c r="AB1296" s="21"/>
      <c r="AC1296" s="6"/>
      <c r="AD1296" s="14"/>
      <c r="AE1296" s="6"/>
      <c r="AF1296" s="6"/>
      <c r="AG1296" s="6"/>
      <c r="AH1296" s="6"/>
      <c r="AI1296" s="143"/>
      <c r="AJ1296" s="143"/>
      <c r="AK1296" s="143"/>
    </row>
    <row r="1297" spans="1:40" ht="20.100000000000001" customHeight="1" x14ac:dyDescent="0.25">
      <c r="A1297" s="14"/>
      <c r="B1297" s="21"/>
      <c r="C1297" s="6"/>
      <c r="D1297" s="15"/>
      <c r="E1297" s="14"/>
      <c r="F1297" s="14"/>
      <c r="G1297" s="6"/>
      <c r="H1297" s="6"/>
      <c r="I1297" s="6"/>
      <c r="J1297" s="16"/>
      <c r="K1297" s="14"/>
      <c r="L1297" s="125">
        <f>_xlfn.IFNA(INDEX(New!$E$9:$E$791,MATCH(C1297,New!$F$9:$F$791,0)),G1297)</f>
        <v>0</v>
      </c>
      <c r="M1297" s="125">
        <f t="shared" si="243"/>
        <v>0</v>
      </c>
      <c r="N1297" s="6"/>
      <c r="O1297" s="6"/>
      <c r="P1297" s="19"/>
      <c r="Q1297" s="6"/>
      <c r="R1297" s="19"/>
      <c r="S1297" s="6"/>
      <c r="T1297" s="14"/>
      <c r="U1297" s="21"/>
      <c r="V1297" s="6"/>
      <c r="W1297" s="6"/>
      <c r="X1297" s="6"/>
      <c r="Y1297" s="23"/>
      <c r="Z1297" s="6"/>
      <c r="AA1297" s="6"/>
      <c r="AB1297" s="21"/>
      <c r="AC1297" s="6"/>
      <c r="AD1297" s="14"/>
      <c r="AE1297" s="6"/>
      <c r="AF1297" s="6"/>
      <c r="AG1297" s="6"/>
      <c r="AH1297" s="6"/>
      <c r="AI1297" s="143"/>
      <c r="AJ1297" s="143"/>
      <c r="AK1297" s="143"/>
    </row>
    <row r="1298" spans="1:40" ht="20.100000000000001" customHeight="1" x14ac:dyDescent="0.25">
      <c r="A1298" s="14"/>
      <c r="B1298" s="21"/>
      <c r="C1298" s="6"/>
      <c r="D1298" s="15"/>
      <c r="E1298" s="14"/>
      <c r="F1298" s="14"/>
      <c r="G1298" s="6"/>
      <c r="H1298" s="6"/>
      <c r="I1298" s="6"/>
      <c r="J1298" s="16"/>
      <c r="K1298" s="14"/>
      <c r="L1298" s="125">
        <f>_xlfn.IFNA(INDEX(New!$E$9:$E$791,MATCH(C1298,New!$F$9:$F$791,0)),G1298)</f>
        <v>0</v>
      </c>
      <c r="M1298" s="125">
        <f t="shared" si="243"/>
        <v>0</v>
      </c>
      <c r="N1298" s="6"/>
      <c r="O1298" s="6"/>
      <c r="P1298" s="19"/>
      <c r="Q1298" s="6"/>
      <c r="R1298" s="19"/>
      <c r="S1298" s="6"/>
      <c r="T1298" s="14"/>
      <c r="U1298" s="21"/>
      <c r="V1298" s="6"/>
      <c r="W1298" s="6"/>
      <c r="X1298" s="6"/>
      <c r="Y1298" s="23"/>
      <c r="Z1298" s="6"/>
      <c r="AA1298" s="6"/>
      <c r="AB1298" s="21"/>
      <c r="AC1298" s="6"/>
      <c r="AD1298" s="14"/>
      <c r="AE1298" s="6"/>
      <c r="AF1298" s="6"/>
      <c r="AG1298" s="6"/>
      <c r="AH1298" s="6"/>
      <c r="AI1298" s="143"/>
      <c r="AJ1298" s="143"/>
      <c r="AK1298" s="143"/>
    </row>
    <row r="1299" spans="1:40" ht="20.100000000000001" customHeight="1" x14ac:dyDescent="0.25">
      <c r="A1299" s="14"/>
      <c r="B1299" s="21"/>
      <c r="C1299" s="6"/>
      <c r="D1299" s="15"/>
      <c r="E1299" s="14"/>
      <c r="F1299" s="14"/>
      <c r="G1299" s="6"/>
      <c r="H1299" s="6"/>
      <c r="I1299" s="6"/>
      <c r="J1299" s="16"/>
      <c r="K1299" s="14"/>
      <c r="L1299" s="125">
        <f>_xlfn.IFNA(INDEX(New!$E$9:$E$791,MATCH(C1299,New!$F$9:$F$791,0)),G1299)</f>
        <v>0</v>
      </c>
      <c r="M1299" s="125">
        <f t="shared" si="243"/>
        <v>0</v>
      </c>
      <c r="N1299" s="6"/>
      <c r="O1299" s="6"/>
      <c r="P1299" s="19"/>
      <c r="Q1299" s="6"/>
      <c r="R1299" s="19"/>
      <c r="S1299" s="6"/>
      <c r="T1299" s="14"/>
      <c r="U1299" s="21"/>
      <c r="V1299" s="6"/>
      <c r="W1299" s="6"/>
      <c r="X1299" s="6"/>
      <c r="Y1299" s="23"/>
      <c r="Z1299" s="6"/>
      <c r="AA1299" s="6"/>
      <c r="AB1299" s="21"/>
      <c r="AC1299" s="6"/>
      <c r="AD1299" s="14"/>
      <c r="AE1299" s="6"/>
      <c r="AF1299" s="6"/>
      <c r="AG1299" s="6"/>
      <c r="AH1299" s="6"/>
      <c r="AI1299" s="143"/>
      <c r="AJ1299" s="143"/>
      <c r="AK1299" s="143"/>
    </row>
    <row r="1300" spans="1:40" ht="20.100000000000001" customHeight="1" x14ac:dyDescent="0.25">
      <c r="A1300" s="14"/>
      <c r="B1300" s="21"/>
      <c r="C1300" s="6"/>
      <c r="D1300" s="15"/>
      <c r="E1300" s="14"/>
      <c r="F1300" s="14"/>
      <c r="G1300" s="6"/>
      <c r="H1300" s="6"/>
      <c r="I1300" s="6"/>
      <c r="J1300" s="16"/>
      <c r="K1300" s="14"/>
      <c r="L1300" s="125">
        <f>_xlfn.IFNA(INDEX(New!$E$9:$E$791,MATCH(C1300,New!$F$9:$F$791,0)),G1300)</f>
        <v>0</v>
      </c>
      <c r="M1300" s="125">
        <f t="shared" si="243"/>
        <v>0</v>
      </c>
      <c r="N1300" s="6"/>
      <c r="O1300" s="6"/>
      <c r="P1300" s="19"/>
      <c r="Q1300" s="6"/>
      <c r="R1300" s="19"/>
      <c r="S1300" s="6"/>
      <c r="T1300" s="14"/>
      <c r="U1300" s="21"/>
      <c r="V1300" s="6"/>
      <c r="W1300" s="6"/>
      <c r="X1300" s="6"/>
      <c r="Y1300" s="23"/>
      <c r="Z1300" s="6"/>
      <c r="AA1300" s="6"/>
      <c r="AB1300" s="21"/>
      <c r="AC1300" s="6"/>
      <c r="AD1300" s="14"/>
      <c r="AE1300" s="6"/>
      <c r="AF1300" s="6"/>
      <c r="AG1300" s="6"/>
      <c r="AH1300" s="6"/>
      <c r="AI1300" s="143"/>
      <c r="AJ1300" s="143"/>
      <c r="AK1300" s="143"/>
    </row>
    <row r="1301" spans="1:40" ht="20.100000000000001" customHeight="1" x14ac:dyDescent="0.25">
      <c r="A1301" s="14"/>
      <c r="B1301" s="21"/>
      <c r="C1301" s="6"/>
      <c r="D1301" s="15"/>
      <c r="E1301" s="14"/>
      <c r="F1301" s="14"/>
      <c r="G1301" s="6"/>
      <c r="H1301" s="6"/>
      <c r="I1301" s="6"/>
      <c r="J1301" s="16"/>
      <c r="K1301" s="14"/>
      <c r="L1301" s="125">
        <f>_xlfn.IFNA(INDEX(New!$E$9:$E$791,MATCH(C1301,New!$F$9:$F$791,0)),G1301)</f>
        <v>0</v>
      </c>
      <c r="M1301" s="125">
        <f t="shared" si="243"/>
        <v>0</v>
      </c>
      <c r="N1301" s="6"/>
      <c r="O1301" s="6"/>
      <c r="P1301" s="19"/>
      <c r="Q1301" s="6"/>
      <c r="R1301" s="19"/>
      <c r="S1301" s="6"/>
      <c r="T1301" s="14"/>
      <c r="U1301" s="21"/>
      <c r="V1301" s="6"/>
      <c r="W1301" s="6"/>
      <c r="X1301" s="6"/>
      <c r="Y1301" s="23"/>
      <c r="Z1301" s="6"/>
      <c r="AA1301" s="6"/>
      <c r="AB1301" s="21"/>
      <c r="AC1301" s="6"/>
      <c r="AD1301" s="14"/>
      <c r="AE1301" s="6"/>
      <c r="AF1301" s="6"/>
      <c r="AG1301" s="6"/>
      <c r="AH1301" s="6"/>
      <c r="AI1301" s="143"/>
      <c r="AJ1301" s="143"/>
      <c r="AK1301" s="143"/>
    </row>
    <row r="1302" spans="1:40" ht="20.100000000000001" customHeight="1" x14ac:dyDescent="0.25">
      <c r="A1302" s="14"/>
      <c r="B1302" s="21"/>
      <c r="C1302" s="6"/>
      <c r="D1302" s="15"/>
      <c r="E1302" s="14"/>
      <c r="F1302" s="14"/>
      <c r="G1302" s="6"/>
      <c r="H1302" s="6"/>
      <c r="I1302" s="6"/>
      <c r="J1302" s="16"/>
      <c r="K1302" s="14"/>
      <c r="L1302" s="125">
        <f>_xlfn.IFNA(INDEX(New!$E$9:$E$791,MATCH(C1302,New!$F$9:$F$791,0)),G1302)</f>
        <v>0</v>
      </c>
      <c r="M1302" s="125">
        <f t="shared" si="243"/>
        <v>0</v>
      </c>
      <c r="N1302" s="6"/>
      <c r="O1302" s="6"/>
      <c r="P1302" s="19"/>
      <c r="Q1302" s="6"/>
      <c r="R1302" s="19"/>
      <c r="S1302" s="6"/>
      <c r="T1302" s="14"/>
      <c r="U1302" s="21"/>
      <c r="V1302" s="6"/>
      <c r="W1302" s="6"/>
      <c r="X1302" s="6"/>
      <c r="Y1302" s="23"/>
      <c r="Z1302" s="6"/>
      <c r="AA1302" s="6"/>
      <c r="AB1302" s="21"/>
      <c r="AC1302" s="6"/>
      <c r="AD1302" s="14"/>
      <c r="AE1302" s="6"/>
      <c r="AF1302" s="6"/>
      <c r="AG1302" s="6"/>
      <c r="AH1302" s="6"/>
      <c r="AI1302" s="143"/>
      <c r="AJ1302" s="143"/>
      <c r="AK1302" s="143"/>
    </row>
    <row r="1303" spans="1:40" ht="20.100000000000001" customHeight="1" x14ac:dyDescent="0.25">
      <c r="A1303" s="14"/>
      <c r="B1303" s="21"/>
      <c r="C1303" s="6"/>
      <c r="D1303" s="15"/>
      <c r="E1303" s="14"/>
      <c r="F1303" s="14"/>
      <c r="G1303" s="6"/>
      <c r="H1303" s="6"/>
      <c r="I1303" s="6"/>
      <c r="J1303" s="16"/>
      <c r="K1303" s="14"/>
      <c r="L1303" s="125">
        <f>_xlfn.IFNA(INDEX(New!$E$9:$E$791,MATCH(C1303,New!$F$9:$F$791,0)),G1303)</f>
        <v>0</v>
      </c>
      <c r="M1303" s="125">
        <f t="shared" si="243"/>
        <v>0</v>
      </c>
      <c r="N1303" s="6"/>
      <c r="O1303" s="6"/>
      <c r="P1303" s="19"/>
      <c r="Q1303" s="6"/>
      <c r="R1303" s="19"/>
      <c r="S1303" s="6"/>
      <c r="T1303" s="14"/>
      <c r="U1303" s="21"/>
      <c r="V1303" s="6"/>
      <c r="W1303" s="6"/>
      <c r="X1303" s="6"/>
      <c r="Y1303" s="23"/>
      <c r="Z1303" s="6"/>
      <c r="AA1303" s="6"/>
      <c r="AB1303" s="21"/>
      <c r="AC1303" s="6"/>
      <c r="AD1303" s="14"/>
      <c r="AE1303" s="6"/>
      <c r="AF1303" s="6"/>
      <c r="AG1303" s="6"/>
      <c r="AH1303" s="6"/>
      <c r="AI1303" s="143"/>
      <c r="AJ1303" s="143"/>
      <c r="AK1303" s="143"/>
    </row>
    <row r="1304" spans="1:40" ht="20.100000000000001" customHeight="1" x14ac:dyDescent="0.25">
      <c r="A1304" s="14"/>
      <c r="B1304" s="21"/>
      <c r="C1304" s="6"/>
      <c r="D1304" s="15"/>
      <c r="E1304" s="14"/>
      <c r="F1304" s="14"/>
      <c r="G1304" s="6"/>
      <c r="H1304" s="6"/>
      <c r="I1304" s="6"/>
      <c r="J1304" s="16"/>
      <c r="K1304" s="14"/>
      <c r="L1304" s="125">
        <f>_xlfn.IFNA(INDEX(New!$E$9:$E$791,MATCH(C1304,New!$F$9:$F$791,0)),G1304)</f>
        <v>0</v>
      </c>
      <c r="M1304" s="125">
        <f t="shared" si="243"/>
        <v>0</v>
      </c>
      <c r="N1304" s="6"/>
      <c r="O1304" s="6"/>
      <c r="P1304" s="19"/>
      <c r="Q1304" s="6"/>
      <c r="R1304" s="19"/>
      <c r="S1304" s="6"/>
      <c r="T1304" s="14"/>
      <c r="U1304" s="21"/>
      <c r="V1304" s="6"/>
      <c r="W1304" s="6"/>
      <c r="X1304" s="6"/>
      <c r="Y1304" s="23"/>
      <c r="Z1304" s="6"/>
      <c r="AA1304" s="6"/>
      <c r="AB1304" s="21"/>
      <c r="AC1304" s="6"/>
      <c r="AD1304" s="37" t="str">
        <f>_xlfn.IFNA(VLOOKUP(J1304,Data!$D$1:$D$5000,1,0),"NA")</f>
        <v>NA</v>
      </c>
      <c r="AE1304" s="6"/>
      <c r="AF1304" s="6"/>
      <c r="AG1304" s="6"/>
      <c r="AH1304" s="6"/>
      <c r="AI1304" s="143" t="e">
        <f t="shared" si="225"/>
        <v>#DIV/0!</v>
      </c>
      <c r="AJ1304" s="143" t="e">
        <f t="shared" si="226"/>
        <v>#DIV/0!</v>
      </c>
      <c r="AK1304" s="143" t="e">
        <f t="shared" si="227"/>
        <v>#DIV/0!</v>
      </c>
      <c r="AL1304" s="20" t="str">
        <f t="shared" si="228"/>
        <v/>
      </c>
      <c r="AM1304" t="e">
        <f t="shared" ref="AM1304:AM1305" si="244">VLOOKUP(C1304,$C$2446:$C$2553,1,0)</f>
        <v>#N/A</v>
      </c>
      <c r="AN1304" t="str">
        <f t="shared" si="229"/>
        <v>-</v>
      </c>
    </row>
    <row r="1305" spans="1:40" ht="20.100000000000001" customHeight="1" x14ac:dyDescent="0.25">
      <c r="A1305" s="14"/>
      <c r="B1305" s="21"/>
      <c r="C1305" s="6"/>
      <c r="D1305" s="15"/>
      <c r="E1305" s="14"/>
      <c r="F1305" s="14"/>
      <c r="G1305" s="6"/>
      <c r="H1305" s="6"/>
      <c r="I1305" s="6"/>
      <c r="J1305" s="16"/>
      <c r="K1305" s="14"/>
      <c r="L1305" s="125">
        <f>_xlfn.IFNA(INDEX(New!$E$9:$E$791,MATCH(C1305,New!$F$9:$F$791,0)),G1305)</f>
        <v>0</v>
      </c>
      <c r="M1305" s="125">
        <f t="shared" si="243"/>
        <v>0</v>
      </c>
      <c r="N1305" s="6"/>
      <c r="O1305" s="6"/>
      <c r="P1305" s="19"/>
      <c r="Q1305" s="6"/>
      <c r="R1305" s="19"/>
      <c r="S1305" s="6"/>
      <c r="T1305" s="14"/>
      <c r="U1305" s="21"/>
      <c r="V1305" s="6"/>
      <c r="W1305" s="6"/>
      <c r="X1305" s="6"/>
      <c r="Y1305" s="23"/>
      <c r="Z1305" s="6"/>
      <c r="AA1305" s="6"/>
      <c r="AB1305" s="21"/>
      <c r="AC1305" s="6"/>
      <c r="AD1305" s="37" t="str">
        <f>_xlfn.IFNA(VLOOKUP(J1305,Data!$D$1:$D$5000,1,0),"NA")</f>
        <v>NA</v>
      </c>
      <c r="AE1305" s="6"/>
      <c r="AF1305" s="6"/>
      <c r="AG1305" s="6"/>
      <c r="AH1305" s="6"/>
      <c r="AI1305" s="143" t="e">
        <f t="shared" si="225"/>
        <v>#DIV/0!</v>
      </c>
      <c r="AJ1305" s="143" t="e">
        <f t="shared" si="226"/>
        <v>#DIV/0!</v>
      </c>
      <c r="AK1305" s="143" t="e">
        <f t="shared" si="227"/>
        <v>#DIV/0!</v>
      </c>
      <c r="AL1305" s="20" t="str">
        <f t="shared" si="228"/>
        <v/>
      </c>
      <c r="AM1305" t="e">
        <f t="shared" si="244"/>
        <v>#N/A</v>
      </c>
      <c r="AN1305" t="str">
        <f t="shared" si="229"/>
        <v>-</v>
      </c>
    </row>
    <row r="1306" spans="1:40" ht="20.100000000000001" customHeight="1" x14ac:dyDescent="0.25">
      <c r="A1306" s="14"/>
      <c r="B1306" s="21"/>
      <c r="C1306" s="6"/>
      <c r="D1306" s="15"/>
      <c r="E1306" s="14"/>
      <c r="F1306" s="14"/>
      <c r="G1306" s="6"/>
      <c r="H1306" s="6"/>
      <c r="I1306" s="6"/>
      <c r="J1306" s="16"/>
      <c r="K1306" s="14"/>
      <c r="L1306" s="125">
        <f>_xlfn.IFNA(INDEX(New!$E$9:$E$791,MATCH(C1306,New!$F$9:$F$791,0)),G1306)</f>
        <v>0</v>
      </c>
      <c r="M1306" s="125">
        <f t="shared" si="214"/>
        <v>0</v>
      </c>
      <c r="N1306" s="6"/>
      <c r="O1306" s="6"/>
      <c r="P1306" s="19"/>
      <c r="Q1306" s="6"/>
      <c r="R1306" s="19"/>
      <c r="S1306" s="6"/>
      <c r="T1306" s="14"/>
      <c r="U1306" s="21"/>
      <c r="V1306" s="6"/>
      <c r="W1306" s="6"/>
      <c r="X1306" s="6"/>
      <c r="Y1306" s="23"/>
      <c r="Z1306" s="6"/>
      <c r="AA1306" s="6"/>
      <c r="AB1306" s="21"/>
      <c r="AC1306" s="6"/>
      <c r="AD1306" s="37" t="str">
        <f>_xlfn.IFNA(VLOOKUP(J1306,Data!$D$1:$D$5000,1,0),"NA")</f>
        <v>NA</v>
      </c>
      <c r="AE1306" s="6"/>
      <c r="AF1306" s="6"/>
      <c r="AG1306" s="6"/>
      <c r="AH1306" s="6"/>
      <c r="AI1306" s="143" t="e">
        <f t="shared" si="215"/>
        <v>#DIV/0!</v>
      </c>
      <c r="AJ1306" s="143" t="e">
        <f t="shared" si="216"/>
        <v>#DIV/0!</v>
      </c>
      <c r="AK1306" s="143" t="e">
        <f t="shared" si="217"/>
        <v>#DIV/0!</v>
      </c>
      <c r="AL1306" s="20" t="str">
        <f t="shared" si="212"/>
        <v/>
      </c>
      <c r="AM1306" t="e">
        <f t="shared" ref="AM1306:AM1330" si="245">VLOOKUP(C1306,$C$2446:$C$2553,1,0)</f>
        <v>#N/A</v>
      </c>
      <c r="AN1306" t="str">
        <f t="shared" si="209"/>
        <v>-</v>
      </c>
    </row>
    <row r="1307" spans="1:40" ht="20.100000000000001" customHeight="1" x14ac:dyDescent="0.25">
      <c r="A1307" s="14"/>
      <c r="B1307" s="21"/>
      <c r="C1307" s="6"/>
      <c r="D1307" s="15"/>
      <c r="E1307" s="14"/>
      <c r="F1307" s="14"/>
      <c r="G1307" s="6"/>
      <c r="H1307" s="6"/>
      <c r="I1307" s="6"/>
      <c r="J1307" s="16"/>
      <c r="K1307" s="14"/>
      <c r="L1307" s="125">
        <f>_xlfn.IFNA(INDEX(New!$E$9:$E$791,MATCH(C1307,New!$F$9:$F$791,0)),G1307)</f>
        <v>0</v>
      </c>
      <c r="M1307" s="125">
        <f t="shared" si="214"/>
        <v>0</v>
      </c>
      <c r="N1307" s="6"/>
      <c r="O1307" s="6"/>
      <c r="P1307" s="19"/>
      <c r="Q1307" s="6"/>
      <c r="R1307" s="19"/>
      <c r="S1307" s="6"/>
      <c r="T1307" s="14"/>
      <c r="U1307" s="21"/>
      <c r="V1307" s="6"/>
      <c r="W1307" s="6"/>
      <c r="X1307" s="6"/>
      <c r="Y1307" s="23"/>
      <c r="Z1307" s="6"/>
      <c r="AA1307" s="6"/>
      <c r="AB1307" s="21"/>
      <c r="AC1307" s="6"/>
      <c r="AD1307" s="37" t="str">
        <f>_xlfn.IFNA(VLOOKUP(J1307,Data!$D$1:$D$5000,1,0),"NA")</f>
        <v>NA</v>
      </c>
      <c r="AE1307" s="6"/>
      <c r="AF1307" s="6"/>
      <c r="AG1307" s="6"/>
      <c r="AH1307" s="6"/>
      <c r="AI1307" s="143" t="e">
        <f t="shared" si="215"/>
        <v>#DIV/0!</v>
      </c>
      <c r="AJ1307" s="143" t="e">
        <f t="shared" si="216"/>
        <v>#DIV/0!</v>
      </c>
      <c r="AK1307" s="143" t="e">
        <f t="shared" si="217"/>
        <v>#DIV/0!</v>
      </c>
      <c r="AL1307" s="20" t="str">
        <f t="shared" si="212"/>
        <v/>
      </c>
      <c r="AM1307" t="e">
        <f t="shared" si="245"/>
        <v>#N/A</v>
      </c>
      <c r="AN1307" t="str">
        <f t="shared" si="209"/>
        <v>-</v>
      </c>
    </row>
    <row r="1308" spans="1:40" ht="20.100000000000001" customHeight="1" x14ac:dyDescent="0.25">
      <c r="A1308" s="14"/>
      <c r="B1308" s="21"/>
      <c r="C1308" s="6"/>
      <c r="D1308" s="15"/>
      <c r="E1308" s="14"/>
      <c r="F1308" s="14"/>
      <c r="G1308" s="6"/>
      <c r="H1308" s="6"/>
      <c r="I1308" s="6"/>
      <c r="J1308" s="16"/>
      <c r="K1308" s="14"/>
      <c r="L1308" s="125">
        <f>_xlfn.IFNA(INDEX(New!$E$9:$E$791,MATCH(C1308,New!$F$9:$F$791,0)),G1308)</f>
        <v>0</v>
      </c>
      <c r="M1308" s="125">
        <f t="shared" si="214"/>
        <v>0</v>
      </c>
      <c r="N1308" s="6"/>
      <c r="O1308" s="6"/>
      <c r="P1308" s="19"/>
      <c r="Q1308" s="6"/>
      <c r="R1308" s="19"/>
      <c r="S1308" s="6"/>
      <c r="T1308" s="14"/>
      <c r="U1308" s="21"/>
      <c r="V1308" s="6"/>
      <c r="W1308" s="6"/>
      <c r="X1308" s="6"/>
      <c r="Y1308" s="23"/>
      <c r="Z1308" s="6"/>
      <c r="AA1308" s="6"/>
      <c r="AB1308" s="21"/>
      <c r="AC1308" s="6"/>
      <c r="AD1308" s="37" t="str">
        <f>_xlfn.IFNA(VLOOKUP(J1308,Data!$D$1:$D$5000,1,0),"NA")</f>
        <v>NA</v>
      </c>
      <c r="AE1308" s="6"/>
      <c r="AF1308" s="6"/>
      <c r="AG1308" s="6"/>
      <c r="AH1308" s="6"/>
      <c r="AI1308" s="143" t="e">
        <f t="shared" si="215"/>
        <v>#DIV/0!</v>
      </c>
      <c r="AJ1308" s="143" t="e">
        <f t="shared" si="216"/>
        <v>#DIV/0!</v>
      </c>
      <c r="AK1308" s="143" t="e">
        <f t="shared" si="217"/>
        <v>#DIV/0!</v>
      </c>
      <c r="AL1308" s="20" t="str">
        <f t="shared" si="212"/>
        <v/>
      </c>
      <c r="AM1308" t="e">
        <f t="shared" si="245"/>
        <v>#N/A</v>
      </c>
      <c r="AN1308" t="str">
        <f t="shared" si="209"/>
        <v>-</v>
      </c>
    </row>
    <row r="1309" spans="1:40" ht="20.100000000000001" customHeight="1" x14ac:dyDescent="0.25">
      <c r="A1309" s="14"/>
      <c r="B1309" s="21"/>
      <c r="C1309" s="6"/>
      <c r="D1309" s="15"/>
      <c r="E1309" s="14"/>
      <c r="F1309" s="14"/>
      <c r="G1309" s="6"/>
      <c r="H1309" s="6"/>
      <c r="I1309" s="6"/>
      <c r="J1309" s="16"/>
      <c r="K1309" s="14"/>
      <c r="L1309" s="125">
        <f>_xlfn.IFNA(INDEX(New!$E$9:$E$791,MATCH(C1309,New!$F$9:$F$791,0)),G1309)</f>
        <v>0</v>
      </c>
      <c r="M1309" s="125">
        <f t="shared" si="214"/>
        <v>0</v>
      </c>
      <c r="N1309" s="6"/>
      <c r="O1309" s="6"/>
      <c r="P1309" s="19"/>
      <c r="Q1309" s="6"/>
      <c r="R1309" s="19"/>
      <c r="S1309" s="6"/>
      <c r="T1309" s="14"/>
      <c r="U1309" s="21"/>
      <c r="V1309" s="6"/>
      <c r="W1309" s="6"/>
      <c r="X1309" s="6"/>
      <c r="Y1309" s="23"/>
      <c r="Z1309" s="6"/>
      <c r="AA1309" s="6"/>
      <c r="AB1309" s="21"/>
      <c r="AC1309" s="6"/>
      <c r="AD1309" s="37" t="str">
        <f>_xlfn.IFNA(VLOOKUP(J1309,Data!$D$1:$D$5000,1,0),"NA")</f>
        <v>NA</v>
      </c>
      <c r="AE1309" s="6"/>
      <c r="AF1309" s="6"/>
      <c r="AG1309" s="6"/>
      <c r="AH1309" s="6"/>
      <c r="AI1309" s="143" t="e">
        <f t="shared" si="215"/>
        <v>#DIV/0!</v>
      </c>
      <c r="AJ1309" s="143" t="e">
        <f t="shared" si="216"/>
        <v>#DIV/0!</v>
      </c>
      <c r="AK1309" s="143" t="e">
        <f t="shared" si="217"/>
        <v>#DIV/0!</v>
      </c>
      <c r="AL1309" s="20" t="str">
        <f t="shared" si="212"/>
        <v/>
      </c>
      <c r="AM1309" t="e">
        <f t="shared" si="245"/>
        <v>#N/A</v>
      </c>
      <c r="AN1309" t="str">
        <f t="shared" si="209"/>
        <v>-</v>
      </c>
    </row>
    <row r="1310" spans="1:40" ht="20.100000000000001" customHeight="1" thickBot="1" x14ac:dyDescent="0.3">
      <c r="A1310" s="170"/>
      <c r="B1310" s="156"/>
      <c r="C1310" s="151"/>
      <c r="D1310" s="152"/>
      <c r="E1310" s="150"/>
      <c r="F1310" s="150"/>
      <c r="G1310" s="151"/>
      <c r="H1310" s="151"/>
      <c r="I1310" s="151"/>
      <c r="J1310" s="153"/>
      <c r="K1310" s="150"/>
      <c r="L1310" s="154"/>
      <c r="M1310" s="154"/>
      <c r="N1310" s="151"/>
      <c r="O1310" s="151"/>
      <c r="P1310" s="155"/>
      <c r="Q1310" s="151"/>
      <c r="R1310" s="155"/>
      <c r="S1310" s="151"/>
      <c r="T1310" s="150"/>
      <c r="U1310" s="156"/>
      <c r="V1310" s="151"/>
      <c r="W1310" s="151"/>
      <c r="X1310" s="151"/>
      <c r="Y1310" s="23"/>
      <c r="Z1310" s="151"/>
      <c r="AA1310" s="151"/>
      <c r="AB1310" s="156"/>
      <c r="AC1310" s="151"/>
      <c r="AD1310" s="157" t="str">
        <f>_xlfn.IFNA(VLOOKUP(J1310,Data!$D$1:$D$5000,1,0),"NA")</f>
        <v>NA</v>
      </c>
      <c r="AE1310" s="151"/>
      <c r="AF1310" s="151"/>
      <c r="AG1310" s="151"/>
      <c r="AH1310" s="151"/>
      <c r="AI1310" s="158" t="e">
        <f t="shared" si="215"/>
        <v>#DIV/0!</v>
      </c>
      <c r="AJ1310" s="158" t="e">
        <f t="shared" si="216"/>
        <v>#DIV/0!</v>
      </c>
      <c r="AK1310" s="158" t="e">
        <f t="shared" si="217"/>
        <v>#DIV/0!</v>
      </c>
      <c r="AL1310" s="20" t="str">
        <f t="shared" si="212"/>
        <v/>
      </c>
      <c r="AM1310" t="e">
        <f t="shared" si="245"/>
        <v>#N/A</v>
      </c>
      <c r="AN1310" t="str">
        <f t="shared" si="209"/>
        <v>-</v>
      </c>
    </row>
    <row r="1311" spans="1:40" ht="20.100000000000001" hidden="1" customHeight="1" x14ac:dyDescent="0.25">
      <c r="A1311" s="22">
        <v>1</v>
      </c>
      <c r="B1311" s="209">
        <v>45364</v>
      </c>
      <c r="C1311" s="23" t="s">
        <v>3371</v>
      </c>
      <c r="D1311" s="24">
        <v>45364</v>
      </c>
      <c r="E1311" s="14" t="s">
        <v>1132</v>
      </c>
      <c r="F1311" s="14" t="s">
        <v>1133</v>
      </c>
      <c r="G1311" s="23">
        <v>25</v>
      </c>
      <c r="H1311" s="6" t="s">
        <v>1862</v>
      </c>
      <c r="I1311" s="23"/>
      <c r="J1311" s="25">
        <v>3204.16</v>
      </c>
      <c r="K1311" s="22">
        <v>19.55</v>
      </c>
      <c r="L1311" s="125">
        <v>0</v>
      </c>
      <c r="M1311" s="125">
        <v>0</v>
      </c>
      <c r="N1311" s="6" t="s">
        <v>412</v>
      </c>
      <c r="O1311" s="23" t="s">
        <v>3373</v>
      </c>
      <c r="P1311" s="26">
        <v>139351</v>
      </c>
      <c r="Q1311" s="23"/>
      <c r="R1311" s="19">
        <f>P1311*0.18</f>
        <v>25083.18</v>
      </c>
      <c r="S1311" s="23"/>
      <c r="T1311" s="22"/>
      <c r="U1311" s="27"/>
      <c r="V1311" s="23"/>
      <c r="W1311" s="23"/>
      <c r="X1311" s="23"/>
      <c r="Y1311" s="212">
        <v>45454</v>
      </c>
      <c r="Z1311" s="23"/>
      <c r="AA1311" s="23"/>
      <c r="AB1311" s="27"/>
      <c r="AC1311" s="23"/>
      <c r="AD1311" s="14" t="s">
        <v>1515</v>
      </c>
      <c r="AE1311" s="23"/>
      <c r="AF1311" s="23"/>
      <c r="AG1311" s="23"/>
      <c r="AH1311" s="6" t="s">
        <v>434</v>
      </c>
      <c r="AI1311" s="143">
        <f t="shared" si="215"/>
        <v>5574.04</v>
      </c>
      <c r="AJ1311" s="143">
        <f t="shared" si="216"/>
        <v>1003.3272000000001</v>
      </c>
      <c r="AK1311" s="143">
        <f t="shared" si="217"/>
        <v>0</v>
      </c>
      <c r="AL1311" s="20">
        <f t="shared" si="212"/>
        <v>45394</v>
      </c>
      <c r="AM1311" t="e">
        <f t="shared" si="245"/>
        <v>#N/A</v>
      </c>
      <c r="AN1311" t="str">
        <f t="shared" ref="AN1311:AN1374" si="246">C1311&amp;"-"&amp;J1311</f>
        <v>KAPE-EB-60624-13-03-2024-3204.16</v>
      </c>
    </row>
    <row r="1312" spans="1:40" ht="20.100000000000001" hidden="1" customHeight="1" x14ac:dyDescent="0.25">
      <c r="A1312" s="14">
        <v>2</v>
      </c>
      <c r="B1312" s="202">
        <v>45382</v>
      </c>
      <c r="C1312" s="6" t="s">
        <v>3372</v>
      </c>
      <c r="D1312" s="15">
        <v>45377</v>
      </c>
      <c r="E1312" s="14" t="s">
        <v>1132</v>
      </c>
      <c r="F1312" s="14" t="s">
        <v>1133</v>
      </c>
      <c r="G1312" s="6">
        <v>25</v>
      </c>
      <c r="H1312" s="6" t="s">
        <v>1862</v>
      </c>
      <c r="I1312" s="6"/>
      <c r="J1312" s="16">
        <v>3204.16</v>
      </c>
      <c r="K1312" s="14">
        <v>19.633299999999998</v>
      </c>
      <c r="L1312" s="125">
        <v>0</v>
      </c>
      <c r="M1312" s="125">
        <v>0</v>
      </c>
      <c r="N1312" s="6" t="s">
        <v>412</v>
      </c>
      <c r="O1312" s="23" t="s">
        <v>3373</v>
      </c>
      <c r="P1312" s="19">
        <v>139495</v>
      </c>
      <c r="Q1312" s="6"/>
      <c r="R1312" s="19">
        <f>P1312*0.18</f>
        <v>25109.1</v>
      </c>
      <c r="S1312" s="6"/>
      <c r="T1312" s="14"/>
      <c r="U1312" s="21"/>
      <c r="V1312" s="6"/>
      <c r="W1312" s="6"/>
      <c r="X1312" s="6"/>
      <c r="Y1312" s="212">
        <v>45454</v>
      </c>
      <c r="Z1312" s="6"/>
      <c r="AA1312" s="6"/>
      <c r="AB1312" s="21"/>
      <c r="AC1312" s="6"/>
      <c r="AD1312" s="14" t="s">
        <v>1515</v>
      </c>
      <c r="AE1312" s="6"/>
      <c r="AF1312" s="6"/>
      <c r="AG1312" s="6"/>
      <c r="AH1312" s="6" t="s">
        <v>434</v>
      </c>
      <c r="AI1312" s="143">
        <f t="shared" si="215"/>
        <v>5579.8</v>
      </c>
      <c r="AJ1312" s="143">
        <f t="shared" si="216"/>
        <v>1004.3639999999999</v>
      </c>
      <c r="AK1312" s="143">
        <f t="shared" si="217"/>
        <v>0</v>
      </c>
      <c r="AL1312" s="20">
        <f t="shared" si="212"/>
        <v>45412</v>
      </c>
      <c r="AM1312" t="e">
        <f t="shared" si="245"/>
        <v>#N/A</v>
      </c>
      <c r="AN1312" t="str">
        <f t="shared" si="246"/>
        <v>KAPW-EB-148150-26-03-2024-3204.16</v>
      </c>
    </row>
    <row r="1313" spans="1:40" ht="20.100000000000001" hidden="1" customHeight="1" x14ac:dyDescent="0.25">
      <c r="A1313" s="14">
        <v>3</v>
      </c>
      <c r="B1313" s="202">
        <v>45443</v>
      </c>
      <c r="C1313" s="6" t="s">
        <v>3792</v>
      </c>
      <c r="D1313" s="15">
        <v>45439</v>
      </c>
      <c r="E1313" s="14" t="s">
        <v>1132</v>
      </c>
      <c r="F1313" s="14" t="s">
        <v>1133</v>
      </c>
      <c r="G1313" s="6">
        <v>150</v>
      </c>
      <c r="H1313" s="6" t="s">
        <v>1862</v>
      </c>
      <c r="I1313" s="6"/>
      <c r="J1313" s="16">
        <v>3204.16</v>
      </c>
      <c r="K1313" s="14">
        <v>10.43</v>
      </c>
      <c r="L1313" s="125">
        <v>0</v>
      </c>
      <c r="M1313" s="125">
        <v>0</v>
      </c>
      <c r="N1313" s="6" t="s">
        <v>412</v>
      </c>
      <c r="O1313" s="23" t="s">
        <v>3373</v>
      </c>
      <c r="P1313" s="19">
        <v>1565</v>
      </c>
      <c r="Q1313" s="6"/>
      <c r="R1313" s="19">
        <f>P1313*0.18</f>
        <v>281.7</v>
      </c>
      <c r="S1313" s="6"/>
      <c r="T1313" s="14"/>
      <c r="U1313" s="21"/>
      <c r="V1313" s="6"/>
      <c r="W1313" s="6"/>
      <c r="X1313" s="6"/>
      <c r="Y1313" s="23"/>
      <c r="Z1313" s="6"/>
      <c r="AA1313" s="6"/>
      <c r="AB1313" s="21"/>
      <c r="AC1313" s="6"/>
      <c r="AD1313" s="14" t="s">
        <v>1515</v>
      </c>
      <c r="AE1313" s="6"/>
      <c r="AF1313" s="6"/>
      <c r="AG1313" s="6"/>
      <c r="AH1313" s="6" t="s">
        <v>434</v>
      </c>
      <c r="AI1313" s="143">
        <f t="shared" si="215"/>
        <v>10.433333333333334</v>
      </c>
      <c r="AJ1313" s="143">
        <f t="shared" si="216"/>
        <v>1.8779999999999999</v>
      </c>
      <c r="AK1313" s="143">
        <f t="shared" si="217"/>
        <v>0</v>
      </c>
      <c r="AL1313" s="20">
        <f t="shared" si="212"/>
        <v>45473</v>
      </c>
      <c r="AM1313" t="e">
        <f t="shared" si="245"/>
        <v>#N/A</v>
      </c>
      <c r="AN1313" t="str">
        <f t="shared" si="246"/>
        <v>KAPE-EB-75231-27-05-2024-3204.16</v>
      </c>
    </row>
    <row r="1314" spans="1:40" ht="20.100000000000001" hidden="1" customHeight="1" x14ac:dyDescent="0.25">
      <c r="A1314" s="14">
        <v>4</v>
      </c>
      <c r="B1314" s="202">
        <v>45458</v>
      </c>
      <c r="C1314" s="6" t="s">
        <v>3991</v>
      </c>
      <c r="D1314" s="15">
        <v>45457</v>
      </c>
      <c r="E1314" s="14" t="s">
        <v>1132</v>
      </c>
      <c r="F1314" s="14" t="s">
        <v>1133</v>
      </c>
      <c r="G1314" s="6">
        <v>50</v>
      </c>
      <c r="H1314" s="6" t="s">
        <v>1862</v>
      </c>
      <c r="I1314" s="6"/>
      <c r="J1314" s="16">
        <v>3204.16</v>
      </c>
      <c r="K1314" s="14">
        <v>19.633299999999998</v>
      </c>
      <c r="L1314" s="125">
        <v>0</v>
      </c>
      <c r="M1314" s="125">
        <v>0</v>
      </c>
      <c r="N1314" s="6" t="s">
        <v>412</v>
      </c>
      <c r="O1314" s="23" t="s">
        <v>3373</v>
      </c>
      <c r="P1314" s="19">
        <v>982</v>
      </c>
      <c r="Q1314" s="6"/>
      <c r="R1314" s="19">
        <f>P1314*0.18</f>
        <v>176.76</v>
      </c>
      <c r="S1314" s="6"/>
      <c r="T1314" s="14"/>
      <c r="U1314" s="21"/>
      <c r="V1314" s="6"/>
      <c r="W1314" s="6"/>
      <c r="X1314" s="6"/>
      <c r="Y1314" s="23"/>
      <c r="Z1314" s="6"/>
      <c r="AA1314" s="6"/>
      <c r="AB1314" s="21"/>
      <c r="AC1314" s="6"/>
      <c r="AD1314" s="14" t="s">
        <v>1515</v>
      </c>
      <c r="AE1314" s="6"/>
      <c r="AF1314" s="6"/>
      <c r="AG1314" s="6"/>
      <c r="AH1314" s="6" t="s">
        <v>434</v>
      </c>
      <c r="AI1314" s="143">
        <f t="shared" si="215"/>
        <v>19.64</v>
      </c>
      <c r="AJ1314" s="143">
        <f t="shared" si="216"/>
        <v>3.5351999999999997</v>
      </c>
      <c r="AK1314" s="143">
        <f t="shared" si="217"/>
        <v>0</v>
      </c>
      <c r="AL1314" s="20">
        <f t="shared" si="212"/>
        <v>45488</v>
      </c>
      <c r="AM1314" t="e">
        <f t="shared" si="245"/>
        <v>#N/A</v>
      </c>
      <c r="AN1314" t="str">
        <f t="shared" si="246"/>
        <v>KAPW-EB-194894-14-06-2024-3204.16</v>
      </c>
    </row>
    <row r="1315" spans="1:40" ht="20.100000000000001" hidden="1" customHeight="1" x14ac:dyDescent="0.25">
      <c r="A1315" s="14">
        <v>5</v>
      </c>
      <c r="B1315" s="21">
        <v>45508</v>
      </c>
      <c r="C1315" s="6" t="s">
        <v>4378</v>
      </c>
      <c r="D1315" s="15">
        <v>45506</v>
      </c>
      <c r="E1315" s="14" t="s">
        <v>1132</v>
      </c>
      <c r="F1315" s="14" t="s">
        <v>1133</v>
      </c>
      <c r="G1315" s="6">
        <v>100</v>
      </c>
      <c r="H1315" s="6" t="s">
        <v>1862</v>
      </c>
      <c r="I1315" s="6"/>
      <c r="J1315" s="16">
        <v>3204.16</v>
      </c>
      <c r="K1315" s="14">
        <v>10.43</v>
      </c>
      <c r="L1315" s="125">
        <v>0</v>
      </c>
      <c r="M1315" s="125">
        <v>0</v>
      </c>
      <c r="N1315" s="6" t="s">
        <v>412</v>
      </c>
      <c r="O1315" s="6" t="s">
        <v>4380</v>
      </c>
      <c r="P1315" s="19">
        <v>1043</v>
      </c>
      <c r="Q1315" s="6"/>
      <c r="R1315" s="19">
        <f t="shared" ref="R1315:R1316" si="247">P1315*0.18</f>
        <v>187.73999999999998</v>
      </c>
      <c r="S1315" s="6"/>
      <c r="T1315" s="14"/>
      <c r="U1315" s="21"/>
      <c r="V1315" s="6"/>
      <c r="W1315" s="6"/>
      <c r="X1315" s="6"/>
      <c r="Y1315" s="23"/>
      <c r="Z1315" s="6"/>
      <c r="AA1315" s="6"/>
      <c r="AB1315" s="21"/>
      <c r="AC1315" s="6"/>
      <c r="AD1315" s="14" t="s">
        <v>1515</v>
      </c>
      <c r="AE1315" s="6"/>
      <c r="AF1315" s="6"/>
      <c r="AG1315" s="6"/>
      <c r="AH1315" s="6" t="s">
        <v>434</v>
      </c>
      <c r="AI1315" s="143">
        <f t="shared" si="215"/>
        <v>10.43</v>
      </c>
      <c r="AJ1315" s="143">
        <f t="shared" si="216"/>
        <v>1.8773999999999997</v>
      </c>
      <c r="AK1315" s="143">
        <f t="shared" si="217"/>
        <v>0</v>
      </c>
      <c r="AL1315" s="20">
        <f t="shared" si="212"/>
        <v>45538</v>
      </c>
      <c r="AM1315" t="e">
        <f t="shared" si="245"/>
        <v>#N/A</v>
      </c>
      <c r="AN1315" t="str">
        <f t="shared" si="246"/>
        <v>KAPE-EB-6087-02-08-2024-3204.16</v>
      </c>
    </row>
    <row r="1316" spans="1:40" ht="20.100000000000001" hidden="1" customHeight="1" x14ac:dyDescent="0.25">
      <c r="A1316" s="14">
        <v>6</v>
      </c>
      <c r="B1316" s="21">
        <v>45508</v>
      </c>
      <c r="C1316" s="6" t="s">
        <v>4379</v>
      </c>
      <c r="D1316" s="15">
        <v>45506</v>
      </c>
      <c r="E1316" s="14" t="s">
        <v>1132</v>
      </c>
      <c r="F1316" s="14" t="s">
        <v>1133</v>
      </c>
      <c r="G1316" s="6">
        <v>50</v>
      </c>
      <c r="H1316" s="6" t="s">
        <v>1862</v>
      </c>
      <c r="I1316" s="6"/>
      <c r="J1316" s="16">
        <v>3204.16</v>
      </c>
      <c r="K1316" s="14">
        <v>10.43</v>
      </c>
      <c r="L1316" s="125">
        <v>0</v>
      </c>
      <c r="M1316" s="125">
        <v>0</v>
      </c>
      <c r="N1316" s="6" t="s">
        <v>412</v>
      </c>
      <c r="O1316" s="6" t="s">
        <v>4380</v>
      </c>
      <c r="P1316" s="19">
        <v>522</v>
      </c>
      <c r="Q1316" s="6"/>
      <c r="R1316" s="19">
        <f t="shared" si="247"/>
        <v>93.96</v>
      </c>
      <c r="S1316" s="6"/>
      <c r="T1316" s="14"/>
      <c r="U1316" s="21"/>
      <c r="V1316" s="6"/>
      <c r="W1316" s="6"/>
      <c r="X1316" s="6"/>
      <c r="Y1316" s="23"/>
      <c r="Z1316" s="6"/>
      <c r="AA1316" s="6"/>
      <c r="AB1316" s="21"/>
      <c r="AC1316" s="6"/>
      <c r="AD1316" s="14" t="s">
        <v>1515</v>
      </c>
      <c r="AE1316" s="6"/>
      <c r="AF1316" s="6"/>
      <c r="AG1316" s="6"/>
      <c r="AH1316" s="6" t="s">
        <v>434</v>
      </c>
      <c r="AI1316" s="143">
        <f t="shared" si="215"/>
        <v>10.44</v>
      </c>
      <c r="AJ1316" s="143">
        <f t="shared" si="216"/>
        <v>1.8792</v>
      </c>
      <c r="AK1316" s="143">
        <f t="shared" si="217"/>
        <v>0</v>
      </c>
      <c r="AL1316" s="20">
        <f t="shared" si="212"/>
        <v>45538</v>
      </c>
      <c r="AM1316" t="e">
        <f t="shared" si="245"/>
        <v>#N/A</v>
      </c>
      <c r="AN1316" t="str">
        <f t="shared" si="246"/>
        <v>KAPE-EB-6086-02-08-2024-3204.16</v>
      </c>
    </row>
    <row r="1317" spans="1:40" ht="20.100000000000001" customHeight="1" x14ac:dyDescent="0.25">
      <c r="A1317" s="14"/>
      <c r="B1317" s="21"/>
      <c r="C1317" s="6"/>
      <c r="D1317" s="15"/>
      <c r="E1317" s="14"/>
      <c r="F1317" s="14"/>
      <c r="G1317" s="6"/>
      <c r="H1317" s="6"/>
      <c r="I1317" s="6"/>
      <c r="J1317" s="16"/>
      <c r="K1317" s="14"/>
      <c r="L1317" s="125"/>
      <c r="M1317" s="125"/>
      <c r="N1317" s="6"/>
      <c r="O1317" s="6"/>
      <c r="P1317" s="19"/>
      <c r="Q1317" s="6"/>
      <c r="R1317" s="19"/>
      <c r="S1317" s="6"/>
      <c r="T1317" s="14"/>
      <c r="U1317" s="21"/>
      <c r="V1317" s="6"/>
      <c r="W1317" s="6"/>
      <c r="X1317" s="6"/>
      <c r="Y1317" s="23"/>
      <c r="Z1317" s="6"/>
      <c r="AA1317" s="6"/>
      <c r="AB1317" s="21"/>
      <c r="AC1317" s="6"/>
      <c r="AD1317" s="37" t="str">
        <f>_xlfn.IFNA(VLOOKUP(J1317,Data!$D$1:$D$5000,1,0),"NA")</f>
        <v>NA</v>
      </c>
      <c r="AE1317" s="6"/>
      <c r="AF1317" s="6"/>
      <c r="AG1317" s="6"/>
      <c r="AH1317" s="6"/>
      <c r="AI1317" s="143" t="e">
        <f t="shared" si="215"/>
        <v>#DIV/0!</v>
      </c>
      <c r="AJ1317" s="143" t="e">
        <f t="shared" si="216"/>
        <v>#DIV/0!</v>
      </c>
      <c r="AK1317" s="143" t="e">
        <f t="shared" si="217"/>
        <v>#DIV/0!</v>
      </c>
      <c r="AL1317" s="20" t="str">
        <f t="shared" si="212"/>
        <v/>
      </c>
      <c r="AM1317" t="e">
        <f t="shared" si="245"/>
        <v>#N/A</v>
      </c>
      <c r="AN1317" t="str">
        <f t="shared" si="246"/>
        <v>-</v>
      </c>
    </row>
    <row r="1318" spans="1:40" ht="20.100000000000001" customHeight="1" x14ac:dyDescent="0.25">
      <c r="A1318" s="14"/>
      <c r="B1318" s="21"/>
      <c r="C1318" s="6"/>
      <c r="D1318" s="15"/>
      <c r="E1318" s="14"/>
      <c r="F1318" s="14"/>
      <c r="G1318" s="6"/>
      <c r="H1318" s="6"/>
      <c r="I1318" s="6"/>
      <c r="J1318" s="16"/>
      <c r="K1318" s="14"/>
      <c r="L1318" s="125"/>
      <c r="M1318" s="125"/>
      <c r="N1318" s="6"/>
      <c r="O1318" s="6"/>
      <c r="P1318" s="19"/>
      <c r="Q1318" s="6"/>
      <c r="R1318" s="19"/>
      <c r="S1318" s="6"/>
      <c r="T1318" s="14"/>
      <c r="U1318" s="21"/>
      <c r="V1318" s="6"/>
      <c r="W1318" s="6"/>
      <c r="X1318" s="6"/>
      <c r="Y1318" s="23"/>
      <c r="Z1318" s="6"/>
      <c r="AA1318" s="6"/>
      <c r="AB1318" s="21"/>
      <c r="AC1318" s="6"/>
      <c r="AD1318" s="37" t="str">
        <f>_xlfn.IFNA(VLOOKUP(J1318,Data!$D$1:$D$5000,1,0),"NA")</f>
        <v>NA</v>
      </c>
      <c r="AE1318" s="6"/>
      <c r="AF1318" s="6"/>
      <c r="AG1318" s="6"/>
      <c r="AH1318" s="6"/>
      <c r="AI1318" s="143" t="e">
        <f t="shared" si="215"/>
        <v>#DIV/0!</v>
      </c>
      <c r="AJ1318" s="143" t="e">
        <f t="shared" si="216"/>
        <v>#DIV/0!</v>
      </c>
      <c r="AK1318" s="143" t="e">
        <f t="shared" si="217"/>
        <v>#DIV/0!</v>
      </c>
      <c r="AL1318" s="20" t="str">
        <f t="shared" si="212"/>
        <v/>
      </c>
      <c r="AM1318" t="e">
        <f t="shared" si="245"/>
        <v>#N/A</v>
      </c>
      <c r="AN1318" t="str">
        <f t="shared" si="246"/>
        <v>-</v>
      </c>
    </row>
    <row r="1319" spans="1:40" ht="20.100000000000001" customHeight="1" x14ac:dyDescent="0.25">
      <c r="A1319" s="14"/>
      <c r="B1319" s="21"/>
      <c r="C1319" s="6"/>
      <c r="D1319" s="15"/>
      <c r="E1319" s="14"/>
      <c r="F1319" s="14"/>
      <c r="G1319" s="6"/>
      <c r="H1319" s="6"/>
      <c r="I1319" s="6"/>
      <c r="J1319" s="16"/>
      <c r="K1319" s="14"/>
      <c r="L1319" s="125"/>
      <c r="M1319" s="125"/>
      <c r="N1319" s="6"/>
      <c r="O1319" s="6"/>
      <c r="P1319" s="19"/>
      <c r="Q1319" s="6"/>
      <c r="R1319" s="19"/>
      <c r="S1319" s="6"/>
      <c r="T1319" s="14"/>
      <c r="U1319" s="21"/>
      <c r="V1319" s="6"/>
      <c r="W1319" s="6"/>
      <c r="X1319" s="6"/>
      <c r="Y1319" s="23"/>
      <c r="Z1319" s="6"/>
      <c r="AA1319" s="6"/>
      <c r="AB1319" s="21"/>
      <c r="AC1319" s="6"/>
      <c r="AD1319" s="37" t="str">
        <f>_xlfn.IFNA(VLOOKUP(J1319,Data!$D$1:$D$5000,1,0),"NA")</f>
        <v>NA</v>
      </c>
      <c r="AE1319" s="6"/>
      <c r="AF1319" s="6"/>
      <c r="AG1319" s="6"/>
      <c r="AH1319" s="6"/>
      <c r="AI1319" s="143" t="e">
        <f t="shared" si="215"/>
        <v>#DIV/0!</v>
      </c>
      <c r="AJ1319" s="143" t="e">
        <f t="shared" si="216"/>
        <v>#DIV/0!</v>
      </c>
      <c r="AK1319" s="143" t="e">
        <f t="shared" si="217"/>
        <v>#DIV/0!</v>
      </c>
      <c r="AL1319" s="20" t="str">
        <f t="shared" si="212"/>
        <v/>
      </c>
      <c r="AM1319" t="e">
        <f t="shared" si="245"/>
        <v>#N/A</v>
      </c>
      <c r="AN1319" t="str">
        <f t="shared" si="246"/>
        <v>-</v>
      </c>
    </row>
    <row r="1320" spans="1:40" ht="20.100000000000001" customHeight="1" thickBot="1" x14ac:dyDescent="0.3">
      <c r="A1320" s="170"/>
      <c r="B1320" s="156"/>
      <c r="C1320" s="151"/>
      <c r="D1320" s="152"/>
      <c r="E1320" s="150"/>
      <c r="F1320" s="150"/>
      <c r="G1320" s="151"/>
      <c r="H1320" s="151"/>
      <c r="I1320" s="151"/>
      <c r="J1320" s="153"/>
      <c r="K1320" s="150"/>
      <c r="L1320" s="154"/>
      <c r="M1320" s="154"/>
      <c r="N1320" s="151"/>
      <c r="O1320" s="151"/>
      <c r="P1320" s="155"/>
      <c r="Q1320" s="151"/>
      <c r="R1320" s="155"/>
      <c r="S1320" s="151"/>
      <c r="T1320" s="150"/>
      <c r="U1320" s="156"/>
      <c r="V1320" s="151"/>
      <c r="W1320" s="151"/>
      <c r="X1320" s="151"/>
      <c r="Y1320" s="23"/>
      <c r="Z1320" s="151"/>
      <c r="AA1320" s="151"/>
      <c r="AB1320" s="156"/>
      <c r="AC1320" s="151"/>
      <c r="AD1320" s="157" t="str">
        <f>_xlfn.IFNA(VLOOKUP(J1320,Data!$D$1:$D$5000,1,0),"NA")</f>
        <v>NA</v>
      </c>
      <c r="AE1320" s="151"/>
      <c r="AF1320" s="151"/>
      <c r="AG1320" s="151"/>
      <c r="AH1320" s="151"/>
      <c r="AI1320" s="158" t="e">
        <f t="shared" si="215"/>
        <v>#DIV/0!</v>
      </c>
      <c r="AJ1320" s="158" t="e">
        <f t="shared" si="216"/>
        <v>#DIV/0!</v>
      </c>
      <c r="AK1320" s="158" t="e">
        <f t="shared" si="217"/>
        <v>#DIV/0!</v>
      </c>
      <c r="AL1320" s="20" t="str">
        <f t="shared" si="212"/>
        <v/>
      </c>
      <c r="AM1320" t="e">
        <f t="shared" si="245"/>
        <v>#N/A</v>
      </c>
      <c r="AN1320" t="str">
        <f t="shared" si="246"/>
        <v>-</v>
      </c>
    </row>
    <row r="1321" spans="1:40" ht="20.100000000000001" hidden="1" customHeight="1" x14ac:dyDescent="0.25">
      <c r="A1321" s="22">
        <v>1</v>
      </c>
      <c r="B1321" s="163">
        <v>45132</v>
      </c>
      <c r="C1321" s="23" t="s">
        <v>1860</v>
      </c>
      <c r="D1321" s="24">
        <v>45128</v>
      </c>
      <c r="E1321" s="22" t="s">
        <v>1132</v>
      </c>
      <c r="F1321" s="22" t="s">
        <v>1133</v>
      </c>
      <c r="G1321" s="23">
        <v>31000</v>
      </c>
      <c r="H1321" s="23" t="s">
        <v>1817</v>
      </c>
      <c r="I1321" s="23"/>
      <c r="J1321" s="25">
        <v>5201.009</v>
      </c>
      <c r="K1321" s="159">
        <v>1.66</v>
      </c>
      <c r="L1321" s="126">
        <v>0</v>
      </c>
      <c r="M1321" s="126">
        <v>0</v>
      </c>
      <c r="N1321" s="23" t="s">
        <v>547</v>
      </c>
      <c r="O1321" s="23" t="s">
        <v>547</v>
      </c>
      <c r="P1321" s="26">
        <v>14908638</v>
      </c>
      <c r="Q1321" s="23"/>
      <c r="R1321" s="26">
        <f t="shared" ref="R1321:R1384" si="248">P1321*0.18</f>
        <v>2683554.84</v>
      </c>
      <c r="S1321" s="23"/>
      <c r="T1321" s="159"/>
      <c r="U1321" s="160"/>
      <c r="V1321" s="127"/>
      <c r="W1321" s="23"/>
      <c r="X1321" s="23"/>
      <c r="Y1321" s="212">
        <v>45397</v>
      </c>
      <c r="Z1321" s="23"/>
      <c r="AA1321" s="23"/>
      <c r="AB1321" s="27"/>
      <c r="AC1321" s="23"/>
      <c r="AD1321" s="22" t="s">
        <v>1515</v>
      </c>
      <c r="AE1321" s="23"/>
      <c r="AF1321" s="23"/>
      <c r="AG1321" s="23"/>
      <c r="AH1321" s="23" t="s">
        <v>547</v>
      </c>
      <c r="AI1321" s="127">
        <f t="shared" si="215"/>
        <v>480.9238064516129</v>
      </c>
      <c r="AJ1321" s="127">
        <f t="shared" si="216"/>
        <v>86.566285161290324</v>
      </c>
      <c r="AK1321" s="127">
        <f t="shared" si="217"/>
        <v>0</v>
      </c>
      <c r="AL1321" s="20">
        <f t="shared" si="212"/>
        <v>45162</v>
      </c>
      <c r="AM1321" t="e">
        <f t="shared" si="245"/>
        <v>#N/A</v>
      </c>
      <c r="AN1321" t="str">
        <f t="shared" si="246"/>
        <v>09082023-A-004755-5201.009</v>
      </c>
    </row>
    <row r="1322" spans="1:40" ht="20.100000000000001" hidden="1" customHeight="1" x14ac:dyDescent="0.25">
      <c r="A1322" s="14">
        <v>2</v>
      </c>
      <c r="B1322" s="207">
        <v>45125</v>
      </c>
      <c r="C1322" s="146" t="s">
        <v>1875</v>
      </c>
      <c r="D1322" s="15">
        <v>45121</v>
      </c>
      <c r="E1322" s="14" t="s">
        <v>1132</v>
      </c>
      <c r="F1322" s="14" t="s">
        <v>1133</v>
      </c>
      <c r="G1322" s="6">
        <v>30043</v>
      </c>
      <c r="H1322" s="6" t="s">
        <v>1817</v>
      </c>
      <c r="I1322" s="6"/>
      <c r="J1322" s="16">
        <v>5201.009</v>
      </c>
      <c r="K1322" s="144">
        <v>1.57</v>
      </c>
      <c r="L1322" s="126">
        <v>0</v>
      </c>
      <c r="M1322" s="126">
        <v>0</v>
      </c>
      <c r="N1322" s="6" t="s">
        <v>547</v>
      </c>
      <c r="O1322" s="6" t="s">
        <v>547</v>
      </c>
      <c r="P1322" s="19">
        <v>13683716</v>
      </c>
      <c r="Q1322" s="6"/>
      <c r="R1322" s="19">
        <f t="shared" si="248"/>
        <v>2463068.88</v>
      </c>
      <c r="S1322" s="6"/>
      <c r="T1322" s="144"/>
      <c r="U1322" s="145"/>
      <c r="V1322" s="143"/>
      <c r="W1322" s="6"/>
      <c r="X1322" s="6"/>
      <c r="Y1322" s="212">
        <v>45397</v>
      </c>
      <c r="Z1322" s="6"/>
      <c r="AA1322" s="6"/>
      <c r="AB1322" s="21"/>
      <c r="AC1322" s="6"/>
      <c r="AD1322" s="14" t="s">
        <v>1515</v>
      </c>
      <c r="AE1322" s="6"/>
      <c r="AF1322" s="6"/>
      <c r="AG1322" s="6"/>
      <c r="AH1322" s="6" t="s">
        <v>547</v>
      </c>
      <c r="AI1322" s="143">
        <f t="shared" si="215"/>
        <v>455.47102486436108</v>
      </c>
      <c r="AJ1322" s="143">
        <f t="shared" si="216"/>
        <v>81.984784475584988</v>
      </c>
      <c r="AK1322" s="143">
        <f t="shared" si="217"/>
        <v>0</v>
      </c>
      <c r="AL1322" s="20">
        <f t="shared" si="212"/>
        <v>45155</v>
      </c>
      <c r="AM1322" t="e">
        <f t="shared" si="245"/>
        <v>#N/A</v>
      </c>
      <c r="AN1322" t="str">
        <f t="shared" si="246"/>
        <v>15082023-A-004760-5201.009</v>
      </c>
    </row>
    <row r="1323" spans="1:40" ht="20.100000000000001" hidden="1" customHeight="1" x14ac:dyDescent="0.25">
      <c r="A1323" s="14">
        <v>3</v>
      </c>
      <c r="B1323" s="207">
        <v>45129</v>
      </c>
      <c r="C1323" s="146" t="s">
        <v>1876</v>
      </c>
      <c r="D1323" s="15">
        <v>45125</v>
      </c>
      <c r="E1323" s="14" t="s">
        <v>1132</v>
      </c>
      <c r="F1323" s="14" t="s">
        <v>1133</v>
      </c>
      <c r="G1323" s="6">
        <v>28976</v>
      </c>
      <c r="H1323" s="6" t="s">
        <v>1817</v>
      </c>
      <c r="I1323" s="6"/>
      <c r="J1323" s="16">
        <v>5201.009</v>
      </c>
      <c r="K1323" s="144">
        <v>1.62</v>
      </c>
      <c r="L1323" s="126">
        <v>0</v>
      </c>
      <c r="M1323" s="126">
        <v>0</v>
      </c>
      <c r="N1323" s="6" t="s">
        <v>547</v>
      </c>
      <c r="O1323" s="6" t="s">
        <v>547</v>
      </c>
      <c r="P1323" s="19">
        <v>13585896</v>
      </c>
      <c r="Q1323" s="6"/>
      <c r="R1323" s="19">
        <f t="shared" si="248"/>
        <v>2445461.2799999998</v>
      </c>
      <c r="S1323" s="6"/>
      <c r="T1323" s="144"/>
      <c r="U1323" s="145"/>
      <c r="V1323" s="143"/>
      <c r="W1323" s="6"/>
      <c r="X1323" s="6"/>
      <c r="Y1323" s="212">
        <v>45397</v>
      </c>
      <c r="Z1323" s="6"/>
      <c r="AA1323" s="6"/>
      <c r="AB1323" s="21"/>
      <c r="AC1323" s="6"/>
      <c r="AD1323" s="14" t="s">
        <v>1515</v>
      </c>
      <c r="AE1323" s="6"/>
      <c r="AF1323" s="6"/>
      <c r="AG1323" s="6"/>
      <c r="AH1323" s="6" t="s">
        <v>547</v>
      </c>
      <c r="AI1323" s="143">
        <f t="shared" si="215"/>
        <v>468.8672004417449</v>
      </c>
      <c r="AJ1323" s="143">
        <f t="shared" si="216"/>
        <v>84.396096079514066</v>
      </c>
      <c r="AK1323" s="143">
        <f t="shared" si="217"/>
        <v>0</v>
      </c>
      <c r="AL1323" s="20">
        <f t="shared" si="212"/>
        <v>45159</v>
      </c>
      <c r="AM1323" t="e">
        <f t="shared" si="245"/>
        <v>#N/A</v>
      </c>
      <c r="AN1323" t="str">
        <f t="shared" si="246"/>
        <v>15082023-A-004762-5201.009</v>
      </c>
    </row>
    <row r="1324" spans="1:40" ht="20.100000000000001" hidden="1" customHeight="1" x14ac:dyDescent="0.25">
      <c r="A1324" s="14">
        <v>4</v>
      </c>
      <c r="B1324" s="207">
        <v>45129</v>
      </c>
      <c r="C1324" s="146" t="s">
        <v>1877</v>
      </c>
      <c r="D1324" s="15">
        <v>45125</v>
      </c>
      <c r="E1324" s="14" t="s">
        <v>1132</v>
      </c>
      <c r="F1324" s="14" t="s">
        <v>1133</v>
      </c>
      <c r="G1324" s="6">
        <v>29089</v>
      </c>
      <c r="H1324" s="6" t="s">
        <v>1817</v>
      </c>
      <c r="I1324" s="6"/>
      <c r="J1324" s="16">
        <v>5201.009</v>
      </c>
      <c r="K1324" s="144">
        <v>1.56</v>
      </c>
      <c r="L1324" s="126">
        <v>0</v>
      </c>
      <c r="M1324" s="126">
        <v>0</v>
      </c>
      <c r="N1324" s="6" t="s">
        <v>547</v>
      </c>
      <c r="O1324" s="6" t="s">
        <v>547</v>
      </c>
      <c r="P1324" s="19">
        <v>13171260</v>
      </c>
      <c r="Q1324" s="6"/>
      <c r="R1324" s="19">
        <f t="shared" si="248"/>
        <v>2370826.7999999998</v>
      </c>
      <c r="S1324" s="6"/>
      <c r="T1324" s="144"/>
      <c r="U1324" s="145"/>
      <c r="V1324" s="143"/>
      <c r="W1324" s="6"/>
      <c r="X1324" s="6"/>
      <c r="Y1324" s="212">
        <v>45397</v>
      </c>
      <c r="Z1324" s="6"/>
      <c r="AA1324" s="6"/>
      <c r="AB1324" s="21"/>
      <c r="AC1324" s="6"/>
      <c r="AD1324" s="14" t="s">
        <v>1515</v>
      </c>
      <c r="AE1324" s="6"/>
      <c r="AF1324" s="6"/>
      <c r="AG1324" s="6"/>
      <c r="AH1324" s="6" t="s">
        <v>547</v>
      </c>
      <c r="AI1324" s="143">
        <f t="shared" si="215"/>
        <v>452.79177696036305</v>
      </c>
      <c r="AJ1324" s="143">
        <f t="shared" si="216"/>
        <v>81.502519852865333</v>
      </c>
      <c r="AK1324" s="143">
        <f t="shared" si="217"/>
        <v>0</v>
      </c>
      <c r="AL1324" s="20">
        <f t="shared" si="212"/>
        <v>45159</v>
      </c>
      <c r="AM1324" t="e">
        <f t="shared" si="245"/>
        <v>#N/A</v>
      </c>
      <c r="AN1324" t="str">
        <f t="shared" si="246"/>
        <v>15082023-A-004766-5201.009</v>
      </c>
    </row>
    <row r="1325" spans="1:40" ht="20.100000000000001" hidden="1" customHeight="1" x14ac:dyDescent="0.25">
      <c r="A1325" s="14">
        <v>5</v>
      </c>
      <c r="B1325" s="207">
        <v>45136</v>
      </c>
      <c r="C1325" s="146" t="s">
        <v>1874</v>
      </c>
      <c r="D1325" s="15">
        <v>45132</v>
      </c>
      <c r="E1325" s="14" t="s">
        <v>1132</v>
      </c>
      <c r="F1325" s="14" t="s">
        <v>1133</v>
      </c>
      <c r="G1325" s="6">
        <v>29491</v>
      </c>
      <c r="H1325" s="6" t="s">
        <v>1817</v>
      </c>
      <c r="I1325" s="6"/>
      <c r="J1325" s="16">
        <v>5201.009</v>
      </c>
      <c r="K1325" s="144">
        <v>1.55</v>
      </c>
      <c r="L1325" s="126">
        <v>0</v>
      </c>
      <c r="M1325" s="126">
        <v>0</v>
      </c>
      <c r="N1325" s="6" t="s">
        <v>547</v>
      </c>
      <c r="O1325" s="6" t="s">
        <v>547</v>
      </c>
      <c r="P1325" s="19">
        <v>13274269</v>
      </c>
      <c r="Q1325" s="6"/>
      <c r="R1325" s="19">
        <f t="shared" si="248"/>
        <v>2389368.42</v>
      </c>
      <c r="S1325" s="6"/>
      <c r="T1325" s="14"/>
      <c r="U1325" s="145"/>
      <c r="V1325" s="6"/>
      <c r="W1325" s="6"/>
      <c r="X1325" s="6"/>
      <c r="Y1325" s="212">
        <v>45397</v>
      </c>
      <c r="Z1325" s="6"/>
      <c r="AA1325" s="6"/>
      <c r="AB1325" s="21"/>
      <c r="AC1325" s="6"/>
      <c r="AD1325" s="14" t="s">
        <v>1515</v>
      </c>
      <c r="AE1325" s="6"/>
      <c r="AF1325" s="6"/>
      <c r="AG1325" s="6"/>
      <c r="AH1325" s="6" t="s">
        <v>547</v>
      </c>
      <c r="AI1325" s="143">
        <f t="shared" si="215"/>
        <v>450.11254280967074</v>
      </c>
      <c r="AJ1325" s="143">
        <f t="shared" si="216"/>
        <v>81.020257705740732</v>
      </c>
      <c r="AK1325" s="143">
        <f t="shared" si="217"/>
        <v>0</v>
      </c>
      <c r="AL1325" s="20">
        <f t="shared" si="212"/>
        <v>45166</v>
      </c>
      <c r="AM1325" t="e">
        <f t="shared" si="245"/>
        <v>#N/A</v>
      </c>
      <c r="AN1325" t="str">
        <f t="shared" si="246"/>
        <v>15082023-A-005318-5201.009</v>
      </c>
    </row>
    <row r="1326" spans="1:40" ht="20.100000000000001" hidden="1" customHeight="1" x14ac:dyDescent="0.25">
      <c r="A1326" s="14">
        <v>6</v>
      </c>
      <c r="B1326" s="207">
        <v>45135</v>
      </c>
      <c r="C1326" s="6" t="s">
        <v>1879</v>
      </c>
      <c r="D1326" s="15">
        <v>45131</v>
      </c>
      <c r="E1326" s="14" t="s">
        <v>1132</v>
      </c>
      <c r="F1326" s="14" t="s">
        <v>1133</v>
      </c>
      <c r="G1326" s="6">
        <v>12934</v>
      </c>
      <c r="H1326" s="6" t="s">
        <v>1817</v>
      </c>
      <c r="I1326" s="6"/>
      <c r="J1326" s="16">
        <v>5505.1</v>
      </c>
      <c r="K1326" s="144">
        <v>1.56</v>
      </c>
      <c r="L1326" s="126">
        <v>0</v>
      </c>
      <c r="M1326" s="126">
        <v>0</v>
      </c>
      <c r="N1326" s="6" t="s">
        <v>1878</v>
      </c>
      <c r="O1326" s="6" t="s">
        <v>1878</v>
      </c>
      <c r="P1326" s="19">
        <v>5859102</v>
      </c>
      <c r="Q1326" s="6"/>
      <c r="R1326" s="19">
        <f t="shared" si="248"/>
        <v>1054638.3599999999</v>
      </c>
      <c r="S1326" s="6"/>
      <c r="T1326" s="14"/>
      <c r="U1326" s="145"/>
      <c r="V1326" s="6"/>
      <c r="W1326" s="6"/>
      <c r="X1326" s="6"/>
      <c r="Y1326" s="212">
        <v>45397</v>
      </c>
      <c r="Z1326" s="6"/>
      <c r="AA1326" s="6"/>
      <c r="AB1326" s="21"/>
      <c r="AC1326" s="6"/>
      <c r="AD1326" s="14" t="s">
        <v>1515</v>
      </c>
      <c r="AE1326" s="6"/>
      <c r="AF1326" s="6"/>
      <c r="AG1326" s="6"/>
      <c r="AH1326" s="6" t="s">
        <v>1878</v>
      </c>
      <c r="AI1326" s="143">
        <f t="shared" si="215"/>
        <v>453</v>
      </c>
      <c r="AJ1326" s="143">
        <f t="shared" si="216"/>
        <v>81.539999999999992</v>
      </c>
      <c r="AK1326" s="143">
        <f t="shared" si="217"/>
        <v>0</v>
      </c>
      <c r="AL1326" s="20">
        <f t="shared" si="212"/>
        <v>45165</v>
      </c>
      <c r="AM1326" t="e">
        <f t="shared" si="245"/>
        <v>#N/A</v>
      </c>
      <c r="AN1326" t="str">
        <f t="shared" si="246"/>
        <v>15082023-A-005332-5505.1</v>
      </c>
    </row>
    <row r="1327" spans="1:40" ht="20.100000000000001" hidden="1" customHeight="1" x14ac:dyDescent="0.25">
      <c r="A1327" s="14">
        <v>7</v>
      </c>
      <c r="B1327" s="207">
        <v>45135</v>
      </c>
      <c r="C1327" s="6" t="s">
        <v>1880</v>
      </c>
      <c r="D1327" s="15">
        <v>45131</v>
      </c>
      <c r="E1327" s="14" t="s">
        <v>1132</v>
      </c>
      <c r="F1327" s="14" t="s">
        <v>1133</v>
      </c>
      <c r="G1327" s="6">
        <v>13014</v>
      </c>
      <c r="H1327" s="6" t="s">
        <v>1817</v>
      </c>
      <c r="I1327" s="6"/>
      <c r="J1327" s="16">
        <v>5505.1</v>
      </c>
      <c r="K1327" s="144">
        <v>1.56</v>
      </c>
      <c r="L1327" s="126">
        <v>0</v>
      </c>
      <c r="M1327" s="126">
        <v>0</v>
      </c>
      <c r="N1327" s="6" t="s">
        <v>1878</v>
      </c>
      <c r="O1327" s="6" t="s">
        <v>1878</v>
      </c>
      <c r="P1327" s="19">
        <v>5895342</v>
      </c>
      <c r="Q1327" s="6"/>
      <c r="R1327" s="19">
        <f t="shared" si="248"/>
        <v>1061161.56</v>
      </c>
      <c r="S1327" s="6"/>
      <c r="T1327" s="14"/>
      <c r="U1327" s="145"/>
      <c r="V1327" s="6"/>
      <c r="W1327" s="6"/>
      <c r="X1327" s="6"/>
      <c r="Y1327" s="212">
        <v>45397</v>
      </c>
      <c r="Z1327" s="6"/>
      <c r="AA1327" s="6"/>
      <c r="AB1327" s="21"/>
      <c r="AC1327" s="6"/>
      <c r="AD1327" s="14" t="s">
        <v>1515</v>
      </c>
      <c r="AE1327" s="6"/>
      <c r="AF1327" s="6"/>
      <c r="AG1327" s="6"/>
      <c r="AH1327" s="6" t="s">
        <v>1878</v>
      </c>
      <c r="AI1327" s="143">
        <f t="shared" si="215"/>
        <v>453</v>
      </c>
      <c r="AJ1327" s="143">
        <f t="shared" si="216"/>
        <v>81.540000000000006</v>
      </c>
      <c r="AK1327" s="143">
        <f t="shared" si="217"/>
        <v>0</v>
      </c>
      <c r="AL1327" s="20">
        <f t="shared" si="212"/>
        <v>45165</v>
      </c>
      <c r="AM1327" t="e">
        <f t="shared" si="245"/>
        <v>#N/A</v>
      </c>
      <c r="AN1327" t="str">
        <f t="shared" si="246"/>
        <v>15082023-A-005336-5505.1</v>
      </c>
    </row>
    <row r="1328" spans="1:40" ht="20.100000000000001" hidden="1" customHeight="1" x14ac:dyDescent="0.25">
      <c r="A1328" s="14">
        <v>8</v>
      </c>
      <c r="B1328" s="207">
        <v>45136</v>
      </c>
      <c r="C1328" s="6" t="s">
        <v>1881</v>
      </c>
      <c r="D1328" s="15">
        <v>45132</v>
      </c>
      <c r="E1328" s="14" t="s">
        <v>1132</v>
      </c>
      <c r="F1328" s="14" t="s">
        <v>1133</v>
      </c>
      <c r="G1328" s="6">
        <v>12655</v>
      </c>
      <c r="H1328" s="6" t="s">
        <v>1817</v>
      </c>
      <c r="I1328" s="6"/>
      <c r="J1328" s="16">
        <v>5505.1</v>
      </c>
      <c r="K1328" s="144">
        <v>1.56</v>
      </c>
      <c r="L1328" s="126">
        <v>0</v>
      </c>
      <c r="M1328" s="126">
        <v>0</v>
      </c>
      <c r="N1328" s="6" t="s">
        <v>1878</v>
      </c>
      <c r="O1328" s="6" t="s">
        <v>1878</v>
      </c>
      <c r="P1328" s="19">
        <v>5732715</v>
      </c>
      <c r="Q1328" s="6"/>
      <c r="R1328" s="19">
        <f t="shared" si="248"/>
        <v>1031888.7</v>
      </c>
      <c r="S1328" s="6"/>
      <c r="T1328" s="14"/>
      <c r="U1328" s="145"/>
      <c r="V1328" s="6"/>
      <c r="W1328" s="6"/>
      <c r="X1328" s="6"/>
      <c r="Y1328" s="212">
        <v>45397</v>
      </c>
      <c r="Z1328" s="6"/>
      <c r="AA1328" s="6"/>
      <c r="AB1328" s="21"/>
      <c r="AC1328" s="6"/>
      <c r="AD1328" s="14" t="s">
        <v>1515</v>
      </c>
      <c r="AE1328" s="6"/>
      <c r="AF1328" s="6"/>
      <c r="AG1328" s="6"/>
      <c r="AH1328" s="6" t="s">
        <v>1878</v>
      </c>
      <c r="AI1328" s="143">
        <f t="shared" si="215"/>
        <v>453</v>
      </c>
      <c r="AJ1328" s="143">
        <f t="shared" si="216"/>
        <v>81.539999999999992</v>
      </c>
      <c r="AK1328" s="143">
        <f t="shared" si="217"/>
        <v>0</v>
      </c>
      <c r="AL1328" s="20">
        <f t="shared" si="212"/>
        <v>45166</v>
      </c>
      <c r="AM1328" t="e">
        <f t="shared" si="245"/>
        <v>#N/A</v>
      </c>
      <c r="AN1328" t="str">
        <f t="shared" si="246"/>
        <v>15082023-A-005339-5505.1</v>
      </c>
    </row>
    <row r="1329" spans="1:40" ht="20.100000000000001" hidden="1" customHeight="1" x14ac:dyDescent="0.25">
      <c r="A1329" s="14">
        <v>9</v>
      </c>
      <c r="B1329" s="207">
        <v>45137</v>
      </c>
      <c r="C1329" s="6" t="s">
        <v>1882</v>
      </c>
      <c r="D1329" s="15">
        <v>45133</v>
      </c>
      <c r="E1329" s="14" t="s">
        <v>1132</v>
      </c>
      <c r="F1329" s="14" t="s">
        <v>1133</v>
      </c>
      <c r="G1329" s="6">
        <v>9191</v>
      </c>
      <c r="H1329" s="6" t="s">
        <v>1817</v>
      </c>
      <c r="I1329" s="6"/>
      <c r="J1329" s="16">
        <v>5505.1</v>
      </c>
      <c r="K1329" s="144">
        <v>1.56</v>
      </c>
      <c r="L1329" s="126">
        <v>0</v>
      </c>
      <c r="M1329" s="126">
        <v>0</v>
      </c>
      <c r="N1329" s="6" t="s">
        <v>1878</v>
      </c>
      <c r="O1329" s="6" t="s">
        <v>1878</v>
      </c>
      <c r="P1329" s="19">
        <v>4163523</v>
      </c>
      <c r="Q1329" s="6"/>
      <c r="R1329" s="19">
        <f t="shared" si="248"/>
        <v>749434.14</v>
      </c>
      <c r="S1329" s="6"/>
      <c r="T1329" s="14"/>
      <c r="U1329" s="145"/>
      <c r="V1329" s="6"/>
      <c r="W1329" s="6"/>
      <c r="X1329" s="6"/>
      <c r="Y1329" s="212">
        <v>45397</v>
      </c>
      <c r="Z1329" s="6"/>
      <c r="AA1329" s="6"/>
      <c r="AB1329" s="21"/>
      <c r="AC1329" s="6"/>
      <c r="AD1329" s="14" t="s">
        <v>1515</v>
      </c>
      <c r="AE1329" s="6"/>
      <c r="AF1329" s="6"/>
      <c r="AG1329" s="6"/>
      <c r="AH1329" s="6" t="s">
        <v>1878</v>
      </c>
      <c r="AI1329" s="143">
        <f t="shared" si="215"/>
        <v>453</v>
      </c>
      <c r="AJ1329" s="143">
        <f t="shared" si="216"/>
        <v>81.540000000000006</v>
      </c>
      <c r="AK1329" s="143">
        <f t="shared" si="217"/>
        <v>0</v>
      </c>
      <c r="AL1329" s="20">
        <f t="shared" si="212"/>
        <v>45167</v>
      </c>
      <c r="AM1329" t="e">
        <f t="shared" si="245"/>
        <v>#N/A</v>
      </c>
      <c r="AN1329" t="str">
        <f t="shared" si="246"/>
        <v>15082023-A-005340-5505.1</v>
      </c>
    </row>
    <row r="1330" spans="1:40" ht="20.100000000000001" hidden="1" customHeight="1" x14ac:dyDescent="0.25">
      <c r="A1330" s="14">
        <v>10</v>
      </c>
      <c r="B1330" s="207">
        <v>45138</v>
      </c>
      <c r="C1330" s="6" t="s">
        <v>1883</v>
      </c>
      <c r="D1330" s="15">
        <v>45134</v>
      </c>
      <c r="E1330" s="14" t="s">
        <v>1132</v>
      </c>
      <c r="F1330" s="14" t="s">
        <v>1133</v>
      </c>
      <c r="G1330" s="6">
        <v>12684</v>
      </c>
      <c r="H1330" s="6" t="s">
        <v>1817</v>
      </c>
      <c r="I1330" s="6"/>
      <c r="J1330" s="16">
        <v>5505.1</v>
      </c>
      <c r="K1330" s="144">
        <v>1.58</v>
      </c>
      <c r="L1330" s="126">
        <v>0</v>
      </c>
      <c r="M1330" s="126">
        <v>0</v>
      </c>
      <c r="N1330" s="6" t="s">
        <v>1878</v>
      </c>
      <c r="O1330" s="6" t="s">
        <v>1878</v>
      </c>
      <c r="P1330" s="19">
        <v>5809272</v>
      </c>
      <c r="Q1330" s="6"/>
      <c r="R1330" s="19">
        <f t="shared" si="248"/>
        <v>1045668.96</v>
      </c>
      <c r="S1330" s="6"/>
      <c r="T1330" s="14"/>
      <c r="U1330" s="145"/>
      <c r="V1330" s="6"/>
      <c r="W1330" s="6"/>
      <c r="X1330" s="6"/>
      <c r="Y1330" s="212">
        <v>45397</v>
      </c>
      <c r="Z1330" s="6"/>
      <c r="AA1330" s="6"/>
      <c r="AB1330" s="21"/>
      <c r="AC1330" s="6"/>
      <c r="AD1330" s="14" t="s">
        <v>1515</v>
      </c>
      <c r="AE1330" s="6"/>
      <c r="AF1330" s="6"/>
      <c r="AG1330" s="6"/>
      <c r="AH1330" s="6" t="s">
        <v>1878</v>
      </c>
      <c r="AI1330" s="143">
        <f t="shared" si="215"/>
        <v>458</v>
      </c>
      <c r="AJ1330" s="143">
        <f t="shared" si="216"/>
        <v>82.44</v>
      </c>
      <c r="AK1330" s="143">
        <f t="shared" si="217"/>
        <v>0</v>
      </c>
      <c r="AL1330" s="20">
        <f t="shared" si="212"/>
        <v>45168</v>
      </c>
      <c r="AM1330" t="e">
        <f t="shared" si="245"/>
        <v>#N/A</v>
      </c>
      <c r="AN1330" t="str">
        <f t="shared" si="246"/>
        <v>15082023-A-005342-5505.1</v>
      </c>
    </row>
    <row r="1331" spans="1:40" ht="20.100000000000001" hidden="1" customHeight="1" x14ac:dyDescent="0.25">
      <c r="A1331" s="14">
        <v>11</v>
      </c>
      <c r="B1331" s="207">
        <v>45138</v>
      </c>
      <c r="C1331" s="6" t="s">
        <v>1921</v>
      </c>
      <c r="D1331" s="15">
        <v>45134</v>
      </c>
      <c r="E1331" s="14" t="s">
        <v>1132</v>
      </c>
      <c r="F1331" s="14" t="s">
        <v>1133</v>
      </c>
      <c r="G1331" s="6">
        <v>12724</v>
      </c>
      <c r="H1331" s="6" t="s">
        <v>1817</v>
      </c>
      <c r="I1331" s="6"/>
      <c r="J1331" s="16">
        <v>5505.1</v>
      </c>
      <c r="K1331" s="144">
        <v>1.58</v>
      </c>
      <c r="L1331" s="126">
        <v>0</v>
      </c>
      <c r="M1331" s="126">
        <v>0</v>
      </c>
      <c r="N1331" s="6" t="s">
        <v>1878</v>
      </c>
      <c r="O1331" s="6" t="s">
        <v>1878</v>
      </c>
      <c r="P1331" s="19">
        <v>5827592</v>
      </c>
      <c r="Q1331" s="6"/>
      <c r="R1331" s="19">
        <f t="shared" si="248"/>
        <v>1048966.56</v>
      </c>
      <c r="S1331" s="6"/>
      <c r="T1331" s="14"/>
      <c r="U1331" s="145"/>
      <c r="V1331" s="6"/>
      <c r="W1331" s="6"/>
      <c r="X1331" s="6"/>
      <c r="Y1331" s="212">
        <v>45397</v>
      </c>
      <c r="Z1331" s="6"/>
      <c r="AA1331" s="6"/>
      <c r="AB1331" s="21"/>
      <c r="AC1331" s="6"/>
      <c r="AD1331" s="14" t="s">
        <v>1515</v>
      </c>
      <c r="AE1331" s="6"/>
      <c r="AF1331" s="6"/>
      <c r="AG1331" s="6"/>
      <c r="AH1331" s="6" t="s">
        <v>1878</v>
      </c>
      <c r="AI1331" s="143">
        <f t="shared" si="215"/>
        <v>458</v>
      </c>
      <c r="AJ1331" s="143">
        <f t="shared" si="216"/>
        <v>82.44</v>
      </c>
      <c r="AK1331" s="143">
        <f t="shared" si="217"/>
        <v>0</v>
      </c>
      <c r="AL1331" s="20">
        <f t="shared" ref="AL1331:AL1394" si="249">IF(B1331&lt;&gt;"",IF(E1331="Packing Material",B1331+5,B1331+30),"")</f>
        <v>45168</v>
      </c>
      <c r="AM1331" t="e">
        <f t="shared" ref="AM1331:AM1342" si="250">VLOOKUP(C1331,$C$2446:$C$2553,1,0)</f>
        <v>#N/A</v>
      </c>
      <c r="AN1331" t="str">
        <f t="shared" si="246"/>
        <v>16082023-A-005553-5505.1</v>
      </c>
    </row>
    <row r="1332" spans="1:40" ht="20.100000000000001" hidden="1" customHeight="1" x14ac:dyDescent="0.25">
      <c r="A1332" s="14">
        <v>12</v>
      </c>
      <c r="B1332" s="207">
        <v>45142</v>
      </c>
      <c r="C1332" s="6" t="s">
        <v>1922</v>
      </c>
      <c r="D1332" s="15">
        <v>45138</v>
      </c>
      <c r="E1332" s="14" t="s">
        <v>1132</v>
      </c>
      <c r="F1332" s="14" t="s">
        <v>1133</v>
      </c>
      <c r="G1332" s="6">
        <v>12784</v>
      </c>
      <c r="H1332" s="6" t="s">
        <v>1817</v>
      </c>
      <c r="I1332" s="6"/>
      <c r="J1332" s="16">
        <v>5505.1</v>
      </c>
      <c r="K1332" s="144">
        <v>1.58</v>
      </c>
      <c r="L1332" s="126">
        <v>0</v>
      </c>
      <c r="M1332" s="126">
        <v>0</v>
      </c>
      <c r="N1332" s="6" t="s">
        <v>1878</v>
      </c>
      <c r="O1332" s="6" t="s">
        <v>1878</v>
      </c>
      <c r="P1332" s="19">
        <v>5855072</v>
      </c>
      <c r="Q1332" s="6"/>
      <c r="R1332" s="19">
        <f t="shared" si="248"/>
        <v>1053912.96</v>
      </c>
      <c r="S1332" s="6"/>
      <c r="T1332" s="14"/>
      <c r="U1332" s="145"/>
      <c r="V1332" s="6"/>
      <c r="W1332" s="6"/>
      <c r="X1332" s="6"/>
      <c r="Y1332" s="212">
        <v>45397</v>
      </c>
      <c r="Z1332" s="6"/>
      <c r="AA1332" s="6"/>
      <c r="AB1332" s="21"/>
      <c r="AC1332" s="6"/>
      <c r="AD1332" s="14" t="s">
        <v>1515</v>
      </c>
      <c r="AE1332" s="6"/>
      <c r="AF1332" s="6"/>
      <c r="AG1332" s="6"/>
      <c r="AH1332" s="6" t="s">
        <v>1878</v>
      </c>
      <c r="AI1332" s="143">
        <f t="shared" si="215"/>
        <v>458</v>
      </c>
      <c r="AJ1332" s="143">
        <f t="shared" si="216"/>
        <v>82.44</v>
      </c>
      <c r="AK1332" s="143">
        <f t="shared" si="217"/>
        <v>0</v>
      </c>
      <c r="AL1332" s="20">
        <f t="shared" si="249"/>
        <v>45172</v>
      </c>
      <c r="AM1332" t="e">
        <f t="shared" si="250"/>
        <v>#N/A</v>
      </c>
      <c r="AN1332" t="str">
        <f t="shared" si="246"/>
        <v>16082023-A-005560-5505.1</v>
      </c>
    </row>
    <row r="1333" spans="1:40" ht="20.100000000000001" hidden="1" customHeight="1" x14ac:dyDescent="0.25">
      <c r="A1333" s="14">
        <v>13</v>
      </c>
      <c r="B1333" s="207">
        <v>45142</v>
      </c>
      <c r="C1333" s="6" t="s">
        <v>1923</v>
      </c>
      <c r="D1333" s="15">
        <v>45138</v>
      </c>
      <c r="E1333" s="14" t="s">
        <v>1132</v>
      </c>
      <c r="F1333" s="14" t="s">
        <v>1133</v>
      </c>
      <c r="G1333" s="6">
        <v>11830</v>
      </c>
      <c r="H1333" s="6" t="s">
        <v>1817</v>
      </c>
      <c r="I1333" s="6"/>
      <c r="J1333" s="16">
        <v>5505.1</v>
      </c>
      <c r="K1333" s="144">
        <v>1.58</v>
      </c>
      <c r="L1333" s="126">
        <v>0</v>
      </c>
      <c r="M1333" s="126">
        <v>0</v>
      </c>
      <c r="N1333" s="6" t="s">
        <v>1878</v>
      </c>
      <c r="O1333" s="6" t="s">
        <v>1878</v>
      </c>
      <c r="P1333" s="19">
        <v>5418140</v>
      </c>
      <c r="Q1333" s="6"/>
      <c r="R1333" s="19">
        <f t="shared" si="248"/>
        <v>975265.2</v>
      </c>
      <c r="S1333" s="6"/>
      <c r="T1333" s="14"/>
      <c r="U1333" s="145"/>
      <c r="V1333" s="6"/>
      <c r="W1333" s="6"/>
      <c r="X1333" s="6"/>
      <c r="Y1333" s="212">
        <v>45397</v>
      </c>
      <c r="Z1333" s="6"/>
      <c r="AA1333" s="6"/>
      <c r="AB1333" s="21"/>
      <c r="AC1333" s="6"/>
      <c r="AD1333" s="14" t="s">
        <v>1515</v>
      </c>
      <c r="AE1333" s="6"/>
      <c r="AF1333" s="6"/>
      <c r="AG1333" s="6"/>
      <c r="AH1333" s="6" t="s">
        <v>1878</v>
      </c>
      <c r="AI1333" s="143">
        <f t="shared" si="215"/>
        <v>458</v>
      </c>
      <c r="AJ1333" s="143">
        <f t="shared" si="216"/>
        <v>82.44</v>
      </c>
      <c r="AK1333" s="143">
        <f t="shared" si="217"/>
        <v>0</v>
      </c>
      <c r="AL1333" s="20">
        <f t="shared" si="249"/>
        <v>45172</v>
      </c>
      <c r="AM1333" t="e">
        <f t="shared" si="250"/>
        <v>#N/A</v>
      </c>
      <c r="AN1333" t="str">
        <f t="shared" si="246"/>
        <v>16082023-A-005562-5505.1</v>
      </c>
    </row>
    <row r="1334" spans="1:40" ht="20.100000000000001" hidden="1" customHeight="1" x14ac:dyDescent="0.25">
      <c r="A1334" s="14">
        <v>14</v>
      </c>
      <c r="B1334" s="207">
        <v>45149</v>
      </c>
      <c r="C1334" s="6" t="s">
        <v>1924</v>
      </c>
      <c r="D1334" s="15">
        <v>45145</v>
      </c>
      <c r="E1334" s="14" t="s">
        <v>1132</v>
      </c>
      <c r="F1334" s="14" t="s">
        <v>1133</v>
      </c>
      <c r="G1334" s="6">
        <v>12764</v>
      </c>
      <c r="H1334" s="6" t="s">
        <v>1817</v>
      </c>
      <c r="I1334" s="6"/>
      <c r="J1334" s="16">
        <v>5505.1</v>
      </c>
      <c r="K1334" s="144">
        <v>1.58</v>
      </c>
      <c r="L1334" s="126">
        <v>0</v>
      </c>
      <c r="M1334" s="126">
        <v>0</v>
      </c>
      <c r="N1334" s="6" t="s">
        <v>1878</v>
      </c>
      <c r="O1334" s="6" t="s">
        <v>1878</v>
      </c>
      <c r="P1334" s="19">
        <v>5845912</v>
      </c>
      <c r="Q1334" s="6"/>
      <c r="R1334" s="19">
        <f t="shared" si="248"/>
        <v>1052264.1599999999</v>
      </c>
      <c r="S1334" s="6"/>
      <c r="T1334" s="14"/>
      <c r="U1334" s="145"/>
      <c r="V1334" s="6"/>
      <c r="W1334" s="6"/>
      <c r="X1334" s="6"/>
      <c r="Y1334" s="212">
        <v>45397</v>
      </c>
      <c r="Z1334" s="6"/>
      <c r="AA1334" s="6"/>
      <c r="AB1334" s="21"/>
      <c r="AC1334" s="6"/>
      <c r="AD1334" s="14" t="s">
        <v>1515</v>
      </c>
      <c r="AE1334" s="6"/>
      <c r="AF1334" s="6"/>
      <c r="AG1334" s="6"/>
      <c r="AH1334" s="6" t="s">
        <v>1878</v>
      </c>
      <c r="AI1334" s="143">
        <f t="shared" si="215"/>
        <v>458</v>
      </c>
      <c r="AJ1334" s="143">
        <f t="shared" si="216"/>
        <v>82.44</v>
      </c>
      <c r="AK1334" s="143">
        <f t="shared" si="217"/>
        <v>0</v>
      </c>
      <c r="AL1334" s="20">
        <f t="shared" si="249"/>
        <v>45179</v>
      </c>
      <c r="AM1334" t="e">
        <f t="shared" si="250"/>
        <v>#N/A</v>
      </c>
      <c r="AN1334" t="str">
        <f t="shared" si="246"/>
        <v>16082023-A-005565-5505.1</v>
      </c>
    </row>
    <row r="1335" spans="1:40" ht="20.100000000000001" hidden="1" customHeight="1" x14ac:dyDescent="0.25">
      <c r="A1335" s="14">
        <v>15</v>
      </c>
      <c r="B1335" s="207">
        <v>45149</v>
      </c>
      <c r="C1335" s="6" t="s">
        <v>1925</v>
      </c>
      <c r="D1335" s="15">
        <v>45145</v>
      </c>
      <c r="E1335" s="14" t="s">
        <v>1132</v>
      </c>
      <c r="F1335" s="14" t="s">
        <v>1133</v>
      </c>
      <c r="G1335" s="6">
        <v>12554</v>
      </c>
      <c r="H1335" s="6" t="s">
        <v>1817</v>
      </c>
      <c r="I1335" s="6"/>
      <c r="J1335" s="16">
        <v>5505.1</v>
      </c>
      <c r="K1335" s="144">
        <v>1.58</v>
      </c>
      <c r="L1335" s="126">
        <v>0</v>
      </c>
      <c r="M1335" s="126">
        <v>0</v>
      </c>
      <c r="N1335" s="6" t="s">
        <v>1878</v>
      </c>
      <c r="O1335" s="6" t="s">
        <v>1878</v>
      </c>
      <c r="P1335" s="19">
        <v>5749732</v>
      </c>
      <c r="Q1335" s="6"/>
      <c r="R1335" s="19">
        <f t="shared" si="248"/>
        <v>1034951.76</v>
      </c>
      <c r="S1335" s="6"/>
      <c r="T1335" s="14"/>
      <c r="U1335" s="145"/>
      <c r="V1335" s="6"/>
      <c r="W1335" s="6"/>
      <c r="X1335" s="6"/>
      <c r="Y1335" s="212">
        <v>45397</v>
      </c>
      <c r="Z1335" s="6"/>
      <c r="AA1335" s="6"/>
      <c r="AB1335" s="21"/>
      <c r="AC1335" s="6"/>
      <c r="AD1335" s="14" t="s">
        <v>1515</v>
      </c>
      <c r="AE1335" s="6"/>
      <c r="AF1335" s="6"/>
      <c r="AG1335" s="6"/>
      <c r="AH1335" s="6" t="s">
        <v>1878</v>
      </c>
      <c r="AI1335" s="143">
        <f t="shared" si="215"/>
        <v>458</v>
      </c>
      <c r="AJ1335" s="143">
        <f t="shared" si="216"/>
        <v>82.44</v>
      </c>
      <c r="AK1335" s="143">
        <f t="shared" si="217"/>
        <v>0</v>
      </c>
      <c r="AL1335" s="20">
        <f t="shared" si="249"/>
        <v>45179</v>
      </c>
      <c r="AM1335" t="e">
        <f t="shared" si="250"/>
        <v>#N/A</v>
      </c>
      <c r="AN1335" t="str">
        <f t="shared" si="246"/>
        <v>16082023-A-005570-5505.1</v>
      </c>
    </row>
    <row r="1336" spans="1:40" ht="20.100000000000001" hidden="1" customHeight="1" x14ac:dyDescent="0.25">
      <c r="A1336" s="14">
        <v>16</v>
      </c>
      <c r="B1336" s="207">
        <v>45150</v>
      </c>
      <c r="C1336" s="6" t="s">
        <v>1926</v>
      </c>
      <c r="D1336" s="15">
        <v>45146</v>
      </c>
      <c r="E1336" s="14" t="s">
        <v>1132</v>
      </c>
      <c r="F1336" s="14" t="s">
        <v>1133</v>
      </c>
      <c r="G1336" s="6">
        <v>12705</v>
      </c>
      <c r="H1336" s="6" t="s">
        <v>1817</v>
      </c>
      <c r="I1336" s="6"/>
      <c r="J1336" s="16">
        <v>5505.1</v>
      </c>
      <c r="K1336" s="144">
        <v>1.58</v>
      </c>
      <c r="L1336" s="126">
        <v>0</v>
      </c>
      <c r="M1336" s="126">
        <v>0</v>
      </c>
      <c r="N1336" s="6" t="s">
        <v>1878</v>
      </c>
      <c r="O1336" s="6" t="s">
        <v>1878</v>
      </c>
      <c r="P1336" s="19">
        <v>5818890</v>
      </c>
      <c r="Q1336" s="6"/>
      <c r="R1336" s="19">
        <f t="shared" si="248"/>
        <v>1047400.2</v>
      </c>
      <c r="S1336" s="6"/>
      <c r="T1336" s="14"/>
      <c r="U1336" s="145"/>
      <c r="V1336" s="6"/>
      <c r="W1336" s="6"/>
      <c r="X1336" s="6"/>
      <c r="Y1336" s="212">
        <v>45397</v>
      </c>
      <c r="Z1336" s="6"/>
      <c r="AA1336" s="6"/>
      <c r="AB1336" s="21"/>
      <c r="AC1336" s="6"/>
      <c r="AD1336" s="14" t="s">
        <v>1515</v>
      </c>
      <c r="AE1336" s="6"/>
      <c r="AF1336" s="6"/>
      <c r="AG1336" s="6"/>
      <c r="AH1336" s="6" t="s">
        <v>1878</v>
      </c>
      <c r="AI1336" s="143">
        <f t="shared" si="215"/>
        <v>458</v>
      </c>
      <c r="AJ1336" s="143">
        <f t="shared" si="216"/>
        <v>82.44</v>
      </c>
      <c r="AK1336" s="143">
        <f t="shared" si="217"/>
        <v>0</v>
      </c>
      <c r="AL1336" s="20">
        <f t="shared" si="249"/>
        <v>45180</v>
      </c>
      <c r="AM1336" t="e">
        <f t="shared" si="250"/>
        <v>#N/A</v>
      </c>
      <c r="AN1336" t="str">
        <f t="shared" si="246"/>
        <v>16082023-A-005575-5505.1</v>
      </c>
    </row>
    <row r="1337" spans="1:40" ht="20.100000000000001" hidden="1" customHeight="1" x14ac:dyDescent="0.25">
      <c r="A1337" s="14">
        <v>17</v>
      </c>
      <c r="B1337" s="207">
        <v>45150</v>
      </c>
      <c r="C1337" s="6" t="s">
        <v>1927</v>
      </c>
      <c r="D1337" s="15">
        <v>45146</v>
      </c>
      <c r="E1337" s="14" t="s">
        <v>1132</v>
      </c>
      <c r="F1337" s="14" t="s">
        <v>1133</v>
      </c>
      <c r="G1337" s="6">
        <v>12170</v>
      </c>
      <c r="H1337" s="6" t="s">
        <v>1817</v>
      </c>
      <c r="I1337" s="6"/>
      <c r="J1337" s="16">
        <v>5505.1</v>
      </c>
      <c r="K1337" s="144">
        <v>1.58</v>
      </c>
      <c r="L1337" s="126">
        <v>0</v>
      </c>
      <c r="M1337" s="126">
        <v>0</v>
      </c>
      <c r="N1337" s="6" t="s">
        <v>1878</v>
      </c>
      <c r="O1337" s="6" t="s">
        <v>1878</v>
      </c>
      <c r="P1337" s="19">
        <v>5573860</v>
      </c>
      <c r="Q1337" s="6"/>
      <c r="R1337" s="19">
        <f t="shared" si="248"/>
        <v>1003294.7999999999</v>
      </c>
      <c r="S1337" s="6"/>
      <c r="T1337" s="14"/>
      <c r="U1337" s="145"/>
      <c r="V1337" s="6"/>
      <c r="W1337" s="6"/>
      <c r="X1337" s="6"/>
      <c r="Y1337" s="212">
        <v>45397</v>
      </c>
      <c r="Z1337" s="6"/>
      <c r="AA1337" s="6"/>
      <c r="AB1337" s="21"/>
      <c r="AC1337" s="6"/>
      <c r="AD1337" s="14" t="s">
        <v>1515</v>
      </c>
      <c r="AE1337" s="6"/>
      <c r="AF1337" s="6"/>
      <c r="AG1337" s="6"/>
      <c r="AH1337" s="6" t="s">
        <v>1878</v>
      </c>
      <c r="AI1337" s="143">
        <f t="shared" si="215"/>
        <v>458</v>
      </c>
      <c r="AJ1337" s="143">
        <f t="shared" si="216"/>
        <v>82.44</v>
      </c>
      <c r="AK1337" s="143">
        <f t="shared" si="217"/>
        <v>0</v>
      </c>
      <c r="AL1337" s="20">
        <f t="shared" si="249"/>
        <v>45180</v>
      </c>
      <c r="AM1337" t="e">
        <f t="shared" si="250"/>
        <v>#N/A</v>
      </c>
      <c r="AN1337" t="str">
        <f t="shared" si="246"/>
        <v>16082023-A-005579-5505.1</v>
      </c>
    </row>
    <row r="1338" spans="1:40" ht="20.100000000000001" hidden="1" customHeight="1" x14ac:dyDescent="0.25">
      <c r="A1338" s="14">
        <v>18</v>
      </c>
      <c r="B1338" s="207">
        <v>45151</v>
      </c>
      <c r="C1338" s="6" t="s">
        <v>1928</v>
      </c>
      <c r="D1338" s="15">
        <v>45147</v>
      </c>
      <c r="E1338" s="14" t="s">
        <v>1132</v>
      </c>
      <c r="F1338" s="14" t="s">
        <v>1133</v>
      </c>
      <c r="G1338" s="6">
        <v>9736</v>
      </c>
      <c r="H1338" s="6" t="s">
        <v>1817</v>
      </c>
      <c r="I1338" s="6"/>
      <c r="J1338" s="16">
        <v>5505.1</v>
      </c>
      <c r="K1338" s="144">
        <v>1.58</v>
      </c>
      <c r="L1338" s="126">
        <v>0</v>
      </c>
      <c r="M1338" s="126">
        <v>0</v>
      </c>
      <c r="N1338" s="6" t="s">
        <v>1878</v>
      </c>
      <c r="O1338" s="6" t="s">
        <v>1878</v>
      </c>
      <c r="P1338" s="19">
        <v>4459088</v>
      </c>
      <c r="Q1338" s="6"/>
      <c r="R1338" s="19">
        <f t="shared" si="248"/>
        <v>802635.84</v>
      </c>
      <c r="S1338" s="6"/>
      <c r="T1338" s="14"/>
      <c r="U1338" s="145"/>
      <c r="V1338" s="6"/>
      <c r="W1338" s="6"/>
      <c r="X1338" s="6"/>
      <c r="Y1338" s="212">
        <v>45397</v>
      </c>
      <c r="Z1338" s="6"/>
      <c r="AA1338" s="6"/>
      <c r="AB1338" s="21"/>
      <c r="AC1338" s="6"/>
      <c r="AD1338" s="14" t="s">
        <v>1515</v>
      </c>
      <c r="AE1338" s="6"/>
      <c r="AF1338" s="6"/>
      <c r="AG1338" s="6"/>
      <c r="AH1338" s="6" t="s">
        <v>1878</v>
      </c>
      <c r="AI1338" s="143">
        <f t="shared" si="215"/>
        <v>458</v>
      </c>
      <c r="AJ1338" s="143">
        <f t="shared" si="216"/>
        <v>82.44</v>
      </c>
      <c r="AK1338" s="143">
        <f t="shared" si="217"/>
        <v>0</v>
      </c>
      <c r="AL1338" s="20">
        <f t="shared" si="249"/>
        <v>45181</v>
      </c>
      <c r="AM1338" t="e">
        <f t="shared" si="250"/>
        <v>#N/A</v>
      </c>
      <c r="AN1338" t="str">
        <f t="shared" si="246"/>
        <v>16082023-A-005582-5505.1</v>
      </c>
    </row>
    <row r="1339" spans="1:40" ht="20.100000000000001" hidden="1" customHeight="1" x14ac:dyDescent="0.25">
      <c r="A1339" s="14">
        <v>19</v>
      </c>
      <c r="B1339" s="207">
        <v>45129</v>
      </c>
      <c r="C1339" s="6" t="s">
        <v>1929</v>
      </c>
      <c r="D1339" s="15">
        <v>45125</v>
      </c>
      <c r="E1339" s="14" t="s">
        <v>1132</v>
      </c>
      <c r="F1339" s="14" t="s">
        <v>1133</v>
      </c>
      <c r="G1339" s="6">
        <v>30090</v>
      </c>
      <c r="H1339" s="6" t="s">
        <v>1817</v>
      </c>
      <c r="I1339" s="6"/>
      <c r="J1339" s="16">
        <v>5201.009</v>
      </c>
      <c r="K1339" s="144">
        <v>1.56</v>
      </c>
      <c r="L1339" s="126">
        <v>0</v>
      </c>
      <c r="M1339" s="126">
        <v>0</v>
      </c>
      <c r="N1339" s="6" t="s">
        <v>547</v>
      </c>
      <c r="O1339" s="6" t="s">
        <v>547</v>
      </c>
      <c r="P1339" s="19">
        <v>13624504</v>
      </c>
      <c r="Q1339" s="6"/>
      <c r="R1339" s="19">
        <f t="shared" si="248"/>
        <v>2452410.7199999997</v>
      </c>
      <c r="S1339" s="6"/>
      <c r="T1339" s="14"/>
      <c r="U1339" s="145"/>
      <c r="V1339" s="6"/>
      <c r="W1339" s="6"/>
      <c r="X1339" s="6"/>
      <c r="Y1339" s="212">
        <v>45397</v>
      </c>
      <c r="Z1339" s="6"/>
      <c r="AA1339" s="6"/>
      <c r="AB1339" s="21"/>
      <c r="AC1339" s="6"/>
      <c r="AD1339" s="14" t="s">
        <v>1515</v>
      </c>
      <c r="AE1339" s="6"/>
      <c r="AF1339" s="6"/>
      <c r="AG1339" s="6"/>
      <c r="AH1339" s="6" t="s">
        <v>547</v>
      </c>
      <c r="AI1339" s="143">
        <f t="shared" si="215"/>
        <v>452.79175805915588</v>
      </c>
      <c r="AJ1339" s="143">
        <f t="shared" si="216"/>
        <v>81.502516450648045</v>
      </c>
      <c r="AK1339" s="143">
        <f t="shared" si="217"/>
        <v>0</v>
      </c>
      <c r="AL1339" s="20">
        <f t="shared" si="249"/>
        <v>45159</v>
      </c>
      <c r="AM1339" t="e">
        <f t="shared" si="250"/>
        <v>#N/A</v>
      </c>
      <c r="AN1339" t="str">
        <f t="shared" si="246"/>
        <v>16082023-A-005609-5201.009</v>
      </c>
    </row>
    <row r="1340" spans="1:40" ht="20.100000000000001" hidden="1" customHeight="1" x14ac:dyDescent="0.25">
      <c r="A1340" s="14">
        <v>20</v>
      </c>
      <c r="B1340" s="207">
        <v>45129</v>
      </c>
      <c r="C1340" s="6" t="s">
        <v>1930</v>
      </c>
      <c r="D1340" s="15">
        <v>45125</v>
      </c>
      <c r="E1340" s="14" t="s">
        <v>1132</v>
      </c>
      <c r="F1340" s="14" t="s">
        <v>1133</v>
      </c>
      <c r="G1340" s="6">
        <v>29823</v>
      </c>
      <c r="H1340" s="6" t="s">
        <v>1817</v>
      </c>
      <c r="I1340" s="6"/>
      <c r="J1340" s="16">
        <v>5201.009</v>
      </c>
      <c r="K1340" s="144">
        <v>1.57</v>
      </c>
      <c r="L1340" s="126">
        <v>0</v>
      </c>
      <c r="M1340" s="126">
        <v>0</v>
      </c>
      <c r="N1340" s="6" t="s">
        <v>547</v>
      </c>
      <c r="O1340" s="6" t="s">
        <v>547</v>
      </c>
      <c r="P1340" s="19">
        <v>13583512</v>
      </c>
      <c r="Q1340" s="6"/>
      <c r="R1340" s="19">
        <f t="shared" si="248"/>
        <v>2445032.1599999997</v>
      </c>
      <c r="S1340" s="6"/>
      <c r="T1340" s="14"/>
      <c r="U1340" s="145"/>
      <c r="V1340" s="6"/>
      <c r="W1340" s="6"/>
      <c r="X1340" s="6"/>
      <c r="Y1340" s="212">
        <v>45397</v>
      </c>
      <c r="Z1340" s="6"/>
      <c r="AA1340" s="6"/>
      <c r="AB1340" s="21"/>
      <c r="AC1340" s="6"/>
      <c r="AD1340" s="14" t="s">
        <v>1515</v>
      </c>
      <c r="AE1340" s="6"/>
      <c r="AF1340" s="6"/>
      <c r="AG1340" s="6"/>
      <c r="AH1340" s="6" t="s">
        <v>547</v>
      </c>
      <c r="AI1340" s="143">
        <f t="shared" si="215"/>
        <v>455.47101230593836</v>
      </c>
      <c r="AJ1340" s="143">
        <f t="shared" si="216"/>
        <v>81.98478221506889</v>
      </c>
      <c r="AK1340" s="143">
        <f t="shared" si="217"/>
        <v>0</v>
      </c>
      <c r="AL1340" s="20">
        <f t="shared" si="249"/>
        <v>45159</v>
      </c>
      <c r="AM1340" t="e">
        <f t="shared" si="250"/>
        <v>#N/A</v>
      </c>
      <c r="AN1340" t="str">
        <f t="shared" si="246"/>
        <v>16082023-A-005616-5201.009</v>
      </c>
    </row>
    <row r="1341" spans="1:40" ht="20.100000000000001" hidden="1" customHeight="1" x14ac:dyDescent="0.25">
      <c r="A1341" s="14">
        <v>21</v>
      </c>
      <c r="B1341" s="207">
        <v>45136</v>
      </c>
      <c r="C1341" s="6" t="s">
        <v>1931</v>
      </c>
      <c r="D1341" s="15">
        <v>45132</v>
      </c>
      <c r="E1341" s="14" t="s">
        <v>1132</v>
      </c>
      <c r="F1341" s="14" t="s">
        <v>1133</v>
      </c>
      <c r="G1341" s="6">
        <v>9736</v>
      </c>
      <c r="H1341" s="6" t="s">
        <v>1817</v>
      </c>
      <c r="I1341" s="6"/>
      <c r="J1341" s="16">
        <v>5505.1</v>
      </c>
      <c r="K1341" s="14">
        <v>1.58</v>
      </c>
      <c r="L1341" s="126">
        <v>0</v>
      </c>
      <c r="M1341" s="126">
        <v>0</v>
      </c>
      <c r="N1341" s="6" t="s">
        <v>1878</v>
      </c>
      <c r="O1341" s="6" t="s">
        <v>1878</v>
      </c>
      <c r="P1341" s="19">
        <v>4459088</v>
      </c>
      <c r="Q1341" s="6"/>
      <c r="R1341" s="19">
        <f t="shared" si="248"/>
        <v>802635.84</v>
      </c>
      <c r="S1341" s="6"/>
      <c r="T1341" s="14"/>
      <c r="U1341" s="145"/>
      <c r="V1341" s="6"/>
      <c r="W1341" s="6"/>
      <c r="X1341" s="6"/>
      <c r="Y1341" s="212">
        <v>45397</v>
      </c>
      <c r="Z1341" s="6"/>
      <c r="AA1341" s="6"/>
      <c r="AB1341" s="21"/>
      <c r="AC1341" s="6"/>
      <c r="AD1341" s="14" t="s">
        <v>1515</v>
      </c>
      <c r="AE1341" s="6"/>
      <c r="AF1341" s="6"/>
      <c r="AG1341" s="6"/>
      <c r="AH1341" s="6" t="s">
        <v>1878</v>
      </c>
      <c r="AI1341" s="143">
        <f t="shared" si="215"/>
        <v>458</v>
      </c>
      <c r="AJ1341" s="143">
        <f t="shared" si="216"/>
        <v>82.44</v>
      </c>
      <c r="AK1341" s="143">
        <f t="shared" si="217"/>
        <v>0</v>
      </c>
      <c r="AL1341" s="20">
        <f t="shared" si="249"/>
        <v>45166</v>
      </c>
      <c r="AM1341" t="e">
        <f t="shared" si="250"/>
        <v>#N/A</v>
      </c>
      <c r="AN1341" t="str">
        <f t="shared" si="246"/>
        <v>16082023-A-005623-5505.1</v>
      </c>
    </row>
    <row r="1342" spans="1:40" ht="20.100000000000001" hidden="1" customHeight="1" x14ac:dyDescent="0.25">
      <c r="A1342" s="14">
        <v>22</v>
      </c>
      <c r="B1342" s="207">
        <v>45143</v>
      </c>
      <c r="C1342" s="6" t="s">
        <v>1932</v>
      </c>
      <c r="D1342" s="15">
        <v>45139</v>
      </c>
      <c r="E1342" s="14" t="s">
        <v>1132</v>
      </c>
      <c r="F1342" s="14" t="s">
        <v>1133</v>
      </c>
      <c r="G1342" s="6">
        <v>9925</v>
      </c>
      <c r="H1342" s="6" t="s">
        <v>1817</v>
      </c>
      <c r="I1342" s="6"/>
      <c r="J1342" s="16">
        <v>5505.1</v>
      </c>
      <c r="K1342" s="14">
        <v>1.58</v>
      </c>
      <c r="L1342" s="126">
        <v>0</v>
      </c>
      <c r="M1342" s="126">
        <v>0</v>
      </c>
      <c r="N1342" s="6" t="s">
        <v>1878</v>
      </c>
      <c r="O1342" s="6" t="s">
        <v>1878</v>
      </c>
      <c r="P1342" s="19">
        <v>4545650</v>
      </c>
      <c r="Q1342" s="6"/>
      <c r="R1342" s="19">
        <f t="shared" si="248"/>
        <v>818217</v>
      </c>
      <c r="S1342" s="6"/>
      <c r="T1342" s="14"/>
      <c r="U1342" s="145"/>
      <c r="V1342" s="6"/>
      <c r="W1342" s="6"/>
      <c r="X1342" s="6"/>
      <c r="Y1342" s="212">
        <v>45397</v>
      </c>
      <c r="Z1342" s="6"/>
      <c r="AA1342" s="6"/>
      <c r="AB1342" s="21"/>
      <c r="AC1342" s="6"/>
      <c r="AD1342" s="14" t="s">
        <v>1515</v>
      </c>
      <c r="AE1342" s="6"/>
      <c r="AF1342" s="6"/>
      <c r="AG1342" s="6"/>
      <c r="AH1342" s="6" t="s">
        <v>1878</v>
      </c>
      <c r="AI1342" s="143">
        <f t="shared" si="215"/>
        <v>458</v>
      </c>
      <c r="AJ1342" s="143">
        <f t="shared" si="216"/>
        <v>82.44</v>
      </c>
      <c r="AK1342" s="143">
        <f t="shared" si="217"/>
        <v>0</v>
      </c>
      <c r="AL1342" s="20">
        <f t="shared" si="249"/>
        <v>45173</v>
      </c>
      <c r="AM1342" t="e">
        <f t="shared" si="250"/>
        <v>#N/A</v>
      </c>
      <c r="AN1342" t="str">
        <f t="shared" si="246"/>
        <v>17082023-A-005930-5505.1</v>
      </c>
    </row>
    <row r="1343" spans="1:40" ht="20.100000000000001" hidden="1" customHeight="1" x14ac:dyDescent="0.25">
      <c r="A1343" s="14">
        <v>23</v>
      </c>
      <c r="B1343" s="207">
        <v>45146</v>
      </c>
      <c r="C1343" s="6" t="s">
        <v>1933</v>
      </c>
      <c r="D1343" s="15">
        <v>45142</v>
      </c>
      <c r="E1343" s="14" t="s">
        <v>1132</v>
      </c>
      <c r="F1343" s="14" t="s">
        <v>1133</v>
      </c>
      <c r="G1343" s="6">
        <v>39973</v>
      </c>
      <c r="H1343" s="6" t="s">
        <v>1817</v>
      </c>
      <c r="I1343" s="6"/>
      <c r="J1343" s="16">
        <v>5503.201</v>
      </c>
      <c r="K1343" s="144">
        <v>1.1000000000000001</v>
      </c>
      <c r="L1343" s="125">
        <v>0</v>
      </c>
      <c r="M1343" s="125">
        <v>0</v>
      </c>
      <c r="N1343" s="6" t="s">
        <v>1221</v>
      </c>
      <c r="O1343" s="6" t="s">
        <v>1221</v>
      </c>
      <c r="P1343" s="19">
        <v>12791360</v>
      </c>
      <c r="Q1343" s="6"/>
      <c r="R1343" s="19">
        <f t="shared" si="248"/>
        <v>2302444.7999999998</v>
      </c>
      <c r="S1343" s="6"/>
      <c r="T1343" s="14"/>
      <c r="U1343" s="145"/>
      <c r="V1343" s="6"/>
      <c r="W1343" s="6"/>
      <c r="X1343" s="6"/>
      <c r="Y1343" s="212">
        <v>45483</v>
      </c>
      <c r="Z1343" s="6"/>
      <c r="AA1343" s="6"/>
      <c r="AB1343" s="21"/>
      <c r="AC1343" s="6"/>
      <c r="AD1343" s="14" t="s">
        <v>1515</v>
      </c>
      <c r="AE1343" s="6"/>
      <c r="AF1343" s="6"/>
      <c r="AG1343" s="6"/>
      <c r="AH1343" s="6" t="s">
        <v>1221</v>
      </c>
      <c r="AI1343" s="143">
        <f t="shared" si="215"/>
        <v>320</v>
      </c>
      <c r="AJ1343" s="143">
        <f t="shared" si="216"/>
        <v>57.599999999999994</v>
      </c>
      <c r="AK1343" s="143">
        <f t="shared" si="217"/>
        <v>0</v>
      </c>
      <c r="AL1343" s="20">
        <f t="shared" si="249"/>
        <v>45176</v>
      </c>
      <c r="AM1343" t="e">
        <f>VLOOKUP(C1343,$C$2446:$C$2561,1,0)</f>
        <v>#N/A</v>
      </c>
      <c r="AN1343" t="str">
        <f t="shared" si="246"/>
        <v>17082023-A-005934-5503.201</v>
      </c>
    </row>
    <row r="1344" spans="1:40" ht="20.100000000000001" customHeight="1" x14ac:dyDescent="0.25">
      <c r="A1344" s="14">
        <v>24</v>
      </c>
      <c r="B1344" s="207">
        <v>45153</v>
      </c>
      <c r="C1344" s="6" t="s">
        <v>1934</v>
      </c>
      <c r="D1344" s="15">
        <v>45149</v>
      </c>
      <c r="E1344" s="14" t="s">
        <v>1132</v>
      </c>
      <c r="F1344" s="14" t="str">
        <f>INDEX(New!$CV$9:$CV$791,MATCH(C1344,New!$F$9:$F$791,0))</f>
        <v>Running</v>
      </c>
      <c r="G1344" s="6">
        <v>24103.1</v>
      </c>
      <c r="H1344" s="6" t="s">
        <v>1817</v>
      </c>
      <c r="I1344" s="6"/>
      <c r="J1344" s="16">
        <v>5503.201</v>
      </c>
      <c r="K1344" s="144">
        <v>1.1000000000000001</v>
      </c>
      <c r="L1344" s="125">
        <f>_xlfn.IFNA(INDEX(New!$E$9:$E$791,MATCH(C1344,New!$F$9:$F$791,0)),G1344)</f>
        <v>9.9999999998544808E-2</v>
      </c>
      <c r="M1344" s="125">
        <f>G1344</f>
        <v>24103.1</v>
      </c>
      <c r="N1344" s="6" t="s">
        <v>1221</v>
      </c>
      <c r="O1344" s="6" t="s">
        <v>1221</v>
      </c>
      <c r="P1344" s="19">
        <v>7712992</v>
      </c>
      <c r="Q1344" s="6"/>
      <c r="R1344" s="19">
        <f t="shared" si="248"/>
        <v>1388338.56</v>
      </c>
      <c r="S1344" s="6"/>
      <c r="T1344" s="14"/>
      <c r="U1344" s="145"/>
      <c r="V1344" s="6"/>
      <c r="W1344" s="6"/>
      <c r="X1344" s="6"/>
      <c r="Y1344" s="212">
        <v>45483</v>
      </c>
      <c r="Z1344" s="6"/>
      <c r="AA1344" s="6"/>
      <c r="AB1344" s="21"/>
      <c r="AC1344" s="6"/>
      <c r="AD1344" s="14" t="s">
        <v>1515</v>
      </c>
      <c r="AE1344" s="6"/>
      <c r="AF1344" s="6"/>
      <c r="AG1344" s="6"/>
      <c r="AH1344" s="6" t="s">
        <v>1221</v>
      </c>
      <c r="AI1344" s="143">
        <f t="shared" si="215"/>
        <v>320</v>
      </c>
      <c r="AJ1344" s="143">
        <f t="shared" si="216"/>
        <v>57.600000000000009</v>
      </c>
      <c r="AK1344" s="143">
        <f t="shared" si="217"/>
        <v>5.7599999999161815</v>
      </c>
      <c r="AL1344" s="20">
        <f t="shared" si="249"/>
        <v>45183</v>
      </c>
      <c r="AM1344" t="e">
        <f t="shared" ref="AM1344:AM1375" si="251">VLOOKUP(C1344,$C$2446:$C$2553,1,0)</f>
        <v>#N/A</v>
      </c>
      <c r="AN1344" t="str">
        <f t="shared" si="246"/>
        <v>17082023-A-005942-5503.201</v>
      </c>
    </row>
    <row r="1345" spans="1:40" ht="20.100000000000001" customHeight="1" x14ac:dyDescent="0.25">
      <c r="A1345" s="14">
        <v>25</v>
      </c>
      <c r="B1345" s="207">
        <v>45153</v>
      </c>
      <c r="C1345" s="6" t="s">
        <v>1935</v>
      </c>
      <c r="D1345" s="15">
        <v>45149</v>
      </c>
      <c r="E1345" s="14" t="s">
        <v>1132</v>
      </c>
      <c r="F1345" s="14" t="str">
        <f>INDEX(New!$CV$9:$CV$791,MATCH(C1345,New!$F$9:$F$791,0))</f>
        <v>Running</v>
      </c>
      <c r="G1345" s="6">
        <v>24485.4</v>
      </c>
      <c r="H1345" s="6" t="s">
        <v>1817</v>
      </c>
      <c r="I1345" s="6"/>
      <c r="J1345" s="16">
        <v>5503.201</v>
      </c>
      <c r="K1345" s="144">
        <v>1.1000000000000001</v>
      </c>
      <c r="L1345" s="125">
        <f>_xlfn.IFNA(INDEX(New!$E$9:$E$791,MATCH(C1345,New!$F$9:$F$791,0)),G1345)</f>
        <v>0.40000000000145519</v>
      </c>
      <c r="M1345" s="125">
        <f>G1345</f>
        <v>24485.4</v>
      </c>
      <c r="N1345" s="6" t="s">
        <v>1221</v>
      </c>
      <c r="O1345" s="6" t="s">
        <v>1221</v>
      </c>
      <c r="P1345" s="19">
        <v>7835328</v>
      </c>
      <c r="Q1345" s="6"/>
      <c r="R1345" s="19">
        <f t="shared" si="248"/>
        <v>1410359.04</v>
      </c>
      <c r="S1345" s="6"/>
      <c r="T1345" s="14"/>
      <c r="U1345" s="145"/>
      <c r="V1345" s="6"/>
      <c r="W1345" s="6"/>
      <c r="X1345" s="6"/>
      <c r="Y1345" s="212">
        <v>45483</v>
      </c>
      <c r="Z1345" s="6"/>
      <c r="AA1345" s="6"/>
      <c r="AB1345" s="21"/>
      <c r="AC1345" s="6"/>
      <c r="AD1345" s="14" t="s">
        <v>1515</v>
      </c>
      <c r="AE1345" s="6"/>
      <c r="AF1345" s="6"/>
      <c r="AG1345" s="6"/>
      <c r="AH1345" s="6" t="s">
        <v>1221</v>
      </c>
      <c r="AI1345" s="143">
        <f t="shared" si="215"/>
        <v>320</v>
      </c>
      <c r="AJ1345" s="143">
        <f t="shared" si="216"/>
        <v>57.6</v>
      </c>
      <c r="AK1345" s="143">
        <f t="shared" si="217"/>
        <v>23.040000000083818</v>
      </c>
      <c r="AL1345" s="20">
        <f t="shared" si="249"/>
        <v>45183</v>
      </c>
      <c r="AM1345" t="e">
        <f t="shared" si="251"/>
        <v>#N/A</v>
      </c>
      <c r="AN1345" t="str">
        <f t="shared" si="246"/>
        <v>17082023-A-005943-5503.201</v>
      </c>
    </row>
    <row r="1346" spans="1:40" ht="20.100000000000001" hidden="1" customHeight="1" x14ac:dyDescent="0.25">
      <c r="A1346" s="14">
        <v>26</v>
      </c>
      <c r="B1346" s="207">
        <v>45158</v>
      </c>
      <c r="C1346" s="6" t="s">
        <v>1936</v>
      </c>
      <c r="D1346" s="15">
        <v>45154</v>
      </c>
      <c r="E1346" s="14" t="s">
        <v>1132</v>
      </c>
      <c r="F1346" s="14" t="s">
        <v>1133</v>
      </c>
      <c r="G1346" s="6">
        <v>21398.7</v>
      </c>
      <c r="H1346" s="6" t="s">
        <v>1817</v>
      </c>
      <c r="I1346" s="6"/>
      <c r="J1346" s="16">
        <v>5503.201</v>
      </c>
      <c r="K1346" s="144">
        <v>1.1000000000000001</v>
      </c>
      <c r="L1346" s="125">
        <v>0</v>
      </c>
      <c r="M1346" s="125">
        <v>0</v>
      </c>
      <c r="N1346" s="6" t="s">
        <v>1221</v>
      </c>
      <c r="O1346" s="6" t="s">
        <v>1221</v>
      </c>
      <c r="P1346" s="19">
        <v>6847584</v>
      </c>
      <c r="Q1346" s="6"/>
      <c r="R1346" s="19">
        <f t="shared" si="248"/>
        <v>1232565.1199999999</v>
      </c>
      <c r="S1346" s="6"/>
      <c r="T1346" s="14"/>
      <c r="U1346" s="145"/>
      <c r="V1346" s="6"/>
      <c r="W1346" s="6"/>
      <c r="X1346" s="6"/>
      <c r="Y1346" s="212">
        <v>45483</v>
      </c>
      <c r="Z1346" s="6"/>
      <c r="AA1346" s="6"/>
      <c r="AB1346" s="21"/>
      <c r="AC1346" s="6"/>
      <c r="AD1346" s="14" t="s">
        <v>1515</v>
      </c>
      <c r="AE1346" s="6"/>
      <c r="AF1346" s="6"/>
      <c r="AG1346" s="6"/>
      <c r="AH1346" s="6" t="s">
        <v>1221</v>
      </c>
      <c r="AI1346" s="143">
        <f t="shared" si="215"/>
        <v>320</v>
      </c>
      <c r="AJ1346" s="143">
        <f t="shared" si="216"/>
        <v>57.599999999999994</v>
      </c>
      <c r="AK1346" s="143">
        <f t="shared" si="217"/>
        <v>0</v>
      </c>
      <c r="AL1346" s="20">
        <f t="shared" si="249"/>
        <v>45188</v>
      </c>
      <c r="AM1346" t="e">
        <f t="shared" si="251"/>
        <v>#N/A</v>
      </c>
      <c r="AN1346" t="str">
        <f t="shared" si="246"/>
        <v>17082023-A-005944-5503.201</v>
      </c>
    </row>
    <row r="1347" spans="1:40" ht="20.100000000000001" hidden="1" customHeight="1" x14ac:dyDescent="0.25">
      <c r="A1347" s="14">
        <v>27</v>
      </c>
      <c r="B1347" s="207">
        <v>45126</v>
      </c>
      <c r="C1347" s="6" t="s">
        <v>1937</v>
      </c>
      <c r="D1347" s="15">
        <v>45122</v>
      </c>
      <c r="E1347" s="14" t="s">
        <v>1132</v>
      </c>
      <c r="F1347" s="14" t="s">
        <v>1133</v>
      </c>
      <c r="G1347" s="6">
        <v>31414</v>
      </c>
      <c r="H1347" s="6" t="s">
        <v>1817</v>
      </c>
      <c r="I1347" s="6"/>
      <c r="J1347" s="16">
        <v>5201.009</v>
      </c>
      <c r="K1347" s="144">
        <v>1.55</v>
      </c>
      <c r="L1347" s="126">
        <v>0</v>
      </c>
      <c r="M1347" s="126">
        <v>0</v>
      </c>
      <c r="N1347" s="6" t="s">
        <v>547</v>
      </c>
      <c r="O1347" s="6" t="s">
        <v>547</v>
      </c>
      <c r="P1347" s="19">
        <v>14139835</v>
      </c>
      <c r="Q1347" s="6"/>
      <c r="R1347" s="19">
        <f t="shared" si="248"/>
        <v>2545170.2999999998</v>
      </c>
      <c r="S1347" s="6"/>
      <c r="T1347" s="14"/>
      <c r="U1347" s="145"/>
      <c r="V1347" s="6"/>
      <c r="W1347" s="6"/>
      <c r="X1347" s="6"/>
      <c r="Y1347" s="212">
        <v>45397</v>
      </c>
      <c r="Z1347" s="6"/>
      <c r="AA1347" s="6"/>
      <c r="AB1347" s="21"/>
      <c r="AC1347" s="6"/>
      <c r="AD1347" s="14" t="s">
        <v>1515</v>
      </c>
      <c r="AE1347" s="6"/>
      <c r="AF1347" s="6"/>
      <c r="AG1347" s="6"/>
      <c r="AH1347" s="6" t="s">
        <v>547</v>
      </c>
      <c r="AI1347" s="143">
        <f t="shared" si="215"/>
        <v>450.11252944547016</v>
      </c>
      <c r="AJ1347" s="143">
        <f t="shared" si="216"/>
        <v>81.02025530018463</v>
      </c>
      <c r="AK1347" s="143">
        <f t="shared" si="217"/>
        <v>0</v>
      </c>
      <c r="AL1347" s="20">
        <f t="shared" si="249"/>
        <v>45156</v>
      </c>
      <c r="AM1347" t="e">
        <f t="shared" si="251"/>
        <v>#N/A</v>
      </c>
      <c r="AN1347" t="str">
        <f t="shared" si="246"/>
        <v>17082023-A-005945-5201.009</v>
      </c>
    </row>
    <row r="1348" spans="1:40" ht="20.100000000000001" hidden="1" customHeight="1" x14ac:dyDescent="0.25">
      <c r="A1348" s="14">
        <v>28</v>
      </c>
      <c r="B1348" s="207">
        <v>45136</v>
      </c>
      <c r="C1348" s="6" t="s">
        <v>1938</v>
      </c>
      <c r="D1348" s="15">
        <v>45132</v>
      </c>
      <c r="E1348" s="14" t="s">
        <v>1132</v>
      </c>
      <c r="F1348" s="14" t="s">
        <v>1133</v>
      </c>
      <c r="G1348" s="6">
        <v>31553</v>
      </c>
      <c r="H1348" s="6" t="s">
        <v>1817</v>
      </c>
      <c r="I1348" s="6"/>
      <c r="J1348" s="16">
        <v>5201.009</v>
      </c>
      <c r="K1348" s="144">
        <v>1.65</v>
      </c>
      <c r="L1348" s="126">
        <v>0</v>
      </c>
      <c r="M1348" s="126">
        <v>0</v>
      </c>
      <c r="N1348" s="6" t="s">
        <v>1939</v>
      </c>
      <c r="O1348" s="6" t="s">
        <v>1939</v>
      </c>
      <c r="P1348" s="19">
        <v>15132320</v>
      </c>
      <c r="Q1348" s="6"/>
      <c r="R1348" s="19">
        <f t="shared" si="248"/>
        <v>2723817.6</v>
      </c>
      <c r="S1348" s="6"/>
      <c r="T1348" s="14"/>
      <c r="U1348" s="145"/>
      <c r="V1348" s="6"/>
      <c r="W1348" s="6"/>
      <c r="X1348" s="6"/>
      <c r="Y1348" s="212">
        <v>45397</v>
      </c>
      <c r="Z1348" s="6"/>
      <c r="AA1348" s="6"/>
      <c r="AB1348" s="21"/>
      <c r="AC1348" s="6"/>
      <c r="AD1348" s="14" t="s">
        <v>1515</v>
      </c>
      <c r="AE1348" s="6"/>
      <c r="AF1348" s="6"/>
      <c r="AG1348" s="6"/>
      <c r="AH1348" s="6" t="s">
        <v>1939</v>
      </c>
      <c r="AI1348" s="143">
        <f t="shared" si="215"/>
        <v>479.58419167749503</v>
      </c>
      <c r="AJ1348" s="143">
        <f t="shared" si="216"/>
        <v>86.3251545019491</v>
      </c>
      <c r="AK1348" s="143">
        <f t="shared" si="217"/>
        <v>0</v>
      </c>
      <c r="AL1348" s="20">
        <f t="shared" si="249"/>
        <v>45166</v>
      </c>
      <c r="AM1348" t="e">
        <f t="shared" si="251"/>
        <v>#N/A</v>
      </c>
      <c r="AN1348" t="str">
        <f t="shared" si="246"/>
        <v>17082023-A-005946-5201.009</v>
      </c>
    </row>
    <row r="1349" spans="1:40" ht="20.100000000000001" hidden="1" customHeight="1" x14ac:dyDescent="0.25">
      <c r="A1349" s="14">
        <v>29</v>
      </c>
      <c r="B1349" s="207">
        <v>45159</v>
      </c>
      <c r="C1349" s="6" t="s">
        <v>1945</v>
      </c>
      <c r="D1349" s="15">
        <v>45155</v>
      </c>
      <c r="E1349" s="14" t="s">
        <v>1132</v>
      </c>
      <c r="F1349" s="14" t="s">
        <v>1133</v>
      </c>
      <c r="G1349" s="6">
        <v>12497</v>
      </c>
      <c r="H1349" s="6" t="s">
        <v>1817</v>
      </c>
      <c r="I1349" s="6"/>
      <c r="J1349" s="16">
        <v>5505.1</v>
      </c>
      <c r="K1349" s="144">
        <v>1.58</v>
      </c>
      <c r="L1349" s="126">
        <v>0</v>
      </c>
      <c r="M1349" s="126">
        <v>0</v>
      </c>
      <c r="N1349" s="6" t="s">
        <v>1878</v>
      </c>
      <c r="O1349" s="6" t="s">
        <v>1878</v>
      </c>
      <c r="P1349" s="19">
        <v>5711129</v>
      </c>
      <c r="Q1349" s="6"/>
      <c r="R1349" s="19">
        <f t="shared" si="248"/>
        <v>1028003.22</v>
      </c>
      <c r="S1349" s="6"/>
      <c r="T1349" s="14"/>
      <c r="U1349" s="145"/>
      <c r="V1349" s="6"/>
      <c r="W1349" s="6"/>
      <c r="X1349" s="6"/>
      <c r="Y1349" s="212">
        <v>45397</v>
      </c>
      <c r="Z1349" s="6"/>
      <c r="AA1349" s="6"/>
      <c r="AB1349" s="21"/>
      <c r="AC1349" s="6"/>
      <c r="AD1349" s="14" t="s">
        <v>1515</v>
      </c>
      <c r="AE1349" s="6"/>
      <c r="AF1349" s="6"/>
      <c r="AG1349" s="6"/>
      <c r="AH1349" s="6" t="s">
        <v>1878</v>
      </c>
      <c r="AI1349" s="143">
        <f t="shared" si="215"/>
        <v>457</v>
      </c>
      <c r="AJ1349" s="143">
        <f t="shared" si="216"/>
        <v>82.259999999999991</v>
      </c>
      <c r="AK1349" s="143">
        <f t="shared" si="217"/>
        <v>0</v>
      </c>
      <c r="AL1349" s="20">
        <f t="shared" si="249"/>
        <v>45189</v>
      </c>
      <c r="AM1349" t="e">
        <f t="shared" si="251"/>
        <v>#N/A</v>
      </c>
      <c r="AN1349" t="str">
        <f t="shared" si="246"/>
        <v>24082023-A-006501-5505.1</v>
      </c>
    </row>
    <row r="1350" spans="1:40" ht="20.100000000000001" hidden="1" customHeight="1" x14ac:dyDescent="0.25">
      <c r="A1350" s="14">
        <v>30</v>
      </c>
      <c r="B1350" s="207">
        <v>45159</v>
      </c>
      <c r="C1350" s="6" t="s">
        <v>1946</v>
      </c>
      <c r="D1350" s="15">
        <v>45155</v>
      </c>
      <c r="E1350" s="14" t="s">
        <v>1132</v>
      </c>
      <c r="F1350" s="14" t="s">
        <v>1133</v>
      </c>
      <c r="G1350" s="6">
        <v>13124</v>
      </c>
      <c r="H1350" s="6" t="s">
        <v>1817</v>
      </c>
      <c r="I1350" s="6"/>
      <c r="J1350" s="16">
        <v>5505.1</v>
      </c>
      <c r="K1350" s="144">
        <v>1.58</v>
      </c>
      <c r="L1350" s="126">
        <v>0</v>
      </c>
      <c r="M1350" s="126">
        <v>0</v>
      </c>
      <c r="N1350" s="6" t="s">
        <v>1878</v>
      </c>
      <c r="O1350" s="6" t="s">
        <v>1878</v>
      </c>
      <c r="P1350" s="19">
        <v>5997668</v>
      </c>
      <c r="Q1350" s="6"/>
      <c r="R1350" s="19">
        <f t="shared" si="248"/>
        <v>1079580.24</v>
      </c>
      <c r="S1350" s="6"/>
      <c r="T1350" s="14"/>
      <c r="U1350" s="145"/>
      <c r="V1350" s="6"/>
      <c r="W1350" s="6"/>
      <c r="X1350" s="6"/>
      <c r="Y1350" s="212">
        <v>45397</v>
      </c>
      <c r="Z1350" s="6"/>
      <c r="AA1350" s="6"/>
      <c r="AB1350" s="21"/>
      <c r="AC1350" s="6"/>
      <c r="AD1350" s="14" t="s">
        <v>1515</v>
      </c>
      <c r="AE1350" s="6"/>
      <c r="AF1350" s="6"/>
      <c r="AG1350" s="6"/>
      <c r="AH1350" s="6" t="s">
        <v>1878</v>
      </c>
      <c r="AI1350" s="143">
        <f t="shared" si="215"/>
        <v>457</v>
      </c>
      <c r="AJ1350" s="143">
        <f t="shared" si="216"/>
        <v>82.26</v>
      </c>
      <c r="AK1350" s="143">
        <f t="shared" si="217"/>
        <v>0</v>
      </c>
      <c r="AL1350" s="20">
        <f t="shared" si="249"/>
        <v>45189</v>
      </c>
      <c r="AM1350" t="e">
        <f t="shared" si="251"/>
        <v>#N/A</v>
      </c>
      <c r="AN1350" t="str">
        <f t="shared" si="246"/>
        <v>24082023-A-006503-5505.1</v>
      </c>
    </row>
    <row r="1351" spans="1:40" ht="20.100000000000001" hidden="1" customHeight="1" x14ac:dyDescent="0.25">
      <c r="A1351" s="14">
        <v>31</v>
      </c>
      <c r="B1351" s="207">
        <v>45160</v>
      </c>
      <c r="C1351" s="6" t="s">
        <v>1947</v>
      </c>
      <c r="D1351" s="15">
        <v>45156</v>
      </c>
      <c r="E1351" s="14" t="s">
        <v>1132</v>
      </c>
      <c r="F1351" s="14" t="s">
        <v>1133</v>
      </c>
      <c r="G1351" s="6">
        <v>12705</v>
      </c>
      <c r="H1351" s="6" t="s">
        <v>1817</v>
      </c>
      <c r="I1351" s="6"/>
      <c r="J1351" s="16">
        <v>5505.1</v>
      </c>
      <c r="K1351" s="144">
        <v>1.58</v>
      </c>
      <c r="L1351" s="126">
        <v>0</v>
      </c>
      <c r="M1351" s="126">
        <v>0</v>
      </c>
      <c r="N1351" s="6" t="s">
        <v>1878</v>
      </c>
      <c r="O1351" s="6" t="s">
        <v>1878</v>
      </c>
      <c r="P1351" s="19">
        <v>5806185</v>
      </c>
      <c r="Q1351" s="6"/>
      <c r="R1351" s="19">
        <f t="shared" si="248"/>
        <v>1045113.2999999999</v>
      </c>
      <c r="S1351" s="6"/>
      <c r="T1351" s="14"/>
      <c r="U1351" s="145"/>
      <c r="V1351" s="6"/>
      <c r="W1351" s="6"/>
      <c r="X1351" s="6"/>
      <c r="Y1351" s="212">
        <v>45397</v>
      </c>
      <c r="Z1351" s="6"/>
      <c r="AA1351" s="6"/>
      <c r="AB1351" s="21"/>
      <c r="AC1351" s="6"/>
      <c r="AD1351" s="14" t="s">
        <v>1515</v>
      </c>
      <c r="AE1351" s="6"/>
      <c r="AF1351" s="6"/>
      <c r="AG1351" s="6"/>
      <c r="AH1351" s="6" t="s">
        <v>1878</v>
      </c>
      <c r="AI1351" s="143">
        <f t="shared" si="215"/>
        <v>457</v>
      </c>
      <c r="AJ1351" s="143">
        <f t="shared" si="216"/>
        <v>82.259999999999991</v>
      </c>
      <c r="AK1351" s="143">
        <f t="shared" si="217"/>
        <v>0</v>
      </c>
      <c r="AL1351" s="20">
        <f t="shared" si="249"/>
        <v>45190</v>
      </c>
      <c r="AM1351" t="e">
        <f t="shared" si="251"/>
        <v>#N/A</v>
      </c>
      <c r="AN1351" t="str">
        <f t="shared" si="246"/>
        <v>24082023-A-006504-5505.1</v>
      </c>
    </row>
    <row r="1352" spans="1:40" ht="20.100000000000001" hidden="1" customHeight="1" x14ac:dyDescent="0.25">
      <c r="A1352" s="14">
        <v>32</v>
      </c>
      <c r="B1352" s="207">
        <v>45160</v>
      </c>
      <c r="C1352" s="6" t="s">
        <v>1948</v>
      </c>
      <c r="D1352" s="15">
        <v>45156</v>
      </c>
      <c r="E1352" s="14" t="s">
        <v>1132</v>
      </c>
      <c r="F1352" s="14" t="s">
        <v>1133</v>
      </c>
      <c r="G1352" s="6">
        <v>12927</v>
      </c>
      <c r="H1352" s="6" t="s">
        <v>1817</v>
      </c>
      <c r="I1352" s="6"/>
      <c r="J1352" s="16">
        <v>5505.1</v>
      </c>
      <c r="K1352" s="144">
        <v>1.58</v>
      </c>
      <c r="L1352" s="126">
        <v>0</v>
      </c>
      <c r="M1352" s="126">
        <v>0</v>
      </c>
      <c r="N1352" s="6" t="s">
        <v>1878</v>
      </c>
      <c r="O1352" s="6" t="s">
        <v>1878</v>
      </c>
      <c r="P1352" s="19">
        <v>5907639</v>
      </c>
      <c r="Q1352" s="6"/>
      <c r="R1352" s="19">
        <f t="shared" si="248"/>
        <v>1063375.02</v>
      </c>
      <c r="S1352" s="6"/>
      <c r="T1352" s="14"/>
      <c r="U1352" s="145"/>
      <c r="V1352" s="6"/>
      <c r="W1352" s="6"/>
      <c r="X1352" s="6"/>
      <c r="Y1352" s="212">
        <v>45397</v>
      </c>
      <c r="Z1352" s="6"/>
      <c r="AA1352" s="6"/>
      <c r="AB1352" s="21"/>
      <c r="AC1352" s="6"/>
      <c r="AD1352" s="14" t="s">
        <v>1515</v>
      </c>
      <c r="AE1352" s="6"/>
      <c r="AF1352" s="6"/>
      <c r="AG1352" s="6"/>
      <c r="AH1352" s="6" t="s">
        <v>1878</v>
      </c>
      <c r="AI1352" s="143">
        <f t="shared" si="215"/>
        <v>457</v>
      </c>
      <c r="AJ1352" s="143">
        <f t="shared" si="216"/>
        <v>82.26</v>
      </c>
      <c r="AK1352" s="143">
        <f t="shared" si="217"/>
        <v>0</v>
      </c>
      <c r="AL1352" s="20">
        <f t="shared" si="249"/>
        <v>45190</v>
      </c>
      <c r="AM1352" t="e">
        <f t="shared" si="251"/>
        <v>#N/A</v>
      </c>
      <c r="AN1352" t="str">
        <f t="shared" si="246"/>
        <v>24082023-A-006505-5505.1</v>
      </c>
    </row>
    <row r="1353" spans="1:40" ht="20.100000000000001" hidden="1" customHeight="1" x14ac:dyDescent="0.25">
      <c r="A1353" s="14">
        <v>33</v>
      </c>
      <c r="B1353" s="207">
        <v>45161</v>
      </c>
      <c r="C1353" s="6" t="s">
        <v>1949</v>
      </c>
      <c r="D1353" s="15">
        <v>45157</v>
      </c>
      <c r="E1353" s="14" t="s">
        <v>1132</v>
      </c>
      <c r="F1353" s="14" t="s">
        <v>1133</v>
      </c>
      <c r="G1353" s="6">
        <v>8754</v>
      </c>
      <c r="H1353" s="6" t="s">
        <v>1817</v>
      </c>
      <c r="I1353" s="6"/>
      <c r="J1353" s="16">
        <v>5505.1</v>
      </c>
      <c r="K1353" s="144">
        <v>1.58</v>
      </c>
      <c r="L1353" s="126">
        <v>0</v>
      </c>
      <c r="M1353" s="126">
        <v>0</v>
      </c>
      <c r="N1353" s="6" t="s">
        <v>1878</v>
      </c>
      <c r="O1353" s="6" t="s">
        <v>1878</v>
      </c>
      <c r="P1353" s="19">
        <v>4000578</v>
      </c>
      <c r="Q1353" s="6"/>
      <c r="R1353" s="19">
        <f t="shared" si="248"/>
        <v>720104.03999999992</v>
      </c>
      <c r="S1353" s="6"/>
      <c r="T1353" s="14"/>
      <c r="U1353" s="145"/>
      <c r="V1353" s="6"/>
      <c r="W1353" s="6"/>
      <c r="X1353" s="6"/>
      <c r="Y1353" s="212">
        <v>45397</v>
      </c>
      <c r="Z1353" s="6"/>
      <c r="AA1353" s="6"/>
      <c r="AB1353" s="21"/>
      <c r="AC1353" s="6"/>
      <c r="AD1353" s="14" t="s">
        <v>1515</v>
      </c>
      <c r="AE1353" s="6"/>
      <c r="AF1353" s="6"/>
      <c r="AG1353" s="6"/>
      <c r="AH1353" s="6" t="s">
        <v>1878</v>
      </c>
      <c r="AI1353" s="143">
        <f t="shared" si="215"/>
        <v>457</v>
      </c>
      <c r="AJ1353" s="143">
        <f t="shared" si="216"/>
        <v>82.259999999999991</v>
      </c>
      <c r="AK1353" s="143">
        <f t="shared" si="217"/>
        <v>0</v>
      </c>
      <c r="AL1353" s="20">
        <f t="shared" si="249"/>
        <v>45191</v>
      </c>
      <c r="AM1353" t="e">
        <f t="shared" si="251"/>
        <v>#N/A</v>
      </c>
      <c r="AN1353" t="str">
        <f t="shared" si="246"/>
        <v>24082023-A-006506-5505.1</v>
      </c>
    </row>
    <row r="1354" spans="1:40" ht="20.100000000000001" hidden="1" customHeight="1" x14ac:dyDescent="0.25">
      <c r="A1354" s="14">
        <v>34</v>
      </c>
      <c r="B1354" s="207">
        <v>45151</v>
      </c>
      <c r="C1354" s="6" t="s">
        <v>1967</v>
      </c>
      <c r="D1354" s="15">
        <v>45147</v>
      </c>
      <c r="E1354" s="14" t="s">
        <v>1132</v>
      </c>
      <c r="F1354" s="14" t="s">
        <v>1133</v>
      </c>
      <c r="G1354" s="6">
        <v>31221</v>
      </c>
      <c r="H1354" s="6" t="s">
        <v>1817</v>
      </c>
      <c r="I1354" s="6"/>
      <c r="J1354" s="16">
        <v>5201.009</v>
      </c>
      <c r="K1354" s="144">
        <v>1.64</v>
      </c>
      <c r="L1354" s="126">
        <v>0</v>
      </c>
      <c r="M1354" s="126">
        <v>0</v>
      </c>
      <c r="N1354" s="6" t="s">
        <v>547</v>
      </c>
      <c r="O1354" s="6" t="s">
        <v>547</v>
      </c>
      <c r="P1354" s="19">
        <v>14847624</v>
      </c>
      <c r="Q1354" s="6"/>
      <c r="R1354" s="19">
        <f t="shared" si="248"/>
        <v>2672572.3199999998</v>
      </c>
      <c r="S1354" s="6"/>
      <c r="T1354" s="14"/>
      <c r="U1354" s="145"/>
      <c r="V1354" s="6"/>
      <c r="W1354" s="6"/>
      <c r="X1354" s="6"/>
      <c r="Y1354" s="212">
        <v>45397</v>
      </c>
      <c r="Z1354" s="6"/>
      <c r="AA1354" s="6"/>
      <c r="AB1354" s="21"/>
      <c r="AC1354" s="6"/>
      <c r="AD1354" s="14" t="s">
        <v>1515</v>
      </c>
      <c r="AE1354" s="6"/>
      <c r="AF1354" s="6"/>
      <c r="AG1354" s="6"/>
      <c r="AH1354" s="6" t="s">
        <v>547</v>
      </c>
      <c r="AI1354" s="143">
        <f t="shared" si="215"/>
        <v>475.56529259152495</v>
      </c>
      <c r="AJ1354" s="143">
        <f t="shared" si="216"/>
        <v>85.601752666474482</v>
      </c>
      <c r="AK1354" s="143">
        <f t="shared" si="217"/>
        <v>0</v>
      </c>
      <c r="AL1354" s="20">
        <f t="shared" si="249"/>
        <v>45181</v>
      </c>
      <c r="AM1354" t="e">
        <f t="shared" si="251"/>
        <v>#N/A</v>
      </c>
      <c r="AN1354" t="str">
        <f t="shared" si="246"/>
        <v>30082023-A-007762-5201.009</v>
      </c>
    </row>
    <row r="1355" spans="1:40" ht="20.100000000000001" hidden="1" customHeight="1" x14ac:dyDescent="0.25">
      <c r="A1355" s="14">
        <v>35</v>
      </c>
      <c r="B1355" s="207">
        <v>45152</v>
      </c>
      <c r="C1355" s="6" t="s">
        <v>1968</v>
      </c>
      <c r="D1355" s="15">
        <v>45148</v>
      </c>
      <c r="E1355" s="14" t="s">
        <v>1132</v>
      </c>
      <c r="F1355" s="14" t="s">
        <v>1133</v>
      </c>
      <c r="G1355" s="6">
        <v>30913</v>
      </c>
      <c r="H1355" s="6" t="s">
        <v>1817</v>
      </c>
      <c r="I1355" s="6"/>
      <c r="J1355" s="16">
        <v>5201.009</v>
      </c>
      <c r="K1355" s="144">
        <v>1.64</v>
      </c>
      <c r="L1355" s="126">
        <v>0</v>
      </c>
      <c r="M1355" s="126">
        <v>0</v>
      </c>
      <c r="N1355" s="6" t="s">
        <v>547</v>
      </c>
      <c r="O1355" s="6" t="s">
        <v>547</v>
      </c>
      <c r="P1355" s="19">
        <v>14742562</v>
      </c>
      <c r="Q1355" s="6"/>
      <c r="R1355" s="19">
        <f t="shared" si="248"/>
        <v>2653661.1599999997</v>
      </c>
      <c r="S1355" s="6"/>
      <c r="T1355" s="14"/>
      <c r="U1355" s="145"/>
      <c r="V1355" s="6"/>
      <c r="W1355" s="6"/>
      <c r="X1355" s="6"/>
      <c r="Y1355" s="212">
        <v>45397</v>
      </c>
      <c r="Z1355" s="6"/>
      <c r="AA1355" s="6"/>
      <c r="AB1355" s="21"/>
      <c r="AC1355" s="6"/>
      <c r="AD1355" s="14" t="s">
        <v>1515</v>
      </c>
      <c r="AE1355" s="6"/>
      <c r="AF1355" s="6"/>
      <c r="AG1355" s="6"/>
      <c r="AH1355" s="6" t="s">
        <v>547</v>
      </c>
      <c r="AI1355" s="143">
        <f t="shared" si="215"/>
        <v>476.90492672985476</v>
      </c>
      <c r="AJ1355" s="143">
        <f t="shared" si="216"/>
        <v>85.842886811373845</v>
      </c>
      <c r="AK1355" s="143">
        <f t="shared" si="217"/>
        <v>0</v>
      </c>
      <c r="AL1355" s="20">
        <f t="shared" si="249"/>
        <v>45182</v>
      </c>
      <c r="AM1355" t="e">
        <f t="shared" si="251"/>
        <v>#N/A</v>
      </c>
      <c r="AN1355" t="str">
        <f t="shared" si="246"/>
        <v>30082023-A-007764-5201.009</v>
      </c>
    </row>
    <row r="1356" spans="1:40" ht="20.100000000000001" hidden="1" customHeight="1" x14ac:dyDescent="0.25">
      <c r="A1356" s="14">
        <v>36</v>
      </c>
      <c r="B1356" s="207">
        <v>45158</v>
      </c>
      <c r="C1356" s="6" t="s">
        <v>1969</v>
      </c>
      <c r="D1356" s="15">
        <v>45154</v>
      </c>
      <c r="E1356" s="14" t="s">
        <v>1132</v>
      </c>
      <c r="F1356" s="14" t="s">
        <v>1133</v>
      </c>
      <c r="G1356" s="6">
        <v>30332</v>
      </c>
      <c r="H1356" s="6" t="s">
        <v>1817</v>
      </c>
      <c r="I1356" s="6"/>
      <c r="J1356" s="16">
        <v>5201.009</v>
      </c>
      <c r="K1356" s="144">
        <v>1.64</v>
      </c>
      <c r="L1356" s="126">
        <v>0</v>
      </c>
      <c r="M1356" s="126">
        <v>0</v>
      </c>
      <c r="N1356" s="6" t="s">
        <v>547</v>
      </c>
      <c r="O1356" s="6" t="s">
        <v>547</v>
      </c>
      <c r="P1356" s="19">
        <v>14384214</v>
      </c>
      <c r="Q1356" s="6"/>
      <c r="R1356" s="19">
        <f t="shared" si="248"/>
        <v>2589158.52</v>
      </c>
      <c r="S1356" s="6"/>
      <c r="T1356" s="14"/>
      <c r="U1356" s="145"/>
      <c r="V1356" s="6"/>
      <c r="W1356" s="6"/>
      <c r="X1356" s="6"/>
      <c r="Y1356" s="212">
        <v>45397</v>
      </c>
      <c r="Z1356" s="6"/>
      <c r="AA1356" s="6"/>
      <c r="AB1356" s="21"/>
      <c r="AC1356" s="6"/>
      <c r="AD1356" s="14" t="s">
        <v>1515</v>
      </c>
      <c r="AE1356" s="6"/>
      <c r="AF1356" s="6"/>
      <c r="AG1356" s="6"/>
      <c r="AH1356" s="6" t="s">
        <v>547</v>
      </c>
      <c r="AI1356" s="143">
        <f t="shared" si="215"/>
        <v>474.22570222866938</v>
      </c>
      <c r="AJ1356" s="143">
        <f t="shared" si="216"/>
        <v>85.360626401160488</v>
      </c>
      <c r="AK1356" s="143">
        <f t="shared" si="217"/>
        <v>0</v>
      </c>
      <c r="AL1356" s="20">
        <f t="shared" si="249"/>
        <v>45188</v>
      </c>
      <c r="AM1356" t="e">
        <f t="shared" si="251"/>
        <v>#N/A</v>
      </c>
      <c r="AN1356" t="str">
        <f t="shared" si="246"/>
        <v>30082023-A-007767-5201.009</v>
      </c>
    </row>
    <row r="1357" spans="1:40" ht="20.100000000000001" hidden="1" customHeight="1" x14ac:dyDescent="0.25">
      <c r="A1357" s="14">
        <v>37</v>
      </c>
      <c r="B1357" s="207">
        <v>45158</v>
      </c>
      <c r="C1357" s="6" t="s">
        <v>1970</v>
      </c>
      <c r="D1357" s="15">
        <v>45154</v>
      </c>
      <c r="E1357" s="14" t="s">
        <v>1132</v>
      </c>
      <c r="F1357" s="14" t="s">
        <v>1133</v>
      </c>
      <c r="G1357" s="6">
        <v>30162</v>
      </c>
      <c r="H1357" s="6" t="s">
        <v>1817</v>
      </c>
      <c r="I1357" s="6"/>
      <c r="J1357" s="16">
        <v>5201.009</v>
      </c>
      <c r="K1357" s="144">
        <v>1.64</v>
      </c>
      <c r="L1357" s="126">
        <v>0</v>
      </c>
      <c r="M1357" s="126">
        <v>0</v>
      </c>
      <c r="N1357" s="6" t="s">
        <v>547</v>
      </c>
      <c r="O1357" s="6" t="s">
        <v>547</v>
      </c>
      <c r="P1357" s="19">
        <v>14344001</v>
      </c>
      <c r="Q1357" s="6"/>
      <c r="R1357" s="19">
        <f t="shared" si="248"/>
        <v>2581920.1799999997</v>
      </c>
      <c r="S1357" s="6"/>
      <c r="T1357" s="14"/>
      <c r="U1357" s="145"/>
      <c r="V1357" s="6"/>
      <c r="W1357" s="6"/>
      <c r="X1357" s="6"/>
      <c r="Y1357" s="212">
        <v>45397</v>
      </c>
      <c r="Z1357" s="6"/>
      <c r="AA1357" s="6"/>
      <c r="AB1357" s="21"/>
      <c r="AC1357" s="6"/>
      <c r="AD1357" s="14" t="s">
        <v>1515</v>
      </c>
      <c r="AE1357" s="6"/>
      <c r="AF1357" s="6"/>
      <c r="AG1357" s="6"/>
      <c r="AH1357" s="6" t="s">
        <v>547</v>
      </c>
      <c r="AI1357" s="143">
        <f t="shared" si="215"/>
        <v>475.56531397122205</v>
      </c>
      <c r="AJ1357" s="143">
        <f t="shared" si="216"/>
        <v>85.601756514819968</v>
      </c>
      <c r="AK1357" s="143">
        <f t="shared" si="217"/>
        <v>0</v>
      </c>
      <c r="AL1357" s="20">
        <f t="shared" si="249"/>
        <v>45188</v>
      </c>
      <c r="AM1357" t="e">
        <f t="shared" si="251"/>
        <v>#N/A</v>
      </c>
      <c r="AN1357" t="str">
        <f t="shared" si="246"/>
        <v>30082023-A-007772-5201.009</v>
      </c>
    </row>
    <row r="1358" spans="1:40" ht="20.100000000000001" hidden="1" customHeight="1" x14ac:dyDescent="0.25">
      <c r="A1358" s="14">
        <v>38</v>
      </c>
      <c r="B1358" s="207">
        <v>45150</v>
      </c>
      <c r="C1358" s="6" t="s">
        <v>1971</v>
      </c>
      <c r="D1358" s="15">
        <v>45146</v>
      </c>
      <c r="E1358" s="14" t="s">
        <v>1132</v>
      </c>
      <c r="F1358" s="14" t="s">
        <v>1133</v>
      </c>
      <c r="G1358" s="6">
        <v>27969</v>
      </c>
      <c r="H1358" s="6" t="s">
        <v>1817</v>
      </c>
      <c r="I1358" s="6"/>
      <c r="J1358" s="16">
        <v>5201.009</v>
      </c>
      <c r="K1358" s="144">
        <v>1.63</v>
      </c>
      <c r="L1358" s="126">
        <v>0</v>
      </c>
      <c r="M1358" s="126">
        <v>0</v>
      </c>
      <c r="N1358" s="6" t="s">
        <v>547</v>
      </c>
      <c r="O1358" s="6" t="s">
        <v>547</v>
      </c>
      <c r="P1358" s="19">
        <v>13226151</v>
      </c>
      <c r="Q1358" s="6"/>
      <c r="R1358" s="19">
        <f t="shared" si="248"/>
        <v>2380707.1799999997</v>
      </c>
      <c r="S1358" s="6"/>
      <c r="T1358" s="14"/>
      <c r="U1358" s="145"/>
      <c r="V1358" s="6"/>
      <c r="W1358" s="6"/>
      <c r="X1358" s="6"/>
      <c r="Y1358" s="212">
        <v>45397</v>
      </c>
      <c r="Z1358" s="6"/>
      <c r="AA1358" s="6"/>
      <c r="AB1358" s="21"/>
      <c r="AC1358" s="6"/>
      <c r="AD1358" s="14" t="s">
        <v>1515</v>
      </c>
      <c r="AE1358" s="6"/>
      <c r="AF1358" s="6"/>
      <c r="AG1358" s="6"/>
      <c r="AH1358" s="6" t="s">
        <v>547</v>
      </c>
      <c r="AI1358" s="143">
        <f t="shared" si="215"/>
        <v>472.88608816904429</v>
      </c>
      <c r="AJ1358" s="143">
        <f t="shared" si="216"/>
        <v>85.119495870427968</v>
      </c>
      <c r="AK1358" s="143">
        <f t="shared" si="217"/>
        <v>0</v>
      </c>
      <c r="AL1358" s="20">
        <f t="shared" si="249"/>
        <v>45180</v>
      </c>
      <c r="AM1358" t="e">
        <f t="shared" si="251"/>
        <v>#N/A</v>
      </c>
      <c r="AN1358" t="str">
        <f t="shared" si="246"/>
        <v>30082023-A-007773-5201.009</v>
      </c>
    </row>
    <row r="1359" spans="1:40" ht="20.100000000000001" hidden="1" customHeight="1" x14ac:dyDescent="0.25">
      <c r="A1359" s="14">
        <v>39</v>
      </c>
      <c r="B1359" s="207">
        <v>45151</v>
      </c>
      <c r="C1359" s="6" t="s">
        <v>1972</v>
      </c>
      <c r="D1359" s="15">
        <v>45147</v>
      </c>
      <c r="E1359" s="14" t="s">
        <v>1132</v>
      </c>
      <c r="F1359" s="14" t="s">
        <v>1133</v>
      </c>
      <c r="G1359" s="6">
        <v>27923</v>
      </c>
      <c r="H1359" s="6" t="s">
        <v>1817</v>
      </c>
      <c r="I1359" s="6"/>
      <c r="J1359" s="16">
        <v>5201.009</v>
      </c>
      <c r="K1359" s="144">
        <v>1.63</v>
      </c>
      <c r="L1359" s="126">
        <v>0</v>
      </c>
      <c r="M1359" s="126">
        <v>0</v>
      </c>
      <c r="N1359" s="6" t="s">
        <v>547</v>
      </c>
      <c r="O1359" s="6" t="s">
        <v>547</v>
      </c>
      <c r="P1359" s="19">
        <v>13204398</v>
      </c>
      <c r="Q1359" s="6"/>
      <c r="R1359" s="19">
        <f t="shared" si="248"/>
        <v>2376791.64</v>
      </c>
      <c r="S1359" s="6"/>
      <c r="T1359" s="14"/>
      <c r="U1359" s="145"/>
      <c r="V1359" s="6"/>
      <c r="W1359" s="6"/>
      <c r="X1359" s="6"/>
      <c r="Y1359" s="212">
        <v>45397</v>
      </c>
      <c r="Z1359" s="6"/>
      <c r="AA1359" s="6"/>
      <c r="AB1359" s="21"/>
      <c r="AC1359" s="6"/>
      <c r="AD1359" s="14" t="s">
        <v>1515</v>
      </c>
      <c r="AE1359" s="6"/>
      <c r="AF1359" s="6"/>
      <c r="AG1359" s="6"/>
      <c r="AH1359" s="6" t="s">
        <v>547</v>
      </c>
      <c r="AI1359" s="143">
        <f t="shared" si="215"/>
        <v>472.88607957597679</v>
      </c>
      <c r="AJ1359" s="143">
        <f t="shared" si="216"/>
        <v>85.119494323675823</v>
      </c>
      <c r="AK1359" s="143">
        <f t="shared" si="217"/>
        <v>0</v>
      </c>
      <c r="AL1359" s="20">
        <f t="shared" si="249"/>
        <v>45181</v>
      </c>
      <c r="AM1359" t="e">
        <f t="shared" si="251"/>
        <v>#N/A</v>
      </c>
      <c r="AN1359" t="str">
        <f t="shared" si="246"/>
        <v>30082023-A-007775-5201.009</v>
      </c>
    </row>
    <row r="1360" spans="1:40" ht="20.100000000000001" hidden="1" customHeight="1" x14ac:dyDescent="0.25">
      <c r="A1360" s="14">
        <v>40</v>
      </c>
      <c r="B1360" s="207">
        <v>45163</v>
      </c>
      <c r="C1360" s="6" t="s">
        <v>1973</v>
      </c>
      <c r="D1360" s="15">
        <v>45159</v>
      </c>
      <c r="E1360" s="14" t="s">
        <v>1132</v>
      </c>
      <c r="F1360" s="14" t="s">
        <v>1133</v>
      </c>
      <c r="G1360" s="6">
        <v>31086</v>
      </c>
      <c r="H1360" s="6" t="s">
        <v>1817</v>
      </c>
      <c r="I1360" s="6"/>
      <c r="J1360" s="16">
        <v>5201.009</v>
      </c>
      <c r="K1360" s="144">
        <v>1.63</v>
      </c>
      <c r="L1360" s="126">
        <v>0</v>
      </c>
      <c r="M1360" s="126">
        <v>0</v>
      </c>
      <c r="N1360" s="6" t="s">
        <v>547</v>
      </c>
      <c r="O1360" s="6" t="s">
        <v>547</v>
      </c>
      <c r="P1360" s="19">
        <v>14700137</v>
      </c>
      <c r="Q1360" s="6"/>
      <c r="R1360" s="19">
        <f t="shared" si="248"/>
        <v>2646024.6599999997</v>
      </c>
      <c r="S1360" s="6"/>
      <c r="T1360" s="14"/>
      <c r="U1360" s="145"/>
      <c r="V1360" s="6"/>
      <c r="W1360" s="6"/>
      <c r="X1360" s="6"/>
      <c r="Y1360" s="212">
        <v>45397</v>
      </c>
      <c r="Z1360" s="6"/>
      <c r="AA1360" s="6"/>
      <c r="AB1360" s="21"/>
      <c r="AC1360" s="6"/>
      <c r="AD1360" s="14" t="s">
        <v>1515</v>
      </c>
      <c r="AE1360" s="6"/>
      <c r="AF1360" s="6"/>
      <c r="AG1360" s="6"/>
      <c r="AH1360" s="6" t="s">
        <v>547</v>
      </c>
      <c r="AI1360" s="143">
        <f t="shared" si="215"/>
        <v>472.88609020137682</v>
      </c>
      <c r="AJ1360" s="143">
        <f t="shared" si="216"/>
        <v>85.119496236247812</v>
      </c>
      <c r="AK1360" s="143">
        <f t="shared" si="217"/>
        <v>0</v>
      </c>
      <c r="AL1360" s="20">
        <f t="shared" si="249"/>
        <v>45193</v>
      </c>
      <c r="AM1360" t="e">
        <f t="shared" si="251"/>
        <v>#N/A</v>
      </c>
      <c r="AN1360" t="str">
        <f t="shared" si="246"/>
        <v>30082023-A-007776-5201.009</v>
      </c>
    </row>
    <row r="1361" spans="1:40" ht="20.100000000000001" hidden="1" customHeight="1" x14ac:dyDescent="0.25">
      <c r="A1361" s="14">
        <v>41</v>
      </c>
      <c r="B1361" s="207">
        <v>45155</v>
      </c>
      <c r="C1361" s="6" t="s">
        <v>1974</v>
      </c>
      <c r="D1361" s="15">
        <v>45151</v>
      </c>
      <c r="E1361" s="14" t="s">
        <v>1132</v>
      </c>
      <c r="F1361" s="14" t="s">
        <v>1133</v>
      </c>
      <c r="G1361" s="6">
        <v>28560</v>
      </c>
      <c r="H1361" s="6" t="s">
        <v>1817</v>
      </c>
      <c r="I1361" s="6"/>
      <c r="J1361" s="16">
        <v>5201.009</v>
      </c>
      <c r="K1361" s="144">
        <v>1.64</v>
      </c>
      <c r="L1361" s="126">
        <v>0</v>
      </c>
      <c r="M1361" s="126">
        <v>0</v>
      </c>
      <c r="N1361" s="6" t="s">
        <v>547</v>
      </c>
      <c r="O1361" s="6" t="s">
        <v>547</v>
      </c>
      <c r="P1361" s="19">
        <v>13620405</v>
      </c>
      <c r="Q1361" s="6"/>
      <c r="R1361" s="19">
        <f t="shared" si="248"/>
        <v>2451672.9</v>
      </c>
      <c r="S1361" s="6"/>
      <c r="T1361" s="14"/>
      <c r="U1361" s="145"/>
      <c r="V1361" s="6"/>
      <c r="W1361" s="6"/>
      <c r="X1361" s="6"/>
      <c r="Y1361" s="212">
        <v>45397</v>
      </c>
      <c r="Z1361" s="6"/>
      <c r="AA1361" s="6"/>
      <c r="AB1361" s="21"/>
      <c r="AC1361" s="6"/>
      <c r="AD1361" s="14" t="s">
        <v>1515</v>
      </c>
      <c r="AE1361" s="6"/>
      <c r="AF1361" s="6"/>
      <c r="AG1361" s="6"/>
      <c r="AH1361" s="6" t="s">
        <v>547</v>
      </c>
      <c r="AI1361" s="143">
        <f t="shared" si="215"/>
        <v>476.9049369747899</v>
      </c>
      <c r="AJ1361" s="143">
        <f t="shared" si="216"/>
        <v>85.842888655462176</v>
      </c>
      <c r="AK1361" s="143">
        <f t="shared" si="217"/>
        <v>0</v>
      </c>
      <c r="AL1361" s="20">
        <f t="shared" si="249"/>
        <v>45185</v>
      </c>
      <c r="AM1361" t="e">
        <f t="shared" si="251"/>
        <v>#N/A</v>
      </c>
      <c r="AN1361" t="str">
        <f t="shared" si="246"/>
        <v>30082023-A-007777-5201.009</v>
      </c>
    </row>
    <row r="1362" spans="1:40" ht="20.100000000000001" hidden="1" customHeight="1" x14ac:dyDescent="0.25">
      <c r="A1362" s="14">
        <v>42</v>
      </c>
      <c r="B1362" s="207">
        <v>45152</v>
      </c>
      <c r="C1362" s="6" t="s">
        <v>1975</v>
      </c>
      <c r="D1362" s="15">
        <v>45148</v>
      </c>
      <c r="E1362" s="14" t="s">
        <v>1132</v>
      </c>
      <c r="F1362" s="14" t="s">
        <v>1133</v>
      </c>
      <c r="G1362" s="6">
        <v>31461</v>
      </c>
      <c r="H1362" s="6" t="s">
        <v>1817</v>
      </c>
      <c r="I1362" s="6"/>
      <c r="J1362" s="16">
        <v>5201.009</v>
      </c>
      <c r="K1362" s="144">
        <v>1.63</v>
      </c>
      <c r="L1362" s="126">
        <v>0</v>
      </c>
      <c r="M1362" s="126">
        <v>0</v>
      </c>
      <c r="N1362" s="6" t="s">
        <v>547</v>
      </c>
      <c r="O1362" s="6" t="s">
        <v>547</v>
      </c>
      <c r="P1362" s="19">
        <v>14835323</v>
      </c>
      <c r="Q1362" s="6"/>
      <c r="R1362" s="19">
        <f t="shared" si="248"/>
        <v>2670358.14</v>
      </c>
      <c r="S1362" s="6"/>
      <c r="T1362" s="14"/>
      <c r="U1362" s="145"/>
      <c r="V1362" s="6"/>
      <c r="W1362" s="6"/>
      <c r="X1362" s="6"/>
      <c r="Y1362" s="212">
        <v>45397</v>
      </c>
      <c r="Z1362" s="6"/>
      <c r="AA1362" s="6"/>
      <c r="AB1362" s="21"/>
      <c r="AC1362" s="6"/>
      <c r="AD1362" s="14" t="s">
        <v>1515</v>
      </c>
      <c r="AE1362" s="6"/>
      <c r="AF1362" s="6"/>
      <c r="AG1362" s="6"/>
      <c r="AH1362" s="6" t="s">
        <v>547</v>
      </c>
      <c r="AI1362" s="143">
        <f t="shared" ref="AI1362:AI1425" si="252">P1362/G1362</f>
        <v>471.54645434029436</v>
      </c>
      <c r="AJ1362" s="143">
        <f t="shared" ref="AJ1362:AJ1425" si="253">R1362/G1362</f>
        <v>84.878361781252977</v>
      </c>
      <c r="AK1362" s="143">
        <f t="shared" ref="AK1362:AK1425" si="254">L1362*AJ1362</f>
        <v>0</v>
      </c>
      <c r="AL1362" s="20">
        <f t="shared" si="249"/>
        <v>45182</v>
      </c>
      <c r="AM1362" t="e">
        <f t="shared" si="251"/>
        <v>#N/A</v>
      </c>
      <c r="AN1362" t="str">
        <f t="shared" si="246"/>
        <v>30082023-A-007779-5201.009</v>
      </c>
    </row>
    <row r="1363" spans="1:40" ht="20.100000000000001" hidden="1" customHeight="1" x14ac:dyDescent="0.25">
      <c r="A1363" s="14">
        <v>43</v>
      </c>
      <c r="B1363" s="207">
        <v>45151</v>
      </c>
      <c r="C1363" s="6" t="s">
        <v>1976</v>
      </c>
      <c r="D1363" s="15">
        <v>45147</v>
      </c>
      <c r="E1363" s="14" t="s">
        <v>1132</v>
      </c>
      <c r="F1363" s="14" t="s">
        <v>1133</v>
      </c>
      <c r="G1363" s="6">
        <v>31010</v>
      </c>
      <c r="H1363" s="6" t="s">
        <v>1817</v>
      </c>
      <c r="I1363" s="6"/>
      <c r="J1363" s="16">
        <v>5201.009</v>
      </c>
      <c r="K1363" s="144">
        <v>1.63</v>
      </c>
      <c r="L1363" s="126">
        <v>0</v>
      </c>
      <c r="M1363" s="126">
        <v>0</v>
      </c>
      <c r="N1363" s="6" t="s">
        <v>547</v>
      </c>
      <c r="O1363" s="6" t="s">
        <v>547</v>
      </c>
      <c r="P1363" s="19">
        <v>14664197</v>
      </c>
      <c r="Q1363" s="6"/>
      <c r="R1363" s="19">
        <f t="shared" si="248"/>
        <v>2639555.46</v>
      </c>
      <c r="S1363" s="6"/>
      <c r="T1363" s="14"/>
      <c r="U1363" s="145"/>
      <c r="V1363" s="6"/>
      <c r="W1363" s="6"/>
      <c r="X1363" s="6"/>
      <c r="Y1363" s="212">
        <v>45397</v>
      </c>
      <c r="Z1363" s="6"/>
      <c r="AA1363" s="6"/>
      <c r="AB1363" s="21"/>
      <c r="AC1363" s="6"/>
      <c r="AD1363" s="14" t="s">
        <v>1515</v>
      </c>
      <c r="AE1363" s="6"/>
      <c r="AF1363" s="6"/>
      <c r="AG1363" s="6"/>
      <c r="AH1363" s="6" t="s">
        <v>547</v>
      </c>
      <c r="AI1363" s="143">
        <f t="shared" si="252"/>
        <v>472.88606900999679</v>
      </c>
      <c r="AJ1363" s="143">
        <f t="shared" si="253"/>
        <v>85.119492421799421</v>
      </c>
      <c r="AK1363" s="143">
        <f t="shared" si="254"/>
        <v>0</v>
      </c>
      <c r="AL1363" s="20">
        <f t="shared" si="249"/>
        <v>45181</v>
      </c>
      <c r="AM1363" t="e">
        <f t="shared" si="251"/>
        <v>#N/A</v>
      </c>
      <c r="AN1363" t="str">
        <f t="shared" si="246"/>
        <v>30082023-A-007780-5201.009</v>
      </c>
    </row>
    <row r="1364" spans="1:40" ht="20.100000000000001" hidden="1" customHeight="1" x14ac:dyDescent="0.25">
      <c r="A1364" s="14">
        <v>44</v>
      </c>
      <c r="B1364" s="21">
        <v>45164</v>
      </c>
      <c r="C1364" s="6" t="s">
        <v>1999</v>
      </c>
      <c r="D1364" s="15">
        <v>45160</v>
      </c>
      <c r="E1364" s="14" t="s">
        <v>1132</v>
      </c>
      <c r="F1364" s="14" t="s">
        <v>1133</v>
      </c>
      <c r="G1364" s="6">
        <v>30497</v>
      </c>
      <c r="H1364" s="6" t="s">
        <v>1817</v>
      </c>
      <c r="I1364" s="6"/>
      <c r="J1364" s="16">
        <v>5201.009</v>
      </c>
      <c r="K1364" s="144">
        <v>1.64</v>
      </c>
      <c r="L1364" s="126">
        <v>0</v>
      </c>
      <c r="M1364" s="126">
        <v>0</v>
      </c>
      <c r="N1364" s="6" t="s">
        <v>547</v>
      </c>
      <c r="O1364" s="6" t="s">
        <v>547</v>
      </c>
      <c r="P1364" s="19">
        <v>14544170</v>
      </c>
      <c r="Q1364" s="6"/>
      <c r="R1364" s="19">
        <f t="shared" si="248"/>
        <v>2617950.6</v>
      </c>
      <c r="S1364" s="6"/>
      <c r="T1364" s="14"/>
      <c r="U1364" s="145"/>
      <c r="V1364" s="6"/>
      <c r="W1364" s="6"/>
      <c r="X1364" s="6"/>
      <c r="Y1364" s="212">
        <v>45397</v>
      </c>
      <c r="Z1364" s="6"/>
      <c r="AA1364" s="6"/>
      <c r="AB1364" s="21"/>
      <c r="AC1364" s="6"/>
      <c r="AD1364" s="14" t="s">
        <v>1515</v>
      </c>
      <c r="AE1364" s="6"/>
      <c r="AF1364" s="6"/>
      <c r="AG1364" s="6"/>
      <c r="AH1364" s="6" t="s">
        <v>547</v>
      </c>
      <c r="AI1364" s="143">
        <f t="shared" si="252"/>
        <v>476.90494146965273</v>
      </c>
      <c r="AJ1364" s="143">
        <f t="shared" si="253"/>
        <v>85.842889464537492</v>
      </c>
      <c r="AK1364" s="143">
        <f t="shared" si="254"/>
        <v>0</v>
      </c>
      <c r="AL1364" s="20">
        <f t="shared" si="249"/>
        <v>45194</v>
      </c>
      <c r="AM1364" t="e">
        <f t="shared" si="251"/>
        <v>#N/A</v>
      </c>
      <c r="AN1364" t="str">
        <f t="shared" si="246"/>
        <v>05092023-A-009011-5201.009</v>
      </c>
    </row>
    <row r="1365" spans="1:40" ht="20.100000000000001" hidden="1" customHeight="1" x14ac:dyDescent="0.25">
      <c r="A1365" s="14">
        <v>45</v>
      </c>
      <c r="B1365" s="21">
        <v>45162</v>
      </c>
      <c r="C1365" s="6" t="s">
        <v>2000</v>
      </c>
      <c r="D1365" s="15">
        <v>45158</v>
      </c>
      <c r="E1365" s="14" t="s">
        <v>1132</v>
      </c>
      <c r="F1365" s="14" t="s">
        <v>1133</v>
      </c>
      <c r="G1365" s="6">
        <v>30643</v>
      </c>
      <c r="H1365" s="6" t="s">
        <v>1817</v>
      </c>
      <c r="I1365" s="6"/>
      <c r="J1365" s="16">
        <v>5201.009</v>
      </c>
      <c r="K1365" s="144">
        <v>1.68</v>
      </c>
      <c r="L1365" s="126">
        <v>0</v>
      </c>
      <c r="M1365" s="126">
        <v>0</v>
      </c>
      <c r="N1365" s="6" t="s">
        <v>547</v>
      </c>
      <c r="O1365" s="6" t="s">
        <v>547</v>
      </c>
      <c r="P1365" s="19">
        <v>14942198</v>
      </c>
      <c r="Q1365" s="6"/>
      <c r="R1365" s="19">
        <f t="shared" si="248"/>
        <v>2689595.64</v>
      </c>
      <c r="S1365" s="6"/>
      <c r="T1365" s="14"/>
      <c r="U1365" s="145"/>
      <c r="V1365" s="6"/>
      <c r="W1365" s="6"/>
      <c r="X1365" s="6"/>
      <c r="Y1365" s="212">
        <v>45397</v>
      </c>
      <c r="Z1365" s="6"/>
      <c r="AA1365" s="6"/>
      <c r="AB1365" s="21"/>
      <c r="AC1365" s="6"/>
      <c r="AD1365" s="14" t="s">
        <v>1515</v>
      </c>
      <c r="AE1365" s="6"/>
      <c r="AF1365" s="6"/>
      <c r="AG1365" s="6"/>
      <c r="AH1365" s="6" t="s">
        <v>547</v>
      </c>
      <c r="AI1365" s="143">
        <f t="shared" si="252"/>
        <v>487.62190386058808</v>
      </c>
      <c r="AJ1365" s="143">
        <f t="shared" si="253"/>
        <v>87.77194269490586</v>
      </c>
      <c r="AK1365" s="143">
        <f t="shared" si="254"/>
        <v>0</v>
      </c>
      <c r="AL1365" s="20">
        <f t="shared" si="249"/>
        <v>45192</v>
      </c>
      <c r="AM1365" t="e">
        <f t="shared" si="251"/>
        <v>#N/A</v>
      </c>
      <c r="AN1365" t="str">
        <f t="shared" si="246"/>
        <v>05092023-A-009015-5201.009</v>
      </c>
    </row>
    <row r="1366" spans="1:40" ht="20.100000000000001" hidden="1" customHeight="1" x14ac:dyDescent="0.25">
      <c r="A1366" s="14">
        <v>46</v>
      </c>
      <c r="B1366" s="21">
        <v>45162</v>
      </c>
      <c r="C1366" s="6" t="s">
        <v>2001</v>
      </c>
      <c r="D1366" s="15">
        <v>45158</v>
      </c>
      <c r="E1366" s="14" t="s">
        <v>1132</v>
      </c>
      <c r="F1366" s="14" t="s">
        <v>1133</v>
      </c>
      <c r="G1366" s="6">
        <v>30270</v>
      </c>
      <c r="H1366" s="6" t="s">
        <v>1817</v>
      </c>
      <c r="I1366" s="6"/>
      <c r="J1366" s="16">
        <v>5201.009</v>
      </c>
      <c r="K1366" s="144">
        <v>1.68</v>
      </c>
      <c r="L1366" s="126">
        <v>0</v>
      </c>
      <c r="M1366" s="126">
        <v>0</v>
      </c>
      <c r="N1366" s="6" t="s">
        <v>547</v>
      </c>
      <c r="O1366" s="6" t="s">
        <v>547</v>
      </c>
      <c r="P1366" s="19">
        <v>14760316</v>
      </c>
      <c r="Q1366" s="6"/>
      <c r="R1366" s="19">
        <f t="shared" si="248"/>
        <v>2656856.88</v>
      </c>
      <c r="S1366" s="6"/>
      <c r="T1366" s="14"/>
      <c r="U1366" s="145"/>
      <c r="V1366" s="6"/>
      <c r="W1366" s="6"/>
      <c r="X1366" s="6"/>
      <c r="Y1366" s="212">
        <v>45397</v>
      </c>
      <c r="Z1366" s="6"/>
      <c r="AA1366" s="6"/>
      <c r="AB1366" s="21"/>
      <c r="AC1366" s="6"/>
      <c r="AD1366" s="14" t="s">
        <v>1515</v>
      </c>
      <c r="AE1366" s="6"/>
      <c r="AF1366" s="6"/>
      <c r="AG1366" s="6"/>
      <c r="AH1366" s="6" t="s">
        <v>547</v>
      </c>
      <c r="AI1366" s="143">
        <f t="shared" si="252"/>
        <v>487.62193591014204</v>
      </c>
      <c r="AJ1366" s="143">
        <f t="shared" si="253"/>
        <v>87.771948463825566</v>
      </c>
      <c r="AK1366" s="143">
        <f t="shared" si="254"/>
        <v>0</v>
      </c>
      <c r="AL1366" s="20">
        <f t="shared" si="249"/>
        <v>45192</v>
      </c>
      <c r="AM1366" t="e">
        <f t="shared" si="251"/>
        <v>#N/A</v>
      </c>
      <c r="AN1366" t="str">
        <f t="shared" si="246"/>
        <v>05092023-A-009017-5201.009</v>
      </c>
    </row>
    <row r="1367" spans="1:40" ht="20.100000000000001" hidden="1" customHeight="1" x14ac:dyDescent="0.25">
      <c r="A1367" s="14">
        <v>47</v>
      </c>
      <c r="B1367" s="21">
        <v>45168</v>
      </c>
      <c r="C1367" s="6" t="s">
        <v>2002</v>
      </c>
      <c r="D1367" s="15">
        <v>45164</v>
      </c>
      <c r="E1367" s="14" t="s">
        <v>1132</v>
      </c>
      <c r="F1367" s="14" t="s">
        <v>1133</v>
      </c>
      <c r="G1367" s="6">
        <v>30456</v>
      </c>
      <c r="H1367" s="6" t="s">
        <v>1817</v>
      </c>
      <c r="I1367" s="6"/>
      <c r="J1367" s="16">
        <v>5201.009</v>
      </c>
      <c r="K1367" s="144">
        <v>1.58</v>
      </c>
      <c r="L1367" s="126">
        <v>0</v>
      </c>
      <c r="M1367" s="126">
        <v>0</v>
      </c>
      <c r="N1367" s="6" t="s">
        <v>547</v>
      </c>
      <c r="O1367" s="6" t="s">
        <v>547</v>
      </c>
      <c r="P1367" s="19">
        <v>13953424</v>
      </c>
      <c r="Q1367" s="6"/>
      <c r="R1367" s="19">
        <f t="shared" si="248"/>
        <v>2511616.3199999998</v>
      </c>
      <c r="S1367" s="6"/>
      <c r="T1367" s="14"/>
      <c r="U1367" s="145"/>
      <c r="V1367" s="6"/>
      <c r="W1367" s="6"/>
      <c r="X1367" s="6"/>
      <c r="Y1367" s="212">
        <v>45397</v>
      </c>
      <c r="Z1367" s="6"/>
      <c r="AA1367" s="6"/>
      <c r="AB1367" s="21"/>
      <c r="AC1367" s="6"/>
      <c r="AD1367" s="14" t="s">
        <v>1515</v>
      </c>
      <c r="AE1367" s="6"/>
      <c r="AF1367" s="6"/>
      <c r="AG1367" s="6"/>
      <c r="AH1367" s="6" t="s">
        <v>547</v>
      </c>
      <c r="AI1367" s="143">
        <f t="shared" si="252"/>
        <v>458.15024954032049</v>
      </c>
      <c r="AJ1367" s="143">
        <f t="shared" si="253"/>
        <v>82.467044917257681</v>
      </c>
      <c r="AK1367" s="143">
        <f t="shared" si="254"/>
        <v>0</v>
      </c>
      <c r="AL1367" s="20">
        <f t="shared" si="249"/>
        <v>45198</v>
      </c>
      <c r="AM1367" t="e">
        <f t="shared" si="251"/>
        <v>#N/A</v>
      </c>
      <c r="AN1367" t="str">
        <f t="shared" si="246"/>
        <v>05092023-A-009019-5201.009</v>
      </c>
    </row>
    <row r="1368" spans="1:40" ht="20.100000000000001" hidden="1" customHeight="1" x14ac:dyDescent="0.25">
      <c r="A1368" s="14">
        <v>48</v>
      </c>
      <c r="B1368" s="21">
        <v>45153</v>
      </c>
      <c r="C1368" s="6" t="s">
        <v>2003</v>
      </c>
      <c r="D1368" s="15">
        <v>45149</v>
      </c>
      <c r="E1368" s="14" t="s">
        <v>1132</v>
      </c>
      <c r="F1368" s="14" t="s">
        <v>1133</v>
      </c>
      <c r="G1368" s="6">
        <v>30665</v>
      </c>
      <c r="H1368" s="6" t="s">
        <v>1817</v>
      </c>
      <c r="I1368" s="6"/>
      <c r="J1368" s="16">
        <v>5201.009</v>
      </c>
      <c r="K1368" s="144">
        <v>1.64</v>
      </c>
      <c r="L1368" s="126">
        <v>0</v>
      </c>
      <c r="M1368" s="126">
        <v>0</v>
      </c>
      <c r="N1368" s="6" t="s">
        <v>547</v>
      </c>
      <c r="O1368" s="6" t="s">
        <v>547</v>
      </c>
      <c r="P1368" s="19">
        <v>14542131</v>
      </c>
      <c r="Q1368" s="6"/>
      <c r="R1368" s="19">
        <f t="shared" si="248"/>
        <v>2617583.58</v>
      </c>
      <c r="S1368" s="6"/>
      <c r="T1368" s="14"/>
      <c r="U1368" s="145"/>
      <c r="V1368" s="6"/>
      <c r="W1368" s="6"/>
      <c r="X1368" s="6"/>
      <c r="Y1368" s="212">
        <v>45397</v>
      </c>
      <c r="Z1368" s="6"/>
      <c r="AA1368" s="6"/>
      <c r="AB1368" s="21"/>
      <c r="AC1368" s="6"/>
      <c r="AD1368" s="14" t="s">
        <v>1515</v>
      </c>
      <c r="AE1368" s="6"/>
      <c r="AF1368" s="6"/>
      <c r="AG1368" s="6"/>
      <c r="AH1368" s="6" t="s">
        <v>547</v>
      </c>
      <c r="AI1368" s="143">
        <f t="shared" si="252"/>
        <v>474.22569704875264</v>
      </c>
      <c r="AJ1368" s="143">
        <f t="shared" si="253"/>
        <v>85.360625468775481</v>
      </c>
      <c r="AK1368" s="143">
        <f t="shared" si="254"/>
        <v>0</v>
      </c>
      <c r="AL1368" s="20">
        <f t="shared" si="249"/>
        <v>45183</v>
      </c>
      <c r="AM1368" t="e">
        <f t="shared" si="251"/>
        <v>#N/A</v>
      </c>
      <c r="AN1368" t="str">
        <f t="shared" si="246"/>
        <v>11092023-A-010002-5201.009</v>
      </c>
    </row>
    <row r="1369" spans="1:40" ht="20.100000000000001" hidden="1" customHeight="1" x14ac:dyDescent="0.25">
      <c r="A1369" s="14">
        <v>49</v>
      </c>
      <c r="B1369" s="21">
        <v>45161</v>
      </c>
      <c r="C1369" s="6" t="s">
        <v>2004</v>
      </c>
      <c r="D1369" s="15">
        <v>45157</v>
      </c>
      <c r="E1369" s="14" t="s">
        <v>1132</v>
      </c>
      <c r="F1369" s="14" t="s">
        <v>1133</v>
      </c>
      <c r="G1369" s="6">
        <v>29150</v>
      </c>
      <c r="H1369" s="6" t="s">
        <v>1817</v>
      </c>
      <c r="I1369" s="6"/>
      <c r="J1369" s="16">
        <v>5201.009</v>
      </c>
      <c r="K1369" s="144">
        <v>1.56</v>
      </c>
      <c r="L1369" s="126">
        <v>0</v>
      </c>
      <c r="M1369" s="126">
        <v>0</v>
      </c>
      <c r="N1369" s="6" t="s">
        <v>547</v>
      </c>
      <c r="O1369" s="6" t="s">
        <v>547</v>
      </c>
      <c r="P1369" s="19">
        <v>13159830</v>
      </c>
      <c r="Q1369" s="6"/>
      <c r="R1369" s="19">
        <f t="shared" si="248"/>
        <v>2368769.4</v>
      </c>
      <c r="S1369" s="6"/>
      <c r="T1369" s="14"/>
      <c r="U1369" s="145"/>
      <c r="V1369" s="6"/>
      <c r="W1369" s="6"/>
      <c r="X1369" s="6"/>
      <c r="Y1369" s="212">
        <v>45397</v>
      </c>
      <c r="Z1369" s="6"/>
      <c r="AA1369" s="6"/>
      <c r="AB1369" s="21"/>
      <c r="AC1369" s="6"/>
      <c r="AD1369" s="14" t="s">
        <v>1515</v>
      </c>
      <c r="AE1369" s="6"/>
      <c r="AF1369" s="6"/>
      <c r="AG1369" s="6"/>
      <c r="AH1369" s="6" t="s">
        <v>547</v>
      </c>
      <c r="AI1369" s="143">
        <f t="shared" si="252"/>
        <v>451.45214408233278</v>
      </c>
      <c r="AJ1369" s="143">
        <f t="shared" si="253"/>
        <v>81.261385934819899</v>
      </c>
      <c r="AK1369" s="143">
        <f t="shared" si="254"/>
        <v>0</v>
      </c>
      <c r="AL1369" s="20">
        <f t="shared" si="249"/>
        <v>45191</v>
      </c>
      <c r="AM1369" t="e">
        <f t="shared" si="251"/>
        <v>#N/A</v>
      </c>
      <c r="AN1369" t="str">
        <f t="shared" si="246"/>
        <v>11092023-A-010003-5201.009</v>
      </c>
    </row>
    <row r="1370" spans="1:40" ht="20.100000000000001" hidden="1" customHeight="1" x14ac:dyDescent="0.25">
      <c r="A1370" s="14">
        <v>50</v>
      </c>
      <c r="B1370" s="21">
        <v>45162</v>
      </c>
      <c r="C1370" s="6" t="s">
        <v>2005</v>
      </c>
      <c r="D1370" s="15">
        <v>45158</v>
      </c>
      <c r="E1370" s="14" t="s">
        <v>1132</v>
      </c>
      <c r="F1370" s="14" t="s">
        <v>1133</v>
      </c>
      <c r="G1370" s="6">
        <v>29012</v>
      </c>
      <c r="H1370" s="6" t="s">
        <v>1817</v>
      </c>
      <c r="I1370" s="6"/>
      <c r="J1370" s="16">
        <v>5201.009</v>
      </c>
      <c r="K1370" s="144">
        <v>1.59</v>
      </c>
      <c r="L1370" s="126">
        <v>0</v>
      </c>
      <c r="M1370" s="126">
        <v>0</v>
      </c>
      <c r="N1370" s="6" t="s">
        <v>547</v>
      </c>
      <c r="O1370" s="6" t="s">
        <v>547</v>
      </c>
      <c r="P1370" s="19">
        <v>13408450</v>
      </c>
      <c r="Q1370" s="6"/>
      <c r="R1370" s="19">
        <f t="shared" si="248"/>
        <v>2413521</v>
      </c>
      <c r="S1370" s="6"/>
      <c r="T1370" s="14"/>
      <c r="U1370" s="145"/>
      <c r="V1370" s="6"/>
      <c r="W1370" s="6"/>
      <c r="X1370" s="6"/>
      <c r="Y1370" s="212">
        <v>45397</v>
      </c>
      <c r="Z1370" s="6"/>
      <c r="AA1370" s="6"/>
      <c r="AB1370" s="21"/>
      <c r="AC1370" s="6"/>
      <c r="AD1370" s="14" t="s">
        <v>1515</v>
      </c>
      <c r="AE1370" s="6"/>
      <c r="AF1370" s="6"/>
      <c r="AG1370" s="6"/>
      <c r="AH1370" s="6" t="s">
        <v>547</v>
      </c>
      <c r="AI1370" s="143">
        <f t="shared" si="252"/>
        <v>462.1691024403695</v>
      </c>
      <c r="AJ1370" s="143">
        <f t="shared" si="253"/>
        <v>83.190438439266515</v>
      </c>
      <c r="AK1370" s="143">
        <f t="shared" si="254"/>
        <v>0</v>
      </c>
      <c r="AL1370" s="20">
        <f t="shared" si="249"/>
        <v>45192</v>
      </c>
      <c r="AM1370" t="e">
        <f t="shared" si="251"/>
        <v>#N/A</v>
      </c>
      <c r="AN1370" t="str">
        <f t="shared" si="246"/>
        <v>11092023-A-010005-5201.009</v>
      </c>
    </row>
    <row r="1371" spans="1:40" ht="20.100000000000001" hidden="1" customHeight="1" x14ac:dyDescent="0.25">
      <c r="A1371" s="14">
        <v>51</v>
      </c>
      <c r="B1371" s="21">
        <v>45171</v>
      </c>
      <c r="C1371" s="6" t="s">
        <v>2006</v>
      </c>
      <c r="D1371" s="15">
        <v>45167</v>
      </c>
      <c r="E1371" s="14" t="s">
        <v>1132</v>
      </c>
      <c r="F1371" s="14" t="s">
        <v>1133</v>
      </c>
      <c r="G1371" s="6">
        <v>12804</v>
      </c>
      <c r="H1371" s="6" t="s">
        <v>1817</v>
      </c>
      <c r="I1371" s="6"/>
      <c r="J1371" s="16">
        <v>5505.1</v>
      </c>
      <c r="K1371" s="144">
        <v>1.59</v>
      </c>
      <c r="L1371" s="126">
        <v>0</v>
      </c>
      <c r="M1371" s="126">
        <v>0</v>
      </c>
      <c r="N1371" s="6" t="s">
        <v>1878</v>
      </c>
      <c r="O1371" s="6" t="s">
        <v>1878</v>
      </c>
      <c r="P1371" s="19">
        <v>5889840</v>
      </c>
      <c r="Q1371" s="6"/>
      <c r="R1371" s="19">
        <f t="shared" si="248"/>
        <v>1060171.2</v>
      </c>
      <c r="S1371" s="6"/>
      <c r="T1371" s="14"/>
      <c r="U1371" s="145"/>
      <c r="V1371" s="6"/>
      <c r="W1371" s="6"/>
      <c r="X1371" s="6"/>
      <c r="Y1371" s="212">
        <v>45397</v>
      </c>
      <c r="Z1371" s="6"/>
      <c r="AA1371" s="6"/>
      <c r="AB1371" s="21"/>
      <c r="AC1371" s="6"/>
      <c r="AD1371" s="14" t="s">
        <v>1515</v>
      </c>
      <c r="AE1371" s="6"/>
      <c r="AF1371" s="6"/>
      <c r="AG1371" s="6"/>
      <c r="AH1371" s="6" t="s">
        <v>1878</v>
      </c>
      <c r="AI1371" s="143">
        <f t="shared" si="252"/>
        <v>460</v>
      </c>
      <c r="AJ1371" s="143">
        <f t="shared" si="253"/>
        <v>82.8</v>
      </c>
      <c r="AK1371" s="143">
        <f t="shared" si="254"/>
        <v>0</v>
      </c>
      <c r="AL1371" s="20">
        <f t="shared" si="249"/>
        <v>45201</v>
      </c>
      <c r="AM1371" t="e">
        <f t="shared" si="251"/>
        <v>#N/A</v>
      </c>
      <c r="AN1371" t="str">
        <f t="shared" si="246"/>
        <v>11092023-A-010007-5505.1</v>
      </c>
    </row>
    <row r="1372" spans="1:40" ht="20.100000000000001" hidden="1" customHeight="1" x14ac:dyDescent="0.25">
      <c r="A1372" s="14">
        <v>52</v>
      </c>
      <c r="B1372" s="21">
        <v>45172</v>
      </c>
      <c r="C1372" s="6" t="s">
        <v>2007</v>
      </c>
      <c r="D1372" s="15">
        <v>45168</v>
      </c>
      <c r="E1372" s="14" t="s">
        <v>1132</v>
      </c>
      <c r="F1372" s="14" t="s">
        <v>1133</v>
      </c>
      <c r="G1372" s="6">
        <v>12894</v>
      </c>
      <c r="H1372" s="6" t="s">
        <v>1817</v>
      </c>
      <c r="I1372" s="6"/>
      <c r="J1372" s="16">
        <v>5505.1</v>
      </c>
      <c r="K1372" s="144">
        <v>1.59</v>
      </c>
      <c r="L1372" s="126">
        <v>0</v>
      </c>
      <c r="M1372" s="126">
        <v>0</v>
      </c>
      <c r="N1372" s="6" t="s">
        <v>1878</v>
      </c>
      <c r="O1372" s="6" t="s">
        <v>1878</v>
      </c>
      <c r="P1372" s="19">
        <v>5931240</v>
      </c>
      <c r="Q1372" s="6"/>
      <c r="R1372" s="19">
        <f t="shared" si="248"/>
        <v>1067623.2</v>
      </c>
      <c r="S1372" s="6"/>
      <c r="T1372" s="14"/>
      <c r="U1372" s="145"/>
      <c r="V1372" s="6"/>
      <c r="W1372" s="6"/>
      <c r="X1372" s="6"/>
      <c r="Y1372" s="212">
        <v>45397</v>
      </c>
      <c r="Z1372" s="6"/>
      <c r="AA1372" s="6"/>
      <c r="AB1372" s="21"/>
      <c r="AC1372" s="6"/>
      <c r="AD1372" s="14" t="s">
        <v>1515</v>
      </c>
      <c r="AE1372" s="6"/>
      <c r="AF1372" s="6"/>
      <c r="AG1372" s="6"/>
      <c r="AH1372" s="6" t="s">
        <v>1878</v>
      </c>
      <c r="AI1372" s="143">
        <f t="shared" si="252"/>
        <v>460</v>
      </c>
      <c r="AJ1372" s="143">
        <f t="shared" si="253"/>
        <v>82.8</v>
      </c>
      <c r="AK1372" s="143">
        <f t="shared" si="254"/>
        <v>0</v>
      </c>
      <c r="AL1372" s="20">
        <f t="shared" si="249"/>
        <v>45202</v>
      </c>
      <c r="AM1372" t="e">
        <f t="shared" si="251"/>
        <v>#N/A</v>
      </c>
      <c r="AN1372" t="str">
        <f t="shared" si="246"/>
        <v>11092023-A-010013-5505.1</v>
      </c>
    </row>
    <row r="1373" spans="1:40" ht="20.100000000000001" hidden="1" customHeight="1" x14ac:dyDescent="0.25">
      <c r="A1373" s="14">
        <v>53</v>
      </c>
      <c r="B1373" s="21">
        <v>45173</v>
      </c>
      <c r="C1373" s="6" t="s">
        <v>2008</v>
      </c>
      <c r="D1373" s="15">
        <v>45169</v>
      </c>
      <c r="E1373" s="14" t="s">
        <v>1132</v>
      </c>
      <c r="F1373" s="14" t="s">
        <v>1133</v>
      </c>
      <c r="G1373" s="6">
        <v>12120</v>
      </c>
      <c r="H1373" s="6" t="s">
        <v>1817</v>
      </c>
      <c r="I1373" s="6"/>
      <c r="J1373" s="16">
        <v>5505.1</v>
      </c>
      <c r="K1373" s="144">
        <v>1.59</v>
      </c>
      <c r="L1373" s="126">
        <v>0</v>
      </c>
      <c r="M1373" s="126">
        <v>0</v>
      </c>
      <c r="N1373" s="6" t="s">
        <v>1878</v>
      </c>
      <c r="O1373" s="6" t="s">
        <v>1878</v>
      </c>
      <c r="P1373" s="19">
        <v>5575200</v>
      </c>
      <c r="Q1373" s="6"/>
      <c r="R1373" s="19">
        <f t="shared" si="248"/>
        <v>1003536</v>
      </c>
      <c r="S1373" s="6"/>
      <c r="T1373" s="14"/>
      <c r="U1373" s="145"/>
      <c r="V1373" s="6"/>
      <c r="W1373" s="6"/>
      <c r="X1373" s="6"/>
      <c r="Y1373" s="212">
        <v>45397</v>
      </c>
      <c r="Z1373" s="6"/>
      <c r="AA1373" s="6"/>
      <c r="AB1373" s="21"/>
      <c r="AC1373" s="6"/>
      <c r="AD1373" s="14" t="s">
        <v>1515</v>
      </c>
      <c r="AE1373" s="6"/>
      <c r="AF1373" s="6"/>
      <c r="AG1373" s="6"/>
      <c r="AH1373" s="6" t="s">
        <v>1878</v>
      </c>
      <c r="AI1373" s="143">
        <f t="shared" si="252"/>
        <v>460</v>
      </c>
      <c r="AJ1373" s="143">
        <f t="shared" si="253"/>
        <v>82.8</v>
      </c>
      <c r="AK1373" s="143">
        <f t="shared" si="254"/>
        <v>0</v>
      </c>
      <c r="AL1373" s="20">
        <f t="shared" si="249"/>
        <v>45203</v>
      </c>
      <c r="AM1373" t="e">
        <f t="shared" si="251"/>
        <v>#N/A</v>
      </c>
      <c r="AN1373" t="str">
        <f t="shared" si="246"/>
        <v>11092023-A-010036-5505.1</v>
      </c>
    </row>
    <row r="1374" spans="1:40" ht="20.100000000000001" hidden="1" customHeight="1" x14ac:dyDescent="0.25">
      <c r="A1374" s="14">
        <v>54</v>
      </c>
      <c r="B1374" s="21">
        <v>45174</v>
      </c>
      <c r="C1374" s="6" t="s">
        <v>2009</v>
      </c>
      <c r="D1374" s="15">
        <v>45170</v>
      </c>
      <c r="E1374" s="14" t="s">
        <v>1132</v>
      </c>
      <c r="F1374" s="14" t="s">
        <v>1133</v>
      </c>
      <c r="G1374" s="6">
        <v>12190</v>
      </c>
      <c r="H1374" s="6" t="s">
        <v>1817</v>
      </c>
      <c r="I1374" s="6"/>
      <c r="J1374" s="16">
        <v>5505.1</v>
      </c>
      <c r="K1374" s="144">
        <v>1.59</v>
      </c>
      <c r="L1374" s="126">
        <v>0</v>
      </c>
      <c r="M1374" s="126">
        <v>0</v>
      </c>
      <c r="N1374" s="6" t="s">
        <v>1878</v>
      </c>
      <c r="O1374" s="6" t="s">
        <v>1878</v>
      </c>
      <c r="P1374" s="19">
        <v>5607400</v>
      </c>
      <c r="Q1374" s="6"/>
      <c r="R1374" s="19">
        <f t="shared" si="248"/>
        <v>1009332</v>
      </c>
      <c r="S1374" s="6"/>
      <c r="T1374" s="14"/>
      <c r="U1374" s="145"/>
      <c r="V1374" s="6"/>
      <c r="W1374" s="6"/>
      <c r="X1374" s="6"/>
      <c r="Y1374" s="212">
        <v>45397</v>
      </c>
      <c r="Z1374" s="6"/>
      <c r="AA1374" s="6"/>
      <c r="AB1374" s="21"/>
      <c r="AC1374" s="6"/>
      <c r="AD1374" s="14" t="s">
        <v>1515</v>
      </c>
      <c r="AE1374" s="6"/>
      <c r="AF1374" s="6"/>
      <c r="AG1374" s="6"/>
      <c r="AH1374" s="6" t="s">
        <v>1878</v>
      </c>
      <c r="AI1374" s="143">
        <f t="shared" si="252"/>
        <v>460</v>
      </c>
      <c r="AJ1374" s="143">
        <f t="shared" si="253"/>
        <v>82.8</v>
      </c>
      <c r="AK1374" s="143">
        <f t="shared" si="254"/>
        <v>0</v>
      </c>
      <c r="AL1374" s="20">
        <f t="shared" si="249"/>
        <v>45204</v>
      </c>
      <c r="AM1374" t="e">
        <f t="shared" si="251"/>
        <v>#N/A</v>
      </c>
      <c r="AN1374" t="str">
        <f t="shared" si="246"/>
        <v>11092023-A-010040-5505.1</v>
      </c>
    </row>
    <row r="1375" spans="1:40" ht="20.100000000000001" hidden="1" customHeight="1" x14ac:dyDescent="0.25">
      <c r="A1375" s="14">
        <v>55</v>
      </c>
      <c r="B1375" s="21">
        <v>45175</v>
      </c>
      <c r="C1375" s="6" t="s">
        <v>2010</v>
      </c>
      <c r="D1375" s="15">
        <v>45171</v>
      </c>
      <c r="E1375" s="14" t="s">
        <v>1132</v>
      </c>
      <c r="F1375" s="14" t="s">
        <v>1133</v>
      </c>
      <c r="G1375" s="6">
        <v>9966</v>
      </c>
      <c r="H1375" s="6" t="s">
        <v>1817</v>
      </c>
      <c r="I1375" s="6"/>
      <c r="J1375" s="16">
        <v>5505.1</v>
      </c>
      <c r="K1375" s="144">
        <v>1.59</v>
      </c>
      <c r="L1375" s="126">
        <v>0</v>
      </c>
      <c r="M1375" s="126">
        <v>0</v>
      </c>
      <c r="N1375" s="6" t="s">
        <v>1878</v>
      </c>
      <c r="O1375" s="6" t="s">
        <v>1878</v>
      </c>
      <c r="P1375" s="19">
        <v>4584360</v>
      </c>
      <c r="Q1375" s="6"/>
      <c r="R1375" s="19">
        <f t="shared" si="248"/>
        <v>825184.79999999993</v>
      </c>
      <c r="S1375" s="6"/>
      <c r="T1375" s="14"/>
      <c r="U1375" s="145"/>
      <c r="V1375" s="6"/>
      <c r="W1375" s="6"/>
      <c r="X1375" s="6"/>
      <c r="Y1375" s="212">
        <v>45397</v>
      </c>
      <c r="Z1375" s="6"/>
      <c r="AA1375" s="6"/>
      <c r="AB1375" s="21"/>
      <c r="AC1375" s="6"/>
      <c r="AD1375" s="14" t="s">
        <v>1515</v>
      </c>
      <c r="AE1375" s="6"/>
      <c r="AF1375" s="6"/>
      <c r="AG1375" s="6"/>
      <c r="AH1375" s="6" t="s">
        <v>1878</v>
      </c>
      <c r="AI1375" s="143">
        <f t="shared" si="252"/>
        <v>460</v>
      </c>
      <c r="AJ1375" s="143">
        <f t="shared" si="253"/>
        <v>82.8</v>
      </c>
      <c r="AK1375" s="143">
        <f t="shared" si="254"/>
        <v>0</v>
      </c>
      <c r="AL1375" s="20">
        <f t="shared" si="249"/>
        <v>45205</v>
      </c>
      <c r="AM1375" t="e">
        <f t="shared" si="251"/>
        <v>#N/A</v>
      </c>
      <c r="AN1375" t="str">
        <f t="shared" ref="AN1375:AN1438" si="255">C1375&amp;"-"&amp;J1375</f>
        <v>11092023-A-010048-5505.1</v>
      </c>
    </row>
    <row r="1376" spans="1:40" ht="20.100000000000001" hidden="1" customHeight="1" x14ac:dyDescent="0.25">
      <c r="A1376" s="14">
        <v>56</v>
      </c>
      <c r="B1376" s="21">
        <v>45149</v>
      </c>
      <c r="C1376" s="6" t="s">
        <v>2025</v>
      </c>
      <c r="D1376" s="15">
        <v>45145</v>
      </c>
      <c r="E1376" s="14" t="s">
        <v>1132</v>
      </c>
      <c r="F1376" s="14" t="s">
        <v>1133</v>
      </c>
      <c r="G1376" s="6">
        <v>31025</v>
      </c>
      <c r="H1376" s="6" t="s">
        <v>1817</v>
      </c>
      <c r="I1376" s="6"/>
      <c r="J1376" s="16">
        <v>5201.009</v>
      </c>
      <c r="K1376" s="144">
        <v>1.63</v>
      </c>
      <c r="L1376" s="126">
        <v>0</v>
      </c>
      <c r="M1376" s="126">
        <v>0</v>
      </c>
      <c r="N1376" s="6" t="s">
        <v>547</v>
      </c>
      <c r="O1376" s="6" t="s">
        <v>547</v>
      </c>
      <c r="P1376" s="19">
        <v>14671291</v>
      </c>
      <c r="Q1376" s="6"/>
      <c r="R1376" s="19">
        <f t="shared" si="248"/>
        <v>2640832.38</v>
      </c>
      <c r="S1376" s="6"/>
      <c r="T1376" s="14"/>
      <c r="U1376" s="145"/>
      <c r="V1376" s="6"/>
      <c r="W1376" s="6"/>
      <c r="X1376" s="6"/>
      <c r="Y1376" s="212">
        <v>45397</v>
      </c>
      <c r="Z1376" s="6"/>
      <c r="AA1376" s="6"/>
      <c r="AB1376" s="21"/>
      <c r="AC1376" s="6"/>
      <c r="AD1376" s="14" t="s">
        <v>1515</v>
      </c>
      <c r="AE1376" s="6"/>
      <c r="AF1376" s="6"/>
      <c r="AG1376" s="6"/>
      <c r="AH1376" s="6" t="s">
        <v>547</v>
      </c>
      <c r="AI1376" s="143">
        <f t="shared" si="252"/>
        <v>472.88609186140212</v>
      </c>
      <c r="AJ1376" s="143">
        <f t="shared" si="253"/>
        <v>85.119496535052377</v>
      </c>
      <c r="AK1376" s="143">
        <f t="shared" si="254"/>
        <v>0</v>
      </c>
      <c r="AL1376" s="20">
        <f t="shared" si="249"/>
        <v>45179</v>
      </c>
      <c r="AM1376" t="e">
        <f t="shared" ref="AM1376:AM1407" si="256">VLOOKUP(C1376,$C$2446:$C$2553,1,0)</f>
        <v>#N/A</v>
      </c>
      <c r="AN1376" t="str">
        <f t="shared" si="255"/>
        <v>13092023-A-010742-5201.009</v>
      </c>
    </row>
    <row r="1377" spans="1:40" ht="20.100000000000001" hidden="1" customHeight="1" x14ac:dyDescent="0.25">
      <c r="A1377" s="14">
        <v>57</v>
      </c>
      <c r="B1377" s="21">
        <v>45168</v>
      </c>
      <c r="C1377" s="6" t="s">
        <v>2026</v>
      </c>
      <c r="D1377" s="15">
        <v>45164</v>
      </c>
      <c r="E1377" s="14" t="s">
        <v>1132</v>
      </c>
      <c r="F1377" s="14" t="s">
        <v>1133</v>
      </c>
      <c r="G1377" s="6">
        <v>30702</v>
      </c>
      <c r="H1377" s="6" t="s">
        <v>1817</v>
      </c>
      <c r="I1377" s="6"/>
      <c r="J1377" s="16">
        <v>5201.009</v>
      </c>
      <c r="K1377" s="144">
        <v>1.56</v>
      </c>
      <c r="L1377" s="126">
        <v>0</v>
      </c>
      <c r="M1377" s="126">
        <v>0</v>
      </c>
      <c r="N1377" s="6" t="s">
        <v>547</v>
      </c>
      <c r="O1377" s="6" t="s">
        <v>547</v>
      </c>
      <c r="P1377" s="19">
        <v>13901613</v>
      </c>
      <c r="Q1377" s="6"/>
      <c r="R1377" s="19">
        <f t="shared" si="248"/>
        <v>2502290.34</v>
      </c>
      <c r="S1377" s="6"/>
      <c r="T1377" s="14"/>
      <c r="U1377" s="145"/>
      <c r="V1377" s="6"/>
      <c r="W1377" s="6"/>
      <c r="X1377" s="6"/>
      <c r="Y1377" s="212">
        <v>45397</v>
      </c>
      <c r="Z1377" s="6"/>
      <c r="AA1377" s="6"/>
      <c r="AB1377" s="21"/>
      <c r="AC1377" s="6"/>
      <c r="AD1377" s="14" t="s">
        <v>1515</v>
      </c>
      <c r="AE1377" s="6"/>
      <c r="AF1377" s="6"/>
      <c r="AG1377" s="6"/>
      <c r="AH1377" s="6" t="s">
        <v>547</v>
      </c>
      <c r="AI1377" s="143">
        <f t="shared" si="252"/>
        <v>452.79177252296267</v>
      </c>
      <c r="AJ1377" s="143">
        <f t="shared" si="253"/>
        <v>81.502519054133273</v>
      </c>
      <c r="AK1377" s="143">
        <f t="shared" si="254"/>
        <v>0</v>
      </c>
      <c r="AL1377" s="20">
        <f t="shared" si="249"/>
        <v>45198</v>
      </c>
      <c r="AM1377" t="e">
        <f t="shared" si="256"/>
        <v>#N/A</v>
      </c>
      <c r="AN1377" t="str">
        <f t="shared" si="255"/>
        <v>13092023-A-010744-5201.009</v>
      </c>
    </row>
    <row r="1378" spans="1:40" ht="20.100000000000001" hidden="1" customHeight="1" x14ac:dyDescent="0.25">
      <c r="A1378" s="14">
        <v>58</v>
      </c>
      <c r="B1378" s="21">
        <v>45178</v>
      </c>
      <c r="C1378" s="6" t="s">
        <v>2027</v>
      </c>
      <c r="D1378" s="15">
        <v>45174</v>
      </c>
      <c r="E1378" s="14" t="s">
        <v>1132</v>
      </c>
      <c r="F1378" s="14" t="s">
        <v>1133</v>
      </c>
      <c r="G1378" s="6">
        <v>3901</v>
      </c>
      <c r="H1378" s="6" t="s">
        <v>1817</v>
      </c>
      <c r="I1378" s="6"/>
      <c r="J1378" s="16">
        <v>5201.009</v>
      </c>
      <c r="K1378" s="144">
        <v>2.85</v>
      </c>
      <c r="L1378" s="126">
        <v>0</v>
      </c>
      <c r="M1378" s="126">
        <v>0</v>
      </c>
      <c r="N1378" s="6" t="s">
        <v>542</v>
      </c>
      <c r="O1378" s="6" t="s">
        <v>2032</v>
      </c>
      <c r="P1378" s="19">
        <v>3225000</v>
      </c>
      <c r="Q1378" s="6"/>
      <c r="R1378" s="19">
        <f t="shared" si="248"/>
        <v>580500</v>
      </c>
      <c r="S1378" s="6"/>
      <c r="T1378" s="14"/>
      <c r="U1378" s="145"/>
      <c r="V1378" s="6"/>
      <c r="W1378" s="6"/>
      <c r="X1378" s="6"/>
      <c r="Y1378" s="212">
        <v>45397</v>
      </c>
      <c r="Z1378" s="6"/>
      <c r="AA1378" s="6"/>
      <c r="AB1378" s="21"/>
      <c r="AC1378" s="6"/>
      <c r="AD1378" s="14" t="s">
        <v>1515</v>
      </c>
      <c r="AE1378" s="6"/>
      <c r="AF1378" s="6"/>
      <c r="AG1378" s="6"/>
      <c r="AH1378" s="6" t="s">
        <v>1513</v>
      </c>
      <c r="AI1378" s="143">
        <f t="shared" si="252"/>
        <v>826.71109971802105</v>
      </c>
      <c r="AJ1378" s="143">
        <f t="shared" si="253"/>
        <v>148.80799794924377</v>
      </c>
      <c r="AK1378" s="143">
        <f t="shared" si="254"/>
        <v>0</v>
      </c>
      <c r="AL1378" s="20">
        <f t="shared" si="249"/>
        <v>45208</v>
      </c>
      <c r="AM1378" t="e">
        <f t="shared" si="256"/>
        <v>#N/A</v>
      </c>
      <c r="AN1378" t="str">
        <f t="shared" si="255"/>
        <v>13092023-A-010746-5201.009</v>
      </c>
    </row>
    <row r="1379" spans="1:40" ht="20.100000000000001" customHeight="1" x14ac:dyDescent="0.25">
      <c r="A1379" s="14">
        <v>59</v>
      </c>
      <c r="B1379" s="21">
        <v>45178</v>
      </c>
      <c r="C1379" s="6" t="s">
        <v>2028</v>
      </c>
      <c r="D1379" s="15">
        <v>45174</v>
      </c>
      <c r="E1379" s="14" t="s">
        <v>1132</v>
      </c>
      <c r="F1379" s="14" t="str">
        <f>INDEX(New!$CV$9:$CV$791,MATCH(C1379,New!$F$9:$F$791,0))</f>
        <v>Running</v>
      </c>
      <c r="G1379" s="6">
        <v>272</v>
      </c>
      <c r="H1379" s="6" t="s">
        <v>1817</v>
      </c>
      <c r="I1379" s="6"/>
      <c r="J1379" s="16">
        <v>5205.1099999999997</v>
      </c>
      <c r="K1379" s="144">
        <v>2.7</v>
      </c>
      <c r="L1379" s="125">
        <f>_xlfn.IFNA(INDEX(New!$E$9:$E$791,MATCH(C1379,New!$F$9:$F$791,0)),G1379)</f>
        <v>272</v>
      </c>
      <c r="M1379" s="125">
        <f>G1379</f>
        <v>272</v>
      </c>
      <c r="N1379" s="6" t="s">
        <v>625</v>
      </c>
      <c r="O1379" s="6" t="s">
        <v>2170</v>
      </c>
      <c r="P1379" s="19">
        <v>213000</v>
      </c>
      <c r="Q1379" s="6"/>
      <c r="R1379" s="19">
        <f t="shared" si="248"/>
        <v>38340</v>
      </c>
      <c r="S1379" s="6"/>
      <c r="T1379" s="14"/>
      <c r="U1379" s="145"/>
      <c r="V1379" s="6"/>
      <c r="W1379" s="6"/>
      <c r="X1379" s="6"/>
      <c r="Y1379" s="23"/>
      <c r="Z1379" s="6"/>
      <c r="AA1379" s="6"/>
      <c r="AB1379" s="21"/>
      <c r="AC1379" s="6"/>
      <c r="AD1379" s="14" t="s">
        <v>1515</v>
      </c>
      <c r="AE1379" s="6"/>
      <c r="AF1379" s="6"/>
      <c r="AG1379" s="6"/>
      <c r="AH1379" s="6" t="s">
        <v>1513</v>
      </c>
      <c r="AI1379" s="143">
        <f t="shared" si="252"/>
        <v>783.08823529411768</v>
      </c>
      <c r="AJ1379" s="143">
        <f t="shared" si="253"/>
        <v>140.95588235294119</v>
      </c>
      <c r="AK1379" s="143">
        <f t="shared" si="254"/>
        <v>38340</v>
      </c>
      <c r="AL1379" s="20">
        <f t="shared" si="249"/>
        <v>45208</v>
      </c>
      <c r="AM1379" t="e">
        <f t="shared" si="256"/>
        <v>#N/A</v>
      </c>
      <c r="AN1379" t="str">
        <f t="shared" si="255"/>
        <v>13092023-A-010750-5205.11</v>
      </c>
    </row>
    <row r="1380" spans="1:40" ht="20.100000000000001" hidden="1" customHeight="1" x14ac:dyDescent="0.25">
      <c r="A1380" s="14">
        <v>60</v>
      </c>
      <c r="B1380" s="21">
        <v>45157</v>
      </c>
      <c r="C1380" s="6" t="s">
        <v>2029</v>
      </c>
      <c r="D1380" s="15">
        <v>45153</v>
      </c>
      <c r="E1380" s="14" t="s">
        <v>1132</v>
      </c>
      <c r="F1380" s="14" t="s">
        <v>1133</v>
      </c>
      <c r="G1380" s="6">
        <v>29492</v>
      </c>
      <c r="H1380" s="6" t="s">
        <v>1817</v>
      </c>
      <c r="I1380" s="6"/>
      <c r="J1380" s="16">
        <v>5201.009</v>
      </c>
      <c r="K1380" s="144">
        <v>1.64</v>
      </c>
      <c r="L1380" s="126">
        <v>0</v>
      </c>
      <c r="M1380" s="126">
        <v>0</v>
      </c>
      <c r="N1380" s="6" t="s">
        <v>547</v>
      </c>
      <c r="O1380" s="6" t="s">
        <v>547</v>
      </c>
      <c r="P1380" s="19">
        <v>14064881</v>
      </c>
      <c r="Q1380" s="6"/>
      <c r="R1380" s="19">
        <f t="shared" si="248"/>
        <v>2531678.58</v>
      </c>
      <c r="S1380" s="6"/>
      <c r="T1380" s="14"/>
      <c r="U1380" s="145"/>
      <c r="V1380" s="6"/>
      <c r="W1380" s="6"/>
      <c r="X1380" s="6"/>
      <c r="Y1380" s="212">
        <v>45397</v>
      </c>
      <c r="Z1380" s="6"/>
      <c r="AA1380" s="6"/>
      <c r="AB1380" s="21"/>
      <c r="AC1380" s="6"/>
      <c r="AD1380" s="14" t="s">
        <v>1515</v>
      </c>
      <c r="AE1380" s="6"/>
      <c r="AF1380" s="6"/>
      <c r="AG1380" s="6"/>
      <c r="AH1380" s="6" t="s">
        <v>547</v>
      </c>
      <c r="AI1380" s="143">
        <f t="shared" si="252"/>
        <v>476.90495727654957</v>
      </c>
      <c r="AJ1380" s="143">
        <f t="shared" si="253"/>
        <v>85.842892309778932</v>
      </c>
      <c r="AK1380" s="143">
        <f t="shared" si="254"/>
        <v>0</v>
      </c>
      <c r="AL1380" s="20">
        <f t="shared" si="249"/>
        <v>45187</v>
      </c>
      <c r="AM1380" t="e">
        <f t="shared" si="256"/>
        <v>#N/A</v>
      </c>
      <c r="AN1380" t="str">
        <f t="shared" si="255"/>
        <v>13092023-A-010753-5201.009</v>
      </c>
    </row>
    <row r="1381" spans="1:40" ht="20.100000000000001" hidden="1" customHeight="1" x14ac:dyDescent="0.25">
      <c r="A1381" s="14">
        <v>61</v>
      </c>
      <c r="B1381" s="21">
        <v>45180</v>
      </c>
      <c r="C1381" s="6" t="s">
        <v>2030</v>
      </c>
      <c r="D1381" s="15">
        <v>45176</v>
      </c>
      <c r="E1381" s="14" t="s">
        <v>1132</v>
      </c>
      <c r="F1381" s="14" t="s">
        <v>1133</v>
      </c>
      <c r="G1381" s="6">
        <v>4808</v>
      </c>
      <c r="H1381" s="6" t="s">
        <v>1817</v>
      </c>
      <c r="I1381" s="6"/>
      <c r="J1381" s="16">
        <v>5402.39</v>
      </c>
      <c r="K1381" s="144">
        <v>2.4700000000000002</v>
      </c>
      <c r="L1381" s="126">
        <v>0</v>
      </c>
      <c r="M1381" s="126">
        <v>0</v>
      </c>
      <c r="N1381" s="6" t="s">
        <v>542</v>
      </c>
      <c r="O1381" s="6" t="s">
        <v>2033</v>
      </c>
      <c r="P1381" s="19">
        <v>3445000</v>
      </c>
      <c r="Q1381" s="6"/>
      <c r="R1381" s="19">
        <f t="shared" si="248"/>
        <v>620100</v>
      </c>
      <c r="S1381" s="6"/>
      <c r="T1381" s="14"/>
      <c r="U1381" s="145"/>
      <c r="V1381" s="6"/>
      <c r="W1381" s="6"/>
      <c r="X1381" s="6"/>
      <c r="Y1381" s="212">
        <v>45397</v>
      </c>
      <c r="Z1381" s="6"/>
      <c r="AA1381" s="6"/>
      <c r="AB1381" s="21"/>
      <c r="AC1381" s="6"/>
      <c r="AD1381" s="14" t="s">
        <v>1515</v>
      </c>
      <c r="AE1381" s="6"/>
      <c r="AF1381" s="6"/>
      <c r="AG1381" s="6"/>
      <c r="AH1381" s="6" t="s">
        <v>1513</v>
      </c>
      <c r="AI1381" s="143">
        <f t="shared" si="252"/>
        <v>716.51414309484198</v>
      </c>
      <c r="AJ1381" s="143">
        <f t="shared" si="253"/>
        <v>128.97254575707154</v>
      </c>
      <c r="AK1381" s="143">
        <f t="shared" si="254"/>
        <v>0</v>
      </c>
      <c r="AL1381" s="20">
        <f t="shared" si="249"/>
        <v>45210</v>
      </c>
      <c r="AM1381" t="e">
        <f t="shared" si="256"/>
        <v>#N/A</v>
      </c>
      <c r="AN1381" t="str">
        <f t="shared" si="255"/>
        <v>13092023-A-010755-5402.39</v>
      </c>
    </row>
    <row r="1382" spans="1:40" ht="20.100000000000001" hidden="1" customHeight="1" x14ac:dyDescent="0.25">
      <c r="A1382" s="14">
        <v>62</v>
      </c>
      <c r="B1382" s="21">
        <v>45181</v>
      </c>
      <c r="C1382" s="6" t="s">
        <v>2031</v>
      </c>
      <c r="D1382" s="15">
        <v>45177</v>
      </c>
      <c r="E1382" s="14" t="s">
        <v>1132</v>
      </c>
      <c r="F1382" s="14" t="s">
        <v>1133</v>
      </c>
      <c r="G1382" s="6">
        <v>18144</v>
      </c>
      <c r="H1382" s="6" t="s">
        <v>1817</v>
      </c>
      <c r="I1382" s="6"/>
      <c r="J1382" s="16">
        <v>5402.39</v>
      </c>
      <c r="K1382" s="144">
        <v>2.42</v>
      </c>
      <c r="L1382" s="126">
        <v>0</v>
      </c>
      <c r="M1382" s="126">
        <v>0</v>
      </c>
      <c r="N1382" s="6" t="s">
        <v>542</v>
      </c>
      <c r="O1382" s="6" t="s">
        <v>2034</v>
      </c>
      <c r="P1382" s="19">
        <v>12720000</v>
      </c>
      <c r="Q1382" s="6"/>
      <c r="R1382" s="19">
        <f t="shared" si="248"/>
        <v>2289600</v>
      </c>
      <c r="S1382" s="6"/>
      <c r="T1382" s="14"/>
      <c r="U1382" s="145"/>
      <c r="V1382" s="6"/>
      <c r="W1382" s="6"/>
      <c r="X1382" s="6"/>
      <c r="Y1382" s="212">
        <v>45397</v>
      </c>
      <c r="Z1382" s="6"/>
      <c r="AA1382" s="6"/>
      <c r="AB1382" s="21"/>
      <c r="AC1382" s="6"/>
      <c r="AD1382" s="14" t="s">
        <v>1515</v>
      </c>
      <c r="AE1382" s="6"/>
      <c r="AF1382" s="6"/>
      <c r="AG1382" s="6"/>
      <c r="AH1382" s="6" t="s">
        <v>1513</v>
      </c>
      <c r="AI1382" s="143">
        <f t="shared" si="252"/>
        <v>701.05820105820101</v>
      </c>
      <c r="AJ1382" s="143">
        <f t="shared" si="253"/>
        <v>126.19047619047619</v>
      </c>
      <c r="AK1382" s="143">
        <f t="shared" si="254"/>
        <v>0</v>
      </c>
      <c r="AL1382" s="20">
        <f t="shared" si="249"/>
        <v>45211</v>
      </c>
      <c r="AM1382" t="e">
        <f t="shared" si="256"/>
        <v>#N/A</v>
      </c>
      <c r="AN1382" t="str">
        <f t="shared" si="255"/>
        <v>13092023-A-010756-5402.39</v>
      </c>
    </row>
    <row r="1383" spans="1:40" ht="20.100000000000001" hidden="1" customHeight="1" x14ac:dyDescent="0.25">
      <c r="A1383" s="14">
        <v>63</v>
      </c>
      <c r="B1383" s="21">
        <v>45181</v>
      </c>
      <c r="C1383" s="6" t="s">
        <v>2037</v>
      </c>
      <c r="D1383" s="15">
        <v>45177</v>
      </c>
      <c r="E1383" s="14" t="s">
        <v>1132</v>
      </c>
      <c r="F1383" s="14" t="s">
        <v>1133</v>
      </c>
      <c r="G1383" s="6">
        <v>9676</v>
      </c>
      <c r="H1383" s="6" t="s">
        <v>1817</v>
      </c>
      <c r="I1383" s="6"/>
      <c r="J1383" s="16">
        <v>5505.1</v>
      </c>
      <c r="K1383" s="144">
        <v>1.62</v>
      </c>
      <c r="L1383" s="126">
        <v>0</v>
      </c>
      <c r="M1383" s="126">
        <v>0</v>
      </c>
      <c r="N1383" s="6" t="s">
        <v>1878</v>
      </c>
      <c r="O1383" s="6" t="s">
        <v>1878</v>
      </c>
      <c r="P1383" s="19">
        <v>4547720</v>
      </c>
      <c r="Q1383" s="6"/>
      <c r="R1383" s="19">
        <f t="shared" si="248"/>
        <v>818589.6</v>
      </c>
      <c r="S1383" s="6"/>
      <c r="T1383" s="14"/>
      <c r="U1383" s="145"/>
      <c r="V1383" s="6"/>
      <c r="W1383" s="6"/>
      <c r="X1383" s="6"/>
      <c r="Y1383" s="212">
        <v>45397</v>
      </c>
      <c r="Z1383" s="6"/>
      <c r="AA1383" s="6"/>
      <c r="AB1383" s="21"/>
      <c r="AC1383" s="6"/>
      <c r="AD1383" s="14" t="s">
        <v>1515</v>
      </c>
      <c r="AE1383" s="6"/>
      <c r="AF1383" s="6"/>
      <c r="AG1383" s="6"/>
      <c r="AH1383" s="6" t="s">
        <v>1878</v>
      </c>
      <c r="AI1383" s="143">
        <f t="shared" si="252"/>
        <v>470</v>
      </c>
      <c r="AJ1383" s="143">
        <f t="shared" si="253"/>
        <v>84.6</v>
      </c>
      <c r="AK1383" s="143">
        <f t="shared" si="254"/>
        <v>0</v>
      </c>
      <c r="AL1383" s="20">
        <f t="shared" si="249"/>
        <v>45211</v>
      </c>
      <c r="AM1383" t="e">
        <f t="shared" si="256"/>
        <v>#N/A</v>
      </c>
      <c r="AN1383" t="str">
        <f t="shared" si="255"/>
        <v>18092023-A-011662-5505.1</v>
      </c>
    </row>
    <row r="1384" spans="1:40" ht="20.100000000000001" hidden="1" customHeight="1" x14ac:dyDescent="0.25">
      <c r="A1384" s="14">
        <v>64</v>
      </c>
      <c r="B1384" s="21">
        <v>45182</v>
      </c>
      <c r="C1384" s="6" t="s">
        <v>2038</v>
      </c>
      <c r="D1384" s="15">
        <v>45178</v>
      </c>
      <c r="E1384" s="14" t="s">
        <v>1132</v>
      </c>
      <c r="F1384" s="14" t="s">
        <v>1133</v>
      </c>
      <c r="G1384" s="6">
        <v>12935</v>
      </c>
      <c r="H1384" s="6" t="s">
        <v>1817</v>
      </c>
      <c r="I1384" s="6"/>
      <c r="J1384" s="16">
        <v>5505.1</v>
      </c>
      <c r="K1384" s="144">
        <v>1.63</v>
      </c>
      <c r="L1384" s="126">
        <v>0</v>
      </c>
      <c r="M1384" s="126">
        <v>0</v>
      </c>
      <c r="N1384" s="6" t="s">
        <v>1878</v>
      </c>
      <c r="O1384" s="6" t="s">
        <v>1878</v>
      </c>
      <c r="P1384" s="19">
        <v>6105320</v>
      </c>
      <c r="Q1384" s="6"/>
      <c r="R1384" s="19">
        <f t="shared" si="248"/>
        <v>1098957.5999999999</v>
      </c>
      <c r="S1384" s="6"/>
      <c r="T1384" s="14"/>
      <c r="U1384" s="145"/>
      <c r="V1384" s="6"/>
      <c r="W1384" s="6"/>
      <c r="X1384" s="6"/>
      <c r="Y1384" s="212">
        <v>45397</v>
      </c>
      <c r="Z1384" s="6"/>
      <c r="AA1384" s="6"/>
      <c r="AB1384" s="21"/>
      <c r="AC1384" s="6"/>
      <c r="AD1384" s="14" t="s">
        <v>1515</v>
      </c>
      <c r="AE1384" s="6"/>
      <c r="AF1384" s="6"/>
      <c r="AG1384" s="6"/>
      <c r="AH1384" s="6" t="s">
        <v>1878</v>
      </c>
      <c r="AI1384" s="143">
        <f t="shared" si="252"/>
        <v>472</v>
      </c>
      <c r="AJ1384" s="143">
        <f t="shared" si="253"/>
        <v>84.96</v>
      </c>
      <c r="AK1384" s="143">
        <f t="shared" si="254"/>
        <v>0</v>
      </c>
      <c r="AL1384" s="20">
        <f t="shared" si="249"/>
        <v>45212</v>
      </c>
      <c r="AM1384" t="e">
        <f t="shared" si="256"/>
        <v>#N/A</v>
      </c>
      <c r="AN1384" t="str">
        <f t="shared" si="255"/>
        <v>18092023-A-011664-5505.1</v>
      </c>
    </row>
    <row r="1385" spans="1:40" ht="20.100000000000001" hidden="1" customHeight="1" x14ac:dyDescent="0.25">
      <c r="A1385" s="14">
        <v>65</v>
      </c>
      <c r="B1385" s="21">
        <v>45182</v>
      </c>
      <c r="C1385" s="6" t="s">
        <v>2039</v>
      </c>
      <c r="D1385" s="15">
        <v>45178</v>
      </c>
      <c r="E1385" s="14" t="s">
        <v>1132</v>
      </c>
      <c r="F1385" s="14" t="s">
        <v>1133</v>
      </c>
      <c r="G1385" s="6">
        <v>12220</v>
      </c>
      <c r="H1385" s="6" t="s">
        <v>1817</v>
      </c>
      <c r="I1385" s="6"/>
      <c r="J1385" s="16">
        <v>5505.1</v>
      </c>
      <c r="K1385" s="144">
        <v>1.63</v>
      </c>
      <c r="L1385" s="126">
        <v>0</v>
      </c>
      <c r="M1385" s="126">
        <v>0</v>
      </c>
      <c r="N1385" s="6" t="s">
        <v>1878</v>
      </c>
      <c r="O1385" s="6" t="s">
        <v>1878</v>
      </c>
      <c r="P1385" s="19">
        <v>5767840</v>
      </c>
      <c r="Q1385" s="6"/>
      <c r="R1385" s="19">
        <f t="shared" ref="R1385:R1448" si="257">P1385*0.18</f>
        <v>1038211.2</v>
      </c>
      <c r="S1385" s="6"/>
      <c r="T1385" s="14"/>
      <c r="U1385" s="145"/>
      <c r="V1385" s="6"/>
      <c r="W1385" s="6"/>
      <c r="X1385" s="6"/>
      <c r="Y1385" s="212">
        <v>45397</v>
      </c>
      <c r="Z1385" s="6"/>
      <c r="AA1385" s="6"/>
      <c r="AB1385" s="21"/>
      <c r="AC1385" s="6"/>
      <c r="AD1385" s="14" t="s">
        <v>1515</v>
      </c>
      <c r="AE1385" s="6"/>
      <c r="AF1385" s="6"/>
      <c r="AG1385" s="6"/>
      <c r="AH1385" s="6" t="s">
        <v>1878</v>
      </c>
      <c r="AI1385" s="143">
        <f t="shared" si="252"/>
        <v>472</v>
      </c>
      <c r="AJ1385" s="143">
        <f t="shared" si="253"/>
        <v>84.96</v>
      </c>
      <c r="AK1385" s="143">
        <f t="shared" si="254"/>
        <v>0</v>
      </c>
      <c r="AL1385" s="20">
        <f t="shared" si="249"/>
        <v>45212</v>
      </c>
      <c r="AM1385" t="e">
        <f t="shared" si="256"/>
        <v>#N/A</v>
      </c>
      <c r="AN1385" t="str">
        <f t="shared" si="255"/>
        <v>18092023-A-011668-5505.1</v>
      </c>
    </row>
    <row r="1386" spans="1:40" ht="20.100000000000001" hidden="1" customHeight="1" x14ac:dyDescent="0.25">
      <c r="A1386" s="14">
        <v>66</v>
      </c>
      <c r="B1386" s="21">
        <v>45184</v>
      </c>
      <c r="C1386" s="6" t="s">
        <v>2040</v>
      </c>
      <c r="D1386" s="15">
        <v>45180</v>
      </c>
      <c r="E1386" s="14" t="s">
        <v>1132</v>
      </c>
      <c r="F1386" s="14" t="s">
        <v>1133</v>
      </c>
      <c r="G1386" s="6">
        <v>12240</v>
      </c>
      <c r="H1386" s="6" t="s">
        <v>1817</v>
      </c>
      <c r="I1386" s="6"/>
      <c r="J1386" s="16">
        <v>5505.1</v>
      </c>
      <c r="K1386" s="144">
        <v>1.63</v>
      </c>
      <c r="L1386" s="126">
        <v>0</v>
      </c>
      <c r="M1386" s="126">
        <v>0</v>
      </c>
      <c r="N1386" s="6" t="s">
        <v>1878</v>
      </c>
      <c r="O1386" s="6" t="s">
        <v>1878</v>
      </c>
      <c r="P1386" s="19">
        <v>5777280</v>
      </c>
      <c r="Q1386" s="6"/>
      <c r="R1386" s="19">
        <f t="shared" si="257"/>
        <v>1039910.3999999999</v>
      </c>
      <c r="S1386" s="6"/>
      <c r="T1386" s="14"/>
      <c r="U1386" s="145"/>
      <c r="V1386" s="6"/>
      <c r="W1386" s="6"/>
      <c r="X1386" s="6"/>
      <c r="Y1386" s="212">
        <v>45397</v>
      </c>
      <c r="Z1386" s="6"/>
      <c r="AA1386" s="6"/>
      <c r="AB1386" s="21"/>
      <c r="AC1386" s="6"/>
      <c r="AD1386" s="14" t="s">
        <v>1515</v>
      </c>
      <c r="AE1386" s="6"/>
      <c r="AF1386" s="6"/>
      <c r="AG1386" s="6"/>
      <c r="AH1386" s="6" t="s">
        <v>1878</v>
      </c>
      <c r="AI1386" s="143">
        <f t="shared" si="252"/>
        <v>472</v>
      </c>
      <c r="AJ1386" s="143">
        <f t="shared" si="253"/>
        <v>84.96</v>
      </c>
      <c r="AK1386" s="143">
        <f t="shared" si="254"/>
        <v>0</v>
      </c>
      <c r="AL1386" s="20">
        <f t="shared" si="249"/>
        <v>45214</v>
      </c>
      <c r="AM1386" t="e">
        <f t="shared" si="256"/>
        <v>#N/A</v>
      </c>
      <c r="AN1386" t="str">
        <f t="shared" si="255"/>
        <v>18092023-A-011670-5505.1</v>
      </c>
    </row>
    <row r="1387" spans="1:40" ht="20.100000000000001" hidden="1" customHeight="1" x14ac:dyDescent="0.25">
      <c r="A1387" s="14">
        <v>67</v>
      </c>
      <c r="B1387" s="21">
        <v>45184</v>
      </c>
      <c r="C1387" s="6" t="s">
        <v>2041</v>
      </c>
      <c r="D1387" s="15">
        <v>45180</v>
      </c>
      <c r="E1387" s="14" t="s">
        <v>1132</v>
      </c>
      <c r="F1387" s="14" t="s">
        <v>1133</v>
      </c>
      <c r="G1387" s="6">
        <v>12260</v>
      </c>
      <c r="H1387" s="6" t="s">
        <v>1817</v>
      </c>
      <c r="I1387" s="6"/>
      <c r="J1387" s="16">
        <v>5505.1</v>
      </c>
      <c r="K1387" s="144">
        <v>1.63</v>
      </c>
      <c r="L1387" s="126">
        <v>0</v>
      </c>
      <c r="M1387" s="126">
        <v>0</v>
      </c>
      <c r="N1387" s="6" t="s">
        <v>1878</v>
      </c>
      <c r="O1387" s="6" t="s">
        <v>1878</v>
      </c>
      <c r="P1387" s="19">
        <v>5786720</v>
      </c>
      <c r="Q1387" s="6"/>
      <c r="R1387" s="19">
        <f t="shared" si="257"/>
        <v>1041609.6</v>
      </c>
      <c r="S1387" s="6"/>
      <c r="T1387" s="14"/>
      <c r="U1387" s="145"/>
      <c r="V1387" s="6"/>
      <c r="W1387" s="6"/>
      <c r="X1387" s="6"/>
      <c r="Y1387" s="212">
        <v>45397</v>
      </c>
      <c r="Z1387" s="6"/>
      <c r="AA1387" s="6"/>
      <c r="AB1387" s="21"/>
      <c r="AC1387" s="6"/>
      <c r="AD1387" s="14" t="s">
        <v>1515</v>
      </c>
      <c r="AE1387" s="6"/>
      <c r="AF1387" s="6"/>
      <c r="AG1387" s="6"/>
      <c r="AH1387" s="6" t="s">
        <v>1878</v>
      </c>
      <c r="AI1387" s="143">
        <f t="shared" si="252"/>
        <v>472</v>
      </c>
      <c r="AJ1387" s="143">
        <f t="shared" si="253"/>
        <v>84.96</v>
      </c>
      <c r="AK1387" s="143">
        <f t="shared" si="254"/>
        <v>0</v>
      </c>
      <c r="AL1387" s="20">
        <f t="shared" si="249"/>
        <v>45214</v>
      </c>
      <c r="AM1387" t="e">
        <f t="shared" si="256"/>
        <v>#N/A</v>
      </c>
      <c r="AN1387" t="str">
        <f t="shared" si="255"/>
        <v>18092023-A-011674-5505.1</v>
      </c>
    </row>
    <row r="1388" spans="1:40" ht="20.100000000000001" hidden="1" customHeight="1" x14ac:dyDescent="0.25">
      <c r="A1388" s="14">
        <v>68</v>
      </c>
      <c r="B1388" s="21">
        <v>45185</v>
      </c>
      <c r="C1388" s="6" t="s">
        <v>2042</v>
      </c>
      <c r="D1388" s="15">
        <v>45181</v>
      </c>
      <c r="E1388" s="14" t="s">
        <v>1132</v>
      </c>
      <c r="F1388" s="14" t="s">
        <v>1133</v>
      </c>
      <c r="G1388" s="6">
        <v>10412</v>
      </c>
      <c r="H1388" s="6" t="s">
        <v>1817</v>
      </c>
      <c r="I1388" s="6"/>
      <c r="J1388" s="16">
        <v>5505.1</v>
      </c>
      <c r="K1388" s="144">
        <v>1.63</v>
      </c>
      <c r="L1388" s="126">
        <v>0</v>
      </c>
      <c r="M1388" s="126">
        <v>0</v>
      </c>
      <c r="N1388" s="6" t="s">
        <v>1878</v>
      </c>
      <c r="O1388" s="6" t="s">
        <v>1878</v>
      </c>
      <c r="P1388" s="19">
        <v>4914464</v>
      </c>
      <c r="Q1388" s="6"/>
      <c r="R1388" s="19">
        <f t="shared" si="257"/>
        <v>884603.52</v>
      </c>
      <c r="S1388" s="6"/>
      <c r="T1388" s="14"/>
      <c r="U1388" s="145"/>
      <c r="V1388" s="6"/>
      <c r="W1388" s="6"/>
      <c r="X1388" s="6"/>
      <c r="Y1388" s="212">
        <v>45397</v>
      </c>
      <c r="Z1388" s="6"/>
      <c r="AA1388" s="6"/>
      <c r="AB1388" s="21"/>
      <c r="AC1388" s="6"/>
      <c r="AD1388" s="14" t="s">
        <v>1515</v>
      </c>
      <c r="AE1388" s="6"/>
      <c r="AF1388" s="6"/>
      <c r="AG1388" s="6"/>
      <c r="AH1388" s="6" t="s">
        <v>1878</v>
      </c>
      <c r="AI1388" s="143">
        <f t="shared" si="252"/>
        <v>472</v>
      </c>
      <c r="AJ1388" s="143">
        <f t="shared" si="253"/>
        <v>84.960000000000008</v>
      </c>
      <c r="AK1388" s="143">
        <f t="shared" si="254"/>
        <v>0</v>
      </c>
      <c r="AL1388" s="20">
        <f t="shared" si="249"/>
        <v>45215</v>
      </c>
      <c r="AM1388" t="e">
        <f t="shared" si="256"/>
        <v>#N/A</v>
      </c>
      <c r="AN1388" t="str">
        <f t="shared" si="255"/>
        <v>18092023-A-011675-5505.1</v>
      </c>
    </row>
    <row r="1389" spans="1:40" ht="20.100000000000001" hidden="1" customHeight="1" x14ac:dyDescent="0.25">
      <c r="A1389" s="14">
        <v>69</v>
      </c>
      <c r="B1389" s="21">
        <v>45165</v>
      </c>
      <c r="C1389" s="6" t="s">
        <v>2043</v>
      </c>
      <c r="D1389" s="15">
        <v>45161</v>
      </c>
      <c r="E1389" s="14" t="s">
        <v>1132</v>
      </c>
      <c r="F1389" s="14" t="s">
        <v>1133</v>
      </c>
      <c r="G1389" s="6">
        <v>31459</v>
      </c>
      <c r="H1389" s="6" t="s">
        <v>1817</v>
      </c>
      <c r="I1389" s="6"/>
      <c r="J1389" s="16">
        <v>5201.009</v>
      </c>
      <c r="K1389" s="144">
        <v>1.68</v>
      </c>
      <c r="L1389" s="126">
        <v>0</v>
      </c>
      <c r="M1389" s="126">
        <v>0</v>
      </c>
      <c r="N1389" s="6" t="s">
        <v>547</v>
      </c>
      <c r="O1389" s="6" t="s">
        <v>547</v>
      </c>
      <c r="P1389" s="19">
        <v>15319026</v>
      </c>
      <c r="Q1389" s="6"/>
      <c r="R1389" s="19">
        <f t="shared" si="257"/>
        <v>2757424.6799999997</v>
      </c>
      <c r="S1389" s="6"/>
      <c r="T1389" s="14"/>
      <c r="U1389" s="145"/>
      <c r="V1389" s="6"/>
      <c r="W1389" s="6"/>
      <c r="X1389" s="6"/>
      <c r="Y1389" s="212">
        <v>45397</v>
      </c>
      <c r="Z1389" s="6"/>
      <c r="AA1389" s="6"/>
      <c r="AB1389" s="21"/>
      <c r="AC1389" s="6"/>
      <c r="AD1389" s="14" t="s">
        <v>1515</v>
      </c>
      <c r="AE1389" s="6"/>
      <c r="AF1389" s="6"/>
      <c r="AG1389" s="6"/>
      <c r="AH1389" s="6" t="s">
        <v>547</v>
      </c>
      <c r="AI1389" s="143">
        <f t="shared" si="252"/>
        <v>486.95209637941446</v>
      </c>
      <c r="AJ1389" s="143">
        <f t="shared" si="253"/>
        <v>87.651377348294602</v>
      </c>
      <c r="AK1389" s="143">
        <f t="shared" si="254"/>
        <v>0</v>
      </c>
      <c r="AL1389" s="20">
        <f t="shared" si="249"/>
        <v>45195</v>
      </c>
      <c r="AM1389" t="e">
        <f t="shared" si="256"/>
        <v>#N/A</v>
      </c>
      <c r="AN1389" t="str">
        <f t="shared" si="255"/>
        <v>19092023-A-011695-5201.009</v>
      </c>
    </row>
    <row r="1390" spans="1:40" ht="20.100000000000001" hidden="1" customHeight="1" x14ac:dyDescent="0.25">
      <c r="A1390" s="14">
        <v>70</v>
      </c>
      <c r="B1390" s="21">
        <v>45148</v>
      </c>
      <c r="C1390" s="6" t="s">
        <v>2044</v>
      </c>
      <c r="D1390" s="15">
        <v>45144</v>
      </c>
      <c r="E1390" s="14" t="s">
        <v>1132</v>
      </c>
      <c r="F1390" s="14" t="s">
        <v>1133</v>
      </c>
      <c r="G1390" s="6">
        <v>30038</v>
      </c>
      <c r="H1390" s="6" t="s">
        <v>1817</v>
      </c>
      <c r="I1390" s="6"/>
      <c r="J1390" s="16">
        <v>5201.009</v>
      </c>
      <c r="K1390" s="144">
        <v>1.63</v>
      </c>
      <c r="L1390" s="126">
        <v>0</v>
      </c>
      <c r="M1390" s="126">
        <v>0</v>
      </c>
      <c r="N1390" s="6" t="s">
        <v>547</v>
      </c>
      <c r="O1390" s="6" t="s">
        <v>547</v>
      </c>
      <c r="P1390" s="19">
        <v>14224672</v>
      </c>
      <c r="Q1390" s="6"/>
      <c r="R1390" s="19">
        <f t="shared" si="257"/>
        <v>2560440.96</v>
      </c>
      <c r="S1390" s="6"/>
      <c r="T1390" s="14"/>
      <c r="U1390" s="145"/>
      <c r="V1390" s="6"/>
      <c r="W1390" s="6"/>
      <c r="X1390" s="6"/>
      <c r="Y1390" s="212">
        <v>45397</v>
      </c>
      <c r="Z1390" s="6"/>
      <c r="AA1390" s="6"/>
      <c r="AB1390" s="21"/>
      <c r="AC1390" s="6"/>
      <c r="AD1390" s="14" t="s">
        <v>1515</v>
      </c>
      <c r="AE1390" s="6"/>
      <c r="AF1390" s="6"/>
      <c r="AG1390" s="6"/>
      <c r="AH1390" s="6" t="s">
        <v>547</v>
      </c>
      <c r="AI1390" s="143">
        <f t="shared" si="252"/>
        <v>473.55589586523735</v>
      </c>
      <c r="AJ1390" s="143">
        <f t="shared" si="253"/>
        <v>85.240061255742731</v>
      </c>
      <c r="AK1390" s="143">
        <f t="shared" si="254"/>
        <v>0</v>
      </c>
      <c r="AL1390" s="20">
        <f t="shared" si="249"/>
        <v>45178</v>
      </c>
      <c r="AM1390" t="e">
        <f t="shared" si="256"/>
        <v>#N/A</v>
      </c>
      <c r="AN1390" t="str">
        <f t="shared" si="255"/>
        <v>19092023-A-011697-5201.009</v>
      </c>
    </row>
    <row r="1391" spans="1:40" ht="20.100000000000001" hidden="1" customHeight="1" x14ac:dyDescent="0.25">
      <c r="A1391" s="14">
        <v>71</v>
      </c>
      <c r="B1391" s="21">
        <v>45164</v>
      </c>
      <c r="C1391" s="6" t="s">
        <v>2045</v>
      </c>
      <c r="D1391" s="15">
        <v>45160</v>
      </c>
      <c r="E1391" s="14" t="s">
        <v>1132</v>
      </c>
      <c r="F1391" s="14" t="s">
        <v>1133</v>
      </c>
      <c r="G1391" s="6">
        <v>27518</v>
      </c>
      <c r="H1391" s="6" t="s">
        <v>1817</v>
      </c>
      <c r="I1391" s="6"/>
      <c r="J1391" s="16">
        <v>5201.009</v>
      </c>
      <c r="K1391" s="144">
        <v>1.64</v>
      </c>
      <c r="L1391" s="126">
        <v>0</v>
      </c>
      <c r="M1391" s="126">
        <v>0</v>
      </c>
      <c r="N1391" s="6" t="s">
        <v>547</v>
      </c>
      <c r="O1391" s="6" t="s">
        <v>547</v>
      </c>
      <c r="P1391" s="19">
        <v>13049743</v>
      </c>
      <c r="Q1391" s="6"/>
      <c r="R1391" s="19">
        <f t="shared" si="257"/>
        <v>2348953.7399999998</v>
      </c>
      <c r="S1391" s="6"/>
      <c r="T1391" s="14"/>
      <c r="U1391" s="145"/>
      <c r="V1391" s="6"/>
      <c r="W1391" s="6"/>
      <c r="X1391" s="6"/>
      <c r="Y1391" s="212">
        <v>45397</v>
      </c>
      <c r="Z1391" s="6"/>
      <c r="AA1391" s="6"/>
      <c r="AB1391" s="21"/>
      <c r="AC1391" s="6"/>
      <c r="AD1391" s="14" t="s">
        <v>1515</v>
      </c>
      <c r="AE1391" s="6"/>
      <c r="AF1391" s="6"/>
      <c r="AG1391" s="6"/>
      <c r="AH1391" s="6" t="s">
        <v>547</v>
      </c>
      <c r="AI1391" s="143">
        <f t="shared" si="252"/>
        <v>474.22570681008796</v>
      </c>
      <c r="AJ1391" s="143">
        <f t="shared" si="253"/>
        <v>85.360627225815819</v>
      </c>
      <c r="AK1391" s="143">
        <f t="shared" si="254"/>
        <v>0</v>
      </c>
      <c r="AL1391" s="20">
        <f t="shared" si="249"/>
        <v>45194</v>
      </c>
      <c r="AM1391" t="e">
        <f t="shared" si="256"/>
        <v>#N/A</v>
      </c>
      <c r="AN1391" t="str">
        <f t="shared" si="255"/>
        <v>19092023-A-011703-5201.009</v>
      </c>
    </row>
    <row r="1392" spans="1:40" ht="20.100000000000001" hidden="1" customHeight="1" x14ac:dyDescent="0.25">
      <c r="A1392" s="14">
        <v>72</v>
      </c>
      <c r="B1392" s="21">
        <v>45171</v>
      </c>
      <c r="C1392" s="6" t="s">
        <v>2046</v>
      </c>
      <c r="D1392" s="15">
        <v>45167</v>
      </c>
      <c r="E1392" s="14" t="s">
        <v>1132</v>
      </c>
      <c r="F1392" s="14" t="s">
        <v>1133</v>
      </c>
      <c r="G1392" s="6">
        <v>47124</v>
      </c>
      <c r="H1392" s="6" t="s">
        <v>1817</v>
      </c>
      <c r="I1392" s="6"/>
      <c r="J1392" s="16">
        <v>5503.201</v>
      </c>
      <c r="K1392" s="144">
        <v>1.29</v>
      </c>
      <c r="L1392" s="125">
        <v>0</v>
      </c>
      <c r="M1392" s="125">
        <v>0</v>
      </c>
      <c r="N1392" s="6" t="s">
        <v>1221</v>
      </c>
      <c r="O1392" s="6" t="s">
        <v>1221</v>
      </c>
      <c r="P1392" s="19">
        <v>17671500</v>
      </c>
      <c r="Q1392" s="6"/>
      <c r="R1392" s="19">
        <f t="shared" si="257"/>
        <v>3180870</v>
      </c>
      <c r="S1392" s="6"/>
      <c r="T1392" s="14"/>
      <c r="U1392" s="145"/>
      <c r="V1392" s="6"/>
      <c r="W1392" s="6"/>
      <c r="X1392" s="6"/>
      <c r="Y1392" s="212">
        <v>45483</v>
      </c>
      <c r="Z1392" s="6"/>
      <c r="AA1392" s="6"/>
      <c r="AB1392" s="21"/>
      <c r="AC1392" s="6"/>
      <c r="AD1392" s="14" t="s">
        <v>1515</v>
      </c>
      <c r="AE1392" s="6"/>
      <c r="AF1392" s="6"/>
      <c r="AG1392" s="6"/>
      <c r="AH1392" s="6" t="s">
        <v>1221</v>
      </c>
      <c r="AI1392" s="143">
        <f t="shared" si="252"/>
        <v>375</v>
      </c>
      <c r="AJ1392" s="143">
        <f t="shared" si="253"/>
        <v>67.5</v>
      </c>
      <c r="AK1392" s="143">
        <f t="shared" si="254"/>
        <v>0</v>
      </c>
      <c r="AL1392" s="20">
        <f t="shared" si="249"/>
        <v>45201</v>
      </c>
      <c r="AM1392" t="e">
        <f t="shared" si="256"/>
        <v>#N/A</v>
      </c>
      <c r="AN1392" t="str">
        <f t="shared" si="255"/>
        <v>19092023-A-011706-5503.201</v>
      </c>
    </row>
    <row r="1393" spans="1:40" ht="20.100000000000001" hidden="1" customHeight="1" x14ac:dyDescent="0.25">
      <c r="A1393" s="14">
        <v>73</v>
      </c>
      <c r="B1393" s="21">
        <v>45161</v>
      </c>
      <c r="C1393" s="6" t="s">
        <v>2047</v>
      </c>
      <c r="D1393" s="15">
        <v>45157</v>
      </c>
      <c r="E1393" s="14" t="s">
        <v>1132</v>
      </c>
      <c r="F1393" s="14" t="s">
        <v>1133</v>
      </c>
      <c r="G1393" s="6">
        <v>28445</v>
      </c>
      <c r="H1393" s="6" t="s">
        <v>1817</v>
      </c>
      <c r="I1393" s="6"/>
      <c r="J1393" s="16">
        <v>5201.009</v>
      </c>
      <c r="K1393" s="144">
        <v>1.63</v>
      </c>
      <c r="L1393" s="126">
        <v>0</v>
      </c>
      <c r="M1393" s="126">
        <v>0</v>
      </c>
      <c r="N1393" s="6" t="s">
        <v>547</v>
      </c>
      <c r="O1393" s="6" t="s">
        <v>547</v>
      </c>
      <c r="P1393" s="19">
        <v>13451245</v>
      </c>
      <c r="Q1393" s="6"/>
      <c r="R1393" s="19">
        <f t="shared" si="257"/>
        <v>2421224.1</v>
      </c>
      <c r="S1393" s="6"/>
      <c r="T1393" s="14"/>
      <c r="U1393" s="145"/>
      <c r="V1393" s="6"/>
      <c r="W1393" s="6"/>
      <c r="X1393" s="6"/>
      <c r="Y1393" s="212">
        <v>45397</v>
      </c>
      <c r="Z1393" s="6"/>
      <c r="AA1393" s="6"/>
      <c r="AB1393" s="21"/>
      <c r="AC1393" s="6"/>
      <c r="AD1393" s="14" t="s">
        <v>1515</v>
      </c>
      <c r="AE1393" s="6"/>
      <c r="AF1393" s="6"/>
      <c r="AG1393" s="6"/>
      <c r="AH1393" s="6" t="s">
        <v>547</v>
      </c>
      <c r="AI1393" s="143">
        <f t="shared" si="252"/>
        <v>472.88609597468798</v>
      </c>
      <c r="AJ1393" s="143">
        <f t="shared" si="253"/>
        <v>85.119497275443848</v>
      </c>
      <c r="AK1393" s="143">
        <f t="shared" si="254"/>
        <v>0</v>
      </c>
      <c r="AL1393" s="20">
        <f t="shared" si="249"/>
        <v>45191</v>
      </c>
      <c r="AM1393" t="e">
        <f t="shared" si="256"/>
        <v>#N/A</v>
      </c>
      <c r="AN1393" t="str">
        <f t="shared" si="255"/>
        <v>19092023-A-011707-5201.009</v>
      </c>
    </row>
    <row r="1394" spans="1:40" ht="20.100000000000001" hidden="1" customHeight="1" x14ac:dyDescent="0.25">
      <c r="A1394" s="14">
        <v>74</v>
      </c>
      <c r="B1394" s="21">
        <v>45179</v>
      </c>
      <c r="C1394" s="6" t="s">
        <v>2048</v>
      </c>
      <c r="D1394" s="15">
        <v>45175</v>
      </c>
      <c r="E1394" s="14" t="s">
        <v>1132</v>
      </c>
      <c r="F1394" s="14" t="s">
        <v>1133</v>
      </c>
      <c r="G1394" s="6">
        <v>40394</v>
      </c>
      <c r="H1394" s="6" t="s">
        <v>1817</v>
      </c>
      <c r="I1394" s="6"/>
      <c r="J1394" s="16">
        <v>5503.201</v>
      </c>
      <c r="K1394" s="144">
        <v>1.29</v>
      </c>
      <c r="L1394" s="125">
        <v>0</v>
      </c>
      <c r="M1394" s="125">
        <v>0</v>
      </c>
      <c r="N1394" s="6" t="s">
        <v>1221</v>
      </c>
      <c r="O1394" s="6" t="s">
        <v>1221</v>
      </c>
      <c r="P1394" s="19">
        <v>15147787.5</v>
      </c>
      <c r="Q1394" s="6"/>
      <c r="R1394" s="19">
        <f t="shared" si="257"/>
        <v>2726601.75</v>
      </c>
      <c r="S1394" s="6"/>
      <c r="T1394" s="14"/>
      <c r="U1394" s="145"/>
      <c r="V1394" s="6"/>
      <c r="W1394" s="6"/>
      <c r="X1394" s="6"/>
      <c r="Y1394" s="212">
        <v>45483</v>
      </c>
      <c r="Z1394" s="6"/>
      <c r="AA1394" s="6"/>
      <c r="AB1394" s="21"/>
      <c r="AC1394" s="6"/>
      <c r="AD1394" s="14" t="s">
        <v>1515</v>
      </c>
      <c r="AE1394" s="6"/>
      <c r="AF1394" s="6"/>
      <c r="AG1394" s="6"/>
      <c r="AH1394" s="6" t="s">
        <v>1221</v>
      </c>
      <c r="AI1394" s="143">
        <f t="shared" si="252"/>
        <v>375.00092835569637</v>
      </c>
      <c r="AJ1394" s="143">
        <f t="shared" si="253"/>
        <v>67.500167104025351</v>
      </c>
      <c r="AK1394" s="143">
        <f t="shared" si="254"/>
        <v>0</v>
      </c>
      <c r="AL1394" s="20">
        <f t="shared" si="249"/>
        <v>45209</v>
      </c>
      <c r="AM1394" t="e">
        <f t="shared" si="256"/>
        <v>#N/A</v>
      </c>
      <c r="AN1394" t="str">
        <f t="shared" si="255"/>
        <v>19092023-A-011710-5503.201</v>
      </c>
    </row>
    <row r="1395" spans="1:40" ht="20.100000000000001" hidden="1" customHeight="1" x14ac:dyDescent="0.25">
      <c r="A1395" s="14">
        <v>75</v>
      </c>
      <c r="B1395" s="21">
        <v>45181</v>
      </c>
      <c r="C1395" s="6" t="s">
        <v>2049</v>
      </c>
      <c r="D1395" s="15">
        <v>45177</v>
      </c>
      <c r="E1395" s="14" t="s">
        <v>1132</v>
      </c>
      <c r="F1395" s="14" t="s">
        <v>1133</v>
      </c>
      <c r="G1395" s="6">
        <v>35441</v>
      </c>
      <c r="H1395" s="6" t="s">
        <v>1817</v>
      </c>
      <c r="I1395" s="6"/>
      <c r="J1395" s="16">
        <v>5503.201</v>
      </c>
      <c r="K1395" s="144">
        <v>1.29</v>
      </c>
      <c r="L1395" s="125">
        <v>0</v>
      </c>
      <c r="M1395" s="125">
        <v>0</v>
      </c>
      <c r="N1395" s="6" t="s">
        <v>1221</v>
      </c>
      <c r="O1395" s="6" t="s">
        <v>1221</v>
      </c>
      <c r="P1395" s="19">
        <v>13290487.5</v>
      </c>
      <c r="Q1395" s="6"/>
      <c r="R1395" s="19">
        <f t="shared" si="257"/>
        <v>2392287.75</v>
      </c>
      <c r="S1395" s="6"/>
      <c r="T1395" s="14"/>
      <c r="U1395" s="145"/>
      <c r="V1395" s="6"/>
      <c r="W1395" s="6"/>
      <c r="X1395" s="6"/>
      <c r="Y1395" s="212">
        <v>45483</v>
      </c>
      <c r="Z1395" s="6"/>
      <c r="AA1395" s="6"/>
      <c r="AB1395" s="21"/>
      <c r="AC1395" s="6"/>
      <c r="AD1395" s="14" t="s">
        <v>1515</v>
      </c>
      <c r="AE1395" s="6"/>
      <c r="AF1395" s="6"/>
      <c r="AG1395" s="6"/>
      <c r="AH1395" s="6" t="s">
        <v>1221</v>
      </c>
      <c r="AI1395" s="143">
        <f t="shared" si="252"/>
        <v>375.00317428966451</v>
      </c>
      <c r="AJ1395" s="143">
        <f t="shared" si="253"/>
        <v>67.500571372139618</v>
      </c>
      <c r="AK1395" s="143">
        <f t="shared" si="254"/>
        <v>0</v>
      </c>
      <c r="AL1395" s="20">
        <f t="shared" ref="AL1395:AL1458" si="258">IF(B1395&lt;&gt;"",IF(E1395="Packing Material",B1395+5,B1395+30),"")</f>
        <v>45211</v>
      </c>
      <c r="AM1395" t="e">
        <f t="shared" si="256"/>
        <v>#N/A</v>
      </c>
      <c r="AN1395" t="str">
        <f t="shared" si="255"/>
        <v>19092023-A-011713-5503.201</v>
      </c>
    </row>
    <row r="1396" spans="1:40" ht="20.100000000000001" hidden="1" customHeight="1" x14ac:dyDescent="0.25">
      <c r="A1396" s="14">
        <v>76</v>
      </c>
      <c r="B1396" s="21">
        <v>45166</v>
      </c>
      <c r="C1396" s="6" t="s">
        <v>2075</v>
      </c>
      <c r="D1396" s="15">
        <v>45162</v>
      </c>
      <c r="E1396" s="14" t="s">
        <v>1132</v>
      </c>
      <c r="F1396" s="14" t="s">
        <v>1133</v>
      </c>
      <c r="G1396" s="6">
        <v>29970</v>
      </c>
      <c r="H1396" s="6" t="s">
        <v>1817</v>
      </c>
      <c r="I1396" s="6"/>
      <c r="J1396" s="16">
        <v>5201.009</v>
      </c>
      <c r="K1396" s="144">
        <v>1.68</v>
      </c>
      <c r="L1396" s="126">
        <v>0</v>
      </c>
      <c r="M1396" s="126">
        <v>0</v>
      </c>
      <c r="N1396" s="6" t="s">
        <v>547</v>
      </c>
      <c r="O1396" s="6" t="s">
        <v>547</v>
      </c>
      <c r="P1396" s="19">
        <v>14593954</v>
      </c>
      <c r="Q1396" s="6"/>
      <c r="R1396" s="19">
        <f t="shared" si="257"/>
        <v>2626911.7199999997</v>
      </c>
      <c r="S1396" s="6"/>
      <c r="T1396" s="14"/>
      <c r="U1396" s="145"/>
      <c r="V1396" s="6"/>
      <c r="W1396" s="6"/>
      <c r="X1396" s="6"/>
      <c r="Y1396" s="212">
        <v>45397</v>
      </c>
      <c r="Z1396" s="6"/>
      <c r="AA1396" s="6"/>
      <c r="AB1396" s="21"/>
      <c r="AC1396" s="6"/>
      <c r="AD1396" s="14" t="s">
        <v>1515</v>
      </c>
      <c r="AE1396" s="6"/>
      <c r="AF1396" s="6"/>
      <c r="AG1396" s="6"/>
      <c r="AH1396" s="6" t="s">
        <v>547</v>
      </c>
      <c r="AI1396" s="143">
        <f t="shared" si="252"/>
        <v>486.95208541875206</v>
      </c>
      <c r="AJ1396" s="143">
        <f t="shared" si="253"/>
        <v>87.651375375375366</v>
      </c>
      <c r="AK1396" s="143">
        <f t="shared" si="254"/>
        <v>0</v>
      </c>
      <c r="AL1396" s="20">
        <f t="shared" si="258"/>
        <v>45196</v>
      </c>
      <c r="AM1396" t="e">
        <f t="shared" si="256"/>
        <v>#N/A</v>
      </c>
      <c r="AN1396" t="str">
        <f t="shared" si="255"/>
        <v>02102023-A-014157-5201.009</v>
      </c>
    </row>
    <row r="1397" spans="1:40" ht="20.100000000000001" hidden="1" customHeight="1" x14ac:dyDescent="0.25">
      <c r="A1397" s="14">
        <v>77</v>
      </c>
      <c r="B1397" s="21">
        <v>45158</v>
      </c>
      <c r="C1397" s="6" t="s">
        <v>2076</v>
      </c>
      <c r="D1397" s="15">
        <v>45154</v>
      </c>
      <c r="E1397" s="14" t="s">
        <v>1132</v>
      </c>
      <c r="F1397" s="14" t="s">
        <v>1133</v>
      </c>
      <c r="G1397" s="6">
        <v>30696</v>
      </c>
      <c r="H1397" s="6" t="s">
        <v>1817</v>
      </c>
      <c r="I1397" s="6"/>
      <c r="J1397" s="16">
        <v>5201.009</v>
      </c>
      <c r="K1397" s="144">
        <v>1.64</v>
      </c>
      <c r="L1397" s="126">
        <v>0</v>
      </c>
      <c r="M1397" s="126">
        <v>0</v>
      </c>
      <c r="N1397" s="6" t="s">
        <v>547</v>
      </c>
      <c r="O1397" s="6" t="s">
        <v>547</v>
      </c>
      <c r="P1397" s="19">
        <v>14556832</v>
      </c>
      <c r="Q1397" s="6"/>
      <c r="R1397" s="19">
        <f t="shared" si="257"/>
        <v>2620229.7599999998</v>
      </c>
      <c r="S1397" s="6"/>
      <c r="T1397" s="14"/>
      <c r="U1397" s="145"/>
      <c r="V1397" s="6"/>
      <c r="W1397" s="6"/>
      <c r="X1397" s="6"/>
      <c r="Y1397" s="212">
        <v>45397</v>
      </c>
      <c r="Z1397" s="6"/>
      <c r="AA1397" s="6"/>
      <c r="AB1397" s="21"/>
      <c r="AC1397" s="6"/>
      <c r="AD1397" s="14" t="s">
        <v>1515</v>
      </c>
      <c r="AE1397" s="6"/>
      <c r="AF1397" s="6"/>
      <c r="AG1397" s="6"/>
      <c r="AH1397" s="6" t="s">
        <v>547</v>
      </c>
      <c r="AI1397" s="143">
        <f t="shared" si="252"/>
        <v>474.22569715923896</v>
      </c>
      <c r="AJ1397" s="143">
        <f t="shared" si="253"/>
        <v>85.360625488663004</v>
      </c>
      <c r="AK1397" s="143">
        <f t="shared" si="254"/>
        <v>0</v>
      </c>
      <c r="AL1397" s="20">
        <f t="shared" si="258"/>
        <v>45188</v>
      </c>
      <c r="AM1397" t="e">
        <f t="shared" si="256"/>
        <v>#N/A</v>
      </c>
      <c r="AN1397" t="str">
        <f t="shared" si="255"/>
        <v>02102023-A-014163-5201.009</v>
      </c>
    </row>
    <row r="1398" spans="1:40" ht="20.100000000000001" hidden="1" customHeight="1" x14ac:dyDescent="0.25">
      <c r="A1398" s="14">
        <v>78</v>
      </c>
      <c r="B1398" s="21">
        <v>45173</v>
      </c>
      <c r="C1398" s="6" t="s">
        <v>2077</v>
      </c>
      <c r="D1398" s="15">
        <v>45169</v>
      </c>
      <c r="E1398" s="14" t="s">
        <v>1132</v>
      </c>
      <c r="F1398" s="14" t="s">
        <v>1133</v>
      </c>
      <c r="G1398" s="6">
        <v>29815</v>
      </c>
      <c r="H1398" s="6" t="s">
        <v>1817</v>
      </c>
      <c r="I1398" s="6"/>
      <c r="J1398" s="16">
        <v>5201.009</v>
      </c>
      <c r="K1398" s="144">
        <v>1.67</v>
      </c>
      <c r="L1398" s="126">
        <v>0</v>
      </c>
      <c r="M1398" s="126">
        <v>0</v>
      </c>
      <c r="N1398" s="6" t="s">
        <v>547</v>
      </c>
      <c r="O1398" s="6" t="s">
        <v>547</v>
      </c>
      <c r="P1398" s="19">
        <v>14458866</v>
      </c>
      <c r="Q1398" s="6"/>
      <c r="R1398" s="19">
        <f t="shared" si="257"/>
        <v>2602595.88</v>
      </c>
      <c r="S1398" s="6"/>
      <c r="T1398" s="14"/>
      <c r="U1398" s="145"/>
      <c r="V1398" s="6"/>
      <c r="W1398" s="6"/>
      <c r="X1398" s="6"/>
      <c r="Y1398" s="212">
        <v>45397</v>
      </c>
      <c r="Z1398" s="6"/>
      <c r="AA1398" s="6"/>
      <c r="AB1398" s="21"/>
      <c r="AC1398" s="6"/>
      <c r="AD1398" s="14" t="s">
        <v>1515</v>
      </c>
      <c r="AE1398" s="6"/>
      <c r="AF1398" s="6"/>
      <c r="AG1398" s="6"/>
      <c r="AH1398" s="6" t="s">
        <v>547</v>
      </c>
      <c r="AI1398" s="143">
        <f t="shared" si="252"/>
        <v>484.95274190843537</v>
      </c>
      <c r="AJ1398" s="143">
        <f t="shared" si="253"/>
        <v>87.291493543518357</v>
      </c>
      <c r="AK1398" s="143">
        <f t="shared" si="254"/>
        <v>0</v>
      </c>
      <c r="AL1398" s="20">
        <f t="shared" si="258"/>
        <v>45203</v>
      </c>
      <c r="AM1398" t="e">
        <f t="shared" si="256"/>
        <v>#N/A</v>
      </c>
      <c r="AN1398" t="str">
        <f t="shared" si="255"/>
        <v>02102023-A-014165-5201.009</v>
      </c>
    </row>
    <row r="1399" spans="1:40" ht="20.100000000000001" hidden="1" customHeight="1" x14ac:dyDescent="0.25">
      <c r="A1399" s="14">
        <v>79</v>
      </c>
      <c r="B1399" s="21">
        <v>45196</v>
      </c>
      <c r="C1399" s="6" t="s">
        <v>2118</v>
      </c>
      <c r="D1399" s="15">
        <v>45192</v>
      </c>
      <c r="E1399" s="14" t="s">
        <v>1132</v>
      </c>
      <c r="F1399" s="14" t="s">
        <v>1133</v>
      </c>
      <c r="G1399" s="6">
        <v>30610</v>
      </c>
      <c r="H1399" s="6" t="s">
        <v>1817</v>
      </c>
      <c r="I1399" s="6"/>
      <c r="J1399" s="16">
        <v>5201.009</v>
      </c>
      <c r="K1399" s="144">
        <v>1.8</v>
      </c>
      <c r="L1399" s="126">
        <v>0</v>
      </c>
      <c r="M1399" s="126">
        <v>0</v>
      </c>
      <c r="N1399" s="6" t="s">
        <v>547</v>
      </c>
      <c r="O1399" s="6" t="s">
        <v>547</v>
      </c>
      <c r="P1399" s="19">
        <v>15992257</v>
      </c>
      <c r="Q1399" s="6"/>
      <c r="R1399" s="19">
        <f t="shared" si="257"/>
        <v>2878606.26</v>
      </c>
      <c r="S1399" s="6"/>
      <c r="T1399" s="14"/>
      <c r="U1399" s="145"/>
      <c r="V1399" s="6"/>
      <c r="W1399" s="6"/>
      <c r="X1399" s="6"/>
      <c r="Y1399" s="212">
        <v>45397</v>
      </c>
      <c r="Z1399" s="6"/>
      <c r="AA1399" s="6"/>
      <c r="AB1399" s="21"/>
      <c r="AC1399" s="6"/>
      <c r="AD1399" s="14" t="s">
        <v>1515</v>
      </c>
      <c r="AE1399" s="6"/>
      <c r="AF1399" s="6"/>
      <c r="AG1399" s="6"/>
      <c r="AH1399" s="6" t="s">
        <v>547</v>
      </c>
      <c r="AI1399" s="143">
        <f t="shared" si="252"/>
        <v>522.45204181639986</v>
      </c>
      <c r="AJ1399" s="143">
        <f t="shared" si="253"/>
        <v>94.041367526951973</v>
      </c>
      <c r="AK1399" s="143">
        <f t="shared" si="254"/>
        <v>0</v>
      </c>
      <c r="AL1399" s="20">
        <f t="shared" si="258"/>
        <v>45226</v>
      </c>
      <c r="AM1399" t="e">
        <f t="shared" si="256"/>
        <v>#N/A</v>
      </c>
      <c r="AN1399" t="str">
        <f t="shared" si="255"/>
        <v>16102023-A-017219-5201.009</v>
      </c>
    </row>
    <row r="1400" spans="1:40" ht="20.100000000000001" hidden="1" customHeight="1" x14ac:dyDescent="0.25">
      <c r="A1400" s="14">
        <v>80</v>
      </c>
      <c r="B1400" s="162">
        <v>45205</v>
      </c>
      <c r="C1400" s="6" t="s">
        <v>2119</v>
      </c>
      <c r="D1400" s="15">
        <v>45201</v>
      </c>
      <c r="E1400" s="14" t="s">
        <v>1132</v>
      </c>
      <c r="F1400" s="14" t="s">
        <v>1133</v>
      </c>
      <c r="G1400" s="6">
        <v>31332</v>
      </c>
      <c r="H1400" s="6" t="s">
        <v>1817</v>
      </c>
      <c r="I1400" s="6"/>
      <c r="J1400" s="16">
        <v>5201.009</v>
      </c>
      <c r="K1400" s="144">
        <v>1.72</v>
      </c>
      <c r="L1400" s="126">
        <v>0</v>
      </c>
      <c r="M1400" s="126">
        <v>0</v>
      </c>
      <c r="N1400" s="6" t="s">
        <v>547</v>
      </c>
      <c r="O1400" s="6" t="s">
        <v>547</v>
      </c>
      <c r="P1400" s="19">
        <v>15613953</v>
      </c>
      <c r="Q1400" s="6"/>
      <c r="R1400" s="19">
        <f t="shared" si="257"/>
        <v>2810511.54</v>
      </c>
      <c r="S1400" s="6"/>
      <c r="T1400" s="14"/>
      <c r="U1400" s="145"/>
      <c r="V1400" s="6"/>
      <c r="W1400" s="6"/>
      <c r="X1400" s="6"/>
      <c r="Y1400" s="212">
        <v>45397</v>
      </c>
      <c r="Z1400" s="6"/>
      <c r="AA1400" s="6"/>
      <c r="AB1400" s="21"/>
      <c r="AC1400" s="6"/>
      <c r="AD1400" s="14" t="s">
        <v>1515</v>
      </c>
      <c r="AE1400" s="6"/>
      <c r="AF1400" s="6"/>
      <c r="AG1400" s="6"/>
      <c r="AH1400" s="6" t="s">
        <v>547</v>
      </c>
      <c r="AI1400" s="143">
        <f t="shared" si="252"/>
        <v>498.33885484488701</v>
      </c>
      <c r="AJ1400" s="143">
        <f t="shared" si="253"/>
        <v>89.700993872079664</v>
      </c>
      <c r="AK1400" s="143">
        <f t="shared" si="254"/>
        <v>0</v>
      </c>
      <c r="AL1400" s="20">
        <f t="shared" si="258"/>
        <v>45235</v>
      </c>
      <c r="AM1400" t="e">
        <f t="shared" si="256"/>
        <v>#N/A</v>
      </c>
      <c r="AN1400" t="str">
        <f t="shared" si="255"/>
        <v>16102023-A-017223-5201.009</v>
      </c>
    </row>
    <row r="1401" spans="1:40" ht="20.100000000000001" hidden="1" customHeight="1" x14ac:dyDescent="0.25">
      <c r="A1401" s="14">
        <v>81</v>
      </c>
      <c r="B1401" s="21">
        <v>45190</v>
      </c>
      <c r="C1401" s="6" t="s">
        <v>2120</v>
      </c>
      <c r="D1401" s="15">
        <v>45186</v>
      </c>
      <c r="E1401" s="14" t="s">
        <v>1132</v>
      </c>
      <c r="F1401" s="14" t="s">
        <v>1133</v>
      </c>
      <c r="G1401" s="6">
        <v>91836</v>
      </c>
      <c r="H1401" s="6" t="s">
        <v>1817</v>
      </c>
      <c r="I1401" s="6"/>
      <c r="J1401" s="16">
        <v>5201.009</v>
      </c>
      <c r="K1401" s="144">
        <v>1.75</v>
      </c>
      <c r="L1401" s="126">
        <v>0</v>
      </c>
      <c r="M1401" s="126">
        <v>0</v>
      </c>
      <c r="N1401" s="6" t="s">
        <v>547</v>
      </c>
      <c r="O1401" s="6" t="s">
        <v>547</v>
      </c>
      <c r="P1401" s="19">
        <v>46503601</v>
      </c>
      <c r="Q1401" s="6"/>
      <c r="R1401" s="19">
        <f t="shared" si="257"/>
        <v>8370648.1799999997</v>
      </c>
      <c r="S1401" s="6"/>
      <c r="T1401" s="14"/>
      <c r="U1401" s="145"/>
      <c r="V1401" s="6"/>
      <c r="W1401" s="6"/>
      <c r="X1401" s="6"/>
      <c r="Y1401" s="212">
        <v>45397</v>
      </c>
      <c r="Z1401" s="6"/>
      <c r="AA1401" s="6"/>
      <c r="AB1401" s="21"/>
      <c r="AC1401" s="6"/>
      <c r="AD1401" s="14" t="s">
        <v>1515</v>
      </c>
      <c r="AE1401" s="6"/>
      <c r="AF1401" s="6"/>
      <c r="AG1401" s="6"/>
      <c r="AH1401" s="6" t="s">
        <v>547</v>
      </c>
      <c r="AI1401" s="143">
        <f t="shared" si="252"/>
        <v>506.37659523498411</v>
      </c>
      <c r="AJ1401" s="143">
        <f t="shared" si="253"/>
        <v>91.147787142297133</v>
      </c>
      <c r="AK1401" s="143">
        <f t="shared" si="254"/>
        <v>0</v>
      </c>
      <c r="AL1401" s="20">
        <f t="shared" si="258"/>
        <v>45220</v>
      </c>
      <c r="AM1401" t="e">
        <f t="shared" si="256"/>
        <v>#N/A</v>
      </c>
      <c r="AN1401" t="str">
        <f t="shared" si="255"/>
        <v>16102023-A-017228-5201.009</v>
      </c>
    </row>
    <row r="1402" spans="1:40" ht="20.100000000000001" hidden="1" customHeight="1" x14ac:dyDescent="0.25">
      <c r="A1402" s="14">
        <v>82</v>
      </c>
      <c r="B1402" s="21">
        <v>45194</v>
      </c>
      <c r="C1402" s="6" t="s">
        <v>2121</v>
      </c>
      <c r="D1402" s="15">
        <v>45190</v>
      </c>
      <c r="E1402" s="14" t="s">
        <v>1132</v>
      </c>
      <c r="F1402" s="14" t="s">
        <v>1133</v>
      </c>
      <c r="G1402" s="6">
        <v>90565</v>
      </c>
      <c r="H1402" s="6" t="s">
        <v>1817</v>
      </c>
      <c r="I1402" s="6"/>
      <c r="J1402" s="16">
        <v>5201.009</v>
      </c>
      <c r="K1402" s="144">
        <v>1.72</v>
      </c>
      <c r="L1402" s="126">
        <v>0</v>
      </c>
      <c r="M1402" s="126">
        <v>0</v>
      </c>
      <c r="N1402" s="6" t="s">
        <v>547</v>
      </c>
      <c r="O1402" s="6" t="s">
        <v>547</v>
      </c>
      <c r="P1402" s="19">
        <v>45253383</v>
      </c>
      <c r="Q1402" s="6"/>
      <c r="R1402" s="19">
        <f t="shared" si="257"/>
        <v>8145608.9399999995</v>
      </c>
      <c r="S1402" s="6"/>
      <c r="T1402" s="14"/>
      <c r="U1402" s="145"/>
      <c r="V1402" s="6"/>
      <c r="W1402" s="6"/>
      <c r="X1402" s="6"/>
      <c r="Y1402" s="212">
        <v>45397</v>
      </c>
      <c r="Z1402" s="6"/>
      <c r="AA1402" s="6"/>
      <c r="AB1402" s="21"/>
      <c r="AC1402" s="6"/>
      <c r="AD1402" s="14" t="s">
        <v>1515</v>
      </c>
      <c r="AE1402" s="6"/>
      <c r="AF1402" s="6"/>
      <c r="AG1402" s="6"/>
      <c r="AH1402" s="6" t="s">
        <v>547</v>
      </c>
      <c r="AI1402" s="143">
        <f t="shared" si="252"/>
        <v>499.6784961077679</v>
      </c>
      <c r="AJ1402" s="143">
        <f t="shared" si="253"/>
        <v>89.942129299398218</v>
      </c>
      <c r="AK1402" s="143">
        <f t="shared" si="254"/>
        <v>0</v>
      </c>
      <c r="AL1402" s="20">
        <f t="shared" si="258"/>
        <v>45224</v>
      </c>
      <c r="AM1402" t="e">
        <f t="shared" si="256"/>
        <v>#N/A</v>
      </c>
      <c r="AN1402" t="str">
        <f t="shared" si="255"/>
        <v>16102023-A-017233-5201.009</v>
      </c>
    </row>
    <row r="1403" spans="1:40" ht="20.100000000000001" hidden="1" customHeight="1" x14ac:dyDescent="0.25">
      <c r="A1403" s="14">
        <v>83</v>
      </c>
      <c r="B1403" s="21">
        <v>45198</v>
      </c>
      <c r="C1403" s="6" t="s">
        <v>2122</v>
      </c>
      <c r="D1403" s="15">
        <v>45194</v>
      </c>
      <c r="E1403" s="14" t="s">
        <v>1132</v>
      </c>
      <c r="F1403" s="14" t="s">
        <v>1133</v>
      </c>
      <c r="G1403" s="6">
        <v>30939</v>
      </c>
      <c r="H1403" s="6" t="s">
        <v>1817</v>
      </c>
      <c r="I1403" s="6"/>
      <c r="J1403" s="16">
        <v>5201.009</v>
      </c>
      <c r="K1403" s="144">
        <v>1.72</v>
      </c>
      <c r="L1403" s="126">
        <v>0</v>
      </c>
      <c r="M1403" s="126">
        <v>0</v>
      </c>
      <c r="N1403" s="6" t="s">
        <v>547</v>
      </c>
      <c r="O1403" s="6" t="s">
        <v>547</v>
      </c>
      <c r="P1403" s="19">
        <v>15418106</v>
      </c>
      <c r="Q1403" s="6"/>
      <c r="R1403" s="19">
        <f t="shared" si="257"/>
        <v>2775259.08</v>
      </c>
      <c r="S1403" s="6"/>
      <c r="T1403" s="14"/>
      <c r="U1403" s="145"/>
      <c r="V1403" s="6"/>
      <c r="W1403" s="6"/>
      <c r="X1403" s="6"/>
      <c r="Y1403" s="212">
        <v>45397</v>
      </c>
      <c r="Z1403" s="6"/>
      <c r="AA1403" s="6"/>
      <c r="AB1403" s="21"/>
      <c r="AC1403" s="6"/>
      <c r="AD1403" s="14" t="s">
        <v>1515</v>
      </c>
      <c r="AE1403" s="6"/>
      <c r="AF1403" s="6"/>
      <c r="AG1403" s="6"/>
      <c r="AH1403" s="6" t="s">
        <v>547</v>
      </c>
      <c r="AI1403" s="143">
        <f t="shared" si="252"/>
        <v>498.3388603380846</v>
      </c>
      <c r="AJ1403" s="143">
        <f t="shared" si="253"/>
        <v>89.700994860855232</v>
      </c>
      <c r="AK1403" s="143">
        <f t="shared" si="254"/>
        <v>0</v>
      </c>
      <c r="AL1403" s="20">
        <f t="shared" si="258"/>
        <v>45228</v>
      </c>
      <c r="AM1403" t="e">
        <f t="shared" si="256"/>
        <v>#N/A</v>
      </c>
      <c r="AN1403" t="str">
        <f t="shared" si="255"/>
        <v>16102023-A-017236-5201.009</v>
      </c>
    </row>
    <row r="1404" spans="1:40" ht="20.100000000000001" hidden="1" customHeight="1" x14ac:dyDescent="0.25">
      <c r="A1404" s="14">
        <v>84</v>
      </c>
      <c r="B1404" s="21">
        <v>45195</v>
      </c>
      <c r="C1404" s="6" t="s">
        <v>2123</v>
      </c>
      <c r="D1404" s="15">
        <v>45191</v>
      </c>
      <c r="E1404" s="14" t="s">
        <v>1132</v>
      </c>
      <c r="F1404" s="14" t="s">
        <v>1133</v>
      </c>
      <c r="G1404" s="6">
        <v>31096</v>
      </c>
      <c r="H1404" s="6" t="s">
        <v>1817</v>
      </c>
      <c r="I1404" s="6"/>
      <c r="J1404" s="16">
        <v>5201.009</v>
      </c>
      <c r="K1404" s="144">
        <v>1.8</v>
      </c>
      <c r="L1404" s="126">
        <v>0</v>
      </c>
      <c r="M1404" s="126">
        <v>0</v>
      </c>
      <c r="N1404" s="6" t="s">
        <v>547</v>
      </c>
      <c r="O1404" s="6" t="s">
        <v>547</v>
      </c>
      <c r="P1404" s="19">
        <v>16246168</v>
      </c>
      <c r="Q1404" s="6"/>
      <c r="R1404" s="19">
        <f t="shared" si="257"/>
        <v>2924310.2399999998</v>
      </c>
      <c r="S1404" s="6"/>
      <c r="T1404" s="14"/>
      <c r="U1404" s="145"/>
      <c r="V1404" s="6"/>
      <c r="W1404" s="6"/>
      <c r="X1404" s="6"/>
      <c r="Y1404" s="212">
        <v>45397</v>
      </c>
      <c r="Z1404" s="6"/>
      <c r="AA1404" s="6"/>
      <c r="AB1404" s="21"/>
      <c r="AC1404" s="6"/>
      <c r="AD1404" s="14" t="s">
        <v>1515</v>
      </c>
      <c r="AE1404" s="6"/>
      <c r="AF1404" s="6"/>
      <c r="AG1404" s="6"/>
      <c r="AH1404" s="6" t="s">
        <v>547</v>
      </c>
      <c r="AI1404" s="143">
        <f t="shared" si="252"/>
        <v>522.45201955235405</v>
      </c>
      <c r="AJ1404" s="143">
        <f t="shared" si="253"/>
        <v>94.041363519423712</v>
      </c>
      <c r="AK1404" s="143">
        <f t="shared" si="254"/>
        <v>0</v>
      </c>
      <c r="AL1404" s="20">
        <f t="shared" si="258"/>
        <v>45225</v>
      </c>
      <c r="AM1404" t="e">
        <f t="shared" si="256"/>
        <v>#N/A</v>
      </c>
      <c r="AN1404" t="str">
        <f t="shared" si="255"/>
        <v>16102023-A-017239-5201.009</v>
      </c>
    </row>
    <row r="1405" spans="1:40" ht="20.100000000000001" hidden="1" customHeight="1" x14ac:dyDescent="0.25">
      <c r="A1405" s="14">
        <v>85</v>
      </c>
      <c r="B1405" s="162">
        <v>45215</v>
      </c>
      <c r="C1405" s="6" t="s">
        <v>2124</v>
      </c>
      <c r="D1405" s="15">
        <v>45211</v>
      </c>
      <c r="E1405" s="14" t="s">
        <v>1132</v>
      </c>
      <c r="F1405" s="14" t="s">
        <v>1133</v>
      </c>
      <c r="G1405" s="6">
        <v>34955</v>
      </c>
      <c r="H1405" s="6" t="s">
        <v>1817</v>
      </c>
      <c r="I1405" s="6"/>
      <c r="J1405" s="16">
        <v>5503.201</v>
      </c>
      <c r="K1405" s="144">
        <v>1.24</v>
      </c>
      <c r="L1405" s="125">
        <v>0</v>
      </c>
      <c r="M1405" s="125">
        <v>0</v>
      </c>
      <c r="N1405" s="6" t="s">
        <v>1221</v>
      </c>
      <c r="O1405" s="6" t="s">
        <v>1221</v>
      </c>
      <c r="P1405" s="19">
        <v>12583944</v>
      </c>
      <c r="Q1405" s="6"/>
      <c r="R1405" s="19">
        <f t="shared" si="257"/>
        <v>2265109.92</v>
      </c>
      <c r="S1405" s="6"/>
      <c r="T1405" s="14"/>
      <c r="U1405" s="145"/>
      <c r="V1405" s="6"/>
      <c r="W1405" s="6"/>
      <c r="X1405" s="6"/>
      <c r="Y1405" s="212">
        <v>45483</v>
      </c>
      <c r="Z1405" s="6"/>
      <c r="AA1405" s="6"/>
      <c r="AB1405" s="21"/>
      <c r="AC1405" s="6"/>
      <c r="AD1405" s="14" t="s">
        <v>1515</v>
      </c>
      <c r="AE1405" s="6"/>
      <c r="AF1405" s="6"/>
      <c r="AG1405" s="6"/>
      <c r="AH1405" s="6" t="s">
        <v>1221</v>
      </c>
      <c r="AI1405" s="143">
        <f t="shared" si="252"/>
        <v>360.00411958232013</v>
      </c>
      <c r="AJ1405" s="143">
        <f t="shared" si="253"/>
        <v>64.800741524817624</v>
      </c>
      <c r="AK1405" s="143">
        <f t="shared" si="254"/>
        <v>0</v>
      </c>
      <c r="AL1405" s="20">
        <f t="shared" si="258"/>
        <v>45245</v>
      </c>
      <c r="AM1405" t="e">
        <f t="shared" si="256"/>
        <v>#N/A</v>
      </c>
      <c r="AN1405" t="str">
        <f t="shared" si="255"/>
        <v>16102023-A-017243-5503.201</v>
      </c>
    </row>
    <row r="1406" spans="1:40" ht="20.100000000000001" hidden="1" customHeight="1" x14ac:dyDescent="0.25">
      <c r="A1406" s="14">
        <v>86</v>
      </c>
      <c r="B1406" s="162">
        <v>45215</v>
      </c>
      <c r="C1406" s="6" t="s">
        <v>2125</v>
      </c>
      <c r="D1406" s="15">
        <v>45211</v>
      </c>
      <c r="E1406" s="14" t="s">
        <v>1132</v>
      </c>
      <c r="F1406" s="14" t="s">
        <v>1133</v>
      </c>
      <c r="G1406" s="6">
        <v>35003</v>
      </c>
      <c r="H1406" s="6" t="s">
        <v>1817</v>
      </c>
      <c r="I1406" s="6"/>
      <c r="J1406" s="16">
        <v>5503.201</v>
      </c>
      <c r="K1406" s="144">
        <v>1.24</v>
      </c>
      <c r="L1406" s="125">
        <v>0</v>
      </c>
      <c r="M1406" s="125">
        <v>0</v>
      </c>
      <c r="N1406" s="6" t="s">
        <v>1221</v>
      </c>
      <c r="O1406" s="6" t="s">
        <v>1221</v>
      </c>
      <c r="P1406" s="19">
        <v>12601152</v>
      </c>
      <c r="Q1406" s="6"/>
      <c r="R1406" s="19">
        <f t="shared" si="257"/>
        <v>2268207.36</v>
      </c>
      <c r="S1406" s="6"/>
      <c r="T1406" s="14"/>
      <c r="U1406" s="145"/>
      <c r="V1406" s="6"/>
      <c r="W1406" s="6"/>
      <c r="X1406" s="6"/>
      <c r="Y1406" s="212">
        <v>45483</v>
      </c>
      <c r="Z1406" s="6"/>
      <c r="AA1406" s="6"/>
      <c r="AB1406" s="21"/>
      <c r="AC1406" s="6"/>
      <c r="AD1406" s="14" t="s">
        <v>1515</v>
      </c>
      <c r="AE1406" s="6"/>
      <c r="AF1406" s="6"/>
      <c r="AG1406" s="6"/>
      <c r="AH1406" s="6" t="s">
        <v>1221</v>
      </c>
      <c r="AI1406" s="143">
        <f t="shared" si="252"/>
        <v>360.00205696654575</v>
      </c>
      <c r="AJ1406" s="143">
        <f t="shared" si="253"/>
        <v>64.80037025397823</v>
      </c>
      <c r="AK1406" s="143">
        <f t="shared" si="254"/>
        <v>0</v>
      </c>
      <c r="AL1406" s="20">
        <f t="shared" si="258"/>
        <v>45245</v>
      </c>
      <c r="AM1406" t="e">
        <f t="shared" si="256"/>
        <v>#N/A</v>
      </c>
      <c r="AN1406" t="str">
        <f t="shared" si="255"/>
        <v>16102023-A-017246-5503.201</v>
      </c>
    </row>
    <row r="1407" spans="1:40" ht="20.100000000000001" hidden="1" customHeight="1" x14ac:dyDescent="0.25">
      <c r="A1407" s="14">
        <v>87</v>
      </c>
      <c r="B1407" s="162">
        <v>45215</v>
      </c>
      <c r="C1407" s="6" t="s">
        <v>2126</v>
      </c>
      <c r="D1407" s="15">
        <v>45211</v>
      </c>
      <c r="E1407" s="14" t="s">
        <v>1132</v>
      </c>
      <c r="F1407" s="14" t="s">
        <v>1133</v>
      </c>
      <c r="G1407" s="6">
        <v>34843</v>
      </c>
      <c r="H1407" s="6" t="s">
        <v>1817</v>
      </c>
      <c r="I1407" s="6"/>
      <c r="J1407" s="16">
        <v>5503.201</v>
      </c>
      <c r="K1407" s="144">
        <v>1.24</v>
      </c>
      <c r="L1407" s="125">
        <v>0</v>
      </c>
      <c r="M1407" s="125">
        <v>0</v>
      </c>
      <c r="N1407" s="6" t="s">
        <v>1221</v>
      </c>
      <c r="O1407" s="6" t="s">
        <v>1221</v>
      </c>
      <c r="P1407" s="19">
        <v>12543480</v>
      </c>
      <c r="Q1407" s="6"/>
      <c r="R1407" s="19">
        <f t="shared" si="257"/>
        <v>2257826.4</v>
      </c>
      <c r="S1407" s="6"/>
      <c r="T1407" s="14"/>
      <c r="U1407" s="145"/>
      <c r="V1407" s="6"/>
      <c r="W1407" s="6"/>
      <c r="X1407" s="6"/>
      <c r="Y1407" s="212">
        <v>45483</v>
      </c>
      <c r="Z1407" s="6"/>
      <c r="AA1407" s="6"/>
      <c r="AB1407" s="21"/>
      <c r="AC1407" s="6"/>
      <c r="AD1407" s="14" t="s">
        <v>1515</v>
      </c>
      <c r="AE1407" s="6"/>
      <c r="AF1407" s="6"/>
      <c r="AG1407" s="6"/>
      <c r="AH1407" s="6" t="s">
        <v>1221</v>
      </c>
      <c r="AI1407" s="143">
        <f t="shared" si="252"/>
        <v>360</v>
      </c>
      <c r="AJ1407" s="143">
        <f t="shared" si="253"/>
        <v>64.8</v>
      </c>
      <c r="AK1407" s="143">
        <f t="shared" si="254"/>
        <v>0</v>
      </c>
      <c r="AL1407" s="20">
        <f t="shared" si="258"/>
        <v>45245</v>
      </c>
      <c r="AM1407" t="e">
        <f t="shared" si="256"/>
        <v>#N/A</v>
      </c>
      <c r="AN1407" t="str">
        <f t="shared" si="255"/>
        <v>16102023-A-017250-5503.201</v>
      </c>
    </row>
    <row r="1408" spans="1:40" ht="20.100000000000001" hidden="1" customHeight="1" x14ac:dyDescent="0.25">
      <c r="A1408" s="14">
        <v>88</v>
      </c>
      <c r="B1408" s="21">
        <v>45196</v>
      </c>
      <c r="C1408" s="6" t="s">
        <v>2127</v>
      </c>
      <c r="D1408" s="15">
        <v>45192</v>
      </c>
      <c r="E1408" s="14" t="s">
        <v>1132</v>
      </c>
      <c r="F1408" s="14" t="s">
        <v>1133</v>
      </c>
      <c r="G1408" s="6">
        <v>9600</v>
      </c>
      <c r="H1408" s="6" t="s">
        <v>1817</v>
      </c>
      <c r="I1408" s="6"/>
      <c r="J1408" s="16">
        <v>5205.2299999999996</v>
      </c>
      <c r="K1408" s="144">
        <v>1.54</v>
      </c>
      <c r="L1408" s="126">
        <v>0</v>
      </c>
      <c r="M1408" s="126">
        <v>0</v>
      </c>
      <c r="N1408" s="6" t="s">
        <v>625</v>
      </c>
      <c r="O1408" s="6" t="s">
        <v>2171</v>
      </c>
      <c r="P1408" s="19">
        <v>4284300</v>
      </c>
      <c r="Q1408" s="6"/>
      <c r="R1408" s="19">
        <f t="shared" si="257"/>
        <v>771174</v>
      </c>
      <c r="S1408" s="6"/>
      <c r="T1408" s="14"/>
      <c r="U1408" s="145"/>
      <c r="V1408" s="6"/>
      <c r="W1408" s="6"/>
      <c r="X1408" s="6"/>
      <c r="Y1408" s="212">
        <v>45397</v>
      </c>
      <c r="Z1408" s="6"/>
      <c r="AA1408" s="6"/>
      <c r="AB1408" s="21"/>
      <c r="AC1408" s="6"/>
      <c r="AD1408" s="14" t="s">
        <v>1515</v>
      </c>
      <c r="AE1408" s="6"/>
      <c r="AF1408" s="6"/>
      <c r="AG1408" s="6"/>
      <c r="AH1408" s="6" t="s">
        <v>1513</v>
      </c>
      <c r="AI1408" s="143">
        <f t="shared" si="252"/>
        <v>446.28125</v>
      </c>
      <c r="AJ1408" s="143">
        <f t="shared" si="253"/>
        <v>80.330624999999998</v>
      </c>
      <c r="AK1408" s="143">
        <f t="shared" si="254"/>
        <v>0</v>
      </c>
      <c r="AL1408" s="20">
        <f t="shared" si="258"/>
        <v>45226</v>
      </c>
      <c r="AM1408" t="e">
        <f t="shared" ref="AM1408:AM1428" si="259">VLOOKUP(C1408,$C$2446:$C$2553,1,0)</f>
        <v>#N/A</v>
      </c>
      <c r="AN1408" t="str">
        <f t="shared" si="255"/>
        <v>16102023-A-017254-5205.23</v>
      </c>
    </row>
    <row r="1409" spans="1:40" ht="20.100000000000001" hidden="1" customHeight="1" x14ac:dyDescent="0.25">
      <c r="A1409" s="14">
        <v>89</v>
      </c>
      <c r="B1409" s="162">
        <v>45205</v>
      </c>
      <c r="C1409" s="6" t="s">
        <v>2128</v>
      </c>
      <c r="D1409" s="15">
        <v>45201</v>
      </c>
      <c r="E1409" s="14" t="s">
        <v>1132</v>
      </c>
      <c r="F1409" s="14" t="s">
        <v>1133</v>
      </c>
      <c r="G1409" s="6">
        <v>7000</v>
      </c>
      <c r="H1409" s="6" t="s">
        <v>1817</v>
      </c>
      <c r="I1409" s="6"/>
      <c r="J1409" s="16">
        <v>1108.1199999999999</v>
      </c>
      <c r="K1409" s="144">
        <v>0.35</v>
      </c>
      <c r="L1409" s="126">
        <v>0</v>
      </c>
      <c r="M1409" s="126">
        <v>0</v>
      </c>
      <c r="N1409" s="6" t="s">
        <v>557</v>
      </c>
      <c r="O1409" s="6" t="s">
        <v>2131</v>
      </c>
      <c r="P1409" s="19">
        <v>714000</v>
      </c>
      <c r="Q1409" s="6"/>
      <c r="R1409" s="19">
        <f t="shared" si="257"/>
        <v>128520</v>
      </c>
      <c r="S1409" s="6"/>
      <c r="T1409" s="14"/>
      <c r="U1409" s="145"/>
      <c r="V1409" s="6"/>
      <c r="W1409" s="6"/>
      <c r="X1409" s="6"/>
      <c r="Y1409" s="212">
        <v>45397</v>
      </c>
      <c r="Z1409" s="6"/>
      <c r="AA1409" s="6"/>
      <c r="AB1409" s="21"/>
      <c r="AC1409" s="6"/>
      <c r="AD1409" s="14" t="s">
        <v>1515</v>
      </c>
      <c r="AE1409" s="6"/>
      <c r="AF1409" s="6"/>
      <c r="AG1409" s="6"/>
      <c r="AH1409" s="6" t="s">
        <v>1517</v>
      </c>
      <c r="AI1409" s="143">
        <f t="shared" si="252"/>
        <v>102</v>
      </c>
      <c r="AJ1409" s="143">
        <f t="shared" si="253"/>
        <v>18.36</v>
      </c>
      <c r="AK1409" s="143">
        <f t="shared" si="254"/>
        <v>0</v>
      </c>
      <c r="AL1409" s="20">
        <f t="shared" si="258"/>
        <v>45235</v>
      </c>
      <c r="AM1409" t="e">
        <f t="shared" si="259"/>
        <v>#N/A</v>
      </c>
      <c r="AN1409" t="str">
        <f t="shared" si="255"/>
        <v>18102023-A-018016-1108.12</v>
      </c>
    </row>
    <row r="1410" spans="1:40" ht="20.100000000000001" hidden="1" customHeight="1" x14ac:dyDescent="0.25">
      <c r="A1410" s="14">
        <v>90</v>
      </c>
      <c r="B1410" s="162">
        <v>45205</v>
      </c>
      <c r="C1410" s="6" t="s">
        <v>2129</v>
      </c>
      <c r="D1410" s="15">
        <v>45201</v>
      </c>
      <c r="E1410" s="14" t="s">
        <v>1132</v>
      </c>
      <c r="F1410" s="14" t="s">
        <v>1133</v>
      </c>
      <c r="G1410" s="6">
        <v>30000</v>
      </c>
      <c r="H1410" s="6" t="s">
        <v>1817</v>
      </c>
      <c r="I1410" s="6"/>
      <c r="J1410" s="16">
        <v>1108.1199999999999</v>
      </c>
      <c r="K1410" s="144">
        <v>0.35</v>
      </c>
      <c r="L1410" s="126">
        <v>0</v>
      </c>
      <c r="M1410" s="126">
        <v>0</v>
      </c>
      <c r="N1410" s="6" t="s">
        <v>557</v>
      </c>
      <c r="O1410" s="6" t="s">
        <v>2131</v>
      </c>
      <c r="P1410" s="19">
        <v>3060000</v>
      </c>
      <c r="Q1410" s="6"/>
      <c r="R1410" s="19">
        <f t="shared" si="257"/>
        <v>550800</v>
      </c>
      <c r="S1410" s="6"/>
      <c r="T1410" s="14"/>
      <c r="U1410" s="145"/>
      <c r="V1410" s="6"/>
      <c r="W1410" s="6"/>
      <c r="X1410" s="6"/>
      <c r="Y1410" s="212">
        <v>45397</v>
      </c>
      <c r="Z1410" s="6"/>
      <c r="AA1410" s="6"/>
      <c r="AB1410" s="21"/>
      <c r="AC1410" s="6"/>
      <c r="AD1410" s="14" t="s">
        <v>1515</v>
      </c>
      <c r="AE1410" s="6"/>
      <c r="AF1410" s="6"/>
      <c r="AG1410" s="6"/>
      <c r="AH1410" s="6" t="s">
        <v>1517</v>
      </c>
      <c r="AI1410" s="143">
        <f t="shared" si="252"/>
        <v>102</v>
      </c>
      <c r="AJ1410" s="143">
        <f t="shared" si="253"/>
        <v>18.36</v>
      </c>
      <c r="AK1410" s="143">
        <f t="shared" si="254"/>
        <v>0</v>
      </c>
      <c r="AL1410" s="20">
        <f t="shared" si="258"/>
        <v>45235</v>
      </c>
      <c r="AM1410" t="e">
        <f t="shared" si="259"/>
        <v>#N/A</v>
      </c>
      <c r="AN1410" t="str">
        <f t="shared" si="255"/>
        <v>18102023-A-018020-1108.12</v>
      </c>
    </row>
    <row r="1411" spans="1:40" ht="20.100000000000001" hidden="1" customHeight="1" x14ac:dyDescent="0.25">
      <c r="A1411" s="14">
        <v>91</v>
      </c>
      <c r="B1411" s="162">
        <v>45205</v>
      </c>
      <c r="C1411" s="6" t="s">
        <v>2130</v>
      </c>
      <c r="D1411" s="15">
        <v>45201</v>
      </c>
      <c r="E1411" s="14" t="s">
        <v>1132</v>
      </c>
      <c r="F1411" s="14" t="s">
        <v>1133</v>
      </c>
      <c r="G1411" s="6">
        <v>23000</v>
      </c>
      <c r="H1411" s="6" t="s">
        <v>1817</v>
      </c>
      <c r="I1411" s="6"/>
      <c r="J1411" s="16">
        <v>1108.1199999999999</v>
      </c>
      <c r="K1411" s="144">
        <v>0.35</v>
      </c>
      <c r="L1411" s="126">
        <v>0</v>
      </c>
      <c r="M1411" s="126">
        <v>0</v>
      </c>
      <c r="N1411" s="6" t="s">
        <v>557</v>
      </c>
      <c r="O1411" s="6" t="s">
        <v>2131</v>
      </c>
      <c r="P1411" s="19">
        <v>2346000</v>
      </c>
      <c r="Q1411" s="6"/>
      <c r="R1411" s="19">
        <f t="shared" si="257"/>
        <v>422280</v>
      </c>
      <c r="S1411" s="6"/>
      <c r="T1411" s="14"/>
      <c r="U1411" s="145"/>
      <c r="V1411" s="6"/>
      <c r="W1411" s="6"/>
      <c r="X1411" s="6"/>
      <c r="Y1411" s="212">
        <v>45397</v>
      </c>
      <c r="Z1411" s="6"/>
      <c r="AA1411" s="6"/>
      <c r="AB1411" s="21"/>
      <c r="AC1411" s="6"/>
      <c r="AD1411" s="14" t="s">
        <v>1515</v>
      </c>
      <c r="AE1411" s="6"/>
      <c r="AF1411" s="6"/>
      <c r="AG1411" s="6"/>
      <c r="AH1411" s="6" t="s">
        <v>1517</v>
      </c>
      <c r="AI1411" s="143">
        <f t="shared" si="252"/>
        <v>102</v>
      </c>
      <c r="AJ1411" s="143">
        <f t="shared" si="253"/>
        <v>18.36</v>
      </c>
      <c r="AK1411" s="143">
        <f t="shared" si="254"/>
        <v>0</v>
      </c>
      <c r="AL1411" s="20">
        <f t="shared" si="258"/>
        <v>45235</v>
      </c>
      <c r="AM1411" t="e">
        <f t="shared" si="259"/>
        <v>#N/A</v>
      </c>
      <c r="AN1411" t="str">
        <f t="shared" si="255"/>
        <v>18102023-A-018022-1108.12</v>
      </c>
    </row>
    <row r="1412" spans="1:40" ht="20.100000000000001" hidden="1" customHeight="1" x14ac:dyDescent="0.25">
      <c r="A1412" s="14">
        <v>92</v>
      </c>
      <c r="B1412" s="162">
        <v>45200</v>
      </c>
      <c r="C1412" s="6" t="s">
        <v>2135</v>
      </c>
      <c r="D1412" s="15">
        <v>45223</v>
      </c>
      <c r="E1412" s="14" t="s">
        <v>1132</v>
      </c>
      <c r="F1412" s="14" t="s">
        <v>1133</v>
      </c>
      <c r="G1412" s="6">
        <v>30366</v>
      </c>
      <c r="H1412" s="6" t="s">
        <v>1817</v>
      </c>
      <c r="I1412" s="6"/>
      <c r="J1412" s="16">
        <v>5201.009</v>
      </c>
      <c r="K1412" s="144">
        <v>1.76</v>
      </c>
      <c r="L1412" s="126">
        <v>0</v>
      </c>
      <c r="M1412" s="126">
        <v>0</v>
      </c>
      <c r="N1412" s="6" t="s">
        <v>547</v>
      </c>
      <c r="O1412" s="6" t="s">
        <v>547</v>
      </c>
      <c r="P1412" s="19">
        <v>15457989</v>
      </c>
      <c r="Q1412" s="6"/>
      <c r="R1412" s="19">
        <f t="shared" si="257"/>
        <v>2782438.02</v>
      </c>
      <c r="S1412" s="6"/>
      <c r="T1412" s="14"/>
      <c r="U1412" s="145"/>
      <c r="V1412" s="6"/>
      <c r="W1412" s="6"/>
      <c r="X1412" s="6"/>
      <c r="Y1412" s="212">
        <v>45397</v>
      </c>
      <c r="Z1412" s="6"/>
      <c r="AA1412" s="6"/>
      <c r="AB1412" s="21"/>
      <c r="AC1412" s="6"/>
      <c r="AD1412" s="14" t="s">
        <v>1515</v>
      </c>
      <c r="AE1412" s="6"/>
      <c r="AF1412" s="6"/>
      <c r="AG1412" s="6"/>
      <c r="AH1412" s="6" t="s">
        <v>547</v>
      </c>
      <c r="AI1412" s="143">
        <f t="shared" si="252"/>
        <v>509.05581900810114</v>
      </c>
      <c r="AJ1412" s="143">
        <f t="shared" si="253"/>
        <v>91.630047421458215</v>
      </c>
      <c r="AK1412" s="143">
        <f t="shared" si="254"/>
        <v>0</v>
      </c>
      <c r="AL1412" s="20">
        <f t="shared" si="258"/>
        <v>45230</v>
      </c>
      <c r="AM1412" t="e">
        <f t="shared" si="259"/>
        <v>#N/A</v>
      </c>
      <c r="AN1412" t="str">
        <f t="shared" si="255"/>
        <v>24102023-A-019228-5201.009</v>
      </c>
    </row>
    <row r="1413" spans="1:40" ht="20.100000000000001" hidden="1" customHeight="1" x14ac:dyDescent="0.25">
      <c r="A1413" s="14">
        <v>93</v>
      </c>
      <c r="B1413" s="162">
        <v>45200</v>
      </c>
      <c r="C1413" s="6" t="s">
        <v>2136</v>
      </c>
      <c r="D1413" s="15">
        <v>45225</v>
      </c>
      <c r="E1413" s="14" t="s">
        <v>1132</v>
      </c>
      <c r="F1413" s="14" t="s">
        <v>1133</v>
      </c>
      <c r="G1413" s="6">
        <v>11113</v>
      </c>
      <c r="H1413" s="6" t="s">
        <v>1817</v>
      </c>
      <c r="I1413" s="6"/>
      <c r="J1413" s="16">
        <v>5205.2299999999996</v>
      </c>
      <c r="K1413" s="144">
        <v>3.32</v>
      </c>
      <c r="L1413" s="126">
        <v>0</v>
      </c>
      <c r="M1413" s="126">
        <v>0</v>
      </c>
      <c r="N1413" s="6" t="s">
        <v>625</v>
      </c>
      <c r="O1413" s="6" t="s">
        <v>2171</v>
      </c>
      <c r="P1413" s="19">
        <v>10706500</v>
      </c>
      <c r="Q1413" s="6"/>
      <c r="R1413" s="19">
        <f t="shared" si="257"/>
        <v>1927170</v>
      </c>
      <c r="S1413" s="6"/>
      <c r="T1413" s="14"/>
      <c r="U1413" s="145"/>
      <c r="V1413" s="6"/>
      <c r="W1413" s="6"/>
      <c r="X1413" s="6"/>
      <c r="Y1413" s="212">
        <v>45397</v>
      </c>
      <c r="Z1413" s="6"/>
      <c r="AA1413" s="6"/>
      <c r="AB1413" s="21"/>
      <c r="AC1413" s="6"/>
      <c r="AD1413" s="14" t="s">
        <v>1515</v>
      </c>
      <c r="AE1413" s="6"/>
      <c r="AF1413" s="6"/>
      <c r="AG1413" s="6"/>
      <c r="AH1413" s="6" t="s">
        <v>1513</v>
      </c>
      <c r="AI1413" s="143">
        <f t="shared" si="252"/>
        <v>963.42121839287324</v>
      </c>
      <c r="AJ1413" s="143">
        <f t="shared" si="253"/>
        <v>173.41581931071718</v>
      </c>
      <c r="AK1413" s="143">
        <f t="shared" si="254"/>
        <v>0</v>
      </c>
      <c r="AL1413" s="20">
        <f t="shared" si="258"/>
        <v>45230</v>
      </c>
      <c r="AM1413" t="e">
        <f t="shared" si="259"/>
        <v>#N/A</v>
      </c>
      <c r="AN1413" t="str">
        <f t="shared" si="255"/>
        <v>24102023-A-019233-5205.23</v>
      </c>
    </row>
    <row r="1414" spans="1:40" ht="20.100000000000001" hidden="1" customHeight="1" x14ac:dyDescent="0.25">
      <c r="A1414" s="14">
        <v>94</v>
      </c>
      <c r="B1414" s="162">
        <v>45200</v>
      </c>
      <c r="C1414" s="6" t="s">
        <v>2137</v>
      </c>
      <c r="D1414" s="15">
        <v>45225</v>
      </c>
      <c r="E1414" s="14" t="s">
        <v>1132</v>
      </c>
      <c r="F1414" s="14" t="s">
        <v>1133</v>
      </c>
      <c r="G1414" s="6">
        <v>12804</v>
      </c>
      <c r="H1414" s="6" t="s">
        <v>1817</v>
      </c>
      <c r="I1414" s="6"/>
      <c r="J1414" s="16">
        <v>5505.1</v>
      </c>
      <c r="K1414" s="144">
        <v>1.56</v>
      </c>
      <c r="L1414" s="126">
        <v>0</v>
      </c>
      <c r="M1414" s="126">
        <v>0</v>
      </c>
      <c r="N1414" s="6" t="s">
        <v>1878</v>
      </c>
      <c r="O1414" s="6" t="s">
        <v>1878</v>
      </c>
      <c r="P1414" s="19">
        <v>5787408</v>
      </c>
      <c r="Q1414" s="6"/>
      <c r="R1414" s="19">
        <f t="shared" si="257"/>
        <v>1041733.44</v>
      </c>
      <c r="S1414" s="6"/>
      <c r="T1414" s="14"/>
      <c r="U1414" s="145"/>
      <c r="V1414" s="6"/>
      <c r="W1414" s="6"/>
      <c r="X1414" s="6"/>
      <c r="Y1414" s="212">
        <v>45397</v>
      </c>
      <c r="Z1414" s="6"/>
      <c r="AA1414" s="6"/>
      <c r="AB1414" s="21"/>
      <c r="AC1414" s="6"/>
      <c r="AD1414" s="14" t="s">
        <v>1515</v>
      </c>
      <c r="AE1414" s="6"/>
      <c r="AF1414" s="6"/>
      <c r="AG1414" s="6"/>
      <c r="AH1414" s="6" t="s">
        <v>1878</v>
      </c>
      <c r="AI1414" s="143">
        <f t="shared" si="252"/>
        <v>452</v>
      </c>
      <c r="AJ1414" s="143">
        <f t="shared" si="253"/>
        <v>81.36</v>
      </c>
      <c r="AK1414" s="143">
        <f t="shared" si="254"/>
        <v>0</v>
      </c>
      <c r="AL1414" s="20">
        <f t="shared" si="258"/>
        <v>45230</v>
      </c>
      <c r="AM1414" t="e">
        <f t="shared" si="259"/>
        <v>#N/A</v>
      </c>
      <c r="AN1414" t="str">
        <f t="shared" si="255"/>
        <v>26102023-A-019917-5505.1</v>
      </c>
    </row>
    <row r="1415" spans="1:40" ht="20.100000000000001" hidden="1" customHeight="1" x14ac:dyDescent="0.25">
      <c r="A1415" s="14">
        <v>95</v>
      </c>
      <c r="B1415" s="162">
        <v>45200</v>
      </c>
      <c r="C1415" s="6" t="s">
        <v>2138</v>
      </c>
      <c r="D1415" s="15">
        <v>45225</v>
      </c>
      <c r="E1415" s="14" t="s">
        <v>1132</v>
      </c>
      <c r="F1415" s="14" t="s">
        <v>1133</v>
      </c>
      <c r="G1415" s="6">
        <v>12130</v>
      </c>
      <c r="H1415" s="6" t="s">
        <v>1817</v>
      </c>
      <c r="I1415" s="6"/>
      <c r="J1415" s="16">
        <v>5505.1</v>
      </c>
      <c r="K1415" s="144">
        <v>1.56</v>
      </c>
      <c r="L1415" s="126">
        <v>0</v>
      </c>
      <c r="M1415" s="126">
        <v>0</v>
      </c>
      <c r="N1415" s="6" t="s">
        <v>1878</v>
      </c>
      <c r="O1415" s="6" t="s">
        <v>1878</v>
      </c>
      <c r="P1415" s="19">
        <v>5482760</v>
      </c>
      <c r="Q1415" s="6"/>
      <c r="R1415" s="19">
        <f t="shared" si="257"/>
        <v>986896.79999999993</v>
      </c>
      <c r="S1415" s="6"/>
      <c r="T1415" s="14"/>
      <c r="U1415" s="145"/>
      <c r="V1415" s="6"/>
      <c r="W1415" s="6"/>
      <c r="X1415" s="6"/>
      <c r="Y1415" s="212">
        <v>45397</v>
      </c>
      <c r="Z1415" s="6"/>
      <c r="AA1415" s="6"/>
      <c r="AB1415" s="21"/>
      <c r="AC1415" s="6"/>
      <c r="AD1415" s="14" t="s">
        <v>1515</v>
      </c>
      <c r="AE1415" s="6"/>
      <c r="AF1415" s="6"/>
      <c r="AG1415" s="6"/>
      <c r="AH1415" s="6" t="s">
        <v>1878</v>
      </c>
      <c r="AI1415" s="143">
        <f t="shared" si="252"/>
        <v>452</v>
      </c>
      <c r="AJ1415" s="143">
        <f t="shared" si="253"/>
        <v>81.36</v>
      </c>
      <c r="AK1415" s="143">
        <f t="shared" si="254"/>
        <v>0</v>
      </c>
      <c r="AL1415" s="20">
        <f t="shared" si="258"/>
        <v>45230</v>
      </c>
      <c r="AM1415" t="e">
        <f t="shared" si="259"/>
        <v>#N/A</v>
      </c>
      <c r="AN1415" t="str">
        <f t="shared" si="255"/>
        <v>26102023-A-019921-5505.1</v>
      </c>
    </row>
    <row r="1416" spans="1:40" ht="20.100000000000001" hidden="1" customHeight="1" x14ac:dyDescent="0.25">
      <c r="A1416" s="14">
        <v>96</v>
      </c>
      <c r="B1416" s="162">
        <v>45200</v>
      </c>
      <c r="C1416" s="6" t="s">
        <v>2139</v>
      </c>
      <c r="D1416" s="15">
        <v>45225</v>
      </c>
      <c r="E1416" s="14" t="s">
        <v>1132</v>
      </c>
      <c r="F1416" s="14" t="s">
        <v>1133</v>
      </c>
      <c r="G1416" s="6">
        <v>11750</v>
      </c>
      <c r="H1416" s="6" t="s">
        <v>1817</v>
      </c>
      <c r="I1416" s="6"/>
      <c r="J1416" s="16">
        <v>5505.1</v>
      </c>
      <c r="K1416" s="144">
        <v>1.56</v>
      </c>
      <c r="L1416" s="126">
        <v>0</v>
      </c>
      <c r="M1416" s="126">
        <v>0</v>
      </c>
      <c r="N1416" s="6" t="s">
        <v>1878</v>
      </c>
      <c r="O1416" s="6" t="s">
        <v>1878</v>
      </c>
      <c r="P1416" s="19">
        <v>5311000</v>
      </c>
      <c r="Q1416" s="6"/>
      <c r="R1416" s="19">
        <f t="shared" si="257"/>
        <v>955980</v>
      </c>
      <c r="S1416" s="6"/>
      <c r="T1416" s="14"/>
      <c r="U1416" s="145"/>
      <c r="V1416" s="6"/>
      <c r="W1416" s="6"/>
      <c r="X1416" s="6"/>
      <c r="Y1416" s="212">
        <v>45397</v>
      </c>
      <c r="Z1416" s="6"/>
      <c r="AA1416" s="6"/>
      <c r="AB1416" s="21"/>
      <c r="AC1416" s="6"/>
      <c r="AD1416" s="14" t="s">
        <v>1515</v>
      </c>
      <c r="AE1416" s="6"/>
      <c r="AF1416" s="6"/>
      <c r="AG1416" s="6"/>
      <c r="AH1416" s="6" t="s">
        <v>1878</v>
      </c>
      <c r="AI1416" s="143">
        <f t="shared" si="252"/>
        <v>452</v>
      </c>
      <c r="AJ1416" s="143">
        <f t="shared" si="253"/>
        <v>81.36</v>
      </c>
      <c r="AK1416" s="143">
        <f t="shared" si="254"/>
        <v>0</v>
      </c>
      <c r="AL1416" s="20">
        <f t="shared" si="258"/>
        <v>45230</v>
      </c>
      <c r="AM1416" t="e">
        <f t="shared" si="259"/>
        <v>#N/A</v>
      </c>
      <c r="AN1416" t="str">
        <f t="shared" si="255"/>
        <v>26102023-A-019923-5505.1</v>
      </c>
    </row>
    <row r="1417" spans="1:40" ht="20.100000000000001" hidden="1" customHeight="1" x14ac:dyDescent="0.25">
      <c r="A1417" s="14">
        <v>97</v>
      </c>
      <c r="B1417" s="162">
        <v>45201</v>
      </c>
      <c r="C1417" s="6" t="s">
        <v>2140</v>
      </c>
      <c r="D1417" s="15">
        <v>45225</v>
      </c>
      <c r="E1417" s="14" t="s">
        <v>1132</v>
      </c>
      <c r="F1417" s="14" t="s">
        <v>1133</v>
      </c>
      <c r="G1417" s="6">
        <v>11426</v>
      </c>
      <c r="H1417" s="6" t="s">
        <v>1817</v>
      </c>
      <c r="I1417" s="6"/>
      <c r="J1417" s="16">
        <v>5505.1</v>
      </c>
      <c r="K1417" s="144">
        <v>1.56</v>
      </c>
      <c r="L1417" s="126">
        <v>0</v>
      </c>
      <c r="M1417" s="126">
        <v>0</v>
      </c>
      <c r="N1417" s="6" t="s">
        <v>1878</v>
      </c>
      <c r="O1417" s="6" t="s">
        <v>1878</v>
      </c>
      <c r="P1417" s="19">
        <v>5164552</v>
      </c>
      <c r="Q1417" s="6"/>
      <c r="R1417" s="19">
        <f t="shared" si="257"/>
        <v>929619.36</v>
      </c>
      <c r="S1417" s="6"/>
      <c r="T1417" s="14"/>
      <c r="U1417" s="145"/>
      <c r="V1417" s="6"/>
      <c r="W1417" s="6"/>
      <c r="X1417" s="6"/>
      <c r="Y1417" s="212">
        <v>45397</v>
      </c>
      <c r="Z1417" s="6"/>
      <c r="AA1417" s="6"/>
      <c r="AB1417" s="21"/>
      <c r="AC1417" s="6"/>
      <c r="AD1417" s="14" t="s">
        <v>1515</v>
      </c>
      <c r="AE1417" s="6"/>
      <c r="AF1417" s="6"/>
      <c r="AG1417" s="6"/>
      <c r="AH1417" s="6" t="s">
        <v>1878</v>
      </c>
      <c r="AI1417" s="143">
        <f t="shared" si="252"/>
        <v>452</v>
      </c>
      <c r="AJ1417" s="143">
        <f t="shared" si="253"/>
        <v>81.36</v>
      </c>
      <c r="AK1417" s="143">
        <f t="shared" si="254"/>
        <v>0</v>
      </c>
      <c r="AL1417" s="20">
        <f t="shared" si="258"/>
        <v>45231</v>
      </c>
      <c r="AM1417" t="e">
        <f t="shared" si="259"/>
        <v>#N/A</v>
      </c>
      <c r="AN1417" t="str">
        <f t="shared" si="255"/>
        <v>26102023-A-019927-5505.1</v>
      </c>
    </row>
    <row r="1418" spans="1:40" ht="20.100000000000001" hidden="1" customHeight="1" x14ac:dyDescent="0.25">
      <c r="A1418" s="14">
        <v>98</v>
      </c>
      <c r="B1418" s="162">
        <v>45202</v>
      </c>
      <c r="C1418" s="6" t="s">
        <v>2141</v>
      </c>
      <c r="D1418" s="15">
        <v>45225</v>
      </c>
      <c r="E1418" s="14" t="s">
        <v>1132</v>
      </c>
      <c r="F1418" s="14" t="s">
        <v>1133</v>
      </c>
      <c r="G1418" s="6">
        <v>11870</v>
      </c>
      <c r="H1418" s="6" t="s">
        <v>1817</v>
      </c>
      <c r="I1418" s="6"/>
      <c r="J1418" s="16">
        <v>5505.1</v>
      </c>
      <c r="K1418" s="144">
        <v>1.56</v>
      </c>
      <c r="L1418" s="126">
        <v>0</v>
      </c>
      <c r="M1418" s="126">
        <v>0</v>
      </c>
      <c r="N1418" s="6" t="s">
        <v>1878</v>
      </c>
      <c r="O1418" s="6" t="s">
        <v>1878</v>
      </c>
      <c r="P1418" s="19">
        <v>5365240</v>
      </c>
      <c r="Q1418" s="6"/>
      <c r="R1418" s="19">
        <f t="shared" si="257"/>
        <v>965743.2</v>
      </c>
      <c r="S1418" s="6"/>
      <c r="T1418" s="14"/>
      <c r="U1418" s="145"/>
      <c r="V1418" s="6"/>
      <c r="W1418" s="6"/>
      <c r="X1418" s="6"/>
      <c r="Y1418" s="212">
        <v>45397</v>
      </c>
      <c r="Z1418" s="6"/>
      <c r="AA1418" s="6"/>
      <c r="AB1418" s="21"/>
      <c r="AC1418" s="6"/>
      <c r="AD1418" s="14" t="s">
        <v>1515</v>
      </c>
      <c r="AE1418" s="6"/>
      <c r="AF1418" s="6"/>
      <c r="AG1418" s="6"/>
      <c r="AH1418" s="6" t="s">
        <v>1878</v>
      </c>
      <c r="AI1418" s="143">
        <f t="shared" si="252"/>
        <v>452</v>
      </c>
      <c r="AJ1418" s="143">
        <f t="shared" si="253"/>
        <v>81.36</v>
      </c>
      <c r="AK1418" s="143">
        <f t="shared" si="254"/>
        <v>0</v>
      </c>
      <c r="AL1418" s="20">
        <f t="shared" si="258"/>
        <v>45232</v>
      </c>
      <c r="AM1418" t="e">
        <f t="shared" si="259"/>
        <v>#N/A</v>
      </c>
      <c r="AN1418" t="str">
        <f t="shared" si="255"/>
        <v>26102023-A-019930-5505.1</v>
      </c>
    </row>
    <row r="1419" spans="1:40" ht="20.100000000000001" hidden="1" customHeight="1" x14ac:dyDescent="0.25">
      <c r="A1419" s="14">
        <v>99</v>
      </c>
      <c r="B1419" s="162">
        <v>45200</v>
      </c>
      <c r="C1419" s="6" t="s">
        <v>2172</v>
      </c>
      <c r="D1419" s="15">
        <v>45229</v>
      </c>
      <c r="E1419" s="14" t="s">
        <v>1132</v>
      </c>
      <c r="F1419" s="14" t="s">
        <v>1133</v>
      </c>
      <c r="G1419" s="6">
        <v>2540</v>
      </c>
      <c r="H1419" s="6" t="s">
        <v>1817</v>
      </c>
      <c r="I1419" s="6"/>
      <c r="J1419" s="16">
        <v>5206.24</v>
      </c>
      <c r="K1419" s="144">
        <v>4.5599999999999996</v>
      </c>
      <c r="L1419" s="126">
        <v>0</v>
      </c>
      <c r="M1419" s="126">
        <v>0</v>
      </c>
      <c r="N1419" s="6" t="s">
        <v>542</v>
      </c>
      <c r="O1419" s="6" t="s">
        <v>2182</v>
      </c>
      <c r="P1419" s="19">
        <v>3360000</v>
      </c>
      <c r="Q1419" s="6"/>
      <c r="R1419" s="19">
        <f t="shared" si="257"/>
        <v>604800</v>
      </c>
      <c r="S1419" s="6"/>
      <c r="T1419" s="14"/>
      <c r="U1419" s="145"/>
      <c r="V1419" s="6"/>
      <c r="W1419" s="6"/>
      <c r="X1419" s="6"/>
      <c r="Y1419" s="212">
        <v>45397</v>
      </c>
      <c r="Z1419" s="6"/>
      <c r="AA1419" s="6"/>
      <c r="AB1419" s="21"/>
      <c r="AC1419" s="6"/>
      <c r="AD1419" s="14" t="s">
        <v>1515</v>
      </c>
      <c r="AE1419" s="6"/>
      <c r="AF1419" s="6"/>
      <c r="AG1419" s="6"/>
      <c r="AH1419" s="6" t="s">
        <v>1513</v>
      </c>
      <c r="AI1419" s="143">
        <f t="shared" si="252"/>
        <v>1322.8346456692914</v>
      </c>
      <c r="AJ1419" s="143">
        <f t="shared" si="253"/>
        <v>238.11023622047244</v>
      </c>
      <c r="AK1419" s="143">
        <f t="shared" si="254"/>
        <v>0</v>
      </c>
      <c r="AL1419" s="20">
        <f t="shared" si="258"/>
        <v>45230</v>
      </c>
      <c r="AM1419" t="e">
        <f t="shared" si="259"/>
        <v>#N/A</v>
      </c>
      <c r="AN1419" t="str">
        <f t="shared" si="255"/>
        <v>30102023-A-020733-5206.24</v>
      </c>
    </row>
    <row r="1420" spans="1:40" ht="20.100000000000001" hidden="1" customHeight="1" x14ac:dyDescent="0.25">
      <c r="A1420" s="14">
        <v>100</v>
      </c>
      <c r="B1420" s="162">
        <v>45200</v>
      </c>
      <c r="C1420" s="6" t="s">
        <v>2173</v>
      </c>
      <c r="D1420" s="15">
        <v>45229</v>
      </c>
      <c r="E1420" s="14" t="s">
        <v>1132</v>
      </c>
      <c r="F1420" s="14" t="s">
        <v>1133</v>
      </c>
      <c r="G1420" s="6">
        <v>454</v>
      </c>
      <c r="H1420" s="6" t="s">
        <v>1817</v>
      </c>
      <c r="I1420" s="6"/>
      <c r="J1420" s="16">
        <v>5205.22</v>
      </c>
      <c r="K1420" s="144">
        <v>3.11</v>
      </c>
      <c r="L1420" s="125">
        <v>0</v>
      </c>
      <c r="M1420" s="125">
        <v>0</v>
      </c>
      <c r="N1420" s="6" t="s">
        <v>625</v>
      </c>
      <c r="O1420" s="6" t="s">
        <v>2183</v>
      </c>
      <c r="P1420" s="19">
        <v>410000</v>
      </c>
      <c r="Q1420" s="6"/>
      <c r="R1420" s="19">
        <f t="shared" si="257"/>
        <v>73800</v>
      </c>
      <c r="S1420" s="6"/>
      <c r="T1420" s="14"/>
      <c r="U1420" s="145"/>
      <c r="V1420" s="6"/>
      <c r="W1420" s="6"/>
      <c r="X1420" s="6"/>
      <c r="Y1420" s="23"/>
      <c r="Z1420" s="6"/>
      <c r="AA1420" s="6"/>
      <c r="AB1420" s="21"/>
      <c r="AC1420" s="6"/>
      <c r="AD1420" s="14" t="s">
        <v>1515</v>
      </c>
      <c r="AE1420" s="6"/>
      <c r="AF1420" s="6"/>
      <c r="AG1420" s="6"/>
      <c r="AH1420" s="6" t="s">
        <v>1513</v>
      </c>
      <c r="AI1420" s="143">
        <f t="shared" si="252"/>
        <v>903.08370044052867</v>
      </c>
      <c r="AJ1420" s="143">
        <f t="shared" si="253"/>
        <v>162.55506607929516</v>
      </c>
      <c r="AK1420" s="143">
        <f t="shared" si="254"/>
        <v>0</v>
      </c>
      <c r="AL1420" s="20">
        <f t="shared" si="258"/>
        <v>45230</v>
      </c>
      <c r="AM1420" t="e">
        <f t="shared" si="259"/>
        <v>#N/A</v>
      </c>
      <c r="AN1420" t="str">
        <f t="shared" si="255"/>
        <v>30102023-A-020740-5205.22</v>
      </c>
    </row>
    <row r="1421" spans="1:40" ht="20.100000000000001" hidden="1" customHeight="1" x14ac:dyDescent="0.25">
      <c r="A1421" s="14">
        <v>101</v>
      </c>
      <c r="B1421" s="162">
        <v>45200</v>
      </c>
      <c r="C1421" s="6" t="s">
        <v>2174</v>
      </c>
      <c r="D1421" s="15">
        <v>45229</v>
      </c>
      <c r="E1421" s="14" t="s">
        <v>1132</v>
      </c>
      <c r="F1421" s="14" t="s">
        <v>1133</v>
      </c>
      <c r="G1421" s="6">
        <v>8165</v>
      </c>
      <c r="H1421" s="6" t="s">
        <v>1817</v>
      </c>
      <c r="I1421" s="6"/>
      <c r="J1421" s="16">
        <v>5402.39</v>
      </c>
      <c r="K1421" s="144">
        <v>2.6</v>
      </c>
      <c r="L1421" s="126">
        <v>0</v>
      </c>
      <c r="M1421" s="126">
        <v>0</v>
      </c>
      <c r="N1421" s="6" t="s">
        <v>542</v>
      </c>
      <c r="O1421" s="6" t="s">
        <v>2184</v>
      </c>
      <c r="P1421" s="19">
        <v>6156000</v>
      </c>
      <c r="Q1421" s="6"/>
      <c r="R1421" s="19">
        <f t="shared" si="257"/>
        <v>1108080</v>
      </c>
      <c r="S1421" s="6"/>
      <c r="T1421" s="14"/>
      <c r="U1421" s="145"/>
      <c r="V1421" s="6"/>
      <c r="W1421" s="6"/>
      <c r="X1421" s="6"/>
      <c r="Y1421" s="212">
        <v>45397</v>
      </c>
      <c r="Z1421" s="6"/>
      <c r="AA1421" s="6"/>
      <c r="AB1421" s="21"/>
      <c r="AC1421" s="6"/>
      <c r="AD1421" s="14" t="s">
        <v>1515</v>
      </c>
      <c r="AE1421" s="6"/>
      <c r="AF1421" s="6"/>
      <c r="AG1421" s="6"/>
      <c r="AH1421" s="6" t="s">
        <v>1513</v>
      </c>
      <c r="AI1421" s="143">
        <f t="shared" si="252"/>
        <v>753.949785670545</v>
      </c>
      <c r="AJ1421" s="143">
        <f t="shared" si="253"/>
        <v>135.71096142069811</v>
      </c>
      <c r="AK1421" s="143">
        <f t="shared" si="254"/>
        <v>0</v>
      </c>
      <c r="AL1421" s="20">
        <f t="shared" si="258"/>
        <v>45230</v>
      </c>
      <c r="AM1421" t="e">
        <f t="shared" si="259"/>
        <v>#N/A</v>
      </c>
      <c r="AN1421" t="str">
        <f t="shared" si="255"/>
        <v>30102023-A-020742-5402.39</v>
      </c>
    </row>
    <row r="1422" spans="1:40" ht="20.100000000000001" hidden="1" customHeight="1" x14ac:dyDescent="0.25">
      <c r="A1422" s="14">
        <v>102</v>
      </c>
      <c r="B1422" s="162">
        <v>45200</v>
      </c>
      <c r="C1422" s="6" t="s">
        <v>2175</v>
      </c>
      <c r="D1422" s="15">
        <v>45229</v>
      </c>
      <c r="E1422" s="14" t="s">
        <v>1132</v>
      </c>
      <c r="F1422" s="14" t="s">
        <v>1133</v>
      </c>
      <c r="G1422" s="6">
        <v>1452</v>
      </c>
      <c r="H1422" s="6" t="s">
        <v>1817</v>
      </c>
      <c r="I1422" s="6"/>
      <c r="J1422" s="16">
        <v>5205.12</v>
      </c>
      <c r="K1422" s="144">
        <v>3.08</v>
      </c>
      <c r="L1422" s="126">
        <v>0</v>
      </c>
      <c r="M1422" s="126">
        <v>0</v>
      </c>
      <c r="N1422" s="6" t="s">
        <v>625</v>
      </c>
      <c r="O1422" s="6" t="s">
        <v>2185</v>
      </c>
      <c r="P1422" s="19">
        <v>1296000</v>
      </c>
      <c r="Q1422" s="6"/>
      <c r="R1422" s="19">
        <f t="shared" si="257"/>
        <v>233280</v>
      </c>
      <c r="S1422" s="6"/>
      <c r="T1422" s="14"/>
      <c r="U1422" s="145"/>
      <c r="V1422" s="6"/>
      <c r="W1422" s="6"/>
      <c r="X1422" s="6"/>
      <c r="Y1422" s="212">
        <v>45397</v>
      </c>
      <c r="Z1422" s="6"/>
      <c r="AA1422" s="6"/>
      <c r="AB1422" s="21"/>
      <c r="AC1422" s="6"/>
      <c r="AD1422" s="14" t="s">
        <v>1515</v>
      </c>
      <c r="AE1422" s="6"/>
      <c r="AF1422" s="6"/>
      <c r="AG1422" s="6"/>
      <c r="AH1422" s="6" t="s">
        <v>1513</v>
      </c>
      <c r="AI1422" s="143">
        <f t="shared" si="252"/>
        <v>892.56198347107443</v>
      </c>
      <c r="AJ1422" s="143">
        <f t="shared" si="253"/>
        <v>160.6611570247934</v>
      </c>
      <c r="AK1422" s="143">
        <f t="shared" si="254"/>
        <v>0</v>
      </c>
      <c r="AL1422" s="20">
        <f t="shared" si="258"/>
        <v>45230</v>
      </c>
      <c r="AM1422" t="e">
        <f t="shared" si="259"/>
        <v>#N/A</v>
      </c>
      <c r="AN1422" t="str">
        <f t="shared" si="255"/>
        <v>30102023-A-020745-5205.12</v>
      </c>
    </row>
    <row r="1423" spans="1:40" ht="20.100000000000001" hidden="1" customHeight="1" x14ac:dyDescent="0.25">
      <c r="A1423" s="14">
        <v>103</v>
      </c>
      <c r="B1423" s="162">
        <v>45204</v>
      </c>
      <c r="C1423" s="6" t="s">
        <v>2176</v>
      </c>
      <c r="D1423" s="15">
        <v>45229</v>
      </c>
      <c r="E1423" s="14" t="s">
        <v>1132</v>
      </c>
      <c r="F1423" s="14" t="s">
        <v>1133</v>
      </c>
      <c r="G1423" s="6">
        <v>6350</v>
      </c>
      <c r="H1423" s="6" t="s">
        <v>1817</v>
      </c>
      <c r="I1423" s="6"/>
      <c r="J1423" s="16">
        <v>5402.39</v>
      </c>
      <c r="K1423" s="144">
        <v>2.6</v>
      </c>
      <c r="L1423" s="126">
        <v>0</v>
      </c>
      <c r="M1423" s="126">
        <v>0</v>
      </c>
      <c r="N1423" s="6" t="s">
        <v>542</v>
      </c>
      <c r="O1423" s="6" t="s">
        <v>2186</v>
      </c>
      <c r="P1423" s="19">
        <v>4788000</v>
      </c>
      <c r="Q1423" s="6"/>
      <c r="R1423" s="19">
        <f t="shared" si="257"/>
        <v>861840</v>
      </c>
      <c r="S1423" s="6"/>
      <c r="T1423" s="14"/>
      <c r="U1423" s="145"/>
      <c r="V1423" s="6"/>
      <c r="W1423" s="6"/>
      <c r="X1423" s="6"/>
      <c r="Y1423" s="212">
        <v>45397</v>
      </c>
      <c r="Z1423" s="6"/>
      <c r="AA1423" s="6"/>
      <c r="AB1423" s="21"/>
      <c r="AC1423" s="6"/>
      <c r="AD1423" s="14" t="s">
        <v>1515</v>
      </c>
      <c r="AE1423" s="6"/>
      <c r="AF1423" s="6"/>
      <c r="AG1423" s="6"/>
      <c r="AH1423" s="6" t="s">
        <v>1513</v>
      </c>
      <c r="AI1423" s="143">
        <f t="shared" si="252"/>
        <v>754.01574803149606</v>
      </c>
      <c r="AJ1423" s="143">
        <f t="shared" si="253"/>
        <v>135.72283464566928</v>
      </c>
      <c r="AK1423" s="143">
        <f t="shared" si="254"/>
        <v>0</v>
      </c>
      <c r="AL1423" s="20">
        <f t="shared" si="258"/>
        <v>45234</v>
      </c>
      <c r="AM1423" t="e">
        <f t="shared" si="259"/>
        <v>#N/A</v>
      </c>
      <c r="AN1423" t="str">
        <f t="shared" si="255"/>
        <v>30102023-A-020748-5402.39</v>
      </c>
    </row>
    <row r="1424" spans="1:40" ht="20.100000000000001" hidden="1" customHeight="1" x14ac:dyDescent="0.25">
      <c r="A1424" s="14">
        <v>104</v>
      </c>
      <c r="B1424" s="162">
        <v>45200</v>
      </c>
      <c r="C1424" s="6" t="s">
        <v>2177</v>
      </c>
      <c r="D1424" s="15">
        <v>45229</v>
      </c>
      <c r="E1424" s="14" t="s">
        <v>1132</v>
      </c>
      <c r="F1424" s="14" t="s">
        <v>1133</v>
      </c>
      <c r="G1424" s="6">
        <v>4128</v>
      </c>
      <c r="H1424" s="6" t="s">
        <v>1817</v>
      </c>
      <c r="I1424" s="6"/>
      <c r="J1424" s="16">
        <v>5205.13</v>
      </c>
      <c r="K1424" s="144">
        <v>3.15</v>
      </c>
      <c r="L1424" s="126">
        <v>0</v>
      </c>
      <c r="M1424" s="126">
        <v>0</v>
      </c>
      <c r="N1424" s="6" t="s">
        <v>625</v>
      </c>
      <c r="O1424" s="6" t="s">
        <v>2187</v>
      </c>
      <c r="P1424" s="19">
        <v>3776500</v>
      </c>
      <c r="Q1424" s="6"/>
      <c r="R1424" s="19">
        <f t="shared" si="257"/>
        <v>679770</v>
      </c>
      <c r="S1424" s="6"/>
      <c r="T1424" s="14"/>
      <c r="U1424" s="145"/>
      <c r="V1424" s="6"/>
      <c r="W1424" s="6"/>
      <c r="X1424" s="6"/>
      <c r="Y1424" s="212">
        <v>45397</v>
      </c>
      <c r="Z1424" s="6"/>
      <c r="AA1424" s="6"/>
      <c r="AB1424" s="21"/>
      <c r="AC1424" s="6"/>
      <c r="AD1424" s="14" t="s">
        <v>1515</v>
      </c>
      <c r="AE1424" s="6"/>
      <c r="AF1424" s="6"/>
      <c r="AG1424" s="6"/>
      <c r="AH1424" s="6" t="s">
        <v>1513</v>
      </c>
      <c r="AI1424" s="143">
        <f t="shared" si="252"/>
        <v>914.84980620155034</v>
      </c>
      <c r="AJ1424" s="143">
        <f t="shared" si="253"/>
        <v>164.67296511627907</v>
      </c>
      <c r="AK1424" s="143">
        <f t="shared" si="254"/>
        <v>0</v>
      </c>
      <c r="AL1424" s="20">
        <f t="shared" si="258"/>
        <v>45230</v>
      </c>
      <c r="AM1424" t="e">
        <f t="shared" si="259"/>
        <v>#N/A</v>
      </c>
      <c r="AN1424" t="str">
        <f t="shared" si="255"/>
        <v>30102023-A-020760-5205.13</v>
      </c>
    </row>
    <row r="1425" spans="1:40" ht="20.100000000000001" hidden="1" customHeight="1" x14ac:dyDescent="0.25">
      <c r="A1425" s="14">
        <v>105</v>
      </c>
      <c r="B1425" s="162">
        <v>45200</v>
      </c>
      <c r="C1425" s="6" t="s">
        <v>2178</v>
      </c>
      <c r="D1425" s="15">
        <v>45229</v>
      </c>
      <c r="E1425" s="14" t="s">
        <v>1132</v>
      </c>
      <c r="F1425" s="14" t="s">
        <v>1133</v>
      </c>
      <c r="G1425" s="6">
        <v>11340</v>
      </c>
      <c r="H1425" s="6" t="s">
        <v>1817</v>
      </c>
      <c r="I1425" s="6"/>
      <c r="J1425" s="16">
        <v>5402.39</v>
      </c>
      <c r="K1425" s="144">
        <v>2.42</v>
      </c>
      <c r="L1425" s="126">
        <v>0</v>
      </c>
      <c r="M1425" s="126">
        <v>0</v>
      </c>
      <c r="N1425" s="6" t="s">
        <v>542</v>
      </c>
      <c r="O1425" s="6" t="s">
        <v>2188</v>
      </c>
      <c r="P1425" s="19">
        <v>7950000</v>
      </c>
      <c r="Q1425" s="6"/>
      <c r="R1425" s="19">
        <f t="shared" si="257"/>
        <v>1431000</v>
      </c>
      <c r="S1425" s="6"/>
      <c r="T1425" s="14"/>
      <c r="U1425" s="145"/>
      <c r="V1425" s="6"/>
      <c r="W1425" s="6"/>
      <c r="X1425" s="6"/>
      <c r="Y1425" s="212">
        <v>45397</v>
      </c>
      <c r="Z1425" s="6"/>
      <c r="AA1425" s="6"/>
      <c r="AB1425" s="21"/>
      <c r="AC1425" s="6"/>
      <c r="AD1425" s="14" t="s">
        <v>1515</v>
      </c>
      <c r="AE1425" s="6"/>
      <c r="AF1425" s="6"/>
      <c r="AG1425" s="6"/>
      <c r="AH1425" s="6" t="s">
        <v>1513</v>
      </c>
      <c r="AI1425" s="143">
        <f t="shared" si="252"/>
        <v>701.05820105820101</v>
      </c>
      <c r="AJ1425" s="143">
        <f t="shared" si="253"/>
        <v>126.19047619047619</v>
      </c>
      <c r="AK1425" s="143">
        <f t="shared" si="254"/>
        <v>0</v>
      </c>
      <c r="AL1425" s="20">
        <f t="shared" si="258"/>
        <v>45230</v>
      </c>
      <c r="AM1425" t="e">
        <f t="shared" si="259"/>
        <v>#N/A</v>
      </c>
      <c r="AN1425" t="str">
        <f t="shared" si="255"/>
        <v>30102023-A-020762-5402.39</v>
      </c>
    </row>
    <row r="1426" spans="1:40" ht="20.100000000000001" hidden="1" customHeight="1" x14ac:dyDescent="0.25">
      <c r="A1426" s="14">
        <v>106</v>
      </c>
      <c r="B1426" s="162">
        <v>45200</v>
      </c>
      <c r="C1426" s="6" t="s">
        <v>2179</v>
      </c>
      <c r="D1426" s="15">
        <v>45229</v>
      </c>
      <c r="E1426" s="14" t="s">
        <v>1132</v>
      </c>
      <c r="F1426" s="14" t="s">
        <v>1133</v>
      </c>
      <c r="G1426" s="6">
        <v>2268</v>
      </c>
      <c r="H1426" s="6" t="s">
        <v>1817</v>
      </c>
      <c r="I1426" s="6"/>
      <c r="J1426" s="16">
        <v>5402.39</v>
      </c>
      <c r="K1426" s="144">
        <v>2.42</v>
      </c>
      <c r="L1426" s="126">
        <v>0</v>
      </c>
      <c r="M1426" s="126">
        <v>0</v>
      </c>
      <c r="N1426" s="6" t="s">
        <v>542</v>
      </c>
      <c r="O1426" s="6" t="s">
        <v>2189</v>
      </c>
      <c r="P1426" s="19">
        <v>1590000</v>
      </c>
      <c r="Q1426" s="6"/>
      <c r="R1426" s="19">
        <f t="shared" si="257"/>
        <v>286200</v>
      </c>
      <c r="S1426" s="6"/>
      <c r="T1426" s="14"/>
      <c r="U1426" s="145"/>
      <c r="V1426" s="6"/>
      <c r="W1426" s="6"/>
      <c r="X1426" s="6"/>
      <c r="Y1426" s="212">
        <v>45397</v>
      </c>
      <c r="Z1426" s="6"/>
      <c r="AA1426" s="6"/>
      <c r="AB1426" s="21"/>
      <c r="AC1426" s="6"/>
      <c r="AD1426" s="14" t="s">
        <v>1515</v>
      </c>
      <c r="AE1426" s="6"/>
      <c r="AF1426" s="6"/>
      <c r="AG1426" s="6"/>
      <c r="AH1426" s="6" t="s">
        <v>1513</v>
      </c>
      <c r="AI1426" s="143">
        <f t="shared" ref="AI1426:AI1489" si="260">P1426/G1426</f>
        <v>701.05820105820101</v>
      </c>
      <c r="AJ1426" s="143">
        <f t="shared" ref="AJ1426:AJ1489" si="261">R1426/G1426</f>
        <v>126.19047619047619</v>
      </c>
      <c r="AK1426" s="143">
        <f t="shared" ref="AK1426:AK1489" si="262">L1426*AJ1426</f>
        <v>0</v>
      </c>
      <c r="AL1426" s="20">
        <f t="shared" si="258"/>
        <v>45230</v>
      </c>
      <c r="AM1426" t="e">
        <f t="shared" si="259"/>
        <v>#N/A</v>
      </c>
      <c r="AN1426" t="str">
        <f t="shared" si="255"/>
        <v>30102023-A-020769-5402.39</v>
      </c>
    </row>
    <row r="1427" spans="1:40" ht="20.100000000000001" hidden="1" customHeight="1" x14ac:dyDescent="0.25">
      <c r="A1427" s="14">
        <v>107</v>
      </c>
      <c r="B1427" s="162">
        <v>45200</v>
      </c>
      <c r="C1427" s="6" t="s">
        <v>2180</v>
      </c>
      <c r="D1427" s="15">
        <v>45229</v>
      </c>
      <c r="E1427" s="14" t="s">
        <v>1132</v>
      </c>
      <c r="F1427" s="14" t="s">
        <v>1133</v>
      </c>
      <c r="G1427" s="6">
        <v>9072</v>
      </c>
      <c r="H1427" s="6" t="s">
        <v>1817</v>
      </c>
      <c r="I1427" s="6"/>
      <c r="J1427" s="16">
        <v>5206.24</v>
      </c>
      <c r="K1427" s="144">
        <v>2.61</v>
      </c>
      <c r="L1427" s="126">
        <v>0</v>
      </c>
      <c r="M1427" s="126">
        <v>0</v>
      </c>
      <c r="N1427" s="6" t="s">
        <v>542</v>
      </c>
      <c r="O1427" s="6" t="s">
        <v>2190</v>
      </c>
      <c r="P1427" s="19">
        <v>6860000</v>
      </c>
      <c r="Q1427" s="6"/>
      <c r="R1427" s="19">
        <f t="shared" si="257"/>
        <v>1234800</v>
      </c>
      <c r="S1427" s="6"/>
      <c r="T1427" s="14"/>
      <c r="U1427" s="145"/>
      <c r="V1427" s="6"/>
      <c r="W1427" s="6"/>
      <c r="X1427" s="6"/>
      <c r="Y1427" s="212">
        <v>45397</v>
      </c>
      <c r="Z1427" s="6"/>
      <c r="AA1427" s="6"/>
      <c r="AB1427" s="21"/>
      <c r="AC1427" s="6"/>
      <c r="AD1427" s="14" t="s">
        <v>1515</v>
      </c>
      <c r="AE1427" s="6"/>
      <c r="AF1427" s="6"/>
      <c r="AG1427" s="6"/>
      <c r="AH1427" s="6" t="s">
        <v>1513</v>
      </c>
      <c r="AI1427" s="143">
        <f t="shared" si="260"/>
        <v>756.17283950617286</v>
      </c>
      <c r="AJ1427" s="143">
        <f t="shared" si="261"/>
        <v>136.11111111111111</v>
      </c>
      <c r="AK1427" s="143">
        <f t="shared" si="262"/>
        <v>0</v>
      </c>
      <c r="AL1427" s="20">
        <f t="shared" si="258"/>
        <v>45230</v>
      </c>
      <c r="AM1427" t="e">
        <f t="shared" si="259"/>
        <v>#N/A</v>
      </c>
      <c r="AN1427" t="str">
        <f t="shared" si="255"/>
        <v>30102023-A-020770-5206.24</v>
      </c>
    </row>
    <row r="1428" spans="1:40" ht="20.100000000000001" hidden="1" customHeight="1" x14ac:dyDescent="0.25">
      <c r="A1428" s="14">
        <v>108</v>
      </c>
      <c r="B1428" s="162">
        <v>45208</v>
      </c>
      <c r="C1428" s="6" t="s">
        <v>2181</v>
      </c>
      <c r="D1428" s="15">
        <v>45229</v>
      </c>
      <c r="E1428" s="14" t="s">
        <v>1132</v>
      </c>
      <c r="F1428" s="14" t="s">
        <v>1133</v>
      </c>
      <c r="G1428" s="6">
        <v>3175</v>
      </c>
      <c r="H1428" s="6" t="s">
        <v>1817</v>
      </c>
      <c r="I1428" s="6"/>
      <c r="J1428" s="16">
        <v>5402.39</v>
      </c>
      <c r="K1428" s="144">
        <v>2.42</v>
      </c>
      <c r="L1428" s="126">
        <v>0</v>
      </c>
      <c r="M1428" s="126">
        <v>0</v>
      </c>
      <c r="N1428" s="6" t="s">
        <v>542</v>
      </c>
      <c r="O1428" s="6" t="s">
        <v>2191</v>
      </c>
      <c r="P1428" s="19">
        <v>2226000</v>
      </c>
      <c r="Q1428" s="6"/>
      <c r="R1428" s="19">
        <f t="shared" si="257"/>
        <v>400680</v>
      </c>
      <c r="S1428" s="6"/>
      <c r="T1428" s="14"/>
      <c r="U1428" s="145"/>
      <c r="V1428" s="6"/>
      <c r="W1428" s="6"/>
      <c r="X1428" s="6"/>
      <c r="Y1428" s="212">
        <v>45397</v>
      </c>
      <c r="Z1428" s="6"/>
      <c r="AA1428" s="6"/>
      <c r="AB1428" s="21"/>
      <c r="AC1428" s="6"/>
      <c r="AD1428" s="14" t="s">
        <v>1515</v>
      </c>
      <c r="AE1428" s="6"/>
      <c r="AF1428" s="6"/>
      <c r="AG1428" s="6"/>
      <c r="AH1428" s="6" t="s">
        <v>1513</v>
      </c>
      <c r="AI1428" s="143">
        <f t="shared" si="260"/>
        <v>701.10236220472439</v>
      </c>
      <c r="AJ1428" s="143">
        <f t="shared" si="261"/>
        <v>126.19842519685039</v>
      </c>
      <c r="AK1428" s="143">
        <f t="shared" si="262"/>
        <v>0</v>
      </c>
      <c r="AL1428" s="20">
        <f t="shared" si="258"/>
        <v>45238</v>
      </c>
      <c r="AM1428" t="e">
        <f t="shared" si="259"/>
        <v>#N/A</v>
      </c>
      <c r="AN1428" t="str">
        <f t="shared" si="255"/>
        <v>30102023-A-020773-5402.39</v>
      </c>
    </row>
    <row r="1429" spans="1:40" ht="20.100000000000001" hidden="1" customHeight="1" x14ac:dyDescent="0.25">
      <c r="A1429" s="14">
        <v>109</v>
      </c>
      <c r="B1429" s="202">
        <v>45231</v>
      </c>
      <c r="C1429" s="6" t="s">
        <v>2268</v>
      </c>
      <c r="D1429" s="15">
        <v>45247</v>
      </c>
      <c r="E1429" s="14" t="s">
        <v>1132</v>
      </c>
      <c r="F1429" s="14" t="s">
        <v>1133</v>
      </c>
      <c r="G1429" s="6">
        <v>64115</v>
      </c>
      <c r="H1429" s="6" t="s">
        <v>1817</v>
      </c>
      <c r="I1429" s="6"/>
      <c r="J1429" s="16">
        <v>5201.009</v>
      </c>
      <c r="K1429" s="144">
        <v>1.52</v>
      </c>
      <c r="L1429" s="125">
        <v>0</v>
      </c>
      <c r="M1429" s="125">
        <v>0</v>
      </c>
      <c r="N1429" s="6" t="s">
        <v>547</v>
      </c>
      <c r="O1429" s="6" t="s">
        <v>547</v>
      </c>
      <c r="P1429" s="19">
        <v>28171847</v>
      </c>
      <c r="Q1429" s="6"/>
      <c r="R1429" s="19">
        <f t="shared" si="257"/>
        <v>5070932.46</v>
      </c>
      <c r="S1429" s="6"/>
      <c r="T1429" s="14"/>
      <c r="U1429" s="145"/>
      <c r="V1429" s="6"/>
      <c r="W1429" s="6"/>
      <c r="X1429" s="6"/>
      <c r="Y1429" s="212">
        <v>45450</v>
      </c>
      <c r="Z1429" s="6"/>
      <c r="AA1429" s="6"/>
      <c r="AB1429" s="21"/>
      <c r="AC1429" s="6"/>
      <c r="AD1429" s="14" t="s">
        <v>1515</v>
      </c>
      <c r="AE1429" s="6"/>
      <c r="AF1429" s="6"/>
      <c r="AG1429" s="6"/>
      <c r="AH1429" s="6" t="s">
        <v>547</v>
      </c>
      <c r="AI1429" s="143">
        <f t="shared" si="260"/>
        <v>439.39557045933088</v>
      </c>
      <c r="AJ1429" s="143">
        <f t="shared" si="261"/>
        <v>79.091202682679565</v>
      </c>
      <c r="AK1429" s="143">
        <f t="shared" si="262"/>
        <v>0</v>
      </c>
      <c r="AL1429" s="20">
        <f t="shared" si="258"/>
        <v>45261</v>
      </c>
      <c r="AM1429" t="e">
        <f>VLOOKUP(C1429,$C$2446:$C$2561,1,0)</f>
        <v>#N/A</v>
      </c>
      <c r="AN1429" t="str">
        <f t="shared" si="255"/>
        <v>17112023-A-026220-5201.009</v>
      </c>
    </row>
    <row r="1430" spans="1:40" ht="20.100000000000001" hidden="1" customHeight="1" x14ac:dyDescent="0.25">
      <c r="A1430" s="14">
        <v>110</v>
      </c>
      <c r="B1430" s="202">
        <v>45231</v>
      </c>
      <c r="C1430" s="6" t="s">
        <v>2269</v>
      </c>
      <c r="D1430" s="15">
        <v>45247</v>
      </c>
      <c r="E1430" s="14" t="s">
        <v>1132</v>
      </c>
      <c r="F1430" s="14" t="s">
        <v>1133</v>
      </c>
      <c r="G1430" s="6">
        <v>33332</v>
      </c>
      <c r="H1430" s="6" t="s">
        <v>1817</v>
      </c>
      <c r="I1430" s="6"/>
      <c r="J1430" s="16">
        <v>5201.009</v>
      </c>
      <c r="K1430" s="144">
        <v>1.52</v>
      </c>
      <c r="L1430" s="126">
        <v>0</v>
      </c>
      <c r="M1430" s="126">
        <v>0</v>
      </c>
      <c r="N1430" s="6" t="s">
        <v>547</v>
      </c>
      <c r="O1430" s="6" t="s">
        <v>547</v>
      </c>
      <c r="P1430" s="19">
        <v>14645933</v>
      </c>
      <c r="Q1430" s="6"/>
      <c r="R1430" s="19">
        <f t="shared" si="257"/>
        <v>2636267.94</v>
      </c>
      <c r="S1430" s="6"/>
      <c r="T1430" s="14"/>
      <c r="U1430" s="145"/>
      <c r="V1430" s="6"/>
      <c r="W1430" s="6"/>
      <c r="X1430" s="6"/>
      <c r="Y1430" s="212">
        <v>45397</v>
      </c>
      <c r="Z1430" s="6"/>
      <c r="AA1430" s="6"/>
      <c r="AB1430" s="21"/>
      <c r="AC1430" s="6"/>
      <c r="AD1430" s="14" t="s">
        <v>1515</v>
      </c>
      <c r="AE1430" s="6"/>
      <c r="AF1430" s="6"/>
      <c r="AG1430" s="6"/>
      <c r="AH1430" s="6" t="s">
        <v>547</v>
      </c>
      <c r="AI1430" s="143">
        <f t="shared" si="260"/>
        <v>439.39556582263293</v>
      </c>
      <c r="AJ1430" s="143">
        <f t="shared" si="261"/>
        <v>79.091201848073922</v>
      </c>
      <c r="AK1430" s="143">
        <f t="shared" si="262"/>
        <v>0</v>
      </c>
      <c r="AL1430" s="20">
        <f t="shared" si="258"/>
        <v>45261</v>
      </c>
      <c r="AM1430" t="e">
        <f t="shared" ref="AM1430:AM1447" si="263">VLOOKUP(C1430,$C$2446:$C$2553,1,0)</f>
        <v>#N/A</v>
      </c>
      <c r="AN1430" t="str">
        <f t="shared" si="255"/>
        <v>17112023-A-026235-5201.009</v>
      </c>
    </row>
    <row r="1431" spans="1:40" ht="20.100000000000001" hidden="1" customHeight="1" x14ac:dyDescent="0.25">
      <c r="A1431" s="14">
        <v>111</v>
      </c>
      <c r="B1431" s="202">
        <v>45231</v>
      </c>
      <c r="C1431" s="6" t="s">
        <v>2270</v>
      </c>
      <c r="D1431" s="15">
        <v>45247</v>
      </c>
      <c r="E1431" s="14" t="s">
        <v>1132</v>
      </c>
      <c r="F1431" s="14" t="s">
        <v>1133</v>
      </c>
      <c r="G1431" s="6">
        <v>31353</v>
      </c>
      <c r="H1431" s="6" t="s">
        <v>1817</v>
      </c>
      <c r="I1431" s="6"/>
      <c r="J1431" s="16">
        <v>5201.009</v>
      </c>
      <c r="K1431" s="144">
        <v>1.48</v>
      </c>
      <c r="L1431" s="126">
        <v>0</v>
      </c>
      <c r="M1431" s="126">
        <v>0</v>
      </c>
      <c r="N1431" s="6" t="s">
        <v>547</v>
      </c>
      <c r="O1431" s="6" t="s">
        <v>547</v>
      </c>
      <c r="P1431" s="19">
        <v>13440360</v>
      </c>
      <c r="Q1431" s="6"/>
      <c r="R1431" s="19">
        <f t="shared" si="257"/>
        <v>2419264.7999999998</v>
      </c>
      <c r="S1431" s="6"/>
      <c r="T1431" s="14"/>
      <c r="U1431" s="145"/>
      <c r="V1431" s="6"/>
      <c r="W1431" s="6"/>
      <c r="X1431" s="6"/>
      <c r="Y1431" s="212">
        <v>45397</v>
      </c>
      <c r="Z1431" s="6"/>
      <c r="AA1431" s="6"/>
      <c r="AB1431" s="21"/>
      <c r="AC1431" s="6"/>
      <c r="AD1431" s="14" t="s">
        <v>1515</v>
      </c>
      <c r="AE1431" s="6"/>
      <c r="AF1431" s="6"/>
      <c r="AG1431" s="6"/>
      <c r="AH1431" s="6" t="s">
        <v>547</v>
      </c>
      <c r="AI1431" s="143">
        <f t="shared" si="260"/>
        <v>428.67859534972729</v>
      </c>
      <c r="AJ1431" s="143">
        <f t="shared" si="261"/>
        <v>77.162147162950902</v>
      </c>
      <c r="AK1431" s="143">
        <f t="shared" si="262"/>
        <v>0</v>
      </c>
      <c r="AL1431" s="20">
        <f t="shared" si="258"/>
        <v>45261</v>
      </c>
      <c r="AM1431" t="e">
        <f t="shared" si="263"/>
        <v>#N/A</v>
      </c>
      <c r="AN1431" t="str">
        <f t="shared" si="255"/>
        <v>17112023-A-026240-5201.009</v>
      </c>
    </row>
    <row r="1432" spans="1:40" ht="20.100000000000001" hidden="1" customHeight="1" x14ac:dyDescent="0.25">
      <c r="A1432" s="14">
        <v>112</v>
      </c>
      <c r="B1432" s="202">
        <v>45231</v>
      </c>
      <c r="C1432" s="6" t="s">
        <v>2271</v>
      </c>
      <c r="D1432" s="15">
        <v>45247</v>
      </c>
      <c r="E1432" s="14" t="s">
        <v>1132</v>
      </c>
      <c r="F1432" s="14" t="s">
        <v>1133</v>
      </c>
      <c r="G1432" s="6">
        <v>33500</v>
      </c>
      <c r="H1432" s="6" t="s">
        <v>1817</v>
      </c>
      <c r="I1432" s="6"/>
      <c r="J1432" s="16">
        <v>5201.009</v>
      </c>
      <c r="K1432" s="144">
        <v>1.52</v>
      </c>
      <c r="L1432" s="126">
        <v>0</v>
      </c>
      <c r="M1432" s="126">
        <v>0</v>
      </c>
      <c r="N1432" s="6" t="s">
        <v>547</v>
      </c>
      <c r="O1432" s="6" t="s">
        <v>547</v>
      </c>
      <c r="P1432" s="19">
        <v>14719751</v>
      </c>
      <c r="Q1432" s="6"/>
      <c r="R1432" s="19">
        <f t="shared" si="257"/>
        <v>2649555.1799999997</v>
      </c>
      <c r="S1432" s="6"/>
      <c r="T1432" s="14"/>
      <c r="U1432" s="145"/>
      <c r="V1432" s="6"/>
      <c r="W1432" s="6"/>
      <c r="X1432" s="6"/>
      <c r="Y1432" s="212">
        <v>45397</v>
      </c>
      <c r="Z1432" s="6"/>
      <c r="AA1432" s="6"/>
      <c r="AB1432" s="21"/>
      <c r="AC1432" s="6"/>
      <c r="AD1432" s="14" t="s">
        <v>1515</v>
      </c>
      <c r="AE1432" s="6"/>
      <c r="AF1432" s="6"/>
      <c r="AG1432" s="6"/>
      <c r="AH1432" s="6" t="s">
        <v>547</v>
      </c>
      <c r="AI1432" s="143">
        <f t="shared" si="260"/>
        <v>439.39555223880598</v>
      </c>
      <c r="AJ1432" s="143">
        <f t="shared" si="261"/>
        <v>79.091199402985069</v>
      </c>
      <c r="AK1432" s="143">
        <f t="shared" si="262"/>
        <v>0</v>
      </c>
      <c r="AL1432" s="20">
        <f t="shared" si="258"/>
        <v>45261</v>
      </c>
      <c r="AM1432" t="e">
        <f t="shared" si="263"/>
        <v>#N/A</v>
      </c>
      <c r="AN1432" t="str">
        <f t="shared" si="255"/>
        <v>17112023-A-026245-5201.009</v>
      </c>
    </row>
    <row r="1433" spans="1:40" ht="20.100000000000001" hidden="1" customHeight="1" x14ac:dyDescent="0.25">
      <c r="A1433" s="14">
        <v>113</v>
      </c>
      <c r="B1433" s="202">
        <v>45231</v>
      </c>
      <c r="C1433" s="6" t="s">
        <v>2272</v>
      </c>
      <c r="D1433" s="15">
        <v>45247</v>
      </c>
      <c r="E1433" s="14" t="s">
        <v>1132</v>
      </c>
      <c r="F1433" s="14" t="s">
        <v>1133</v>
      </c>
      <c r="G1433" s="6">
        <v>29076</v>
      </c>
      <c r="H1433" s="6" t="s">
        <v>1817</v>
      </c>
      <c r="I1433" s="6"/>
      <c r="J1433" s="16">
        <v>5201.009</v>
      </c>
      <c r="K1433" s="144">
        <v>1.61</v>
      </c>
      <c r="L1433" s="126">
        <v>0</v>
      </c>
      <c r="M1433" s="126">
        <v>0</v>
      </c>
      <c r="N1433" s="6" t="s">
        <v>547</v>
      </c>
      <c r="O1433" s="6" t="s">
        <v>547</v>
      </c>
      <c r="P1433" s="19">
        <v>13593832</v>
      </c>
      <c r="Q1433" s="6"/>
      <c r="R1433" s="19">
        <f t="shared" si="257"/>
        <v>2446889.7599999998</v>
      </c>
      <c r="S1433" s="6"/>
      <c r="T1433" s="14"/>
      <c r="U1433" s="145"/>
      <c r="V1433" s="6"/>
      <c r="W1433" s="6"/>
      <c r="X1433" s="6"/>
      <c r="Y1433" s="212">
        <v>45397</v>
      </c>
      <c r="Z1433" s="6"/>
      <c r="AA1433" s="6"/>
      <c r="AB1433" s="21"/>
      <c r="AC1433" s="6"/>
      <c r="AD1433" s="14" t="s">
        <v>1515</v>
      </c>
      <c r="AE1433" s="6"/>
      <c r="AF1433" s="6"/>
      <c r="AG1433" s="6"/>
      <c r="AH1433" s="6" t="s">
        <v>547</v>
      </c>
      <c r="AI1433" s="143">
        <f t="shared" si="260"/>
        <v>467.5275828862292</v>
      </c>
      <c r="AJ1433" s="143">
        <f t="shared" si="261"/>
        <v>84.154964919521248</v>
      </c>
      <c r="AK1433" s="143">
        <f t="shared" si="262"/>
        <v>0</v>
      </c>
      <c r="AL1433" s="20">
        <f t="shared" si="258"/>
        <v>45261</v>
      </c>
      <c r="AM1433" t="e">
        <f t="shared" si="263"/>
        <v>#N/A</v>
      </c>
      <c r="AN1433" t="str">
        <f t="shared" si="255"/>
        <v>17112023-A-026250-5201.009</v>
      </c>
    </row>
    <row r="1434" spans="1:40" ht="20.100000000000001" hidden="1" customHeight="1" x14ac:dyDescent="0.25">
      <c r="A1434" s="14">
        <v>114</v>
      </c>
      <c r="B1434" s="202">
        <v>45231</v>
      </c>
      <c r="C1434" s="6" t="s">
        <v>2535</v>
      </c>
      <c r="D1434" s="15">
        <v>45247</v>
      </c>
      <c r="E1434" s="14" t="s">
        <v>1132</v>
      </c>
      <c r="F1434" s="14" t="s">
        <v>1133</v>
      </c>
      <c r="G1434" s="6">
        <v>31681</v>
      </c>
      <c r="H1434" s="6" t="s">
        <v>1817</v>
      </c>
      <c r="I1434" s="6"/>
      <c r="J1434" s="16">
        <v>5201.009</v>
      </c>
      <c r="K1434" s="144">
        <v>1.5</v>
      </c>
      <c r="L1434" s="126">
        <v>0</v>
      </c>
      <c r="M1434" s="126">
        <v>0</v>
      </c>
      <c r="N1434" s="6" t="s">
        <v>547</v>
      </c>
      <c r="O1434" s="6" t="s">
        <v>547</v>
      </c>
      <c r="P1434" s="19">
        <v>13750729</v>
      </c>
      <c r="Q1434" s="6"/>
      <c r="R1434" s="19">
        <f t="shared" si="257"/>
        <v>2475131.2199999997</v>
      </c>
      <c r="S1434" s="6"/>
      <c r="T1434" s="14"/>
      <c r="U1434" s="145"/>
      <c r="V1434" s="6"/>
      <c r="W1434" s="6"/>
      <c r="X1434" s="6"/>
      <c r="Y1434" s="212">
        <v>45397</v>
      </c>
      <c r="Z1434" s="6"/>
      <c r="AA1434" s="6"/>
      <c r="AB1434" s="21"/>
      <c r="AC1434" s="6"/>
      <c r="AD1434" s="14" t="s">
        <v>1515</v>
      </c>
      <c r="AE1434" s="6"/>
      <c r="AF1434" s="6"/>
      <c r="AG1434" s="6"/>
      <c r="AH1434" s="6" t="s">
        <v>547</v>
      </c>
      <c r="AI1434" s="143">
        <f t="shared" si="260"/>
        <v>434.03708847574256</v>
      </c>
      <c r="AJ1434" s="143">
        <f t="shared" si="261"/>
        <v>78.126675925633648</v>
      </c>
      <c r="AK1434" s="143">
        <f t="shared" si="262"/>
        <v>0</v>
      </c>
      <c r="AL1434" s="20">
        <f t="shared" si="258"/>
        <v>45261</v>
      </c>
      <c r="AM1434" t="e">
        <f t="shared" si="263"/>
        <v>#N/A</v>
      </c>
      <c r="AN1434" t="str">
        <f t="shared" si="255"/>
        <v>17112023-A-026264-5201.009</v>
      </c>
    </row>
    <row r="1435" spans="1:40" ht="20.100000000000001" hidden="1" customHeight="1" x14ac:dyDescent="0.25">
      <c r="A1435" s="14">
        <v>115</v>
      </c>
      <c r="B1435" s="202">
        <v>45231</v>
      </c>
      <c r="C1435" s="6" t="s">
        <v>2536</v>
      </c>
      <c r="D1435" s="15">
        <v>45247</v>
      </c>
      <c r="E1435" s="14" t="s">
        <v>1132</v>
      </c>
      <c r="F1435" s="14" t="s">
        <v>1133</v>
      </c>
      <c r="G1435" s="6">
        <v>27672</v>
      </c>
      <c r="H1435" s="6" t="s">
        <v>1817</v>
      </c>
      <c r="I1435" s="6"/>
      <c r="J1435" s="16">
        <v>5201.009</v>
      </c>
      <c r="K1435" s="144">
        <v>1.72</v>
      </c>
      <c r="L1435" s="126">
        <v>0</v>
      </c>
      <c r="M1435" s="126">
        <v>0</v>
      </c>
      <c r="N1435" s="6" t="s">
        <v>547</v>
      </c>
      <c r="O1435" s="6" t="s">
        <v>547</v>
      </c>
      <c r="P1435" s="19">
        <v>13790033</v>
      </c>
      <c r="Q1435" s="6"/>
      <c r="R1435" s="19">
        <f t="shared" si="257"/>
        <v>2482205.94</v>
      </c>
      <c r="S1435" s="6"/>
      <c r="T1435" s="14"/>
      <c r="U1435" s="145"/>
      <c r="V1435" s="6"/>
      <c r="W1435" s="6"/>
      <c r="X1435" s="6"/>
      <c r="Y1435" s="212">
        <v>45397</v>
      </c>
      <c r="Z1435" s="6"/>
      <c r="AA1435" s="6"/>
      <c r="AB1435" s="21"/>
      <c r="AC1435" s="6"/>
      <c r="AD1435" s="14" t="s">
        <v>1515</v>
      </c>
      <c r="AE1435" s="6"/>
      <c r="AF1435" s="6"/>
      <c r="AG1435" s="6"/>
      <c r="AH1435" s="6" t="s">
        <v>547</v>
      </c>
      <c r="AI1435" s="143">
        <f t="shared" si="260"/>
        <v>498.33886238797339</v>
      </c>
      <c r="AJ1435" s="143">
        <f t="shared" si="261"/>
        <v>89.700995229835215</v>
      </c>
      <c r="AK1435" s="143">
        <f t="shared" si="262"/>
        <v>0</v>
      </c>
      <c r="AL1435" s="20">
        <f t="shared" si="258"/>
        <v>45261</v>
      </c>
      <c r="AM1435" t="e">
        <f t="shared" si="263"/>
        <v>#N/A</v>
      </c>
      <c r="AN1435" t="str">
        <f t="shared" si="255"/>
        <v>17112023-A-026268-5201.009</v>
      </c>
    </row>
    <row r="1436" spans="1:40" ht="20.100000000000001" hidden="1" customHeight="1" x14ac:dyDescent="0.25">
      <c r="A1436" s="14">
        <v>116</v>
      </c>
      <c r="B1436" s="202">
        <v>45231</v>
      </c>
      <c r="C1436" s="6" t="s">
        <v>2273</v>
      </c>
      <c r="D1436" s="15">
        <v>45247</v>
      </c>
      <c r="E1436" s="14" t="s">
        <v>1132</v>
      </c>
      <c r="F1436" s="14" t="s">
        <v>1133</v>
      </c>
      <c r="G1436" s="6">
        <v>31471</v>
      </c>
      <c r="H1436" s="6" t="s">
        <v>1817</v>
      </c>
      <c r="I1436" s="6"/>
      <c r="J1436" s="16">
        <v>5201.009</v>
      </c>
      <c r="K1436" s="144">
        <v>1.61</v>
      </c>
      <c r="L1436" s="126">
        <v>0</v>
      </c>
      <c r="M1436" s="126">
        <v>0</v>
      </c>
      <c r="N1436" s="6" t="s">
        <v>547</v>
      </c>
      <c r="O1436" s="6" t="s">
        <v>547</v>
      </c>
      <c r="P1436" s="19">
        <v>14713561</v>
      </c>
      <c r="Q1436" s="6"/>
      <c r="R1436" s="19">
        <f t="shared" si="257"/>
        <v>2648440.98</v>
      </c>
      <c r="S1436" s="6"/>
      <c r="T1436" s="14"/>
      <c r="U1436" s="145"/>
      <c r="V1436" s="6"/>
      <c r="W1436" s="6"/>
      <c r="X1436" s="6"/>
      <c r="Y1436" s="212">
        <v>45397</v>
      </c>
      <c r="Z1436" s="6"/>
      <c r="AA1436" s="6"/>
      <c r="AB1436" s="21"/>
      <c r="AC1436" s="6"/>
      <c r="AD1436" s="14" t="s">
        <v>1515</v>
      </c>
      <c r="AE1436" s="6"/>
      <c r="AF1436" s="6"/>
      <c r="AG1436" s="6"/>
      <c r="AH1436" s="6" t="s">
        <v>547</v>
      </c>
      <c r="AI1436" s="143">
        <f t="shared" si="260"/>
        <v>467.52759683518161</v>
      </c>
      <c r="AJ1436" s="143">
        <f t="shared" si="261"/>
        <v>84.15496743033269</v>
      </c>
      <c r="AK1436" s="143">
        <f t="shared" si="262"/>
        <v>0</v>
      </c>
      <c r="AL1436" s="20">
        <f t="shared" si="258"/>
        <v>45261</v>
      </c>
      <c r="AM1436" t="e">
        <f t="shared" si="263"/>
        <v>#N/A</v>
      </c>
      <c r="AN1436" t="str">
        <f t="shared" si="255"/>
        <v>17112023-A-026276-5201.009</v>
      </c>
    </row>
    <row r="1437" spans="1:40" ht="20.100000000000001" hidden="1" customHeight="1" x14ac:dyDescent="0.25">
      <c r="A1437" s="14">
        <v>117</v>
      </c>
      <c r="B1437" s="202">
        <v>45231</v>
      </c>
      <c r="C1437" s="6" t="s">
        <v>2274</v>
      </c>
      <c r="D1437" s="15">
        <v>45247</v>
      </c>
      <c r="E1437" s="14" t="s">
        <v>1132</v>
      </c>
      <c r="F1437" s="14" t="s">
        <v>1133</v>
      </c>
      <c r="G1437" s="6">
        <v>153145</v>
      </c>
      <c r="H1437" s="6" t="s">
        <v>1817</v>
      </c>
      <c r="I1437" s="6"/>
      <c r="J1437" s="16">
        <v>5201.009</v>
      </c>
      <c r="K1437" s="144">
        <v>1.65</v>
      </c>
      <c r="L1437" s="125">
        <v>0</v>
      </c>
      <c r="M1437" s="125">
        <v>0</v>
      </c>
      <c r="N1437" s="6" t="s">
        <v>547</v>
      </c>
      <c r="O1437" s="6" t="s">
        <v>547</v>
      </c>
      <c r="P1437" s="19">
        <v>73445920</v>
      </c>
      <c r="Q1437" s="6"/>
      <c r="R1437" s="19">
        <f t="shared" si="257"/>
        <v>13220265.6</v>
      </c>
      <c r="S1437" s="6"/>
      <c r="T1437" s="14"/>
      <c r="U1437" s="145"/>
      <c r="V1437" s="6"/>
      <c r="W1437" s="6"/>
      <c r="X1437" s="6"/>
      <c r="Y1437" s="23"/>
      <c r="Z1437" s="6"/>
      <c r="AA1437" s="6"/>
      <c r="AB1437" s="21"/>
      <c r="AC1437" s="6"/>
      <c r="AD1437" s="14" t="s">
        <v>1515</v>
      </c>
      <c r="AE1437" s="6"/>
      <c r="AF1437" s="6"/>
      <c r="AG1437" s="6"/>
      <c r="AH1437" s="6" t="s">
        <v>547</v>
      </c>
      <c r="AI1437" s="143">
        <f t="shared" si="260"/>
        <v>479.5841849227856</v>
      </c>
      <c r="AJ1437" s="143">
        <f t="shared" si="261"/>
        <v>86.325153286101411</v>
      </c>
      <c r="AK1437" s="143">
        <f t="shared" si="262"/>
        <v>0</v>
      </c>
      <c r="AL1437" s="20">
        <f t="shared" si="258"/>
        <v>45261</v>
      </c>
      <c r="AM1437" t="e">
        <f t="shared" si="263"/>
        <v>#N/A</v>
      </c>
      <c r="AN1437" t="str">
        <f t="shared" si="255"/>
        <v>17112023-A-026280-5201.009</v>
      </c>
    </row>
    <row r="1438" spans="1:40" ht="20.100000000000001" hidden="1" customHeight="1" x14ac:dyDescent="0.25">
      <c r="A1438" s="14">
        <v>118</v>
      </c>
      <c r="B1438" s="202">
        <v>45231</v>
      </c>
      <c r="C1438" s="6" t="s">
        <v>2275</v>
      </c>
      <c r="D1438" s="15">
        <v>45247</v>
      </c>
      <c r="E1438" s="14" t="s">
        <v>1132</v>
      </c>
      <c r="F1438" s="14" t="s">
        <v>1133</v>
      </c>
      <c r="G1438" s="6">
        <v>31070</v>
      </c>
      <c r="H1438" s="6" t="s">
        <v>1817</v>
      </c>
      <c r="I1438" s="6"/>
      <c r="J1438" s="16">
        <v>5201.009</v>
      </c>
      <c r="K1438" s="144">
        <v>1.6</v>
      </c>
      <c r="L1438" s="126">
        <v>0</v>
      </c>
      <c r="M1438" s="126">
        <v>0</v>
      </c>
      <c r="N1438" s="6" t="s">
        <v>547</v>
      </c>
      <c r="O1438" s="6" t="s">
        <v>547</v>
      </c>
      <c r="P1438" s="19">
        <v>14401216</v>
      </c>
      <c r="Q1438" s="6"/>
      <c r="R1438" s="19">
        <f t="shared" si="257"/>
        <v>2592218.88</v>
      </c>
      <c r="S1438" s="6"/>
      <c r="T1438" s="14"/>
      <c r="U1438" s="145"/>
      <c r="V1438" s="6"/>
      <c r="W1438" s="6"/>
      <c r="X1438" s="6"/>
      <c r="Y1438" s="212">
        <v>45397</v>
      </c>
      <c r="Z1438" s="6"/>
      <c r="AA1438" s="6"/>
      <c r="AB1438" s="21"/>
      <c r="AC1438" s="6"/>
      <c r="AD1438" s="14" t="s">
        <v>1515</v>
      </c>
      <c r="AE1438" s="6"/>
      <c r="AF1438" s="6"/>
      <c r="AG1438" s="6"/>
      <c r="AH1438" s="6" t="s">
        <v>547</v>
      </c>
      <c r="AI1438" s="143">
        <f t="shared" si="260"/>
        <v>463.508722240103</v>
      </c>
      <c r="AJ1438" s="143">
        <f t="shared" si="261"/>
        <v>83.431570003218539</v>
      </c>
      <c r="AK1438" s="143">
        <f t="shared" si="262"/>
        <v>0</v>
      </c>
      <c r="AL1438" s="20">
        <f t="shared" si="258"/>
        <v>45261</v>
      </c>
      <c r="AM1438" t="e">
        <f t="shared" si="263"/>
        <v>#N/A</v>
      </c>
      <c r="AN1438" t="str">
        <f t="shared" si="255"/>
        <v>17112023-A-026284-5201.009</v>
      </c>
    </row>
    <row r="1439" spans="1:40" ht="20.100000000000001" hidden="1" customHeight="1" x14ac:dyDescent="0.25">
      <c r="A1439" s="14">
        <v>119</v>
      </c>
      <c r="B1439" s="202">
        <v>45231</v>
      </c>
      <c r="C1439" s="6" t="s">
        <v>2276</v>
      </c>
      <c r="D1439" s="15">
        <v>45247</v>
      </c>
      <c r="E1439" s="14" t="s">
        <v>1132</v>
      </c>
      <c r="F1439" s="14" t="s">
        <v>1133</v>
      </c>
      <c r="G1439" s="6">
        <v>152492</v>
      </c>
      <c r="H1439" s="6" t="s">
        <v>1817</v>
      </c>
      <c r="I1439" s="6"/>
      <c r="J1439" s="16">
        <v>5201.009</v>
      </c>
      <c r="K1439" s="144">
        <v>1.65</v>
      </c>
      <c r="L1439" s="125">
        <v>0</v>
      </c>
      <c r="M1439" s="125">
        <v>0</v>
      </c>
      <c r="N1439" s="6" t="s">
        <v>547</v>
      </c>
      <c r="O1439" s="6" t="s">
        <v>547</v>
      </c>
      <c r="P1439" s="19">
        <v>73132751</v>
      </c>
      <c r="Q1439" s="6"/>
      <c r="R1439" s="19">
        <f t="shared" si="257"/>
        <v>13163895.18</v>
      </c>
      <c r="S1439" s="6"/>
      <c r="T1439" s="14"/>
      <c r="U1439" s="145"/>
      <c r="V1439" s="6"/>
      <c r="W1439" s="6"/>
      <c r="X1439" s="6"/>
      <c r="Y1439" s="23"/>
      <c r="Z1439" s="6"/>
      <c r="AA1439" s="6"/>
      <c r="AB1439" s="21"/>
      <c r="AC1439" s="6"/>
      <c r="AD1439" s="14" t="s">
        <v>1515</v>
      </c>
      <c r="AE1439" s="6"/>
      <c r="AF1439" s="6"/>
      <c r="AG1439" s="6"/>
      <c r="AH1439" s="6" t="s">
        <v>547</v>
      </c>
      <c r="AI1439" s="143">
        <f t="shared" si="260"/>
        <v>479.58418146525719</v>
      </c>
      <c r="AJ1439" s="143">
        <f t="shared" si="261"/>
        <v>86.325152663746294</v>
      </c>
      <c r="AK1439" s="143">
        <f t="shared" si="262"/>
        <v>0</v>
      </c>
      <c r="AL1439" s="20">
        <f t="shared" si="258"/>
        <v>45261</v>
      </c>
      <c r="AM1439" t="e">
        <f t="shared" si="263"/>
        <v>#N/A</v>
      </c>
      <c r="AN1439" t="str">
        <f t="shared" ref="AN1439:AN1502" si="264">C1439&amp;"-"&amp;J1439</f>
        <v>17112023-A-026287-5201.009</v>
      </c>
    </row>
    <row r="1440" spans="1:40" ht="20.100000000000001" hidden="1" customHeight="1" x14ac:dyDescent="0.25">
      <c r="A1440" s="14">
        <v>120</v>
      </c>
      <c r="B1440" s="202">
        <v>45231</v>
      </c>
      <c r="C1440" s="6" t="s">
        <v>2277</v>
      </c>
      <c r="D1440" s="15">
        <v>45247</v>
      </c>
      <c r="E1440" s="14" t="s">
        <v>1132</v>
      </c>
      <c r="F1440" s="14" t="s">
        <v>1133</v>
      </c>
      <c r="G1440" s="6">
        <v>60620</v>
      </c>
      <c r="H1440" s="6" t="s">
        <v>1817</v>
      </c>
      <c r="I1440" s="6"/>
      <c r="J1440" s="16">
        <v>5201.009</v>
      </c>
      <c r="K1440" s="144">
        <v>1.39</v>
      </c>
      <c r="L1440" s="126">
        <v>0</v>
      </c>
      <c r="M1440" s="126">
        <v>0</v>
      </c>
      <c r="N1440" s="6" t="s">
        <v>547</v>
      </c>
      <c r="O1440" s="6" t="s">
        <v>547</v>
      </c>
      <c r="P1440" s="19">
        <v>24362341</v>
      </c>
      <c r="Q1440" s="6"/>
      <c r="R1440" s="19">
        <f t="shared" si="257"/>
        <v>4385221.38</v>
      </c>
      <c r="S1440" s="6"/>
      <c r="T1440" s="14"/>
      <c r="U1440" s="145"/>
      <c r="V1440" s="6"/>
      <c r="W1440" s="6"/>
      <c r="X1440" s="6"/>
      <c r="Y1440" s="212">
        <v>45397</v>
      </c>
      <c r="Z1440" s="6"/>
      <c r="AA1440" s="6"/>
      <c r="AB1440" s="21"/>
      <c r="AC1440" s="6"/>
      <c r="AD1440" s="14" t="s">
        <v>1515</v>
      </c>
      <c r="AE1440" s="6"/>
      <c r="AF1440" s="6"/>
      <c r="AG1440" s="6"/>
      <c r="AH1440" s="6" t="s">
        <v>547</v>
      </c>
      <c r="AI1440" s="143">
        <f t="shared" si="260"/>
        <v>401.88619267568458</v>
      </c>
      <c r="AJ1440" s="143">
        <f t="shared" si="261"/>
        <v>72.339514681623228</v>
      </c>
      <c r="AK1440" s="143">
        <f t="shared" si="262"/>
        <v>0</v>
      </c>
      <c r="AL1440" s="20">
        <f t="shared" si="258"/>
        <v>45261</v>
      </c>
      <c r="AM1440" t="e">
        <f t="shared" si="263"/>
        <v>#N/A</v>
      </c>
      <c r="AN1440" t="str">
        <f t="shared" si="264"/>
        <v>17112023-A-026301-5201.009</v>
      </c>
    </row>
    <row r="1441" spans="1:40" ht="20.100000000000001" hidden="1" customHeight="1" x14ac:dyDescent="0.25">
      <c r="A1441" s="14">
        <v>121</v>
      </c>
      <c r="B1441" s="202">
        <v>45231</v>
      </c>
      <c r="C1441" s="6" t="s">
        <v>2278</v>
      </c>
      <c r="D1441" s="15">
        <v>45247</v>
      </c>
      <c r="E1441" s="14" t="s">
        <v>1132</v>
      </c>
      <c r="F1441" s="14" t="s">
        <v>1133</v>
      </c>
      <c r="G1441" s="6">
        <v>32442</v>
      </c>
      <c r="H1441" s="6" t="s">
        <v>1817</v>
      </c>
      <c r="I1441" s="6"/>
      <c r="J1441" s="16">
        <v>5201.009</v>
      </c>
      <c r="K1441" s="144">
        <v>1.62</v>
      </c>
      <c r="L1441" s="126">
        <v>0</v>
      </c>
      <c r="M1441" s="126">
        <v>0</v>
      </c>
      <c r="N1441" s="6" t="s">
        <v>547</v>
      </c>
      <c r="O1441" s="6" t="s">
        <v>547</v>
      </c>
      <c r="P1441" s="19">
        <v>15210990</v>
      </c>
      <c r="Q1441" s="6"/>
      <c r="R1441" s="19">
        <f t="shared" si="257"/>
        <v>2737978.1999999997</v>
      </c>
      <c r="S1441" s="6"/>
      <c r="T1441" s="14"/>
      <c r="U1441" s="145"/>
      <c r="V1441" s="6"/>
      <c r="W1441" s="6"/>
      <c r="X1441" s="6"/>
      <c r="Y1441" s="212">
        <v>45397</v>
      </c>
      <c r="Z1441" s="6"/>
      <c r="AA1441" s="6"/>
      <c r="AB1441" s="21"/>
      <c r="AC1441" s="6"/>
      <c r="AD1441" s="14" t="s">
        <v>1515</v>
      </c>
      <c r="AE1441" s="6"/>
      <c r="AF1441" s="6"/>
      <c r="AG1441" s="6"/>
      <c r="AH1441" s="6" t="s">
        <v>547</v>
      </c>
      <c r="AI1441" s="143">
        <f t="shared" si="260"/>
        <v>468.86720917329387</v>
      </c>
      <c r="AJ1441" s="143">
        <f t="shared" si="261"/>
        <v>84.396097651192889</v>
      </c>
      <c r="AK1441" s="143">
        <f t="shared" si="262"/>
        <v>0</v>
      </c>
      <c r="AL1441" s="20">
        <f t="shared" si="258"/>
        <v>45261</v>
      </c>
      <c r="AM1441" t="e">
        <f t="shared" si="263"/>
        <v>#N/A</v>
      </c>
      <c r="AN1441" t="str">
        <f t="shared" si="264"/>
        <v>17112023-A-026305-5201.009</v>
      </c>
    </row>
    <row r="1442" spans="1:40" ht="20.100000000000001" hidden="1" customHeight="1" x14ac:dyDescent="0.25">
      <c r="A1442" s="14">
        <v>122</v>
      </c>
      <c r="B1442" s="202">
        <v>45231</v>
      </c>
      <c r="C1442" s="6" t="s">
        <v>2279</v>
      </c>
      <c r="D1442" s="15">
        <v>45247</v>
      </c>
      <c r="E1442" s="14" t="s">
        <v>1132</v>
      </c>
      <c r="F1442" s="14" t="s">
        <v>1133</v>
      </c>
      <c r="G1442" s="6">
        <v>61947</v>
      </c>
      <c r="H1442" s="6" t="s">
        <v>1817</v>
      </c>
      <c r="I1442" s="6"/>
      <c r="J1442" s="16">
        <v>5201.009</v>
      </c>
      <c r="K1442" s="144">
        <v>1.4</v>
      </c>
      <c r="L1442" s="126">
        <v>0</v>
      </c>
      <c r="M1442" s="126">
        <v>0</v>
      </c>
      <c r="N1442" s="6" t="s">
        <v>547</v>
      </c>
      <c r="O1442" s="6" t="s">
        <v>547</v>
      </c>
      <c r="P1442" s="19">
        <v>25061615</v>
      </c>
      <c r="Q1442" s="6"/>
      <c r="R1442" s="19">
        <f t="shared" si="257"/>
        <v>4511090.7</v>
      </c>
      <c r="S1442" s="6"/>
      <c r="T1442" s="14"/>
      <c r="U1442" s="145"/>
      <c r="V1442" s="6"/>
      <c r="W1442" s="6"/>
      <c r="X1442" s="6"/>
      <c r="Y1442" s="212">
        <v>45397</v>
      </c>
      <c r="Z1442" s="6"/>
      <c r="AA1442" s="6"/>
      <c r="AB1442" s="21"/>
      <c r="AC1442" s="6"/>
      <c r="AD1442" s="14" t="s">
        <v>1515</v>
      </c>
      <c r="AE1442" s="6"/>
      <c r="AF1442" s="6"/>
      <c r="AG1442" s="6"/>
      <c r="AH1442" s="6" t="s">
        <v>547</v>
      </c>
      <c r="AI1442" s="143">
        <f t="shared" si="260"/>
        <v>404.56543496860218</v>
      </c>
      <c r="AJ1442" s="143">
        <f t="shared" si="261"/>
        <v>72.821778294348391</v>
      </c>
      <c r="AK1442" s="143">
        <f t="shared" si="262"/>
        <v>0</v>
      </c>
      <c r="AL1442" s="20">
        <f t="shared" si="258"/>
        <v>45261</v>
      </c>
      <c r="AM1442" t="e">
        <f t="shared" si="263"/>
        <v>#N/A</v>
      </c>
      <c r="AN1442" t="str">
        <f t="shared" si="264"/>
        <v>17112023-A-026313-5201.009</v>
      </c>
    </row>
    <row r="1443" spans="1:40" ht="20.100000000000001" hidden="1" customHeight="1" x14ac:dyDescent="0.25">
      <c r="A1443" s="14">
        <v>123</v>
      </c>
      <c r="B1443" s="202">
        <v>45231</v>
      </c>
      <c r="C1443" s="6" t="s">
        <v>2280</v>
      </c>
      <c r="D1443" s="15">
        <v>45247</v>
      </c>
      <c r="E1443" s="14" t="s">
        <v>1132</v>
      </c>
      <c r="F1443" s="14" t="s">
        <v>1133</v>
      </c>
      <c r="G1443" s="6">
        <v>31486</v>
      </c>
      <c r="H1443" s="6" t="s">
        <v>1817</v>
      </c>
      <c r="I1443" s="6"/>
      <c r="J1443" s="16">
        <v>5201.009</v>
      </c>
      <c r="K1443" s="144">
        <v>1.62</v>
      </c>
      <c r="L1443" s="126">
        <v>0</v>
      </c>
      <c r="M1443" s="126">
        <v>0</v>
      </c>
      <c r="N1443" s="6" t="s">
        <v>547</v>
      </c>
      <c r="O1443" s="6" t="s">
        <v>547</v>
      </c>
      <c r="P1443" s="19">
        <v>14762753</v>
      </c>
      <c r="Q1443" s="6"/>
      <c r="R1443" s="19">
        <f t="shared" si="257"/>
        <v>2657295.54</v>
      </c>
      <c r="S1443" s="6"/>
      <c r="T1443" s="14"/>
      <c r="U1443" s="145"/>
      <c r="V1443" s="6"/>
      <c r="W1443" s="6"/>
      <c r="X1443" s="6"/>
      <c r="Y1443" s="212">
        <v>45397</v>
      </c>
      <c r="Z1443" s="6"/>
      <c r="AA1443" s="6"/>
      <c r="AB1443" s="21"/>
      <c r="AC1443" s="6"/>
      <c r="AD1443" s="14" t="s">
        <v>1515</v>
      </c>
      <c r="AE1443" s="6"/>
      <c r="AF1443" s="6"/>
      <c r="AG1443" s="6"/>
      <c r="AH1443" s="6" t="s">
        <v>547</v>
      </c>
      <c r="AI1443" s="143">
        <f t="shared" si="260"/>
        <v>468.86721082385822</v>
      </c>
      <c r="AJ1443" s="143">
        <f t="shared" si="261"/>
        <v>84.396097948294482</v>
      </c>
      <c r="AK1443" s="143">
        <f t="shared" si="262"/>
        <v>0</v>
      </c>
      <c r="AL1443" s="20">
        <f t="shared" si="258"/>
        <v>45261</v>
      </c>
      <c r="AM1443" t="e">
        <f t="shared" si="263"/>
        <v>#N/A</v>
      </c>
      <c r="AN1443" t="str">
        <f t="shared" si="264"/>
        <v>17112023-A-026316-5201.009</v>
      </c>
    </row>
    <row r="1444" spans="1:40" ht="20.100000000000001" hidden="1" customHeight="1" x14ac:dyDescent="0.25">
      <c r="A1444" s="14">
        <v>124</v>
      </c>
      <c r="B1444" s="202">
        <v>45231</v>
      </c>
      <c r="C1444" s="6" t="s">
        <v>2281</v>
      </c>
      <c r="D1444" s="15">
        <v>45247</v>
      </c>
      <c r="E1444" s="14" t="s">
        <v>1132</v>
      </c>
      <c r="F1444" s="14" t="s">
        <v>1133</v>
      </c>
      <c r="G1444" s="6">
        <v>30307</v>
      </c>
      <c r="H1444" s="6" t="s">
        <v>1817</v>
      </c>
      <c r="I1444" s="6"/>
      <c r="J1444" s="16">
        <v>5201.009</v>
      </c>
      <c r="K1444" s="144">
        <v>1.61</v>
      </c>
      <c r="L1444" s="126">
        <v>0</v>
      </c>
      <c r="M1444" s="126">
        <v>0</v>
      </c>
      <c r="N1444" s="6" t="s">
        <v>547</v>
      </c>
      <c r="O1444" s="6" t="s">
        <v>547</v>
      </c>
      <c r="P1444" s="19">
        <v>14169359</v>
      </c>
      <c r="Q1444" s="6"/>
      <c r="R1444" s="19">
        <f t="shared" si="257"/>
        <v>2550484.62</v>
      </c>
      <c r="S1444" s="6"/>
      <c r="T1444" s="14"/>
      <c r="U1444" s="145"/>
      <c r="V1444" s="6"/>
      <c r="W1444" s="6"/>
      <c r="X1444" s="6"/>
      <c r="Y1444" s="212">
        <v>45397</v>
      </c>
      <c r="Z1444" s="6"/>
      <c r="AA1444" s="6"/>
      <c r="AB1444" s="21"/>
      <c r="AC1444" s="6"/>
      <c r="AD1444" s="14" t="s">
        <v>1515</v>
      </c>
      <c r="AE1444" s="6"/>
      <c r="AF1444" s="6"/>
      <c r="AG1444" s="6"/>
      <c r="AH1444" s="6" t="s">
        <v>547</v>
      </c>
      <c r="AI1444" s="143">
        <f t="shared" si="260"/>
        <v>467.52760088428414</v>
      </c>
      <c r="AJ1444" s="143">
        <f t="shared" si="261"/>
        <v>84.154968159171148</v>
      </c>
      <c r="AK1444" s="143">
        <f t="shared" si="262"/>
        <v>0</v>
      </c>
      <c r="AL1444" s="20">
        <f t="shared" si="258"/>
        <v>45261</v>
      </c>
      <c r="AM1444" t="e">
        <f t="shared" si="263"/>
        <v>#N/A</v>
      </c>
      <c r="AN1444" t="str">
        <f t="shared" si="264"/>
        <v>17112023-A-026321-5201.009</v>
      </c>
    </row>
    <row r="1445" spans="1:40" ht="20.100000000000001" hidden="1" customHeight="1" x14ac:dyDescent="0.25">
      <c r="A1445" s="14">
        <v>125</v>
      </c>
      <c r="B1445" s="202">
        <v>45231</v>
      </c>
      <c r="C1445" s="6" t="s">
        <v>2282</v>
      </c>
      <c r="D1445" s="15">
        <v>45247</v>
      </c>
      <c r="E1445" s="14" t="s">
        <v>1132</v>
      </c>
      <c r="F1445" s="14" t="s">
        <v>1133</v>
      </c>
      <c r="G1445" s="6">
        <v>30869</v>
      </c>
      <c r="H1445" s="6" t="s">
        <v>1817</v>
      </c>
      <c r="I1445" s="6"/>
      <c r="J1445" s="16">
        <v>5201.009</v>
      </c>
      <c r="K1445" s="144">
        <v>1.62</v>
      </c>
      <c r="L1445" s="126">
        <v>0</v>
      </c>
      <c r="M1445" s="126">
        <v>0</v>
      </c>
      <c r="N1445" s="6" t="s">
        <v>547</v>
      </c>
      <c r="O1445" s="6" t="s">
        <v>547</v>
      </c>
      <c r="P1445" s="19">
        <v>14473462</v>
      </c>
      <c r="Q1445" s="6"/>
      <c r="R1445" s="19">
        <f t="shared" si="257"/>
        <v>2605223.1599999997</v>
      </c>
      <c r="S1445" s="6"/>
      <c r="T1445" s="14"/>
      <c r="U1445" s="145"/>
      <c r="V1445" s="6"/>
      <c r="W1445" s="6"/>
      <c r="X1445" s="6"/>
      <c r="Y1445" s="212">
        <v>45397</v>
      </c>
      <c r="Z1445" s="6"/>
      <c r="AA1445" s="6"/>
      <c r="AB1445" s="21"/>
      <c r="AC1445" s="6"/>
      <c r="AD1445" s="14" t="s">
        <v>1515</v>
      </c>
      <c r="AE1445" s="6"/>
      <c r="AF1445" s="6"/>
      <c r="AG1445" s="6"/>
      <c r="AH1445" s="6" t="s">
        <v>547</v>
      </c>
      <c r="AI1445" s="143">
        <f t="shared" si="260"/>
        <v>468.86721306164759</v>
      </c>
      <c r="AJ1445" s="143">
        <f t="shared" si="261"/>
        <v>84.396098351096555</v>
      </c>
      <c r="AK1445" s="143">
        <f t="shared" si="262"/>
        <v>0</v>
      </c>
      <c r="AL1445" s="20">
        <f t="shared" si="258"/>
        <v>45261</v>
      </c>
      <c r="AM1445" t="e">
        <f t="shared" si="263"/>
        <v>#N/A</v>
      </c>
      <c r="AN1445" t="str">
        <f t="shared" si="264"/>
        <v>17112023-A-026326-5201.009</v>
      </c>
    </row>
    <row r="1446" spans="1:40" ht="20.100000000000001" hidden="1" customHeight="1" x14ac:dyDescent="0.25">
      <c r="A1446" s="14">
        <v>126</v>
      </c>
      <c r="B1446" s="202">
        <v>45231</v>
      </c>
      <c r="C1446" s="6" t="s">
        <v>2283</v>
      </c>
      <c r="D1446" s="15">
        <v>45247</v>
      </c>
      <c r="E1446" s="14" t="s">
        <v>1132</v>
      </c>
      <c r="F1446" s="14" t="s">
        <v>1133</v>
      </c>
      <c r="G1446" s="6">
        <v>32050</v>
      </c>
      <c r="H1446" s="6" t="s">
        <v>1817</v>
      </c>
      <c r="I1446" s="6"/>
      <c r="J1446" s="16">
        <v>5201.009</v>
      </c>
      <c r="K1446" s="144">
        <v>1.62</v>
      </c>
      <c r="L1446" s="126">
        <v>0</v>
      </c>
      <c r="M1446" s="126">
        <v>0</v>
      </c>
      <c r="N1446" s="6" t="s">
        <v>547</v>
      </c>
      <c r="O1446" s="6" t="s">
        <v>547</v>
      </c>
      <c r="P1446" s="19">
        <v>15027194</v>
      </c>
      <c r="Q1446" s="6"/>
      <c r="R1446" s="19">
        <f t="shared" si="257"/>
        <v>2704894.92</v>
      </c>
      <c r="S1446" s="6"/>
      <c r="T1446" s="14"/>
      <c r="U1446" s="145"/>
      <c r="V1446" s="6"/>
      <c r="W1446" s="6"/>
      <c r="X1446" s="6"/>
      <c r="Y1446" s="212">
        <v>45397</v>
      </c>
      <c r="Z1446" s="6"/>
      <c r="AA1446" s="6"/>
      <c r="AB1446" s="21"/>
      <c r="AC1446" s="6"/>
      <c r="AD1446" s="14" t="s">
        <v>1515</v>
      </c>
      <c r="AE1446" s="6"/>
      <c r="AF1446" s="6"/>
      <c r="AG1446" s="6"/>
      <c r="AH1446" s="6" t="s">
        <v>547</v>
      </c>
      <c r="AI1446" s="143">
        <f t="shared" si="260"/>
        <v>468.86720748829953</v>
      </c>
      <c r="AJ1446" s="143">
        <f t="shared" si="261"/>
        <v>84.396097347893914</v>
      </c>
      <c r="AK1446" s="143">
        <f t="shared" si="262"/>
        <v>0</v>
      </c>
      <c r="AL1446" s="20">
        <f t="shared" si="258"/>
        <v>45261</v>
      </c>
      <c r="AM1446" t="e">
        <f t="shared" si="263"/>
        <v>#N/A</v>
      </c>
      <c r="AN1446" t="str">
        <f t="shared" si="264"/>
        <v>17112023-A-026330-5201.009</v>
      </c>
    </row>
    <row r="1447" spans="1:40" ht="20.100000000000001" hidden="1" customHeight="1" x14ac:dyDescent="0.25">
      <c r="A1447" s="14">
        <v>127</v>
      </c>
      <c r="B1447" s="202">
        <v>45231</v>
      </c>
      <c r="C1447" s="6" t="s">
        <v>2284</v>
      </c>
      <c r="D1447" s="15">
        <v>45247</v>
      </c>
      <c r="E1447" s="14" t="s">
        <v>1132</v>
      </c>
      <c r="F1447" s="14" t="s">
        <v>1133</v>
      </c>
      <c r="G1447" s="6">
        <v>33107</v>
      </c>
      <c r="H1447" s="6" t="s">
        <v>1817</v>
      </c>
      <c r="I1447" s="6"/>
      <c r="J1447" s="16">
        <v>5201.009</v>
      </c>
      <c r="K1447" s="144">
        <v>1.62</v>
      </c>
      <c r="L1447" s="126">
        <v>0</v>
      </c>
      <c r="M1447" s="126">
        <v>0</v>
      </c>
      <c r="N1447" s="6" t="s">
        <v>547</v>
      </c>
      <c r="O1447" s="6" t="s">
        <v>547</v>
      </c>
      <c r="P1447" s="19">
        <v>15522787</v>
      </c>
      <c r="Q1447" s="6"/>
      <c r="R1447" s="19">
        <f t="shared" si="257"/>
        <v>2794101.6599999997</v>
      </c>
      <c r="S1447" s="6"/>
      <c r="T1447" s="14"/>
      <c r="U1447" s="145"/>
      <c r="V1447" s="6"/>
      <c r="W1447" s="6"/>
      <c r="X1447" s="6"/>
      <c r="Y1447" s="212">
        <v>45397</v>
      </c>
      <c r="Z1447" s="6"/>
      <c r="AA1447" s="6"/>
      <c r="AB1447" s="21"/>
      <c r="AC1447" s="6"/>
      <c r="AD1447" s="14" t="s">
        <v>1515</v>
      </c>
      <c r="AE1447" s="6"/>
      <c r="AF1447" s="6"/>
      <c r="AG1447" s="6"/>
      <c r="AH1447" s="6" t="s">
        <v>547</v>
      </c>
      <c r="AI1447" s="143">
        <f t="shared" si="260"/>
        <v>468.86721841302443</v>
      </c>
      <c r="AJ1447" s="143">
        <f t="shared" si="261"/>
        <v>84.396099314344383</v>
      </c>
      <c r="AK1447" s="143">
        <f t="shared" si="262"/>
        <v>0</v>
      </c>
      <c r="AL1447" s="20">
        <f t="shared" si="258"/>
        <v>45261</v>
      </c>
      <c r="AM1447" t="e">
        <f t="shared" si="263"/>
        <v>#N/A</v>
      </c>
      <c r="AN1447" t="str">
        <f t="shared" si="264"/>
        <v>17112023-A-026335-5201.009</v>
      </c>
    </row>
    <row r="1448" spans="1:40" ht="20.100000000000001" hidden="1" customHeight="1" x14ac:dyDescent="0.25">
      <c r="A1448" s="14">
        <v>128</v>
      </c>
      <c r="B1448" s="202">
        <v>45232</v>
      </c>
      <c r="C1448" s="6" t="s">
        <v>2285</v>
      </c>
      <c r="D1448" s="15">
        <v>45247</v>
      </c>
      <c r="E1448" s="14" t="s">
        <v>1132</v>
      </c>
      <c r="F1448" s="14" t="s">
        <v>1133</v>
      </c>
      <c r="G1448" s="6">
        <v>31034</v>
      </c>
      <c r="H1448" s="6" t="s">
        <v>1817</v>
      </c>
      <c r="I1448" s="6"/>
      <c r="J1448" s="16">
        <v>5201.009</v>
      </c>
      <c r="K1448" s="144">
        <v>1.39</v>
      </c>
      <c r="L1448" s="126">
        <v>0</v>
      </c>
      <c r="M1448" s="126">
        <v>0</v>
      </c>
      <c r="N1448" s="6" t="s">
        <v>547</v>
      </c>
      <c r="O1448" s="6" t="s">
        <v>547</v>
      </c>
      <c r="P1448" s="19">
        <v>12472136</v>
      </c>
      <c r="Q1448" s="6"/>
      <c r="R1448" s="19">
        <f t="shared" si="257"/>
        <v>2244984.48</v>
      </c>
      <c r="S1448" s="6"/>
      <c r="T1448" s="14"/>
      <c r="U1448" s="145"/>
      <c r="V1448" s="6"/>
      <c r="W1448" s="6"/>
      <c r="X1448" s="6"/>
      <c r="Y1448" s="212">
        <v>45450</v>
      </c>
      <c r="Z1448" s="6"/>
      <c r="AA1448" s="6"/>
      <c r="AB1448" s="21"/>
      <c r="AC1448" s="6"/>
      <c r="AD1448" s="14" t="s">
        <v>1515</v>
      </c>
      <c r="AE1448" s="6"/>
      <c r="AF1448" s="6"/>
      <c r="AG1448" s="6"/>
      <c r="AH1448" s="6" t="s">
        <v>547</v>
      </c>
      <c r="AI1448" s="143">
        <f t="shared" si="260"/>
        <v>401.88618934072309</v>
      </c>
      <c r="AJ1448" s="143">
        <f t="shared" si="261"/>
        <v>72.339514081330151</v>
      </c>
      <c r="AK1448" s="143">
        <f t="shared" si="262"/>
        <v>0</v>
      </c>
      <c r="AL1448" s="20">
        <f t="shared" si="258"/>
        <v>45262</v>
      </c>
      <c r="AM1448" t="e">
        <f>VLOOKUP(C1448,$C$2446:$C$2561,1,0)</f>
        <v>#N/A</v>
      </c>
      <c r="AN1448" t="str">
        <f t="shared" si="264"/>
        <v>17112023-A-026440-5201.009</v>
      </c>
    </row>
    <row r="1449" spans="1:40" ht="20.100000000000001" hidden="1" customHeight="1" x14ac:dyDescent="0.25">
      <c r="A1449" s="14">
        <v>129</v>
      </c>
      <c r="B1449" s="202">
        <v>45237</v>
      </c>
      <c r="C1449" s="6" t="s">
        <v>2286</v>
      </c>
      <c r="D1449" s="15">
        <v>45247</v>
      </c>
      <c r="E1449" s="14" t="s">
        <v>1132</v>
      </c>
      <c r="F1449" s="14" t="s">
        <v>1133</v>
      </c>
      <c r="G1449" s="6">
        <v>31430</v>
      </c>
      <c r="H1449" s="6" t="s">
        <v>1817</v>
      </c>
      <c r="I1449" s="6"/>
      <c r="J1449" s="16">
        <v>5201.009</v>
      </c>
      <c r="K1449" s="144">
        <v>1.39</v>
      </c>
      <c r="L1449" s="125">
        <v>0</v>
      </c>
      <c r="M1449" s="125">
        <v>0</v>
      </c>
      <c r="N1449" s="6" t="s">
        <v>547</v>
      </c>
      <c r="O1449" s="6" t="s">
        <v>547</v>
      </c>
      <c r="P1449" s="19">
        <v>12631283</v>
      </c>
      <c r="Q1449" s="6"/>
      <c r="R1449" s="19">
        <f t="shared" ref="R1449:R1512" si="265">P1449*0.18</f>
        <v>2273630.94</v>
      </c>
      <c r="S1449" s="6"/>
      <c r="T1449" s="14"/>
      <c r="U1449" s="145"/>
      <c r="V1449" s="6"/>
      <c r="W1449" s="6"/>
      <c r="X1449" s="6"/>
      <c r="Y1449" s="212">
        <v>45450</v>
      </c>
      <c r="Z1449" s="6"/>
      <c r="AA1449" s="6"/>
      <c r="AB1449" s="21"/>
      <c r="AC1449" s="6"/>
      <c r="AD1449" s="14" t="s">
        <v>1515</v>
      </c>
      <c r="AE1449" s="6"/>
      <c r="AF1449" s="6"/>
      <c r="AG1449" s="6"/>
      <c r="AH1449" s="6" t="s">
        <v>547</v>
      </c>
      <c r="AI1449" s="143">
        <f t="shared" si="260"/>
        <v>401.88619153674836</v>
      </c>
      <c r="AJ1449" s="143">
        <f t="shared" si="261"/>
        <v>72.339514476614696</v>
      </c>
      <c r="AK1449" s="143">
        <f t="shared" si="262"/>
        <v>0</v>
      </c>
      <c r="AL1449" s="20">
        <f t="shared" si="258"/>
        <v>45267</v>
      </c>
      <c r="AM1449" t="e">
        <f>VLOOKUP(C1449,$C$2446:$C$2561,1,0)</f>
        <v>#N/A</v>
      </c>
      <c r="AN1449" t="str">
        <f t="shared" si="264"/>
        <v>17112023-A-026456-5201.009</v>
      </c>
    </row>
    <row r="1450" spans="1:40" ht="20.100000000000001" hidden="1" customHeight="1" x14ac:dyDescent="0.25">
      <c r="A1450" s="14">
        <v>130</v>
      </c>
      <c r="B1450" s="202">
        <v>45231</v>
      </c>
      <c r="C1450" s="6" t="s">
        <v>2287</v>
      </c>
      <c r="D1450" s="15">
        <v>45247</v>
      </c>
      <c r="E1450" s="14" t="s">
        <v>1132</v>
      </c>
      <c r="F1450" s="14" t="s">
        <v>1133</v>
      </c>
      <c r="G1450" s="6">
        <v>30035</v>
      </c>
      <c r="H1450" s="6" t="s">
        <v>1817</v>
      </c>
      <c r="I1450" s="6"/>
      <c r="J1450" s="16">
        <v>5201.009</v>
      </c>
      <c r="K1450" s="144">
        <v>1.61</v>
      </c>
      <c r="L1450" s="126">
        <v>0</v>
      </c>
      <c r="M1450" s="126">
        <v>0</v>
      </c>
      <c r="N1450" s="6" t="s">
        <v>547</v>
      </c>
      <c r="O1450" s="6" t="s">
        <v>547</v>
      </c>
      <c r="P1450" s="19">
        <v>14042191</v>
      </c>
      <c r="Q1450" s="6"/>
      <c r="R1450" s="19">
        <f t="shared" si="265"/>
        <v>2527594.38</v>
      </c>
      <c r="S1450" s="6"/>
      <c r="T1450" s="14"/>
      <c r="U1450" s="145"/>
      <c r="V1450" s="6"/>
      <c r="W1450" s="6"/>
      <c r="X1450" s="6"/>
      <c r="Y1450" s="212">
        <v>45397</v>
      </c>
      <c r="Z1450" s="6"/>
      <c r="AA1450" s="6"/>
      <c r="AB1450" s="21"/>
      <c r="AC1450" s="6"/>
      <c r="AD1450" s="14" t="s">
        <v>1515</v>
      </c>
      <c r="AE1450" s="6"/>
      <c r="AF1450" s="6"/>
      <c r="AG1450" s="6"/>
      <c r="AH1450" s="6" t="s">
        <v>547</v>
      </c>
      <c r="AI1450" s="143">
        <f t="shared" si="260"/>
        <v>467.52758448476777</v>
      </c>
      <c r="AJ1450" s="143">
        <f t="shared" si="261"/>
        <v>84.154965207258201</v>
      </c>
      <c r="AK1450" s="143">
        <f t="shared" si="262"/>
        <v>0</v>
      </c>
      <c r="AL1450" s="20">
        <f t="shared" si="258"/>
        <v>45261</v>
      </c>
      <c r="AM1450" t="e">
        <f>VLOOKUP(C1450,$C$2446:$C$2553,1,0)</f>
        <v>#N/A</v>
      </c>
      <c r="AN1450" t="str">
        <f t="shared" si="264"/>
        <v>17112023-A-026464-5201.009</v>
      </c>
    </row>
    <row r="1451" spans="1:40" ht="20.100000000000001" hidden="1" customHeight="1" x14ac:dyDescent="0.25">
      <c r="A1451" s="14">
        <v>131</v>
      </c>
      <c r="B1451" s="202">
        <v>45231</v>
      </c>
      <c r="C1451" s="6" t="s">
        <v>2288</v>
      </c>
      <c r="D1451" s="15">
        <v>45247</v>
      </c>
      <c r="E1451" s="14" t="s">
        <v>1132</v>
      </c>
      <c r="F1451" s="14" t="s">
        <v>1133</v>
      </c>
      <c r="G1451" s="6">
        <v>31067</v>
      </c>
      <c r="H1451" s="6" t="s">
        <v>1817</v>
      </c>
      <c r="I1451" s="6"/>
      <c r="J1451" s="16">
        <v>5201.009</v>
      </c>
      <c r="K1451" s="144">
        <v>1.62</v>
      </c>
      <c r="L1451" s="126">
        <v>0</v>
      </c>
      <c r="M1451" s="126">
        <v>0</v>
      </c>
      <c r="N1451" s="6" t="s">
        <v>547</v>
      </c>
      <c r="O1451" s="6" t="s">
        <v>547</v>
      </c>
      <c r="P1451" s="19">
        <v>14566298</v>
      </c>
      <c r="Q1451" s="6"/>
      <c r="R1451" s="19">
        <f t="shared" si="265"/>
        <v>2621933.64</v>
      </c>
      <c r="S1451" s="6"/>
      <c r="T1451" s="14"/>
      <c r="U1451" s="145"/>
      <c r="V1451" s="6"/>
      <c r="W1451" s="6"/>
      <c r="X1451" s="6"/>
      <c r="Y1451" s="212">
        <v>45397</v>
      </c>
      <c r="Z1451" s="6"/>
      <c r="AA1451" s="6"/>
      <c r="AB1451" s="21"/>
      <c r="AC1451" s="6"/>
      <c r="AD1451" s="14" t="s">
        <v>1515</v>
      </c>
      <c r="AE1451" s="6"/>
      <c r="AF1451" s="6"/>
      <c r="AG1451" s="6"/>
      <c r="AH1451" s="6" t="s">
        <v>547</v>
      </c>
      <c r="AI1451" s="143">
        <f t="shared" si="260"/>
        <v>468.86722245469468</v>
      </c>
      <c r="AJ1451" s="143">
        <f t="shared" si="261"/>
        <v>84.396100041845045</v>
      </c>
      <c r="AK1451" s="143">
        <f t="shared" si="262"/>
        <v>0</v>
      </c>
      <c r="AL1451" s="20">
        <f t="shared" si="258"/>
        <v>45261</v>
      </c>
      <c r="AM1451" t="e">
        <f>VLOOKUP(C1451,$C$2446:$C$2553,1,0)</f>
        <v>#N/A</v>
      </c>
      <c r="AN1451" t="str">
        <f t="shared" si="264"/>
        <v>17112023-A-026471-5201.009</v>
      </c>
    </row>
    <row r="1452" spans="1:40" ht="20.100000000000001" hidden="1" customHeight="1" x14ac:dyDescent="0.25">
      <c r="A1452" s="14">
        <v>132</v>
      </c>
      <c r="B1452" s="202">
        <v>45231</v>
      </c>
      <c r="C1452" s="6" t="s">
        <v>2289</v>
      </c>
      <c r="D1452" s="15">
        <v>45247</v>
      </c>
      <c r="E1452" s="14" t="s">
        <v>1132</v>
      </c>
      <c r="F1452" s="14" t="s">
        <v>1133</v>
      </c>
      <c r="G1452" s="6">
        <v>183838</v>
      </c>
      <c r="H1452" s="6" t="s">
        <v>1817</v>
      </c>
      <c r="I1452" s="6"/>
      <c r="J1452" s="16">
        <v>5201.009</v>
      </c>
      <c r="K1452" s="144">
        <v>1.64</v>
      </c>
      <c r="L1452" s="126">
        <v>0</v>
      </c>
      <c r="M1452" s="126">
        <v>0</v>
      </c>
      <c r="N1452" s="6" t="s">
        <v>547</v>
      </c>
      <c r="O1452" s="6" t="s">
        <v>547</v>
      </c>
      <c r="P1452" s="19">
        <v>87673250</v>
      </c>
      <c r="Q1452" s="6"/>
      <c r="R1452" s="19">
        <f t="shared" si="265"/>
        <v>15781185</v>
      </c>
      <c r="S1452" s="6"/>
      <c r="T1452" s="14"/>
      <c r="U1452" s="145"/>
      <c r="V1452" s="6"/>
      <c r="W1452" s="6"/>
      <c r="X1452" s="6"/>
      <c r="Y1452" s="212">
        <v>45450</v>
      </c>
      <c r="Z1452" s="6"/>
      <c r="AA1452" s="6"/>
      <c r="AB1452" s="21"/>
      <c r="AC1452" s="6"/>
      <c r="AD1452" s="14" t="s">
        <v>1515</v>
      </c>
      <c r="AE1452" s="6"/>
      <c r="AF1452" s="6"/>
      <c r="AG1452" s="6"/>
      <c r="AH1452" s="6" t="s">
        <v>547</v>
      </c>
      <c r="AI1452" s="143">
        <f t="shared" si="260"/>
        <v>476.90493804327724</v>
      </c>
      <c r="AJ1452" s="143">
        <f t="shared" si="261"/>
        <v>85.842888847789908</v>
      </c>
      <c r="AK1452" s="143">
        <f t="shared" si="262"/>
        <v>0</v>
      </c>
      <c r="AL1452" s="20">
        <f t="shared" si="258"/>
        <v>45261</v>
      </c>
      <c r="AM1452" t="e">
        <f>VLOOKUP(C1452,$C$2446:$C$2561,1,0)</f>
        <v>#N/A</v>
      </c>
      <c r="AN1452" t="str">
        <f t="shared" si="264"/>
        <v>17112023-A-026474-5201.009</v>
      </c>
    </row>
    <row r="1453" spans="1:40" ht="20.100000000000001" hidden="1" customHeight="1" x14ac:dyDescent="0.25">
      <c r="A1453" s="14">
        <v>133</v>
      </c>
      <c r="B1453" s="202">
        <v>45231</v>
      </c>
      <c r="C1453" s="6" t="s">
        <v>2290</v>
      </c>
      <c r="D1453" s="15">
        <v>45247</v>
      </c>
      <c r="E1453" s="14" t="s">
        <v>1132</v>
      </c>
      <c r="F1453" s="14" t="s">
        <v>1133</v>
      </c>
      <c r="G1453" s="6">
        <v>92651</v>
      </c>
      <c r="H1453" s="6" t="s">
        <v>1817</v>
      </c>
      <c r="I1453" s="6"/>
      <c r="J1453" s="16">
        <v>5201.009</v>
      </c>
      <c r="K1453" s="144">
        <v>1.39</v>
      </c>
      <c r="L1453" s="126">
        <v>0</v>
      </c>
      <c r="M1453" s="126">
        <v>0</v>
      </c>
      <c r="N1453" s="6" t="s">
        <v>547</v>
      </c>
      <c r="O1453" s="6" t="s">
        <v>547</v>
      </c>
      <c r="P1453" s="19">
        <v>37235157</v>
      </c>
      <c r="Q1453" s="6"/>
      <c r="R1453" s="19">
        <f t="shared" si="265"/>
        <v>6702328.2599999998</v>
      </c>
      <c r="S1453" s="6"/>
      <c r="T1453" s="14"/>
      <c r="U1453" s="145"/>
      <c r="V1453" s="6"/>
      <c r="W1453" s="6"/>
      <c r="X1453" s="6"/>
      <c r="Y1453" s="212">
        <v>45450</v>
      </c>
      <c r="Z1453" s="6"/>
      <c r="AA1453" s="6"/>
      <c r="AB1453" s="21"/>
      <c r="AC1453" s="6"/>
      <c r="AD1453" s="14" t="s">
        <v>1515</v>
      </c>
      <c r="AE1453" s="6"/>
      <c r="AF1453" s="6"/>
      <c r="AG1453" s="6"/>
      <c r="AH1453" s="6" t="s">
        <v>547</v>
      </c>
      <c r="AI1453" s="143">
        <f t="shared" si="260"/>
        <v>401.88618579400116</v>
      </c>
      <c r="AJ1453" s="143">
        <f t="shared" si="261"/>
        <v>72.339513442920207</v>
      </c>
      <c r="AK1453" s="143">
        <f t="shared" si="262"/>
        <v>0</v>
      </c>
      <c r="AL1453" s="20">
        <f t="shared" si="258"/>
        <v>45261</v>
      </c>
      <c r="AM1453" t="e">
        <f>VLOOKUP(C1453,$C$2446:$C$2561,1,0)</f>
        <v>#N/A</v>
      </c>
      <c r="AN1453" t="str">
        <f t="shared" si="264"/>
        <v>17112023-A-026484-5201.009</v>
      </c>
    </row>
    <row r="1454" spans="1:40" ht="20.100000000000001" hidden="1" customHeight="1" x14ac:dyDescent="0.25">
      <c r="A1454" s="14">
        <v>134</v>
      </c>
      <c r="B1454" s="202">
        <v>45231</v>
      </c>
      <c r="C1454" s="6" t="s">
        <v>2291</v>
      </c>
      <c r="D1454" s="15">
        <v>45247</v>
      </c>
      <c r="E1454" s="14" t="s">
        <v>1132</v>
      </c>
      <c r="F1454" s="14" t="s">
        <v>1133</v>
      </c>
      <c r="G1454" s="6">
        <v>123873</v>
      </c>
      <c r="H1454" s="6" t="s">
        <v>1817</v>
      </c>
      <c r="I1454" s="6"/>
      <c r="J1454" s="16">
        <v>5201.009</v>
      </c>
      <c r="K1454" s="144">
        <v>1.64</v>
      </c>
      <c r="L1454" s="126">
        <v>0</v>
      </c>
      <c r="M1454" s="126">
        <v>0</v>
      </c>
      <c r="N1454" s="6" t="s">
        <v>547</v>
      </c>
      <c r="O1454" s="6" t="s">
        <v>547</v>
      </c>
      <c r="P1454" s="19">
        <v>59075646</v>
      </c>
      <c r="Q1454" s="6"/>
      <c r="R1454" s="19">
        <f t="shared" si="265"/>
        <v>10633616.279999999</v>
      </c>
      <c r="S1454" s="6"/>
      <c r="T1454" s="14"/>
      <c r="U1454" s="145"/>
      <c r="V1454" s="6"/>
      <c r="W1454" s="6"/>
      <c r="X1454" s="6"/>
      <c r="Y1454" s="212">
        <v>45450</v>
      </c>
      <c r="Z1454" s="6"/>
      <c r="AA1454" s="6"/>
      <c r="AB1454" s="21"/>
      <c r="AC1454" s="6"/>
      <c r="AD1454" s="14" t="s">
        <v>1515</v>
      </c>
      <c r="AE1454" s="6"/>
      <c r="AF1454" s="6"/>
      <c r="AG1454" s="6"/>
      <c r="AH1454" s="6" t="s">
        <v>547</v>
      </c>
      <c r="AI1454" s="143">
        <f t="shared" si="260"/>
        <v>476.90494296577947</v>
      </c>
      <c r="AJ1454" s="143">
        <f t="shared" si="261"/>
        <v>85.842889733840295</v>
      </c>
      <c r="AK1454" s="143">
        <f t="shared" si="262"/>
        <v>0</v>
      </c>
      <c r="AL1454" s="20">
        <f t="shared" si="258"/>
        <v>45261</v>
      </c>
      <c r="AM1454" t="e">
        <f>VLOOKUP(C1454,$C$2446:$C$2561,1,0)</f>
        <v>#N/A</v>
      </c>
      <c r="AN1454" t="str">
        <f t="shared" si="264"/>
        <v>17112023-A-026488-5201.009</v>
      </c>
    </row>
    <row r="1455" spans="1:40" ht="20.100000000000001" hidden="1" customHeight="1" x14ac:dyDescent="0.25">
      <c r="A1455" s="14">
        <v>135</v>
      </c>
      <c r="B1455" s="202">
        <v>45231</v>
      </c>
      <c r="C1455" s="6" t="s">
        <v>2292</v>
      </c>
      <c r="D1455" s="15">
        <v>45247</v>
      </c>
      <c r="E1455" s="14" t="s">
        <v>1132</v>
      </c>
      <c r="F1455" s="14" t="s">
        <v>1133</v>
      </c>
      <c r="G1455" s="6">
        <v>29798</v>
      </c>
      <c r="H1455" s="6" t="s">
        <v>1817</v>
      </c>
      <c r="I1455" s="6"/>
      <c r="J1455" s="16">
        <v>5201.009</v>
      </c>
      <c r="K1455" s="144">
        <v>1.63</v>
      </c>
      <c r="L1455" s="126">
        <v>0</v>
      </c>
      <c r="M1455" s="126">
        <v>0</v>
      </c>
      <c r="N1455" s="6" t="s">
        <v>547</v>
      </c>
      <c r="O1455" s="6" t="s">
        <v>547</v>
      </c>
      <c r="P1455" s="19">
        <v>14051141</v>
      </c>
      <c r="Q1455" s="6"/>
      <c r="R1455" s="19">
        <f t="shared" si="265"/>
        <v>2529205.38</v>
      </c>
      <c r="S1455" s="6"/>
      <c r="T1455" s="14"/>
      <c r="U1455" s="145"/>
      <c r="V1455" s="6"/>
      <c r="W1455" s="6"/>
      <c r="X1455" s="6"/>
      <c r="Y1455" s="212">
        <v>45397</v>
      </c>
      <c r="Z1455" s="6"/>
      <c r="AA1455" s="6"/>
      <c r="AB1455" s="21"/>
      <c r="AC1455" s="6"/>
      <c r="AD1455" s="14" t="s">
        <v>1515</v>
      </c>
      <c r="AE1455" s="6"/>
      <c r="AF1455" s="6"/>
      <c r="AG1455" s="6"/>
      <c r="AH1455" s="6" t="s">
        <v>547</v>
      </c>
      <c r="AI1455" s="143">
        <f t="shared" si="260"/>
        <v>471.54644607020606</v>
      </c>
      <c r="AJ1455" s="143">
        <f t="shared" si="261"/>
        <v>84.878360292637083</v>
      </c>
      <c r="AK1455" s="143">
        <f t="shared" si="262"/>
        <v>0</v>
      </c>
      <c r="AL1455" s="20">
        <f t="shared" si="258"/>
        <v>45261</v>
      </c>
      <c r="AM1455" t="e">
        <f t="shared" ref="AM1455:AM1480" si="266">VLOOKUP(C1455,$C$2446:$C$2553,1,0)</f>
        <v>#N/A</v>
      </c>
      <c r="AN1455" t="str">
        <f t="shared" si="264"/>
        <v>17112023-A-026491-5201.009</v>
      </c>
    </row>
    <row r="1456" spans="1:40" ht="20.100000000000001" hidden="1" customHeight="1" x14ac:dyDescent="0.25">
      <c r="A1456" s="14">
        <v>136</v>
      </c>
      <c r="B1456" s="202">
        <v>45231</v>
      </c>
      <c r="C1456" s="6" t="s">
        <v>2293</v>
      </c>
      <c r="D1456" s="15">
        <v>45247</v>
      </c>
      <c r="E1456" s="14" t="s">
        <v>1132</v>
      </c>
      <c r="F1456" s="14" t="s">
        <v>1133</v>
      </c>
      <c r="G1456" s="6">
        <v>32759</v>
      </c>
      <c r="H1456" s="6" t="s">
        <v>1817</v>
      </c>
      <c r="I1456" s="6"/>
      <c r="J1456" s="16">
        <v>5201.009</v>
      </c>
      <c r="K1456" s="144">
        <v>1.68</v>
      </c>
      <c r="L1456" s="126">
        <v>0</v>
      </c>
      <c r="M1456" s="126">
        <v>0</v>
      </c>
      <c r="N1456" s="6" t="s">
        <v>547</v>
      </c>
      <c r="O1456" s="6" t="s">
        <v>547</v>
      </c>
      <c r="P1456" s="19">
        <v>15974006</v>
      </c>
      <c r="Q1456" s="6"/>
      <c r="R1456" s="19">
        <f t="shared" si="265"/>
        <v>2875321.08</v>
      </c>
      <c r="S1456" s="6"/>
      <c r="T1456" s="14"/>
      <c r="U1456" s="145"/>
      <c r="V1456" s="6"/>
      <c r="W1456" s="6"/>
      <c r="X1456" s="6"/>
      <c r="Y1456" s="212">
        <v>45397</v>
      </c>
      <c r="Z1456" s="6"/>
      <c r="AA1456" s="6"/>
      <c r="AB1456" s="21"/>
      <c r="AC1456" s="6"/>
      <c r="AD1456" s="14" t="s">
        <v>1515</v>
      </c>
      <c r="AE1456" s="6"/>
      <c r="AF1456" s="6"/>
      <c r="AG1456" s="6"/>
      <c r="AH1456" s="6" t="s">
        <v>547</v>
      </c>
      <c r="AI1456" s="143">
        <f t="shared" si="260"/>
        <v>487.62190543056869</v>
      </c>
      <c r="AJ1456" s="143">
        <f t="shared" si="261"/>
        <v>87.771942977502363</v>
      </c>
      <c r="AK1456" s="143">
        <f t="shared" si="262"/>
        <v>0</v>
      </c>
      <c r="AL1456" s="20">
        <f t="shared" si="258"/>
        <v>45261</v>
      </c>
      <c r="AM1456" t="e">
        <f t="shared" si="266"/>
        <v>#N/A</v>
      </c>
      <c r="AN1456" t="str">
        <f t="shared" si="264"/>
        <v>17112023-A-026498-5201.009</v>
      </c>
    </row>
    <row r="1457" spans="1:40" ht="20.100000000000001" hidden="1" customHeight="1" x14ac:dyDescent="0.25">
      <c r="A1457" s="14">
        <v>137</v>
      </c>
      <c r="B1457" s="202">
        <v>45231</v>
      </c>
      <c r="C1457" s="6" t="s">
        <v>2294</v>
      </c>
      <c r="D1457" s="15">
        <v>45247</v>
      </c>
      <c r="E1457" s="14" t="s">
        <v>1132</v>
      </c>
      <c r="F1457" s="14" t="s">
        <v>1133</v>
      </c>
      <c r="G1457" s="6">
        <v>30368</v>
      </c>
      <c r="H1457" s="6" t="s">
        <v>1817</v>
      </c>
      <c r="I1457" s="6"/>
      <c r="J1457" s="16">
        <v>5201.009</v>
      </c>
      <c r="K1457" s="144">
        <v>1.6</v>
      </c>
      <c r="L1457" s="126">
        <v>0</v>
      </c>
      <c r="M1457" s="126">
        <v>0</v>
      </c>
      <c r="N1457" s="6" t="s">
        <v>547</v>
      </c>
      <c r="O1457" s="6" t="s">
        <v>547</v>
      </c>
      <c r="P1457" s="19">
        <v>14075833</v>
      </c>
      <c r="Q1457" s="6"/>
      <c r="R1457" s="19">
        <f t="shared" si="265"/>
        <v>2533649.94</v>
      </c>
      <c r="S1457" s="6"/>
      <c r="T1457" s="14"/>
      <c r="U1457" s="145"/>
      <c r="V1457" s="6"/>
      <c r="W1457" s="6"/>
      <c r="X1457" s="6"/>
      <c r="Y1457" s="212">
        <v>45397</v>
      </c>
      <c r="Z1457" s="6"/>
      <c r="AA1457" s="6"/>
      <c r="AB1457" s="21"/>
      <c r="AC1457" s="6"/>
      <c r="AD1457" s="14" t="s">
        <v>1515</v>
      </c>
      <c r="AE1457" s="6"/>
      <c r="AF1457" s="6"/>
      <c r="AG1457" s="6"/>
      <c r="AH1457" s="6" t="s">
        <v>547</v>
      </c>
      <c r="AI1457" s="143">
        <f t="shared" si="260"/>
        <v>463.50872629083244</v>
      </c>
      <c r="AJ1457" s="143">
        <f t="shared" si="261"/>
        <v>83.43157073234984</v>
      </c>
      <c r="AK1457" s="143">
        <f t="shared" si="262"/>
        <v>0</v>
      </c>
      <c r="AL1457" s="20">
        <f t="shared" si="258"/>
        <v>45261</v>
      </c>
      <c r="AM1457" t="e">
        <f t="shared" si="266"/>
        <v>#N/A</v>
      </c>
      <c r="AN1457" t="str">
        <f t="shared" si="264"/>
        <v>17112023-A-026507-5201.009</v>
      </c>
    </row>
    <row r="1458" spans="1:40" ht="20.100000000000001" hidden="1" customHeight="1" x14ac:dyDescent="0.25">
      <c r="A1458" s="14">
        <v>138</v>
      </c>
      <c r="B1458" s="202">
        <v>45231</v>
      </c>
      <c r="C1458" s="6" t="s">
        <v>2295</v>
      </c>
      <c r="D1458" s="15">
        <v>45247</v>
      </c>
      <c r="E1458" s="14" t="s">
        <v>1132</v>
      </c>
      <c r="F1458" s="14" t="s">
        <v>1133</v>
      </c>
      <c r="G1458" s="6">
        <v>30480</v>
      </c>
      <c r="H1458" s="6" t="s">
        <v>1817</v>
      </c>
      <c r="I1458" s="6"/>
      <c r="J1458" s="16">
        <v>5201.009</v>
      </c>
      <c r="K1458" s="144">
        <v>1.6</v>
      </c>
      <c r="L1458" s="126">
        <v>0</v>
      </c>
      <c r="M1458" s="126">
        <v>0</v>
      </c>
      <c r="N1458" s="6" t="s">
        <v>547</v>
      </c>
      <c r="O1458" s="6" t="s">
        <v>547</v>
      </c>
      <c r="P1458" s="19">
        <v>14127746</v>
      </c>
      <c r="Q1458" s="6"/>
      <c r="R1458" s="19">
        <f t="shared" si="265"/>
        <v>2542994.2799999998</v>
      </c>
      <c r="S1458" s="6"/>
      <c r="T1458" s="14"/>
      <c r="U1458" s="145"/>
      <c r="V1458" s="6"/>
      <c r="W1458" s="6"/>
      <c r="X1458" s="6"/>
      <c r="Y1458" s="212">
        <v>45397</v>
      </c>
      <c r="Z1458" s="6"/>
      <c r="AA1458" s="6"/>
      <c r="AB1458" s="21"/>
      <c r="AC1458" s="6"/>
      <c r="AD1458" s="14" t="s">
        <v>1515</v>
      </c>
      <c r="AE1458" s="6"/>
      <c r="AF1458" s="6"/>
      <c r="AG1458" s="6"/>
      <c r="AH1458" s="6" t="s">
        <v>547</v>
      </c>
      <c r="AI1458" s="143">
        <f t="shared" si="260"/>
        <v>463.50872703412074</v>
      </c>
      <c r="AJ1458" s="143">
        <f t="shared" si="261"/>
        <v>83.431570866141726</v>
      </c>
      <c r="AK1458" s="143">
        <f t="shared" si="262"/>
        <v>0</v>
      </c>
      <c r="AL1458" s="20">
        <f t="shared" si="258"/>
        <v>45261</v>
      </c>
      <c r="AM1458" t="e">
        <f t="shared" si="266"/>
        <v>#N/A</v>
      </c>
      <c r="AN1458" t="str">
        <f t="shared" si="264"/>
        <v>17112023-A-026513-5201.009</v>
      </c>
    </row>
    <row r="1459" spans="1:40" ht="20.100000000000001" hidden="1" customHeight="1" x14ac:dyDescent="0.25">
      <c r="A1459" s="14">
        <v>139</v>
      </c>
      <c r="B1459" s="202">
        <v>45231</v>
      </c>
      <c r="C1459" s="6" t="s">
        <v>2296</v>
      </c>
      <c r="D1459" s="15">
        <v>45247</v>
      </c>
      <c r="E1459" s="14" t="s">
        <v>1132</v>
      </c>
      <c r="F1459" s="14" t="s">
        <v>1133</v>
      </c>
      <c r="G1459" s="6">
        <v>30645</v>
      </c>
      <c r="H1459" s="6" t="s">
        <v>1817</v>
      </c>
      <c r="I1459" s="6"/>
      <c r="J1459" s="16">
        <v>5201.009</v>
      </c>
      <c r="K1459" s="144">
        <v>1.58</v>
      </c>
      <c r="L1459" s="126">
        <v>0</v>
      </c>
      <c r="M1459" s="126">
        <v>0</v>
      </c>
      <c r="N1459" s="6" t="s">
        <v>547</v>
      </c>
      <c r="O1459" s="6" t="s">
        <v>547</v>
      </c>
      <c r="P1459" s="19">
        <v>14040014</v>
      </c>
      <c r="Q1459" s="6"/>
      <c r="R1459" s="19">
        <f t="shared" si="265"/>
        <v>2527202.52</v>
      </c>
      <c r="S1459" s="6"/>
      <c r="T1459" s="14"/>
      <c r="U1459" s="145"/>
      <c r="V1459" s="6"/>
      <c r="W1459" s="6"/>
      <c r="X1459" s="6"/>
      <c r="Y1459" s="212">
        <v>45397</v>
      </c>
      <c r="Z1459" s="6"/>
      <c r="AA1459" s="6"/>
      <c r="AB1459" s="21"/>
      <c r="AC1459" s="6"/>
      <c r="AD1459" s="14" t="s">
        <v>1515</v>
      </c>
      <c r="AE1459" s="6"/>
      <c r="AF1459" s="6"/>
      <c r="AG1459" s="6"/>
      <c r="AH1459" s="6" t="s">
        <v>547</v>
      </c>
      <c r="AI1459" s="143">
        <f t="shared" si="260"/>
        <v>458.15023658019254</v>
      </c>
      <c r="AJ1459" s="143">
        <f t="shared" si="261"/>
        <v>82.467042584434651</v>
      </c>
      <c r="AK1459" s="143">
        <f t="shared" si="262"/>
        <v>0</v>
      </c>
      <c r="AL1459" s="20">
        <f t="shared" ref="AL1459:AL1522" si="267">IF(B1459&lt;&gt;"",IF(E1459="Packing Material",B1459+5,B1459+30),"")</f>
        <v>45261</v>
      </c>
      <c r="AM1459" t="e">
        <f t="shared" si="266"/>
        <v>#N/A</v>
      </c>
      <c r="AN1459" t="str">
        <f t="shared" si="264"/>
        <v>17112023-A-026529-5201.009</v>
      </c>
    </row>
    <row r="1460" spans="1:40" ht="20.100000000000001" hidden="1" customHeight="1" x14ac:dyDescent="0.25">
      <c r="A1460" s="14">
        <v>140</v>
      </c>
      <c r="B1460" s="202">
        <v>45231</v>
      </c>
      <c r="C1460" s="6" t="s">
        <v>2297</v>
      </c>
      <c r="D1460" s="15">
        <v>45247</v>
      </c>
      <c r="E1460" s="14" t="s">
        <v>1132</v>
      </c>
      <c r="F1460" s="14" t="s">
        <v>1133</v>
      </c>
      <c r="G1460" s="6">
        <v>31050</v>
      </c>
      <c r="H1460" s="6" t="s">
        <v>1817</v>
      </c>
      <c r="I1460" s="6"/>
      <c r="J1460" s="16">
        <v>5201.009</v>
      </c>
      <c r="K1460" s="144">
        <v>1.39</v>
      </c>
      <c r="L1460" s="126">
        <v>0</v>
      </c>
      <c r="M1460" s="126">
        <v>0</v>
      </c>
      <c r="N1460" s="6" t="s">
        <v>547</v>
      </c>
      <c r="O1460" s="6" t="s">
        <v>547</v>
      </c>
      <c r="P1460" s="19">
        <v>12478566</v>
      </c>
      <c r="Q1460" s="6"/>
      <c r="R1460" s="19">
        <f t="shared" si="265"/>
        <v>2246141.88</v>
      </c>
      <c r="S1460" s="6"/>
      <c r="T1460" s="14"/>
      <c r="U1460" s="145"/>
      <c r="V1460" s="6"/>
      <c r="W1460" s="6"/>
      <c r="X1460" s="6"/>
      <c r="Y1460" s="212">
        <v>45397</v>
      </c>
      <c r="Z1460" s="6"/>
      <c r="AA1460" s="6"/>
      <c r="AB1460" s="21"/>
      <c r="AC1460" s="6"/>
      <c r="AD1460" s="14" t="s">
        <v>1515</v>
      </c>
      <c r="AE1460" s="6"/>
      <c r="AF1460" s="6"/>
      <c r="AG1460" s="6"/>
      <c r="AH1460" s="6" t="s">
        <v>547</v>
      </c>
      <c r="AI1460" s="143">
        <f t="shared" si="260"/>
        <v>401.88618357487923</v>
      </c>
      <c r="AJ1460" s="143">
        <f t="shared" si="261"/>
        <v>72.339513043478263</v>
      </c>
      <c r="AK1460" s="143">
        <f t="shared" si="262"/>
        <v>0</v>
      </c>
      <c r="AL1460" s="20">
        <f t="shared" si="267"/>
        <v>45261</v>
      </c>
      <c r="AM1460" t="e">
        <f t="shared" si="266"/>
        <v>#N/A</v>
      </c>
      <c r="AN1460" t="str">
        <f t="shared" si="264"/>
        <v>17112023-A-026518-5201.009</v>
      </c>
    </row>
    <row r="1461" spans="1:40" ht="20.100000000000001" hidden="1" customHeight="1" x14ac:dyDescent="0.25">
      <c r="A1461" s="14">
        <v>141</v>
      </c>
      <c r="B1461" s="202">
        <v>45231</v>
      </c>
      <c r="C1461" s="6" t="s">
        <v>2298</v>
      </c>
      <c r="D1461" s="15">
        <v>45247</v>
      </c>
      <c r="E1461" s="14" t="s">
        <v>1132</v>
      </c>
      <c r="F1461" s="14" t="s">
        <v>1133</v>
      </c>
      <c r="G1461" s="6">
        <v>29698</v>
      </c>
      <c r="H1461" s="6" t="s">
        <v>1817</v>
      </c>
      <c r="I1461" s="6"/>
      <c r="J1461" s="16">
        <v>5201.009</v>
      </c>
      <c r="K1461" s="144">
        <v>1.39</v>
      </c>
      <c r="L1461" s="126">
        <v>0</v>
      </c>
      <c r="M1461" s="126">
        <v>0</v>
      </c>
      <c r="N1461" s="6" t="s">
        <v>547</v>
      </c>
      <c r="O1461" s="6" t="s">
        <v>547</v>
      </c>
      <c r="P1461" s="19">
        <v>11935216</v>
      </c>
      <c r="Q1461" s="6"/>
      <c r="R1461" s="19">
        <f t="shared" si="265"/>
        <v>2148338.88</v>
      </c>
      <c r="S1461" s="6"/>
      <c r="T1461" s="14"/>
      <c r="U1461" s="145"/>
      <c r="V1461" s="6"/>
      <c r="W1461" s="6"/>
      <c r="X1461" s="6"/>
      <c r="Y1461" s="212">
        <v>45397</v>
      </c>
      <c r="Z1461" s="6"/>
      <c r="AA1461" s="6"/>
      <c r="AB1461" s="21"/>
      <c r="AC1461" s="6"/>
      <c r="AD1461" s="14" t="s">
        <v>1515</v>
      </c>
      <c r="AE1461" s="6"/>
      <c r="AF1461" s="6"/>
      <c r="AG1461" s="6"/>
      <c r="AH1461" s="6" t="s">
        <v>547</v>
      </c>
      <c r="AI1461" s="143">
        <f t="shared" si="260"/>
        <v>401.8861876220621</v>
      </c>
      <c r="AJ1461" s="143">
        <f t="shared" si="261"/>
        <v>72.33951377197117</v>
      </c>
      <c r="AK1461" s="143">
        <f t="shared" si="262"/>
        <v>0</v>
      </c>
      <c r="AL1461" s="20">
        <f t="shared" si="267"/>
        <v>45261</v>
      </c>
      <c r="AM1461" t="e">
        <f t="shared" si="266"/>
        <v>#N/A</v>
      </c>
      <c r="AN1461" t="str">
        <f t="shared" si="264"/>
        <v>17112023-A-026523-5201.009</v>
      </c>
    </row>
    <row r="1462" spans="1:40" ht="20.100000000000001" hidden="1" customHeight="1" x14ac:dyDescent="0.25">
      <c r="A1462" s="14">
        <v>142</v>
      </c>
      <c r="B1462" s="202">
        <v>45231</v>
      </c>
      <c r="C1462" s="6" t="s">
        <v>2299</v>
      </c>
      <c r="D1462" s="15">
        <v>45248</v>
      </c>
      <c r="E1462" s="14" t="s">
        <v>1132</v>
      </c>
      <c r="F1462" s="14" t="s">
        <v>1133</v>
      </c>
      <c r="G1462" s="6">
        <v>18144</v>
      </c>
      <c r="H1462" s="6" t="s">
        <v>1817</v>
      </c>
      <c r="I1462" s="6"/>
      <c r="J1462" s="16">
        <v>5205.13</v>
      </c>
      <c r="K1462" s="144">
        <v>3.06</v>
      </c>
      <c r="L1462" s="126">
        <v>0</v>
      </c>
      <c r="M1462" s="126">
        <v>0</v>
      </c>
      <c r="N1462" s="6" t="s">
        <v>625</v>
      </c>
      <c r="O1462" s="6" t="s">
        <v>2342</v>
      </c>
      <c r="P1462" s="19">
        <v>16100000</v>
      </c>
      <c r="Q1462" s="6"/>
      <c r="R1462" s="19">
        <f t="shared" si="265"/>
        <v>2898000</v>
      </c>
      <c r="S1462" s="6"/>
      <c r="T1462" s="14"/>
      <c r="U1462" s="145"/>
      <c r="V1462" s="6"/>
      <c r="W1462" s="6"/>
      <c r="X1462" s="6"/>
      <c r="Y1462" s="212">
        <v>45397</v>
      </c>
      <c r="Z1462" s="6"/>
      <c r="AA1462" s="6"/>
      <c r="AB1462" s="21"/>
      <c r="AC1462" s="6"/>
      <c r="AD1462" s="14" t="s">
        <v>1515</v>
      </c>
      <c r="AE1462" s="6"/>
      <c r="AF1462" s="6"/>
      <c r="AG1462" s="6"/>
      <c r="AH1462" s="6" t="s">
        <v>1513</v>
      </c>
      <c r="AI1462" s="143">
        <f t="shared" si="260"/>
        <v>887.34567901234573</v>
      </c>
      <c r="AJ1462" s="143">
        <f t="shared" si="261"/>
        <v>159.72222222222223</v>
      </c>
      <c r="AK1462" s="143">
        <f t="shared" si="262"/>
        <v>0</v>
      </c>
      <c r="AL1462" s="20">
        <f t="shared" si="267"/>
        <v>45261</v>
      </c>
      <c r="AM1462" t="e">
        <f t="shared" si="266"/>
        <v>#N/A</v>
      </c>
      <c r="AN1462" t="str">
        <f t="shared" si="264"/>
        <v>18112023-A-026769-5205.13</v>
      </c>
    </row>
    <row r="1463" spans="1:40" ht="20.100000000000001" hidden="1" customHeight="1" x14ac:dyDescent="0.25">
      <c r="A1463" s="14">
        <v>143</v>
      </c>
      <c r="B1463" s="202">
        <v>45231</v>
      </c>
      <c r="C1463" s="6" t="s">
        <v>2300</v>
      </c>
      <c r="D1463" s="15">
        <v>45248</v>
      </c>
      <c r="E1463" s="14" t="s">
        <v>1132</v>
      </c>
      <c r="F1463" s="14" t="s">
        <v>1133</v>
      </c>
      <c r="G1463" s="6">
        <v>18144</v>
      </c>
      <c r="H1463" s="6" t="s">
        <v>1817</v>
      </c>
      <c r="I1463" s="6"/>
      <c r="J1463" s="16">
        <v>5205.13</v>
      </c>
      <c r="K1463" s="144">
        <v>3.06</v>
      </c>
      <c r="L1463" s="126">
        <v>0</v>
      </c>
      <c r="M1463" s="126">
        <v>0</v>
      </c>
      <c r="N1463" s="6" t="s">
        <v>625</v>
      </c>
      <c r="O1463" s="6" t="s">
        <v>2342</v>
      </c>
      <c r="P1463" s="19">
        <v>16100000</v>
      </c>
      <c r="Q1463" s="6"/>
      <c r="R1463" s="19">
        <f t="shared" si="265"/>
        <v>2898000</v>
      </c>
      <c r="S1463" s="6"/>
      <c r="T1463" s="14"/>
      <c r="U1463" s="145"/>
      <c r="V1463" s="6"/>
      <c r="W1463" s="6"/>
      <c r="X1463" s="6"/>
      <c r="Y1463" s="212">
        <v>45397</v>
      </c>
      <c r="Z1463" s="6"/>
      <c r="AA1463" s="6"/>
      <c r="AB1463" s="21"/>
      <c r="AC1463" s="6"/>
      <c r="AD1463" s="14" t="s">
        <v>1515</v>
      </c>
      <c r="AE1463" s="6"/>
      <c r="AF1463" s="6"/>
      <c r="AG1463" s="6"/>
      <c r="AH1463" s="6" t="s">
        <v>1513</v>
      </c>
      <c r="AI1463" s="143">
        <f t="shared" si="260"/>
        <v>887.34567901234573</v>
      </c>
      <c r="AJ1463" s="143">
        <f t="shared" si="261"/>
        <v>159.72222222222223</v>
      </c>
      <c r="AK1463" s="143">
        <f t="shared" si="262"/>
        <v>0</v>
      </c>
      <c r="AL1463" s="20">
        <f t="shared" si="267"/>
        <v>45261</v>
      </c>
      <c r="AM1463" t="e">
        <f t="shared" si="266"/>
        <v>#N/A</v>
      </c>
      <c r="AN1463" t="str">
        <f t="shared" si="264"/>
        <v>18112023-A-026772-5205.13</v>
      </c>
    </row>
    <row r="1464" spans="1:40" ht="20.100000000000001" hidden="1" customHeight="1" x14ac:dyDescent="0.25">
      <c r="A1464" s="14">
        <v>144</v>
      </c>
      <c r="B1464" s="202">
        <v>45231</v>
      </c>
      <c r="C1464" s="6" t="s">
        <v>2301</v>
      </c>
      <c r="D1464" s="15">
        <v>45248</v>
      </c>
      <c r="E1464" s="14" t="s">
        <v>1132</v>
      </c>
      <c r="F1464" s="14" t="s">
        <v>1133</v>
      </c>
      <c r="G1464" s="6">
        <v>18144</v>
      </c>
      <c r="H1464" s="6" t="s">
        <v>1817</v>
      </c>
      <c r="I1464" s="6"/>
      <c r="J1464" s="16">
        <v>5205.13</v>
      </c>
      <c r="K1464" s="144">
        <v>3.06</v>
      </c>
      <c r="L1464" s="126">
        <v>0</v>
      </c>
      <c r="M1464" s="126">
        <v>0</v>
      </c>
      <c r="N1464" s="6" t="s">
        <v>625</v>
      </c>
      <c r="O1464" s="6" t="s">
        <v>2342</v>
      </c>
      <c r="P1464" s="19">
        <v>16100000</v>
      </c>
      <c r="Q1464" s="6"/>
      <c r="R1464" s="19">
        <f t="shared" si="265"/>
        <v>2898000</v>
      </c>
      <c r="S1464" s="6"/>
      <c r="T1464" s="14"/>
      <c r="U1464" s="145"/>
      <c r="V1464" s="6"/>
      <c r="W1464" s="6"/>
      <c r="X1464" s="6"/>
      <c r="Y1464" s="212">
        <v>45397</v>
      </c>
      <c r="Z1464" s="6"/>
      <c r="AA1464" s="6"/>
      <c r="AB1464" s="21"/>
      <c r="AC1464" s="6"/>
      <c r="AD1464" s="14" t="s">
        <v>1515</v>
      </c>
      <c r="AE1464" s="6"/>
      <c r="AF1464" s="6"/>
      <c r="AG1464" s="6"/>
      <c r="AH1464" s="6" t="s">
        <v>1513</v>
      </c>
      <c r="AI1464" s="143">
        <f t="shared" si="260"/>
        <v>887.34567901234573</v>
      </c>
      <c r="AJ1464" s="143">
        <f t="shared" si="261"/>
        <v>159.72222222222223</v>
      </c>
      <c r="AK1464" s="143">
        <f t="shared" si="262"/>
        <v>0</v>
      </c>
      <c r="AL1464" s="20">
        <f t="shared" si="267"/>
        <v>45261</v>
      </c>
      <c r="AM1464" t="e">
        <f t="shared" si="266"/>
        <v>#N/A</v>
      </c>
      <c r="AN1464" t="str">
        <f t="shared" si="264"/>
        <v>18112023-A-026779-5205.13</v>
      </c>
    </row>
    <row r="1465" spans="1:40" ht="20.100000000000001" hidden="1" customHeight="1" x14ac:dyDescent="0.25">
      <c r="A1465" s="14">
        <v>145</v>
      </c>
      <c r="B1465" s="202">
        <v>45234</v>
      </c>
      <c r="C1465" s="6" t="s">
        <v>2302</v>
      </c>
      <c r="D1465" s="15">
        <v>45250</v>
      </c>
      <c r="E1465" s="14" t="s">
        <v>1132</v>
      </c>
      <c r="F1465" s="14" t="s">
        <v>1133</v>
      </c>
      <c r="G1465" s="6">
        <v>18144</v>
      </c>
      <c r="H1465" s="6" t="s">
        <v>1817</v>
      </c>
      <c r="I1465" s="6"/>
      <c r="J1465" s="16">
        <v>5205.13</v>
      </c>
      <c r="K1465" s="144">
        <v>2.88</v>
      </c>
      <c r="L1465" s="126">
        <v>0</v>
      </c>
      <c r="M1465" s="126">
        <v>0</v>
      </c>
      <c r="N1465" s="6" t="s">
        <v>625</v>
      </c>
      <c r="O1465" s="6" t="s">
        <v>2342</v>
      </c>
      <c r="P1465" s="19">
        <v>15162500</v>
      </c>
      <c r="Q1465" s="6"/>
      <c r="R1465" s="19">
        <f t="shared" si="265"/>
        <v>2729250</v>
      </c>
      <c r="S1465" s="6"/>
      <c r="T1465" s="14"/>
      <c r="U1465" s="145"/>
      <c r="V1465" s="6"/>
      <c r="W1465" s="6"/>
      <c r="X1465" s="6"/>
      <c r="Y1465" s="212">
        <v>45397</v>
      </c>
      <c r="Z1465" s="6"/>
      <c r="AA1465" s="6"/>
      <c r="AB1465" s="21"/>
      <c r="AC1465" s="6"/>
      <c r="AD1465" s="14" t="s">
        <v>1515</v>
      </c>
      <c r="AE1465" s="6"/>
      <c r="AF1465" s="6"/>
      <c r="AG1465" s="6"/>
      <c r="AH1465" s="6" t="s">
        <v>1513</v>
      </c>
      <c r="AI1465" s="143">
        <f t="shared" si="260"/>
        <v>835.67570546737215</v>
      </c>
      <c r="AJ1465" s="143">
        <f t="shared" si="261"/>
        <v>150.42162698412699</v>
      </c>
      <c r="AK1465" s="143">
        <f t="shared" si="262"/>
        <v>0</v>
      </c>
      <c r="AL1465" s="20">
        <f t="shared" si="267"/>
        <v>45264</v>
      </c>
      <c r="AM1465" t="e">
        <f t="shared" si="266"/>
        <v>#N/A</v>
      </c>
      <c r="AN1465" t="str">
        <f t="shared" si="264"/>
        <v>20112023-A-026954-5205.13</v>
      </c>
    </row>
    <row r="1466" spans="1:40" ht="20.100000000000001" hidden="1" customHeight="1" x14ac:dyDescent="0.25">
      <c r="A1466" s="14">
        <v>146</v>
      </c>
      <c r="B1466" s="202">
        <v>45238</v>
      </c>
      <c r="C1466" s="6" t="s">
        <v>2303</v>
      </c>
      <c r="D1466" s="15">
        <v>45250</v>
      </c>
      <c r="E1466" s="14" t="s">
        <v>1132</v>
      </c>
      <c r="F1466" s="14" t="s">
        <v>1133</v>
      </c>
      <c r="G1466" s="6">
        <v>18144</v>
      </c>
      <c r="H1466" s="6" t="s">
        <v>1817</v>
      </c>
      <c r="I1466" s="6"/>
      <c r="J1466" s="16">
        <v>5205.13</v>
      </c>
      <c r="K1466" s="144">
        <v>2.77</v>
      </c>
      <c r="L1466" s="126">
        <v>0</v>
      </c>
      <c r="M1466" s="126">
        <v>0</v>
      </c>
      <c r="N1466" s="6" t="s">
        <v>625</v>
      </c>
      <c r="O1466" s="6" t="s">
        <v>2342</v>
      </c>
      <c r="P1466" s="19">
        <v>14600000</v>
      </c>
      <c r="Q1466" s="6"/>
      <c r="R1466" s="19">
        <f t="shared" si="265"/>
        <v>2628000</v>
      </c>
      <c r="S1466" s="6"/>
      <c r="T1466" s="14"/>
      <c r="U1466" s="145"/>
      <c r="V1466" s="6"/>
      <c r="W1466" s="6"/>
      <c r="X1466" s="6"/>
      <c r="Y1466" s="212">
        <v>45397</v>
      </c>
      <c r="Z1466" s="6"/>
      <c r="AA1466" s="6"/>
      <c r="AB1466" s="21"/>
      <c r="AC1466" s="6"/>
      <c r="AD1466" s="14" t="s">
        <v>1515</v>
      </c>
      <c r="AE1466" s="6"/>
      <c r="AF1466" s="6"/>
      <c r="AG1466" s="6"/>
      <c r="AH1466" s="6" t="s">
        <v>1513</v>
      </c>
      <c r="AI1466" s="143">
        <f t="shared" si="260"/>
        <v>804.67372134038806</v>
      </c>
      <c r="AJ1466" s="143">
        <f t="shared" si="261"/>
        <v>144.84126984126985</v>
      </c>
      <c r="AK1466" s="143">
        <f t="shared" si="262"/>
        <v>0</v>
      </c>
      <c r="AL1466" s="20">
        <f t="shared" si="267"/>
        <v>45268</v>
      </c>
      <c r="AM1466" t="e">
        <f t="shared" si="266"/>
        <v>#N/A</v>
      </c>
      <c r="AN1466" t="str">
        <f t="shared" si="264"/>
        <v>20112023-A-026961-5205.13</v>
      </c>
    </row>
    <row r="1467" spans="1:40" ht="20.100000000000001" hidden="1" customHeight="1" x14ac:dyDescent="0.25">
      <c r="A1467" s="14">
        <v>147</v>
      </c>
      <c r="B1467" s="202">
        <v>45231</v>
      </c>
      <c r="C1467" s="6" t="s">
        <v>2304</v>
      </c>
      <c r="D1467" s="15">
        <v>45250</v>
      </c>
      <c r="E1467" s="14" t="s">
        <v>1132</v>
      </c>
      <c r="F1467" s="14" t="s">
        <v>1133</v>
      </c>
      <c r="G1467" s="6">
        <v>9843</v>
      </c>
      <c r="H1467" s="6" t="s">
        <v>1817</v>
      </c>
      <c r="I1467" s="6"/>
      <c r="J1467" s="16">
        <v>5205.12</v>
      </c>
      <c r="K1467" s="144">
        <v>3.12</v>
      </c>
      <c r="L1467" s="126">
        <v>0</v>
      </c>
      <c r="M1467" s="126">
        <v>0</v>
      </c>
      <c r="N1467" s="6" t="s">
        <v>625</v>
      </c>
      <c r="O1467" s="6" t="s">
        <v>2343</v>
      </c>
      <c r="P1467" s="19">
        <v>8897000</v>
      </c>
      <c r="Q1467" s="6"/>
      <c r="R1467" s="19">
        <f t="shared" si="265"/>
        <v>1601460</v>
      </c>
      <c r="S1467" s="6"/>
      <c r="T1467" s="14"/>
      <c r="U1467" s="145"/>
      <c r="V1467" s="6"/>
      <c r="W1467" s="6"/>
      <c r="X1467" s="6"/>
      <c r="Y1467" s="212">
        <v>45397</v>
      </c>
      <c r="Z1467" s="6"/>
      <c r="AA1467" s="6"/>
      <c r="AB1467" s="21"/>
      <c r="AC1467" s="6"/>
      <c r="AD1467" s="14" t="s">
        <v>1515</v>
      </c>
      <c r="AE1467" s="6"/>
      <c r="AF1467" s="6"/>
      <c r="AG1467" s="6"/>
      <c r="AH1467" s="6" t="s">
        <v>1513</v>
      </c>
      <c r="AI1467" s="143">
        <f t="shared" si="260"/>
        <v>903.89109011480241</v>
      </c>
      <c r="AJ1467" s="143">
        <f t="shared" si="261"/>
        <v>162.70039622066443</v>
      </c>
      <c r="AK1467" s="143">
        <f t="shared" si="262"/>
        <v>0</v>
      </c>
      <c r="AL1467" s="20">
        <f t="shared" si="267"/>
        <v>45261</v>
      </c>
      <c r="AM1467" t="e">
        <f t="shared" si="266"/>
        <v>#N/A</v>
      </c>
      <c r="AN1467" t="str">
        <f t="shared" si="264"/>
        <v>20112023-A-026973-5205.12</v>
      </c>
    </row>
    <row r="1468" spans="1:40" ht="20.100000000000001" hidden="1" customHeight="1" x14ac:dyDescent="0.25">
      <c r="A1468" s="14">
        <v>148</v>
      </c>
      <c r="B1468" s="202">
        <v>45231</v>
      </c>
      <c r="C1468" s="6" t="s">
        <v>2305</v>
      </c>
      <c r="D1468" s="15">
        <v>45250</v>
      </c>
      <c r="E1468" s="14" t="s">
        <v>1132</v>
      </c>
      <c r="F1468" s="14" t="s">
        <v>1133</v>
      </c>
      <c r="G1468" s="6">
        <v>14062</v>
      </c>
      <c r="H1468" s="6" t="s">
        <v>1817</v>
      </c>
      <c r="I1468" s="6"/>
      <c r="J1468" s="16">
        <v>5205.22</v>
      </c>
      <c r="K1468" s="144">
        <v>3.27</v>
      </c>
      <c r="L1468" s="125">
        <v>0</v>
      </c>
      <c r="M1468" s="125">
        <v>0</v>
      </c>
      <c r="N1468" s="6" t="s">
        <v>625</v>
      </c>
      <c r="O1468" s="6" t="s">
        <v>2344</v>
      </c>
      <c r="P1468" s="19">
        <v>13330000</v>
      </c>
      <c r="Q1468" s="6"/>
      <c r="R1468" s="19">
        <f t="shared" si="265"/>
        <v>2399400</v>
      </c>
      <c r="S1468" s="6"/>
      <c r="T1468" s="14"/>
      <c r="U1468" s="145"/>
      <c r="V1468" s="6"/>
      <c r="W1468" s="6"/>
      <c r="X1468" s="6"/>
      <c r="Y1468" s="23"/>
      <c r="Z1468" s="6"/>
      <c r="AA1468" s="6"/>
      <c r="AB1468" s="21"/>
      <c r="AC1468" s="6"/>
      <c r="AD1468" s="14" t="s">
        <v>1515</v>
      </c>
      <c r="AE1468" s="6"/>
      <c r="AF1468" s="6"/>
      <c r="AG1468" s="6"/>
      <c r="AH1468" s="6" t="s">
        <v>1513</v>
      </c>
      <c r="AI1468" s="143">
        <f t="shared" si="260"/>
        <v>947.94481581567345</v>
      </c>
      <c r="AJ1468" s="143">
        <f t="shared" si="261"/>
        <v>170.63006684682122</v>
      </c>
      <c r="AK1468" s="143">
        <f t="shared" si="262"/>
        <v>0</v>
      </c>
      <c r="AL1468" s="20">
        <f t="shared" si="267"/>
        <v>45261</v>
      </c>
      <c r="AM1468" t="e">
        <f t="shared" si="266"/>
        <v>#N/A</v>
      </c>
      <c r="AN1468" t="str">
        <f t="shared" si="264"/>
        <v>20112023-A-026978-5205.22</v>
      </c>
    </row>
    <row r="1469" spans="1:40" ht="20.100000000000001" customHeight="1" x14ac:dyDescent="0.25">
      <c r="A1469" s="14">
        <v>149</v>
      </c>
      <c r="B1469" s="202">
        <v>45231</v>
      </c>
      <c r="C1469" s="6" t="s">
        <v>3063</v>
      </c>
      <c r="D1469" s="15">
        <v>45250</v>
      </c>
      <c r="E1469" s="14" t="s">
        <v>1132</v>
      </c>
      <c r="F1469" s="14" t="str">
        <f>INDEX(New!$CV$9:$CV$791,MATCH(C1469,New!$F$9:$F$791,0))</f>
        <v>-</v>
      </c>
      <c r="G1469" s="6">
        <v>2268</v>
      </c>
      <c r="H1469" s="6" t="s">
        <v>1817</v>
      </c>
      <c r="I1469" s="6"/>
      <c r="J1469" s="16">
        <v>5205.2700000000004</v>
      </c>
      <c r="K1469" s="144">
        <v>4.83</v>
      </c>
      <c r="L1469" s="125">
        <f>_xlfn.IFNA(INDEX(New!$E$9:$E$791,MATCH(C1469,New!$F$9:$F$791,0)),G1469)</f>
        <v>2268</v>
      </c>
      <c r="M1469" s="125">
        <f>G1469</f>
        <v>2268</v>
      </c>
      <c r="N1469" s="6" t="s">
        <v>625</v>
      </c>
      <c r="O1469" s="6" t="s">
        <v>2345</v>
      </c>
      <c r="P1469" s="19">
        <v>3175000</v>
      </c>
      <c r="Q1469" s="6"/>
      <c r="R1469" s="19">
        <f t="shared" si="265"/>
        <v>571500</v>
      </c>
      <c r="S1469" s="6"/>
      <c r="T1469" s="14"/>
      <c r="U1469" s="145"/>
      <c r="V1469" s="6"/>
      <c r="W1469" s="6"/>
      <c r="X1469" s="6"/>
      <c r="Y1469" s="23"/>
      <c r="Z1469" s="6"/>
      <c r="AA1469" s="6"/>
      <c r="AB1469" s="21"/>
      <c r="AC1469" s="6"/>
      <c r="AD1469" s="14" t="s">
        <v>1515</v>
      </c>
      <c r="AE1469" s="6"/>
      <c r="AF1469" s="6"/>
      <c r="AG1469" s="6"/>
      <c r="AH1469" s="6" t="s">
        <v>1513</v>
      </c>
      <c r="AI1469" s="143">
        <f t="shared" si="260"/>
        <v>1399.9118165784832</v>
      </c>
      <c r="AJ1469" s="143">
        <f t="shared" si="261"/>
        <v>251.98412698412699</v>
      </c>
      <c r="AK1469" s="143">
        <f t="shared" si="262"/>
        <v>571500</v>
      </c>
      <c r="AL1469" s="20">
        <f t="shared" si="267"/>
        <v>45261</v>
      </c>
      <c r="AM1469" t="e">
        <f t="shared" si="266"/>
        <v>#N/A</v>
      </c>
      <c r="AN1469" t="str">
        <f t="shared" si="264"/>
        <v>20112023-A-026984-5205.27</v>
      </c>
    </row>
    <row r="1470" spans="1:40" ht="20.100000000000001" hidden="1" customHeight="1" x14ac:dyDescent="0.25">
      <c r="A1470" s="14">
        <v>150</v>
      </c>
      <c r="B1470" s="202">
        <v>45231</v>
      </c>
      <c r="C1470" s="6" t="s">
        <v>2306</v>
      </c>
      <c r="D1470" s="15">
        <v>45250</v>
      </c>
      <c r="E1470" s="14" t="s">
        <v>1132</v>
      </c>
      <c r="F1470" s="14" t="s">
        <v>1133</v>
      </c>
      <c r="G1470" s="6">
        <v>8437</v>
      </c>
      <c r="H1470" s="6" t="s">
        <v>1817</v>
      </c>
      <c r="I1470" s="6"/>
      <c r="J1470" s="16">
        <v>5205.13</v>
      </c>
      <c r="K1470" s="144">
        <v>3.12</v>
      </c>
      <c r="L1470" s="126">
        <v>0</v>
      </c>
      <c r="M1470" s="126">
        <v>0</v>
      </c>
      <c r="N1470" s="6" t="s">
        <v>625</v>
      </c>
      <c r="O1470" s="6" t="s">
        <v>2346</v>
      </c>
      <c r="P1470" s="19">
        <v>7626000</v>
      </c>
      <c r="Q1470" s="6"/>
      <c r="R1470" s="19">
        <f t="shared" si="265"/>
        <v>1372680</v>
      </c>
      <c r="S1470" s="6"/>
      <c r="T1470" s="14"/>
      <c r="U1470" s="145"/>
      <c r="V1470" s="6"/>
      <c r="W1470" s="6"/>
      <c r="X1470" s="6"/>
      <c r="Y1470" s="212">
        <v>45397</v>
      </c>
      <c r="Z1470" s="6"/>
      <c r="AA1470" s="6"/>
      <c r="AB1470" s="21"/>
      <c r="AC1470" s="6"/>
      <c r="AD1470" s="14" t="s">
        <v>1515</v>
      </c>
      <c r="AE1470" s="6"/>
      <c r="AF1470" s="6"/>
      <c r="AG1470" s="6"/>
      <c r="AH1470" s="6" t="s">
        <v>1513</v>
      </c>
      <c r="AI1470" s="143">
        <f t="shared" si="260"/>
        <v>903.87578523171749</v>
      </c>
      <c r="AJ1470" s="143">
        <f t="shared" si="261"/>
        <v>162.69764134170913</v>
      </c>
      <c r="AK1470" s="143">
        <f t="shared" si="262"/>
        <v>0</v>
      </c>
      <c r="AL1470" s="20">
        <f t="shared" si="267"/>
        <v>45261</v>
      </c>
      <c r="AM1470" t="e">
        <f t="shared" si="266"/>
        <v>#N/A</v>
      </c>
      <c r="AN1470" t="str">
        <f t="shared" si="264"/>
        <v>20112023-A-026994-5205.13</v>
      </c>
    </row>
    <row r="1471" spans="1:40" ht="20.100000000000001" hidden="1" customHeight="1" x14ac:dyDescent="0.25">
      <c r="A1471" s="14">
        <v>151</v>
      </c>
      <c r="B1471" s="202">
        <v>45231</v>
      </c>
      <c r="C1471" s="6" t="s">
        <v>2307</v>
      </c>
      <c r="D1471" s="15">
        <v>45250</v>
      </c>
      <c r="E1471" s="14" t="s">
        <v>1132</v>
      </c>
      <c r="F1471" s="14" t="s">
        <v>1133</v>
      </c>
      <c r="G1471" s="6">
        <v>4536</v>
      </c>
      <c r="H1471" s="6" t="s">
        <v>1817</v>
      </c>
      <c r="I1471" s="6"/>
      <c r="J1471" s="16">
        <v>5205.12</v>
      </c>
      <c r="K1471" s="144">
        <v>3.12</v>
      </c>
      <c r="L1471" s="126">
        <v>0</v>
      </c>
      <c r="M1471" s="126">
        <v>0</v>
      </c>
      <c r="N1471" s="6" t="s">
        <v>625</v>
      </c>
      <c r="O1471" s="6" t="s">
        <v>2347</v>
      </c>
      <c r="P1471" s="19">
        <v>4100000</v>
      </c>
      <c r="Q1471" s="6"/>
      <c r="R1471" s="19">
        <f t="shared" si="265"/>
        <v>738000</v>
      </c>
      <c r="S1471" s="6"/>
      <c r="T1471" s="14"/>
      <c r="U1471" s="145"/>
      <c r="V1471" s="6"/>
      <c r="W1471" s="6"/>
      <c r="X1471" s="6"/>
      <c r="Y1471" s="212">
        <v>45397</v>
      </c>
      <c r="Z1471" s="6"/>
      <c r="AA1471" s="6"/>
      <c r="AB1471" s="21"/>
      <c r="AC1471" s="6"/>
      <c r="AD1471" s="14" t="s">
        <v>1515</v>
      </c>
      <c r="AE1471" s="6"/>
      <c r="AF1471" s="6"/>
      <c r="AG1471" s="6"/>
      <c r="AH1471" s="6" t="s">
        <v>1513</v>
      </c>
      <c r="AI1471" s="143">
        <f t="shared" si="260"/>
        <v>903.88007054673722</v>
      </c>
      <c r="AJ1471" s="143">
        <f t="shared" si="261"/>
        <v>162.69841269841271</v>
      </c>
      <c r="AK1471" s="143">
        <f t="shared" si="262"/>
        <v>0</v>
      </c>
      <c r="AL1471" s="20">
        <f t="shared" si="267"/>
        <v>45261</v>
      </c>
      <c r="AM1471" t="e">
        <f t="shared" si="266"/>
        <v>#N/A</v>
      </c>
      <c r="AN1471" t="str">
        <f t="shared" si="264"/>
        <v>20112023-A-026999-5205.12</v>
      </c>
    </row>
    <row r="1472" spans="1:40" ht="20.100000000000001" customHeight="1" x14ac:dyDescent="0.25">
      <c r="A1472" s="14">
        <v>152</v>
      </c>
      <c r="B1472" s="202">
        <v>45231</v>
      </c>
      <c r="C1472" s="6" t="s">
        <v>2308</v>
      </c>
      <c r="D1472" s="15">
        <v>45250</v>
      </c>
      <c r="E1472" s="14" t="s">
        <v>1132</v>
      </c>
      <c r="F1472" s="14" t="str">
        <f>INDEX(New!$CV$9:$CV$791,MATCH(C1472,New!$F$9:$F$791,0))</f>
        <v>-</v>
      </c>
      <c r="G1472" s="6">
        <v>2268</v>
      </c>
      <c r="H1472" s="6" t="s">
        <v>1817</v>
      </c>
      <c r="I1472" s="6"/>
      <c r="J1472" s="16">
        <v>5205.2700000000004</v>
      </c>
      <c r="K1472" s="144">
        <v>4.83</v>
      </c>
      <c r="L1472" s="125">
        <f>_xlfn.IFNA(INDEX(New!$E$9:$E$791,MATCH(C1472,New!$F$9:$F$791,0)),G1472)</f>
        <v>2268</v>
      </c>
      <c r="M1472" s="125">
        <f>G1472</f>
        <v>2268</v>
      </c>
      <c r="N1472" s="6" t="s">
        <v>625</v>
      </c>
      <c r="O1472" s="6" t="s">
        <v>2345</v>
      </c>
      <c r="P1472" s="19">
        <v>3175000</v>
      </c>
      <c r="Q1472" s="6"/>
      <c r="R1472" s="19">
        <f t="shared" si="265"/>
        <v>571500</v>
      </c>
      <c r="S1472" s="6"/>
      <c r="T1472" s="14"/>
      <c r="U1472" s="145"/>
      <c r="V1472" s="6"/>
      <c r="W1472" s="6"/>
      <c r="X1472" s="6"/>
      <c r="Y1472" s="23"/>
      <c r="Z1472" s="6"/>
      <c r="AA1472" s="6"/>
      <c r="AB1472" s="21"/>
      <c r="AC1472" s="6"/>
      <c r="AD1472" s="14" t="s">
        <v>1515</v>
      </c>
      <c r="AE1472" s="6"/>
      <c r="AF1472" s="6"/>
      <c r="AG1472" s="6"/>
      <c r="AH1472" s="6" t="s">
        <v>1513</v>
      </c>
      <c r="AI1472" s="143">
        <f t="shared" si="260"/>
        <v>1399.9118165784832</v>
      </c>
      <c r="AJ1472" s="143">
        <f t="shared" si="261"/>
        <v>251.98412698412699</v>
      </c>
      <c r="AK1472" s="143">
        <f t="shared" si="262"/>
        <v>571500</v>
      </c>
      <c r="AL1472" s="20">
        <f t="shared" si="267"/>
        <v>45261</v>
      </c>
      <c r="AM1472" t="e">
        <f t="shared" si="266"/>
        <v>#N/A</v>
      </c>
      <c r="AN1472" t="str">
        <f t="shared" si="264"/>
        <v>20112023-A-027007-5205.27</v>
      </c>
    </row>
    <row r="1473" spans="1:40" ht="20.100000000000001" hidden="1" customHeight="1" x14ac:dyDescent="0.25">
      <c r="A1473" s="14">
        <v>153</v>
      </c>
      <c r="B1473" s="202">
        <v>45231</v>
      </c>
      <c r="C1473" s="6" t="s">
        <v>2309</v>
      </c>
      <c r="D1473" s="15">
        <v>45250</v>
      </c>
      <c r="E1473" s="14" t="s">
        <v>1132</v>
      </c>
      <c r="F1473" s="14" t="s">
        <v>1133</v>
      </c>
      <c r="G1473" s="6">
        <v>9410</v>
      </c>
      <c r="H1473" s="6" t="s">
        <v>1817</v>
      </c>
      <c r="I1473" s="6"/>
      <c r="J1473" s="16">
        <v>5205.22</v>
      </c>
      <c r="K1473" s="144">
        <v>3.27</v>
      </c>
      <c r="L1473" s="125">
        <v>0</v>
      </c>
      <c r="M1473" s="125">
        <v>0</v>
      </c>
      <c r="N1473" s="6" t="s">
        <v>625</v>
      </c>
      <c r="O1473" s="6" t="s">
        <v>2348</v>
      </c>
      <c r="P1473" s="19">
        <v>8920780</v>
      </c>
      <c r="Q1473" s="6"/>
      <c r="R1473" s="19">
        <f t="shared" si="265"/>
        <v>1605740.4</v>
      </c>
      <c r="S1473" s="6"/>
      <c r="T1473" s="14"/>
      <c r="U1473" s="145"/>
      <c r="V1473" s="6"/>
      <c r="W1473" s="6"/>
      <c r="X1473" s="6"/>
      <c r="Y1473" s="23"/>
      <c r="Z1473" s="6"/>
      <c r="AA1473" s="6"/>
      <c r="AB1473" s="21"/>
      <c r="AC1473" s="6"/>
      <c r="AD1473" s="14" t="s">
        <v>1515</v>
      </c>
      <c r="AE1473" s="6"/>
      <c r="AF1473" s="6"/>
      <c r="AG1473" s="6"/>
      <c r="AH1473" s="6" t="s">
        <v>1513</v>
      </c>
      <c r="AI1473" s="143">
        <f t="shared" si="260"/>
        <v>948.01062699256113</v>
      </c>
      <c r="AJ1473" s="143">
        <f t="shared" si="261"/>
        <v>170.64191285866099</v>
      </c>
      <c r="AK1473" s="143">
        <f t="shared" si="262"/>
        <v>0</v>
      </c>
      <c r="AL1473" s="20">
        <f t="shared" si="267"/>
        <v>45261</v>
      </c>
      <c r="AM1473" t="e">
        <f t="shared" si="266"/>
        <v>#N/A</v>
      </c>
      <c r="AN1473" t="str">
        <f t="shared" si="264"/>
        <v>20112023-A-027037-5205.22</v>
      </c>
    </row>
    <row r="1474" spans="1:40" ht="20.100000000000001" hidden="1" customHeight="1" x14ac:dyDescent="0.25">
      <c r="A1474" s="14">
        <v>154</v>
      </c>
      <c r="B1474" s="202">
        <v>45231</v>
      </c>
      <c r="C1474" s="6" t="s">
        <v>2310</v>
      </c>
      <c r="D1474" s="15">
        <v>45250</v>
      </c>
      <c r="E1474" s="14" t="s">
        <v>1132</v>
      </c>
      <c r="F1474" s="14" t="s">
        <v>1133</v>
      </c>
      <c r="G1474" s="6">
        <v>2994</v>
      </c>
      <c r="H1474" s="6" t="s">
        <v>1817</v>
      </c>
      <c r="I1474" s="6"/>
      <c r="J1474" s="16">
        <v>5205.12</v>
      </c>
      <c r="K1474" s="144">
        <v>3.12</v>
      </c>
      <c r="L1474" s="126">
        <v>0</v>
      </c>
      <c r="M1474" s="126">
        <v>0</v>
      </c>
      <c r="N1474" s="6" t="s">
        <v>625</v>
      </c>
      <c r="O1474" s="6" t="s">
        <v>2349</v>
      </c>
      <c r="P1474" s="19">
        <v>2706000</v>
      </c>
      <c r="Q1474" s="6"/>
      <c r="R1474" s="19">
        <f t="shared" si="265"/>
        <v>487080</v>
      </c>
      <c r="S1474" s="6"/>
      <c r="T1474" s="14"/>
      <c r="U1474" s="145"/>
      <c r="V1474" s="6"/>
      <c r="W1474" s="6"/>
      <c r="X1474" s="6"/>
      <c r="Y1474" s="212">
        <v>45397</v>
      </c>
      <c r="Z1474" s="6"/>
      <c r="AA1474" s="6"/>
      <c r="AB1474" s="21"/>
      <c r="AC1474" s="6"/>
      <c r="AD1474" s="14" t="s">
        <v>1515</v>
      </c>
      <c r="AE1474" s="6"/>
      <c r="AF1474" s="6"/>
      <c r="AG1474" s="6"/>
      <c r="AH1474" s="6" t="s">
        <v>1513</v>
      </c>
      <c r="AI1474" s="143">
        <f t="shared" si="260"/>
        <v>903.8076152304609</v>
      </c>
      <c r="AJ1474" s="143">
        <f t="shared" si="261"/>
        <v>162.68537074148296</v>
      </c>
      <c r="AK1474" s="143">
        <f t="shared" si="262"/>
        <v>0</v>
      </c>
      <c r="AL1474" s="20">
        <f t="shared" si="267"/>
        <v>45261</v>
      </c>
      <c r="AM1474" t="e">
        <f t="shared" si="266"/>
        <v>#N/A</v>
      </c>
      <c r="AN1474" t="str">
        <f t="shared" si="264"/>
        <v>20112023-A-027050-5205.12</v>
      </c>
    </row>
    <row r="1475" spans="1:40" ht="20.100000000000001" hidden="1" customHeight="1" x14ac:dyDescent="0.25">
      <c r="A1475" s="14">
        <v>155</v>
      </c>
      <c r="B1475" s="202">
        <v>45233</v>
      </c>
      <c r="C1475" s="6" t="s">
        <v>2311</v>
      </c>
      <c r="D1475" s="15">
        <v>45250</v>
      </c>
      <c r="E1475" s="14" t="s">
        <v>1132</v>
      </c>
      <c r="F1475" s="14" t="s">
        <v>1133</v>
      </c>
      <c r="G1475" s="6">
        <v>4445</v>
      </c>
      <c r="H1475" s="6" t="s">
        <v>1817</v>
      </c>
      <c r="I1475" s="6"/>
      <c r="J1475" s="16">
        <v>5205.12</v>
      </c>
      <c r="K1475" s="144">
        <v>3.12</v>
      </c>
      <c r="L1475" s="126">
        <v>0</v>
      </c>
      <c r="M1475" s="126">
        <v>0</v>
      </c>
      <c r="N1475" s="6" t="s">
        <v>625</v>
      </c>
      <c r="O1475" s="6" t="s">
        <v>2350</v>
      </c>
      <c r="P1475" s="19">
        <v>4018000</v>
      </c>
      <c r="Q1475" s="6"/>
      <c r="R1475" s="19">
        <f t="shared" si="265"/>
        <v>723240</v>
      </c>
      <c r="S1475" s="6"/>
      <c r="T1475" s="14"/>
      <c r="U1475" s="145"/>
      <c r="V1475" s="6"/>
      <c r="W1475" s="6"/>
      <c r="X1475" s="6"/>
      <c r="Y1475" s="212">
        <v>45397</v>
      </c>
      <c r="Z1475" s="6"/>
      <c r="AA1475" s="6"/>
      <c r="AB1475" s="21"/>
      <c r="AC1475" s="6"/>
      <c r="AD1475" s="14" t="s">
        <v>1515</v>
      </c>
      <c r="AE1475" s="6"/>
      <c r="AF1475" s="6"/>
      <c r="AG1475" s="6"/>
      <c r="AH1475" s="6" t="s">
        <v>1513</v>
      </c>
      <c r="AI1475" s="143">
        <f t="shared" si="260"/>
        <v>903.93700787401576</v>
      </c>
      <c r="AJ1475" s="143">
        <f t="shared" si="261"/>
        <v>162.70866141732284</v>
      </c>
      <c r="AK1475" s="143">
        <f t="shared" si="262"/>
        <v>0</v>
      </c>
      <c r="AL1475" s="20">
        <f t="shared" si="267"/>
        <v>45263</v>
      </c>
      <c r="AM1475" t="e">
        <f t="shared" si="266"/>
        <v>#N/A</v>
      </c>
      <c r="AN1475" t="str">
        <f t="shared" si="264"/>
        <v>20112023-A-027059-5205.12</v>
      </c>
    </row>
    <row r="1476" spans="1:40" ht="20.100000000000001" hidden="1" customHeight="1" x14ac:dyDescent="0.25">
      <c r="A1476" s="14">
        <v>156</v>
      </c>
      <c r="B1476" s="202">
        <v>45238</v>
      </c>
      <c r="C1476" s="6" t="s">
        <v>2312</v>
      </c>
      <c r="D1476" s="15">
        <v>45250</v>
      </c>
      <c r="E1476" s="14" t="s">
        <v>1132</v>
      </c>
      <c r="F1476" s="14" t="s">
        <v>1133</v>
      </c>
      <c r="G1476" s="6">
        <v>4536</v>
      </c>
      <c r="H1476" s="6" t="s">
        <v>1817</v>
      </c>
      <c r="I1476" s="6"/>
      <c r="J1476" s="16">
        <v>5205.12</v>
      </c>
      <c r="K1476" s="144">
        <v>3.12</v>
      </c>
      <c r="L1476" s="126">
        <v>0</v>
      </c>
      <c r="M1476" s="126">
        <v>0</v>
      </c>
      <c r="N1476" s="6" t="s">
        <v>625</v>
      </c>
      <c r="O1476" s="6" t="s">
        <v>2347</v>
      </c>
      <c r="P1476" s="19">
        <v>4100000</v>
      </c>
      <c r="Q1476" s="6"/>
      <c r="R1476" s="19">
        <f t="shared" si="265"/>
        <v>738000</v>
      </c>
      <c r="S1476" s="6"/>
      <c r="T1476" s="14"/>
      <c r="U1476" s="145"/>
      <c r="V1476" s="6"/>
      <c r="W1476" s="6"/>
      <c r="X1476" s="6"/>
      <c r="Y1476" s="212">
        <v>45397</v>
      </c>
      <c r="Z1476" s="6"/>
      <c r="AA1476" s="6"/>
      <c r="AB1476" s="21"/>
      <c r="AC1476" s="6"/>
      <c r="AD1476" s="14" t="s">
        <v>1515</v>
      </c>
      <c r="AE1476" s="6"/>
      <c r="AF1476" s="6"/>
      <c r="AG1476" s="6"/>
      <c r="AH1476" s="6" t="s">
        <v>1513</v>
      </c>
      <c r="AI1476" s="143">
        <f t="shared" si="260"/>
        <v>903.88007054673722</v>
      </c>
      <c r="AJ1476" s="143">
        <f t="shared" si="261"/>
        <v>162.69841269841271</v>
      </c>
      <c r="AK1476" s="143">
        <f t="shared" si="262"/>
        <v>0</v>
      </c>
      <c r="AL1476" s="20">
        <f t="shared" si="267"/>
        <v>45268</v>
      </c>
      <c r="AM1476" t="e">
        <f t="shared" si="266"/>
        <v>#N/A</v>
      </c>
      <c r="AN1476" t="str">
        <f t="shared" si="264"/>
        <v>20112023-A-027064-5205.12</v>
      </c>
    </row>
    <row r="1477" spans="1:40" ht="20.100000000000001" hidden="1" customHeight="1" x14ac:dyDescent="0.25">
      <c r="A1477" s="14">
        <v>157</v>
      </c>
      <c r="B1477" s="202">
        <v>45231</v>
      </c>
      <c r="C1477" s="6" t="s">
        <v>2313</v>
      </c>
      <c r="D1477" s="15">
        <v>45247</v>
      </c>
      <c r="E1477" s="14" t="s">
        <v>1132</v>
      </c>
      <c r="F1477" s="14" t="s">
        <v>1133</v>
      </c>
      <c r="G1477" s="6">
        <v>89659</v>
      </c>
      <c r="H1477" s="6" t="s">
        <v>1817</v>
      </c>
      <c r="I1477" s="6"/>
      <c r="J1477" s="16">
        <v>5201.009</v>
      </c>
      <c r="K1477" s="144">
        <v>1.39</v>
      </c>
      <c r="L1477" s="126">
        <v>0</v>
      </c>
      <c r="M1477" s="126">
        <v>0</v>
      </c>
      <c r="N1477" s="6" t="s">
        <v>547</v>
      </c>
      <c r="O1477" s="6" t="s">
        <v>547</v>
      </c>
      <c r="P1477" s="19">
        <v>36032714</v>
      </c>
      <c r="Q1477" s="6"/>
      <c r="R1477" s="19">
        <f t="shared" si="265"/>
        <v>6485888.5199999996</v>
      </c>
      <c r="S1477" s="6"/>
      <c r="T1477" s="14"/>
      <c r="U1477" s="145"/>
      <c r="V1477" s="6"/>
      <c r="W1477" s="6"/>
      <c r="X1477" s="6"/>
      <c r="Y1477" s="212">
        <v>45397</v>
      </c>
      <c r="Z1477" s="6"/>
      <c r="AA1477" s="6"/>
      <c r="AB1477" s="21"/>
      <c r="AC1477" s="6"/>
      <c r="AD1477" s="14" t="s">
        <v>1515</v>
      </c>
      <c r="AE1477" s="6"/>
      <c r="AF1477" s="6"/>
      <c r="AG1477" s="6"/>
      <c r="AH1477" s="6" t="s">
        <v>547</v>
      </c>
      <c r="AI1477" s="143">
        <f t="shared" si="260"/>
        <v>401.88619101261446</v>
      </c>
      <c r="AJ1477" s="143">
        <f t="shared" si="261"/>
        <v>72.339514382270593</v>
      </c>
      <c r="AK1477" s="143">
        <f t="shared" si="262"/>
        <v>0</v>
      </c>
      <c r="AL1477" s="20">
        <f t="shared" si="267"/>
        <v>45261</v>
      </c>
      <c r="AM1477" t="e">
        <f t="shared" si="266"/>
        <v>#N/A</v>
      </c>
      <c r="AN1477" t="str">
        <f t="shared" si="264"/>
        <v>17112023-A-026533-5201.009</v>
      </c>
    </row>
    <row r="1478" spans="1:40" ht="20.100000000000001" hidden="1" customHeight="1" x14ac:dyDescent="0.25">
      <c r="A1478" s="14">
        <v>158</v>
      </c>
      <c r="B1478" s="202">
        <v>45231</v>
      </c>
      <c r="C1478" s="6" t="s">
        <v>2314</v>
      </c>
      <c r="D1478" s="15">
        <v>45247</v>
      </c>
      <c r="E1478" s="14" t="s">
        <v>1132</v>
      </c>
      <c r="F1478" s="14" t="s">
        <v>1133</v>
      </c>
      <c r="G1478" s="6">
        <v>29930</v>
      </c>
      <c r="H1478" s="6" t="s">
        <v>1817</v>
      </c>
      <c r="I1478" s="6"/>
      <c r="J1478" s="16">
        <v>5201.009</v>
      </c>
      <c r="K1478" s="144">
        <v>1.71</v>
      </c>
      <c r="L1478" s="126">
        <v>0</v>
      </c>
      <c r="M1478" s="126">
        <v>0</v>
      </c>
      <c r="N1478" s="6" t="s">
        <v>547</v>
      </c>
      <c r="O1478" s="6" t="s">
        <v>547</v>
      </c>
      <c r="P1478" s="19">
        <v>14835093</v>
      </c>
      <c r="Q1478" s="6"/>
      <c r="R1478" s="19">
        <f t="shared" si="265"/>
        <v>2670316.7399999998</v>
      </c>
      <c r="S1478" s="6"/>
      <c r="T1478" s="14"/>
      <c r="U1478" s="145"/>
      <c r="V1478" s="6"/>
      <c r="W1478" s="6"/>
      <c r="X1478" s="6"/>
      <c r="Y1478" s="212">
        <v>45397</v>
      </c>
      <c r="Z1478" s="6"/>
      <c r="AA1478" s="6"/>
      <c r="AB1478" s="21"/>
      <c r="AC1478" s="6"/>
      <c r="AD1478" s="14" t="s">
        <v>1515</v>
      </c>
      <c r="AE1478" s="6"/>
      <c r="AF1478" s="6"/>
      <c r="AG1478" s="6"/>
      <c r="AH1478" s="6" t="s">
        <v>547</v>
      </c>
      <c r="AI1478" s="143">
        <f t="shared" si="260"/>
        <v>495.65963915803542</v>
      </c>
      <c r="AJ1478" s="143">
        <f t="shared" si="261"/>
        <v>89.218735048446362</v>
      </c>
      <c r="AK1478" s="143">
        <f t="shared" si="262"/>
        <v>0</v>
      </c>
      <c r="AL1478" s="20">
        <f t="shared" si="267"/>
        <v>45261</v>
      </c>
      <c r="AM1478" t="e">
        <f t="shared" si="266"/>
        <v>#N/A</v>
      </c>
      <c r="AN1478" t="str">
        <f t="shared" si="264"/>
        <v>17112023-A-026448-5201.009</v>
      </c>
    </row>
    <row r="1479" spans="1:40" ht="20.100000000000001" hidden="1" customHeight="1" x14ac:dyDescent="0.25">
      <c r="A1479" s="14">
        <v>159</v>
      </c>
      <c r="B1479" s="202">
        <v>45231</v>
      </c>
      <c r="C1479" s="6" t="s">
        <v>2315</v>
      </c>
      <c r="D1479" s="15">
        <v>45247</v>
      </c>
      <c r="E1479" s="14" t="s">
        <v>1132</v>
      </c>
      <c r="F1479" s="14" t="s">
        <v>1133</v>
      </c>
      <c r="G1479" s="6">
        <v>30775</v>
      </c>
      <c r="H1479" s="6" t="s">
        <v>1817</v>
      </c>
      <c r="I1479" s="6"/>
      <c r="J1479" s="16">
        <v>5201.009</v>
      </c>
      <c r="K1479" s="144">
        <v>1.71</v>
      </c>
      <c r="L1479" s="126">
        <v>0</v>
      </c>
      <c r="M1479" s="126">
        <v>0</v>
      </c>
      <c r="N1479" s="6" t="s">
        <v>547</v>
      </c>
      <c r="O1479" s="6" t="s">
        <v>547</v>
      </c>
      <c r="P1479" s="19">
        <v>15253925</v>
      </c>
      <c r="Q1479" s="6"/>
      <c r="R1479" s="19">
        <f t="shared" si="265"/>
        <v>2745706.5</v>
      </c>
      <c r="S1479" s="6"/>
      <c r="T1479" s="14"/>
      <c r="U1479" s="145"/>
      <c r="V1479" s="6"/>
      <c r="W1479" s="6"/>
      <c r="X1479" s="6"/>
      <c r="Y1479" s="212">
        <v>45397</v>
      </c>
      <c r="Z1479" s="6"/>
      <c r="AA1479" s="6"/>
      <c r="AB1479" s="21"/>
      <c r="AC1479" s="6"/>
      <c r="AD1479" s="14" t="s">
        <v>1515</v>
      </c>
      <c r="AE1479" s="6"/>
      <c r="AF1479" s="6"/>
      <c r="AG1479" s="6"/>
      <c r="AH1479" s="6" t="s">
        <v>547</v>
      </c>
      <c r="AI1479" s="143">
        <f t="shared" si="260"/>
        <v>495.659626320065</v>
      </c>
      <c r="AJ1479" s="143">
        <f t="shared" si="261"/>
        <v>89.218732737611703</v>
      </c>
      <c r="AK1479" s="143">
        <f t="shared" si="262"/>
        <v>0</v>
      </c>
      <c r="AL1479" s="20">
        <f t="shared" si="267"/>
        <v>45261</v>
      </c>
      <c r="AM1479" t="e">
        <f t="shared" si="266"/>
        <v>#N/A</v>
      </c>
      <c r="AN1479" t="str">
        <f t="shared" si="264"/>
        <v>17112023-A-026461-5201.009</v>
      </c>
    </row>
    <row r="1480" spans="1:40" ht="20.100000000000001" hidden="1" customHeight="1" x14ac:dyDescent="0.25">
      <c r="A1480" s="14">
        <v>160</v>
      </c>
      <c r="B1480" s="202">
        <v>45231</v>
      </c>
      <c r="C1480" s="6" t="s">
        <v>2316</v>
      </c>
      <c r="D1480" s="15">
        <v>45247</v>
      </c>
      <c r="E1480" s="14" t="s">
        <v>1132</v>
      </c>
      <c r="F1480" s="14" t="s">
        <v>1133</v>
      </c>
      <c r="G1480" s="6">
        <v>60860</v>
      </c>
      <c r="H1480" s="6" t="s">
        <v>1817</v>
      </c>
      <c r="I1480" s="6"/>
      <c r="J1480" s="16">
        <v>5201.009</v>
      </c>
      <c r="K1480" s="144">
        <v>1.66</v>
      </c>
      <c r="L1480" s="126">
        <v>0</v>
      </c>
      <c r="M1480" s="126">
        <v>0</v>
      </c>
      <c r="N1480" s="6" t="s">
        <v>547</v>
      </c>
      <c r="O1480" s="6" t="s">
        <v>547</v>
      </c>
      <c r="P1480" s="19">
        <v>29309787</v>
      </c>
      <c r="Q1480" s="6"/>
      <c r="R1480" s="19">
        <f t="shared" si="265"/>
        <v>5275761.66</v>
      </c>
      <c r="S1480" s="6"/>
      <c r="T1480" s="14"/>
      <c r="U1480" s="145"/>
      <c r="V1480" s="6"/>
      <c r="W1480" s="6"/>
      <c r="X1480" s="6"/>
      <c r="Y1480" s="212">
        <v>45397</v>
      </c>
      <c r="Z1480" s="6"/>
      <c r="AA1480" s="6"/>
      <c r="AB1480" s="21"/>
      <c r="AC1480" s="6"/>
      <c r="AD1480" s="14" t="s">
        <v>1515</v>
      </c>
      <c r="AE1480" s="6"/>
      <c r="AF1480" s="6"/>
      <c r="AG1480" s="6"/>
      <c r="AH1480" s="6" t="s">
        <v>547</v>
      </c>
      <c r="AI1480" s="143">
        <f t="shared" si="260"/>
        <v>481.59360828130133</v>
      </c>
      <c r="AJ1480" s="143">
        <f t="shared" si="261"/>
        <v>86.686849490634245</v>
      </c>
      <c r="AK1480" s="143">
        <f t="shared" si="262"/>
        <v>0</v>
      </c>
      <c r="AL1480" s="20">
        <f t="shared" si="267"/>
        <v>45261</v>
      </c>
      <c r="AM1480" t="e">
        <f t="shared" si="266"/>
        <v>#N/A</v>
      </c>
      <c r="AN1480" t="str">
        <f t="shared" si="264"/>
        <v>17112023-A-026537-5201.009</v>
      </c>
    </row>
    <row r="1481" spans="1:40" ht="20.100000000000001" hidden="1" customHeight="1" x14ac:dyDescent="0.25">
      <c r="A1481" s="14">
        <v>161</v>
      </c>
      <c r="B1481" s="202">
        <v>45233</v>
      </c>
      <c r="C1481" s="6" t="s">
        <v>2317</v>
      </c>
      <c r="D1481" s="15">
        <v>45247</v>
      </c>
      <c r="E1481" s="14" t="s">
        <v>1132</v>
      </c>
      <c r="F1481" s="14" t="s">
        <v>1133</v>
      </c>
      <c r="G1481" s="6">
        <v>30816</v>
      </c>
      <c r="H1481" s="6" t="s">
        <v>1817</v>
      </c>
      <c r="I1481" s="6"/>
      <c r="J1481" s="16">
        <v>5201.009</v>
      </c>
      <c r="K1481" s="144">
        <v>1.58</v>
      </c>
      <c r="L1481" s="125">
        <v>0</v>
      </c>
      <c r="M1481" s="125">
        <v>0</v>
      </c>
      <c r="N1481" s="6" t="s">
        <v>547</v>
      </c>
      <c r="O1481" s="6" t="s">
        <v>547</v>
      </c>
      <c r="P1481" s="19">
        <v>14118358</v>
      </c>
      <c r="Q1481" s="6"/>
      <c r="R1481" s="19">
        <f t="shared" si="265"/>
        <v>2541304.44</v>
      </c>
      <c r="S1481" s="6"/>
      <c r="T1481" s="14"/>
      <c r="U1481" s="145"/>
      <c r="V1481" s="6"/>
      <c r="W1481" s="6"/>
      <c r="X1481" s="6"/>
      <c r="Y1481" s="212">
        <v>45450</v>
      </c>
      <c r="Z1481" s="6"/>
      <c r="AA1481" s="6"/>
      <c r="AB1481" s="21"/>
      <c r="AC1481" s="6"/>
      <c r="AD1481" s="14" t="s">
        <v>1515</v>
      </c>
      <c r="AE1481" s="6"/>
      <c r="AF1481" s="6"/>
      <c r="AG1481" s="6"/>
      <c r="AH1481" s="6" t="s">
        <v>547</v>
      </c>
      <c r="AI1481" s="143">
        <f t="shared" si="260"/>
        <v>458.1502466251298</v>
      </c>
      <c r="AJ1481" s="143">
        <f t="shared" si="261"/>
        <v>82.467044392523363</v>
      </c>
      <c r="AK1481" s="143">
        <f t="shared" si="262"/>
        <v>0</v>
      </c>
      <c r="AL1481" s="20">
        <f t="shared" si="267"/>
        <v>45263</v>
      </c>
      <c r="AM1481" t="e">
        <f>VLOOKUP(C1481,$C$2446:$C$2561,1,0)</f>
        <v>#N/A</v>
      </c>
      <c r="AN1481" t="str">
        <f t="shared" si="264"/>
        <v>17112023-A-026542-5201.009</v>
      </c>
    </row>
    <row r="1482" spans="1:40" ht="20.100000000000001" customHeight="1" x14ac:dyDescent="0.25">
      <c r="A1482" s="14">
        <v>162</v>
      </c>
      <c r="B1482" s="202">
        <v>45235</v>
      </c>
      <c r="C1482" s="6" t="s">
        <v>2351</v>
      </c>
      <c r="D1482" s="15">
        <v>45257</v>
      </c>
      <c r="E1482" s="14" t="s">
        <v>1132</v>
      </c>
      <c r="F1482" s="14" t="str">
        <f>INDEX(New!$CV$9:$CV$791,MATCH(C1482,New!$F$9:$F$791,0))</f>
        <v>-</v>
      </c>
      <c r="G1482" s="6">
        <v>4627</v>
      </c>
      <c r="H1482" s="6" t="s">
        <v>1817</v>
      </c>
      <c r="I1482" s="6"/>
      <c r="J1482" s="16">
        <v>5205.2700000000004</v>
      </c>
      <c r="K1482" s="144">
        <v>5</v>
      </c>
      <c r="L1482" s="125">
        <f>_xlfn.IFNA(INDEX(New!$E$9:$E$791,MATCH(C1482,New!$F$9:$F$791,0)),G1482)</f>
        <v>4627</v>
      </c>
      <c r="M1482" s="125">
        <f>G1482</f>
        <v>4627</v>
      </c>
      <c r="N1482" s="6" t="s">
        <v>625</v>
      </c>
      <c r="O1482" s="6" t="s">
        <v>2372</v>
      </c>
      <c r="P1482" s="19">
        <v>6477000</v>
      </c>
      <c r="Q1482" s="6"/>
      <c r="R1482" s="19">
        <f t="shared" si="265"/>
        <v>1165860</v>
      </c>
      <c r="S1482" s="6"/>
      <c r="T1482" s="14"/>
      <c r="U1482" s="145"/>
      <c r="V1482" s="6"/>
      <c r="W1482" s="6"/>
      <c r="X1482" s="6"/>
      <c r="Y1482" s="23"/>
      <c r="Z1482" s="6"/>
      <c r="AA1482" s="6"/>
      <c r="AB1482" s="21"/>
      <c r="AC1482" s="6"/>
      <c r="AD1482" s="14" t="s">
        <v>1515</v>
      </c>
      <c r="AE1482" s="6"/>
      <c r="AF1482" s="6"/>
      <c r="AG1482" s="6"/>
      <c r="AH1482" s="6" t="s">
        <v>1513</v>
      </c>
      <c r="AI1482" s="143">
        <f t="shared" si="260"/>
        <v>1399.8271017938189</v>
      </c>
      <c r="AJ1482" s="143">
        <f t="shared" si="261"/>
        <v>251.96887832288741</v>
      </c>
      <c r="AK1482" s="143">
        <f t="shared" si="262"/>
        <v>1165860</v>
      </c>
      <c r="AL1482" s="20">
        <f t="shared" si="267"/>
        <v>45265</v>
      </c>
      <c r="AM1482" t="e">
        <f t="shared" ref="AM1482:AM1523" si="268">VLOOKUP(C1482,$C$2446:$C$2553,1,0)</f>
        <v>#N/A</v>
      </c>
      <c r="AN1482" t="str">
        <f t="shared" si="264"/>
        <v>27112023-A-030664-5205.27</v>
      </c>
    </row>
    <row r="1483" spans="1:40" ht="20.100000000000001" hidden="1" customHeight="1" x14ac:dyDescent="0.25">
      <c r="A1483" s="14">
        <v>163</v>
      </c>
      <c r="B1483" s="202">
        <v>45236</v>
      </c>
      <c r="C1483" s="6" t="s">
        <v>2352</v>
      </c>
      <c r="D1483" s="15">
        <v>45257</v>
      </c>
      <c r="E1483" s="14" t="s">
        <v>1132</v>
      </c>
      <c r="F1483" s="14" t="s">
        <v>1133</v>
      </c>
      <c r="G1483" s="6">
        <v>4854</v>
      </c>
      <c r="H1483" s="6" t="s">
        <v>1817</v>
      </c>
      <c r="I1483" s="6"/>
      <c r="J1483" s="16">
        <v>5205.12</v>
      </c>
      <c r="K1483" s="144">
        <v>3.23</v>
      </c>
      <c r="L1483" s="126">
        <v>0</v>
      </c>
      <c r="M1483" s="126">
        <v>0</v>
      </c>
      <c r="N1483" s="6" t="s">
        <v>625</v>
      </c>
      <c r="O1483" s="6" t="s">
        <v>2373</v>
      </c>
      <c r="P1483" s="19">
        <v>4387000</v>
      </c>
      <c r="Q1483" s="6"/>
      <c r="R1483" s="19">
        <f t="shared" si="265"/>
        <v>789660</v>
      </c>
      <c r="S1483" s="6"/>
      <c r="T1483" s="14"/>
      <c r="U1483" s="145"/>
      <c r="V1483" s="6"/>
      <c r="W1483" s="6"/>
      <c r="X1483" s="6"/>
      <c r="Y1483" s="212">
        <v>45397</v>
      </c>
      <c r="Z1483" s="6"/>
      <c r="AA1483" s="6"/>
      <c r="AB1483" s="21"/>
      <c r="AC1483" s="6"/>
      <c r="AD1483" s="14" t="s">
        <v>1515</v>
      </c>
      <c r="AE1483" s="6"/>
      <c r="AF1483" s="6"/>
      <c r="AG1483" s="6"/>
      <c r="AH1483" s="6" t="s">
        <v>1513</v>
      </c>
      <c r="AI1483" s="143">
        <f t="shared" si="260"/>
        <v>903.790688092295</v>
      </c>
      <c r="AJ1483" s="143">
        <f t="shared" si="261"/>
        <v>162.6823238566131</v>
      </c>
      <c r="AK1483" s="143">
        <f t="shared" si="262"/>
        <v>0</v>
      </c>
      <c r="AL1483" s="20">
        <f t="shared" si="267"/>
        <v>45266</v>
      </c>
      <c r="AM1483" t="e">
        <f t="shared" si="268"/>
        <v>#N/A</v>
      </c>
      <c r="AN1483" t="str">
        <f t="shared" si="264"/>
        <v>27112023-A-030670-5205.12</v>
      </c>
    </row>
    <row r="1484" spans="1:40" ht="20.100000000000001" hidden="1" customHeight="1" x14ac:dyDescent="0.25">
      <c r="A1484" s="14">
        <v>164</v>
      </c>
      <c r="B1484" s="202">
        <v>45236</v>
      </c>
      <c r="C1484" s="6" t="s">
        <v>2353</v>
      </c>
      <c r="D1484" s="15">
        <v>45257</v>
      </c>
      <c r="E1484" s="14" t="s">
        <v>1132</v>
      </c>
      <c r="F1484" s="14" t="s">
        <v>1133</v>
      </c>
      <c r="G1484" s="6">
        <v>1769</v>
      </c>
      <c r="H1484" s="6" t="s">
        <v>1817</v>
      </c>
      <c r="I1484" s="6"/>
      <c r="J1484" s="16">
        <v>5205.12</v>
      </c>
      <c r="K1484" s="144">
        <v>2.64</v>
      </c>
      <c r="L1484" s="125">
        <v>0</v>
      </c>
      <c r="M1484" s="125">
        <v>0</v>
      </c>
      <c r="N1484" s="6" t="s">
        <v>625</v>
      </c>
      <c r="O1484" s="6" t="s">
        <v>2374</v>
      </c>
      <c r="P1484" s="19">
        <v>1306500</v>
      </c>
      <c r="Q1484" s="6"/>
      <c r="R1484" s="19">
        <f t="shared" si="265"/>
        <v>235170</v>
      </c>
      <c r="S1484" s="6"/>
      <c r="T1484" s="14"/>
      <c r="U1484" s="145"/>
      <c r="V1484" s="6"/>
      <c r="W1484" s="6"/>
      <c r="X1484" s="6"/>
      <c r="Y1484" s="23"/>
      <c r="Z1484" s="6"/>
      <c r="AA1484" s="6"/>
      <c r="AB1484" s="21"/>
      <c r="AC1484" s="6"/>
      <c r="AD1484" s="14" t="s">
        <v>1515</v>
      </c>
      <c r="AE1484" s="6"/>
      <c r="AF1484" s="6"/>
      <c r="AG1484" s="6"/>
      <c r="AH1484" s="6" t="s">
        <v>1513</v>
      </c>
      <c r="AI1484" s="143">
        <f t="shared" si="260"/>
        <v>738.5528547201809</v>
      </c>
      <c r="AJ1484" s="143">
        <f t="shared" si="261"/>
        <v>132.93951384963256</v>
      </c>
      <c r="AK1484" s="143">
        <f t="shared" si="262"/>
        <v>0</v>
      </c>
      <c r="AL1484" s="20">
        <f t="shared" si="267"/>
        <v>45266</v>
      </c>
      <c r="AM1484" t="e">
        <f t="shared" si="268"/>
        <v>#N/A</v>
      </c>
      <c r="AN1484" t="str">
        <f t="shared" si="264"/>
        <v>27112023-A-030675-5205.12</v>
      </c>
    </row>
    <row r="1485" spans="1:40" ht="20.100000000000001" hidden="1" customHeight="1" x14ac:dyDescent="0.25">
      <c r="A1485" s="14">
        <v>165</v>
      </c>
      <c r="B1485" s="202">
        <v>45248</v>
      </c>
      <c r="C1485" s="6" t="s">
        <v>2354</v>
      </c>
      <c r="D1485" s="15">
        <v>45257</v>
      </c>
      <c r="E1485" s="14" t="s">
        <v>1132</v>
      </c>
      <c r="F1485" s="14" t="s">
        <v>1133</v>
      </c>
      <c r="G1485" s="6">
        <v>6804</v>
      </c>
      <c r="H1485" s="6" t="s">
        <v>1817</v>
      </c>
      <c r="I1485" s="6"/>
      <c r="J1485" s="16">
        <v>5205.12</v>
      </c>
      <c r="K1485" s="144">
        <v>2.97</v>
      </c>
      <c r="L1485" s="125">
        <v>0</v>
      </c>
      <c r="M1485" s="125">
        <v>0</v>
      </c>
      <c r="N1485" s="6" t="s">
        <v>625</v>
      </c>
      <c r="O1485" s="6" t="s">
        <v>2375</v>
      </c>
      <c r="P1485" s="19">
        <v>5655000</v>
      </c>
      <c r="Q1485" s="6"/>
      <c r="R1485" s="19">
        <f t="shared" si="265"/>
        <v>1017900</v>
      </c>
      <c r="S1485" s="6"/>
      <c r="T1485" s="14"/>
      <c r="U1485" s="145"/>
      <c r="V1485" s="6"/>
      <c r="W1485" s="6"/>
      <c r="X1485" s="6"/>
      <c r="Y1485" s="23"/>
      <c r="Z1485" s="6"/>
      <c r="AA1485" s="6"/>
      <c r="AB1485" s="21"/>
      <c r="AC1485" s="6"/>
      <c r="AD1485" s="14" t="s">
        <v>1515</v>
      </c>
      <c r="AE1485" s="6"/>
      <c r="AF1485" s="6"/>
      <c r="AG1485" s="6"/>
      <c r="AH1485" s="6" t="s">
        <v>1513</v>
      </c>
      <c r="AI1485" s="143">
        <f t="shared" si="260"/>
        <v>831.12874779541448</v>
      </c>
      <c r="AJ1485" s="143">
        <f t="shared" si="261"/>
        <v>149.60317460317461</v>
      </c>
      <c r="AK1485" s="143">
        <f t="shared" si="262"/>
        <v>0</v>
      </c>
      <c r="AL1485" s="20">
        <f t="shared" si="267"/>
        <v>45278</v>
      </c>
      <c r="AM1485" t="e">
        <f t="shared" si="268"/>
        <v>#N/A</v>
      </c>
      <c r="AN1485" t="str">
        <f t="shared" si="264"/>
        <v>27112023-A-030683-5205.12</v>
      </c>
    </row>
    <row r="1486" spans="1:40" ht="20.100000000000001" hidden="1" customHeight="1" x14ac:dyDescent="0.25">
      <c r="A1486" s="14">
        <v>166</v>
      </c>
      <c r="B1486" s="202">
        <v>45251</v>
      </c>
      <c r="C1486" s="6" t="s">
        <v>2355</v>
      </c>
      <c r="D1486" s="15">
        <v>45257</v>
      </c>
      <c r="E1486" s="14" t="s">
        <v>1132</v>
      </c>
      <c r="F1486" s="14" t="s">
        <v>1133</v>
      </c>
      <c r="G1486" s="6">
        <v>726</v>
      </c>
      <c r="H1486" s="6" t="s">
        <v>1817</v>
      </c>
      <c r="I1486" s="6"/>
      <c r="J1486" s="16">
        <v>5205.12</v>
      </c>
      <c r="K1486" s="144">
        <v>2.48</v>
      </c>
      <c r="L1486" s="125">
        <v>0</v>
      </c>
      <c r="M1486" s="125">
        <v>0</v>
      </c>
      <c r="N1486" s="6" t="s">
        <v>625</v>
      </c>
      <c r="O1486" s="6" t="s">
        <v>2376</v>
      </c>
      <c r="P1486" s="19">
        <v>504000</v>
      </c>
      <c r="Q1486" s="6"/>
      <c r="R1486" s="19">
        <f t="shared" si="265"/>
        <v>90720</v>
      </c>
      <c r="S1486" s="6"/>
      <c r="T1486" s="14"/>
      <c r="U1486" s="145"/>
      <c r="V1486" s="6"/>
      <c r="W1486" s="6"/>
      <c r="X1486" s="6"/>
      <c r="Y1486" s="23"/>
      <c r="Z1486" s="6"/>
      <c r="AA1486" s="6"/>
      <c r="AB1486" s="21"/>
      <c r="AC1486" s="6"/>
      <c r="AD1486" s="14" t="s">
        <v>1515</v>
      </c>
      <c r="AE1486" s="6"/>
      <c r="AF1486" s="6"/>
      <c r="AG1486" s="6"/>
      <c r="AH1486" s="6" t="s">
        <v>1513</v>
      </c>
      <c r="AI1486" s="143">
        <f t="shared" si="260"/>
        <v>694.21487603305786</v>
      </c>
      <c r="AJ1486" s="143">
        <f t="shared" si="261"/>
        <v>124.95867768595042</v>
      </c>
      <c r="AK1486" s="143">
        <f t="shared" si="262"/>
        <v>0</v>
      </c>
      <c r="AL1486" s="20">
        <f t="shared" si="267"/>
        <v>45281</v>
      </c>
      <c r="AM1486" t="e">
        <f t="shared" si="268"/>
        <v>#N/A</v>
      </c>
      <c r="AN1486" t="str">
        <f t="shared" si="264"/>
        <v>27112023-A-030688-5205.12</v>
      </c>
    </row>
    <row r="1487" spans="1:40" ht="20.100000000000001" hidden="1" customHeight="1" x14ac:dyDescent="0.25">
      <c r="A1487" s="14">
        <v>167</v>
      </c>
      <c r="B1487" s="21">
        <v>45194</v>
      </c>
      <c r="C1487" s="6" t="s">
        <v>2356</v>
      </c>
      <c r="D1487" s="15">
        <v>45257</v>
      </c>
      <c r="E1487" s="14" t="s">
        <v>1132</v>
      </c>
      <c r="F1487" s="14" t="s">
        <v>1133</v>
      </c>
      <c r="G1487" s="6">
        <v>62395</v>
      </c>
      <c r="H1487" s="6" t="s">
        <v>1817</v>
      </c>
      <c r="I1487" s="6"/>
      <c r="J1487" s="16">
        <v>5201.009</v>
      </c>
      <c r="K1487" s="144">
        <v>1.81</v>
      </c>
      <c r="L1487" s="126">
        <v>0</v>
      </c>
      <c r="M1487" s="126">
        <v>0</v>
      </c>
      <c r="N1487" s="6" t="s">
        <v>547</v>
      </c>
      <c r="O1487" s="6" t="s">
        <v>547</v>
      </c>
      <c r="P1487" s="19">
        <v>31595368</v>
      </c>
      <c r="Q1487" s="6"/>
      <c r="R1487" s="19">
        <f t="shared" si="265"/>
        <v>5687166.2400000002</v>
      </c>
      <c r="S1487" s="6"/>
      <c r="T1487" s="14"/>
      <c r="U1487" s="145"/>
      <c r="V1487" s="6"/>
      <c r="W1487" s="6"/>
      <c r="X1487" s="6"/>
      <c r="Y1487" s="212">
        <v>45397</v>
      </c>
      <c r="Z1487" s="6"/>
      <c r="AA1487" s="6"/>
      <c r="AB1487" s="21"/>
      <c r="AC1487" s="6"/>
      <c r="AD1487" s="14" t="s">
        <v>1515</v>
      </c>
      <c r="AE1487" s="6"/>
      <c r="AF1487" s="6"/>
      <c r="AG1487" s="6"/>
      <c r="AH1487" s="6" t="s">
        <v>547</v>
      </c>
      <c r="AI1487" s="143">
        <f t="shared" si="260"/>
        <v>506.37660068915778</v>
      </c>
      <c r="AJ1487" s="143">
        <f t="shared" si="261"/>
        <v>91.147788124048404</v>
      </c>
      <c r="AK1487" s="143">
        <f t="shared" si="262"/>
        <v>0</v>
      </c>
      <c r="AL1487" s="20">
        <f t="shared" si="267"/>
        <v>45224</v>
      </c>
      <c r="AM1487" t="e">
        <f t="shared" si="268"/>
        <v>#N/A</v>
      </c>
      <c r="AN1487" t="str">
        <f t="shared" si="264"/>
        <v>27112023-A-030698-5201.009</v>
      </c>
    </row>
    <row r="1488" spans="1:40" ht="20.100000000000001" hidden="1" customHeight="1" x14ac:dyDescent="0.25">
      <c r="A1488" s="14">
        <v>168</v>
      </c>
      <c r="B1488" s="202">
        <v>45231</v>
      </c>
      <c r="C1488" s="6" t="s">
        <v>2357</v>
      </c>
      <c r="D1488" s="15">
        <v>45264</v>
      </c>
      <c r="E1488" s="14" t="s">
        <v>1132</v>
      </c>
      <c r="F1488" s="14" t="s">
        <v>1133</v>
      </c>
      <c r="G1488" s="6">
        <v>150</v>
      </c>
      <c r="H1488" s="6" t="s">
        <v>1817</v>
      </c>
      <c r="I1488" s="6"/>
      <c r="J1488" s="16">
        <v>3809.9189999999999</v>
      </c>
      <c r="K1488" s="144">
        <v>3.66</v>
      </c>
      <c r="L1488" s="126">
        <v>0</v>
      </c>
      <c r="M1488" s="126">
        <v>0</v>
      </c>
      <c r="N1488" s="6" t="s">
        <v>557</v>
      </c>
      <c r="O1488" s="6" t="s">
        <v>2377</v>
      </c>
      <c r="P1488" s="19">
        <v>153750</v>
      </c>
      <c r="Q1488" s="6"/>
      <c r="R1488" s="19">
        <f t="shared" si="265"/>
        <v>27675</v>
      </c>
      <c r="S1488" s="6"/>
      <c r="T1488" s="14"/>
      <c r="U1488" s="145"/>
      <c r="V1488" s="6"/>
      <c r="W1488" s="6"/>
      <c r="X1488" s="6"/>
      <c r="Y1488" s="212">
        <v>45397</v>
      </c>
      <c r="Z1488" s="6"/>
      <c r="AA1488" s="6"/>
      <c r="AB1488" s="21"/>
      <c r="AC1488" s="6"/>
      <c r="AD1488" s="14" t="s">
        <v>1515</v>
      </c>
      <c r="AE1488" s="6"/>
      <c r="AF1488" s="6"/>
      <c r="AG1488" s="6"/>
      <c r="AH1488" s="6" t="s">
        <v>1517</v>
      </c>
      <c r="AI1488" s="143">
        <f t="shared" si="260"/>
        <v>1025</v>
      </c>
      <c r="AJ1488" s="143">
        <f t="shared" si="261"/>
        <v>184.5</v>
      </c>
      <c r="AK1488" s="143">
        <f t="shared" si="262"/>
        <v>0</v>
      </c>
      <c r="AL1488" s="20">
        <f t="shared" si="267"/>
        <v>45261</v>
      </c>
      <c r="AM1488" t="e">
        <f t="shared" si="268"/>
        <v>#N/A</v>
      </c>
      <c r="AN1488" t="str">
        <f t="shared" si="264"/>
        <v>04122023-A-034274-3809.919</v>
      </c>
    </row>
    <row r="1489" spans="1:40" ht="20.100000000000001" hidden="1" customHeight="1" x14ac:dyDescent="0.25">
      <c r="A1489" s="14">
        <v>169</v>
      </c>
      <c r="B1489" s="202">
        <v>45231</v>
      </c>
      <c r="C1489" s="6" t="s">
        <v>2358</v>
      </c>
      <c r="D1489" s="15">
        <v>45264</v>
      </c>
      <c r="E1489" s="14" t="s">
        <v>1132</v>
      </c>
      <c r="F1489" s="14" t="s">
        <v>1133</v>
      </c>
      <c r="G1489" s="6">
        <v>250</v>
      </c>
      <c r="H1489" s="6" t="s">
        <v>1817</v>
      </c>
      <c r="I1489" s="6"/>
      <c r="J1489" s="16">
        <v>3507.9</v>
      </c>
      <c r="K1489" s="144">
        <v>12.5</v>
      </c>
      <c r="L1489" s="126">
        <v>0</v>
      </c>
      <c r="M1489" s="126">
        <v>0</v>
      </c>
      <c r="N1489" s="6" t="s">
        <v>557</v>
      </c>
      <c r="O1489" s="6" t="s">
        <v>2378</v>
      </c>
      <c r="P1489" s="19">
        <v>875000</v>
      </c>
      <c r="Q1489" s="6"/>
      <c r="R1489" s="19">
        <f t="shared" si="265"/>
        <v>157500</v>
      </c>
      <c r="S1489" s="6"/>
      <c r="T1489" s="14"/>
      <c r="U1489" s="145"/>
      <c r="V1489" s="6"/>
      <c r="W1489" s="6"/>
      <c r="X1489" s="6"/>
      <c r="Y1489" s="212">
        <v>45397</v>
      </c>
      <c r="Z1489" s="6"/>
      <c r="AA1489" s="6"/>
      <c r="AB1489" s="21"/>
      <c r="AC1489" s="6"/>
      <c r="AD1489" s="14" t="s">
        <v>1515</v>
      </c>
      <c r="AE1489" s="6"/>
      <c r="AF1489" s="6"/>
      <c r="AG1489" s="6"/>
      <c r="AH1489" s="6" t="s">
        <v>1517</v>
      </c>
      <c r="AI1489" s="143">
        <f t="shared" si="260"/>
        <v>3500</v>
      </c>
      <c r="AJ1489" s="143">
        <f t="shared" si="261"/>
        <v>630</v>
      </c>
      <c r="AK1489" s="143">
        <f t="shared" si="262"/>
        <v>0</v>
      </c>
      <c r="AL1489" s="20">
        <f t="shared" si="267"/>
        <v>45261</v>
      </c>
      <c r="AM1489" t="e">
        <f t="shared" si="268"/>
        <v>#N/A</v>
      </c>
      <c r="AN1489" t="str">
        <f t="shared" si="264"/>
        <v>04122023-A-034304-3507.9</v>
      </c>
    </row>
    <row r="1490" spans="1:40" ht="20.100000000000001" hidden="1" customHeight="1" x14ac:dyDescent="0.25">
      <c r="A1490" s="14">
        <v>170</v>
      </c>
      <c r="B1490" s="202">
        <v>45231</v>
      </c>
      <c r="C1490" s="6" t="s">
        <v>2359</v>
      </c>
      <c r="D1490" s="15">
        <v>45264</v>
      </c>
      <c r="E1490" s="14" t="s">
        <v>1132</v>
      </c>
      <c r="F1490" s="14" t="s">
        <v>1133</v>
      </c>
      <c r="G1490" s="6">
        <v>2520</v>
      </c>
      <c r="H1490" s="6" t="s">
        <v>1817</v>
      </c>
      <c r="I1490" s="6"/>
      <c r="J1490" s="16">
        <v>3809.9189999999999</v>
      </c>
      <c r="K1490" s="144">
        <v>2.57</v>
      </c>
      <c r="L1490" s="126">
        <v>0</v>
      </c>
      <c r="M1490" s="126">
        <v>0</v>
      </c>
      <c r="N1490" s="6" t="s">
        <v>557</v>
      </c>
      <c r="O1490" s="6" t="s">
        <v>2379</v>
      </c>
      <c r="P1490" s="19">
        <v>1814400</v>
      </c>
      <c r="Q1490" s="6"/>
      <c r="R1490" s="19">
        <f t="shared" si="265"/>
        <v>326592</v>
      </c>
      <c r="S1490" s="6"/>
      <c r="T1490" s="14"/>
      <c r="U1490" s="145"/>
      <c r="V1490" s="6"/>
      <c r="W1490" s="6"/>
      <c r="X1490" s="6"/>
      <c r="Y1490" s="212">
        <v>45397</v>
      </c>
      <c r="Z1490" s="6"/>
      <c r="AA1490" s="6"/>
      <c r="AB1490" s="21"/>
      <c r="AC1490" s="6"/>
      <c r="AD1490" s="14" t="s">
        <v>1515</v>
      </c>
      <c r="AE1490" s="6"/>
      <c r="AF1490" s="6"/>
      <c r="AG1490" s="6"/>
      <c r="AH1490" s="6" t="s">
        <v>1517</v>
      </c>
      <c r="AI1490" s="143">
        <f t="shared" ref="AI1490:AI1553" si="269">P1490/G1490</f>
        <v>720</v>
      </c>
      <c r="AJ1490" s="143">
        <f t="shared" ref="AJ1490:AJ1553" si="270">R1490/G1490</f>
        <v>129.6</v>
      </c>
      <c r="AK1490" s="143">
        <f t="shared" ref="AK1490:AK1553" si="271">L1490*AJ1490</f>
        <v>0</v>
      </c>
      <c r="AL1490" s="20">
        <f t="shared" si="267"/>
        <v>45261</v>
      </c>
      <c r="AM1490" t="e">
        <f t="shared" si="268"/>
        <v>#N/A</v>
      </c>
      <c r="AN1490" t="str">
        <f t="shared" si="264"/>
        <v>04122023-A-034309-3809.919</v>
      </c>
    </row>
    <row r="1491" spans="1:40" ht="20.100000000000001" hidden="1" customHeight="1" x14ac:dyDescent="0.25">
      <c r="A1491" s="14">
        <v>171</v>
      </c>
      <c r="B1491" s="202">
        <v>45234</v>
      </c>
      <c r="C1491" s="6" t="s">
        <v>2360</v>
      </c>
      <c r="D1491" s="15">
        <v>45264</v>
      </c>
      <c r="E1491" s="14" t="s">
        <v>1132</v>
      </c>
      <c r="F1491" s="14" t="s">
        <v>1133</v>
      </c>
      <c r="G1491" s="6">
        <v>8000</v>
      </c>
      <c r="H1491" s="6" t="s">
        <v>1817</v>
      </c>
      <c r="I1491" s="6"/>
      <c r="J1491" s="16">
        <v>3204.16</v>
      </c>
      <c r="K1491" s="144">
        <v>1.79</v>
      </c>
      <c r="L1491" s="126">
        <v>0</v>
      </c>
      <c r="M1491" s="126">
        <v>0</v>
      </c>
      <c r="N1491" s="6" t="s">
        <v>412</v>
      </c>
      <c r="O1491" s="6" t="s">
        <v>2380</v>
      </c>
      <c r="P1491" s="19">
        <v>4005000</v>
      </c>
      <c r="Q1491" s="6"/>
      <c r="R1491" s="19">
        <f t="shared" si="265"/>
        <v>720900</v>
      </c>
      <c r="S1491" s="6"/>
      <c r="T1491" s="14"/>
      <c r="U1491" s="145"/>
      <c r="V1491" s="6"/>
      <c r="W1491" s="6"/>
      <c r="X1491" s="6"/>
      <c r="Y1491" s="212">
        <v>45397</v>
      </c>
      <c r="Z1491" s="6"/>
      <c r="AA1491" s="6"/>
      <c r="AB1491" s="21"/>
      <c r="AC1491" s="6"/>
      <c r="AD1491" s="14" t="s">
        <v>1515</v>
      </c>
      <c r="AE1491" s="6"/>
      <c r="AF1491" s="6"/>
      <c r="AG1491" s="6"/>
      <c r="AH1491" s="6" t="s">
        <v>434</v>
      </c>
      <c r="AI1491" s="143">
        <f t="shared" si="269"/>
        <v>500.625</v>
      </c>
      <c r="AJ1491" s="143">
        <f t="shared" si="270"/>
        <v>90.112499999999997</v>
      </c>
      <c r="AK1491" s="143">
        <f t="shared" si="271"/>
        <v>0</v>
      </c>
      <c r="AL1491" s="20">
        <f t="shared" si="267"/>
        <v>45264</v>
      </c>
      <c r="AM1491" t="e">
        <f t="shared" si="268"/>
        <v>#N/A</v>
      </c>
      <c r="AN1491" t="str">
        <f t="shared" si="264"/>
        <v>04122023-A-034314-3204.16</v>
      </c>
    </row>
    <row r="1492" spans="1:40" ht="20.100000000000001" hidden="1" customHeight="1" x14ac:dyDescent="0.25">
      <c r="A1492" s="14">
        <v>172</v>
      </c>
      <c r="B1492" s="202">
        <v>45231</v>
      </c>
      <c r="C1492" s="6" t="s">
        <v>2361</v>
      </c>
      <c r="D1492" s="15">
        <v>45264</v>
      </c>
      <c r="E1492" s="14" t="s">
        <v>1132</v>
      </c>
      <c r="F1492" s="14" t="s">
        <v>1133</v>
      </c>
      <c r="G1492" s="6">
        <v>4200</v>
      </c>
      <c r="H1492" s="6" t="s">
        <v>1817</v>
      </c>
      <c r="I1492" s="6"/>
      <c r="J1492" s="16">
        <v>3204.2</v>
      </c>
      <c r="K1492" s="144">
        <v>1.8</v>
      </c>
      <c r="L1492" s="126">
        <v>0</v>
      </c>
      <c r="M1492" s="126">
        <v>0</v>
      </c>
      <c r="N1492" s="6" t="s">
        <v>412</v>
      </c>
      <c r="O1492" s="6" t="s">
        <v>2381</v>
      </c>
      <c r="P1492" s="19">
        <v>2121000</v>
      </c>
      <c r="Q1492" s="6"/>
      <c r="R1492" s="19">
        <f t="shared" si="265"/>
        <v>381780</v>
      </c>
      <c r="S1492" s="6"/>
      <c r="T1492" s="14"/>
      <c r="U1492" s="145"/>
      <c r="V1492" s="6"/>
      <c r="W1492" s="6"/>
      <c r="X1492" s="6"/>
      <c r="Y1492" s="212">
        <v>45397</v>
      </c>
      <c r="Z1492" s="6"/>
      <c r="AA1492" s="6"/>
      <c r="AB1492" s="21"/>
      <c r="AC1492" s="6"/>
      <c r="AD1492" s="14" t="s">
        <v>1515</v>
      </c>
      <c r="AE1492" s="6"/>
      <c r="AF1492" s="6"/>
      <c r="AG1492" s="6"/>
      <c r="AH1492" s="6" t="s">
        <v>434</v>
      </c>
      <c r="AI1492" s="143">
        <f t="shared" si="269"/>
        <v>505</v>
      </c>
      <c r="AJ1492" s="143">
        <f t="shared" si="270"/>
        <v>90.9</v>
      </c>
      <c r="AK1492" s="143">
        <f t="shared" si="271"/>
        <v>0</v>
      </c>
      <c r="AL1492" s="20">
        <f t="shared" si="267"/>
        <v>45261</v>
      </c>
      <c r="AM1492" t="e">
        <f t="shared" si="268"/>
        <v>#N/A</v>
      </c>
      <c r="AN1492" t="str">
        <f t="shared" si="264"/>
        <v>04122023-A-034318-3204.2</v>
      </c>
    </row>
    <row r="1493" spans="1:40" ht="20.100000000000001" hidden="1" customHeight="1" x14ac:dyDescent="0.25">
      <c r="A1493" s="14">
        <v>173</v>
      </c>
      <c r="B1493" s="202">
        <v>45231</v>
      </c>
      <c r="C1493" s="6" t="s">
        <v>2362</v>
      </c>
      <c r="D1493" s="15">
        <v>45264</v>
      </c>
      <c r="E1493" s="14" t="s">
        <v>1132</v>
      </c>
      <c r="F1493" s="14" t="s">
        <v>1133</v>
      </c>
      <c r="G1493" s="6">
        <v>3080</v>
      </c>
      <c r="H1493" s="6" t="s">
        <v>1817</v>
      </c>
      <c r="I1493" s="6"/>
      <c r="J1493" s="16">
        <v>2931.9090000000001</v>
      </c>
      <c r="K1493" s="144">
        <v>1.92</v>
      </c>
      <c r="L1493" s="126">
        <v>0</v>
      </c>
      <c r="M1493" s="126">
        <v>0</v>
      </c>
      <c r="N1493" s="6" t="s">
        <v>557</v>
      </c>
      <c r="O1493" s="6" t="s">
        <v>2382</v>
      </c>
      <c r="P1493" s="19">
        <v>1657040</v>
      </c>
      <c r="Q1493" s="6"/>
      <c r="R1493" s="19">
        <f t="shared" si="265"/>
        <v>298267.2</v>
      </c>
      <c r="S1493" s="6"/>
      <c r="T1493" s="14"/>
      <c r="U1493" s="145"/>
      <c r="V1493" s="6"/>
      <c r="W1493" s="6"/>
      <c r="X1493" s="6"/>
      <c r="Y1493" s="212">
        <v>45397</v>
      </c>
      <c r="Z1493" s="6"/>
      <c r="AA1493" s="6"/>
      <c r="AB1493" s="21"/>
      <c r="AC1493" s="6"/>
      <c r="AD1493" s="14" t="s">
        <v>1515</v>
      </c>
      <c r="AE1493" s="6"/>
      <c r="AF1493" s="6"/>
      <c r="AG1493" s="6"/>
      <c r="AH1493" s="6" t="s">
        <v>1517</v>
      </c>
      <c r="AI1493" s="143">
        <f t="shared" si="269"/>
        <v>538</v>
      </c>
      <c r="AJ1493" s="143">
        <f t="shared" si="270"/>
        <v>96.84</v>
      </c>
      <c r="AK1493" s="143">
        <f t="shared" si="271"/>
        <v>0</v>
      </c>
      <c r="AL1493" s="20">
        <f t="shared" si="267"/>
        <v>45261</v>
      </c>
      <c r="AM1493" t="e">
        <f t="shared" si="268"/>
        <v>#N/A</v>
      </c>
      <c r="AN1493" t="str">
        <f t="shared" si="264"/>
        <v>04122023-A-034323-2931.909</v>
      </c>
    </row>
    <row r="1494" spans="1:40" ht="20.100000000000001" hidden="1" customHeight="1" x14ac:dyDescent="0.25">
      <c r="A1494" s="14">
        <v>174</v>
      </c>
      <c r="B1494" s="202">
        <v>45231</v>
      </c>
      <c r="C1494" s="6" t="s">
        <v>2363</v>
      </c>
      <c r="D1494" s="15">
        <v>45264</v>
      </c>
      <c r="E1494" s="14" t="s">
        <v>1132</v>
      </c>
      <c r="F1494" s="14" t="s">
        <v>1133</v>
      </c>
      <c r="G1494" s="6">
        <v>1600</v>
      </c>
      <c r="H1494" s="6" t="s">
        <v>1817</v>
      </c>
      <c r="I1494" s="6"/>
      <c r="J1494" s="16">
        <v>3204.2</v>
      </c>
      <c r="K1494" s="144">
        <v>1.8</v>
      </c>
      <c r="L1494" s="126">
        <v>0</v>
      </c>
      <c r="M1494" s="126">
        <v>0</v>
      </c>
      <c r="N1494" s="6" t="s">
        <v>412</v>
      </c>
      <c r="O1494" s="6" t="s">
        <v>2381</v>
      </c>
      <c r="P1494" s="19">
        <v>808000</v>
      </c>
      <c r="Q1494" s="6"/>
      <c r="R1494" s="19">
        <f t="shared" si="265"/>
        <v>145440</v>
      </c>
      <c r="S1494" s="6"/>
      <c r="T1494" s="14"/>
      <c r="U1494" s="145"/>
      <c r="V1494" s="6"/>
      <c r="W1494" s="6"/>
      <c r="X1494" s="6"/>
      <c r="Y1494" s="212">
        <v>45397</v>
      </c>
      <c r="Z1494" s="6"/>
      <c r="AA1494" s="6"/>
      <c r="AB1494" s="21"/>
      <c r="AC1494" s="6"/>
      <c r="AD1494" s="14" t="s">
        <v>1515</v>
      </c>
      <c r="AE1494" s="6"/>
      <c r="AF1494" s="6"/>
      <c r="AG1494" s="6"/>
      <c r="AH1494" s="6" t="s">
        <v>434</v>
      </c>
      <c r="AI1494" s="143">
        <f t="shared" si="269"/>
        <v>505</v>
      </c>
      <c r="AJ1494" s="143">
        <f t="shared" si="270"/>
        <v>90.9</v>
      </c>
      <c r="AK1494" s="143">
        <f t="shared" si="271"/>
        <v>0</v>
      </c>
      <c r="AL1494" s="20">
        <f t="shared" si="267"/>
        <v>45261</v>
      </c>
      <c r="AM1494" t="e">
        <f t="shared" si="268"/>
        <v>#N/A</v>
      </c>
      <c r="AN1494" t="str">
        <f t="shared" si="264"/>
        <v>04122023-A-034350-3204.2</v>
      </c>
    </row>
    <row r="1495" spans="1:40" ht="20.100000000000001" hidden="1" customHeight="1" x14ac:dyDescent="0.25">
      <c r="A1495" s="14">
        <v>175</v>
      </c>
      <c r="B1495" s="202">
        <v>45231</v>
      </c>
      <c r="C1495" s="6" t="s">
        <v>2364</v>
      </c>
      <c r="D1495" s="15">
        <v>45264</v>
      </c>
      <c r="E1495" s="14" t="s">
        <v>1132</v>
      </c>
      <c r="F1495" s="14" t="s">
        <v>1133</v>
      </c>
      <c r="G1495" s="6">
        <f>2200</f>
        <v>2200</v>
      </c>
      <c r="H1495" s="6" t="s">
        <v>1817</v>
      </c>
      <c r="I1495" s="6"/>
      <c r="J1495" s="16">
        <v>3204.2</v>
      </c>
      <c r="K1495" s="14">
        <v>1.8</v>
      </c>
      <c r="L1495" s="126">
        <v>0</v>
      </c>
      <c r="M1495" s="126">
        <v>0</v>
      </c>
      <c r="N1495" s="6" t="s">
        <v>412</v>
      </c>
      <c r="O1495" s="6" t="s">
        <v>2381</v>
      </c>
      <c r="P1495" s="19">
        <v>1111000</v>
      </c>
      <c r="Q1495" s="6"/>
      <c r="R1495" s="19">
        <f t="shared" si="265"/>
        <v>199980</v>
      </c>
      <c r="S1495" s="6"/>
      <c r="T1495" s="14"/>
      <c r="U1495" s="145"/>
      <c r="V1495" s="6"/>
      <c r="W1495" s="6"/>
      <c r="X1495" s="6"/>
      <c r="Y1495" s="212">
        <v>45397</v>
      </c>
      <c r="Z1495" s="6"/>
      <c r="AA1495" s="6"/>
      <c r="AB1495" s="21"/>
      <c r="AC1495" s="6"/>
      <c r="AD1495" s="14" t="s">
        <v>1515</v>
      </c>
      <c r="AE1495" s="6"/>
      <c r="AF1495" s="6"/>
      <c r="AG1495" s="6"/>
      <c r="AH1495" s="6" t="s">
        <v>434</v>
      </c>
      <c r="AI1495" s="143">
        <f t="shared" si="269"/>
        <v>505</v>
      </c>
      <c r="AJ1495" s="143">
        <f t="shared" si="270"/>
        <v>90.9</v>
      </c>
      <c r="AK1495" s="143">
        <f t="shared" si="271"/>
        <v>0</v>
      </c>
      <c r="AL1495" s="20">
        <f t="shared" si="267"/>
        <v>45261</v>
      </c>
      <c r="AM1495" t="e">
        <f t="shared" si="268"/>
        <v>#N/A</v>
      </c>
      <c r="AN1495" t="str">
        <f t="shared" si="264"/>
        <v>04122023-A-034357-3204.2</v>
      </c>
    </row>
    <row r="1496" spans="1:40" ht="20.100000000000001" hidden="1" customHeight="1" x14ac:dyDescent="0.25">
      <c r="A1496" s="14">
        <v>175</v>
      </c>
      <c r="B1496" s="202">
        <v>45231</v>
      </c>
      <c r="C1496" s="6" t="s">
        <v>2364</v>
      </c>
      <c r="D1496" s="15">
        <v>45264</v>
      </c>
      <c r="E1496" s="14" t="s">
        <v>1132</v>
      </c>
      <c r="F1496" s="14" t="s">
        <v>1133</v>
      </c>
      <c r="G1496" s="6">
        <v>1980</v>
      </c>
      <c r="H1496" s="6" t="s">
        <v>1817</v>
      </c>
      <c r="I1496" s="6"/>
      <c r="J1496" s="16">
        <v>2931.9090000000001</v>
      </c>
      <c r="K1496" s="14">
        <v>1.92</v>
      </c>
      <c r="L1496" s="126">
        <v>0</v>
      </c>
      <c r="M1496" s="126">
        <v>0</v>
      </c>
      <c r="N1496" s="6" t="s">
        <v>557</v>
      </c>
      <c r="O1496" s="6" t="s">
        <v>2382</v>
      </c>
      <c r="P1496" s="19">
        <v>1065240</v>
      </c>
      <c r="Q1496" s="6"/>
      <c r="R1496" s="19">
        <f t="shared" si="265"/>
        <v>191743.19999999998</v>
      </c>
      <c r="S1496" s="6"/>
      <c r="T1496" s="14"/>
      <c r="U1496" s="145"/>
      <c r="V1496" s="6"/>
      <c r="W1496" s="6"/>
      <c r="X1496" s="6"/>
      <c r="Y1496" s="212">
        <v>45397</v>
      </c>
      <c r="Z1496" s="6"/>
      <c r="AA1496" s="6"/>
      <c r="AB1496" s="21"/>
      <c r="AC1496" s="6"/>
      <c r="AD1496" s="14" t="s">
        <v>1515</v>
      </c>
      <c r="AE1496" s="6"/>
      <c r="AF1496" s="6"/>
      <c r="AG1496" s="6"/>
      <c r="AH1496" s="6" t="s">
        <v>1517</v>
      </c>
      <c r="AI1496" s="143">
        <f t="shared" si="269"/>
        <v>538</v>
      </c>
      <c r="AJ1496" s="143">
        <f t="shared" si="270"/>
        <v>96.839999999999989</v>
      </c>
      <c r="AK1496" s="143">
        <f t="shared" si="271"/>
        <v>0</v>
      </c>
      <c r="AL1496" s="20">
        <f t="shared" si="267"/>
        <v>45261</v>
      </c>
      <c r="AM1496" t="e">
        <f t="shared" si="268"/>
        <v>#N/A</v>
      </c>
      <c r="AN1496" t="str">
        <f t="shared" si="264"/>
        <v>04122023-A-034357-2931.909</v>
      </c>
    </row>
    <row r="1497" spans="1:40" ht="20.100000000000001" hidden="1" customHeight="1" x14ac:dyDescent="0.25">
      <c r="A1497" s="14">
        <v>176</v>
      </c>
      <c r="B1497" s="202">
        <v>45231</v>
      </c>
      <c r="C1497" s="6" t="s">
        <v>2365</v>
      </c>
      <c r="D1497" s="15">
        <v>45264</v>
      </c>
      <c r="E1497" s="14" t="s">
        <v>1132</v>
      </c>
      <c r="F1497" s="14" t="s">
        <v>1133</v>
      </c>
      <c r="G1497" s="6">
        <v>540</v>
      </c>
      <c r="H1497" s="6" t="s">
        <v>1817</v>
      </c>
      <c r="I1497" s="6"/>
      <c r="J1497" s="16">
        <v>3910</v>
      </c>
      <c r="K1497" s="144">
        <v>2.59</v>
      </c>
      <c r="L1497" s="126">
        <v>0</v>
      </c>
      <c r="M1497" s="126">
        <v>0</v>
      </c>
      <c r="N1497" s="6" t="s">
        <v>557</v>
      </c>
      <c r="O1497" s="6" t="s">
        <v>2383</v>
      </c>
      <c r="P1497" s="19">
        <v>391500</v>
      </c>
      <c r="Q1497" s="6"/>
      <c r="R1497" s="19">
        <f t="shared" si="265"/>
        <v>70470</v>
      </c>
      <c r="S1497" s="6"/>
      <c r="T1497" s="14"/>
      <c r="U1497" s="145"/>
      <c r="V1497" s="6"/>
      <c r="W1497" s="6"/>
      <c r="X1497" s="6"/>
      <c r="Y1497" s="212">
        <v>45397</v>
      </c>
      <c r="Z1497" s="6"/>
      <c r="AA1497" s="6"/>
      <c r="AB1497" s="21"/>
      <c r="AC1497" s="6"/>
      <c r="AD1497" s="14" t="s">
        <v>1515</v>
      </c>
      <c r="AE1497" s="6"/>
      <c r="AF1497" s="6"/>
      <c r="AG1497" s="6"/>
      <c r="AH1497" s="6" t="s">
        <v>1517</v>
      </c>
      <c r="AI1497" s="143">
        <f t="shared" si="269"/>
        <v>725</v>
      </c>
      <c r="AJ1497" s="143">
        <f t="shared" si="270"/>
        <v>130.5</v>
      </c>
      <c r="AK1497" s="143">
        <f t="shared" si="271"/>
        <v>0</v>
      </c>
      <c r="AL1497" s="20">
        <f t="shared" si="267"/>
        <v>45261</v>
      </c>
      <c r="AM1497" t="e">
        <f t="shared" si="268"/>
        <v>#N/A</v>
      </c>
      <c r="AN1497" t="str">
        <f t="shared" si="264"/>
        <v>04122023-A-034374-3910</v>
      </c>
    </row>
    <row r="1498" spans="1:40" ht="20.100000000000001" hidden="1" customHeight="1" x14ac:dyDescent="0.25">
      <c r="A1498" s="14">
        <v>177</v>
      </c>
      <c r="B1498" s="202">
        <v>45231</v>
      </c>
      <c r="C1498" s="6" t="s">
        <v>2366</v>
      </c>
      <c r="D1498" s="15">
        <v>45264</v>
      </c>
      <c r="E1498" s="14" t="s">
        <v>1132</v>
      </c>
      <c r="F1498" s="14" t="s">
        <v>1133</v>
      </c>
      <c r="G1498" s="6">
        <v>200</v>
      </c>
      <c r="H1498" s="6" t="s">
        <v>1817</v>
      </c>
      <c r="I1498" s="6"/>
      <c r="J1498" s="16">
        <v>3204.9</v>
      </c>
      <c r="K1498" s="14">
        <v>2.78</v>
      </c>
      <c r="L1498" s="126">
        <v>0</v>
      </c>
      <c r="M1498" s="126">
        <v>0</v>
      </c>
      <c r="N1498" s="6" t="s">
        <v>412</v>
      </c>
      <c r="O1498" s="6" t="s">
        <v>2384</v>
      </c>
      <c r="P1498" s="19">
        <v>155800</v>
      </c>
      <c r="Q1498" s="6"/>
      <c r="R1498" s="19">
        <f t="shared" si="265"/>
        <v>28044</v>
      </c>
      <c r="S1498" s="6"/>
      <c r="T1498" s="14"/>
      <c r="U1498" s="145"/>
      <c r="V1498" s="6"/>
      <c r="W1498" s="6"/>
      <c r="X1498" s="6"/>
      <c r="Y1498" s="212">
        <v>45397</v>
      </c>
      <c r="Z1498" s="6"/>
      <c r="AA1498" s="6"/>
      <c r="AB1498" s="21"/>
      <c r="AC1498" s="6"/>
      <c r="AD1498" s="14" t="s">
        <v>1515</v>
      </c>
      <c r="AE1498" s="6"/>
      <c r="AF1498" s="6"/>
      <c r="AG1498" s="6"/>
      <c r="AH1498" s="6" t="s">
        <v>434</v>
      </c>
      <c r="AI1498" s="143">
        <f t="shared" si="269"/>
        <v>779</v>
      </c>
      <c r="AJ1498" s="143">
        <f t="shared" si="270"/>
        <v>140.22</v>
      </c>
      <c r="AK1498" s="143">
        <f t="shared" si="271"/>
        <v>0</v>
      </c>
      <c r="AL1498" s="20">
        <f t="shared" si="267"/>
        <v>45261</v>
      </c>
      <c r="AM1498" t="e">
        <f t="shared" si="268"/>
        <v>#N/A</v>
      </c>
      <c r="AN1498" t="str">
        <f t="shared" si="264"/>
        <v>04122023-A-034385-3204.9</v>
      </c>
    </row>
    <row r="1499" spans="1:40" ht="20.100000000000001" hidden="1" customHeight="1" x14ac:dyDescent="0.25">
      <c r="A1499" s="14">
        <v>177</v>
      </c>
      <c r="B1499" s="202">
        <v>45231</v>
      </c>
      <c r="C1499" s="6" t="s">
        <v>2366</v>
      </c>
      <c r="D1499" s="15">
        <v>45264</v>
      </c>
      <c r="E1499" s="14" t="s">
        <v>1132</v>
      </c>
      <c r="F1499" s="14" t="s">
        <v>1133</v>
      </c>
      <c r="G1499" s="6">
        <v>400</v>
      </c>
      <c r="H1499" s="6" t="s">
        <v>1817</v>
      </c>
      <c r="I1499" s="6"/>
      <c r="J1499" s="16">
        <v>2904.2089999999998</v>
      </c>
      <c r="K1499" s="14">
        <v>0.94</v>
      </c>
      <c r="L1499" s="126">
        <v>0</v>
      </c>
      <c r="M1499" s="126">
        <v>0</v>
      </c>
      <c r="N1499" s="6" t="s">
        <v>557</v>
      </c>
      <c r="O1499" s="6" t="s">
        <v>2385</v>
      </c>
      <c r="P1499" s="19">
        <v>105600</v>
      </c>
      <c r="Q1499" s="6"/>
      <c r="R1499" s="19">
        <f t="shared" si="265"/>
        <v>19008</v>
      </c>
      <c r="S1499" s="6"/>
      <c r="T1499" s="14"/>
      <c r="U1499" s="145"/>
      <c r="V1499" s="6"/>
      <c r="W1499" s="6"/>
      <c r="X1499" s="6"/>
      <c r="Y1499" s="212">
        <v>45397</v>
      </c>
      <c r="Z1499" s="6"/>
      <c r="AA1499" s="6"/>
      <c r="AB1499" s="21"/>
      <c r="AC1499" s="6"/>
      <c r="AD1499" s="14" t="s">
        <v>1515</v>
      </c>
      <c r="AE1499" s="6"/>
      <c r="AF1499" s="6"/>
      <c r="AG1499" s="6"/>
      <c r="AH1499" s="6" t="s">
        <v>1517</v>
      </c>
      <c r="AI1499" s="143">
        <f t="shared" si="269"/>
        <v>264</v>
      </c>
      <c r="AJ1499" s="143">
        <f t="shared" si="270"/>
        <v>47.52</v>
      </c>
      <c r="AK1499" s="143">
        <f t="shared" si="271"/>
        <v>0</v>
      </c>
      <c r="AL1499" s="20">
        <f t="shared" si="267"/>
        <v>45261</v>
      </c>
      <c r="AM1499" t="e">
        <f t="shared" si="268"/>
        <v>#N/A</v>
      </c>
      <c r="AN1499" t="str">
        <f t="shared" si="264"/>
        <v>04122023-A-034385-2904.209</v>
      </c>
    </row>
    <row r="1500" spans="1:40" ht="20.100000000000001" hidden="1" customHeight="1" x14ac:dyDescent="0.25">
      <c r="A1500" s="14">
        <v>178</v>
      </c>
      <c r="B1500" s="202">
        <v>45231</v>
      </c>
      <c r="C1500" s="6" t="s">
        <v>2367</v>
      </c>
      <c r="D1500" s="15">
        <v>45264</v>
      </c>
      <c r="E1500" s="14" t="s">
        <v>1132</v>
      </c>
      <c r="F1500" s="14" t="s">
        <v>1133</v>
      </c>
      <c r="G1500" s="6">
        <v>25</v>
      </c>
      <c r="H1500" s="6" t="s">
        <v>1817</v>
      </c>
      <c r="I1500" s="6"/>
      <c r="J1500" s="16">
        <v>3204.1190000000001</v>
      </c>
      <c r="K1500" s="14">
        <v>21.07</v>
      </c>
      <c r="L1500" s="126">
        <v>0</v>
      </c>
      <c r="M1500" s="126">
        <v>0</v>
      </c>
      <c r="N1500" s="6" t="s">
        <v>412</v>
      </c>
      <c r="O1500" s="6" t="s">
        <v>2386</v>
      </c>
      <c r="P1500" s="19">
        <v>147500</v>
      </c>
      <c r="Q1500" s="6"/>
      <c r="R1500" s="19">
        <f t="shared" si="265"/>
        <v>26550</v>
      </c>
      <c r="S1500" s="6"/>
      <c r="T1500" s="14"/>
      <c r="U1500" s="145"/>
      <c r="V1500" s="6"/>
      <c r="W1500" s="6"/>
      <c r="X1500" s="6"/>
      <c r="Y1500" s="212">
        <v>45397</v>
      </c>
      <c r="Z1500" s="6"/>
      <c r="AA1500" s="6"/>
      <c r="AB1500" s="21"/>
      <c r="AC1500" s="6"/>
      <c r="AD1500" s="14" t="s">
        <v>1515</v>
      </c>
      <c r="AE1500" s="6"/>
      <c r="AF1500" s="6"/>
      <c r="AG1500" s="6"/>
      <c r="AH1500" s="6" t="s">
        <v>434</v>
      </c>
      <c r="AI1500" s="143">
        <f t="shared" si="269"/>
        <v>5900</v>
      </c>
      <c r="AJ1500" s="143">
        <f t="shared" si="270"/>
        <v>1062</v>
      </c>
      <c r="AK1500" s="143">
        <f t="shared" si="271"/>
        <v>0</v>
      </c>
      <c r="AL1500" s="20">
        <f t="shared" si="267"/>
        <v>45261</v>
      </c>
      <c r="AM1500" t="e">
        <f t="shared" si="268"/>
        <v>#N/A</v>
      </c>
      <c r="AN1500" t="str">
        <f t="shared" si="264"/>
        <v>04122023-A-034403-3204.119</v>
      </c>
    </row>
    <row r="1501" spans="1:40" ht="20.100000000000001" hidden="1" customHeight="1" x14ac:dyDescent="0.25">
      <c r="A1501" s="14">
        <v>179</v>
      </c>
      <c r="B1501" s="202">
        <v>45231</v>
      </c>
      <c r="C1501" s="6" t="s">
        <v>2368</v>
      </c>
      <c r="D1501" s="15">
        <v>45264</v>
      </c>
      <c r="E1501" s="14" t="s">
        <v>1132</v>
      </c>
      <c r="F1501" s="14" t="s">
        <v>1133</v>
      </c>
      <c r="G1501" s="6">
        <v>400</v>
      </c>
      <c r="H1501" s="6" t="s">
        <v>1817</v>
      </c>
      <c r="I1501" s="6"/>
      <c r="J1501" s="16">
        <v>3809.9110000000001</v>
      </c>
      <c r="K1501" s="14">
        <v>0.82</v>
      </c>
      <c r="L1501" s="126">
        <v>0</v>
      </c>
      <c r="M1501" s="126">
        <v>0</v>
      </c>
      <c r="N1501" s="6" t="s">
        <v>557</v>
      </c>
      <c r="O1501" s="6" t="s">
        <v>2387</v>
      </c>
      <c r="P1501" s="19">
        <v>92000</v>
      </c>
      <c r="Q1501" s="6"/>
      <c r="R1501" s="19">
        <f t="shared" si="265"/>
        <v>16560</v>
      </c>
      <c r="S1501" s="6"/>
      <c r="T1501" s="14"/>
      <c r="U1501" s="145"/>
      <c r="V1501" s="6"/>
      <c r="W1501" s="6"/>
      <c r="X1501" s="6"/>
      <c r="Y1501" s="212">
        <v>45397</v>
      </c>
      <c r="Z1501" s="6"/>
      <c r="AA1501" s="6"/>
      <c r="AB1501" s="21"/>
      <c r="AC1501" s="6"/>
      <c r="AD1501" s="14" t="s">
        <v>1515</v>
      </c>
      <c r="AE1501" s="6"/>
      <c r="AF1501" s="6"/>
      <c r="AG1501" s="6"/>
      <c r="AH1501" s="6" t="s">
        <v>1517</v>
      </c>
      <c r="AI1501" s="143">
        <f t="shared" si="269"/>
        <v>230</v>
      </c>
      <c r="AJ1501" s="143">
        <f t="shared" si="270"/>
        <v>41.4</v>
      </c>
      <c r="AK1501" s="143">
        <f t="shared" si="271"/>
        <v>0</v>
      </c>
      <c r="AL1501" s="20">
        <f t="shared" si="267"/>
        <v>45261</v>
      </c>
      <c r="AM1501" t="e">
        <f t="shared" si="268"/>
        <v>#N/A</v>
      </c>
      <c r="AN1501" t="str">
        <f t="shared" si="264"/>
        <v>04122023-A-034409-3809.911</v>
      </c>
    </row>
    <row r="1502" spans="1:40" ht="20.100000000000001" hidden="1" customHeight="1" x14ac:dyDescent="0.25">
      <c r="A1502" s="14">
        <v>180</v>
      </c>
      <c r="B1502" s="202">
        <v>45231</v>
      </c>
      <c r="C1502" s="6" t="s">
        <v>2369</v>
      </c>
      <c r="D1502" s="15">
        <v>45264</v>
      </c>
      <c r="E1502" s="14" t="s">
        <v>1132</v>
      </c>
      <c r="F1502" s="14" t="s">
        <v>1133</v>
      </c>
      <c r="G1502" s="6">
        <v>2500</v>
      </c>
      <c r="H1502" s="6" t="s">
        <v>1817</v>
      </c>
      <c r="I1502" s="6"/>
      <c r="J1502" s="16">
        <v>3204.172</v>
      </c>
      <c r="K1502" s="14">
        <v>1.23</v>
      </c>
      <c r="L1502" s="126">
        <v>0</v>
      </c>
      <c r="M1502" s="126">
        <v>0</v>
      </c>
      <c r="N1502" s="6" t="s">
        <v>412</v>
      </c>
      <c r="O1502" s="6" t="s">
        <v>2388</v>
      </c>
      <c r="P1502" s="19">
        <v>862500</v>
      </c>
      <c r="Q1502" s="6"/>
      <c r="R1502" s="19">
        <f t="shared" si="265"/>
        <v>155250</v>
      </c>
      <c r="S1502" s="6"/>
      <c r="T1502" s="14"/>
      <c r="U1502" s="145"/>
      <c r="V1502" s="6"/>
      <c r="W1502" s="6"/>
      <c r="X1502" s="6"/>
      <c r="Y1502" s="212">
        <v>45397</v>
      </c>
      <c r="Z1502" s="6"/>
      <c r="AA1502" s="6"/>
      <c r="AB1502" s="21"/>
      <c r="AC1502" s="6"/>
      <c r="AD1502" s="14" t="s">
        <v>1515</v>
      </c>
      <c r="AE1502" s="6"/>
      <c r="AF1502" s="6"/>
      <c r="AG1502" s="6"/>
      <c r="AH1502" s="6" t="s">
        <v>434</v>
      </c>
      <c r="AI1502" s="143">
        <f t="shared" si="269"/>
        <v>345</v>
      </c>
      <c r="AJ1502" s="143">
        <f t="shared" si="270"/>
        <v>62.1</v>
      </c>
      <c r="AK1502" s="143">
        <f t="shared" si="271"/>
        <v>0</v>
      </c>
      <c r="AL1502" s="20">
        <f t="shared" si="267"/>
        <v>45261</v>
      </c>
      <c r="AM1502" t="e">
        <f t="shared" si="268"/>
        <v>#N/A</v>
      </c>
      <c r="AN1502" t="str">
        <f t="shared" si="264"/>
        <v>04122023-A-034417-3204.172</v>
      </c>
    </row>
    <row r="1503" spans="1:40" ht="20.100000000000001" hidden="1" customHeight="1" x14ac:dyDescent="0.25">
      <c r="A1503" s="14">
        <v>181</v>
      </c>
      <c r="B1503" s="202">
        <v>45234</v>
      </c>
      <c r="C1503" s="6" t="s">
        <v>2370</v>
      </c>
      <c r="D1503" s="15">
        <v>45264</v>
      </c>
      <c r="E1503" s="14" t="s">
        <v>1132</v>
      </c>
      <c r="F1503" s="14" t="s">
        <v>1133</v>
      </c>
      <c r="G1503" s="6">
        <v>260</v>
      </c>
      <c r="H1503" s="6" t="s">
        <v>1817</v>
      </c>
      <c r="I1503" s="6"/>
      <c r="J1503" s="16">
        <v>3809.9189999999999</v>
      </c>
      <c r="K1503" s="14">
        <v>1.54</v>
      </c>
      <c r="L1503" s="126">
        <v>0</v>
      </c>
      <c r="M1503" s="126">
        <v>0</v>
      </c>
      <c r="N1503" s="6" t="s">
        <v>557</v>
      </c>
      <c r="O1503" s="6" t="s">
        <v>2389</v>
      </c>
      <c r="P1503" s="19">
        <v>111800</v>
      </c>
      <c r="Q1503" s="6"/>
      <c r="R1503" s="19">
        <f t="shared" si="265"/>
        <v>20124</v>
      </c>
      <c r="S1503" s="6"/>
      <c r="T1503" s="14"/>
      <c r="U1503" s="145"/>
      <c r="V1503" s="6"/>
      <c r="W1503" s="6"/>
      <c r="X1503" s="6"/>
      <c r="Y1503" s="212">
        <v>45397</v>
      </c>
      <c r="Z1503" s="6"/>
      <c r="AA1503" s="6"/>
      <c r="AB1503" s="21"/>
      <c r="AC1503" s="6"/>
      <c r="AD1503" s="14" t="s">
        <v>1515</v>
      </c>
      <c r="AE1503" s="6"/>
      <c r="AF1503" s="6"/>
      <c r="AG1503" s="6"/>
      <c r="AH1503" s="6" t="s">
        <v>1517</v>
      </c>
      <c r="AI1503" s="143">
        <f t="shared" si="269"/>
        <v>430</v>
      </c>
      <c r="AJ1503" s="143">
        <f t="shared" si="270"/>
        <v>77.400000000000006</v>
      </c>
      <c r="AK1503" s="143">
        <f t="shared" si="271"/>
        <v>0</v>
      </c>
      <c r="AL1503" s="20">
        <f t="shared" si="267"/>
        <v>45264</v>
      </c>
      <c r="AM1503" t="e">
        <f t="shared" si="268"/>
        <v>#N/A</v>
      </c>
      <c r="AN1503" t="str">
        <f t="shared" ref="AN1503:AN1566" si="272">C1503&amp;"-"&amp;J1503</f>
        <v>04122023-A-034423-3809.919</v>
      </c>
    </row>
    <row r="1504" spans="1:40" ht="20.100000000000001" hidden="1" customHeight="1" x14ac:dyDescent="0.25">
      <c r="A1504" s="14">
        <v>182</v>
      </c>
      <c r="B1504" s="202">
        <v>45234</v>
      </c>
      <c r="C1504" s="6" t="s">
        <v>2371</v>
      </c>
      <c r="D1504" s="15">
        <v>45264</v>
      </c>
      <c r="E1504" s="14" t="s">
        <v>1132</v>
      </c>
      <c r="F1504" s="14" t="s">
        <v>1133</v>
      </c>
      <c r="G1504" s="6">
        <v>5000</v>
      </c>
      <c r="H1504" s="6" t="s">
        <v>1817</v>
      </c>
      <c r="I1504" s="6"/>
      <c r="J1504" s="16">
        <v>3906.9090000000001</v>
      </c>
      <c r="K1504" s="14">
        <v>0.5</v>
      </c>
      <c r="L1504" s="126">
        <v>0</v>
      </c>
      <c r="M1504" s="126">
        <v>0</v>
      </c>
      <c r="N1504" s="6" t="s">
        <v>557</v>
      </c>
      <c r="O1504" s="6" t="s">
        <v>2390</v>
      </c>
      <c r="P1504" s="19">
        <v>700000</v>
      </c>
      <c r="Q1504" s="6"/>
      <c r="R1504" s="19">
        <f t="shared" si="265"/>
        <v>126000</v>
      </c>
      <c r="S1504" s="6"/>
      <c r="T1504" s="14"/>
      <c r="U1504" s="145"/>
      <c r="V1504" s="6"/>
      <c r="W1504" s="6"/>
      <c r="X1504" s="6"/>
      <c r="Y1504" s="212">
        <v>45397</v>
      </c>
      <c r="Z1504" s="6"/>
      <c r="AA1504" s="6"/>
      <c r="AB1504" s="21"/>
      <c r="AC1504" s="6"/>
      <c r="AD1504" s="14" t="s">
        <v>1515</v>
      </c>
      <c r="AE1504" s="6"/>
      <c r="AF1504" s="6"/>
      <c r="AG1504" s="6"/>
      <c r="AH1504" s="6" t="s">
        <v>1517</v>
      </c>
      <c r="AI1504" s="143">
        <f t="shared" si="269"/>
        <v>140</v>
      </c>
      <c r="AJ1504" s="143">
        <f t="shared" si="270"/>
        <v>25.2</v>
      </c>
      <c r="AK1504" s="143">
        <f t="shared" si="271"/>
        <v>0</v>
      </c>
      <c r="AL1504" s="20">
        <f t="shared" si="267"/>
        <v>45264</v>
      </c>
      <c r="AM1504" t="e">
        <f t="shared" si="268"/>
        <v>#N/A</v>
      </c>
      <c r="AN1504" t="str">
        <f t="shared" si="272"/>
        <v>04122023-A-034429-3906.909</v>
      </c>
    </row>
    <row r="1505" spans="1:40" ht="20.100000000000001" hidden="1" customHeight="1" x14ac:dyDescent="0.25">
      <c r="A1505" s="14">
        <v>183</v>
      </c>
      <c r="B1505" s="202">
        <v>45233</v>
      </c>
      <c r="C1505" s="6" t="s">
        <v>2396</v>
      </c>
      <c r="D1505" s="15">
        <v>45267</v>
      </c>
      <c r="E1505" s="14" t="s">
        <v>1132</v>
      </c>
      <c r="F1505" s="14" t="s">
        <v>1133</v>
      </c>
      <c r="G1505" s="6">
        <v>5000</v>
      </c>
      <c r="H1505" s="6" t="s">
        <v>1817</v>
      </c>
      <c r="I1505" s="6"/>
      <c r="J1505" s="16">
        <v>3906.9090000000001</v>
      </c>
      <c r="K1505" s="14">
        <v>0.7</v>
      </c>
      <c r="L1505" s="126">
        <v>0</v>
      </c>
      <c r="M1505" s="126">
        <v>0</v>
      </c>
      <c r="N1505" s="6" t="s">
        <v>557</v>
      </c>
      <c r="O1505" s="6" t="s">
        <v>2390</v>
      </c>
      <c r="P1505" s="19">
        <v>975000</v>
      </c>
      <c r="Q1505" s="6"/>
      <c r="R1505" s="19">
        <f t="shared" si="265"/>
        <v>175500</v>
      </c>
      <c r="S1505" s="6"/>
      <c r="T1505" s="14"/>
      <c r="U1505" s="145"/>
      <c r="V1505" s="6"/>
      <c r="W1505" s="6"/>
      <c r="X1505" s="6"/>
      <c r="Y1505" s="212">
        <v>45397</v>
      </c>
      <c r="Z1505" s="6"/>
      <c r="AA1505" s="6"/>
      <c r="AB1505" s="21"/>
      <c r="AC1505" s="6"/>
      <c r="AD1505" s="14" t="s">
        <v>1515</v>
      </c>
      <c r="AE1505" s="6"/>
      <c r="AF1505" s="6"/>
      <c r="AG1505" s="6"/>
      <c r="AH1505" s="6" t="s">
        <v>1517</v>
      </c>
      <c r="AI1505" s="143">
        <f t="shared" si="269"/>
        <v>195</v>
      </c>
      <c r="AJ1505" s="143">
        <f t="shared" si="270"/>
        <v>35.1</v>
      </c>
      <c r="AK1505" s="143">
        <f t="shared" si="271"/>
        <v>0</v>
      </c>
      <c r="AL1505" s="20">
        <f t="shared" si="267"/>
        <v>45263</v>
      </c>
      <c r="AM1505" t="e">
        <f t="shared" si="268"/>
        <v>#N/A</v>
      </c>
      <c r="AN1505" t="str">
        <f t="shared" si="272"/>
        <v>07122023-A-035810-3906.909</v>
      </c>
    </row>
    <row r="1506" spans="1:40" ht="20.100000000000001" hidden="1" customHeight="1" x14ac:dyDescent="0.25">
      <c r="A1506" s="14">
        <v>184</v>
      </c>
      <c r="B1506" s="202">
        <v>45231</v>
      </c>
      <c r="C1506" s="6" t="s">
        <v>2437</v>
      </c>
      <c r="D1506" s="15">
        <v>45274</v>
      </c>
      <c r="E1506" s="14" t="s">
        <v>1132</v>
      </c>
      <c r="F1506" s="14" t="s">
        <v>1133</v>
      </c>
      <c r="G1506" s="6">
        <v>5000</v>
      </c>
      <c r="H1506" s="6" t="s">
        <v>1817</v>
      </c>
      <c r="I1506" s="6"/>
      <c r="J1506" s="16">
        <v>3906.9090000000001</v>
      </c>
      <c r="K1506" s="14">
        <v>0.5</v>
      </c>
      <c r="L1506" s="126">
        <v>0</v>
      </c>
      <c r="M1506" s="126">
        <v>0</v>
      </c>
      <c r="N1506" s="6" t="s">
        <v>557</v>
      </c>
      <c r="O1506" s="6" t="s">
        <v>2390</v>
      </c>
      <c r="P1506" s="19">
        <v>975000</v>
      </c>
      <c r="Q1506" s="6"/>
      <c r="R1506" s="19">
        <f t="shared" si="265"/>
        <v>175500</v>
      </c>
      <c r="S1506" s="6"/>
      <c r="T1506" s="14"/>
      <c r="U1506" s="145"/>
      <c r="V1506" s="6"/>
      <c r="W1506" s="6"/>
      <c r="X1506" s="6"/>
      <c r="Y1506" s="212">
        <v>45397</v>
      </c>
      <c r="Z1506" s="6"/>
      <c r="AA1506" s="6"/>
      <c r="AB1506" s="21"/>
      <c r="AC1506" s="6"/>
      <c r="AD1506" s="14" t="s">
        <v>1515</v>
      </c>
      <c r="AE1506" s="6"/>
      <c r="AF1506" s="6"/>
      <c r="AG1506" s="6"/>
      <c r="AH1506" s="6" t="s">
        <v>1517</v>
      </c>
      <c r="AI1506" s="143">
        <f t="shared" si="269"/>
        <v>195</v>
      </c>
      <c r="AJ1506" s="143">
        <f t="shared" si="270"/>
        <v>35.1</v>
      </c>
      <c r="AK1506" s="143">
        <f t="shared" si="271"/>
        <v>0</v>
      </c>
      <c r="AL1506" s="20">
        <f t="shared" si="267"/>
        <v>45261</v>
      </c>
      <c r="AM1506" t="e">
        <f t="shared" si="268"/>
        <v>#N/A</v>
      </c>
      <c r="AN1506" t="str">
        <f t="shared" si="272"/>
        <v>14122023-A-038556-3906.909</v>
      </c>
    </row>
    <row r="1507" spans="1:40" ht="20.100000000000001" hidden="1" customHeight="1" x14ac:dyDescent="0.25">
      <c r="A1507" s="14">
        <v>185</v>
      </c>
      <c r="B1507" s="202">
        <v>45231</v>
      </c>
      <c r="C1507" s="6" t="s">
        <v>2438</v>
      </c>
      <c r="D1507" s="15">
        <v>45281</v>
      </c>
      <c r="E1507" s="14" t="s">
        <v>1132</v>
      </c>
      <c r="F1507" s="14" t="s">
        <v>1133</v>
      </c>
      <c r="G1507" s="6">
        <v>5000</v>
      </c>
      <c r="H1507" s="6" t="s">
        <v>1817</v>
      </c>
      <c r="I1507" s="6"/>
      <c r="J1507" s="16">
        <v>3906.9090000000001</v>
      </c>
      <c r="K1507" s="14">
        <v>0.7</v>
      </c>
      <c r="L1507" s="126">
        <v>0</v>
      </c>
      <c r="M1507" s="126">
        <v>0</v>
      </c>
      <c r="N1507" s="6" t="s">
        <v>557</v>
      </c>
      <c r="O1507" s="6" t="s">
        <v>2439</v>
      </c>
      <c r="P1507" s="19">
        <v>975000</v>
      </c>
      <c r="Q1507" s="6"/>
      <c r="R1507" s="19">
        <f t="shared" si="265"/>
        <v>175500</v>
      </c>
      <c r="S1507" s="6"/>
      <c r="T1507" s="14"/>
      <c r="U1507" s="145"/>
      <c r="V1507" s="6"/>
      <c r="W1507" s="6"/>
      <c r="X1507" s="6"/>
      <c r="Y1507" s="212">
        <v>45397</v>
      </c>
      <c r="Z1507" s="6"/>
      <c r="AA1507" s="6"/>
      <c r="AB1507" s="21"/>
      <c r="AC1507" s="6"/>
      <c r="AD1507" s="14" t="s">
        <v>1515</v>
      </c>
      <c r="AE1507" s="6"/>
      <c r="AF1507" s="6"/>
      <c r="AG1507" s="6"/>
      <c r="AH1507" s="6" t="s">
        <v>1517</v>
      </c>
      <c r="AI1507" s="143">
        <f t="shared" si="269"/>
        <v>195</v>
      </c>
      <c r="AJ1507" s="143">
        <f t="shared" si="270"/>
        <v>35.1</v>
      </c>
      <c r="AK1507" s="143">
        <f t="shared" si="271"/>
        <v>0</v>
      </c>
      <c r="AL1507" s="20">
        <f t="shared" si="267"/>
        <v>45261</v>
      </c>
      <c r="AM1507" t="e">
        <f t="shared" si="268"/>
        <v>#N/A</v>
      </c>
      <c r="AN1507" t="str">
        <f t="shared" si="272"/>
        <v>21122023-A-041859-3906.909</v>
      </c>
    </row>
    <row r="1508" spans="1:40" ht="20.100000000000001" hidden="1" customHeight="1" x14ac:dyDescent="0.25">
      <c r="A1508" s="14">
        <v>186</v>
      </c>
      <c r="B1508" s="202">
        <v>45231</v>
      </c>
      <c r="C1508" s="6" t="s">
        <v>2440</v>
      </c>
      <c r="D1508" s="15">
        <v>45283</v>
      </c>
      <c r="E1508" s="14" t="s">
        <v>1132</v>
      </c>
      <c r="F1508" s="14" t="s">
        <v>1133</v>
      </c>
      <c r="G1508" s="6">
        <v>5000</v>
      </c>
      <c r="H1508" s="6" t="s">
        <v>1817</v>
      </c>
      <c r="I1508" s="6"/>
      <c r="J1508" s="16">
        <v>3906.9090000000001</v>
      </c>
      <c r="K1508" s="14">
        <v>0.57999999999999996</v>
      </c>
      <c r="L1508" s="126">
        <v>0</v>
      </c>
      <c r="M1508" s="126">
        <v>0</v>
      </c>
      <c r="N1508" s="6" t="s">
        <v>557</v>
      </c>
      <c r="O1508" s="6" t="s">
        <v>2390</v>
      </c>
      <c r="P1508" s="19">
        <v>815000</v>
      </c>
      <c r="Q1508" s="6"/>
      <c r="R1508" s="19">
        <f t="shared" si="265"/>
        <v>146700</v>
      </c>
      <c r="S1508" s="6"/>
      <c r="T1508" s="14"/>
      <c r="U1508" s="145"/>
      <c r="V1508" s="6"/>
      <c r="W1508" s="6"/>
      <c r="X1508" s="6"/>
      <c r="Y1508" s="212">
        <v>45397</v>
      </c>
      <c r="Z1508" s="6"/>
      <c r="AA1508" s="6"/>
      <c r="AB1508" s="21"/>
      <c r="AC1508" s="6"/>
      <c r="AD1508" s="14" t="s">
        <v>1515</v>
      </c>
      <c r="AE1508" s="6"/>
      <c r="AF1508" s="6"/>
      <c r="AG1508" s="6"/>
      <c r="AH1508" s="6" t="s">
        <v>1517</v>
      </c>
      <c r="AI1508" s="143">
        <f t="shared" si="269"/>
        <v>163</v>
      </c>
      <c r="AJ1508" s="143">
        <f t="shared" si="270"/>
        <v>29.34</v>
      </c>
      <c r="AK1508" s="143">
        <f t="shared" si="271"/>
        <v>0</v>
      </c>
      <c r="AL1508" s="20">
        <f t="shared" si="267"/>
        <v>45261</v>
      </c>
      <c r="AM1508" t="e">
        <f t="shared" si="268"/>
        <v>#N/A</v>
      </c>
      <c r="AN1508" t="str">
        <f t="shared" si="272"/>
        <v>23122023-A-042856-3906.909</v>
      </c>
    </row>
    <row r="1509" spans="1:40" ht="20.100000000000001" hidden="1" customHeight="1" x14ac:dyDescent="0.25">
      <c r="A1509" s="14">
        <v>187</v>
      </c>
      <c r="B1509" s="162">
        <v>45261</v>
      </c>
      <c r="C1509" s="6" t="s">
        <v>2454</v>
      </c>
      <c r="D1509" s="21">
        <v>45286</v>
      </c>
      <c r="E1509" s="14" t="s">
        <v>1132</v>
      </c>
      <c r="F1509" s="14" t="s">
        <v>1133</v>
      </c>
      <c r="G1509" s="6">
        <v>5000</v>
      </c>
      <c r="H1509" s="6" t="s">
        <v>1817</v>
      </c>
      <c r="I1509" s="6"/>
      <c r="J1509" s="16">
        <v>3906.9090000000001</v>
      </c>
      <c r="K1509" s="14">
        <v>0.57999999999999996</v>
      </c>
      <c r="L1509" s="126">
        <v>0</v>
      </c>
      <c r="M1509" s="126">
        <v>0</v>
      </c>
      <c r="N1509" s="6" t="s">
        <v>557</v>
      </c>
      <c r="O1509" s="6" t="s">
        <v>2390</v>
      </c>
      <c r="P1509" s="19">
        <v>815000</v>
      </c>
      <c r="Q1509" s="6"/>
      <c r="R1509" s="19">
        <f t="shared" si="265"/>
        <v>146700</v>
      </c>
      <c r="S1509" s="6"/>
      <c r="T1509" s="14"/>
      <c r="U1509" s="145"/>
      <c r="V1509" s="6"/>
      <c r="W1509" s="6"/>
      <c r="X1509" s="6"/>
      <c r="Y1509" s="212">
        <v>45397</v>
      </c>
      <c r="Z1509" s="6"/>
      <c r="AA1509" s="6"/>
      <c r="AB1509" s="21"/>
      <c r="AC1509" s="6"/>
      <c r="AD1509" s="14" t="s">
        <v>1515</v>
      </c>
      <c r="AE1509" s="6"/>
      <c r="AF1509" s="6"/>
      <c r="AG1509" s="6"/>
      <c r="AH1509" s="6" t="s">
        <v>1517</v>
      </c>
      <c r="AI1509" s="143">
        <f t="shared" si="269"/>
        <v>163</v>
      </c>
      <c r="AJ1509" s="143">
        <f t="shared" si="270"/>
        <v>29.34</v>
      </c>
      <c r="AK1509" s="143">
        <f t="shared" si="271"/>
        <v>0</v>
      </c>
      <c r="AL1509" s="20">
        <f t="shared" si="267"/>
        <v>45291</v>
      </c>
      <c r="AM1509" t="e">
        <f t="shared" si="268"/>
        <v>#N/A</v>
      </c>
      <c r="AN1509" t="str">
        <f t="shared" si="272"/>
        <v>26122023-A-043738-3906.909</v>
      </c>
    </row>
    <row r="1510" spans="1:40" ht="20.100000000000001" hidden="1" customHeight="1" x14ac:dyDescent="0.25">
      <c r="A1510" s="14">
        <v>188</v>
      </c>
      <c r="B1510" s="162">
        <v>45261</v>
      </c>
      <c r="C1510" s="6" t="s">
        <v>2455</v>
      </c>
      <c r="D1510" s="21">
        <v>45286</v>
      </c>
      <c r="E1510" s="14" t="s">
        <v>1132</v>
      </c>
      <c r="F1510" s="14" t="s">
        <v>1133</v>
      </c>
      <c r="G1510" s="6">
        <v>5000</v>
      </c>
      <c r="H1510" s="6" t="s">
        <v>1817</v>
      </c>
      <c r="I1510" s="6"/>
      <c r="J1510" s="16">
        <v>3906.9090000000001</v>
      </c>
      <c r="K1510" s="14">
        <v>0.57999999999999996</v>
      </c>
      <c r="L1510" s="126">
        <v>0</v>
      </c>
      <c r="M1510" s="126">
        <v>0</v>
      </c>
      <c r="N1510" s="6" t="s">
        <v>557</v>
      </c>
      <c r="O1510" s="6" t="s">
        <v>2390</v>
      </c>
      <c r="P1510" s="19">
        <v>815000</v>
      </c>
      <c r="Q1510" s="6"/>
      <c r="R1510" s="19">
        <f t="shared" si="265"/>
        <v>146700</v>
      </c>
      <c r="S1510" s="6"/>
      <c r="T1510" s="14"/>
      <c r="U1510" s="145"/>
      <c r="V1510" s="6"/>
      <c r="W1510" s="6"/>
      <c r="X1510" s="6"/>
      <c r="Y1510" s="212">
        <v>45397</v>
      </c>
      <c r="Z1510" s="6"/>
      <c r="AA1510" s="6"/>
      <c r="AB1510" s="21"/>
      <c r="AC1510" s="6"/>
      <c r="AD1510" s="14" t="s">
        <v>1515</v>
      </c>
      <c r="AE1510" s="6"/>
      <c r="AF1510" s="6"/>
      <c r="AG1510" s="6"/>
      <c r="AH1510" s="6" t="s">
        <v>1517</v>
      </c>
      <c r="AI1510" s="143">
        <f t="shared" si="269"/>
        <v>163</v>
      </c>
      <c r="AJ1510" s="143">
        <f t="shared" si="270"/>
        <v>29.34</v>
      </c>
      <c r="AK1510" s="143">
        <f t="shared" si="271"/>
        <v>0</v>
      </c>
      <c r="AL1510" s="20">
        <f t="shared" si="267"/>
        <v>45291</v>
      </c>
      <c r="AM1510" t="e">
        <f t="shared" si="268"/>
        <v>#N/A</v>
      </c>
      <c r="AN1510" t="str">
        <f t="shared" si="272"/>
        <v>26122023-A-043742-3906.909</v>
      </c>
    </row>
    <row r="1511" spans="1:40" ht="20.100000000000001" hidden="1" customHeight="1" x14ac:dyDescent="0.25">
      <c r="A1511" s="14">
        <v>189</v>
      </c>
      <c r="B1511" s="162">
        <v>45261</v>
      </c>
      <c r="C1511" s="6" t="s">
        <v>2456</v>
      </c>
      <c r="D1511" s="21">
        <v>45286</v>
      </c>
      <c r="E1511" s="14" t="s">
        <v>1132</v>
      </c>
      <c r="F1511" s="14" t="s">
        <v>1133</v>
      </c>
      <c r="G1511" s="6">
        <v>3000</v>
      </c>
      <c r="H1511" s="6" t="s">
        <v>1817</v>
      </c>
      <c r="I1511" s="6"/>
      <c r="J1511" s="16">
        <v>3906.9090000000001</v>
      </c>
      <c r="K1511" s="14">
        <v>0.68</v>
      </c>
      <c r="L1511" s="126">
        <v>0</v>
      </c>
      <c r="M1511" s="126">
        <v>0</v>
      </c>
      <c r="N1511" s="6" t="s">
        <v>557</v>
      </c>
      <c r="O1511" s="6" t="s">
        <v>2529</v>
      </c>
      <c r="P1511" s="19">
        <v>573000</v>
      </c>
      <c r="Q1511" s="6"/>
      <c r="R1511" s="19">
        <f t="shared" si="265"/>
        <v>103140</v>
      </c>
      <c r="S1511" s="6"/>
      <c r="T1511" s="14"/>
      <c r="U1511" s="145"/>
      <c r="V1511" s="6"/>
      <c r="W1511" s="6"/>
      <c r="X1511" s="6"/>
      <c r="Y1511" s="212">
        <v>45397</v>
      </c>
      <c r="Z1511" s="6"/>
      <c r="AA1511" s="6"/>
      <c r="AB1511" s="21"/>
      <c r="AC1511" s="6"/>
      <c r="AD1511" s="14" t="s">
        <v>1515</v>
      </c>
      <c r="AE1511" s="6"/>
      <c r="AF1511" s="6"/>
      <c r="AG1511" s="6"/>
      <c r="AH1511" s="6" t="s">
        <v>1517</v>
      </c>
      <c r="AI1511" s="143">
        <f t="shared" si="269"/>
        <v>191</v>
      </c>
      <c r="AJ1511" s="143">
        <f t="shared" si="270"/>
        <v>34.380000000000003</v>
      </c>
      <c r="AK1511" s="143">
        <f t="shared" si="271"/>
        <v>0</v>
      </c>
      <c r="AL1511" s="20">
        <f t="shared" si="267"/>
        <v>45291</v>
      </c>
      <c r="AM1511" t="e">
        <f t="shared" si="268"/>
        <v>#N/A</v>
      </c>
      <c r="AN1511" t="str">
        <f t="shared" si="272"/>
        <v>26122023-A-043755-3906.909</v>
      </c>
    </row>
    <row r="1512" spans="1:40" ht="20.100000000000001" hidden="1" customHeight="1" x14ac:dyDescent="0.25">
      <c r="A1512" s="14">
        <v>190</v>
      </c>
      <c r="B1512" s="162">
        <v>45261</v>
      </c>
      <c r="C1512" s="6" t="s">
        <v>2457</v>
      </c>
      <c r="D1512" s="21">
        <v>45286</v>
      </c>
      <c r="E1512" s="14" t="s">
        <v>1132</v>
      </c>
      <c r="F1512" s="14" t="s">
        <v>1133</v>
      </c>
      <c r="G1512" s="6">
        <v>4000</v>
      </c>
      <c r="H1512" s="6" t="s">
        <v>1817</v>
      </c>
      <c r="I1512" s="6"/>
      <c r="J1512" s="16">
        <v>3906.9090000000001</v>
      </c>
      <c r="K1512" s="14">
        <v>0.57999999999999996</v>
      </c>
      <c r="L1512" s="126">
        <v>0</v>
      </c>
      <c r="M1512" s="126">
        <v>0</v>
      </c>
      <c r="N1512" s="6" t="s">
        <v>557</v>
      </c>
      <c r="O1512" s="6" t="s">
        <v>2390</v>
      </c>
      <c r="P1512" s="19">
        <v>652000</v>
      </c>
      <c r="Q1512" s="6"/>
      <c r="R1512" s="19">
        <f t="shared" si="265"/>
        <v>117360</v>
      </c>
      <c r="S1512" s="6"/>
      <c r="T1512" s="14"/>
      <c r="U1512" s="145"/>
      <c r="V1512" s="6"/>
      <c r="W1512" s="6"/>
      <c r="X1512" s="6"/>
      <c r="Y1512" s="212">
        <v>45397</v>
      </c>
      <c r="Z1512" s="6"/>
      <c r="AA1512" s="6"/>
      <c r="AB1512" s="21"/>
      <c r="AC1512" s="6"/>
      <c r="AD1512" s="14" t="s">
        <v>1515</v>
      </c>
      <c r="AE1512" s="6"/>
      <c r="AF1512" s="6"/>
      <c r="AG1512" s="6"/>
      <c r="AH1512" s="6" t="s">
        <v>1517</v>
      </c>
      <c r="AI1512" s="143">
        <f t="shared" si="269"/>
        <v>163</v>
      </c>
      <c r="AJ1512" s="143">
        <f t="shared" si="270"/>
        <v>29.34</v>
      </c>
      <c r="AK1512" s="143">
        <f t="shared" si="271"/>
        <v>0</v>
      </c>
      <c r="AL1512" s="20">
        <f t="shared" si="267"/>
        <v>45291</v>
      </c>
      <c r="AM1512" t="e">
        <f t="shared" si="268"/>
        <v>#N/A</v>
      </c>
      <c r="AN1512" t="str">
        <f t="shared" si="272"/>
        <v>26122023-A-043760-3906.909</v>
      </c>
    </row>
    <row r="1513" spans="1:40" ht="20.100000000000001" hidden="1" customHeight="1" x14ac:dyDescent="0.25">
      <c r="A1513" s="14">
        <v>191</v>
      </c>
      <c r="B1513" s="162">
        <v>45261</v>
      </c>
      <c r="C1513" s="6" t="s">
        <v>2458</v>
      </c>
      <c r="D1513" s="21">
        <v>45286</v>
      </c>
      <c r="E1513" s="14" t="s">
        <v>1132</v>
      </c>
      <c r="F1513" s="14" t="s">
        <v>1133</v>
      </c>
      <c r="G1513" s="6">
        <v>5000</v>
      </c>
      <c r="H1513" s="6" t="s">
        <v>1817</v>
      </c>
      <c r="I1513" s="6"/>
      <c r="J1513" s="16">
        <v>3906.9090000000001</v>
      </c>
      <c r="K1513" s="14">
        <v>0.73</v>
      </c>
      <c r="L1513" s="126">
        <v>0</v>
      </c>
      <c r="M1513" s="126">
        <v>0</v>
      </c>
      <c r="N1513" s="6" t="s">
        <v>557</v>
      </c>
      <c r="O1513" s="6" t="s">
        <v>2439</v>
      </c>
      <c r="P1513" s="19">
        <v>1025000</v>
      </c>
      <c r="Q1513" s="6"/>
      <c r="R1513" s="19">
        <f t="shared" ref="R1513:R1576" si="273">P1513*0.18</f>
        <v>184500</v>
      </c>
      <c r="S1513" s="6"/>
      <c r="T1513" s="14"/>
      <c r="U1513" s="145"/>
      <c r="V1513" s="6"/>
      <c r="W1513" s="6"/>
      <c r="X1513" s="6"/>
      <c r="Y1513" s="212">
        <v>45397</v>
      </c>
      <c r="Z1513" s="6"/>
      <c r="AA1513" s="6"/>
      <c r="AB1513" s="21"/>
      <c r="AC1513" s="6"/>
      <c r="AD1513" s="14" t="s">
        <v>1515</v>
      </c>
      <c r="AE1513" s="6"/>
      <c r="AF1513" s="6"/>
      <c r="AG1513" s="6"/>
      <c r="AH1513" s="6" t="s">
        <v>1517</v>
      </c>
      <c r="AI1513" s="143">
        <f t="shared" si="269"/>
        <v>205</v>
      </c>
      <c r="AJ1513" s="143">
        <f t="shared" si="270"/>
        <v>36.9</v>
      </c>
      <c r="AK1513" s="143">
        <f t="shared" si="271"/>
        <v>0</v>
      </c>
      <c r="AL1513" s="20">
        <f t="shared" si="267"/>
        <v>45291</v>
      </c>
      <c r="AM1513" t="e">
        <f t="shared" si="268"/>
        <v>#N/A</v>
      </c>
      <c r="AN1513" t="str">
        <f t="shared" si="272"/>
        <v>26122023-A-043781-3906.909</v>
      </c>
    </row>
    <row r="1514" spans="1:40" ht="20.100000000000001" hidden="1" customHeight="1" x14ac:dyDescent="0.25">
      <c r="A1514" s="14">
        <v>192</v>
      </c>
      <c r="B1514" s="162">
        <v>45261</v>
      </c>
      <c r="C1514" s="6" t="s">
        <v>2459</v>
      </c>
      <c r="D1514" s="21">
        <v>45286</v>
      </c>
      <c r="E1514" s="14" t="s">
        <v>1132</v>
      </c>
      <c r="F1514" s="14" t="s">
        <v>1133</v>
      </c>
      <c r="G1514" s="6">
        <v>5000</v>
      </c>
      <c r="H1514" s="6" t="s">
        <v>1817</v>
      </c>
      <c r="I1514" s="6"/>
      <c r="J1514" s="16">
        <v>3906.9090000000001</v>
      </c>
      <c r="K1514" s="14">
        <v>0.57999999999999996</v>
      </c>
      <c r="L1514" s="126">
        <v>0</v>
      </c>
      <c r="M1514" s="126">
        <v>0</v>
      </c>
      <c r="N1514" s="6" t="s">
        <v>557</v>
      </c>
      <c r="O1514" s="6" t="s">
        <v>2390</v>
      </c>
      <c r="P1514" s="19">
        <v>815000</v>
      </c>
      <c r="Q1514" s="6"/>
      <c r="R1514" s="19">
        <f t="shared" si="273"/>
        <v>146700</v>
      </c>
      <c r="S1514" s="6"/>
      <c r="T1514" s="14"/>
      <c r="U1514" s="145"/>
      <c r="V1514" s="6"/>
      <c r="W1514" s="6"/>
      <c r="X1514" s="6"/>
      <c r="Y1514" s="212">
        <v>45397</v>
      </c>
      <c r="Z1514" s="6"/>
      <c r="AA1514" s="6"/>
      <c r="AB1514" s="21"/>
      <c r="AC1514" s="6"/>
      <c r="AD1514" s="14" t="s">
        <v>1515</v>
      </c>
      <c r="AE1514" s="6"/>
      <c r="AF1514" s="6"/>
      <c r="AG1514" s="6"/>
      <c r="AH1514" s="6" t="s">
        <v>1517</v>
      </c>
      <c r="AI1514" s="143">
        <f t="shared" si="269"/>
        <v>163</v>
      </c>
      <c r="AJ1514" s="143">
        <f t="shared" si="270"/>
        <v>29.34</v>
      </c>
      <c r="AK1514" s="143">
        <f t="shared" si="271"/>
        <v>0</v>
      </c>
      <c r="AL1514" s="20">
        <f t="shared" si="267"/>
        <v>45291</v>
      </c>
      <c r="AM1514" t="e">
        <f t="shared" si="268"/>
        <v>#N/A</v>
      </c>
      <c r="AN1514" t="str">
        <f t="shared" si="272"/>
        <v>26122023-A-043804-3906.909</v>
      </c>
    </row>
    <row r="1515" spans="1:40" ht="20.100000000000001" hidden="1" customHeight="1" x14ac:dyDescent="0.25">
      <c r="A1515" s="14">
        <v>193</v>
      </c>
      <c r="B1515" s="162">
        <v>45261</v>
      </c>
      <c r="C1515" s="6" t="s">
        <v>2460</v>
      </c>
      <c r="D1515" s="21">
        <v>45286</v>
      </c>
      <c r="E1515" s="14" t="s">
        <v>1132</v>
      </c>
      <c r="F1515" s="14" t="s">
        <v>1133</v>
      </c>
      <c r="G1515" s="6">
        <v>5000</v>
      </c>
      <c r="H1515" s="6" t="s">
        <v>1817</v>
      </c>
      <c r="I1515" s="6"/>
      <c r="J1515" s="16">
        <v>3906.9090000000001</v>
      </c>
      <c r="K1515" s="14">
        <v>0.57999999999999996</v>
      </c>
      <c r="L1515" s="126">
        <v>0</v>
      </c>
      <c r="M1515" s="126">
        <v>0</v>
      </c>
      <c r="N1515" s="6" t="s">
        <v>557</v>
      </c>
      <c r="O1515" s="6" t="s">
        <v>2390</v>
      </c>
      <c r="P1515" s="19">
        <v>815000</v>
      </c>
      <c r="Q1515" s="6"/>
      <c r="R1515" s="19">
        <f t="shared" si="273"/>
        <v>146700</v>
      </c>
      <c r="S1515" s="6"/>
      <c r="T1515" s="14"/>
      <c r="U1515" s="145"/>
      <c r="V1515" s="6"/>
      <c r="W1515" s="6"/>
      <c r="X1515" s="6"/>
      <c r="Y1515" s="212">
        <v>45397</v>
      </c>
      <c r="Z1515" s="6"/>
      <c r="AA1515" s="6"/>
      <c r="AB1515" s="21"/>
      <c r="AC1515" s="6"/>
      <c r="AD1515" s="14" t="s">
        <v>1515</v>
      </c>
      <c r="AE1515" s="6"/>
      <c r="AF1515" s="6"/>
      <c r="AG1515" s="6"/>
      <c r="AH1515" s="6" t="s">
        <v>1517</v>
      </c>
      <c r="AI1515" s="143">
        <f t="shared" si="269"/>
        <v>163</v>
      </c>
      <c r="AJ1515" s="143">
        <f t="shared" si="270"/>
        <v>29.34</v>
      </c>
      <c r="AK1515" s="143">
        <f t="shared" si="271"/>
        <v>0</v>
      </c>
      <c r="AL1515" s="20">
        <f t="shared" si="267"/>
        <v>45291</v>
      </c>
      <c r="AM1515" t="e">
        <f t="shared" si="268"/>
        <v>#N/A</v>
      </c>
      <c r="AN1515" t="str">
        <f t="shared" si="272"/>
        <v>26122023-A-043812-3906.909</v>
      </c>
    </row>
    <row r="1516" spans="1:40" ht="20.100000000000001" hidden="1" customHeight="1" x14ac:dyDescent="0.25">
      <c r="A1516" s="14">
        <v>194</v>
      </c>
      <c r="B1516" s="162">
        <v>45261</v>
      </c>
      <c r="C1516" s="6" t="s">
        <v>2461</v>
      </c>
      <c r="D1516" s="21">
        <v>45286</v>
      </c>
      <c r="E1516" s="14" t="s">
        <v>1132</v>
      </c>
      <c r="F1516" s="14" t="s">
        <v>1133</v>
      </c>
      <c r="G1516" s="6">
        <v>5000</v>
      </c>
      <c r="H1516" s="6" t="s">
        <v>1817</v>
      </c>
      <c r="I1516" s="6"/>
      <c r="J1516" s="16">
        <v>3906.9090000000001</v>
      </c>
      <c r="K1516" s="14">
        <v>0.7</v>
      </c>
      <c r="L1516" s="126">
        <v>0</v>
      </c>
      <c r="M1516" s="126">
        <v>0</v>
      </c>
      <c r="N1516" s="6" t="s">
        <v>557</v>
      </c>
      <c r="O1516" s="6" t="s">
        <v>2439</v>
      </c>
      <c r="P1516" s="19">
        <v>975000</v>
      </c>
      <c r="Q1516" s="6"/>
      <c r="R1516" s="19">
        <f t="shared" si="273"/>
        <v>175500</v>
      </c>
      <c r="S1516" s="6"/>
      <c r="T1516" s="14"/>
      <c r="U1516" s="145"/>
      <c r="V1516" s="6"/>
      <c r="W1516" s="6"/>
      <c r="X1516" s="6"/>
      <c r="Y1516" s="212">
        <v>45397</v>
      </c>
      <c r="Z1516" s="6"/>
      <c r="AA1516" s="6"/>
      <c r="AB1516" s="21"/>
      <c r="AC1516" s="6"/>
      <c r="AD1516" s="14" t="s">
        <v>1515</v>
      </c>
      <c r="AE1516" s="6"/>
      <c r="AF1516" s="6"/>
      <c r="AG1516" s="6"/>
      <c r="AH1516" s="6" t="s">
        <v>1517</v>
      </c>
      <c r="AI1516" s="143">
        <f t="shared" si="269"/>
        <v>195</v>
      </c>
      <c r="AJ1516" s="143">
        <f t="shared" si="270"/>
        <v>35.1</v>
      </c>
      <c r="AK1516" s="143">
        <f t="shared" si="271"/>
        <v>0</v>
      </c>
      <c r="AL1516" s="20">
        <f t="shared" si="267"/>
        <v>45291</v>
      </c>
      <c r="AM1516" t="e">
        <f t="shared" si="268"/>
        <v>#N/A</v>
      </c>
      <c r="AN1516" t="str">
        <f t="shared" si="272"/>
        <v>26122023-A-043819-3906.909</v>
      </c>
    </row>
    <row r="1517" spans="1:40" ht="20.100000000000001" hidden="1" customHeight="1" x14ac:dyDescent="0.25">
      <c r="A1517" s="14">
        <v>195</v>
      </c>
      <c r="B1517" s="162">
        <v>45261</v>
      </c>
      <c r="C1517" s="6" t="s">
        <v>2462</v>
      </c>
      <c r="D1517" s="21">
        <v>45286</v>
      </c>
      <c r="E1517" s="14" t="s">
        <v>1132</v>
      </c>
      <c r="F1517" s="14" t="s">
        <v>1133</v>
      </c>
      <c r="G1517" s="6">
        <v>1000</v>
      </c>
      <c r="H1517" s="6" t="s">
        <v>1817</v>
      </c>
      <c r="I1517" s="6"/>
      <c r="J1517" s="16">
        <v>3906.9090000000001</v>
      </c>
      <c r="K1517" s="14">
        <v>0.73</v>
      </c>
      <c r="L1517" s="126">
        <v>0</v>
      </c>
      <c r="M1517" s="126">
        <v>0</v>
      </c>
      <c r="N1517" s="6" t="s">
        <v>557</v>
      </c>
      <c r="O1517" s="6" t="s">
        <v>2439</v>
      </c>
      <c r="P1517" s="19">
        <v>205000</v>
      </c>
      <c r="Q1517" s="6"/>
      <c r="R1517" s="19">
        <f t="shared" si="273"/>
        <v>36900</v>
      </c>
      <c r="S1517" s="6"/>
      <c r="T1517" s="14"/>
      <c r="U1517" s="145"/>
      <c r="V1517" s="6"/>
      <c r="W1517" s="6"/>
      <c r="X1517" s="6"/>
      <c r="Y1517" s="212">
        <v>45397</v>
      </c>
      <c r="Z1517" s="6"/>
      <c r="AA1517" s="6"/>
      <c r="AB1517" s="21"/>
      <c r="AC1517" s="6"/>
      <c r="AD1517" s="14" t="s">
        <v>1515</v>
      </c>
      <c r="AE1517" s="6"/>
      <c r="AF1517" s="6"/>
      <c r="AG1517" s="6"/>
      <c r="AH1517" s="6" t="s">
        <v>1517</v>
      </c>
      <c r="AI1517" s="143">
        <f t="shared" si="269"/>
        <v>205</v>
      </c>
      <c r="AJ1517" s="143">
        <f t="shared" si="270"/>
        <v>36.9</v>
      </c>
      <c r="AK1517" s="143">
        <f t="shared" si="271"/>
        <v>0</v>
      </c>
      <c r="AL1517" s="20">
        <f t="shared" si="267"/>
        <v>45291</v>
      </c>
      <c r="AM1517" t="e">
        <f t="shared" si="268"/>
        <v>#N/A</v>
      </c>
      <c r="AN1517" t="str">
        <f t="shared" si="272"/>
        <v>26122023-A-043963-3906.909</v>
      </c>
    </row>
    <row r="1518" spans="1:40" ht="20.100000000000001" hidden="1" customHeight="1" x14ac:dyDescent="0.25">
      <c r="A1518" s="14">
        <v>196</v>
      </c>
      <c r="B1518" s="162">
        <v>45261</v>
      </c>
      <c r="C1518" s="6" t="s">
        <v>2463</v>
      </c>
      <c r="D1518" s="21">
        <v>45286</v>
      </c>
      <c r="E1518" s="14" t="s">
        <v>1132</v>
      </c>
      <c r="F1518" s="14" t="s">
        <v>1133</v>
      </c>
      <c r="G1518" s="6">
        <v>3000</v>
      </c>
      <c r="H1518" s="6" t="s">
        <v>1817</v>
      </c>
      <c r="I1518" s="6"/>
      <c r="J1518" s="16">
        <v>3906.9090000000001</v>
      </c>
      <c r="K1518" s="14">
        <v>0.57999999999999996</v>
      </c>
      <c r="L1518" s="126">
        <v>0</v>
      </c>
      <c r="M1518" s="126">
        <v>0</v>
      </c>
      <c r="N1518" s="6" t="s">
        <v>557</v>
      </c>
      <c r="O1518" s="6" t="s">
        <v>2390</v>
      </c>
      <c r="P1518" s="19">
        <v>489000</v>
      </c>
      <c r="Q1518" s="6"/>
      <c r="R1518" s="19">
        <f t="shared" si="273"/>
        <v>88020</v>
      </c>
      <c r="S1518" s="6"/>
      <c r="T1518" s="14"/>
      <c r="U1518" s="145"/>
      <c r="V1518" s="6"/>
      <c r="W1518" s="6"/>
      <c r="X1518" s="6"/>
      <c r="Y1518" s="212">
        <v>45397</v>
      </c>
      <c r="Z1518" s="6"/>
      <c r="AA1518" s="6"/>
      <c r="AB1518" s="21"/>
      <c r="AC1518" s="6"/>
      <c r="AD1518" s="14" t="s">
        <v>1515</v>
      </c>
      <c r="AE1518" s="6"/>
      <c r="AF1518" s="6"/>
      <c r="AG1518" s="6"/>
      <c r="AH1518" s="6" t="s">
        <v>1517</v>
      </c>
      <c r="AI1518" s="143">
        <f t="shared" si="269"/>
        <v>163</v>
      </c>
      <c r="AJ1518" s="143">
        <f t="shared" si="270"/>
        <v>29.34</v>
      </c>
      <c r="AK1518" s="143">
        <f t="shared" si="271"/>
        <v>0</v>
      </c>
      <c r="AL1518" s="20">
        <f t="shared" si="267"/>
        <v>45291</v>
      </c>
      <c r="AM1518" t="e">
        <f t="shared" si="268"/>
        <v>#N/A</v>
      </c>
      <c r="AN1518" t="str">
        <f t="shared" si="272"/>
        <v>26122023-A-043965-3906.909</v>
      </c>
    </row>
    <row r="1519" spans="1:40" ht="20.100000000000001" hidden="1" customHeight="1" x14ac:dyDescent="0.25">
      <c r="A1519" s="14">
        <v>197</v>
      </c>
      <c r="B1519" s="162">
        <v>45261</v>
      </c>
      <c r="C1519" s="6" t="s">
        <v>2464</v>
      </c>
      <c r="D1519" s="21">
        <v>45286</v>
      </c>
      <c r="E1519" s="14" t="s">
        <v>1132</v>
      </c>
      <c r="F1519" s="14" t="s">
        <v>1133</v>
      </c>
      <c r="G1519" s="6">
        <v>4000</v>
      </c>
      <c r="H1519" s="6" t="s">
        <v>1817</v>
      </c>
      <c r="I1519" s="6"/>
      <c r="J1519" s="16">
        <v>3906.9090000000001</v>
      </c>
      <c r="K1519" s="14">
        <v>0.57999999999999996</v>
      </c>
      <c r="L1519" s="126">
        <v>0</v>
      </c>
      <c r="M1519" s="126">
        <v>0</v>
      </c>
      <c r="N1519" s="6" t="s">
        <v>557</v>
      </c>
      <c r="O1519" s="6" t="s">
        <v>2390</v>
      </c>
      <c r="P1519" s="19">
        <v>652000</v>
      </c>
      <c r="Q1519" s="6"/>
      <c r="R1519" s="19">
        <f t="shared" si="273"/>
        <v>117360</v>
      </c>
      <c r="S1519" s="6"/>
      <c r="T1519" s="14"/>
      <c r="U1519" s="145"/>
      <c r="V1519" s="6"/>
      <c r="W1519" s="6"/>
      <c r="X1519" s="6"/>
      <c r="Y1519" s="212">
        <v>45397</v>
      </c>
      <c r="Z1519" s="6"/>
      <c r="AA1519" s="6"/>
      <c r="AB1519" s="21"/>
      <c r="AC1519" s="6"/>
      <c r="AD1519" s="14" t="s">
        <v>1515</v>
      </c>
      <c r="AE1519" s="6"/>
      <c r="AF1519" s="6"/>
      <c r="AG1519" s="6"/>
      <c r="AH1519" s="6" t="s">
        <v>1517</v>
      </c>
      <c r="AI1519" s="143">
        <f t="shared" si="269"/>
        <v>163</v>
      </c>
      <c r="AJ1519" s="143">
        <f t="shared" si="270"/>
        <v>29.34</v>
      </c>
      <c r="AK1519" s="143">
        <f t="shared" si="271"/>
        <v>0</v>
      </c>
      <c r="AL1519" s="20">
        <f t="shared" si="267"/>
        <v>45291</v>
      </c>
      <c r="AM1519" t="e">
        <f t="shared" si="268"/>
        <v>#N/A</v>
      </c>
      <c r="AN1519" t="str">
        <f t="shared" si="272"/>
        <v>26122023-A-043973-3906.909</v>
      </c>
    </row>
    <row r="1520" spans="1:40" ht="20.100000000000001" hidden="1" customHeight="1" x14ac:dyDescent="0.25">
      <c r="A1520" s="14">
        <v>198</v>
      </c>
      <c r="B1520" s="162">
        <v>45261</v>
      </c>
      <c r="C1520" s="6" t="s">
        <v>2465</v>
      </c>
      <c r="D1520" s="21">
        <v>45286</v>
      </c>
      <c r="E1520" s="14" t="s">
        <v>1132</v>
      </c>
      <c r="F1520" s="14" t="s">
        <v>1133</v>
      </c>
      <c r="G1520" s="6">
        <v>4000</v>
      </c>
      <c r="H1520" s="6" t="s">
        <v>1817</v>
      </c>
      <c r="I1520" s="6"/>
      <c r="J1520" s="16">
        <v>3906.9090000000001</v>
      </c>
      <c r="K1520" s="14">
        <v>0.62</v>
      </c>
      <c r="L1520" s="126">
        <v>0</v>
      </c>
      <c r="M1520" s="126">
        <v>0</v>
      </c>
      <c r="N1520" s="6" t="s">
        <v>557</v>
      </c>
      <c r="O1520" s="6" t="s">
        <v>2529</v>
      </c>
      <c r="P1520" s="19">
        <v>694000</v>
      </c>
      <c r="Q1520" s="6"/>
      <c r="R1520" s="19">
        <f t="shared" si="273"/>
        <v>124920</v>
      </c>
      <c r="S1520" s="6"/>
      <c r="T1520" s="14"/>
      <c r="U1520" s="145"/>
      <c r="V1520" s="6"/>
      <c r="W1520" s="6"/>
      <c r="X1520" s="6"/>
      <c r="Y1520" s="212">
        <v>45397</v>
      </c>
      <c r="Z1520" s="6"/>
      <c r="AA1520" s="6"/>
      <c r="AB1520" s="21"/>
      <c r="AC1520" s="6"/>
      <c r="AD1520" s="14" t="s">
        <v>1515</v>
      </c>
      <c r="AE1520" s="6"/>
      <c r="AF1520" s="6"/>
      <c r="AG1520" s="6"/>
      <c r="AH1520" s="6" t="s">
        <v>1517</v>
      </c>
      <c r="AI1520" s="143">
        <f t="shared" si="269"/>
        <v>173.5</v>
      </c>
      <c r="AJ1520" s="143">
        <f t="shared" si="270"/>
        <v>31.23</v>
      </c>
      <c r="AK1520" s="143">
        <f t="shared" si="271"/>
        <v>0</v>
      </c>
      <c r="AL1520" s="20">
        <f t="shared" si="267"/>
        <v>45291</v>
      </c>
      <c r="AM1520" t="e">
        <f t="shared" si="268"/>
        <v>#N/A</v>
      </c>
      <c r="AN1520" t="str">
        <f t="shared" si="272"/>
        <v>26122023-A-043999-3906.909</v>
      </c>
    </row>
    <row r="1521" spans="1:40" ht="20.100000000000001" hidden="1" customHeight="1" x14ac:dyDescent="0.25">
      <c r="A1521" s="14">
        <v>199</v>
      </c>
      <c r="B1521" s="162">
        <v>45261</v>
      </c>
      <c r="C1521" s="6" t="s">
        <v>2466</v>
      </c>
      <c r="D1521" s="21">
        <v>45286</v>
      </c>
      <c r="E1521" s="14" t="s">
        <v>1132</v>
      </c>
      <c r="F1521" s="14" t="s">
        <v>1133</v>
      </c>
      <c r="G1521" s="6">
        <v>4000</v>
      </c>
      <c r="H1521" s="6" t="s">
        <v>1817</v>
      </c>
      <c r="I1521" s="6"/>
      <c r="J1521" s="16">
        <v>3906.9090000000001</v>
      </c>
      <c r="K1521" s="14">
        <v>0.73</v>
      </c>
      <c r="L1521" s="126">
        <v>0</v>
      </c>
      <c r="M1521" s="126">
        <v>0</v>
      </c>
      <c r="N1521" s="6" t="s">
        <v>557</v>
      </c>
      <c r="O1521" s="6" t="s">
        <v>2439</v>
      </c>
      <c r="P1521" s="19">
        <v>820000</v>
      </c>
      <c r="Q1521" s="6"/>
      <c r="R1521" s="19">
        <f t="shared" si="273"/>
        <v>147600</v>
      </c>
      <c r="S1521" s="6"/>
      <c r="T1521" s="14"/>
      <c r="U1521" s="145"/>
      <c r="V1521" s="6"/>
      <c r="W1521" s="6"/>
      <c r="X1521" s="6"/>
      <c r="Y1521" s="212">
        <v>45397</v>
      </c>
      <c r="Z1521" s="6"/>
      <c r="AA1521" s="6"/>
      <c r="AB1521" s="21"/>
      <c r="AC1521" s="6"/>
      <c r="AD1521" s="14" t="s">
        <v>1515</v>
      </c>
      <c r="AE1521" s="6"/>
      <c r="AF1521" s="6"/>
      <c r="AG1521" s="6"/>
      <c r="AH1521" s="6" t="s">
        <v>1517</v>
      </c>
      <c r="AI1521" s="143">
        <f t="shared" si="269"/>
        <v>205</v>
      </c>
      <c r="AJ1521" s="143">
        <f t="shared" si="270"/>
        <v>36.9</v>
      </c>
      <c r="AK1521" s="143">
        <f t="shared" si="271"/>
        <v>0</v>
      </c>
      <c r="AL1521" s="20">
        <f t="shared" si="267"/>
        <v>45291</v>
      </c>
      <c r="AM1521" t="e">
        <f t="shared" si="268"/>
        <v>#N/A</v>
      </c>
      <c r="AN1521" t="str">
        <f t="shared" si="272"/>
        <v>26122023-A-044008-3906.909</v>
      </c>
    </row>
    <row r="1522" spans="1:40" ht="20.100000000000001" hidden="1" customHeight="1" x14ac:dyDescent="0.25">
      <c r="A1522" s="14">
        <v>200</v>
      </c>
      <c r="B1522" s="162">
        <v>45261</v>
      </c>
      <c r="C1522" s="6" t="s">
        <v>2467</v>
      </c>
      <c r="D1522" s="21">
        <v>45286</v>
      </c>
      <c r="E1522" s="14" t="s">
        <v>1132</v>
      </c>
      <c r="F1522" s="14" t="s">
        <v>1133</v>
      </c>
      <c r="G1522" s="6">
        <v>25</v>
      </c>
      <c r="H1522" s="6" t="s">
        <v>1817</v>
      </c>
      <c r="I1522" s="6"/>
      <c r="J1522" s="16">
        <v>3204.16</v>
      </c>
      <c r="K1522" s="14">
        <v>8.39</v>
      </c>
      <c r="L1522" s="126">
        <v>0</v>
      </c>
      <c r="M1522" s="126">
        <v>0</v>
      </c>
      <c r="N1522" s="6" t="s">
        <v>412</v>
      </c>
      <c r="O1522" s="6" t="s">
        <v>2530</v>
      </c>
      <c r="P1522" s="19">
        <v>58750</v>
      </c>
      <c r="Q1522" s="6"/>
      <c r="R1522" s="19">
        <f t="shared" si="273"/>
        <v>10575</v>
      </c>
      <c r="S1522" s="6"/>
      <c r="T1522" s="14"/>
      <c r="U1522" s="145"/>
      <c r="V1522" s="6"/>
      <c r="W1522" s="6"/>
      <c r="X1522" s="6"/>
      <c r="Y1522" s="212">
        <v>45397</v>
      </c>
      <c r="Z1522" s="6"/>
      <c r="AA1522" s="6"/>
      <c r="AB1522" s="21"/>
      <c r="AC1522" s="6"/>
      <c r="AD1522" s="14" t="s">
        <v>1515</v>
      </c>
      <c r="AE1522" s="6"/>
      <c r="AF1522" s="6"/>
      <c r="AG1522" s="6"/>
      <c r="AH1522" s="6" t="s">
        <v>434</v>
      </c>
      <c r="AI1522" s="143">
        <f t="shared" si="269"/>
        <v>2350</v>
      </c>
      <c r="AJ1522" s="143">
        <f t="shared" si="270"/>
        <v>423</v>
      </c>
      <c r="AK1522" s="143">
        <f t="shared" si="271"/>
        <v>0</v>
      </c>
      <c r="AL1522" s="20">
        <f t="shared" si="267"/>
        <v>45291</v>
      </c>
      <c r="AM1522" t="e">
        <f t="shared" si="268"/>
        <v>#N/A</v>
      </c>
      <c r="AN1522" t="str">
        <f t="shared" si="272"/>
        <v>26122023-A-044021-3204.16</v>
      </c>
    </row>
    <row r="1523" spans="1:40" ht="20.100000000000001" hidden="1" customHeight="1" x14ac:dyDescent="0.25">
      <c r="A1523" s="14">
        <v>201</v>
      </c>
      <c r="B1523" s="162">
        <v>45261</v>
      </c>
      <c r="C1523" s="6" t="s">
        <v>2468</v>
      </c>
      <c r="D1523" s="21">
        <v>45286</v>
      </c>
      <c r="E1523" s="14" t="s">
        <v>1132</v>
      </c>
      <c r="F1523" s="14" t="s">
        <v>1133</v>
      </c>
      <c r="G1523" s="6">
        <v>1500</v>
      </c>
      <c r="H1523" s="6" t="s">
        <v>1817</v>
      </c>
      <c r="I1523" s="6"/>
      <c r="J1523" s="16">
        <v>3809.9189999999999</v>
      </c>
      <c r="K1523" s="14">
        <v>3.57</v>
      </c>
      <c r="L1523" s="126">
        <v>0</v>
      </c>
      <c r="M1523" s="126">
        <v>0</v>
      </c>
      <c r="N1523" s="6" t="s">
        <v>557</v>
      </c>
      <c r="O1523" s="6" t="s">
        <v>2531</v>
      </c>
      <c r="P1523" s="19">
        <v>1500000</v>
      </c>
      <c r="Q1523" s="6"/>
      <c r="R1523" s="19">
        <f t="shared" si="273"/>
        <v>270000</v>
      </c>
      <c r="S1523" s="6"/>
      <c r="T1523" s="14"/>
      <c r="U1523" s="145"/>
      <c r="V1523" s="6"/>
      <c r="W1523" s="6"/>
      <c r="X1523" s="6"/>
      <c r="Y1523" s="212">
        <v>45397</v>
      </c>
      <c r="Z1523" s="6"/>
      <c r="AA1523" s="6"/>
      <c r="AB1523" s="21"/>
      <c r="AC1523" s="6"/>
      <c r="AD1523" s="14" t="s">
        <v>1515</v>
      </c>
      <c r="AE1523" s="6"/>
      <c r="AF1523" s="6"/>
      <c r="AG1523" s="6"/>
      <c r="AH1523" s="6" t="s">
        <v>1517</v>
      </c>
      <c r="AI1523" s="143">
        <f t="shared" si="269"/>
        <v>1000</v>
      </c>
      <c r="AJ1523" s="143">
        <f t="shared" si="270"/>
        <v>180</v>
      </c>
      <c r="AK1523" s="143">
        <f t="shared" si="271"/>
        <v>0</v>
      </c>
      <c r="AL1523" s="20">
        <f t="shared" ref="AL1523:AL1586" si="274">IF(B1523&lt;&gt;"",IF(E1523="Packing Material",B1523+5,B1523+30),"")</f>
        <v>45291</v>
      </c>
      <c r="AM1523" t="e">
        <f t="shared" si="268"/>
        <v>#N/A</v>
      </c>
      <c r="AN1523" t="str">
        <f t="shared" si="272"/>
        <v>26122023-A-044027-3809.919</v>
      </c>
    </row>
    <row r="1524" spans="1:40" ht="20.100000000000001" hidden="1" customHeight="1" x14ac:dyDescent="0.25">
      <c r="A1524" s="14">
        <v>202</v>
      </c>
      <c r="B1524" s="162">
        <v>45261</v>
      </c>
      <c r="C1524" s="6" t="s">
        <v>2469</v>
      </c>
      <c r="D1524" s="21">
        <v>45286</v>
      </c>
      <c r="E1524" s="14" t="s">
        <v>1132</v>
      </c>
      <c r="F1524" s="14" t="s">
        <v>1133</v>
      </c>
      <c r="G1524" s="6">
        <v>33710</v>
      </c>
      <c r="H1524" s="6" t="s">
        <v>1817</v>
      </c>
      <c r="I1524" s="6"/>
      <c r="J1524" s="16">
        <v>5201.009</v>
      </c>
      <c r="K1524" s="14">
        <v>1.6</v>
      </c>
      <c r="L1524" s="125">
        <v>0</v>
      </c>
      <c r="M1524" s="125">
        <v>0</v>
      </c>
      <c r="N1524" s="6" t="s">
        <v>547</v>
      </c>
      <c r="O1524" s="6" t="s">
        <v>547</v>
      </c>
      <c r="P1524" s="19">
        <v>15128135</v>
      </c>
      <c r="Q1524" s="6"/>
      <c r="R1524" s="19">
        <f t="shared" si="273"/>
        <v>2723064.3</v>
      </c>
      <c r="S1524" s="6"/>
      <c r="T1524" s="14"/>
      <c r="U1524" s="145"/>
      <c r="V1524" s="6"/>
      <c r="W1524" s="6"/>
      <c r="X1524" s="6"/>
      <c r="Y1524" s="212">
        <v>45450</v>
      </c>
      <c r="Z1524" s="6"/>
      <c r="AA1524" s="6"/>
      <c r="AB1524" s="21"/>
      <c r="AC1524" s="6"/>
      <c r="AD1524" s="14" t="s">
        <v>1515</v>
      </c>
      <c r="AE1524" s="6"/>
      <c r="AF1524" s="6"/>
      <c r="AG1524" s="6"/>
      <c r="AH1524" s="6" t="s">
        <v>547</v>
      </c>
      <c r="AI1524" s="143">
        <f t="shared" si="269"/>
        <v>448.77291604865025</v>
      </c>
      <c r="AJ1524" s="143">
        <f t="shared" si="270"/>
        <v>80.779124888757039</v>
      </c>
      <c r="AK1524" s="143">
        <f t="shared" si="271"/>
        <v>0</v>
      </c>
      <c r="AL1524" s="20">
        <f t="shared" si="274"/>
        <v>45291</v>
      </c>
      <c r="AM1524" t="e">
        <f t="shared" ref="AM1524:AM1541" si="275">VLOOKUP(C1524,$C$2446:$C$2561,1,0)</f>
        <v>#N/A</v>
      </c>
      <c r="AN1524" t="str">
        <f t="shared" si="272"/>
        <v>26122023-A-044101-5201.009</v>
      </c>
    </row>
    <row r="1525" spans="1:40" ht="20.100000000000001" hidden="1" customHeight="1" x14ac:dyDescent="0.25">
      <c r="A1525" s="14">
        <v>203</v>
      </c>
      <c r="B1525" s="162">
        <v>45261</v>
      </c>
      <c r="C1525" s="6" t="s">
        <v>2470</v>
      </c>
      <c r="D1525" s="21">
        <v>45286</v>
      </c>
      <c r="E1525" s="14" t="s">
        <v>1132</v>
      </c>
      <c r="F1525" s="14" t="s">
        <v>1133</v>
      </c>
      <c r="G1525" s="6">
        <v>34304</v>
      </c>
      <c r="H1525" s="6" t="s">
        <v>1817</v>
      </c>
      <c r="I1525" s="6"/>
      <c r="J1525" s="16">
        <v>5201.009</v>
      </c>
      <c r="K1525" s="14">
        <v>0.16</v>
      </c>
      <c r="L1525" s="125">
        <v>0</v>
      </c>
      <c r="M1525" s="125">
        <v>0</v>
      </c>
      <c r="N1525" s="6" t="s">
        <v>547</v>
      </c>
      <c r="O1525" s="6" t="s">
        <v>547</v>
      </c>
      <c r="P1525" s="19">
        <v>1544660</v>
      </c>
      <c r="Q1525" s="6"/>
      <c r="R1525" s="19">
        <f t="shared" si="273"/>
        <v>278038.8</v>
      </c>
      <c r="S1525" s="6"/>
      <c r="T1525" s="14"/>
      <c r="U1525" s="145"/>
      <c r="V1525" s="6"/>
      <c r="W1525" s="6"/>
      <c r="X1525" s="6"/>
      <c r="Y1525" s="212">
        <v>45450</v>
      </c>
      <c r="Z1525" s="6"/>
      <c r="AA1525" s="6"/>
      <c r="AB1525" s="21"/>
      <c r="AC1525" s="6"/>
      <c r="AD1525" s="14" t="s">
        <v>1515</v>
      </c>
      <c r="AE1525" s="6"/>
      <c r="AF1525" s="6"/>
      <c r="AG1525" s="6"/>
      <c r="AH1525" s="6" t="s">
        <v>547</v>
      </c>
      <c r="AI1525" s="143">
        <f t="shared" si="269"/>
        <v>45.028568097014926</v>
      </c>
      <c r="AJ1525" s="143">
        <f t="shared" si="270"/>
        <v>8.1051422574626866</v>
      </c>
      <c r="AK1525" s="143">
        <f t="shared" si="271"/>
        <v>0</v>
      </c>
      <c r="AL1525" s="20">
        <f t="shared" si="274"/>
        <v>45291</v>
      </c>
      <c r="AM1525" t="e">
        <f t="shared" si="275"/>
        <v>#N/A</v>
      </c>
      <c r="AN1525" t="str">
        <f t="shared" si="272"/>
        <v>26122023-A-044107-5201.009</v>
      </c>
    </row>
    <row r="1526" spans="1:40" ht="20.100000000000001" hidden="1" customHeight="1" x14ac:dyDescent="0.25">
      <c r="A1526" s="14">
        <v>204</v>
      </c>
      <c r="B1526" s="162">
        <v>45261</v>
      </c>
      <c r="C1526" s="6" t="s">
        <v>2471</v>
      </c>
      <c r="D1526" s="21">
        <v>45286</v>
      </c>
      <c r="E1526" s="14" t="s">
        <v>1132</v>
      </c>
      <c r="F1526" s="14" t="s">
        <v>1133</v>
      </c>
      <c r="G1526" s="6">
        <v>30663</v>
      </c>
      <c r="H1526" s="6" t="s">
        <v>1817</v>
      </c>
      <c r="I1526" s="6"/>
      <c r="J1526" s="16">
        <v>5201.009</v>
      </c>
      <c r="K1526" s="14">
        <v>1.52</v>
      </c>
      <c r="L1526" s="125">
        <v>0</v>
      </c>
      <c r="M1526" s="125">
        <v>0</v>
      </c>
      <c r="N1526" s="6" t="s">
        <v>547</v>
      </c>
      <c r="O1526" s="6" t="s">
        <v>547</v>
      </c>
      <c r="P1526" s="19">
        <v>13062418</v>
      </c>
      <c r="Q1526" s="6"/>
      <c r="R1526" s="19">
        <f t="shared" si="273"/>
        <v>2351235.2399999998</v>
      </c>
      <c r="S1526" s="6"/>
      <c r="T1526" s="14"/>
      <c r="U1526" s="145"/>
      <c r="V1526" s="6"/>
      <c r="W1526" s="6"/>
      <c r="X1526" s="6"/>
      <c r="Y1526" s="212">
        <v>45450</v>
      </c>
      <c r="Z1526" s="6"/>
      <c r="AA1526" s="6"/>
      <c r="AB1526" s="21"/>
      <c r="AC1526" s="6"/>
      <c r="AD1526" s="14" t="s">
        <v>1515</v>
      </c>
      <c r="AE1526" s="6"/>
      <c r="AF1526" s="6"/>
      <c r="AG1526" s="6"/>
      <c r="AH1526" s="6" t="s">
        <v>547</v>
      </c>
      <c r="AI1526" s="143">
        <f t="shared" si="269"/>
        <v>425.99934774810032</v>
      </c>
      <c r="AJ1526" s="143">
        <f t="shared" si="270"/>
        <v>76.679882594658054</v>
      </c>
      <c r="AK1526" s="143">
        <f t="shared" si="271"/>
        <v>0</v>
      </c>
      <c r="AL1526" s="20">
        <f t="shared" si="274"/>
        <v>45291</v>
      </c>
      <c r="AM1526" t="e">
        <f t="shared" si="275"/>
        <v>#N/A</v>
      </c>
      <c r="AN1526" t="str">
        <f t="shared" si="272"/>
        <v>26122023-A-044113-5201.009</v>
      </c>
    </row>
    <row r="1527" spans="1:40" ht="20.100000000000001" hidden="1" customHeight="1" x14ac:dyDescent="0.25">
      <c r="A1527" s="14">
        <v>205</v>
      </c>
      <c r="B1527" s="162">
        <v>45261</v>
      </c>
      <c r="C1527" s="6" t="s">
        <v>2472</v>
      </c>
      <c r="D1527" s="21">
        <v>45286</v>
      </c>
      <c r="E1527" s="14" t="s">
        <v>1132</v>
      </c>
      <c r="F1527" s="14" t="s">
        <v>1133</v>
      </c>
      <c r="G1527" s="6">
        <v>61842</v>
      </c>
      <c r="H1527" s="6" t="s">
        <v>1817</v>
      </c>
      <c r="I1527" s="6"/>
      <c r="J1527" s="16">
        <v>5201.009</v>
      </c>
      <c r="K1527" s="14">
        <v>1.51</v>
      </c>
      <c r="L1527" s="125">
        <v>0</v>
      </c>
      <c r="M1527" s="125">
        <v>0</v>
      </c>
      <c r="N1527" s="6" t="s">
        <v>547</v>
      </c>
      <c r="O1527" s="6" t="s">
        <v>547</v>
      </c>
      <c r="P1527" s="19">
        <v>26096118</v>
      </c>
      <c r="Q1527" s="6"/>
      <c r="R1527" s="19">
        <f t="shared" si="273"/>
        <v>4697301.24</v>
      </c>
      <c r="S1527" s="6"/>
      <c r="T1527" s="14"/>
      <c r="U1527" s="145"/>
      <c r="V1527" s="6"/>
      <c r="W1527" s="6"/>
      <c r="X1527" s="6"/>
      <c r="Y1527" s="212">
        <v>45450</v>
      </c>
      <c r="Z1527" s="6"/>
      <c r="AA1527" s="6"/>
      <c r="AB1527" s="21"/>
      <c r="AC1527" s="6"/>
      <c r="AD1527" s="14" t="s">
        <v>1515</v>
      </c>
      <c r="AE1527" s="6"/>
      <c r="AF1527" s="6"/>
      <c r="AG1527" s="6"/>
      <c r="AH1527" s="6" t="s">
        <v>547</v>
      </c>
      <c r="AI1527" s="143">
        <f t="shared" si="269"/>
        <v>421.98049869021054</v>
      </c>
      <c r="AJ1527" s="143">
        <f t="shared" si="270"/>
        <v>75.956489764237901</v>
      </c>
      <c r="AK1527" s="143">
        <f t="shared" si="271"/>
        <v>0</v>
      </c>
      <c r="AL1527" s="20">
        <f t="shared" si="274"/>
        <v>45291</v>
      </c>
      <c r="AM1527" t="e">
        <f t="shared" si="275"/>
        <v>#N/A</v>
      </c>
      <c r="AN1527" t="str">
        <f t="shared" si="272"/>
        <v>26122023-A-044120-5201.009</v>
      </c>
    </row>
    <row r="1528" spans="1:40" ht="20.100000000000001" hidden="1" customHeight="1" x14ac:dyDescent="0.25">
      <c r="A1528" s="14">
        <v>206</v>
      </c>
      <c r="B1528" s="162">
        <v>45261</v>
      </c>
      <c r="C1528" s="6" t="s">
        <v>2473</v>
      </c>
      <c r="D1528" s="21">
        <v>45286</v>
      </c>
      <c r="E1528" s="14" t="s">
        <v>1132</v>
      </c>
      <c r="F1528" s="14" t="s">
        <v>1133</v>
      </c>
      <c r="G1528" s="6">
        <v>61260</v>
      </c>
      <c r="H1528" s="6" t="s">
        <v>1817</v>
      </c>
      <c r="I1528" s="6"/>
      <c r="J1528" s="16">
        <v>5201.009</v>
      </c>
      <c r="K1528" s="14">
        <v>1.76</v>
      </c>
      <c r="L1528" s="125">
        <v>0</v>
      </c>
      <c r="M1528" s="125">
        <v>0</v>
      </c>
      <c r="N1528" s="6" t="s">
        <v>547</v>
      </c>
      <c r="O1528" s="6" t="s">
        <v>547</v>
      </c>
      <c r="P1528" s="19">
        <v>30199979</v>
      </c>
      <c r="Q1528" s="6"/>
      <c r="R1528" s="19">
        <f t="shared" si="273"/>
        <v>5435996.2199999997</v>
      </c>
      <c r="S1528" s="6"/>
      <c r="T1528" s="14"/>
      <c r="U1528" s="145"/>
      <c r="V1528" s="6"/>
      <c r="W1528" s="6"/>
      <c r="X1528" s="6"/>
      <c r="Y1528" s="212">
        <v>45450</v>
      </c>
      <c r="Z1528" s="6"/>
      <c r="AA1528" s="6"/>
      <c r="AB1528" s="21"/>
      <c r="AC1528" s="6"/>
      <c r="AD1528" s="14" t="s">
        <v>1515</v>
      </c>
      <c r="AE1528" s="6"/>
      <c r="AF1528" s="6"/>
      <c r="AG1528" s="6"/>
      <c r="AH1528" s="6" t="s">
        <v>547</v>
      </c>
      <c r="AI1528" s="143">
        <f t="shared" si="269"/>
        <v>492.98039503754489</v>
      </c>
      <c r="AJ1528" s="143">
        <f t="shared" si="270"/>
        <v>88.736471106758074</v>
      </c>
      <c r="AK1528" s="143">
        <f t="shared" si="271"/>
        <v>0</v>
      </c>
      <c r="AL1528" s="20">
        <f t="shared" si="274"/>
        <v>45291</v>
      </c>
      <c r="AM1528" t="e">
        <f t="shared" si="275"/>
        <v>#N/A</v>
      </c>
      <c r="AN1528" t="str">
        <f t="shared" si="272"/>
        <v>26122023-A-044124-5201.009</v>
      </c>
    </row>
    <row r="1529" spans="1:40" ht="20.100000000000001" hidden="1" customHeight="1" x14ac:dyDescent="0.25">
      <c r="A1529" s="14">
        <v>207</v>
      </c>
      <c r="B1529" s="162">
        <v>45261</v>
      </c>
      <c r="C1529" s="6" t="s">
        <v>2474</v>
      </c>
      <c r="D1529" s="21">
        <v>45286</v>
      </c>
      <c r="E1529" s="14" t="s">
        <v>1132</v>
      </c>
      <c r="F1529" s="14" t="s">
        <v>1133</v>
      </c>
      <c r="G1529" s="6">
        <v>30610</v>
      </c>
      <c r="H1529" s="6" t="s">
        <v>1817</v>
      </c>
      <c r="I1529" s="6"/>
      <c r="J1529" s="16">
        <v>5201.009</v>
      </c>
      <c r="K1529" s="14">
        <v>1.72</v>
      </c>
      <c r="L1529" s="125">
        <v>0</v>
      </c>
      <c r="M1529" s="125">
        <v>0</v>
      </c>
      <c r="N1529" s="6" t="s">
        <v>547</v>
      </c>
      <c r="O1529" s="6" t="s">
        <v>547</v>
      </c>
      <c r="P1529" s="19">
        <v>14762083</v>
      </c>
      <c r="Q1529" s="6"/>
      <c r="R1529" s="19">
        <f t="shared" si="273"/>
        <v>2657174.94</v>
      </c>
      <c r="S1529" s="6"/>
      <c r="T1529" s="14"/>
      <c r="U1529" s="145"/>
      <c r="V1529" s="6"/>
      <c r="W1529" s="6"/>
      <c r="X1529" s="6"/>
      <c r="Y1529" s="212">
        <v>45450</v>
      </c>
      <c r="Z1529" s="6"/>
      <c r="AA1529" s="6"/>
      <c r="AB1529" s="21"/>
      <c r="AC1529" s="6"/>
      <c r="AD1529" s="14" t="s">
        <v>1515</v>
      </c>
      <c r="AE1529" s="6"/>
      <c r="AF1529" s="6"/>
      <c r="AG1529" s="6"/>
      <c r="AH1529" s="6" t="s">
        <v>547</v>
      </c>
      <c r="AI1529" s="143">
        <f t="shared" si="269"/>
        <v>482.26341065011434</v>
      </c>
      <c r="AJ1529" s="143">
        <f t="shared" si="270"/>
        <v>86.807413917020583</v>
      </c>
      <c r="AK1529" s="143">
        <f t="shared" si="271"/>
        <v>0</v>
      </c>
      <c r="AL1529" s="20">
        <f t="shared" si="274"/>
        <v>45291</v>
      </c>
      <c r="AM1529" t="e">
        <f t="shared" si="275"/>
        <v>#N/A</v>
      </c>
      <c r="AN1529" t="str">
        <f t="shared" si="272"/>
        <v>26122023-A-044127-5201.009</v>
      </c>
    </row>
    <row r="1530" spans="1:40" ht="20.100000000000001" hidden="1" customHeight="1" x14ac:dyDescent="0.25">
      <c r="A1530" s="14">
        <v>208</v>
      </c>
      <c r="B1530" s="162">
        <v>45261</v>
      </c>
      <c r="C1530" s="6" t="s">
        <v>2475</v>
      </c>
      <c r="D1530" s="21">
        <v>45286</v>
      </c>
      <c r="E1530" s="14" t="s">
        <v>1132</v>
      </c>
      <c r="F1530" s="14" t="s">
        <v>1133</v>
      </c>
      <c r="G1530" s="6">
        <v>32365</v>
      </c>
      <c r="H1530" s="6" t="s">
        <v>1817</v>
      </c>
      <c r="I1530" s="6"/>
      <c r="J1530" s="16">
        <v>5201.009</v>
      </c>
      <c r="K1530" s="14">
        <v>1.61</v>
      </c>
      <c r="L1530" s="125">
        <v>0</v>
      </c>
      <c r="M1530" s="125">
        <v>0</v>
      </c>
      <c r="N1530" s="6" t="s">
        <v>547</v>
      </c>
      <c r="O1530" s="6" t="s">
        <v>547</v>
      </c>
      <c r="P1530" s="19">
        <v>14567892</v>
      </c>
      <c r="Q1530" s="6"/>
      <c r="R1530" s="19">
        <f t="shared" si="273"/>
        <v>2622220.56</v>
      </c>
      <c r="S1530" s="6"/>
      <c r="T1530" s="14"/>
      <c r="U1530" s="145"/>
      <c r="V1530" s="6"/>
      <c r="W1530" s="6"/>
      <c r="X1530" s="6"/>
      <c r="Y1530" s="212">
        <v>45450</v>
      </c>
      <c r="Z1530" s="6"/>
      <c r="AA1530" s="6"/>
      <c r="AB1530" s="21"/>
      <c r="AC1530" s="6"/>
      <c r="AD1530" s="14" t="s">
        <v>1515</v>
      </c>
      <c r="AE1530" s="6"/>
      <c r="AF1530" s="6"/>
      <c r="AG1530" s="6"/>
      <c r="AH1530" s="6" t="s">
        <v>547</v>
      </c>
      <c r="AI1530" s="143">
        <f t="shared" si="269"/>
        <v>450.11252896647613</v>
      </c>
      <c r="AJ1530" s="143">
        <f t="shared" si="270"/>
        <v>81.020255213965712</v>
      </c>
      <c r="AK1530" s="143">
        <f t="shared" si="271"/>
        <v>0</v>
      </c>
      <c r="AL1530" s="20">
        <f t="shared" si="274"/>
        <v>45291</v>
      </c>
      <c r="AM1530" t="e">
        <f t="shared" si="275"/>
        <v>#N/A</v>
      </c>
      <c r="AN1530" t="str">
        <f t="shared" si="272"/>
        <v>26122023-A-044133-5201.009</v>
      </c>
    </row>
    <row r="1531" spans="1:40" ht="20.100000000000001" hidden="1" customHeight="1" x14ac:dyDescent="0.25">
      <c r="A1531" s="14">
        <v>209</v>
      </c>
      <c r="B1531" s="162">
        <v>45261</v>
      </c>
      <c r="C1531" s="6" t="s">
        <v>2476</v>
      </c>
      <c r="D1531" s="21">
        <v>45286</v>
      </c>
      <c r="E1531" s="14" t="s">
        <v>1132</v>
      </c>
      <c r="F1531" s="14" t="s">
        <v>1133</v>
      </c>
      <c r="G1531" s="6">
        <v>31510</v>
      </c>
      <c r="H1531" s="6" t="s">
        <v>1817</v>
      </c>
      <c r="I1531" s="6"/>
      <c r="J1531" s="16">
        <v>5201.009</v>
      </c>
      <c r="K1531" s="14">
        <v>1.65</v>
      </c>
      <c r="L1531" s="125">
        <v>0</v>
      </c>
      <c r="M1531" s="125">
        <v>0</v>
      </c>
      <c r="N1531" s="6" t="s">
        <v>547</v>
      </c>
      <c r="O1531" s="6" t="s">
        <v>547</v>
      </c>
      <c r="P1531" s="19">
        <v>14520737</v>
      </c>
      <c r="Q1531" s="6"/>
      <c r="R1531" s="19">
        <f t="shared" si="273"/>
        <v>2613732.6599999997</v>
      </c>
      <c r="S1531" s="6"/>
      <c r="T1531" s="14"/>
      <c r="U1531" s="145"/>
      <c r="V1531" s="6"/>
      <c r="W1531" s="6"/>
      <c r="X1531" s="6"/>
      <c r="Y1531" s="212">
        <v>45450</v>
      </c>
      <c r="Z1531" s="6"/>
      <c r="AA1531" s="6"/>
      <c r="AB1531" s="21"/>
      <c r="AC1531" s="6"/>
      <c r="AD1531" s="14" t="s">
        <v>1515</v>
      </c>
      <c r="AE1531" s="6"/>
      <c r="AF1531" s="6"/>
      <c r="AG1531" s="6"/>
      <c r="AH1531" s="6" t="s">
        <v>547</v>
      </c>
      <c r="AI1531" s="143">
        <f t="shared" si="269"/>
        <v>460.82948270390352</v>
      </c>
      <c r="AJ1531" s="143">
        <f t="shared" si="270"/>
        <v>82.94930688670263</v>
      </c>
      <c r="AK1531" s="143">
        <f t="shared" si="271"/>
        <v>0</v>
      </c>
      <c r="AL1531" s="20">
        <f t="shared" si="274"/>
        <v>45291</v>
      </c>
      <c r="AM1531" t="e">
        <f t="shared" si="275"/>
        <v>#N/A</v>
      </c>
      <c r="AN1531" t="str">
        <f t="shared" si="272"/>
        <v>26122023-A-044140-5201.009</v>
      </c>
    </row>
    <row r="1532" spans="1:40" ht="20.100000000000001" hidden="1" customHeight="1" x14ac:dyDescent="0.25">
      <c r="A1532" s="14">
        <v>210</v>
      </c>
      <c r="B1532" s="162">
        <v>45261</v>
      </c>
      <c r="C1532" s="6" t="s">
        <v>2477</v>
      </c>
      <c r="D1532" s="21">
        <v>45286</v>
      </c>
      <c r="E1532" s="14" t="s">
        <v>1132</v>
      </c>
      <c r="F1532" s="14" t="s">
        <v>1133</v>
      </c>
      <c r="G1532" s="6">
        <v>30961</v>
      </c>
      <c r="H1532" s="6" t="s">
        <v>1817</v>
      </c>
      <c r="I1532" s="6"/>
      <c r="J1532" s="16">
        <v>5201.009</v>
      </c>
      <c r="K1532" s="14">
        <v>1.6</v>
      </c>
      <c r="L1532" s="125">
        <v>0</v>
      </c>
      <c r="M1532" s="125">
        <v>0</v>
      </c>
      <c r="N1532" s="6" t="s">
        <v>547</v>
      </c>
      <c r="O1532" s="6" t="s">
        <v>547</v>
      </c>
      <c r="P1532" s="19">
        <v>13894458</v>
      </c>
      <c r="Q1532" s="6"/>
      <c r="R1532" s="19">
        <f t="shared" si="273"/>
        <v>2501002.44</v>
      </c>
      <c r="S1532" s="6"/>
      <c r="T1532" s="14"/>
      <c r="U1532" s="145"/>
      <c r="V1532" s="6"/>
      <c r="W1532" s="6"/>
      <c r="X1532" s="6"/>
      <c r="Y1532" s="212">
        <v>45450</v>
      </c>
      <c r="Z1532" s="6"/>
      <c r="AA1532" s="6"/>
      <c r="AB1532" s="21"/>
      <c r="AC1532" s="6"/>
      <c r="AD1532" s="14" t="s">
        <v>1515</v>
      </c>
      <c r="AE1532" s="6"/>
      <c r="AF1532" s="6"/>
      <c r="AG1532" s="6"/>
      <c r="AH1532" s="6" t="s">
        <v>547</v>
      </c>
      <c r="AI1532" s="143">
        <f t="shared" si="269"/>
        <v>448.77290785181356</v>
      </c>
      <c r="AJ1532" s="143">
        <f t="shared" si="270"/>
        <v>80.779123413326445</v>
      </c>
      <c r="AK1532" s="143">
        <f t="shared" si="271"/>
        <v>0</v>
      </c>
      <c r="AL1532" s="20">
        <f t="shared" si="274"/>
        <v>45291</v>
      </c>
      <c r="AM1532" t="e">
        <f t="shared" si="275"/>
        <v>#N/A</v>
      </c>
      <c r="AN1532" t="str">
        <f t="shared" si="272"/>
        <v>26122023-A-044147-5201.009</v>
      </c>
    </row>
    <row r="1533" spans="1:40" ht="20.100000000000001" hidden="1" customHeight="1" x14ac:dyDescent="0.25">
      <c r="A1533" s="14">
        <v>211</v>
      </c>
      <c r="B1533" s="162">
        <v>45261</v>
      </c>
      <c r="C1533" s="6" t="s">
        <v>2478</v>
      </c>
      <c r="D1533" s="21">
        <v>45286</v>
      </c>
      <c r="E1533" s="14" t="s">
        <v>1132</v>
      </c>
      <c r="F1533" s="14" t="s">
        <v>1133</v>
      </c>
      <c r="G1533" s="6">
        <v>31020</v>
      </c>
      <c r="H1533" s="6" t="s">
        <v>1817</v>
      </c>
      <c r="I1533" s="6"/>
      <c r="J1533" s="16">
        <v>5201.009</v>
      </c>
      <c r="K1533" s="14">
        <v>1.6</v>
      </c>
      <c r="L1533" s="125">
        <v>0</v>
      </c>
      <c r="M1533" s="125">
        <v>0</v>
      </c>
      <c r="N1533" s="6" t="s">
        <v>547</v>
      </c>
      <c r="O1533" s="6" t="s">
        <v>547</v>
      </c>
      <c r="P1533" s="19">
        <v>13920936</v>
      </c>
      <c r="Q1533" s="6"/>
      <c r="R1533" s="19">
        <f t="shared" si="273"/>
        <v>2505768.48</v>
      </c>
      <c r="S1533" s="6"/>
      <c r="T1533" s="14"/>
      <c r="U1533" s="145"/>
      <c r="V1533" s="6"/>
      <c r="W1533" s="6"/>
      <c r="X1533" s="6"/>
      <c r="Y1533" s="212">
        <v>45450</v>
      </c>
      <c r="Z1533" s="6"/>
      <c r="AA1533" s="6"/>
      <c r="AB1533" s="21"/>
      <c r="AC1533" s="6"/>
      <c r="AD1533" s="14" t="s">
        <v>1515</v>
      </c>
      <c r="AE1533" s="6"/>
      <c r="AF1533" s="6"/>
      <c r="AG1533" s="6"/>
      <c r="AH1533" s="6" t="s">
        <v>547</v>
      </c>
      <c r="AI1533" s="143">
        <f t="shared" si="269"/>
        <v>448.77292069632495</v>
      </c>
      <c r="AJ1533" s="143">
        <f t="shared" si="270"/>
        <v>80.779125725338488</v>
      </c>
      <c r="AK1533" s="143">
        <f t="shared" si="271"/>
        <v>0</v>
      </c>
      <c r="AL1533" s="20">
        <f t="shared" si="274"/>
        <v>45291</v>
      </c>
      <c r="AM1533" t="e">
        <f t="shared" si="275"/>
        <v>#N/A</v>
      </c>
      <c r="AN1533" t="str">
        <f t="shared" si="272"/>
        <v>26122023-A-044152-5201.009</v>
      </c>
    </row>
    <row r="1534" spans="1:40" ht="20.100000000000001" hidden="1" customHeight="1" x14ac:dyDescent="0.25">
      <c r="A1534" s="14">
        <v>212</v>
      </c>
      <c r="B1534" s="162">
        <v>45261</v>
      </c>
      <c r="C1534" s="6" t="s">
        <v>2479</v>
      </c>
      <c r="D1534" s="21">
        <v>45286</v>
      </c>
      <c r="E1534" s="14" t="s">
        <v>1132</v>
      </c>
      <c r="F1534" s="14" t="s">
        <v>1133</v>
      </c>
      <c r="G1534" s="6">
        <v>31390</v>
      </c>
      <c r="H1534" s="6" t="s">
        <v>1817</v>
      </c>
      <c r="I1534" s="6"/>
      <c r="J1534" s="16">
        <v>5201.009</v>
      </c>
      <c r="K1534" s="14">
        <v>1.6</v>
      </c>
      <c r="L1534" s="125">
        <v>0</v>
      </c>
      <c r="M1534" s="125">
        <v>0</v>
      </c>
      <c r="N1534" s="6" t="s">
        <v>547</v>
      </c>
      <c r="O1534" s="6" t="s">
        <v>547</v>
      </c>
      <c r="P1534" s="19">
        <v>14086981</v>
      </c>
      <c r="Q1534" s="6"/>
      <c r="R1534" s="19">
        <f t="shared" si="273"/>
        <v>2535656.58</v>
      </c>
      <c r="S1534" s="6"/>
      <c r="T1534" s="14"/>
      <c r="U1534" s="145"/>
      <c r="V1534" s="6"/>
      <c r="W1534" s="6"/>
      <c r="X1534" s="6"/>
      <c r="Y1534" s="212">
        <v>45450</v>
      </c>
      <c r="Z1534" s="6"/>
      <c r="AA1534" s="6"/>
      <c r="AB1534" s="21"/>
      <c r="AC1534" s="6"/>
      <c r="AD1534" s="14" t="s">
        <v>1515</v>
      </c>
      <c r="AE1534" s="6"/>
      <c r="AF1534" s="6"/>
      <c r="AG1534" s="6"/>
      <c r="AH1534" s="6" t="s">
        <v>547</v>
      </c>
      <c r="AI1534" s="143">
        <f t="shared" si="269"/>
        <v>448.77288945524054</v>
      </c>
      <c r="AJ1534" s="143">
        <f t="shared" si="270"/>
        <v>80.779120101943292</v>
      </c>
      <c r="AK1534" s="143">
        <f t="shared" si="271"/>
        <v>0</v>
      </c>
      <c r="AL1534" s="20">
        <f t="shared" si="274"/>
        <v>45291</v>
      </c>
      <c r="AM1534" t="e">
        <f t="shared" si="275"/>
        <v>#N/A</v>
      </c>
      <c r="AN1534" t="str">
        <f t="shared" si="272"/>
        <v>26122023-A-044206-5201.009</v>
      </c>
    </row>
    <row r="1535" spans="1:40" ht="20.100000000000001" hidden="1" customHeight="1" x14ac:dyDescent="0.25">
      <c r="A1535" s="14">
        <v>213</v>
      </c>
      <c r="B1535" s="162">
        <v>45261</v>
      </c>
      <c r="C1535" s="6" t="s">
        <v>2480</v>
      </c>
      <c r="D1535" s="21">
        <v>45286</v>
      </c>
      <c r="E1535" s="14" t="s">
        <v>1132</v>
      </c>
      <c r="F1535" s="14" t="s">
        <v>1133</v>
      </c>
      <c r="G1535" s="6">
        <v>31566</v>
      </c>
      <c r="H1535" s="6" t="s">
        <v>1817</v>
      </c>
      <c r="I1535" s="6"/>
      <c r="J1535" s="16">
        <v>5201.009</v>
      </c>
      <c r="K1535" s="14">
        <v>1.64</v>
      </c>
      <c r="L1535" s="125">
        <v>0</v>
      </c>
      <c r="M1535" s="125">
        <v>0</v>
      </c>
      <c r="N1535" s="6" t="s">
        <v>547</v>
      </c>
      <c r="O1535" s="6" t="s">
        <v>547</v>
      </c>
      <c r="P1535" s="19">
        <v>14461971</v>
      </c>
      <c r="Q1535" s="6"/>
      <c r="R1535" s="19">
        <f t="shared" si="273"/>
        <v>2603154.7799999998</v>
      </c>
      <c r="S1535" s="6"/>
      <c r="T1535" s="14"/>
      <c r="U1535" s="145"/>
      <c r="V1535" s="6"/>
      <c r="W1535" s="6"/>
      <c r="X1535" s="6"/>
      <c r="Y1535" s="212">
        <v>45450</v>
      </c>
      <c r="Z1535" s="6"/>
      <c r="AA1535" s="6"/>
      <c r="AB1535" s="21"/>
      <c r="AC1535" s="6"/>
      <c r="AD1535" s="14" t="s">
        <v>1515</v>
      </c>
      <c r="AE1535" s="6"/>
      <c r="AF1535" s="6"/>
      <c r="AG1535" s="6"/>
      <c r="AH1535" s="6" t="s">
        <v>547</v>
      </c>
      <c r="AI1535" s="143">
        <f t="shared" si="269"/>
        <v>458.15025660520814</v>
      </c>
      <c r="AJ1535" s="143">
        <f t="shared" si="270"/>
        <v>82.467046188937459</v>
      </c>
      <c r="AK1535" s="143">
        <f t="shared" si="271"/>
        <v>0</v>
      </c>
      <c r="AL1535" s="20">
        <f t="shared" si="274"/>
        <v>45291</v>
      </c>
      <c r="AM1535" t="e">
        <f t="shared" si="275"/>
        <v>#N/A</v>
      </c>
      <c r="AN1535" t="str">
        <f t="shared" si="272"/>
        <v>26122023-A-044210-5201.009</v>
      </c>
    </row>
    <row r="1536" spans="1:40" ht="20.100000000000001" hidden="1" customHeight="1" x14ac:dyDescent="0.25">
      <c r="A1536" s="14">
        <v>214</v>
      </c>
      <c r="B1536" s="162">
        <v>45261</v>
      </c>
      <c r="C1536" s="6" t="s">
        <v>2481</v>
      </c>
      <c r="D1536" s="21">
        <v>45286</v>
      </c>
      <c r="E1536" s="14" t="s">
        <v>1132</v>
      </c>
      <c r="F1536" s="14" t="s">
        <v>1133</v>
      </c>
      <c r="G1536" s="6">
        <v>31315</v>
      </c>
      <c r="H1536" s="6" t="s">
        <v>1817</v>
      </c>
      <c r="I1536" s="6"/>
      <c r="J1536" s="16">
        <v>5201.009</v>
      </c>
      <c r="K1536" s="14">
        <v>1.6</v>
      </c>
      <c r="L1536" s="125">
        <v>0</v>
      </c>
      <c r="M1536" s="125">
        <v>0</v>
      </c>
      <c r="N1536" s="6" t="s">
        <v>547</v>
      </c>
      <c r="O1536" s="6" t="s">
        <v>547</v>
      </c>
      <c r="P1536" s="19">
        <v>14011373</v>
      </c>
      <c r="Q1536" s="6"/>
      <c r="R1536" s="19">
        <f t="shared" si="273"/>
        <v>2522047.14</v>
      </c>
      <c r="S1536" s="6"/>
      <c r="T1536" s="14"/>
      <c r="U1536" s="145"/>
      <c r="V1536" s="6"/>
      <c r="W1536" s="6"/>
      <c r="X1536" s="6"/>
      <c r="Y1536" s="212">
        <v>45450</v>
      </c>
      <c r="Z1536" s="6"/>
      <c r="AA1536" s="6"/>
      <c r="AB1536" s="21"/>
      <c r="AC1536" s="6"/>
      <c r="AD1536" s="14" t="s">
        <v>1515</v>
      </c>
      <c r="AE1536" s="6"/>
      <c r="AF1536" s="6"/>
      <c r="AG1536" s="6"/>
      <c r="AH1536" s="6" t="s">
        <v>547</v>
      </c>
      <c r="AI1536" s="143">
        <f t="shared" si="269"/>
        <v>447.43327478844003</v>
      </c>
      <c r="AJ1536" s="143">
        <f t="shared" si="270"/>
        <v>80.53798946191921</v>
      </c>
      <c r="AK1536" s="143">
        <f t="shared" si="271"/>
        <v>0</v>
      </c>
      <c r="AL1536" s="20">
        <f t="shared" si="274"/>
        <v>45291</v>
      </c>
      <c r="AM1536" t="e">
        <f t="shared" si="275"/>
        <v>#N/A</v>
      </c>
      <c r="AN1536" t="str">
        <f t="shared" si="272"/>
        <v>26122023-A-044216-5201.009</v>
      </c>
    </row>
    <row r="1537" spans="1:40" ht="20.100000000000001" hidden="1" customHeight="1" x14ac:dyDescent="0.25">
      <c r="A1537" s="14">
        <v>215</v>
      </c>
      <c r="B1537" s="162">
        <v>45261</v>
      </c>
      <c r="C1537" s="6" t="s">
        <v>2482</v>
      </c>
      <c r="D1537" s="21">
        <v>45286</v>
      </c>
      <c r="E1537" s="14" t="s">
        <v>1132</v>
      </c>
      <c r="F1537" s="14" t="s">
        <v>1133</v>
      </c>
      <c r="G1537" s="6">
        <v>30994</v>
      </c>
      <c r="H1537" s="6" t="s">
        <v>1817</v>
      </c>
      <c r="I1537" s="6"/>
      <c r="J1537" s="16">
        <v>5201.009</v>
      </c>
      <c r="K1537" s="14">
        <v>1.6</v>
      </c>
      <c r="L1537" s="125">
        <v>0</v>
      </c>
      <c r="M1537" s="125">
        <v>0</v>
      </c>
      <c r="N1537" s="6" t="s">
        <v>547</v>
      </c>
      <c r="O1537" s="6" t="s">
        <v>547</v>
      </c>
      <c r="P1537" s="19">
        <v>13867747</v>
      </c>
      <c r="Q1537" s="6"/>
      <c r="R1537" s="19">
        <f t="shared" si="273"/>
        <v>2496194.46</v>
      </c>
      <c r="S1537" s="6"/>
      <c r="T1537" s="14"/>
      <c r="U1537" s="145"/>
      <c r="V1537" s="6"/>
      <c r="W1537" s="6"/>
      <c r="X1537" s="6"/>
      <c r="Y1537" s="212">
        <v>45450</v>
      </c>
      <c r="Z1537" s="6"/>
      <c r="AA1537" s="6"/>
      <c r="AB1537" s="21"/>
      <c r="AC1537" s="6"/>
      <c r="AD1537" s="14" t="s">
        <v>1515</v>
      </c>
      <c r="AE1537" s="6"/>
      <c r="AF1537" s="6"/>
      <c r="AG1537" s="6"/>
      <c r="AH1537" s="6" t="s">
        <v>547</v>
      </c>
      <c r="AI1537" s="143">
        <f t="shared" si="269"/>
        <v>447.43327740853067</v>
      </c>
      <c r="AJ1537" s="143">
        <f t="shared" si="270"/>
        <v>80.537989933535528</v>
      </c>
      <c r="AK1537" s="143">
        <f t="shared" si="271"/>
        <v>0</v>
      </c>
      <c r="AL1537" s="20">
        <f t="shared" si="274"/>
        <v>45291</v>
      </c>
      <c r="AM1537" t="e">
        <f t="shared" si="275"/>
        <v>#N/A</v>
      </c>
      <c r="AN1537" t="str">
        <f t="shared" si="272"/>
        <v>26122023-A-044222-5201.009</v>
      </c>
    </row>
    <row r="1538" spans="1:40" ht="20.100000000000001" hidden="1" customHeight="1" x14ac:dyDescent="0.25">
      <c r="A1538" s="14">
        <v>216</v>
      </c>
      <c r="B1538" s="162">
        <v>45261</v>
      </c>
      <c r="C1538" s="6" t="s">
        <v>2483</v>
      </c>
      <c r="D1538" s="21">
        <v>45286</v>
      </c>
      <c r="E1538" s="14" t="s">
        <v>1132</v>
      </c>
      <c r="F1538" s="14" t="s">
        <v>1133</v>
      </c>
      <c r="G1538" s="6">
        <v>32380</v>
      </c>
      <c r="H1538" s="6" t="s">
        <v>1817</v>
      </c>
      <c r="I1538" s="6"/>
      <c r="J1538" s="16">
        <v>5201.009</v>
      </c>
      <c r="K1538" s="14">
        <v>1.6</v>
      </c>
      <c r="L1538" s="125">
        <v>0</v>
      </c>
      <c r="M1538" s="125">
        <v>0</v>
      </c>
      <c r="N1538" s="6" t="s">
        <v>547</v>
      </c>
      <c r="O1538" s="6" t="s">
        <v>547</v>
      </c>
      <c r="P1538" s="19">
        <v>14531267</v>
      </c>
      <c r="Q1538" s="6"/>
      <c r="R1538" s="19">
        <f t="shared" si="273"/>
        <v>2615628.06</v>
      </c>
      <c r="S1538" s="6"/>
      <c r="T1538" s="14"/>
      <c r="U1538" s="145"/>
      <c r="V1538" s="6"/>
      <c r="W1538" s="6"/>
      <c r="X1538" s="6"/>
      <c r="Y1538" s="212">
        <v>45450</v>
      </c>
      <c r="Z1538" s="6"/>
      <c r="AA1538" s="6"/>
      <c r="AB1538" s="21"/>
      <c r="AC1538" s="6"/>
      <c r="AD1538" s="14" t="s">
        <v>1515</v>
      </c>
      <c r="AE1538" s="6"/>
      <c r="AF1538" s="6"/>
      <c r="AG1538" s="6"/>
      <c r="AH1538" s="6" t="s">
        <v>547</v>
      </c>
      <c r="AI1538" s="143">
        <f t="shared" si="269"/>
        <v>448.77291537986412</v>
      </c>
      <c r="AJ1538" s="143">
        <f t="shared" si="270"/>
        <v>80.779124768375539</v>
      </c>
      <c r="AK1538" s="143">
        <f t="shared" si="271"/>
        <v>0</v>
      </c>
      <c r="AL1538" s="20">
        <f t="shared" si="274"/>
        <v>45291</v>
      </c>
      <c r="AM1538" t="e">
        <f t="shared" si="275"/>
        <v>#N/A</v>
      </c>
      <c r="AN1538" t="str">
        <f t="shared" si="272"/>
        <v>26122023-A-044226-5201.009</v>
      </c>
    </row>
    <row r="1539" spans="1:40" ht="20.100000000000001" hidden="1" customHeight="1" x14ac:dyDescent="0.25">
      <c r="A1539" s="14">
        <v>217</v>
      </c>
      <c r="B1539" s="162">
        <v>45261</v>
      </c>
      <c r="C1539" s="6" t="s">
        <v>2484</v>
      </c>
      <c r="D1539" s="21">
        <v>45286</v>
      </c>
      <c r="E1539" s="14" t="s">
        <v>1132</v>
      </c>
      <c r="F1539" s="14" t="s">
        <v>1133</v>
      </c>
      <c r="G1539" s="6">
        <v>92297</v>
      </c>
      <c r="H1539" s="6" t="s">
        <v>1817</v>
      </c>
      <c r="I1539" s="6"/>
      <c r="J1539" s="16">
        <v>5201.009</v>
      </c>
      <c r="K1539" s="14">
        <v>1.51</v>
      </c>
      <c r="L1539" s="125">
        <v>0</v>
      </c>
      <c r="M1539" s="125">
        <v>0</v>
      </c>
      <c r="N1539" s="6" t="s">
        <v>547</v>
      </c>
      <c r="O1539" s="6" t="s">
        <v>547</v>
      </c>
      <c r="P1539" s="19">
        <v>38947534</v>
      </c>
      <c r="Q1539" s="6"/>
      <c r="R1539" s="19">
        <f t="shared" si="273"/>
        <v>7010556.1200000001</v>
      </c>
      <c r="S1539" s="6"/>
      <c r="T1539" s="14"/>
      <c r="U1539" s="145"/>
      <c r="V1539" s="6"/>
      <c r="W1539" s="6"/>
      <c r="X1539" s="6"/>
      <c r="Y1539" s="212">
        <v>45450</v>
      </c>
      <c r="Z1539" s="6"/>
      <c r="AA1539" s="6"/>
      <c r="AB1539" s="21"/>
      <c r="AC1539" s="6"/>
      <c r="AD1539" s="14" t="s">
        <v>1515</v>
      </c>
      <c r="AE1539" s="6"/>
      <c r="AF1539" s="6"/>
      <c r="AG1539" s="6"/>
      <c r="AH1539" s="6" t="s">
        <v>547</v>
      </c>
      <c r="AI1539" s="143">
        <f t="shared" si="269"/>
        <v>421.98049774098831</v>
      </c>
      <c r="AJ1539" s="143">
        <f t="shared" si="270"/>
        <v>75.956489593377896</v>
      </c>
      <c r="AK1539" s="143">
        <f t="shared" si="271"/>
        <v>0</v>
      </c>
      <c r="AL1539" s="20">
        <f t="shared" si="274"/>
        <v>45291</v>
      </c>
      <c r="AM1539" t="e">
        <f t="shared" si="275"/>
        <v>#N/A</v>
      </c>
      <c r="AN1539" t="str">
        <f t="shared" si="272"/>
        <v>26122023-A-044234-5201.009</v>
      </c>
    </row>
    <row r="1540" spans="1:40" ht="20.100000000000001" hidden="1" customHeight="1" x14ac:dyDescent="0.25">
      <c r="A1540" s="14">
        <v>218</v>
      </c>
      <c r="B1540" s="162">
        <v>45261</v>
      </c>
      <c r="C1540" s="6" t="s">
        <v>2485</v>
      </c>
      <c r="D1540" s="21">
        <v>45286</v>
      </c>
      <c r="E1540" s="14" t="s">
        <v>1132</v>
      </c>
      <c r="F1540" s="14" t="s">
        <v>1133</v>
      </c>
      <c r="G1540" s="6">
        <v>92763</v>
      </c>
      <c r="H1540" s="6" t="s">
        <v>1817</v>
      </c>
      <c r="I1540" s="6"/>
      <c r="J1540" s="16">
        <v>5201.009</v>
      </c>
      <c r="K1540" s="14">
        <v>1.5</v>
      </c>
      <c r="L1540" s="125">
        <v>0</v>
      </c>
      <c r="M1540" s="125">
        <v>0</v>
      </c>
      <c r="N1540" s="6" t="s">
        <v>547</v>
      </c>
      <c r="O1540" s="6" t="s">
        <v>547</v>
      </c>
      <c r="P1540" s="19">
        <v>39019909</v>
      </c>
      <c r="Q1540" s="6"/>
      <c r="R1540" s="19">
        <f t="shared" si="273"/>
        <v>7023583.6200000001</v>
      </c>
      <c r="S1540" s="6"/>
      <c r="T1540" s="14"/>
      <c r="U1540" s="145"/>
      <c r="V1540" s="6"/>
      <c r="W1540" s="6"/>
      <c r="X1540" s="6"/>
      <c r="Y1540" s="212">
        <v>45483</v>
      </c>
      <c r="Z1540" s="6"/>
      <c r="AA1540" s="6"/>
      <c r="AB1540" s="21"/>
      <c r="AC1540" s="6"/>
      <c r="AD1540" s="14" t="s">
        <v>1515</v>
      </c>
      <c r="AE1540" s="6"/>
      <c r="AF1540" s="6"/>
      <c r="AG1540" s="6"/>
      <c r="AH1540" s="6" t="s">
        <v>547</v>
      </c>
      <c r="AI1540" s="143">
        <f t="shared" si="269"/>
        <v>420.6408697433244</v>
      </c>
      <c r="AJ1540" s="143">
        <f t="shared" si="270"/>
        <v>75.715356553798387</v>
      </c>
      <c r="AK1540" s="143">
        <f t="shared" si="271"/>
        <v>0</v>
      </c>
      <c r="AL1540" s="20">
        <f t="shared" si="274"/>
        <v>45291</v>
      </c>
      <c r="AM1540" t="e">
        <f t="shared" si="275"/>
        <v>#N/A</v>
      </c>
      <c r="AN1540" t="str">
        <f t="shared" si="272"/>
        <v>26122023-A-044237-5201.009</v>
      </c>
    </row>
    <row r="1541" spans="1:40" ht="20.100000000000001" hidden="1" customHeight="1" x14ac:dyDescent="0.25">
      <c r="A1541" s="14">
        <v>219</v>
      </c>
      <c r="B1541" s="162">
        <v>45261</v>
      </c>
      <c r="C1541" s="6" t="s">
        <v>2486</v>
      </c>
      <c r="D1541" s="21">
        <v>45286</v>
      </c>
      <c r="E1541" s="14" t="s">
        <v>1132</v>
      </c>
      <c r="F1541" s="14" t="s">
        <v>1133</v>
      </c>
      <c r="G1541" s="6">
        <v>31010</v>
      </c>
      <c r="H1541" s="6" t="s">
        <v>1817</v>
      </c>
      <c r="I1541" s="6"/>
      <c r="J1541" s="16">
        <v>5201.009</v>
      </c>
      <c r="K1541" s="14">
        <v>1.65</v>
      </c>
      <c r="L1541" s="125">
        <v>0</v>
      </c>
      <c r="M1541" s="125">
        <v>0</v>
      </c>
      <c r="N1541" s="6" t="s">
        <v>547</v>
      </c>
      <c r="O1541" s="6" t="s">
        <v>547</v>
      </c>
      <c r="P1541" s="19">
        <v>14290323</v>
      </c>
      <c r="Q1541" s="6"/>
      <c r="R1541" s="19">
        <f t="shared" si="273"/>
        <v>2572258.14</v>
      </c>
      <c r="S1541" s="6"/>
      <c r="T1541" s="14"/>
      <c r="U1541" s="145"/>
      <c r="V1541" s="6"/>
      <c r="W1541" s="6"/>
      <c r="X1541" s="6"/>
      <c r="Y1541" s="212">
        <v>45450</v>
      </c>
      <c r="Z1541" s="6"/>
      <c r="AA1541" s="6"/>
      <c r="AB1541" s="21"/>
      <c r="AC1541" s="6"/>
      <c r="AD1541" s="14" t="s">
        <v>1515</v>
      </c>
      <c r="AE1541" s="6"/>
      <c r="AF1541" s="6"/>
      <c r="AG1541" s="6"/>
      <c r="AH1541" s="6" t="s">
        <v>547</v>
      </c>
      <c r="AI1541" s="143">
        <f t="shared" si="269"/>
        <v>460.82950661077069</v>
      </c>
      <c r="AJ1541" s="143">
        <f t="shared" si="270"/>
        <v>82.94931118993874</v>
      </c>
      <c r="AK1541" s="143">
        <f t="shared" si="271"/>
        <v>0</v>
      </c>
      <c r="AL1541" s="20">
        <f t="shared" si="274"/>
        <v>45291</v>
      </c>
      <c r="AM1541" t="e">
        <f t="shared" si="275"/>
        <v>#N/A</v>
      </c>
      <c r="AN1541" t="str">
        <f t="shared" si="272"/>
        <v>26122023-A-044247-5201.009</v>
      </c>
    </row>
    <row r="1542" spans="1:40" ht="20.100000000000001" hidden="1" customHeight="1" x14ac:dyDescent="0.25">
      <c r="A1542" s="14">
        <v>220</v>
      </c>
      <c r="B1542" s="162">
        <v>45261</v>
      </c>
      <c r="C1542" s="6" t="s">
        <v>2487</v>
      </c>
      <c r="D1542" s="21">
        <v>45286</v>
      </c>
      <c r="E1542" s="14" t="s">
        <v>1132</v>
      </c>
      <c r="F1542" s="14" t="s">
        <v>1133</v>
      </c>
      <c r="G1542" s="6">
        <v>30729</v>
      </c>
      <c r="H1542" s="6" t="s">
        <v>1817</v>
      </c>
      <c r="I1542" s="6"/>
      <c r="J1542" s="16">
        <v>5201.009</v>
      </c>
      <c r="K1542" s="14">
        <v>1.65</v>
      </c>
      <c r="L1542" s="125">
        <v>0</v>
      </c>
      <c r="M1542" s="125">
        <v>0</v>
      </c>
      <c r="N1542" s="6" t="s">
        <v>547</v>
      </c>
      <c r="O1542" s="6" t="s">
        <v>547</v>
      </c>
      <c r="P1542" s="19">
        <v>14160829</v>
      </c>
      <c r="Q1542" s="6"/>
      <c r="R1542" s="19">
        <f t="shared" si="273"/>
        <v>2548949.2199999997</v>
      </c>
      <c r="S1542" s="6"/>
      <c r="T1542" s="14"/>
      <c r="U1542" s="145"/>
      <c r="V1542" s="6"/>
      <c r="W1542" s="6"/>
      <c r="X1542" s="6"/>
      <c r="Y1542" s="212">
        <v>45483</v>
      </c>
      <c r="Z1542" s="6"/>
      <c r="AA1542" s="6"/>
      <c r="AB1542" s="21"/>
      <c r="AC1542" s="6"/>
      <c r="AD1542" s="14" t="s">
        <v>1515</v>
      </c>
      <c r="AE1542" s="6"/>
      <c r="AF1542" s="6"/>
      <c r="AG1542" s="6"/>
      <c r="AH1542" s="6" t="s">
        <v>547</v>
      </c>
      <c r="AI1542" s="143">
        <f t="shared" si="269"/>
        <v>460.82947704123143</v>
      </c>
      <c r="AJ1542" s="143">
        <f t="shared" si="270"/>
        <v>82.949305867421643</v>
      </c>
      <c r="AK1542" s="143">
        <f t="shared" si="271"/>
        <v>0</v>
      </c>
      <c r="AL1542" s="20">
        <f t="shared" si="274"/>
        <v>45291</v>
      </c>
      <c r="AM1542" t="e">
        <f>VLOOKUP(C1542,$C$2446:$C$2553,1,0)</f>
        <v>#N/A</v>
      </c>
      <c r="AN1542" t="str">
        <f t="shared" si="272"/>
        <v>26122023-A-044278-5201.009</v>
      </c>
    </row>
    <row r="1543" spans="1:40" ht="20.100000000000001" hidden="1" customHeight="1" x14ac:dyDescent="0.25">
      <c r="A1543" s="14">
        <v>221</v>
      </c>
      <c r="B1543" s="162">
        <v>45261</v>
      </c>
      <c r="C1543" s="6" t="s">
        <v>2488</v>
      </c>
      <c r="D1543" s="21">
        <v>45286</v>
      </c>
      <c r="E1543" s="14" t="s">
        <v>1132</v>
      </c>
      <c r="F1543" s="14" t="s">
        <v>1133</v>
      </c>
      <c r="G1543" s="6">
        <v>30314</v>
      </c>
      <c r="H1543" s="6" t="s">
        <v>1817</v>
      </c>
      <c r="I1543" s="6"/>
      <c r="J1543" s="16">
        <v>5201.009</v>
      </c>
      <c r="K1543" s="14">
        <v>1.48</v>
      </c>
      <c r="L1543" s="125">
        <v>0</v>
      </c>
      <c r="M1543" s="125">
        <v>0</v>
      </c>
      <c r="N1543" s="6" t="s">
        <v>547</v>
      </c>
      <c r="O1543" s="6" t="s">
        <v>547</v>
      </c>
      <c r="P1543" s="19">
        <v>12588870</v>
      </c>
      <c r="Q1543" s="6"/>
      <c r="R1543" s="19">
        <f t="shared" si="273"/>
        <v>2265996.6</v>
      </c>
      <c r="S1543" s="6"/>
      <c r="T1543" s="14"/>
      <c r="U1543" s="145"/>
      <c r="V1543" s="6"/>
      <c r="W1543" s="6"/>
      <c r="X1543" s="6"/>
      <c r="Y1543" s="212">
        <v>45483</v>
      </c>
      <c r="Z1543" s="6"/>
      <c r="AA1543" s="6"/>
      <c r="AB1543" s="21"/>
      <c r="AC1543" s="6"/>
      <c r="AD1543" s="14" t="s">
        <v>1515</v>
      </c>
      <c r="AE1543" s="6"/>
      <c r="AF1543" s="6"/>
      <c r="AG1543" s="6"/>
      <c r="AH1543" s="6" t="s">
        <v>547</v>
      </c>
      <c r="AI1543" s="143">
        <f t="shared" si="269"/>
        <v>415.28237777924392</v>
      </c>
      <c r="AJ1543" s="143">
        <f t="shared" si="270"/>
        <v>74.750828000263908</v>
      </c>
      <c r="AK1543" s="143">
        <f t="shared" si="271"/>
        <v>0</v>
      </c>
      <c r="AL1543" s="20">
        <f t="shared" si="274"/>
        <v>45291</v>
      </c>
      <c r="AM1543" t="e">
        <f>VLOOKUP(C1543,$C$2446:$C$2553,1,0)</f>
        <v>#N/A</v>
      </c>
      <c r="AN1543" t="str">
        <f t="shared" si="272"/>
        <v>26122023-A-044286-5201.009</v>
      </c>
    </row>
    <row r="1544" spans="1:40" ht="20.100000000000001" hidden="1" customHeight="1" x14ac:dyDescent="0.25">
      <c r="A1544" s="14">
        <v>222</v>
      </c>
      <c r="B1544" s="162">
        <v>45261</v>
      </c>
      <c r="C1544" s="6" t="s">
        <v>2489</v>
      </c>
      <c r="D1544" s="21">
        <v>45286</v>
      </c>
      <c r="E1544" s="14" t="s">
        <v>1132</v>
      </c>
      <c r="F1544" s="14" t="s">
        <v>1133</v>
      </c>
      <c r="G1544" s="6">
        <v>30965</v>
      </c>
      <c r="H1544" s="6" t="s">
        <v>1817</v>
      </c>
      <c r="I1544" s="6"/>
      <c r="J1544" s="16">
        <v>5201.009</v>
      </c>
      <c r="K1544" s="14">
        <v>1.6</v>
      </c>
      <c r="L1544" s="125">
        <v>0</v>
      </c>
      <c r="M1544" s="125">
        <v>0</v>
      </c>
      <c r="N1544" s="6" t="s">
        <v>547</v>
      </c>
      <c r="O1544" s="6" t="s">
        <v>547</v>
      </c>
      <c r="P1544" s="19">
        <v>13854772</v>
      </c>
      <c r="Q1544" s="6"/>
      <c r="R1544" s="19">
        <f t="shared" si="273"/>
        <v>2493858.96</v>
      </c>
      <c r="S1544" s="6"/>
      <c r="T1544" s="14"/>
      <c r="U1544" s="145"/>
      <c r="V1544" s="6"/>
      <c r="W1544" s="6"/>
      <c r="X1544" s="6"/>
      <c r="Y1544" s="212">
        <v>45483</v>
      </c>
      <c r="Z1544" s="6"/>
      <c r="AA1544" s="6"/>
      <c r="AB1544" s="21"/>
      <c r="AC1544" s="6"/>
      <c r="AD1544" s="14" t="s">
        <v>1515</v>
      </c>
      <c r="AE1544" s="6"/>
      <c r="AF1544" s="6"/>
      <c r="AG1544" s="6"/>
      <c r="AH1544" s="6" t="s">
        <v>547</v>
      </c>
      <c r="AI1544" s="143">
        <f t="shared" si="269"/>
        <v>447.43329565638624</v>
      </c>
      <c r="AJ1544" s="143">
        <f t="shared" si="270"/>
        <v>80.537993218149523</v>
      </c>
      <c r="AK1544" s="143">
        <f t="shared" si="271"/>
        <v>0</v>
      </c>
      <c r="AL1544" s="20">
        <f t="shared" si="274"/>
        <v>45291</v>
      </c>
      <c r="AM1544" t="e">
        <f>VLOOKUP(C1544,$C$2446:$C$2561,1,0)</f>
        <v>#N/A</v>
      </c>
      <c r="AN1544" t="str">
        <f t="shared" si="272"/>
        <v>26122023-A-044292-5201.009</v>
      </c>
    </row>
    <row r="1545" spans="1:40" ht="20.100000000000001" hidden="1" customHeight="1" x14ac:dyDescent="0.25">
      <c r="A1545" s="14">
        <v>223</v>
      </c>
      <c r="B1545" s="162">
        <v>45261</v>
      </c>
      <c r="C1545" s="6" t="s">
        <v>2490</v>
      </c>
      <c r="D1545" s="21">
        <v>45286</v>
      </c>
      <c r="E1545" s="14" t="s">
        <v>1132</v>
      </c>
      <c r="F1545" s="14" t="s">
        <v>1133</v>
      </c>
      <c r="G1545" s="6">
        <v>31340</v>
      </c>
      <c r="H1545" s="6" t="s">
        <v>1817</v>
      </c>
      <c r="I1545" s="6"/>
      <c r="J1545" s="16">
        <v>5201.009</v>
      </c>
      <c r="K1545" s="14">
        <v>1.61</v>
      </c>
      <c r="L1545" s="125">
        <v>0</v>
      </c>
      <c r="M1545" s="125">
        <v>0</v>
      </c>
      <c r="N1545" s="6" t="s">
        <v>547</v>
      </c>
      <c r="O1545" s="6" t="s">
        <v>547</v>
      </c>
      <c r="P1545" s="19">
        <v>14106527</v>
      </c>
      <c r="Q1545" s="6"/>
      <c r="R1545" s="19">
        <f t="shared" si="273"/>
        <v>2539174.86</v>
      </c>
      <c r="S1545" s="6"/>
      <c r="T1545" s="14"/>
      <c r="U1545" s="145"/>
      <c r="V1545" s="6"/>
      <c r="W1545" s="6"/>
      <c r="X1545" s="6"/>
      <c r="Y1545" s="212">
        <v>45483</v>
      </c>
      <c r="Z1545" s="6"/>
      <c r="AA1545" s="6"/>
      <c r="AB1545" s="21"/>
      <c r="AC1545" s="6"/>
      <c r="AD1545" s="14" t="s">
        <v>1515</v>
      </c>
      <c r="AE1545" s="6"/>
      <c r="AF1545" s="6"/>
      <c r="AG1545" s="6"/>
      <c r="AH1545" s="6" t="s">
        <v>547</v>
      </c>
      <c r="AI1545" s="143">
        <f t="shared" si="269"/>
        <v>450.11253988513084</v>
      </c>
      <c r="AJ1545" s="143">
        <f t="shared" si="270"/>
        <v>81.020257179323551</v>
      </c>
      <c r="AK1545" s="143">
        <f t="shared" si="271"/>
        <v>0</v>
      </c>
      <c r="AL1545" s="20">
        <f t="shared" si="274"/>
        <v>45291</v>
      </c>
      <c r="AM1545" t="e">
        <f t="shared" ref="AM1545:AM1562" si="276">VLOOKUP(C1545,$C$2446:$C$2553,1,0)</f>
        <v>#N/A</v>
      </c>
      <c r="AN1545" t="str">
        <f t="shared" si="272"/>
        <v>26122023-A-044300-5201.009</v>
      </c>
    </row>
    <row r="1546" spans="1:40" ht="20.100000000000001" hidden="1" customHeight="1" x14ac:dyDescent="0.25">
      <c r="A1546" s="14">
        <v>224</v>
      </c>
      <c r="B1546" s="162">
        <v>45261</v>
      </c>
      <c r="C1546" s="6" t="s">
        <v>2491</v>
      </c>
      <c r="D1546" s="15">
        <v>45287</v>
      </c>
      <c r="E1546" s="14" t="s">
        <v>1132</v>
      </c>
      <c r="F1546" s="14" t="s">
        <v>1133</v>
      </c>
      <c r="G1546" s="6">
        <v>31280</v>
      </c>
      <c r="H1546" s="6" t="s">
        <v>1817</v>
      </c>
      <c r="I1546" s="6"/>
      <c r="J1546" s="16">
        <v>5201.009</v>
      </c>
      <c r="K1546" s="14">
        <v>1.61</v>
      </c>
      <c r="L1546" s="125">
        <v>0</v>
      </c>
      <c r="M1546" s="125">
        <v>0</v>
      </c>
      <c r="N1546" s="6" t="s">
        <v>547</v>
      </c>
      <c r="O1546" s="6" t="s">
        <v>547</v>
      </c>
      <c r="P1546" s="19">
        <v>14079520</v>
      </c>
      <c r="Q1546" s="6"/>
      <c r="R1546" s="19">
        <f t="shared" si="273"/>
        <v>2534313.6</v>
      </c>
      <c r="S1546" s="6"/>
      <c r="T1546" s="14"/>
      <c r="U1546" s="145"/>
      <c r="V1546" s="6"/>
      <c r="W1546" s="6"/>
      <c r="X1546" s="6"/>
      <c r="Y1546" s="212">
        <v>45483</v>
      </c>
      <c r="Z1546" s="6"/>
      <c r="AA1546" s="6"/>
      <c r="AB1546" s="21"/>
      <c r="AC1546" s="6"/>
      <c r="AD1546" s="14" t="s">
        <v>1515</v>
      </c>
      <c r="AE1546" s="6"/>
      <c r="AF1546" s="6"/>
      <c r="AG1546" s="6"/>
      <c r="AH1546" s="6" t="s">
        <v>547</v>
      </c>
      <c r="AI1546" s="143">
        <f t="shared" si="269"/>
        <v>450.11253196930949</v>
      </c>
      <c r="AJ1546" s="143">
        <f t="shared" si="270"/>
        <v>81.020255754475713</v>
      </c>
      <c r="AK1546" s="143">
        <f t="shared" si="271"/>
        <v>0</v>
      </c>
      <c r="AL1546" s="20">
        <f t="shared" si="274"/>
        <v>45291</v>
      </c>
      <c r="AM1546" t="e">
        <f t="shared" si="276"/>
        <v>#N/A</v>
      </c>
      <c r="AN1546" t="str">
        <f t="shared" si="272"/>
        <v>27122023-A-044558-5201.009</v>
      </c>
    </row>
    <row r="1547" spans="1:40" ht="20.100000000000001" hidden="1" customHeight="1" x14ac:dyDescent="0.25">
      <c r="A1547" s="14">
        <v>225</v>
      </c>
      <c r="B1547" s="162">
        <v>45261</v>
      </c>
      <c r="C1547" s="6" t="s">
        <v>2492</v>
      </c>
      <c r="D1547" s="15">
        <v>45287</v>
      </c>
      <c r="E1547" s="14" t="s">
        <v>1132</v>
      </c>
      <c r="F1547" s="14" t="s">
        <v>1133</v>
      </c>
      <c r="G1547" s="6">
        <v>32020</v>
      </c>
      <c r="H1547" s="6" t="s">
        <v>1817</v>
      </c>
      <c r="I1547" s="6"/>
      <c r="J1547" s="16">
        <v>5201.009</v>
      </c>
      <c r="K1547" s="14">
        <v>1.6</v>
      </c>
      <c r="L1547" s="125">
        <v>0</v>
      </c>
      <c r="M1547" s="125">
        <v>0</v>
      </c>
      <c r="N1547" s="6" t="s">
        <v>547</v>
      </c>
      <c r="O1547" s="6" t="s">
        <v>547</v>
      </c>
      <c r="P1547" s="19">
        <v>14326814</v>
      </c>
      <c r="Q1547" s="6"/>
      <c r="R1547" s="19">
        <f t="shared" si="273"/>
        <v>2578826.52</v>
      </c>
      <c r="S1547" s="6"/>
      <c r="T1547" s="14"/>
      <c r="U1547" s="145"/>
      <c r="V1547" s="6"/>
      <c r="W1547" s="6"/>
      <c r="X1547" s="6"/>
      <c r="Y1547" s="212">
        <v>45483</v>
      </c>
      <c r="Z1547" s="6"/>
      <c r="AA1547" s="6"/>
      <c r="AB1547" s="21"/>
      <c r="AC1547" s="6"/>
      <c r="AD1547" s="14" t="s">
        <v>1515</v>
      </c>
      <c r="AE1547" s="6"/>
      <c r="AF1547" s="6"/>
      <c r="AG1547" s="6"/>
      <c r="AH1547" s="6" t="s">
        <v>547</v>
      </c>
      <c r="AI1547" s="143">
        <f t="shared" si="269"/>
        <v>447.43329169269208</v>
      </c>
      <c r="AJ1547" s="143">
        <f t="shared" si="270"/>
        <v>80.537992504684567</v>
      </c>
      <c r="AK1547" s="143">
        <f t="shared" si="271"/>
        <v>0</v>
      </c>
      <c r="AL1547" s="20">
        <f t="shared" si="274"/>
        <v>45291</v>
      </c>
      <c r="AM1547" t="e">
        <f t="shared" si="276"/>
        <v>#N/A</v>
      </c>
      <c r="AN1547" t="str">
        <f t="shared" si="272"/>
        <v>27122023-A-044561-5201.009</v>
      </c>
    </row>
    <row r="1548" spans="1:40" ht="20.100000000000001" hidden="1" customHeight="1" x14ac:dyDescent="0.25">
      <c r="A1548" s="14">
        <v>226</v>
      </c>
      <c r="B1548" s="162">
        <v>45261</v>
      </c>
      <c r="C1548" s="6" t="s">
        <v>2493</v>
      </c>
      <c r="D1548" s="15">
        <v>45287</v>
      </c>
      <c r="E1548" s="14" t="s">
        <v>1132</v>
      </c>
      <c r="F1548" s="14" t="s">
        <v>1133</v>
      </c>
      <c r="G1548" s="6">
        <v>31120</v>
      </c>
      <c r="H1548" s="6" t="s">
        <v>1817</v>
      </c>
      <c r="I1548" s="6"/>
      <c r="J1548" s="16">
        <v>5201.009</v>
      </c>
      <c r="K1548" s="14">
        <v>1.89</v>
      </c>
      <c r="L1548" s="125">
        <v>0</v>
      </c>
      <c r="M1548" s="125">
        <v>0</v>
      </c>
      <c r="N1548" s="6" t="s">
        <v>547</v>
      </c>
      <c r="O1548" s="6" t="s">
        <v>547</v>
      </c>
      <c r="P1548" s="19">
        <v>16430466</v>
      </c>
      <c r="Q1548" s="6"/>
      <c r="R1548" s="19">
        <f t="shared" si="273"/>
        <v>2957483.88</v>
      </c>
      <c r="S1548" s="6"/>
      <c r="T1548" s="14"/>
      <c r="U1548" s="145"/>
      <c r="V1548" s="6"/>
      <c r="W1548" s="6"/>
      <c r="X1548" s="6"/>
      <c r="Y1548" s="212">
        <v>45483</v>
      </c>
      <c r="Z1548" s="6"/>
      <c r="AA1548" s="6"/>
      <c r="AB1548" s="21"/>
      <c r="AC1548" s="6"/>
      <c r="AD1548" s="14" t="s">
        <v>1515</v>
      </c>
      <c r="AE1548" s="6"/>
      <c r="AF1548" s="6"/>
      <c r="AG1548" s="6"/>
      <c r="AH1548" s="6" t="s">
        <v>547</v>
      </c>
      <c r="AI1548" s="143">
        <f t="shared" si="269"/>
        <v>527.97127249357322</v>
      </c>
      <c r="AJ1548" s="143">
        <f t="shared" si="270"/>
        <v>95.034829048843179</v>
      </c>
      <c r="AK1548" s="143">
        <f t="shared" si="271"/>
        <v>0</v>
      </c>
      <c r="AL1548" s="20">
        <f t="shared" si="274"/>
        <v>45291</v>
      </c>
      <c r="AM1548" t="e">
        <f t="shared" si="276"/>
        <v>#N/A</v>
      </c>
      <c r="AN1548" t="str">
        <f t="shared" si="272"/>
        <v>27122023-A-044566-5201.009</v>
      </c>
    </row>
    <row r="1549" spans="1:40" ht="20.100000000000001" hidden="1" customHeight="1" x14ac:dyDescent="0.25">
      <c r="A1549" s="14">
        <v>227</v>
      </c>
      <c r="B1549" s="162">
        <v>45261</v>
      </c>
      <c r="C1549" s="6" t="s">
        <v>2494</v>
      </c>
      <c r="D1549" s="15">
        <v>45287</v>
      </c>
      <c r="E1549" s="14" t="s">
        <v>1132</v>
      </c>
      <c r="F1549" s="14" t="s">
        <v>1133</v>
      </c>
      <c r="G1549" s="6">
        <v>31895</v>
      </c>
      <c r="H1549" s="6" t="s">
        <v>1817</v>
      </c>
      <c r="I1549" s="6"/>
      <c r="J1549" s="16">
        <v>5201.009</v>
      </c>
      <c r="K1549" s="14">
        <v>1.86</v>
      </c>
      <c r="L1549" s="125">
        <v>0</v>
      </c>
      <c r="M1549" s="125">
        <v>0</v>
      </c>
      <c r="N1549" s="6" t="s">
        <v>547</v>
      </c>
      <c r="O1549" s="6" t="s">
        <v>547</v>
      </c>
      <c r="P1549" s="19">
        <v>16637971</v>
      </c>
      <c r="Q1549" s="6"/>
      <c r="R1549" s="19">
        <f t="shared" si="273"/>
        <v>2994834.78</v>
      </c>
      <c r="S1549" s="6"/>
      <c r="T1549" s="14"/>
      <c r="U1549" s="145"/>
      <c r="V1549" s="6"/>
      <c r="W1549" s="6"/>
      <c r="X1549" s="6"/>
      <c r="Y1549" s="212">
        <v>45483</v>
      </c>
      <c r="Z1549" s="6"/>
      <c r="AA1549" s="6"/>
      <c r="AB1549" s="21"/>
      <c r="AC1549" s="6"/>
      <c r="AD1549" s="14" t="s">
        <v>1515</v>
      </c>
      <c r="AE1549" s="6"/>
      <c r="AF1549" s="6"/>
      <c r="AG1549" s="6"/>
      <c r="AH1549" s="6" t="s">
        <v>547</v>
      </c>
      <c r="AI1549" s="143">
        <f t="shared" si="269"/>
        <v>521.64825207712806</v>
      </c>
      <c r="AJ1549" s="143">
        <f t="shared" si="270"/>
        <v>93.896685373883045</v>
      </c>
      <c r="AK1549" s="143">
        <f t="shared" si="271"/>
        <v>0</v>
      </c>
      <c r="AL1549" s="20">
        <f t="shared" si="274"/>
        <v>45291</v>
      </c>
      <c r="AM1549" t="e">
        <f t="shared" si="276"/>
        <v>#N/A</v>
      </c>
      <c r="AN1549" t="str">
        <f t="shared" si="272"/>
        <v>27122023-A-044568-5201.009</v>
      </c>
    </row>
    <row r="1550" spans="1:40" ht="20.100000000000001" hidden="1" customHeight="1" x14ac:dyDescent="0.25">
      <c r="A1550" s="14">
        <v>228</v>
      </c>
      <c r="B1550" s="162">
        <v>45261</v>
      </c>
      <c r="C1550" s="6" t="s">
        <v>2495</v>
      </c>
      <c r="D1550" s="15">
        <v>45287</v>
      </c>
      <c r="E1550" s="14" t="s">
        <v>1132</v>
      </c>
      <c r="F1550" s="14" t="s">
        <v>1133</v>
      </c>
      <c r="G1550" s="6">
        <v>31962</v>
      </c>
      <c r="H1550" s="6" t="s">
        <v>1817</v>
      </c>
      <c r="I1550" s="6"/>
      <c r="J1550" s="16">
        <v>5201.009</v>
      </c>
      <c r="K1550" s="14">
        <v>1.86</v>
      </c>
      <c r="L1550" s="125">
        <v>0</v>
      </c>
      <c r="M1550" s="125">
        <v>0</v>
      </c>
      <c r="N1550" s="6" t="s">
        <v>547</v>
      </c>
      <c r="O1550" s="6" t="s">
        <v>547</v>
      </c>
      <c r="P1550" s="19">
        <v>16672921</v>
      </c>
      <c r="Q1550" s="6"/>
      <c r="R1550" s="19">
        <f t="shared" si="273"/>
        <v>3001125.78</v>
      </c>
      <c r="S1550" s="6"/>
      <c r="T1550" s="14"/>
      <c r="U1550" s="145"/>
      <c r="V1550" s="6"/>
      <c r="W1550" s="6"/>
      <c r="X1550" s="6"/>
      <c r="Y1550" s="212">
        <v>45483</v>
      </c>
      <c r="Z1550" s="6"/>
      <c r="AA1550" s="6"/>
      <c r="AB1550" s="21"/>
      <c r="AC1550" s="6"/>
      <c r="AD1550" s="14" t="s">
        <v>1515</v>
      </c>
      <c r="AE1550" s="6"/>
      <c r="AF1550" s="6"/>
      <c r="AG1550" s="6"/>
      <c r="AH1550" s="6" t="s">
        <v>547</v>
      </c>
      <c r="AI1550" s="143">
        <f t="shared" si="269"/>
        <v>521.64823853325822</v>
      </c>
      <c r="AJ1550" s="143">
        <f t="shared" si="270"/>
        <v>93.896682935986476</v>
      </c>
      <c r="AK1550" s="143">
        <f t="shared" si="271"/>
        <v>0</v>
      </c>
      <c r="AL1550" s="20">
        <f t="shared" si="274"/>
        <v>45291</v>
      </c>
      <c r="AM1550" t="e">
        <f t="shared" si="276"/>
        <v>#N/A</v>
      </c>
      <c r="AN1550" t="str">
        <f t="shared" si="272"/>
        <v>27122023-A-044575-5201.009</v>
      </c>
    </row>
    <row r="1551" spans="1:40" ht="20.100000000000001" hidden="1" customHeight="1" x14ac:dyDescent="0.25">
      <c r="A1551" s="14">
        <v>229</v>
      </c>
      <c r="B1551" s="162">
        <v>45261</v>
      </c>
      <c r="C1551" s="6" t="s">
        <v>2496</v>
      </c>
      <c r="D1551" s="15">
        <v>45287</v>
      </c>
      <c r="E1551" s="14" t="s">
        <v>1132</v>
      </c>
      <c r="F1551" s="14" t="s">
        <v>1133</v>
      </c>
      <c r="G1551" s="6">
        <v>31305</v>
      </c>
      <c r="H1551" s="6" t="s">
        <v>1817</v>
      </c>
      <c r="I1551" s="6"/>
      <c r="J1551" s="16">
        <v>5201.009</v>
      </c>
      <c r="K1551" s="14">
        <v>1.87</v>
      </c>
      <c r="L1551" s="125">
        <v>0</v>
      </c>
      <c r="M1551" s="125">
        <v>0</v>
      </c>
      <c r="N1551" s="6" t="s">
        <v>547</v>
      </c>
      <c r="O1551" s="6" t="s">
        <v>547</v>
      </c>
      <c r="P1551" s="19">
        <v>16429169</v>
      </c>
      <c r="Q1551" s="6"/>
      <c r="R1551" s="19">
        <f t="shared" si="273"/>
        <v>2957250.42</v>
      </c>
      <c r="S1551" s="6"/>
      <c r="T1551" s="14"/>
      <c r="U1551" s="145"/>
      <c r="V1551" s="6"/>
      <c r="W1551" s="6"/>
      <c r="X1551" s="6"/>
      <c r="Y1551" s="212">
        <v>45483</v>
      </c>
      <c r="Z1551" s="6"/>
      <c r="AA1551" s="6"/>
      <c r="AB1551" s="21"/>
      <c r="AC1551" s="6"/>
      <c r="AD1551" s="14" t="s">
        <v>1515</v>
      </c>
      <c r="AE1551" s="6"/>
      <c r="AF1551" s="6"/>
      <c r="AG1551" s="6"/>
      <c r="AH1551" s="6" t="s">
        <v>547</v>
      </c>
      <c r="AI1551" s="143">
        <f t="shared" si="269"/>
        <v>524.80974285257946</v>
      </c>
      <c r="AJ1551" s="143">
        <f t="shared" si="270"/>
        <v>94.465753713464295</v>
      </c>
      <c r="AK1551" s="143">
        <f t="shared" si="271"/>
        <v>0</v>
      </c>
      <c r="AL1551" s="20">
        <f t="shared" si="274"/>
        <v>45291</v>
      </c>
      <c r="AM1551" t="e">
        <f t="shared" si="276"/>
        <v>#N/A</v>
      </c>
      <c r="AN1551" t="str">
        <f t="shared" si="272"/>
        <v>27122023-A-044577-5201.009</v>
      </c>
    </row>
    <row r="1552" spans="1:40" ht="20.100000000000001" hidden="1" customHeight="1" x14ac:dyDescent="0.25">
      <c r="A1552" s="14">
        <v>230</v>
      </c>
      <c r="B1552" s="162">
        <v>45261</v>
      </c>
      <c r="C1552" s="6" t="s">
        <v>2497</v>
      </c>
      <c r="D1552" s="15">
        <v>45287</v>
      </c>
      <c r="E1552" s="14" t="s">
        <v>1132</v>
      </c>
      <c r="F1552" s="14" t="s">
        <v>1133</v>
      </c>
      <c r="G1552" s="6">
        <v>31700</v>
      </c>
      <c r="H1552" s="6" t="s">
        <v>1817</v>
      </c>
      <c r="I1552" s="6"/>
      <c r="J1552" s="16">
        <v>5201.009</v>
      </c>
      <c r="K1552" s="14">
        <v>1.89</v>
      </c>
      <c r="L1552" s="125">
        <v>0</v>
      </c>
      <c r="M1552" s="125">
        <v>0</v>
      </c>
      <c r="N1552" s="6" t="s">
        <v>547</v>
      </c>
      <c r="O1552" s="6" t="s">
        <v>547</v>
      </c>
      <c r="P1552" s="19">
        <v>16736689</v>
      </c>
      <c r="Q1552" s="6"/>
      <c r="R1552" s="19">
        <f t="shared" si="273"/>
        <v>3012604.02</v>
      </c>
      <c r="S1552" s="6"/>
      <c r="T1552" s="14"/>
      <c r="U1552" s="145"/>
      <c r="V1552" s="6"/>
      <c r="W1552" s="6"/>
      <c r="X1552" s="6"/>
      <c r="Y1552" s="23"/>
      <c r="Z1552" s="6"/>
      <c r="AA1552" s="6"/>
      <c r="AB1552" s="21"/>
      <c r="AC1552" s="6"/>
      <c r="AD1552" s="14" t="s">
        <v>1515</v>
      </c>
      <c r="AE1552" s="6"/>
      <c r="AF1552" s="6"/>
      <c r="AG1552" s="6"/>
      <c r="AH1552" s="6" t="s">
        <v>547</v>
      </c>
      <c r="AI1552" s="143">
        <f t="shared" si="269"/>
        <v>527.97126182965303</v>
      </c>
      <c r="AJ1552" s="143">
        <f t="shared" si="270"/>
        <v>95.034827129337543</v>
      </c>
      <c r="AK1552" s="143">
        <f t="shared" si="271"/>
        <v>0</v>
      </c>
      <c r="AL1552" s="20">
        <f t="shared" si="274"/>
        <v>45291</v>
      </c>
      <c r="AM1552" t="e">
        <f t="shared" si="276"/>
        <v>#N/A</v>
      </c>
      <c r="AN1552" t="str">
        <f t="shared" si="272"/>
        <v>27122023-A-044581-5201.009</v>
      </c>
    </row>
    <row r="1553" spans="1:40" ht="20.100000000000001" hidden="1" customHeight="1" x14ac:dyDescent="0.25">
      <c r="A1553" s="14">
        <v>231</v>
      </c>
      <c r="B1553" s="162">
        <v>45261</v>
      </c>
      <c r="C1553" s="6" t="s">
        <v>2498</v>
      </c>
      <c r="D1553" s="15">
        <v>45287</v>
      </c>
      <c r="E1553" s="14" t="s">
        <v>1132</v>
      </c>
      <c r="F1553" s="14" t="s">
        <v>1133</v>
      </c>
      <c r="G1553" s="6">
        <v>31615</v>
      </c>
      <c r="H1553" s="6" t="s">
        <v>1817</v>
      </c>
      <c r="I1553" s="6"/>
      <c r="J1553" s="16">
        <v>5201.009</v>
      </c>
      <c r="K1553" s="14">
        <v>1.89</v>
      </c>
      <c r="L1553" s="125">
        <v>0</v>
      </c>
      <c r="M1553" s="125">
        <v>0</v>
      </c>
      <c r="N1553" s="6" t="s">
        <v>547</v>
      </c>
      <c r="O1553" s="6" t="s">
        <v>547</v>
      </c>
      <c r="P1553" s="19">
        <v>16691811</v>
      </c>
      <c r="Q1553" s="6"/>
      <c r="R1553" s="19">
        <f t="shared" si="273"/>
        <v>3004525.98</v>
      </c>
      <c r="S1553" s="6"/>
      <c r="T1553" s="14"/>
      <c r="U1553" s="145"/>
      <c r="V1553" s="6"/>
      <c r="W1553" s="6"/>
      <c r="X1553" s="6"/>
      <c r="Y1553" s="23"/>
      <c r="Z1553" s="6"/>
      <c r="AA1553" s="6"/>
      <c r="AB1553" s="21"/>
      <c r="AC1553" s="6"/>
      <c r="AD1553" s="14" t="s">
        <v>1515</v>
      </c>
      <c r="AE1553" s="6"/>
      <c r="AF1553" s="6"/>
      <c r="AG1553" s="6"/>
      <c r="AH1553" s="6" t="s">
        <v>547</v>
      </c>
      <c r="AI1553" s="143">
        <f t="shared" si="269"/>
        <v>527.97124782539936</v>
      </c>
      <c r="AJ1553" s="143">
        <f t="shared" si="270"/>
        <v>95.034824608571881</v>
      </c>
      <c r="AK1553" s="143">
        <f t="shared" si="271"/>
        <v>0</v>
      </c>
      <c r="AL1553" s="20">
        <f t="shared" si="274"/>
        <v>45291</v>
      </c>
      <c r="AM1553" t="e">
        <f t="shared" si="276"/>
        <v>#N/A</v>
      </c>
      <c r="AN1553" t="str">
        <f t="shared" si="272"/>
        <v>27122023-A-044586-5201.009</v>
      </c>
    </row>
    <row r="1554" spans="1:40" ht="20.100000000000001" hidden="1" customHeight="1" x14ac:dyDescent="0.25">
      <c r="A1554" s="14">
        <v>232</v>
      </c>
      <c r="B1554" s="162">
        <v>45261</v>
      </c>
      <c r="C1554" s="6" t="s">
        <v>2499</v>
      </c>
      <c r="D1554" s="15">
        <v>45287</v>
      </c>
      <c r="E1554" s="14" t="s">
        <v>1132</v>
      </c>
      <c r="F1554" s="14" t="s">
        <v>1133</v>
      </c>
      <c r="G1554" s="6">
        <v>31208</v>
      </c>
      <c r="H1554" s="6" t="s">
        <v>1817</v>
      </c>
      <c r="I1554" s="6"/>
      <c r="J1554" s="16">
        <v>5201.009</v>
      </c>
      <c r="K1554" s="14">
        <v>1.89</v>
      </c>
      <c r="L1554" s="125">
        <v>0</v>
      </c>
      <c r="M1554" s="125">
        <v>0</v>
      </c>
      <c r="N1554" s="6" t="s">
        <v>547</v>
      </c>
      <c r="O1554" s="6" t="s">
        <v>547</v>
      </c>
      <c r="P1554" s="19">
        <v>16476927</v>
      </c>
      <c r="Q1554" s="6"/>
      <c r="R1554" s="19">
        <f t="shared" si="273"/>
        <v>2965846.86</v>
      </c>
      <c r="S1554" s="6"/>
      <c r="T1554" s="14"/>
      <c r="U1554" s="145"/>
      <c r="V1554" s="6"/>
      <c r="W1554" s="6"/>
      <c r="X1554" s="6"/>
      <c r="Y1554" s="212">
        <v>45483</v>
      </c>
      <c r="Z1554" s="6"/>
      <c r="AA1554" s="6"/>
      <c r="AB1554" s="21"/>
      <c r="AC1554" s="6"/>
      <c r="AD1554" s="14" t="s">
        <v>1515</v>
      </c>
      <c r="AE1554" s="6"/>
      <c r="AF1554" s="6"/>
      <c r="AG1554" s="6"/>
      <c r="AH1554" s="6" t="s">
        <v>547</v>
      </c>
      <c r="AI1554" s="143">
        <f t="shared" ref="AI1554:AI1617" si="277">P1554/G1554</f>
        <v>527.97125736990517</v>
      </c>
      <c r="AJ1554" s="143">
        <f t="shared" ref="AJ1554:AJ1617" si="278">R1554/G1554</f>
        <v>95.03482632658293</v>
      </c>
      <c r="AK1554" s="143">
        <f t="shared" ref="AK1554:AK1617" si="279">L1554*AJ1554</f>
        <v>0</v>
      </c>
      <c r="AL1554" s="20">
        <f t="shared" si="274"/>
        <v>45291</v>
      </c>
      <c r="AM1554" t="e">
        <f t="shared" si="276"/>
        <v>#N/A</v>
      </c>
      <c r="AN1554" t="str">
        <f t="shared" si="272"/>
        <v>27122023-A-044589-5201.009</v>
      </c>
    </row>
    <row r="1555" spans="1:40" ht="20.100000000000001" hidden="1" customHeight="1" x14ac:dyDescent="0.25">
      <c r="A1555" s="14">
        <v>233</v>
      </c>
      <c r="B1555" s="162">
        <v>45261</v>
      </c>
      <c r="C1555" s="6" t="s">
        <v>2500</v>
      </c>
      <c r="D1555" s="15">
        <v>45287</v>
      </c>
      <c r="E1555" s="14" t="s">
        <v>1132</v>
      </c>
      <c r="F1555" s="14" t="s">
        <v>1133</v>
      </c>
      <c r="G1555" s="6">
        <v>32381</v>
      </c>
      <c r="H1555" s="6" t="s">
        <v>1817</v>
      </c>
      <c r="I1555" s="6"/>
      <c r="J1555" s="16">
        <v>5201.009</v>
      </c>
      <c r="K1555" s="14">
        <v>1.61</v>
      </c>
      <c r="L1555" s="125">
        <v>0</v>
      </c>
      <c r="M1555" s="125">
        <v>0</v>
      </c>
      <c r="N1555" s="6" t="s">
        <v>547</v>
      </c>
      <c r="O1555" s="6" t="s">
        <v>547</v>
      </c>
      <c r="P1555" s="19">
        <v>14575094</v>
      </c>
      <c r="Q1555" s="6"/>
      <c r="R1555" s="19">
        <f t="shared" si="273"/>
        <v>2623516.92</v>
      </c>
      <c r="S1555" s="6"/>
      <c r="T1555" s="14"/>
      <c r="U1555" s="145"/>
      <c r="V1555" s="6"/>
      <c r="W1555" s="6"/>
      <c r="X1555" s="6"/>
      <c r="Y1555" s="212">
        <v>45483</v>
      </c>
      <c r="Z1555" s="6"/>
      <c r="AA1555" s="6"/>
      <c r="AB1555" s="21"/>
      <c r="AC1555" s="6"/>
      <c r="AD1555" s="14" t="s">
        <v>1515</v>
      </c>
      <c r="AE1555" s="6"/>
      <c r="AF1555" s="6"/>
      <c r="AG1555" s="6"/>
      <c r="AH1555" s="6" t="s">
        <v>547</v>
      </c>
      <c r="AI1555" s="143">
        <f t="shared" si="277"/>
        <v>450.11253512862481</v>
      </c>
      <c r="AJ1555" s="143">
        <f t="shared" si="278"/>
        <v>81.020256323152466</v>
      </c>
      <c r="AK1555" s="143">
        <f t="shared" si="279"/>
        <v>0</v>
      </c>
      <c r="AL1555" s="20">
        <f t="shared" si="274"/>
        <v>45291</v>
      </c>
      <c r="AM1555" t="e">
        <f t="shared" si="276"/>
        <v>#N/A</v>
      </c>
      <c r="AN1555" t="str">
        <f t="shared" si="272"/>
        <v>27122023-A-044604-5201.009</v>
      </c>
    </row>
    <row r="1556" spans="1:40" ht="20.100000000000001" hidden="1" customHeight="1" x14ac:dyDescent="0.25">
      <c r="A1556" s="14">
        <v>234</v>
      </c>
      <c r="B1556" s="162">
        <v>45261</v>
      </c>
      <c r="C1556" s="6" t="s">
        <v>2501</v>
      </c>
      <c r="D1556" s="15">
        <v>45287</v>
      </c>
      <c r="E1556" s="14" t="s">
        <v>1132</v>
      </c>
      <c r="F1556" s="14" t="s">
        <v>1133</v>
      </c>
      <c r="G1556" s="6">
        <v>32030</v>
      </c>
      <c r="H1556" s="6" t="s">
        <v>1817</v>
      </c>
      <c r="I1556" s="6"/>
      <c r="J1556" s="16">
        <v>5201.009</v>
      </c>
      <c r="K1556" s="14">
        <v>1.6</v>
      </c>
      <c r="L1556" s="125">
        <v>0</v>
      </c>
      <c r="M1556" s="125">
        <v>0</v>
      </c>
      <c r="N1556" s="6" t="s">
        <v>547</v>
      </c>
      <c r="O1556" s="6" t="s">
        <v>547</v>
      </c>
      <c r="P1556" s="19">
        <v>14374196</v>
      </c>
      <c r="Q1556" s="6"/>
      <c r="R1556" s="19">
        <f t="shared" si="273"/>
        <v>2587355.2799999998</v>
      </c>
      <c r="S1556" s="6"/>
      <c r="T1556" s="14"/>
      <c r="U1556" s="145"/>
      <c r="V1556" s="6"/>
      <c r="W1556" s="6"/>
      <c r="X1556" s="6"/>
      <c r="Y1556" s="212">
        <v>45483</v>
      </c>
      <c r="Z1556" s="6"/>
      <c r="AA1556" s="6"/>
      <c r="AB1556" s="21"/>
      <c r="AC1556" s="6"/>
      <c r="AD1556" s="14" t="s">
        <v>1515</v>
      </c>
      <c r="AE1556" s="6"/>
      <c r="AF1556" s="6"/>
      <c r="AG1556" s="6"/>
      <c r="AH1556" s="6" t="s">
        <v>547</v>
      </c>
      <c r="AI1556" s="143">
        <f t="shared" si="277"/>
        <v>448.77290040586951</v>
      </c>
      <c r="AJ1556" s="143">
        <f t="shared" si="278"/>
        <v>80.779122073056499</v>
      </c>
      <c r="AK1556" s="143">
        <f t="shared" si="279"/>
        <v>0</v>
      </c>
      <c r="AL1556" s="20">
        <f t="shared" si="274"/>
        <v>45291</v>
      </c>
      <c r="AM1556" t="e">
        <f t="shared" si="276"/>
        <v>#N/A</v>
      </c>
      <c r="AN1556" t="str">
        <f t="shared" si="272"/>
        <v>27122023-A-044606-5201.009</v>
      </c>
    </row>
    <row r="1557" spans="1:40" ht="20.100000000000001" hidden="1" customHeight="1" x14ac:dyDescent="0.25">
      <c r="A1557" s="14">
        <v>235</v>
      </c>
      <c r="B1557" s="162">
        <v>45261</v>
      </c>
      <c r="C1557" s="6" t="s">
        <v>2502</v>
      </c>
      <c r="D1557" s="15">
        <v>45287</v>
      </c>
      <c r="E1557" s="14" t="s">
        <v>1132</v>
      </c>
      <c r="F1557" s="14" t="s">
        <v>1133</v>
      </c>
      <c r="G1557" s="6">
        <v>31229</v>
      </c>
      <c r="H1557" s="6" t="s">
        <v>1817</v>
      </c>
      <c r="I1557" s="6"/>
      <c r="J1557" s="16">
        <v>5201.009</v>
      </c>
      <c r="K1557" s="14">
        <v>1.6</v>
      </c>
      <c r="L1557" s="125">
        <v>0</v>
      </c>
      <c r="M1557" s="125">
        <v>0</v>
      </c>
      <c r="N1557" s="6" t="s">
        <v>547</v>
      </c>
      <c r="O1557" s="6" t="s">
        <v>547</v>
      </c>
      <c r="P1557" s="19">
        <v>13972894</v>
      </c>
      <c r="Q1557" s="6"/>
      <c r="R1557" s="19">
        <f t="shared" si="273"/>
        <v>2515120.92</v>
      </c>
      <c r="S1557" s="6"/>
      <c r="T1557" s="14"/>
      <c r="U1557" s="145"/>
      <c r="V1557" s="6"/>
      <c r="W1557" s="6"/>
      <c r="X1557" s="6"/>
      <c r="Y1557" s="212">
        <v>45483</v>
      </c>
      <c r="Z1557" s="6"/>
      <c r="AA1557" s="6"/>
      <c r="AB1557" s="21"/>
      <c r="AC1557" s="6"/>
      <c r="AD1557" s="14" t="s">
        <v>1515</v>
      </c>
      <c r="AE1557" s="6"/>
      <c r="AF1557" s="6"/>
      <c r="AG1557" s="6"/>
      <c r="AH1557" s="6" t="s">
        <v>547</v>
      </c>
      <c r="AI1557" s="143">
        <f t="shared" si="277"/>
        <v>447.43328316628777</v>
      </c>
      <c r="AJ1557" s="143">
        <f t="shared" si="278"/>
        <v>80.537990969931798</v>
      </c>
      <c r="AK1557" s="143">
        <f t="shared" si="279"/>
        <v>0</v>
      </c>
      <c r="AL1557" s="20">
        <f t="shared" si="274"/>
        <v>45291</v>
      </c>
      <c r="AM1557" t="e">
        <f t="shared" si="276"/>
        <v>#N/A</v>
      </c>
      <c r="AN1557" t="str">
        <f t="shared" si="272"/>
        <v>27122023-A-044607-5201.009</v>
      </c>
    </row>
    <row r="1558" spans="1:40" ht="20.100000000000001" hidden="1" customHeight="1" x14ac:dyDescent="0.25">
      <c r="A1558" s="14">
        <v>236</v>
      </c>
      <c r="B1558" s="162">
        <v>45261</v>
      </c>
      <c r="C1558" s="6" t="s">
        <v>2503</v>
      </c>
      <c r="D1558" s="15">
        <v>45287</v>
      </c>
      <c r="E1558" s="14" t="s">
        <v>1132</v>
      </c>
      <c r="F1558" s="14" t="s">
        <v>1133</v>
      </c>
      <c r="G1558" s="6">
        <v>31896</v>
      </c>
      <c r="H1558" s="6" t="s">
        <v>1817</v>
      </c>
      <c r="I1558" s="6"/>
      <c r="J1558" s="16">
        <v>5201.009</v>
      </c>
      <c r="K1558" s="14">
        <v>1.6</v>
      </c>
      <c r="L1558" s="125">
        <v>0</v>
      </c>
      <c r="M1558" s="125">
        <v>0</v>
      </c>
      <c r="N1558" s="6" t="s">
        <v>547</v>
      </c>
      <c r="O1558" s="6" t="s">
        <v>547</v>
      </c>
      <c r="P1558" s="19">
        <v>14271332</v>
      </c>
      <c r="Q1558" s="6"/>
      <c r="R1558" s="19">
        <f t="shared" si="273"/>
        <v>2568839.7599999998</v>
      </c>
      <c r="S1558" s="6"/>
      <c r="T1558" s="14"/>
      <c r="U1558" s="145"/>
      <c r="V1558" s="6"/>
      <c r="W1558" s="6"/>
      <c r="X1558" s="6"/>
      <c r="Y1558" s="212">
        <v>45483</v>
      </c>
      <c r="Z1558" s="6"/>
      <c r="AA1558" s="6"/>
      <c r="AB1558" s="21"/>
      <c r="AC1558" s="6"/>
      <c r="AD1558" s="14" t="s">
        <v>1515</v>
      </c>
      <c r="AE1558" s="6"/>
      <c r="AF1558" s="6"/>
      <c r="AG1558" s="6"/>
      <c r="AH1558" s="6" t="s">
        <v>547</v>
      </c>
      <c r="AI1558" s="143">
        <f t="shared" si="277"/>
        <v>447.43328317030347</v>
      </c>
      <c r="AJ1558" s="143">
        <f t="shared" si="278"/>
        <v>80.537990970654619</v>
      </c>
      <c r="AK1558" s="143">
        <f t="shared" si="279"/>
        <v>0</v>
      </c>
      <c r="AL1558" s="20">
        <f t="shared" si="274"/>
        <v>45291</v>
      </c>
      <c r="AM1558" t="e">
        <f t="shared" si="276"/>
        <v>#N/A</v>
      </c>
      <c r="AN1558" t="str">
        <f t="shared" si="272"/>
        <v>27122023-A-044610-5201.009</v>
      </c>
    </row>
    <row r="1559" spans="1:40" ht="20.100000000000001" hidden="1" customHeight="1" x14ac:dyDescent="0.25">
      <c r="A1559" s="14">
        <v>237</v>
      </c>
      <c r="B1559" s="162">
        <v>45261</v>
      </c>
      <c r="C1559" s="6" t="s">
        <v>2504</v>
      </c>
      <c r="D1559" s="15">
        <v>45287</v>
      </c>
      <c r="E1559" s="14" t="s">
        <v>1132</v>
      </c>
      <c r="F1559" s="14" t="s">
        <v>1133</v>
      </c>
      <c r="G1559" s="6">
        <v>30954</v>
      </c>
      <c r="H1559" s="6" t="s">
        <v>1817</v>
      </c>
      <c r="I1559" s="6"/>
      <c r="J1559" s="16">
        <v>5201.009</v>
      </c>
      <c r="K1559" s="14">
        <v>1.6</v>
      </c>
      <c r="L1559" s="125">
        <v>0</v>
      </c>
      <c r="M1559" s="125">
        <v>0</v>
      </c>
      <c r="N1559" s="6" t="s">
        <v>547</v>
      </c>
      <c r="O1559" s="6" t="s">
        <v>547</v>
      </c>
      <c r="P1559" s="19">
        <v>13849850</v>
      </c>
      <c r="Q1559" s="6"/>
      <c r="R1559" s="19">
        <f t="shared" si="273"/>
        <v>2492973</v>
      </c>
      <c r="S1559" s="6"/>
      <c r="T1559" s="14"/>
      <c r="U1559" s="145"/>
      <c r="V1559" s="6"/>
      <c r="W1559" s="6"/>
      <c r="X1559" s="6"/>
      <c r="Y1559" s="212">
        <v>45483</v>
      </c>
      <c r="Z1559" s="6"/>
      <c r="AA1559" s="6"/>
      <c r="AB1559" s="21"/>
      <c r="AC1559" s="6"/>
      <c r="AD1559" s="14" t="s">
        <v>1515</v>
      </c>
      <c r="AE1559" s="6"/>
      <c r="AF1559" s="6"/>
      <c r="AG1559" s="6"/>
      <c r="AH1559" s="6" t="s">
        <v>547</v>
      </c>
      <c r="AI1559" s="143">
        <f t="shared" si="277"/>
        <v>447.43328810492989</v>
      </c>
      <c r="AJ1559" s="143">
        <f t="shared" si="278"/>
        <v>80.537991858887381</v>
      </c>
      <c r="AK1559" s="143">
        <f t="shared" si="279"/>
        <v>0</v>
      </c>
      <c r="AL1559" s="20">
        <f t="shared" si="274"/>
        <v>45291</v>
      </c>
      <c r="AM1559" t="e">
        <f t="shared" si="276"/>
        <v>#N/A</v>
      </c>
      <c r="AN1559" t="str">
        <f t="shared" si="272"/>
        <v>27122023-A-044612-5201.009</v>
      </c>
    </row>
    <row r="1560" spans="1:40" ht="20.100000000000001" hidden="1" customHeight="1" x14ac:dyDescent="0.25">
      <c r="A1560" s="14">
        <v>238</v>
      </c>
      <c r="B1560" s="162">
        <v>45261</v>
      </c>
      <c r="C1560" s="6" t="s">
        <v>2505</v>
      </c>
      <c r="D1560" s="15">
        <v>45287</v>
      </c>
      <c r="E1560" s="14" t="s">
        <v>1132</v>
      </c>
      <c r="F1560" s="14" t="s">
        <v>1133</v>
      </c>
      <c r="G1560" s="6">
        <v>29890</v>
      </c>
      <c r="H1560" s="6" t="s">
        <v>1817</v>
      </c>
      <c r="I1560" s="6"/>
      <c r="J1560" s="16">
        <v>5201.009</v>
      </c>
      <c r="K1560" s="14">
        <v>1.68</v>
      </c>
      <c r="L1560" s="125">
        <v>0</v>
      </c>
      <c r="M1560" s="125">
        <v>0</v>
      </c>
      <c r="N1560" s="6" t="s">
        <v>547</v>
      </c>
      <c r="O1560" s="6" t="s">
        <v>547</v>
      </c>
      <c r="P1560" s="19">
        <v>14094524</v>
      </c>
      <c r="Q1560" s="6"/>
      <c r="R1560" s="19">
        <f t="shared" si="273"/>
        <v>2537014.3199999998</v>
      </c>
      <c r="S1560" s="6"/>
      <c r="T1560" s="14"/>
      <c r="U1560" s="145"/>
      <c r="V1560" s="6"/>
      <c r="W1560" s="6"/>
      <c r="X1560" s="6"/>
      <c r="Y1560" s="212">
        <v>45483</v>
      </c>
      <c r="Z1560" s="6"/>
      <c r="AA1560" s="6"/>
      <c r="AB1560" s="21"/>
      <c r="AC1560" s="6"/>
      <c r="AD1560" s="14" t="s">
        <v>1515</v>
      </c>
      <c r="AE1560" s="6"/>
      <c r="AF1560" s="6"/>
      <c r="AG1560" s="6"/>
      <c r="AH1560" s="6" t="s">
        <v>547</v>
      </c>
      <c r="AI1560" s="143">
        <f t="shared" si="277"/>
        <v>471.54647039143526</v>
      </c>
      <c r="AJ1560" s="143">
        <f t="shared" si="278"/>
        <v>84.878364670458339</v>
      </c>
      <c r="AK1560" s="143">
        <f t="shared" si="279"/>
        <v>0</v>
      </c>
      <c r="AL1560" s="20">
        <f t="shared" si="274"/>
        <v>45291</v>
      </c>
      <c r="AM1560" t="e">
        <f t="shared" si="276"/>
        <v>#N/A</v>
      </c>
      <c r="AN1560" t="str">
        <f t="shared" si="272"/>
        <v>27122023-A-044618-5201.009</v>
      </c>
    </row>
    <row r="1561" spans="1:40" ht="20.100000000000001" hidden="1" customHeight="1" x14ac:dyDescent="0.25">
      <c r="A1561" s="14">
        <v>239</v>
      </c>
      <c r="B1561" s="162">
        <v>45261</v>
      </c>
      <c r="C1561" s="6" t="s">
        <v>2506</v>
      </c>
      <c r="D1561" s="15">
        <v>45287</v>
      </c>
      <c r="E1561" s="14" t="s">
        <v>1132</v>
      </c>
      <c r="F1561" s="14" t="s">
        <v>1133</v>
      </c>
      <c r="G1561" s="6">
        <v>29860</v>
      </c>
      <c r="H1561" s="6" t="s">
        <v>1817</v>
      </c>
      <c r="I1561" s="6"/>
      <c r="J1561" s="16">
        <v>5201.009</v>
      </c>
      <c r="K1561" s="14">
        <v>1.68</v>
      </c>
      <c r="L1561" s="125">
        <v>0</v>
      </c>
      <c r="M1561" s="125">
        <v>0</v>
      </c>
      <c r="N1561" s="6" t="s">
        <v>547</v>
      </c>
      <c r="O1561" s="6" t="s">
        <v>547</v>
      </c>
      <c r="P1561" s="19">
        <v>14080377</v>
      </c>
      <c r="Q1561" s="6"/>
      <c r="R1561" s="19">
        <f t="shared" si="273"/>
        <v>2534467.86</v>
      </c>
      <c r="S1561" s="6"/>
      <c r="T1561" s="14"/>
      <c r="U1561" s="145"/>
      <c r="V1561" s="6"/>
      <c r="W1561" s="6"/>
      <c r="X1561" s="6"/>
      <c r="Y1561" s="23"/>
      <c r="Z1561" s="6"/>
      <c r="AA1561" s="6"/>
      <c r="AB1561" s="21"/>
      <c r="AC1561" s="6"/>
      <c r="AD1561" s="14" t="s">
        <v>1515</v>
      </c>
      <c r="AE1561" s="6"/>
      <c r="AF1561" s="6"/>
      <c r="AG1561" s="6"/>
      <c r="AH1561" s="6" t="s">
        <v>547</v>
      </c>
      <c r="AI1561" s="143">
        <f t="shared" si="277"/>
        <v>471.54645010046886</v>
      </c>
      <c r="AJ1561" s="143">
        <f t="shared" si="278"/>
        <v>84.878361018084391</v>
      </c>
      <c r="AK1561" s="143">
        <f t="shared" si="279"/>
        <v>0</v>
      </c>
      <c r="AL1561" s="20">
        <f t="shared" si="274"/>
        <v>45291</v>
      </c>
      <c r="AM1561" t="e">
        <f t="shared" si="276"/>
        <v>#N/A</v>
      </c>
      <c r="AN1561" t="str">
        <f t="shared" si="272"/>
        <v>27122023-A-044625-5201.009</v>
      </c>
    </row>
    <row r="1562" spans="1:40" ht="20.100000000000001" hidden="1" customHeight="1" x14ac:dyDescent="0.25">
      <c r="A1562" s="14">
        <v>240</v>
      </c>
      <c r="B1562" s="162">
        <v>45261</v>
      </c>
      <c r="C1562" s="6" t="s">
        <v>2507</v>
      </c>
      <c r="D1562" s="15">
        <v>45287</v>
      </c>
      <c r="E1562" s="14" t="s">
        <v>1132</v>
      </c>
      <c r="F1562" s="14" t="s">
        <v>1133</v>
      </c>
      <c r="G1562" s="6">
        <v>89032</v>
      </c>
      <c r="H1562" s="6" t="s">
        <v>1817</v>
      </c>
      <c r="I1562" s="6"/>
      <c r="J1562" s="16">
        <v>5201.009</v>
      </c>
      <c r="K1562" s="14">
        <v>1.68</v>
      </c>
      <c r="L1562" s="125">
        <v>0</v>
      </c>
      <c r="M1562" s="125">
        <v>0</v>
      </c>
      <c r="N1562" s="6" t="s">
        <v>547</v>
      </c>
      <c r="O1562" s="6" t="s">
        <v>547</v>
      </c>
      <c r="P1562" s="19">
        <v>41982724</v>
      </c>
      <c r="Q1562" s="6"/>
      <c r="R1562" s="19">
        <f t="shared" si="273"/>
        <v>7556890.3199999994</v>
      </c>
      <c r="S1562" s="6"/>
      <c r="T1562" s="14"/>
      <c r="U1562" s="145"/>
      <c r="V1562" s="6"/>
      <c r="W1562" s="6"/>
      <c r="X1562" s="6"/>
      <c r="Y1562" s="212">
        <v>45483</v>
      </c>
      <c r="Z1562" s="6"/>
      <c r="AA1562" s="6"/>
      <c r="AB1562" s="21"/>
      <c r="AC1562" s="6"/>
      <c r="AD1562" s="14" t="s">
        <v>1515</v>
      </c>
      <c r="AE1562" s="6"/>
      <c r="AF1562" s="6"/>
      <c r="AG1562" s="6"/>
      <c r="AH1562" s="6" t="s">
        <v>547</v>
      </c>
      <c r="AI1562" s="143">
        <f t="shared" si="277"/>
        <v>471.54645520711654</v>
      </c>
      <c r="AJ1562" s="143">
        <f t="shared" si="278"/>
        <v>84.878361937280971</v>
      </c>
      <c r="AK1562" s="143">
        <f t="shared" si="279"/>
        <v>0</v>
      </c>
      <c r="AL1562" s="20">
        <f t="shared" si="274"/>
        <v>45291</v>
      </c>
      <c r="AM1562" t="e">
        <f t="shared" si="276"/>
        <v>#N/A</v>
      </c>
      <c r="AN1562" t="str">
        <f t="shared" si="272"/>
        <v>27122023-A-044626-5201.009</v>
      </c>
    </row>
    <row r="1563" spans="1:40" ht="20.100000000000001" hidden="1" customHeight="1" x14ac:dyDescent="0.25">
      <c r="A1563" s="14">
        <v>241</v>
      </c>
      <c r="B1563" s="162">
        <v>45261</v>
      </c>
      <c r="C1563" s="6" t="s">
        <v>2508</v>
      </c>
      <c r="D1563" s="15">
        <v>45287</v>
      </c>
      <c r="E1563" s="14" t="s">
        <v>1132</v>
      </c>
      <c r="F1563" s="14" t="s">
        <v>1133</v>
      </c>
      <c r="G1563" s="6">
        <v>184463</v>
      </c>
      <c r="H1563" s="6" t="s">
        <v>1817</v>
      </c>
      <c r="I1563" s="6"/>
      <c r="J1563" s="16">
        <v>5201.009</v>
      </c>
      <c r="K1563" s="14">
        <v>1.72</v>
      </c>
      <c r="L1563" s="125">
        <v>0</v>
      </c>
      <c r="M1563" s="125">
        <v>0</v>
      </c>
      <c r="N1563" s="6" t="s">
        <v>547</v>
      </c>
      <c r="O1563" s="6" t="s">
        <v>547</v>
      </c>
      <c r="P1563" s="19">
        <v>88836203</v>
      </c>
      <c r="Q1563" s="6"/>
      <c r="R1563" s="19">
        <f t="shared" si="273"/>
        <v>15990516.539999999</v>
      </c>
      <c r="S1563" s="6"/>
      <c r="T1563" s="14"/>
      <c r="U1563" s="145"/>
      <c r="V1563" s="6"/>
      <c r="W1563" s="6"/>
      <c r="X1563" s="6"/>
      <c r="Y1563" s="212">
        <v>45483</v>
      </c>
      <c r="Z1563" s="6"/>
      <c r="AA1563" s="6"/>
      <c r="AB1563" s="21"/>
      <c r="AC1563" s="6"/>
      <c r="AD1563" s="14" t="s">
        <v>1515</v>
      </c>
      <c r="AE1563" s="6"/>
      <c r="AF1563" s="6"/>
      <c r="AG1563" s="6"/>
      <c r="AH1563" s="6" t="s">
        <v>547</v>
      </c>
      <c r="AI1563" s="143">
        <f t="shared" si="277"/>
        <v>481.5936149796978</v>
      </c>
      <c r="AJ1563" s="143">
        <f t="shared" si="278"/>
        <v>86.686850696345601</v>
      </c>
      <c r="AK1563" s="143">
        <f t="shared" si="279"/>
        <v>0</v>
      </c>
      <c r="AL1563" s="20">
        <f t="shared" si="274"/>
        <v>45291</v>
      </c>
      <c r="AM1563" t="e">
        <f>VLOOKUP(C1563,$C$2446:$C$2561,1,0)</f>
        <v>#N/A</v>
      </c>
      <c r="AN1563" t="str">
        <f t="shared" si="272"/>
        <v>27122023-A-044634-5201.009</v>
      </c>
    </row>
    <row r="1564" spans="1:40" ht="20.100000000000001" hidden="1" customHeight="1" x14ac:dyDescent="0.25">
      <c r="A1564" s="14">
        <v>242</v>
      </c>
      <c r="B1564" s="162">
        <v>45261</v>
      </c>
      <c r="C1564" s="6" t="s">
        <v>2509</v>
      </c>
      <c r="D1564" s="15">
        <v>45287</v>
      </c>
      <c r="E1564" s="14" t="s">
        <v>1132</v>
      </c>
      <c r="F1564" s="14" t="s">
        <v>1133</v>
      </c>
      <c r="G1564" s="6">
        <v>32370</v>
      </c>
      <c r="H1564" s="6" t="s">
        <v>1817</v>
      </c>
      <c r="I1564" s="6"/>
      <c r="J1564" s="16">
        <v>5201.009</v>
      </c>
      <c r="K1564" s="14">
        <v>1.6</v>
      </c>
      <c r="L1564" s="125">
        <v>0</v>
      </c>
      <c r="M1564" s="125">
        <v>0</v>
      </c>
      <c r="N1564" s="6" t="s">
        <v>547</v>
      </c>
      <c r="O1564" s="6" t="s">
        <v>547</v>
      </c>
      <c r="P1564" s="19">
        <v>14526779</v>
      </c>
      <c r="Q1564" s="6"/>
      <c r="R1564" s="19">
        <f t="shared" si="273"/>
        <v>2614820.2199999997</v>
      </c>
      <c r="S1564" s="6"/>
      <c r="T1564" s="14"/>
      <c r="U1564" s="145"/>
      <c r="V1564" s="6"/>
      <c r="W1564" s="6"/>
      <c r="X1564" s="6"/>
      <c r="Y1564" s="23"/>
      <c r="Z1564" s="6"/>
      <c r="AA1564" s="6"/>
      <c r="AB1564" s="21"/>
      <c r="AC1564" s="6"/>
      <c r="AD1564" s="14" t="s">
        <v>1515</v>
      </c>
      <c r="AE1564" s="6"/>
      <c r="AF1564" s="6"/>
      <c r="AG1564" s="6"/>
      <c r="AH1564" s="6" t="s">
        <v>547</v>
      </c>
      <c r="AI1564" s="143">
        <f t="shared" si="277"/>
        <v>448.77290701266605</v>
      </c>
      <c r="AJ1564" s="143">
        <f t="shared" si="278"/>
        <v>80.779123262279882</v>
      </c>
      <c r="AK1564" s="143">
        <f t="shared" si="279"/>
        <v>0</v>
      </c>
      <c r="AL1564" s="20">
        <f t="shared" si="274"/>
        <v>45291</v>
      </c>
      <c r="AM1564" t="e">
        <f t="shared" ref="AM1564:AM1596" si="280">VLOOKUP(C1564,$C$2446:$C$2553,1,0)</f>
        <v>#N/A</v>
      </c>
      <c r="AN1564" t="str">
        <f t="shared" si="272"/>
        <v>27122023-A-044639-5201.009</v>
      </c>
    </row>
    <row r="1565" spans="1:40" ht="20.100000000000001" hidden="1" customHeight="1" x14ac:dyDescent="0.25">
      <c r="A1565" s="14">
        <v>243</v>
      </c>
      <c r="B1565" s="162">
        <v>45261</v>
      </c>
      <c r="C1565" s="6" t="s">
        <v>2510</v>
      </c>
      <c r="D1565" s="15">
        <v>45287</v>
      </c>
      <c r="E1565" s="14" t="s">
        <v>1132</v>
      </c>
      <c r="F1565" s="14" t="s">
        <v>1133</v>
      </c>
      <c r="G1565" s="6">
        <v>30708</v>
      </c>
      <c r="H1565" s="6" t="s">
        <v>1817</v>
      </c>
      <c r="I1565" s="6"/>
      <c r="J1565" s="16">
        <v>5201.009</v>
      </c>
      <c r="K1565" s="14">
        <v>1.49</v>
      </c>
      <c r="L1565" s="125">
        <v>0</v>
      </c>
      <c r="M1565" s="125">
        <v>0</v>
      </c>
      <c r="N1565" s="6" t="s">
        <v>547</v>
      </c>
      <c r="O1565" s="6" t="s">
        <v>547</v>
      </c>
      <c r="P1565" s="19">
        <v>12834766</v>
      </c>
      <c r="Q1565" s="6"/>
      <c r="R1565" s="19">
        <f t="shared" si="273"/>
        <v>2310257.88</v>
      </c>
      <c r="S1565" s="6"/>
      <c r="T1565" s="14"/>
      <c r="U1565" s="145"/>
      <c r="V1565" s="6"/>
      <c r="W1565" s="6"/>
      <c r="X1565" s="6"/>
      <c r="Y1565" s="23"/>
      <c r="Z1565" s="6"/>
      <c r="AA1565" s="6"/>
      <c r="AB1565" s="21"/>
      <c r="AC1565" s="6"/>
      <c r="AD1565" s="14" t="s">
        <v>1515</v>
      </c>
      <c r="AE1565" s="6"/>
      <c r="AF1565" s="6"/>
      <c r="AG1565" s="6"/>
      <c r="AH1565" s="6" t="s">
        <v>547</v>
      </c>
      <c r="AI1565" s="143">
        <f t="shared" si="277"/>
        <v>417.96163866093525</v>
      </c>
      <c r="AJ1565" s="143">
        <f t="shared" si="278"/>
        <v>75.233094958968337</v>
      </c>
      <c r="AK1565" s="143">
        <f t="shared" si="279"/>
        <v>0</v>
      </c>
      <c r="AL1565" s="20">
        <f t="shared" si="274"/>
        <v>45291</v>
      </c>
      <c r="AM1565" t="e">
        <f t="shared" si="280"/>
        <v>#N/A</v>
      </c>
      <c r="AN1565" t="str">
        <f t="shared" si="272"/>
        <v>27122023-A-044645-5201.009</v>
      </c>
    </row>
    <row r="1566" spans="1:40" ht="20.100000000000001" hidden="1" customHeight="1" x14ac:dyDescent="0.25">
      <c r="A1566" s="14">
        <v>244</v>
      </c>
      <c r="B1566" s="162">
        <v>45261</v>
      </c>
      <c r="C1566" s="6" t="s">
        <v>2511</v>
      </c>
      <c r="D1566" s="15">
        <v>45287</v>
      </c>
      <c r="E1566" s="14" t="s">
        <v>1132</v>
      </c>
      <c r="F1566" s="14" t="s">
        <v>1133</v>
      </c>
      <c r="G1566" s="6">
        <v>31348</v>
      </c>
      <c r="H1566" s="6" t="s">
        <v>1817</v>
      </c>
      <c r="I1566" s="6"/>
      <c r="J1566" s="16">
        <v>5201.009</v>
      </c>
      <c r="K1566" s="14">
        <v>1.5</v>
      </c>
      <c r="L1566" s="125">
        <v>0</v>
      </c>
      <c r="M1566" s="125">
        <v>0</v>
      </c>
      <c r="N1566" s="6" t="s">
        <v>547</v>
      </c>
      <c r="O1566" s="6" t="s">
        <v>547</v>
      </c>
      <c r="P1566" s="19">
        <v>13186250</v>
      </c>
      <c r="Q1566" s="6"/>
      <c r="R1566" s="19">
        <f t="shared" si="273"/>
        <v>2373525</v>
      </c>
      <c r="S1566" s="6"/>
      <c r="T1566" s="14"/>
      <c r="U1566" s="145"/>
      <c r="V1566" s="6"/>
      <c r="W1566" s="6"/>
      <c r="X1566" s="6"/>
      <c r="Y1566" s="23"/>
      <c r="Z1566" s="6"/>
      <c r="AA1566" s="6"/>
      <c r="AB1566" s="21"/>
      <c r="AC1566" s="6"/>
      <c r="AD1566" s="14" t="s">
        <v>1515</v>
      </c>
      <c r="AE1566" s="6"/>
      <c r="AF1566" s="6"/>
      <c r="AG1566" s="6"/>
      <c r="AH1566" s="6" t="s">
        <v>547</v>
      </c>
      <c r="AI1566" s="143">
        <f t="shared" si="277"/>
        <v>420.64087023095573</v>
      </c>
      <c r="AJ1566" s="143">
        <f t="shared" si="278"/>
        <v>75.715356641572029</v>
      </c>
      <c r="AK1566" s="143">
        <f t="shared" si="279"/>
        <v>0</v>
      </c>
      <c r="AL1566" s="20">
        <f t="shared" si="274"/>
        <v>45291</v>
      </c>
      <c r="AM1566" t="e">
        <f t="shared" si="280"/>
        <v>#N/A</v>
      </c>
      <c r="AN1566" t="str">
        <f t="shared" si="272"/>
        <v>27122023-A-044647-5201.009</v>
      </c>
    </row>
    <row r="1567" spans="1:40" ht="20.100000000000001" hidden="1" customHeight="1" x14ac:dyDescent="0.25">
      <c r="A1567" s="14">
        <v>245</v>
      </c>
      <c r="B1567" s="162">
        <v>45261</v>
      </c>
      <c r="C1567" s="6" t="s">
        <v>2512</v>
      </c>
      <c r="D1567" s="15">
        <v>45287</v>
      </c>
      <c r="E1567" s="14" t="s">
        <v>1132</v>
      </c>
      <c r="F1567" s="14" t="s">
        <v>1133</v>
      </c>
      <c r="G1567" s="6">
        <v>31355</v>
      </c>
      <c r="H1567" s="6" t="s">
        <v>1817</v>
      </c>
      <c r="I1567" s="6"/>
      <c r="J1567" s="16">
        <v>5201.009</v>
      </c>
      <c r="K1567" s="14">
        <v>1.5</v>
      </c>
      <c r="L1567" s="125">
        <v>0</v>
      </c>
      <c r="M1567" s="125">
        <v>0</v>
      </c>
      <c r="N1567" s="6" t="s">
        <v>547</v>
      </c>
      <c r="O1567" s="6" t="s">
        <v>547</v>
      </c>
      <c r="P1567" s="19">
        <v>13189195</v>
      </c>
      <c r="Q1567" s="6"/>
      <c r="R1567" s="19">
        <f t="shared" si="273"/>
        <v>2374055.1</v>
      </c>
      <c r="S1567" s="6"/>
      <c r="T1567" s="14"/>
      <c r="U1567" s="145"/>
      <c r="V1567" s="6"/>
      <c r="W1567" s="6"/>
      <c r="X1567" s="6"/>
      <c r="Y1567" s="23"/>
      <c r="Z1567" s="6"/>
      <c r="AA1567" s="6"/>
      <c r="AB1567" s="21"/>
      <c r="AC1567" s="6"/>
      <c r="AD1567" s="14" t="s">
        <v>1515</v>
      </c>
      <c r="AE1567" s="6"/>
      <c r="AF1567" s="6"/>
      <c r="AG1567" s="6"/>
      <c r="AH1567" s="6" t="s">
        <v>547</v>
      </c>
      <c r="AI1567" s="143">
        <f t="shared" si="277"/>
        <v>420.64088662095361</v>
      </c>
      <c r="AJ1567" s="143">
        <f t="shared" si="278"/>
        <v>75.715359591771644</v>
      </c>
      <c r="AK1567" s="143">
        <f t="shared" si="279"/>
        <v>0</v>
      </c>
      <c r="AL1567" s="20">
        <f t="shared" si="274"/>
        <v>45291</v>
      </c>
      <c r="AM1567" t="e">
        <f t="shared" si="280"/>
        <v>#N/A</v>
      </c>
      <c r="AN1567" t="str">
        <f t="shared" ref="AN1567:AN1630" si="281">C1567&amp;"-"&amp;J1567</f>
        <v>27122023-A-044650-5201.009</v>
      </c>
    </row>
    <row r="1568" spans="1:40" ht="20.100000000000001" hidden="1" customHeight="1" x14ac:dyDescent="0.25">
      <c r="A1568" s="14">
        <v>246</v>
      </c>
      <c r="B1568" s="162">
        <v>45261</v>
      </c>
      <c r="C1568" s="6" t="s">
        <v>2513</v>
      </c>
      <c r="D1568" s="15">
        <v>45287</v>
      </c>
      <c r="E1568" s="14" t="s">
        <v>1132</v>
      </c>
      <c r="F1568" s="14" t="s">
        <v>1133</v>
      </c>
      <c r="G1568" s="6">
        <v>91452</v>
      </c>
      <c r="H1568" s="6" t="s">
        <v>1817</v>
      </c>
      <c r="I1568" s="6"/>
      <c r="J1568" s="16">
        <v>5201.009</v>
      </c>
      <c r="K1568" s="14">
        <v>1.51</v>
      </c>
      <c r="L1568" s="125">
        <v>0</v>
      </c>
      <c r="M1568" s="125">
        <v>0</v>
      </c>
      <c r="N1568" s="6" t="s">
        <v>547</v>
      </c>
      <c r="O1568" s="6" t="s">
        <v>547</v>
      </c>
      <c r="P1568" s="19">
        <v>38590960</v>
      </c>
      <c r="Q1568" s="6"/>
      <c r="R1568" s="19">
        <f t="shared" si="273"/>
        <v>6946372.7999999998</v>
      </c>
      <c r="S1568" s="6"/>
      <c r="T1568" s="14"/>
      <c r="U1568" s="145"/>
      <c r="V1568" s="6"/>
      <c r="W1568" s="6"/>
      <c r="X1568" s="6"/>
      <c r="Y1568" s="23"/>
      <c r="Z1568" s="6"/>
      <c r="AA1568" s="6"/>
      <c r="AB1568" s="21"/>
      <c r="AC1568" s="6"/>
      <c r="AD1568" s="14" t="s">
        <v>1515</v>
      </c>
      <c r="AE1568" s="6"/>
      <c r="AF1568" s="6"/>
      <c r="AG1568" s="6"/>
      <c r="AH1568" s="6" t="s">
        <v>547</v>
      </c>
      <c r="AI1568" s="143">
        <f t="shared" si="277"/>
        <v>421.98049249879716</v>
      </c>
      <c r="AJ1568" s="143">
        <f t="shared" si="278"/>
        <v>75.956488649783495</v>
      </c>
      <c r="AK1568" s="143">
        <f t="shared" si="279"/>
        <v>0</v>
      </c>
      <c r="AL1568" s="20">
        <f t="shared" si="274"/>
        <v>45291</v>
      </c>
      <c r="AM1568" t="e">
        <f t="shared" si="280"/>
        <v>#N/A</v>
      </c>
      <c r="AN1568" t="str">
        <f t="shared" si="281"/>
        <v>27122023-A-044657-5201.009</v>
      </c>
    </row>
    <row r="1569" spans="1:40" ht="20.100000000000001" hidden="1" customHeight="1" x14ac:dyDescent="0.25">
      <c r="A1569" s="14">
        <v>247</v>
      </c>
      <c r="B1569" s="162">
        <v>45261</v>
      </c>
      <c r="C1569" s="6" t="s">
        <v>2514</v>
      </c>
      <c r="D1569" s="15">
        <v>45287</v>
      </c>
      <c r="E1569" s="14" t="s">
        <v>1132</v>
      </c>
      <c r="F1569" s="14" t="s">
        <v>1133</v>
      </c>
      <c r="G1569" s="6">
        <v>29681</v>
      </c>
      <c r="H1569" s="6" t="s">
        <v>1817</v>
      </c>
      <c r="I1569" s="6"/>
      <c r="J1569" s="16">
        <v>5201.009</v>
      </c>
      <c r="K1569" s="14">
        <v>1.6</v>
      </c>
      <c r="L1569" s="125">
        <v>0</v>
      </c>
      <c r="M1569" s="125">
        <v>0</v>
      </c>
      <c r="N1569" s="6" t="s">
        <v>547</v>
      </c>
      <c r="O1569" s="6" t="s">
        <v>547</v>
      </c>
      <c r="P1569" s="19">
        <v>13280267</v>
      </c>
      <c r="Q1569" s="6"/>
      <c r="R1569" s="19">
        <f t="shared" si="273"/>
        <v>2390448.06</v>
      </c>
      <c r="S1569" s="6"/>
      <c r="T1569" s="14"/>
      <c r="U1569" s="145"/>
      <c r="V1569" s="6"/>
      <c r="W1569" s="6"/>
      <c r="X1569" s="6"/>
      <c r="Y1569" s="23"/>
      <c r="Z1569" s="6"/>
      <c r="AA1569" s="6"/>
      <c r="AB1569" s="21"/>
      <c r="AC1569" s="6"/>
      <c r="AD1569" s="14" t="s">
        <v>1515</v>
      </c>
      <c r="AE1569" s="6"/>
      <c r="AF1569" s="6"/>
      <c r="AG1569" s="6"/>
      <c r="AH1569" s="6" t="s">
        <v>547</v>
      </c>
      <c r="AI1569" s="143">
        <f t="shared" si="277"/>
        <v>447.43327381152926</v>
      </c>
      <c r="AJ1569" s="143">
        <f t="shared" si="278"/>
        <v>80.537989286075273</v>
      </c>
      <c r="AK1569" s="143">
        <f t="shared" si="279"/>
        <v>0</v>
      </c>
      <c r="AL1569" s="20">
        <f t="shared" si="274"/>
        <v>45291</v>
      </c>
      <c r="AM1569" t="e">
        <f t="shared" si="280"/>
        <v>#N/A</v>
      </c>
      <c r="AN1569" t="str">
        <f t="shared" si="281"/>
        <v>27122023-A-044663-5201.009</v>
      </c>
    </row>
    <row r="1570" spans="1:40" ht="20.100000000000001" hidden="1" customHeight="1" x14ac:dyDescent="0.25">
      <c r="A1570" s="14">
        <v>248</v>
      </c>
      <c r="B1570" s="162">
        <v>45261</v>
      </c>
      <c r="C1570" s="6" t="s">
        <v>2515</v>
      </c>
      <c r="D1570" s="15">
        <v>45287</v>
      </c>
      <c r="E1570" s="14" t="s">
        <v>1132</v>
      </c>
      <c r="F1570" s="14" t="s">
        <v>1133</v>
      </c>
      <c r="G1570" s="6">
        <v>59309</v>
      </c>
      <c r="H1570" s="6" t="s">
        <v>1817</v>
      </c>
      <c r="I1570" s="6"/>
      <c r="J1570" s="16">
        <v>5503.201</v>
      </c>
      <c r="K1570" s="14">
        <v>1.29</v>
      </c>
      <c r="L1570" s="125">
        <v>0</v>
      </c>
      <c r="M1570" s="125">
        <v>0</v>
      </c>
      <c r="N1570" s="6" t="s">
        <v>1221</v>
      </c>
      <c r="O1570" s="6" t="s">
        <v>1221</v>
      </c>
      <c r="P1570" s="19">
        <v>21351240</v>
      </c>
      <c r="Q1570" s="6"/>
      <c r="R1570" s="19">
        <f t="shared" si="273"/>
        <v>3843223.1999999997</v>
      </c>
      <c r="S1570" s="6"/>
      <c r="T1570" s="14"/>
      <c r="U1570" s="145"/>
      <c r="V1570" s="6"/>
      <c r="W1570" s="6"/>
      <c r="X1570" s="6"/>
      <c r="Y1570" s="23"/>
      <c r="Z1570" s="6"/>
      <c r="AA1570" s="6"/>
      <c r="AB1570" s="21"/>
      <c r="AC1570" s="6"/>
      <c r="AD1570" s="14" t="s">
        <v>1515</v>
      </c>
      <c r="AE1570" s="6"/>
      <c r="AF1570" s="6"/>
      <c r="AG1570" s="6"/>
      <c r="AH1570" s="6" t="s">
        <v>1221</v>
      </c>
      <c r="AI1570" s="143">
        <f t="shared" si="277"/>
        <v>360</v>
      </c>
      <c r="AJ1570" s="143">
        <f t="shared" si="278"/>
        <v>64.8</v>
      </c>
      <c r="AK1570" s="143">
        <f t="shared" si="279"/>
        <v>0</v>
      </c>
      <c r="AL1570" s="20">
        <f t="shared" si="274"/>
        <v>45291</v>
      </c>
      <c r="AM1570" t="e">
        <f t="shared" si="280"/>
        <v>#N/A</v>
      </c>
      <c r="AN1570" t="str">
        <f t="shared" si="281"/>
        <v>27122023-A-044668-5503.201</v>
      </c>
    </row>
    <row r="1571" spans="1:40" ht="20.100000000000001" hidden="1" customHeight="1" x14ac:dyDescent="0.25">
      <c r="A1571" s="14">
        <v>249</v>
      </c>
      <c r="B1571" s="162">
        <v>45264</v>
      </c>
      <c r="C1571" s="6" t="s">
        <v>2516</v>
      </c>
      <c r="D1571" s="15">
        <v>45287</v>
      </c>
      <c r="E1571" s="14" t="s">
        <v>1132</v>
      </c>
      <c r="F1571" s="14" t="s">
        <v>1133</v>
      </c>
      <c r="G1571" s="6">
        <v>22219</v>
      </c>
      <c r="H1571" s="6" t="s">
        <v>1817</v>
      </c>
      <c r="I1571" s="6"/>
      <c r="J1571" s="16">
        <v>5503.201</v>
      </c>
      <c r="K1571" s="14">
        <v>1.29</v>
      </c>
      <c r="L1571" s="125">
        <v>0</v>
      </c>
      <c r="M1571" s="125">
        <v>0</v>
      </c>
      <c r="N1571" s="6" t="s">
        <v>1221</v>
      </c>
      <c r="O1571" s="6" t="s">
        <v>1221</v>
      </c>
      <c r="P1571" s="19">
        <v>7998660</v>
      </c>
      <c r="Q1571" s="6"/>
      <c r="R1571" s="19">
        <f t="shared" si="273"/>
        <v>1439758.8</v>
      </c>
      <c r="S1571" s="6"/>
      <c r="T1571" s="14"/>
      <c r="U1571" s="145"/>
      <c r="V1571" s="6"/>
      <c r="W1571" s="6"/>
      <c r="X1571" s="6"/>
      <c r="Y1571" s="23"/>
      <c r="Z1571" s="6"/>
      <c r="AA1571" s="6"/>
      <c r="AB1571" s="21"/>
      <c r="AC1571" s="6"/>
      <c r="AD1571" s="14" t="s">
        <v>1515</v>
      </c>
      <c r="AE1571" s="6"/>
      <c r="AF1571" s="6"/>
      <c r="AG1571" s="6"/>
      <c r="AH1571" s="6" t="s">
        <v>1221</v>
      </c>
      <c r="AI1571" s="143">
        <f t="shared" si="277"/>
        <v>359.99189882532966</v>
      </c>
      <c r="AJ1571" s="143">
        <f t="shared" si="278"/>
        <v>64.798541788559348</v>
      </c>
      <c r="AK1571" s="143">
        <f t="shared" si="279"/>
        <v>0</v>
      </c>
      <c r="AL1571" s="20">
        <f t="shared" si="274"/>
        <v>45294</v>
      </c>
      <c r="AM1571" t="e">
        <f t="shared" si="280"/>
        <v>#N/A</v>
      </c>
      <c r="AN1571" t="str">
        <f t="shared" si="281"/>
        <v>27122023-A-044673-5503.201</v>
      </c>
    </row>
    <row r="1572" spans="1:40" ht="20.100000000000001" hidden="1" customHeight="1" x14ac:dyDescent="0.25">
      <c r="A1572" s="14">
        <v>250</v>
      </c>
      <c r="B1572" s="162">
        <v>45261</v>
      </c>
      <c r="C1572" s="6" t="s">
        <v>2517</v>
      </c>
      <c r="D1572" s="15">
        <v>45287</v>
      </c>
      <c r="E1572" s="14" t="s">
        <v>1132</v>
      </c>
      <c r="F1572" s="14" t="s">
        <v>1133</v>
      </c>
      <c r="G1572" s="6">
        <v>12811</v>
      </c>
      <c r="H1572" s="6" t="s">
        <v>1817</v>
      </c>
      <c r="I1572" s="6"/>
      <c r="J1572" s="16">
        <v>5503.201</v>
      </c>
      <c r="K1572" s="14">
        <v>1.29</v>
      </c>
      <c r="L1572" s="125">
        <v>0</v>
      </c>
      <c r="M1572" s="125">
        <v>0</v>
      </c>
      <c r="N1572" s="6" t="s">
        <v>1221</v>
      </c>
      <c r="O1572" s="6" t="s">
        <v>1221</v>
      </c>
      <c r="P1572" s="19">
        <v>4611816</v>
      </c>
      <c r="Q1572" s="6"/>
      <c r="R1572" s="19">
        <f t="shared" si="273"/>
        <v>830126.88</v>
      </c>
      <c r="S1572" s="6"/>
      <c r="T1572" s="14"/>
      <c r="U1572" s="145"/>
      <c r="V1572" s="6"/>
      <c r="W1572" s="6"/>
      <c r="X1572" s="6"/>
      <c r="Y1572" s="23"/>
      <c r="Z1572" s="6"/>
      <c r="AA1572" s="6"/>
      <c r="AB1572" s="21"/>
      <c r="AC1572" s="6"/>
      <c r="AD1572" s="14" t="s">
        <v>1515</v>
      </c>
      <c r="AE1572" s="6"/>
      <c r="AF1572" s="6"/>
      <c r="AG1572" s="6"/>
      <c r="AH1572" s="6" t="s">
        <v>1221</v>
      </c>
      <c r="AI1572" s="143">
        <f t="shared" si="277"/>
        <v>359.98875965966749</v>
      </c>
      <c r="AJ1572" s="143">
        <f t="shared" si="278"/>
        <v>64.797976738740147</v>
      </c>
      <c r="AK1572" s="143">
        <f t="shared" si="279"/>
        <v>0</v>
      </c>
      <c r="AL1572" s="20">
        <f t="shared" si="274"/>
        <v>45291</v>
      </c>
      <c r="AM1572" t="e">
        <f t="shared" si="280"/>
        <v>#N/A</v>
      </c>
      <c r="AN1572" t="str">
        <f t="shared" si="281"/>
        <v>27122023-A-044676-5503.201</v>
      </c>
    </row>
    <row r="1573" spans="1:40" ht="20.100000000000001" hidden="1" customHeight="1" x14ac:dyDescent="0.25">
      <c r="A1573" s="14">
        <v>251</v>
      </c>
      <c r="B1573" s="162">
        <v>45261</v>
      </c>
      <c r="C1573" s="6" t="s">
        <v>2518</v>
      </c>
      <c r="D1573" s="15">
        <v>45287</v>
      </c>
      <c r="E1573" s="14" t="s">
        <v>1132</v>
      </c>
      <c r="F1573" s="14" t="s">
        <v>1133</v>
      </c>
      <c r="G1573" s="6">
        <v>1364</v>
      </c>
      <c r="H1573" s="6" t="s">
        <v>1817</v>
      </c>
      <c r="I1573" s="6"/>
      <c r="J1573" s="16">
        <v>5503.201</v>
      </c>
      <c r="K1573" s="14">
        <v>1.48</v>
      </c>
      <c r="L1573" s="125">
        <v>0</v>
      </c>
      <c r="M1573" s="125">
        <v>0</v>
      </c>
      <c r="N1573" s="6" t="s">
        <v>1221</v>
      </c>
      <c r="O1573" s="6" t="s">
        <v>1221</v>
      </c>
      <c r="P1573" s="19">
        <v>565852.5</v>
      </c>
      <c r="Q1573" s="6"/>
      <c r="R1573" s="19">
        <f t="shared" si="273"/>
        <v>101853.45</v>
      </c>
      <c r="S1573" s="6"/>
      <c r="T1573" s="14"/>
      <c r="U1573" s="145"/>
      <c r="V1573" s="6"/>
      <c r="W1573" s="6"/>
      <c r="X1573" s="6"/>
      <c r="Y1573" s="23"/>
      <c r="Z1573" s="6"/>
      <c r="AA1573" s="6"/>
      <c r="AB1573" s="21"/>
      <c r="AC1573" s="6"/>
      <c r="AD1573" s="14" t="s">
        <v>1515</v>
      </c>
      <c r="AE1573" s="6"/>
      <c r="AF1573" s="6"/>
      <c r="AG1573" s="6"/>
      <c r="AH1573" s="6" t="s">
        <v>1221</v>
      </c>
      <c r="AI1573" s="143">
        <f t="shared" si="277"/>
        <v>414.84787390029328</v>
      </c>
      <c r="AJ1573" s="143">
        <f t="shared" si="278"/>
        <v>74.672617302052785</v>
      </c>
      <c r="AK1573" s="143">
        <f t="shared" si="279"/>
        <v>0</v>
      </c>
      <c r="AL1573" s="20">
        <f t="shared" si="274"/>
        <v>45291</v>
      </c>
      <c r="AM1573" t="e">
        <f t="shared" si="280"/>
        <v>#N/A</v>
      </c>
      <c r="AN1573" t="str">
        <f t="shared" si="281"/>
        <v>27122023-A-044680-5503.201</v>
      </c>
    </row>
    <row r="1574" spans="1:40" ht="20.100000000000001" hidden="1" customHeight="1" x14ac:dyDescent="0.25">
      <c r="A1574" s="14">
        <v>252</v>
      </c>
      <c r="B1574" s="162">
        <v>45261</v>
      </c>
      <c r="C1574" s="6" t="s">
        <v>2519</v>
      </c>
      <c r="D1574" s="15">
        <v>45287</v>
      </c>
      <c r="E1574" s="14" t="s">
        <v>1132</v>
      </c>
      <c r="F1574" s="14" t="s">
        <v>1133</v>
      </c>
      <c r="G1574" s="6">
        <v>12864</v>
      </c>
      <c r="H1574" s="6" t="s">
        <v>1817</v>
      </c>
      <c r="I1574" s="6"/>
      <c r="J1574" s="16">
        <v>5505.1</v>
      </c>
      <c r="K1574" s="14">
        <v>1.37</v>
      </c>
      <c r="L1574" s="126">
        <v>0</v>
      </c>
      <c r="M1574" s="126">
        <v>0</v>
      </c>
      <c r="N1574" s="6" t="s">
        <v>1878</v>
      </c>
      <c r="O1574" s="6" t="s">
        <v>1878</v>
      </c>
      <c r="P1574" s="19">
        <v>4926912</v>
      </c>
      <c r="Q1574" s="6"/>
      <c r="R1574" s="19">
        <f t="shared" si="273"/>
        <v>886844.15999999992</v>
      </c>
      <c r="S1574" s="6"/>
      <c r="T1574" s="14"/>
      <c r="U1574" s="145"/>
      <c r="V1574" s="6"/>
      <c r="W1574" s="6"/>
      <c r="X1574" s="6"/>
      <c r="Y1574" s="212">
        <v>45397</v>
      </c>
      <c r="Z1574" s="6"/>
      <c r="AA1574" s="6"/>
      <c r="AB1574" s="21"/>
      <c r="AC1574" s="6"/>
      <c r="AD1574" s="14" t="s">
        <v>1515</v>
      </c>
      <c r="AE1574" s="6"/>
      <c r="AF1574" s="6"/>
      <c r="AG1574" s="6"/>
      <c r="AH1574" s="6" t="s">
        <v>1878</v>
      </c>
      <c r="AI1574" s="143">
        <f t="shared" si="277"/>
        <v>383</v>
      </c>
      <c r="AJ1574" s="143">
        <f t="shared" si="278"/>
        <v>68.94</v>
      </c>
      <c r="AK1574" s="143">
        <f t="shared" si="279"/>
        <v>0</v>
      </c>
      <c r="AL1574" s="20">
        <f t="shared" si="274"/>
        <v>45291</v>
      </c>
      <c r="AM1574" t="e">
        <f t="shared" si="280"/>
        <v>#N/A</v>
      </c>
      <c r="AN1574" t="str">
        <f t="shared" si="281"/>
        <v>27122023-A-044687-5505.1</v>
      </c>
    </row>
    <row r="1575" spans="1:40" ht="20.100000000000001" hidden="1" customHeight="1" x14ac:dyDescent="0.25">
      <c r="A1575" s="14">
        <v>253</v>
      </c>
      <c r="B1575" s="162">
        <v>45261</v>
      </c>
      <c r="C1575" s="6" t="s">
        <v>2520</v>
      </c>
      <c r="D1575" s="15">
        <v>45287</v>
      </c>
      <c r="E1575" s="14" t="s">
        <v>1132</v>
      </c>
      <c r="F1575" s="14" t="s">
        <v>1133</v>
      </c>
      <c r="G1575" s="6">
        <v>11920</v>
      </c>
      <c r="H1575" s="6" t="s">
        <v>1817</v>
      </c>
      <c r="I1575" s="6"/>
      <c r="J1575" s="16">
        <v>5505.1</v>
      </c>
      <c r="K1575" s="14">
        <v>1.37</v>
      </c>
      <c r="L1575" s="126">
        <v>0</v>
      </c>
      <c r="M1575" s="126">
        <v>0</v>
      </c>
      <c r="N1575" s="6" t="s">
        <v>1878</v>
      </c>
      <c r="O1575" s="6" t="s">
        <v>1878</v>
      </c>
      <c r="P1575" s="19">
        <v>4565360</v>
      </c>
      <c r="Q1575" s="6"/>
      <c r="R1575" s="19">
        <f t="shared" si="273"/>
        <v>821764.79999999993</v>
      </c>
      <c r="S1575" s="6"/>
      <c r="T1575" s="14"/>
      <c r="U1575" s="145"/>
      <c r="V1575" s="6"/>
      <c r="W1575" s="6"/>
      <c r="X1575" s="6"/>
      <c r="Y1575" s="212">
        <v>45397</v>
      </c>
      <c r="Z1575" s="6"/>
      <c r="AA1575" s="6"/>
      <c r="AB1575" s="21"/>
      <c r="AC1575" s="6"/>
      <c r="AD1575" s="14" t="s">
        <v>1515</v>
      </c>
      <c r="AE1575" s="6"/>
      <c r="AF1575" s="6"/>
      <c r="AG1575" s="6"/>
      <c r="AH1575" s="6" t="s">
        <v>1878</v>
      </c>
      <c r="AI1575" s="143">
        <f t="shared" si="277"/>
        <v>383</v>
      </c>
      <c r="AJ1575" s="143">
        <f t="shared" si="278"/>
        <v>68.94</v>
      </c>
      <c r="AK1575" s="143">
        <f t="shared" si="279"/>
        <v>0</v>
      </c>
      <c r="AL1575" s="20">
        <f t="shared" si="274"/>
        <v>45291</v>
      </c>
      <c r="AM1575" t="e">
        <f t="shared" si="280"/>
        <v>#N/A</v>
      </c>
      <c r="AN1575" t="str">
        <f t="shared" si="281"/>
        <v>27122023-A-044691-5505.1</v>
      </c>
    </row>
    <row r="1576" spans="1:40" ht="20.100000000000001" hidden="1" customHeight="1" x14ac:dyDescent="0.25">
      <c r="A1576" s="14">
        <v>254</v>
      </c>
      <c r="B1576" s="162">
        <v>45261</v>
      </c>
      <c r="C1576" s="6" t="s">
        <v>2521</v>
      </c>
      <c r="D1576" s="15">
        <v>45287</v>
      </c>
      <c r="E1576" s="14" t="s">
        <v>1132</v>
      </c>
      <c r="F1576" s="14" t="s">
        <v>1133</v>
      </c>
      <c r="G1576" s="6">
        <v>12884</v>
      </c>
      <c r="H1576" s="6" t="s">
        <v>1817</v>
      </c>
      <c r="I1576" s="6"/>
      <c r="J1576" s="16">
        <v>5505.1</v>
      </c>
      <c r="K1576" s="14">
        <v>1.37</v>
      </c>
      <c r="L1576" s="126">
        <v>0</v>
      </c>
      <c r="M1576" s="126">
        <v>0</v>
      </c>
      <c r="N1576" s="6" t="s">
        <v>1878</v>
      </c>
      <c r="O1576" s="6" t="s">
        <v>1878</v>
      </c>
      <c r="P1576" s="19">
        <v>4934572</v>
      </c>
      <c r="Q1576" s="6"/>
      <c r="R1576" s="19">
        <f t="shared" si="273"/>
        <v>888222.96</v>
      </c>
      <c r="S1576" s="6"/>
      <c r="T1576" s="14"/>
      <c r="U1576" s="145"/>
      <c r="V1576" s="6"/>
      <c r="W1576" s="6"/>
      <c r="X1576" s="6"/>
      <c r="Y1576" s="212">
        <v>45397</v>
      </c>
      <c r="Z1576" s="6"/>
      <c r="AA1576" s="6"/>
      <c r="AB1576" s="21"/>
      <c r="AC1576" s="6"/>
      <c r="AD1576" s="14" t="s">
        <v>1515</v>
      </c>
      <c r="AE1576" s="6"/>
      <c r="AF1576" s="6"/>
      <c r="AG1576" s="6"/>
      <c r="AH1576" s="6" t="s">
        <v>1878</v>
      </c>
      <c r="AI1576" s="143">
        <f t="shared" si="277"/>
        <v>383</v>
      </c>
      <c r="AJ1576" s="143">
        <f t="shared" si="278"/>
        <v>68.94</v>
      </c>
      <c r="AK1576" s="143">
        <f t="shared" si="279"/>
        <v>0</v>
      </c>
      <c r="AL1576" s="20">
        <f t="shared" si="274"/>
        <v>45291</v>
      </c>
      <c r="AM1576" t="e">
        <f t="shared" si="280"/>
        <v>#N/A</v>
      </c>
      <c r="AN1576" t="str">
        <f t="shared" si="281"/>
        <v>27122023-A-044707-5505.1</v>
      </c>
    </row>
    <row r="1577" spans="1:40" ht="20.100000000000001" hidden="1" customHeight="1" x14ac:dyDescent="0.25">
      <c r="A1577" s="14">
        <v>255</v>
      </c>
      <c r="B1577" s="162">
        <v>45261</v>
      </c>
      <c r="C1577" s="6" t="s">
        <v>2522</v>
      </c>
      <c r="D1577" s="15">
        <v>45287</v>
      </c>
      <c r="E1577" s="14" t="s">
        <v>1132</v>
      </c>
      <c r="F1577" s="14" t="s">
        <v>1133</v>
      </c>
      <c r="G1577" s="6">
        <v>12050</v>
      </c>
      <c r="H1577" s="6" t="s">
        <v>1817</v>
      </c>
      <c r="I1577" s="6"/>
      <c r="J1577" s="16">
        <v>5505.1</v>
      </c>
      <c r="K1577" s="14">
        <v>1.37</v>
      </c>
      <c r="L1577" s="126">
        <v>0</v>
      </c>
      <c r="M1577" s="126">
        <v>0</v>
      </c>
      <c r="N1577" s="6" t="s">
        <v>1878</v>
      </c>
      <c r="O1577" s="6" t="s">
        <v>1878</v>
      </c>
      <c r="P1577" s="19">
        <v>4615150</v>
      </c>
      <c r="Q1577" s="6"/>
      <c r="R1577" s="19">
        <f t="shared" ref="R1577:R1640" si="282">P1577*0.18</f>
        <v>830727</v>
      </c>
      <c r="S1577" s="6"/>
      <c r="T1577" s="14"/>
      <c r="U1577" s="145"/>
      <c r="V1577" s="6"/>
      <c r="W1577" s="6"/>
      <c r="X1577" s="6"/>
      <c r="Y1577" s="212">
        <v>45397</v>
      </c>
      <c r="Z1577" s="6"/>
      <c r="AA1577" s="6"/>
      <c r="AB1577" s="21"/>
      <c r="AC1577" s="6"/>
      <c r="AD1577" s="14" t="s">
        <v>1515</v>
      </c>
      <c r="AE1577" s="6"/>
      <c r="AF1577" s="6"/>
      <c r="AG1577" s="6"/>
      <c r="AH1577" s="6" t="s">
        <v>1878</v>
      </c>
      <c r="AI1577" s="143">
        <f t="shared" si="277"/>
        <v>383</v>
      </c>
      <c r="AJ1577" s="143">
        <f t="shared" si="278"/>
        <v>68.94</v>
      </c>
      <c r="AK1577" s="143">
        <f t="shared" si="279"/>
        <v>0</v>
      </c>
      <c r="AL1577" s="20">
        <f t="shared" si="274"/>
        <v>45291</v>
      </c>
      <c r="AM1577" t="e">
        <f t="shared" si="280"/>
        <v>#N/A</v>
      </c>
      <c r="AN1577" t="str">
        <f t="shared" si="281"/>
        <v>27122023-A-044711-5505.1</v>
      </c>
    </row>
    <row r="1578" spans="1:40" ht="20.100000000000001" hidden="1" customHeight="1" x14ac:dyDescent="0.25">
      <c r="A1578" s="14">
        <v>256</v>
      </c>
      <c r="B1578" s="162">
        <v>45261</v>
      </c>
      <c r="C1578" s="6" t="s">
        <v>2523</v>
      </c>
      <c r="D1578" s="15">
        <v>45287</v>
      </c>
      <c r="E1578" s="14" t="s">
        <v>1132</v>
      </c>
      <c r="F1578" s="14" t="s">
        <v>1133</v>
      </c>
      <c r="G1578" s="6">
        <v>10282</v>
      </c>
      <c r="H1578" s="6" t="s">
        <v>1817</v>
      </c>
      <c r="I1578" s="6"/>
      <c r="J1578" s="16">
        <v>5505.1</v>
      </c>
      <c r="K1578" s="14">
        <v>1.37</v>
      </c>
      <c r="L1578" s="126">
        <v>0</v>
      </c>
      <c r="M1578" s="126">
        <v>0</v>
      </c>
      <c r="N1578" s="6" t="s">
        <v>1878</v>
      </c>
      <c r="O1578" s="6" t="s">
        <v>1878</v>
      </c>
      <c r="P1578" s="19">
        <v>3938006</v>
      </c>
      <c r="Q1578" s="6"/>
      <c r="R1578" s="19">
        <f t="shared" si="282"/>
        <v>708841.08</v>
      </c>
      <c r="S1578" s="6"/>
      <c r="T1578" s="14"/>
      <c r="U1578" s="145"/>
      <c r="V1578" s="6"/>
      <c r="W1578" s="6"/>
      <c r="X1578" s="6"/>
      <c r="Y1578" s="212">
        <v>45397</v>
      </c>
      <c r="Z1578" s="6"/>
      <c r="AA1578" s="6"/>
      <c r="AB1578" s="21"/>
      <c r="AC1578" s="6"/>
      <c r="AD1578" s="14" t="s">
        <v>1515</v>
      </c>
      <c r="AE1578" s="6"/>
      <c r="AF1578" s="6"/>
      <c r="AG1578" s="6"/>
      <c r="AH1578" s="6" t="s">
        <v>1878</v>
      </c>
      <c r="AI1578" s="143">
        <f t="shared" si="277"/>
        <v>383</v>
      </c>
      <c r="AJ1578" s="143">
        <f t="shared" si="278"/>
        <v>68.94</v>
      </c>
      <c r="AK1578" s="143">
        <f t="shared" si="279"/>
        <v>0</v>
      </c>
      <c r="AL1578" s="20">
        <f t="shared" si="274"/>
        <v>45291</v>
      </c>
      <c r="AM1578" t="e">
        <f t="shared" si="280"/>
        <v>#N/A</v>
      </c>
      <c r="AN1578" t="str">
        <f t="shared" si="281"/>
        <v>27122023-A-044715-5505.1</v>
      </c>
    </row>
    <row r="1579" spans="1:40" ht="20.100000000000001" hidden="1" customHeight="1" x14ac:dyDescent="0.25">
      <c r="A1579" s="14">
        <v>257</v>
      </c>
      <c r="B1579" s="162">
        <v>45266</v>
      </c>
      <c r="C1579" s="6" t="s">
        <v>2524</v>
      </c>
      <c r="D1579" s="15">
        <v>45287</v>
      </c>
      <c r="E1579" s="14" t="s">
        <v>1132</v>
      </c>
      <c r="F1579" s="14" t="s">
        <v>1133</v>
      </c>
      <c r="G1579" s="6">
        <v>12357</v>
      </c>
      <c r="H1579" s="6" t="s">
        <v>1817</v>
      </c>
      <c r="I1579" s="6"/>
      <c r="J1579" s="16">
        <v>5505.1</v>
      </c>
      <c r="K1579" s="14">
        <v>1.3</v>
      </c>
      <c r="L1579" s="126">
        <v>0</v>
      </c>
      <c r="M1579" s="126">
        <v>0</v>
      </c>
      <c r="N1579" s="6" t="s">
        <v>1878</v>
      </c>
      <c r="O1579" s="6" t="s">
        <v>1878</v>
      </c>
      <c r="P1579" s="19">
        <v>4485591</v>
      </c>
      <c r="Q1579" s="6"/>
      <c r="R1579" s="19">
        <f t="shared" si="282"/>
        <v>807406.38</v>
      </c>
      <c r="S1579" s="6"/>
      <c r="T1579" s="14"/>
      <c r="U1579" s="145"/>
      <c r="V1579" s="6"/>
      <c r="W1579" s="6"/>
      <c r="X1579" s="6"/>
      <c r="Y1579" s="212">
        <v>45397</v>
      </c>
      <c r="Z1579" s="6"/>
      <c r="AA1579" s="6"/>
      <c r="AB1579" s="21"/>
      <c r="AC1579" s="6"/>
      <c r="AD1579" s="14" t="s">
        <v>1515</v>
      </c>
      <c r="AE1579" s="6"/>
      <c r="AF1579" s="6"/>
      <c r="AG1579" s="6"/>
      <c r="AH1579" s="6" t="s">
        <v>1878</v>
      </c>
      <c r="AI1579" s="143">
        <f t="shared" si="277"/>
        <v>363</v>
      </c>
      <c r="AJ1579" s="143">
        <f t="shared" si="278"/>
        <v>65.34</v>
      </c>
      <c r="AK1579" s="143">
        <f t="shared" si="279"/>
        <v>0</v>
      </c>
      <c r="AL1579" s="20">
        <f t="shared" si="274"/>
        <v>45296</v>
      </c>
      <c r="AM1579" t="e">
        <f t="shared" si="280"/>
        <v>#N/A</v>
      </c>
      <c r="AN1579" t="str">
        <f t="shared" si="281"/>
        <v>27122023-A-044717-5505.1</v>
      </c>
    </row>
    <row r="1580" spans="1:40" ht="20.100000000000001" hidden="1" customHeight="1" x14ac:dyDescent="0.25">
      <c r="A1580" s="14">
        <v>258</v>
      </c>
      <c r="B1580" s="162">
        <v>45266</v>
      </c>
      <c r="C1580" s="6" t="s">
        <v>2525</v>
      </c>
      <c r="D1580" s="15">
        <v>45287</v>
      </c>
      <c r="E1580" s="14" t="s">
        <v>1132</v>
      </c>
      <c r="F1580" s="14" t="s">
        <v>1133</v>
      </c>
      <c r="G1580" s="6">
        <v>11970</v>
      </c>
      <c r="H1580" s="6" t="s">
        <v>1817</v>
      </c>
      <c r="I1580" s="6"/>
      <c r="J1580" s="16">
        <v>5505.1</v>
      </c>
      <c r="K1580" s="14">
        <v>1.3</v>
      </c>
      <c r="L1580" s="126">
        <v>0</v>
      </c>
      <c r="M1580" s="126">
        <v>0</v>
      </c>
      <c r="N1580" s="6" t="s">
        <v>1878</v>
      </c>
      <c r="O1580" s="6" t="s">
        <v>1878</v>
      </c>
      <c r="P1580" s="19">
        <v>4345110</v>
      </c>
      <c r="Q1580" s="6"/>
      <c r="R1580" s="19">
        <f t="shared" si="282"/>
        <v>782119.79999999993</v>
      </c>
      <c r="S1580" s="6"/>
      <c r="T1580" s="14"/>
      <c r="U1580" s="145"/>
      <c r="V1580" s="6"/>
      <c r="W1580" s="6"/>
      <c r="X1580" s="6"/>
      <c r="Y1580" s="212">
        <v>45397</v>
      </c>
      <c r="Z1580" s="6"/>
      <c r="AA1580" s="6"/>
      <c r="AB1580" s="21"/>
      <c r="AC1580" s="6"/>
      <c r="AD1580" s="14" t="s">
        <v>1515</v>
      </c>
      <c r="AE1580" s="6"/>
      <c r="AF1580" s="6"/>
      <c r="AG1580" s="6"/>
      <c r="AH1580" s="6" t="s">
        <v>1878</v>
      </c>
      <c r="AI1580" s="143">
        <f t="shared" si="277"/>
        <v>363</v>
      </c>
      <c r="AJ1580" s="143">
        <f t="shared" si="278"/>
        <v>65.339999999999989</v>
      </c>
      <c r="AK1580" s="143">
        <f t="shared" si="279"/>
        <v>0</v>
      </c>
      <c r="AL1580" s="20">
        <f t="shared" si="274"/>
        <v>45296</v>
      </c>
      <c r="AM1580" t="e">
        <f t="shared" si="280"/>
        <v>#N/A</v>
      </c>
      <c r="AN1580" t="str">
        <f t="shared" si="281"/>
        <v>27122023-A-044722-5505.1</v>
      </c>
    </row>
    <row r="1581" spans="1:40" ht="20.100000000000001" hidden="1" customHeight="1" x14ac:dyDescent="0.25">
      <c r="A1581" s="14">
        <v>259</v>
      </c>
      <c r="B1581" s="162">
        <v>45261</v>
      </c>
      <c r="C1581" s="6" t="s">
        <v>2526</v>
      </c>
      <c r="D1581" s="15">
        <v>45287</v>
      </c>
      <c r="E1581" s="14" t="s">
        <v>1132</v>
      </c>
      <c r="F1581" s="14" t="s">
        <v>1133</v>
      </c>
      <c r="G1581" s="6">
        <v>5670</v>
      </c>
      <c r="H1581" s="6" t="s">
        <v>1817</v>
      </c>
      <c r="I1581" s="6"/>
      <c r="J1581" s="16">
        <v>5206.12</v>
      </c>
      <c r="K1581" s="14">
        <v>2.17</v>
      </c>
      <c r="L1581" s="126">
        <v>0</v>
      </c>
      <c r="M1581" s="126">
        <v>0</v>
      </c>
      <c r="N1581" s="6" t="s">
        <v>542</v>
      </c>
      <c r="O1581" s="6" t="s">
        <v>2532</v>
      </c>
      <c r="P1581" s="19">
        <v>3450000</v>
      </c>
      <c r="Q1581" s="6"/>
      <c r="R1581" s="19">
        <f t="shared" si="282"/>
        <v>621000</v>
      </c>
      <c r="S1581" s="6"/>
      <c r="T1581" s="14"/>
      <c r="U1581" s="145"/>
      <c r="V1581" s="6"/>
      <c r="W1581" s="6"/>
      <c r="X1581" s="6"/>
      <c r="Y1581" s="212">
        <v>45397</v>
      </c>
      <c r="Z1581" s="6"/>
      <c r="AA1581" s="6"/>
      <c r="AB1581" s="21"/>
      <c r="AC1581" s="6"/>
      <c r="AD1581" s="14" t="s">
        <v>1515</v>
      </c>
      <c r="AE1581" s="6"/>
      <c r="AF1581" s="6"/>
      <c r="AG1581" s="6"/>
      <c r="AH1581" s="6" t="s">
        <v>1513</v>
      </c>
      <c r="AI1581" s="143">
        <f t="shared" si="277"/>
        <v>608.46560846560851</v>
      </c>
      <c r="AJ1581" s="143">
        <f t="shared" si="278"/>
        <v>109.52380952380952</v>
      </c>
      <c r="AK1581" s="143">
        <f t="shared" si="279"/>
        <v>0</v>
      </c>
      <c r="AL1581" s="20">
        <f t="shared" si="274"/>
        <v>45291</v>
      </c>
      <c r="AM1581" t="e">
        <f t="shared" si="280"/>
        <v>#N/A</v>
      </c>
      <c r="AN1581" t="str">
        <f t="shared" si="281"/>
        <v>27122023-A-044737-5206.12</v>
      </c>
    </row>
    <row r="1582" spans="1:40" ht="20.100000000000001" hidden="1" customHeight="1" x14ac:dyDescent="0.25">
      <c r="A1582" s="14">
        <v>260</v>
      </c>
      <c r="B1582" s="162">
        <v>45261</v>
      </c>
      <c r="C1582" s="6" t="s">
        <v>2527</v>
      </c>
      <c r="D1582" s="15">
        <v>45287</v>
      </c>
      <c r="E1582" s="14" t="s">
        <v>1132</v>
      </c>
      <c r="F1582" s="14" t="s">
        <v>1133</v>
      </c>
      <c r="G1582" s="6">
        <v>7666</v>
      </c>
      <c r="H1582" s="6" t="s">
        <v>1817</v>
      </c>
      <c r="I1582" s="6"/>
      <c r="J1582" s="16">
        <v>5206.1400000000003</v>
      </c>
      <c r="K1582" s="14">
        <v>2.7</v>
      </c>
      <c r="L1582" s="126">
        <v>0</v>
      </c>
      <c r="M1582" s="126">
        <v>0</v>
      </c>
      <c r="N1582" s="6" t="s">
        <v>542</v>
      </c>
      <c r="O1582" s="6" t="s">
        <v>2533</v>
      </c>
      <c r="P1582" s="19">
        <v>5796700</v>
      </c>
      <c r="Q1582" s="6"/>
      <c r="R1582" s="19">
        <f t="shared" si="282"/>
        <v>1043406</v>
      </c>
      <c r="S1582" s="6"/>
      <c r="T1582" s="14"/>
      <c r="U1582" s="145"/>
      <c r="V1582" s="6"/>
      <c r="W1582" s="6"/>
      <c r="X1582" s="6"/>
      <c r="Y1582" s="212">
        <v>45397</v>
      </c>
      <c r="Z1582" s="6"/>
      <c r="AA1582" s="6"/>
      <c r="AB1582" s="21"/>
      <c r="AC1582" s="6"/>
      <c r="AD1582" s="14" t="s">
        <v>1515</v>
      </c>
      <c r="AE1582" s="6"/>
      <c r="AF1582" s="6"/>
      <c r="AG1582" s="6"/>
      <c r="AH1582" s="6" t="s">
        <v>1513</v>
      </c>
      <c r="AI1582" s="143">
        <f t="shared" si="277"/>
        <v>756.15705713540308</v>
      </c>
      <c r="AJ1582" s="143">
        <f t="shared" si="278"/>
        <v>136.10827028437257</v>
      </c>
      <c r="AK1582" s="143">
        <f t="shared" si="279"/>
        <v>0</v>
      </c>
      <c r="AL1582" s="20">
        <f t="shared" si="274"/>
        <v>45291</v>
      </c>
      <c r="AM1582" t="e">
        <f t="shared" si="280"/>
        <v>#N/A</v>
      </c>
      <c r="AN1582" t="str">
        <f t="shared" si="281"/>
        <v>27122023-A-044747-5206.14</v>
      </c>
    </row>
    <row r="1583" spans="1:40" ht="20.100000000000001" hidden="1" customHeight="1" x14ac:dyDescent="0.25">
      <c r="A1583" s="14">
        <v>261</v>
      </c>
      <c r="B1583" s="162">
        <v>45261</v>
      </c>
      <c r="C1583" s="6" t="s">
        <v>2528</v>
      </c>
      <c r="D1583" s="15">
        <v>45287</v>
      </c>
      <c r="E1583" s="14" t="s">
        <v>1132</v>
      </c>
      <c r="F1583" s="14" t="s">
        <v>1133</v>
      </c>
      <c r="G1583" s="6">
        <v>5534</v>
      </c>
      <c r="H1583" s="6" t="s">
        <v>1817</v>
      </c>
      <c r="I1583" s="6"/>
      <c r="J1583" s="16">
        <v>5206.12</v>
      </c>
      <c r="K1583" s="14">
        <v>2.7</v>
      </c>
      <c r="L1583" s="126">
        <v>0</v>
      </c>
      <c r="M1583" s="126">
        <v>0</v>
      </c>
      <c r="N1583" s="6" t="s">
        <v>542</v>
      </c>
      <c r="O1583" s="6" t="s">
        <v>2534</v>
      </c>
      <c r="P1583" s="19">
        <v>4184600</v>
      </c>
      <c r="Q1583" s="6"/>
      <c r="R1583" s="19">
        <f t="shared" si="282"/>
        <v>753228</v>
      </c>
      <c r="S1583" s="6"/>
      <c r="T1583" s="14"/>
      <c r="U1583" s="145"/>
      <c r="V1583" s="6"/>
      <c r="W1583" s="6"/>
      <c r="X1583" s="6"/>
      <c r="Y1583" s="212">
        <v>45397</v>
      </c>
      <c r="Z1583" s="6"/>
      <c r="AA1583" s="6"/>
      <c r="AB1583" s="21"/>
      <c r="AC1583" s="6"/>
      <c r="AD1583" s="14" t="s">
        <v>1515</v>
      </c>
      <c r="AE1583" s="6"/>
      <c r="AF1583" s="6"/>
      <c r="AG1583" s="6"/>
      <c r="AH1583" s="6" t="s">
        <v>1513</v>
      </c>
      <c r="AI1583" s="143">
        <f t="shared" si="277"/>
        <v>756.16190820383088</v>
      </c>
      <c r="AJ1583" s="143">
        <f t="shared" si="278"/>
        <v>136.10914347668955</v>
      </c>
      <c r="AK1583" s="143">
        <f t="shared" si="279"/>
        <v>0</v>
      </c>
      <c r="AL1583" s="20">
        <f t="shared" si="274"/>
        <v>45291</v>
      </c>
      <c r="AM1583" t="e">
        <f t="shared" si="280"/>
        <v>#N/A</v>
      </c>
      <c r="AN1583" t="str">
        <f t="shared" si="281"/>
        <v>27122023-A-044749-5206.12</v>
      </c>
    </row>
    <row r="1584" spans="1:40" ht="20.100000000000001" hidden="1" customHeight="1" x14ac:dyDescent="0.25">
      <c r="A1584" s="14">
        <v>262</v>
      </c>
      <c r="B1584" s="162">
        <v>45261</v>
      </c>
      <c r="C1584" s="6" t="s">
        <v>2556</v>
      </c>
      <c r="D1584" s="15">
        <v>45287</v>
      </c>
      <c r="E1584" s="14" t="s">
        <v>1132</v>
      </c>
      <c r="F1584" s="14" t="s">
        <v>1133</v>
      </c>
      <c r="G1584" s="6">
        <v>4854</v>
      </c>
      <c r="H1584" s="6" t="s">
        <v>1817</v>
      </c>
      <c r="I1584" s="6"/>
      <c r="J1584" s="16">
        <v>5206.1400000000003</v>
      </c>
      <c r="K1584" s="14">
        <v>2.7</v>
      </c>
      <c r="L1584" s="126">
        <v>0</v>
      </c>
      <c r="M1584" s="126">
        <v>0</v>
      </c>
      <c r="N1584" s="6" t="s">
        <v>542</v>
      </c>
      <c r="O1584" s="6" t="s">
        <v>2655</v>
      </c>
      <c r="P1584" s="19">
        <v>3670100</v>
      </c>
      <c r="Q1584" s="6"/>
      <c r="R1584" s="19">
        <f t="shared" si="282"/>
        <v>660618</v>
      </c>
      <c r="S1584" s="6"/>
      <c r="T1584" s="14"/>
      <c r="U1584" s="145"/>
      <c r="V1584" s="6"/>
      <c r="W1584" s="6"/>
      <c r="X1584" s="6"/>
      <c r="Y1584" s="212">
        <v>45397</v>
      </c>
      <c r="Z1584" s="6"/>
      <c r="AA1584" s="6"/>
      <c r="AB1584" s="21"/>
      <c r="AC1584" s="6"/>
      <c r="AD1584" s="14" t="s">
        <v>1515</v>
      </c>
      <c r="AE1584" s="6"/>
      <c r="AF1584" s="6"/>
      <c r="AG1584" s="6"/>
      <c r="AH1584" s="6" t="s">
        <v>1513</v>
      </c>
      <c r="AI1584" s="143">
        <f t="shared" si="277"/>
        <v>756.09806345282243</v>
      </c>
      <c r="AJ1584" s="143">
        <f t="shared" si="278"/>
        <v>136.09765142150803</v>
      </c>
      <c r="AK1584" s="143">
        <f t="shared" si="279"/>
        <v>0</v>
      </c>
      <c r="AL1584" s="20">
        <f t="shared" si="274"/>
        <v>45291</v>
      </c>
      <c r="AM1584" t="e">
        <f t="shared" si="280"/>
        <v>#N/A</v>
      </c>
      <c r="AN1584" t="str">
        <f t="shared" si="281"/>
        <v>27122023-A-044753-5206.14</v>
      </c>
    </row>
    <row r="1585" spans="1:40" ht="20.100000000000001" hidden="1" customHeight="1" x14ac:dyDescent="0.25">
      <c r="A1585" s="14">
        <v>263</v>
      </c>
      <c r="B1585" s="162">
        <v>45268</v>
      </c>
      <c r="C1585" s="6" t="s">
        <v>2557</v>
      </c>
      <c r="D1585" s="15">
        <v>45293</v>
      </c>
      <c r="E1585" s="14" t="s">
        <v>1132</v>
      </c>
      <c r="F1585" s="14" t="s">
        <v>1133</v>
      </c>
      <c r="G1585" s="6">
        <v>12120</v>
      </c>
      <c r="H1585" s="6" t="s">
        <v>1817</v>
      </c>
      <c r="I1585" s="6"/>
      <c r="J1585" s="16">
        <v>5505.1</v>
      </c>
      <c r="K1585" s="14">
        <v>1.3</v>
      </c>
      <c r="L1585" s="126">
        <v>0</v>
      </c>
      <c r="M1585" s="126">
        <v>0</v>
      </c>
      <c r="N1585" s="6" t="s">
        <v>1878</v>
      </c>
      <c r="O1585" s="6" t="s">
        <v>1878</v>
      </c>
      <c r="P1585" s="19">
        <v>4399560</v>
      </c>
      <c r="Q1585" s="6"/>
      <c r="R1585" s="19">
        <f t="shared" si="282"/>
        <v>791920.79999999993</v>
      </c>
      <c r="S1585" s="6"/>
      <c r="T1585" s="14"/>
      <c r="U1585" s="145"/>
      <c r="V1585" s="6"/>
      <c r="W1585" s="6"/>
      <c r="X1585" s="6"/>
      <c r="Y1585" s="212">
        <v>45397</v>
      </c>
      <c r="Z1585" s="6"/>
      <c r="AA1585" s="6"/>
      <c r="AB1585" s="21"/>
      <c r="AC1585" s="6"/>
      <c r="AD1585" s="14" t="s">
        <v>1515</v>
      </c>
      <c r="AE1585" s="6"/>
      <c r="AF1585" s="6"/>
      <c r="AG1585" s="6"/>
      <c r="AH1585" s="6" t="s">
        <v>1878</v>
      </c>
      <c r="AI1585" s="143">
        <f t="shared" si="277"/>
        <v>363</v>
      </c>
      <c r="AJ1585" s="143">
        <f t="shared" si="278"/>
        <v>65.339999999999989</v>
      </c>
      <c r="AK1585" s="143">
        <f t="shared" si="279"/>
        <v>0</v>
      </c>
      <c r="AL1585" s="20">
        <f t="shared" si="274"/>
        <v>45298</v>
      </c>
      <c r="AM1585" t="e">
        <f t="shared" si="280"/>
        <v>#N/A</v>
      </c>
      <c r="AN1585" t="str">
        <f t="shared" si="281"/>
        <v>02012024-A-047155-5505.1</v>
      </c>
    </row>
    <row r="1586" spans="1:40" ht="20.100000000000001" hidden="1" customHeight="1" x14ac:dyDescent="0.25">
      <c r="A1586" s="14">
        <v>264</v>
      </c>
      <c r="B1586" s="162">
        <v>45268</v>
      </c>
      <c r="C1586" s="6" t="s">
        <v>2558</v>
      </c>
      <c r="D1586" s="15">
        <v>45293</v>
      </c>
      <c r="E1586" s="14" t="s">
        <v>1132</v>
      </c>
      <c r="F1586" s="14" t="s">
        <v>1133</v>
      </c>
      <c r="G1586" s="6">
        <v>12734</v>
      </c>
      <c r="H1586" s="6" t="s">
        <v>1817</v>
      </c>
      <c r="I1586" s="6"/>
      <c r="J1586" s="16">
        <v>5505.1</v>
      </c>
      <c r="K1586" s="14">
        <v>1.3</v>
      </c>
      <c r="L1586" s="126">
        <v>0</v>
      </c>
      <c r="M1586" s="126">
        <v>0</v>
      </c>
      <c r="N1586" s="6" t="s">
        <v>1878</v>
      </c>
      <c r="O1586" s="6" t="s">
        <v>1878</v>
      </c>
      <c r="P1586" s="19">
        <v>4622442</v>
      </c>
      <c r="Q1586" s="6"/>
      <c r="R1586" s="19">
        <f t="shared" si="282"/>
        <v>832039.55999999994</v>
      </c>
      <c r="S1586" s="6"/>
      <c r="T1586" s="14"/>
      <c r="U1586" s="145"/>
      <c r="V1586" s="6"/>
      <c r="W1586" s="6"/>
      <c r="X1586" s="6"/>
      <c r="Y1586" s="212">
        <v>45397</v>
      </c>
      <c r="Z1586" s="6"/>
      <c r="AA1586" s="6"/>
      <c r="AB1586" s="21"/>
      <c r="AC1586" s="6"/>
      <c r="AD1586" s="14" t="s">
        <v>1515</v>
      </c>
      <c r="AE1586" s="6"/>
      <c r="AF1586" s="6"/>
      <c r="AG1586" s="6"/>
      <c r="AH1586" s="6" t="s">
        <v>1878</v>
      </c>
      <c r="AI1586" s="143">
        <f t="shared" si="277"/>
        <v>363</v>
      </c>
      <c r="AJ1586" s="143">
        <f t="shared" si="278"/>
        <v>65.339999999999989</v>
      </c>
      <c r="AK1586" s="143">
        <f t="shared" si="279"/>
        <v>0</v>
      </c>
      <c r="AL1586" s="20">
        <f t="shared" si="274"/>
        <v>45298</v>
      </c>
      <c r="AM1586" t="e">
        <f t="shared" si="280"/>
        <v>#N/A</v>
      </c>
      <c r="AN1586" t="str">
        <f t="shared" si="281"/>
        <v>02012024-A-047159-5505.1</v>
      </c>
    </row>
    <row r="1587" spans="1:40" ht="20.100000000000001" hidden="1" customHeight="1" x14ac:dyDescent="0.25">
      <c r="A1587" s="14">
        <v>265</v>
      </c>
      <c r="B1587" s="162">
        <v>45271</v>
      </c>
      <c r="C1587" s="6" t="s">
        <v>2559</v>
      </c>
      <c r="D1587" s="15">
        <v>45293</v>
      </c>
      <c r="E1587" s="14" t="s">
        <v>1132</v>
      </c>
      <c r="F1587" s="14" t="s">
        <v>1133</v>
      </c>
      <c r="G1587" s="6">
        <v>12654</v>
      </c>
      <c r="H1587" s="6" t="s">
        <v>1817</v>
      </c>
      <c r="I1587" s="6"/>
      <c r="J1587" s="16">
        <v>5505.1</v>
      </c>
      <c r="K1587" s="14">
        <v>1.3</v>
      </c>
      <c r="L1587" s="126">
        <v>0</v>
      </c>
      <c r="M1587" s="126">
        <v>0</v>
      </c>
      <c r="N1587" s="6" t="s">
        <v>1878</v>
      </c>
      <c r="O1587" s="6" t="s">
        <v>1878</v>
      </c>
      <c r="P1587" s="19">
        <v>4593402</v>
      </c>
      <c r="Q1587" s="6"/>
      <c r="R1587" s="19">
        <f t="shared" si="282"/>
        <v>826812.36</v>
      </c>
      <c r="S1587" s="6"/>
      <c r="T1587" s="14"/>
      <c r="U1587" s="145"/>
      <c r="V1587" s="6"/>
      <c r="W1587" s="6"/>
      <c r="X1587" s="6"/>
      <c r="Y1587" s="212">
        <v>45397</v>
      </c>
      <c r="Z1587" s="6"/>
      <c r="AA1587" s="6"/>
      <c r="AB1587" s="21"/>
      <c r="AC1587" s="6"/>
      <c r="AD1587" s="14" t="s">
        <v>1515</v>
      </c>
      <c r="AE1587" s="6"/>
      <c r="AF1587" s="6"/>
      <c r="AG1587" s="6"/>
      <c r="AH1587" s="6" t="s">
        <v>1878</v>
      </c>
      <c r="AI1587" s="143">
        <f t="shared" si="277"/>
        <v>363</v>
      </c>
      <c r="AJ1587" s="143">
        <f t="shared" si="278"/>
        <v>65.34</v>
      </c>
      <c r="AK1587" s="143">
        <f t="shared" si="279"/>
        <v>0</v>
      </c>
      <c r="AL1587" s="20">
        <f t="shared" ref="AL1587:AL1650" si="283">IF(B1587&lt;&gt;"",IF(E1587="Packing Material",B1587+5,B1587+30),"")</f>
        <v>45301</v>
      </c>
      <c r="AM1587" t="e">
        <f t="shared" si="280"/>
        <v>#N/A</v>
      </c>
      <c r="AN1587" t="str">
        <f t="shared" si="281"/>
        <v>02012024-A-047163-5505.1</v>
      </c>
    </row>
    <row r="1588" spans="1:40" ht="20.100000000000001" hidden="1" customHeight="1" x14ac:dyDescent="0.25">
      <c r="A1588" s="14">
        <v>266</v>
      </c>
      <c r="B1588" s="162">
        <v>45271</v>
      </c>
      <c r="C1588" s="6" t="s">
        <v>2560</v>
      </c>
      <c r="D1588" s="15">
        <v>45293</v>
      </c>
      <c r="E1588" s="14" t="s">
        <v>1132</v>
      </c>
      <c r="F1588" s="14" t="s">
        <v>1133</v>
      </c>
      <c r="G1588" s="6">
        <v>12050</v>
      </c>
      <c r="H1588" s="6" t="s">
        <v>1817</v>
      </c>
      <c r="I1588" s="6"/>
      <c r="J1588" s="16">
        <v>5505.1</v>
      </c>
      <c r="K1588" s="14">
        <v>1.3</v>
      </c>
      <c r="L1588" s="126">
        <v>0</v>
      </c>
      <c r="M1588" s="126">
        <v>0</v>
      </c>
      <c r="N1588" s="6" t="s">
        <v>1878</v>
      </c>
      <c r="O1588" s="6" t="s">
        <v>1878</v>
      </c>
      <c r="P1588" s="19">
        <v>4374150</v>
      </c>
      <c r="Q1588" s="6"/>
      <c r="R1588" s="19">
        <f t="shared" si="282"/>
        <v>787347</v>
      </c>
      <c r="S1588" s="6"/>
      <c r="T1588" s="14"/>
      <c r="U1588" s="145"/>
      <c r="V1588" s="6"/>
      <c r="W1588" s="6"/>
      <c r="X1588" s="6"/>
      <c r="Y1588" s="212">
        <v>45397</v>
      </c>
      <c r="Z1588" s="6"/>
      <c r="AA1588" s="6"/>
      <c r="AB1588" s="21"/>
      <c r="AC1588" s="6"/>
      <c r="AD1588" s="14" t="s">
        <v>1515</v>
      </c>
      <c r="AE1588" s="6"/>
      <c r="AF1588" s="6"/>
      <c r="AG1588" s="6"/>
      <c r="AH1588" s="6" t="s">
        <v>1878</v>
      </c>
      <c r="AI1588" s="143">
        <f t="shared" si="277"/>
        <v>363</v>
      </c>
      <c r="AJ1588" s="143">
        <f t="shared" si="278"/>
        <v>65.34</v>
      </c>
      <c r="AK1588" s="143">
        <f t="shared" si="279"/>
        <v>0</v>
      </c>
      <c r="AL1588" s="20">
        <f t="shared" si="283"/>
        <v>45301</v>
      </c>
      <c r="AM1588" t="e">
        <f t="shared" si="280"/>
        <v>#N/A</v>
      </c>
      <c r="AN1588" t="str">
        <f t="shared" si="281"/>
        <v>02012024-A-047167-5505.1</v>
      </c>
    </row>
    <row r="1589" spans="1:40" ht="20.100000000000001" hidden="1" customHeight="1" x14ac:dyDescent="0.25">
      <c r="A1589" s="14">
        <v>267</v>
      </c>
      <c r="B1589" s="162">
        <v>45261</v>
      </c>
      <c r="C1589" s="6" t="s">
        <v>2561</v>
      </c>
      <c r="D1589" s="15">
        <v>45293</v>
      </c>
      <c r="E1589" s="14" t="s">
        <v>1132</v>
      </c>
      <c r="F1589" s="14" t="s">
        <v>1133</v>
      </c>
      <c r="G1589" s="6">
        <v>11794</v>
      </c>
      <c r="H1589" s="6" t="s">
        <v>1817</v>
      </c>
      <c r="I1589" s="6"/>
      <c r="J1589" s="16">
        <v>5206.12</v>
      </c>
      <c r="K1589" s="14">
        <v>2.44</v>
      </c>
      <c r="L1589" s="126">
        <v>0</v>
      </c>
      <c r="M1589" s="126">
        <v>0</v>
      </c>
      <c r="N1589" s="6" t="s">
        <v>542</v>
      </c>
      <c r="O1589" s="6" t="s">
        <v>2656</v>
      </c>
      <c r="P1589" s="19">
        <v>8060000</v>
      </c>
      <c r="Q1589" s="6"/>
      <c r="R1589" s="19">
        <f t="shared" si="282"/>
        <v>1450800</v>
      </c>
      <c r="S1589" s="6"/>
      <c r="T1589" s="14"/>
      <c r="U1589" s="145"/>
      <c r="V1589" s="6"/>
      <c r="W1589" s="6"/>
      <c r="X1589" s="6"/>
      <c r="Y1589" s="212">
        <v>45397</v>
      </c>
      <c r="Z1589" s="6"/>
      <c r="AA1589" s="6"/>
      <c r="AB1589" s="21"/>
      <c r="AC1589" s="6"/>
      <c r="AD1589" s="14" t="s">
        <v>1515</v>
      </c>
      <c r="AE1589" s="6"/>
      <c r="AF1589" s="6"/>
      <c r="AG1589" s="6"/>
      <c r="AH1589" s="6" t="s">
        <v>1513</v>
      </c>
      <c r="AI1589" s="143">
        <f t="shared" si="277"/>
        <v>683.39833813803625</v>
      </c>
      <c r="AJ1589" s="143">
        <f t="shared" si="278"/>
        <v>123.01170086484653</v>
      </c>
      <c r="AK1589" s="143">
        <f t="shared" si="279"/>
        <v>0</v>
      </c>
      <c r="AL1589" s="20">
        <f t="shared" si="283"/>
        <v>45291</v>
      </c>
      <c r="AM1589" t="e">
        <f t="shared" si="280"/>
        <v>#N/A</v>
      </c>
      <c r="AN1589" t="str">
        <f t="shared" si="281"/>
        <v>02012024-A-047177-5206.12</v>
      </c>
    </row>
    <row r="1590" spans="1:40" ht="20.100000000000001" hidden="1" customHeight="1" x14ac:dyDescent="0.25">
      <c r="A1590" s="14">
        <v>268</v>
      </c>
      <c r="B1590" s="162">
        <v>45261</v>
      </c>
      <c r="C1590" s="6" t="s">
        <v>2562</v>
      </c>
      <c r="D1590" s="15">
        <v>45293</v>
      </c>
      <c r="E1590" s="14" t="s">
        <v>1132</v>
      </c>
      <c r="F1590" s="14" t="s">
        <v>1133</v>
      </c>
      <c r="G1590" s="6">
        <v>6577</v>
      </c>
      <c r="H1590" s="6" t="s">
        <v>1817</v>
      </c>
      <c r="I1590" s="6"/>
      <c r="J1590" s="16">
        <v>5206.12</v>
      </c>
      <c r="K1590" s="14">
        <v>2.2400000000000002</v>
      </c>
      <c r="L1590" s="126">
        <v>0</v>
      </c>
      <c r="M1590" s="126">
        <v>0</v>
      </c>
      <c r="N1590" s="6" t="s">
        <v>542</v>
      </c>
      <c r="O1590" s="6" t="s">
        <v>2657</v>
      </c>
      <c r="P1590" s="19">
        <v>4132500</v>
      </c>
      <c r="Q1590" s="6"/>
      <c r="R1590" s="19">
        <f t="shared" si="282"/>
        <v>743850</v>
      </c>
      <c r="S1590" s="6"/>
      <c r="T1590" s="14"/>
      <c r="U1590" s="145"/>
      <c r="V1590" s="6"/>
      <c r="W1590" s="6"/>
      <c r="X1590" s="6"/>
      <c r="Y1590" s="212">
        <v>45397</v>
      </c>
      <c r="Z1590" s="6"/>
      <c r="AA1590" s="6"/>
      <c r="AB1590" s="21"/>
      <c r="AC1590" s="6"/>
      <c r="AD1590" s="14" t="s">
        <v>1515</v>
      </c>
      <c r="AE1590" s="6"/>
      <c r="AF1590" s="6"/>
      <c r="AG1590" s="6"/>
      <c r="AH1590" s="6" t="s">
        <v>1513</v>
      </c>
      <c r="AI1590" s="143">
        <f t="shared" si="277"/>
        <v>628.32598449140949</v>
      </c>
      <c r="AJ1590" s="143">
        <f t="shared" si="278"/>
        <v>113.09867720845371</v>
      </c>
      <c r="AK1590" s="143">
        <f t="shared" si="279"/>
        <v>0</v>
      </c>
      <c r="AL1590" s="20">
        <f t="shared" si="283"/>
        <v>45291</v>
      </c>
      <c r="AM1590" t="e">
        <f t="shared" si="280"/>
        <v>#N/A</v>
      </c>
      <c r="AN1590" t="str">
        <f t="shared" si="281"/>
        <v>02012024-A-047184-5206.12</v>
      </c>
    </row>
    <row r="1591" spans="1:40" ht="20.100000000000001" hidden="1" customHeight="1" x14ac:dyDescent="0.25">
      <c r="A1591" s="14">
        <v>269</v>
      </c>
      <c r="B1591" s="162">
        <v>45261</v>
      </c>
      <c r="C1591" s="6" t="s">
        <v>2563</v>
      </c>
      <c r="D1591" s="15">
        <v>45293</v>
      </c>
      <c r="E1591" s="14" t="s">
        <v>1132</v>
      </c>
      <c r="F1591" s="14" t="s">
        <v>1133</v>
      </c>
      <c r="G1591" s="6">
        <v>9072</v>
      </c>
      <c r="H1591" s="6" t="s">
        <v>1817</v>
      </c>
      <c r="I1591" s="6"/>
      <c r="J1591" s="16">
        <v>5206.12</v>
      </c>
      <c r="K1591" s="14">
        <v>2.44</v>
      </c>
      <c r="L1591" s="126">
        <v>0</v>
      </c>
      <c r="M1591" s="126">
        <v>0</v>
      </c>
      <c r="N1591" s="6" t="s">
        <v>542</v>
      </c>
      <c r="O1591" s="6" t="s">
        <v>2658</v>
      </c>
      <c r="P1591" s="19">
        <v>6200000</v>
      </c>
      <c r="Q1591" s="6"/>
      <c r="R1591" s="19">
        <f t="shared" si="282"/>
        <v>1116000</v>
      </c>
      <c r="S1591" s="6"/>
      <c r="T1591" s="14"/>
      <c r="U1591" s="145"/>
      <c r="V1591" s="6"/>
      <c r="W1591" s="6"/>
      <c r="X1591" s="6"/>
      <c r="Y1591" s="212">
        <v>45397</v>
      </c>
      <c r="Z1591" s="6"/>
      <c r="AA1591" s="6"/>
      <c r="AB1591" s="21"/>
      <c r="AC1591" s="6"/>
      <c r="AD1591" s="14" t="s">
        <v>1515</v>
      </c>
      <c r="AE1591" s="6"/>
      <c r="AF1591" s="6"/>
      <c r="AG1591" s="6"/>
      <c r="AH1591" s="6" t="s">
        <v>1513</v>
      </c>
      <c r="AI1591" s="143">
        <f t="shared" si="277"/>
        <v>683.42151675485013</v>
      </c>
      <c r="AJ1591" s="143">
        <f t="shared" si="278"/>
        <v>123.01587301587301</v>
      </c>
      <c r="AK1591" s="143">
        <f t="shared" si="279"/>
        <v>0</v>
      </c>
      <c r="AL1591" s="20">
        <f t="shared" si="283"/>
        <v>45291</v>
      </c>
      <c r="AM1591" t="e">
        <f t="shared" si="280"/>
        <v>#N/A</v>
      </c>
      <c r="AN1591" t="str">
        <f t="shared" si="281"/>
        <v>02012024-A-047189-5206.12</v>
      </c>
    </row>
    <row r="1592" spans="1:40" ht="20.100000000000001" hidden="1" customHeight="1" x14ac:dyDescent="0.25">
      <c r="A1592" s="14">
        <v>270</v>
      </c>
      <c r="B1592" s="162">
        <v>45261</v>
      </c>
      <c r="C1592" s="6" t="s">
        <v>2564</v>
      </c>
      <c r="D1592" s="15">
        <v>45293</v>
      </c>
      <c r="E1592" s="14" t="s">
        <v>1132</v>
      </c>
      <c r="F1592" s="14" t="s">
        <v>1133</v>
      </c>
      <c r="G1592" s="6">
        <v>6350</v>
      </c>
      <c r="H1592" s="6" t="s">
        <v>1817</v>
      </c>
      <c r="I1592" s="6"/>
      <c r="J1592" s="16">
        <v>5206.12</v>
      </c>
      <c r="K1592" s="14">
        <v>2.5</v>
      </c>
      <c r="L1592" s="126">
        <v>0</v>
      </c>
      <c r="M1592" s="126">
        <v>0</v>
      </c>
      <c r="N1592" s="6" t="s">
        <v>542</v>
      </c>
      <c r="O1592" s="6" t="s">
        <v>2659</v>
      </c>
      <c r="P1592" s="19">
        <v>4452000</v>
      </c>
      <c r="Q1592" s="6"/>
      <c r="R1592" s="19">
        <f t="shared" si="282"/>
        <v>801360</v>
      </c>
      <c r="S1592" s="6"/>
      <c r="T1592" s="14"/>
      <c r="U1592" s="145"/>
      <c r="V1592" s="6"/>
      <c r="W1592" s="6"/>
      <c r="X1592" s="6"/>
      <c r="Y1592" s="212">
        <v>45397</v>
      </c>
      <c r="Z1592" s="6"/>
      <c r="AA1592" s="6"/>
      <c r="AB1592" s="21"/>
      <c r="AC1592" s="6"/>
      <c r="AD1592" s="14" t="s">
        <v>1515</v>
      </c>
      <c r="AE1592" s="6"/>
      <c r="AF1592" s="6"/>
      <c r="AG1592" s="6"/>
      <c r="AH1592" s="6" t="s">
        <v>1513</v>
      </c>
      <c r="AI1592" s="143">
        <f t="shared" si="277"/>
        <v>701.10236220472439</v>
      </c>
      <c r="AJ1592" s="143">
        <f t="shared" si="278"/>
        <v>126.19842519685039</v>
      </c>
      <c r="AK1592" s="143">
        <f t="shared" si="279"/>
        <v>0</v>
      </c>
      <c r="AL1592" s="20">
        <f t="shared" si="283"/>
        <v>45291</v>
      </c>
      <c r="AM1592" t="e">
        <f t="shared" si="280"/>
        <v>#N/A</v>
      </c>
      <c r="AN1592" t="str">
        <f t="shared" si="281"/>
        <v>02012024-A-047195-5206.12</v>
      </c>
    </row>
    <row r="1593" spans="1:40" ht="20.100000000000001" hidden="1" customHeight="1" x14ac:dyDescent="0.25">
      <c r="A1593" s="14">
        <v>271</v>
      </c>
      <c r="B1593" s="162">
        <v>45261</v>
      </c>
      <c r="C1593" s="6" t="s">
        <v>2565</v>
      </c>
      <c r="D1593" s="15">
        <v>45293</v>
      </c>
      <c r="E1593" s="14" t="s">
        <v>1132</v>
      </c>
      <c r="F1593" s="14" t="s">
        <v>1133</v>
      </c>
      <c r="G1593" s="6">
        <v>8119</v>
      </c>
      <c r="H1593" s="6" t="s">
        <v>1817</v>
      </c>
      <c r="I1593" s="6"/>
      <c r="J1593" s="16">
        <v>5206.2299999999996</v>
      </c>
      <c r="K1593" s="14">
        <v>2.69</v>
      </c>
      <c r="L1593" s="126">
        <v>0</v>
      </c>
      <c r="M1593" s="126">
        <v>0</v>
      </c>
      <c r="N1593" s="6" t="s">
        <v>542</v>
      </c>
      <c r="O1593" s="6" t="s">
        <v>2660</v>
      </c>
      <c r="P1593" s="19">
        <v>6121800</v>
      </c>
      <c r="Q1593" s="6"/>
      <c r="R1593" s="19">
        <f t="shared" si="282"/>
        <v>1101924</v>
      </c>
      <c r="S1593" s="6"/>
      <c r="T1593" s="14"/>
      <c r="U1593" s="145"/>
      <c r="V1593" s="6"/>
      <c r="W1593" s="6"/>
      <c r="X1593" s="6"/>
      <c r="Y1593" s="212">
        <v>45397</v>
      </c>
      <c r="Z1593" s="6"/>
      <c r="AA1593" s="6"/>
      <c r="AB1593" s="21"/>
      <c r="AC1593" s="6"/>
      <c r="AD1593" s="14" t="s">
        <v>1515</v>
      </c>
      <c r="AE1593" s="6"/>
      <c r="AF1593" s="6"/>
      <c r="AG1593" s="6"/>
      <c r="AH1593" s="6" t="s">
        <v>1513</v>
      </c>
      <c r="AI1593" s="143">
        <f t="shared" si="277"/>
        <v>754.00911442295853</v>
      </c>
      <c r="AJ1593" s="143">
        <f t="shared" si="278"/>
        <v>135.72164059613252</v>
      </c>
      <c r="AK1593" s="143">
        <f t="shared" si="279"/>
        <v>0</v>
      </c>
      <c r="AL1593" s="20">
        <f t="shared" si="283"/>
        <v>45291</v>
      </c>
      <c r="AM1593" t="e">
        <f t="shared" si="280"/>
        <v>#N/A</v>
      </c>
      <c r="AN1593" t="str">
        <f t="shared" si="281"/>
        <v>02012024-A-047200-5206.23</v>
      </c>
    </row>
    <row r="1594" spans="1:40" ht="20.100000000000001" hidden="1" customHeight="1" x14ac:dyDescent="0.25">
      <c r="A1594" s="14">
        <v>272</v>
      </c>
      <c r="B1594" s="162">
        <v>45261</v>
      </c>
      <c r="C1594" s="6" t="s">
        <v>2566</v>
      </c>
      <c r="D1594" s="15">
        <v>45293</v>
      </c>
      <c r="E1594" s="14" t="s">
        <v>1132</v>
      </c>
      <c r="F1594" s="14" t="s">
        <v>1133</v>
      </c>
      <c r="G1594" s="6">
        <v>5625</v>
      </c>
      <c r="H1594" s="6" t="s">
        <v>1817</v>
      </c>
      <c r="I1594" s="6"/>
      <c r="J1594" s="16">
        <v>5206.12</v>
      </c>
      <c r="K1594" s="14">
        <v>2.5</v>
      </c>
      <c r="L1594" s="126">
        <v>0</v>
      </c>
      <c r="M1594" s="126">
        <v>0</v>
      </c>
      <c r="N1594" s="6" t="s">
        <v>542</v>
      </c>
      <c r="O1594" s="6" t="s">
        <v>2661</v>
      </c>
      <c r="P1594" s="19">
        <v>3943200</v>
      </c>
      <c r="Q1594" s="6"/>
      <c r="R1594" s="19">
        <f t="shared" si="282"/>
        <v>709776</v>
      </c>
      <c r="S1594" s="6"/>
      <c r="T1594" s="14"/>
      <c r="U1594" s="145"/>
      <c r="V1594" s="6"/>
      <c r="W1594" s="6"/>
      <c r="X1594" s="6"/>
      <c r="Y1594" s="212">
        <v>45397</v>
      </c>
      <c r="Z1594" s="6"/>
      <c r="AA1594" s="6"/>
      <c r="AB1594" s="21"/>
      <c r="AC1594" s="6"/>
      <c r="AD1594" s="14" t="s">
        <v>1515</v>
      </c>
      <c r="AE1594" s="6"/>
      <c r="AF1594" s="6"/>
      <c r="AG1594" s="6"/>
      <c r="AH1594" s="6" t="s">
        <v>1513</v>
      </c>
      <c r="AI1594" s="143">
        <f t="shared" si="277"/>
        <v>701.01333333333332</v>
      </c>
      <c r="AJ1594" s="143">
        <f t="shared" si="278"/>
        <v>126.1824</v>
      </c>
      <c r="AK1594" s="143">
        <f t="shared" si="279"/>
        <v>0</v>
      </c>
      <c r="AL1594" s="20">
        <f t="shared" si="283"/>
        <v>45291</v>
      </c>
      <c r="AM1594" t="e">
        <f t="shared" si="280"/>
        <v>#N/A</v>
      </c>
      <c r="AN1594" t="str">
        <f t="shared" si="281"/>
        <v>02012024-A-047210-5206.12</v>
      </c>
    </row>
    <row r="1595" spans="1:40" ht="20.100000000000001" hidden="1" customHeight="1" x14ac:dyDescent="0.25">
      <c r="A1595" s="14">
        <v>273</v>
      </c>
      <c r="B1595" s="162">
        <v>45264</v>
      </c>
      <c r="C1595" s="6" t="s">
        <v>2567</v>
      </c>
      <c r="D1595" s="15">
        <v>45293</v>
      </c>
      <c r="E1595" s="14" t="s">
        <v>1132</v>
      </c>
      <c r="F1595" s="14" t="s">
        <v>1133</v>
      </c>
      <c r="G1595" s="6">
        <v>6804</v>
      </c>
      <c r="H1595" s="6" t="s">
        <v>1817</v>
      </c>
      <c r="I1595" s="6"/>
      <c r="J1595" s="16">
        <v>5206.12</v>
      </c>
      <c r="K1595" s="14">
        <v>2</v>
      </c>
      <c r="L1595" s="126">
        <v>0</v>
      </c>
      <c r="M1595" s="126">
        <v>0</v>
      </c>
      <c r="N1595" s="6" t="s">
        <v>542</v>
      </c>
      <c r="O1595" s="6" t="s">
        <v>2662</v>
      </c>
      <c r="P1595" s="19">
        <v>3810000</v>
      </c>
      <c r="Q1595" s="6"/>
      <c r="R1595" s="19">
        <f t="shared" si="282"/>
        <v>685800</v>
      </c>
      <c r="S1595" s="6"/>
      <c r="T1595" s="14"/>
      <c r="U1595" s="145"/>
      <c r="V1595" s="6"/>
      <c r="W1595" s="6"/>
      <c r="X1595" s="6"/>
      <c r="Y1595" s="212">
        <v>45397</v>
      </c>
      <c r="Z1595" s="6"/>
      <c r="AA1595" s="6"/>
      <c r="AB1595" s="21"/>
      <c r="AC1595" s="6"/>
      <c r="AD1595" s="14" t="s">
        <v>1515</v>
      </c>
      <c r="AE1595" s="6"/>
      <c r="AF1595" s="6"/>
      <c r="AG1595" s="6"/>
      <c r="AH1595" s="6" t="s">
        <v>1513</v>
      </c>
      <c r="AI1595" s="143">
        <f t="shared" si="277"/>
        <v>559.96472663139332</v>
      </c>
      <c r="AJ1595" s="143">
        <f t="shared" si="278"/>
        <v>100.7936507936508</v>
      </c>
      <c r="AK1595" s="143">
        <f t="shared" si="279"/>
        <v>0</v>
      </c>
      <c r="AL1595" s="20">
        <f t="shared" si="283"/>
        <v>45294</v>
      </c>
      <c r="AM1595" t="e">
        <f t="shared" si="280"/>
        <v>#N/A</v>
      </c>
      <c r="AN1595" t="str">
        <f t="shared" si="281"/>
        <v>02012024-A-047215-5206.12</v>
      </c>
    </row>
    <row r="1596" spans="1:40" ht="20.100000000000001" hidden="1" customHeight="1" x14ac:dyDescent="0.25">
      <c r="A1596" s="14">
        <v>274</v>
      </c>
      <c r="B1596" s="162">
        <v>45264</v>
      </c>
      <c r="C1596" s="6" t="s">
        <v>2568</v>
      </c>
      <c r="D1596" s="15">
        <v>45293</v>
      </c>
      <c r="E1596" s="14" t="s">
        <v>1132</v>
      </c>
      <c r="F1596" s="14" t="s">
        <v>1133</v>
      </c>
      <c r="G1596" s="6">
        <v>8618</v>
      </c>
      <c r="H1596" s="6" t="s">
        <v>1817</v>
      </c>
      <c r="I1596" s="6"/>
      <c r="J1596" s="16">
        <v>5206.12</v>
      </c>
      <c r="K1596" s="14">
        <v>2</v>
      </c>
      <c r="L1596" s="126">
        <v>0</v>
      </c>
      <c r="M1596" s="126">
        <v>0</v>
      </c>
      <c r="N1596" s="6" t="s">
        <v>542</v>
      </c>
      <c r="O1596" s="6" t="s">
        <v>2663</v>
      </c>
      <c r="P1596" s="19">
        <v>4826000</v>
      </c>
      <c r="Q1596" s="6"/>
      <c r="R1596" s="19">
        <f t="shared" si="282"/>
        <v>868680</v>
      </c>
      <c r="S1596" s="6"/>
      <c r="T1596" s="14"/>
      <c r="U1596" s="145"/>
      <c r="V1596" s="6"/>
      <c r="W1596" s="6"/>
      <c r="X1596" s="6"/>
      <c r="Y1596" s="212">
        <v>45397</v>
      </c>
      <c r="Z1596" s="6"/>
      <c r="AA1596" s="6"/>
      <c r="AB1596" s="21"/>
      <c r="AC1596" s="6"/>
      <c r="AD1596" s="14" t="s">
        <v>1515</v>
      </c>
      <c r="AE1596" s="6"/>
      <c r="AF1596" s="6"/>
      <c r="AG1596" s="6"/>
      <c r="AH1596" s="6" t="s">
        <v>1513</v>
      </c>
      <c r="AI1596" s="143">
        <f t="shared" si="277"/>
        <v>559.99071710373642</v>
      </c>
      <c r="AJ1596" s="143">
        <f t="shared" si="278"/>
        <v>100.79832907867255</v>
      </c>
      <c r="AK1596" s="143">
        <f t="shared" si="279"/>
        <v>0</v>
      </c>
      <c r="AL1596" s="20">
        <f t="shared" si="283"/>
        <v>45294</v>
      </c>
      <c r="AM1596" t="e">
        <f t="shared" si="280"/>
        <v>#N/A</v>
      </c>
      <c r="AN1596" t="str">
        <f t="shared" si="281"/>
        <v>02012024-A-047222-5206.12</v>
      </c>
    </row>
    <row r="1597" spans="1:40" ht="20.100000000000001" hidden="1" customHeight="1" x14ac:dyDescent="0.25">
      <c r="A1597" s="14">
        <v>275</v>
      </c>
      <c r="B1597" s="162">
        <v>45264</v>
      </c>
      <c r="C1597" s="6" t="s">
        <v>2569</v>
      </c>
      <c r="D1597" s="15">
        <v>45293</v>
      </c>
      <c r="E1597" s="14" t="s">
        <v>1132</v>
      </c>
      <c r="F1597" s="14" t="s">
        <v>1133</v>
      </c>
      <c r="G1597" s="6">
        <v>2722</v>
      </c>
      <c r="H1597" s="6" t="s">
        <v>1817</v>
      </c>
      <c r="I1597" s="6"/>
      <c r="J1597" s="16">
        <v>5206.12</v>
      </c>
      <c r="K1597" s="14">
        <v>2.1</v>
      </c>
      <c r="L1597" s="125">
        <v>0</v>
      </c>
      <c r="M1597" s="125">
        <v>0</v>
      </c>
      <c r="N1597" s="6" t="s">
        <v>542</v>
      </c>
      <c r="O1597" s="6" t="s">
        <v>2664</v>
      </c>
      <c r="P1597" s="19">
        <v>1602000</v>
      </c>
      <c r="Q1597" s="6"/>
      <c r="R1597" s="19">
        <f t="shared" si="282"/>
        <v>288360</v>
      </c>
      <c r="S1597" s="6"/>
      <c r="T1597" s="14"/>
      <c r="U1597" s="145"/>
      <c r="V1597" s="6"/>
      <c r="W1597" s="6"/>
      <c r="X1597" s="6"/>
      <c r="Y1597" s="212">
        <v>45450</v>
      </c>
      <c r="Z1597" s="6"/>
      <c r="AA1597" s="6"/>
      <c r="AB1597" s="21"/>
      <c r="AC1597" s="6"/>
      <c r="AD1597" s="14" t="s">
        <v>1515</v>
      </c>
      <c r="AE1597" s="6"/>
      <c r="AF1597" s="6"/>
      <c r="AG1597" s="6"/>
      <c r="AH1597" s="6" t="s">
        <v>1513</v>
      </c>
      <c r="AI1597" s="143">
        <f t="shared" si="277"/>
        <v>588.53783982365906</v>
      </c>
      <c r="AJ1597" s="143">
        <f t="shared" si="278"/>
        <v>105.93681116825863</v>
      </c>
      <c r="AK1597" s="143">
        <f t="shared" si="279"/>
        <v>0</v>
      </c>
      <c r="AL1597" s="20">
        <f t="shared" si="283"/>
        <v>45294</v>
      </c>
      <c r="AM1597" t="e">
        <f>VLOOKUP(C1597,$C$2446:$C$2561,1,0)</f>
        <v>#N/A</v>
      </c>
      <c r="AN1597" t="str">
        <f t="shared" si="281"/>
        <v>02012024-A-047229-5206.12</v>
      </c>
    </row>
    <row r="1598" spans="1:40" ht="20.100000000000001" hidden="1" customHeight="1" x14ac:dyDescent="0.25">
      <c r="A1598" s="14">
        <v>276</v>
      </c>
      <c r="B1598" s="162">
        <v>45261</v>
      </c>
      <c r="C1598" s="6" t="s">
        <v>2570</v>
      </c>
      <c r="D1598" s="15">
        <v>45293</v>
      </c>
      <c r="E1598" s="14" t="s">
        <v>1132</v>
      </c>
      <c r="F1598" s="14" t="s">
        <v>1133</v>
      </c>
      <c r="G1598" s="6">
        <v>9072</v>
      </c>
      <c r="H1598" s="6" t="s">
        <v>1817</v>
      </c>
      <c r="I1598" s="6"/>
      <c r="J1598" s="16">
        <v>5206.12</v>
      </c>
      <c r="K1598" s="14">
        <v>2.1</v>
      </c>
      <c r="L1598" s="126">
        <v>0</v>
      </c>
      <c r="M1598" s="126">
        <v>0</v>
      </c>
      <c r="N1598" s="6" t="s">
        <v>542</v>
      </c>
      <c r="O1598" s="6" t="s">
        <v>2665</v>
      </c>
      <c r="P1598" s="19">
        <v>5340000</v>
      </c>
      <c r="Q1598" s="6"/>
      <c r="R1598" s="19">
        <f t="shared" si="282"/>
        <v>961200</v>
      </c>
      <c r="S1598" s="6"/>
      <c r="T1598" s="14"/>
      <c r="U1598" s="145"/>
      <c r="V1598" s="6"/>
      <c r="W1598" s="6"/>
      <c r="X1598" s="6"/>
      <c r="Y1598" s="212">
        <v>45397</v>
      </c>
      <c r="Z1598" s="6"/>
      <c r="AA1598" s="6"/>
      <c r="AB1598" s="21"/>
      <c r="AC1598" s="6"/>
      <c r="AD1598" s="14" t="s">
        <v>1515</v>
      </c>
      <c r="AE1598" s="6"/>
      <c r="AF1598" s="6"/>
      <c r="AG1598" s="6"/>
      <c r="AH1598" s="6" t="s">
        <v>1513</v>
      </c>
      <c r="AI1598" s="143">
        <f t="shared" si="277"/>
        <v>588.62433862433863</v>
      </c>
      <c r="AJ1598" s="143">
        <f t="shared" si="278"/>
        <v>105.95238095238095</v>
      </c>
      <c r="AK1598" s="143">
        <f t="shared" si="279"/>
        <v>0</v>
      </c>
      <c r="AL1598" s="20">
        <f t="shared" si="283"/>
        <v>45291</v>
      </c>
      <c r="AM1598" t="e">
        <f t="shared" ref="AM1598:AM1621" si="284">VLOOKUP(C1598,$C$2446:$C$2553,1,0)</f>
        <v>#N/A</v>
      </c>
      <c r="AN1598" t="str">
        <f t="shared" si="281"/>
        <v>02012024-A-047233-5206.12</v>
      </c>
    </row>
    <row r="1599" spans="1:40" ht="20.100000000000001" hidden="1" customHeight="1" x14ac:dyDescent="0.25">
      <c r="A1599" s="14">
        <v>277</v>
      </c>
      <c r="B1599" s="162">
        <v>45261</v>
      </c>
      <c r="C1599" s="6" t="s">
        <v>2571</v>
      </c>
      <c r="D1599" s="15">
        <v>45293</v>
      </c>
      <c r="E1599" s="14" t="s">
        <v>1132</v>
      </c>
      <c r="F1599" s="14" t="s">
        <v>1133</v>
      </c>
      <c r="G1599" s="6">
        <v>9072</v>
      </c>
      <c r="H1599" s="6" t="s">
        <v>1817</v>
      </c>
      <c r="I1599" s="6"/>
      <c r="J1599" s="16">
        <v>5206.12</v>
      </c>
      <c r="K1599" s="14">
        <v>2</v>
      </c>
      <c r="L1599" s="126">
        <v>0</v>
      </c>
      <c r="M1599" s="126">
        <v>0</v>
      </c>
      <c r="N1599" s="6" t="s">
        <v>542</v>
      </c>
      <c r="O1599" s="6" t="s">
        <v>2666</v>
      </c>
      <c r="P1599" s="19">
        <v>5080000</v>
      </c>
      <c r="Q1599" s="6"/>
      <c r="R1599" s="19">
        <f t="shared" si="282"/>
        <v>914400</v>
      </c>
      <c r="S1599" s="6"/>
      <c r="T1599" s="14"/>
      <c r="U1599" s="145"/>
      <c r="V1599" s="6"/>
      <c r="W1599" s="6"/>
      <c r="X1599" s="6"/>
      <c r="Y1599" s="212">
        <v>45397</v>
      </c>
      <c r="Z1599" s="6"/>
      <c r="AA1599" s="6"/>
      <c r="AB1599" s="21"/>
      <c r="AC1599" s="6"/>
      <c r="AD1599" s="14" t="s">
        <v>1515</v>
      </c>
      <c r="AE1599" s="6"/>
      <c r="AF1599" s="6"/>
      <c r="AG1599" s="6"/>
      <c r="AH1599" s="6" t="s">
        <v>1513</v>
      </c>
      <c r="AI1599" s="143">
        <f t="shared" si="277"/>
        <v>559.96472663139332</v>
      </c>
      <c r="AJ1599" s="143">
        <f t="shared" si="278"/>
        <v>100.7936507936508</v>
      </c>
      <c r="AK1599" s="143">
        <f t="shared" si="279"/>
        <v>0</v>
      </c>
      <c r="AL1599" s="20">
        <f t="shared" si="283"/>
        <v>45291</v>
      </c>
      <c r="AM1599" t="e">
        <f t="shared" si="284"/>
        <v>#N/A</v>
      </c>
      <c r="AN1599" t="str">
        <f t="shared" si="281"/>
        <v>02012024-A-047234-5206.12</v>
      </c>
    </row>
    <row r="1600" spans="1:40" ht="20.100000000000001" hidden="1" customHeight="1" x14ac:dyDescent="0.25">
      <c r="A1600" s="14">
        <v>278</v>
      </c>
      <c r="B1600" s="162">
        <v>45266</v>
      </c>
      <c r="C1600" s="6" t="s">
        <v>2572</v>
      </c>
      <c r="D1600" s="15">
        <v>45293</v>
      </c>
      <c r="E1600" s="14" t="s">
        <v>1132</v>
      </c>
      <c r="F1600" s="14" t="s">
        <v>1133</v>
      </c>
      <c r="G1600" s="6">
        <f>110+4400</f>
        <v>4510</v>
      </c>
      <c r="H1600" s="6" t="s">
        <v>1817</v>
      </c>
      <c r="I1600" s="6"/>
      <c r="J1600" s="16" t="s">
        <v>2693</v>
      </c>
      <c r="K1600" s="14" t="s">
        <v>2692</v>
      </c>
      <c r="L1600" s="126">
        <v>0</v>
      </c>
      <c r="M1600" s="126">
        <v>0</v>
      </c>
      <c r="N1600" s="6" t="s">
        <v>557</v>
      </c>
      <c r="O1600" s="6" t="s">
        <v>2382</v>
      </c>
      <c r="P1600" s="19">
        <v>565180</v>
      </c>
      <c r="Q1600" s="6"/>
      <c r="R1600" s="19">
        <f t="shared" si="282"/>
        <v>101732.4</v>
      </c>
      <c r="S1600" s="6"/>
      <c r="T1600" s="14"/>
      <c r="U1600" s="145"/>
      <c r="V1600" s="6"/>
      <c r="W1600" s="6"/>
      <c r="X1600" s="6"/>
      <c r="Y1600" s="212">
        <v>45397</v>
      </c>
      <c r="Z1600" s="6"/>
      <c r="AA1600" s="6"/>
      <c r="AB1600" s="21"/>
      <c r="AC1600" s="6"/>
      <c r="AD1600" s="14" t="s">
        <v>1515</v>
      </c>
      <c r="AE1600" s="6"/>
      <c r="AF1600" s="6"/>
      <c r="AG1600" s="6"/>
      <c r="AH1600" s="6" t="s">
        <v>1517</v>
      </c>
      <c r="AI1600" s="143">
        <f t="shared" si="277"/>
        <v>125.3170731707317</v>
      </c>
      <c r="AJ1600" s="143">
        <f t="shared" si="278"/>
        <v>22.557073170731705</v>
      </c>
      <c r="AK1600" s="143">
        <f t="shared" si="279"/>
        <v>0</v>
      </c>
      <c r="AL1600" s="20">
        <f t="shared" si="283"/>
        <v>45296</v>
      </c>
      <c r="AM1600" t="e">
        <f t="shared" si="284"/>
        <v>#N/A</v>
      </c>
      <c r="AN1600" t="str">
        <f t="shared" si="281"/>
        <v>02012024-A-047246-2931.9090 / 3809.9190</v>
      </c>
    </row>
    <row r="1601" spans="1:40" ht="20.100000000000001" hidden="1" customHeight="1" x14ac:dyDescent="0.25">
      <c r="A1601" s="14">
        <v>279</v>
      </c>
      <c r="B1601" s="162">
        <v>45266</v>
      </c>
      <c r="C1601" s="6" t="s">
        <v>2573</v>
      </c>
      <c r="D1601" s="15">
        <v>45293</v>
      </c>
      <c r="E1601" s="14" t="s">
        <v>1132</v>
      </c>
      <c r="F1601" s="14" t="s">
        <v>1133</v>
      </c>
      <c r="G1601" s="6">
        <v>2200</v>
      </c>
      <c r="H1601" s="6" t="s">
        <v>1817</v>
      </c>
      <c r="I1601" s="6"/>
      <c r="J1601" s="16">
        <v>3204.2</v>
      </c>
      <c r="K1601" s="14">
        <v>1.8</v>
      </c>
      <c r="L1601" s="126">
        <v>0</v>
      </c>
      <c r="M1601" s="126">
        <v>0</v>
      </c>
      <c r="N1601" s="6" t="s">
        <v>412</v>
      </c>
      <c r="O1601" s="6" t="s">
        <v>2381</v>
      </c>
      <c r="P1601" s="19">
        <v>1111000</v>
      </c>
      <c r="Q1601" s="6"/>
      <c r="R1601" s="19">
        <f t="shared" si="282"/>
        <v>199980</v>
      </c>
      <c r="S1601" s="6"/>
      <c r="T1601" s="14"/>
      <c r="U1601" s="145"/>
      <c r="V1601" s="6"/>
      <c r="W1601" s="6"/>
      <c r="X1601" s="6"/>
      <c r="Y1601" s="212">
        <v>45397</v>
      </c>
      <c r="Z1601" s="6"/>
      <c r="AA1601" s="6"/>
      <c r="AB1601" s="21"/>
      <c r="AC1601" s="6"/>
      <c r="AD1601" s="14" t="s">
        <v>1515</v>
      </c>
      <c r="AE1601" s="6"/>
      <c r="AF1601" s="6"/>
      <c r="AG1601" s="6"/>
      <c r="AH1601" s="6" t="s">
        <v>434</v>
      </c>
      <c r="AI1601" s="143">
        <f t="shared" si="277"/>
        <v>505</v>
      </c>
      <c r="AJ1601" s="143">
        <f t="shared" si="278"/>
        <v>90.9</v>
      </c>
      <c r="AK1601" s="143">
        <f t="shared" si="279"/>
        <v>0</v>
      </c>
      <c r="AL1601" s="20">
        <f t="shared" si="283"/>
        <v>45296</v>
      </c>
      <c r="AM1601" t="e">
        <f t="shared" si="284"/>
        <v>#N/A</v>
      </c>
      <c r="AN1601" t="str">
        <f t="shared" si="281"/>
        <v>02012024-A-047249-3204.2</v>
      </c>
    </row>
    <row r="1602" spans="1:40" ht="20.100000000000001" hidden="1" customHeight="1" x14ac:dyDescent="0.25">
      <c r="A1602" s="14">
        <v>280</v>
      </c>
      <c r="B1602" s="162">
        <v>45269</v>
      </c>
      <c r="C1602" s="6" t="s">
        <v>2574</v>
      </c>
      <c r="D1602" s="15">
        <v>45293</v>
      </c>
      <c r="E1602" s="14" t="s">
        <v>1132</v>
      </c>
      <c r="F1602" s="14" t="s">
        <v>1133</v>
      </c>
      <c r="G1602" s="6">
        <v>1540</v>
      </c>
      <c r="H1602" s="6" t="s">
        <v>1817</v>
      </c>
      <c r="I1602" s="6"/>
      <c r="J1602" s="16">
        <v>3809.9189999999999</v>
      </c>
      <c r="K1602" s="14">
        <v>0.41</v>
      </c>
      <c r="L1602" s="126">
        <v>0</v>
      </c>
      <c r="M1602" s="126">
        <v>0</v>
      </c>
      <c r="N1602" s="6" t="s">
        <v>557</v>
      </c>
      <c r="O1602" s="6" t="s">
        <v>2667</v>
      </c>
      <c r="P1602" s="19">
        <v>177100</v>
      </c>
      <c r="Q1602" s="6"/>
      <c r="R1602" s="19">
        <f t="shared" si="282"/>
        <v>31878</v>
      </c>
      <c r="S1602" s="6"/>
      <c r="T1602" s="14"/>
      <c r="U1602" s="145"/>
      <c r="V1602" s="6"/>
      <c r="W1602" s="6"/>
      <c r="X1602" s="6"/>
      <c r="Y1602" s="212">
        <v>45397</v>
      </c>
      <c r="Z1602" s="6"/>
      <c r="AA1602" s="6"/>
      <c r="AB1602" s="21"/>
      <c r="AC1602" s="6"/>
      <c r="AD1602" s="14" t="s">
        <v>1515</v>
      </c>
      <c r="AE1602" s="6"/>
      <c r="AF1602" s="6"/>
      <c r="AG1602" s="6"/>
      <c r="AH1602" s="6" t="s">
        <v>1517</v>
      </c>
      <c r="AI1602" s="143">
        <f t="shared" si="277"/>
        <v>115</v>
      </c>
      <c r="AJ1602" s="143">
        <f t="shared" si="278"/>
        <v>20.7</v>
      </c>
      <c r="AK1602" s="143">
        <f t="shared" si="279"/>
        <v>0</v>
      </c>
      <c r="AL1602" s="20">
        <f t="shared" si="283"/>
        <v>45299</v>
      </c>
      <c r="AM1602" t="e">
        <f t="shared" si="284"/>
        <v>#N/A</v>
      </c>
      <c r="AN1602" t="str">
        <f t="shared" si="281"/>
        <v>02012024-A-047254-3809.919</v>
      </c>
    </row>
    <row r="1603" spans="1:40" ht="20.100000000000001" hidden="1" customHeight="1" x14ac:dyDescent="0.25">
      <c r="A1603" s="14">
        <v>281</v>
      </c>
      <c r="B1603" s="162">
        <v>45269</v>
      </c>
      <c r="C1603" s="6" t="s">
        <v>2575</v>
      </c>
      <c r="D1603" s="15">
        <v>45293</v>
      </c>
      <c r="E1603" s="14" t="s">
        <v>1132</v>
      </c>
      <c r="F1603" s="14" t="s">
        <v>1133</v>
      </c>
      <c r="G1603" s="6">
        <v>600</v>
      </c>
      <c r="H1603" s="6" t="s">
        <v>1817</v>
      </c>
      <c r="I1603" s="6"/>
      <c r="J1603" s="16">
        <v>3204.2</v>
      </c>
      <c r="K1603" s="14">
        <v>1.8</v>
      </c>
      <c r="L1603" s="126">
        <v>0</v>
      </c>
      <c r="M1603" s="126">
        <v>0</v>
      </c>
      <c r="N1603" s="6" t="s">
        <v>412</v>
      </c>
      <c r="O1603" s="6" t="s">
        <v>2381</v>
      </c>
      <c r="P1603" s="19">
        <v>303000</v>
      </c>
      <c r="Q1603" s="6"/>
      <c r="R1603" s="19">
        <f t="shared" si="282"/>
        <v>54540</v>
      </c>
      <c r="S1603" s="6"/>
      <c r="T1603" s="14"/>
      <c r="U1603" s="145"/>
      <c r="V1603" s="6"/>
      <c r="W1603" s="6"/>
      <c r="X1603" s="6"/>
      <c r="Y1603" s="212">
        <v>45397</v>
      </c>
      <c r="Z1603" s="6"/>
      <c r="AA1603" s="6"/>
      <c r="AB1603" s="21"/>
      <c r="AC1603" s="6"/>
      <c r="AD1603" s="14" t="s">
        <v>1515</v>
      </c>
      <c r="AE1603" s="6"/>
      <c r="AF1603" s="6"/>
      <c r="AG1603" s="6"/>
      <c r="AH1603" s="6" t="s">
        <v>434</v>
      </c>
      <c r="AI1603" s="143">
        <f t="shared" si="277"/>
        <v>505</v>
      </c>
      <c r="AJ1603" s="143">
        <f t="shared" si="278"/>
        <v>90.9</v>
      </c>
      <c r="AK1603" s="143">
        <f t="shared" si="279"/>
        <v>0</v>
      </c>
      <c r="AL1603" s="20">
        <f t="shared" si="283"/>
        <v>45299</v>
      </c>
      <c r="AM1603" t="e">
        <f t="shared" si="284"/>
        <v>#N/A</v>
      </c>
      <c r="AN1603" t="str">
        <f t="shared" si="281"/>
        <v>02012024-A-047258-3204.2</v>
      </c>
    </row>
    <row r="1604" spans="1:40" ht="20.100000000000001" hidden="1" customHeight="1" x14ac:dyDescent="0.25">
      <c r="A1604" s="14">
        <v>282</v>
      </c>
      <c r="B1604" s="162">
        <v>45275</v>
      </c>
      <c r="C1604" s="6" t="s">
        <v>2576</v>
      </c>
      <c r="D1604" s="15">
        <v>45293</v>
      </c>
      <c r="E1604" s="14" t="s">
        <v>1132</v>
      </c>
      <c r="F1604" s="14" t="s">
        <v>1133</v>
      </c>
      <c r="G1604" s="6">
        <v>2000</v>
      </c>
      <c r="H1604" s="6" t="s">
        <v>1817</v>
      </c>
      <c r="I1604" s="6"/>
      <c r="J1604" s="16">
        <v>3906.9090000000001</v>
      </c>
      <c r="K1604" s="14">
        <v>0.5</v>
      </c>
      <c r="L1604" s="126">
        <v>0</v>
      </c>
      <c r="M1604" s="126">
        <v>0</v>
      </c>
      <c r="N1604" s="6" t="s">
        <v>557</v>
      </c>
      <c r="O1604" s="6" t="s">
        <v>2390</v>
      </c>
      <c r="P1604" s="19">
        <v>280000</v>
      </c>
      <c r="Q1604" s="6"/>
      <c r="R1604" s="19">
        <f t="shared" si="282"/>
        <v>50400</v>
      </c>
      <c r="S1604" s="6"/>
      <c r="T1604" s="14"/>
      <c r="U1604" s="145"/>
      <c r="V1604" s="6"/>
      <c r="W1604" s="6"/>
      <c r="X1604" s="6"/>
      <c r="Y1604" s="212">
        <v>45397</v>
      </c>
      <c r="Z1604" s="6"/>
      <c r="AA1604" s="6"/>
      <c r="AB1604" s="21"/>
      <c r="AC1604" s="6"/>
      <c r="AD1604" s="14" t="s">
        <v>1515</v>
      </c>
      <c r="AE1604" s="6"/>
      <c r="AF1604" s="6"/>
      <c r="AG1604" s="6"/>
      <c r="AH1604" s="6" t="s">
        <v>1517</v>
      </c>
      <c r="AI1604" s="143">
        <f t="shared" si="277"/>
        <v>140</v>
      </c>
      <c r="AJ1604" s="143">
        <f t="shared" si="278"/>
        <v>25.2</v>
      </c>
      <c r="AK1604" s="143">
        <f t="shared" si="279"/>
        <v>0</v>
      </c>
      <c r="AL1604" s="20">
        <f t="shared" si="283"/>
        <v>45305</v>
      </c>
      <c r="AM1604" t="e">
        <f t="shared" si="284"/>
        <v>#N/A</v>
      </c>
      <c r="AN1604" t="str">
        <f t="shared" si="281"/>
        <v>02012024-A-047267-3906.909</v>
      </c>
    </row>
    <row r="1605" spans="1:40" ht="20.100000000000001" hidden="1" customHeight="1" x14ac:dyDescent="0.25">
      <c r="A1605" s="14">
        <v>283</v>
      </c>
      <c r="B1605" s="162">
        <v>45275</v>
      </c>
      <c r="C1605" s="6" t="s">
        <v>2577</v>
      </c>
      <c r="D1605" s="15">
        <v>45293</v>
      </c>
      <c r="E1605" s="14" t="s">
        <v>1132</v>
      </c>
      <c r="F1605" s="14" t="s">
        <v>1133</v>
      </c>
      <c r="G1605" s="6">
        <v>1000</v>
      </c>
      <c r="H1605" s="6" t="s">
        <v>1817</v>
      </c>
      <c r="I1605" s="6"/>
      <c r="J1605" s="16">
        <v>3906.9090000000001</v>
      </c>
      <c r="K1605" s="14">
        <v>0.5</v>
      </c>
      <c r="L1605" s="126">
        <v>0</v>
      </c>
      <c r="M1605" s="126">
        <v>0</v>
      </c>
      <c r="N1605" s="6" t="s">
        <v>557</v>
      </c>
      <c r="O1605" s="6" t="s">
        <v>2390</v>
      </c>
      <c r="P1605" s="19">
        <v>140000</v>
      </c>
      <c r="Q1605" s="6"/>
      <c r="R1605" s="19">
        <f t="shared" si="282"/>
        <v>25200</v>
      </c>
      <c r="S1605" s="6"/>
      <c r="T1605" s="14"/>
      <c r="U1605" s="145"/>
      <c r="V1605" s="6"/>
      <c r="W1605" s="6"/>
      <c r="X1605" s="6"/>
      <c r="Y1605" s="212">
        <v>45397</v>
      </c>
      <c r="Z1605" s="6"/>
      <c r="AA1605" s="6"/>
      <c r="AB1605" s="21"/>
      <c r="AC1605" s="6"/>
      <c r="AD1605" s="14" t="s">
        <v>1515</v>
      </c>
      <c r="AE1605" s="6"/>
      <c r="AF1605" s="6"/>
      <c r="AG1605" s="6"/>
      <c r="AH1605" s="6" t="s">
        <v>1517</v>
      </c>
      <c r="AI1605" s="143">
        <f t="shared" si="277"/>
        <v>140</v>
      </c>
      <c r="AJ1605" s="143">
        <f t="shared" si="278"/>
        <v>25.2</v>
      </c>
      <c r="AK1605" s="143">
        <f t="shared" si="279"/>
        <v>0</v>
      </c>
      <c r="AL1605" s="20">
        <f t="shared" si="283"/>
        <v>45305</v>
      </c>
      <c r="AM1605" t="e">
        <f t="shared" si="284"/>
        <v>#N/A</v>
      </c>
      <c r="AN1605" t="str">
        <f t="shared" si="281"/>
        <v>02012024-A-047270-3906.909</v>
      </c>
    </row>
    <row r="1606" spans="1:40" ht="20.100000000000001" hidden="1" customHeight="1" x14ac:dyDescent="0.25">
      <c r="A1606" s="14">
        <v>284</v>
      </c>
      <c r="B1606" s="162">
        <v>45275</v>
      </c>
      <c r="C1606" s="6" t="s">
        <v>2578</v>
      </c>
      <c r="D1606" s="15">
        <v>45293</v>
      </c>
      <c r="E1606" s="14" t="s">
        <v>1132</v>
      </c>
      <c r="F1606" s="14" t="s">
        <v>1133</v>
      </c>
      <c r="G1606" s="6">
        <v>2000</v>
      </c>
      <c r="H1606" s="6" t="s">
        <v>1817</v>
      </c>
      <c r="I1606" s="6"/>
      <c r="J1606" s="16">
        <v>3906.9090000000001</v>
      </c>
      <c r="K1606" s="14">
        <v>0.5</v>
      </c>
      <c r="L1606" s="126">
        <v>0</v>
      </c>
      <c r="M1606" s="126">
        <v>0</v>
      </c>
      <c r="N1606" s="6" t="s">
        <v>557</v>
      </c>
      <c r="O1606" s="6" t="s">
        <v>2390</v>
      </c>
      <c r="P1606" s="19">
        <v>280000</v>
      </c>
      <c r="Q1606" s="6"/>
      <c r="R1606" s="19">
        <f t="shared" si="282"/>
        <v>50400</v>
      </c>
      <c r="S1606" s="6"/>
      <c r="T1606" s="14"/>
      <c r="U1606" s="145"/>
      <c r="V1606" s="6"/>
      <c r="W1606" s="6"/>
      <c r="X1606" s="6"/>
      <c r="Y1606" s="212">
        <v>45397</v>
      </c>
      <c r="Z1606" s="6"/>
      <c r="AA1606" s="6"/>
      <c r="AB1606" s="21"/>
      <c r="AC1606" s="6"/>
      <c r="AD1606" s="14" t="s">
        <v>1515</v>
      </c>
      <c r="AE1606" s="6"/>
      <c r="AF1606" s="6"/>
      <c r="AG1606" s="6"/>
      <c r="AH1606" s="6" t="s">
        <v>1517</v>
      </c>
      <c r="AI1606" s="143">
        <f t="shared" si="277"/>
        <v>140</v>
      </c>
      <c r="AJ1606" s="143">
        <f t="shared" si="278"/>
        <v>25.2</v>
      </c>
      <c r="AK1606" s="143">
        <f t="shared" si="279"/>
        <v>0</v>
      </c>
      <c r="AL1606" s="20">
        <f t="shared" si="283"/>
        <v>45305</v>
      </c>
      <c r="AM1606" t="e">
        <f t="shared" si="284"/>
        <v>#N/A</v>
      </c>
      <c r="AN1606" t="str">
        <f t="shared" si="281"/>
        <v>02012024-A-047281-3906.909</v>
      </c>
    </row>
    <row r="1607" spans="1:40" ht="20.100000000000001" hidden="1" customHeight="1" x14ac:dyDescent="0.25">
      <c r="A1607" s="14">
        <v>285</v>
      </c>
      <c r="B1607" s="162">
        <v>45275</v>
      </c>
      <c r="C1607" s="6" t="s">
        <v>2579</v>
      </c>
      <c r="D1607" s="15">
        <v>45293</v>
      </c>
      <c r="E1607" s="14" t="s">
        <v>1132</v>
      </c>
      <c r="F1607" s="14" t="s">
        <v>1133</v>
      </c>
      <c r="G1607" s="6">
        <v>2000</v>
      </c>
      <c r="H1607" s="6" t="s">
        <v>1817</v>
      </c>
      <c r="I1607" s="6"/>
      <c r="J1607" s="16">
        <v>3906.9090000000001</v>
      </c>
      <c r="K1607" s="14">
        <v>0.7</v>
      </c>
      <c r="L1607" s="126">
        <v>0</v>
      </c>
      <c r="M1607" s="126">
        <v>0</v>
      </c>
      <c r="N1607" s="6" t="s">
        <v>557</v>
      </c>
      <c r="O1607" s="6" t="s">
        <v>2390</v>
      </c>
      <c r="P1607" s="19">
        <v>390000</v>
      </c>
      <c r="Q1607" s="6"/>
      <c r="R1607" s="19">
        <f t="shared" si="282"/>
        <v>70200</v>
      </c>
      <c r="S1607" s="6"/>
      <c r="T1607" s="14"/>
      <c r="U1607" s="145"/>
      <c r="V1607" s="6"/>
      <c r="W1607" s="6"/>
      <c r="X1607" s="6"/>
      <c r="Y1607" s="212">
        <v>45397</v>
      </c>
      <c r="Z1607" s="6"/>
      <c r="AA1607" s="6"/>
      <c r="AB1607" s="21"/>
      <c r="AC1607" s="6"/>
      <c r="AD1607" s="14" t="s">
        <v>1515</v>
      </c>
      <c r="AE1607" s="6"/>
      <c r="AF1607" s="6"/>
      <c r="AG1607" s="6"/>
      <c r="AH1607" s="6" t="s">
        <v>1517</v>
      </c>
      <c r="AI1607" s="143">
        <f t="shared" si="277"/>
        <v>195</v>
      </c>
      <c r="AJ1607" s="143">
        <f t="shared" si="278"/>
        <v>35.1</v>
      </c>
      <c r="AK1607" s="143">
        <f t="shared" si="279"/>
        <v>0</v>
      </c>
      <c r="AL1607" s="20">
        <f t="shared" si="283"/>
        <v>45305</v>
      </c>
      <c r="AM1607" t="e">
        <f t="shared" si="284"/>
        <v>#N/A</v>
      </c>
      <c r="AN1607" t="str">
        <f t="shared" si="281"/>
        <v>02012024-A-047287-3906.909</v>
      </c>
    </row>
    <row r="1608" spans="1:40" ht="20.100000000000001" hidden="1" customHeight="1" x14ac:dyDescent="0.25">
      <c r="A1608" s="14">
        <v>286</v>
      </c>
      <c r="B1608" s="162">
        <v>45275</v>
      </c>
      <c r="C1608" s="6" t="s">
        <v>2580</v>
      </c>
      <c r="D1608" s="15">
        <v>45293</v>
      </c>
      <c r="E1608" s="14" t="s">
        <v>1132</v>
      </c>
      <c r="F1608" s="14" t="s">
        <v>1133</v>
      </c>
      <c r="G1608" s="6">
        <v>1000</v>
      </c>
      <c r="H1608" s="6" t="s">
        <v>1817</v>
      </c>
      <c r="I1608" s="6"/>
      <c r="J1608" s="16">
        <v>3906.9090000000001</v>
      </c>
      <c r="K1608" s="14">
        <v>0.7</v>
      </c>
      <c r="L1608" s="126">
        <v>0</v>
      </c>
      <c r="M1608" s="126">
        <v>0</v>
      </c>
      <c r="N1608" s="6" t="s">
        <v>557</v>
      </c>
      <c r="O1608" s="6" t="s">
        <v>2390</v>
      </c>
      <c r="P1608" s="19">
        <v>195000</v>
      </c>
      <c r="Q1608" s="6"/>
      <c r="R1608" s="19">
        <f t="shared" si="282"/>
        <v>35100</v>
      </c>
      <c r="S1608" s="6"/>
      <c r="T1608" s="14"/>
      <c r="U1608" s="145"/>
      <c r="V1608" s="6"/>
      <c r="W1608" s="6"/>
      <c r="X1608" s="6"/>
      <c r="Y1608" s="212">
        <v>45397</v>
      </c>
      <c r="Z1608" s="6"/>
      <c r="AA1608" s="6"/>
      <c r="AB1608" s="21"/>
      <c r="AC1608" s="6"/>
      <c r="AD1608" s="14" t="s">
        <v>1515</v>
      </c>
      <c r="AE1608" s="6"/>
      <c r="AF1608" s="6"/>
      <c r="AG1608" s="6"/>
      <c r="AH1608" s="6" t="s">
        <v>1517</v>
      </c>
      <c r="AI1608" s="143">
        <f t="shared" si="277"/>
        <v>195</v>
      </c>
      <c r="AJ1608" s="143">
        <f t="shared" si="278"/>
        <v>35.1</v>
      </c>
      <c r="AK1608" s="143">
        <f t="shared" si="279"/>
        <v>0</v>
      </c>
      <c r="AL1608" s="20">
        <f t="shared" si="283"/>
        <v>45305</v>
      </c>
      <c r="AM1608" t="e">
        <f t="shared" si="284"/>
        <v>#N/A</v>
      </c>
      <c r="AN1608" t="str">
        <f t="shared" si="281"/>
        <v>02012024-A-047308-3906.909</v>
      </c>
    </row>
    <row r="1609" spans="1:40" ht="20.100000000000001" hidden="1" customHeight="1" x14ac:dyDescent="0.25">
      <c r="A1609" s="14">
        <v>287</v>
      </c>
      <c r="B1609" s="162">
        <v>45275</v>
      </c>
      <c r="C1609" s="6" t="s">
        <v>2581</v>
      </c>
      <c r="D1609" s="15">
        <v>45293</v>
      </c>
      <c r="E1609" s="14" t="s">
        <v>1132</v>
      </c>
      <c r="F1609" s="14" t="s">
        <v>1133</v>
      </c>
      <c r="G1609" s="6">
        <v>2000</v>
      </c>
      <c r="H1609" s="6" t="s">
        <v>1817</v>
      </c>
      <c r="I1609" s="6"/>
      <c r="J1609" s="16">
        <v>3906.9090000000001</v>
      </c>
      <c r="K1609" s="14">
        <v>0.7</v>
      </c>
      <c r="L1609" s="126">
        <v>0</v>
      </c>
      <c r="M1609" s="126">
        <v>0</v>
      </c>
      <c r="N1609" s="6" t="s">
        <v>557</v>
      </c>
      <c r="O1609" s="6" t="s">
        <v>2390</v>
      </c>
      <c r="P1609" s="19">
        <v>390000</v>
      </c>
      <c r="Q1609" s="6"/>
      <c r="R1609" s="19">
        <f t="shared" si="282"/>
        <v>70200</v>
      </c>
      <c r="S1609" s="6"/>
      <c r="T1609" s="14"/>
      <c r="U1609" s="145"/>
      <c r="V1609" s="6"/>
      <c r="W1609" s="6"/>
      <c r="X1609" s="6"/>
      <c r="Y1609" s="212">
        <v>45397</v>
      </c>
      <c r="Z1609" s="6"/>
      <c r="AA1609" s="6"/>
      <c r="AB1609" s="21"/>
      <c r="AC1609" s="6"/>
      <c r="AD1609" s="14" t="s">
        <v>1515</v>
      </c>
      <c r="AE1609" s="6"/>
      <c r="AF1609" s="6"/>
      <c r="AG1609" s="6"/>
      <c r="AH1609" s="6" t="s">
        <v>1517</v>
      </c>
      <c r="AI1609" s="143">
        <f t="shared" si="277"/>
        <v>195</v>
      </c>
      <c r="AJ1609" s="143">
        <f t="shared" si="278"/>
        <v>35.1</v>
      </c>
      <c r="AK1609" s="143">
        <f t="shared" si="279"/>
        <v>0</v>
      </c>
      <c r="AL1609" s="20">
        <f t="shared" si="283"/>
        <v>45305</v>
      </c>
      <c r="AM1609" t="e">
        <f t="shared" si="284"/>
        <v>#N/A</v>
      </c>
      <c r="AN1609" t="str">
        <f t="shared" si="281"/>
        <v>02012024-A-047312-3906.909</v>
      </c>
    </row>
    <row r="1610" spans="1:40" ht="20.100000000000001" hidden="1" customHeight="1" x14ac:dyDescent="0.25">
      <c r="A1610" s="14">
        <v>288</v>
      </c>
      <c r="B1610" s="162">
        <v>45272</v>
      </c>
      <c r="C1610" s="6" t="s">
        <v>2582</v>
      </c>
      <c r="D1610" s="15">
        <v>45293</v>
      </c>
      <c r="E1610" s="14" t="s">
        <v>1132</v>
      </c>
      <c r="F1610" s="14" t="s">
        <v>1133</v>
      </c>
      <c r="G1610" s="6">
        <v>10000</v>
      </c>
      <c r="H1610" s="6" t="s">
        <v>1817</v>
      </c>
      <c r="I1610" s="6"/>
      <c r="J1610" s="16">
        <v>3906.9090000000001</v>
      </c>
      <c r="K1610" s="14">
        <v>0.6</v>
      </c>
      <c r="L1610" s="126">
        <v>0</v>
      </c>
      <c r="M1610" s="126">
        <v>0</v>
      </c>
      <c r="N1610" s="6" t="s">
        <v>557</v>
      </c>
      <c r="O1610" s="6" t="s">
        <v>2529</v>
      </c>
      <c r="P1610" s="19">
        <v>1675000</v>
      </c>
      <c r="Q1610" s="6"/>
      <c r="R1610" s="19">
        <f t="shared" si="282"/>
        <v>301500</v>
      </c>
      <c r="S1610" s="6"/>
      <c r="T1610" s="14"/>
      <c r="U1610" s="145"/>
      <c r="V1610" s="6"/>
      <c r="W1610" s="6"/>
      <c r="X1610" s="6"/>
      <c r="Y1610" s="212">
        <v>45397</v>
      </c>
      <c r="Z1610" s="6"/>
      <c r="AA1610" s="6"/>
      <c r="AB1610" s="21"/>
      <c r="AC1610" s="6"/>
      <c r="AD1610" s="14" t="s">
        <v>1515</v>
      </c>
      <c r="AE1610" s="6"/>
      <c r="AF1610" s="6"/>
      <c r="AG1610" s="6"/>
      <c r="AH1610" s="6" t="s">
        <v>1517</v>
      </c>
      <c r="AI1610" s="143">
        <f t="shared" si="277"/>
        <v>167.5</v>
      </c>
      <c r="AJ1610" s="143">
        <f t="shared" si="278"/>
        <v>30.15</v>
      </c>
      <c r="AK1610" s="143">
        <f t="shared" si="279"/>
        <v>0</v>
      </c>
      <c r="AL1610" s="20">
        <f t="shared" si="283"/>
        <v>45302</v>
      </c>
      <c r="AM1610" t="e">
        <f t="shared" si="284"/>
        <v>#N/A</v>
      </c>
      <c r="AN1610" t="str">
        <f t="shared" si="281"/>
        <v>02012024-A-047316-3906.909</v>
      </c>
    </row>
    <row r="1611" spans="1:40" ht="20.100000000000001" hidden="1" customHeight="1" x14ac:dyDescent="0.25">
      <c r="A1611" s="14">
        <v>289</v>
      </c>
      <c r="B1611" s="162">
        <v>45268</v>
      </c>
      <c r="C1611" s="6" t="s">
        <v>2583</v>
      </c>
      <c r="D1611" s="15">
        <v>45293</v>
      </c>
      <c r="E1611" s="14" t="s">
        <v>1132</v>
      </c>
      <c r="F1611" s="14" t="s">
        <v>1133</v>
      </c>
      <c r="G1611" s="6">
        <v>19810</v>
      </c>
      <c r="H1611" s="6" t="s">
        <v>1817</v>
      </c>
      <c r="I1611" s="6"/>
      <c r="J1611" s="16">
        <v>2815.12</v>
      </c>
      <c r="K1611" s="14">
        <v>0.27</v>
      </c>
      <c r="L1611" s="126">
        <v>0</v>
      </c>
      <c r="M1611" s="126">
        <v>0</v>
      </c>
      <c r="N1611" s="6" t="s">
        <v>557</v>
      </c>
      <c r="O1611" s="6" t="s">
        <v>2668</v>
      </c>
      <c r="P1611" s="19">
        <v>1510512.5</v>
      </c>
      <c r="Q1611" s="6"/>
      <c r="R1611" s="19">
        <f t="shared" si="282"/>
        <v>271892.25</v>
      </c>
      <c r="S1611" s="6"/>
      <c r="T1611" s="14"/>
      <c r="U1611" s="145"/>
      <c r="V1611" s="6"/>
      <c r="W1611" s="6"/>
      <c r="X1611" s="6"/>
      <c r="Y1611" s="212">
        <v>45397</v>
      </c>
      <c r="Z1611" s="6"/>
      <c r="AA1611" s="6"/>
      <c r="AB1611" s="21"/>
      <c r="AC1611" s="6"/>
      <c r="AD1611" s="14" t="s">
        <v>1515</v>
      </c>
      <c r="AE1611" s="6"/>
      <c r="AF1611" s="6"/>
      <c r="AG1611" s="6"/>
      <c r="AH1611" s="6" t="s">
        <v>1517</v>
      </c>
      <c r="AI1611" s="143">
        <f t="shared" si="277"/>
        <v>76.25</v>
      </c>
      <c r="AJ1611" s="143">
        <f t="shared" si="278"/>
        <v>13.725</v>
      </c>
      <c r="AK1611" s="143">
        <f t="shared" si="279"/>
        <v>0</v>
      </c>
      <c r="AL1611" s="20">
        <f t="shared" si="283"/>
        <v>45298</v>
      </c>
      <c r="AM1611" t="e">
        <f t="shared" si="284"/>
        <v>#N/A</v>
      </c>
      <c r="AN1611" t="str">
        <f t="shared" si="281"/>
        <v>02012024-A-047319-2815.12</v>
      </c>
    </row>
    <row r="1612" spans="1:40" ht="20.100000000000001" hidden="1" customHeight="1" x14ac:dyDescent="0.25">
      <c r="A1612" s="14">
        <v>290</v>
      </c>
      <c r="B1612" s="162">
        <v>45270</v>
      </c>
      <c r="C1612" s="6" t="s">
        <v>2584</v>
      </c>
      <c r="D1612" s="15">
        <v>45293</v>
      </c>
      <c r="E1612" s="14" t="s">
        <v>1132</v>
      </c>
      <c r="F1612" s="14" t="s">
        <v>1133</v>
      </c>
      <c r="G1612" s="6">
        <v>29760</v>
      </c>
      <c r="H1612" s="6" t="s">
        <v>1817</v>
      </c>
      <c r="I1612" s="6"/>
      <c r="J1612" s="16">
        <v>2815.12</v>
      </c>
      <c r="K1612" s="14">
        <v>0.27</v>
      </c>
      <c r="L1612" s="126">
        <v>0</v>
      </c>
      <c r="M1612" s="126">
        <v>0</v>
      </c>
      <c r="N1612" s="6" t="s">
        <v>557</v>
      </c>
      <c r="O1612" s="6" t="s">
        <v>2668</v>
      </c>
      <c r="P1612" s="19">
        <v>2269200</v>
      </c>
      <c r="Q1612" s="6"/>
      <c r="R1612" s="19">
        <f t="shared" si="282"/>
        <v>408456</v>
      </c>
      <c r="S1612" s="6"/>
      <c r="T1612" s="14"/>
      <c r="U1612" s="145"/>
      <c r="V1612" s="6"/>
      <c r="W1612" s="6"/>
      <c r="X1612" s="6"/>
      <c r="Y1612" s="212">
        <v>45397</v>
      </c>
      <c r="Z1612" s="6"/>
      <c r="AA1612" s="6"/>
      <c r="AB1612" s="21"/>
      <c r="AC1612" s="6"/>
      <c r="AD1612" s="14" t="s">
        <v>1515</v>
      </c>
      <c r="AE1612" s="6"/>
      <c r="AF1612" s="6"/>
      <c r="AG1612" s="6"/>
      <c r="AH1612" s="6" t="s">
        <v>1517</v>
      </c>
      <c r="AI1612" s="143">
        <f t="shared" si="277"/>
        <v>76.25</v>
      </c>
      <c r="AJ1612" s="143">
        <f t="shared" si="278"/>
        <v>13.725</v>
      </c>
      <c r="AK1612" s="143">
        <f t="shared" si="279"/>
        <v>0</v>
      </c>
      <c r="AL1612" s="20">
        <f t="shared" si="283"/>
        <v>45300</v>
      </c>
      <c r="AM1612" t="e">
        <f t="shared" si="284"/>
        <v>#N/A</v>
      </c>
      <c r="AN1612" t="str">
        <f t="shared" si="281"/>
        <v>02012024-A-047320-2815.12</v>
      </c>
    </row>
    <row r="1613" spans="1:40" ht="20.100000000000001" hidden="1" customHeight="1" x14ac:dyDescent="0.25">
      <c r="A1613" s="14">
        <v>291</v>
      </c>
      <c r="B1613" s="162">
        <v>45276</v>
      </c>
      <c r="C1613" s="6" t="s">
        <v>2585</v>
      </c>
      <c r="D1613" s="15">
        <v>45293</v>
      </c>
      <c r="E1613" s="14" t="s">
        <v>1132</v>
      </c>
      <c r="F1613" s="14" t="s">
        <v>1133</v>
      </c>
      <c r="G1613" s="6">
        <v>19410</v>
      </c>
      <c r="H1613" s="6" t="s">
        <v>1817</v>
      </c>
      <c r="I1613" s="6"/>
      <c r="J1613" s="16">
        <v>2815.12</v>
      </c>
      <c r="K1613" s="14">
        <v>0.27</v>
      </c>
      <c r="L1613" s="126">
        <v>0</v>
      </c>
      <c r="M1613" s="126">
        <v>0</v>
      </c>
      <c r="N1613" s="6" t="s">
        <v>557</v>
      </c>
      <c r="O1613" s="6" t="s">
        <v>2668</v>
      </c>
      <c r="P1613" s="19">
        <v>1480012.5</v>
      </c>
      <c r="Q1613" s="6"/>
      <c r="R1613" s="19">
        <f t="shared" si="282"/>
        <v>266402.25</v>
      </c>
      <c r="S1613" s="6"/>
      <c r="T1613" s="14"/>
      <c r="U1613" s="145"/>
      <c r="V1613" s="6"/>
      <c r="W1613" s="6"/>
      <c r="X1613" s="6"/>
      <c r="Y1613" s="212">
        <v>45397</v>
      </c>
      <c r="Z1613" s="6"/>
      <c r="AA1613" s="6"/>
      <c r="AB1613" s="21"/>
      <c r="AC1613" s="6"/>
      <c r="AD1613" s="14" t="s">
        <v>1515</v>
      </c>
      <c r="AE1613" s="6"/>
      <c r="AF1613" s="6"/>
      <c r="AG1613" s="6"/>
      <c r="AH1613" s="6" t="s">
        <v>1517</v>
      </c>
      <c r="AI1613" s="143">
        <f t="shared" si="277"/>
        <v>76.25</v>
      </c>
      <c r="AJ1613" s="143">
        <f t="shared" si="278"/>
        <v>13.725</v>
      </c>
      <c r="AK1613" s="143">
        <f t="shared" si="279"/>
        <v>0</v>
      </c>
      <c r="AL1613" s="20">
        <f t="shared" si="283"/>
        <v>45306</v>
      </c>
      <c r="AM1613" t="e">
        <f t="shared" si="284"/>
        <v>#N/A</v>
      </c>
      <c r="AN1613" t="str">
        <f t="shared" si="281"/>
        <v>02012024-A-047324-2815.12</v>
      </c>
    </row>
    <row r="1614" spans="1:40" ht="20.100000000000001" hidden="1" customHeight="1" x14ac:dyDescent="0.25">
      <c r="A1614" s="14">
        <v>292</v>
      </c>
      <c r="B1614" s="162">
        <v>45276</v>
      </c>
      <c r="C1614" s="6" t="s">
        <v>2586</v>
      </c>
      <c r="D1614" s="15">
        <v>45293</v>
      </c>
      <c r="E1614" s="14" t="s">
        <v>1132</v>
      </c>
      <c r="F1614" s="14" t="s">
        <v>1133</v>
      </c>
      <c r="G1614" s="6">
        <v>17070</v>
      </c>
      <c r="H1614" s="6" t="s">
        <v>1817</v>
      </c>
      <c r="I1614" s="6"/>
      <c r="J1614" s="16">
        <v>2815.12</v>
      </c>
      <c r="K1614" s="14">
        <v>0.27</v>
      </c>
      <c r="L1614" s="126">
        <v>0</v>
      </c>
      <c r="M1614" s="126">
        <v>0</v>
      </c>
      <c r="N1614" s="6" t="s">
        <v>557</v>
      </c>
      <c r="O1614" s="6" t="s">
        <v>2668</v>
      </c>
      <c r="P1614" s="19">
        <v>1301587.5</v>
      </c>
      <c r="Q1614" s="6"/>
      <c r="R1614" s="19">
        <f t="shared" si="282"/>
        <v>234285.75</v>
      </c>
      <c r="S1614" s="6"/>
      <c r="T1614" s="14"/>
      <c r="U1614" s="145"/>
      <c r="V1614" s="6"/>
      <c r="W1614" s="6"/>
      <c r="X1614" s="6"/>
      <c r="Y1614" s="212">
        <v>45397</v>
      </c>
      <c r="Z1614" s="6"/>
      <c r="AA1614" s="6"/>
      <c r="AB1614" s="21"/>
      <c r="AC1614" s="6"/>
      <c r="AD1614" s="14" t="s">
        <v>1515</v>
      </c>
      <c r="AE1614" s="6"/>
      <c r="AF1614" s="6"/>
      <c r="AG1614" s="6"/>
      <c r="AH1614" s="6" t="s">
        <v>1517</v>
      </c>
      <c r="AI1614" s="143">
        <f t="shared" si="277"/>
        <v>76.25</v>
      </c>
      <c r="AJ1614" s="143">
        <f t="shared" si="278"/>
        <v>13.725</v>
      </c>
      <c r="AK1614" s="143">
        <f t="shared" si="279"/>
        <v>0</v>
      </c>
      <c r="AL1614" s="20">
        <f t="shared" si="283"/>
        <v>45306</v>
      </c>
      <c r="AM1614" t="e">
        <f t="shared" si="284"/>
        <v>#N/A</v>
      </c>
      <c r="AN1614" t="str">
        <f t="shared" si="281"/>
        <v>02012024-A-047326-2815.12</v>
      </c>
    </row>
    <row r="1615" spans="1:40" ht="20.100000000000001" hidden="1" customHeight="1" x14ac:dyDescent="0.25">
      <c r="A1615" s="14">
        <v>293</v>
      </c>
      <c r="B1615" s="162">
        <v>45261</v>
      </c>
      <c r="C1615" s="6" t="s">
        <v>2587</v>
      </c>
      <c r="D1615" s="15">
        <v>45293</v>
      </c>
      <c r="E1615" s="14" t="s">
        <v>1132</v>
      </c>
      <c r="F1615" s="14" t="s">
        <v>1133</v>
      </c>
      <c r="G1615" s="6">
        <v>74</v>
      </c>
      <c r="H1615" s="6" t="s">
        <v>1817</v>
      </c>
      <c r="I1615" s="6"/>
      <c r="J1615" s="16">
        <v>3204.12</v>
      </c>
      <c r="K1615" s="14">
        <v>33.06</v>
      </c>
      <c r="L1615" s="126">
        <v>0</v>
      </c>
      <c r="M1615" s="126">
        <v>0</v>
      </c>
      <c r="N1615" s="6" t="s">
        <v>412</v>
      </c>
      <c r="O1615" s="6" t="s">
        <v>2669</v>
      </c>
      <c r="P1615" s="19">
        <v>684900</v>
      </c>
      <c r="Q1615" s="6"/>
      <c r="R1615" s="19">
        <f t="shared" si="282"/>
        <v>123282</v>
      </c>
      <c r="S1615" s="6"/>
      <c r="T1615" s="14"/>
      <c r="U1615" s="145"/>
      <c r="V1615" s="6"/>
      <c r="W1615" s="6"/>
      <c r="X1615" s="6"/>
      <c r="Y1615" s="212">
        <v>45397</v>
      </c>
      <c r="Z1615" s="6"/>
      <c r="AA1615" s="6"/>
      <c r="AB1615" s="21"/>
      <c r="AC1615" s="6"/>
      <c r="AD1615" s="14" t="s">
        <v>1515</v>
      </c>
      <c r="AE1615" s="6"/>
      <c r="AF1615" s="6"/>
      <c r="AG1615" s="6"/>
      <c r="AH1615" s="6" t="s">
        <v>434</v>
      </c>
      <c r="AI1615" s="143">
        <f t="shared" si="277"/>
        <v>9255.405405405405</v>
      </c>
      <c r="AJ1615" s="143">
        <f t="shared" si="278"/>
        <v>1665.9729729729729</v>
      </c>
      <c r="AK1615" s="143">
        <f t="shared" si="279"/>
        <v>0</v>
      </c>
      <c r="AL1615" s="20">
        <f t="shared" si="283"/>
        <v>45291</v>
      </c>
      <c r="AM1615" t="e">
        <f t="shared" si="284"/>
        <v>#N/A</v>
      </c>
      <c r="AN1615" t="str">
        <f t="shared" si="281"/>
        <v>02012024-A-047329-3204.12</v>
      </c>
    </row>
    <row r="1616" spans="1:40" ht="20.100000000000001" hidden="1" customHeight="1" x14ac:dyDescent="0.25">
      <c r="A1616" s="14">
        <v>294</v>
      </c>
      <c r="B1616" s="162">
        <v>45261</v>
      </c>
      <c r="C1616" s="6" t="s">
        <v>2588</v>
      </c>
      <c r="D1616" s="15">
        <v>45294</v>
      </c>
      <c r="E1616" s="14" t="s">
        <v>1132</v>
      </c>
      <c r="F1616" s="14" t="s">
        <v>1133</v>
      </c>
      <c r="G1616" s="6">
        <v>5000</v>
      </c>
      <c r="H1616" s="6" t="s">
        <v>1817</v>
      </c>
      <c r="I1616" s="6"/>
      <c r="J1616" s="16">
        <v>3809.9189999999999</v>
      </c>
      <c r="K1616" s="14">
        <v>1.61</v>
      </c>
      <c r="L1616" s="126">
        <v>0</v>
      </c>
      <c r="M1616" s="126">
        <v>0</v>
      </c>
      <c r="N1616" s="6" t="s">
        <v>557</v>
      </c>
      <c r="O1616" s="6" t="s">
        <v>2670</v>
      </c>
      <c r="P1616" s="19">
        <v>2250000</v>
      </c>
      <c r="Q1616" s="6"/>
      <c r="R1616" s="19">
        <f t="shared" si="282"/>
        <v>405000</v>
      </c>
      <c r="S1616" s="6"/>
      <c r="T1616" s="14"/>
      <c r="U1616" s="145"/>
      <c r="V1616" s="6"/>
      <c r="W1616" s="6"/>
      <c r="X1616" s="6"/>
      <c r="Y1616" s="212">
        <v>45397</v>
      </c>
      <c r="Z1616" s="6"/>
      <c r="AA1616" s="6"/>
      <c r="AB1616" s="21"/>
      <c r="AC1616" s="6"/>
      <c r="AD1616" s="14" t="s">
        <v>1515</v>
      </c>
      <c r="AE1616" s="6"/>
      <c r="AF1616" s="6"/>
      <c r="AG1616" s="6"/>
      <c r="AH1616" s="6" t="s">
        <v>1517</v>
      </c>
      <c r="AI1616" s="143">
        <f t="shared" si="277"/>
        <v>450</v>
      </c>
      <c r="AJ1616" s="143">
        <f t="shared" si="278"/>
        <v>81</v>
      </c>
      <c r="AK1616" s="143">
        <f t="shared" si="279"/>
        <v>0</v>
      </c>
      <c r="AL1616" s="20">
        <f t="shared" si="283"/>
        <v>45291</v>
      </c>
      <c r="AM1616" t="e">
        <f t="shared" si="284"/>
        <v>#N/A</v>
      </c>
      <c r="AN1616" t="str">
        <f t="shared" si="281"/>
        <v>03012024-A-047436-3809.919</v>
      </c>
    </row>
    <row r="1617" spans="1:40" ht="20.100000000000001" hidden="1" customHeight="1" x14ac:dyDescent="0.25">
      <c r="A1617" s="14">
        <v>295</v>
      </c>
      <c r="B1617" s="162">
        <v>45261</v>
      </c>
      <c r="C1617" s="6" t="s">
        <v>2589</v>
      </c>
      <c r="D1617" s="15">
        <v>45294</v>
      </c>
      <c r="E1617" s="14" t="s">
        <v>1132</v>
      </c>
      <c r="F1617" s="14" t="s">
        <v>1133</v>
      </c>
      <c r="G1617" s="6">
        <v>22434</v>
      </c>
      <c r="H1617" s="6" t="s">
        <v>1817</v>
      </c>
      <c r="I1617" s="6"/>
      <c r="J1617" s="16">
        <v>5208.1899999999996</v>
      </c>
      <c r="K1617" s="14">
        <v>4.17</v>
      </c>
      <c r="L1617" s="126">
        <v>0</v>
      </c>
      <c r="M1617" s="126">
        <v>0</v>
      </c>
      <c r="N1617" s="6" t="s">
        <v>1442</v>
      </c>
      <c r="O1617" s="6" t="s">
        <v>2671</v>
      </c>
      <c r="P1617" s="19">
        <v>26220000</v>
      </c>
      <c r="Q1617" s="6"/>
      <c r="R1617" s="19">
        <f t="shared" si="282"/>
        <v>4719600</v>
      </c>
      <c r="S1617" s="6"/>
      <c r="T1617" s="14"/>
      <c r="U1617" s="145"/>
      <c r="V1617" s="6"/>
      <c r="W1617" s="6"/>
      <c r="X1617" s="6"/>
      <c r="Y1617" s="212">
        <v>45397</v>
      </c>
      <c r="Z1617" s="6"/>
      <c r="AA1617" s="6"/>
      <c r="AB1617" s="21"/>
      <c r="AC1617" s="6"/>
      <c r="AD1617" s="14" t="s">
        <v>1515</v>
      </c>
      <c r="AE1617" s="6"/>
      <c r="AF1617" s="6"/>
      <c r="AG1617" s="6"/>
      <c r="AH1617" s="6" t="s">
        <v>1516</v>
      </c>
      <c r="AI1617" s="143">
        <f t="shared" si="277"/>
        <v>1168.7617009895694</v>
      </c>
      <c r="AJ1617" s="143">
        <f t="shared" si="278"/>
        <v>210.37710617812249</v>
      </c>
      <c r="AK1617" s="143">
        <f t="shared" si="279"/>
        <v>0</v>
      </c>
      <c r="AL1617" s="20">
        <f t="shared" si="283"/>
        <v>45291</v>
      </c>
      <c r="AM1617" t="e">
        <f t="shared" si="284"/>
        <v>#N/A</v>
      </c>
      <c r="AN1617" t="str">
        <f t="shared" si="281"/>
        <v>03012024-A-047464-5208.19</v>
      </c>
    </row>
    <row r="1618" spans="1:40" ht="20.100000000000001" hidden="1" customHeight="1" x14ac:dyDescent="0.25">
      <c r="A1618" s="14">
        <v>296</v>
      </c>
      <c r="B1618" s="162">
        <v>45261</v>
      </c>
      <c r="C1618" s="6" t="s">
        <v>2590</v>
      </c>
      <c r="D1618" s="15">
        <v>45294</v>
      </c>
      <c r="E1618" s="14" t="s">
        <v>1132</v>
      </c>
      <c r="F1618" s="14" t="s">
        <v>1133</v>
      </c>
      <c r="G1618" s="6">
        <v>9964</v>
      </c>
      <c r="H1618" s="6" t="s">
        <v>1817</v>
      </c>
      <c r="I1618" s="6"/>
      <c r="J1618" s="16">
        <v>5210.1099999999997</v>
      </c>
      <c r="K1618" s="14">
        <v>3.51</v>
      </c>
      <c r="L1618" s="126">
        <v>0</v>
      </c>
      <c r="M1618" s="126">
        <v>0</v>
      </c>
      <c r="N1618" s="6" t="s">
        <v>532</v>
      </c>
      <c r="O1618" s="6" t="s">
        <v>2672</v>
      </c>
      <c r="P1618" s="19">
        <v>9797920</v>
      </c>
      <c r="Q1618" s="6"/>
      <c r="R1618" s="19">
        <f t="shared" si="282"/>
        <v>1763625.5999999999</v>
      </c>
      <c r="S1618" s="6"/>
      <c r="T1618" s="14"/>
      <c r="U1618" s="145"/>
      <c r="V1618" s="6"/>
      <c r="W1618" s="6"/>
      <c r="X1618" s="6"/>
      <c r="Y1618" s="212">
        <v>45397</v>
      </c>
      <c r="Z1618" s="6"/>
      <c r="AA1618" s="6"/>
      <c r="AB1618" s="21"/>
      <c r="AC1618" s="6"/>
      <c r="AD1618" s="14" t="s">
        <v>1515</v>
      </c>
      <c r="AE1618" s="6"/>
      <c r="AF1618" s="6"/>
      <c r="AG1618" s="6"/>
      <c r="AH1618" s="6" t="s">
        <v>1516</v>
      </c>
      <c r="AI1618" s="143">
        <f t="shared" ref="AI1618:AI1681" si="285">P1618/G1618</f>
        <v>983.33199518265758</v>
      </c>
      <c r="AJ1618" s="143">
        <f t="shared" ref="AJ1618:AJ1681" si="286">R1618/G1618</f>
        <v>176.99975913287835</v>
      </c>
      <c r="AK1618" s="143">
        <f t="shared" ref="AK1618:AK1681" si="287">L1618*AJ1618</f>
        <v>0</v>
      </c>
      <c r="AL1618" s="20">
        <f t="shared" si="283"/>
        <v>45291</v>
      </c>
      <c r="AM1618" t="e">
        <f t="shared" si="284"/>
        <v>#N/A</v>
      </c>
      <c r="AN1618" t="str">
        <f t="shared" si="281"/>
        <v>03012024-A-047470-5210.11</v>
      </c>
    </row>
    <row r="1619" spans="1:40" ht="20.100000000000001" hidden="1" customHeight="1" x14ac:dyDescent="0.25">
      <c r="A1619" s="14">
        <v>297</v>
      </c>
      <c r="B1619" s="162">
        <v>45261</v>
      </c>
      <c r="C1619" s="6" t="s">
        <v>2591</v>
      </c>
      <c r="D1619" s="15">
        <v>45294</v>
      </c>
      <c r="E1619" s="14" t="s">
        <v>1132</v>
      </c>
      <c r="F1619" s="14" t="s">
        <v>1133</v>
      </c>
      <c r="G1619" s="6">
        <v>10460</v>
      </c>
      <c r="H1619" s="6" t="s">
        <v>1817</v>
      </c>
      <c r="I1619" s="6"/>
      <c r="J1619" s="16">
        <v>5210.1099999999997</v>
      </c>
      <c r="K1619" s="14">
        <v>3.48</v>
      </c>
      <c r="L1619" s="126">
        <v>0</v>
      </c>
      <c r="M1619" s="126">
        <v>0</v>
      </c>
      <c r="N1619" s="6" t="s">
        <v>532</v>
      </c>
      <c r="O1619" s="6" t="s">
        <v>2673</v>
      </c>
      <c r="P1619" s="19">
        <v>10187606</v>
      </c>
      <c r="Q1619" s="6"/>
      <c r="R1619" s="19">
        <f t="shared" si="282"/>
        <v>1833769.0799999998</v>
      </c>
      <c r="S1619" s="6"/>
      <c r="T1619" s="14"/>
      <c r="U1619" s="145"/>
      <c r="V1619" s="6"/>
      <c r="W1619" s="6"/>
      <c r="X1619" s="6"/>
      <c r="Y1619" s="212">
        <v>45397</v>
      </c>
      <c r="Z1619" s="6"/>
      <c r="AA1619" s="6"/>
      <c r="AB1619" s="21"/>
      <c r="AC1619" s="6"/>
      <c r="AD1619" s="14" t="s">
        <v>1515</v>
      </c>
      <c r="AE1619" s="6"/>
      <c r="AF1619" s="6"/>
      <c r="AG1619" s="6"/>
      <c r="AH1619" s="6" t="s">
        <v>1516</v>
      </c>
      <c r="AI1619" s="143">
        <f t="shared" si="285"/>
        <v>973.95850860420649</v>
      </c>
      <c r="AJ1619" s="143">
        <f t="shared" si="286"/>
        <v>175.31253154875716</v>
      </c>
      <c r="AK1619" s="143">
        <f t="shared" si="287"/>
        <v>0</v>
      </c>
      <c r="AL1619" s="20">
        <f t="shared" si="283"/>
        <v>45291</v>
      </c>
      <c r="AM1619" t="e">
        <f t="shared" si="284"/>
        <v>#N/A</v>
      </c>
      <c r="AN1619" t="str">
        <f t="shared" si="281"/>
        <v>03012024-A-047474-5210.11</v>
      </c>
    </row>
    <row r="1620" spans="1:40" ht="20.100000000000001" hidden="1" customHeight="1" x14ac:dyDescent="0.25">
      <c r="A1620" s="14">
        <v>298</v>
      </c>
      <c r="B1620" s="162">
        <v>45261</v>
      </c>
      <c r="C1620" s="6" t="s">
        <v>2592</v>
      </c>
      <c r="D1620" s="15">
        <v>45294</v>
      </c>
      <c r="E1620" s="14" t="s">
        <v>1132</v>
      </c>
      <c r="F1620" s="14" t="s">
        <v>1133</v>
      </c>
      <c r="G1620" s="6">
        <v>25563</v>
      </c>
      <c r="H1620" s="6" t="s">
        <v>1817</v>
      </c>
      <c r="I1620" s="6"/>
      <c r="J1620" s="16">
        <v>5210.1099999999997</v>
      </c>
      <c r="K1620" s="14">
        <v>4.4000000000000004</v>
      </c>
      <c r="L1620" s="126">
        <v>0</v>
      </c>
      <c r="M1620" s="126">
        <v>0</v>
      </c>
      <c r="N1620" s="6" t="s">
        <v>532</v>
      </c>
      <c r="O1620" s="6" t="s">
        <v>2674</v>
      </c>
      <c r="P1620" s="19">
        <v>31522483</v>
      </c>
      <c r="Q1620" s="6"/>
      <c r="R1620" s="19">
        <f t="shared" si="282"/>
        <v>5674046.9399999995</v>
      </c>
      <c r="S1620" s="6"/>
      <c r="T1620" s="14"/>
      <c r="U1620" s="145"/>
      <c r="V1620" s="6"/>
      <c r="W1620" s="6"/>
      <c r="X1620" s="6"/>
      <c r="Y1620" s="212">
        <v>45397</v>
      </c>
      <c r="Z1620" s="6"/>
      <c r="AA1620" s="6"/>
      <c r="AB1620" s="21"/>
      <c r="AC1620" s="6"/>
      <c r="AD1620" s="14" t="s">
        <v>1515</v>
      </c>
      <c r="AE1620" s="6"/>
      <c r="AF1620" s="6"/>
      <c r="AG1620" s="6"/>
      <c r="AH1620" s="6" t="s">
        <v>1516</v>
      </c>
      <c r="AI1620" s="143">
        <f t="shared" si="285"/>
        <v>1233.1292493056371</v>
      </c>
      <c r="AJ1620" s="143">
        <f t="shared" si="286"/>
        <v>221.96326487501466</v>
      </c>
      <c r="AK1620" s="143">
        <f t="shared" si="287"/>
        <v>0</v>
      </c>
      <c r="AL1620" s="20">
        <f t="shared" si="283"/>
        <v>45291</v>
      </c>
      <c r="AM1620" t="e">
        <f t="shared" si="284"/>
        <v>#N/A</v>
      </c>
      <c r="AN1620" t="str">
        <f t="shared" si="281"/>
        <v>03012024-A-047480-5210.11</v>
      </c>
    </row>
    <row r="1621" spans="1:40" ht="20.100000000000001" hidden="1" customHeight="1" x14ac:dyDescent="0.25">
      <c r="A1621" s="14">
        <v>299</v>
      </c>
      <c r="B1621" s="162">
        <v>45261</v>
      </c>
      <c r="C1621" s="6" t="s">
        <v>2593</v>
      </c>
      <c r="D1621" s="15">
        <v>45294</v>
      </c>
      <c r="E1621" s="14" t="s">
        <v>1132</v>
      </c>
      <c r="F1621" s="14" t="s">
        <v>1133</v>
      </c>
      <c r="G1621" s="6">
        <v>9224</v>
      </c>
      <c r="H1621" s="6" t="s">
        <v>1817</v>
      </c>
      <c r="I1621" s="6"/>
      <c r="J1621" s="16">
        <v>5210.1099999999997</v>
      </c>
      <c r="K1621" s="14">
        <v>3.49</v>
      </c>
      <c r="L1621" s="126">
        <v>0</v>
      </c>
      <c r="M1621" s="126">
        <v>0</v>
      </c>
      <c r="N1621" s="6" t="s">
        <v>532</v>
      </c>
      <c r="O1621" s="6" t="s">
        <v>2675</v>
      </c>
      <c r="P1621" s="19">
        <v>9018398</v>
      </c>
      <c r="Q1621" s="6"/>
      <c r="R1621" s="19">
        <f t="shared" si="282"/>
        <v>1623311.64</v>
      </c>
      <c r="S1621" s="6"/>
      <c r="T1621" s="14"/>
      <c r="U1621" s="145"/>
      <c r="V1621" s="6"/>
      <c r="W1621" s="6"/>
      <c r="X1621" s="6"/>
      <c r="Y1621" s="212">
        <v>45397</v>
      </c>
      <c r="Z1621" s="6"/>
      <c r="AA1621" s="6"/>
      <c r="AB1621" s="21"/>
      <c r="AC1621" s="6"/>
      <c r="AD1621" s="14" t="s">
        <v>1515</v>
      </c>
      <c r="AE1621" s="6"/>
      <c r="AF1621" s="6"/>
      <c r="AG1621" s="6"/>
      <c r="AH1621" s="6" t="s">
        <v>1516</v>
      </c>
      <c r="AI1621" s="143">
        <f t="shared" si="285"/>
        <v>977.71010407632264</v>
      </c>
      <c r="AJ1621" s="143">
        <f t="shared" si="286"/>
        <v>175.98781873373807</v>
      </c>
      <c r="AK1621" s="143">
        <f t="shared" si="287"/>
        <v>0</v>
      </c>
      <c r="AL1621" s="20">
        <f t="shared" si="283"/>
        <v>45291</v>
      </c>
      <c r="AM1621" t="e">
        <f t="shared" si="284"/>
        <v>#N/A</v>
      </c>
      <c r="AN1621" t="str">
        <f t="shared" si="281"/>
        <v>03012024-A-047490-5210.11</v>
      </c>
    </row>
    <row r="1622" spans="1:40" ht="20.100000000000001" hidden="1" customHeight="1" x14ac:dyDescent="0.25">
      <c r="A1622" s="14">
        <v>300</v>
      </c>
      <c r="B1622" s="162">
        <v>45261</v>
      </c>
      <c r="C1622" s="6" t="s">
        <v>2594</v>
      </c>
      <c r="D1622" s="15">
        <v>45294</v>
      </c>
      <c r="E1622" s="14" t="s">
        <v>1132</v>
      </c>
      <c r="F1622" s="14" t="s">
        <v>1133</v>
      </c>
      <c r="G1622" s="6">
        <v>18130</v>
      </c>
      <c r="H1622" s="6" t="s">
        <v>1817</v>
      </c>
      <c r="I1622" s="6"/>
      <c r="J1622" s="16">
        <v>5208.1899999999996</v>
      </c>
      <c r="K1622" s="14">
        <v>4.18</v>
      </c>
      <c r="L1622" s="125">
        <v>0</v>
      </c>
      <c r="M1622" s="125">
        <v>0</v>
      </c>
      <c r="N1622" s="6" t="s">
        <v>1442</v>
      </c>
      <c r="O1622" s="6" t="s">
        <v>2676</v>
      </c>
      <c r="P1622" s="19">
        <v>21218972</v>
      </c>
      <c r="Q1622" s="6"/>
      <c r="R1622" s="19">
        <f t="shared" si="282"/>
        <v>3819414.96</v>
      </c>
      <c r="S1622" s="6"/>
      <c r="T1622" s="14"/>
      <c r="U1622" s="145"/>
      <c r="V1622" s="6"/>
      <c r="W1622" s="6"/>
      <c r="X1622" s="6"/>
      <c r="Y1622" s="212">
        <v>45450</v>
      </c>
      <c r="Z1622" s="6"/>
      <c r="AA1622" s="6"/>
      <c r="AB1622" s="21"/>
      <c r="AC1622" s="6"/>
      <c r="AD1622" s="14" t="s">
        <v>1515</v>
      </c>
      <c r="AE1622" s="6"/>
      <c r="AF1622" s="6"/>
      <c r="AG1622" s="6"/>
      <c r="AH1622" s="6" t="s">
        <v>1516</v>
      </c>
      <c r="AI1622" s="143">
        <f t="shared" si="285"/>
        <v>1170.3790402647546</v>
      </c>
      <c r="AJ1622" s="143">
        <f t="shared" si="286"/>
        <v>210.66822724765581</v>
      </c>
      <c r="AK1622" s="143">
        <f t="shared" si="287"/>
        <v>0</v>
      </c>
      <c r="AL1622" s="20">
        <f t="shared" si="283"/>
        <v>45291</v>
      </c>
      <c r="AM1622" t="e">
        <f>VLOOKUP(C1622,$C$2446:$C$2561,1,0)</f>
        <v>#N/A</v>
      </c>
      <c r="AN1622" t="str">
        <f t="shared" si="281"/>
        <v>03012024-A-047502-5208.19</v>
      </c>
    </row>
    <row r="1623" spans="1:40" ht="20.100000000000001" hidden="1" customHeight="1" x14ac:dyDescent="0.25">
      <c r="A1623" s="14">
        <v>301</v>
      </c>
      <c r="B1623" s="162">
        <v>45261</v>
      </c>
      <c r="C1623" s="6" t="s">
        <v>2595</v>
      </c>
      <c r="D1623" s="15">
        <v>45294</v>
      </c>
      <c r="E1623" s="14" t="s">
        <v>1132</v>
      </c>
      <c r="F1623" s="14" t="s">
        <v>1133</v>
      </c>
      <c r="G1623" s="6">
        <v>22417</v>
      </c>
      <c r="H1623" s="6" t="s">
        <v>1817</v>
      </c>
      <c r="I1623" s="6"/>
      <c r="J1623" s="16">
        <v>5208.1899999999996</v>
      </c>
      <c r="K1623" s="14">
        <v>4.1900000000000004</v>
      </c>
      <c r="L1623" s="125">
        <v>0</v>
      </c>
      <c r="M1623" s="125">
        <v>0</v>
      </c>
      <c r="N1623" s="6" t="s">
        <v>1442</v>
      </c>
      <c r="O1623" s="6" t="s">
        <v>2677</v>
      </c>
      <c r="P1623" s="19">
        <v>26311770</v>
      </c>
      <c r="Q1623" s="6"/>
      <c r="R1623" s="19">
        <f t="shared" si="282"/>
        <v>4736118.5999999996</v>
      </c>
      <c r="S1623" s="6"/>
      <c r="T1623" s="14"/>
      <c r="U1623" s="145"/>
      <c r="V1623" s="6"/>
      <c r="W1623" s="6"/>
      <c r="X1623" s="6"/>
      <c r="Y1623" s="212">
        <v>45450</v>
      </c>
      <c r="Z1623" s="6"/>
      <c r="AA1623" s="6"/>
      <c r="AB1623" s="21"/>
      <c r="AC1623" s="6"/>
      <c r="AD1623" s="14" t="s">
        <v>1515</v>
      </c>
      <c r="AE1623" s="6"/>
      <c r="AF1623" s="6"/>
      <c r="AG1623" s="6"/>
      <c r="AH1623" s="6" t="s">
        <v>1516</v>
      </c>
      <c r="AI1623" s="143">
        <f t="shared" si="285"/>
        <v>1173.7418030958647</v>
      </c>
      <c r="AJ1623" s="143">
        <f t="shared" si="286"/>
        <v>211.27352455725563</v>
      </c>
      <c r="AK1623" s="143">
        <f t="shared" si="287"/>
        <v>0</v>
      </c>
      <c r="AL1623" s="20">
        <f t="shared" si="283"/>
        <v>45291</v>
      </c>
      <c r="AM1623" t="e">
        <f>VLOOKUP(C1623,$C$2446:$C$2561,1,0)</f>
        <v>#N/A</v>
      </c>
      <c r="AN1623" t="str">
        <f t="shared" si="281"/>
        <v>03012024-A-047507-5208.19</v>
      </c>
    </row>
    <row r="1624" spans="1:40" ht="20.100000000000001" hidden="1" customHeight="1" x14ac:dyDescent="0.25">
      <c r="A1624" s="14">
        <v>302</v>
      </c>
      <c r="B1624" s="162">
        <v>45264</v>
      </c>
      <c r="C1624" s="6" t="s">
        <v>2596</v>
      </c>
      <c r="D1624" s="15">
        <v>45294</v>
      </c>
      <c r="E1624" s="14" t="s">
        <v>1132</v>
      </c>
      <c r="F1624" s="14" t="s">
        <v>1133</v>
      </c>
      <c r="G1624" s="6">
        <v>12879</v>
      </c>
      <c r="H1624" s="6" t="s">
        <v>1817</v>
      </c>
      <c r="I1624" s="6"/>
      <c r="J1624" s="16">
        <v>5208.1899999999996</v>
      </c>
      <c r="K1624" s="14">
        <v>4.26</v>
      </c>
      <c r="L1624" s="125">
        <v>0</v>
      </c>
      <c r="M1624" s="125">
        <v>0</v>
      </c>
      <c r="N1624" s="6" t="s">
        <v>1442</v>
      </c>
      <c r="O1624" s="6" t="s">
        <v>2678</v>
      </c>
      <c r="P1624" s="19">
        <v>15365000</v>
      </c>
      <c r="Q1624" s="6"/>
      <c r="R1624" s="19">
        <f t="shared" si="282"/>
        <v>2765700</v>
      </c>
      <c r="S1624" s="6"/>
      <c r="T1624" s="14"/>
      <c r="U1624" s="145"/>
      <c r="V1624" s="6"/>
      <c r="W1624" s="6"/>
      <c r="X1624" s="6"/>
      <c r="Y1624" s="23"/>
      <c r="Z1624" s="6"/>
      <c r="AA1624" s="6"/>
      <c r="AB1624" s="21"/>
      <c r="AC1624" s="6"/>
      <c r="AD1624" s="14" t="s">
        <v>1515</v>
      </c>
      <c r="AE1624" s="6"/>
      <c r="AF1624" s="6"/>
      <c r="AG1624" s="6"/>
      <c r="AH1624" s="6" t="s">
        <v>1516</v>
      </c>
      <c r="AI1624" s="143">
        <f t="shared" si="285"/>
        <v>1193.0274089603231</v>
      </c>
      <c r="AJ1624" s="143">
        <f t="shared" si="286"/>
        <v>214.74493361285815</v>
      </c>
      <c r="AK1624" s="143">
        <f t="shared" si="287"/>
        <v>0</v>
      </c>
      <c r="AL1624" s="20">
        <f t="shared" si="283"/>
        <v>45294</v>
      </c>
      <c r="AM1624" t="e">
        <f t="shared" ref="AM1624:AM1655" si="288">VLOOKUP(C1624,$C$2446:$C$2553,1,0)</f>
        <v>#N/A</v>
      </c>
      <c r="AN1624" t="str">
        <f t="shared" si="281"/>
        <v>03012024-A-047528-5208.19</v>
      </c>
    </row>
    <row r="1625" spans="1:40" ht="20.100000000000001" hidden="1" customHeight="1" x14ac:dyDescent="0.25">
      <c r="A1625" s="14">
        <v>303</v>
      </c>
      <c r="B1625" s="162">
        <v>45264</v>
      </c>
      <c r="C1625" s="6" t="s">
        <v>2597</v>
      </c>
      <c r="D1625" s="15">
        <v>45294</v>
      </c>
      <c r="E1625" s="14" t="s">
        <v>1132</v>
      </c>
      <c r="F1625" s="14" t="s">
        <v>1133</v>
      </c>
      <c r="G1625" s="6">
        <v>8996</v>
      </c>
      <c r="H1625" s="6" t="s">
        <v>1817</v>
      </c>
      <c r="I1625" s="6"/>
      <c r="J1625" s="16">
        <v>5208.1899999999996</v>
      </c>
      <c r="K1625" s="14">
        <v>4.24</v>
      </c>
      <c r="L1625" s="125">
        <v>0</v>
      </c>
      <c r="M1625" s="125">
        <v>0</v>
      </c>
      <c r="N1625" s="6" t="s">
        <v>1442</v>
      </c>
      <c r="O1625" s="6" t="s">
        <v>2679</v>
      </c>
      <c r="P1625" s="19">
        <v>10676425</v>
      </c>
      <c r="Q1625" s="6"/>
      <c r="R1625" s="19">
        <f t="shared" si="282"/>
        <v>1921756.5</v>
      </c>
      <c r="S1625" s="6"/>
      <c r="T1625" s="14"/>
      <c r="U1625" s="145"/>
      <c r="V1625" s="6"/>
      <c r="W1625" s="6"/>
      <c r="X1625" s="6"/>
      <c r="Y1625" s="23"/>
      <c r="Z1625" s="6"/>
      <c r="AA1625" s="6"/>
      <c r="AB1625" s="21"/>
      <c r="AC1625" s="6"/>
      <c r="AD1625" s="14" t="s">
        <v>1515</v>
      </c>
      <c r="AE1625" s="6"/>
      <c r="AF1625" s="6"/>
      <c r="AG1625" s="6"/>
      <c r="AH1625" s="6" t="s">
        <v>1516</v>
      </c>
      <c r="AI1625" s="143">
        <f t="shared" si="285"/>
        <v>1186.7969097376613</v>
      </c>
      <c r="AJ1625" s="143">
        <f t="shared" si="286"/>
        <v>213.62344375277902</v>
      </c>
      <c r="AK1625" s="143">
        <f t="shared" si="287"/>
        <v>0</v>
      </c>
      <c r="AL1625" s="20">
        <f t="shared" si="283"/>
        <v>45294</v>
      </c>
      <c r="AM1625" t="e">
        <f t="shared" si="288"/>
        <v>#N/A</v>
      </c>
      <c r="AN1625" t="str">
        <f t="shared" si="281"/>
        <v>03012024-A-047532-5208.19</v>
      </c>
    </row>
    <row r="1626" spans="1:40" ht="20.100000000000001" hidden="1" customHeight="1" x14ac:dyDescent="0.25">
      <c r="A1626" s="14">
        <v>304</v>
      </c>
      <c r="B1626" s="162">
        <v>45264</v>
      </c>
      <c r="C1626" s="6" t="s">
        <v>2598</v>
      </c>
      <c r="D1626" s="15">
        <v>45294</v>
      </c>
      <c r="E1626" s="14" t="s">
        <v>1132</v>
      </c>
      <c r="F1626" s="14" t="s">
        <v>1133</v>
      </c>
      <c r="G1626" s="6">
        <v>6850</v>
      </c>
      <c r="H1626" s="6" t="s">
        <v>1817</v>
      </c>
      <c r="I1626" s="6"/>
      <c r="J1626" s="16">
        <v>5208.1899999999996</v>
      </c>
      <c r="K1626" s="14">
        <v>4.3600000000000003</v>
      </c>
      <c r="L1626" s="125">
        <v>0</v>
      </c>
      <c r="M1626" s="125">
        <v>0</v>
      </c>
      <c r="N1626" s="6" t="s">
        <v>1442</v>
      </c>
      <c r="O1626" s="6" t="s">
        <v>2680</v>
      </c>
      <c r="P1626" s="19">
        <v>8353920</v>
      </c>
      <c r="Q1626" s="6"/>
      <c r="R1626" s="19">
        <f t="shared" si="282"/>
        <v>1503705.5999999999</v>
      </c>
      <c r="S1626" s="6"/>
      <c r="T1626" s="14"/>
      <c r="U1626" s="145"/>
      <c r="V1626" s="6"/>
      <c r="W1626" s="6"/>
      <c r="X1626" s="6"/>
      <c r="Y1626" s="23"/>
      <c r="Z1626" s="6"/>
      <c r="AA1626" s="6"/>
      <c r="AB1626" s="21"/>
      <c r="AC1626" s="6"/>
      <c r="AD1626" s="14" t="s">
        <v>1515</v>
      </c>
      <c r="AE1626" s="6"/>
      <c r="AF1626" s="6"/>
      <c r="AG1626" s="6"/>
      <c r="AH1626" s="6" t="s">
        <v>1516</v>
      </c>
      <c r="AI1626" s="143">
        <f t="shared" si="285"/>
        <v>1219.5503649635036</v>
      </c>
      <c r="AJ1626" s="143">
        <f t="shared" si="286"/>
        <v>219.51906569343063</v>
      </c>
      <c r="AK1626" s="143">
        <f t="shared" si="287"/>
        <v>0</v>
      </c>
      <c r="AL1626" s="20">
        <f t="shared" si="283"/>
        <v>45294</v>
      </c>
      <c r="AM1626" t="e">
        <f t="shared" si="288"/>
        <v>#N/A</v>
      </c>
      <c r="AN1626" t="str">
        <f t="shared" si="281"/>
        <v>03012024-A-047536-5208.19</v>
      </c>
    </row>
    <row r="1627" spans="1:40" ht="20.100000000000001" hidden="1" customHeight="1" x14ac:dyDescent="0.25">
      <c r="A1627" s="14">
        <v>305</v>
      </c>
      <c r="B1627" s="162">
        <v>45264</v>
      </c>
      <c r="C1627" s="6" t="s">
        <v>2599</v>
      </c>
      <c r="D1627" s="15">
        <v>45294</v>
      </c>
      <c r="E1627" s="14" t="s">
        <v>1132</v>
      </c>
      <c r="F1627" s="14" t="s">
        <v>1133</v>
      </c>
      <c r="G1627" s="6">
        <v>11532</v>
      </c>
      <c r="H1627" s="6" t="s">
        <v>1817</v>
      </c>
      <c r="I1627" s="6"/>
      <c r="J1627" s="16">
        <v>5208.1899999999996</v>
      </c>
      <c r="K1627" s="14">
        <v>4.2300000000000004</v>
      </c>
      <c r="L1627" s="125">
        <v>0</v>
      </c>
      <c r="M1627" s="125">
        <v>0</v>
      </c>
      <c r="N1627" s="6" t="s">
        <v>1442</v>
      </c>
      <c r="O1627" s="6" t="s">
        <v>2681</v>
      </c>
      <c r="P1627" s="19">
        <v>13649258</v>
      </c>
      <c r="Q1627" s="6"/>
      <c r="R1627" s="19">
        <f t="shared" si="282"/>
        <v>2456866.44</v>
      </c>
      <c r="S1627" s="6"/>
      <c r="T1627" s="14"/>
      <c r="U1627" s="145"/>
      <c r="V1627" s="6"/>
      <c r="W1627" s="6"/>
      <c r="X1627" s="6"/>
      <c r="Y1627" s="23"/>
      <c r="Z1627" s="6"/>
      <c r="AA1627" s="6"/>
      <c r="AB1627" s="21"/>
      <c r="AC1627" s="6"/>
      <c r="AD1627" s="14" t="s">
        <v>1515</v>
      </c>
      <c r="AE1627" s="6"/>
      <c r="AF1627" s="6"/>
      <c r="AG1627" s="6"/>
      <c r="AH1627" s="6" t="s">
        <v>1516</v>
      </c>
      <c r="AI1627" s="143">
        <f t="shared" si="285"/>
        <v>1183.5985084980923</v>
      </c>
      <c r="AJ1627" s="143">
        <f t="shared" si="286"/>
        <v>213.0477315296566</v>
      </c>
      <c r="AK1627" s="143">
        <f t="shared" si="287"/>
        <v>0</v>
      </c>
      <c r="AL1627" s="20">
        <f t="shared" si="283"/>
        <v>45294</v>
      </c>
      <c r="AM1627" t="e">
        <f t="shared" si="288"/>
        <v>#N/A</v>
      </c>
      <c r="AN1627" t="str">
        <f t="shared" si="281"/>
        <v>03012024-A-047556-5208.19</v>
      </c>
    </row>
    <row r="1628" spans="1:40" ht="20.100000000000001" hidden="1" customHeight="1" x14ac:dyDescent="0.25">
      <c r="A1628" s="14">
        <v>306</v>
      </c>
      <c r="B1628" s="162">
        <v>45264</v>
      </c>
      <c r="C1628" s="6" t="s">
        <v>2600</v>
      </c>
      <c r="D1628" s="15">
        <v>45294</v>
      </c>
      <c r="E1628" s="14" t="s">
        <v>1132</v>
      </c>
      <c r="F1628" s="14" t="s">
        <v>1133</v>
      </c>
      <c r="G1628" s="6">
        <v>1652</v>
      </c>
      <c r="H1628" s="6" t="s">
        <v>1817</v>
      </c>
      <c r="I1628" s="6"/>
      <c r="J1628" s="16">
        <v>5208.1899999999996</v>
      </c>
      <c r="K1628" s="14">
        <v>6</v>
      </c>
      <c r="L1628" s="125">
        <v>0</v>
      </c>
      <c r="M1628" s="125">
        <v>0</v>
      </c>
      <c r="N1628" s="6" t="s">
        <v>1442</v>
      </c>
      <c r="O1628" s="6" t="s">
        <v>2682</v>
      </c>
      <c r="P1628" s="19">
        <v>2774265</v>
      </c>
      <c r="Q1628" s="6"/>
      <c r="R1628" s="19">
        <f t="shared" si="282"/>
        <v>499367.69999999995</v>
      </c>
      <c r="S1628" s="6"/>
      <c r="T1628" s="14"/>
      <c r="U1628" s="145"/>
      <c r="V1628" s="6"/>
      <c r="W1628" s="6"/>
      <c r="X1628" s="6"/>
      <c r="Y1628" s="23"/>
      <c r="Z1628" s="6"/>
      <c r="AA1628" s="6"/>
      <c r="AB1628" s="21"/>
      <c r="AC1628" s="6"/>
      <c r="AD1628" s="14" t="s">
        <v>1515</v>
      </c>
      <c r="AE1628" s="6"/>
      <c r="AF1628" s="6"/>
      <c r="AG1628" s="6"/>
      <c r="AH1628" s="6" t="s">
        <v>1516</v>
      </c>
      <c r="AI1628" s="143">
        <f t="shared" si="285"/>
        <v>1679.3371670702179</v>
      </c>
      <c r="AJ1628" s="143">
        <f t="shared" si="286"/>
        <v>302.28069007263917</v>
      </c>
      <c r="AK1628" s="143">
        <f t="shared" si="287"/>
        <v>0</v>
      </c>
      <c r="AL1628" s="20">
        <f t="shared" si="283"/>
        <v>45294</v>
      </c>
      <c r="AM1628" t="e">
        <f t="shared" si="288"/>
        <v>#N/A</v>
      </c>
      <c r="AN1628" t="str">
        <f t="shared" si="281"/>
        <v>03012024-A-047567-5208.19</v>
      </c>
    </row>
    <row r="1629" spans="1:40" ht="20.100000000000001" hidden="1" customHeight="1" x14ac:dyDescent="0.25">
      <c r="A1629" s="14">
        <v>307</v>
      </c>
      <c r="B1629" s="162">
        <v>45264</v>
      </c>
      <c r="C1629" s="6" t="s">
        <v>2601</v>
      </c>
      <c r="D1629" s="15">
        <v>45294</v>
      </c>
      <c r="E1629" s="14" t="s">
        <v>1132</v>
      </c>
      <c r="F1629" s="14" t="s">
        <v>1133</v>
      </c>
      <c r="G1629" s="6">
        <v>1249</v>
      </c>
      <c r="H1629" s="6" t="s">
        <v>1817</v>
      </c>
      <c r="I1629" s="6"/>
      <c r="J1629" s="16">
        <v>5208.1899999999996</v>
      </c>
      <c r="K1629" s="14">
        <v>5.78</v>
      </c>
      <c r="L1629" s="125">
        <v>0</v>
      </c>
      <c r="M1629" s="125">
        <v>0</v>
      </c>
      <c r="N1629" s="6" t="s">
        <v>1442</v>
      </c>
      <c r="O1629" s="6" t="s">
        <v>2683</v>
      </c>
      <c r="P1629" s="19">
        <v>2020050</v>
      </c>
      <c r="Q1629" s="6"/>
      <c r="R1629" s="19">
        <f t="shared" si="282"/>
        <v>363609</v>
      </c>
      <c r="S1629" s="6"/>
      <c r="T1629" s="14"/>
      <c r="U1629" s="145"/>
      <c r="V1629" s="6"/>
      <c r="W1629" s="6"/>
      <c r="X1629" s="6"/>
      <c r="Y1629" s="23"/>
      <c r="Z1629" s="6"/>
      <c r="AA1629" s="6"/>
      <c r="AB1629" s="21"/>
      <c r="AC1629" s="6"/>
      <c r="AD1629" s="14" t="s">
        <v>1515</v>
      </c>
      <c r="AE1629" s="6"/>
      <c r="AF1629" s="6"/>
      <c r="AG1629" s="6"/>
      <c r="AH1629" s="6" t="s">
        <v>1516</v>
      </c>
      <c r="AI1629" s="143">
        <f t="shared" si="285"/>
        <v>1617.3338670936751</v>
      </c>
      <c r="AJ1629" s="143">
        <f t="shared" si="286"/>
        <v>291.1200960768615</v>
      </c>
      <c r="AK1629" s="143">
        <f t="shared" si="287"/>
        <v>0</v>
      </c>
      <c r="AL1629" s="20">
        <f t="shared" si="283"/>
        <v>45294</v>
      </c>
      <c r="AM1629" t="e">
        <f t="shared" si="288"/>
        <v>#N/A</v>
      </c>
      <c r="AN1629" t="str">
        <f t="shared" si="281"/>
        <v>03012024-A-047570-5208.19</v>
      </c>
    </row>
    <row r="1630" spans="1:40" ht="20.100000000000001" hidden="1" customHeight="1" x14ac:dyDescent="0.25">
      <c r="A1630" s="14">
        <v>308</v>
      </c>
      <c r="B1630" s="162">
        <v>45262</v>
      </c>
      <c r="C1630" s="6" t="s">
        <v>2602</v>
      </c>
      <c r="D1630" s="15">
        <v>45294</v>
      </c>
      <c r="E1630" s="14" t="s">
        <v>1132</v>
      </c>
      <c r="F1630" s="14" t="s">
        <v>1133</v>
      </c>
      <c r="G1630" s="6">
        <v>93010</v>
      </c>
      <c r="H1630" s="6" t="s">
        <v>1817</v>
      </c>
      <c r="I1630" s="6"/>
      <c r="J1630" s="16">
        <v>5201.009</v>
      </c>
      <c r="K1630" s="14">
        <v>1.77</v>
      </c>
      <c r="L1630" s="125">
        <v>0</v>
      </c>
      <c r="M1630" s="125">
        <v>0</v>
      </c>
      <c r="N1630" s="6" t="s">
        <v>547</v>
      </c>
      <c r="O1630" s="6" t="s">
        <v>547</v>
      </c>
      <c r="P1630" s="19">
        <v>46101302</v>
      </c>
      <c r="Q1630" s="6"/>
      <c r="R1630" s="19">
        <f t="shared" si="282"/>
        <v>8298234.3599999994</v>
      </c>
      <c r="S1630" s="6"/>
      <c r="T1630" s="14"/>
      <c r="U1630" s="145"/>
      <c r="V1630" s="6"/>
      <c r="W1630" s="6"/>
      <c r="X1630" s="6"/>
      <c r="Y1630" s="212">
        <v>45483</v>
      </c>
      <c r="Z1630" s="6"/>
      <c r="AA1630" s="6"/>
      <c r="AB1630" s="21"/>
      <c r="AC1630" s="6"/>
      <c r="AD1630" s="14" t="s">
        <v>1515</v>
      </c>
      <c r="AE1630" s="6"/>
      <c r="AF1630" s="6"/>
      <c r="AG1630" s="6"/>
      <c r="AH1630" s="6" t="s">
        <v>547</v>
      </c>
      <c r="AI1630" s="143">
        <f t="shared" si="285"/>
        <v>495.65962799698957</v>
      </c>
      <c r="AJ1630" s="143">
        <f t="shared" si="286"/>
        <v>89.218733039458115</v>
      </c>
      <c r="AK1630" s="143">
        <f t="shared" si="287"/>
        <v>0</v>
      </c>
      <c r="AL1630" s="20">
        <f t="shared" si="283"/>
        <v>45292</v>
      </c>
      <c r="AM1630" t="e">
        <f t="shared" si="288"/>
        <v>#N/A</v>
      </c>
      <c r="AN1630" t="str">
        <f t="shared" si="281"/>
        <v>03012024-A-047578-5201.009</v>
      </c>
    </row>
    <row r="1631" spans="1:40" ht="20.100000000000001" hidden="1" customHeight="1" x14ac:dyDescent="0.25">
      <c r="A1631" s="14">
        <v>309</v>
      </c>
      <c r="B1631" s="162">
        <v>45261</v>
      </c>
      <c r="C1631" s="6" t="s">
        <v>2603</v>
      </c>
      <c r="D1631" s="15">
        <v>45294</v>
      </c>
      <c r="E1631" s="14" t="s">
        <v>1132</v>
      </c>
      <c r="F1631" s="14" t="s">
        <v>1133</v>
      </c>
      <c r="G1631" s="6">
        <v>31144</v>
      </c>
      <c r="H1631" s="6" t="s">
        <v>1817</v>
      </c>
      <c r="I1631" s="6"/>
      <c r="J1631" s="16">
        <v>5201.009</v>
      </c>
      <c r="K1631" s="14">
        <v>1.68</v>
      </c>
      <c r="L1631" s="125">
        <v>0</v>
      </c>
      <c r="M1631" s="125">
        <v>0</v>
      </c>
      <c r="N1631" s="6" t="s">
        <v>547</v>
      </c>
      <c r="O1631" s="6" t="s">
        <v>547</v>
      </c>
      <c r="P1631" s="19">
        <v>14685842.890000001</v>
      </c>
      <c r="Q1631" s="6"/>
      <c r="R1631" s="19">
        <f t="shared" si="282"/>
        <v>2643451.7201999999</v>
      </c>
      <c r="S1631" s="6"/>
      <c r="T1631" s="14"/>
      <c r="U1631" s="145"/>
      <c r="V1631" s="6"/>
      <c r="W1631" s="6"/>
      <c r="X1631" s="6"/>
      <c r="Y1631" s="23"/>
      <c r="Z1631" s="6"/>
      <c r="AA1631" s="6"/>
      <c r="AB1631" s="21"/>
      <c r="AC1631" s="6"/>
      <c r="AD1631" s="14" t="s">
        <v>1515</v>
      </c>
      <c r="AE1631" s="6"/>
      <c r="AF1631" s="6"/>
      <c r="AG1631" s="6"/>
      <c r="AH1631" s="6" t="s">
        <v>547</v>
      </c>
      <c r="AI1631" s="143">
        <f t="shared" si="285"/>
        <v>471.54645806575905</v>
      </c>
      <c r="AJ1631" s="143">
        <f t="shared" si="286"/>
        <v>84.878362451836622</v>
      </c>
      <c r="AK1631" s="143">
        <f t="shared" si="287"/>
        <v>0</v>
      </c>
      <c r="AL1631" s="20">
        <f t="shared" si="283"/>
        <v>45291</v>
      </c>
      <c r="AM1631" t="e">
        <f t="shared" si="288"/>
        <v>#N/A</v>
      </c>
      <c r="AN1631" t="str">
        <f t="shared" ref="AN1631:AN1694" si="289">C1631&amp;"-"&amp;J1631</f>
        <v>03012024-A-047586-5201.009</v>
      </c>
    </row>
    <row r="1632" spans="1:40" ht="20.100000000000001" hidden="1" customHeight="1" x14ac:dyDescent="0.25">
      <c r="A1632" s="14">
        <v>310</v>
      </c>
      <c r="B1632" s="162">
        <v>45262</v>
      </c>
      <c r="C1632" s="6" t="s">
        <v>2604</v>
      </c>
      <c r="D1632" s="15">
        <v>45294</v>
      </c>
      <c r="E1632" s="14" t="s">
        <v>1132</v>
      </c>
      <c r="F1632" s="14" t="s">
        <v>1133</v>
      </c>
      <c r="G1632" s="6">
        <v>32139</v>
      </c>
      <c r="H1632" s="6" t="s">
        <v>1817</v>
      </c>
      <c r="I1632" s="6"/>
      <c r="J1632" s="16">
        <v>5201.009</v>
      </c>
      <c r="K1632" s="14">
        <v>1.52</v>
      </c>
      <c r="L1632" s="125">
        <v>0</v>
      </c>
      <c r="M1632" s="125">
        <v>0</v>
      </c>
      <c r="N1632" s="6" t="s">
        <v>547</v>
      </c>
      <c r="O1632" s="6" t="s">
        <v>547</v>
      </c>
      <c r="P1632" s="19">
        <v>13691193</v>
      </c>
      <c r="Q1632" s="6"/>
      <c r="R1632" s="19">
        <f t="shared" si="282"/>
        <v>2464414.7399999998</v>
      </c>
      <c r="S1632" s="6"/>
      <c r="T1632" s="14"/>
      <c r="U1632" s="145"/>
      <c r="V1632" s="6"/>
      <c r="W1632" s="6"/>
      <c r="X1632" s="6"/>
      <c r="Y1632" s="23"/>
      <c r="Z1632" s="6"/>
      <c r="AA1632" s="6"/>
      <c r="AB1632" s="21"/>
      <c r="AC1632" s="6"/>
      <c r="AD1632" s="14" t="s">
        <v>1515</v>
      </c>
      <c r="AE1632" s="6"/>
      <c r="AF1632" s="6"/>
      <c r="AG1632" s="6"/>
      <c r="AH1632" s="6" t="s">
        <v>547</v>
      </c>
      <c r="AI1632" s="143">
        <f t="shared" si="285"/>
        <v>425.99934658825725</v>
      </c>
      <c r="AJ1632" s="143">
        <f t="shared" si="286"/>
        <v>76.679882385886302</v>
      </c>
      <c r="AK1632" s="143">
        <f t="shared" si="287"/>
        <v>0</v>
      </c>
      <c r="AL1632" s="20">
        <f t="shared" si="283"/>
        <v>45292</v>
      </c>
      <c r="AM1632" t="e">
        <f t="shared" si="288"/>
        <v>#N/A</v>
      </c>
      <c r="AN1632" t="str">
        <f t="shared" si="289"/>
        <v>03012024-A-047589-5201.009</v>
      </c>
    </row>
    <row r="1633" spans="1:40" ht="20.100000000000001" hidden="1" customHeight="1" x14ac:dyDescent="0.25">
      <c r="A1633" s="14">
        <v>311</v>
      </c>
      <c r="B1633" s="162">
        <v>45268</v>
      </c>
      <c r="C1633" s="6" t="s">
        <v>2605</v>
      </c>
      <c r="D1633" s="15">
        <v>45294</v>
      </c>
      <c r="E1633" s="14" t="s">
        <v>1132</v>
      </c>
      <c r="F1633" s="14" t="s">
        <v>1133</v>
      </c>
      <c r="G1633" s="6">
        <v>30817</v>
      </c>
      <c r="H1633" s="6" t="s">
        <v>1817</v>
      </c>
      <c r="I1633" s="6"/>
      <c r="J1633" s="16">
        <v>5201.009</v>
      </c>
      <c r="K1633" s="14">
        <v>1.59</v>
      </c>
      <c r="L1633" s="125">
        <v>0</v>
      </c>
      <c r="M1633" s="125">
        <v>0</v>
      </c>
      <c r="N1633" s="6" t="s">
        <v>547</v>
      </c>
      <c r="O1633" s="6" t="s">
        <v>547</v>
      </c>
      <c r="P1633" s="19">
        <v>13747269</v>
      </c>
      <c r="Q1633" s="6"/>
      <c r="R1633" s="19">
        <f t="shared" si="282"/>
        <v>2474508.42</v>
      </c>
      <c r="S1633" s="6"/>
      <c r="T1633" s="14"/>
      <c r="U1633" s="145"/>
      <c r="V1633" s="6"/>
      <c r="W1633" s="6"/>
      <c r="X1633" s="6"/>
      <c r="Y1633" s="23"/>
      <c r="Z1633" s="6"/>
      <c r="AA1633" s="6"/>
      <c r="AB1633" s="21"/>
      <c r="AC1633" s="6"/>
      <c r="AD1633" s="14" t="s">
        <v>1515</v>
      </c>
      <c r="AE1633" s="6"/>
      <c r="AF1633" s="6"/>
      <c r="AG1633" s="6"/>
      <c r="AH1633" s="6" t="s">
        <v>547</v>
      </c>
      <c r="AI1633" s="143">
        <f t="shared" si="285"/>
        <v>446.09368205860403</v>
      </c>
      <c r="AJ1633" s="143">
        <f t="shared" si="286"/>
        <v>80.296862770548714</v>
      </c>
      <c r="AK1633" s="143">
        <f t="shared" si="287"/>
        <v>0</v>
      </c>
      <c r="AL1633" s="20">
        <f t="shared" si="283"/>
        <v>45298</v>
      </c>
      <c r="AM1633" t="e">
        <f t="shared" si="288"/>
        <v>#N/A</v>
      </c>
      <c r="AN1633" t="str">
        <f t="shared" si="289"/>
        <v>03012024-A-047594-5201.009</v>
      </c>
    </row>
    <row r="1634" spans="1:40" ht="20.100000000000001" hidden="1" customHeight="1" x14ac:dyDescent="0.25">
      <c r="A1634" s="14">
        <v>312</v>
      </c>
      <c r="B1634" s="162">
        <v>45261</v>
      </c>
      <c r="C1634" s="6" t="s">
        <v>2606</v>
      </c>
      <c r="D1634" s="15">
        <v>45294</v>
      </c>
      <c r="E1634" s="14" t="s">
        <v>1132</v>
      </c>
      <c r="F1634" s="14" t="s">
        <v>1133</v>
      </c>
      <c r="G1634" s="6">
        <v>31363</v>
      </c>
      <c r="H1634" s="6" t="s">
        <v>1817</v>
      </c>
      <c r="I1634" s="6"/>
      <c r="J1634" s="16">
        <v>5201.009</v>
      </c>
      <c r="K1634" s="14">
        <v>1.55</v>
      </c>
      <c r="L1634" s="125">
        <v>0</v>
      </c>
      <c r="M1634" s="125">
        <v>0</v>
      </c>
      <c r="N1634" s="6" t="s">
        <v>547</v>
      </c>
      <c r="O1634" s="6" t="s">
        <v>547</v>
      </c>
      <c r="P1634" s="19">
        <v>13612705</v>
      </c>
      <c r="Q1634" s="6"/>
      <c r="R1634" s="19">
        <f t="shared" si="282"/>
        <v>2450286.9</v>
      </c>
      <c r="S1634" s="6"/>
      <c r="T1634" s="14"/>
      <c r="U1634" s="145"/>
      <c r="V1634" s="6"/>
      <c r="W1634" s="6"/>
      <c r="X1634" s="6"/>
      <c r="Y1634" s="23"/>
      <c r="Z1634" s="6"/>
      <c r="AA1634" s="6"/>
      <c r="AB1634" s="21"/>
      <c r="AC1634" s="6"/>
      <c r="AD1634" s="14" t="s">
        <v>1515</v>
      </c>
      <c r="AE1634" s="6"/>
      <c r="AF1634" s="6"/>
      <c r="AG1634" s="6"/>
      <c r="AH1634" s="6" t="s">
        <v>547</v>
      </c>
      <c r="AI1634" s="143">
        <f t="shared" si="285"/>
        <v>434.03708191180692</v>
      </c>
      <c r="AJ1634" s="143">
        <f t="shared" si="286"/>
        <v>78.126674744125239</v>
      </c>
      <c r="AK1634" s="143">
        <f t="shared" si="287"/>
        <v>0</v>
      </c>
      <c r="AL1634" s="20">
        <f t="shared" si="283"/>
        <v>45291</v>
      </c>
      <c r="AM1634" t="e">
        <f t="shared" si="288"/>
        <v>#N/A</v>
      </c>
      <c r="AN1634" t="str">
        <f t="shared" si="289"/>
        <v>03012024-A-047599-5201.009</v>
      </c>
    </row>
    <row r="1635" spans="1:40" ht="20.100000000000001" hidden="1" customHeight="1" x14ac:dyDescent="0.25">
      <c r="A1635" s="14">
        <v>313</v>
      </c>
      <c r="B1635" s="162">
        <v>45262</v>
      </c>
      <c r="C1635" s="6" t="s">
        <v>2607</v>
      </c>
      <c r="D1635" s="15">
        <v>45294</v>
      </c>
      <c r="E1635" s="14" t="s">
        <v>1132</v>
      </c>
      <c r="F1635" s="14" t="s">
        <v>1133</v>
      </c>
      <c r="G1635" s="6">
        <v>31337</v>
      </c>
      <c r="H1635" s="6" t="s">
        <v>1817</v>
      </c>
      <c r="I1635" s="6"/>
      <c r="J1635" s="16">
        <v>5201.009</v>
      </c>
      <c r="K1635" s="14">
        <v>1.55</v>
      </c>
      <c r="L1635" s="125">
        <v>0</v>
      </c>
      <c r="M1635" s="125">
        <v>0</v>
      </c>
      <c r="N1635" s="6" t="s">
        <v>547</v>
      </c>
      <c r="O1635" s="6" t="s">
        <v>547</v>
      </c>
      <c r="P1635" s="19">
        <v>13601420</v>
      </c>
      <c r="Q1635" s="6"/>
      <c r="R1635" s="19">
        <f t="shared" si="282"/>
        <v>2448255.6</v>
      </c>
      <c r="S1635" s="6"/>
      <c r="T1635" s="14"/>
      <c r="U1635" s="145"/>
      <c r="V1635" s="6"/>
      <c r="W1635" s="6"/>
      <c r="X1635" s="6"/>
      <c r="Y1635" s="23"/>
      <c r="Z1635" s="6"/>
      <c r="AA1635" s="6"/>
      <c r="AB1635" s="21"/>
      <c r="AC1635" s="6"/>
      <c r="AD1635" s="14" t="s">
        <v>1515</v>
      </c>
      <c r="AE1635" s="6"/>
      <c r="AF1635" s="6"/>
      <c r="AG1635" s="6"/>
      <c r="AH1635" s="6" t="s">
        <v>547</v>
      </c>
      <c r="AI1635" s="143">
        <f t="shared" si="285"/>
        <v>434.03708076714429</v>
      </c>
      <c r="AJ1635" s="143">
        <f t="shared" si="286"/>
        <v>78.126674538085965</v>
      </c>
      <c r="AK1635" s="143">
        <f t="shared" si="287"/>
        <v>0</v>
      </c>
      <c r="AL1635" s="20">
        <f t="shared" si="283"/>
        <v>45292</v>
      </c>
      <c r="AM1635" t="e">
        <f t="shared" si="288"/>
        <v>#N/A</v>
      </c>
      <c r="AN1635" t="str">
        <f t="shared" si="289"/>
        <v>03012024-A-047644-5201.009</v>
      </c>
    </row>
    <row r="1636" spans="1:40" ht="20.100000000000001" hidden="1" customHeight="1" x14ac:dyDescent="0.25">
      <c r="A1636" s="14">
        <v>314</v>
      </c>
      <c r="B1636" s="162">
        <v>45261</v>
      </c>
      <c r="C1636" s="6" t="s">
        <v>2608</v>
      </c>
      <c r="D1636" s="15">
        <v>45294</v>
      </c>
      <c r="E1636" s="14" t="s">
        <v>1132</v>
      </c>
      <c r="F1636" s="14" t="s">
        <v>1133</v>
      </c>
      <c r="G1636" s="6">
        <v>31705</v>
      </c>
      <c r="H1636" s="6" t="s">
        <v>1817</v>
      </c>
      <c r="I1636" s="6"/>
      <c r="J1636" s="16">
        <v>5201.009</v>
      </c>
      <c r="K1636" s="14">
        <v>1.48</v>
      </c>
      <c r="L1636" s="125">
        <v>0</v>
      </c>
      <c r="M1636" s="125">
        <v>0</v>
      </c>
      <c r="N1636" s="6" t="s">
        <v>547</v>
      </c>
      <c r="O1636" s="6" t="s">
        <v>547</v>
      </c>
      <c r="P1636" s="19">
        <v>13166528</v>
      </c>
      <c r="Q1636" s="6"/>
      <c r="R1636" s="19">
        <f t="shared" si="282"/>
        <v>2369975.04</v>
      </c>
      <c r="S1636" s="6"/>
      <c r="T1636" s="14"/>
      <c r="U1636" s="145"/>
      <c r="V1636" s="6"/>
      <c r="W1636" s="6"/>
      <c r="X1636" s="6"/>
      <c r="Y1636" s="23"/>
      <c r="Z1636" s="6"/>
      <c r="AA1636" s="6"/>
      <c r="AB1636" s="21"/>
      <c r="AC1636" s="6"/>
      <c r="AD1636" s="14" t="s">
        <v>1515</v>
      </c>
      <c r="AE1636" s="6"/>
      <c r="AF1636" s="6"/>
      <c r="AG1636" s="6"/>
      <c r="AH1636" s="6" t="s">
        <v>547</v>
      </c>
      <c r="AI1636" s="143">
        <f t="shared" si="285"/>
        <v>415.28238448194293</v>
      </c>
      <c r="AJ1636" s="143">
        <f t="shared" si="286"/>
        <v>74.750829206749728</v>
      </c>
      <c r="AK1636" s="143">
        <f t="shared" si="287"/>
        <v>0</v>
      </c>
      <c r="AL1636" s="20">
        <f t="shared" si="283"/>
        <v>45291</v>
      </c>
      <c r="AM1636" t="e">
        <f t="shared" si="288"/>
        <v>#N/A</v>
      </c>
      <c r="AN1636" t="str">
        <f t="shared" si="289"/>
        <v>03012024-A-047645-5201.009</v>
      </c>
    </row>
    <row r="1637" spans="1:40" ht="20.100000000000001" hidden="1" customHeight="1" x14ac:dyDescent="0.25">
      <c r="A1637" s="14">
        <v>315</v>
      </c>
      <c r="B1637" s="162">
        <v>45269</v>
      </c>
      <c r="C1637" s="6" t="s">
        <v>2609</v>
      </c>
      <c r="D1637" s="15">
        <v>45294</v>
      </c>
      <c r="E1637" s="14" t="s">
        <v>1132</v>
      </c>
      <c r="F1637" s="14" t="s">
        <v>1133</v>
      </c>
      <c r="G1637" s="6">
        <v>10879</v>
      </c>
      <c r="H1637" s="6" t="s">
        <v>1817</v>
      </c>
      <c r="I1637" s="6"/>
      <c r="J1637" s="16">
        <v>5505.1</v>
      </c>
      <c r="K1637" s="14">
        <v>1.3</v>
      </c>
      <c r="L1637" s="126">
        <v>0</v>
      </c>
      <c r="M1637" s="126">
        <v>0</v>
      </c>
      <c r="N1637" s="6" t="s">
        <v>1878</v>
      </c>
      <c r="O1637" s="6" t="s">
        <v>1878</v>
      </c>
      <c r="P1637" s="19">
        <v>3949077</v>
      </c>
      <c r="Q1637" s="6"/>
      <c r="R1637" s="19">
        <f t="shared" si="282"/>
        <v>710833.86</v>
      </c>
      <c r="S1637" s="6"/>
      <c r="T1637" s="14"/>
      <c r="U1637" s="145"/>
      <c r="V1637" s="6"/>
      <c r="W1637" s="6"/>
      <c r="X1637" s="6"/>
      <c r="Y1637" s="212">
        <v>45397</v>
      </c>
      <c r="Z1637" s="6"/>
      <c r="AA1637" s="6"/>
      <c r="AB1637" s="21"/>
      <c r="AC1637" s="6"/>
      <c r="AD1637" s="14" t="s">
        <v>1515</v>
      </c>
      <c r="AE1637" s="6"/>
      <c r="AF1637" s="6"/>
      <c r="AG1637" s="6"/>
      <c r="AH1637" s="6" t="s">
        <v>1878</v>
      </c>
      <c r="AI1637" s="143">
        <f t="shared" si="285"/>
        <v>363</v>
      </c>
      <c r="AJ1637" s="143">
        <f t="shared" si="286"/>
        <v>65.34</v>
      </c>
      <c r="AK1637" s="143">
        <f t="shared" si="287"/>
        <v>0</v>
      </c>
      <c r="AL1637" s="20">
        <f t="shared" si="283"/>
        <v>45299</v>
      </c>
      <c r="AM1637" t="e">
        <f t="shared" si="288"/>
        <v>#N/A</v>
      </c>
      <c r="AN1637" t="str">
        <f t="shared" si="289"/>
        <v>03012024-A-047646-5505.1</v>
      </c>
    </row>
    <row r="1638" spans="1:40" ht="20.100000000000001" hidden="1" customHeight="1" x14ac:dyDescent="0.25">
      <c r="A1638" s="14">
        <v>316</v>
      </c>
      <c r="B1638" s="162">
        <v>45273</v>
      </c>
      <c r="C1638" s="6" t="s">
        <v>2610</v>
      </c>
      <c r="D1638" s="15">
        <v>45294</v>
      </c>
      <c r="E1638" s="14" t="s">
        <v>1132</v>
      </c>
      <c r="F1638" s="14" t="s">
        <v>1133</v>
      </c>
      <c r="G1638" s="6">
        <v>12247</v>
      </c>
      <c r="H1638" s="6" t="s">
        <v>1817</v>
      </c>
      <c r="I1638" s="6"/>
      <c r="J1638" s="16">
        <v>5505.1</v>
      </c>
      <c r="K1638" s="14">
        <v>1.3</v>
      </c>
      <c r="L1638" s="126">
        <v>0</v>
      </c>
      <c r="M1638" s="126">
        <v>0</v>
      </c>
      <c r="N1638" s="6" t="s">
        <v>1878</v>
      </c>
      <c r="O1638" s="6" t="s">
        <v>1878</v>
      </c>
      <c r="P1638" s="19">
        <v>4445661</v>
      </c>
      <c r="Q1638" s="6"/>
      <c r="R1638" s="19">
        <f t="shared" si="282"/>
        <v>800218.98</v>
      </c>
      <c r="S1638" s="6"/>
      <c r="T1638" s="14"/>
      <c r="U1638" s="145"/>
      <c r="V1638" s="6"/>
      <c r="W1638" s="6"/>
      <c r="X1638" s="6"/>
      <c r="Y1638" s="212">
        <v>45397</v>
      </c>
      <c r="Z1638" s="6"/>
      <c r="AA1638" s="6"/>
      <c r="AB1638" s="21"/>
      <c r="AC1638" s="6"/>
      <c r="AD1638" s="14" t="s">
        <v>1515</v>
      </c>
      <c r="AE1638" s="6"/>
      <c r="AF1638" s="6"/>
      <c r="AG1638" s="6"/>
      <c r="AH1638" s="6" t="s">
        <v>1878</v>
      </c>
      <c r="AI1638" s="143">
        <f t="shared" si="285"/>
        <v>363</v>
      </c>
      <c r="AJ1638" s="143">
        <f t="shared" si="286"/>
        <v>65.34</v>
      </c>
      <c r="AK1638" s="143">
        <f t="shared" si="287"/>
        <v>0</v>
      </c>
      <c r="AL1638" s="20">
        <f t="shared" si="283"/>
        <v>45303</v>
      </c>
      <c r="AM1638" t="e">
        <f t="shared" si="288"/>
        <v>#N/A</v>
      </c>
      <c r="AN1638" t="str">
        <f t="shared" si="289"/>
        <v>03012024-A-047647-5505.1</v>
      </c>
    </row>
    <row r="1639" spans="1:40" ht="20.100000000000001" hidden="1" customHeight="1" x14ac:dyDescent="0.25">
      <c r="A1639" s="14">
        <v>317</v>
      </c>
      <c r="B1639" s="162">
        <v>45273</v>
      </c>
      <c r="C1639" s="6" t="s">
        <v>2611</v>
      </c>
      <c r="D1639" s="15">
        <v>45294</v>
      </c>
      <c r="E1639" s="14" t="s">
        <v>1132</v>
      </c>
      <c r="F1639" s="14" t="s">
        <v>1133</v>
      </c>
      <c r="G1639" s="6">
        <v>12280</v>
      </c>
      <c r="H1639" s="6" t="s">
        <v>1817</v>
      </c>
      <c r="I1639" s="6"/>
      <c r="J1639" s="16">
        <v>5505.1</v>
      </c>
      <c r="K1639" s="14">
        <v>1.3</v>
      </c>
      <c r="L1639" s="126">
        <v>0</v>
      </c>
      <c r="M1639" s="126">
        <v>0</v>
      </c>
      <c r="N1639" s="6" t="s">
        <v>1878</v>
      </c>
      <c r="O1639" s="6" t="s">
        <v>1878</v>
      </c>
      <c r="P1639" s="19">
        <v>4457640</v>
      </c>
      <c r="Q1639" s="6"/>
      <c r="R1639" s="19">
        <f t="shared" si="282"/>
        <v>802375.2</v>
      </c>
      <c r="S1639" s="6"/>
      <c r="T1639" s="14"/>
      <c r="U1639" s="145"/>
      <c r="V1639" s="6"/>
      <c r="W1639" s="6"/>
      <c r="X1639" s="6"/>
      <c r="Y1639" s="212">
        <v>45397</v>
      </c>
      <c r="Z1639" s="6"/>
      <c r="AA1639" s="6"/>
      <c r="AB1639" s="21"/>
      <c r="AC1639" s="6"/>
      <c r="AD1639" s="14" t="s">
        <v>1515</v>
      </c>
      <c r="AE1639" s="6"/>
      <c r="AF1639" s="6"/>
      <c r="AG1639" s="6"/>
      <c r="AH1639" s="6" t="s">
        <v>1878</v>
      </c>
      <c r="AI1639" s="143">
        <f t="shared" si="285"/>
        <v>363</v>
      </c>
      <c r="AJ1639" s="143">
        <f t="shared" si="286"/>
        <v>65.339999999999989</v>
      </c>
      <c r="AK1639" s="143">
        <f t="shared" si="287"/>
        <v>0</v>
      </c>
      <c r="AL1639" s="20">
        <f t="shared" si="283"/>
        <v>45303</v>
      </c>
      <c r="AM1639" t="e">
        <f t="shared" si="288"/>
        <v>#N/A</v>
      </c>
      <c r="AN1639" t="str">
        <f t="shared" si="289"/>
        <v>03012024-A-047648-5505.1</v>
      </c>
    </row>
    <row r="1640" spans="1:40" ht="20.100000000000001" hidden="1" customHeight="1" x14ac:dyDescent="0.25">
      <c r="A1640" s="14">
        <v>318</v>
      </c>
      <c r="B1640" s="162">
        <v>45275</v>
      </c>
      <c r="C1640" s="6" t="s">
        <v>2612</v>
      </c>
      <c r="D1640" s="15">
        <v>45294</v>
      </c>
      <c r="E1640" s="14" t="s">
        <v>1132</v>
      </c>
      <c r="F1640" s="14" t="s">
        <v>1133</v>
      </c>
      <c r="G1640" s="6">
        <v>10779</v>
      </c>
      <c r="H1640" s="6" t="s">
        <v>1817</v>
      </c>
      <c r="I1640" s="6"/>
      <c r="J1640" s="16">
        <v>5505.1</v>
      </c>
      <c r="K1640" s="14">
        <v>1.3</v>
      </c>
      <c r="L1640" s="126">
        <v>0</v>
      </c>
      <c r="M1640" s="126">
        <v>0</v>
      </c>
      <c r="N1640" s="6" t="s">
        <v>1878</v>
      </c>
      <c r="O1640" s="6" t="s">
        <v>1878</v>
      </c>
      <c r="P1640" s="19">
        <v>3912777</v>
      </c>
      <c r="Q1640" s="6"/>
      <c r="R1640" s="19">
        <f t="shared" si="282"/>
        <v>704299.86</v>
      </c>
      <c r="S1640" s="6"/>
      <c r="T1640" s="14"/>
      <c r="U1640" s="145"/>
      <c r="V1640" s="6"/>
      <c r="W1640" s="6"/>
      <c r="X1640" s="6"/>
      <c r="Y1640" s="212">
        <v>45397</v>
      </c>
      <c r="Z1640" s="6"/>
      <c r="AA1640" s="6"/>
      <c r="AB1640" s="21"/>
      <c r="AC1640" s="6"/>
      <c r="AD1640" s="14" t="s">
        <v>1515</v>
      </c>
      <c r="AE1640" s="6"/>
      <c r="AF1640" s="6"/>
      <c r="AG1640" s="6"/>
      <c r="AH1640" s="6" t="s">
        <v>1878</v>
      </c>
      <c r="AI1640" s="143">
        <f t="shared" si="285"/>
        <v>363</v>
      </c>
      <c r="AJ1640" s="143">
        <f t="shared" si="286"/>
        <v>65.34</v>
      </c>
      <c r="AK1640" s="143">
        <f t="shared" si="287"/>
        <v>0</v>
      </c>
      <c r="AL1640" s="20">
        <f t="shared" si="283"/>
        <v>45305</v>
      </c>
      <c r="AM1640" t="e">
        <f t="shared" si="288"/>
        <v>#N/A</v>
      </c>
      <c r="AN1640" t="str">
        <f t="shared" si="289"/>
        <v>03012024-A-047649-5505.1</v>
      </c>
    </row>
    <row r="1641" spans="1:40" ht="20.100000000000001" hidden="1" customHeight="1" x14ac:dyDescent="0.25">
      <c r="A1641" s="14">
        <v>319</v>
      </c>
      <c r="B1641" s="162">
        <v>45279</v>
      </c>
      <c r="C1641" s="6" t="s">
        <v>2613</v>
      </c>
      <c r="D1641" s="15">
        <v>45294</v>
      </c>
      <c r="E1641" s="14" t="s">
        <v>1132</v>
      </c>
      <c r="F1641" s="14" t="s">
        <v>1133</v>
      </c>
      <c r="G1641" s="6">
        <v>12057</v>
      </c>
      <c r="H1641" s="6" t="s">
        <v>1817</v>
      </c>
      <c r="I1641" s="6"/>
      <c r="J1641" s="16">
        <v>5505.1</v>
      </c>
      <c r="K1641" s="14">
        <v>1.29</v>
      </c>
      <c r="L1641" s="126">
        <v>0</v>
      </c>
      <c r="M1641" s="126">
        <v>0</v>
      </c>
      <c r="N1641" s="6" t="s">
        <v>1878</v>
      </c>
      <c r="O1641" s="6" t="s">
        <v>1878</v>
      </c>
      <c r="P1641" s="19">
        <v>4340520</v>
      </c>
      <c r="Q1641" s="6"/>
      <c r="R1641" s="19">
        <f t="shared" ref="R1641:R1704" si="290">P1641*0.18</f>
        <v>781293.6</v>
      </c>
      <c r="S1641" s="6"/>
      <c r="T1641" s="14"/>
      <c r="U1641" s="145"/>
      <c r="V1641" s="6"/>
      <c r="W1641" s="6"/>
      <c r="X1641" s="6"/>
      <c r="Y1641" s="212">
        <v>45397</v>
      </c>
      <c r="Z1641" s="6"/>
      <c r="AA1641" s="6"/>
      <c r="AB1641" s="21"/>
      <c r="AC1641" s="6"/>
      <c r="AD1641" s="14" t="s">
        <v>1515</v>
      </c>
      <c r="AE1641" s="6"/>
      <c r="AF1641" s="6"/>
      <c r="AG1641" s="6"/>
      <c r="AH1641" s="6" t="s">
        <v>1878</v>
      </c>
      <c r="AI1641" s="143">
        <f t="shared" si="285"/>
        <v>360</v>
      </c>
      <c r="AJ1641" s="143">
        <f t="shared" si="286"/>
        <v>64.8</v>
      </c>
      <c r="AK1641" s="143">
        <f t="shared" si="287"/>
        <v>0</v>
      </c>
      <c r="AL1641" s="20">
        <f t="shared" si="283"/>
        <v>45309</v>
      </c>
      <c r="AM1641" t="e">
        <f t="shared" si="288"/>
        <v>#N/A</v>
      </c>
      <c r="AN1641" t="str">
        <f t="shared" si="289"/>
        <v>03012024-A-047652-5505.1</v>
      </c>
    </row>
    <row r="1642" spans="1:40" ht="20.100000000000001" hidden="1" customHeight="1" x14ac:dyDescent="0.25">
      <c r="A1642" s="14">
        <v>320</v>
      </c>
      <c r="B1642" s="162">
        <v>45279</v>
      </c>
      <c r="C1642" s="6" t="s">
        <v>2614</v>
      </c>
      <c r="D1642" s="15">
        <v>45294</v>
      </c>
      <c r="E1642" s="14" t="s">
        <v>1132</v>
      </c>
      <c r="F1642" s="14" t="s">
        <v>1133</v>
      </c>
      <c r="G1642" s="6">
        <v>11950</v>
      </c>
      <c r="H1642" s="6" t="s">
        <v>1817</v>
      </c>
      <c r="I1642" s="6"/>
      <c r="J1642" s="16">
        <v>5505.1</v>
      </c>
      <c r="K1642" s="14">
        <v>1.29</v>
      </c>
      <c r="L1642" s="126">
        <v>0</v>
      </c>
      <c r="M1642" s="126">
        <v>0</v>
      </c>
      <c r="N1642" s="6" t="s">
        <v>1878</v>
      </c>
      <c r="O1642" s="6" t="s">
        <v>1878</v>
      </c>
      <c r="P1642" s="19">
        <v>4302000</v>
      </c>
      <c r="Q1642" s="6"/>
      <c r="R1642" s="19">
        <f t="shared" si="290"/>
        <v>774360</v>
      </c>
      <c r="S1642" s="6"/>
      <c r="T1642" s="14"/>
      <c r="U1642" s="145"/>
      <c r="V1642" s="6"/>
      <c r="W1642" s="6"/>
      <c r="X1642" s="6"/>
      <c r="Y1642" s="212">
        <v>45397</v>
      </c>
      <c r="Z1642" s="6"/>
      <c r="AA1642" s="6"/>
      <c r="AB1642" s="21"/>
      <c r="AC1642" s="6"/>
      <c r="AD1642" s="14" t="s">
        <v>1515</v>
      </c>
      <c r="AE1642" s="6"/>
      <c r="AF1642" s="6"/>
      <c r="AG1642" s="6"/>
      <c r="AH1642" s="6" t="s">
        <v>1878</v>
      </c>
      <c r="AI1642" s="143">
        <f t="shared" si="285"/>
        <v>360</v>
      </c>
      <c r="AJ1642" s="143">
        <f t="shared" si="286"/>
        <v>64.8</v>
      </c>
      <c r="AK1642" s="143">
        <f t="shared" si="287"/>
        <v>0</v>
      </c>
      <c r="AL1642" s="20">
        <f t="shared" si="283"/>
        <v>45309</v>
      </c>
      <c r="AM1642" t="e">
        <f t="shared" si="288"/>
        <v>#N/A</v>
      </c>
      <c r="AN1642" t="str">
        <f t="shared" si="289"/>
        <v>03012024-A-047653-5505.1</v>
      </c>
    </row>
    <row r="1643" spans="1:40" ht="20.100000000000001" hidden="1" customHeight="1" x14ac:dyDescent="0.25">
      <c r="A1643" s="14">
        <v>321</v>
      </c>
      <c r="B1643" s="162">
        <v>45280</v>
      </c>
      <c r="C1643" s="6" t="s">
        <v>2615</v>
      </c>
      <c r="D1643" s="15">
        <v>45294</v>
      </c>
      <c r="E1643" s="14" t="s">
        <v>1132</v>
      </c>
      <c r="F1643" s="14" t="s">
        <v>1133</v>
      </c>
      <c r="G1643" s="6">
        <v>12764</v>
      </c>
      <c r="H1643" s="6" t="s">
        <v>1817</v>
      </c>
      <c r="I1643" s="6"/>
      <c r="J1643" s="16">
        <v>5505.1</v>
      </c>
      <c r="K1643" s="14">
        <v>1.29</v>
      </c>
      <c r="L1643" s="126">
        <v>0</v>
      </c>
      <c r="M1643" s="126">
        <v>0</v>
      </c>
      <c r="N1643" s="6" t="s">
        <v>1878</v>
      </c>
      <c r="O1643" s="6" t="s">
        <v>1878</v>
      </c>
      <c r="P1643" s="19">
        <v>4595040</v>
      </c>
      <c r="Q1643" s="6"/>
      <c r="R1643" s="19">
        <f t="shared" si="290"/>
        <v>827107.2</v>
      </c>
      <c r="S1643" s="6"/>
      <c r="T1643" s="14"/>
      <c r="U1643" s="145"/>
      <c r="V1643" s="6"/>
      <c r="W1643" s="6"/>
      <c r="X1643" s="6"/>
      <c r="Y1643" s="212">
        <v>45397</v>
      </c>
      <c r="Z1643" s="6"/>
      <c r="AA1643" s="6"/>
      <c r="AB1643" s="21"/>
      <c r="AC1643" s="6"/>
      <c r="AD1643" s="14" t="s">
        <v>1515</v>
      </c>
      <c r="AE1643" s="6"/>
      <c r="AF1643" s="6"/>
      <c r="AG1643" s="6"/>
      <c r="AH1643" s="6" t="s">
        <v>1878</v>
      </c>
      <c r="AI1643" s="143">
        <f t="shared" si="285"/>
        <v>360</v>
      </c>
      <c r="AJ1643" s="143">
        <f t="shared" si="286"/>
        <v>64.8</v>
      </c>
      <c r="AK1643" s="143">
        <f t="shared" si="287"/>
        <v>0</v>
      </c>
      <c r="AL1643" s="20">
        <f t="shared" si="283"/>
        <v>45310</v>
      </c>
      <c r="AM1643" t="e">
        <f t="shared" si="288"/>
        <v>#N/A</v>
      </c>
      <c r="AN1643" t="str">
        <f t="shared" si="289"/>
        <v>03012024-A-047662-5505.1</v>
      </c>
    </row>
    <row r="1644" spans="1:40" ht="20.100000000000001" hidden="1" customHeight="1" x14ac:dyDescent="0.25">
      <c r="A1644" s="14">
        <v>322</v>
      </c>
      <c r="B1644" s="162">
        <v>45282</v>
      </c>
      <c r="C1644" s="6" t="s">
        <v>2616</v>
      </c>
      <c r="D1644" s="15">
        <v>45294</v>
      </c>
      <c r="E1644" s="14" t="s">
        <v>1132</v>
      </c>
      <c r="F1644" s="14" t="s">
        <v>1133</v>
      </c>
      <c r="G1644" s="6">
        <v>11990</v>
      </c>
      <c r="H1644" s="6" t="s">
        <v>1817</v>
      </c>
      <c r="I1644" s="6"/>
      <c r="J1644" s="16">
        <v>5505.1</v>
      </c>
      <c r="K1644" s="14">
        <v>1.29</v>
      </c>
      <c r="L1644" s="126">
        <v>0</v>
      </c>
      <c r="M1644" s="126">
        <v>0</v>
      </c>
      <c r="N1644" s="6" t="s">
        <v>1878</v>
      </c>
      <c r="O1644" s="6" t="s">
        <v>1878</v>
      </c>
      <c r="P1644" s="19">
        <v>4316400</v>
      </c>
      <c r="Q1644" s="6"/>
      <c r="R1644" s="19">
        <f t="shared" si="290"/>
        <v>776952</v>
      </c>
      <c r="S1644" s="6"/>
      <c r="T1644" s="14"/>
      <c r="U1644" s="145"/>
      <c r="V1644" s="6"/>
      <c r="W1644" s="6"/>
      <c r="X1644" s="6"/>
      <c r="Y1644" s="212">
        <v>45397</v>
      </c>
      <c r="Z1644" s="6"/>
      <c r="AA1644" s="6"/>
      <c r="AB1644" s="21"/>
      <c r="AC1644" s="6"/>
      <c r="AD1644" s="14" t="s">
        <v>1515</v>
      </c>
      <c r="AE1644" s="6"/>
      <c r="AF1644" s="6"/>
      <c r="AG1644" s="6"/>
      <c r="AH1644" s="6" t="s">
        <v>1878</v>
      </c>
      <c r="AI1644" s="143">
        <f t="shared" si="285"/>
        <v>360</v>
      </c>
      <c r="AJ1644" s="143">
        <f t="shared" si="286"/>
        <v>64.8</v>
      </c>
      <c r="AK1644" s="143">
        <f t="shared" si="287"/>
        <v>0</v>
      </c>
      <c r="AL1644" s="20">
        <f t="shared" si="283"/>
        <v>45312</v>
      </c>
      <c r="AM1644" t="e">
        <f t="shared" si="288"/>
        <v>#N/A</v>
      </c>
      <c r="AN1644" t="str">
        <f t="shared" si="289"/>
        <v>03012024-A-047672-5505.1</v>
      </c>
    </row>
    <row r="1645" spans="1:40" ht="20.100000000000001" hidden="1" customHeight="1" x14ac:dyDescent="0.25">
      <c r="A1645" s="14">
        <v>323</v>
      </c>
      <c r="B1645" s="162">
        <v>45282</v>
      </c>
      <c r="C1645" s="6" t="s">
        <v>2617</v>
      </c>
      <c r="D1645" s="15">
        <v>45294</v>
      </c>
      <c r="E1645" s="14" t="s">
        <v>1132</v>
      </c>
      <c r="F1645" s="14" t="s">
        <v>1133</v>
      </c>
      <c r="G1645" s="6">
        <v>11314</v>
      </c>
      <c r="H1645" s="6" t="s">
        <v>1817</v>
      </c>
      <c r="I1645" s="6"/>
      <c r="J1645" s="16">
        <v>5505.1</v>
      </c>
      <c r="K1645" s="14">
        <v>1.29</v>
      </c>
      <c r="L1645" s="126">
        <v>0</v>
      </c>
      <c r="M1645" s="126">
        <v>0</v>
      </c>
      <c r="N1645" s="6" t="s">
        <v>1878</v>
      </c>
      <c r="O1645" s="6" t="s">
        <v>1878</v>
      </c>
      <c r="P1645" s="19">
        <v>4073040</v>
      </c>
      <c r="Q1645" s="6"/>
      <c r="R1645" s="19">
        <f t="shared" si="290"/>
        <v>733147.2</v>
      </c>
      <c r="S1645" s="6"/>
      <c r="T1645" s="14"/>
      <c r="U1645" s="145"/>
      <c r="V1645" s="6"/>
      <c r="W1645" s="6"/>
      <c r="X1645" s="6"/>
      <c r="Y1645" s="212">
        <v>45397</v>
      </c>
      <c r="Z1645" s="6"/>
      <c r="AA1645" s="6"/>
      <c r="AB1645" s="21"/>
      <c r="AC1645" s="6"/>
      <c r="AD1645" s="14" t="s">
        <v>1515</v>
      </c>
      <c r="AE1645" s="6"/>
      <c r="AF1645" s="6"/>
      <c r="AG1645" s="6"/>
      <c r="AH1645" s="6" t="s">
        <v>1878</v>
      </c>
      <c r="AI1645" s="143">
        <f t="shared" si="285"/>
        <v>360</v>
      </c>
      <c r="AJ1645" s="143">
        <f t="shared" si="286"/>
        <v>64.8</v>
      </c>
      <c r="AK1645" s="143">
        <f t="shared" si="287"/>
        <v>0</v>
      </c>
      <c r="AL1645" s="20">
        <f t="shared" si="283"/>
        <v>45312</v>
      </c>
      <c r="AM1645" t="e">
        <f t="shared" si="288"/>
        <v>#N/A</v>
      </c>
      <c r="AN1645" t="str">
        <f t="shared" si="289"/>
        <v>03012024-A-047684-5505.1</v>
      </c>
    </row>
    <row r="1646" spans="1:40" ht="20.100000000000001" hidden="1" customHeight="1" x14ac:dyDescent="0.25">
      <c r="A1646" s="14">
        <v>324</v>
      </c>
      <c r="B1646" s="162">
        <v>45286</v>
      </c>
      <c r="C1646" s="6" t="s">
        <v>2618</v>
      </c>
      <c r="D1646" s="15">
        <v>45294</v>
      </c>
      <c r="E1646" s="14" t="s">
        <v>1132</v>
      </c>
      <c r="F1646" s="14" t="s">
        <v>1133</v>
      </c>
      <c r="G1646" s="6">
        <v>12354</v>
      </c>
      <c r="H1646" s="6" t="s">
        <v>1817</v>
      </c>
      <c r="I1646" s="6"/>
      <c r="J1646" s="16">
        <v>5505.1</v>
      </c>
      <c r="K1646" s="14">
        <v>1.28</v>
      </c>
      <c r="L1646" s="126">
        <v>0</v>
      </c>
      <c r="M1646" s="126">
        <v>0</v>
      </c>
      <c r="N1646" s="6" t="s">
        <v>1878</v>
      </c>
      <c r="O1646" s="6" t="s">
        <v>1878</v>
      </c>
      <c r="P1646" s="19">
        <v>4422732</v>
      </c>
      <c r="Q1646" s="6"/>
      <c r="R1646" s="19">
        <f t="shared" si="290"/>
        <v>796091.76</v>
      </c>
      <c r="S1646" s="6"/>
      <c r="T1646" s="14"/>
      <c r="U1646" s="145"/>
      <c r="V1646" s="6"/>
      <c r="W1646" s="6"/>
      <c r="X1646" s="6"/>
      <c r="Y1646" s="212">
        <v>45397</v>
      </c>
      <c r="Z1646" s="6"/>
      <c r="AA1646" s="6"/>
      <c r="AB1646" s="21"/>
      <c r="AC1646" s="6"/>
      <c r="AD1646" s="14" t="s">
        <v>1515</v>
      </c>
      <c r="AE1646" s="6"/>
      <c r="AF1646" s="6"/>
      <c r="AG1646" s="6"/>
      <c r="AH1646" s="6" t="s">
        <v>1878</v>
      </c>
      <c r="AI1646" s="143">
        <f t="shared" si="285"/>
        <v>358</v>
      </c>
      <c r="AJ1646" s="143">
        <f t="shared" si="286"/>
        <v>64.44</v>
      </c>
      <c r="AK1646" s="143">
        <f t="shared" si="287"/>
        <v>0</v>
      </c>
      <c r="AL1646" s="20">
        <f t="shared" si="283"/>
        <v>45316</v>
      </c>
      <c r="AM1646" t="e">
        <f t="shared" si="288"/>
        <v>#N/A</v>
      </c>
      <c r="AN1646" t="str">
        <f t="shared" si="289"/>
        <v>03012024-A-047690-5505.1</v>
      </c>
    </row>
    <row r="1647" spans="1:40" ht="20.100000000000001" hidden="1" customHeight="1" x14ac:dyDescent="0.25">
      <c r="A1647" s="14">
        <v>325</v>
      </c>
      <c r="B1647" s="162">
        <v>45286</v>
      </c>
      <c r="C1647" s="6" t="s">
        <v>2619</v>
      </c>
      <c r="D1647" s="15">
        <v>45294</v>
      </c>
      <c r="E1647" s="14" t="s">
        <v>1132</v>
      </c>
      <c r="F1647" s="14" t="s">
        <v>1133</v>
      </c>
      <c r="G1647" s="6">
        <v>11710</v>
      </c>
      <c r="H1647" s="6" t="s">
        <v>1817</v>
      </c>
      <c r="I1647" s="6"/>
      <c r="J1647" s="16">
        <v>5505.1</v>
      </c>
      <c r="K1647" s="14">
        <v>1.28</v>
      </c>
      <c r="L1647" s="126">
        <v>0</v>
      </c>
      <c r="M1647" s="126">
        <v>0</v>
      </c>
      <c r="N1647" s="6" t="s">
        <v>1878</v>
      </c>
      <c r="O1647" s="6" t="s">
        <v>1878</v>
      </c>
      <c r="P1647" s="19">
        <v>4192180</v>
      </c>
      <c r="Q1647" s="6"/>
      <c r="R1647" s="19">
        <f t="shared" si="290"/>
        <v>754592.4</v>
      </c>
      <c r="S1647" s="6"/>
      <c r="T1647" s="14"/>
      <c r="U1647" s="145"/>
      <c r="V1647" s="6"/>
      <c r="W1647" s="6"/>
      <c r="X1647" s="6"/>
      <c r="Y1647" s="212">
        <v>45397</v>
      </c>
      <c r="Z1647" s="6"/>
      <c r="AA1647" s="6"/>
      <c r="AB1647" s="21"/>
      <c r="AC1647" s="6"/>
      <c r="AD1647" s="14" t="s">
        <v>1515</v>
      </c>
      <c r="AE1647" s="6"/>
      <c r="AF1647" s="6"/>
      <c r="AG1647" s="6"/>
      <c r="AH1647" s="6" t="s">
        <v>1878</v>
      </c>
      <c r="AI1647" s="143">
        <f t="shared" si="285"/>
        <v>358</v>
      </c>
      <c r="AJ1647" s="143">
        <f t="shared" si="286"/>
        <v>64.44</v>
      </c>
      <c r="AK1647" s="143">
        <f t="shared" si="287"/>
        <v>0</v>
      </c>
      <c r="AL1647" s="20">
        <f t="shared" si="283"/>
        <v>45316</v>
      </c>
      <c r="AM1647" t="e">
        <f t="shared" si="288"/>
        <v>#N/A</v>
      </c>
      <c r="AN1647" t="str">
        <f t="shared" si="289"/>
        <v>03012024-A-047716-5505.1</v>
      </c>
    </row>
    <row r="1648" spans="1:40" ht="20.100000000000001" hidden="1" customHeight="1" x14ac:dyDescent="0.25">
      <c r="A1648" s="14">
        <v>326</v>
      </c>
      <c r="B1648" s="162">
        <v>45287</v>
      </c>
      <c r="C1648" s="6" t="s">
        <v>2620</v>
      </c>
      <c r="D1648" s="15">
        <v>45294</v>
      </c>
      <c r="E1648" s="14" t="s">
        <v>1132</v>
      </c>
      <c r="F1648" s="14" t="s">
        <v>1133</v>
      </c>
      <c r="G1648" s="6">
        <v>12107</v>
      </c>
      <c r="H1648" s="6" t="s">
        <v>1817</v>
      </c>
      <c r="I1648" s="6"/>
      <c r="J1648" s="16">
        <v>5505.1</v>
      </c>
      <c r="K1648" s="14">
        <v>1.28</v>
      </c>
      <c r="L1648" s="126">
        <v>0</v>
      </c>
      <c r="M1648" s="126">
        <v>0</v>
      </c>
      <c r="N1648" s="6" t="s">
        <v>1878</v>
      </c>
      <c r="O1648" s="6" t="s">
        <v>1878</v>
      </c>
      <c r="P1648" s="19">
        <v>4334306</v>
      </c>
      <c r="Q1648" s="6"/>
      <c r="R1648" s="19">
        <f t="shared" si="290"/>
        <v>780175.08</v>
      </c>
      <c r="S1648" s="6"/>
      <c r="T1648" s="14"/>
      <c r="U1648" s="145"/>
      <c r="V1648" s="6"/>
      <c r="W1648" s="6"/>
      <c r="X1648" s="6"/>
      <c r="Y1648" s="212">
        <v>45397</v>
      </c>
      <c r="Z1648" s="6"/>
      <c r="AA1648" s="6"/>
      <c r="AB1648" s="21"/>
      <c r="AC1648" s="6"/>
      <c r="AD1648" s="14" t="s">
        <v>1515</v>
      </c>
      <c r="AE1648" s="6"/>
      <c r="AF1648" s="6"/>
      <c r="AG1648" s="6"/>
      <c r="AH1648" s="6" t="s">
        <v>1878</v>
      </c>
      <c r="AI1648" s="143">
        <f t="shared" si="285"/>
        <v>358</v>
      </c>
      <c r="AJ1648" s="143">
        <f t="shared" si="286"/>
        <v>64.44</v>
      </c>
      <c r="AK1648" s="143">
        <f t="shared" si="287"/>
        <v>0</v>
      </c>
      <c r="AL1648" s="20">
        <f t="shared" si="283"/>
        <v>45317</v>
      </c>
      <c r="AM1648" t="e">
        <f t="shared" si="288"/>
        <v>#N/A</v>
      </c>
      <c r="AN1648" t="str">
        <f t="shared" si="289"/>
        <v>03012024-A-047722-5505.1</v>
      </c>
    </row>
    <row r="1649" spans="1:40" ht="20.100000000000001" hidden="1" customHeight="1" x14ac:dyDescent="0.25">
      <c r="A1649" s="14">
        <v>327</v>
      </c>
      <c r="B1649" s="162">
        <v>45287</v>
      </c>
      <c r="C1649" s="6" t="s">
        <v>2621</v>
      </c>
      <c r="D1649" s="15">
        <v>45294</v>
      </c>
      <c r="E1649" s="14" t="s">
        <v>1132</v>
      </c>
      <c r="F1649" s="14" t="s">
        <v>1133</v>
      </c>
      <c r="G1649" s="6">
        <v>12904</v>
      </c>
      <c r="H1649" s="6" t="s">
        <v>1817</v>
      </c>
      <c r="I1649" s="6"/>
      <c r="J1649" s="16">
        <v>5505.1</v>
      </c>
      <c r="K1649" s="14">
        <v>1.28</v>
      </c>
      <c r="L1649" s="126">
        <v>0</v>
      </c>
      <c r="M1649" s="126">
        <v>0</v>
      </c>
      <c r="N1649" s="6" t="s">
        <v>1878</v>
      </c>
      <c r="O1649" s="6" t="s">
        <v>1878</v>
      </c>
      <c r="P1649" s="19">
        <v>4619632</v>
      </c>
      <c r="Q1649" s="6"/>
      <c r="R1649" s="19">
        <f t="shared" si="290"/>
        <v>831533.76</v>
      </c>
      <c r="S1649" s="6"/>
      <c r="T1649" s="14"/>
      <c r="U1649" s="145"/>
      <c r="V1649" s="6"/>
      <c r="W1649" s="6"/>
      <c r="X1649" s="6"/>
      <c r="Y1649" s="212">
        <v>45397</v>
      </c>
      <c r="Z1649" s="6"/>
      <c r="AA1649" s="6"/>
      <c r="AB1649" s="21"/>
      <c r="AC1649" s="6"/>
      <c r="AD1649" s="14" t="s">
        <v>1515</v>
      </c>
      <c r="AE1649" s="6"/>
      <c r="AF1649" s="6"/>
      <c r="AG1649" s="6"/>
      <c r="AH1649" s="6" t="s">
        <v>1878</v>
      </c>
      <c r="AI1649" s="143">
        <f t="shared" si="285"/>
        <v>358</v>
      </c>
      <c r="AJ1649" s="143">
        <f t="shared" si="286"/>
        <v>64.44</v>
      </c>
      <c r="AK1649" s="143">
        <f t="shared" si="287"/>
        <v>0</v>
      </c>
      <c r="AL1649" s="20">
        <f t="shared" si="283"/>
        <v>45317</v>
      </c>
      <c r="AM1649" t="e">
        <f t="shared" si="288"/>
        <v>#N/A</v>
      </c>
      <c r="AN1649" t="str">
        <f t="shared" si="289"/>
        <v>03012024-A-047725-5505.1</v>
      </c>
    </row>
    <row r="1650" spans="1:40" ht="20.100000000000001" hidden="1" customHeight="1" x14ac:dyDescent="0.25">
      <c r="A1650" s="14">
        <v>328</v>
      </c>
      <c r="B1650" s="162">
        <v>45290</v>
      </c>
      <c r="C1650" s="6" t="s">
        <v>2622</v>
      </c>
      <c r="D1650" s="15">
        <v>45294</v>
      </c>
      <c r="E1650" s="14" t="s">
        <v>1132</v>
      </c>
      <c r="F1650" s="14" t="s">
        <v>1133</v>
      </c>
      <c r="G1650" s="6">
        <v>11087</v>
      </c>
      <c r="H1650" s="6" t="s">
        <v>1817</v>
      </c>
      <c r="I1650" s="6"/>
      <c r="J1650" s="16">
        <v>5505.1</v>
      </c>
      <c r="K1650" s="14">
        <v>1.28</v>
      </c>
      <c r="L1650" s="126">
        <v>0</v>
      </c>
      <c r="M1650" s="126">
        <v>0</v>
      </c>
      <c r="N1650" s="6" t="s">
        <v>1878</v>
      </c>
      <c r="O1650" s="6" t="s">
        <v>1878</v>
      </c>
      <c r="P1650" s="19">
        <v>3969146</v>
      </c>
      <c r="Q1650" s="6"/>
      <c r="R1650" s="19">
        <f t="shared" si="290"/>
        <v>714446.28</v>
      </c>
      <c r="S1650" s="6"/>
      <c r="T1650" s="14"/>
      <c r="U1650" s="145"/>
      <c r="V1650" s="6"/>
      <c r="W1650" s="6"/>
      <c r="X1650" s="6"/>
      <c r="Y1650" s="212">
        <v>45397</v>
      </c>
      <c r="Z1650" s="6"/>
      <c r="AA1650" s="6"/>
      <c r="AB1650" s="21"/>
      <c r="AC1650" s="6"/>
      <c r="AD1650" s="14" t="s">
        <v>1515</v>
      </c>
      <c r="AE1650" s="6"/>
      <c r="AF1650" s="6"/>
      <c r="AG1650" s="6"/>
      <c r="AH1650" s="6" t="s">
        <v>1878</v>
      </c>
      <c r="AI1650" s="143">
        <f t="shared" si="285"/>
        <v>358</v>
      </c>
      <c r="AJ1650" s="143">
        <f t="shared" si="286"/>
        <v>64.44</v>
      </c>
      <c r="AK1650" s="143">
        <f t="shared" si="287"/>
        <v>0</v>
      </c>
      <c r="AL1650" s="20">
        <f t="shared" si="283"/>
        <v>45320</v>
      </c>
      <c r="AM1650" t="e">
        <f t="shared" si="288"/>
        <v>#N/A</v>
      </c>
      <c r="AN1650" t="str">
        <f t="shared" si="289"/>
        <v>03012024-A-047727-5505.1</v>
      </c>
    </row>
    <row r="1651" spans="1:40" ht="20.100000000000001" hidden="1" customHeight="1" x14ac:dyDescent="0.25">
      <c r="A1651" s="14">
        <v>329</v>
      </c>
      <c r="B1651" s="162">
        <v>45283</v>
      </c>
      <c r="C1651" s="6" t="s">
        <v>2623</v>
      </c>
      <c r="D1651" s="15">
        <v>45294</v>
      </c>
      <c r="E1651" s="14" t="s">
        <v>1132</v>
      </c>
      <c r="F1651" s="14" t="s">
        <v>1133</v>
      </c>
      <c r="G1651" s="6">
        <v>29983</v>
      </c>
      <c r="H1651" s="6" t="s">
        <v>1817</v>
      </c>
      <c r="I1651" s="6"/>
      <c r="J1651" s="16">
        <v>5503.201</v>
      </c>
      <c r="K1651" s="14">
        <v>1.41</v>
      </c>
      <c r="L1651" s="125">
        <v>0</v>
      </c>
      <c r="M1651" s="125">
        <v>0</v>
      </c>
      <c r="N1651" s="6" t="s">
        <v>1221</v>
      </c>
      <c r="O1651" s="6" t="s">
        <v>1221</v>
      </c>
      <c r="P1651" s="19">
        <v>11843364</v>
      </c>
      <c r="Q1651" s="6"/>
      <c r="R1651" s="19">
        <f t="shared" si="290"/>
        <v>2131805.52</v>
      </c>
      <c r="S1651" s="6"/>
      <c r="T1651" s="14"/>
      <c r="U1651" s="145"/>
      <c r="V1651" s="6"/>
      <c r="W1651" s="6"/>
      <c r="X1651" s="6"/>
      <c r="Y1651" s="23"/>
      <c r="Z1651" s="6"/>
      <c r="AA1651" s="6"/>
      <c r="AB1651" s="21"/>
      <c r="AC1651" s="6"/>
      <c r="AD1651" s="14" t="s">
        <v>1515</v>
      </c>
      <c r="AE1651" s="6"/>
      <c r="AF1651" s="6"/>
      <c r="AG1651" s="6"/>
      <c r="AH1651" s="6" t="s">
        <v>1221</v>
      </c>
      <c r="AI1651" s="143">
        <f t="shared" si="285"/>
        <v>395.00263482640162</v>
      </c>
      <c r="AJ1651" s="143">
        <f t="shared" si="286"/>
        <v>71.100474268752293</v>
      </c>
      <c r="AK1651" s="143">
        <f t="shared" si="287"/>
        <v>0</v>
      </c>
      <c r="AL1651" s="20">
        <f t="shared" ref="AL1651:AL1714" si="291">IF(B1651&lt;&gt;"",IF(E1651="Packing Material",B1651+5,B1651+30),"")</f>
        <v>45313</v>
      </c>
      <c r="AM1651" t="e">
        <f t="shared" si="288"/>
        <v>#N/A</v>
      </c>
      <c r="AN1651" t="str">
        <f t="shared" si="289"/>
        <v>03012024-A-047728-5503.201</v>
      </c>
    </row>
    <row r="1652" spans="1:40" ht="20.100000000000001" hidden="1" customHeight="1" x14ac:dyDescent="0.25">
      <c r="A1652" s="14">
        <v>330</v>
      </c>
      <c r="B1652" s="162">
        <v>45276</v>
      </c>
      <c r="C1652" s="6" t="s">
        <v>2624</v>
      </c>
      <c r="D1652" s="15">
        <v>45294</v>
      </c>
      <c r="E1652" s="14" t="s">
        <v>1132</v>
      </c>
      <c r="F1652" s="14" t="s">
        <v>1133</v>
      </c>
      <c r="G1652" s="6">
        <f>2586+318</f>
        <v>2904</v>
      </c>
      <c r="H1652" s="6" t="s">
        <v>1817</v>
      </c>
      <c r="I1652" s="6"/>
      <c r="J1652" s="16" t="s">
        <v>2991</v>
      </c>
      <c r="K1652" s="14" t="s">
        <v>2695</v>
      </c>
      <c r="L1652" s="125">
        <v>0</v>
      </c>
      <c r="M1652" s="125">
        <v>0</v>
      </c>
      <c r="N1652" s="6" t="s">
        <v>625</v>
      </c>
      <c r="O1652" s="6" t="s">
        <v>2694</v>
      </c>
      <c r="P1652" s="19">
        <v>2422400</v>
      </c>
      <c r="Q1652" s="6"/>
      <c r="R1652" s="19">
        <f t="shared" si="290"/>
        <v>436032</v>
      </c>
      <c r="S1652" s="6"/>
      <c r="T1652" s="14"/>
      <c r="U1652" s="145"/>
      <c r="V1652" s="6"/>
      <c r="W1652" s="6"/>
      <c r="X1652" s="6"/>
      <c r="Y1652" s="23"/>
      <c r="Z1652" s="6"/>
      <c r="AA1652" s="6"/>
      <c r="AB1652" s="21"/>
      <c r="AC1652" s="6"/>
      <c r="AD1652" s="14" t="s">
        <v>1515</v>
      </c>
      <c r="AE1652" s="6"/>
      <c r="AF1652" s="6"/>
      <c r="AG1652" s="6"/>
      <c r="AH1652" s="6" t="s">
        <v>1513</v>
      </c>
      <c r="AI1652" s="143">
        <f t="shared" si="285"/>
        <v>834.15977961432509</v>
      </c>
      <c r="AJ1652" s="143">
        <f t="shared" si="286"/>
        <v>150.14876033057851</v>
      </c>
      <c r="AK1652" s="143">
        <f t="shared" si="287"/>
        <v>0</v>
      </c>
      <c r="AL1652" s="20">
        <f t="shared" si="291"/>
        <v>45306</v>
      </c>
      <c r="AM1652" t="e">
        <f t="shared" si="288"/>
        <v>#N/A</v>
      </c>
      <c r="AN1652" t="str">
        <f t="shared" si="289"/>
        <v>03012024-A-047741-5205.2200 / 5205.2300</v>
      </c>
    </row>
    <row r="1653" spans="1:40" ht="20.100000000000001" hidden="1" customHeight="1" x14ac:dyDescent="0.25">
      <c r="A1653" s="14">
        <v>331</v>
      </c>
      <c r="B1653" s="162">
        <v>45273</v>
      </c>
      <c r="C1653" s="6" t="s">
        <v>2625</v>
      </c>
      <c r="D1653" s="15">
        <v>45294</v>
      </c>
      <c r="E1653" s="14" t="s">
        <v>1132</v>
      </c>
      <c r="F1653" s="14" t="s">
        <v>1133</v>
      </c>
      <c r="G1653" s="6">
        <v>2200</v>
      </c>
      <c r="H1653" s="6" t="s">
        <v>1817</v>
      </c>
      <c r="I1653" s="6"/>
      <c r="J1653" s="16">
        <v>3809.9189999999999</v>
      </c>
      <c r="K1653" s="14">
        <v>0.41</v>
      </c>
      <c r="L1653" s="126">
        <v>0</v>
      </c>
      <c r="M1653" s="126">
        <v>0</v>
      </c>
      <c r="N1653" s="6" t="s">
        <v>557</v>
      </c>
      <c r="O1653" s="6" t="s">
        <v>2667</v>
      </c>
      <c r="P1653" s="19">
        <v>253000</v>
      </c>
      <c r="Q1653" s="6"/>
      <c r="R1653" s="19">
        <f t="shared" si="290"/>
        <v>45540</v>
      </c>
      <c r="S1653" s="6"/>
      <c r="T1653" s="14"/>
      <c r="U1653" s="145"/>
      <c r="V1653" s="6"/>
      <c r="W1653" s="6"/>
      <c r="X1653" s="6"/>
      <c r="Y1653" s="212">
        <v>45397</v>
      </c>
      <c r="Z1653" s="6"/>
      <c r="AA1653" s="6"/>
      <c r="AB1653" s="21"/>
      <c r="AC1653" s="6"/>
      <c r="AD1653" s="14" t="s">
        <v>1515</v>
      </c>
      <c r="AE1653" s="6"/>
      <c r="AF1653" s="6"/>
      <c r="AG1653" s="6"/>
      <c r="AH1653" s="6" t="s">
        <v>1517</v>
      </c>
      <c r="AI1653" s="143">
        <f t="shared" si="285"/>
        <v>115</v>
      </c>
      <c r="AJ1653" s="143">
        <f t="shared" si="286"/>
        <v>20.7</v>
      </c>
      <c r="AK1653" s="143">
        <f t="shared" si="287"/>
        <v>0</v>
      </c>
      <c r="AL1653" s="20">
        <f t="shared" si="291"/>
        <v>45303</v>
      </c>
      <c r="AM1653" t="e">
        <f t="shared" si="288"/>
        <v>#N/A</v>
      </c>
      <c r="AN1653" t="str">
        <f t="shared" si="289"/>
        <v>03012024-A-047747-3809.919</v>
      </c>
    </row>
    <row r="1654" spans="1:40" ht="20.100000000000001" hidden="1" customHeight="1" x14ac:dyDescent="0.25">
      <c r="A1654" s="14">
        <v>331</v>
      </c>
      <c r="B1654" s="162">
        <v>45273</v>
      </c>
      <c r="C1654" s="6" t="s">
        <v>2625</v>
      </c>
      <c r="D1654" s="15">
        <v>45294</v>
      </c>
      <c r="E1654" s="14" t="s">
        <v>1132</v>
      </c>
      <c r="F1654" s="14" t="s">
        <v>1133</v>
      </c>
      <c r="G1654" s="6">
        <v>900</v>
      </c>
      <c r="H1654" s="6" t="s">
        <v>1817</v>
      </c>
      <c r="I1654" s="6"/>
      <c r="J1654" s="16">
        <v>3204.2</v>
      </c>
      <c r="K1654" s="14">
        <v>1.8</v>
      </c>
      <c r="L1654" s="126">
        <v>0</v>
      </c>
      <c r="M1654" s="126">
        <v>0</v>
      </c>
      <c r="N1654" s="6" t="s">
        <v>412</v>
      </c>
      <c r="O1654" s="6" t="s">
        <v>2381</v>
      </c>
      <c r="P1654" s="19">
        <v>454500</v>
      </c>
      <c r="Q1654" s="6"/>
      <c r="R1654" s="19">
        <f t="shared" si="290"/>
        <v>81810</v>
      </c>
      <c r="S1654" s="6"/>
      <c r="T1654" s="14"/>
      <c r="U1654" s="145"/>
      <c r="V1654" s="6"/>
      <c r="W1654" s="6"/>
      <c r="X1654" s="6"/>
      <c r="Y1654" s="212">
        <v>45397</v>
      </c>
      <c r="Z1654" s="6"/>
      <c r="AA1654" s="6"/>
      <c r="AB1654" s="21"/>
      <c r="AC1654" s="6"/>
      <c r="AD1654" s="14" t="s">
        <v>1515</v>
      </c>
      <c r="AE1654" s="6"/>
      <c r="AF1654" s="6"/>
      <c r="AG1654" s="6"/>
      <c r="AH1654" s="6" t="s">
        <v>434</v>
      </c>
      <c r="AI1654" s="143">
        <f t="shared" si="285"/>
        <v>505</v>
      </c>
      <c r="AJ1654" s="143">
        <f t="shared" si="286"/>
        <v>90.9</v>
      </c>
      <c r="AK1654" s="143">
        <f t="shared" si="287"/>
        <v>0</v>
      </c>
      <c r="AL1654" s="20">
        <f t="shared" si="291"/>
        <v>45303</v>
      </c>
      <c r="AM1654" t="e">
        <f t="shared" si="288"/>
        <v>#N/A</v>
      </c>
      <c r="AN1654" t="str">
        <f t="shared" si="289"/>
        <v>03012024-A-047747-3204.2</v>
      </c>
    </row>
    <row r="1655" spans="1:40" ht="20.100000000000001" hidden="1" customHeight="1" x14ac:dyDescent="0.25">
      <c r="A1655" s="14">
        <v>332</v>
      </c>
      <c r="B1655" s="162">
        <v>45278</v>
      </c>
      <c r="C1655" s="6" t="s">
        <v>2626</v>
      </c>
      <c r="D1655" s="15">
        <v>45294</v>
      </c>
      <c r="E1655" s="14" t="s">
        <v>1132</v>
      </c>
      <c r="F1655" s="14" t="s">
        <v>1133</v>
      </c>
      <c r="G1655" s="6">
        <v>2000</v>
      </c>
      <c r="H1655" s="6" t="s">
        <v>1817</v>
      </c>
      <c r="I1655" s="6"/>
      <c r="J1655" s="16">
        <v>3906.902</v>
      </c>
      <c r="K1655" s="14">
        <v>1.34</v>
      </c>
      <c r="L1655" s="126">
        <v>0</v>
      </c>
      <c r="M1655" s="126">
        <v>0</v>
      </c>
      <c r="N1655" s="6" t="s">
        <v>557</v>
      </c>
      <c r="O1655" s="6" t="s">
        <v>2684</v>
      </c>
      <c r="P1655" s="19">
        <v>750000</v>
      </c>
      <c r="Q1655" s="6"/>
      <c r="R1655" s="19">
        <f t="shared" si="290"/>
        <v>135000</v>
      </c>
      <c r="S1655" s="6"/>
      <c r="T1655" s="14"/>
      <c r="U1655" s="145"/>
      <c r="V1655" s="6"/>
      <c r="W1655" s="6"/>
      <c r="X1655" s="6"/>
      <c r="Y1655" s="212">
        <v>45397</v>
      </c>
      <c r="Z1655" s="6"/>
      <c r="AA1655" s="6"/>
      <c r="AB1655" s="21"/>
      <c r="AC1655" s="6"/>
      <c r="AD1655" s="14" t="s">
        <v>1515</v>
      </c>
      <c r="AE1655" s="6"/>
      <c r="AF1655" s="6"/>
      <c r="AG1655" s="6"/>
      <c r="AH1655" s="6" t="s">
        <v>1517</v>
      </c>
      <c r="AI1655" s="143">
        <f t="shared" si="285"/>
        <v>375</v>
      </c>
      <c r="AJ1655" s="143">
        <f t="shared" si="286"/>
        <v>67.5</v>
      </c>
      <c r="AK1655" s="143">
        <f t="shared" si="287"/>
        <v>0</v>
      </c>
      <c r="AL1655" s="20">
        <f t="shared" si="291"/>
        <v>45308</v>
      </c>
      <c r="AM1655" t="e">
        <f t="shared" si="288"/>
        <v>#N/A</v>
      </c>
      <c r="AN1655" t="str">
        <f t="shared" si="289"/>
        <v>03012024-A-047754-3906.902</v>
      </c>
    </row>
    <row r="1656" spans="1:40" ht="20.100000000000001" hidden="1" customHeight="1" x14ac:dyDescent="0.25">
      <c r="A1656" s="14">
        <v>333</v>
      </c>
      <c r="B1656" s="162">
        <v>45282</v>
      </c>
      <c r="C1656" s="6" t="s">
        <v>2627</v>
      </c>
      <c r="D1656" s="15">
        <v>45294</v>
      </c>
      <c r="E1656" s="14" t="s">
        <v>1132</v>
      </c>
      <c r="F1656" s="14" t="s">
        <v>1133</v>
      </c>
      <c r="G1656" s="6">
        <v>960</v>
      </c>
      <c r="H1656" s="6" t="s">
        <v>1817</v>
      </c>
      <c r="I1656" s="6"/>
      <c r="J1656" s="16">
        <v>3906.902</v>
      </c>
      <c r="K1656" s="14">
        <v>1.34</v>
      </c>
      <c r="L1656" s="125">
        <v>0</v>
      </c>
      <c r="M1656" s="125">
        <v>0</v>
      </c>
      <c r="N1656" s="6" t="s">
        <v>557</v>
      </c>
      <c r="O1656" s="6" t="s">
        <v>2684</v>
      </c>
      <c r="P1656" s="19">
        <v>360000</v>
      </c>
      <c r="Q1656" s="6"/>
      <c r="R1656" s="19">
        <f t="shared" si="290"/>
        <v>64800</v>
      </c>
      <c r="S1656" s="6"/>
      <c r="T1656" s="14"/>
      <c r="U1656" s="145"/>
      <c r="V1656" s="6"/>
      <c r="W1656" s="6"/>
      <c r="X1656" s="6"/>
      <c r="Y1656" s="212">
        <v>45450</v>
      </c>
      <c r="Z1656" s="6"/>
      <c r="AA1656" s="6"/>
      <c r="AB1656" s="21"/>
      <c r="AC1656" s="6"/>
      <c r="AD1656" s="14" t="s">
        <v>1515</v>
      </c>
      <c r="AE1656" s="6"/>
      <c r="AF1656" s="6"/>
      <c r="AG1656" s="6"/>
      <c r="AH1656" s="6" t="s">
        <v>1517</v>
      </c>
      <c r="AI1656" s="143">
        <f t="shared" si="285"/>
        <v>375</v>
      </c>
      <c r="AJ1656" s="143">
        <f t="shared" si="286"/>
        <v>67.5</v>
      </c>
      <c r="AK1656" s="143">
        <f t="shared" si="287"/>
        <v>0</v>
      </c>
      <c r="AL1656" s="20">
        <f t="shared" si="291"/>
        <v>45312</v>
      </c>
      <c r="AM1656" t="e">
        <f>VLOOKUP(C1656,$C$2446:$C$2561,1,0)</f>
        <v>#N/A</v>
      </c>
      <c r="AN1656" t="str">
        <f t="shared" si="289"/>
        <v>03012024-A-047759-3906.902</v>
      </c>
    </row>
    <row r="1657" spans="1:40" ht="20.100000000000001" hidden="1" customHeight="1" x14ac:dyDescent="0.25">
      <c r="A1657" s="14">
        <v>334</v>
      </c>
      <c r="B1657" s="162">
        <v>45282</v>
      </c>
      <c r="C1657" s="6" t="s">
        <v>2628</v>
      </c>
      <c r="D1657" s="15">
        <v>45294</v>
      </c>
      <c r="E1657" s="14" t="s">
        <v>1132</v>
      </c>
      <c r="F1657" s="14" t="s">
        <v>1133</v>
      </c>
      <c r="G1657" s="6">
        <v>2000</v>
      </c>
      <c r="H1657" s="6" t="s">
        <v>1817</v>
      </c>
      <c r="I1657" s="6"/>
      <c r="J1657" s="16">
        <v>3906.9090000000001</v>
      </c>
      <c r="K1657" s="14">
        <v>0.5</v>
      </c>
      <c r="L1657" s="126">
        <v>0</v>
      </c>
      <c r="M1657" s="126">
        <v>0</v>
      </c>
      <c r="N1657" s="6" t="s">
        <v>557</v>
      </c>
      <c r="O1657" s="6" t="s">
        <v>2390</v>
      </c>
      <c r="P1657" s="19">
        <v>280000</v>
      </c>
      <c r="Q1657" s="6"/>
      <c r="R1657" s="19">
        <f t="shared" si="290"/>
        <v>50400</v>
      </c>
      <c r="S1657" s="6"/>
      <c r="T1657" s="14"/>
      <c r="U1657" s="145"/>
      <c r="V1657" s="6"/>
      <c r="W1657" s="6"/>
      <c r="X1657" s="6"/>
      <c r="Y1657" s="212">
        <v>45397</v>
      </c>
      <c r="Z1657" s="6"/>
      <c r="AA1657" s="6"/>
      <c r="AB1657" s="21"/>
      <c r="AC1657" s="6"/>
      <c r="AD1657" s="14" t="s">
        <v>1515</v>
      </c>
      <c r="AE1657" s="6"/>
      <c r="AF1657" s="6"/>
      <c r="AG1657" s="6"/>
      <c r="AH1657" s="6" t="s">
        <v>1517</v>
      </c>
      <c r="AI1657" s="143">
        <f t="shared" si="285"/>
        <v>140</v>
      </c>
      <c r="AJ1657" s="143">
        <f t="shared" si="286"/>
        <v>25.2</v>
      </c>
      <c r="AK1657" s="143">
        <f t="shared" si="287"/>
        <v>0</v>
      </c>
      <c r="AL1657" s="20">
        <f t="shared" si="291"/>
        <v>45312</v>
      </c>
      <c r="AM1657" t="e">
        <f t="shared" ref="AM1657:AM1663" si="292">VLOOKUP(C1657,$C$2446:$C$2553,1,0)</f>
        <v>#N/A</v>
      </c>
      <c r="AN1657" t="str">
        <f t="shared" si="289"/>
        <v>03012024-A-047762-3906.909</v>
      </c>
    </row>
    <row r="1658" spans="1:40" ht="20.100000000000001" hidden="1" customHeight="1" x14ac:dyDescent="0.25">
      <c r="A1658" s="14">
        <v>335</v>
      </c>
      <c r="B1658" s="162">
        <v>45277</v>
      </c>
      <c r="C1658" s="6" t="s">
        <v>2629</v>
      </c>
      <c r="D1658" s="15">
        <v>45294</v>
      </c>
      <c r="E1658" s="14" t="s">
        <v>1132</v>
      </c>
      <c r="F1658" s="14" t="s">
        <v>1133</v>
      </c>
      <c r="G1658" s="6">
        <v>4000</v>
      </c>
      <c r="H1658" s="6" t="s">
        <v>1817</v>
      </c>
      <c r="I1658" s="6"/>
      <c r="J1658" s="16">
        <v>3906.9090000000001</v>
      </c>
      <c r="K1658" s="14">
        <v>0.5</v>
      </c>
      <c r="L1658" s="126">
        <v>0</v>
      </c>
      <c r="M1658" s="126">
        <v>0</v>
      </c>
      <c r="N1658" s="6" t="s">
        <v>557</v>
      </c>
      <c r="O1658" s="6" t="s">
        <v>2390</v>
      </c>
      <c r="P1658" s="19">
        <v>560000</v>
      </c>
      <c r="Q1658" s="6"/>
      <c r="R1658" s="19">
        <f t="shared" si="290"/>
        <v>100800</v>
      </c>
      <c r="S1658" s="6"/>
      <c r="T1658" s="14"/>
      <c r="U1658" s="145"/>
      <c r="V1658" s="6"/>
      <c r="W1658" s="6"/>
      <c r="X1658" s="6"/>
      <c r="Y1658" s="212">
        <v>45397</v>
      </c>
      <c r="Z1658" s="6"/>
      <c r="AA1658" s="6"/>
      <c r="AB1658" s="21"/>
      <c r="AC1658" s="6"/>
      <c r="AD1658" s="14" t="s">
        <v>1515</v>
      </c>
      <c r="AE1658" s="6"/>
      <c r="AF1658" s="6"/>
      <c r="AG1658" s="6"/>
      <c r="AH1658" s="6" t="s">
        <v>1517</v>
      </c>
      <c r="AI1658" s="143">
        <f t="shared" si="285"/>
        <v>140</v>
      </c>
      <c r="AJ1658" s="143">
        <f t="shared" si="286"/>
        <v>25.2</v>
      </c>
      <c r="AK1658" s="143">
        <f t="shared" si="287"/>
        <v>0</v>
      </c>
      <c r="AL1658" s="20">
        <f t="shared" si="291"/>
        <v>45307</v>
      </c>
      <c r="AM1658" t="e">
        <f t="shared" si="292"/>
        <v>#N/A</v>
      </c>
      <c r="AN1658" t="str">
        <f t="shared" si="289"/>
        <v>03012024-A-047774-3906.909</v>
      </c>
    </row>
    <row r="1659" spans="1:40" ht="20.100000000000001" hidden="1" customHeight="1" x14ac:dyDescent="0.25">
      <c r="A1659" s="14">
        <v>336</v>
      </c>
      <c r="B1659" s="162">
        <v>45282</v>
      </c>
      <c r="C1659" s="6" t="s">
        <v>2630</v>
      </c>
      <c r="D1659" s="15">
        <v>45294</v>
      </c>
      <c r="E1659" s="14" t="s">
        <v>1132</v>
      </c>
      <c r="F1659" s="14" t="s">
        <v>1133</v>
      </c>
      <c r="G1659" s="6">
        <v>2000</v>
      </c>
      <c r="H1659" s="6" t="s">
        <v>1817</v>
      </c>
      <c r="I1659" s="6"/>
      <c r="J1659" s="16">
        <v>3906.9090000000001</v>
      </c>
      <c r="K1659" s="14">
        <v>0.5</v>
      </c>
      <c r="L1659" s="126">
        <v>0</v>
      </c>
      <c r="M1659" s="126">
        <v>0</v>
      </c>
      <c r="N1659" s="6" t="s">
        <v>557</v>
      </c>
      <c r="O1659" s="6" t="s">
        <v>2390</v>
      </c>
      <c r="P1659" s="19">
        <v>280000</v>
      </c>
      <c r="Q1659" s="6"/>
      <c r="R1659" s="19">
        <f t="shared" si="290"/>
        <v>50400</v>
      </c>
      <c r="S1659" s="6"/>
      <c r="T1659" s="14"/>
      <c r="U1659" s="145"/>
      <c r="V1659" s="6"/>
      <c r="W1659" s="6"/>
      <c r="X1659" s="6"/>
      <c r="Y1659" s="212">
        <v>45397</v>
      </c>
      <c r="Z1659" s="6"/>
      <c r="AA1659" s="6"/>
      <c r="AB1659" s="21"/>
      <c r="AC1659" s="6"/>
      <c r="AD1659" s="14" t="s">
        <v>1515</v>
      </c>
      <c r="AE1659" s="6"/>
      <c r="AF1659" s="6"/>
      <c r="AG1659" s="6"/>
      <c r="AH1659" s="6" t="s">
        <v>1517</v>
      </c>
      <c r="AI1659" s="143">
        <f t="shared" si="285"/>
        <v>140</v>
      </c>
      <c r="AJ1659" s="143">
        <f t="shared" si="286"/>
        <v>25.2</v>
      </c>
      <c r="AK1659" s="143">
        <f t="shared" si="287"/>
        <v>0</v>
      </c>
      <c r="AL1659" s="20">
        <f t="shared" si="291"/>
        <v>45312</v>
      </c>
      <c r="AM1659" t="e">
        <f t="shared" si="292"/>
        <v>#N/A</v>
      </c>
      <c r="AN1659" t="str">
        <f t="shared" si="289"/>
        <v>03012024-A-047784-3906.909</v>
      </c>
    </row>
    <row r="1660" spans="1:40" ht="20.100000000000001" hidden="1" customHeight="1" x14ac:dyDescent="0.25">
      <c r="A1660" s="14">
        <v>337</v>
      </c>
      <c r="B1660" s="162">
        <v>45282</v>
      </c>
      <c r="C1660" s="6" t="s">
        <v>2631</v>
      </c>
      <c r="D1660" s="15">
        <v>45294</v>
      </c>
      <c r="E1660" s="14" t="s">
        <v>1132</v>
      </c>
      <c r="F1660" s="14" t="s">
        <v>1133</v>
      </c>
      <c r="G1660" s="6">
        <v>1000</v>
      </c>
      <c r="H1660" s="6" t="s">
        <v>1817</v>
      </c>
      <c r="I1660" s="6"/>
      <c r="J1660" s="16">
        <v>3906.9090000000001</v>
      </c>
      <c r="K1660" s="14">
        <v>0.5</v>
      </c>
      <c r="L1660" s="126">
        <v>0</v>
      </c>
      <c r="M1660" s="126">
        <v>0</v>
      </c>
      <c r="N1660" s="6" t="s">
        <v>557</v>
      </c>
      <c r="O1660" s="6" t="s">
        <v>2390</v>
      </c>
      <c r="P1660" s="19">
        <v>140000</v>
      </c>
      <c r="Q1660" s="6"/>
      <c r="R1660" s="19">
        <f t="shared" si="290"/>
        <v>25200</v>
      </c>
      <c r="S1660" s="6"/>
      <c r="T1660" s="14"/>
      <c r="U1660" s="145"/>
      <c r="V1660" s="6"/>
      <c r="W1660" s="6"/>
      <c r="X1660" s="6"/>
      <c r="Y1660" s="212">
        <v>45397</v>
      </c>
      <c r="Z1660" s="6"/>
      <c r="AA1660" s="6"/>
      <c r="AB1660" s="21"/>
      <c r="AC1660" s="6"/>
      <c r="AD1660" s="14" t="s">
        <v>1515</v>
      </c>
      <c r="AE1660" s="6"/>
      <c r="AF1660" s="6"/>
      <c r="AG1660" s="6"/>
      <c r="AH1660" s="6" t="s">
        <v>1517</v>
      </c>
      <c r="AI1660" s="143">
        <f t="shared" si="285"/>
        <v>140</v>
      </c>
      <c r="AJ1660" s="143">
        <f t="shared" si="286"/>
        <v>25.2</v>
      </c>
      <c r="AK1660" s="143">
        <f t="shared" si="287"/>
        <v>0</v>
      </c>
      <c r="AL1660" s="20">
        <f t="shared" si="291"/>
        <v>45312</v>
      </c>
      <c r="AM1660" t="e">
        <f t="shared" si="292"/>
        <v>#N/A</v>
      </c>
      <c r="AN1660" t="str">
        <f t="shared" si="289"/>
        <v>03012024-A-047788-3906.909</v>
      </c>
    </row>
    <row r="1661" spans="1:40" ht="20.100000000000001" hidden="1" customHeight="1" x14ac:dyDescent="0.25">
      <c r="A1661" s="14">
        <v>338</v>
      </c>
      <c r="B1661" s="162">
        <v>45282</v>
      </c>
      <c r="C1661" s="6" t="s">
        <v>2632</v>
      </c>
      <c r="D1661" s="15">
        <v>45294</v>
      </c>
      <c r="E1661" s="14" t="s">
        <v>1132</v>
      </c>
      <c r="F1661" s="14" t="s">
        <v>1133</v>
      </c>
      <c r="G1661" s="6">
        <v>2000</v>
      </c>
      <c r="H1661" s="6" t="s">
        <v>1817</v>
      </c>
      <c r="I1661" s="6"/>
      <c r="J1661" s="16">
        <v>3906.9090000000001</v>
      </c>
      <c r="K1661" s="14">
        <v>0.7</v>
      </c>
      <c r="L1661" s="126">
        <v>0</v>
      </c>
      <c r="M1661" s="126">
        <v>0</v>
      </c>
      <c r="N1661" s="6" t="s">
        <v>557</v>
      </c>
      <c r="O1661" s="6" t="s">
        <v>2439</v>
      </c>
      <c r="P1661" s="19">
        <v>390000</v>
      </c>
      <c r="Q1661" s="6"/>
      <c r="R1661" s="19">
        <f t="shared" si="290"/>
        <v>70200</v>
      </c>
      <c r="S1661" s="6"/>
      <c r="T1661" s="14"/>
      <c r="U1661" s="145"/>
      <c r="V1661" s="6"/>
      <c r="W1661" s="6"/>
      <c r="X1661" s="6"/>
      <c r="Y1661" s="212">
        <v>45397</v>
      </c>
      <c r="Z1661" s="6"/>
      <c r="AA1661" s="6"/>
      <c r="AB1661" s="21"/>
      <c r="AC1661" s="6"/>
      <c r="AD1661" s="14" t="s">
        <v>1515</v>
      </c>
      <c r="AE1661" s="6"/>
      <c r="AF1661" s="6"/>
      <c r="AG1661" s="6"/>
      <c r="AH1661" s="6" t="s">
        <v>1517</v>
      </c>
      <c r="AI1661" s="143">
        <f t="shared" si="285"/>
        <v>195</v>
      </c>
      <c r="AJ1661" s="143">
        <f t="shared" si="286"/>
        <v>35.1</v>
      </c>
      <c r="AK1661" s="143">
        <f t="shared" si="287"/>
        <v>0</v>
      </c>
      <c r="AL1661" s="20">
        <f t="shared" si="291"/>
        <v>45312</v>
      </c>
      <c r="AM1661" t="e">
        <f t="shared" si="292"/>
        <v>#N/A</v>
      </c>
      <c r="AN1661" t="str">
        <f t="shared" si="289"/>
        <v>03012024-A-047791-3906.909</v>
      </c>
    </row>
    <row r="1662" spans="1:40" ht="20.100000000000001" hidden="1" customHeight="1" x14ac:dyDescent="0.25">
      <c r="A1662" s="14">
        <v>339</v>
      </c>
      <c r="B1662" s="162">
        <v>45282</v>
      </c>
      <c r="C1662" s="6" t="s">
        <v>2633</v>
      </c>
      <c r="D1662" s="15">
        <v>45294</v>
      </c>
      <c r="E1662" s="14" t="s">
        <v>1132</v>
      </c>
      <c r="F1662" s="14" t="s">
        <v>1133</v>
      </c>
      <c r="G1662" s="6">
        <v>3000</v>
      </c>
      <c r="H1662" s="6" t="s">
        <v>1817</v>
      </c>
      <c r="I1662" s="6"/>
      <c r="J1662" s="16">
        <v>3906.9090000000001</v>
      </c>
      <c r="K1662" s="14">
        <v>0.7</v>
      </c>
      <c r="L1662" s="126">
        <v>0</v>
      </c>
      <c r="M1662" s="126">
        <v>0</v>
      </c>
      <c r="N1662" s="6" t="s">
        <v>557</v>
      </c>
      <c r="O1662" s="6" t="s">
        <v>2439</v>
      </c>
      <c r="P1662" s="19">
        <v>585000</v>
      </c>
      <c r="Q1662" s="6"/>
      <c r="R1662" s="19">
        <f t="shared" si="290"/>
        <v>105300</v>
      </c>
      <c r="S1662" s="6"/>
      <c r="T1662" s="14"/>
      <c r="U1662" s="145"/>
      <c r="V1662" s="6"/>
      <c r="W1662" s="6"/>
      <c r="X1662" s="6"/>
      <c r="Y1662" s="212">
        <v>45397</v>
      </c>
      <c r="Z1662" s="6"/>
      <c r="AA1662" s="6"/>
      <c r="AB1662" s="21"/>
      <c r="AC1662" s="6"/>
      <c r="AD1662" s="14" t="s">
        <v>1515</v>
      </c>
      <c r="AE1662" s="6"/>
      <c r="AF1662" s="6"/>
      <c r="AG1662" s="6"/>
      <c r="AH1662" s="6" t="s">
        <v>1517</v>
      </c>
      <c r="AI1662" s="143">
        <f t="shared" si="285"/>
        <v>195</v>
      </c>
      <c r="AJ1662" s="143">
        <f t="shared" si="286"/>
        <v>35.1</v>
      </c>
      <c r="AK1662" s="143">
        <f t="shared" si="287"/>
        <v>0</v>
      </c>
      <c r="AL1662" s="20">
        <f t="shared" si="291"/>
        <v>45312</v>
      </c>
      <c r="AM1662" t="e">
        <f t="shared" si="292"/>
        <v>#N/A</v>
      </c>
      <c r="AN1662" t="str">
        <f t="shared" si="289"/>
        <v>03012024-A-047797-3906.909</v>
      </c>
    </row>
    <row r="1663" spans="1:40" ht="20.100000000000001" hidden="1" customHeight="1" x14ac:dyDescent="0.25">
      <c r="A1663" s="14">
        <v>340</v>
      </c>
      <c r="B1663" s="162">
        <v>45283</v>
      </c>
      <c r="C1663" s="6" t="s">
        <v>2634</v>
      </c>
      <c r="D1663" s="15">
        <v>45294</v>
      </c>
      <c r="E1663" s="14" t="s">
        <v>1132</v>
      </c>
      <c r="F1663" s="14" t="s">
        <v>1133</v>
      </c>
      <c r="G1663" s="6">
        <v>5000</v>
      </c>
      <c r="H1663" s="6" t="s">
        <v>1817</v>
      </c>
      <c r="I1663" s="6"/>
      <c r="J1663" s="16">
        <v>3906.9090000000001</v>
      </c>
      <c r="K1663" s="14">
        <v>0.5</v>
      </c>
      <c r="L1663" s="126">
        <v>0</v>
      </c>
      <c r="M1663" s="126">
        <v>0</v>
      </c>
      <c r="N1663" s="6" t="s">
        <v>557</v>
      </c>
      <c r="O1663" s="6" t="s">
        <v>2390</v>
      </c>
      <c r="P1663" s="19">
        <v>700000</v>
      </c>
      <c r="Q1663" s="6"/>
      <c r="R1663" s="19">
        <f t="shared" si="290"/>
        <v>126000</v>
      </c>
      <c r="S1663" s="6"/>
      <c r="T1663" s="14"/>
      <c r="U1663" s="145"/>
      <c r="V1663" s="6"/>
      <c r="W1663" s="6"/>
      <c r="X1663" s="6"/>
      <c r="Y1663" s="212">
        <v>45397</v>
      </c>
      <c r="Z1663" s="6"/>
      <c r="AA1663" s="6"/>
      <c r="AB1663" s="21"/>
      <c r="AC1663" s="6"/>
      <c r="AD1663" s="14" t="s">
        <v>1515</v>
      </c>
      <c r="AE1663" s="6"/>
      <c r="AF1663" s="6"/>
      <c r="AG1663" s="6"/>
      <c r="AH1663" s="6" t="s">
        <v>1517</v>
      </c>
      <c r="AI1663" s="143">
        <f t="shared" si="285"/>
        <v>140</v>
      </c>
      <c r="AJ1663" s="143">
        <f t="shared" si="286"/>
        <v>25.2</v>
      </c>
      <c r="AK1663" s="143">
        <f t="shared" si="287"/>
        <v>0</v>
      </c>
      <c r="AL1663" s="20">
        <f t="shared" si="291"/>
        <v>45313</v>
      </c>
      <c r="AM1663" t="e">
        <f t="shared" si="292"/>
        <v>#N/A</v>
      </c>
      <c r="AN1663" t="str">
        <f t="shared" si="289"/>
        <v>03012024-A-047801-3906.909</v>
      </c>
    </row>
    <row r="1664" spans="1:40" ht="20.100000000000001" hidden="1" customHeight="1" x14ac:dyDescent="0.25">
      <c r="A1664" s="14">
        <v>341</v>
      </c>
      <c r="B1664" s="162">
        <v>45278</v>
      </c>
      <c r="C1664" s="6" t="s">
        <v>2635</v>
      </c>
      <c r="D1664" s="15">
        <v>45294</v>
      </c>
      <c r="E1664" s="14" t="s">
        <v>1132</v>
      </c>
      <c r="F1664" s="14" t="s">
        <v>1133</v>
      </c>
      <c r="G1664" s="6">
        <v>19410</v>
      </c>
      <c r="H1664" s="6" t="s">
        <v>1817</v>
      </c>
      <c r="I1664" s="6"/>
      <c r="J1664" s="16">
        <v>2815.12</v>
      </c>
      <c r="K1664" s="14">
        <v>0.27</v>
      </c>
      <c r="L1664" s="126">
        <v>0</v>
      </c>
      <c r="M1664" s="126">
        <v>0</v>
      </c>
      <c r="N1664" s="6" t="s">
        <v>557</v>
      </c>
      <c r="O1664" s="6" t="s">
        <v>2668</v>
      </c>
      <c r="P1664" s="19">
        <v>1480012.5</v>
      </c>
      <c r="Q1664" s="6"/>
      <c r="R1664" s="19">
        <f t="shared" si="290"/>
        <v>266402.25</v>
      </c>
      <c r="S1664" s="6"/>
      <c r="T1664" s="14"/>
      <c r="U1664" s="145"/>
      <c r="V1664" s="6"/>
      <c r="W1664" s="6"/>
      <c r="X1664" s="6"/>
      <c r="Y1664" s="212">
        <v>45450</v>
      </c>
      <c r="Z1664" s="6"/>
      <c r="AA1664" s="6"/>
      <c r="AB1664" s="21"/>
      <c r="AC1664" s="6"/>
      <c r="AD1664" s="14" t="s">
        <v>1515</v>
      </c>
      <c r="AE1664" s="6"/>
      <c r="AF1664" s="6"/>
      <c r="AG1664" s="6"/>
      <c r="AH1664" s="6" t="s">
        <v>1517</v>
      </c>
      <c r="AI1664" s="143">
        <f t="shared" si="285"/>
        <v>76.25</v>
      </c>
      <c r="AJ1664" s="143">
        <f t="shared" si="286"/>
        <v>13.725</v>
      </c>
      <c r="AK1664" s="143">
        <f t="shared" si="287"/>
        <v>0</v>
      </c>
      <c r="AL1664" s="20">
        <f t="shared" si="291"/>
        <v>45308</v>
      </c>
      <c r="AM1664" t="e">
        <f>VLOOKUP(C1664,$C$2446:$C$2561,1,0)</f>
        <v>#N/A</v>
      </c>
      <c r="AN1664" t="str">
        <f t="shared" si="289"/>
        <v>03012024-A-047806-2815.12</v>
      </c>
    </row>
    <row r="1665" spans="1:40" ht="20.100000000000001" hidden="1" customHeight="1" x14ac:dyDescent="0.25">
      <c r="A1665" s="14">
        <v>342</v>
      </c>
      <c r="B1665" s="162">
        <v>45279</v>
      </c>
      <c r="C1665" s="6" t="s">
        <v>2636</v>
      </c>
      <c r="D1665" s="15">
        <v>45294</v>
      </c>
      <c r="E1665" s="14" t="s">
        <v>1132</v>
      </c>
      <c r="F1665" s="14" t="s">
        <v>1133</v>
      </c>
      <c r="G1665" s="6">
        <v>29400</v>
      </c>
      <c r="H1665" s="6" t="s">
        <v>1817</v>
      </c>
      <c r="I1665" s="6"/>
      <c r="J1665" s="16">
        <v>2815.12</v>
      </c>
      <c r="K1665" s="14">
        <v>0.27</v>
      </c>
      <c r="L1665" s="125">
        <v>0</v>
      </c>
      <c r="M1665" s="125">
        <v>0</v>
      </c>
      <c r="N1665" s="6" t="s">
        <v>557</v>
      </c>
      <c r="O1665" s="6" t="s">
        <v>2668</v>
      </c>
      <c r="P1665" s="19">
        <v>2241750</v>
      </c>
      <c r="Q1665" s="6"/>
      <c r="R1665" s="19">
        <f t="shared" si="290"/>
        <v>403515</v>
      </c>
      <c r="S1665" s="6"/>
      <c r="T1665" s="14"/>
      <c r="U1665" s="145"/>
      <c r="V1665" s="6"/>
      <c r="W1665" s="6"/>
      <c r="X1665" s="6"/>
      <c r="Y1665" s="212">
        <v>45483</v>
      </c>
      <c r="Z1665" s="6"/>
      <c r="AA1665" s="6"/>
      <c r="AB1665" s="21"/>
      <c r="AC1665" s="6"/>
      <c r="AD1665" s="14" t="s">
        <v>1515</v>
      </c>
      <c r="AE1665" s="6"/>
      <c r="AF1665" s="6"/>
      <c r="AG1665" s="6"/>
      <c r="AH1665" s="6" t="s">
        <v>1517</v>
      </c>
      <c r="AI1665" s="143">
        <f t="shared" si="285"/>
        <v>76.25</v>
      </c>
      <c r="AJ1665" s="143">
        <f t="shared" si="286"/>
        <v>13.725</v>
      </c>
      <c r="AK1665" s="143">
        <f t="shared" si="287"/>
        <v>0</v>
      </c>
      <c r="AL1665" s="20">
        <f t="shared" si="291"/>
        <v>45309</v>
      </c>
      <c r="AM1665" t="e">
        <f>VLOOKUP(C1665,$C$2446:$C$2561,1,0)</f>
        <v>#N/A</v>
      </c>
      <c r="AN1665" t="str">
        <f t="shared" si="289"/>
        <v>03012024-A-047812-2815.12</v>
      </c>
    </row>
    <row r="1666" spans="1:40" ht="20.100000000000001" hidden="1" customHeight="1" x14ac:dyDescent="0.25">
      <c r="A1666" s="14">
        <v>343</v>
      </c>
      <c r="B1666" s="162">
        <v>45277</v>
      </c>
      <c r="C1666" s="6" t="s">
        <v>2637</v>
      </c>
      <c r="D1666" s="15">
        <v>45294</v>
      </c>
      <c r="E1666" s="14" t="s">
        <v>1132</v>
      </c>
      <c r="F1666" s="14" t="s">
        <v>1133</v>
      </c>
      <c r="G1666" s="6">
        <v>480</v>
      </c>
      <c r="H1666" s="6" t="s">
        <v>1817</v>
      </c>
      <c r="I1666" s="6"/>
      <c r="J1666" s="16">
        <v>3809.9189999999999</v>
      </c>
      <c r="K1666" s="14">
        <v>2.41</v>
      </c>
      <c r="L1666" s="126">
        <v>0</v>
      </c>
      <c r="M1666" s="126">
        <v>0</v>
      </c>
      <c r="N1666" s="6" t="s">
        <v>557</v>
      </c>
      <c r="O1666" s="6" t="s">
        <v>2685</v>
      </c>
      <c r="P1666" s="19">
        <v>324000</v>
      </c>
      <c r="Q1666" s="6"/>
      <c r="R1666" s="19">
        <f t="shared" si="290"/>
        <v>58320</v>
      </c>
      <c r="S1666" s="6"/>
      <c r="T1666" s="14"/>
      <c r="U1666" s="145"/>
      <c r="V1666" s="6"/>
      <c r="W1666" s="6"/>
      <c r="X1666" s="6"/>
      <c r="Y1666" s="212">
        <v>45397</v>
      </c>
      <c r="Z1666" s="6"/>
      <c r="AA1666" s="6"/>
      <c r="AB1666" s="21"/>
      <c r="AC1666" s="6"/>
      <c r="AD1666" s="14" t="s">
        <v>1515</v>
      </c>
      <c r="AE1666" s="6"/>
      <c r="AF1666" s="6"/>
      <c r="AG1666" s="6"/>
      <c r="AH1666" s="6" t="s">
        <v>1517</v>
      </c>
      <c r="AI1666" s="143">
        <f t="shared" si="285"/>
        <v>675</v>
      </c>
      <c r="AJ1666" s="143">
        <f t="shared" si="286"/>
        <v>121.5</v>
      </c>
      <c r="AK1666" s="143">
        <f t="shared" si="287"/>
        <v>0</v>
      </c>
      <c r="AL1666" s="20">
        <f t="shared" si="291"/>
        <v>45307</v>
      </c>
      <c r="AM1666" t="e">
        <f t="shared" ref="AM1666:AM1676" si="293">VLOOKUP(C1666,$C$2446:$C$2553,1,0)</f>
        <v>#N/A</v>
      </c>
      <c r="AN1666" t="str">
        <f t="shared" si="289"/>
        <v>03012024-A-047820-3809.919</v>
      </c>
    </row>
    <row r="1667" spans="1:40" ht="20.100000000000001" hidden="1" customHeight="1" x14ac:dyDescent="0.25">
      <c r="A1667" s="14">
        <v>344</v>
      </c>
      <c r="B1667" s="162">
        <v>45282</v>
      </c>
      <c r="C1667" s="6" t="s">
        <v>2638</v>
      </c>
      <c r="D1667" s="15">
        <v>45294</v>
      </c>
      <c r="E1667" s="14" t="s">
        <v>1132</v>
      </c>
      <c r="F1667" s="14" t="s">
        <v>1133</v>
      </c>
      <c r="G1667" s="6">
        <v>400</v>
      </c>
      <c r="H1667" s="6" t="s">
        <v>1817</v>
      </c>
      <c r="I1667" s="6"/>
      <c r="J1667" s="16">
        <v>2904.2089999999998</v>
      </c>
      <c r="K1667" s="14">
        <v>3.75</v>
      </c>
      <c r="L1667" s="126">
        <v>0</v>
      </c>
      <c r="M1667" s="126">
        <v>0</v>
      </c>
      <c r="N1667" s="6" t="s">
        <v>557</v>
      </c>
      <c r="O1667" s="6" t="s">
        <v>2686</v>
      </c>
      <c r="P1667" s="19">
        <v>420000</v>
      </c>
      <c r="Q1667" s="6"/>
      <c r="R1667" s="19">
        <f t="shared" si="290"/>
        <v>75600</v>
      </c>
      <c r="S1667" s="6"/>
      <c r="T1667" s="14"/>
      <c r="U1667" s="145"/>
      <c r="V1667" s="6"/>
      <c r="W1667" s="6"/>
      <c r="X1667" s="6"/>
      <c r="Y1667" s="212">
        <v>45397</v>
      </c>
      <c r="Z1667" s="6"/>
      <c r="AA1667" s="6"/>
      <c r="AB1667" s="21"/>
      <c r="AC1667" s="6"/>
      <c r="AD1667" s="14" t="s">
        <v>1515</v>
      </c>
      <c r="AE1667" s="6"/>
      <c r="AF1667" s="6"/>
      <c r="AG1667" s="6"/>
      <c r="AH1667" s="6" t="s">
        <v>1517</v>
      </c>
      <c r="AI1667" s="143">
        <f t="shared" si="285"/>
        <v>1050</v>
      </c>
      <c r="AJ1667" s="143">
        <f t="shared" si="286"/>
        <v>189</v>
      </c>
      <c r="AK1667" s="143">
        <f t="shared" si="287"/>
        <v>0</v>
      </c>
      <c r="AL1667" s="20">
        <f t="shared" si="291"/>
        <v>45312</v>
      </c>
      <c r="AM1667" t="e">
        <f t="shared" si="293"/>
        <v>#N/A</v>
      </c>
      <c r="AN1667" t="str">
        <f t="shared" si="289"/>
        <v>03012024-A-047830-2904.209</v>
      </c>
    </row>
    <row r="1668" spans="1:40" ht="20.100000000000001" hidden="1" customHeight="1" x14ac:dyDescent="0.25">
      <c r="A1668" s="14">
        <v>345</v>
      </c>
      <c r="B1668" s="162">
        <v>45277</v>
      </c>
      <c r="C1668" s="6" t="s">
        <v>2639</v>
      </c>
      <c r="D1668" s="15">
        <v>45294</v>
      </c>
      <c r="E1668" s="14" t="s">
        <v>1132</v>
      </c>
      <c r="F1668" s="14" t="s">
        <v>1133</v>
      </c>
      <c r="G1668" s="6">
        <v>1200</v>
      </c>
      <c r="H1668" s="6" t="s">
        <v>1817</v>
      </c>
      <c r="I1668" s="6"/>
      <c r="J1668" s="16">
        <v>3809.9189999999999</v>
      </c>
      <c r="K1668" s="14">
        <v>1.63</v>
      </c>
      <c r="L1668" s="126">
        <v>0</v>
      </c>
      <c r="M1668" s="126">
        <v>0</v>
      </c>
      <c r="N1668" s="6" t="s">
        <v>557</v>
      </c>
      <c r="O1668" s="6" t="s">
        <v>2687</v>
      </c>
      <c r="P1668" s="19">
        <v>546000</v>
      </c>
      <c r="Q1668" s="6"/>
      <c r="R1668" s="19">
        <f t="shared" si="290"/>
        <v>98280</v>
      </c>
      <c r="S1668" s="6"/>
      <c r="T1668" s="14"/>
      <c r="U1668" s="145"/>
      <c r="V1668" s="6"/>
      <c r="W1668" s="6"/>
      <c r="X1668" s="6"/>
      <c r="Y1668" s="212">
        <v>45397</v>
      </c>
      <c r="Z1668" s="6"/>
      <c r="AA1668" s="6"/>
      <c r="AB1668" s="21"/>
      <c r="AC1668" s="6"/>
      <c r="AD1668" s="14" t="s">
        <v>1515</v>
      </c>
      <c r="AE1668" s="6"/>
      <c r="AF1668" s="6"/>
      <c r="AG1668" s="6"/>
      <c r="AH1668" s="6" t="s">
        <v>1517</v>
      </c>
      <c r="AI1668" s="143">
        <f t="shared" si="285"/>
        <v>455</v>
      </c>
      <c r="AJ1668" s="143">
        <f t="shared" si="286"/>
        <v>81.900000000000006</v>
      </c>
      <c r="AK1668" s="143">
        <f t="shared" si="287"/>
        <v>0</v>
      </c>
      <c r="AL1668" s="20">
        <f t="shared" si="291"/>
        <v>45307</v>
      </c>
      <c r="AM1668" t="e">
        <f t="shared" si="293"/>
        <v>#N/A</v>
      </c>
      <c r="AN1668" t="str">
        <f t="shared" si="289"/>
        <v>03012024-A-047860-3809.919</v>
      </c>
    </row>
    <row r="1669" spans="1:40" ht="20.100000000000001" hidden="1" customHeight="1" x14ac:dyDescent="0.25">
      <c r="A1669" s="14">
        <v>346</v>
      </c>
      <c r="B1669" s="162">
        <v>45277</v>
      </c>
      <c r="C1669" s="6" t="s">
        <v>2640</v>
      </c>
      <c r="D1669" s="15">
        <v>45294</v>
      </c>
      <c r="E1669" s="14" t="s">
        <v>1132</v>
      </c>
      <c r="F1669" s="14" t="s">
        <v>1133</v>
      </c>
      <c r="G1669" s="6">
        <f>1200+1400</f>
        <v>2600</v>
      </c>
      <c r="H1669" s="6" t="s">
        <v>1817</v>
      </c>
      <c r="I1669" s="6"/>
      <c r="J1669" s="16" t="s">
        <v>2696</v>
      </c>
      <c r="K1669" s="14" t="s">
        <v>2697</v>
      </c>
      <c r="L1669" s="126">
        <v>0</v>
      </c>
      <c r="M1669" s="126">
        <v>0</v>
      </c>
      <c r="N1669" s="6" t="s">
        <v>557</v>
      </c>
      <c r="O1669" s="6" t="s">
        <v>2698</v>
      </c>
      <c r="P1669" s="19">
        <v>1132000</v>
      </c>
      <c r="Q1669" s="6"/>
      <c r="R1669" s="19">
        <f t="shared" si="290"/>
        <v>203760</v>
      </c>
      <c r="S1669" s="6"/>
      <c r="T1669" s="14"/>
      <c r="U1669" s="145"/>
      <c r="V1669" s="6"/>
      <c r="W1669" s="6"/>
      <c r="X1669" s="6"/>
      <c r="Y1669" s="212">
        <v>45397</v>
      </c>
      <c r="Z1669" s="6"/>
      <c r="AA1669" s="6"/>
      <c r="AB1669" s="21"/>
      <c r="AC1669" s="6"/>
      <c r="AD1669" s="14" t="s">
        <v>1515</v>
      </c>
      <c r="AE1669" s="6"/>
      <c r="AF1669" s="6"/>
      <c r="AG1669" s="6"/>
      <c r="AH1669" s="6" t="s">
        <v>1517</v>
      </c>
      <c r="AI1669" s="143">
        <f t="shared" si="285"/>
        <v>435.38461538461536</v>
      </c>
      <c r="AJ1669" s="143">
        <f t="shared" si="286"/>
        <v>78.369230769230768</v>
      </c>
      <c r="AK1669" s="143">
        <f t="shared" si="287"/>
        <v>0</v>
      </c>
      <c r="AL1669" s="20">
        <f t="shared" si="291"/>
        <v>45307</v>
      </c>
      <c r="AM1669" t="e">
        <f t="shared" si="293"/>
        <v>#N/A</v>
      </c>
      <c r="AN1669" t="str">
        <f t="shared" si="289"/>
        <v>03012024-A-047872-3402.4200 / 3809.9110</v>
      </c>
    </row>
    <row r="1670" spans="1:40" ht="20.100000000000001" hidden="1" customHeight="1" x14ac:dyDescent="0.25">
      <c r="A1670" s="14">
        <v>347</v>
      </c>
      <c r="B1670" s="162">
        <v>45275</v>
      </c>
      <c r="C1670" s="6" t="s">
        <v>2641</v>
      </c>
      <c r="D1670" s="15">
        <v>45294</v>
      </c>
      <c r="E1670" s="14" t="s">
        <v>1132</v>
      </c>
      <c r="F1670" s="14" t="s">
        <v>1133</v>
      </c>
      <c r="G1670" s="6">
        <v>660</v>
      </c>
      <c r="H1670" s="6" t="s">
        <v>1817</v>
      </c>
      <c r="I1670" s="6"/>
      <c r="J1670" s="16">
        <v>3809.9189999999999</v>
      </c>
      <c r="K1670" s="14">
        <v>0.41</v>
      </c>
      <c r="L1670" s="126">
        <v>0</v>
      </c>
      <c r="M1670" s="126">
        <v>0</v>
      </c>
      <c r="N1670" s="6" t="s">
        <v>557</v>
      </c>
      <c r="O1670" s="6" t="s">
        <v>2667</v>
      </c>
      <c r="P1670" s="19">
        <v>75900</v>
      </c>
      <c r="Q1670" s="6"/>
      <c r="R1670" s="19">
        <f t="shared" si="290"/>
        <v>13662</v>
      </c>
      <c r="S1670" s="6"/>
      <c r="T1670" s="14"/>
      <c r="U1670" s="145"/>
      <c r="V1670" s="6"/>
      <c r="W1670" s="6"/>
      <c r="X1670" s="6"/>
      <c r="Y1670" s="212">
        <v>45397</v>
      </c>
      <c r="Z1670" s="6"/>
      <c r="AA1670" s="6"/>
      <c r="AB1670" s="21"/>
      <c r="AC1670" s="6"/>
      <c r="AD1670" s="14" t="s">
        <v>1515</v>
      </c>
      <c r="AE1670" s="6"/>
      <c r="AF1670" s="6"/>
      <c r="AG1670" s="6"/>
      <c r="AH1670" s="6" t="s">
        <v>1517</v>
      </c>
      <c r="AI1670" s="143">
        <f t="shared" si="285"/>
        <v>115</v>
      </c>
      <c r="AJ1670" s="143">
        <f t="shared" si="286"/>
        <v>20.7</v>
      </c>
      <c r="AK1670" s="143">
        <f t="shared" si="287"/>
        <v>0</v>
      </c>
      <c r="AL1670" s="20">
        <f t="shared" si="291"/>
        <v>45305</v>
      </c>
      <c r="AM1670" t="e">
        <f t="shared" si="293"/>
        <v>#N/A</v>
      </c>
      <c r="AN1670" t="str">
        <f t="shared" si="289"/>
        <v>03012024-A-047882-3809.919</v>
      </c>
    </row>
    <row r="1671" spans="1:40" ht="20.100000000000001" hidden="1" customHeight="1" x14ac:dyDescent="0.25">
      <c r="A1671" s="14">
        <v>347</v>
      </c>
      <c r="B1671" s="162">
        <v>45275</v>
      </c>
      <c r="C1671" s="6" t="s">
        <v>2641</v>
      </c>
      <c r="D1671" s="15">
        <v>45294</v>
      </c>
      <c r="E1671" s="14" t="s">
        <v>1132</v>
      </c>
      <c r="F1671" s="14" t="s">
        <v>1133</v>
      </c>
      <c r="G1671" s="6">
        <v>300</v>
      </c>
      <c r="H1671" s="6" t="s">
        <v>1817</v>
      </c>
      <c r="I1671" s="6"/>
      <c r="J1671" s="16">
        <v>3204.2</v>
      </c>
      <c r="K1671" s="14">
        <v>1.8</v>
      </c>
      <c r="L1671" s="126">
        <v>0</v>
      </c>
      <c r="M1671" s="126">
        <v>0</v>
      </c>
      <c r="N1671" s="6" t="s">
        <v>412</v>
      </c>
      <c r="O1671" s="6" t="s">
        <v>2381</v>
      </c>
      <c r="P1671" s="19">
        <v>151500</v>
      </c>
      <c r="Q1671" s="6"/>
      <c r="R1671" s="19">
        <f t="shared" si="290"/>
        <v>27270</v>
      </c>
      <c r="S1671" s="6"/>
      <c r="T1671" s="14"/>
      <c r="U1671" s="145"/>
      <c r="V1671" s="6"/>
      <c r="W1671" s="6"/>
      <c r="X1671" s="6"/>
      <c r="Y1671" s="212">
        <v>45397</v>
      </c>
      <c r="Z1671" s="6"/>
      <c r="AA1671" s="6"/>
      <c r="AB1671" s="21"/>
      <c r="AC1671" s="6"/>
      <c r="AD1671" s="14" t="s">
        <v>1515</v>
      </c>
      <c r="AE1671" s="6"/>
      <c r="AF1671" s="6"/>
      <c r="AG1671" s="6"/>
      <c r="AH1671" s="6" t="s">
        <v>434</v>
      </c>
      <c r="AI1671" s="143">
        <f t="shared" si="285"/>
        <v>505</v>
      </c>
      <c r="AJ1671" s="143">
        <f t="shared" si="286"/>
        <v>90.9</v>
      </c>
      <c r="AK1671" s="143">
        <f t="shared" si="287"/>
        <v>0</v>
      </c>
      <c r="AL1671" s="20">
        <f t="shared" si="291"/>
        <v>45305</v>
      </c>
      <c r="AM1671" t="e">
        <f t="shared" si="293"/>
        <v>#N/A</v>
      </c>
      <c r="AN1671" t="str">
        <f t="shared" si="289"/>
        <v>03012024-A-047882-3204.2</v>
      </c>
    </row>
    <row r="1672" spans="1:40" ht="20.100000000000001" hidden="1" customHeight="1" x14ac:dyDescent="0.25">
      <c r="A1672" s="14">
        <v>348</v>
      </c>
      <c r="B1672" s="162">
        <v>45278</v>
      </c>
      <c r="C1672" s="6" t="s">
        <v>2642</v>
      </c>
      <c r="D1672" s="15">
        <v>45294</v>
      </c>
      <c r="E1672" s="14" t="s">
        <v>1132</v>
      </c>
      <c r="F1672" s="14" t="s">
        <v>1133</v>
      </c>
      <c r="G1672" s="6">
        <v>1600</v>
      </c>
      <c r="H1672" s="6" t="s">
        <v>1817</v>
      </c>
      <c r="I1672" s="6"/>
      <c r="J1672" s="16">
        <v>3809.9110000000001</v>
      </c>
      <c r="K1672" s="14">
        <v>0.82</v>
      </c>
      <c r="L1672" s="126">
        <v>0</v>
      </c>
      <c r="M1672" s="126">
        <v>0</v>
      </c>
      <c r="N1672" s="6" t="s">
        <v>557</v>
      </c>
      <c r="O1672" s="6" t="s">
        <v>2387</v>
      </c>
      <c r="P1672" s="19">
        <v>368000</v>
      </c>
      <c r="Q1672" s="6"/>
      <c r="R1672" s="19">
        <f t="shared" si="290"/>
        <v>66240</v>
      </c>
      <c r="S1672" s="6"/>
      <c r="T1672" s="14"/>
      <c r="U1672" s="145"/>
      <c r="V1672" s="6"/>
      <c r="W1672" s="6"/>
      <c r="X1672" s="6"/>
      <c r="Y1672" s="212">
        <v>45397</v>
      </c>
      <c r="Z1672" s="6"/>
      <c r="AA1672" s="6"/>
      <c r="AB1672" s="21"/>
      <c r="AC1672" s="6"/>
      <c r="AD1672" s="14" t="s">
        <v>1515</v>
      </c>
      <c r="AE1672" s="6"/>
      <c r="AF1672" s="6"/>
      <c r="AG1672" s="6"/>
      <c r="AH1672" s="6" t="s">
        <v>1517</v>
      </c>
      <c r="AI1672" s="143">
        <f t="shared" si="285"/>
        <v>230</v>
      </c>
      <c r="AJ1672" s="143">
        <f t="shared" si="286"/>
        <v>41.4</v>
      </c>
      <c r="AK1672" s="143">
        <f t="shared" si="287"/>
        <v>0</v>
      </c>
      <c r="AL1672" s="20">
        <f t="shared" si="291"/>
        <v>45308</v>
      </c>
      <c r="AM1672" t="e">
        <f t="shared" si="293"/>
        <v>#N/A</v>
      </c>
      <c r="AN1672" t="str">
        <f t="shared" si="289"/>
        <v>03012024-A-047892-3809.911</v>
      </c>
    </row>
    <row r="1673" spans="1:40" ht="20.100000000000001" hidden="1" customHeight="1" x14ac:dyDescent="0.25">
      <c r="A1673" s="14">
        <v>349</v>
      </c>
      <c r="B1673" s="162">
        <v>45283</v>
      </c>
      <c r="C1673" s="6" t="s">
        <v>2643</v>
      </c>
      <c r="D1673" s="15">
        <v>45294</v>
      </c>
      <c r="E1673" s="14" t="s">
        <v>1132</v>
      </c>
      <c r="F1673" s="14" t="s">
        <v>1133</v>
      </c>
      <c r="G1673" s="6">
        <v>5040</v>
      </c>
      <c r="H1673" s="6" t="s">
        <v>1817</v>
      </c>
      <c r="I1673" s="6"/>
      <c r="J1673" s="16">
        <v>3809.9189999999999</v>
      </c>
      <c r="K1673" s="14">
        <v>2.57</v>
      </c>
      <c r="L1673" s="126">
        <v>0</v>
      </c>
      <c r="M1673" s="126">
        <v>0</v>
      </c>
      <c r="N1673" s="6" t="s">
        <v>557</v>
      </c>
      <c r="O1673" s="6" t="s">
        <v>2379</v>
      </c>
      <c r="P1673" s="19">
        <v>3628800</v>
      </c>
      <c r="Q1673" s="6"/>
      <c r="R1673" s="19">
        <f t="shared" si="290"/>
        <v>653184</v>
      </c>
      <c r="S1673" s="6"/>
      <c r="T1673" s="14"/>
      <c r="U1673" s="145"/>
      <c r="V1673" s="6"/>
      <c r="W1673" s="6"/>
      <c r="X1673" s="6"/>
      <c r="Y1673" s="212">
        <v>45397</v>
      </c>
      <c r="Z1673" s="6"/>
      <c r="AA1673" s="6"/>
      <c r="AB1673" s="21"/>
      <c r="AC1673" s="6"/>
      <c r="AD1673" s="14" t="s">
        <v>1515</v>
      </c>
      <c r="AE1673" s="6"/>
      <c r="AF1673" s="6"/>
      <c r="AG1673" s="6"/>
      <c r="AH1673" s="6" t="s">
        <v>1517</v>
      </c>
      <c r="AI1673" s="143">
        <f t="shared" si="285"/>
        <v>720</v>
      </c>
      <c r="AJ1673" s="143">
        <f t="shared" si="286"/>
        <v>129.6</v>
      </c>
      <c r="AK1673" s="143">
        <f t="shared" si="287"/>
        <v>0</v>
      </c>
      <c r="AL1673" s="20">
        <f t="shared" si="291"/>
        <v>45313</v>
      </c>
      <c r="AM1673" t="e">
        <f t="shared" si="293"/>
        <v>#N/A</v>
      </c>
      <c r="AN1673" t="str">
        <f t="shared" si="289"/>
        <v>03012024-A-047895-3809.919</v>
      </c>
    </row>
    <row r="1674" spans="1:40" ht="20.100000000000001" hidden="1" customHeight="1" x14ac:dyDescent="0.25">
      <c r="A1674" s="14">
        <v>350</v>
      </c>
      <c r="B1674" s="162">
        <v>45285</v>
      </c>
      <c r="C1674" s="6" t="s">
        <v>2644</v>
      </c>
      <c r="D1674" s="15">
        <v>45294</v>
      </c>
      <c r="E1674" s="14" t="s">
        <v>1132</v>
      </c>
      <c r="F1674" s="14" t="s">
        <v>1133</v>
      </c>
      <c r="G1674" s="6">
        <v>5000</v>
      </c>
      <c r="H1674" s="6" t="s">
        <v>1817</v>
      </c>
      <c r="I1674" s="6"/>
      <c r="J1674" s="16">
        <v>3906.9090000000001</v>
      </c>
      <c r="K1674" s="14">
        <v>0.7</v>
      </c>
      <c r="L1674" s="126">
        <v>0</v>
      </c>
      <c r="M1674" s="126">
        <v>0</v>
      </c>
      <c r="N1674" s="6" t="s">
        <v>557</v>
      </c>
      <c r="O1674" s="6" t="s">
        <v>2439</v>
      </c>
      <c r="P1674" s="19">
        <v>975000</v>
      </c>
      <c r="Q1674" s="6"/>
      <c r="R1674" s="19">
        <f t="shared" si="290"/>
        <v>175500</v>
      </c>
      <c r="S1674" s="6"/>
      <c r="T1674" s="14"/>
      <c r="U1674" s="145"/>
      <c r="V1674" s="6"/>
      <c r="W1674" s="6"/>
      <c r="X1674" s="6"/>
      <c r="Y1674" s="212">
        <v>45397</v>
      </c>
      <c r="Z1674" s="6"/>
      <c r="AA1674" s="6"/>
      <c r="AB1674" s="21"/>
      <c r="AC1674" s="6"/>
      <c r="AD1674" s="14" t="s">
        <v>1515</v>
      </c>
      <c r="AE1674" s="6"/>
      <c r="AF1674" s="6"/>
      <c r="AG1674" s="6"/>
      <c r="AH1674" s="6" t="s">
        <v>1517</v>
      </c>
      <c r="AI1674" s="143">
        <f t="shared" si="285"/>
        <v>195</v>
      </c>
      <c r="AJ1674" s="143">
        <f t="shared" si="286"/>
        <v>35.1</v>
      </c>
      <c r="AK1674" s="143">
        <f t="shared" si="287"/>
        <v>0</v>
      </c>
      <c r="AL1674" s="20">
        <f t="shared" si="291"/>
        <v>45315</v>
      </c>
      <c r="AM1674" t="e">
        <f t="shared" si="293"/>
        <v>#N/A</v>
      </c>
      <c r="AN1674" t="str">
        <f t="shared" si="289"/>
        <v>03012024-A-047897-3906.909</v>
      </c>
    </row>
    <row r="1675" spans="1:40" ht="20.100000000000001" hidden="1" customHeight="1" x14ac:dyDescent="0.25">
      <c r="A1675" s="14">
        <v>351</v>
      </c>
      <c r="B1675" s="162">
        <v>45279</v>
      </c>
      <c r="C1675" s="6" t="s">
        <v>2645</v>
      </c>
      <c r="D1675" s="15">
        <v>45294</v>
      </c>
      <c r="E1675" s="14" t="s">
        <v>1132</v>
      </c>
      <c r="F1675" s="14" t="s">
        <v>1133</v>
      </c>
      <c r="G1675" s="6">
        <v>440</v>
      </c>
      <c r="H1675" s="6" t="s">
        <v>1817</v>
      </c>
      <c r="I1675" s="6"/>
      <c r="J1675" s="16">
        <v>3809.9189999999999</v>
      </c>
      <c r="K1675" s="14">
        <v>0.41</v>
      </c>
      <c r="L1675" s="126">
        <v>0</v>
      </c>
      <c r="M1675" s="126">
        <v>0</v>
      </c>
      <c r="N1675" s="6" t="s">
        <v>557</v>
      </c>
      <c r="O1675" s="6" t="s">
        <v>2667</v>
      </c>
      <c r="P1675" s="19">
        <v>50600</v>
      </c>
      <c r="Q1675" s="6"/>
      <c r="R1675" s="19">
        <f t="shared" si="290"/>
        <v>9108</v>
      </c>
      <c r="S1675" s="6"/>
      <c r="T1675" s="14"/>
      <c r="U1675" s="145"/>
      <c r="V1675" s="6"/>
      <c r="W1675" s="6"/>
      <c r="X1675" s="6"/>
      <c r="Y1675" s="212">
        <v>45397</v>
      </c>
      <c r="Z1675" s="6"/>
      <c r="AA1675" s="6"/>
      <c r="AB1675" s="21"/>
      <c r="AC1675" s="6"/>
      <c r="AD1675" s="14" t="s">
        <v>1515</v>
      </c>
      <c r="AE1675" s="6"/>
      <c r="AF1675" s="6"/>
      <c r="AG1675" s="6"/>
      <c r="AH1675" s="6" t="s">
        <v>1517</v>
      </c>
      <c r="AI1675" s="143">
        <f t="shared" si="285"/>
        <v>115</v>
      </c>
      <c r="AJ1675" s="143">
        <f t="shared" si="286"/>
        <v>20.7</v>
      </c>
      <c r="AK1675" s="143">
        <f t="shared" si="287"/>
        <v>0</v>
      </c>
      <c r="AL1675" s="20">
        <f t="shared" si="291"/>
        <v>45309</v>
      </c>
      <c r="AM1675" t="e">
        <f t="shared" si="293"/>
        <v>#N/A</v>
      </c>
      <c r="AN1675" t="str">
        <f t="shared" si="289"/>
        <v>03012024-A-047901-3809.919</v>
      </c>
    </row>
    <row r="1676" spans="1:40" ht="20.100000000000001" hidden="1" customHeight="1" x14ac:dyDescent="0.25">
      <c r="A1676" s="14">
        <v>351</v>
      </c>
      <c r="B1676" s="162">
        <v>45279</v>
      </c>
      <c r="C1676" s="6" t="s">
        <v>2645</v>
      </c>
      <c r="D1676" s="15">
        <v>45294</v>
      </c>
      <c r="E1676" s="14" t="s">
        <v>1132</v>
      </c>
      <c r="F1676" s="14" t="s">
        <v>1133</v>
      </c>
      <c r="G1676" s="6">
        <v>500</v>
      </c>
      <c r="H1676" s="6" t="s">
        <v>1817</v>
      </c>
      <c r="I1676" s="6"/>
      <c r="J1676" s="16">
        <v>3204.2</v>
      </c>
      <c r="K1676" s="14">
        <v>1.8</v>
      </c>
      <c r="L1676" s="126">
        <v>0</v>
      </c>
      <c r="M1676" s="126">
        <v>0</v>
      </c>
      <c r="N1676" s="6" t="s">
        <v>412</v>
      </c>
      <c r="O1676" s="6" t="s">
        <v>2381</v>
      </c>
      <c r="P1676" s="19">
        <v>252500</v>
      </c>
      <c r="Q1676" s="6"/>
      <c r="R1676" s="19">
        <f t="shared" si="290"/>
        <v>45450</v>
      </c>
      <c r="S1676" s="6"/>
      <c r="T1676" s="14"/>
      <c r="U1676" s="145"/>
      <c r="V1676" s="6"/>
      <c r="W1676" s="6"/>
      <c r="X1676" s="6"/>
      <c r="Y1676" s="212">
        <v>45397</v>
      </c>
      <c r="Z1676" s="6"/>
      <c r="AA1676" s="6"/>
      <c r="AB1676" s="21"/>
      <c r="AC1676" s="6"/>
      <c r="AD1676" s="14" t="s">
        <v>1515</v>
      </c>
      <c r="AE1676" s="6"/>
      <c r="AF1676" s="6"/>
      <c r="AG1676" s="6"/>
      <c r="AH1676" s="6" t="s">
        <v>434</v>
      </c>
      <c r="AI1676" s="143">
        <f t="shared" si="285"/>
        <v>505</v>
      </c>
      <c r="AJ1676" s="143">
        <f t="shared" si="286"/>
        <v>90.9</v>
      </c>
      <c r="AK1676" s="143">
        <f t="shared" si="287"/>
        <v>0</v>
      </c>
      <c r="AL1676" s="20">
        <f t="shared" si="291"/>
        <v>45309</v>
      </c>
      <c r="AM1676" t="e">
        <f t="shared" si="293"/>
        <v>#N/A</v>
      </c>
      <c r="AN1676" t="str">
        <f t="shared" si="289"/>
        <v>03012024-A-047901-3204.2</v>
      </c>
    </row>
    <row r="1677" spans="1:40" ht="20.100000000000001" hidden="1" customHeight="1" x14ac:dyDescent="0.25">
      <c r="A1677" s="14">
        <v>352</v>
      </c>
      <c r="B1677" s="162">
        <v>45266</v>
      </c>
      <c r="C1677" s="6" t="s">
        <v>2646</v>
      </c>
      <c r="D1677" s="15">
        <v>45294</v>
      </c>
      <c r="E1677" s="14" t="s">
        <v>1132</v>
      </c>
      <c r="F1677" s="14" t="s">
        <v>1133</v>
      </c>
      <c r="G1677" s="6">
        <v>25</v>
      </c>
      <c r="H1677" s="6" t="s">
        <v>1817</v>
      </c>
      <c r="I1677" s="6"/>
      <c r="J1677" s="16">
        <v>3204.16</v>
      </c>
      <c r="K1677" s="14">
        <v>22.68</v>
      </c>
      <c r="L1677" s="125">
        <v>0</v>
      </c>
      <c r="M1677" s="125">
        <v>0</v>
      </c>
      <c r="N1677" s="6" t="s">
        <v>412</v>
      </c>
      <c r="O1677" s="6" t="s">
        <v>2688</v>
      </c>
      <c r="P1677" s="19">
        <v>158750</v>
      </c>
      <c r="Q1677" s="6"/>
      <c r="R1677" s="19">
        <f t="shared" si="290"/>
        <v>28575</v>
      </c>
      <c r="S1677" s="6"/>
      <c r="T1677" s="14"/>
      <c r="U1677" s="145"/>
      <c r="V1677" s="6"/>
      <c r="W1677" s="6"/>
      <c r="X1677" s="6"/>
      <c r="Y1677" s="212">
        <v>45450</v>
      </c>
      <c r="Z1677" s="6"/>
      <c r="AA1677" s="6"/>
      <c r="AB1677" s="21"/>
      <c r="AC1677" s="6"/>
      <c r="AD1677" s="14" t="s">
        <v>1515</v>
      </c>
      <c r="AE1677" s="6"/>
      <c r="AF1677" s="6"/>
      <c r="AG1677" s="6"/>
      <c r="AH1677" s="6" t="s">
        <v>434</v>
      </c>
      <c r="AI1677" s="143">
        <f t="shared" si="285"/>
        <v>6350</v>
      </c>
      <c r="AJ1677" s="143">
        <f t="shared" si="286"/>
        <v>1143</v>
      </c>
      <c r="AK1677" s="143">
        <f t="shared" si="287"/>
        <v>0</v>
      </c>
      <c r="AL1677" s="20">
        <f t="shared" si="291"/>
        <v>45296</v>
      </c>
      <c r="AM1677" t="e">
        <f>VLOOKUP(C1677,$C$2446:$C$2561,1,0)</f>
        <v>#N/A</v>
      </c>
      <c r="AN1677" t="str">
        <f t="shared" si="289"/>
        <v>03012024-A-047905-3204.16</v>
      </c>
    </row>
    <row r="1678" spans="1:40" ht="20.100000000000001" hidden="1" customHeight="1" x14ac:dyDescent="0.25">
      <c r="A1678" s="14">
        <v>353</v>
      </c>
      <c r="B1678" s="162">
        <v>45291</v>
      </c>
      <c r="C1678" s="6" t="s">
        <v>2647</v>
      </c>
      <c r="D1678" s="15">
        <v>45294</v>
      </c>
      <c r="E1678" s="14" t="s">
        <v>1132</v>
      </c>
      <c r="F1678" s="14" t="s">
        <v>1133</v>
      </c>
      <c r="G1678" s="6">
        <v>600</v>
      </c>
      <c r="H1678" s="6" t="s">
        <v>1817</v>
      </c>
      <c r="I1678" s="6"/>
      <c r="J1678" s="16">
        <v>3906.902</v>
      </c>
      <c r="K1678" s="14">
        <v>1.34</v>
      </c>
      <c r="L1678" s="125">
        <v>0</v>
      </c>
      <c r="M1678" s="125">
        <v>0</v>
      </c>
      <c r="N1678" s="6" t="s">
        <v>557</v>
      </c>
      <c r="O1678" s="6" t="s">
        <v>2684</v>
      </c>
      <c r="P1678" s="19">
        <v>225000</v>
      </c>
      <c r="Q1678" s="6"/>
      <c r="R1678" s="19">
        <f t="shared" si="290"/>
        <v>40500</v>
      </c>
      <c r="S1678" s="6"/>
      <c r="T1678" s="14"/>
      <c r="U1678" s="145"/>
      <c r="V1678" s="6"/>
      <c r="W1678" s="6"/>
      <c r="X1678" s="6"/>
      <c r="Y1678" s="212">
        <v>45483</v>
      </c>
      <c r="Z1678" s="6"/>
      <c r="AA1678" s="6"/>
      <c r="AB1678" s="21"/>
      <c r="AC1678" s="6"/>
      <c r="AD1678" s="14" t="s">
        <v>1515</v>
      </c>
      <c r="AE1678" s="6"/>
      <c r="AF1678" s="6"/>
      <c r="AG1678" s="6"/>
      <c r="AH1678" s="6" t="s">
        <v>1517</v>
      </c>
      <c r="AI1678" s="143">
        <f t="shared" si="285"/>
        <v>375</v>
      </c>
      <c r="AJ1678" s="143">
        <f t="shared" si="286"/>
        <v>67.5</v>
      </c>
      <c r="AK1678" s="143">
        <f t="shared" si="287"/>
        <v>0</v>
      </c>
      <c r="AL1678" s="20">
        <f t="shared" si="291"/>
        <v>45321</v>
      </c>
      <c r="AM1678" t="e">
        <f>VLOOKUP(C1678,$C$2446:$C$2561,1,0)</f>
        <v>#N/A</v>
      </c>
      <c r="AN1678" t="str">
        <f t="shared" si="289"/>
        <v>03012024-A-047910-3906.902</v>
      </c>
    </row>
    <row r="1679" spans="1:40" ht="20.100000000000001" hidden="1" customHeight="1" x14ac:dyDescent="0.25">
      <c r="A1679" s="14">
        <v>354</v>
      </c>
      <c r="B1679" s="162">
        <v>45283</v>
      </c>
      <c r="C1679" s="6" t="s">
        <v>2648</v>
      </c>
      <c r="D1679" s="15">
        <v>45294</v>
      </c>
      <c r="E1679" s="14" t="s">
        <v>1132</v>
      </c>
      <c r="F1679" s="14" t="s">
        <v>1133</v>
      </c>
      <c r="G1679" s="149">
        <v>600</v>
      </c>
      <c r="H1679" s="6" t="s">
        <v>1817</v>
      </c>
      <c r="I1679" s="6"/>
      <c r="J1679" s="16">
        <v>2904.2089999999998</v>
      </c>
      <c r="K1679" s="14">
        <v>0.94</v>
      </c>
      <c r="L1679" s="126">
        <v>0</v>
      </c>
      <c r="M1679" s="126">
        <v>0</v>
      </c>
      <c r="N1679" s="6" t="s">
        <v>557</v>
      </c>
      <c r="O1679" s="6" t="s">
        <v>2385</v>
      </c>
      <c r="P1679" s="19">
        <v>158400</v>
      </c>
      <c r="Q1679" s="6"/>
      <c r="R1679" s="19">
        <f t="shared" si="290"/>
        <v>28512</v>
      </c>
      <c r="S1679" s="6"/>
      <c r="T1679" s="14"/>
      <c r="U1679" s="145"/>
      <c r="V1679" s="6"/>
      <c r="W1679" s="6"/>
      <c r="X1679" s="6"/>
      <c r="Y1679" s="212">
        <v>45397</v>
      </c>
      <c r="Z1679" s="6"/>
      <c r="AA1679" s="6"/>
      <c r="AB1679" s="21"/>
      <c r="AC1679" s="6"/>
      <c r="AD1679" s="14" t="s">
        <v>1515</v>
      </c>
      <c r="AE1679" s="6"/>
      <c r="AF1679" s="6"/>
      <c r="AG1679" s="6"/>
      <c r="AH1679" s="6" t="s">
        <v>1517</v>
      </c>
      <c r="AI1679" s="143">
        <f t="shared" si="285"/>
        <v>264</v>
      </c>
      <c r="AJ1679" s="143">
        <f t="shared" si="286"/>
        <v>47.52</v>
      </c>
      <c r="AK1679" s="143">
        <f t="shared" si="287"/>
        <v>0</v>
      </c>
      <c r="AL1679" s="20">
        <f t="shared" si="291"/>
        <v>45313</v>
      </c>
      <c r="AM1679" t="e">
        <f t="shared" ref="AM1679:AM1692" si="294">VLOOKUP(C1679,$C$2446:$C$2553,1,0)</f>
        <v>#N/A</v>
      </c>
      <c r="AN1679" t="str">
        <f t="shared" si="289"/>
        <v>03012024-A-047912-2904.209</v>
      </c>
    </row>
    <row r="1680" spans="1:40" ht="20.100000000000001" hidden="1" customHeight="1" x14ac:dyDescent="0.25">
      <c r="A1680" s="14">
        <v>354</v>
      </c>
      <c r="B1680" s="162">
        <v>45283</v>
      </c>
      <c r="C1680" s="6" t="s">
        <v>2648</v>
      </c>
      <c r="D1680" s="15">
        <v>45294</v>
      </c>
      <c r="E1680" s="14" t="s">
        <v>1132</v>
      </c>
      <c r="F1680" s="14" t="s">
        <v>1133</v>
      </c>
      <c r="G1680" s="149">
        <v>1100</v>
      </c>
      <c r="H1680" s="6" t="s">
        <v>1817</v>
      </c>
      <c r="I1680" s="6"/>
      <c r="J1680" s="16">
        <v>2931.9090000000001</v>
      </c>
      <c r="K1680" s="14">
        <v>1.92</v>
      </c>
      <c r="L1680" s="126">
        <v>0</v>
      </c>
      <c r="M1680" s="126">
        <v>0</v>
      </c>
      <c r="N1680" s="6" t="s">
        <v>557</v>
      </c>
      <c r="O1680" s="6" t="s">
        <v>2382</v>
      </c>
      <c r="P1680" s="19">
        <v>591800</v>
      </c>
      <c r="Q1680" s="6"/>
      <c r="R1680" s="19">
        <f t="shared" si="290"/>
        <v>106524</v>
      </c>
      <c r="S1680" s="6"/>
      <c r="T1680" s="14"/>
      <c r="U1680" s="145"/>
      <c r="V1680" s="6"/>
      <c r="W1680" s="6"/>
      <c r="X1680" s="6"/>
      <c r="Y1680" s="212">
        <v>45397</v>
      </c>
      <c r="Z1680" s="6"/>
      <c r="AA1680" s="6"/>
      <c r="AB1680" s="21"/>
      <c r="AC1680" s="6"/>
      <c r="AD1680" s="14" t="s">
        <v>1515</v>
      </c>
      <c r="AE1680" s="6"/>
      <c r="AF1680" s="6"/>
      <c r="AG1680" s="6"/>
      <c r="AH1680" s="6" t="s">
        <v>1517</v>
      </c>
      <c r="AI1680" s="143">
        <f t="shared" si="285"/>
        <v>538</v>
      </c>
      <c r="AJ1680" s="143">
        <f t="shared" si="286"/>
        <v>96.84</v>
      </c>
      <c r="AK1680" s="143">
        <f t="shared" si="287"/>
        <v>0</v>
      </c>
      <c r="AL1680" s="20">
        <f t="shared" si="291"/>
        <v>45313</v>
      </c>
      <c r="AM1680" t="e">
        <f t="shared" si="294"/>
        <v>#N/A</v>
      </c>
      <c r="AN1680" t="str">
        <f t="shared" si="289"/>
        <v>03012024-A-047912-2931.909</v>
      </c>
    </row>
    <row r="1681" spans="1:40" ht="20.100000000000001" hidden="1" customHeight="1" x14ac:dyDescent="0.25">
      <c r="A1681" s="14">
        <v>354</v>
      </c>
      <c r="B1681" s="162">
        <v>45283</v>
      </c>
      <c r="C1681" s="6" t="s">
        <v>2648</v>
      </c>
      <c r="D1681" s="15">
        <v>45294</v>
      </c>
      <c r="E1681" s="14" t="s">
        <v>1132</v>
      </c>
      <c r="F1681" s="14" t="s">
        <v>1133</v>
      </c>
      <c r="G1681" s="6">
        <v>1100</v>
      </c>
      <c r="H1681" s="6" t="s">
        <v>1817</v>
      </c>
      <c r="I1681" s="6"/>
      <c r="J1681" s="16">
        <v>3204.2</v>
      </c>
      <c r="K1681" s="14">
        <v>1.8</v>
      </c>
      <c r="L1681" s="126">
        <v>0</v>
      </c>
      <c r="M1681" s="126">
        <v>0</v>
      </c>
      <c r="N1681" s="6" t="s">
        <v>412</v>
      </c>
      <c r="O1681" s="6" t="s">
        <v>2381</v>
      </c>
      <c r="P1681" s="19">
        <v>555500</v>
      </c>
      <c r="Q1681" s="6"/>
      <c r="R1681" s="19">
        <f t="shared" si="290"/>
        <v>99990</v>
      </c>
      <c r="S1681" s="6"/>
      <c r="T1681" s="14"/>
      <c r="U1681" s="145"/>
      <c r="V1681" s="6"/>
      <c r="W1681" s="6"/>
      <c r="X1681" s="6"/>
      <c r="Y1681" s="212">
        <v>45397</v>
      </c>
      <c r="Z1681" s="6"/>
      <c r="AA1681" s="6"/>
      <c r="AB1681" s="21"/>
      <c r="AC1681" s="6"/>
      <c r="AD1681" s="14" t="s">
        <v>1515</v>
      </c>
      <c r="AE1681" s="6"/>
      <c r="AF1681" s="6"/>
      <c r="AG1681" s="6"/>
      <c r="AH1681" s="6" t="s">
        <v>434</v>
      </c>
      <c r="AI1681" s="143">
        <f t="shared" si="285"/>
        <v>505</v>
      </c>
      <c r="AJ1681" s="143">
        <f t="shared" si="286"/>
        <v>90.9</v>
      </c>
      <c r="AK1681" s="143">
        <f t="shared" si="287"/>
        <v>0</v>
      </c>
      <c r="AL1681" s="20">
        <f t="shared" si="291"/>
        <v>45313</v>
      </c>
      <c r="AM1681" t="e">
        <f t="shared" si="294"/>
        <v>#N/A</v>
      </c>
      <c r="AN1681" t="str">
        <f t="shared" si="289"/>
        <v>03012024-A-047912-3204.2</v>
      </c>
    </row>
    <row r="1682" spans="1:40" ht="20.100000000000001" hidden="1" customHeight="1" x14ac:dyDescent="0.25">
      <c r="A1682" s="14">
        <v>354</v>
      </c>
      <c r="B1682" s="162">
        <v>45283</v>
      </c>
      <c r="C1682" s="6" t="s">
        <v>2648</v>
      </c>
      <c r="D1682" s="15">
        <v>45294</v>
      </c>
      <c r="E1682" s="14" t="s">
        <v>1132</v>
      </c>
      <c r="F1682" s="14" t="s">
        <v>1133</v>
      </c>
      <c r="G1682" s="149">
        <v>240</v>
      </c>
      <c r="H1682" s="6" t="s">
        <v>1817</v>
      </c>
      <c r="I1682" s="6"/>
      <c r="J1682" s="16">
        <v>3204.172</v>
      </c>
      <c r="K1682" s="14">
        <v>5.14</v>
      </c>
      <c r="L1682" s="126">
        <v>0</v>
      </c>
      <c r="M1682" s="126">
        <v>0</v>
      </c>
      <c r="N1682" s="6" t="s">
        <v>412</v>
      </c>
      <c r="O1682" s="6" t="s">
        <v>2689</v>
      </c>
      <c r="P1682" s="19">
        <v>345600</v>
      </c>
      <c r="Q1682" s="6"/>
      <c r="R1682" s="19">
        <f t="shared" si="290"/>
        <v>62208</v>
      </c>
      <c r="S1682" s="6"/>
      <c r="T1682" s="14"/>
      <c r="U1682" s="145"/>
      <c r="V1682" s="6"/>
      <c r="W1682" s="6"/>
      <c r="X1682" s="6"/>
      <c r="Y1682" s="212">
        <v>45397</v>
      </c>
      <c r="Z1682" s="6"/>
      <c r="AA1682" s="6"/>
      <c r="AB1682" s="21"/>
      <c r="AC1682" s="6"/>
      <c r="AD1682" s="14" t="s">
        <v>1515</v>
      </c>
      <c r="AE1682" s="6"/>
      <c r="AF1682" s="6"/>
      <c r="AG1682" s="6"/>
      <c r="AH1682" s="6" t="s">
        <v>434</v>
      </c>
      <c r="AI1682" s="143">
        <f t="shared" ref="AI1682:AI1745" si="295">P1682/G1682</f>
        <v>1440</v>
      </c>
      <c r="AJ1682" s="143">
        <f t="shared" ref="AJ1682:AJ1745" si="296">R1682/G1682</f>
        <v>259.2</v>
      </c>
      <c r="AK1682" s="143">
        <f t="shared" ref="AK1682:AK1745" si="297">L1682*AJ1682</f>
        <v>0</v>
      </c>
      <c r="AL1682" s="20">
        <f t="shared" si="291"/>
        <v>45313</v>
      </c>
      <c r="AM1682" t="e">
        <f t="shared" si="294"/>
        <v>#N/A</v>
      </c>
      <c r="AN1682" t="str">
        <f t="shared" si="289"/>
        <v>03012024-A-047912-3204.172</v>
      </c>
    </row>
    <row r="1683" spans="1:40" ht="20.100000000000001" hidden="1" customHeight="1" x14ac:dyDescent="0.25">
      <c r="A1683" s="14">
        <v>355</v>
      </c>
      <c r="B1683" s="162">
        <v>45282</v>
      </c>
      <c r="C1683" s="6" t="s">
        <v>2649</v>
      </c>
      <c r="D1683" s="15">
        <v>45294</v>
      </c>
      <c r="E1683" s="14" t="s">
        <v>1132</v>
      </c>
      <c r="F1683" s="14" t="s">
        <v>1133</v>
      </c>
      <c r="G1683" s="6">
        <v>840</v>
      </c>
      <c r="H1683" s="6" t="s">
        <v>1817</v>
      </c>
      <c r="I1683" s="6"/>
      <c r="J1683" s="16">
        <v>3809.9189999999999</v>
      </c>
      <c r="K1683" s="14">
        <v>5</v>
      </c>
      <c r="L1683" s="126">
        <v>0</v>
      </c>
      <c r="M1683" s="126">
        <v>0</v>
      </c>
      <c r="N1683" s="6" t="s">
        <v>557</v>
      </c>
      <c r="O1683" s="6" t="s">
        <v>2690</v>
      </c>
      <c r="P1683" s="19">
        <v>1176000</v>
      </c>
      <c r="Q1683" s="6"/>
      <c r="R1683" s="19">
        <f t="shared" si="290"/>
        <v>211680</v>
      </c>
      <c r="S1683" s="6"/>
      <c r="T1683" s="14"/>
      <c r="U1683" s="145"/>
      <c r="V1683" s="6"/>
      <c r="W1683" s="6"/>
      <c r="X1683" s="6"/>
      <c r="Y1683" s="212">
        <v>45397</v>
      </c>
      <c r="Z1683" s="6"/>
      <c r="AA1683" s="6"/>
      <c r="AB1683" s="21"/>
      <c r="AC1683" s="6"/>
      <c r="AD1683" s="14" t="s">
        <v>1515</v>
      </c>
      <c r="AE1683" s="6"/>
      <c r="AF1683" s="6"/>
      <c r="AG1683" s="6"/>
      <c r="AH1683" s="6" t="s">
        <v>1517</v>
      </c>
      <c r="AI1683" s="143">
        <f t="shared" si="295"/>
        <v>1400</v>
      </c>
      <c r="AJ1683" s="143">
        <f t="shared" si="296"/>
        <v>252</v>
      </c>
      <c r="AK1683" s="143">
        <f t="shared" si="297"/>
        <v>0</v>
      </c>
      <c r="AL1683" s="20">
        <f t="shared" si="291"/>
        <v>45312</v>
      </c>
      <c r="AM1683" t="e">
        <f t="shared" si="294"/>
        <v>#N/A</v>
      </c>
      <c r="AN1683" t="str">
        <f t="shared" si="289"/>
        <v>03012024-A-047916-3809.919</v>
      </c>
    </row>
    <row r="1684" spans="1:40" ht="20.100000000000001" hidden="1" customHeight="1" x14ac:dyDescent="0.25">
      <c r="A1684" s="14">
        <v>356</v>
      </c>
      <c r="B1684" s="162">
        <v>45291</v>
      </c>
      <c r="C1684" s="6" t="s">
        <v>2650</v>
      </c>
      <c r="D1684" s="15">
        <v>45294</v>
      </c>
      <c r="E1684" s="14" t="s">
        <v>1132</v>
      </c>
      <c r="F1684" s="14" t="s">
        <v>1133</v>
      </c>
      <c r="G1684" s="6">
        <v>5000</v>
      </c>
      <c r="H1684" s="6" t="s">
        <v>1817</v>
      </c>
      <c r="I1684" s="6"/>
      <c r="J1684" s="16">
        <v>3906.9090000000001</v>
      </c>
      <c r="K1684" s="14">
        <v>0.5</v>
      </c>
      <c r="L1684" s="126">
        <v>0</v>
      </c>
      <c r="M1684" s="126">
        <v>0</v>
      </c>
      <c r="N1684" s="6" t="s">
        <v>557</v>
      </c>
      <c r="O1684" s="6" t="s">
        <v>2390</v>
      </c>
      <c r="P1684" s="19">
        <v>700000</v>
      </c>
      <c r="Q1684" s="6"/>
      <c r="R1684" s="19">
        <f t="shared" si="290"/>
        <v>126000</v>
      </c>
      <c r="S1684" s="6"/>
      <c r="T1684" s="14"/>
      <c r="U1684" s="145"/>
      <c r="V1684" s="6"/>
      <c r="W1684" s="6"/>
      <c r="X1684" s="6"/>
      <c r="Y1684" s="212">
        <v>45397</v>
      </c>
      <c r="Z1684" s="6"/>
      <c r="AA1684" s="6"/>
      <c r="AB1684" s="21"/>
      <c r="AC1684" s="6"/>
      <c r="AD1684" s="14" t="s">
        <v>1515</v>
      </c>
      <c r="AE1684" s="6"/>
      <c r="AF1684" s="6"/>
      <c r="AG1684" s="6"/>
      <c r="AH1684" s="6" t="s">
        <v>1517</v>
      </c>
      <c r="AI1684" s="143">
        <f t="shared" si="295"/>
        <v>140</v>
      </c>
      <c r="AJ1684" s="143">
        <f t="shared" si="296"/>
        <v>25.2</v>
      </c>
      <c r="AK1684" s="143">
        <f t="shared" si="297"/>
        <v>0</v>
      </c>
      <c r="AL1684" s="20">
        <f t="shared" si="291"/>
        <v>45321</v>
      </c>
      <c r="AM1684" t="e">
        <f t="shared" si="294"/>
        <v>#N/A</v>
      </c>
      <c r="AN1684" t="str">
        <f t="shared" si="289"/>
        <v>03012024-A-047917-3906.909</v>
      </c>
    </row>
    <row r="1685" spans="1:40" ht="20.100000000000001" hidden="1" customHeight="1" x14ac:dyDescent="0.25">
      <c r="A1685" s="14">
        <v>357</v>
      </c>
      <c r="B1685" s="162">
        <v>45285</v>
      </c>
      <c r="C1685" s="6" t="s">
        <v>2651</v>
      </c>
      <c r="D1685" s="15">
        <v>45294</v>
      </c>
      <c r="E1685" s="14" t="s">
        <v>1132</v>
      </c>
      <c r="F1685" s="14" t="s">
        <v>1133</v>
      </c>
      <c r="G1685" s="6">
        <v>5000</v>
      </c>
      <c r="H1685" s="6" t="s">
        <v>1817</v>
      </c>
      <c r="I1685" s="6"/>
      <c r="J1685" s="16">
        <v>3906.9090000000001</v>
      </c>
      <c r="K1685" s="14">
        <v>0.5</v>
      </c>
      <c r="L1685" s="126">
        <v>0</v>
      </c>
      <c r="M1685" s="126">
        <v>0</v>
      </c>
      <c r="N1685" s="6" t="s">
        <v>557</v>
      </c>
      <c r="O1685" s="6" t="s">
        <v>2390</v>
      </c>
      <c r="P1685" s="19">
        <v>700000</v>
      </c>
      <c r="Q1685" s="6"/>
      <c r="R1685" s="19">
        <f t="shared" si="290"/>
        <v>126000</v>
      </c>
      <c r="S1685" s="6"/>
      <c r="T1685" s="14"/>
      <c r="U1685" s="145"/>
      <c r="V1685" s="6"/>
      <c r="W1685" s="6"/>
      <c r="X1685" s="6"/>
      <c r="Y1685" s="212">
        <v>45397</v>
      </c>
      <c r="Z1685" s="6"/>
      <c r="AA1685" s="6"/>
      <c r="AB1685" s="21"/>
      <c r="AC1685" s="6"/>
      <c r="AD1685" s="14" t="s">
        <v>1515</v>
      </c>
      <c r="AE1685" s="6"/>
      <c r="AF1685" s="6"/>
      <c r="AG1685" s="6"/>
      <c r="AH1685" s="6" t="s">
        <v>1517</v>
      </c>
      <c r="AI1685" s="143">
        <f t="shared" si="295"/>
        <v>140</v>
      </c>
      <c r="AJ1685" s="143">
        <f t="shared" si="296"/>
        <v>25.2</v>
      </c>
      <c r="AK1685" s="143">
        <f t="shared" si="297"/>
        <v>0</v>
      </c>
      <c r="AL1685" s="20">
        <f t="shared" si="291"/>
        <v>45315</v>
      </c>
      <c r="AM1685" t="e">
        <f t="shared" si="294"/>
        <v>#N/A</v>
      </c>
      <c r="AN1685" t="str">
        <f t="shared" si="289"/>
        <v>03012024-A-047919-3906.909</v>
      </c>
    </row>
    <row r="1686" spans="1:40" ht="20.100000000000001" hidden="1" customHeight="1" x14ac:dyDescent="0.25">
      <c r="A1686" s="14">
        <v>358</v>
      </c>
      <c r="B1686" s="162">
        <v>45290</v>
      </c>
      <c r="C1686" s="6" t="s">
        <v>2652</v>
      </c>
      <c r="D1686" s="15">
        <v>45294</v>
      </c>
      <c r="E1686" s="14" t="s">
        <v>1132</v>
      </c>
      <c r="F1686" s="14" t="s">
        <v>1133</v>
      </c>
      <c r="G1686" s="6">
        <v>5000</v>
      </c>
      <c r="H1686" s="6" t="s">
        <v>1817</v>
      </c>
      <c r="I1686" s="6"/>
      <c r="J1686" s="16">
        <v>3906.9090000000001</v>
      </c>
      <c r="K1686" s="14">
        <v>0.7</v>
      </c>
      <c r="L1686" s="126">
        <v>0</v>
      </c>
      <c r="M1686" s="126">
        <v>0</v>
      </c>
      <c r="N1686" s="6" t="s">
        <v>557</v>
      </c>
      <c r="O1686" s="6" t="s">
        <v>2439</v>
      </c>
      <c r="P1686" s="19">
        <v>975000</v>
      </c>
      <c r="Q1686" s="6"/>
      <c r="R1686" s="19">
        <f t="shared" si="290"/>
        <v>175500</v>
      </c>
      <c r="S1686" s="6"/>
      <c r="T1686" s="14"/>
      <c r="U1686" s="145"/>
      <c r="V1686" s="6"/>
      <c r="W1686" s="6"/>
      <c r="X1686" s="6"/>
      <c r="Y1686" s="212">
        <v>45397</v>
      </c>
      <c r="Z1686" s="6"/>
      <c r="AA1686" s="6"/>
      <c r="AB1686" s="21"/>
      <c r="AC1686" s="6"/>
      <c r="AD1686" s="14" t="s">
        <v>1515</v>
      </c>
      <c r="AE1686" s="6"/>
      <c r="AF1686" s="6"/>
      <c r="AG1686" s="6"/>
      <c r="AH1686" s="6" t="s">
        <v>1517</v>
      </c>
      <c r="AI1686" s="143">
        <f t="shared" si="295"/>
        <v>195</v>
      </c>
      <c r="AJ1686" s="143">
        <f t="shared" si="296"/>
        <v>35.1</v>
      </c>
      <c r="AK1686" s="143">
        <f t="shared" si="297"/>
        <v>0</v>
      </c>
      <c r="AL1686" s="20">
        <f t="shared" si="291"/>
        <v>45320</v>
      </c>
      <c r="AM1686" t="e">
        <f t="shared" si="294"/>
        <v>#N/A</v>
      </c>
      <c r="AN1686" t="str">
        <f t="shared" si="289"/>
        <v>03012024-A-047920-3906.909</v>
      </c>
    </row>
    <row r="1687" spans="1:40" ht="20.100000000000001" hidden="1" customHeight="1" x14ac:dyDescent="0.25">
      <c r="A1687" s="14">
        <v>359</v>
      </c>
      <c r="B1687" s="162">
        <v>45290</v>
      </c>
      <c r="C1687" s="6" t="s">
        <v>2653</v>
      </c>
      <c r="D1687" s="15">
        <v>45294</v>
      </c>
      <c r="E1687" s="14" t="s">
        <v>1132</v>
      </c>
      <c r="F1687" s="14" t="s">
        <v>1133</v>
      </c>
      <c r="G1687" s="6">
        <v>5000</v>
      </c>
      <c r="H1687" s="6" t="s">
        <v>1817</v>
      </c>
      <c r="I1687" s="6"/>
      <c r="J1687" s="16">
        <v>3906.9090000000001</v>
      </c>
      <c r="K1687" s="14">
        <v>0.5</v>
      </c>
      <c r="L1687" s="126">
        <v>0</v>
      </c>
      <c r="M1687" s="126">
        <v>0</v>
      </c>
      <c r="N1687" s="6" t="s">
        <v>557</v>
      </c>
      <c r="O1687" s="6" t="s">
        <v>2390</v>
      </c>
      <c r="P1687" s="19">
        <v>700000</v>
      </c>
      <c r="Q1687" s="6"/>
      <c r="R1687" s="19">
        <f t="shared" si="290"/>
        <v>126000</v>
      </c>
      <c r="S1687" s="6"/>
      <c r="T1687" s="14"/>
      <c r="U1687" s="145"/>
      <c r="V1687" s="6"/>
      <c r="W1687" s="6"/>
      <c r="X1687" s="6"/>
      <c r="Y1687" s="212">
        <v>45397</v>
      </c>
      <c r="Z1687" s="6"/>
      <c r="AA1687" s="6"/>
      <c r="AB1687" s="21"/>
      <c r="AC1687" s="6"/>
      <c r="AD1687" s="14" t="s">
        <v>1515</v>
      </c>
      <c r="AE1687" s="6"/>
      <c r="AF1687" s="6"/>
      <c r="AG1687" s="6"/>
      <c r="AH1687" s="6" t="s">
        <v>1517</v>
      </c>
      <c r="AI1687" s="143">
        <f t="shared" si="295"/>
        <v>140</v>
      </c>
      <c r="AJ1687" s="143">
        <f t="shared" si="296"/>
        <v>25.2</v>
      </c>
      <c r="AK1687" s="143">
        <f t="shared" si="297"/>
        <v>0</v>
      </c>
      <c r="AL1687" s="20">
        <f t="shared" si="291"/>
        <v>45320</v>
      </c>
      <c r="AM1687" t="e">
        <f t="shared" si="294"/>
        <v>#N/A</v>
      </c>
      <c r="AN1687" t="str">
        <f t="shared" si="289"/>
        <v>03012024-A-047921-3906.909</v>
      </c>
    </row>
    <row r="1688" spans="1:40" ht="20.100000000000001" hidden="1" customHeight="1" x14ac:dyDescent="0.25">
      <c r="A1688" s="14">
        <v>360</v>
      </c>
      <c r="B1688" s="162">
        <v>45277</v>
      </c>
      <c r="C1688" s="6" t="s">
        <v>2654</v>
      </c>
      <c r="D1688" s="15">
        <v>45294</v>
      </c>
      <c r="E1688" s="14" t="s">
        <v>1132</v>
      </c>
      <c r="F1688" s="14" t="s">
        <v>1133</v>
      </c>
      <c r="G1688" s="6">
        <v>420</v>
      </c>
      <c r="H1688" s="6" t="s">
        <v>1817</v>
      </c>
      <c r="I1688" s="6"/>
      <c r="J1688" s="16">
        <v>3507.9</v>
      </c>
      <c r="K1688" s="14">
        <v>1.64</v>
      </c>
      <c r="L1688" s="126">
        <v>0</v>
      </c>
      <c r="M1688" s="126">
        <v>0</v>
      </c>
      <c r="N1688" s="6" t="s">
        <v>557</v>
      </c>
      <c r="O1688" s="6" t="s">
        <v>2691</v>
      </c>
      <c r="P1688" s="19">
        <v>193200</v>
      </c>
      <c r="Q1688" s="6"/>
      <c r="R1688" s="19">
        <f t="shared" si="290"/>
        <v>34776</v>
      </c>
      <c r="S1688" s="6"/>
      <c r="T1688" s="14"/>
      <c r="U1688" s="145"/>
      <c r="V1688" s="6"/>
      <c r="W1688" s="6"/>
      <c r="X1688" s="6"/>
      <c r="Y1688" s="212">
        <v>45397</v>
      </c>
      <c r="Z1688" s="6"/>
      <c r="AA1688" s="6"/>
      <c r="AB1688" s="21"/>
      <c r="AC1688" s="6"/>
      <c r="AD1688" s="14" t="s">
        <v>1515</v>
      </c>
      <c r="AE1688" s="6"/>
      <c r="AF1688" s="6"/>
      <c r="AG1688" s="6"/>
      <c r="AH1688" s="6" t="s">
        <v>1517</v>
      </c>
      <c r="AI1688" s="143">
        <f t="shared" si="295"/>
        <v>460</v>
      </c>
      <c r="AJ1688" s="143">
        <f t="shared" si="296"/>
        <v>82.8</v>
      </c>
      <c r="AK1688" s="143">
        <f t="shared" si="297"/>
        <v>0</v>
      </c>
      <c r="AL1688" s="20">
        <f t="shared" si="291"/>
        <v>45307</v>
      </c>
      <c r="AM1688" t="e">
        <f t="shared" si="294"/>
        <v>#N/A</v>
      </c>
      <c r="AN1688" t="str">
        <f t="shared" si="289"/>
        <v>03012024-A-047922-3507.9</v>
      </c>
    </row>
    <row r="1689" spans="1:40" ht="20.100000000000001" hidden="1" customHeight="1" x14ac:dyDescent="0.25">
      <c r="A1689" s="14">
        <v>361</v>
      </c>
      <c r="B1689" s="21">
        <v>45292</v>
      </c>
      <c r="C1689" s="6" t="s">
        <v>2754</v>
      </c>
      <c r="D1689" s="15">
        <v>45307</v>
      </c>
      <c r="E1689" s="14" t="s">
        <v>1132</v>
      </c>
      <c r="F1689" s="14" t="s">
        <v>1133</v>
      </c>
      <c r="G1689" s="6">
        <v>30814</v>
      </c>
      <c r="H1689" s="6" t="s">
        <v>1817</v>
      </c>
      <c r="I1689" s="6"/>
      <c r="J1689" s="16">
        <v>5201.009</v>
      </c>
      <c r="K1689" s="14">
        <v>1.53</v>
      </c>
      <c r="L1689" s="125">
        <v>0</v>
      </c>
      <c r="M1689" s="125">
        <v>0</v>
      </c>
      <c r="N1689" s="6" t="s">
        <v>547</v>
      </c>
      <c r="O1689" s="6" t="s">
        <v>547</v>
      </c>
      <c r="P1689" s="19">
        <v>13209302</v>
      </c>
      <c r="Q1689" s="6"/>
      <c r="R1689" s="19">
        <f t="shared" si="290"/>
        <v>2377674.36</v>
      </c>
      <c r="S1689" s="6"/>
      <c r="T1689" s="14"/>
      <c r="U1689" s="145"/>
      <c r="V1689" s="6"/>
      <c r="W1689" s="6"/>
      <c r="X1689" s="6"/>
      <c r="Y1689" s="23"/>
      <c r="Z1689" s="6"/>
      <c r="AA1689" s="6"/>
      <c r="AB1689" s="21"/>
      <c r="AC1689" s="6"/>
      <c r="AD1689" s="14" t="s">
        <v>1515</v>
      </c>
      <c r="AE1689" s="6"/>
      <c r="AF1689" s="6"/>
      <c r="AG1689" s="6"/>
      <c r="AH1689" s="6" t="s">
        <v>547</v>
      </c>
      <c r="AI1689" s="143">
        <f t="shared" si="295"/>
        <v>428.67858765496203</v>
      </c>
      <c r="AJ1689" s="143">
        <f t="shared" si="296"/>
        <v>77.162145777893159</v>
      </c>
      <c r="AK1689" s="143">
        <f t="shared" si="297"/>
        <v>0</v>
      </c>
      <c r="AL1689" s="20">
        <f t="shared" si="291"/>
        <v>45322</v>
      </c>
      <c r="AM1689" t="e">
        <f t="shared" si="294"/>
        <v>#N/A</v>
      </c>
      <c r="AN1689" t="str">
        <f t="shared" si="289"/>
        <v>16012024-A-052582-5201.009</v>
      </c>
    </row>
    <row r="1690" spans="1:40" ht="20.100000000000001" hidden="1" customHeight="1" x14ac:dyDescent="0.25">
      <c r="A1690" s="14">
        <v>362</v>
      </c>
      <c r="B1690" s="21">
        <v>45292</v>
      </c>
      <c r="C1690" s="6" t="s">
        <v>2755</v>
      </c>
      <c r="D1690" s="15">
        <v>45307</v>
      </c>
      <c r="E1690" s="14" t="s">
        <v>1132</v>
      </c>
      <c r="F1690" s="14" t="s">
        <v>1133</v>
      </c>
      <c r="G1690" s="6">
        <v>61149</v>
      </c>
      <c r="H1690" s="6" t="s">
        <v>1817</v>
      </c>
      <c r="I1690" s="6"/>
      <c r="J1690" s="16">
        <v>5201.009</v>
      </c>
      <c r="K1690" s="14">
        <v>1.5</v>
      </c>
      <c r="L1690" s="125">
        <v>0</v>
      </c>
      <c r="M1690" s="125">
        <v>0</v>
      </c>
      <c r="N1690" s="6" t="s">
        <v>547</v>
      </c>
      <c r="O1690" s="6" t="s">
        <v>547</v>
      </c>
      <c r="P1690" s="19">
        <v>25721769</v>
      </c>
      <c r="Q1690" s="6"/>
      <c r="R1690" s="19">
        <f t="shared" si="290"/>
        <v>4629918.42</v>
      </c>
      <c r="S1690" s="6"/>
      <c r="T1690" s="14"/>
      <c r="U1690" s="145"/>
      <c r="V1690" s="6"/>
      <c r="W1690" s="6"/>
      <c r="X1690" s="6"/>
      <c r="Y1690" s="23"/>
      <c r="Z1690" s="6"/>
      <c r="AA1690" s="6"/>
      <c r="AB1690" s="21"/>
      <c r="AC1690" s="6"/>
      <c r="AD1690" s="14" t="s">
        <v>1515</v>
      </c>
      <c r="AE1690" s="6"/>
      <c r="AF1690" s="6"/>
      <c r="AG1690" s="6"/>
      <c r="AH1690" s="6" t="s">
        <v>547</v>
      </c>
      <c r="AI1690" s="143">
        <f t="shared" si="295"/>
        <v>420.64087720158955</v>
      </c>
      <c r="AJ1690" s="143">
        <f t="shared" si="296"/>
        <v>75.715357896286122</v>
      </c>
      <c r="AK1690" s="143">
        <f t="shared" si="297"/>
        <v>0</v>
      </c>
      <c r="AL1690" s="20">
        <f t="shared" si="291"/>
        <v>45322</v>
      </c>
      <c r="AM1690" t="e">
        <f t="shared" si="294"/>
        <v>#N/A</v>
      </c>
      <c r="AN1690" t="str">
        <f t="shared" si="289"/>
        <v>16012024-A-052606-5201.009</v>
      </c>
    </row>
    <row r="1691" spans="1:40" ht="20.100000000000001" hidden="1" customHeight="1" x14ac:dyDescent="0.25">
      <c r="A1691" s="14">
        <v>363</v>
      </c>
      <c r="B1691" s="21">
        <v>45292</v>
      </c>
      <c r="C1691" s="6" t="s">
        <v>2756</v>
      </c>
      <c r="D1691" s="15">
        <v>45307</v>
      </c>
      <c r="E1691" s="14" t="s">
        <v>1132</v>
      </c>
      <c r="F1691" s="14" t="s">
        <v>1133</v>
      </c>
      <c r="G1691" s="6">
        <v>31330</v>
      </c>
      <c r="H1691" s="6" t="s">
        <v>1817</v>
      </c>
      <c r="I1691" s="6"/>
      <c r="J1691" s="16">
        <v>5201.009</v>
      </c>
      <c r="K1691" s="14">
        <v>1.48</v>
      </c>
      <c r="L1691" s="125">
        <v>0</v>
      </c>
      <c r="M1691" s="125">
        <v>0</v>
      </c>
      <c r="N1691" s="6" t="s">
        <v>547</v>
      </c>
      <c r="O1691" s="6" t="s">
        <v>547</v>
      </c>
      <c r="P1691" s="19">
        <v>13010797</v>
      </c>
      <c r="Q1691" s="6"/>
      <c r="R1691" s="19">
        <f t="shared" si="290"/>
        <v>2341943.46</v>
      </c>
      <c r="S1691" s="6"/>
      <c r="T1691" s="14"/>
      <c r="U1691" s="145"/>
      <c r="V1691" s="6"/>
      <c r="W1691" s="6"/>
      <c r="X1691" s="6"/>
      <c r="Y1691" s="23"/>
      <c r="Z1691" s="6"/>
      <c r="AA1691" s="6"/>
      <c r="AB1691" s="21"/>
      <c r="AC1691" s="6"/>
      <c r="AD1691" s="14" t="s">
        <v>1515</v>
      </c>
      <c r="AE1691" s="6"/>
      <c r="AF1691" s="6"/>
      <c r="AG1691" s="6"/>
      <c r="AH1691" s="6" t="s">
        <v>547</v>
      </c>
      <c r="AI1691" s="143">
        <f t="shared" si="295"/>
        <v>415.2823811043728</v>
      </c>
      <c r="AJ1691" s="143">
        <f t="shared" si="296"/>
        <v>74.750828598787109</v>
      </c>
      <c r="AK1691" s="143">
        <f t="shared" si="297"/>
        <v>0</v>
      </c>
      <c r="AL1691" s="20">
        <f t="shared" si="291"/>
        <v>45322</v>
      </c>
      <c r="AM1691" t="e">
        <f t="shared" si="294"/>
        <v>#N/A</v>
      </c>
      <c r="AN1691" t="str">
        <f t="shared" si="289"/>
        <v>16012024-A-052616-5201.009</v>
      </c>
    </row>
    <row r="1692" spans="1:40" ht="20.100000000000001" hidden="1" customHeight="1" x14ac:dyDescent="0.25">
      <c r="A1692" s="14">
        <v>364</v>
      </c>
      <c r="B1692" s="21">
        <v>45292</v>
      </c>
      <c r="C1692" s="6" t="s">
        <v>2757</v>
      </c>
      <c r="D1692" s="15">
        <v>45307</v>
      </c>
      <c r="E1692" s="14" t="s">
        <v>1132</v>
      </c>
      <c r="F1692" s="14" t="s">
        <v>1133</v>
      </c>
      <c r="G1692" s="6">
        <v>30884</v>
      </c>
      <c r="H1692" s="6" t="s">
        <v>1817</v>
      </c>
      <c r="I1692" s="6"/>
      <c r="J1692" s="16">
        <v>5201.009</v>
      </c>
      <c r="K1692" s="14">
        <v>1.53</v>
      </c>
      <c r="L1692" s="125">
        <v>0</v>
      </c>
      <c r="M1692" s="125">
        <v>0</v>
      </c>
      <c r="N1692" s="6" t="s">
        <v>547</v>
      </c>
      <c r="O1692" s="6" t="s">
        <v>547</v>
      </c>
      <c r="P1692" s="19">
        <v>13239310</v>
      </c>
      <c r="Q1692" s="6"/>
      <c r="R1692" s="19">
        <f t="shared" si="290"/>
        <v>2383075.7999999998</v>
      </c>
      <c r="S1692" s="6"/>
      <c r="T1692" s="14"/>
      <c r="U1692" s="145"/>
      <c r="V1692" s="6"/>
      <c r="W1692" s="6"/>
      <c r="X1692" s="6"/>
      <c r="Y1692" s="23"/>
      <c r="Z1692" s="6"/>
      <c r="AA1692" s="6"/>
      <c r="AB1692" s="21"/>
      <c r="AC1692" s="6"/>
      <c r="AD1692" s="14" t="s">
        <v>1515</v>
      </c>
      <c r="AE1692" s="6"/>
      <c r="AF1692" s="6"/>
      <c r="AG1692" s="6"/>
      <c r="AH1692" s="6" t="s">
        <v>547</v>
      </c>
      <c r="AI1692" s="143">
        <f t="shared" si="295"/>
        <v>428.67860380779689</v>
      </c>
      <c r="AJ1692" s="143">
        <f t="shared" si="296"/>
        <v>77.162148685403437</v>
      </c>
      <c r="AK1692" s="143">
        <f t="shared" si="297"/>
        <v>0</v>
      </c>
      <c r="AL1692" s="20">
        <f t="shared" si="291"/>
        <v>45322</v>
      </c>
      <c r="AM1692" t="e">
        <f t="shared" si="294"/>
        <v>#N/A</v>
      </c>
      <c r="AN1692" t="str">
        <f t="shared" si="289"/>
        <v>16012024-A-052621-5201.009</v>
      </c>
    </row>
    <row r="1693" spans="1:40" ht="20.100000000000001" hidden="1" customHeight="1" x14ac:dyDescent="0.25">
      <c r="A1693" s="14">
        <v>365</v>
      </c>
      <c r="B1693" s="21">
        <v>45292</v>
      </c>
      <c r="C1693" s="6" t="s">
        <v>2758</v>
      </c>
      <c r="D1693" s="15">
        <v>45307</v>
      </c>
      <c r="E1693" s="14" t="s">
        <v>1132</v>
      </c>
      <c r="F1693" s="14" t="s">
        <v>1133</v>
      </c>
      <c r="G1693" s="6">
        <v>18144</v>
      </c>
      <c r="H1693" s="6" t="s">
        <v>1817</v>
      </c>
      <c r="I1693" s="6"/>
      <c r="J1693" s="16">
        <v>5205.13</v>
      </c>
      <c r="K1693" s="14">
        <v>2.85</v>
      </c>
      <c r="L1693" s="125">
        <v>0</v>
      </c>
      <c r="M1693" s="125">
        <v>0</v>
      </c>
      <c r="N1693" s="6" t="s">
        <v>625</v>
      </c>
      <c r="O1693" s="6" t="s">
        <v>2797</v>
      </c>
      <c r="P1693" s="19">
        <v>14500000</v>
      </c>
      <c r="Q1693" s="6"/>
      <c r="R1693" s="19">
        <f t="shared" si="290"/>
        <v>2610000</v>
      </c>
      <c r="S1693" s="6"/>
      <c r="T1693" s="14"/>
      <c r="U1693" s="145"/>
      <c r="V1693" s="6"/>
      <c r="W1693" s="6"/>
      <c r="X1693" s="6"/>
      <c r="Y1693" s="212">
        <v>45483</v>
      </c>
      <c r="Z1693" s="6"/>
      <c r="AA1693" s="6"/>
      <c r="AB1693" s="21"/>
      <c r="AC1693" s="6"/>
      <c r="AD1693" s="14" t="s">
        <v>1515</v>
      </c>
      <c r="AE1693" s="6"/>
      <c r="AF1693" s="6"/>
      <c r="AG1693" s="6"/>
      <c r="AH1693" s="6" t="s">
        <v>1513</v>
      </c>
      <c r="AI1693" s="143">
        <f t="shared" si="295"/>
        <v>799.16225749559078</v>
      </c>
      <c r="AJ1693" s="143">
        <f t="shared" si="296"/>
        <v>143.84920634920636</v>
      </c>
      <c r="AK1693" s="143">
        <f t="shared" si="297"/>
        <v>0</v>
      </c>
      <c r="AL1693" s="20">
        <f t="shared" si="291"/>
        <v>45322</v>
      </c>
      <c r="AM1693" t="e">
        <f>VLOOKUP(C1693,$C$2446:$C$2561,1,0)</f>
        <v>#N/A</v>
      </c>
      <c r="AN1693" t="str">
        <f t="shared" si="289"/>
        <v>16012024-A-052629-5205.13</v>
      </c>
    </row>
    <row r="1694" spans="1:40" ht="20.100000000000001" hidden="1" customHeight="1" x14ac:dyDescent="0.25">
      <c r="A1694" s="14">
        <v>366</v>
      </c>
      <c r="B1694" s="21">
        <v>45292</v>
      </c>
      <c r="C1694" s="6" t="s">
        <v>2759</v>
      </c>
      <c r="D1694" s="15">
        <v>45307</v>
      </c>
      <c r="E1694" s="14" t="s">
        <v>1132</v>
      </c>
      <c r="F1694" s="14" t="s">
        <v>1133</v>
      </c>
      <c r="G1694" s="6">
        <f>168+153</f>
        <v>321</v>
      </c>
      <c r="H1694" s="6" t="s">
        <v>1817</v>
      </c>
      <c r="I1694" s="6"/>
      <c r="J1694" s="16">
        <v>5205.12</v>
      </c>
      <c r="K1694" s="14" t="s">
        <v>2807</v>
      </c>
      <c r="L1694" s="126">
        <v>0</v>
      </c>
      <c r="M1694" s="126">
        <v>0</v>
      </c>
      <c r="N1694" s="6" t="s">
        <v>625</v>
      </c>
      <c r="O1694" s="6" t="s">
        <v>2808</v>
      </c>
      <c r="P1694" s="19">
        <f>371000+371800</f>
        <v>742800</v>
      </c>
      <c r="Q1694" s="6"/>
      <c r="R1694" s="19">
        <f t="shared" si="290"/>
        <v>133704</v>
      </c>
      <c r="S1694" s="6"/>
      <c r="T1694" s="14"/>
      <c r="U1694" s="145"/>
      <c r="V1694" s="6"/>
      <c r="W1694" s="6"/>
      <c r="X1694" s="6"/>
      <c r="Y1694" s="212">
        <v>45397</v>
      </c>
      <c r="Z1694" s="6"/>
      <c r="AA1694" s="6"/>
      <c r="AB1694" s="21"/>
      <c r="AC1694" s="6"/>
      <c r="AD1694" s="14" t="s">
        <v>1515</v>
      </c>
      <c r="AE1694" s="6"/>
      <c r="AF1694" s="6"/>
      <c r="AG1694" s="6"/>
      <c r="AH1694" s="6" t="s">
        <v>1513</v>
      </c>
      <c r="AI1694" s="143">
        <f t="shared" si="295"/>
        <v>2314.0186915887853</v>
      </c>
      <c r="AJ1694" s="143">
        <f t="shared" si="296"/>
        <v>416.52336448598129</v>
      </c>
      <c r="AK1694" s="143">
        <f t="shared" si="297"/>
        <v>0</v>
      </c>
      <c r="AL1694" s="20">
        <f t="shared" si="291"/>
        <v>45322</v>
      </c>
      <c r="AM1694" t="e">
        <f t="shared" ref="AM1694:AM1707" si="298">VLOOKUP(C1694,$C$2446:$C$2553,1,0)</f>
        <v>#N/A</v>
      </c>
      <c r="AN1694" t="str">
        <f t="shared" si="289"/>
        <v>16012024-A-052669-5205.12</v>
      </c>
    </row>
    <row r="1695" spans="1:40" ht="20.100000000000001" hidden="1" customHeight="1" x14ac:dyDescent="0.25">
      <c r="A1695" s="14">
        <v>366</v>
      </c>
      <c r="B1695" s="21">
        <v>45292</v>
      </c>
      <c r="C1695" s="6" t="s">
        <v>2759</v>
      </c>
      <c r="D1695" s="15">
        <v>45307</v>
      </c>
      <c r="E1695" s="14" t="s">
        <v>1132</v>
      </c>
      <c r="F1695" s="14" t="s">
        <v>1133</v>
      </c>
      <c r="G1695" s="6">
        <v>6974</v>
      </c>
      <c r="H1695" s="6" t="s">
        <v>1817</v>
      </c>
      <c r="I1695" s="6"/>
      <c r="J1695" s="16">
        <v>5205.13</v>
      </c>
      <c r="K1695" s="14">
        <v>3.29</v>
      </c>
      <c r="L1695" s="126">
        <v>0</v>
      </c>
      <c r="M1695" s="126">
        <v>0</v>
      </c>
      <c r="N1695" s="6" t="s">
        <v>625</v>
      </c>
      <c r="O1695" s="6" t="s">
        <v>2798</v>
      </c>
      <c r="P1695" s="19">
        <v>6426750</v>
      </c>
      <c r="Q1695" s="6"/>
      <c r="R1695" s="19">
        <f t="shared" si="290"/>
        <v>1156815</v>
      </c>
      <c r="S1695" s="6"/>
      <c r="T1695" s="14"/>
      <c r="U1695" s="145"/>
      <c r="V1695" s="6"/>
      <c r="W1695" s="6"/>
      <c r="X1695" s="6"/>
      <c r="Y1695" s="212">
        <v>45397</v>
      </c>
      <c r="Z1695" s="6"/>
      <c r="AA1695" s="6"/>
      <c r="AB1695" s="21"/>
      <c r="AC1695" s="6"/>
      <c r="AD1695" s="14" t="s">
        <v>1515</v>
      </c>
      <c r="AE1695" s="6"/>
      <c r="AF1695" s="6"/>
      <c r="AG1695" s="6"/>
      <c r="AH1695" s="6" t="s">
        <v>1513</v>
      </c>
      <c r="AI1695" s="143">
        <f t="shared" si="295"/>
        <v>921.52996845425866</v>
      </c>
      <c r="AJ1695" s="143">
        <f t="shared" si="296"/>
        <v>165.87539432176655</v>
      </c>
      <c r="AK1695" s="143">
        <f t="shared" si="297"/>
        <v>0</v>
      </c>
      <c r="AL1695" s="20">
        <f t="shared" si="291"/>
        <v>45322</v>
      </c>
      <c r="AM1695" t="e">
        <f t="shared" si="298"/>
        <v>#N/A</v>
      </c>
      <c r="AN1695" t="str">
        <f t="shared" ref="AN1695:AN1758" si="299">C1695&amp;"-"&amp;J1695</f>
        <v>16012024-A-052669-5205.13</v>
      </c>
    </row>
    <row r="1696" spans="1:40" ht="20.100000000000001" customHeight="1" x14ac:dyDescent="0.25">
      <c r="A1696" s="14">
        <v>367</v>
      </c>
      <c r="B1696" s="21">
        <v>45292</v>
      </c>
      <c r="C1696" s="6" t="s">
        <v>2760</v>
      </c>
      <c r="D1696" s="15">
        <v>45307</v>
      </c>
      <c r="E1696" s="14" t="s">
        <v>1132</v>
      </c>
      <c r="F1696" s="14" t="str">
        <f>INDEX(New!$CV$9:$CV$791,MATCH(C1696,New!$F$9:$F$791,0))</f>
        <v>-</v>
      </c>
      <c r="G1696" s="6">
        <v>590</v>
      </c>
      <c r="H1696" s="6" t="s">
        <v>1817</v>
      </c>
      <c r="I1696" s="6"/>
      <c r="J1696" s="16">
        <v>5205.24</v>
      </c>
      <c r="K1696" s="14">
        <v>3.03</v>
      </c>
      <c r="L1696" s="125">
        <f>_xlfn.IFNA(INDEX(New!$E$9:$E$791,MATCH(C1696,New!$F$9:$F$791,0)),G1696)</f>
        <v>590</v>
      </c>
      <c r="M1696" s="125">
        <f>G1696</f>
        <v>590</v>
      </c>
      <c r="N1696" s="6" t="s">
        <v>625</v>
      </c>
      <c r="O1696" s="6" t="s">
        <v>2799</v>
      </c>
      <c r="P1696" s="19">
        <v>500500</v>
      </c>
      <c r="Q1696" s="6"/>
      <c r="R1696" s="19">
        <f t="shared" si="290"/>
        <v>90090</v>
      </c>
      <c r="S1696" s="6"/>
      <c r="T1696" s="14"/>
      <c r="U1696" s="145"/>
      <c r="V1696" s="6"/>
      <c r="W1696" s="6"/>
      <c r="X1696" s="6"/>
      <c r="Y1696" s="23"/>
      <c r="Z1696" s="6"/>
      <c r="AA1696" s="6"/>
      <c r="AB1696" s="21"/>
      <c r="AC1696" s="6"/>
      <c r="AD1696" s="14" t="s">
        <v>1515</v>
      </c>
      <c r="AE1696" s="6"/>
      <c r="AF1696" s="6"/>
      <c r="AG1696" s="6"/>
      <c r="AH1696" s="6" t="s">
        <v>1513</v>
      </c>
      <c r="AI1696" s="143">
        <f t="shared" si="295"/>
        <v>848.30508474576266</v>
      </c>
      <c r="AJ1696" s="143">
        <f t="shared" si="296"/>
        <v>152.69491525423729</v>
      </c>
      <c r="AK1696" s="143">
        <f t="shared" si="297"/>
        <v>90090</v>
      </c>
      <c r="AL1696" s="20">
        <f t="shared" si="291"/>
        <v>45322</v>
      </c>
      <c r="AM1696" t="e">
        <f t="shared" si="298"/>
        <v>#N/A</v>
      </c>
      <c r="AN1696" t="str">
        <f t="shared" si="299"/>
        <v>16012024-A-052681-5205.24</v>
      </c>
    </row>
    <row r="1697" spans="1:40" ht="20.100000000000001" hidden="1" customHeight="1" x14ac:dyDescent="0.25">
      <c r="A1697" s="14">
        <v>368</v>
      </c>
      <c r="B1697" s="21">
        <v>45292</v>
      </c>
      <c r="C1697" s="6" t="s">
        <v>2761</v>
      </c>
      <c r="D1697" s="15">
        <v>45307</v>
      </c>
      <c r="E1697" s="14" t="s">
        <v>1132</v>
      </c>
      <c r="F1697" s="14" t="s">
        <v>1133</v>
      </c>
      <c r="G1697" s="6">
        <v>408</v>
      </c>
      <c r="H1697" s="6" t="s">
        <v>1817</v>
      </c>
      <c r="I1697" s="6"/>
      <c r="J1697" s="16">
        <v>5205.22</v>
      </c>
      <c r="K1697" s="14">
        <v>2.95</v>
      </c>
      <c r="L1697" s="125">
        <v>0</v>
      </c>
      <c r="M1697" s="125">
        <v>0</v>
      </c>
      <c r="N1697" s="6" t="s">
        <v>625</v>
      </c>
      <c r="O1697" s="6" t="s">
        <v>2800</v>
      </c>
      <c r="P1697" s="19">
        <v>337500</v>
      </c>
      <c r="Q1697" s="6"/>
      <c r="R1697" s="19">
        <f t="shared" si="290"/>
        <v>60750</v>
      </c>
      <c r="S1697" s="6"/>
      <c r="T1697" s="14"/>
      <c r="U1697" s="145"/>
      <c r="V1697" s="6"/>
      <c r="W1697" s="6"/>
      <c r="X1697" s="6"/>
      <c r="Y1697" s="23"/>
      <c r="Z1697" s="6"/>
      <c r="AA1697" s="6"/>
      <c r="AB1697" s="21"/>
      <c r="AC1697" s="6"/>
      <c r="AD1697" s="14" t="s">
        <v>1515</v>
      </c>
      <c r="AE1697" s="6"/>
      <c r="AF1697" s="6"/>
      <c r="AG1697" s="6"/>
      <c r="AH1697" s="6" t="s">
        <v>1513</v>
      </c>
      <c r="AI1697" s="143">
        <f t="shared" si="295"/>
        <v>827.20588235294122</v>
      </c>
      <c r="AJ1697" s="143">
        <f t="shared" si="296"/>
        <v>148.89705882352942</v>
      </c>
      <c r="AK1697" s="143">
        <f t="shared" si="297"/>
        <v>0</v>
      </c>
      <c r="AL1697" s="20">
        <f t="shared" si="291"/>
        <v>45322</v>
      </c>
      <c r="AM1697" t="e">
        <f t="shared" si="298"/>
        <v>#N/A</v>
      </c>
      <c r="AN1697" t="str">
        <f t="shared" si="299"/>
        <v>16012024-A-052687-5205.22</v>
      </c>
    </row>
    <row r="1698" spans="1:40" ht="20.100000000000001" hidden="1" customHeight="1" x14ac:dyDescent="0.25">
      <c r="A1698" s="14">
        <v>369</v>
      </c>
      <c r="B1698" s="21">
        <v>45296</v>
      </c>
      <c r="C1698" s="6" t="s">
        <v>2762</v>
      </c>
      <c r="D1698" s="15">
        <v>45307</v>
      </c>
      <c r="E1698" s="14" t="s">
        <v>1132</v>
      </c>
      <c r="F1698" s="14" t="s">
        <v>1133</v>
      </c>
      <c r="G1698" s="6">
        <v>12180</v>
      </c>
      <c r="H1698" s="6" t="s">
        <v>1817</v>
      </c>
      <c r="I1698" s="6"/>
      <c r="J1698" s="16">
        <v>5505.1</v>
      </c>
      <c r="K1698" s="14">
        <v>1.29</v>
      </c>
      <c r="L1698" s="126">
        <v>0</v>
      </c>
      <c r="M1698" s="126">
        <v>0</v>
      </c>
      <c r="N1698" s="6" t="s">
        <v>1878</v>
      </c>
      <c r="O1698" s="6" t="s">
        <v>1878</v>
      </c>
      <c r="P1698" s="19">
        <v>4384800</v>
      </c>
      <c r="Q1698" s="6"/>
      <c r="R1698" s="19">
        <f t="shared" si="290"/>
        <v>789264</v>
      </c>
      <c r="S1698" s="6"/>
      <c r="T1698" s="14"/>
      <c r="U1698" s="145"/>
      <c r="V1698" s="6"/>
      <c r="W1698" s="6"/>
      <c r="X1698" s="6"/>
      <c r="Y1698" s="212">
        <v>45397</v>
      </c>
      <c r="Z1698" s="6"/>
      <c r="AA1698" s="6"/>
      <c r="AB1698" s="21"/>
      <c r="AC1698" s="6"/>
      <c r="AD1698" s="14" t="s">
        <v>1515</v>
      </c>
      <c r="AE1698" s="6"/>
      <c r="AF1698" s="6"/>
      <c r="AG1698" s="6"/>
      <c r="AH1698" s="6" t="s">
        <v>1878</v>
      </c>
      <c r="AI1698" s="143">
        <f t="shared" si="295"/>
        <v>360</v>
      </c>
      <c r="AJ1698" s="143">
        <f t="shared" si="296"/>
        <v>64.8</v>
      </c>
      <c r="AK1698" s="143">
        <f t="shared" si="297"/>
        <v>0</v>
      </c>
      <c r="AL1698" s="20">
        <f t="shared" si="291"/>
        <v>45326</v>
      </c>
      <c r="AM1698" t="e">
        <f t="shared" si="298"/>
        <v>#N/A</v>
      </c>
      <c r="AN1698" t="str">
        <f t="shared" si="299"/>
        <v>16012024-A-052690-5505.1</v>
      </c>
    </row>
    <row r="1699" spans="1:40" ht="20.100000000000001" hidden="1" customHeight="1" x14ac:dyDescent="0.25">
      <c r="A1699" s="14">
        <v>370</v>
      </c>
      <c r="B1699" s="21">
        <v>45296</v>
      </c>
      <c r="C1699" s="6" t="s">
        <v>2763</v>
      </c>
      <c r="D1699" s="15">
        <v>45307</v>
      </c>
      <c r="E1699" s="14" t="s">
        <v>1132</v>
      </c>
      <c r="F1699" s="14" t="s">
        <v>1133</v>
      </c>
      <c r="G1699" s="6">
        <v>13034</v>
      </c>
      <c r="H1699" s="6" t="s">
        <v>1817</v>
      </c>
      <c r="I1699" s="6"/>
      <c r="J1699" s="16">
        <v>5505.1</v>
      </c>
      <c r="K1699" s="14">
        <v>1.29</v>
      </c>
      <c r="L1699" s="126">
        <v>0</v>
      </c>
      <c r="M1699" s="126">
        <v>0</v>
      </c>
      <c r="N1699" s="6" t="s">
        <v>1878</v>
      </c>
      <c r="O1699" s="6" t="s">
        <v>1878</v>
      </c>
      <c r="P1699" s="19">
        <v>4692240</v>
      </c>
      <c r="Q1699" s="6"/>
      <c r="R1699" s="19">
        <f t="shared" si="290"/>
        <v>844603.2</v>
      </c>
      <c r="S1699" s="6"/>
      <c r="T1699" s="14"/>
      <c r="U1699" s="145"/>
      <c r="V1699" s="6"/>
      <c r="W1699" s="6"/>
      <c r="X1699" s="6"/>
      <c r="Y1699" s="212">
        <v>45397</v>
      </c>
      <c r="Z1699" s="6"/>
      <c r="AA1699" s="6"/>
      <c r="AB1699" s="21"/>
      <c r="AC1699" s="6"/>
      <c r="AD1699" s="14" t="s">
        <v>1515</v>
      </c>
      <c r="AE1699" s="6"/>
      <c r="AF1699" s="6"/>
      <c r="AG1699" s="6"/>
      <c r="AH1699" s="6" t="s">
        <v>1878</v>
      </c>
      <c r="AI1699" s="143">
        <f t="shared" si="295"/>
        <v>360</v>
      </c>
      <c r="AJ1699" s="143">
        <f t="shared" si="296"/>
        <v>64.8</v>
      </c>
      <c r="AK1699" s="143">
        <f t="shared" si="297"/>
        <v>0</v>
      </c>
      <c r="AL1699" s="20">
        <f t="shared" si="291"/>
        <v>45326</v>
      </c>
      <c r="AM1699" t="e">
        <f t="shared" si="298"/>
        <v>#N/A</v>
      </c>
      <c r="AN1699" t="str">
        <f t="shared" si="299"/>
        <v>16012024-A-052693-5505.1</v>
      </c>
    </row>
    <row r="1700" spans="1:40" ht="20.100000000000001" hidden="1" customHeight="1" x14ac:dyDescent="0.25">
      <c r="A1700" s="14">
        <v>371</v>
      </c>
      <c r="B1700" s="21">
        <v>45297</v>
      </c>
      <c r="C1700" s="6" t="s">
        <v>2764</v>
      </c>
      <c r="D1700" s="15">
        <v>45307</v>
      </c>
      <c r="E1700" s="14" t="s">
        <v>1132</v>
      </c>
      <c r="F1700" s="14" t="s">
        <v>1133</v>
      </c>
      <c r="G1700" s="6">
        <v>12060</v>
      </c>
      <c r="H1700" s="6" t="s">
        <v>1817</v>
      </c>
      <c r="I1700" s="6"/>
      <c r="J1700" s="16">
        <v>5505.1</v>
      </c>
      <c r="K1700" s="14">
        <v>1.29</v>
      </c>
      <c r="L1700" s="126">
        <v>0</v>
      </c>
      <c r="M1700" s="126">
        <v>0</v>
      </c>
      <c r="N1700" s="6" t="s">
        <v>1878</v>
      </c>
      <c r="O1700" s="6" t="s">
        <v>1878</v>
      </c>
      <c r="P1700" s="19">
        <v>4341600</v>
      </c>
      <c r="Q1700" s="6"/>
      <c r="R1700" s="19">
        <f t="shared" si="290"/>
        <v>781488</v>
      </c>
      <c r="S1700" s="6"/>
      <c r="T1700" s="14"/>
      <c r="U1700" s="145"/>
      <c r="V1700" s="6"/>
      <c r="W1700" s="6"/>
      <c r="X1700" s="6"/>
      <c r="Y1700" s="212">
        <v>45397</v>
      </c>
      <c r="Z1700" s="6"/>
      <c r="AA1700" s="6"/>
      <c r="AB1700" s="21"/>
      <c r="AC1700" s="6"/>
      <c r="AD1700" s="14" t="s">
        <v>1515</v>
      </c>
      <c r="AE1700" s="6"/>
      <c r="AF1700" s="6"/>
      <c r="AG1700" s="6"/>
      <c r="AH1700" s="6" t="s">
        <v>1878</v>
      </c>
      <c r="AI1700" s="143">
        <f t="shared" si="295"/>
        <v>360</v>
      </c>
      <c r="AJ1700" s="143">
        <f t="shared" si="296"/>
        <v>64.8</v>
      </c>
      <c r="AK1700" s="143">
        <f t="shared" si="297"/>
        <v>0</v>
      </c>
      <c r="AL1700" s="20">
        <f t="shared" si="291"/>
        <v>45327</v>
      </c>
      <c r="AM1700" t="e">
        <f t="shared" si="298"/>
        <v>#N/A</v>
      </c>
      <c r="AN1700" t="str">
        <f t="shared" si="299"/>
        <v>16012024-A-052695-5505.1</v>
      </c>
    </row>
    <row r="1701" spans="1:40" ht="20.100000000000001" hidden="1" customHeight="1" x14ac:dyDescent="0.25">
      <c r="A1701" s="14">
        <v>372</v>
      </c>
      <c r="B1701" s="21">
        <v>45297</v>
      </c>
      <c r="C1701" s="6" t="s">
        <v>2765</v>
      </c>
      <c r="D1701" s="15">
        <v>45307</v>
      </c>
      <c r="E1701" s="14" t="s">
        <v>1132</v>
      </c>
      <c r="F1701" s="14" t="s">
        <v>1133</v>
      </c>
      <c r="G1701" s="6">
        <v>13234</v>
      </c>
      <c r="H1701" s="6" t="s">
        <v>1817</v>
      </c>
      <c r="I1701" s="6"/>
      <c r="J1701" s="16">
        <v>5505.1</v>
      </c>
      <c r="K1701" s="14">
        <v>1.29</v>
      </c>
      <c r="L1701" s="126">
        <v>0</v>
      </c>
      <c r="M1701" s="126">
        <v>0</v>
      </c>
      <c r="N1701" s="6" t="s">
        <v>1878</v>
      </c>
      <c r="O1701" s="6" t="s">
        <v>1878</v>
      </c>
      <c r="P1701" s="19">
        <v>4764240</v>
      </c>
      <c r="Q1701" s="6"/>
      <c r="R1701" s="19">
        <f t="shared" si="290"/>
        <v>857563.2</v>
      </c>
      <c r="S1701" s="6"/>
      <c r="T1701" s="14"/>
      <c r="U1701" s="145"/>
      <c r="V1701" s="6"/>
      <c r="W1701" s="6"/>
      <c r="X1701" s="6"/>
      <c r="Y1701" s="212">
        <v>45397</v>
      </c>
      <c r="Z1701" s="6"/>
      <c r="AA1701" s="6"/>
      <c r="AB1701" s="21"/>
      <c r="AC1701" s="6"/>
      <c r="AD1701" s="14" t="s">
        <v>1515</v>
      </c>
      <c r="AE1701" s="6"/>
      <c r="AF1701" s="6"/>
      <c r="AG1701" s="6"/>
      <c r="AH1701" s="6" t="s">
        <v>1878</v>
      </c>
      <c r="AI1701" s="143">
        <f t="shared" si="295"/>
        <v>360</v>
      </c>
      <c r="AJ1701" s="143">
        <f t="shared" si="296"/>
        <v>64.8</v>
      </c>
      <c r="AK1701" s="143">
        <f t="shared" si="297"/>
        <v>0</v>
      </c>
      <c r="AL1701" s="20">
        <f t="shared" si="291"/>
        <v>45327</v>
      </c>
      <c r="AM1701" t="e">
        <f t="shared" si="298"/>
        <v>#N/A</v>
      </c>
      <c r="AN1701" t="str">
        <f t="shared" si="299"/>
        <v>16012024-A-052697-5505.1</v>
      </c>
    </row>
    <row r="1702" spans="1:40" ht="20.100000000000001" hidden="1" customHeight="1" x14ac:dyDescent="0.25">
      <c r="A1702" s="14">
        <v>373</v>
      </c>
      <c r="B1702" s="21">
        <v>45298</v>
      </c>
      <c r="C1702" s="6" t="s">
        <v>2766</v>
      </c>
      <c r="D1702" s="15">
        <v>45308</v>
      </c>
      <c r="E1702" s="14" t="s">
        <v>1132</v>
      </c>
      <c r="F1702" s="14" t="s">
        <v>1133</v>
      </c>
      <c r="G1702" s="6">
        <v>9551</v>
      </c>
      <c r="H1702" s="6" t="s">
        <v>1817</v>
      </c>
      <c r="I1702" s="6"/>
      <c r="J1702" s="16">
        <v>5505.1</v>
      </c>
      <c r="K1702" s="14">
        <v>1.29</v>
      </c>
      <c r="L1702" s="126">
        <v>0</v>
      </c>
      <c r="M1702" s="126">
        <v>0</v>
      </c>
      <c r="N1702" s="6" t="s">
        <v>1878</v>
      </c>
      <c r="O1702" s="6" t="s">
        <v>1878</v>
      </c>
      <c r="P1702" s="19">
        <v>3438360</v>
      </c>
      <c r="Q1702" s="6"/>
      <c r="R1702" s="19">
        <f t="shared" si="290"/>
        <v>618904.79999999993</v>
      </c>
      <c r="S1702" s="6"/>
      <c r="T1702" s="14"/>
      <c r="U1702" s="145"/>
      <c r="V1702" s="6"/>
      <c r="W1702" s="6"/>
      <c r="X1702" s="6"/>
      <c r="Y1702" s="212">
        <v>45397</v>
      </c>
      <c r="Z1702" s="6"/>
      <c r="AA1702" s="6"/>
      <c r="AB1702" s="21"/>
      <c r="AC1702" s="6"/>
      <c r="AD1702" s="14" t="s">
        <v>1515</v>
      </c>
      <c r="AE1702" s="6"/>
      <c r="AF1702" s="6"/>
      <c r="AG1702" s="6"/>
      <c r="AH1702" s="6" t="s">
        <v>1878</v>
      </c>
      <c r="AI1702" s="143">
        <f t="shared" si="295"/>
        <v>360</v>
      </c>
      <c r="AJ1702" s="143">
        <f t="shared" si="296"/>
        <v>64.8</v>
      </c>
      <c r="AK1702" s="143">
        <f t="shared" si="297"/>
        <v>0</v>
      </c>
      <c r="AL1702" s="20">
        <f t="shared" si="291"/>
        <v>45328</v>
      </c>
      <c r="AM1702" t="e">
        <f t="shared" si="298"/>
        <v>#N/A</v>
      </c>
      <c r="AN1702" t="str">
        <f t="shared" si="299"/>
        <v>17012024-A-052765-5505.1</v>
      </c>
    </row>
    <row r="1703" spans="1:40" ht="20.100000000000001" hidden="1" customHeight="1" x14ac:dyDescent="0.25">
      <c r="A1703" s="14">
        <v>374</v>
      </c>
      <c r="B1703" s="21">
        <v>45292</v>
      </c>
      <c r="C1703" s="6" t="s">
        <v>2767</v>
      </c>
      <c r="D1703" s="15">
        <v>45308</v>
      </c>
      <c r="E1703" s="14" t="s">
        <v>1132</v>
      </c>
      <c r="F1703" s="14" t="s">
        <v>1133</v>
      </c>
      <c r="G1703" s="6">
        <v>26785</v>
      </c>
      <c r="H1703" s="6" t="s">
        <v>1817</v>
      </c>
      <c r="I1703" s="6"/>
      <c r="J1703" s="16">
        <v>5503.201</v>
      </c>
      <c r="K1703" s="14">
        <v>1.3</v>
      </c>
      <c r="L1703" s="125">
        <v>0</v>
      </c>
      <c r="M1703" s="125">
        <v>0</v>
      </c>
      <c r="N1703" s="6" t="s">
        <v>1221</v>
      </c>
      <c r="O1703" s="6" t="s">
        <v>1221</v>
      </c>
      <c r="P1703" s="19">
        <v>9776343</v>
      </c>
      <c r="Q1703" s="6"/>
      <c r="R1703" s="19">
        <f t="shared" si="290"/>
        <v>1759741.74</v>
      </c>
      <c r="S1703" s="6"/>
      <c r="T1703" s="14"/>
      <c r="U1703" s="145"/>
      <c r="V1703" s="6"/>
      <c r="W1703" s="6"/>
      <c r="X1703" s="6"/>
      <c r="Y1703" s="23"/>
      <c r="Z1703" s="6"/>
      <c r="AA1703" s="6"/>
      <c r="AB1703" s="21"/>
      <c r="AC1703" s="6"/>
      <c r="AD1703" s="14" t="s">
        <v>1515</v>
      </c>
      <c r="AE1703" s="6"/>
      <c r="AF1703" s="6"/>
      <c r="AG1703" s="6"/>
      <c r="AH1703" s="6" t="s">
        <v>1221</v>
      </c>
      <c r="AI1703" s="143">
        <f t="shared" si="295"/>
        <v>364.99320515213736</v>
      </c>
      <c r="AJ1703" s="143">
        <f t="shared" si="296"/>
        <v>65.698776927384728</v>
      </c>
      <c r="AK1703" s="143">
        <f t="shared" si="297"/>
        <v>0</v>
      </c>
      <c r="AL1703" s="20">
        <f t="shared" si="291"/>
        <v>45322</v>
      </c>
      <c r="AM1703" t="e">
        <f t="shared" si="298"/>
        <v>#N/A</v>
      </c>
      <c r="AN1703" t="str">
        <f t="shared" si="299"/>
        <v>17012024-A-052779-5503.201</v>
      </c>
    </row>
    <row r="1704" spans="1:40" ht="20.100000000000001" hidden="1" customHeight="1" x14ac:dyDescent="0.25">
      <c r="A1704" s="14">
        <v>375</v>
      </c>
      <c r="B1704" s="21">
        <v>45292</v>
      </c>
      <c r="C1704" s="6" t="s">
        <v>2768</v>
      </c>
      <c r="D1704" s="15">
        <v>45308</v>
      </c>
      <c r="E1704" s="14" t="s">
        <v>1132</v>
      </c>
      <c r="F1704" s="14" t="s">
        <v>1133</v>
      </c>
      <c r="G1704" s="6">
        <v>25772</v>
      </c>
      <c r="H1704" s="6" t="s">
        <v>1817</v>
      </c>
      <c r="I1704" s="6"/>
      <c r="J1704" s="16">
        <v>5503.201</v>
      </c>
      <c r="K1704" s="14">
        <v>1.3</v>
      </c>
      <c r="L1704" s="125">
        <v>0</v>
      </c>
      <c r="M1704" s="125">
        <v>0</v>
      </c>
      <c r="N1704" s="6" t="s">
        <v>1221</v>
      </c>
      <c r="O1704" s="6" t="s">
        <v>1221</v>
      </c>
      <c r="P1704" s="19">
        <v>9406853</v>
      </c>
      <c r="Q1704" s="6"/>
      <c r="R1704" s="19">
        <f t="shared" si="290"/>
        <v>1693233.54</v>
      </c>
      <c r="S1704" s="6"/>
      <c r="T1704" s="14"/>
      <c r="U1704" s="145"/>
      <c r="V1704" s="6"/>
      <c r="W1704" s="6"/>
      <c r="X1704" s="6"/>
      <c r="Y1704" s="23"/>
      <c r="Z1704" s="6"/>
      <c r="AA1704" s="6"/>
      <c r="AB1704" s="21"/>
      <c r="AC1704" s="6"/>
      <c r="AD1704" s="14" t="s">
        <v>1515</v>
      </c>
      <c r="AE1704" s="6"/>
      <c r="AF1704" s="6"/>
      <c r="AG1704" s="6"/>
      <c r="AH1704" s="6" t="s">
        <v>1221</v>
      </c>
      <c r="AI1704" s="143">
        <f t="shared" si="295"/>
        <v>365.00283253142948</v>
      </c>
      <c r="AJ1704" s="143">
        <f t="shared" si="296"/>
        <v>65.700509855657302</v>
      </c>
      <c r="AK1704" s="143">
        <f t="shared" si="297"/>
        <v>0</v>
      </c>
      <c r="AL1704" s="20">
        <f t="shared" si="291"/>
        <v>45322</v>
      </c>
      <c r="AM1704" t="e">
        <f t="shared" si="298"/>
        <v>#N/A</v>
      </c>
      <c r="AN1704" t="str">
        <f t="shared" si="299"/>
        <v>17012024-A-052787-5503.201</v>
      </c>
    </row>
    <row r="1705" spans="1:40" ht="20.100000000000001" hidden="1" customHeight="1" x14ac:dyDescent="0.25">
      <c r="A1705" s="14">
        <v>376</v>
      </c>
      <c r="B1705" s="21">
        <v>45292</v>
      </c>
      <c r="C1705" s="6" t="s">
        <v>2769</v>
      </c>
      <c r="D1705" s="15">
        <v>45308</v>
      </c>
      <c r="E1705" s="14" t="s">
        <v>1132</v>
      </c>
      <c r="F1705" s="14" t="s">
        <v>1133</v>
      </c>
      <c r="G1705" s="6">
        <v>26944</v>
      </c>
      <c r="H1705" s="6" t="s">
        <v>1817</v>
      </c>
      <c r="I1705" s="6"/>
      <c r="J1705" s="16">
        <v>5503.201</v>
      </c>
      <c r="K1705" s="14">
        <v>1.3</v>
      </c>
      <c r="L1705" s="125">
        <v>0</v>
      </c>
      <c r="M1705" s="125">
        <v>0</v>
      </c>
      <c r="N1705" s="6" t="s">
        <v>1221</v>
      </c>
      <c r="O1705" s="6" t="s">
        <v>1221</v>
      </c>
      <c r="P1705" s="19">
        <v>9834706</v>
      </c>
      <c r="Q1705" s="6"/>
      <c r="R1705" s="19">
        <f t="shared" ref="R1705:R1768" si="300">P1705*0.18</f>
        <v>1770247.0799999998</v>
      </c>
      <c r="S1705" s="6"/>
      <c r="T1705" s="14"/>
      <c r="U1705" s="145"/>
      <c r="V1705" s="6"/>
      <c r="W1705" s="6"/>
      <c r="X1705" s="6"/>
      <c r="Y1705" s="23"/>
      <c r="Z1705" s="6"/>
      <c r="AA1705" s="6"/>
      <c r="AB1705" s="21"/>
      <c r="AC1705" s="6"/>
      <c r="AD1705" s="14" t="s">
        <v>1515</v>
      </c>
      <c r="AE1705" s="6"/>
      <c r="AF1705" s="6"/>
      <c r="AG1705" s="6"/>
      <c r="AH1705" s="6" t="s">
        <v>1221</v>
      </c>
      <c r="AI1705" s="143">
        <f t="shared" si="295"/>
        <v>365.00541864608078</v>
      </c>
      <c r="AJ1705" s="143">
        <f t="shared" si="296"/>
        <v>65.700975356294535</v>
      </c>
      <c r="AK1705" s="143">
        <f t="shared" si="297"/>
        <v>0</v>
      </c>
      <c r="AL1705" s="20">
        <f t="shared" si="291"/>
        <v>45322</v>
      </c>
      <c r="AM1705" t="e">
        <f t="shared" si="298"/>
        <v>#N/A</v>
      </c>
      <c r="AN1705" t="str">
        <f t="shared" si="299"/>
        <v>17012024-A-052798-5503.201</v>
      </c>
    </row>
    <row r="1706" spans="1:40" ht="20.100000000000001" hidden="1" customHeight="1" x14ac:dyDescent="0.25">
      <c r="A1706" s="14">
        <v>377</v>
      </c>
      <c r="B1706" s="21">
        <v>45292</v>
      </c>
      <c r="C1706" s="6" t="s">
        <v>2770</v>
      </c>
      <c r="D1706" s="15">
        <v>45308</v>
      </c>
      <c r="E1706" s="14" t="s">
        <v>1132</v>
      </c>
      <c r="F1706" s="14" t="s">
        <v>1133</v>
      </c>
      <c r="G1706" s="6">
        <v>37983</v>
      </c>
      <c r="H1706" s="6" t="s">
        <v>1817</v>
      </c>
      <c r="I1706" s="6"/>
      <c r="J1706" s="16">
        <v>5503.201</v>
      </c>
      <c r="K1706" s="14">
        <v>1.29</v>
      </c>
      <c r="L1706" s="125">
        <v>0</v>
      </c>
      <c r="M1706" s="125">
        <v>0</v>
      </c>
      <c r="N1706" s="6" t="s">
        <v>1221</v>
      </c>
      <c r="O1706" s="6" t="s">
        <v>1221</v>
      </c>
      <c r="P1706" s="19">
        <v>13674024</v>
      </c>
      <c r="Q1706" s="6"/>
      <c r="R1706" s="19">
        <f t="shared" si="300"/>
        <v>2461324.3199999998</v>
      </c>
      <c r="S1706" s="6"/>
      <c r="T1706" s="14"/>
      <c r="U1706" s="145"/>
      <c r="V1706" s="6"/>
      <c r="W1706" s="6"/>
      <c r="X1706" s="6"/>
      <c r="Y1706" s="23"/>
      <c r="Z1706" s="6"/>
      <c r="AA1706" s="6"/>
      <c r="AB1706" s="21"/>
      <c r="AC1706" s="6"/>
      <c r="AD1706" s="14" t="s">
        <v>1515</v>
      </c>
      <c r="AE1706" s="6"/>
      <c r="AF1706" s="6"/>
      <c r="AG1706" s="6"/>
      <c r="AH1706" s="6" t="s">
        <v>1221</v>
      </c>
      <c r="AI1706" s="143">
        <f t="shared" si="295"/>
        <v>360.0037911697338</v>
      </c>
      <c r="AJ1706" s="143">
        <f t="shared" si="296"/>
        <v>64.800682410552085</v>
      </c>
      <c r="AK1706" s="143">
        <f t="shared" si="297"/>
        <v>0</v>
      </c>
      <c r="AL1706" s="20">
        <f t="shared" si="291"/>
        <v>45322</v>
      </c>
      <c r="AM1706" t="e">
        <f t="shared" si="298"/>
        <v>#N/A</v>
      </c>
      <c r="AN1706" t="str">
        <f t="shared" si="299"/>
        <v>17012024-A-052805-5503.201</v>
      </c>
    </row>
    <row r="1707" spans="1:40" ht="20.100000000000001" hidden="1" customHeight="1" x14ac:dyDescent="0.25">
      <c r="A1707" s="14">
        <v>378</v>
      </c>
      <c r="B1707" s="21">
        <v>45292</v>
      </c>
      <c r="C1707" s="6" t="s">
        <v>2771</v>
      </c>
      <c r="D1707" s="15">
        <v>45309</v>
      </c>
      <c r="E1707" s="14" t="s">
        <v>1132</v>
      </c>
      <c r="F1707" s="14" t="s">
        <v>1133</v>
      </c>
      <c r="G1707" s="6">
        <v>4899</v>
      </c>
      <c r="H1707" s="6" t="s">
        <v>1817</v>
      </c>
      <c r="I1707" s="6"/>
      <c r="J1707" s="16">
        <v>5509.53</v>
      </c>
      <c r="K1707" s="14">
        <v>2.48</v>
      </c>
      <c r="L1707" s="126">
        <v>0</v>
      </c>
      <c r="M1707" s="126">
        <v>0</v>
      </c>
      <c r="N1707" s="6" t="s">
        <v>542</v>
      </c>
      <c r="O1707" s="6" t="s">
        <v>2801</v>
      </c>
      <c r="P1707" s="19">
        <v>3402000</v>
      </c>
      <c r="Q1707" s="6"/>
      <c r="R1707" s="19">
        <f t="shared" si="300"/>
        <v>612360</v>
      </c>
      <c r="S1707" s="6"/>
      <c r="T1707" s="14"/>
      <c r="U1707" s="145"/>
      <c r="V1707" s="6"/>
      <c r="W1707" s="6"/>
      <c r="X1707" s="6"/>
      <c r="Y1707" s="212">
        <v>45397</v>
      </c>
      <c r="Z1707" s="6"/>
      <c r="AA1707" s="6"/>
      <c r="AB1707" s="21"/>
      <c r="AC1707" s="6"/>
      <c r="AD1707" s="14" t="s">
        <v>1515</v>
      </c>
      <c r="AE1707" s="6"/>
      <c r="AF1707" s="6"/>
      <c r="AG1707" s="6"/>
      <c r="AH1707" s="6" t="s">
        <v>1513</v>
      </c>
      <c r="AI1707" s="143">
        <f t="shared" si="295"/>
        <v>694.42743417023883</v>
      </c>
      <c r="AJ1707" s="143">
        <f t="shared" si="296"/>
        <v>124.99693815064299</v>
      </c>
      <c r="AK1707" s="143">
        <f t="shared" si="297"/>
        <v>0</v>
      </c>
      <c r="AL1707" s="20">
        <f t="shared" si="291"/>
        <v>45322</v>
      </c>
      <c r="AM1707" t="e">
        <f t="shared" si="298"/>
        <v>#N/A</v>
      </c>
      <c r="AN1707" t="str">
        <f t="shared" si="299"/>
        <v>18012024-A-053414-5509.53</v>
      </c>
    </row>
    <row r="1708" spans="1:40" ht="20.100000000000001" hidden="1" customHeight="1" x14ac:dyDescent="0.25">
      <c r="A1708" s="14">
        <v>379</v>
      </c>
      <c r="B1708" s="21">
        <v>45292</v>
      </c>
      <c r="C1708" s="6" t="s">
        <v>2772</v>
      </c>
      <c r="D1708" s="15">
        <v>45309</v>
      </c>
      <c r="E1708" s="14" t="s">
        <v>1132</v>
      </c>
      <c r="F1708" s="14" t="s">
        <v>1133</v>
      </c>
      <c r="G1708" s="6">
        <v>5000</v>
      </c>
      <c r="H1708" s="6" t="s">
        <v>1817</v>
      </c>
      <c r="I1708" s="6"/>
      <c r="J1708" s="16">
        <v>2836.2</v>
      </c>
      <c r="K1708" s="14">
        <v>0.34</v>
      </c>
      <c r="L1708" s="125">
        <v>0</v>
      </c>
      <c r="M1708" s="125">
        <v>0</v>
      </c>
      <c r="N1708" s="6" t="s">
        <v>557</v>
      </c>
      <c r="O1708" s="6" t="s">
        <v>2802</v>
      </c>
      <c r="P1708" s="19">
        <v>477500</v>
      </c>
      <c r="Q1708" s="6"/>
      <c r="R1708" s="19">
        <f t="shared" si="300"/>
        <v>85950</v>
      </c>
      <c r="S1708" s="6"/>
      <c r="T1708" s="14"/>
      <c r="U1708" s="145"/>
      <c r="V1708" s="6"/>
      <c r="W1708" s="6"/>
      <c r="X1708" s="6"/>
      <c r="Y1708" s="212">
        <v>45483</v>
      </c>
      <c r="Z1708" s="6"/>
      <c r="AA1708" s="6"/>
      <c r="AB1708" s="21"/>
      <c r="AC1708" s="6"/>
      <c r="AD1708" s="14" t="s">
        <v>1515</v>
      </c>
      <c r="AE1708" s="6"/>
      <c r="AF1708" s="6"/>
      <c r="AG1708" s="6"/>
      <c r="AH1708" s="6" t="s">
        <v>1517</v>
      </c>
      <c r="AI1708" s="143">
        <f t="shared" si="295"/>
        <v>95.5</v>
      </c>
      <c r="AJ1708" s="143">
        <f t="shared" si="296"/>
        <v>17.190000000000001</v>
      </c>
      <c r="AK1708" s="143">
        <f t="shared" si="297"/>
        <v>0</v>
      </c>
      <c r="AL1708" s="20">
        <f t="shared" si="291"/>
        <v>45322</v>
      </c>
      <c r="AM1708" t="e">
        <f>VLOOKUP(C1708,$C$2446:$C$2561,1,0)</f>
        <v>#N/A</v>
      </c>
      <c r="AN1708" t="str">
        <f t="shared" si="299"/>
        <v>18012024-A-053419-2836.2</v>
      </c>
    </row>
    <row r="1709" spans="1:40" ht="20.100000000000001" hidden="1" customHeight="1" x14ac:dyDescent="0.25">
      <c r="A1709" s="14">
        <v>380</v>
      </c>
      <c r="B1709" s="21">
        <v>45292</v>
      </c>
      <c r="C1709" s="6" t="s">
        <v>2773</v>
      </c>
      <c r="D1709" s="15">
        <v>45309</v>
      </c>
      <c r="E1709" s="14" t="s">
        <v>1132</v>
      </c>
      <c r="F1709" s="14" t="s">
        <v>1133</v>
      </c>
      <c r="G1709" s="6">
        <v>29480</v>
      </c>
      <c r="H1709" s="6" t="s">
        <v>1817</v>
      </c>
      <c r="I1709" s="6"/>
      <c r="J1709" s="16">
        <v>2815.12</v>
      </c>
      <c r="K1709" s="14">
        <v>0.27</v>
      </c>
      <c r="L1709" s="126">
        <v>0</v>
      </c>
      <c r="M1709" s="126">
        <v>0</v>
      </c>
      <c r="N1709" s="6" t="s">
        <v>557</v>
      </c>
      <c r="O1709" s="6" t="s">
        <v>2668</v>
      </c>
      <c r="P1709" s="19">
        <v>2247850</v>
      </c>
      <c r="Q1709" s="6"/>
      <c r="R1709" s="19">
        <f t="shared" si="300"/>
        <v>404613</v>
      </c>
      <c r="S1709" s="6"/>
      <c r="T1709" s="14"/>
      <c r="U1709" s="145"/>
      <c r="V1709" s="6"/>
      <c r="W1709" s="6"/>
      <c r="X1709" s="6"/>
      <c r="Y1709" s="212">
        <v>45397</v>
      </c>
      <c r="Z1709" s="6"/>
      <c r="AA1709" s="6"/>
      <c r="AB1709" s="21"/>
      <c r="AC1709" s="6"/>
      <c r="AD1709" s="14" t="s">
        <v>1515</v>
      </c>
      <c r="AE1709" s="6"/>
      <c r="AF1709" s="6"/>
      <c r="AG1709" s="6"/>
      <c r="AH1709" s="6" t="s">
        <v>1517</v>
      </c>
      <c r="AI1709" s="143">
        <f t="shared" si="295"/>
        <v>76.25</v>
      </c>
      <c r="AJ1709" s="143">
        <f t="shared" si="296"/>
        <v>13.725</v>
      </c>
      <c r="AK1709" s="143">
        <f t="shared" si="297"/>
        <v>0</v>
      </c>
      <c r="AL1709" s="20">
        <f t="shared" si="291"/>
        <v>45322</v>
      </c>
      <c r="AM1709" t="e">
        <f>VLOOKUP(C1709,$C$2446:$C$2553,1,0)</f>
        <v>#N/A</v>
      </c>
      <c r="AN1709" t="str">
        <f t="shared" si="299"/>
        <v>18012024-A-053430-2815.12</v>
      </c>
    </row>
    <row r="1710" spans="1:40" ht="20.100000000000001" hidden="1" customHeight="1" x14ac:dyDescent="0.25">
      <c r="A1710" s="14">
        <v>381</v>
      </c>
      <c r="B1710" s="21">
        <v>45292</v>
      </c>
      <c r="C1710" s="6" t="s">
        <v>2774</v>
      </c>
      <c r="D1710" s="15">
        <v>45309</v>
      </c>
      <c r="E1710" s="14" t="s">
        <v>1132</v>
      </c>
      <c r="F1710" s="14" t="s">
        <v>1133</v>
      </c>
      <c r="G1710" s="6">
        <v>29380</v>
      </c>
      <c r="H1710" s="6" t="s">
        <v>1817</v>
      </c>
      <c r="I1710" s="6"/>
      <c r="J1710" s="16">
        <v>2815.12</v>
      </c>
      <c r="K1710" s="14">
        <v>0.27</v>
      </c>
      <c r="L1710" s="125">
        <v>0</v>
      </c>
      <c r="M1710" s="125">
        <v>0</v>
      </c>
      <c r="N1710" s="6" t="s">
        <v>557</v>
      </c>
      <c r="O1710" s="6" t="s">
        <v>2668</v>
      </c>
      <c r="P1710" s="19">
        <v>2240225</v>
      </c>
      <c r="Q1710" s="6"/>
      <c r="R1710" s="19">
        <f t="shared" si="300"/>
        <v>403240.5</v>
      </c>
      <c r="S1710" s="6"/>
      <c r="T1710" s="14"/>
      <c r="U1710" s="145"/>
      <c r="V1710" s="6"/>
      <c r="W1710" s="6"/>
      <c r="X1710" s="6"/>
      <c r="Y1710" s="212">
        <v>45450</v>
      </c>
      <c r="Z1710" s="6"/>
      <c r="AA1710" s="6"/>
      <c r="AB1710" s="21"/>
      <c r="AC1710" s="6"/>
      <c r="AD1710" s="14" t="s">
        <v>1515</v>
      </c>
      <c r="AE1710" s="6"/>
      <c r="AF1710" s="6"/>
      <c r="AG1710" s="6"/>
      <c r="AH1710" s="6" t="s">
        <v>1517</v>
      </c>
      <c r="AI1710" s="143">
        <f t="shared" si="295"/>
        <v>76.25</v>
      </c>
      <c r="AJ1710" s="143">
        <f t="shared" si="296"/>
        <v>13.725</v>
      </c>
      <c r="AK1710" s="143">
        <f t="shared" si="297"/>
        <v>0</v>
      </c>
      <c r="AL1710" s="20">
        <f t="shared" si="291"/>
        <v>45322</v>
      </c>
      <c r="AM1710" t="e">
        <f>VLOOKUP(C1710,$C$2446:$C$2561,1,0)</f>
        <v>#N/A</v>
      </c>
      <c r="AN1710" t="str">
        <f t="shared" si="299"/>
        <v>18012024-A-053438-2815.12</v>
      </c>
    </row>
    <row r="1711" spans="1:40" ht="20.100000000000001" hidden="1" customHeight="1" x14ac:dyDescent="0.25">
      <c r="A1711" s="14">
        <v>382</v>
      </c>
      <c r="B1711" s="21">
        <v>45292</v>
      </c>
      <c r="C1711" s="6" t="s">
        <v>2775</v>
      </c>
      <c r="D1711" s="15">
        <v>45309</v>
      </c>
      <c r="E1711" s="14" t="s">
        <v>1132</v>
      </c>
      <c r="F1711" s="14" t="s">
        <v>1133</v>
      </c>
      <c r="G1711" s="6">
        <v>29380</v>
      </c>
      <c r="H1711" s="6" t="s">
        <v>1817</v>
      </c>
      <c r="I1711" s="6"/>
      <c r="J1711" s="16">
        <v>2815.12</v>
      </c>
      <c r="K1711" s="14">
        <v>0.27</v>
      </c>
      <c r="L1711" s="125">
        <v>0</v>
      </c>
      <c r="M1711" s="125">
        <v>0</v>
      </c>
      <c r="N1711" s="6" t="s">
        <v>557</v>
      </c>
      <c r="O1711" s="6" t="s">
        <v>2668</v>
      </c>
      <c r="P1711" s="19">
        <v>2240225</v>
      </c>
      <c r="Q1711" s="6"/>
      <c r="R1711" s="19">
        <f t="shared" si="300"/>
        <v>403240.5</v>
      </c>
      <c r="S1711" s="6"/>
      <c r="T1711" s="14"/>
      <c r="U1711" s="145"/>
      <c r="V1711" s="6"/>
      <c r="W1711" s="6"/>
      <c r="X1711" s="6"/>
      <c r="Y1711" s="212">
        <v>45450</v>
      </c>
      <c r="Z1711" s="6"/>
      <c r="AA1711" s="6"/>
      <c r="AB1711" s="21"/>
      <c r="AC1711" s="6"/>
      <c r="AD1711" s="14" t="s">
        <v>1515</v>
      </c>
      <c r="AE1711" s="6"/>
      <c r="AF1711" s="6"/>
      <c r="AG1711" s="6"/>
      <c r="AH1711" s="6" t="s">
        <v>1517</v>
      </c>
      <c r="AI1711" s="143">
        <f t="shared" si="295"/>
        <v>76.25</v>
      </c>
      <c r="AJ1711" s="143">
        <f t="shared" si="296"/>
        <v>13.725</v>
      </c>
      <c r="AK1711" s="143">
        <f t="shared" si="297"/>
        <v>0</v>
      </c>
      <c r="AL1711" s="20">
        <f t="shared" si="291"/>
        <v>45322</v>
      </c>
      <c r="AM1711" t="e">
        <f>VLOOKUP(C1711,$C$2446:$C$2561,1,0)</f>
        <v>#N/A</v>
      </c>
      <c r="AN1711" t="str">
        <f t="shared" si="299"/>
        <v>18012024-A-053445-2815.12</v>
      </c>
    </row>
    <row r="1712" spans="1:40" ht="20.100000000000001" hidden="1" customHeight="1" x14ac:dyDescent="0.25">
      <c r="A1712" s="14">
        <v>383</v>
      </c>
      <c r="B1712" s="21">
        <v>45292</v>
      </c>
      <c r="C1712" s="6" t="s">
        <v>2776</v>
      </c>
      <c r="D1712" s="15">
        <v>45309</v>
      </c>
      <c r="E1712" s="14" t="s">
        <v>1132</v>
      </c>
      <c r="F1712" s="14" t="s">
        <v>1133</v>
      </c>
      <c r="G1712" s="6">
        <v>29530</v>
      </c>
      <c r="H1712" s="6" t="s">
        <v>1817</v>
      </c>
      <c r="I1712" s="6"/>
      <c r="J1712" s="16">
        <v>2815.12</v>
      </c>
      <c r="K1712" s="14">
        <v>0.27</v>
      </c>
      <c r="L1712" s="125">
        <v>0</v>
      </c>
      <c r="M1712" s="125">
        <v>0</v>
      </c>
      <c r="N1712" s="6" t="s">
        <v>557</v>
      </c>
      <c r="O1712" s="6" t="s">
        <v>2668</v>
      </c>
      <c r="P1712" s="19">
        <v>2251662.5</v>
      </c>
      <c r="Q1712" s="6"/>
      <c r="R1712" s="19">
        <f t="shared" si="300"/>
        <v>405299.25</v>
      </c>
      <c r="S1712" s="6"/>
      <c r="T1712" s="14"/>
      <c r="U1712" s="145"/>
      <c r="V1712" s="6"/>
      <c r="W1712" s="6"/>
      <c r="X1712" s="6"/>
      <c r="Y1712" s="212">
        <v>45483</v>
      </c>
      <c r="Z1712" s="6"/>
      <c r="AA1712" s="6"/>
      <c r="AB1712" s="21"/>
      <c r="AC1712" s="6"/>
      <c r="AD1712" s="14" t="s">
        <v>1515</v>
      </c>
      <c r="AE1712" s="6"/>
      <c r="AF1712" s="6"/>
      <c r="AG1712" s="6"/>
      <c r="AH1712" s="6" t="s">
        <v>1517</v>
      </c>
      <c r="AI1712" s="143">
        <f t="shared" si="295"/>
        <v>76.25</v>
      </c>
      <c r="AJ1712" s="143">
        <f t="shared" si="296"/>
        <v>13.725</v>
      </c>
      <c r="AK1712" s="143">
        <f t="shared" si="297"/>
        <v>0</v>
      </c>
      <c r="AL1712" s="20">
        <f t="shared" si="291"/>
        <v>45322</v>
      </c>
      <c r="AM1712" t="e">
        <f>VLOOKUP(C1712,$C$2446:$C$2553,1,0)</f>
        <v>#N/A</v>
      </c>
      <c r="AN1712" t="str">
        <f t="shared" si="299"/>
        <v>18012024-A-053455-2815.12</v>
      </c>
    </row>
    <row r="1713" spans="1:40" ht="20.100000000000001" hidden="1" customHeight="1" x14ac:dyDescent="0.25">
      <c r="A1713" s="14">
        <v>384</v>
      </c>
      <c r="B1713" s="21">
        <v>45292</v>
      </c>
      <c r="C1713" s="6" t="s">
        <v>2777</v>
      </c>
      <c r="D1713" s="15">
        <v>45309</v>
      </c>
      <c r="E1713" s="14" t="s">
        <v>1132</v>
      </c>
      <c r="F1713" s="14" t="s">
        <v>1133</v>
      </c>
      <c r="G1713" s="6">
        <v>1100</v>
      </c>
      <c r="H1713" s="6" t="s">
        <v>1817</v>
      </c>
      <c r="I1713" s="6"/>
      <c r="J1713" s="16">
        <v>2931.9090000000001</v>
      </c>
      <c r="K1713" s="14">
        <v>1.92</v>
      </c>
      <c r="L1713" s="126">
        <v>0</v>
      </c>
      <c r="M1713" s="126">
        <v>0</v>
      </c>
      <c r="N1713" s="6" t="s">
        <v>557</v>
      </c>
      <c r="O1713" s="6" t="s">
        <v>2382</v>
      </c>
      <c r="P1713" s="19">
        <v>591800</v>
      </c>
      <c r="Q1713" s="6"/>
      <c r="R1713" s="19">
        <f t="shared" si="300"/>
        <v>106524</v>
      </c>
      <c r="S1713" s="6"/>
      <c r="T1713" s="14"/>
      <c r="U1713" s="145"/>
      <c r="V1713" s="6"/>
      <c r="W1713" s="6"/>
      <c r="X1713" s="6"/>
      <c r="Y1713" s="212">
        <v>45397</v>
      </c>
      <c r="Z1713" s="6"/>
      <c r="AA1713" s="6"/>
      <c r="AB1713" s="21"/>
      <c r="AC1713" s="6"/>
      <c r="AD1713" s="14" t="s">
        <v>1515</v>
      </c>
      <c r="AE1713" s="6"/>
      <c r="AF1713" s="6"/>
      <c r="AG1713" s="6"/>
      <c r="AH1713" s="6" t="s">
        <v>1517</v>
      </c>
      <c r="AI1713" s="143">
        <f t="shared" si="295"/>
        <v>538</v>
      </c>
      <c r="AJ1713" s="143">
        <f t="shared" si="296"/>
        <v>96.84</v>
      </c>
      <c r="AK1713" s="143">
        <f t="shared" si="297"/>
        <v>0</v>
      </c>
      <c r="AL1713" s="20">
        <f t="shared" si="291"/>
        <v>45322</v>
      </c>
      <c r="AM1713" t="e">
        <f>VLOOKUP(C1713,$C$2446:$C$2553,1,0)</f>
        <v>#N/A</v>
      </c>
      <c r="AN1713" t="str">
        <f t="shared" si="299"/>
        <v>18012024-A-053463-2931.909</v>
      </c>
    </row>
    <row r="1714" spans="1:40" ht="20.100000000000001" hidden="1" customHeight="1" x14ac:dyDescent="0.25">
      <c r="A1714" s="14">
        <v>385</v>
      </c>
      <c r="B1714" s="21">
        <v>45292</v>
      </c>
      <c r="C1714" s="6" t="s">
        <v>2778</v>
      </c>
      <c r="D1714" s="15">
        <v>45309</v>
      </c>
      <c r="E1714" s="14" t="s">
        <v>1132</v>
      </c>
      <c r="F1714" s="14" t="s">
        <v>1133</v>
      </c>
      <c r="G1714" s="6">
        <v>2500</v>
      </c>
      <c r="H1714" s="6" t="s">
        <v>1817</v>
      </c>
      <c r="I1714" s="6"/>
      <c r="J1714" s="16">
        <v>3204.2</v>
      </c>
      <c r="K1714" s="14">
        <v>1.8</v>
      </c>
      <c r="L1714" s="126">
        <v>0</v>
      </c>
      <c r="M1714" s="126">
        <v>0</v>
      </c>
      <c r="N1714" s="6" t="s">
        <v>412</v>
      </c>
      <c r="O1714" s="6" t="s">
        <v>2381</v>
      </c>
      <c r="P1714" s="19">
        <v>1262500</v>
      </c>
      <c r="Q1714" s="6"/>
      <c r="R1714" s="19">
        <f t="shared" si="300"/>
        <v>227250</v>
      </c>
      <c r="S1714" s="6"/>
      <c r="T1714" s="14"/>
      <c r="U1714" s="145"/>
      <c r="V1714" s="6"/>
      <c r="W1714" s="6"/>
      <c r="X1714" s="6"/>
      <c r="Y1714" s="212">
        <v>45397</v>
      </c>
      <c r="Z1714" s="6"/>
      <c r="AA1714" s="6"/>
      <c r="AB1714" s="21"/>
      <c r="AC1714" s="6"/>
      <c r="AD1714" s="14" t="s">
        <v>1515</v>
      </c>
      <c r="AE1714" s="6"/>
      <c r="AF1714" s="6"/>
      <c r="AG1714" s="6"/>
      <c r="AH1714" s="6" t="s">
        <v>434</v>
      </c>
      <c r="AI1714" s="143">
        <f t="shared" si="295"/>
        <v>505</v>
      </c>
      <c r="AJ1714" s="143">
        <f t="shared" si="296"/>
        <v>90.9</v>
      </c>
      <c r="AK1714" s="143">
        <f t="shared" si="297"/>
        <v>0</v>
      </c>
      <c r="AL1714" s="20">
        <f t="shared" si="291"/>
        <v>45322</v>
      </c>
      <c r="AM1714" t="e">
        <f>VLOOKUP(C1714,$C$2446:$C$2553,1,0)</f>
        <v>#N/A</v>
      </c>
      <c r="AN1714" t="str">
        <f t="shared" si="299"/>
        <v>18012024-A-053467-3204.2</v>
      </c>
    </row>
    <row r="1715" spans="1:40" ht="20.100000000000001" hidden="1" customHeight="1" x14ac:dyDescent="0.25">
      <c r="A1715" s="14">
        <v>386</v>
      </c>
      <c r="B1715" s="21">
        <v>45292</v>
      </c>
      <c r="C1715" s="6" t="s">
        <v>2779</v>
      </c>
      <c r="D1715" s="15">
        <v>45309</v>
      </c>
      <c r="E1715" s="14" t="s">
        <v>1132</v>
      </c>
      <c r="F1715" s="14" t="s">
        <v>1133</v>
      </c>
      <c r="G1715" s="6">
        <v>29490</v>
      </c>
      <c r="H1715" s="6" t="s">
        <v>1817</v>
      </c>
      <c r="I1715" s="6"/>
      <c r="J1715" s="16">
        <v>2815.12</v>
      </c>
      <c r="K1715" s="14">
        <v>0.27</v>
      </c>
      <c r="L1715" s="125">
        <v>0</v>
      </c>
      <c r="M1715" s="125">
        <v>0</v>
      </c>
      <c r="N1715" s="6" t="s">
        <v>557</v>
      </c>
      <c r="O1715" s="6" t="s">
        <v>2668</v>
      </c>
      <c r="P1715" s="19">
        <v>2248612.5</v>
      </c>
      <c r="Q1715" s="6"/>
      <c r="R1715" s="19">
        <f t="shared" si="300"/>
        <v>404750.25</v>
      </c>
      <c r="S1715" s="6"/>
      <c r="T1715" s="14"/>
      <c r="U1715" s="145"/>
      <c r="V1715" s="6"/>
      <c r="W1715" s="6"/>
      <c r="X1715" s="6"/>
      <c r="Y1715" s="23"/>
      <c r="Z1715" s="6"/>
      <c r="AA1715" s="6"/>
      <c r="AB1715" s="21"/>
      <c r="AC1715" s="6"/>
      <c r="AD1715" s="14" t="s">
        <v>1515</v>
      </c>
      <c r="AE1715" s="6"/>
      <c r="AF1715" s="6"/>
      <c r="AG1715" s="6"/>
      <c r="AH1715" s="6" t="s">
        <v>1517</v>
      </c>
      <c r="AI1715" s="143">
        <f t="shared" si="295"/>
        <v>76.25</v>
      </c>
      <c r="AJ1715" s="143">
        <f t="shared" si="296"/>
        <v>13.725</v>
      </c>
      <c r="AK1715" s="143">
        <f t="shared" si="297"/>
        <v>0</v>
      </c>
      <c r="AL1715" s="20">
        <f t="shared" ref="AL1715:AL1778" si="301">IF(B1715&lt;&gt;"",IF(E1715="Packing Material",B1715+5,B1715+30),"")</f>
        <v>45322</v>
      </c>
      <c r="AM1715" t="e">
        <f>VLOOKUP(C1715,$C$2446:$C$2553,1,0)</f>
        <v>#N/A</v>
      </c>
      <c r="AN1715" t="str">
        <f t="shared" si="299"/>
        <v>18012024-A-053472-2815.12</v>
      </c>
    </row>
    <row r="1716" spans="1:40" ht="20.100000000000001" hidden="1" customHeight="1" x14ac:dyDescent="0.25">
      <c r="A1716" s="14">
        <v>387</v>
      </c>
      <c r="B1716" s="21">
        <v>45292</v>
      </c>
      <c r="C1716" s="6" t="s">
        <v>2780</v>
      </c>
      <c r="D1716" s="15">
        <v>45309</v>
      </c>
      <c r="E1716" s="14" t="s">
        <v>1132</v>
      </c>
      <c r="F1716" s="14" t="s">
        <v>1133</v>
      </c>
      <c r="G1716" s="6">
        <v>480</v>
      </c>
      <c r="H1716" s="6" t="s">
        <v>1817</v>
      </c>
      <c r="I1716" s="6"/>
      <c r="J1716" s="16">
        <v>3809.9189999999999</v>
      </c>
      <c r="K1716" s="14">
        <v>5</v>
      </c>
      <c r="L1716" s="126">
        <v>0</v>
      </c>
      <c r="M1716" s="126">
        <v>0</v>
      </c>
      <c r="N1716" s="6" t="s">
        <v>557</v>
      </c>
      <c r="O1716" s="6" t="s">
        <v>2690</v>
      </c>
      <c r="P1716" s="19">
        <v>672000</v>
      </c>
      <c r="Q1716" s="6"/>
      <c r="R1716" s="19">
        <f t="shared" si="300"/>
        <v>120960</v>
      </c>
      <c r="S1716" s="6"/>
      <c r="T1716" s="14"/>
      <c r="U1716" s="145"/>
      <c r="V1716" s="6"/>
      <c r="W1716" s="6"/>
      <c r="X1716" s="6"/>
      <c r="Y1716" s="212">
        <v>45397</v>
      </c>
      <c r="Z1716" s="6"/>
      <c r="AA1716" s="6"/>
      <c r="AB1716" s="21"/>
      <c r="AC1716" s="6"/>
      <c r="AD1716" s="14" t="s">
        <v>1515</v>
      </c>
      <c r="AE1716" s="6"/>
      <c r="AF1716" s="6"/>
      <c r="AG1716" s="6"/>
      <c r="AH1716" s="6" t="s">
        <v>1517</v>
      </c>
      <c r="AI1716" s="143">
        <f t="shared" si="295"/>
        <v>1400</v>
      </c>
      <c r="AJ1716" s="143">
        <f t="shared" si="296"/>
        <v>252</v>
      </c>
      <c r="AK1716" s="143">
        <f t="shared" si="297"/>
        <v>0</v>
      </c>
      <c r="AL1716" s="20">
        <f t="shared" si="301"/>
        <v>45322</v>
      </c>
      <c r="AM1716" t="e">
        <f>VLOOKUP(C1716,$C$2446:$C$2553,1,0)</f>
        <v>#N/A</v>
      </c>
      <c r="AN1716" t="str">
        <f t="shared" si="299"/>
        <v>18012024-A-053481-3809.919</v>
      </c>
    </row>
    <row r="1717" spans="1:40" ht="20.100000000000001" hidden="1" customHeight="1" x14ac:dyDescent="0.25">
      <c r="A1717" s="14">
        <v>388</v>
      </c>
      <c r="B1717" s="21">
        <v>45293</v>
      </c>
      <c r="C1717" s="6" t="s">
        <v>2781</v>
      </c>
      <c r="D1717" s="15">
        <v>45309</v>
      </c>
      <c r="E1717" s="14" t="s">
        <v>1132</v>
      </c>
      <c r="F1717" s="14" t="s">
        <v>1133</v>
      </c>
      <c r="G1717" s="6">
        <v>3000</v>
      </c>
      <c r="H1717" s="6" t="s">
        <v>1817</v>
      </c>
      <c r="I1717" s="6"/>
      <c r="J1717" s="16">
        <v>2836.2</v>
      </c>
      <c r="K1717" s="14">
        <v>0.34</v>
      </c>
      <c r="L1717" s="125">
        <v>0</v>
      </c>
      <c r="M1717" s="125">
        <v>0</v>
      </c>
      <c r="N1717" s="6" t="s">
        <v>557</v>
      </c>
      <c r="O1717" s="6" t="s">
        <v>2802</v>
      </c>
      <c r="P1717" s="19">
        <v>286500</v>
      </c>
      <c r="Q1717" s="6"/>
      <c r="R1717" s="19">
        <f t="shared" si="300"/>
        <v>51570</v>
      </c>
      <c r="S1717" s="6"/>
      <c r="T1717" s="14"/>
      <c r="U1717" s="145"/>
      <c r="V1717" s="6"/>
      <c r="W1717" s="6"/>
      <c r="X1717" s="6"/>
      <c r="Y1717" s="212">
        <v>45483</v>
      </c>
      <c r="Z1717" s="6"/>
      <c r="AA1717" s="6"/>
      <c r="AB1717" s="21"/>
      <c r="AC1717" s="6"/>
      <c r="AD1717" s="14" t="s">
        <v>1515</v>
      </c>
      <c r="AE1717" s="6"/>
      <c r="AF1717" s="6"/>
      <c r="AG1717" s="6"/>
      <c r="AH1717" s="6" t="s">
        <v>1517</v>
      </c>
      <c r="AI1717" s="143">
        <f t="shared" si="295"/>
        <v>95.5</v>
      </c>
      <c r="AJ1717" s="143">
        <f t="shared" si="296"/>
        <v>17.190000000000001</v>
      </c>
      <c r="AK1717" s="143">
        <f t="shared" si="297"/>
        <v>0</v>
      </c>
      <c r="AL1717" s="20">
        <f t="shared" si="301"/>
        <v>45323</v>
      </c>
      <c r="AM1717" t="e">
        <f>VLOOKUP(C1717,$C$2446:$C$2561,1,0)</f>
        <v>#N/A</v>
      </c>
      <c r="AN1717" t="str">
        <f t="shared" si="299"/>
        <v>18012024-A-053487-2836.2</v>
      </c>
    </row>
    <row r="1718" spans="1:40" ht="20.100000000000001" hidden="1" customHeight="1" x14ac:dyDescent="0.25">
      <c r="A1718" s="14">
        <v>389</v>
      </c>
      <c r="B1718" s="21">
        <v>45292</v>
      </c>
      <c r="C1718" s="6" t="s">
        <v>2782</v>
      </c>
      <c r="D1718" s="15">
        <v>45309</v>
      </c>
      <c r="E1718" s="14" t="s">
        <v>1132</v>
      </c>
      <c r="F1718" s="14" t="s">
        <v>1133</v>
      </c>
      <c r="G1718" s="6">
        <v>1800</v>
      </c>
      <c r="H1718" s="6" t="s">
        <v>1817</v>
      </c>
      <c r="I1718" s="6"/>
      <c r="J1718" s="16">
        <v>3204.2</v>
      </c>
      <c r="K1718" s="14">
        <v>1.8</v>
      </c>
      <c r="L1718" s="126">
        <v>0</v>
      </c>
      <c r="M1718" s="126">
        <v>0</v>
      </c>
      <c r="N1718" s="6" t="s">
        <v>412</v>
      </c>
      <c r="O1718" s="6" t="s">
        <v>2381</v>
      </c>
      <c r="P1718" s="19">
        <v>909000</v>
      </c>
      <c r="Q1718" s="6"/>
      <c r="R1718" s="19">
        <f t="shared" si="300"/>
        <v>163620</v>
      </c>
      <c r="S1718" s="6"/>
      <c r="T1718" s="14"/>
      <c r="U1718" s="145"/>
      <c r="V1718" s="6"/>
      <c r="W1718" s="6"/>
      <c r="X1718" s="6"/>
      <c r="Y1718" s="212">
        <v>45397</v>
      </c>
      <c r="Z1718" s="6"/>
      <c r="AA1718" s="6"/>
      <c r="AB1718" s="21"/>
      <c r="AC1718" s="6"/>
      <c r="AD1718" s="14" t="s">
        <v>1515</v>
      </c>
      <c r="AE1718" s="6"/>
      <c r="AF1718" s="6"/>
      <c r="AG1718" s="6"/>
      <c r="AH1718" s="6" t="s">
        <v>434</v>
      </c>
      <c r="AI1718" s="143">
        <f t="shared" si="295"/>
        <v>505</v>
      </c>
      <c r="AJ1718" s="143">
        <f t="shared" si="296"/>
        <v>90.9</v>
      </c>
      <c r="AK1718" s="143">
        <f t="shared" si="297"/>
        <v>0</v>
      </c>
      <c r="AL1718" s="20">
        <f t="shared" si="301"/>
        <v>45322</v>
      </c>
      <c r="AM1718" t="e">
        <f t="shared" ref="AM1718:AM1757" si="302">VLOOKUP(C1718,$C$2446:$C$2553,1,0)</f>
        <v>#N/A</v>
      </c>
      <c r="AN1718" t="str">
        <f t="shared" si="299"/>
        <v>18012024-A-053494-3204.2</v>
      </c>
    </row>
    <row r="1719" spans="1:40" ht="20.100000000000001" hidden="1" customHeight="1" x14ac:dyDescent="0.25">
      <c r="A1719" s="14">
        <v>390</v>
      </c>
      <c r="B1719" s="21">
        <v>45292</v>
      </c>
      <c r="C1719" s="6" t="s">
        <v>2783</v>
      </c>
      <c r="D1719" s="15">
        <v>45309</v>
      </c>
      <c r="E1719" s="14" t="s">
        <v>1132</v>
      </c>
      <c r="F1719" s="14" t="s">
        <v>1133</v>
      </c>
      <c r="G1719" s="6">
        <v>600</v>
      </c>
      <c r="H1719" s="6" t="s">
        <v>1817</v>
      </c>
      <c r="I1719" s="6"/>
      <c r="J1719" s="16">
        <v>3204.2</v>
      </c>
      <c r="K1719" s="14">
        <v>1.8</v>
      </c>
      <c r="L1719" s="126">
        <v>0</v>
      </c>
      <c r="M1719" s="126">
        <v>0</v>
      </c>
      <c r="N1719" s="6" t="s">
        <v>412</v>
      </c>
      <c r="O1719" s="6" t="s">
        <v>2381</v>
      </c>
      <c r="P1719" s="19">
        <v>303000</v>
      </c>
      <c r="Q1719" s="6"/>
      <c r="R1719" s="19">
        <f t="shared" si="300"/>
        <v>54540</v>
      </c>
      <c r="S1719" s="6"/>
      <c r="T1719" s="14"/>
      <c r="U1719" s="145"/>
      <c r="V1719" s="6"/>
      <c r="W1719" s="6"/>
      <c r="X1719" s="6"/>
      <c r="Y1719" s="212">
        <v>45397</v>
      </c>
      <c r="Z1719" s="6"/>
      <c r="AA1719" s="6"/>
      <c r="AB1719" s="21"/>
      <c r="AC1719" s="6"/>
      <c r="AD1719" s="14" t="s">
        <v>1515</v>
      </c>
      <c r="AE1719" s="6"/>
      <c r="AF1719" s="6"/>
      <c r="AG1719" s="6"/>
      <c r="AH1719" s="6" t="s">
        <v>434</v>
      </c>
      <c r="AI1719" s="143">
        <f t="shared" si="295"/>
        <v>505</v>
      </c>
      <c r="AJ1719" s="143">
        <f t="shared" si="296"/>
        <v>90.9</v>
      </c>
      <c r="AK1719" s="143">
        <f t="shared" si="297"/>
        <v>0</v>
      </c>
      <c r="AL1719" s="20">
        <f t="shared" si="301"/>
        <v>45322</v>
      </c>
      <c r="AM1719" t="e">
        <f t="shared" si="302"/>
        <v>#N/A</v>
      </c>
      <c r="AN1719" t="str">
        <f t="shared" si="299"/>
        <v>18012024-A-053499-3204.2</v>
      </c>
    </row>
    <row r="1720" spans="1:40" ht="20.100000000000001" hidden="1" customHeight="1" x14ac:dyDescent="0.25">
      <c r="A1720" s="14">
        <v>391</v>
      </c>
      <c r="B1720" s="21">
        <v>45294</v>
      </c>
      <c r="C1720" s="6" t="s">
        <v>2784</v>
      </c>
      <c r="D1720" s="15">
        <v>45309</v>
      </c>
      <c r="E1720" s="14" t="s">
        <v>1132</v>
      </c>
      <c r="F1720" s="14" t="s">
        <v>1133</v>
      </c>
      <c r="G1720" s="6">
        <v>1020</v>
      </c>
      <c r="H1720" s="6" t="s">
        <v>1817</v>
      </c>
      <c r="I1720" s="6"/>
      <c r="J1720" s="16">
        <v>3204.172</v>
      </c>
      <c r="K1720" s="14">
        <v>5.14</v>
      </c>
      <c r="L1720" s="126">
        <v>0</v>
      </c>
      <c r="M1720" s="126">
        <v>0</v>
      </c>
      <c r="N1720" s="6" t="s">
        <v>412</v>
      </c>
      <c r="O1720" s="6" t="s">
        <v>2689</v>
      </c>
      <c r="P1720" s="19">
        <v>1468800</v>
      </c>
      <c r="Q1720" s="6"/>
      <c r="R1720" s="19">
        <f t="shared" si="300"/>
        <v>264384</v>
      </c>
      <c r="S1720" s="6"/>
      <c r="T1720" s="14"/>
      <c r="U1720" s="145"/>
      <c r="V1720" s="6"/>
      <c r="W1720" s="6"/>
      <c r="X1720" s="6"/>
      <c r="Y1720" s="212">
        <v>45397</v>
      </c>
      <c r="Z1720" s="6"/>
      <c r="AA1720" s="6"/>
      <c r="AB1720" s="21"/>
      <c r="AC1720" s="6"/>
      <c r="AD1720" s="14" t="s">
        <v>1515</v>
      </c>
      <c r="AE1720" s="6"/>
      <c r="AF1720" s="6"/>
      <c r="AG1720" s="6"/>
      <c r="AH1720" s="6" t="s">
        <v>434</v>
      </c>
      <c r="AI1720" s="143">
        <f t="shared" si="295"/>
        <v>1440</v>
      </c>
      <c r="AJ1720" s="143">
        <f t="shared" si="296"/>
        <v>259.2</v>
      </c>
      <c r="AK1720" s="143">
        <f t="shared" si="297"/>
        <v>0</v>
      </c>
      <c r="AL1720" s="20">
        <f t="shared" si="301"/>
        <v>45324</v>
      </c>
      <c r="AM1720" t="e">
        <f t="shared" si="302"/>
        <v>#N/A</v>
      </c>
      <c r="AN1720" t="str">
        <f t="shared" si="299"/>
        <v>18012024-A-053506-3204.172</v>
      </c>
    </row>
    <row r="1721" spans="1:40" ht="20.100000000000001" hidden="1" customHeight="1" x14ac:dyDescent="0.25">
      <c r="A1721" s="14">
        <v>392</v>
      </c>
      <c r="B1721" s="21">
        <v>45292</v>
      </c>
      <c r="C1721" s="6" t="s">
        <v>2785</v>
      </c>
      <c r="D1721" s="15">
        <v>45309</v>
      </c>
      <c r="E1721" s="14" t="s">
        <v>1132</v>
      </c>
      <c r="F1721" s="14" t="s">
        <v>1133</v>
      </c>
      <c r="G1721" s="6">
        <v>720</v>
      </c>
      <c r="H1721" s="6" t="s">
        <v>1817</v>
      </c>
      <c r="I1721" s="6"/>
      <c r="J1721" s="16">
        <v>3204.172</v>
      </c>
      <c r="K1721" s="14">
        <v>9.6999999999999993</v>
      </c>
      <c r="L1721" s="126">
        <v>0</v>
      </c>
      <c r="M1721" s="126">
        <v>0</v>
      </c>
      <c r="N1721" s="6" t="s">
        <v>412</v>
      </c>
      <c r="O1721" s="6" t="s">
        <v>2803</v>
      </c>
      <c r="P1721" s="19">
        <v>1956000</v>
      </c>
      <c r="Q1721" s="6"/>
      <c r="R1721" s="19">
        <f t="shared" si="300"/>
        <v>352080</v>
      </c>
      <c r="S1721" s="6"/>
      <c r="T1721" s="14"/>
      <c r="U1721" s="145"/>
      <c r="V1721" s="6"/>
      <c r="W1721" s="6"/>
      <c r="X1721" s="6"/>
      <c r="Y1721" s="212">
        <v>45397</v>
      </c>
      <c r="Z1721" s="6"/>
      <c r="AA1721" s="6"/>
      <c r="AB1721" s="21"/>
      <c r="AC1721" s="6"/>
      <c r="AD1721" s="14" t="s">
        <v>1515</v>
      </c>
      <c r="AE1721" s="6"/>
      <c r="AF1721" s="6"/>
      <c r="AG1721" s="6"/>
      <c r="AH1721" s="6" t="s">
        <v>434</v>
      </c>
      <c r="AI1721" s="143">
        <f t="shared" si="295"/>
        <v>2716.6666666666665</v>
      </c>
      <c r="AJ1721" s="143">
        <f t="shared" si="296"/>
        <v>489</v>
      </c>
      <c r="AK1721" s="143">
        <f t="shared" si="297"/>
        <v>0</v>
      </c>
      <c r="AL1721" s="20">
        <f t="shared" si="301"/>
        <v>45322</v>
      </c>
      <c r="AM1721" t="e">
        <f t="shared" si="302"/>
        <v>#N/A</v>
      </c>
      <c r="AN1721" t="str">
        <f t="shared" si="299"/>
        <v>18012024-A-053512-3204.172</v>
      </c>
    </row>
    <row r="1722" spans="1:40" ht="20.100000000000001" hidden="1" customHeight="1" x14ac:dyDescent="0.25">
      <c r="A1722" s="14">
        <v>393</v>
      </c>
      <c r="B1722" s="21">
        <v>45292</v>
      </c>
      <c r="C1722" s="6" t="s">
        <v>2786</v>
      </c>
      <c r="D1722" s="15">
        <v>45309</v>
      </c>
      <c r="E1722" s="14" t="s">
        <v>1132</v>
      </c>
      <c r="F1722" s="14" t="s">
        <v>1133</v>
      </c>
      <c r="G1722" s="6">
        <v>1424</v>
      </c>
      <c r="H1722" s="6" t="s">
        <v>1817</v>
      </c>
      <c r="I1722" s="6"/>
      <c r="J1722" s="16">
        <v>3204.172</v>
      </c>
      <c r="K1722" s="14">
        <v>4.34</v>
      </c>
      <c r="L1722" s="126">
        <v>0</v>
      </c>
      <c r="M1722" s="126">
        <v>0</v>
      </c>
      <c r="N1722" s="6" t="s">
        <v>412</v>
      </c>
      <c r="O1722" s="6" t="s">
        <v>2804</v>
      </c>
      <c r="P1722" s="19">
        <v>1730172</v>
      </c>
      <c r="Q1722" s="6"/>
      <c r="R1722" s="19">
        <f t="shared" si="300"/>
        <v>311430.95999999996</v>
      </c>
      <c r="S1722" s="6"/>
      <c r="T1722" s="14"/>
      <c r="U1722" s="145"/>
      <c r="V1722" s="6"/>
      <c r="W1722" s="6"/>
      <c r="X1722" s="6"/>
      <c r="Y1722" s="212">
        <v>45397</v>
      </c>
      <c r="Z1722" s="6"/>
      <c r="AA1722" s="6"/>
      <c r="AB1722" s="21"/>
      <c r="AC1722" s="6"/>
      <c r="AD1722" s="14" t="s">
        <v>1515</v>
      </c>
      <c r="AE1722" s="6"/>
      <c r="AF1722" s="6"/>
      <c r="AG1722" s="6"/>
      <c r="AH1722" s="6" t="s">
        <v>434</v>
      </c>
      <c r="AI1722" s="143">
        <f t="shared" si="295"/>
        <v>1215.0084269662921</v>
      </c>
      <c r="AJ1722" s="143">
        <f t="shared" si="296"/>
        <v>218.70151685393256</v>
      </c>
      <c r="AK1722" s="143">
        <f t="shared" si="297"/>
        <v>0</v>
      </c>
      <c r="AL1722" s="20">
        <f t="shared" si="301"/>
        <v>45322</v>
      </c>
      <c r="AM1722" t="e">
        <f t="shared" si="302"/>
        <v>#N/A</v>
      </c>
      <c r="AN1722" t="str">
        <f t="shared" si="299"/>
        <v>18012024-A-053526-3204.172</v>
      </c>
    </row>
    <row r="1723" spans="1:40" ht="20.100000000000001" hidden="1" customHeight="1" x14ac:dyDescent="0.25">
      <c r="A1723" s="14">
        <v>394</v>
      </c>
      <c r="B1723" s="21">
        <v>45292</v>
      </c>
      <c r="C1723" s="6" t="s">
        <v>2787</v>
      </c>
      <c r="D1723" s="15">
        <v>45309</v>
      </c>
      <c r="E1723" s="14" t="s">
        <v>1132</v>
      </c>
      <c r="F1723" s="14" t="s">
        <v>1133</v>
      </c>
      <c r="G1723" s="6">
        <v>840</v>
      </c>
      <c r="H1723" s="6" t="s">
        <v>1817</v>
      </c>
      <c r="I1723" s="6"/>
      <c r="J1723" s="16">
        <v>3204.172</v>
      </c>
      <c r="K1723" s="14">
        <v>4.34</v>
      </c>
      <c r="L1723" s="126">
        <v>0</v>
      </c>
      <c r="M1723" s="126">
        <v>0</v>
      </c>
      <c r="N1723" s="6" t="s">
        <v>412</v>
      </c>
      <c r="O1723" s="6" t="s">
        <v>2804</v>
      </c>
      <c r="P1723" s="19">
        <v>1020600</v>
      </c>
      <c r="Q1723" s="6"/>
      <c r="R1723" s="19">
        <f t="shared" si="300"/>
        <v>183708</v>
      </c>
      <c r="S1723" s="6"/>
      <c r="T1723" s="14"/>
      <c r="U1723" s="145"/>
      <c r="V1723" s="6"/>
      <c r="W1723" s="6"/>
      <c r="X1723" s="6"/>
      <c r="Y1723" s="212">
        <v>45397</v>
      </c>
      <c r="Z1723" s="6"/>
      <c r="AA1723" s="6"/>
      <c r="AB1723" s="21"/>
      <c r="AC1723" s="6"/>
      <c r="AD1723" s="14" t="s">
        <v>1515</v>
      </c>
      <c r="AE1723" s="6"/>
      <c r="AF1723" s="6"/>
      <c r="AG1723" s="6"/>
      <c r="AH1723" s="6" t="s">
        <v>434</v>
      </c>
      <c r="AI1723" s="143">
        <f t="shared" si="295"/>
        <v>1215</v>
      </c>
      <c r="AJ1723" s="143">
        <f t="shared" si="296"/>
        <v>218.7</v>
      </c>
      <c r="AK1723" s="143">
        <f t="shared" si="297"/>
        <v>0</v>
      </c>
      <c r="AL1723" s="20">
        <f t="shared" si="301"/>
        <v>45322</v>
      </c>
      <c r="AM1723" t="e">
        <f t="shared" si="302"/>
        <v>#N/A</v>
      </c>
      <c r="AN1723" t="str">
        <f t="shared" si="299"/>
        <v>18012024-A-053531-3204.172</v>
      </c>
    </row>
    <row r="1724" spans="1:40" ht="20.100000000000001" hidden="1" customHeight="1" x14ac:dyDescent="0.25">
      <c r="A1724" s="14">
        <v>395</v>
      </c>
      <c r="B1724" s="21">
        <v>45292</v>
      </c>
      <c r="C1724" s="6" t="s">
        <v>2788</v>
      </c>
      <c r="D1724" s="15">
        <v>45309</v>
      </c>
      <c r="E1724" s="14" t="s">
        <v>1132</v>
      </c>
      <c r="F1724" s="14" t="s">
        <v>1133</v>
      </c>
      <c r="G1724" s="6">
        <v>300</v>
      </c>
      <c r="H1724" s="6" t="s">
        <v>1817</v>
      </c>
      <c r="I1724" s="6"/>
      <c r="J1724" s="16">
        <v>3204.172</v>
      </c>
      <c r="K1724" s="14">
        <v>4.34</v>
      </c>
      <c r="L1724" s="126">
        <v>0</v>
      </c>
      <c r="M1724" s="126">
        <v>0</v>
      </c>
      <c r="N1724" s="6" t="s">
        <v>412</v>
      </c>
      <c r="O1724" s="6" t="s">
        <v>2804</v>
      </c>
      <c r="P1724" s="19">
        <v>364500</v>
      </c>
      <c r="Q1724" s="6"/>
      <c r="R1724" s="19">
        <f t="shared" si="300"/>
        <v>65610</v>
      </c>
      <c r="S1724" s="6"/>
      <c r="T1724" s="14"/>
      <c r="U1724" s="145"/>
      <c r="V1724" s="6"/>
      <c r="W1724" s="6"/>
      <c r="X1724" s="6"/>
      <c r="Y1724" s="212">
        <v>45397</v>
      </c>
      <c r="Z1724" s="6"/>
      <c r="AA1724" s="6"/>
      <c r="AB1724" s="21"/>
      <c r="AC1724" s="6"/>
      <c r="AD1724" s="14" t="s">
        <v>1515</v>
      </c>
      <c r="AE1724" s="6"/>
      <c r="AF1724" s="6"/>
      <c r="AG1724" s="6"/>
      <c r="AH1724" s="6" t="s">
        <v>434</v>
      </c>
      <c r="AI1724" s="143">
        <f t="shared" si="295"/>
        <v>1215</v>
      </c>
      <c r="AJ1724" s="143">
        <f t="shared" si="296"/>
        <v>218.7</v>
      </c>
      <c r="AK1724" s="143">
        <f t="shared" si="297"/>
        <v>0</v>
      </c>
      <c r="AL1724" s="20">
        <f t="shared" si="301"/>
        <v>45322</v>
      </c>
      <c r="AM1724" t="e">
        <f t="shared" si="302"/>
        <v>#N/A</v>
      </c>
      <c r="AN1724" t="str">
        <f t="shared" si="299"/>
        <v>18012024-A-053535-3204.172</v>
      </c>
    </row>
    <row r="1725" spans="1:40" ht="20.100000000000001" hidden="1" customHeight="1" x14ac:dyDescent="0.25">
      <c r="A1725" s="14">
        <v>396</v>
      </c>
      <c r="B1725" s="21">
        <v>45294</v>
      </c>
      <c r="C1725" s="6" t="s">
        <v>2789</v>
      </c>
      <c r="D1725" s="15">
        <v>45309</v>
      </c>
      <c r="E1725" s="14" t="s">
        <v>1132</v>
      </c>
      <c r="F1725" s="14" t="s">
        <v>1133</v>
      </c>
      <c r="G1725" s="6">
        <v>1020</v>
      </c>
      <c r="H1725" s="6" t="s">
        <v>1817</v>
      </c>
      <c r="I1725" s="6"/>
      <c r="J1725" s="16">
        <v>3204.172</v>
      </c>
      <c r="K1725" s="14">
        <v>4.34</v>
      </c>
      <c r="L1725" s="126">
        <v>0</v>
      </c>
      <c r="M1725" s="126">
        <v>0</v>
      </c>
      <c r="N1725" s="6" t="s">
        <v>412</v>
      </c>
      <c r="O1725" s="6" t="s">
        <v>2804</v>
      </c>
      <c r="P1725" s="19">
        <v>1239300</v>
      </c>
      <c r="Q1725" s="6"/>
      <c r="R1725" s="19">
        <f t="shared" si="300"/>
        <v>223074</v>
      </c>
      <c r="S1725" s="6"/>
      <c r="T1725" s="14"/>
      <c r="U1725" s="145"/>
      <c r="V1725" s="6"/>
      <c r="W1725" s="6"/>
      <c r="X1725" s="6"/>
      <c r="Y1725" s="212">
        <v>45397</v>
      </c>
      <c r="Z1725" s="6"/>
      <c r="AA1725" s="6"/>
      <c r="AB1725" s="21"/>
      <c r="AC1725" s="6"/>
      <c r="AD1725" s="14" t="s">
        <v>1515</v>
      </c>
      <c r="AE1725" s="6"/>
      <c r="AF1725" s="6"/>
      <c r="AG1725" s="6"/>
      <c r="AH1725" s="6" t="s">
        <v>434</v>
      </c>
      <c r="AI1725" s="143">
        <f t="shared" si="295"/>
        <v>1215</v>
      </c>
      <c r="AJ1725" s="143">
        <f t="shared" si="296"/>
        <v>218.7</v>
      </c>
      <c r="AK1725" s="143">
        <f t="shared" si="297"/>
        <v>0</v>
      </c>
      <c r="AL1725" s="20">
        <f t="shared" si="301"/>
        <v>45324</v>
      </c>
      <c r="AM1725" t="e">
        <f t="shared" si="302"/>
        <v>#N/A</v>
      </c>
      <c r="AN1725" t="str">
        <f t="shared" si="299"/>
        <v>18012024-A-053540-3204.172</v>
      </c>
    </row>
    <row r="1726" spans="1:40" ht="20.100000000000001" hidden="1" customHeight="1" x14ac:dyDescent="0.25">
      <c r="A1726" s="14">
        <v>397</v>
      </c>
      <c r="B1726" s="21">
        <v>45292</v>
      </c>
      <c r="C1726" s="6" t="s">
        <v>2790</v>
      </c>
      <c r="D1726" s="15">
        <v>45309</v>
      </c>
      <c r="E1726" s="14" t="s">
        <v>1132</v>
      </c>
      <c r="F1726" s="14" t="s">
        <v>1133</v>
      </c>
      <c r="G1726" s="6">
        <v>5000</v>
      </c>
      <c r="H1726" s="6" t="s">
        <v>1817</v>
      </c>
      <c r="I1726" s="6"/>
      <c r="J1726" s="16">
        <v>3906.9090000000001</v>
      </c>
      <c r="K1726" s="14">
        <v>0.5</v>
      </c>
      <c r="L1726" s="126">
        <v>0</v>
      </c>
      <c r="M1726" s="126">
        <v>0</v>
      </c>
      <c r="N1726" s="6" t="s">
        <v>557</v>
      </c>
      <c r="O1726" s="6" t="s">
        <v>2390</v>
      </c>
      <c r="P1726" s="19">
        <v>700000</v>
      </c>
      <c r="Q1726" s="6"/>
      <c r="R1726" s="19">
        <f t="shared" si="300"/>
        <v>126000</v>
      </c>
      <c r="S1726" s="6"/>
      <c r="T1726" s="14"/>
      <c r="U1726" s="145"/>
      <c r="V1726" s="6"/>
      <c r="W1726" s="6"/>
      <c r="X1726" s="6"/>
      <c r="Y1726" s="212">
        <v>45397</v>
      </c>
      <c r="Z1726" s="6"/>
      <c r="AA1726" s="6"/>
      <c r="AB1726" s="21"/>
      <c r="AC1726" s="6"/>
      <c r="AD1726" s="14" t="s">
        <v>1515</v>
      </c>
      <c r="AE1726" s="6"/>
      <c r="AF1726" s="6"/>
      <c r="AG1726" s="6"/>
      <c r="AH1726" s="6" t="s">
        <v>1517</v>
      </c>
      <c r="AI1726" s="143">
        <f t="shared" si="295"/>
        <v>140</v>
      </c>
      <c r="AJ1726" s="143">
        <f t="shared" si="296"/>
        <v>25.2</v>
      </c>
      <c r="AK1726" s="143">
        <f t="shared" si="297"/>
        <v>0</v>
      </c>
      <c r="AL1726" s="20">
        <f t="shared" si="301"/>
        <v>45322</v>
      </c>
      <c r="AM1726" t="e">
        <f t="shared" si="302"/>
        <v>#N/A</v>
      </c>
      <c r="AN1726" t="str">
        <f t="shared" si="299"/>
        <v>18012024-A-053547-3906.909</v>
      </c>
    </row>
    <row r="1727" spans="1:40" ht="20.100000000000001" hidden="1" customHeight="1" x14ac:dyDescent="0.25">
      <c r="A1727" s="14">
        <v>398</v>
      </c>
      <c r="B1727" s="21">
        <v>45293</v>
      </c>
      <c r="C1727" s="6" t="s">
        <v>2791</v>
      </c>
      <c r="D1727" s="15">
        <v>45309</v>
      </c>
      <c r="E1727" s="14" t="s">
        <v>1132</v>
      </c>
      <c r="F1727" s="14" t="s">
        <v>1133</v>
      </c>
      <c r="G1727" s="6">
        <v>5000</v>
      </c>
      <c r="H1727" s="6" t="s">
        <v>1817</v>
      </c>
      <c r="I1727" s="6"/>
      <c r="J1727" s="16">
        <v>3906.9090000000001</v>
      </c>
      <c r="K1727" s="14">
        <v>0.5</v>
      </c>
      <c r="L1727" s="126">
        <v>0</v>
      </c>
      <c r="M1727" s="126">
        <v>0</v>
      </c>
      <c r="N1727" s="6" t="s">
        <v>557</v>
      </c>
      <c r="O1727" s="6" t="s">
        <v>2390</v>
      </c>
      <c r="P1727" s="19">
        <v>700000</v>
      </c>
      <c r="Q1727" s="6"/>
      <c r="R1727" s="19">
        <f t="shared" si="300"/>
        <v>126000</v>
      </c>
      <c r="S1727" s="6"/>
      <c r="T1727" s="14"/>
      <c r="U1727" s="145"/>
      <c r="V1727" s="6"/>
      <c r="W1727" s="6"/>
      <c r="X1727" s="6"/>
      <c r="Y1727" s="212">
        <v>45397</v>
      </c>
      <c r="Z1727" s="6"/>
      <c r="AA1727" s="6"/>
      <c r="AB1727" s="21"/>
      <c r="AC1727" s="6"/>
      <c r="AD1727" s="14" t="s">
        <v>1515</v>
      </c>
      <c r="AE1727" s="6"/>
      <c r="AF1727" s="6"/>
      <c r="AG1727" s="6"/>
      <c r="AH1727" s="6" t="s">
        <v>1517</v>
      </c>
      <c r="AI1727" s="143">
        <f t="shared" si="295"/>
        <v>140</v>
      </c>
      <c r="AJ1727" s="143">
        <f t="shared" si="296"/>
        <v>25.2</v>
      </c>
      <c r="AK1727" s="143">
        <f t="shared" si="297"/>
        <v>0</v>
      </c>
      <c r="AL1727" s="20">
        <f t="shared" si="301"/>
        <v>45323</v>
      </c>
      <c r="AM1727" t="e">
        <f t="shared" si="302"/>
        <v>#N/A</v>
      </c>
      <c r="AN1727" t="str">
        <f t="shared" si="299"/>
        <v>18012024-A-053553-3906.909</v>
      </c>
    </row>
    <row r="1728" spans="1:40" ht="20.100000000000001" hidden="1" customHeight="1" x14ac:dyDescent="0.25">
      <c r="A1728" s="14">
        <v>399</v>
      </c>
      <c r="B1728" s="21">
        <v>45294</v>
      </c>
      <c r="C1728" s="6" t="s">
        <v>2792</v>
      </c>
      <c r="D1728" s="15">
        <v>45309</v>
      </c>
      <c r="E1728" s="14" t="s">
        <v>1132</v>
      </c>
      <c r="F1728" s="14" t="s">
        <v>1133</v>
      </c>
      <c r="G1728" s="6">
        <v>1050</v>
      </c>
      <c r="H1728" s="6" t="s">
        <v>1817</v>
      </c>
      <c r="I1728" s="6"/>
      <c r="J1728" s="16">
        <v>3204.172</v>
      </c>
      <c r="K1728" s="14">
        <v>5.34</v>
      </c>
      <c r="L1728" s="126">
        <v>0</v>
      </c>
      <c r="M1728" s="126">
        <v>0</v>
      </c>
      <c r="N1728" s="6" t="s">
        <v>412</v>
      </c>
      <c r="O1728" s="6" t="s">
        <v>2805</v>
      </c>
      <c r="P1728" s="19">
        <v>1569750</v>
      </c>
      <c r="Q1728" s="6"/>
      <c r="R1728" s="19">
        <f t="shared" si="300"/>
        <v>282555</v>
      </c>
      <c r="S1728" s="6"/>
      <c r="T1728" s="14"/>
      <c r="U1728" s="145"/>
      <c r="V1728" s="6"/>
      <c r="W1728" s="6"/>
      <c r="X1728" s="6"/>
      <c r="Y1728" s="212">
        <v>45397</v>
      </c>
      <c r="Z1728" s="6"/>
      <c r="AA1728" s="6"/>
      <c r="AB1728" s="21"/>
      <c r="AC1728" s="6"/>
      <c r="AD1728" s="14" t="s">
        <v>1515</v>
      </c>
      <c r="AE1728" s="6"/>
      <c r="AF1728" s="6"/>
      <c r="AG1728" s="6"/>
      <c r="AH1728" s="6" t="s">
        <v>434</v>
      </c>
      <c r="AI1728" s="143">
        <f t="shared" si="295"/>
        <v>1495</v>
      </c>
      <c r="AJ1728" s="143">
        <f t="shared" si="296"/>
        <v>269.10000000000002</v>
      </c>
      <c r="AK1728" s="143">
        <f t="shared" si="297"/>
        <v>0</v>
      </c>
      <c r="AL1728" s="20">
        <f t="shared" si="301"/>
        <v>45324</v>
      </c>
      <c r="AM1728" t="e">
        <f t="shared" si="302"/>
        <v>#N/A</v>
      </c>
      <c r="AN1728" t="str">
        <f t="shared" si="299"/>
        <v>18012024-A-053558-3204.172</v>
      </c>
    </row>
    <row r="1729" spans="1:40" ht="20.100000000000001" hidden="1" customHeight="1" x14ac:dyDescent="0.25">
      <c r="A1729" s="14">
        <v>400</v>
      </c>
      <c r="B1729" s="21">
        <v>45294</v>
      </c>
      <c r="C1729" s="6" t="s">
        <v>2793</v>
      </c>
      <c r="D1729" s="15">
        <v>45309</v>
      </c>
      <c r="E1729" s="14" t="s">
        <v>1132</v>
      </c>
      <c r="F1729" s="14" t="s">
        <v>1133</v>
      </c>
      <c r="G1729" s="6">
        <v>1050</v>
      </c>
      <c r="H1729" s="6" t="s">
        <v>1817</v>
      </c>
      <c r="I1729" s="6"/>
      <c r="J1729" s="16">
        <v>3204.172</v>
      </c>
      <c r="K1729" s="14">
        <v>5.34</v>
      </c>
      <c r="L1729" s="126">
        <v>0</v>
      </c>
      <c r="M1729" s="126">
        <v>0</v>
      </c>
      <c r="N1729" s="6" t="s">
        <v>412</v>
      </c>
      <c r="O1729" s="6" t="s">
        <v>2805</v>
      </c>
      <c r="P1729" s="19">
        <v>1569750</v>
      </c>
      <c r="Q1729" s="6"/>
      <c r="R1729" s="19">
        <f t="shared" si="300"/>
        <v>282555</v>
      </c>
      <c r="S1729" s="6"/>
      <c r="T1729" s="14"/>
      <c r="U1729" s="145"/>
      <c r="V1729" s="6"/>
      <c r="W1729" s="6"/>
      <c r="X1729" s="6"/>
      <c r="Y1729" s="212">
        <v>45397</v>
      </c>
      <c r="Z1729" s="6"/>
      <c r="AA1729" s="6"/>
      <c r="AB1729" s="21"/>
      <c r="AC1729" s="6"/>
      <c r="AD1729" s="14" t="s">
        <v>1515</v>
      </c>
      <c r="AE1729" s="6"/>
      <c r="AF1729" s="6"/>
      <c r="AG1729" s="6"/>
      <c r="AH1729" s="6" t="s">
        <v>434</v>
      </c>
      <c r="AI1729" s="143">
        <f t="shared" si="295"/>
        <v>1495</v>
      </c>
      <c r="AJ1729" s="143">
        <f t="shared" si="296"/>
        <v>269.10000000000002</v>
      </c>
      <c r="AK1729" s="143">
        <f t="shared" si="297"/>
        <v>0</v>
      </c>
      <c r="AL1729" s="20">
        <f t="shared" si="301"/>
        <v>45324</v>
      </c>
      <c r="AM1729" t="e">
        <f t="shared" si="302"/>
        <v>#N/A</v>
      </c>
      <c r="AN1729" t="str">
        <f t="shared" si="299"/>
        <v>18012024-A-053561-3204.172</v>
      </c>
    </row>
    <row r="1730" spans="1:40" ht="20.100000000000001" hidden="1" customHeight="1" x14ac:dyDescent="0.25">
      <c r="A1730" s="14">
        <v>401</v>
      </c>
      <c r="B1730" s="21">
        <v>45294</v>
      </c>
      <c r="C1730" s="6" t="s">
        <v>2794</v>
      </c>
      <c r="D1730" s="15">
        <v>45309</v>
      </c>
      <c r="E1730" s="14" t="s">
        <v>1132</v>
      </c>
      <c r="F1730" s="14" t="s">
        <v>1133</v>
      </c>
      <c r="G1730" s="6">
        <v>900</v>
      </c>
      <c r="H1730" s="6" t="s">
        <v>1817</v>
      </c>
      <c r="I1730" s="6"/>
      <c r="J1730" s="16">
        <v>3204.172</v>
      </c>
      <c r="K1730" s="14">
        <v>5.34</v>
      </c>
      <c r="L1730" s="126">
        <v>0</v>
      </c>
      <c r="M1730" s="126">
        <v>0</v>
      </c>
      <c r="N1730" s="6" t="s">
        <v>412</v>
      </c>
      <c r="O1730" s="6" t="s">
        <v>2805</v>
      </c>
      <c r="P1730" s="19">
        <v>1345500</v>
      </c>
      <c r="Q1730" s="6"/>
      <c r="R1730" s="19">
        <f t="shared" si="300"/>
        <v>242190</v>
      </c>
      <c r="S1730" s="6"/>
      <c r="T1730" s="14"/>
      <c r="U1730" s="145"/>
      <c r="V1730" s="6"/>
      <c r="W1730" s="6"/>
      <c r="X1730" s="6"/>
      <c r="Y1730" s="212">
        <v>45397</v>
      </c>
      <c r="Z1730" s="6"/>
      <c r="AA1730" s="6"/>
      <c r="AB1730" s="21"/>
      <c r="AC1730" s="6"/>
      <c r="AD1730" s="14" t="s">
        <v>1515</v>
      </c>
      <c r="AE1730" s="6"/>
      <c r="AF1730" s="6"/>
      <c r="AG1730" s="6"/>
      <c r="AH1730" s="6" t="s">
        <v>434</v>
      </c>
      <c r="AI1730" s="143">
        <f t="shared" si="295"/>
        <v>1495</v>
      </c>
      <c r="AJ1730" s="143">
        <f t="shared" si="296"/>
        <v>269.10000000000002</v>
      </c>
      <c r="AK1730" s="143">
        <f t="shared" si="297"/>
        <v>0</v>
      </c>
      <c r="AL1730" s="20">
        <f t="shared" si="301"/>
        <v>45324</v>
      </c>
      <c r="AM1730" t="e">
        <f t="shared" si="302"/>
        <v>#N/A</v>
      </c>
      <c r="AN1730" t="str">
        <f t="shared" si="299"/>
        <v>18012024-A-053565-3204.172</v>
      </c>
    </row>
    <row r="1731" spans="1:40" ht="20.100000000000001" hidden="1" customHeight="1" x14ac:dyDescent="0.25">
      <c r="A1731" s="14">
        <v>402</v>
      </c>
      <c r="B1731" s="21">
        <v>45293</v>
      </c>
      <c r="C1731" s="6" t="s">
        <v>2795</v>
      </c>
      <c r="D1731" s="15">
        <v>45309</v>
      </c>
      <c r="E1731" s="14" t="s">
        <v>1132</v>
      </c>
      <c r="F1731" s="14" t="s">
        <v>1133</v>
      </c>
      <c r="G1731" s="6">
        <v>70</v>
      </c>
      <c r="H1731" s="6" t="s">
        <v>1817</v>
      </c>
      <c r="I1731" s="6"/>
      <c r="J1731" s="16">
        <v>3204.172</v>
      </c>
      <c r="K1731" s="14">
        <v>15.36</v>
      </c>
      <c r="L1731" s="126">
        <v>0</v>
      </c>
      <c r="M1731" s="126">
        <v>0</v>
      </c>
      <c r="N1731" s="6" t="s">
        <v>412</v>
      </c>
      <c r="O1731" s="6" t="s">
        <v>2806</v>
      </c>
      <c r="P1731" s="19">
        <v>301000</v>
      </c>
      <c r="Q1731" s="6"/>
      <c r="R1731" s="19">
        <f t="shared" si="300"/>
        <v>54180</v>
      </c>
      <c r="S1731" s="6"/>
      <c r="T1731" s="14"/>
      <c r="U1731" s="145"/>
      <c r="V1731" s="6"/>
      <c r="W1731" s="6"/>
      <c r="X1731" s="6"/>
      <c r="Y1731" s="212">
        <v>45397</v>
      </c>
      <c r="Z1731" s="6"/>
      <c r="AA1731" s="6"/>
      <c r="AB1731" s="21"/>
      <c r="AC1731" s="6"/>
      <c r="AD1731" s="14" t="s">
        <v>1515</v>
      </c>
      <c r="AE1731" s="6"/>
      <c r="AF1731" s="6"/>
      <c r="AG1731" s="6"/>
      <c r="AH1731" s="6" t="s">
        <v>434</v>
      </c>
      <c r="AI1731" s="143">
        <f t="shared" si="295"/>
        <v>4300</v>
      </c>
      <c r="AJ1731" s="143">
        <f t="shared" si="296"/>
        <v>774</v>
      </c>
      <c r="AK1731" s="143">
        <f t="shared" si="297"/>
        <v>0</v>
      </c>
      <c r="AL1731" s="20">
        <f t="shared" si="301"/>
        <v>45323</v>
      </c>
      <c r="AM1731" t="e">
        <f t="shared" si="302"/>
        <v>#N/A</v>
      </c>
      <c r="AN1731" t="str">
        <f t="shared" si="299"/>
        <v>18012024-A-053574-3204.172</v>
      </c>
    </row>
    <row r="1732" spans="1:40" ht="20.100000000000001" hidden="1" customHeight="1" x14ac:dyDescent="0.25">
      <c r="A1732" s="14">
        <v>403</v>
      </c>
      <c r="B1732" s="21">
        <v>45294</v>
      </c>
      <c r="C1732" s="6" t="s">
        <v>2796</v>
      </c>
      <c r="D1732" s="15">
        <v>45309</v>
      </c>
      <c r="E1732" s="14" t="s">
        <v>1132</v>
      </c>
      <c r="F1732" s="14" t="s">
        <v>1133</v>
      </c>
      <c r="G1732" s="6">
        <v>1000</v>
      </c>
      <c r="H1732" s="6" t="s">
        <v>1817</v>
      </c>
      <c r="I1732" s="6"/>
      <c r="J1732" s="16">
        <v>3906.9090000000001</v>
      </c>
      <c r="K1732" s="14">
        <v>0.5</v>
      </c>
      <c r="L1732" s="126">
        <v>0</v>
      </c>
      <c r="M1732" s="126">
        <v>0</v>
      </c>
      <c r="N1732" s="6" t="s">
        <v>557</v>
      </c>
      <c r="O1732" s="6" t="s">
        <v>2390</v>
      </c>
      <c r="P1732" s="19">
        <v>140000</v>
      </c>
      <c r="Q1732" s="6"/>
      <c r="R1732" s="19">
        <f t="shared" si="300"/>
        <v>25200</v>
      </c>
      <c r="S1732" s="6"/>
      <c r="T1732" s="14"/>
      <c r="U1732" s="145"/>
      <c r="V1732" s="6"/>
      <c r="W1732" s="6"/>
      <c r="X1732" s="6"/>
      <c r="Y1732" s="212">
        <v>45397</v>
      </c>
      <c r="Z1732" s="6"/>
      <c r="AA1732" s="6"/>
      <c r="AB1732" s="21"/>
      <c r="AC1732" s="6"/>
      <c r="AD1732" s="14" t="s">
        <v>1515</v>
      </c>
      <c r="AE1732" s="6"/>
      <c r="AF1732" s="6"/>
      <c r="AG1732" s="6"/>
      <c r="AH1732" s="6" t="s">
        <v>1517</v>
      </c>
      <c r="AI1732" s="143">
        <f t="shared" si="295"/>
        <v>140</v>
      </c>
      <c r="AJ1732" s="143">
        <f t="shared" si="296"/>
        <v>25.2</v>
      </c>
      <c r="AK1732" s="143">
        <f t="shared" si="297"/>
        <v>0</v>
      </c>
      <c r="AL1732" s="20">
        <f t="shared" si="301"/>
        <v>45324</v>
      </c>
      <c r="AM1732" t="e">
        <f t="shared" si="302"/>
        <v>#N/A</v>
      </c>
      <c r="AN1732" t="str">
        <f t="shared" si="299"/>
        <v>18012024-A-053584-3906.909</v>
      </c>
    </row>
    <row r="1733" spans="1:40" ht="20.100000000000001" hidden="1" customHeight="1" x14ac:dyDescent="0.25">
      <c r="A1733" s="14">
        <v>404</v>
      </c>
      <c r="B1733" s="21">
        <v>45292</v>
      </c>
      <c r="C1733" s="6" t="s">
        <v>2876</v>
      </c>
      <c r="D1733" s="15">
        <v>45314</v>
      </c>
      <c r="E1733" s="14" t="s">
        <v>1132</v>
      </c>
      <c r="F1733" s="14" t="s">
        <v>1133</v>
      </c>
      <c r="G1733" s="6">
        <v>31714</v>
      </c>
      <c r="H1733" s="6" t="s">
        <v>1817</v>
      </c>
      <c r="I1733" s="6"/>
      <c r="J1733" s="16">
        <v>5201.009</v>
      </c>
      <c r="K1733" s="14">
        <v>1.69</v>
      </c>
      <c r="L1733" s="125">
        <v>0</v>
      </c>
      <c r="M1733" s="125">
        <v>0</v>
      </c>
      <c r="N1733" s="6" t="s">
        <v>547</v>
      </c>
      <c r="O1733" s="6" t="s">
        <v>547</v>
      </c>
      <c r="P1733" s="19">
        <v>15039594</v>
      </c>
      <c r="Q1733" s="6"/>
      <c r="R1733" s="19">
        <f t="shared" si="300"/>
        <v>2707126.92</v>
      </c>
      <c r="S1733" s="6"/>
      <c r="T1733" s="14"/>
      <c r="U1733" s="145"/>
      <c r="V1733" s="6"/>
      <c r="W1733" s="6"/>
      <c r="X1733" s="6"/>
      <c r="Y1733" s="23"/>
      <c r="Z1733" s="6"/>
      <c r="AA1733" s="6"/>
      <c r="AB1733" s="21"/>
      <c r="AC1733" s="6"/>
      <c r="AD1733" s="14" t="s">
        <v>1515</v>
      </c>
      <c r="AE1733" s="6"/>
      <c r="AF1733" s="6"/>
      <c r="AG1733" s="6"/>
      <c r="AH1733" s="6" t="s">
        <v>547</v>
      </c>
      <c r="AI1733" s="143">
        <f t="shared" si="295"/>
        <v>474.22570473607868</v>
      </c>
      <c r="AJ1733" s="143">
        <f t="shared" si="296"/>
        <v>85.360626852494164</v>
      </c>
      <c r="AK1733" s="143">
        <f t="shared" si="297"/>
        <v>0</v>
      </c>
      <c r="AL1733" s="20">
        <f t="shared" si="301"/>
        <v>45322</v>
      </c>
      <c r="AM1733" t="e">
        <f t="shared" si="302"/>
        <v>#N/A</v>
      </c>
      <c r="AN1733" t="str">
        <f t="shared" si="299"/>
        <v>23012024-A-055051-5201.009</v>
      </c>
    </row>
    <row r="1734" spans="1:40" ht="20.100000000000001" hidden="1" customHeight="1" x14ac:dyDescent="0.25">
      <c r="A1734" s="14">
        <v>405</v>
      </c>
      <c r="B1734" s="21">
        <v>45292</v>
      </c>
      <c r="C1734" s="6" t="s">
        <v>2877</v>
      </c>
      <c r="D1734" s="15">
        <v>45314</v>
      </c>
      <c r="E1734" s="14" t="s">
        <v>1132</v>
      </c>
      <c r="F1734" s="14" t="s">
        <v>1133</v>
      </c>
      <c r="G1734" s="6">
        <v>31435</v>
      </c>
      <c r="H1734" s="6" t="s">
        <v>1817</v>
      </c>
      <c r="I1734" s="6"/>
      <c r="J1734" s="16">
        <v>5201.009</v>
      </c>
      <c r="K1734" s="14">
        <v>1.69</v>
      </c>
      <c r="L1734" s="125">
        <v>0</v>
      </c>
      <c r="M1734" s="125">
        <v>0</v>
      </c>
      <c r="N1734" s="6" t="s">
        <v>547</v>
      </c>
      <c r="O1734" s="6" t="s">
        <v>547</v>
      </c>
      <c r="P1734" s="19">
        <v>14907285</v>
      </c>
      <c r="Q1734" s="6"/>
      <c r="R1734" s="19">
        <f t="shared" si="300"/>
        <v>2683311.2999999998</v>
      </c>
      <c r="S1734" s="6"/>
      <c r="T1734" s="14"/>
      <c r="U1734" s="145"/>
      <c r="V1734" s="6"/>
      <c r="W1734" s="6"/>
      <c r="X1734" s="6"/>
      <c r="Y1734" s="23"/>
      <c r="Z1734" s="6"/>
      <c r="AA1734" s="6"/>
      <c r="AB1734" s="21"/>
      <c r="AC1734" s="6"/>
      <c r="AD1734" s="14" t="s">
        <v>1515</v>
      </c>
      <c r="AE1734" s="6"/>
      <c r="AF1734" s="6"/>
      <c r="AG1734" s="6"/>
      <c r="AH1734" s="6" t="s">
        <v>547</v>
      </c>
      <c r="AI1734" s="143">
        <f t="shared" si="295"/>
        <v>474.2257038333068</v>
      </c>
      <c r="AJ1734" s="143">
        <f t="shared" si="296"/>
        <v>85.360626689995229</v>
      </c>
      <c r="AK1734" s="143">
        <f t="shared" si="297"/>
        <v>0</v>
      </c>
      <c r="AL1734" s="20">
        <f t="shared" si="301"/>
        <v>45322</v>
      </c>
      <c r="AM1734" t="e">
        <f t="shared" si="302"/>
        <v>#N/A</v>
      </c>
      <c r="AN1734" t="str">
        <f t="shared" si="299"/>
        <v>23012024-A-055058-5201.009</v>
      </c>
    </row>
    <row r="1735" spans="1:40" ht="20.100000000000001" hidden="1" customHeight="1" x14ac:dyDescent="0.25">
      <c r="A1735" s="14">
        <v>406</v>
      </c>
      <c r="B1735" s="21">
        <v>45292</v>
      </c>
      <c r="C1735" s="6" t="s">
        <v>2878</v>
      </c>
      <c r="D1735" s="15">
        <v>45314</v>
      </c>
      <c r="E1735" s="14" t="s">
        <v>1132</v>
      </c>
      <c r="F1735" s="14" t="s">
        <v>1133</v>
      </c>
      <c r="G1735" s="6">
        <v>31461</v>
      </c>
      <c r="H1735" s="6" t="s">
        <v>1817</v>
      </c>
      <c r="I1735" s="6"/>
      <c r="J1735" s="16">
        <v>5201.009</v>
      </c>
      <c r="K1735" s="14">
        <v>1.53</v>
      </c>
      <c r="L1735" s="125">
        <v>0</v>
      </c>
      <c r="M1735" s="125">
        <v>0</v>
      </c>
      <c r="N1735" s="6" t="s">
        <v>547</v>
      </c>
      <c r="O1735" s="6" t="s">
        <v>547</v>
      </c>
      <c r="P1735" s="19">
        <v>13486657</v>
      </c>
      <c r="Q1735" s="6"/>
      <c r="R1735" s="19">
        <f t="shared" si="300"/>
        <v>2427598.2599999998</v>
      </c>
      <c r="S1735" s="6"/>
      <c r="T1735" s="14"/>
      <c r="U1735" s="145"/>
      <c r="V1735" s="6"/>
      <c r="W1735" s="6"/>
      <c r="X1735" s="6"/>
      <c r="Y1735" s="23"/>
      <c r="Z1735" s="6"/>
      <c r="AA1735" s="6"/>
      <c r="AB1735" s="21"/>
      <c r="AC1735" s="6"/>
      <c r="AD1735" s="14" t="s">
        <v>1515</v>
      </c>
      <c r="AE1735" s="6"/>
      <c r="AF1735" s="6"/>
      <c r="AG1735" s="6"/>
      <c r="AH1735" s="6" t="s">
        <v>547</v>
      </c>
      <c r="AI1735" s="143">
        <f t="shared" si="295"/>
        <v>428.67858618607164</v>
      </c>
      <c r="AJ1735" s="143">
        <f t="shared" si="296"/>
        <v>77.162145513492888</v>
      </c>
      <c r="AK1735" s="143">
        <f t="shared" si="297"/>
        <v>0</v>
      </c>
      <c r="AL1735" s="20">
        <f t="shared" si="301"/>
        <v>45322</v>
      </c>
      <c r="AM1735" t="e">
        <f t="shared" si="302"/>
        <v>#N/A</v>
      </c>
      <c r="AN1735" t="str">
        <f t="shared" si="299"/>
        <v>23012024-A-055063-5201.009</v>
      </c>
    </row>
    <row r="1736" spans="1:40" ht="20.100000000000001" hidden="1" customHeight="1" x14ac:dyDescent="0.25">
      <c r="A1736" s="14">
        <v>407</v>
      </c>
      <c r="B1736" s="21">
        <v>45292</v>
      </c>
      <c r="C1736" s="6" t="s">
        <v>2879</v>
      </c>
      <c r="D1736" s="15">
        <v>45314</v>
      </c>
      <c r="E1736" s="14" t="s">
        <v>1132</v>
      </c>
      <c r="F1736" s="14" t="s">
        <v>1133</v>
      </c>
      <c r="G1736" s="6">
        <v>30784</v>
      </c>
      <c r="H1736" s="6" t="s">
        <v>1817</v>
      </c>
      <c r="I1736" s="6"/>
      <c r="J1736" s="16">
        <v>5201.009</v>
      </c>
      <c r="K1736" s="14">
        <v>1.53</v>
      </c>
      <c r="L1736" s="125">
        <v>0</v>
      </c>
      <c r="M1736" s="125">
        <v>0</v>
      </c>
      <c r="N1736" s="6" t="s">
        <v>547</v>
      </c>
      <c r="O1736" s="6" t="s">
        <v>547</v>
      </c>
      <c r="P1736" s="19">
        <v>13196442</v>
      </c>
      <c r="Q1736" s="6"/>
      <c r="R1736" s="19">
        <f t="shared" si="300"/>
        <v>2375359.56</v>
      </c>
      <c r="S1736" s="6"/>
      <c r="T1736" s="14"/>
      <c r="U1736" s="145"/>
      <c r="V1736" s="6"/>
      <c r="W1736" s="6"/>
      <c r="X1736" s="6"/>
      <c r="Y1736" s="23"/>
      <c r="Z1736" s="6"/>
      <c r="AA1736" s="6"/>
      <c r="AB1736" s="21"/>
      <c r="AC1736" s="6"/>
      <c r="AD1736" s="14" t="s">
        <v>1515</v>
      </c>
      <c r="AE1736" s="6"/>
      <c r="AF1736" s="6"/>
      <c r="AG1736" s="6"/>
      <c r="AH1736" s="6" t="s">
        <v>547</v>
      </c>
      <c r="AI1736" s="143">
        <f t="shared" si="295"/>
        <v>428.67859927234929</v>
      </c>
      <c r="AJ1736" s="143">
        <f t="shared" si="296"/>
        <v>77.162147869022874</v>
      </c>
      <c r="AK1736" s="143">
        <f t="shared" si="297"/>
        <v>0</v>
      </c>
      <c r="AL1736" s="20">
        <f t="shared" si="301"/>
        <v>45322</v>
      </c>
      <c r="AM1736" t="e">
        <f t="shared" si="302"/>
        <v>#N/A</v>
      </c>
      <c r="AN1736" t="str">
        <f t="shared" si="299"/>
        <v>23012024-A-055067-5201.009</v>
      </c>
    </row>
    <row r="1737" spans="1:40" ht="20.100000000000001" hidden="1" customHeight="1" x14ac:dyDescent="0.25">
      <c r="A1737" s="14">
        <v>408</v>
      </c>
      <c r="B1737" s="21">
        <v>45292</v>
      </c>
      <c r="C1737" s="6" t="s">
        <v>2880</v>
      </c>
      <c r="D1737" s="15">
        <v>45314</v>
      </c>
      <c r="E1737" s="14" t="s">
        <v>1132</v>
      </c>
      <c r="F1737" s="14" t="s">
        <v>1133</v>
      </c>
      <c r="G1737" s="6">
        <v>31540</v>
      </c>
      <c r="H1737" s="6" t="s">
        <v>1817</v>
      </c>
      <c r="I1737" s="6"/>
      <c r="J1737" s="16">
        <v>5201.009</v>
      </c>
      <c r="K1737" s="14">
        <v>1.53</v>
      </c>
      <c r="L1737" s="125">
        <v>0</v>
      </c>
      <c r="M1737" s="125">
        <v>0</v>
      </c>
      <c r="N1737" s="6" t="s">
        <v>547</v>
      </c>
      <c r="O1737" s="6" t="s">
        <v>547</v>
      </c>
      <c r="P1737" s="19">
        <v>13512072</v>
      </c>
      <c r="Q1737" s="6"/>
      <c r="R1737" s="19">
        <f t="shared" si="300"/>
        <v>2432172.96</v>
      </c>
      <c r="S1737" s="6"/>
      <c r="T1737" s="14"/>
      <c r="U1737" s="145"/>
      <c r="V1737" s="6"/>
      <c r="W1737" s="6"/>
      <c r="X1737" s="6"/>
      <c r="Y1737" s="23"/>
      <c r="Z1737" s="6"/>
      <c r="AA1737" s="6"/>
      <c r="AB1737" s="21"/>
      <c r="AC1737" s="6"/>
      <c r="AD1737" s="14" t="s">
        <v>1515</v>
      </c>
      <c r="AE1737" s="6"/>
      <c r="AF1737" s="6"/>
      <c r="AG1737" s="6"/>
      <c r="AH1737" s="6" t="s">
        <v>547</v>
      </c>
      <c r="AI1737" s="143">
        <f t="shared" si="295"/>
        <v>428.41065313887128</v>
      </c>
      <c r="AJ1737" s="143">
        <f t="shared" si="296"/>
        <v>77.113917564996825</v>
      </c>
      <c r="AK1737" s="143">
        <f t="shared" si="297"/>
        <v>0</v>
      </c>
      <c r="AL1737" s="20">
        <f t="shared" si="301"/>
        <v>45322</v>
      </c>
      <c r="AM1737" t="e">
        <f t="shared" si="302"/>
        <v>#N/A</v>
      </c>
      <c r="AN1737" t="str">
        <f t="shared" si="299"/>
        <v>23012024-A-055071-5201.009</v>
      </c>
    </row>
    <row r="1738" spans="1:40" ht="20.100000000000001" hidden="1" customHeight="1" x14ac:dyDescent="0.25">
      <c r="A1738" s="14">
        <v>409</v>
      </c>
      <c r="B1738" s="21">
        <v>45292</v>
      </c>
      <c r="C1738" s="6" t="s">
        <v>2881</v>
      </c>
      <c r="D1738" s="15">
        <v>45314</v>
      </c>
      <c r="E1738" s="14" t="s">
        <v>1132</v>
      </c>
      <c r="F1738" s="14" t="s">
        <v>1133</v>
      </c>
      <c r="G1738" s="6">
        <v>31545</v>
      </c>
      <c r="H1738" s="6" t="s">
        <v>1817</v>
      </c>
      <c r="I1738" s="6"/>
      <c r="J1738" s="16">
        <v>5201.009</v>
      </c>
      <c r="K1738" s="14">
        <v>1.53</v>
      </c>
      <c r="L1738" s="125">
        <v>0</v>
      </c>
      <c r="M1738" s="125">
        <v>0</v>
      </c>
      <c r="N1738" s="6" t="s">
        <v>547</v>
      </c>
      <c r="O1738" s="6" t="s">
        <v>547</v>
      </c>
      <c r="P1738" s="19">
        <v>13514214</v>
      </c>
      <c r="Q1738" s="6"/>
      <c r="R1738" s="19">
        <f t="shared" si="300"/>
        <v>2432558.52</v>
      </c>
      <c r="S1738" s="6"/>
      <c r="T1738" s="14"/>
      <c r="U1738" s="145"/>
      <c r="V1738" s="6"/>
      <c r="W1738" s="6"/>
      <c r="X1738" s="6"/>
      <c r="Y1738" s="23"/>
      <c r="Z1738" s="6"/>
      <c r="AA1738" s="6"/>
      <c r="AB1738" s="21"/>
      <c r="AC1738" s="6"/>
      <c r="AD1738" s="14" t="s">
        <v>1515</v>
      </c>
      <c r="AE1738" s="6"/>
      <c r="AF1738" s="6"/>
      <c r="AG1738" s="6"/>
      <c r="AH1738" s="6" t="s">
        <v>547</v>
      </c>
      <c r="AI1738" s="143">
        <f t="shared" si="295"/>
        <v>428.4106514503091</v>
      </c>
      <c r="AJ1738" s="143">
        <f t="shared" si="296"/>
        <v>77.113917261055633</v>
      </c>
      <c r="AK1738" s="143">
        <f t="shared" si="297"/>
        <v>0</v>
      </c>
      <c r="AL1738" s="20">
        <f t="shared" si="301"/>
        <v>45322</v>
      </c>
      <c r="AM1738" t="e">
        <f t="shared" si="302"/>
        <v>#N/A</v>
      </c>
      <c r="AN1738" t="str">
        <f t="shared" si="299"/>
        <v>23012024-A-055073-5201.009</v>
      </c>
    </row>
    <row r="1739" spans="1:40" ht="20.100000000000001" hidden="1" customHeight="1" x14ac:dyDescent="0.25">
      <c r="A1739" s="14">
        <v>410</v>
      </c>
      <c r="B1739" s="21">
        <v>45292</v>
      </c>
      <c r="C1739" s="6" t="s">
        <v>2882</v>
      </c>
      <c r="D1739" s="15">
        <v>45314</v>
      </c>
      <c r="E1739" s="14" t="s">
        <v>1132</v>
      </c>
      <c r="F1739" s="14" t="s">
        <v>1133</v>
      </c>
      <c r="G1739" s="6">
        <v>32379</v>
      </c>
      <c r="H1739" s="6" t="s">
        <v>1817</v>
      </c>
      <c r="I1739" s="6"/>
      <c r="J1739" s="16">
        <v>5201.009</v>
      </c>
      <c r="K1739" s="14">
        <v>1.53</v>
      </c>
      <c r="L1739" s="125">
        <v>0</v>
      </c>
      <c r="M1739" s="125">
        <v>0</v>
      </c>
      <c r="N1739" s="6" t="s">
        <v>547</v>
      </c>
      <c r="O1739" s="6" t="s">
        <v>547</v>
      </c>
      <c r="P1739" s="19">
        <v>13880184</v>
      </c>
      <c r="Q1739" s="6"/>
      <c r="R1739" s="19">
        <f t="shared" si="300"/>
        <v>2498433.12</v>
      </c>
      <c r="S1739" s="6"/>
      <c r="T1739" s="14"/>
      <c r="U1739" s="145"/>
      <c r="V1739" s="6"/>
      <c r="W1739" s="6"/>
      <c r="X1739" s="6"/>
      <c r="Y1739" s="23"/>
      <c r="Z1739" s="6"/>
      <c r="AA1739" s="6"/>
      <c r="AB1739" s="21"/>
      <c r="AC1739" s="6"/>
      <c r="AD1739" s="14" t="s">
        <v>1515</v>
      </c>
      <c r="AE1739" s="6"/>
      <c r="AF1739" s="6"/>
      <c r="AG1739" s="6"/>
      <c r="AH1739" s="6" t="s">
        <v>547</v>
      </c>
      <c r="AI1739" s="143">
        <f t="shared" si="295"/>
        <v>428.67858797368666</v>
      </c>
      <c r="AJ1739" s="143">
        <f t="shared" si="296"/>
        <v>77.162145835263601</v>
      </c>
      <c r="AK1739" s="143">
        <f t="shared" si="297"/>
        <v>0</v>
      </c>
      <c r="AL1739" s="20">
        <f t="shared" si="301"/>
        <v>45322</v>
      </c>
      <c r="AM1739" t="e">
        <f t="shared" si="302"/>
        <v>#N/A</v>
      </c>
      <c r="AN1739" t="str">
        <f t="shared" si="299"/>
        <v>23012024-A-055078-5201.009</v>
      </c>
    </row>
    <row r="1740" spans="1:40" ht="20.100000000000001" hidden="1" customHeight="1" x14ac:dyDescent="0.25">
      <c r="A1740" s="14">
        <v>411</v>
      </c>
      <c r="B1740" s="21">
        <v>45292</v>
      </c>
      <c r="C1740" s="6" t="s">
        <v>2883</v>
      </c>
      <c r="D1740" s="15">
        <v>45314</v>
      </c>
      <c r="E1740" s="14" t="s">
        <v>1132</v>
      </c>
      <c r="F1740" s="14" t="s">
        <v>1133</v>
      </c>
      <c r="G1740" s="6">
        <v>32175</v>
      </c>
      <c r="H1740" s="6" t="s">
        <v>1817</v>
      </c>
      <c r="I1740" s="6"/>
      <c r="J1740" s="16">
        <v>5201.009</v>
      </c>
      <c r="K1740" s="14">
        <v>1.53</v>
      </c>
      <c r="L1740" s="125">
        <v>0</v>
      </c>
      <c r="M1740" s="125">
        <v>0</v>
      </c>
      <c r="N1740" s="6" t="s">
        <v>547</v>
      </c>
      <c r="O1740" s="6" t="s">
        <v>547</v>
      </c>
      <c r="P1740" s="19">
        <v>13792734</v>
      </c>
      <c r="Q1740" s="6"/>
      <c r="R1740" s="19">
        <f t="shared" si="300"/>
        <v>2482692.12</v>
      </c>
      <c r="S1740" s="6"/>
      <c r="T1740" s="14"/>
      <c r="U1740" s="145"/>
      <c r="V1740" s="6"/>
      <c r="W1740" s="6"/>
      <c r="X1740" s="6"/>
      <c r="Y1740" s="23"/>
      <c r="Z1740" s="6"/>
      <c r="AA1740" s="6"/>
      <c r="AB1740" s="21"/>
      <c r="AC1740" s="6"/>
      <c r="AD1740" s="14" t="s">
        <v>1515</v>
      </c>
      <c r="AE1740" s="6"/>
      <c r="AF1740" s="6"/>
      <c r="AG1740" s="6"/>
      <c r="AH1740" s="6" t="s">
        <v>547</v>
      </c>
      <c r="AI1740" s="143">
        <f t="shared" si="295"/>
        <v>428.67860139860142</v>
      </c>
      <c r="AJ1740" s="143">
        <f t="shared" si="296"/>
        <v>77.162148251748249</v>
      </c>
      <c r="AK1740" s="143">
        <f t="shared" si="297"/>
        <v>0</v>
      </c>
      <c r="AL1740" s="20">
        <f t="shared" si="301"/>
        <v>45322</v>
      </c>
      <c r="AM1740" t="e">
        <f t="shared" si="302"/>
        <v>#N/A</v>
      </c>
      <c r="AN1740" t="str">
        <f t="shared" si="299"/>
        <v>23012024-A-055083-5201.009</v>
      </c>
    </row>
    <row r="1741" spans="1:40" ht="20.100000000000001" hidden="1" customHeight="1" x14ac:dyDescent="0.25">
      <c r="A1741" s="14">
        <v>412</v>
      </c>
      <c r="B1741" s="21">
        <v>45292</v>
      </c>
      <c r="C1741" s="6" t="s">
        <v>2884</v>
      </c>
      <c r="D1741" s="15">
        <v>45314</v>
      </c>
      <c r="E1741" s="14" t="s">
        <v>1132</v>
      </c>
      <c r="F1741" s="14" t="s">
        <v>1133</v>
      </c>
      <c r="G1741" s="6">
        <v>61430</v>
      </c>
      <c r="H1741" s="6" t="s">
        <v>1817</v>
      </c>
      <c r="I1741" s="6"/>
      <c r="J1741" s="16">
        <v>5201.009</v>
      </c>
      <c r="K1741" s="14">
        <v>1.77</v>
      </c>
      <c r="L1741" s="125">
        <v>0</v>
      </c>
      <c r="M1741" s="125">
        <v>0</v>
      </c>
      <c r="N1741" s="6" t="s">
        <v>547</v>
      </c>
      <c r="O1741" s="6" t="s">
        <v>547</v>
      </c>
      <c r="P1741" s="19">
        <v>30448371</v>
      </c>
      <c r="Q1741" s="6"/>
      <c r="R1741" s="19">
        <f t="shared" si="300"/>
        <v>5480706.7800000003</v>
      </c>
      <c r="S1741" s="6"/>
      <c r="T1741" s="14"/>
      <c r="U1741" s="145"/>
      <c r="V1741" s="6"/>
      <c r="W1741" s="6"/>
      <c r="X1741" s="6"/>
      <c r="Y1741" s="23"/>
      <c r="Z1741" s="6"/>
      <c r="AA1741" s="6"/>
      <c r="AB1741" s="21"/>
      <c r="AC1741" s="6"/>
      <c r="AD1741" s="14" t="s">
        <v>1515</v>
      </c>
      <c r="AE1741" s="6"/>
      <c r="AF1741" s="6"/>
      <c r="AG1741" s="6"/>
      <c r="AH1741" s="6" t="s">
        <v>547</v>
      </c>
      <c r="AI1741" s="143">
        <f t="shared" si="295"/>
        <v>495.65962884584081</v>
      </c>
      <c r="AJ1741" s="143">
        <f t="shared" si="296"/>
        <v>89.218733192251349</v>
      </c>
      <c r="AK1741" s="143">
        <f t="shared" si="297"/>
        <v>0</v>
      </c>
      <c r="AL1741" s="20">
        <f t="shared" si="301"/>
        <v>45322</v>
      </c>
      <c r="AM1741" t="e">
        <f t="shared" si="302"/>
        <v>#N/A</v>
      </c>
      <c r="AN1741" t="str">
        <f t="shared" si="299"/>
        <v>23012024-A-055087-5201.009</v>
      </c>
    </row>
    <row r="1742" spans="1:40" ht="20.100000000000001" hidden="1" customHeight="1" x14ac:dyDescent="0.25">
      <c r="A1742" s="14">
        <v>413</v>
      </c>
      <c r="B1742" s="21">
        <v>45299</v>
      </c>
      <c r="C1742" s="6" t="s">
        <v>2885</v>
      </c>
      <c r="D1742" s="15">
        <v>45314</v>
      </c>
      <c r="E1742" s="14" t="s">
        <v>1132</v>
      </c>
      <c r="F1742" s="14" t="s">
        <v>1133</v>
      </c>
      <c r="G1742" s="6">
        <v>32257</v>
      </c>
      <c r="H1742" s="6" t="s">
        <v>1817</v>
      </c>
      <c r="I1742" s="6"/>
      <c r="J1742" s="16">
        <v>5201.009</v>
      </c>
      <c r="K1742" s="14">
        <v>1.63</v>
      </c>
      <c r="L1742" s="125">
        <f>_xlfn.IFNA(INDEX(New!$E$9:$E$791,MATCH(C1742,New!$F$9:$F$791,0)),G1742)</f>
        <v>32257</v>
      </c>
      <c r="M1742" s="125">
        <v>0</v>
      </c>
      <c r="N1742" s="6" t="s">
        <v>547</v>
      </c>
      <c r="O1742" s="6" t="s">
        <v>547</v>
      </c>
      <c r="P1742" s="19">
        <v>14692128</v>
      </c>
      <c r="Q1742" s="6"/>
      <c r="R1742" s="19">
        <f t="shared" si="300"/>
        <v>2644583.04</v>
      </c>
      <c r="S1742" s="6"/>
      <c r="T1742" s="14"/>
      <c r="U1742" s="145"/>
      <c r="V1742" s="6"/>
      <c r="W1742" s="6"/>
      <c r="X1742" s="6"/>
      <c r="Y1742" s="23"/>
      <c r="Z1742" s="6"/>
      <c r="AA1742" s="6"/>
      <c r="AB1742" s="21"/>
      <c r="AC1742" s="6"/>
      <c r="AD1742" s="14" t="s">
        <v>1515</v>
      </c>
      <c r="AE1742" s="6"/>
      <c r="AF1742" s="6"/>
      <c r="AG1742" s="6"/>
      <c r="AH1742" s="6" t="s">
        <v>547</v>
      </c>
      <c r="AI1742" s="143">
        <f t="shared" si="295"/>
        <v>455.47099854295192</v>
      </c>
      <c r="AJ1742" s="143">
        <f t="shared" si="296"/>
        <v>81.984779737731344</v>
      </c>
      <c r="AK1742" s="143">
        <f t="shared" si="297"/>
        <v>2644583.04</v>
      </c>
      <c r="AL1742" s="20">
        <f t="shared" si="301"/>
        <v>45329</v>
      </c>
      <c r="AM1742" t="e">
        <f t="shared" si="302"/>
        <v>#N/A</v>
      </c>
      <c r="AN1742" t="str">
        <f t="shared" si="299"/>
        <v>23012024-A-055089-5201.009</v>
      </c>
    </row>
    <row r="1743" spans="1:40" ht="20.100000000000001" hidden="1" customHeight="1" x14ac:dyDescent="0.25">
      <c r="A1743" s="14">
        <v>414</v>
      </c>
      <c r="B1743" s="21">
        <v>45299</v>
      </c>
      <c r="C1743" s="6" t="s">
        <v>2886</v>
      </c>
      <c r="D1743" s="15">
        <v>45314</v>
      </c>
      <c r="E1743" s="14" t="s">
        <v>1132</v>
      </c>
      <c r="F1743" s="14" t="s">
        <v>1133</v>
      </c>
      <c r="G1743" s="6">
        <v>30934</v>
      </c>
      <c r="H1743" s="6" t="s">
        <v>1817</v>
      </c>
      <c r="I1743" s="6"/>
      <c r="J1743" s="16">
        <v>5201.009</v>
      </c>
      <c r="K1743" s="14">
        <v>1.63</v>
      </c>
      <c r="L1743" s="125">
        <v>0</v>
      </c>
      <c r="M1743" s="125">
        <v>0</v>
      </c>
      <c r="N1743" s="6" t="s">
        <v>547</v>
      </c>
      <c r="O1743" s="6" t="s">
        <v>547</v>
      </c>
      <c r="P1743" s="19">
        <v>14089540</v>
      </c>
      <c r="Q1743" s="6"/>
      <c r="R1743" s="19">
        <f t="shared" si="300"/>
        <v>2536117.1999999997</v>
      </c>
      <c r="S1743" s="6"/>
      <c r="T1743" s="14"/>
      <c r="U1743" s="145"/>
      <c r="V1743" s="6"/>
      <c r="W1743" s="6"/>
      <c r="X1743" s="6"/>
      <c r="Y1743" s="23"/>
      <c r="Z1743" s="6"/>
      <c r="AA1743" s="6"/>
      <c r="AB1743" s="21"/>
      <c r="AC1743" s="6"/>
      <c r="AD1743" s="14" t="s">
        <v>1515</v>
      </c>
      <c r="AE1743" s="6"/>
      <c r="AF1743" s="6"/>
      <c r="AG1743" s="6"/>
      <c r="AH1743" s="6" t="s">
        <v>547</v>
      </c>
      <c r="AI1743" s="143">
        <f t="shared" si="295"/>
        <v>455.47100278011249</v>
      </c>
      <c r="AJ1743" s="143">
        <f t="shared" si="296"/>
        <v>81.984780500420243</v>
      </c>
      <c r="AK1743" s="143">
        <f t="shared" si="297"/>
        <v>0</v>
      </c>
      <c r="AL1743" s="20">
        <f t="shared" si="301"/>
        <v>45329</v>
      </c>
      <c r="AM1743" t="e">
        <f t="shared" si="302"/>
        <v>#N/A</v>
      </c>
      <c r="AN1743" t="str">
        <f t="shared" si="299"/>
        <v>23012024-A-055094-5201.009</v>
      </c>
    </row>
    <row r="1744" spans="1:40" ht="20.100000000000001" hidden="1" customHeight="1" x14ac:dyDescent="0.25">
      <c r="A1744" s="14">
        <v>415</v>
      </c>
      <c r="B1744" s="21">
        <v>45292</v>
      </c>
      <c r="C1744" s="6" t="s">
        <v>2887</v>
      </c>
      <c r="D1744" s="15">
        <v>45314</v>
      </c>
      <c r="E1744" s="14" t="s">
        <v>1132</v>
      </c>
      <c r="F1744" s="14" t="s">
        <v>1133</v>
      </c>
      <c r="G1744" s="6">
        <v>63000</v>
      </c>
      <c r="H1744" s="6" t="s">
        <v>1817</v>
      </c>
      <c r="I1744" s="6"/>
      <c r="J1744" s="16">
        <v>5201.009</v>
      </c>
      <c r="K1744" s="14">
        <v>1.77</v>
      </c>
      <c r="L1744" s="125">
        <v>0</v>
      </c>
      <c r="M1744" s="125">
        <v>0</v>
      </c>
      <c r="N1744" s="6" t="s">
        <v>547</v>
      </c>
      <c r="O1744" s="6" t="s">
        <v>547</v>
      </c>
      <c r="P1744" s="19">
        <v>31226557</v>
      </c>
      <c r="Q1744" s="6"/>
      <c r="R1744" s="19">
        <f t="shared" si="300"/>
        <v>5620780.2599999998</v>
      </c>
      <c r="S1744" s="6"/>
      <c r="T1744" s="14"/>
      <c r="U1744" s="145"/>
      <c r="V1744" s="6"/>
      <c r="W1744" s="6"/>
      <c r="X1744" s="6"/>
      <c r="Y1744" s="23"/>
      <c r="Z1744" s="6"/>
      <c r="AA1744" s="6"/>
      <c r="AB1744" s="21"/>
      <c r="AC1744" s="6"/>
      <c r="AD1744" s="14" t="s">
        <v>1515</v>
      </c>
      <c r="AE1744" s="6"/>
      <c r="AF1744" s="6"/>
      <c r="AG1744" s="6"/>
      <c r="AH1744" s="6" t="s">
        <v>547</v>
      </c>
      <c r="AI1744" s="143">
        <f t="shared" si="295"/>
        <v>495.65963492063491</v>
      </c>
      <c r="AJ1744" s="143">
        <f t="shared" si="296"/>
        <v>89.218734285714277</v>
      </c>
      <c r="AK1744" s="143">
        <f t="shared" si="297"/>
        <v>0</v>
      </c>
      <c r="AL1744" s="20">
        <f t="shared" si="301"/>
        <v>45322</v>
      </c>
      <c r="AM1744" t="e">
        <f t="shared" si="302"/>
        <v>#N/A</v>
      </c>
      <c r="AN1744" t="str">
        <f t="shared" si="299"/>
        <v>23012024-A-055098-5201.009</v>
      </c>
    </row>
    <row r="1745" spans="1:40" ht="20.100000000000001" hidden="1" customHeight="1" x14ac:dyDescent="0.25">
      <c r="A1745" s="14">
        <v>416</v>
      </c>
      <c r="B1745" s="21">
        <v>45292</v>
      </c>
      <c r="C1745" s="6" t="s">
        <v>2888</v>
      </c>
      <c r="D1745" s="15">
        <v>45314</v>
      </c>
      <c r="E1745" s="14" t="s">
        <v>1132</v>
      </c>
      <c r="F1745" s="14" t="s">
        <v>1133</v>
      </c>
      <c r="G1745" s="6">
        <v>90625</v>
      </c>
      <c r="H1745" s="6" t="s">
        <v>1817</v>
      </c>
      <c r="I1745" s="6"/>
      <c r="J1745" s="16">
        <v>5201.009</v>
      </c>
      <c r="K1745" s="14">
        <v>1.76</v>
      </c>
      <c r="L1745" s="125">
        <v>0</v>
      </c>
      <c r="M1745" s="125">
        <v>0</v>
      </c>
      <c r="N1745" s="6" t="s">
        <v>547</v>
      </c>
      <c r="O1745" s="6" t="s">
        <v>547</v>
      </c>
      <c r="P1745" s="19">
        <v>44676348</v>
      </c>
      <c r="Q1745" s="6"/>
      <c r="R1745" s="19">
        <f t="shared" si="300"/>
        <v>8041742.6399999997</v>
      </c>
      <c r="S1745" s="6"/>
      <c r="T1745" s="14"/>
      <c r="U1745" s="145"/>
      <c r="V1745" s="6"/>
      <c r="W1745" s="6"/>
      <c r="X1745" s="6"/>
      <c r="Y1745" s="23"/>
      <c r="Z1745" s="6"/>
      <c r="AA1745" s="6"/>
      <c r="AB1745" s="21"/>
      <c r="AC1745" s="6"/>
      <c r="AD1745" s="14" t="s">
        <v>1515</v>
      </c>
      <c r="AE1745" s="6"/>
      <c r="AF1745" s="6"/>
      <c r="AG1745" s="6"/>
      <c r="AH1745" s="6" t="s">
        <v>547</v>
      </c>
      <c r="AI1745" s="143">
        <f t="shared" si="295"/>
        <v>492.98039172413792</v>
      </c>
      <c r="AJ1745" s="143">
        <f t="shared" si="296"/>
        <v>88.73647051034483</v>
      </c>
      <c r="AK1745" s="143">
        <f t="shared" si="297"/>
        <v>0</v>
      </c>
      <c r="AL1745" s="20">
        <f t="shared" si="301"/>
        <v>45322</v>
      </c>
      <c r="AM1745" t="e">
        <f t="shared" si="302"/>
        <v>#N/A</v>
      </c>
      <c r="AN1745" t="str">
        <f t="shared" si="299"/>
        <v>23012024-A-055101-5201.009</v>
      </c>
    </row>
    <row r="1746" spans="1:40" ht="20.100000000000001" hidden="1" customHeight="1" x14ac:dyDescent="0.25">
      <c r="A1746" s="14">
        <v>417</v>
      </c>
      <c r="B1746" s="21">
        <v>45292</v>
      </c>
      <c r="C1746" s="6" t="s">
        <v>2889</v>
      </c>
      <c r="D1746" s="15">
        <v>45314</v>
      </c>
      <c r="E1746" s="14" t="s">
        <v>1132</v>
      </c>
      <c r="F1746" s="14" t="s">
        <v>1133</v>
      </c>
      <c r="G1746" s="6">
        <v>30640</v>
      </c>
      <c r="H1746" s="6" t="s">
        <v>1817</v>
      </c>
      <c r="I1746" s="6"/>
      <c r="J1746" s="16">
        <v>5201.009</v>
      </c>
      <c r="K1746" s="14">
        <v>1.76</v>
      </c>
      <c r="L1746" s="125">
        <v>0</v>
      </c>
      <c r="M1746" s="125">
        <v>0</v>
      </c>
      <c r="N1746" s="6" t="s">
        <v>547</v>
      </c>
      <c r="O1746" s="6" t="s">
        <v>547</v>
      </c>
      <c r="P1746" s="19">
        <v>15104919</v>
      </c>
      <c r="Q1746" s="6"/>
      <c r="R1746" s="19">
        <f t="shared" si="300"/>
        <v>2718885.42</v>
      </c>
      <c r="S1746" s="6"/>
      <c r="T1746" s="14"/>
      <c r="U1746" s="145"/>
      <c r="V1746" s="6"/>
      <c r="W1746" s="6"/>
      <c r="X1746" s="6"/>
      <c r="Y1746" s="23"/>
      <c r="Z1746" s="6"/>
      <c r="AA1746" s="6"/>
      <c r="AB1746" s="21"/>
      <c r="AC1746" s="6"/>
      <c r="AD1746" s="14" t="s">
        <v>1515</v>
      </c>
      <c r="AE1746" s="6"/>
      <c r="AF1746" s="6"/>
      <c r="AG1746" s="6"/>
      <c r="AH1746" s="6" t="s">
        <v>547</v>
      </c>
      <c r="AI1746" s="143">
        <f t="shared" ref="AI1746:AI1809" si="303">P1746/G1746</f>
        <v>492.98038511749348</v>
      </c>
      <c r="AJ1746" s="143">
        <f t="shared" ref="AJ1746:AJ1809" si="304">R1746/G1746</f>
        <v>88.736469321148817</v>
      </c>
      <c r="AK1746" s="143">
        <f t="shared" ref="AK1746:AK1809" si="305">L1746*AJ1746</f>
        <v>0</v>
      </c>
      <c r="AL1746" s="20">
        <f t="shared" si="301"/>
        <v>45322</v>
      </c>
      <c r="AM1746" t="e">
        <f t="shared" si="302"/>
        <v>#N/A</v>
      </c>
      <c r="AN1746" t="str">
        <f t="shared" si="299"/>
        <v>23012024-A-055107-5201.009</v>
      </c>
    </row>
    <row r="1747" spans="1:40" ht="20.100000000000001" hidden="1" customHeight="1" x14ac:dyDescent="0.25">
      <c r="A1747" s="14">
        <v>418</v>
      </c>
      <c r="B1747" s="21">
        <v>45292</v>
      </c>
      <c r="C1747" s="6" t="s">
        <v>2890</v>
      </c>
      <c r="D1747" s="15">
        <v>45314</v>
      </c>
      <c r="E1747" s="14" t="s">
        <v>1132</v>
      </c>
      <c r="F1747" s="14" t="s">
        <v>1133</v>
      </c>
      <c r="G1747" s="6">
        <v>30807</v>
      </c>
      <c r="H1747" s="6" t="s">
        <v>1817</v>
      </c>
      <c r="I1747" s="6"/>
      <c r="J1747" s="16">
        <v>5201.009</v>
      </c>
      <c r="K1747" s="14">
        <v>1.63</v>
      </c>
      <c r="L1747" s="125">
        <v>0</v>
      </c>
      <c r="M1747" s="125">
        <v>0</v>
      </c>
      <c r="N1747" s="6" t="s">
        <v>547</v>
      </c>
      <c r="O1747" s="6" t="s">
        <v>547</v>
      </c>
      <c r="P1747" s="19">
        <v>14031695</v>
      </c>
      <c r="Q1747" s="6"/>
      <c r="R1747" s="19">
        <f t="shared" si="300"/>
        <v>2525705.1</v>
      </c>
      <c r="S1747" s="6"/>
      <c r="T1747" s="14"/>
      <c r="U1747" s="145"/>
      <c r="V1747" s="6"/>
      <c r="W1747" s="6"/>
      <c r="X1747" s="6"/>
      <c r="Y1747" s="23"/>
      <c r="Z1747" s="6"/>
      <c r="AA1747" s="6"/>
      <c r="AB1747" s="21"/>
      <c r="AC1747" s="6"/>
      <c r="AD1747" s="14" t="s">
        <v>1515</v>
      </c>
      <c r="AE1747" s="6"/>
      <c r="AF1747" s="6"/>
      <c r="AG1747" s="6"/>
      <c r="AH1747" s="6" t="s">
        <v>547</v>
      </c>
      <c r="AI1747" s="143">
        <f t="shared" si="303"/>
        <v>455.47099685136493</v>
      </c>
      <c r="AJ1747" s="143">
        <f t="shared" si="304"/>
        <v>81.984779433245691</v>
      </c>
      <c r="AK1747" s="143">
        <f t="shared" si="305"/>
        <v>0</v>
      </c>
      <c r="AL1747" s="20">
        <f t="shared" si="301"/>
        <v>45322</v>
      </c>
      <c r="AM1747" t="e">
        <f t="shared" si="302"/>
        <v>#N/A</v>
      </c>
      <c r="AN1747" t="str">
        <f t="shared" si="299"/>
        <v>23012024-A-055109-5201.009</v>
      </c>
    </row>
    <row r="1748" spans="1:40" ht="20.100000000000001" hidden="1" customHeight="1" x14ac:dyDescent="0.25">
      <c r="A1748" s="14">
        <v>419</v>
      </c>
      <c r="B1748" s="21">
        <v>45292</v>
      </c>
      <c r="C1748" s="6" t="s">
        <v>2891</v>
      </c>
      <c r="D1748" s="15">
        <v>45314</v>
      </c>
      <c r="E1748" s="14" t="s">
        <v>1132</v>
      </c>
      <c r="F1748" s="14" t="s">
        <v>1133</v>
      </c>
      <c r="G1748" s="6">
        <v>30438</v>
      </c>
      <c r="H1748" s="6" t="s">
        <v>1817</v>
      </c>
      <c r="I1748" s="6"/>
      <c r="J1748" s="16">
        <v>5201.009</v>
      </c>
      <c r="K1748" s="14">
        <v>1.63</v>
      </c>
      <c r="L1748" s="125">
        <v>0</v>
      </c>
      <c r="M1748" s="125">
        <v>0</v>
      </c>
      <c r="N1748" s="6" t="s">
        <v>547</v>
      </c>
      <c r="O1748" s="6" t="s">
        <v>547</v>
      </c>
      <c r="P1748" s="19">
        <v>13863627</v>
      </c>
      <c r="Q1748" s="6"/>
      <c r="R1748" s="19">
        <f t="shared" si="300"/>
        <v>2495452.86</v>
      </c>
      <c r="S1748" s="6"/>
      <c r="T1748" s="14"/>
      <c r="U1748" s="145"/>
      <c r="V1748" s="6"/>
      <c r="W1748" s="6"/>
      <c r="X1748" s="6"/>
      <c r="Y1748" s="23"/>
      <c r="Z1748" s="6"/>
      <c r="AA1748" s="6"/>
      <c r="AB1748" s="21"/>
      <c r="AC1748" s="6"/>
      <c r="AD1748" s="14" t="s">
        <v>1515</v>
      </c>
      <c r="AE1748" s="6"/>
      <c r="AF1748" s="6"/>
      <c r="AG1748" s="6"/>
      <c r="AH1748" s="6" t="s">
        <v>547</v>
      </c>
      <c r="AI1748" s="143">
        <f t="shared" si="303"/>
        <v>455.47102306327616</v>
      </c>
      <c r="AJ1748" s="143">
        <f t="shared" si="304"/>
        <v>81.984784151389704</v>
      </c>
      <c r="AK1748" s="143">
        <f t="shared" si="305"/>
        <v>0</v>
      </c>
      <c r="AL1748" s="20">
        <f t="shared" si="301"/>
        <v>45322</v>
      </c>
      <c r="AM1748" t="e">
        <f t="shared" si="302"/>
        <v>#N/A</v>
      </c>
      <c r="AN1748" t="str">
        <f t="shared" si="299"/>
        <v>23012024-A-055112-5201.009</v>
      </c>
    </row>
    <row r="1749" spans="1:40" ht="20.100000000000001" hidden="1" customHeight="1" x14ac:dyDescent="0.25">
      <c r="A1749" s="14">
        <v>420</v>
      </c>
      <c r="B1749" s="21">
        <v>45301</v>
      </c>
      <c r="C1749" s="6" t="s">
        <v>2892</v>
      </c>
      <c r="D1749" s="15">
        <v>45314</v>
      </c>
      <c r="E1749" s="14" t="s">
        <v>1132</v>
      </c>
      <c r="F1749" s="14" t="s">
        <v>1133</v>
      </c>
      <c r="G1749" s="6">
        <v>30488</v>
      </c>
      <c r="H1749" s="6" t="s">
        <v>1817</v>
      </c>
      <c r="I1749" s="6"/>
      <c r="J1749" s="16">
        <v>5201.009</v>
      </c>
      <c r="K1749" s="14">
        <v>1.61</v>
      </c>
      <c r="L1749" s="125">
        <v>0</v>
      </c>
      <c r="M1749" s="125">
        <v>0</v>
      </c>
      <c r="N1749" s="6" t="s">
        <v>547</v>
      </c>
      <c r="O1749" s="6" t="s">
        <v>547</v>
      </c>
      <c r="P1749" s="19">
        <v>13723031</v>
      </c>
      <c r="Q1749" s="6"/>
      <c r="R1749" s="19">
        <f t="shared" si="300"/>
        <v>2470145.58</v>
      </c>
      <c r="S1749" s="6"/>
      <c r="T1749" s="14"/>
      <c r="U1749" s="145"/>
      <c r="V1749" s="6"/>
      <c r="W1749" s="6"/>
      <c r="X1749" s="6"/>
      <c r="Y1749" s="23"/>
      <c r="Z1749" s="6"/>
      <c r="AA1749" s="6"/>
      <c r="AB1749" s="21"/>
      <c r="AC1749" s="6"/>
      <c r="AD1749" s="14" t="s">
        <v>1515</v>
      </c>
      <c r="AE1749" s="6"/>
      <c r="AF1749" s="6"/>
      <c r="AG1749" s="6"/>
      <c r="AH1749" s="6" t="s">
        <v>547</v>
      </c>
      <c r="AI1749" s="143">
        <f t="shared" si="303"/>
        <v>450.11253607976909</v>
      </c>
      <c r="AJ1749" s="143">
        <f t="shared" si="304"/>
        <v>81.020256494358435</v>
      </c>
      <c r="AK1749" s="143">
        <f t="shared" si="305"/>
        <v>0</v>
      </c>
      <c r="AL1749" s="20">
        <f t="shared" si="301"/>
        <v>45331</v>
      </c>
      <c r="AM1749" t="e">
        <f t="shared" si="302"/>
        <v>#N/A</v>
      </c>
      <c r="AN1749" t="str">
        <f t="shared" si="299"/>
        <v>23012024-A-055115-5201.009</v>
      </c>
    </row>
    <row r="1750" spans="1:40" ht="20.100000000000001" customHeight="1" x14ac:dyDescent="0.25">
      <c r="A1750" s="14">
        <v>421</v>
      </c>
      <c r="B1750" s="21">
        <v>45301</v>
      </c>
      <c r="C1750" s="6" t="s">
        <v>2893</v>
      </c>
      <c r="D1750" s="15">
        <v>45314</v>
      </c>
      <c r="E1750" s="14" t="s">
        <v>1132</v>
      </c>
      <c r="F1750" s="14" t="str">
        <f>INDEX(New!$CV$9:$CV$791,MATCH(C1750,New!$F$9:$F$791,0))</f>
        <v>Running</v>
      </c>
      <c r="G1750" s="6">
        <v>30835</v>
      </c>
      <c r="H1750" s="6" t="s">
        <v>1817</v>
      </c>
      <c r="I1750" s="6"/>
      <c r="J1750" s="16">
        <v>5201.009</v>
      </c>
      <c r="K1750" s="14">
        <v>1.61</v>
      </c>
      <c r="L1750" s="125">
        <f>_xlfn.IFNA(INDEX(New!$E$9:$E$791,MATCH(C1750,New!$F$9:$F$791,0)),G1750)</f>
        <v>2815</v>
      </c>
      <c r="M1750" s="125">
        <f t="shared" ref="M1750" si="306">G1750</f>
        <v>30835</v>
      </c>
      <c r="N1750" s="6" t="s">
        <v>547</v>
      </c>
      <c r="O1750" s="6" t="s">
        <v>547</v>
      </c>
      <c r="P1750" s="19">
        <v>13879220</v>
      </c>
      <c r="Q1750" s="6"/>
      <c r="R1750" s="19">
        <f t="shared" si="300"/>
        <v>2498259.6</v>
      </c>
      <c r="S1750" s="6"/>
      <c r="T1750" s="14"/>
      <c r="U1750" s="145"/>
      <c r="V1750" s="6"/>
      <c r="W1750" s="6"/>
      <c r="X1750" s="6"/>
      <c r="Y1750" s="23"/>
      <c r="Z1750" s="6"/>
      <c r="AA1750" s="6"/>
      <c r="AB1750" s="21"/>
      <c r="AC1750" s="6"/>
      <c r="AD1750" s="14" t="s">
        <v>1515</v>
      </c>
      <c r="AE1750" s="6"/>
      <c r="AF1750" s="6"/>
      <c r="AG1750" s="6"/>
      <c r="AH1750" s="6" t="s">
        <v>547</v>
      </c>
      <c r="AI1750" s="143">
        <f t="shared" si="303"/>
        <v>450.11253445759689</v>
      </c>
      <c r="AJ1750" s="143">
        <f t="shared" si="304"/>
        <v>81.020256202367449</v>
      </c>
      <c r="AK1750" s="143">
        <f t="shared" si="305"/>
        <v>228072.02120966438</v>
      </c>
      <c r="AL1750" s="20">
        <f t="shared" si="301"/>
        <v>45331</v>
      </c>
      <c r="AM1750" t="e">
        <f t="shared" si="302"/>
        <v>#N/A</v>
      </c>
      <c r="AN1750" t="str">
        <f t="shared" si="299"/>
        <v>23012024-A-055118-5201.009</v>
      </c>
    </row>
    <row r="1751" spans="1:40" ht="20.100000000000001" hidden="1" customHeight="1" x14ac:dyDescent="0.25">
      <c r="A1751" s="14">
        <v>422</v>
      </c>
      <c r="B1751" s="21">
        <v>45305</v>
      </c>
      <c r="C1751" s="6" t="s">
        <v>2894</v>
      </c>
      <c r="D1751" s="15">
        <v>45314</v>
      </c>
      <c r="E1751" s="14" t="s">
        <v>1132</v>
      </c>
      <c r="F1751" s="14" t="s">
        <v>1133</v>
      </c>
      <c r="G1751" s="6">
        <v>5115</v>
      </c>
      <c r="H1751" s="6" t="s">
        <v>1817</v>
      </c>
      <c r="I1751" s="6"/>
      <c r="J1751" s="16">
        <v>5402.33</v>
      </c>
      <c r="K1751" s="14">
        <v>1.85</v>
      </c>
      <c r="L1751" s="125">
        <v>0</v>
      </c>
      <c r="M1751" s="125">
        <v>0</v>
      </c>
      <c r="N1751" s="6" t="s">
        <v>1324</v>
      </c>
      <c r="O1751" s="6" t="s">
        <v>2926</v>
      </c>
      <c r="P1751" s="19">
        <v>2654975</v>
      </c>
      <c r="Q1751" s="6"/>
      <c r="R1751" s="19">
        <f t="shared" si="300"/>
        <v>477895.5</v>
      </c>
      <c r="S1751" s="6"/>
      <c r="T1751" s="14"/>
      <c r="U1751" s="145"/>
      <c r="V1751" s="6"/>
      <c r="W1751" s="6"/>
      <c r="X1751" s="6"/>
      <c r="Y1751" s="23"/>
      <c r="Z1751" s="6"/>
      <c r="AA1751" s="6"/>
      <c r="AB1751" s="21"/>
      <c r="AC1751" s="6"/>
      <c r="AD1751" s="14" t="s">
        <v>1515</v>
      </c>
      <c r="AE1751" s="6"/>
      <c r="AF1751" s="6"/>
      <c r="AG1751" s="6"/>
      <c r="AH1751" s="6" t="s">
        <v>1513</v>
      </c>
      <c r="AI1751" s="143">
        <f t="shared" si="303"/>
        <v>519.05669599217981</v>
      </c>
      <c r="AJ1751" s="143">
        <f t="shared" si="304"/>
        <v>93.430205278592382</v>
      </c>
      <c r="AK1751" s="143">
        <f t="shared" si="305"/>
        <v>0</v>
      </c>
      <c r="AL1751" s="20">
        <f t="shared" si="301"/>
        <v>45335</v>
      </c>
      <c r="AM1751" t="e">
        <f t="shared" si="302"/>
        <v>#N/A</v>
      </c>
      <c r="AN1751" t="str">
        <f t="shared" si="299"/>
        <v>23012024-A-055121-5402.33</v>
      </c>
    </row>
    <row r="1752" spans="1:40" ht="20.100000000000001" hidden="1" customHeight="1" x14ac:dyDescent="0.25">
      <c r="A1752" s="14">
        <v>423</v>
      </c>
      <c r="B1752" s="21">
        <v>45305</v>
      </c>
      <c r="C1752" s="6" t="s">
        <v>2895</v>
      </c>
      <c r="D1752" s="15">
        <v>45314</v>
      </c>
      <c r="E1752" s="14" t="s">
        <v>1132</v>
      </c>
      <c r="F1752" s="14" t="s">
        <v>1133</v>
      </c>
      <c r="G1752" s="6">
        <v>5115</v>
      </c>
      <c r="H1752" s="6" t="s">
        <v>1817</v>
      </c>
      <c r="I1752" s="6"/>
      <c r="J1752" s="16">
        <v>5402.33</v>
      </c>
      <c r="K1752" s="14">
        <v>1.85</v>
      </c>
      <c r="L1752" s="125">
        <v>0</v>
      </c>
      <c r="M1752" s="125">
        <v>0</v>
      </c>
      <c r="N1752" s="6" t="s">
        <v>1324</v>
      </c>
      <c r="O1752" s="6" t="s">
        <v>2926</v>
      </c>
      <c r="P1752" s="19">
        <v>2654975</v>
      </c>
      <c r="Q1752" s="6"/>
      <c r="R1752" s="19">
        <f t="shared" si="300"/>
        <v>477895.5</v>
      </c>
      <c r="S1752" s="6"/>
      <c r="T1752" s="14"/>
      <c r="U1752" s="145"/>
      <c r="V1752" s="6"/>
      <c r="W1752" s="6"/>
      <c r="X1752" s="6"/>
      <c r="Y1752" s="23"/>
      <c r="Z1752" s="6"/>
      <c r="AA1752" s="6"/>
      <c r="AB1752" s="21"/>
      <c r="AC1752" s="6"/>
      <c r="AD1752" s="14" t="s">
        <v>1515</v>
      </c>
      <c r="AE1752" s="6"/>
      <c r="AF1752" s="6"/>
      <c r="AG1752" s="6"/>
      <c r="AH1752" s="6" t="s">
        <v>1513</v>
      </c>
      <c r="AI1752" s="143">
        <f t="shared" si="303"/>
        <v>519.05669599217981</v>
      </c>
      <c r="AJ1752" s="143">
        <f t="shared" si="304"/>
        <v>93.430205278592382</v>
      </c>
      <c r="AK1752" s="143">
        <f t="shared" si="305"/>
        <v>0</v>
      </c>
      <c r="AL1752" s="20">
        <f t="shared" si="301"/>
        <v>45335</v>
      </c>
      <c r="AM1752" t="e">
        <f t="shared" si="302"/>
        <v>#N/A</v>
      </c>
      <c r="AN1752" t="str">
        <f t="shared" si="299"/>
        <v>23012024-A-055125-5402.33</v>
      </c>
    </row>
    <row r="1753" spans="1:40" ht="20.100000000000001" hidden="1" customHeight="1" x14ac:dyDescent="0.25">
      <c r="A1753" s="14">
        <v>424</v>
      </c>
      <c r="B1753" s="21">
        <v>45303</v>
      </c>
      <c r="C1753" s="6" t="s">
        <v>2896</v>
      </c>
      <c r="D1753" s="15">
        <v>45314</v>
      </c>
      <c r="E1753" s="14" t="s">
        <v>1132</v>
      </c>
      <c r="F1753" s="14" t="s">
        <v>1133</v>
      </c>
      <c r="G1753" s="6">
        <v>12497</v>
      </c>
      <c r="H1753" s="6" t="s">
        <v>1817</v>
      </c>
      <c r="I1753" s="6"/>
      <c r="J1753" s="16">
        <v>5505.1</v>
      </c>
      <c r="K1753" s="14">
        <v>1.3</v>
      </c>
      <c r="L1753" s="126">
        <v>0</v>
      </c>
      <c r="M1753" s="126">
        <v>0</v>
      </c>
      <c r="N1753" s="6" t="s">
        <v>1878</v>
      </c>
      <c r="O1753" s="6" t="s">
        <v>1878</v>
      </c>
      <c r="P1753" s="19">
        <v>4548908</v>
      </c>
      <c r="Q1753" s="6"/>
      <c r="R1753" s="19">
        <f t="shared" si="300"/>
        <v>818803.44</v>
      </c>
      <c r="S1753" s="6"/>
      <c r="T1753" s="14"/>
      <c r="U1753" s="145"/>
      <c r="V1753" s="6"/>
      <c r="W1753" s="6"/>
      <c r="X1753" s="6"/>
      <c r="Y1753" s="212">
        <v>45397</v>
      </c>
      <c r="Z1753" s="6"/>
      <c r="AA1753" s="6"/>
      <c r="AB1753" s="21"/>
      <c r="AC1753" s="6"/>
      <c r="AD1753" s="14" t="s">
        <v>1515</v>
      </c>
      <c r="AE1753" s="6"/>
      <c r="AF1753" s="6"/>
      <c r="AG1753" s="6"/>
      <c r="AH1753" s="6" t="s">
        <v>1878</v>
      </c>
      <c r="AI1753" s="143">
        <f t="shared" si="303"/>
        <v>364</v>
      </c>
      <c r="AJ1753" s="143">
        <f t="shared" si="304"/>
        <v>65.52</v>
      </c>
      <c r="AK1753" s="143">
        <f t="shared" si="305"/>
        <v>0</v>
      </c>
      <c r="AL1753" s="20">
        <f t="shared" si="301"/>
        <v>45333</v>
      </c>
      <c r="AM1753" t="e">
        <f t="shared" si="302"/>
        <v>#N/A</v>
      </c>
      <c r="AN1753" t="str">
        <f t="shared" si="299"/>
        <v>23012024-A-055132-5505.1</v>
      </c>
    </row>
    <row r="1754" spans="1:40" ht="20.100000000000001" hidden="1" customHeight="1" x14ac:dyDescent="0.25">
      <c r="A1754" s="14">
        <v>425</v>
      </c>
      <c r="B1754" s="21">
        <v>45303</v>
      </c>
      <c r="C1754" s="6" t="s">
        <v>2897</v>
      </c>
      <c r="D1754" s="15">
        <v>45314</v>
      </c>
      <c r="E1754" s="14" t="s">
        <v>1132</v>
      </c>
      <c r="F1754" s="14" t="s">
        <v>1133</v>
      </c>
      <c r="G1754" s="6">
        <v>13174</v>
      </c>
      <c r="H1754" s="6" t="s">
        <v>1817</v>
      </c>
      <c r="I1754" s="6"/>
      <c r="J1754" s="16">
        <v>5505.1</v>
      </c>
      <c r="K1754" s="14">
        <v>1.3</v>
      </c>
      <c r="L1754" s="126">
        <v>0</v>
      </c>
      <c r="M1754" s="126">
        <v>0</v>
      </c>
      <c r="N1754" s="6" t="s">
        <v>1878</v>
      </c>
      <c r="O1754" s="6" t="s">
        <v>1878</v>
      </c>
      <c r="P1754" s="19">
        <v>4795336</v>
      </c>
      <c r="Q1754" s="6"/>
      <c r="R1754" s="19">
        <f t="shared" si="300"/>
        <v>863160.48</v>
      </c>
      <c r="S1754" s="6"/>
      <c r="T1754" s="14"/>
      <c r="U1754" s="145"/>
      <c r="V1754" s="6"/>
      <c r="W1754" s="6"/>
      <c r="X1754" s="6"/>
      <c r="Y1754" s="212">
        <v>45397</v>
      </c>
      <c r="Z1754" s="6"/>
      <c r="AA1754" s="6"/>
      <c r="AB1754" s="21"/>
      <c r="AC1754" s="6"/>
      <c r="AD1754" s="14" t="s">
        <v>1515</v>
      </c>
      <c r="AE1754" s="6"/>
      <c r="AF1754" s="6"/>
      <c r="AG1754" s="6"/>
      <c r="AH1754" s="6" t="s">
        <v>1878</v>
      </c>
      <c r="AI1754" s="143">
        <f t="shared" si="303"/>
        <v>364</v>
      </c>
      <c r="AJ1754" s="143">
        <f t="shared" si="304"/>
        <v>65.52</v>
      </c>
      <c r="AK1754" s="143">
        <f t="shared" si="305"/>
        <v>0</v>
      </c>
      <c r="AL1754" s="20">
        <f t="shared" si="301"/>
        <v>45333</v>
      </c>
      <c r="AM1754" t="e">
        <f t="shared" si="302"/>
        <v>#N/A</v>
      </c>
      <c r="AN1754" t="str">
        <f t="shared" si="299"/>
        <v>23012024-A-055134-5505.1</v>
      </c>
    </row>
    <row r="1755" spans="1:40" ht="20.100000000000001" hidden="1" customHeight="1" x14ac:dyDescent="0.25">
      <c r="A1755" s="14">
        <v>426</v>
      </c>
      <c r="B1755" s="21">
        <v>45304</v>
      </c>
      <c r="C1755" s="6" t="s">
        <v>2898</v>
      </c>
      <c r="D1755" s="15">
        <v>45314</v>
      </c>
      <c r="E1755" s="14" t="s">
        <v>1132</v>
      </c>
      <c r="F1755" s="14" t="s">
        <v>1133</v>
      </c>
      <c r="G1755" s="6">
        <v>12714</v>
      </c>
      <c r="H1755" s="6" t="s">
        <v>1817</v>
      </c>
      <c r="I1755" s="6"/>
      <c r="J1755" s="16">
        <v>5505.1</v>
      </c>
      <c r="K1755" s="14">
        <v>1.3</v>
      </c>
      <c r="L1755" s="126">
        <v>0</v>
      </c>
      <c r="M1755" s="126">
        <v>0</v>
      </c>
      <c r="N1755" s="6" t="s">
        <v>1878</v>
      </c>
      <c r="O1755" s="6" t="s">
        <v>1878</v>
      </c>
      <c r="P1755" s="19">
        <v>4627896</v>
      </c>
      <c r="Q1755" s="6"/>
      <c r="R1755" s="19">
        <f t="shared" si="300"/>
        <v>833021.27999999991</v>
      </c>
      <c r="S1755" s="6"/>
      <c r="T1755" s="14"/>
      <c r="U1755" s="145"/>
      <c r="V1755" s="6"/>
      <c r="W1755" s="6"/>
      <c r="X1755" s="6"/>
      <c r="Y1755" s="212">
        <v>45397</v>
      </c>
      <c r="Z1755" s="6"/>
      <c r="AA1755" s="6"/>
      <c r="AB1755" s="21"/>
      <c r="AC1755" s="6"/>
      <c r="AD1755" s="14" t="s">
        <v>1515</v>
      </c>
      <c r="AE1755" s="6"/>
      <c r="AF1755" s="6"/>
      <c r="AG1755" s="6"/>
      <c r="AH1755" s="6" t="s">
        <v>1878</v>
      </c>
      <c r="AI1755" s="143">
        <f t="shared" si="303"/>
        <v>364</v>
      </c>
      <c r="AJ1755" s="143">
        <f t="shared" si="304"/>
        <v>65.52</v>
      </c>
      <c r="AK1755" s="143">
        <f t="shared" si="305"/>
        <v>0</v>
      </c>
      <c r="AL1755" s="20">
        <f t="shared" si="301"/>
        <v>45334</v>
      </c>
      <c r="AM1755" t="e">
        <f t="shared" si="302"/>
        <v>#N/A</v>
      </c>
      <c r="AN1755" t="str">
        <f t="shared" si="299"/>
        <v>23012024-A-055138-5505.1</v>
      </c>
    </row>
    <row r="1756" spans="1:40" ht="20.100000000000001" hidden="1" customHeight="1" x14ac:dyDescent="0.25">
      <c r="A1756" s="14">
        <v>427</v>
      </c>
      <c r="B1756" s="21">
        <v>45305</v>
      </c>
      <c r="C1756" s="6" t="s">
        <v>2899</v>
      </c>
      <c r="D1756" s="15">
        <v>45314</v>
      </c>
      <c r="E1756" s="14" t="s">
        <v>1132</v>
      </c>
      <c r="F1756" s="14" t="s">
        <v>1133</v>
      </c>
      <c r="G1756" s="6">
        <v>9192</v>
      </c>
      <c r="H1756" s="6" t="s">
        <v>1817</v>
      </c>
      <c r="I1756" s="6"/>
      <c r="J1756" s="16">
        <v>5505.1</v>
      </c>
      <c r="K1756" s="14">
        <v>1.3</v>
      </c>
      <c r="L1756" s="126">
        <v>0</v>
      </c>
      <c r="M1756" s="126">
        <v>0</v>
      </c>
      <c r="N1756" s="6" t="s">
        <v>1878</v>
      </c>
      <c r="O1756" s="6" t="s">
        <v>1878</v>
      </c>
      <c r="P1756" s="19">
        <v>3345888</v>
      </c>
      <c r="Q1756" s="6"/>
      <c r="R1756" s="19">
        <f t="shared" si="300"/>
        <v>602259.84</v>
      </c>
      <c r="S1756" s="6"/>
      <c r="T1756" s="14"/>
      <c r="U1756" s="145"/>
      <c r="V1756" s="6"/>
      <c r="W1756" s="6"/>
      <c r="X1756" s="6"/>
      <c r="Y1756" s="212">
        <v>45397</v>
      </c>
      <c r="Z1756" s="6"/>
      <c r="AA1756" s="6"/>
      <c r="AB1756" s="21"/>
      <c r="AC1756" s="6"/>
      <c r="AD1756" s="14" t="s">
        <v>1515</v>
      </c>
      <c r="AE1756" s="6"/>
      <c r="AF1756" s="6"/>
      <c r="AG1756" s="6"/>
      <c r="AH1756" s="6" t="s">
        <v>1878</v>
      </c>
      <c r="AI1756" s="143">
        <f t="shared" si="303"/>
        <v>364</v>
      </c>
      <c r="AJ1756" s="143">
        <f t="shared" si="304"/>
        <v>65.52</v>
      </c>
      <c r="AK1756" s="143">
        <f t="shared" si="305"/>
        <v>0</v>
      </c>
      <c r="AL1756" s="20">
        <f t="shared" si="301"/>
        <v>45335</v>
      </c>
      <c r="AM1756" t="e">
        <f t="shared" si="302"/>
        <v>#N/A</v>
      </c>
      <c r="AN1756" t="str">
        <f t="shared" si="299"/>
        <v>23012024-A-055143-5505.1</v>
      </c>
    </row>
    <row r="1757" spans="1:40" ht="20.100000000000001" hidden="1" customHeight="1" x14ac:dyDescent="0.25">
      <c r="A1757" s="14">
        <v>428</v>
      </c>
      <c r="B1757" s="21">
        <v>45304</v>
      </c>
      <c r="C1757" s="6" t="s">
        <v>2900</v>
      </c>
      <c r="D1757" s="15">
        <v>45314</v>
      </c>
      <c r="E1757" s="14" t="s">
        <v>1132</v>
      </c>
      <c r="F1757" s="14" t="s">
        <v>1133</v>
      </c>
      <c r="G1757" s="6">
        <v>12547</v>
      </c>
      <c r="H1757" s="6" t="s">
        <v>1817</v>
      </c>
      <c r="I1757" s="6"/>
      <c r="J1757" s="16">
        <v>5505.1</v>
      </c>
      <c r="K1757" s="14">
        <v>1.3</v>
      </c>
      <c r="L1757" s="126">
        <v>0</v>
      </c>
      <c r="M1757" s="126">
        <v>0</v>
      </c>
      <c r="N1757" s="6" t="s">
        <v>1878</v>
      </c>
      <c r="O1757" s="6" t="s">
        <v>1878</v>
      </c>
      <c r="P1757" s="19">
        <v>4567108</v>
      </c>
      <c r="Q1757" s="6"/>
      <c r="R1757" s="19">
        <f t="shared" si="300"/>
        <v>822079.44</v>
      </c>
      <c r="S1757" s="6"/>
      <c r="T1757" s="14"/>
      <c r="U1757" s="145"/>
      <c r="V1757" s="6"/>
      <c r="W1757" s="6"/>
      <c r="X1757" s="6"/>
      <c r="Y1757" s="212">
        <v>45397</v>
      </c>
      <c r="Z1757" s="6"/>
      <c r="AA1757" s="6"/>
      <c r="AB1757" s="21"/>
      <c r="AC1757" s="6"/>
      <c r="AD1757" s="14" t="s">
        <v>1515</v>
      </c>
      <c r="AE1757" s="6"/>
      <c r="AF1757" s="6"/>
      <c r="AG1757" s="6"/>
      <c r="AH1757" s="6" t="s">
        <v>1878</v>
      </c>
      <c r="AI1757" s="143">
        <f t="shared" si="303"/>
        <v>364</v>
      </c>
      <c r="AJ1757" s="143">
        <f t="shared" si="304"/>
        <v>65.52</v>
      </c>
      <c r="AK1757" s="143">
        <f t="shared" si="305"/>
        <v>0</v>
      </c>
      <c r="AL1757" s="20">
        <f t="shared" si="301"/>
        <v>45334</v>
      </c>
      <c r="AM1757" t="e">
        <f t="shared" si="302"/>
        <v>#N/A</v>
      </c>
      <c r="AN1757" t="str">
        <f t="shared" si="299"/>
        <v>23012024-A-055145-5505.1</v>
      </c>
    </row>
    <row r="1758" spans="1:40" ht="20.100000000000001" hidden="1" customHeight="1" x14ac:dyDescent="0.25">
      <c r="A1758" s="14">
        <v>429</v>
      </c>
      <c r="B1758" s="21">
        <v>45304</v>
      </c>
      <c r="C1758" s="6" t="s">
        <v>2901</v>
      </c>
      <c r="D1758" s="15">
        <v>45314</v>
      </c>
      <c r="E1758" s="14" t="s">
        <v>1132</v>
      </c>
      <c r="F1758" s="14" t="s">
        <v>1133</v>
      </c>
      <c r="G1758" s="6">
        <v>5579</v>
      </c>
      <c r="H1758" s="6" t="s">
        <v>1817</v>
      </c>
      <c r="I1758" s="6"/>
      <c r="J1758" s="16">
        <v>5205.2299999999996</v>
      </c>
      <c r="K1758" s="14">
        <v>3.19</v>
      </c>
      <c r="L1758" s="125">
        <v>0</v>
      </c>
      <c r="M1758" s="125">
        <v>0</v>
      </c>
      <c r="N1758" s="6" t="s">
        <v>625</v>
      </c>
      <c r="O1758" s="6" t="s">
        <v>2927</v>
      </c>
      <c r="P1758" s="19">
        <v>4981500</v>
      </c>
      <c r="Q1758" s="6"/>
      <c r="R1758" s="19">
        <f t="shared" si="300"/>
        <v>896670</v>
      </c>
      <c r="S1758" s="6"/>
      <c r="T1758" s="14"/>
      <c r="U1758" s="145"/>
      <c r="V1758" s="6"/>
      <c r="W1758" s="6"/>
      <c r="X1758" s="6"/>
      <c r="Y1758" s="212">
        <v>45450</v>
      </c>
      <c r="Z1758" s="6"/>
      <c r="AA1758" s="6"/>
      <c r="AB1758" s="21"/>
      <c r="AC1758" s="6"/>
      <c r="AD1758" s="14" t="s">
        <v>1515</v>
      </c>
      <c r="AE1758" s="6"/>
      <c r="AF1758" s="6"/>
      <c r="AG1758" s="6"/>
      <c r="AH1758" s="6" t="s">
        <v>1513</v>
      </c>
      <c r="AI1758" s="143">
        <f t="shared" si="303"/>
        <v>892.90195375515327</v>
      </c>
      <c r="AJ1758" s="143">
        <f t="shared" si="304"/>
        <v>160.7223516759276</v>
      </c>
      <c r="AK1758" s="143">
        <f t="shared" si="305"/>
        <v>0</v>
      </c>
      <c r="AL1758" s="20">
        <f t="shared" si="301"/>
        <v>45334</v>
      </c>
      <c r="AM1758" t="e">
        <f>VLOOKUP(C1758,$C$2446:$C$2561,1,0)</f>
        <v>#N/A</v>
      </c>
      <c r="AN1758" t="str">
        <f t="shared" si="299"/>
        <v>23012024-A-055147-5205.23</v>
      </c>
    </row>
    <row r="1759" spans="1:40" ht="20.100000000000001" hidden="1" customHeight="1" x14ac:dyDescent="0.25">
      <c r="A1759" s="14">
        <v>430</v>
      </c>
      <c r="B1759" s="21">
        <v>45296</v>
      </c>
      <c r="C1759" s="6" t="s">
        <v>2902</v>
      </c>
      <c r="D1759" s="15">
        <v>45314</v>
      </c>
      <c r="E1759" s="14" t="s">
        <v>1132</v>
      </c>
      <c r="F1759" s="14" t="s">
        <v>1133</v>
      </c>
      <c r="G1759" s="6">
        <v>20412</v>
      </c>
      <c r="H1759" s="6" t="s">
        <v>1817</v>
      </c>
      <c r="I1759" s="6"/>
      <c r="J1759" s="16">
        <v>5205.13</v>
      </c>
      <c r="K1759" s="14">
        <v>2.83</v>
      </c>
      <c r="L1759" s="126">
        <v>0</v>
      </c>
      <c r="M1759" s="126">
        <v>0</v>
      </c>
      <c r="N1759" s="6" t="s">
        <v>625</v>
      </c>
      <c r="O1759" s="6" t="s">
        <v>2928</v>
      </c>
      <c r="P1759" s="19">
        <v>16200000</v>
      </c>
      <c r="Q1759" s="6"/>
      <c r="R1759" s="19">
        <f t="shared" si="300"/>
        <v>2916000</v>
      </c>
      <c r="S1759" s="6"/>
      <c r="T1759" s="14"/>
      <c r="U1759" s="145"/>
      <c r="V1759" s="6"/>
      <c r="W1759" s="6"/>
      <c r="X1759" s="6"/>
      <c r="Y1759" s="212">
        <v>45397</v>
      </c>
      <c r="Z1759" s="6"/>
      <c r="AA1759" s="6"/>
      <c r="AB1759" s="21"/>
      <c r="AC1759" s="6"/>
      <c r="AD1759" s="14" t="s">
        <v>1515</v>
      </c>
      <c r="AE1759" s="6"/>
      <c r="AF1759" s="6"/>
      <c r="AG1759" s="6"/>
      <c r="AH1759" s="6" t="s">
        <v>1513</v>
      </c>
      <c r="AI1759" s="143">
        <f t="shared" si="303"/>
        <v>793.65079365079362</v>
      </c>
      <c r="AJ1759" s="143">
        <f t="shared" si="304"/>
        <v>142.85714285714286</v>
      </c>
      <c r="AK1759" s="143">
        <f t="shared" si="305"/>
        <v>0</v>
      </c>
      <c r="AL1759" s="20">
        <f t="shared" si="301"/>
        <v>45326</v>
      </c>
      <c r="AM1759" t="e">
        <f t="shared" ref="AM1759:AM1777" si="307">VLOOKUP(C1759,$C$2446:$C$2553,1,0)</f>
        <v>#N/A</v>
      </c>
      <c r="AN1759" t="str">
        <f t="shared" ref="AN1759:AN1822" si="308">C1759&amp;"-"&amp;J1759</f>
        <v>23012024-A-055149-5205.13</v>
      </c>
    </row>
    <row r="1760" spans="1:40" ht="20.100000000000001" hidden="1" customHeight="1" x14ac:dyDescent="0.25">
      <c r="A1760" s="14">
        <v>431</v>
      </c>
      <c r="B1760" s="21">
        <v>45292</v>
      </c>
      <c r="C1760" s="6" t="s">
        <v>2903</v>
      </c>
      <c r="D1760" s="15">
        <v>45314</v>
      </c>
      <c r="E1760" s="14" t="s">
        <v>1132</v>
      </c>
      <c r="F1760" s="14" t="s">
        <v>1133</v>
      </c>
      <c r="G1760" s="6">
        <v>19340</v>
      </c>
      <c r="H1760" s="6" t="s">
        <v>1817</v>
      </c>
      <c r="I1760" s="6"/>
      <c r="J1760" s="16">
        <v>5210.1099999999997</v>
      </c>
      <c r="K1760" s="14">
        <v>4.01</v>
      </c>
      <c r="L1760" s="126">
        <v>0</v>
      </c>
      <c r="M1760" s="126">
        <v>0</v>
      </c>
      <c r="N1760" s="6" t="s">
        <v>532</v>
      </c>
      <c r="O1760" s="6" t="s">
        <v>2929</v>
      </c>
      <c r="P1760" s="19">
        <v>21723639</v>
      </c>
      <c r="Q1760" s="6"/>
      <c r="R1760" s="19">
        <f t="shared" si="300"/>
        <v>3910255.02</v>
      </c>
      <c r="S1760" s="6"/>
      <c r="T1760" s="14"/>
      <c r="U1760" s="145"/>
      <c r="V1760" s="6"/>
      <c r="W1760" s="6"/>
      <c r="X1760" s="6"/>
      <c r="Y1760" s="212">
        <v>45397</v>
      </c>
      <c r="Z1760" s="6"/>
      <c r="AA1760" s="6"/>
      <c r="AB1760" s="21"/>
      <c r="AC1760" s="6"/>
      <c r="AD1760" s="14" t="s">
        <v>1515</v>
      </c>
      <c r="AE1760" s="6"/>
      <c r="AF1760" s="6"/>
      <c r="AG1760" s="6"/>
      <c r="AH1760" s="6" t="s">
        <v>1516</v>
      </c>
      <c r="AI1760" s="143">
        <f t="shared" si="303"/>
        <v>1123.2491726990693</v>
      </c>
      <c r="AJ1760" s="143">
        <f t="shared" si="304"/>
        <v>202.18485108583246</v>
      </c>
      <c r="AK1760" s="143">
        <f t="shared" si="305"/>
        <v>0</v>
      </c>
      <c r="AL1760" s="20">
        <f t="shared" si="301"/>
        <v>45322</v>
      </c>
      <c r="AM1760" t="e">
        <f t="shared" si="307"/>
        <v>#N/A</v>
      </c>
      <c r="AN1760" t="str">
        <f t="shared" si="308"/>
        <v>23012024-A-055150-5210.11</v>
      </c>
    </row>
    <row r="1761" spans="1:40" ht="20.100000000000001" hidden="1" customHeight="1" x14ac:dyDescent="0.25">
      <c r="A1761" s="14">
        <v>432</v>
      </c>
      <c r="B1761" s="21">
        <v>45292</v>
      </c>
      <c r="C1761" s="6" t="s">
        <v>2904</v>
      </c>
      <c r="D1761" s="15">
        <v>45314</v>
      </c>
      <c r="E1761" s="14" t="s">
        <v>1132</v>
      </c>
      <c r="F1761" s="14" t="s">
        <v>1133</v>
      </c>
      <c r="G1761" s="6">
        <v>2060</v>
      </c>
      <c r="H1761" s="6" t="s">
        <v>1817</v>
      </c>
      <c r="I1761" s="6"/>
      <c r="J1761" s="16">
        <v>5208.1899999999996</v>
      </c>
      <c r="K1761" s="14">
        <v>16.38</v>
      </c>
      <c r="L1761" s="125">
        <v>0</v>
      </c>
      <c r="M1761" s="125">
        <v>0</v>
      </c>
      <c r="N1761" s="6" t="s">
        <v>1442</v>
      </c>
      <c r="O1761" s="6" t="s">
        <v>2930</v>
      </c>
      <c r="P1761" s="19">
        <v>9450336</v>
      </c>
      <c r="Q1761" s="6"/>
      <c r="R1761" s="19">
        <f t="shared" si="300"/>
        <v>1701060.48</v>
      </c>
      <c r="S1761" s="6"/>
      <c r="T1761" s="14"/>
      <c r="U1761" s="145"/>
      <c r="V1761" s="6"/>
      <c r="W1761" s="6"/>
      <c r="X1761" s="6"/>
      <c r="Y1761" s="23"/>
      <c r="Z1761" s="6"/>
      <c r="AA1761" s="6"/>
      <c r="AB1761" s="21"/>
      <c r="AC1761" s="6"/>
      <c r="AD1761" s="14" t="s">
        <v>1515</v>
      </c>
      <c r="AE1761" s="6"/>
      <c r="AF1761" s="6"/>
      <c r="AG1761" s="6"/>
      <c r="AH1761" s="6" t="s">
        <v>1516</v>
      </c>
      <c r="AI1761" s="143">
        <f t="shared" si="303"/>
        <v>4587.5417475728154</v>
      </c>
      <c r="AJ1761" s="143">
        <f t="shared" si="304"/>
        <v>825.75751456310684</v>
      </c>
      <c r="AK1761" s="143">
        <f t="shared" si="305"/>
        <v>0</v>
      </c>
      <c r="AL1761" s="20">
        <f t="shared" si="301"/>
        <v>45322</v>
      </c>
      <c r="AM1761" t="e">
        <f t="shared" si="307"/>
        <v>#N/A</v>
      </c>
      <c r="AN1761" t="str">
        <f t="shared" si="308"/>
        <v>23012024-A-055152-5208.19</v>
      </c>
    </row>
    <row r="1762" spans="1:40" ht="20.100000000000001" customHeight="1" x14ac:dyDescent="0.25">
      <c r="A1762" s="14">
        <v>433</v>
      </c>
      <c r="B1762" s="21">
        <v>45292</v>
      </c>
      <c r="C1762" s="6" t="s">
        <v>2905</v>
      </c>
      <c r="D1762" s="15">
        <v>45314</v>
      </c>
      <c r="E1762" s="14" t="s">
        <v>1132</v>
      </c>
      <c r="F1762" s="14" t="str">
        <f>INDEX(New!$CV$9:$CV$791,MATCH(C1762,New!$F$9:$F$791,0))</f>
        <v>-</v>
      </c>
      <c r="G1762" s="6">
        <v>2706</v>
      </c>
      <c r="H1762" s="6" t="s">
        <v>1817</v>
      </c>
      <c r="I1762" s="6"/>
      <c r="J1762" s="16">
        <v>5208.1899999999996</v>
      </c>
      <c r="K1762" s="14">
        <v>12.38</v>
      </c>
      <c r="L1762" s="125">
        <f>_xlfn.IFNA(INDEX(New!$E$9:$E$791,MATCH(C1762,New!$F$9:$F$791,0)),G1762)</f>
        <v>2706</v>
      </c>
      <c r="M1762" s="125">
        <f>G1762</f>
        <v>2706</v>
      </c>
      <c r="N1762" s="6" t="s">
        <v>1442</v>
      </c>
      <c r="O1762" s="6" t="s">
        <v>2930</v>
      </c>
      <c r="P1762" s="19">
        <v>9382912</v>
      </c>
      <c r="Q1762" s="6"/>
      <c r="R1762" s="19">
        <f t="shared" si="300"/>
        <v>1688924.1599999999</v>
      </c>
      <c r="S1762" s="6"/>
      <c r="T1762" s="14"/>
      <c r="U1762" s="145"/>
      <c r="V1762" s="6"/>
      <c r="W1762" s="6"/>
      <c r="X1762" s="6"/>
      <c r="Y1762" s="23"/>
      <c r="Z1762" s="6"/>
      <c r="AA1762" s="6"/>
      <c r="AB1762" s="21"/>
      <c r="AC1762" s="6"/>
      <c r="AD1762" s="14" t="s">
        <v>1515</v>
      </c>
      <c r="AE1762" s="6"/>
      <c r="AF1762" s="6"/>
      <c r="AG1762" s="6"/>
      <c r="AH1762" s="6" t="s">
        <v>1516</v>
      </c>
      <c r="AI1762" s="143">
        <f t="shared" si="303"/>
        <v>3467.4471544715448</v>
      </c>
      <c r="AJ1762" s="143">
        <f t="shared" si="304"/>
        <v>624.14048780487803</v>
      </c>
      <c r="AK1762" s="143">
        <f t="shared" si="305"/>
        <v>1688924.1599999999</v>
      </c>
      <c r="AL1762" s="20">
        <f t="shared" si="301"/>
        <v>45322</v>
      </c>
      <c r="AM1762" t="e">
        <f t="shared" si="307"/>
        <v>#N/A</v>
      </c>
      <c r="AN1762" t="str">
        <f t="shared" si="308"/>
        <v>23012024-A-055154-5208.19</v>
      </c>
    </row>
    <row r="1763" spans="1:40" ht="20.100000000000001" hidden="1" customHeight="1" x14ac:dyDescent="0.25">
      <c r="A1763" s="14">
        <v>434</v>
      </c>
      <c r="B1763" s="21">
        <v>45292</v>
      </c>
      <c r="C1763" s="6" t="s">
        <v>2906</v>
      </c>
      <c r="D1763" s="15">
        <v>45314</v>
      </c>
      <c r="E1763" s="14" t="s">
        <v>1132</v>
      </c>
      <c r="F1763" s="14" t="s">
        <v>1133</v>
      </c>
      <c r="G1763" s="6">
        <v>2884</v>
      </c>
      <c r="H1763" s="6" t="s">
        <v>1817</v>
      </c>
      <c r="I1763" s="6"/>
      <c r="J1763" s="16">
        <v>5210.1099999999997</v>
      </c>
      <c r="K1763" s="14">
        <v>3.64</v>
      </c>
      <c r="L1763" s="126">
        <v>0</v>
      </c>
      <c r="M1763" s="126">
        <v>0</v>
      </c>
      <c r="N1763" s="6" t="s">
        <v>532</v>
      </c>
      <c r="O1763" s="6" t="s">
        <v>2931</v>
      </c>
      <c r="P1763" s="19">
        <v>2939901</v>
      </c>
      <c r="Q1763" s="6"/>
      <c r="R1763" s="19">
        <f t="shared" si="300"/>
        <v>529182.17999999993</v>
      </c>
      <c r="S1763" s="6"/>
      <c r="T1763" s="14"/>
      <c r="U1763" s="145"/>
      <c r="V1763" s="6"/>
      <c r="W1763" s="6"/>
      <c r="X1763" s="6"/>
      <c r="Y1763" s="212">
        <v>45397</v>
      </c>
      <c r="Z1763" s="6"/>
      <c r="AA1763" s="6"/>
      <c r="AB1763" s="21"/>
      <c r="AC1763" s="6"/>
      <c r="AD1763" s="14" t="s">
        <v>1515</v>
      </c>
      <c r="AE1763" s="6"/>
      <c r="AF1763" s="6"/>
      <c r="AG1763" s="6"/>
      <c r="AH1763" s="6" t="s">
        <v>1516</v>
      </c>
      <c r="AI1763" s="143">
        <f t="shared" si="303"/>
        <v>1019.3831484049931</v>
      </c>
      <c r="AJ1763" s="143">
        <f t="shared" si="304"/>
        <v>183.48896671289873</v>
      </c>
      <c r="AK1763" s="143">
        <f t="shared" si="305"/>
        <v>0</v>
      </c>
      <c r="AL1763" s="20">
        <f t="shared" si="301"/>
        <v>45322</v>
      </c>
      <c r="AM1763" t="e">
        <f t="shared" si="307"/>
        <v>#N/A</v>
      </c>
      <c r="AN1763" t="str">
        <f t="shared" si="308"/>
        <v>23012024-A-055167-5210.11</v>
      </c>
    </row>
    <row r="1764" spans="1:40" ht="20.100000000000001" hidden="1" customHeight="1" x14ac:dyDescent="0.25">
      <c r="A1764" s="14">
        <v>435</v>
      </c>
      <c r="B1764" s="21">
        <v>45292</v>
      </c>
      <c r="C1764" s="6" t="s">
        <v>2907</v>
      </c>
      <c r="D1764" s="15">
        <v>45314</v>
      </c>
      <c r="E1764" s="14" t="s">
        <v>1132</v>
      </c>
      <c r="F1764" s="14" t="s">
        <v>1133</v>
      </c>
      <c r="G1764" s="6">
        <v>9199</v>
      </c>
      <c r="H1764" s="6" t="s">
        <v>1817</v>
      </c>
      <c r="I1764" s="6"/>
      <c r="J1764" s="16">
        <v>5208.1899999999996</v>
      </c>
      <c r="K1764" s="14">
        <v>4.26</v>
      </c>
      <c r="L1764" s="125">
        <v>0</v>
      </c>
      <c r="M1764" s="125">
        <v>0</v>
      </c>
      <c r="N1764" s="6" t="s">
        <v>1442</v>
      </c>
      <c r="O1764" s="6" t="s">
        <v>2932</v>
      </c>
      <c r="P1764" s="19">
        <v>10974350</v>
      </c>
      <c r="Q1764" s="6"/>
      <c r="R1764" s="19">
        <f t="shared" si="300"/>
        <v>1975383</v>
      </c>
      <c r="S1764" s="6"/>
      <c r="T1764" s="14"/>
      <c r="U1764" s="145"/>
      <c r="V1764" s="6"/>
      <c r="W1764" s="6"/>
      <c r="X1764" s="6"/>
      <c r="Y1764" s="23"/>
      <c r="Z1764" s="6"/>
      <c r="AA1764" s="6"/>
      <c r="AB1764" s="21"/>
      <c r="AC1764" s="6"/>
      <c r="AD1764" s="14" t="s">
        <v>1515</v>
      </c>
      <c r="AE1764" s="6"/>
      <c r="AF1764" s="6"/>
      <c r="AG1764" s="6"/>
      <c r="AH1764" s="6" t="s">
        <v>1516</v>
      </c>
      <c r="AI1764" s="143">
        <f t="shared" si="303"/>
        <v>1192.9938036743124</v>
      </c>
      <c r="AJ1764" s="143">
        <f t="shared" si="304"/>
        <v>214.73888466137623</v>
      </c>
      <c r="AK1764" s="143">
        <f t="shared" si="305"/>
        <v>0</v>
      </c>
      <c r="AL1764" s="20">
        <f t="shared" si="301"/>
        <v>45322</v>
      </c>
      <c r="AM1764" t="e">
        <f t="shared" si="307"/>
        <v>#N/A</v>
      </c>
      <c r="AN1764" t="str">
        <f t="shared" si="308"/>
        <v>23012024-A-055169-5208.19</v>
      </c>
    </row>
    <row r="1765" spans="1:40" ht="20.100000000000001" hidden="1" customHeight="1" x14ac:dyDescent="0.25">
      <c r="A1765" s="14">
        <v>436</v>
      </c>
      <c r="B1765" s="21">
        <v>45292</v>
      </c>
      <c r="C1765" s="6" t="s">
        <v>2908</v>
      </c>
      <c r="D1765" s="15">
        <v>45314</v>
      </c>
      <c r="E1765" s="14" t="s">
        <v>1132</v>
      </c>
      <c r="F1765" s="14" t="s">
        <v>1133</v>
      </c>
      <c r="G1765" s="6">
        <v>4741</v>
      </c>
      <c r="H1765" s="6" t="s">
        <v>1817</v>
      </c>
      <c r="I1765" s="6"/>
      <c r="J1765" s="16">
        <v>5208.1899999999996</v>
      </c>
      <c r="K1765" s="14">
        <v>4.29</v>
      </c>
      <c r="L1765" s="125">
        <v>0</v>
      </c>
      <c r="M1765" s="125">
        <v>0</v>
      </c>
      <c r="N1765" s="6" t="s">
        <v>1442</v>
      </c>
      <c r="O1765" s="6" t="s">
        <v>2933</v>
      </c>
      <c r="P1765" s="19">
        <v>5692952</v>
      </c>
      <c r="Q1765" s="6"/>
      <c r="R1765" s="19">
        <f t="shared" si="300"/>
        <v>1024731.36</v>
      </c>
      <c r="S1765" s="6"/>
      <c r="T1765" s="14"/>
      <c r="U1765" s="145"/>
      <c r="V1765" s="6"/>
      <c r="W1765" s="6"/>
      <c r="X1765" s="6"/>
      <c r="Y1765" s="23"/>
      <c r="Z1765" s="6"/>
      <c r="AA1765" s="6"/>
      <c r="AB1765" s="21"/>
      <c r="AC1765" s="6"/>
      <c r="AD1765" s="14" t="s">
        <v>1515</v>
      </c>
      <c r="AE1765" s="6"/>
      <c r="AF1765" s="6"/>
      <c r="AG1765" s="6"/>
      <c r="AH1765" s="6" t="s">
        <v>1516</v>
      </c>
      <c r="AI1765" s="143">
        <f t="shared" si="303"/>
        <v>1200.7913942206285</v>
      </c>
      <c r="AJ1765" s="143">
        <f t="shared" si="304"/>
        <v>216.14245095971313</v>
      </c>
      <c r="AK1765" s="143">
        <f t="shared" si="305"/>
        <v>0</v>
      </c>
      <c r="AL1765" s="20">
        <f t="shared" si="301"/>
        <v>45322</v>
      </c>
      <c r="AM1765" t="e">
        <f t="shared" si="307"/>
        <v>#N/A</v>
      </c>
      <c r="AN1765" t="str">
        <f t="shared" si="308"/>
        <v>23012024-A-055170-5208.19</v>
      </c>
    </row>
    <row r="1766" spans="1:40" ht="20.100000000000001" customHeight="1" x14ac:dyDescent="0.25">
      <c r="A1766" s="14">
        <v>437</v>
      </c>
      <c r="B1766" s="21">
        <v>45292</v>
      </c>
      <c r="C1766" s="6" t="s">
        <v>2909</v>
      </c>
      <c r="D1766" s="15">
        <v>45314</v>
      </c>
      <c r="E1766" s="14" t="s">
        <v>1132</v>
      </c>
      <c r="F1766" s="14" t="str">
        <f>INDEX(New!$CV$9:$CV$791,MATCH(C1766,New!$F$9:$F$791,0))</f>
        <v>-</v>
      </c>
      <c r="G1766" s="6">
        <v>1253</v>
      </c>
      <c r="H1766" s="6" t="s">
        <v>1817</v>
      </c>
      <c r="I1766" s="6"/>
      <c r="J1766" s="16">
        <v>5208.1899999999996</v>
      </c>
      <c r="K1766" s="14">
        <v>5.77</v>
      </c>
      <c r="L1766" s="125">
        <f>_xlfn.IFNA(INDEX(New!$E$9:$E$791,MATCH(C1766,New!$F$9:$F$791,0)),G1766)</f>
        <v>1253</v>
      </c>
      <c r="M1766" s="125">
        <f t="shared" ref="M1766:M1767" si="309">G1766</f>
        <v>1253</v>
      </c>
      <c r="N1766" s="6" t="s">
        <v>1442</v>
      </c>
      <c r="O1766" s="6" t="s">
        <v>2934</v>
      </c>
      <c r="P1766" s="19">
        <v>2023400</v>
      </c>
      <c r="Q1766" s="6"/>
      <c r="R1766" s="19">
        <f t="shared" si="300"/>
        <v>364212</v>
      </c>
      <c r="S1766" s="6"/>
      <c r="T1766" s="14"/>
      <c r="U1766" s="145"/>
      <c r="V1766" s="6"/>
      <c r="W1766" s="6"/>
      <c r="X1766" s="6"/>
      <c r="Y1766" s="23"/>
      <c r="Z1766" s="6"/>
      <c r="AA1766" s="6"/>
      <c r="AB1766" s="21"/>
      <c r="AC1766" s="6"/>
      <c r="AD1766" s="14" t="s">
        <v>1515</v>
      </c>
      <c r="AE1766" s="6"/>
      <c r="AF1766" s="6"/>
      <c r="AG1766" s="6"/>
      <c r="AH1766" s="6" t="s">
        <v>1516</v>
      </c>
      <c r="AI1766" s="143">
        <f t="shared" si="303"/>
        <v>1614.8443735035914</v>
      </c>
      <c r="AJ1766" s="143">
        <f t="shared" si="304"/>
        <v>290.67198723064644</v>
      </c>
      <c r="AK1766" s="143">
        <f t="shared" si="305"/>
        <v>364212</v>
      </c>
      <c r="AL1766" s="20">
        <f t="shared" si="301"/>
        <v>45322</v>
      </c>
      <c r="AM1766" t="e">
        <f t="shared" si="307"/>
        <v>#N/A</v>
      </c>
      <c r="AN1766" t="str">
        <f t="shared" si="308"/>
        <v>23012024-A-055171-5208.19</v>
      </c>
    </row>
    <row r="1767" spans="1:40" ht="20.100000000000001" customHeight="1" x14ac:dyDescent="0.25">
      <c r="A1767" s="14">
        <v>438</v>
      </c>
      <c r="B1767" s="21">
        <v>45292</v>
      </c>
      <c r="C1767" s="6" t="s">
        <v>2910</v>
      </c>
      <c r="D1767" s="15">
        <v>45314</v>
      </c>
      <c r="E1767" s="14" t="s">
        <v>1132</v>
      </c>
      <c r="F1767" s="14" t="str">
        <f>INDEX(New!$CV$9:$CV$791,MATCH(C1767,New!$F$9:$F$791,0))</f>
        <v>-</v>
      </c>
      <c r="G1767" s="6">
        <v>390</v>
      </c>
      <c r="H1767" s="6" t="s">
        <v>1817</v>
      </c>
      <c r="I1767" s="6"/>
      <c r="J1767" s="16">
        <v>5208.1899999999996</v>
      </c>
      <c r="K1767" s="14">
        <v>6.1</v>
      </c>
      <c r="L1767" s="125">
        <f>_xlfn.IFNA(INDEX(New!$E$9:$E$791,MATCH(C1767,New!$F$9:$F$791,0)),G1767)</f>
        <v>390</v>
      </c>
      <c r="M1767" s="125">
        <f t="shared" si="309"/>
        <v>390</v>
      </c>
      <c r="N1767" s="6" t="s">
        <v>1442</v>
      </c>
      <c r="O1767" s="6" t="s">
        <v>2935</v>
      </c>
      <c r="P1767" s="19">
        <v>666660</v>
      </c>
      <c r="Q1767" s="6"/>
      <c r="R1767" s="19">
        <f t="shared" si="300"/>
        <v>119998.79999999999</v>
      </c>
      <c r="S1767" s="6"/>
      <c r="T1767" s="14"/>
      <c r="U1767" s="145"/>
      <c r="V1767" s="6"/>
      <c r="W1767" s="6"/>
      <c r="X1767" s="6"/>
      <c r="Y1767" s="23"/>
      <c r="Z1767" s="6"/>
      <c r="AA1767" s="6"/>
      <c r="AB1767" s="21"/>
      <c r="AC1767" s="6"/>
      <c r="AD1767" s="14" t="s">
        <v>1515</v>
      </c>
      <c r="AE1767" s="6"/>
      <c r="AF1767" s="6"/>
      <c r="AG1767" s="6"/>
      <c r="AH1767" s="6" t="s">
        <v>1516</v>
      </c>
      <c r="AI1767" s="143">
        <f t="shared" si="303"/>
        <v>1709.3846153846155</v>
      </c>
      <c r="AJ1767" s="143">
        <f t="shared" si="304"/>
        <v>307.68923076923073</v>
      </c>
      <c r="AK1767" s="143">
        <f t="shared" si="305"/>
        <v>119998.79999999999</v>
      </c>
      <c r="AL1767" s="20">
        <f t="shared" si="301"/>
        <v>45322</v>
      </c>
      <c r="AM1767" t="e">
        <f t="shared" si="307"/>
        <v>#N/A</v>
      </c>
      <c r="AN1767" t="str">
        <f t="shared" si="308"/>
        <v>23012024-A-055173-5208.19</v>
      </c>
    </row>
    <row r="1768" spans="1:40" ht="20.100000000000001" hidden="1" customHeight="1" x14ac:dyDescent="0.25">
      <c r="A1768" s="14">
        <v>439</v>
      </c>
      <c r="B1768" s="21">
        <v>45292</v>
      </c>
      <c r="C1768" s="6" t="s">
        <v>2911</v>
      </c>
      <c r="D1768" s="15">
        <v>45314</v>
      </c>
      <c r="E1768" s="14" t="s">
        <v>1132</v>
      </c>
      <c r="F1768" s="14" t="s">
        <v>1133</v>
      </c>
      <c r="G1768" s="6">
        <v>8774</v>
      </c>
      <c r="H1768" s="6" t="s">
        <v>1817</v>
      </c>
      <c r="I1768" s="6"/>
      <c r="J1768" s="16">
        <v>5208.1899999999996</v>
      </c>
      <c r="K1768" s="14">
        <v>4.37</v>
      </c>
      <c r="L1768" s="125">
        <v>0</v>
      </c>
      <c r="M1768" s="125">
        <v>0</v>
      </c>
      <c r="N1768" s="6" t="s">
        <v>1442</v>
      </c>
      <c r="O1768" s="6" t="s">
        <v>2936</v>
      </c>
      <c r="P1768" s="19">
        <v>10746780</v>
      </c>
      <c r="Q1768" s="6"/>
      <c r="R1768" s="19">
        <f t="shared" si="300"/>
        <v>1934420.4</v>
      </c>
      <c r="S1768" s="6"/>
      <c r="T1768" s="14"/>
      <c r="U1768" s="145"/>
      <c r="V1768" s="6"/>
      <c r="W1768" s="6"/>
      <c r="X1768" s="6"/>
      <c r="Y1768" s="23"/>
      <c r="Z1768" s="6"/>
      <c r="AA1768" s="6"/>
      <c r="AB1768" s="21"/>
      <c r="AC1768" s="6"/>
      <c r="AD1768" s="14" t="s">
        <v>1515</v>
      </c>
      <c r="AE1768" s="6"/>
      <c r="AF1768" s="6"/>
      <c r="AG1768" s="6"/>
      <c r="AH1768" s="6" t="s">
        <v>1516</v>
      </c>
      <c r="AI1768" s="143">
        <f t="shared" si="303"/>
        <v>1224.8438568497834</v>
      </c>
      <c r="AJ1768" s="143">
        <f t="shared" si="304"/>
        <v>220.47189423296101</v>
      </c>
      <c r="AK1768" s="143">
        <f t="shared" si="305"/>
        <v>0</v>
      </c>
      <c r="AL1768" s="20">
        <f t="shared" si="301"/>
        <v>45322</v>
      </c>
      <c r="AM1768" t="e">
        <f t="shared" si="307"/>
        <v>#N/A</v>
      </c>
      <c r="AN1768" t="str">
        <f t="shared" si="308"/>
        <v>23012024-A-055177-5208.19</v>
      </c>
    </row>
    <row r="1769" spans="1:40" ht="20.100000000000001" hidden="1" customHeight="1" x14ac:dyDescent="0.25">
      <c r="A1769" s="14">
        <v>440</v>
      </c>
      <c r="B1769" s="21">
        <v>45298</v>
      </c>
      <c r="C1769" s="6" t="s">
        <v>2912</v>
      </c>
      <c r="D1769" s="15">
        <v>45314</v>
      </c>
      <c r="E1769" s="14" t="s">
        <v>1132</v>
      </c>
      <c r="F1769" s="14" t="s">
        <v>1133</v>
      </c>
      <c r="G1769" s="6">
        <v>29620</v>
      </c>
      <c r="H1769" s="6" t="s">
        <v>1817</v>
      </c>
      <c r="I1769" s="6"/>
      <c r="J1769" s="16">
        <v>2815.12</v>
      </c>
      <c r="K1769" s="14">
        <v>0.28000000000000003</v>
      </c>
      <c r="L1769" s="125">
        <v>0</v>
      </c>
      <c r="M1769" s="125">
        <v>0</v>
      </c>
      <c r="N1769" s="6" t="s">
        <v>557</v>
      </c>
      <c r="O1769" s="6" t="s">
        <v>2668</v>
      </c>
      <c r="P1769" s="19">
        <v>2325170</v>
      </c>
      <c r="Q1769" s="6"/>
      <c r="R1769" s="19">
        <f t="shared" ref="R1769:R1832" si="310">P1769*0.18</f>
        <v>418530.6</v>
      </c>
      <c r="S1769" s="6"/>
      <c r="T1769" s="14"/>
      <c r="U1769" s="145"/>
      <c r="V1769" s="6"/>
      <c r="W1769" s="6"/>
      <c r="X1769" s="6"/>
      <c r="Y1769" s="23"/>
      <c r="Z1769" s="6"/>
      <c r="AA1769" s="6"/>
      <c r="AB1769" s="21"/>
      <c r="AC1769" s="6"/>
      <c r="AD1769" s="14" t="s">
        <v>1515</v>
      </c>
      <c r="AE1769" s="6"/>
      <c r="AF1769" s="6"/>
      <c r="AG1769" s="6"/>
      <c r="AH1769" s="6" t="s">
        <v>1517</v>
      </c>
      <c r="AI1769" s="143">
        <f t="shared" si="303"/>
        <v>78.5</v>
      </c>
      <c r="AJ1769" s="143">
        <f t="shared" si="304"/>
        <v>14.129999999999999</v>
      </c>
      <c r="AK1769" s="143">
        <f t="shared" si="305"/>
        <v>0</v>
      </c>
      <c r="AL1769" s="20">
        <f t="shared" si="301"/>
        <v>45328</v>
      </c>
      <c r="AM1769" t="e">
        <f t="shared" si="307"/>
        <v>#N/A</v>
      </c>
      <c r="AN1769" t="str">
        <f t="shared" si="308"/>
        <v>23012024-A-055178-2815.12</v>
      </c>
    </row>
    <row r="1770" spans="1:40" ht="20.100000000000001" hidden="1" customHeight="1" x14ac:dyDescent="0.25">
      <c r="A1770" s="14">
        <v>441</v>
      </c>
      <c r="B1770" s="21">
        <v>45298</v>
      </c>
      <c r="C1770" s="6" t="s">
        <v>2913</v>
      </c>
      <c r="D1770" s="15">
        <v>45314</v>
      </c>
      <c r="E1770" s="14" t="s">
        <v>1132</v>
      </c>
      <c r="F1770" s="14" t="s">
        <v>1133</v>
      </c>
      <c r="G1770" s="6">
        <v>29520</v>
      </c>
      <c r="H1770" s="6" t="s">
        <v>1817</v>
      </c>
      <c r="I1770" s="6"/>
      <c r="J1770" s="16">
        <v>2815.12</v>
      </c>
      <c r="K1770" s="14">
        <v>0.28000000000000003</v>
      </c>
      <c r="L1770" s="125">
        <v>0</v>
      </c>
      <c r="M1770" s="125">
        <v>0</v>
      </c>
      <c r="N1770" s="6" t="s">
        <v>557</v>
      </c>
      <c r="O1770" s="6" t="s">
        <v>2668</v>
      </c>
      <c r="P1770" s="19">
        <v>2317320</v>
      </c>
      <c r="Q1770" s="6"/>
      <c r="R1770" s="19">
        <f t="shared" si="310"/>
        <v>417117.6</v>
      </c>
      <c r="S1770" s="6"/>
      <c r="T1770" s="14"/>
      <c r="U1770" s="145"/>
      <c r="V1770" s="6"/>
      <c r="W1770" s="6"/>
      <c r="X1770" s="6"/>
      <c r="Y1770" s="23"/>
      <c r="Z1770" s="6"/>
      <c r="AA1770" s="6"/>
      <c r="AB1770" s="21"/>
      <c r="AC1770" s="6"/>
      <c r="AD1770" s="14" t="s">
        <v>1515</v>
      </c>
      <c r="AE1770" s="6"/>
      <c r="AF1770" s="6"/>
      <c r="AG1770" s="6"/>
      <c r="AH1770" s="6" t="s">
        <v>1517</v>
      </c>
      <c r="AI1770" s="143">
        <f t="shared" si="303"/>
        <v>78.5</v>
      </c>
      <c r="AJ1770" s="143">
        <f t="shared" si="304"/>
        <v>14.129999999999999</v>
      </c>
      <c r="AK1770" s="143">
        <f t="shared" si="305"/>
        <v>0</v>
      </c>
      <c r="AL1770" s="20">
        <f t="shared" si="301"/>
        <v>45328</v>
      </c>
      <c r="AM1770" t="e">
        <f t="shared" si="307"/>
        <v>#N/A</v>
      </c>
      <c r="AN1770" t="str">
        <f t="shared" si="308"/>
        <v>23012024-A-055188-2815.12</v>
      </c>
    </row>
    <row r="1771" spans="1:40" ht="20.100000000000001" hidden="1" customHeight="1" x14ac:dyDescent="0.25">
      <c r="A1771" s="14">
        <v>442</v>
      </c>
      <c r="B1771" s="21">
        <v>45296</v>
      </c>
      <c r="C1771" s="6" t="s">
        <v>2914</v>
      </c>
      <c r="D1771" s="15">
        <v>45314</v>
      </c>
      <c r="E1771" s="14" t="s">
        <v>1132</v>
      </c>
      <c r="F1771" s="14" t="s">
        <v>1133</v>
      </c>
      <c r="G1771" s="6">
        <v>29520</v>
      </c>
      <c r="H1771" s="6" t="s">
        <v>1817</v>
      </c>
      <c r="I1771" s="6"/>
      <c r="J1771" s="16">
        <v>2815.12</v>
      </c>
      <c r="K1771" s="14">
        <v>0.28000000000000003</v>
      </c>
      <c r="L1771" s="125">
        <v>0</v>
      </c>
      <c r="M1771" s="125">
        <v>0</v>
      </c>
      <c r="N1771" s="6" t="s">
        <v>557</v>
      </c>
      <c r="O1771" s="6" t="s">
        <v>2668</v>
      </c>
      <c r="P1771" s="19">
        <v>2317320</v>
      </c>
      <c r="Q1771" s="6"/>
      <c r="R1771" s="19">
        <f t="shared" si="310"/>
        <v>417117.6</v>
      </c>
      <c r="S1771" s="6"/>
      <c r="T1771" s="14"/>
      <c r="U1771" s="145"/>
      <c r="V1771" s="6"/>
      <c r="W1771" s="6"/>
      <c r="X1771" s="6"/>
      <c r="Y1771" s="212">
        <v>45483</v>
      </c>
      <c r="Z1771" s="6"/>
      <c r="AA1771" s="6"/>
      <c r="AB1771" s="21"/>
      <c r="AC1771" s="6"/>
      <c r="AD1771" s="14" t="s">
        <v>1515</v>
      </c>
      <c r="AE1771" s="6"/>
      <c r="AF1771" s="6"/>
      <c r="AG1771" s="6"/>
      <c r="AH1771" s="6" t="s">
        <v>1517</v>
      </c>
      <c r="AI1771" s="143">
        <f t="shared" si="303"/>
        <v>78.5</v>
      </c>
      <c r="AJ1771" s="143">
        <f t="shared" si="304"/>
        <v>14.129999999999999</v>
      </c>
      <c r="AK1771" s="143">
        <f t="shared" si="305"/>
        <v>0</v>
      </c>
      <c r="AL1771" s="20">
        <f t="shared" si="301"/>
        <v>45326</v>
      </c>
      <c r="AM1771" t="e">
        <f t="shared" si="307"/>
        <v>#N/A</v>
      </c>
      <c r="AN1771" t="str">
        <f t="shared" si="308"/>
        <v>23012024-A-055193-2815.12</v>
      </c>
    </row>
    <row r="1772" spans="1:40" ht="20.100000000000001" hidden="1" customHeight="1" x14ac:dyDescent="0.25">
      <c r="A1772" s="14">
        <v>443</v>
      </c>
      <c r="B1772" s="21">
        <v>45300</v>
      </c>
      <c r="C1772" s="6" t="s">
        <v>2915</v>
      </c>
      <c r="D1772" s="15">
        <v>45314</v>
      </c>
      <c r="E1772" s="14" t="s">
        <v>1132</v>
      </c>
      <c r="F1772" s="14" t="s">
        <v>1133</v>
      </c>
      <c r="G1772" s="6">
        <v>29410</v>
      </c>
      <c r="H1772" s="6" t="s">
        <v>1817</v>
      </c>
      <c r="I1772" s="6"/>
      <c r="J1772" s="16">
        <v>2815.12</v>
      </c>
      <c r="K1772" s="14">
        <v>0.28000000000000003</v>
      </c>
      <c r="L1772" s="125">
        <v>0</v>
      </c>
      <c r="M1772" s="125">
        <v>0</v>
      </c>
      <c r="N1772" s="6" t="s">
        <v>557</v>
      </c>
      <c r="O1772" s="6" t="s">
        <v>2668</v>
      </c>
      <c r="P1772" s="19">
        <v>2308685</v>
      </c>
      <c r="Q1772" s="6"/>
      <c r="R1772" s="19">
        <f t="shared" si="310"/>
        <v>415563.3</v>
      </c>
      <c r="S1772" s="6"/>
      <c r="T1772" s="14"/>
      <c r="U1772" s="145"/>
      <c r="V1772" s="6"/>
      <c r="W1772" s="6"/>
      <c r="X1772" s="6"/>
      <c r="Y1772" s="23"/>
      <c r="Z1772" s="6"/>
      <c r="AA1772" s="6"/>
      <c r="AB1772" s="21"/>
      <c r="AC1772" s="6"/>
      <c r="AD1772" s="14" t="s">
        <v>1515</v>
      </c>
      <c r="AE1772" s="6"/>
      <c r="AF1772" s="6"/>
      <c r="AG1772" s="6"/>
      <c r="AH1772" s="6" t="s">
        <v>1517</v>
      </c>
      <c r="AI1772" s="143">
        <f t="shared" si="303"/>
        <v>78.5</v>
      </c>
      <c r="AJ1772" s="143">
        <f t="shared" si="304"/>
        <v>14.129999999999999</v>
      </c>
      <c r="AK1772" s="143">
        <f t="shared" si="305"/>
        <v>0</v>
      </c>
      <c r="AL1772" s="20">
        <f t="shared" si="301"/>
        <v>45330</v>
      </c>
      <c r="AM1772" t="e">
        <f t="shared" si="307"/>
        <v>#N/A</v>
      </c>
      <c r="AN1772" t="str">
        <f t="shared" si="308"/>
        <v>23012024-A-055194-2815.12</v>
      </c>
    </row>
    <row r="1773" spans="1:40" ht="20.100000000000001" hidden="1" customHeight="1" x14ac:dyDescent="0.25">
      <c r="A1773" s="14">
        <v>444</v>
      </c>
      <c r="B1773" s="21">
        <v>45301</v>
      </c>
      <c r="C1773" s="6" t="s">
        <v>2916</v>
      </c>
      <c r="D1773" s="15">
        <v>45314</v>
      </c>
      <c r="E1773" s="14" t="s">
        <v>1132</v>
      </c>
      <c r="F1773" s="14" t="s">
        <v>1133</v>
      </c>
      <c r="G1773" s="6">
        <v>29580</v>
      </c>
      <c r="H1773" s="6" t="s">
        <v>1817</v>
      </c>
      <c r="I1773" s="6"/>
      <c r="J1773" s="16">
        <v>2815.12</v>
      </c>
      <c r="K1773" s="14">
        <v>0.28000000000000003</v>
      </c>
      <c r="L1773" s="125">
        <v>0</v>
      </c>
      <c r="M1773" s="125">
        <v>0</v>
      </c>
      <c r="N1773" s="6" t="s">
        <v>557</v>
      </c>
      <c r="O1773" s="6" t="s">
        <v>2668</v>
      </c>
      <c r="P1773" s="19">
        <v>2322030</v>
      </c>
      <c r="Q1773" s="6"/>
      <c r="R1773" s="19">
        <f t="shared" si="310"/>
        <v>417965.39999999997</v>
      </c>
      <c r="S1773" s="6"/>
      <c r="T1773" s="14"/>
      <c r="U1773" s="145"/>
      <c r="V1773" s="6"/>
      <c r="W1773" s="6"/>
      <c r="X1773" s="6"/>
      <c r="Y1773" s="23"/>
      <c r="Z1773" s="6"/>
      <c r="AA1773" s="6"/>
      <c r="AB1773" s="21"/>
      <c r="AC1773" s="6"/>
      <c r="AD1773" s="14" t="s">
        <v>1515</v>
      </c>
      <c r="AE1773" s="6"/>
      <c r="AF1773" s="6"/>
      <c r="AG1773" s="6"/>
      <c r="AH1773" s="6" t="s">
        <v>1517</v>
      </c>
      <c r="AI1773" s="143">
        <f t="shared" si="303"/>
        <v>78.5</v>
      </c>
      <c r="AJ1773" s="143">
        <f t="shared" si="304"/>
        <v>14.129999999999999</v>
      </c>
      <c r="AK1773" s="143">
        <f t="shared" si="305"/>
        <v>0</v>
      </c>
      <c r="AL1773" s="20">
        <f t="shared" si="301"/>
        <v>45331</v>
      </c>
      <c r="AM1773" t="e">
        <f t="shared" si="307"/>
        <v>#N/A</v>
      </c>
      <c r="AN1773" t="str">
        <f t="shared" si="308"/>
        <v>23012024-A-055197-2815.12</v>
      </c>
    </row>
    <row r="1774" spans="1:40" ht="20.100000000000001" hidden="1" customHeight="1" x14ac:dyDescent="0.25">
      <c r="A1774" s="14">
        <v>445</v>
      </c>
      <c r="B1774" s="21">
        <v>45304</v>
      </c>
      <c r="C1774" s="6" t="s">
        <v>2917</v>
      </c>
      <c r="D1774" s="15">
        <v>45314</v>
      </c>
      <c r="E1774" s="14" t="s">
        <v>1132</v>
      </c>
      <c r="F1774" s="14" t="s">
        <v>1133</v>
      </c>
      <c r="G1774" s="6">
        <v>29600</v>
      </c>
      <c r="H1774" s="6" t="s">
        <v>1817</v>
      </c>
      <c r="I1774" s="6"/>
      <c r="J1774" s="16">
        <v>2815.12</v>
      </c>
      <c r="K1774" s="14">
        <v>0.28000000000000003</v>
      </c>
      <c r="L1774" s="125">
        <v>0</v>
      </c>
      <c r="M1774" s="125">
        <v>0</v>
      </c>
      <c r="N1774" s="6" t="s">
        <v>557</v>
      </c>
      <c r="O1774" s="6" t="s">
        <v>2668</v>
      </c>
      <c r="P1774" s="19">
        <v>2323600</v>
      </c>
      <c r="Q1774" s="6"/>
      <c r="R1774" s="19">
        <f t="shared" si="310"/>
        <v>418248</v>
      </c>
      <c r="S1774" s="6"/>
      <c r="T1774" s="14"/>
      <c r="U1774" s="145"/>
      <c r="V1774" s="6"/>
      <c r="W1774" s="6"/>
      <c r="X1774" s="6"/>
      <c r="Y1774" s="23"/>
      <c r="Z1774" s="6"/>
      <c r="AA1774" s="6"/>
      <c r="AB1774" s="21"/>
      <c r="AC1774" s="6"/>
      <c r="AD1774" s="14" t="s">
        <v>1515</v>
      </c>
      <c r="AE1774" s="6"/>
      <c r="AF1774" s="6"/>
      <c r="AG1774" s="6"/>
      <c r="AH1774" s="6" t="s">
        <v>1517</v>
      </c>
      <c r="AI1774" s="143">
        <f t="shared" si="303"/>
        <v>78.5</v>
      </c>
      <c r="AJ1774" s="143">
        <f t="shared" si="304"/>
        <v>14.13</v>
      </c>
      <c r="AK1774" s="143">
        <f t="shared" si="305"/>
        <v>0</v>
      </c>
      <c r="AL1774" s="20">
        <f t="shared" si="301"/>
        <v>45334</v>
      </c>
      <c r="AM1774" t="e">
        <f t="shared" si="307"/>
        <v>#N/A</v>
      </c>
      <c r="AN1774" t="str">
        <f t="shared" si="308"/>
        <v>23012024-A-055199-2815.12</v>
      </c>
    </row>
    <row r="1775" spans="1:40" ht="20.100000000000001" hidden="1" customHeight="1" x14ac:dyDescent="0.25">
      <c r="A1775" s="14">
        <v>446</v>
      </c>
      <c r="B1775" s="21">
        <v>45298</v>
      </c>
      <c r="C1775" s="6" t="s">
        <v>2918</v>
      </c>
      <c r="D1775" s="15">
        <v>45314</v>
      </c>
      <c r="E1775" s="14" t="s">
        <v>1132</v>
      </c>
      <c r="F1775" s="14" t="s">
        <v>1133</v>
      </c>
      <c r="G1775" s="6">
        <v>5000</v>
      </c>
      <c r="H1775" s="6" t="s">
        <v>1817</v>
      </c>
      <c r="I1775" s="6"/>
      <c r="J1775" s="16">
        <v>3906.9090000000001</v>
      </c>
      <c r="K1775" s="14">
        <v>0.5</v>
      </c>
      <c r="L1775" s="126">
        <v>0</v>
      </c>
      <c r="M1775" s="126">
        <v>0</v>
      </c>
      <c r="N1775" s="6" t="s">
        <v>557</v>
      </c>
      <c r="O1775" s="6" t="s">
        <v>2390</v>
      </c>
      <c r="P1775" s="19">
        <v>700000</v>
      </c>
      <c r="Q1775" s="6"/>
      <c r="R1775" s="19">
        <f t="shared" si="310"/>
        <v>126000</v>
      </c>
      <c r="S1775" s="6"/>
      <c r="T1775" s="14"/>
      <c r="U1775" s="145"/>
      <c r="V1775" s="6"/>
      <c r="W1775" s="6"/>
      <c r="X1775" s="6"/>
      <c r="Y1775" s="212">
        <v>45397</v>
      </c>
      <c r="Z1775" s="6"/>
      <c r="AA1775" s="6"/>
      <c r="AB1775" s="21"/>
      <c r="AC1775" s="6"/>
      <c r="AD1775" s="14" t="s">
        <v>1515</v>
      </c>
      <c r="AE1775" s="6"/>
      <c r="AF1775" s="6"/>
      <c r="AG1775" s="6"/>
      <c r="AH1775" s="6" t="s">
        <v>1517</v>
      </c>
      <c r="AI1775" s="143">
        <f t="shared" si="303"/>
        <v>140</v>
      </c>
      <c r="AJ1775" s="143">
        <f t="shared" si="304"/>
        <v>25.2</v>
      </c>
      <c r="AK1775" s="143">
        <f t="shared" si="305"/>
        <v>0</v>
      </c>
      <c r="AL1775" s="20">
        <f t="shared" si="301"/>
        <v>45328</v>
      </c>
      <c r="AM1775" t="e">
        <f t="shared" si="307"/>
        <v>#N/A</v>
      </c>
      <c r="AN1775" t="str">
        <f t="shared" si="308"/>
        <v>23012024-A-055203-3906.909</v>
      </c>
    </row>
    <row r="1776" spans="1:40" ht="20.100000000000001" hidden="1" customHeight="1" x14ac:dyDescent="0.25">
      <c r="A1776" s="14">
        <v>447</v>
      </c>
      <c r="B1776" s="21">
        <v>45300</v>
      </c>
      <c r="C1776" s="6" t="s">
        <v>2919</v>
      </c>
      <c r="D1776" s="15">
        <v>45314</v>
      </c>
      <c r="E1776" s="14" t="s">
        <v>1132</v>
      </c>
      <c r="F1776" s="14" t="s">
        <v>1133</v>
      </c>
      <c r="G1776" s="6">
        <v>5000</v>
      </c>
      <c r="H1776" s="6" t="s">
        <v>1817</v>
      </c>
      <c r="I1776" s="6"/>
      <c r="J1776" s="16">
        <v>3906.9090000000001</v>
      </c>
      <c r="K1776" s="14">
        <v>0.5</v>
      </c>
      <c r="L1776" s="126">
        <v>0</v>
      </c>
      <c r="M1776" s="126">
        <v>0</v>
      </c>
      <c r="N1776" s="6" t="s">
        <v>557</v>
      </c>
      <c r="O1776" s="6" t="s">
        <v>2390</v>
      </c>
      <c r="P1776" s="19">
        <v>700000</v>
      </c>
      <c r="Q1776" s="6"/>
      <c r="R1776" s="19">
        <f t="shared" si="310"/>
        <v>126000</v>
      </c>
      <c r="S1776" s="6"/>
      <c r="T1776" s="14"/>
      <c r="U1776" s="145"/>
      <c r="V1776" s="6"/>
      <c r="W1776" s="6"/>
      <c r="X1776" s="6"/>
      <c r="Y1776" s="212">
        <v>45397</v>
      </c>
      <c r="Z1776" s="6"/>
      <c r="AA1776" s="6"/>
      <c r="AB1776" s="21"/>
      <c r="AC1776" s="6"/>
      <c r="AD1776" s="14" t="s">
        <v>1515</v>
      </c>
      <c r="AE1776" s="6"/>
      <c r="AF1776" s="6"/>
      <c r="AG1776" s="6"/>
      <c r="AH1776" s="6" t="s">
        <v>1517</v>
      </c>
      <c r="AI1776" s="143">
        <f t="shared" si="303"/>
        <v>140</v>
      </c>
      <c r="AJ1776" s="143">
        <f t="shared" si="304"/>
        <v>25.2</v>
      </c>
      <c r="AK1776" s="143">
        <f t="shared" si="305"/>
        <v>0</v>
      </c>
      <c r="AL1776" s="20">
        <f t="shared" si="301"/>
        <v>45330</v>
      </c>
      <c r="AM1776" t="e">
        <f t="shared" si="307"/>
        <v>#N/A</v>
      </c>
      <c r="AN1776" t="str">
        <f t="shared" si="308"/>
        <v>23012024-A-055204-3906.909</v>
      </c>
    </row>
    <row r="1777" spans="1:40" ht="20.100000000000001" hidden="1" customHeight="1" x14ac:dyDescent="0.25">
      <c r="A1777" s="14">
        <v>448</v>
      </c>
      <c r="B1777" s="21">
        <v>45306</v>
      </c>
      <c r="C1777" s="6" t="s">
        <v>2920</v>
      </c>
      <c r="D1777" s="15">
        <v>45314</v>
      </c>
      <c r="E1777" s="14" t="s">
        <v>1132</v>
      </c>
      <c r="F1777" s="14" t="s">
        <v>1133</v>
      </c>
      <c r="G1777" s="6">
        <v>5000</v>
      </c>
      <c r="H1777" s="6" t="s">
        <v>1817</v>
      </c>
      <c r="I1777" s="6"/>
      <c r="J1777" s="16">
        <v>3906.9090000000001</v>
      </c>
      <c r="K1777" s="14">
        <v>0.5</v>
      </c>
      <c r="L1777" s="126">
        <v>0</v>
      </c>
      <c r="M1777" s="126">
        <v>0</v>
      </c>
      <c r="N1777" s="6" t="s">
        <v>557</v>
      </c>
      <c r="O1777" s="6" t="s">
        <v>2390</v>
      </c>
      <c r="P1777" s="19">
        <v>700000</v>
      </c>
      <c r="Q1777" s="6"/>
      <c r="R1777" s="19">
        <f t="shared" si="310"/>
        <v>126000</v>
      </c>
      <c r="S1777" s="6"/>
      <c r="T1777" s="14"/>
      <c r="U1777" s="145"/>
      <c r="V1777" s="6"/>
      <c r="W1777" s="6"/>
      <c r="X1777" s="6"/>
      <c r="Y1777" s="212">
        <v>45397</v>
      </c>
      <c r="Z1777" s="6"/>
      <c r="AA1777" s="6"/>
      <c r="AB1777" s="21"/>
      <c r="AC1777" s="6"/>
      <c r="AD1777" s="14" t="s">
        <v>1515</v>
      </c>
      <c r="AE1777" s="6"/>
      <c r="AF1777" s="6"/>
      <c r="AG1777" s="6"/>
      <c r="AH1777" s="6" t="s">
        <v>1517</v>
      </c>
      <c r="AI1777" s="143">
        <f t="shared" si="303"/>
        <v>140</v>
      </c>
      <c r="AJ1777" s="143">
        <f t="shared" si="304"/>
        <v>25.2</v>
      </c>
      <c r="AK1777" s="143">
        <f t="shared" si="305"/>
        <v>0</v>
      </c>
      <c r="AL1777" s="20">
        <f t="shared" si="301"/>
        <v>45336</v>
      </c>
      <c r="AM1777" t="e">
        <f t="shared" si="307"/>
        <v>#N/A</v>
      </c>
      <c r="AN1777" t="str">
        <f t="shared" si="308"/>
        <v>23012024-A-055209-3906.909</v>
      </c>
    </row>
    <row r="1778" spans="1:40" ht="20.100000000000001" hidden="1" customHeight="1" x14ac:dyDescent="0.25">
      <c r="A1778" s="14">
        <v>449</v>
      </c>
      <c r="B1778" s="21">
        <v>45303</v>
      </c>
      <c r="C1778" s="6" t="s">
        <v>2921</v>
      </c>
      <c r="D1778" s="15">
        <v>45314</v>
      </c>
      <c r="E1778" s="14" t="s">
        <v>1132</v>
      </c>
      <c r="F1778" s="14" t="s">
        <v>1133</v>
      </c>
      <c r="G1778" s="6">
        <v>2000</v>
      </c>
      <c r="H1778" s="6" t="s">
        <v>1817</v>
      </c>
      <c r="I1778" s="6"/>
      <c r="J1778" s="16">
        <v>3402.42</v>
      </c>
      <c r="K1778" s="14">
        <v>2.41</v>
      </c>
      <c r="L1778" s="125">
        <v>0</v>
      </c>
      <c r="M1778" s="125">
        <v>0</v>
      </c>
      <c r="N1778" s="6" t="s">
        <v>557</v>
      </c>
      <c r="O1778" s="6" t="s">
        <v>2937</v>
      </c>
      <c r="P1778" s="19">
        <v>1350000</v>
      </c>
      <c r="Q1778" s="6"/>
      <c r="R1778" s="19">
        <f t="shared" si="310"/>
        <v>243000</v>
      </c>
      <c r="S1778" s="6"/>
      <c r="T1778" s="14"/>
      <c r="U1778" s="145"/>
      <c r="V1778" s="6"/>
      <c r="W1778" s="6"/>
      <c r="X1778" s="6"/>
      <c r="Y1778" s="212">
        <v>45483</v>
      </c>
      <c r="Z1778" s="6"/>
      <c r="AA1778" s="6"/>
      <c r="AB1778" s="21"/>
      <c r="AC1778" s="6"/>
      <c r="AD1778" s="14" t="s">
        <v>1515</v>
      </c>
      <c r="AE1778" s="6"/>
      <c r="AF1778" s="6"/>
      <c r="AG1778" s="6"/>
      <c r="AH1778" s="6" t="s">
        <v>1517</v>
      </c>
      <c r="AI1778" s="143">
        <f t="shared" si="303"/>
        <v>675</v>
      </c>
      <c r="AJ1778" s="143">
        <f t="shared" si="304"/>
        <v>121.5</v>
      </c>
      <c r="AK1778" s="143">
        <f t="shared" si="305"/>
        <v>0</v>
      </c>
      <c r="AL1778" s="20">
        <f t="shared" si="301"/>
        <v>45333</v>
      </c>
      <c r="AM1778" t="e">
        <f>VLOOKUP(C1778,$C$2446:$C$2561,1,0)</f>
        <v>#N/A</v>
      </c>
      <c r="AN1778" t="str">
        <f t="shared" si="308"/>
        <v>23012024-A-055212-3402.42</v>
      </c>
    </row>
    <row r="1779" spans="1:40" ht="20.100000000000001" hidden="1" customHeight="1" x14ac:dyDescent="0.25">
      <c r="A1779" s="14">
        <v>450</v>
      </c>
      <c r="B1779" s="21">
        <v>45299</v>
      </c>
      <c r="C1779" s="6" t="s">
        <v>2922</v>
      </c>
      <c r="D1779" s="15">
        <v>45314</v>
      </c>
      <c r="E1779" s="14" t="s">
        <v>1132</v>
      </c>
      <c r="F1779" s="14" t="s">
        <v>1133</v>
      </c>
      <c r="G1779" s="6">
        <v>2200</v>
      </c>
      <c r="H1779" s="6" t="s">
        <v>1817</v>
      </c>
      <c r="I1779" s="6"/>
      <c r="J1779" s="16">
        <v>3906.902</v>
      </c>
      <c r="K1779" s="14">
        <v>1.34</v>
      </c>
      <c r="L1779" s="125">
        <v>0</v>
      </c>
      <c r="M1779" s="125">
        <v>0</v>
      </c>
      <c r="N1779" s="6" t="s">
        <v>557</v>
      </c>
      <c r="O1779" s="6" t="s">
        <v>2684</v>
      </c>
      <c r="P1779" s="19">
        <v>825000</v>
      </c>
      <c r="Q1779" s="6"/>
      <c r="R1779" s="19">
        <f t="shared" si="310"/>
        <v>148500</v>
      </c>
      <c r="S1779" s="6"/>
      <c r="T1779" s="14"/>
      <c r="U1779" s="145"/>
      <c r="V1779" s="6"/>
      <c r="W1779" s="6"/>
      <c r="X1779" s="6"/>
      <c r="Y1779" s="212">
        <v>45483</v>
      </c>
      <c r="Z1779" s="6"/>
      <c r="AA1779" s="6"/>
      <c r="AB1779" s="21"/>
      <c r="AC1779" s="6"/>
      <c r="AD1779" s="14" t="s">
        <v>1515</v>
      </c>
      <c r="AE1779" s="6"/>
      <c r="AF1779" s="6"/>
      <c r="AG1779" s="6"/>
      <c r="AH1779" s="6" t="s">
        <v>1517</v>
      </c>
      <c r="AI1779" s="143">
        <f t="shared" si="303"/>
        <v>375</v>
      </c>
      <c r="AJ1779" s="143">
        <f t="shared" si="304"/>
        <v>67.5</v>
      </c>
      <c r="AK1779" s="143">
        <f t="shared" si="305"/>
        <v>0</v>
      </c>
      <c r="AL1779" s="20">
        <f t="shared" ref="AL1779:AL1842" si="311">IF(B1779&lt;&gt;"",IF(E1779="Packing Material",B1779+5,B1779+30),"")</f>
        <v>45329</v>
      </c>
      <c r="AM1779" t="e">
        <f>VLOOKUP(C1779,$C$2446:$C$2553,1,0)</f>
        <v>#N/A</v>
      </c>
      <c r="AN1779" t="str">
        <f t="shared" si="308"/>
        <v>23012024-A-055217-3906.902</v>
      </c>
    </row>
    <row r="1780" spans="1:40" ht="20.100000000000001" hidden="1" customHeight="1" x14ac:dyDescent="0.25">
      <c r="A1780" s="14">
        <v>451</v>
      </c>
      <c r="B1780" s="21">
        <v>45303</v>
      </c>
      <c r="C1780" s="6" t="s">
        <v>2923</v>
      </c>
      <c r="D1780" s="15">
        <v>45314</v>
      </c>
      <c r="E1780" s="14" t="s">
        <v>1132</v>
      </c>
      <c r="F1780" s="14" t="s">
        <v>1133</v>
      </c>
      <c r="G1780" s="6">
        <v>360</v>
      </c>
      <c r="H1780" s="6" t="s">
        <v>1817</v>
      </c>
      <c r="I1780" s="6"/>
      <c r="J1780" s="16">
        <v>3809.9189999999999</v>
      </c>
      <c r="K1780" s="14">
        <v>2.41</v>
      </c>
      <c r="L1780" s="126">
        <v>0</v>
      </c>
      <c r="M1780" s="126">
        <v>0</v>
      </c>
      <c r="N1780" s="6" t="s">
        <v>557</v>
      </c>
      <c r="O1780" s="6" t="s">
        <v>2685</v>
      </c>
      <c r="P1780" s="19">
        <v>243000</v>
      </c>
      <c r="Q1780" s="6"/>
      <c r="R1780" s="19">
        <f t="shared" si="310"/>
        <v>43740</v>
      </c>
      <c r="S1780" s="6"/>
      <c r="T1780" s="14"/>
      <c r="U1780" s="145"/>
      <c r="V1780" s="6"/>
      <c r="W1780" s="6"/>
      <c r="X1780" s="6"/>
      <c r="Y1780" s="212">
        <v>45397</v>
      </c>
      <c r="Z1780" s="6"/>
      <c r="AA1780" s="6"/>
      <c r="AB1780" s="21"/>
      <c r="AC1780" s="6"/>
      <c r="AD1780" s="14" t="s">
        <v>1515</v>
      </c>
      <c r="AE1780" s="6"/>
      <c r="AF1780" s="6"/>
      <c r="AG1780" s="6"/>
      <c r="AH1780" s="6" t="s">
        <v>1517</v>
      </c>
      <c r="AI1780" s="143">
        <f t="shared" si="303"/>
        <v>675</v>
      </c>
      <c r="AJ1780" s="143">
        <f t="shared" si="304"/>
        <v>121.5</v>
      </c>
      <c r="AK1780" s="143">
        <f t="shared" si="305"/>
        <v>0</v>
      </c>
      <c r="AL1780" s="20">
        <f t="shared" si="311"/>
        <v>45333</v>
      </c>
      <c r="AM1780" t="e">
        <f>VLOOKUP(C1780,$C$2446:$C$2553,1,0)</f>
        <v>#N/A</v>
      </c>
      <c r="AN1780" t="str">
        <f t="shared" si="308"/>
        <v>23012024-A-055222-3809.919</v>
      </c>
    </row>
    <row r="1781" spans="1:40" ht="20.100000000000001" hidden="1" customHeight="1" x14ac:dyDescent="0.25">
      <c r="A1781" s="14">
        <v>452</v>
      </c>
      <c r="B1781" s="21">
        <v>45299</v>
      </c>
      <c r="C1781" s="6" t="s">
        <v>2924</v>
      </c>
      <c r="D1781" s="15">
        <v>45314</v>
      </c>
      <c r="E1781" s="14" t="s">
        <v>1132</v>
      </c>
      <c r="F1781" s="14" t="s">
        <v>1133</v>
      </c>
      <c r="G1781" s="6">
        <v>3000</v>
      </c>
      <c r="H1781" s="6" t="s">
        <v>1817</v>
      </c>
      <c r="I1781" s="6"/>
      <c r="J1781" s="16">
        <v>3809.9189999999999</v>
      </c>
      <c r="K1781" s="14">
        <v>0.46</v>
      </c>
      <c r="L1781" s="126">
        <v>0</v>
      </c>
      <c r="M1781" s="126">
        <v>0</v>
      </c>
      <c r="N1781" s="6" t="s">
        <v>557</v>
      </c>
      <c r="O1781" s="6" t="s">
        <v>2938</v>
      </c>
      <c r="P1781" s="19">
        <v>390000</v>
      </c>
      <c r="Q1781" s="6"/>
      <c r="R1781" s="19">
        <f t="shared" si="310"/>
        <v>70200</v>
      </c>
      <c r="S1781" s="6"/>
      <c r="T1781" s="14"/>
      <c r="U1781" s="145"/>
      <c r="V1781" s="6"/>
      <c r="W1781" s="6"/>
      <c r="X1781" s="6"/>
      <c r="Y1781" s="212">
        <v>45397</v>
      </c>
      <c r="Z1781" s="6"/>
      <c r="AA1781" s="6"/>
      <c r="AB1781" s="21"/>
      <c r="AC1781" s="6"/>
      <c r="AD1781" s="14" t="s">
        <v>1515</v>
      </c>
      <c r="AE1781" s="6"/>
      <c r="AF1781" s="6"/>
      <c r="AG1781" s="6"/>
      <c r="AH1781" s="6" t="s">
        <v>1517</v>
      </c>
      <c r="AI1781" s="143">
        <f t="shared" si="303"/>
        <v>130</v>
      </c>
      <c r="AJ1781" s="143">
        <f t="shared" si="304"/>
        <v>23.4</v>
      </c>
      <c r="AK1781" s="143">
        <f t="shared" si="305"/>
        <v>0</v>
      </c>
      <c r="AL1781" s="20">
        <f t="shared" si="311"/>
        <v>45329</v>
      </c>
      <c r="AM1781" t="e">
        <f>VLOOKUP(C1781,$C$2446:$C$2553,1,0)</f>
        <v>#N/A</v>
      </c>
      <c r="AN1781" t="str">
        <f t="shared" si="308"/>
        <v>23012024-A-055227-3809.919</v>
      </c>
    </row>
    <row r="1782" spans="1:40" ht="20.100000000000001" hidden="1" customHeight="1" x14ac:dyDescent="0.25">
      <c r="A1782" s="14">
        <v>453</v>
      </c>
      <c r="B1782" s="21">
        <v>45301</v>
      </c>
      <c r="C1782" s="6" t="s">
        <v>2925</v>
      </c>
      <c r="D1782" s="15">
        <v>45314</v>
      </c>
      <c r="E1782" s="14" t="s">
        <v>1132</v>
      </c>
      <c r="F1782" s="14" t="s">
        <v>1133</v>
      </c>
      <c r="G1782" s="6">
        <v>360</v>
      </c>
      <c r="H1782" s="6" t="s">
        <v>1817</v>
      </c>
      <c r="I1782" s="6"/>
      <c r="J1782" s="16">
        <v>3809.9189999999999</v>
      </c>
      <c r="K1782" s="14">
        <v>7.14</v>
      </c>
      <c r="L1782" s="126">
        <v>0</v>
      </c>
      <c r="M1782" s="126">
        <v>0</v>
      </c>
      <c r="N1782" s="6" t="s">
        <v>557</v>
      </c>
      <c r="O1782" s="6" t="s">
        <v>2939</v>
      </c>
      <c r="P1782" s="19">
        <v>720000</v>
      </c>
      <c r="Q1782" s="6"/>
      <c r="R1782" s="19">
        <f t="shared" si="310"/>
        <v>129600</v>
      </c>
      <c r="S1782" s="6"/>
      <c r="T1782" s="14"/>
      <c r="U1782" s="145"/>
      <c r="V1782" s="6"/>
      <c r="W1782" s="6"/>
      <c r="X1782" s="6"/>
      <c r="Y1782" s="212">
        <v>45397</v>
      </c>
      <c r="Z1782" s="6"/>
      <c r="AA1782" s="6"/>
      <c r="AB1782" s="21"/>
      <c r="AC1782" s="6"/>
      <c r="AD1782" s="14" t="s">
        <v>1515</v>
      </c>
      <c r="AE1782" s="6"/>
      <c r="AF1782" s="6"/>
      <c r="AG1782" s="6"/>
      <c r="AH1782" s="6" t="s">
        <v>1517</v>
      </c>
      <c r="AI1782" s="143">
        <f t="shared" si="303"/>
        <v>2000</v>
      </c>
      <c r="AJ1782" s="143">
        <f t="shared" si="304"/>
        <v>360</v>
      </c>
      <c r="AK1782" s="143">
        <f t="shared" si="305"/>
        <v>0</v>
      </c>
      <c r="AL1782" s="20">
        <f t="shared" si="311"/>
        <v>45331</v>
      </c>
      <c r="AM1782" t="e">
        <f>VLOOKUP(C1782,$C$2446:$C$2553,1,0)</f>
        <v>#N/A</v>
      </c>
      <c r="AN1782" t="str">
        <f t="shared" si="308"/>
        <v>23012024-A-055231-3809.919</v>
      </c>
    </row>
    <row r="1783" spans="1:40" ht="20.100000000000001" hidden="1" customHeight="1" x14ac:dyDescent="0.25">
      <c r="A1783" s="14">
        <v>454</v>
      </c>
      <c r="B1783" s="21">
        <v>45315</v>
      </c>
      <c r="C1783" s="6" t="s">
        <v>3024</v>
      </c>
      <c r="D1783" s="15">
        <v>45322</v>
      </c>
      <c r="E1783" s="14" t="s">
        <v>1132</v>
      </c>
      <c r="F1783" s="14" t="s">
        <v>1133</v>
      </c>
      <c r="G1783" s="6">
        <v>2800</v>
      </c>
      <c r="H1783" s="6" t="s">
        <v>1817</v>
      </c>
      <c r="I1783" s="6"/>
      <c r="J1783" s="16">
        <v>3204.2</v>
      </c>
      <c r="K1783" s="14">
        <v>1.8</v>
      </c>
      <c r="L1783" s="126">
        <v>0</v>
      </c>
      <c r="M1783" s="126">
        <v>0</v>
      </c>
      <c r="N1783" s="6" t="s">
        <v>412</v>
      </c>
      <c r="O1783" s="6" t="s">
        <v>2381</v>
      </c>
      <c r="P1783" s="19">
        <v>1414000</v>
      </c>
      <c r="Q1783" s="6"/>
      <c r="R1783" s="19">
        <f t="shared" si="310"/>
        <v>254520</v>
      </c>
      <c r="S1783" s="6"/>
      <c r="T1783" s="14"/>
      <c r="U1783" s="145"/>
      <c r="V1783" s="6"/>
      <c r="W1783" s="6"/>
      <c r="X1783" s="6"/>
      <c r="Y1783" s="212">
        <v>45397</v>
      </c>
      <c r="Z1783" s="6"/>
      <c r="AA1783" s="6"/>
      <c r="AB1783" s="21"/>
      <c r="AC1783" s="6"/>
      <c r="AD1783" s="14" t="s">
        <v>1515</v>
      </c>
      <c r="AE1783" s="6"/>
      <c r="AF1783" s="6"/>
      <c r="AG1783" s="6"/>
      <c r="AH1783" s="6" t="s">
        <v>434</v>
      </c>
      <c r="AI1783" s="143">
        <f t="shared" si="303"/>
        <v>505</v>
      </c>
      <c r="AJ1783" s="143">
        <f t="shared" si="304"/>
        <v>90.9</v>
      </c>
      <c r="AK1783" s="143">
        <f t="shared" si="305"/>
        <v>0</v>
      </c>
      <c r="AL1783" s="20">
        <f t="shared" si="311"/>
        <v>45345</v>
      </c>
      <c r="AM1783" t="e">
        <f>VLOOKUP(C1783,$C$2446:$C$2553,1,0)</f>
        <v>#N/A</v>
      </c>
      <c r="AN1783" t="str">
        <f t="shared" si="308"/>
        <v>31012024-A-058217-3204.2</v>
      </c>
    </row>
    <row r="1784" spans="1:40" ht="20.100000000000001" hidden="1" customHeight="1" x14ac:dyDescent="0.25">
      <c r="A1784" s="14">
        <v>455</v>
      </c>
      <c r="B1784" s="21">
        <v>45311</v>
      </c>
      <c r="C1784" s="6" t="s">
        <v>3025</v>
      </c>
      <c r="D1784" s="15">
        <v>45322</v>
      </c>
      <c r="E1784" s="14" t="s">
        <v>1132</v>
      </c>
      <c r="F1784" s="14" t="s">
        <v>1133</v>
      </c>
      <c r="G1784" s="6">
        <v>2200</v>
      </c>
      <c r="H1784" s="6" t="s">
        <v>1817</v>
      </c>
      <c r="I1784" s="6"/>
      <c r="J1784" s="16">
        <v>2931.9090000000001</v>
      </c>
      <c r="K1784" s="14">
        <v>1.92</v>
      </c>
      <c r="L1784" s="126">
        <v>0</v>
      </c>
      <c r="M1784" s="126">
        <v>0</v>
      </c>
      <c r="N1784" s="6" t="s">
        <v>557</v>
      </c>
      <c r="O1784" s="6" t="s">
        <v>2382</v>
      </c>
      <c r="P1784" s="19">
        <v>1183600</v>
      </c>
      <c r="Q1784" s="6"/>
      <c r="R1784" s="19">
        <f t="shared" si="310"/>
        <v>213048</v>
      </c>
      <c r="S1784" s="6"/>
      <c r="T1784" s="14"/>
      <c r="U1784" s="145"/>
      <c r="V1784" s="6"/>
      <c r="W1784" s="6"/>
      <c r="X1784" s="6"/>
      <c r="Y1784" s="212">
        <v>45450</v>
      </c>
      <c r="Z1784" s="6"/>
      <c r="AA1784" s="6"/>
      <c r="AB1784" s="21"/>
      <c r="AC1784" s="6"/>
      <c r="AD1784" s="14" t="s">
        <v>1515</v>
      </c>
      <c r="AE1784" s="6"/>
      <c r="AF1784" s="6"/>
      <c r="AG1784" s="6"/>
      <c r="AH1784" s="6" t="s">
        <v>1517</v>
      </c>
      <c r="AI1784" s="143">
        <f t="shared" si="303"/>
        <v>538</v>
      </c>
      <c r="AJ1784" s="143">
        <f t="shared" si="304"/>
        <v>96.84</v>
      </c>
      <c r="AK1784" s="143">
        <f t="shared" si="305"/>
        <v>0</v>
      </c>
      <c r="AL1784" s="20">
        <f t="shared" si="311"/>
        <v>45341</v>
      </c>
      <c r="AM1784" t="e">
        <f>VLOOKUP(C1784,$C$2446:$C$2561,1,0)</f>
        <v>#N/A</v>
      </c>
      <c r="AN1784" t="str">
        <f t="shared" si="308"/>
        <v>31012024-A-058228-2931.909</v>
      </c>
    </row>
    <row r="1785" spans="1:40" ht="20.100000000000001" hidden="1" customHeight="1" x14ac:dyDescent="0.25">
      <c r="A1785" s="14">
        <v>455</v>
      </c>
      <c r="B1785" s="21">
        <v>45311</v>
      </c>
      <c r="C1785" s="6" t="s">
        <v>3025</v>
      </c>
      <c r="D1785" s="15">
        <v>45322</v>
      </c>
      <c r="E1785" s="14" t="s">
        <v>1132</v>
      </c>
      <c r="F1785" s="14" t="s">
        <v>1133</v>
      </c>
      <c r="G1785" s="6">
        <v>3080</v>
      </c>
      <c r="H1785" s="6" t="s">
        <v>1817</v>
      </c>
      <c r="I1785" s="6"/>
      <c r="J1785" s="16">
        <v>3809.9189999999999</v>
      </c>
      <c r="K1785" s="14">
        <v>0.41</v>
      </c>
      <c r="L1785" s="126">
        <v>0</v>
      </c>
      <c r="M1785" s="126">
        <v>0</v>
      </c>
      <c r="N1785" s="6" t="s">
        <v>557</v>
      </c>
      <c r="O1785" s="6" t="s">
        <v>2667</v>
      </c>
      <c r="P1785" s="19">
        <v>354200</v>
      </c>
      <c r="Q1785" s="6"/>
      <c r="R1785" s="19">
        <f t="shared" si="310"/>
        <v>63756</v>
      </c>
      <c r="S1785" s="6"/>
      <c r="T1785" s="14"/>
      <c r="U1785" s="145"/>
      <c r="V1785" s="6"/>
      <c r="W1785" s="6"/>
      <c r="X1785" s="6"/>
      <c r="Y1785" s="212">
        <v>45450</v>
      </c>
      <c r="Z1785" s="6"/>
      <c r="AA1785" s="6"/>
      <c r="AB1785" s="21"/>
      <c r="AC1785" s="6"/>
      <c r="AD1785" s="14" t="s">
        <v>1515</v>
      </c>
      <c r="AE1785" s="6"/>
      <c r="AF1785" s="6"/>
      <c r="AG1785" s="6"/>
      <c r="AH1785" s="6" t="s">
        <v>1517</v>
      </c>
      <c r="AI1785" s="143">
        <f t="shared" si="303"/>
        <v>115</v>
      </c>
      <c r="AJ1785" s="143">
        <f t="shared" si="304"/>
        <v>20.7</v>
      </c>
      <c r="AK1785" s="143">
        <f t="shared" si="305"/>
        <v>0</v>
      </c>
      <c r="AL1785" s="20">
        <f t="shared" si="311"/>
        <v>45341</v>
      </c>
      <c r="AM1785" t="e">
        <f>VLOOKUP(C1785,$C$2446:$C$2561,1,0)</f>
        <v>#N/A</v>
      </c>
      <c r="AN1785" t="str">
        <f t="shared" si="308"/>
        <v>31012024-A-058228-3809.919</v>
      </c>
    </row>
    <row r="1786" spans="1:40" ht="20.100000000000001" hidden="1" customHeight="1" x14ac:dyDescent="0.25">
      <c r="A1786" s="14">
        <v>455</v>
      </c>
      <c r="B1786" s="21">
        <v>45311</v>
      </c>
      <c r="C1786" s="6" t="s">
        <v>3025</v>
      </c>
      <c r="D1786" s="15">
        <v>45322</v>
      </c>
      <c r="E1786" s="14" t="s">
        <v>1132</v>
      </c>
      <c r="F1786" s="14" t="s">
        <v>1133</v>
      </c>
      <c r="G1786" s="6">
        <v>400</v>
      </c>
      <c r="H1786" s="6" t="s">
        <v>1817</v>
      </c>
      <c r="I1786" s="6"/>
      <c r="J1786" s="16">
        <v>2904.2089999999998</v>
      </c>
      <c r="K1786" s="14">
        <v>0.89</v>
      </c>
      <c r="L1786" s="126">
        <v>0</v>
      </c>
      <c r="M1786" s="126">
        <v>0</v>
      </c>
      <c r="N1786" s="6" t="s">
        <v>557</v>
      </c>
      <c r="O1786" s="6" t="s">
        <v>2385</v>
      </c>
      <c r="P1786" s="19">
        <v>100000</v>
      </c>
      <c r="Q1786" s="6"/>
      <c r="R1786" s="19">
        <f t="shared" si="310"/>
        <v>18000</v>
      </c>
      <c r="S1786" s="6"/>
      <c r="T1786" s="14"/>
      <c r="U1786" s="145"/>
      <c r="V1786" s="6"/>
      <c r="W1786" s="6"/>
      <c r="X1786" s="6"/>
      <c r="Y1786" s="212">
        <v>45450</v>
      </c>
      <c r="Z1786" s="6"/>
      <c r="AA1786" s="6"/>
      <c r="AB1786" s="21"/>
      <c r="AC1786" s="6"/>
      <c r="AD1786" s="14" t="s">
        <v>1515</v>
      </c>
      <c r="AE1786" s="6"/>
      <c r="AF1786" s="6"/>
      <c r="AG1786" s="6"/>
      <c r="AH1786" s="6" t="s">
        <v>1517</v>
      </c>
      <c r="AI1786" s="143">
        <f t="shared" si="303"/>
        <v>250</v>
      </c>
      <c r="AJ1786" s="143">
        <f t="shared" si="304"/>
        <v>45</v>
      </c>
      <c r="AK1786" s="143">
        <f t="shared" si="305"/>
        <v>0</v>
      </c>
      <c r="AL1786" s="20">
        <f t="shared" si="311"/>
        <v>45341</v>
      </c>
      <c r="AM1786" t="e">
        <f>VLOOKUP(C1786,$C$2446:$C$2561,1,0)</f>
        <v>#N/A</v>
      </c>
      <c r="AN1786" t="str">
        <f t="shared" si="308"/>
        <v>31012024-A-058228-2904.209</v>
      </c>
    </row>
    <row r="1787" spans="1:40" ht="20.100000000000001" hidden="1" customHeight="1" x14ac:dyDescent="0.25">
      <c r="A1787" s="14">
        <v>456</v>
      </c>
      <c r="B1787" s="21">
        <v>45311</v>
      </c>
      <c r="C1787" s="6" t="s">
        <v>3026</v>
      </c>
      <c r="D1787" s="15">
        <v>45322</v>
      </c>
      <c r="E1787" s="14" t="s">
        <v>1132</v>
      </c>
      <c r="F1787" s="14" t="s">
        <v>1133</v>
      </c>
      <c r="G1787" s="6">
        <v>1900</v>
      </c>
      <c r="H1787" s="6" t="s">
        <v>1817</v>
      </c>
      <c r="I1787" s="6"/>
      <c r="J1787" s="16">
        <v>3204.172</v>
      </c>
      <c r="K1787" s="14">
        <v>1.23</v>
      </c>
      <c r="L1787" s="126">
        <v>0</v>
      </c>
      <c r="M1787" s="126">
        <v>0</v>
      </c>
      <c r="N1787" s="6" t="s">
        <v>412</v>
      </c>
      <c r="O1787" s="6" t="s">
        <v>2388</v>
      </c>
      <c r="P1787" s="19">
        <v>655500</v>
      </c>
      <c r="Q1787" s="6"/>
      <c r="R1787" s="19">
        <f t="shared" si="310"/>
        <v>117990</v>
      </c>
      <c r="S1787" s="6"/>
      <c r="T1787" s="14"/>
      <c r="U1787" s="145"/>
      <c r="V1787" s="6"/>
      <c r="W1787" s="6"/>
      <c r="X1787" s="6"/>
      <c r="Y1787" s="212">
        <v>45397</v>
      </c>
      <c r="Z1787" s="6"/>
      <c r="AA1787" s="6"/>
      <c r="AB1787" s="21"/>
      <c r="AC1787" s="6"/>
      <c r="AD1787" s="14" t="s">
        <v>1515</v>
      </c>
      <c r="AE1787" s="6"/>
      <c r="AF1787" s="6"/>
      <c r="AG1787" s="6"/>
      <c r="AH1787" s="6" t="s">
        <v>434</v>
      </c>
      <c r="AI1787" s="143">
        <f t="shared" si="303"/>
        <v>345</v>
      </c>
      <c r="AJ1787" s="143">
        <f t="shared" si="304"/>
        <v>62.1</v>
      </c>
      <c r="AK1787" s="143">
        <f t="shared" si="305"/>
        <v>0</v>
      </c>
      <c r="AL1787" s="20">
        <f t="shared" si="311"/>
        <v>45341</v>
      </c>
      <c r="AM1787" t="e">
        <f>VLOOKUP(C1787,$C$2446:$C$2553,1,0)</f>
        <v>#N/A</v>
      </c>
      <c r="AN1787" t="str">
        <f t="shared" si="308"/>
        <v>31012024-A-058261-3204.172</v>
      </c>
    </row>
    <row r="1788" spans="1:40" ht="20.100000000000001" hidden="1" customHeight="1" x14ac:dyDescent="0.25">
      <c r="A1788" s="14">
        <v>456</v>
      </c>
      <c r="B1788" s="21">
        <v>45311</v>
      </c>
      <c r="C1788" s="6" t="s">
        <v>3026</v>
      </c>
      <c r="D1788" s="15">
        <v>45322</v>
      </c>
      <c r="E1788" s="14" t="s">
        <v>1132</v>
      </c>
      <c r="F1788" s="14" t="s">
        <v>1133</v>
      </c>
      <c r="G1788" s="6">
        <v>600</v>
      </c>
      <c r="H1788" s="6" t="s">
        <v>1817</v>
      </c>
      <c r="I1788" s="6"/>
      <c r="J1788" s="16">
        <v>3809.9110000000001</v>
      </c>
      <c r="K1788" s="14">
        <v>1.2</v>
      </c>
      <c r="L1788" s="126">
        <v>0</v>
      </c>
      <c r="M1788" s="126">
        <v>0</v>
      </c>
      <c r="N1788" s="6" t="s">
        <v>557</v>
      </c>
      <c r="O1788" s="6" t="s">
        <v>3058</v>
      </c>
      <c r="P1788" s="19">
        <v>201000</v>
      </c>
      <c r="Q1788" s="6"/>
      <c r="R1788" s="19">
        <f t="shared" si="310"/>
        <v>36180</v>
      </c>
      <c r="S1788" s="6"/>
      <c r="T1788" s="14"/>
      <c r="U1788" s="145"/>
      <c r="V1788" s="6"/>
      <c r="W1788" s="6"/>
      <c r="X1788" s="6"/>
      <c r="Y1788" s="212">
        <v>45397</v>
      </c>
      <c r="Z1788" s="6"/>
      <c r="AA1788" s="6"/>
      <c r="AB1788" s="21"/>
      <c r="AC1788" s="6"/>
      <c r="AD1788" s="14" t="s">
        <v>1515</v>
      </c>
      <c r="AE1788" s="6"/>
      <c r="AF1788" s="6"/>
      <c r="AG1788" s="6"/>
      <c r="AH1788" s="6" t="s">
        <v>1517</v>
      </c>
      <c r="AI1788" s="143">
        <f t="shared" si="303"/>
        <v>335</v>
      </c>
      <c r="AJ1788" s="143">
        <f t="shared" si="304"/>
        <v>60.3</v>
      </c>
      <c r="AK1788" s="143">
        <f t="shared" si="305"/>
        <v>0</v>
      </c>
      <c r="AL1788" s="20">
        <f t="shared" si="311"/>
        <v>45341</v>
      </c>
      <c r="AM1788" t="e">
        <f>VLOOKUP(C1788,$C$2446:$C$2553,1,0)</f>
        <v>#N/A</v>
      </c>
      <c r="AN1788" t="str">
        <f t="shared" si="308"/>
        <v>31012024-A-058261-3809.911</v>
      </c>
    </row>
    <row r="1789" spans="1:40" ht="20.100000000000001" hidden="1" customHeight="1" x14ac:dyDescent="0.25">
      <c r="A1789" s="14">
        <v>457</v>
      </c>
      <c r="B1789" s="21">
        <v>45311</v>
      </c>
      <c r="C1789" s="6" t="s">
        <v>3027</v>
      </c>
      <c r="D1789" s="15">
        <v>45322</v>
      </c>
      <c r="E1789" s="14" t="s">
        <v>1132</v>
      </c>
      <c r="F1789" s="14" t="s">
        <v>1133</v>
      </c>
      <c r="G1789" s="6">
        <v>360</v>
      </c>
      <c r="H1789" s="6" t="s">
        <v>1817</v>
      </c>
      <c r="I1789" s="6"/>
      <c r="J1789" s="16">
        <v>3402.4189999999999</v>
      </c>
      <c r="K1789" s="14">
        <v>3.56</v>
      </c>
      <c r="L1789" s="125">
        <v>0</v>
      </c>
      <c r="M1789" s="125">
        <v>0</v>
      </c>
      <c r="N1789" s="6" t="s">
        <v>557</v>
      </c>
      <c r="O1789" s="6" t="s">
        <v>2965</v>
      </c>
      <c r="P1789" s="19">
        <v>359280</v>
      </c>
      <c r="Q1789" s="6"/>
      <c r="R1789" s="19">
        <f t="shared" si="310"/>
        <v>64670.399999999994</v>
      </c>
      <c r="S1789" s="6"/>
      <c r="T1789" s="14"/>
      <c r="U1789" s="145"/>
      <c r="V1789" s="6"/>
      <c r="W1789" s="6"/>
      <c r="X1789" s="6"/>
      <c r="Y1789" s="23"/>
      <c r="Z1789" s="6"/>
      <c r="AA1789" s="6"/>
      <c r="AB1789" s="21"/>
      <c r="AC1789" s="6"/>
      <c r="AD1789" s="14" t="s">
        <v>1515</v>
      </c>
      <c r="AE1789" s="6"/>
      <c r="AF1789" s="6"/>
      <c r="AG1789" s="6"/>
      <c r="AH1789" s="6" t="s">
        <v>1517</v>
      </c>
      <c r="AI1789" s="143">
        <f t="shared" si="303"/>
        <v>998</v>
      </c>
      <c r="AJ1789" s="143">
        <f t="shared" si="304"/>
        <v>179.64</v>
      </c>
      <c r="AK1789" s="143">
        <f t="shared" si="305"/>
        <v>0</v>
      </c>
      <c r="AL1789" s="20">
        <f t="shared" si="311"/>
        <v>45341</v>
      </c>
      <c r="AM1789" t="e">
        <f>VLOOKUP(C1789,$C$2446:$C$2553,1,0)</f>
        <v>#N/A</v>
      </c>
      <c r="AN1789" t="str">
        <f t="shared" si="308"/>
        <v>31012024-A-058276-3402.419</v>
      </c>
    </row>
    <row r="1790" spans="1:40" ht="20.100000000000001" hidden="1" customHeight="1" x14ac:dyDescent="0.25">
      <c r="A1790" s="14">
        <v>458</v>
      </c>
      <c r="B1790" s="21">
        <v>45308</v>
      </c>
      <c r="C1790" s="6" t="s">
        <v>3028</v>
      </c>
      <c r="D1790" s="15">
        <v>45322</v>
      </c>
      <c r="E1790" s="14" t="s">
        <v>1132</v>
      </c>
      <c r="F1790" s="14" t="s">
        <v>1133</v>
      </c>
      <c r="G1790" s="6">
        <v>60</v>
      </c>
      <c r="H1790" s="6" t="s">
        <v>1817</v>
      </c>
      <c r="I1790" s="6"/>
      <c r="J1790" s="16">
        <v>3204.172</v>
      </c>
      <c r="K1790" s="14">
        <v>7.05</v>
      </c>
      <c r="L1790" s="126">
        <v>0</v>
      </c>
      <c r="M1790" s="126">
        <v>0</v>
      </c>
      <c r="N1790" s="6" t="s">
        <v>412</v>
      </c>
      <c r="O1790" s="6" t="s">
        <v>3059</v>
      </c>
      <c r="P1790" s="19">
        <v>118500</v>
      </c>
      <c r="Q1790" s="6"/>
      <c r="R1790" s="19">
        <f t="shared" si="310"/>
        <v>21330</v>
      </c>
      <c r="S1790" s="6"/>
      <c r="T1790" s="14"/>
      <c r="U1790" s="145"/>
      <c r="V1790" s="6"/>
      <c r="W1790" s="6"/>
      <c r="X1790" s="6"/>
      <c r="Y1790" s="212">
        <v>45397</v>
      </c>
      <c r="Z1790" s="6"/>
      <c r="AA1790" s="6"/>
      <c r="AB1790" s="21"/>
      <c r="AC1790" s="6"/>
      <c r="AD1790" s="14" t="s">
        <v>1515</v>
      </c>
      <c r="AE1790" s="6"/>
      <c r="AF1790" s="6"/>
      <c r="AG1790" s="6"/>
      <c r="AH1790" s="6" t="s">
        <v>434</v>
      </c>
      <c r="AI1790" s="143">
        <f t="shared" si="303"/>
        <v>1975</v>
      </c>
      <c r="AJ1790" s="143">
        <f t="shared" si="304"/>
        <v>355.5</v>
      </c>
      <c r="AK1790" s="143">
        <f t="shared" si="305"/>
        <v>0</v>
      </c>
      <c r="AL1790" s="20">
        <f t="shared" si="311"/>
        <v>45338</v>
      </c>
      <c r="AM1790" t="e">
        <f>VLOOKUP(C1790,$C$2446:$C$2553,1,0)</f>
        <v>#N/A</v>
      </c>
      <c r="AN1790" t="str">
        <f t="shared" si="308"/>
        <v>31012024-A-058280-3204.172</v>
      </c>
    </row>
    <row r="1791" spans="1:40" ht="20.100000000000001" hidden="1" customHeight="1" x14ac:dyDescent="0.25">
      <c r="A1791" s="14">
        <v>459</v>
      </c>
      <c r="B1791" s="21">
        <v>45312</v>
      </c>
      <c r="C1791" s="6" t="s">
        <v>3029</v>
      </c>
      <c r="D1791" s="15">
        <v>45322</v>
      </c>
      <c r="E1791" s="14" t="s">
        <v>1132</v>
      </c>
      <c r="F1791" s="14" t="s">
        <v>1133</v>
      </c>
      <c r="G1791" s="6">
        <v>1760</v>
      </c>
      <c r="H1791" s="6" t="s">
        <v>1817</v>
      </c>
      <c r="I1791" s="6"/>
      <c r="J1791" s="16">
        <v>2931.9090000000001</v>
      </c>
      <c r="K1791" s="14">
        <v>1.92</v>
      </c>
      <c r="L1791" s="125">
        <v>0</v>
      </c>
      <c r="M1791" s="125">
        <v>0</v>
      </c>
      <c r="N1791" s="6" t="s">
        <v>557</v>
      </c>
      <c r="O1791" s="6" t="s">
        <v>2382</v>
      </c>
      <c r="P1791" s="19">
        <v>946880</v>
      </c>
      <c r="Q1791" s="6"/>
      <c r="R1791" s="19">
        <f t="shared" si="310"/>
        <v>170438.39999999999</v>
      </c>
      <c r="S1791" s="6"/>
      <c r="T1791" s="14"/>
      <c r="U1791" s="145"/>
      <c r="V1791" s="6"/>
      <c r="W1791" s="6"/>
      <c r="X1791" s="6"/>
      <c r="Y1791" s="212">
        <v>45450</v>
      </c>
      <c r="Z1791" s="6"/>
      <c r="AA1791" s="6"/>
      <c r="AB1791" s="21"/>
      <c r="AC1791" s="6"/>
      <c r="AD1791" s="14" t="s">
        <v>1515</v>
      </c>
      <c r="AE1791" s="6"/>
      <c r="AF1791" s="6"/>
      <c r="AG1791" s="6"/>
      <c r="AH1791" s="6" t="s">
        <v>1517</v>
      </c>
      <c r="AI1791" s="143">
        <f t="shared" si="303"/>
        <v>538</v>
      </c>
      <c r="AJ1791" s="143">
        <f t="shared" si="304"/>
        <v>96.84</v>
      </c>
      <c r="AK1791" s="143">
        <f t="shared" si="305"/>
        <v>0</v>
      </c>
      <c r="AL1791" s="20">
        <f t="shared" si="311"/>
        <v>45342</v>
      </c>
      <c r="AM1791" t="e">
        <f>VLOOKUP(C1791,$C$2446:$C$2561,1,0)</f>
        <v>#N/A</v>
      </c>
      <c r="AN1791" t="str">
        <f t="shared" si="308"/>
        <v>31012024-A-058297-2931.909</v>
      </c>
    </row>
    <row r="1792" spans="1:40" ht="20.100000000000001" hidden="1" customHeight="1" x14ac:dyDescent="0.25">
      <c r="A1792" s="14">
        <v>459</v>
      </c>
      <c r="B1792" s="21">
        <v>45312</v>
      </c>
      <c r="C1792" s="6" t="s">
        <v>3029</v>
      </c>
      <c r="D1792" s="15">
        <v>45322</v>
      </c>
      <c r="E1792" s="14" t="s">
        <v>1132</v>
      </c>
      <c r="F1792" s="14" t="s">
        <v>1133</v>
      </c>
      <c r="G1792" s="6">
        <v>100</v>
      </c>
      <c r="H1792" s="6" t="s">
        <v>1817</v>
      </c>
      <c r="I1792" s="6"/>
      <c r="J1792" s="16">
        <v>3204.172</v>
      </c>
      <c r="K1792" s="14">
        <v>1.23</v>
      </c>
      <c r="L1792" s="125">
        <v>0</v>
      </c>
      <c r="M1792" s="125">
        <v>0</v>
      </c>
      <c r="N1792" s="6" t="s">
        <v>412</v>
      </c>
      <c r="O1792" s="6" t="s">
        <v>2388</v>
      </c>
      <c r="P1792" s="19">
        <v>34500</v>
      </c>
      <c r="Q1792" s="6"/>
      <c r="R1792" s="19">
        <f t="shared" si="310"/>
        <v>6210</v>
      </c>
      <c r="S1792" s="6"/>
      <c r="T1792" s="14"/>
      <c r="U1792" s="145"/>
      <c r="V1792" s="6"/>
      <c r="W1792" s="6"/>
      <c r="X1792" s="6"/>
      <c r="Y1792" s="212">
        <v>45450</v>
      </c>
      <c r="Z1792" s="6"/>
      <c r="AA1792" s="6"/>
      <c r="AB1792" s="21"/>
      <c r="AC1792" s="6"/>
      <c r="AD1792" s="14" t="s">
        <v>1515</v>
      </c>
      <c r="AE1792" s="6"/>
      <c r="AF1792" s="6"/>
      <c r="AG1792" s="6"/>
      <c r="AH1792" s="6" t="s">
        <v>434</v>
      </c>
      <c r="AI1792" s="143">
        <f t="shared" si="303"/>
        <v>345</v>
      </c>
      <c r="AJ1792" s="143">
        <f t="shared" si="304"/>
        <v>62.1</v>
      </c>
      <c r="AK1792" s="143">
        <f t="shared" si="305"/>
        <v>0</v>
      </c>
      <c r="AL1792" s="20">
        <f t="shared" si="311"/>
        <v>45342</v>
      </c>
      <c r="AM1792" t="e">
        <f>VLOOKUP(C1792,$C$2446:$C$2561,1,0)</f>
        <v>#N/A</v>
      </c>
      <c r="AN1792" t="str">
        <f t="shared" si="308"/>
        <v>31012024-A-058297-3204.172</v>
      </c>
    </row>
    <row r="1793" spans="1:40" ht="20.100000000000001" hidden="1" customHeight="1" x14ac:dyDescent="0.25">
      <c r="A1793" s="14">
        <v>460</v>
      </c>
      <c r="B1793" s="21">
        <v>45312</v>
      </c>
      <c r="C1793" s="6" t="s">
        <v>3030</v>
      </c>
      <c r="D1793" s="15">
        <v>45322</v>
      </c>
      <c r="E1793" s="14" t="s">
        <v>1132</v>
      </c>
      <c r="F1793" s="14" t="s">
        <v>1133</v>
      </c>
      <c r="G1793" s="6">
        <v>6380</v>
      </c>
      <c r="H1793" s="6" t="s">
        <v>1817</v>
      </c>
      <c r="I1793" s="6"/>
      <c r="J1793" s="16">
        <v>3809.9189999999999</v>
      </c>
      <c r="K1793" s="14">
        <v>0.41</v>
      </c>
      <c r="L1793" s="126">
        <v>0</v>
      </c>
      <c r="M1793" s="126">
        <v>0</v>
      </c>
      <c r="N1793" s="6" t="s">
        <v>557</v>
      </c>
      <c r="O1793" s="6" t="s">
        <v>2667</v>
      </c>
      <c r="P1793" s="19">
        <v>733700</v>
      </c>
      <c r="Q1793" s="6"/>
      <c r="R1793" s="19">
        <f t="shared" si="310"/>
        <v>132066</v>
      </c>
      <c r="S1793" s="6"/>
      <c r="T1793" s="14"/>
      <c r="U1793" s="145"/>
      <c r="V1793" s="6"/>
      <c r="W1793" s="6"/>
      <c r="X1793" s="6"/>
      <c r="Y1793" s="212">
        <v>45397</v>
      </c>
      <c r="Z1793" s="6"/>
      <c r="AA1793" s="6"/>
      <c r="AB1793" s="21"/>
      <c r="AC1793" s="6"/>
      <c r="AD1793" s="14" t="s">
        <v>1515</v>
      </c>
      <c r="AE1793" s="6"/>
      <c r="AF1793" s="6"/>
      <c r="AG1793" s="6"/>
      <c r="AH1793" s="6" t="s">
        <v>1517</v>
      </c>
      <c r="AI1793" s="143">
        <f t="shared" si="303"/>
        <v>115</v>
      </c>
      <c r="AJ1793" s="143">
        <f t="shared" si="304"/>
        <v>20.7</v>
      </c>
      <c r="AK1793" s="143">
        <f t="shared" si="305"/>
        <v>0</v>
      </c>
      <c r="AL1793" s="20">
        <f t="shared" si="311"/>
        <v>45342</v>
      </c>
      <c r="AM1793" t="e">
        <f>VLOOKUP(C1793,$C$2446:$C$2553,1,0)</f>
        <v>#N/A</v>
      </c>
      <c r="AN1793" t="str">
        <f t="shared" si="308"/>
        <v>31012024-A-058430-3809.919</v>
      </c>
    </row>
    <row r="1794" spans="1:40" ht="20.100000000000001" hidden="1" customHeight="1" x14ac:dyDescent="0.25">
      <c r="A1794" s="14">
        <v>461</v>
      </c>
      <c r="B1794" s="21">
        <v>45313</v>
      </c>
      <c r="C1794" s="6" t="s">
        <v>3031</v>
      </c>
      <c r="D1794" s="15">
        <v>45322</v>
      </c>
      <c r="E1794" s="14" t="s">
        <v>1132</v>
      </c>
      <c r="F1794" s="14" t="s">
        <v>1133</v>
      </c>
      <c r="G1794" s="6">
        <v>4200</v>
      </c>
      <c r="H1794" s="6" t="s">
        <v>1817</v>
      </c>
      <c r="I1794" s="6"/>
      <c r="J1794" s="16">
        <v>3204.2</v>
      </c>
      <c r="K1794" s="14">
        <v>1.8</v>
      </c>
      <c r="L1794" s="126">
        <v>0</v>
      </c>
      <c r="M1794" s="126">
        <v>0</v>
      </c>
      <c r="N1794" s="6" t="s">
        <v>412</v>
      </c>
      <c r="O1794" s="6" t="s">
        <v>2381</v>
      </c>
      <c r="P1794" s="19">
        <v>2121000</v>
      </c>
      <c r="Q1794" s="6"/>
      <c r="R1794" s="19">
        <f t="shared" si="310"/>
        <v>381780</v>
      </c>
      <c r="S1794" s="6"/>
      <c r="T1794" s="14"/>
      <c r="U1794" s="145"/>
      <c r="V1794" s="6"/>
      <c r="W1794" s="6"/>
      <c r="X1794" s="6"/>
      <c r="Y1794" s="212">
        <v>45397</v>
      </c>
      <c r="Z1794" s="6"/>
      <c r="AA1794" s="6"/>
      <c r="AB1794" s="21"/>
      <c r="AC1794" s="6"/>
      <c r="AD1794" s="14" t="s">
        <v>1515</v>
      </c>
      <c r="AE1794" s="6"/>
      <c r="AF1794" s="6"/>
      <c r="AG1794" s="6"/>
      <c r="AH1794" s="6" t="s">
        <v>434</v>
      </c>
      <c r="AI1794" s="143">
        <f t="shared" si="303"/>
        <v>505</v>
      </c>
      <c r="AJ1794" s="143">
        <f t="shared" si="304"/>
        <v>90.9</v>
      </c>
      <c r="AK1794" s="143">
        <f t="shared" si="305"/>
        <v>0</v>
      </c>
      <c r="AL1794" s="20">
        <f t="shared" si="311"/>
        <v>45343</v>
      </c>
      <c r="AM1794" t="e">
        <f>VLOOKUP(C1794,$C$2446:$C$2553,1,0)</f>
        <v>#N/A</v>
      </c>
      <c r="AN1794" t="str">
        <f t="shared" si="308"/>
        <v>31012024-A-058440-3204.2</v>
      </c>
    </row>
    <row r="1795" spans="1:40" ht="20.100000000000001" hidden="1" customHeight="1" x14ac:dyDescent="0.25">
      <c r="A1795" s="14">
        <v>462</v>
      </c>
      <c r="B1795" s="21">
        <v>45314</v>
      </c>
      <c r="C1795" s="6" t="s">
        <v>3032</v>
      </c>
      <c r="D1795" s="15">
        <v>45322</v>
      </c>
      <c r="E1795" s="14" t="s">
        <v>1132</v>
      </c>
      <c r="F1795" s="14" t="s">
        <v>1133</v>
      </c>
      <c r="G1795" s="6">
        <v>5500</v>
      </c>
      <c r="H1795" s="6" t="s">
        <v>1817</v>
      </c>
      <c r="I1795" s="6"/>
      <c r="J1795" s="16">
        <v>3809.9189999999999</v>
      </c>
      <c r="K1795" s="14">
        <v>0.41</v>
      </c>
      <c r="L1795" s="126">
        <v>0</v>
      </c>
      <c r="M1795" s="126">
        <v>0</v>
      </c>
      <c r="N1795" s="6" t="s">
        <v>557</v>
      </c>
      <c r="O1795" s="6" t="s">
        <v>2667</v>
      </c>
      <c r="P1795" s="19">
        <v>632500</v>
      </c>
      <c r="Q1795" s="6"/>
      <c r="R1795" s="19">
        <f t="shared" si="310"/>
        <v>113850</v>
      </c>
      <c r="S1795" s="6"/>
      <c r="T1795" s="14"/>
      <c r="U1795" s="145"/>
      <c r="V1795" s="6"/>
      <c r="W1795" s="6"/>
      <c r="X1795" s="6"/>
      <c r="Y1795" s="212">
        <v>45397</v>
      </c>
      <c r="Z1795" s="6"/>
      <c r="AA1795" s="6"/>
      <c r="AB1795" s="21"/>
      <c r="AC1795" s="6"/>
      <c r="AD1795" s="14" t="s">
        <v>1515</v>
      </c>
      <c r="AE1795" s="6"/>
      <c r="AF1795" s="6"/>
      <c r="AG1795" s="6"/>
      <c r="AH1795" s="6" t="s">
        <v>1517</v>
      </c>
      <c r="AI1795" s="143">
        <f t="shared" si="303"/>
        <v>115</v>
      </c>
      <c r="AJ1795" s="143">
        <f t="shared" si="304"/>
        <v>20.7</v>
      </c>
      <c r="AK1795" s="143">
        <f t="shared" si="305"/>
        <v>0</v>
      </c>
      <c r="AL1795" s="20">
        <f t="shared" si="311"/>
        <v>45344</v>
      </c>
      <c r="AM1795" t="e">
        <f>VLOOKUP(C1795,$C$2446:$C$2553,1,0)</f>
        <v>#N/A</v>
      </c>
      <c r="AN1795" t="str">
        <f t="shared" si="308"/>
        <v>31012024-A-058443-3809.919</v>
      </c>
    </row>
    <row r="1796" spans="1:40" ht="20.100000000000001" hidden="1" customHeight="1" x14ac:dyDescent="0.25">
      <c r="A1796" s="14">
        <v>463</v>
      </c>
      <c r="B1796" s="21">
        <v>45310</v>
      </c>
      <c r="C1796" s="6" t="s">
        <v>3033</v>
      </c>
      <c r="D1796" s="15">
        <v>45322</v>
      </c>
      <c r="E1796" s="14" t="s">
        <v>1132</v>
      </c>
      <c r="F1796" s="14" t="s">
        <v>1133</v>
      </c>
      <c r="G1796" s="6">
        <v>100</v>
      </c>
      <c r="H1796" s="6" t="s">
        <v>1817</v>
      </c>
      <c r="I1796" s="6"/>
      <c r="J1796" s="16">
        <v>3204.16</v>
      </c>
      <c r="K1796" s="14">
        <v>8.39</v>
      </c>
      <c r="L1796" s="125">
        <v>0</v>
      </c>
      <c r="M1796" s="125">
        <v>0</v>
      </c>
      <c r="N1796" s="6" t="s">
        <v>412</v>
      </c>
      <c r="O1796" s="6" t="s">
        <v>2530</v>
      </c>
      <c r="P1796" s="19">
        <v>235000</v>
      </c>
      <c r="Q1796" s="6"/>
      <c r="R1796" s="19">
        <f t="shared" si="310"/>
        <v>42300</v>
      </c>
      <c r="S1796" s="6"/>
      <c r="T1796" s="14"/>
      <c r="U1796" s="145"/>
      <c r="V1796" s="6"/>
      <c r="W1796" s="6"/>
      <c r="X1796" s="6"/>
      <c r="Y1796" s="212">
        <v>45450</v>
      </c>
      <c r="Z1796" s="6"/>
      <c r="AA1796" s="6"/>
      <c r="AB1796" s="21"/>
      <c r="AC1796" s="6"/>
      <c r="AD1796" s="14" t="s">
        <v>1515</v>
      </c>
      <c r="AE1796" s="6"/>
      <c r="AF1796" s="6"/>
      <c r="AG1796" s="6"/>
      <c r="AH1796" s="6" t="s">
        <v>434</v>
      </c>
      <c r="AI1796" s="143">
        <f t="shared" si="303"/>
        <v>2350</v>
      </c>
      <c r="AJ1796" s="143">
        <f t="shared" si="304"/>
        <v>423</v>
      </c>
      <c r="AK1796" s="143">
        <f t="shared" si="305"/>
        <v>0</v>
      </c>
      <c r="AL1796" s="20">
        <f t="shared" si="311"/>
        <v>45340</v>
      </c>
      <c r="AM1796" t="e">
        <f>VLOOKUP(C1796,$C$2446:$C$2561,1,0)</f>
        <v>#N/A</v>
      </c>
      <c r="AN1796" t="str">
        <f t="shared" si="308"/>
        <v>31012024-A-058448-3204.16</v>
      </c>
    </row>
    <row r="1797" spans="1:40" ht="20.100000000000001" hidden="1" customHeight="1" x14ac:dyDescent="0.25">
      <c r="A1797" s="14">
        <v>464</v>
      </c>
      <c r="B1797" s="21">
        <v>45310</v>
      </c>
      <c r="C1797" s="6" t="s">
        <v>3034</v>
      </c>
      <c r="D1797" s="15">
        <v>45322</v>
      </c>
      <c r="E1797" s="14" t="s">
        <v>1132</v>
      </c>
      <c r="F1797" s="14" t="s">
        <v>1133</v>
      </c>
      <c r="G1797" s="6">
        <v>150</v>
      </c>
      <c r="H1797" s="6" t="s">
        <v>1817</v>
      </c>
      <c r="I1797" s="6"/>
      <c r="J1797" s="16">
        <v>2904.2089999999998</v>
      </c>
      <c r="K1797" s="14">
        <v>3.75</v>
      </c>
      <c r="L1797" s="126">
        <v>0</v>
      </c>
      <c r="M1797" s="126">
        <v>0</v>
      </c>
      <c r="N1797" s="6" t="s">
        <v>557</v>
      </c>
      <c r="O1797" s="6" t="s">
        <v>2686</v>
      </c>
      <c r="P1797" s="19">
        <v>157500</v>
      </c>
      <c r="Q1797" s="6"/>
      <c r="R1797" s="19">
        <f t="shared" si="310"/>
        <v>28350</v>
      </c>
      <c r="S1797" s="6"/>
      <c r="T1797" s="14"/>
      <c r="U1797" s="145"/>
      <c r="V1797" s="6"/>
      <c r="W1797" s="6"/>
      <c r="X1797" s="6"/>
      <c r="Y1797" s="212">
        <v>45397</v>
      </c>
      <c r="Z1797" s="6"/>
      <c r="AA1797" s="6"/>
      <c r="AB1797" s="21"/>
      <c r="AC1797" s="6"/>
      <c r="AD1797" s="14" t="s">
        <v>1515</v>
      </c>
      <c r="AE1797" s="6"/>
      <c r="AF1797" s="6"/>
      <c r="AG1797" s="6"/>
      <c r="AH1797" s="6" t="s">
        <v>1517</v>
      </c>
      <c r="AI1797" s="143">
        <f t="shared" si="303"/>
        <v>1050</v>
      </c>
      <c r="AJ1797" s="143">
        <f t="shared" si="304"/>
        <v>189</v>
      </c>
      <c r="AK1797" s="143">
        <f t="shared" si="305"/>
        <v>0</v>
      </c>
      <c r="AL1797" s="20">
        <f t="shared" si="311"/>
        <v>45340</v>
      </c>
      <c r="AM1797" t="e">
        <f>VLOOKUP(C1797,$C$2446:$C$2553,1,0)</f>
        <v>#N/A</v>
      </c>
      <c r="AN1797" t="str">
        <f t="shared" si="308"/>
        <v>31012024-A-058454-2904.209</v>
      </c>
    </row>
    <row r="1798" spans="1:40" ht="20.100000000000001" hidden="1" customHeight="1" x14ac:dyDescent="0.25">
      <c r="A1798" s="14">
        <v>465</v>
      </c>
      <c r="B1798" s="21">
        <v>45317</v>
      </c>
      <c r="C1798" s="6" t="s">
        <v>3035</v>
      </c>
      <c r="D1798" s="15">
        <v>45322</v>
      </c>
      <c r="E1798" s="14" t="s">
        <v>1132</v>
      </c>
      <c r="F1798" s="14" t="s">
        <v>1133</v>
      </c>
      <c r="G1798" s="6">
        <v>467</v>
      </c>
      <c r="H1798" s="6" t="s">
        <v>1817</v>
      </c>
      <c r="I1798" s="6"/>
      <c r="J1798" s="16">
        <v>3809.9189999999999</v>
      </c>
      <c r="K1798" s="144">
        <v>0.8</v>
      </c>
      <c r="L1798" s="126">
        <v>0</v>
      </c>
      <c r="M1798" s="126">
        <v>0</v>
      </c>
      <c r="N1798" s="6" t="s">
        <v>557</v>
      </c>
      <c r="O1798" s="6" t="s">
        <v>3060</v>
      </c>
      <c r="P1798" s="19">
        <v>105075</v>
      </c>
      <c r="Q1798" s="6"/>
      <c r="R1798" s="19">
        <f t="shared" si="310"/>
        <v>18913.5</v>
      </c>
      <c r="S1798" s="6"/>
      <c r="T1798" s="14"/>
      <c r="U1798" s="145"/>
      <c r="V1798" s="6"/>
      <c r="W1798" s="6"/>
      <c r="X1798" s="6"/>
      <c r="Y1798" s="212">
        <v>45397</v>
      </c>
      <c r="Z1798" s="6"/>
      <c r="AA1798" s="6"/>
      <c r="AB1798" s="21"/>
      <c r="AC1798" s="6"/>
      <c r="AD1798" s="14" t="s">
        <v>1515</v>
      </c>
      <c r="AE1798" s="6"/>
      <c r="AF1798" s="6"/>
      <c r="AG1798" s="6"/>
      <c r="AH1798" s="6" t="s">
        <v>1517</v>
      </c>
      <c r="AI1798" s="143">
        <f t="shared" si="303"/>
        <v>225</v>
      </c>
      <c r="AJ1798" s="143">
        <f t="shared" si="304"/>
        <v>40.5</v>
      </c>
      <c r="AK1798" s="143">
        <f t="shared" si="305"/>
        <v>0</v>
      </c>
      <c r="AL1798" s="20">
        <f t="shared" si="311"/>
        <v>45347</v>
      </c>
      <c r="AM1798" t="e">
        <f>VLOOKUP(C1798,$C$2446:$C$2553,1,0)</f>
        <v>#N/A</v>
      </c>
      <c r="AN1798" t="str">
        <f t="shared" si="308"/>
        <v>31012024-A-058466-3809.919</v>
      </c>
    </row>
    <row r="1799" spans="1:40" ht="20.100000000000001" hidden="1" customHeight="1" x14ac:dyDescent="0.25">
      <c r="A1799" s="14">
        <v>466</v>
      </c>
      <c r="B1799" s="21">
        <v>45292</v>
      </c>
      <c r="C1799" s="6" t="s">
        <v>3036</v>
      </c>
      <c r="D1799" s="15">
        <v>45322</v>
      </c>
      <c r="E1799" s="14" t="s">
        <v>1132</v>
      </c>
      <c r="F1799" s="14" t="s">
        <v>1133</v>
      </c>
      <c r="G1799" s="6">
        <v>120</v>
      </c>
      <c r="H1799" s="6" t="s">
        <v>1817</v>
      </c>
      <c r="I1799" s="6"/>
      <c r="J1799" s="16">
        <v>3809.9189999999999</v>
      </c>
      <c r="K1799" s="144">
        <v>4.2699999999999996</v>
      </c>
      <c r="L1799" s="126">
        <v>0</v>
      </c>
      <c r="M1799" s="126">
        <v>0</v>
      </c>
      <c r="N1799" s="6" t="s">
        <v>557</v>
      </c>
      <c r="O1799" s="6" t="s">
        <v>3061</v>
      </c>
      <c r="P1799" s="19">
        <v>143400</v>
      </c>
      <c r="Q1799" s="6"/>
      <c r="R1799" s="19">
        <f t="shared" si="310"/>
        <v>25812</v>
      </c>
      <c r="S1799" s="6"/>
      <c r="T1799" s="14"/>
      <c r="U1799" s="145"/>
      <c r="V1799" s="6"/>
      <c r="W1799" s="6"/>
      <c r="X1799" s="6"/>
      <c r="Y1799" s="212">
        <v>45397</v>
      </c>
      <c r="Z1799" s="6"/>
      <c r="AA1799" s="6"/>
      <c r="AB1799" s="21"/>
      <c r="AC1799" s="6"/>
      <c r="AD1799" s="14" t="s">
        <v>1515</v>
      </c>
      <c r="AE1799" s="6"/>
      <c r="AF1799" s="6"/>
      <c r="AG1799" s="6"/>
      <c r="AH1799" s="6" t="s">
        <v>1517</v>
      </c>
      <c r="AI1799" s="143">
        <f t="shared" si="303"/>
        <v>1195</v>
      </c>
      <c r="AJ1799" s="143">
        <f t="shared" si="304"/>
        <v>215.1</v>
      </c>
      <c r="AK1799" s="143">
        <f t="shared" si="305"/>
        <v>0</v>
      </c>
      <c r="AL1799" s="20">
        <f t="shared" si="311"/>
        <v>45322</v>
      </c>
      <c r="AM1799" t="e">
        <f>VLOOKUP(C1799,$C$2446:$C$2553,1,0)</f>
        <v>#N/A</v>
      </c>
      <c r="AN1799" t="str">
        <f t="shared" si="308"/>
        <v>31012024-A-058474-3809.919</v>
      </c>
    </row>
    <row r="1800" spans="1:40" ht="20.100000000000001" hidden="1" customHeight="1" x14ac:dyDescent="0.25">
      <c r="A1800" s="14">
        <v>467</v>
      </c>
      <c r="B1800" s="21">
        <v>45317</v>
      </c>
      <c r="C1800" s="6" t="s">
        <v>3037</v>
      </c>
      <c r="D1800" s="15">
        <v>45322</v>
      </c>
      <c r="E1800" s="14" t="s">
        <v>1132</v>
      </c>
      <c r="F1800" s="14" t="s">
        <v>1133</v>
      </c>
      <c r="G1800" s="6">
        <v>5000</v>
      </c>
      <c r="H1800" s="6" t="s">
        <v>1817</v>
      </c>
      <c r="I1800" s="6"/>
      <c r="J1800" s="16">
        <v>3906.9090000000001</v>
      </c>
      <c r="K1800" s="144">
        <v>0.5</v>
      </c>
      <c r="L1800" s="126">
        <v>0</v>
      </c>
      <c r="M1800" s="126">
        <v>0</v>
      </c>
      <c r="N1800" s="6" t="s">
        <v>557</v>
      </c>
      <c r="O1800" s="6" t="s">
        <v>2390</v>
      </c>
      <c r="P1800" s="19">
        <v>700000</v>
      </c>
      <c r="Q1800" s="6"/>
      <c r="R1800" s="19">
        <f t="shared" si="310"/>
        <v>126000</v>
      </c>
      <c r="S1800" s="6"/>
      <c r="T1800" s="14"/>
      <c r="U1800" s="145"/>
      <c r="V1800" s="6"/>
      <c r="W1800" s="6"/>
      <c r="X1800" s="6"/>
      <c r="Y1800" s="212">
        <v>45397</v>
      </c>
      <c r="Z1800" s="6"/>
      <c r="AA1800" s="6"/>
      <c r="AB1800" s="21"/>
      <c r="AC1800" s="6"/>
      <c r="AD1800" s="14" t="s">
        <v>1515</v>
      </c>
      <c r="AE1800" s="6"/>
      <c r="AF1800" s="6"/>
      <c r="AG1800" s="6"/>
      <c r="AH1800" s="6" t="s">
        <v>1517</v>
      </c>
      <c r="AI1800" s="143">
        <f t="shared" si="303"/>
        <v>140</v>
      </c>
      <c r="AJ1800" s="143">
        <f t="shared" si="304"/>
        <v>25.2</v>
      </c>
      <c r="AK1800" s="143">
        <f t="shared" si="305"/>
        <v>0</v>
      </c>
      <c r="AL1800" s="20">
        <f t="shared" si="311"/>
        <v>45347</v>
      </c>
      <c r="AM1800" t="e">
        <f>VLOOKUP(C1800,$C$2446:$C$2553,1,0)</f>
        <v>#N/A</v>
      </c>
      <c r="AN1800" t="str">
        <f t="shared" si="308"/>
        <v>31012024-A-058482-3906.909</v>
      </c>
    </row>
    <row r="1801" spans="1:40" ht="20.100000000000001" hidden="1" customHeight="1" x14ac:dyDescent="0.25">
      <c r="A1801" s="14">
        <v>468</v>
      </c>
      <c r="B1801" s="21">
        <v>45314</v>
      </c>
      <c r="C1801" s="6" t="s">
        <v>3038</v>
      </c>
      <c r="D1801" s="15">
        <v>45322</v>
      </c>
      <c r="E1801" s="14" t="s">
        <v>1132</v>
      </c>
      <c r="F1801" s="14" t="s">
        <v>1133</v>
      </c>
      <c r="G1801" s="6">
        <v>5000</v>
      </c>
      <c r="H1801" s="6" t="s">
        <v>1817</v>
      </c>
      <c r="I1801" s="6"/>
      <c r="J1801" s="16">
        <v>3906.9090000000001</v>
      </c>
      <c r="K1801" s="144">
        <v>0.7</v>
      </c>
      <c r="L1801" s="126">
        <v>0</v>
      </c>
      <c r="M1801" s="126">
        <v>0</v>
      </c>
      <c r="N1801" s="6" t="s">
        <v>557</v>
      </c>
      <c r="O1801" s="6" t="s">
        <v>2439</v>
      </c>
      <c r="P1801" s="19">
        <v>975000</v>
      </c>
      <c r="Q1801" s="6"/>
      <c r="R1801" s="19">
        <f t="shared" si="310"/>
        <v>175500</v>
      </c>
      <c r="S1801" s="6"/>
      <c r="T1801" s="14"/>
      <c r="U1801" s="145"/>
      <c r="V1801" s="6"/>
      <c r="W1801" s="6"/>
      <c r="X1801" s="6"/>
      <c r="Y1801" s="212">
        <v>45397</v>
      </c>
      <c r="Z1801" s="6"/>
      <c r="AA1801" s="6"/>
      <c r="AB1801" s="21"/>
      <c r="AC1801" s="6"/>
      <c r="AD1801" s="14" t="s">
        <v>1515</v>
      </c>
      <c r="AE1801" s="6"/>
      <c r="AF1801" s="6"/>
      <c r="AG1801" s="6"/>
      <c r="AH1801" s="6" t="s">
        <v>1517</v>
      </c>
      <c r="AI1801" s="143">
        <f t="shared" si="303"/>
        <v>195</v>
      </c>
      <c r="AJ1801" s="143">
        <f t="shared" si="304"/>
        <v>35.1</v>
      </c>
      <c r="AK1801" s="143">
        <f t="shared" si="305"/>
        <v>0</v>
      </c>
      <c r="AL1801" s="20">
        <f t="shared" si="311"/>
        <v>45344</v>
      </c>
      <c r="AM1801" t="e">
        <f>VLOOKUP(C1801,$C$2446:$C$2553,1,0)</f>
        <v>#N/A</v>
      </c>
      <c r="AN1801" t="str">
        <f t="shared" si="308"/>
        <v>31012024-A-058490-3906.909</v>
      </c>
    </row>
    <row r="1802" spans="1:40" ht="20.100000000000001" hidden="1" customHeight="1" x14ac:dyDescent="0.25">
      <c r="A1802" s="14">
        <v>469</v>
      </c>
      <c r="B1802" s="21">
        <v>45317</v>
      </c>
      <c r="C1802" s="6" t="s">
        <v>3039</v>
      </c>
      <c r="D1802" s="15">
        <v>45322</v>
      </c>
      <c r="E1802" s="14" t="s">
        <v>1132</v>
      </c>
      <c r="F1802" s="14" t="s">
        <v>1133</v>
      </c>
      <c r="G1802" s="6">
        <v>5000</v>
      </c>
      <c r="H1802" s="6" t="s">
        <v>1817</v>
      </c>
      <c r="I1802" s="6"/>
      <c r="J1802" s="16">
        <v>3906.9090000000001</v>
      </c>
      <c r="K1802" s="144">
        <v>0.7</v>
      </c>
      <c r="L1802" s="126">
        <v>0</v>
      </c>
      <c r="M1802" s="126">
        <v>0</v>
      </c>
      <c r="N1802" s="6" t="s">
        <v>557</v>
      </c>
      <c r="O1802" s="6" t="s">
        <v>2439</v>
      </c>
      <c r="P1802" s="19">
        <v>975000</v>
      </c>
      <c r="Q1802" s="6"/>
      <c r="R1802" s="19">
        <f t="shared" si="310"/>
        <v>175500</v>
      </c>
      <c r="S1802" s="6"/>
      <c r="T1802" s="14"/>
      <c r="U1802" s="145"/>
      <c r="V1802" s="6"/>
      <c r="W1802" s="6"/>
      <c r="X1802" s="6"/>
      <c r="Y1802" s="212">
        <v>45450</v>
      </c>
      <c r="Z1802" s="6"/>
      <c r="AA1802" s="6"/>
      <c r="AB1802" s="21"/>
      <c r="AC1802" s="6"/>
      <c r="AD1802" s="14" t="s">
        <v>1515</v>
      </c>
      <c r="AE1802" s="6"/>
      <c r="AF1802" s="6"/>
      <c r="AG1802" s="6"/>
      <c r="AH1802" s="6" t="s">
        <v>1517</v>
      </c>
      <c r="AI1802" s="143">
        <f t="shared" si="303"/>
        <v>195</v>
      </c>
      <c r="AJ1802" s="143">
        <f t="shared" si="304"/>
        <v>35.1</v>
      </c>
      <c r="AK1802" s="143">
        <f t="shared" si="305"/>
        <v>0</v>
      </c>
      <c r="AL1802" s="20">
        <f t="shared" si="311"/>
        <v>45347</v>
      </c>
      <c r="AM1802" t="e">
        <f>VLOOKUP(C1802,$C$2446:$C$2561,1,0)</f>
        <v>#N/A</v>
      </c>
      <c r="AN1802" t="str">
        <f t="shared" si="308"/>
        <v>31012024-A-058494-3906.909</v>
      </c>
    </row>
    <row r="1803" spans="1:40" ht="20.100000000000001" hidden="1" customHeight="1" x14ac:dyDescent="0.25">
      <c r="A1803" s="14">
        <v>470</v>
      </c>
      <c r="B1803" s="21">
        <v>45314</v>
      </c>
      <c r="C1803" s="6" t="s">
        <v>3040</v>
      </c>
      <c r="D1803" s="15">
        <v>45322</v>
      </c>
      <c r="E1803" s="14" t="s">
        <v>1132</v>
      </c>
      <c r="F1803" s="14" t="s">
        <v>1133</v>
      </c>
      <c r="G1803" s="6">
        <v>5000</v>
      </c>
      <c r="H1803" s="6" t="s">
        <v>1817</v>
      </c>
      <c r="I1803" s="6"/>
      <c r="J1803" s="16">
        <v>3906.9090000000001</v>
      </c>
      <c r="K1803" s="144">
        <v>0.5</v>
      </c>
      <c r="L1803" s="126">
        <v>0</v>
      </c>
      <c r="M1803" s="126">
        <v>0</v>
      </c>
      <c r="N1803" s="6" t="s">
        <v>557</v>
      </c>
      <c r="O1803" s="6" t="s">
        <v>2390</v>
      </c>
      <c r="P1803" s="19">
        <v>700000</v>
      </c>
      <c r="Q1803" s="6"/>
      <c r="R1803" s="19">
        <f t="shared" si="310"/>
        <v>126000</v>
      </c>
      <c r="S1803" s="6"/>
      <c r="T1803" s="14"/>
      <c r="U1803" s="145"/>
      <c r="V1803" s="6"/>
      <c r="W1803" s="6"/>
      <c r="X1803" s="6"/>
      <c r="Y1803" s="212">
        <v>45450</v>
      </c>
      <c r="Z1803" s="6"/>
      <c r="AA1803" s="6"/>
      <c r="AB1803" s="21"/>
      <c r="AC1803" s="6"/>
      <c r="AD1803" s="14" t="s">
        <v>1515</v>
      </c>
      <c r="AE1803" s="6"/>
      <c r="AF1803" s="6"/>
      <c r="AG1803" s="6"/>
      <c r="AH1803" s="6" t="s">
        <v>1517</v>
      </c>
      <c r="AI1803" s="143">
        <f t="shared" si="303"/>
        <v>140</v>
      </c>
      <c r="AJ1803" s="143">
        <f t="shared" si="304"/>
        <v>25.2</v>
      </c>
      <c r="AK1803" s="143">
        <f t="shared" si="305"/>
        <v>0</v>
      </c>
      <c r="AL1803" s="20">
        <f t="shared" si="311"/>
        <v>45344</v>
      </c>
      <c r="AM1803" t="e">
        <f>VLOOKUP(C1803,$C$2446:$C$2561,1,0)</f>
        <v>#N/A</v>
      </c>
      <c r="AN1803" t="str">
        <f t="shared" si="308"/>
        <v>31012024-A-058499-3906.909</v>
      </c>
    </row>
    <row r="1804" spans="1:40" ht="20.100000000000001" hidden="1" customHeight="1" x14ac:dyDescent="0.25">
      <c r="A1804" s="14">
        <v>471</v>
      </c>
      <c r="B1804" s="21">
        <v>45312</v>
      </c>
      <c r="C1804" s="6" t="s">
        <v>3041</v>
      </c>
      <c r="D1804" s="15">
        <v>45322</v>
      </c>
      <c r="E1804" s="14" t="s">
        <v>1132</v>
      </c>
      <c r="F1804" s="14" t="s">
        <v>1133</v>
      </c>
      <c r="G1804" s="6">
        <v>5000</v>
      </c>
      <c r="H1804" s="6" t="s">
        <v>1817</v>
      </c>
      <c r="I1804" s="6"/>
      <c r="J1804" s="16">
        <v>3906.9090000000001</v>
      </c>
      <c r="K1804" s="144">
        <v>0.5</v>
      </c>
      <c r="L1804" s="126">
        <v>0</v>
      </c>
      <c r="M1804" s="126">
        <v>0</v>
      </c>
      <c r="N1804" s="6" t="s">
        <v>557</v>
      </c>
      <c r="O1804" s="6" t="s">
        <v>2390</v>
      </c>
      <c r="P1804" s="19">
        <v>700000</v>
      </c>
      <c r="Q1804" s="6"/>
      <c r="R1804" s="19">
        <f t="shared" si="310"/>
        <v>126000</v>
      </c>
      <c r="S1804" s="6"/>
      <c r="T1804" s="14"/>
      <c r="U1804" s="145"/>
      <c r="V1804" s="6"/>
      <c r="W1804" s="6"/>
      <c r="X1804" s="6"/>
      <c r="Y1804" s="212">
        <v>45397</v>
      </c>
      <c r="Z1804" s="6"/>
      <c r="AA1804" s="6"/>
      <c r="AB1804" s="21"/>
      <c r="AC1804" s="6"/>
      <c r="AD1804" s="14" t="s">
        <v>1515</v>
      </c>
      <c r="AE1804" s="6"/>
      <c r="AF1804" s="6"/>
      <c r="AG1804" s="6"/>
      <c r="AH1804" s="6" t="s">
        <v>1517</v>
      </c>
      <c r="AI1804" s="143">
        <f t="shared" si="303"/>
        <v>140</v>
      </c>
      <c r="AJ1804" s="143">
        <f t="shared" si="304"/>
        <v>25.2</v>
      </c>
      <c r="AK1804" s="143">
        <f t="shared" si="305"/>
        <v>0</v>
      </c>
      <c r="AL1804" s="20">
        <f t="shared" si="311"/>
        <v>45342</v>
      </c>
      <c r="AM1804" t="e">
        <f>VLOOKUP(C1804,$C$2446:$C$2553,1,0)</f>
        <v>#N/A</v>
      </c>
      <c r="AN1804" t="str">
        <f t="shared" si="308"/>
        <v>31012024-A-058504-3906.909</v>
      </c>
    </row>
    <row r="1805" spans="1:40" ht="20.100000000000001" hidden="1" customHeight="1" x14ac:dyDescent="0.25">
      <c r="A1805" s="14">
        <v>472</v>
      </c>
      <c r="B1805" s="21">
        <v>45312</v>
      </c>
      <c r="C1805" s="6" t="s">
        <v>3042</v>
      </c>
      <c r="D1805" s="15">
        <v>45322</v>
      </c>
      <c r="E1805" s="14" t="s">
        <v>1132</v>
      </c>
      <c r="F1805" s="14" t="s">
        <v>1133</v>
      </c>
      <c r="G1805" s="6">
        <v>28580</v>
      </c>
      <c r="H1805" s="6" t="s">
        <v>1817</v>
      </c>
      <c r="I1805" s="6"/>
      <c r="J1805" s="16">
        <v>2815.12</v>
      </c>
      <c r="K1805" s="144">
        <v>0.28000000000000003</v>
      </c>
      <c r="L1805" s="125">
        <v>0</v>
      </c>
      <c r="M1805" s="125">
        <v>0</v>
      </c>
      <c r="N1805" s="6" t="s">
        <v>557</v>
      </c>
      <c r="O1805" s="6" t="s">
        <v>2668</v>
      </c>
      <c r="P1805" s="19">
        <v>2243530</v>
      </c>
      <c r="Q1805" s="6"/>
      <c r="R1805" s="19">
        <f t="shared" si="310"/>
        <v>403835.39999999997</v>
      </c>
      <c r="S1805" s="6"/>
      <c r="T1805" s="14"/>
      <c r="U1805" s="145"/>
      <c r="V1805" s="6"/>
      <c r="W1805" s="6"/>
      <c r="X1805" s="6"/>
      <c r="Y1805" s="23"/>
      <c r="Z1805" s="6"/>
      <c r="AA1805" s="6"/>
      <c r="AB1805" s="21"/>
      <c r="AC1805" s="6"/>
      <c r="AD1805" s="14" t="s">
        <v>1515</v>
      </c>
      <c r="AE1805" s="6"/>
      <c r="AF1805" s="6"/>
      <c r="AG1805" s="6"/>
      <c r="AH1805" s="6" t="s">
        <v>1517</v>
      </c>
      <c r="AI1805" s="143">
        <f t="shared" si="303"/>
        <v>78.5</v>
      </c>
      <c r="AJ1805" s="143">
        <f t="shared" si="304"/>
        <v>14.129999999999999</v>
      </c>
      <c r="AK1805" s="143">
        <f t="shared" si="305"/>
        <v>0</v>
      </c>
      <c r="AL1805" s="20">
        <f t="shared" si="311"/>
        <v>45342</v>
      </c>
      <c r="AM1805" t="e">
        <f>VLOOKUP(C1805,$C$2446:$C$2553,1,0)</f>
        <v>#N/A</v>
      </c>
      <c r="AN1805" t="str">
        <f t="shared" si="308"/>
        <v>31012024-A-058508-2815.12</v>
      </c>
    </row>
    <row r="1806" spans="1:40" ht="20.100000000000001" customHeight="1" x14ac:dyDescent="0.25">
      <c r="A1806" s="14">
        <v>473</v>
      </c>
      <c r="B1806" s="21">
        <v>45313</v>
      </c>
      <c r="C1806" s="6" t="s">
        <v>3043</v>
      </c>
      <c r="D1806" s="15">
        <v>45322</v>
      </c>
      <c r="E1806" s="14" t="s">
        <v>1132</v>
      </c>
      <c r="F1806" s="14" t="str">
        <f>INDEX(New!$CV$9:$CV$791,MATCH(C1806,New!$F$9:$F$791,0))</f>
        <v>Running</v>
      </c>
      <c r="G1806" s="6">
        <v>29630</v>
      </c>
      <c r="H1806" s="6" t="s">
        <v>1817</v>
      </c>
      <c r="I1806" s="6"/>
      <c r="J1806" s="16">
        <v>2815.12</v>
      </c>
      <c r="K1806" s="144">
        <v>0.28000000000000003</v>
      </c>
      <c r="L1806" s="125">
        <f>_xlfn.IFNA(INDEX(New!$E$9:$E$791,MATCH(C1806,New!$F$9:$F$791,0)),G1806)</f>
        <v>19329</v>
      </c>
      <c r="M1806" s="125">
        <f>G1806</f>
        <v>29630</v>
      </c>
      <c r="N1806" s="6" t="s">
        <v>557</v>
      </c>
      <c r="O1806" s="6" t="s">
        <v>2668</v>
      </c>
      <c r="P1806" s="19">
        <v>2325955</v>
      </c>
      <c r="Q1806" s="6"/>
      <c r="R1806" s="19">
        <f t="shared" si="310"/>
        <v>418671.89999999997</v>
      </c>
      <c r="S1806" s="6"/>
      <c r="T1806" s="14"/>
      <c r="U1806" s="145"/>
      <c r="V1806" s="6"/>
      <c r="W1806" s="6"/>
      <c r="X1806" s="6"/>
      <c r="Y1806" s="23"/>
      <c r="Z1806" s="6"/>
      <c r="AA1806" s="6"/>
      <c r="AB1806" s="21"/>
      <c r="AC1806" s="6"/>
      <c r="AD1806" s="14" t="s">
        <v>1515</v>
      </c>
      <c r="AE1806" s="6"/>
      <c r="AF1806" s="6"/>
      <c r="AG1806" s="6"/>
      <c r="AH1806" s="6" t="s">
        <v>1517</v>
      </c>
      <c r="AI1806" s="143">
        <f t="shared" si="303"/>
        <v>78.5</v>
      </c>
      <c r="AJ1806" s="143">
        <f t="shared" si="304"/>
        <v>14.129999999999999</v>
      </c>
      <c r="AK1806" s="143">
        <f t="shared" si="305"/>
        <v>273118.76999999996</v>
      </c>
      <c r="AL1806" s="20">
        <f t="shared" si="311"/>
        <v>45343</v>
      </c>
      <c r="AM1806" t="e">
        <f>VLOOKUP(C1806,$C$2446:$C$2553,1,0)</f>
        <v>#N/A</v>
      </c>
      <c r="AN1806" t="str">
        <f t="shared" si="308"/>
        <v>31012024-A-058516-2815.12</v>
      </c>
    </row>
    <row r="1807" spans="1:40" ht="20.100000000000001" customHeight="1" x14ac:dyDescent="0.25">
      <c r="A1807" s="14">
        <v>474</v>
      </c>
      <c r="B1807" s="21">
        <v>45314</v>
      </c>
      <c r="C1807" s="6" t="s">
        <v>3044</v>
      </c>
      <c r="D1807" s="15">
        <v>45322</v>
      </c>
      <c r="E1807" s="14" t="s">
        <v>1132</v>
      </c>
      <c r="F1807" s="14" t="str">
        <f>INDEX(New!$CV$9:$CV$791,MATCH(C1807,New!$F$9:$F$791,0))</f>
        <v>-</v>
      </c>
      <c r="G1807" s="6">
        <v>29610</v>
      </c>
      <c r="H1807" s="6" t="s">
        <v>1817</v>
      </c>
      <c r="I1807" s="6"/>
      <c r="J1807" s="16">
        <v>2815.12</v>
      </c>
      <c r="K1807" s="144">
        <v>0.28000000000000003</v>
      </c>
      <c r="L1807" s="125">
        <f>_xlfn.IFNA(INDEX(New!$E$9:$E$791,MATCH(C1807,New!$F$9:$F$791,0)),G1807)</f>
        <v>29610</v>
      </c>
      <c r="M1807" s="125">
        <f>G1807</f>
        <v>29610</v>
      </c>
      <c r="N1807" s="6" t="s">
        <v>557</v>
      </c>
      <c r="O1807" s="6" t="s">
        <v>2668</v>
      </c>
      <c r="P1807" s="19">
        <v>2324385</v>
      </c>
      <c r="Q1807" s="6"/>
      <c r="R1807" s="19">
        <f t="shared" si="310"/>
        <v>418389.3</v>
      </c>
      <c r="S1807" s="6"/>
      <c r="T1807" s="14"/>
      <c r="U1807" s="145"/>
      <c r="V1807" s="6"/>
      <c r="W1807" s="6"/>
      <c r="X1807" s="6"/>
      <c r="Y1807" s="23"/>
      <c r="Z1807" s="6"/>
      <c r="AA1807" s="6"/>
      <c r="AB1807" s="21"/>
      <c r="AC1807" s="6"/>
      <c r="AD1807" s="14" t="s">
        <v>1515</v>
      </c>
      <c r="AE1807" s="6"/>
      <c r="AF1807" s="6"/>
      <c r="AG1807" s="6"/>
      <c r="AH1807" s="6" t="s">
        <v>1517</v>
      </c>
      <c r="AI1807" s="143">
        <f t="shared" si="303"/>
        <v>78.5</v>
      </c>
      <c r="AJ1807" s="143">
        <f t="shared" si="304"/>
        <v>14.129999999999999</v>
      </c>
      <c r="AK1807" s="143">
        <f t="shared" si="305"/>
        <v>418389.3</v>
      </c>
      <c r="AL1807" s="20">
        <f t="shared" si="311"/>
        <v>45344</v>
      </c>
      <c r="AM1807" t="e">
        <f>VLOOKUP(C1807,$C$2446:$C$2553,1,0)</f>
        <v>#N/A</v>
      </c>
      <c r="AN1807" t="str">
        <f t="shared" si="308"/>
        <v>31012024-A-058519-2815.12</v>
      </c>
    </row>
    <row r="1808" spans="1:40" ht="20.100000000000001" hidden="1" customHeight="1" x14ac:dyDescent="0.25">
      <c r="A1808" s="14">
        <v>475</v>
      </c>
      <c r="B1808" s="21">
        <v>45310</v>
      </c>
      <c r="C1808" s="6" t="s">
        <v>3045</v>
      </c>
      <c r="D1808" s="15">
        <v>45322</v>
      </c>
      <c r="E1808" s="14" t="s">
        <v>1132</v>
      </c>
      <c r="F1808" s="14" t="s">
        <v>1133</v>
      </c>
      <c r="G1808" s="6">
        <v>360</v>
      </c>
      <c r="H1808" s="6" t="s">
        <v>1817</v>
      </c>
      <c r="I1808" s="6"/>
      <c r="J1808" s="16">
        <v>3809.9189999999999</v>
      </c>
      <c r="K1808" s="144">
        <v>5</v>
      </c>
      <c r="L1808" s="126">
        <v>0</v>
      </c>
      <c r="M1808" s="126">
        <v>0</v>
      </c>
      <c r="N1808" s="6" t="s">
        <v>557</v>
      </c>
      <c r="O1808" s="6" t="s">
        <v>2690</v>
      </c>
      <c r="P1808" s="19">
        <v>504000</v>
      </c>
      <c r="Q1808" s="6"/>
      <c r="R1808" s="19">
        <f t="shared" si="310"/>
        <v>90720</v>
      </c>
      <c r="S1808" s="6"/>
      <c r="T1808" s="14"/>
      <c r="U1808" s="145"/>
      <c r="V1808" s="6"/>
      <c r="W1808" s="6"/>
      <c r="X1808" s="6"/>
      <c r="Y1808" s="212">
        <v>45397</v>
      </c>
      <c r="Z1808" s="6"/>
      <c r="AA1808" s="6"/>
      <c r="AB1808" s="21"/>
      <c r="AC1808" s="6"/>
      <c r="AD1808" s="14" t="s">
        <v>1515</v>
      </c>
      <c r="AE1808" s="6"/>
      <c r="AF1808" s="6"/>
      <c r="AG1808" s="6"/>
      <c r="AH1808" s="6" t="s">
        <v>1517</v>
      </c>
      <c r="AI1808" s="143">
        <f t="shared" si="303"/>
        <v>1400</v>
      </c>
      <c r="AJ1808" s="143">
        <f t="shared" si="304"/>
        <v>252</v>
      </c>
      <c r="AK1808" s="143">
        <f t="shared" si="305"/>
        <v>0</v>
      </c>
      <c r="AL1808" s="20">
        <f t="shared" si="311"/>
        <v>45340</v>
      </c>
      <c r="AM1808" t="e">
        <f>VLOOKUP(C1808,$C$2446:$C$2553,1,0)</f>
        <v>#N/A</v>
      </c>
      <c r="AN1808" t="str">
        <f t="shared" si="308"/>
        <v>31012024-A-058522-3809.919</v>
      </c>
    </row>
    <row r="1809" spans="1:40" ht="20.100000000000001" hidden="1" customHeight="1" x14ac:dyDescent="0.25">
      <c r="A1809" s="14">
        <v>476</v>
      </c>
      <c r="B1809" s="21">
        <v>45310</v>
      </c>
      <c r="C1809" s="6" t="s">
        <v>3046</v>
      </c>
      <c r="D1809" s="15">
        <v>45322</v>
      </c>
      <c r="E1809" s="14" t="s">
        <v>1132</v>
      </c>
      <c r="F1809" s="14" t="s">
        <v>1133</v>
      </c>
      <c r="G1809" s="6">
        <v>200</v>
      </c>
      <c r="H1809" s="6" t="s">
        <v>1817</v>
      </c>
      <c r="I1809" s="6"/>
      <c r="J1809" s="16">
        <v>3507.9</v>
      </c>
      <c r="K1809" s="144">
        <v>12.5</v>
      </c>
      <c r="L1809" s="125">
        <v>0</v>
      </c>
      <c r="M1809" s="125">
        <f>G1809</f>
        <v>200</v>
      </c>
      <c r="N1809" s="6" t="s">
        <v>557</v>
      </c>
      <c r="O1809" s="6" t="s">
        <v>2378</v>
      </c>
      <c r="P1809" s="19">
        <v>700000</v>
      </c>
      <c r="Q1809" s="6"/>
      <c r="R1809" s="19">
        <f t="shared" si="310"/>
        <v>126000</v>
      </c>
      <c r="S1809" s="6"/>
      <c r="T1809" s="14"/>
      <c r="U1809" s="145"/>
      <c r="V1809" s="6"/>
      <c r="W1809" s="6"/>
      <c r="X1809" s="6"/>
      <c r="Y1809" s="212">
        <v>45450</v>
      </c>
      <c r="Z1809" s="6"/>
      <c r="AA1809" s="6"/>
      <c r="AB1809" s="21"/>
      <c r="AC1809" s="6"/>
      <c r="AD1809" s="14" t="s">
        <v>1515</v>
      </c>
      <c r="AE1809" s="6"/>
      <c r="AF1809" s="6"/>
      <c r="AG1809" s="6"/>
      <c r="AH1809" s="6" t="s">
        <v>1517</v>
      </c>
      <c r="AI1809" s="143">
        <f t="shared" si="303"/>
        <v>3500</v>
      </c>
      <c r="AJ1809" s="143">
        <f t="shared" si="304"/>
        <v>630</v>
      </c>
      <c r="AK1809" s="143">
        <f t="shared" si="305"/>
        <v>0</v>
      </c>
      <c r="AL1809" s="20">
        <f t="shared" si="311"/>
        <v>45340</v>
      </c>
      <c r="AM1809" t="e">
        <f>VLOOKUP(C1809,$C$2446:$C$2561,1,0)</f>
        <v>#N/A</v>
      </c>
      <c r="AN1809" t="str">
        <f t="shared" si="308"/>
        <v>31012024-A-058527-3507.9</v>
      </c>
    </row>
    <row r="1810" spans="1:40" ht="20.100000000000001" hidden="1" customHeight="1" x14ac:dyDescent="0.25">
      <c r="A1810" s="14">
        <v>477</v>
      </c>
      <c r="B1810" s="21">
        <v>45322</v>
      </c>
      <c r="C1810" s="6" t="s">
        <v>3047</v>
      </c>
      <c r="D1810" s="15">
        <v>45322</v>
      </c>
      <c r="E1810" s="14" t="s">
        <v>1132</v>
      </c>
      <c r="F1810" s="14" t="s">
        <v>1133</v>
      </c>
      <c r="G1810" s="6">
        <v>10125</v>
      </c>
      <c r="H1810" s="6" t="s">
        <v>1817</v>
      </c>
      <c r="I1810" s="6"/>
      <c r="J1810" s="16">
        <v>5505.1</v>
      </c>
      <c r="K1810" s="144">
        <v>1.44</v>
      </c>
      <c r="L1810" s="125">
        <v>0</v>
      </c>
      <c r="M1810" s="125">
        <v>0</v>
      </c>
      <c r="N1810" s="6" t="s">
        <v>1878</v>
      </c>
      <c r="O1810" s="6" t="s">
        <v>1878</v>
      </c>
      <c r="P1810" s="19">
        <v>4080375</v>
      </c>
      <c r="Q1810" s="6"/>
      <c r="R1810" s="19">
        <f t="shared" si="310"/>
        <v>734467.5</v>
      </c>
      <c r="S1810" s="6"/>
      <c r="T1810" s="14"/>
      <c r="U1810" s="145"/>
      <c r="V1810" s="6"/>
      <c r="W1810" s="6"/>
      <c r="X1810" s="6"/>
      <c r="Y1810" s="212">
        <v>45450</v>
      </c>
      <c r="Z1810" s="6"/>
      <c r="AA1810" s="6"/>
      <c r="AB1810" s="21"/>
      <c r="AC1810" s="6"/>
      <c r="AD1810" s="14" t="s">
        <v>1515</v>
      </c>
      <c r="AE1810" s="6"/>
      <c r="AF1810" s="6"/>
      <c r="AG1810" s="6"/>
      <c r="AH1810" s="6" t="s">
        <v>1878</v>
      </c>
      <c r="AI1810" s="143">
        <f t="shared" ref="AI1810:AI1873" si="312">P1810/G1810</f>
        <v>403</v>
      </c>
      <c r="AJ1810" s="143">
        <f t="shared" ref="AJ1810:AJ1873" si="313">R1810/G1810</f>
        <v>72.540000000000006</v>
      </c>
      <c r="AK1810" s="143">
        <f t="shared" ref="AK1810:AK1873" si="314">L1810*AJ1810</f>
        <v>0</v>
      </c>
      <c r="AL1810" s="20">
        <f t="shared" si="311"/>
        <v>45352</v>
      </c>
      <c r="AM1810" t="e">
        <f>VLOOKUP(C1810,$C$2446:$C$2561,1,0)</f>
        <v>#N/A</v>
      </c>
      <c r="AN1810" t="str">
        <f t="shared" si="308"/>
        <v>31012024-A-058532-5505.1</v>
      </c>
    </row>
    <row r="1811" spans="1:40" ht="20.100000000000001" hidden="1" customHeight="1" x14ac:dyDescent="0.25">
      <c r="A1811" s="14">
        <v>478</v>
      </c>
      <c r="B1811" s="21">
        <v>45313</v>
      </c>
      <c r="C1811" s="6" t="s">
        <v>3048</v>
      </c>
      <c r="D1811" s="15">
        <v>45322</v>
      </c>
      <c r="E1811" s="14" t="s">
        <v>1132</v>
      </c>
      <c r="F1811" s="14" t="s">
        <v>1133</v>
      </c>
      <c r="G1811" s="6">
        <v>12130</v>
      </c>
      <c r="H1811" s="6" t="s">
        <v>1817</v>
      </c>
      <c r="I1811" s="6"/>
      <c r="J1811" s="16">
        <v>5505.1</v>
      </c>
      <c r="K1811" s="144">
        <v>1.39</v>
      </c>
      <c r="L1811" s="126">
        <v>0</v>
      </c>
      <c r="M1811" s="126">
        <v>0</v>
      </c>
      <c r="N1811" s="6" t="s">
        <v>1878</v>
      </c>
      <c r="O1811" s="6" t="s">
        <v>1878</v>
      </c>
      <c r="P1811" s="19">
        <v>4730700</v>
      </c>
      <c r="Q1811" s="6"/>
      <c r="R1811" s="19">
        <f t="shared" si="310"/>
        <v>851526</v>
      </c>
      <c r="S1811" s="6"/>
      <c r="T1811" s="14"/>
      <c r="U1811" s="145"/>
      <c r="V1811" s="6"/>
      <c r="W1811" s="6"/>
      <c r="X1811" s="6"/>
      <c r="Y1811" s="212">
        <v>45397</v>
      </c>
      <c r="Z1811" s="6"/>
      <c r="AA1811" s="6"/>
      <c r="AB1811" s="21"/>
      <c r="AC1811" s="6"/>
      <c r="AD1811" s="14" t="s">
        <v>1515</v>
      </c>
      <c r="AE1811" s="6"/>
      <c r="AF1811" s="6"/>
      <c r="AG1811" s="6"/>
      <c r="AH1811" s="6" t="s">
        <v>1878</v>
      </c>
      <c r="AI1811" s="143">
        <f t="shared" si="312"/>
        <v>390</v>
      </c>
      <c r="AJ1811" s="143">
        <f t="shared" si="313"/>
        <v>70.2</v>
      </c>
      <c r="AK1811" s="143">
        <f t="shared" si="314"/>
        <v>0</v>
      </c>
      <c r="AL1811" s="20">
        <f t="shared" si="311"/>
        <v>45343</v>
      </c>
      <c r="AM1811" t="e">
        <f>VLOOKUP(C1811,$C$2446:$C$2553,1,0)</f>
        <v>#N/A</v>
      </c>
      <c r="AN1811" t="str">
        <f t="shared" si="308"/>
        <v>31012024-A-058535-5505.1</v>
      </c>
    </row>
    <row r="1812" spans="1:40" ht="20.100000000000001" hidden="1" customHeight="1" x14ac:dyDescent="0.25">
      <c r="A1812" s="14">
        <v>479</v>
      </c>
      <c r="B1812" s="21">
        <v>45313</v>
      </c>
      <c r="C1812" s="6" t="s">
        <v>3049</v>
      </c>
      <c r="D1812" s="15">
        <v>45322</v>
      </c>
      <c r="E1812" s="14" t="s">
        <v>1132</v>
      </c>
      <c r="F1812" s="14" t="s">
        <v>1133</v>
      </c>
      <c r="G1812" s="6">
        <v>13044</v>
      </c>
      <c r="H1812" s="6" t="s">
        <v>1817</v>
      </c>
      <c r="I1812" s="6"/>
      <c r="J1812" s="16">
        <v>5505.1</v>
      </c>
      <c r="K1812" s="144">
        <v>1.39</v>
      </c>
      <c r="L1812" s="125">
        <v>0</v>
      </c>
      <c r="M1812" s="125">
        <v>0</v>
      </c>
      <c r="N1812" s="6" t="s">
        <v>1878</v>
      </c>
      <c r="O1812" s="6" t="s">
        <v>1878</v>
      </c>
      <c r="P1812" s="19">
        <v>5087160</v>
      </c>
      <c r="Q1812" s="6"/>
      <c r="R1812" s="19">
        <f t="shared" si="310"/>
        <v>915688.79999999993</v>
      </c>
      <c r="S1812" s="6"/>
      <c r="T1812" s="14"/>
      <c r="U1812" s="145"/>
      <c r="V1812" s="6"/>
      <c r="W1812" s="6"/>
      <c r="X1812" s="6"/>
      <c r="Y1812" s="212">
        <v>45450</v>
      </c>
      <c r="Z1812" s="6"/>
      <c r="AA1812" s="6"/>
      <c r="AB1812" s="21"/>
      <c r="AC1812" s="6"/>
      <c r="AD1812" s="14" t="s">
        <v>1515</v>
      </c>
      <c r="AE1812" s="6"/>
      <c r="AF1812" s="6"/>
      <c r="AG1812" s="6"/>
      <c r="AH1812" s="6" t="s">
        <v>1878</v>
      </c>
      <c r="AI1812" s="143">
        <f t="shared" si="312"/>
        <v>390</v>
      </c>
      <c r="AJ1812" s="143">
        <f t="shared" si="313"/>
        <v>70.199999999999989</v>
      </c>
      <c r="AK1812" s="143">
        <f t="shared" si="314"/>
        <v>0</v>
      </c>
      <c r="AL1812" s="20">
        <f t="shared" si="311"/>
        <v>45343</v>
      </c>
      <c r="AM1812" t="e">
        <f t="shared" ref="AM1812:AM1818" si="315">VLOOKUP(C1812,$C$2446:$C$2561,1,0)</f>
        <v>#N/A</v>
      </c>
      <c r="AN1812" t="str">
        <f t="shared" si="308"/>
        <v>31012024-A-058538-5505.1</v>
      </c>
    </row>
    <row r="1813" spans="1:40" ht="20.100000000000001" hidden="1" customHeight="1" x14ac:dyDescent="0.25">
      <c r="A1813" s="14">
        <v>480</v>
      </c>
      <c r="B1813" s="21">
        <v>45315</v>
      </c>
      <c r="C1813" s="6" t="s">
        <v>3050</v>
      </c>
      <c r="D1813" s="15">
        <v>45322</v>
      </c>
      <c r="E1813" s="14" t="s">
        <v>1132</v>
      </c>
      <c r="F1813" s="14" t="s">
        <v>1133</v>
      </c>
      <c r="G1813" s="6">
        <v>12644</v>
      </c>
      <c r="H1813" s="6" t="s">
        <v>1817</v>
      </c>
      <c r="I1813" s="6"/>
      <c r="J1813" s="16">
        <v>5505.1</v>
      </c>
      <c r="K1813" s="144">
        <v>1.39</v>
      </c>
      <c r="L1813" s="126">
        <v>0</v>
      </c>
      <c r="M1813" s="126">
        <v>0</v>
      </c>
      <c r="N1813" s="6" t="s">
        <v>1878</v>
      </c>
      <c r="O1813" s="6" t="s">
        <v>1878</v>
      </c>
      <c r="P1813" s="19">
        <v>4931160</v>
      </c>
      <c r="Q1813" s="6"/>
      <c r="R1813" s="19">
        <f t="shared" si="310"/>
        <v>887608.79999999993</v>
      </c>
      <c r="S1813" s="6"/>
      <c r="T1813" s="14"/>
      <c r="U1813" s="145"/>
      <c r="V1813" s="6"/>
      <c r="W1813" s="6"/>
      <c r="X1813" s="6"/>
      <c r="Y1813" s="212">
        <v>45450</v>
      </c>
      <c r="Z1813" s="6"/>
      <c r="AA1813" s="6"/>
      <c r="AB1813" s="21"/>
      <c r="AC1813" s="6"/>
      <c r="AD1813" s="14" t="s">
        <v>1515</v>
      </c>
      <c r="AE1813" s="6"/>
      <c r="AF1813" s="6"/>
      <c r="AG1813" s="6"/>
      <c r="AH1813" s="6" t="s">
        <v>1878</v>
      </c>
      <c r="AI1813" s="143">
        <f t="shared" si="312"/>
        <v>390</v>
      </c>
      <c r="AJ1813" s="143">
        <f t="shared" si="313"/>
        <v>70.199999999999989</v>
      </c>
      <c r="AK1813" s="143">
        <f t="shared" si="314"/>
        <v>0</v>
      </c>
      <c r="AL1813" s="20">
        <f t="shared" si="311"/>
        <v>45345</v>
      </c>
      <c r="AM1813" t="e">
        <f t="shared" si="315"/>
        <v>#N/A</v>
      </c>
      <c r="AN1813" t="str">
        <f t="shared" si="308"/>
        <v>31012024-A-058554-5505.1</v>
      </c>
    </row>
    <row r="1814" spans="1:40" ht="20.100000000000001" hidden="1" customHeight="1" x14ac:dyDescent="0.25">
      <c r="A1814" s="14">
        <v>481</v>
      </c>
      <c r="B1814" s="21">
        <v>45315</v>
      </c>
      <c r="C1814" s="6" t="s">
        <v>3051</v>
      </c>
      <c r="D1814" s="15">
        <v>45322</v>
      </c>
      <c r="E1814" s="14" t="s">
        <v>1132</v>
      </c>
      <c r="F1814" s="14" t="s">
        <v>1133</v>
      </c>
      <c r="G1814" s="6">
        <v>12280</v>
      </c>
      <c r="H1814" s="6" t="s">
        <v>1817</v>
      </c>
      <c r="I1814" s="6"/>
      <c r="J1814" s="16">
        <v>5505.1</v>
      </c>
      <c r="K1814" s="144">
        <v>1.39</v>
      </c>
      <c r="L1814" s="125">
        <v>0</v>
      </c>
      <c r="M1814" s="125">
        <v>0</v>
      </c>
      <c r="N1814" s="6" t="s">
        <v>1878</v>
      </c>
      <c r="O1814" s="6" t="s">
        <v>1878</v>
      </c>
      <c r="P1814" s="19">
        <v>4789200</v>
      </c>
      <c r="Q1814" s="6"/>
      <c r="R1814" s="19">
        <f t="shared" si="310"/>
        <v>862056</v>
      </c>
      <c r="S1814" s="6"/>
      <c r="T1814" s="14"/>
      <c r="U1814" s="145"/>
      <c r="V1814" s="6"/>
      <c r="W1814" s="6"/>
      <c r="X1814" s="6"/>
      <c r="Y1814" s="212">
        <v>45450</v>
      </c>
      <c r="Z1814" s="6"/>
      <c r="AA1814" s="6"/>
      <c r="AB1814" s="21"/>
      <c r="AC1814" s="6"/>
      <c r="AD1814" s="14" t="s">
        <v>1515</v>
      </c>
      <c r="AE1814" s="6"/>
      <c r="AF1814" s="6"/>
      <c r="AG1814" s="6"/>
      <c r="AH1814" s="6" t="s">
        <v>1878</v>
      </c>
      <c r="AI1814" s="143">
        <f t="shared" si="312"/>
        <v>390</v>
      </c>
      <c r="AJ1814" s="143">
        <f t="shared" si="313"/>
        <v>70.2</v>
      </c>
      <c r="AK1814" s="143">
        <f t="shared" si="314"/>
        <v>0</v>
      </c>
      <c r="AL1814" s="20">
        <f t="shared" si="311"/>
        <v>45345</v>
      </c>
      <c r="AM1814" t="e">
        <f t="shared" si="315"/>
        <v>#N/A</v>
      </c>
      <c r="AN1814" t="str">
        <f t="shared" si="308"/>
        <v>31012024-A-058555-5505.1</v>
      </c>
    </row>
    <row r="1815" spans="1:40" ht="20.100000000000001" hidden="1" customHeight="1" x14ac:dyDescent="0.25">
      <c r="A1815" s="14">
        <v>482</v>
      </c>
      <c r="B1815" s="21">
        <v>45317</v>
      </c>
      <c r="C1815" s="6" t="s">
        <v>3052</v>
      </c>
      <c r="D1815" s="15">
        <v>45322</v>
      </c>
      <c r="E1815" s="14" t="s">
        <v>1132</v>
      </c>
      <c r="F1815" s="14" t="s">
        <v>1133</v>
      </c>
      <c r="G1815" s="6">
        <v>9816</v>
      </c>
      <c r="H1815" s="6" t="s">
        <v>1817</v>
      </c>
      <c r="I1815" s="6"/>
      <c r="J1815" s="16">
        <v>5505.1</v>
      </c>
      <c r="K1815" s="144">
        <v>1.39</v>
      </c>
      <c r="L1815" s="126">
        <v>0</v>
      </c>
      <c r="M1815" s="126">
        <v>0</v>
      </c>
      <c r="N1815" s="6" t="s">
        <v>1878</v>
      </c>
      <c r="O1815" s="6" t="s">
        <v>1878</v>
      </c>
      <c r="P1815" s="19">
        <v>3828240</v>
      </c>
      <c r="Q1815" s="6"/>
      <c r="R1815" s="19">
        <f t="shared" si="310"/>
        <v>689083.2</v>
      </c>
      <c r="S1815" s="6"/>
      <c r="T1815" s="14"/>
      <c r="U1815" s="145"/>
      <c r="V1815" s="6"/>
      <c r="W1815" s="6"/>
      <c r="X1815" s="6"/>
      <c r="Y1815" s="212">
        <v>45450</v>
      </c>
      <c r="Z1815" s="6"/>
      <c r="AA1815" s="6"/>
      <c r="AB1815" s="21"/>
      <c r="AC1815" s="6"/>
      <c r="AD1815" s="14" t="s">
        <v>1515</v>
      </c>
      <c r="AE1815" s="6"/>
      <c r="AF1815" s="6"/>
      <c r="AG1815" s="6"/>
      <c r="AH1815" s="6" t="s">
        <v>1878</v>
      </c>
      <c r="AI1815" s="143">
        <f t="shared" si="312"/>
        <v>390</v>
      </c>
      <c r="AJ1815" s="143">
        <f t="shared" si="313"/>
        <v>70.199999999999989</v>
      </c>
      <c r="AK1815" s="143">
        <f t="shared" si="314"/>
        <v>0</v>
      </c>
      <c r="AL1815" s="20">
        <f t="shared" si="311"/>
        <v>45347</v>
      </c>
      <c r="AM1815" t="e">
        <f t="shared" si="315"/>
        <v>#N/A</v>
      </c>
      <c r="AN1815" t="str">
        <f t="shared" si="308"/>
        <v>31012024-A-058556-5505.1</v>
      </c>
    </row>
    <row r="1816" spans="1:40" ht="20.100000000000001" hidden="1" customHeight="1" x14ac:dyDescent="0.25">
      <c r="A1816" s="14">
        <v>483</v>
      </c>
      <c r="B1816" s="21">
        <v>45319</v>
      </c>
      <c r="C1816" s="6" t="s">
        <v>3053</v>
      </c>
      <c r="D1816" s="15">
        <v>45322</v>
      </c>
      <c r="E1816" s="14" t="s">
        <v>1132</v>
      </c>
      <c r="F1816" s="14" t="s">
        <v>1133</v>
      </c>
      <c r="G1816" s="6">
        <v>10425</v>
      </c>
      <c r="H1816" s="6" t="s">
        <v>1817</v>
      </c>
      <c r="I1816" s="6"/>
      <c r="J1816" s="16">
        <v>5505.1</v>
      </c>
      <c r="K1816" s="144">
        <v>1.44</v>
      </c>
      <c r="L1816" s="126">
        <v>0</v>
      </c>
      <c r="M1816" s="126">
        <v>0</v>
      </c>
      <c r="N1816" s="6" t="s">
        <v>1878</v>
      </c>
      <c r="O1816" s="6" t="s">
        <v>1878</v>
      </c>
      <c r="P1816" s="19">
        <v>4201275</v>
      </c>
      <c r="Q1816" s="6"/>
      <c r="R1816" s="19">
        <f t="shared" si="310"/>
        <v>756229.5</v>
      </c>
      <c r="S1816" s="6"/>
      <c r="T1816" s="14"/>
      <c r="U1816" s="145"/>
      <c r="V1816" s="6"/>
      <c r="W1816" s="6"/>
      <c r="X1816" s="6"/>
      <c r="Y1816" s="212">
        <v>45450</v>
      </c>
      <c r="Z1816" s="6"/>
      <c r="AA1816" s="6"/>
      <c r="AB1816" s="21"/>
      <c r="AC1816" s="6"/>
      <c r="AD1816" s="14" t="s">
        <v>1515</v>
      </c>
      <c r="AE1816" s="6"/>
      <c r="AF1816" s="6"/>
      <c r="AG1816" s="6"/>
      <c r="AH1816" s="6" t="s">
        <v>1878</v>
      </c>
      <c r="AI1816" s="143">
        <f t="shared" si="312"/>
        <v>403</v>
      </c>
      <c r="AJ1816" s="143">
        <f t="shared" si="313"/>
        <v>72.540000000000006</v>
      </c>
      <c r="AK1816" s="143">
        <f t="shared" si="314"/>
        <v>0</v>
      </c>
      <c r="AL1816" s="20">
        <f t="shared" si="311"/>
        <v>45349</v>
      </c>
      <c r="AM1816" t="e">
        <f t="shared" si="315"/>
        <v>#N/A</v>
      </c>
      <c r="AN1816" t="str">
        <f t="shared" si="308"/>
        <v>31012024-A-058557-5505.1</v>
      </c>
    </row>
    <row r="1817" spans="1:40" ht="20.100000000000001" hidden="1" customHeight="1" x14ac:dyDescent="0.25">
      <c r="A1817" s="14">
        <v>484</v>
      </c>
      <c r="B1817" s="21">
        <v>45320</v>
      </c>
      <c r="C1817" s="6" t="s">
        <v>3054</v>
      </c>
      <c r="D1817" s="15">
        <v>45322</v>
      </c>
      <c r="E1817" s="14" t="s">
        <v>1132</v>
      </c>
      <c r="F1817" s="14" t="s">
        <v>1133</v>
      </c>
      <c r="G1817" s="6">
        <v>10115</v>
      </c>
      <c r="H1817" s="6" t="s">
        <v>1817</v>
      </c>
      <c r="I1817" s="6"/>
      <c r="J1817" s="16">
        <v>5505.1</v>
      </c>
      <c r="K1817" s="144">
        <v>1.44</v>
      </c>
      <c r="L1817" s="125">
        <v>0</v>
      </c>
      <c r="M1817" s="125">
        <v>0</v>
      </c>
      <c r="N1817" s="6" t="s">
        <v>1878</v>
      </c>
      <c r="O1817" s="6" t="s">
        <v>1878</v>
      </c>
      <c r="P1817" s="19">
        <v>4076345</v>
      </c>
      <c r="Q1817" s="6"/>
      <c r="R1817" s="19">
        <f t="shared" si="310"/>
        <v>733742.1</v>
      </c>
      <c r="S1817" s="6"/>
      <c r="T1817" s="14"/>
      <c r="U1817" s="145"/>
      <c r="V1817" s="6"/>
      <c r="W1817" s="6"/>
      <c r="X1817" s="6"/>
      <c r="Y1817" s="212">
        <v>45450</v>
      </c>
      <c r="Z1817" s="6"/>
      <c r="AA1817" s="6"/>
      <c r="AB1817" s="21"/>
      <c r="AC1817" s="6"/>
      <c r="AD1817" s="14" t="s">
        <v>1515</v>
      </c>
      <c r="AE1817" s="6"/>
      <c r="AF1817" s="6"/>
      <c r="AG1817" s="6"/>
      <c r="AH1817" s="6" t="s">
        <v>1878</v>
      </c>
      <c r="AI1817" s="143">
        <f t="shared" si="312"/>
        <v>403</v>
      </c>
      <c r="AJ1817" s="143">
        <f t="shared" si="313"/>
        <v>72.539999999999992</v>
      </c>
      <c r="AK1817" s="143">
        <f t="shared" si="314"/>
        <v>0</v>
      </c>
      <c r="AL1817" s="20">
        <f t="shared" si="311"/>
        <v>45350</v>
      </c>
      <c r="AM1817" t="e">
        <f t="shared" si="315"/>
        <v>#N/A</v>
      </c>
      <c r="AN1817" t="str">
        <f t="shared" si="308"/>
        <v>31012024-A-058558-5505.1</v>
      </c>
    </row>
    <row r="1818" spans="1:40" ht="20.100000000000001" hidden="1" customHeight="1" x14ac:dyDescent="0.25">
      <c r="A1818" s="14">
        <v>485</v>
      </c>
      <c r="B1818" s="21">
        <v>45322</v>
      </c>
      <c r="C1818" s="6" t="s">
        <v>3055</v>
      </c>
      <c r="D1818" s="15">
        <v>45322</v>
      </c>
      <c r="E1818" s="14" t="s">
        <v>1132</v>
      </c>
      <c r="F1818" s="14" t="s">
        <v>1133</v>
      </c>
      <c r="G1818" s="6">
        <v>9955</v>
      </c>
      <c r="H1818" s="6" t="s">
        <v>1817</v>
      </c>
      <c r="I1818" s="6"/>
      <c r="J1818" s="16">
        <v>5505.1</v>
      </c>
      <c r="K1818" s="144">
        <v>1.44</v>
      </c>
      <c r="L1818" s="125">
        <v>0</v>
      </c>
      <c r="M1818" s="125">
        <v>0</v>
      </c>
      <c r="N1818" s="6" t="s">
        <v>1878</v>
      </c>
      <c r="O1818" s="6" t="s">
        <v>1878</v>
      </c>
      <c r="P1818" s="19">
        <v>4011865</v>
      </c>
      <c r="Q1818" s="6"/>
      <c r="R1818" s="19">
        <f t="shared" si="310"/>
        <v>722135.7</v>
      </c>
      <c r="S1818" s="6"/>
      <c r="T1818" s="14"/>
      <c r="U1818" s="145"/>
      <c r="V1818" s="6"/>
      <c r="W1818" s="6"/>
      <c r="X1818" s="6"/>
      <c r="Y1818" s="212">
        <v>45450</v>
      </c>
      <c r="Z1818" s="6"/>
      <c r="AA1818" s="6"/>
      <c r="AB1818" s="21"/>
      <c r="AC1818" s="6"/>
      <c r="AD1818" s="14" t="s">
        <v>1515</v>
      </c>
      <c r="AE1818" s="6"/>
      <c r="AF1818" s="6"/>
      <c r="AG1818" s="6"/>
      <c r="AH1818" s="6" t="s">
        <v>1878</v>
      </c>
      <c r="AI1818" s="143">
        <f t="shared" si="312"/>
        <v>403</v>
      </c>
      <c r="AJ1818" s="143">
        <f t="shared" si="313"/>
        <v>72.539999999999992</v>
      </c>
      <c r="AK1818" s="143">
        <f t="shared" si="314"/>
        <v>0</v>
      </c>
      <c r="AL1818" s="20">
        <f t="shared" si="311"/>
        <v>45352</v>
      </c>
      <c r="AM1818" t="e">
        <f t="shared" si="315"/>
        <v>#N/A</v>
      </c>
      <c r="AN1818" t="str">
        <f t="shared" si="308"/>
        <v>31012024-A-058559-5505.1</v>
      </c>
    </row>
    <row r="1819" spans="1:40" ht="20.100000000000001" hidden="1" customHeight="1" x14ac:dyDescent="0.25">
      <c r="A1819" s="14">
        <v>486</v>
      </c>
      <c r="B1819" s="21">
        <v>45305</v>
      </c>
      <c r="C1819" s="6" t="s">
        <v>3056</v>
      </c>
      <c r="D1819" s="15">
        <v>45322</v>
      </c>
      <c r="E1819" s="14" t="s">
        <v>1132</v>
      </c>
      <c r="F1819" s="14" t="s">
        <v>1133</v>
      </c>
      <c r="G1819" s="6">
        <v>20412</v>
      </c>
      <c r="H1819" s="6" t="s">
        <v>1817</v>
      </c>
      <c r="I1819" s="6"/>
      <c r="J1819" s="16">
        <v>5205.13</v>
      </c>
      <c r="K1819" s="144">
        <v>2.83</v>
      </c>
      <c r="L1819" s="126">
        <v>0</v>
      </c>
      <c r="M1819" s="126">
        <v>0</v>
      </c>
      <c r="N1819" s="6" t="s">
        <v>625</v>
      </c>
      <c r="O1819" s="6" t="s">
        <v>2928</v>
      </c>
      <c r="P1819" s="19">
        <v>16200000</v>
      </c>
      <c r="Q1819" s="6"/>
      <c r="R1819" s="19">
        <f t="shared" si="310"/>
        <v>2916000</v>
      </c>
      <c r="S1819" s="6"/>
      <c r="T1819" s="14"/>
      <c r="U1819" s="145"/>
      <c r="V1819" s="6"/>
      <c r="W1819" s="6"/>
      <c r="X1819" s="6"/>
      <c r="Y1819" s="212">
        <v>45397</v>
      </c>
      <c r="Z1819" s="6"/>
      <c r="AA1819" s="6"/>
      <c r="AB1819" s="21"/>
      <c r="AC1819" s="6"/>
      <c r="AD1819" s="14" t="s">
        <v>1515</v>
      </c>
      <c r="AE1819" s="6"/>
      <c r="AF1819" s="6"/>
      <c r="AG1819" s="6"/>
      <c r="AH1819" s="6" t="s">
        <v>1513</v>
      </c>
      <c r="AI1819" s="143">
        <f t="shared" si="312"/>
        <v>793.65079365079362</v>
      </c>
      <c r="AJ1819" s="143">
        <f t="shared" si="313"/>
        <v>142.85714285714286</v>
      </c>
      <c r="AK1819" s="143">
        <f t="shared" si="314"/>
        <v>0</v>
      </c>
      <c r="AL1819" s="20">
        <f t="shared" si="311"/>
        <v>45335</v>
      </c>
      <c r="AM1819" t="e">
        <f>VLOOKUP(C1819,$C$2446:$C$2553,1,0)</f>
        <v>#N/A</v>
      </c>
      <c r="AN1819" t="str">
        <f t="shared" si="308"/>
        <v>31012024-A-058560-5205.13</v>
      </c>
    </row>
    <row r="1820" spans="1:40" ht="20.100000000000001" hidden="1" customHeight="1" x14ac:dyDescent="0.25">
      <c r="A1820" s="14">
        <v>487</v>
      </c>
      <c r="B1820" s="21">
        <v>45305</v>
      </c>
      <c r="C1820" s="6" t="s">
        <v>3057</v>
      </c>
      <c r="D1820" s="15">
        <v>45322</v>
      </c>
      <c r="E1820" s="14" t="s">
        <v>1132</v>
      </c>
      <c r="F1820" s="14" t="s">
        <v>1133</v>
      </c>
      <c r="G1820" s="6">
        <v>11340</v>
      </c>
      <c r="H1820" s="6" t="s">
        <v>1817</v>
      </c>
      <c r="I1820" s="6"/>
      <c r="J1820" s="16">
        <v>5205.13</v>
      </c>
      <c r="K1820" s="144">
        <v>2.83</v>
      </c>
      <c r="L1820" s="126">
        <v>0</v>
      </c>
      <c r="M1820" s="126">
        <v>0</v>
      </c>
      <c r="N1820" s="6" t="s">
        <v>625</v>
      </c>
      <c r="O1820" s="6" t="s">
        <v>3062</v>
      </c>
      <c r="P1820" s="19">
        <v>9000000</v>
      </c>
      <c r="Q1820" s="6"/>
      <c r="R1820" s="19">
        <f t="shared" si="310"/>
        <v>1620000</v>
      </c>
      <c r="S1820" s="6"/>
      <c r="T1820" s="14"/>
      <c r="U1820" s="145"/>
      <c r="V1820" s="6"/>
      <c r="W1820" s="6"/>
      <c r="X1820" s="6"/>
      <c r="Y1820" s="212">
        <v>45397</v>
      </c>
      <c r="Z1820" s="6"/>
      <c r="AA1820" s="6"/>
      <c r="AB1820" s="21"/>
      <c r="AC1820" s="6"/>
      <c r="AD1820" s="14" t="s">
        <v>1515</v>
      </c>
      <c r="AE1820" s="6"/>
      <c r="AF1820" s="6"/>
      <c r="AG1820" s="6"/>
      <c r="AH1820" s="6" t="s">
        <v>1513</v>
      </c>
      <c r="AI1820" s="143">
        <f t="shared" si="312"/>
        <v>793.65079365079362</v>
      </c>
      <c r="AJ1820" s="143">
        <f t="shared" si="313"/>
        <v>142.85714285714286</v>
      </c>
      <c r="AK1820" s="143">
        <f t="shared" si="314"/>
        <v>0</v>
      </c>
      <c r="AL1820" s="20">
        <f t="shared" si="311"/>
        <v>45335</v>
      </c>
      <c r="AM1820" t="e">
        <f>VLOOKUP(C1820,$C$2446:$C$2553,1,0)</f>
        <v>#N/A</v>
      </c>
      <c r="AN1820" t="str">
        <f t="shared" si="308"/>
        <v>31012024-A-058561-5205.13</v>
      </c>
    </row>
    <row r="1821" spans="1:40" ht="20.100000000000001" hidden="1" customHeight="1" x14ac:dyDescent="0.25">
      <c r="A1821" s="14">
        <v>488</v>
      </c>
      <c r="B1821" s="162">
        <v>45324</v>
      </c>
      <c r="C1821" s="6" t="s">
        <v>3081</v>
      </c>
      <c r="D1821" s="15">
        <v>45342</v>
      </c>
      <c r="E1821" s="14" t="s">
        <v>1132</v>
      </c>
      <c r="F1821" s="14" t="s">
        <v>1133</v>
      </c>
      <c r="G1821" s="6">
        <v>4000</v>
      </c>
      <c r="H1821" s="6" t="s">
        <v>1817</v>
      </c>
      <c r="I1821" s="6"/>
      <c r="J1821" s="16">
        <v>3906.9090000000001</v>
      </c>
      <c r="K1821" s="144">
        <v>0.5</v>
      </c>
      <c r="L1821" s="126">
        <v>0</v>
      </c>
      <c r="M1821" s="126">
        <v>0</v>
      </c>
      <c r="N1821" s="6" t="s">
        <v>557</v>
      </c>
      <c r="O1821" s="6" t="s">
        <v>2390</v>
      </c>
      <c r="P1821" s="19">
        <v>560000</v>
      </c>
      <c r="Q1821" s="6"/>
      <c r="R1821" s="19">
        <f t="shared" si="310"/>
        <v>100800</v>
      </c>
      <c r="S1821" s="6"/>
      <c r="T1821" s="14"/>
      <c r="U1821" s="145"/>
      <c r="V1821" s="6"/>
      <c r="W1821" s="6"/>
      <c r="X1821" s="6"/>
      <c r="Y1821" s="212">
        <v>45450</v>
      </c>
      <c r="Z1821" s="6"/>
      <c r="AA1821" s="6"/>
      <c r="AB1821" s="21"/>
      <c r="AC1821" s="6"/>
      <c r="AD1821" s="14" t="s">
        <v>1515</v>
      </c>
      <c r="AE1821" s="6"/>
      <c r="AF1821" s="6"/>
      <c r="AG1821" s="6"/>
      <c r="AH1821" s="6" t="s">
        <v>1517</v>
      </c>
      <c r="AI1821" s="143">
        <f t="shared" si="312"/>
        <v>140</v>
      </c>
      <c r="AJ1821" s="143">
        <f t="shared" si="313"/>
        <v>25.2</v>
      </c>
      <c r="AK1821" s="143">
        <f t="shared" si="314"/>
        <v>0</v>
      </c>
      <c r="AL1821" s="20">
        <f t="shared" si="311"/>
        <v>45354</v>
      </c>
      <c r="AM1821" t="e">
        <f>VLOOKUP(C1821,$C$2446:$C$2561,1,0)</f>
        <v>#N/A</v>
      </c>
      <c r="AN1821" t="str">
        <f t="shared" si="308"/>
        <v>20022024-A-063898-3906.909</v>
      </c>
    </row>
    <row r="1822" spans="1:40" ht="20.100000000000001" hidden="1" customHeight="1" x14ac:dyDescent="0.25">
      <c r="A1822" s="14">
        <v>489</v>
      </c>
      <c r="B1822" s="162">
        <v>45324</v>
      </c>
      <c r="C1822" s="6" t="s">
        <v>3082</v>
      </c>
      <c r="D1822" s="15">
        <v>45342</v>
      </c>
      <c r="E1822" s="14" t="s">
        <v>1132</v>
      </c>
      <c r="F1822" s="14" t="s">
        <v>1133</v>
      </c>
      <c r="G1822" s="6">
        <v>1000</v>
      </c>
      <c r="H1822" s="6" t="s">
        <v>1817</v>
      </c>
      <c r="I1822" s="6"/>
      <c r="J1822" s="16">
        <v>3906.9090000000001</v>
      </c>
      <c r="K1822" s="144">
        <v>0.5</v>
      </c>
      <c r="L1822" s="126">
        <v>0</v>
      </c>
      <c r="M1822" s="126">
        <v>0</v>
      </c>
      <c r="N1822" s="6" t="s">
        <v>557</v>
      </c>
      <c r="O1822" s="6" t="s">
        <v>2390</v>
      </c>
      <c r="P1822" s="19">
        <v>140000</v>
      </c>
      <c r="Q1822" s="6"/>
      <c r="R1822" s="19">
        <f t="shared" si="310"/>
        <v>25200</v>
      </c>
      <c r="S1822" s="6"/>
      <c r="T1822" s="14"/>
      <c r="U1822" s="145"/>
      <c r="V1822" s="6"/>
      <c r="W1822" s="6"/>
      <c r="X1822" s="6"/>
      <c r="Y1822" s="212">
        <v>45450</v>
      </c>
      <c r="Z1822" s="6"/>
      <c r="AA1822" s="6"/>
      <c r="AB1822" s="21"/>
      <c r="AC1822" s="6"/>
      <c r="AD1822" s="14" t="s">
        <v>1515</v>
      </c>
      <c r="AE1822" s="6"/>
      <c r="AF1822" s="6"/>
      <c r="AG1822" s="6"/>
      <c r="AH1822" s="6" t="s">
        <v>1517</v>
      </c>
      <c r="AI1822" s="143">
        <f t="shared" si="312"/>
        <v>140</v>
      </c>
      <c r="AJ1822" s="143">
        <f t="shared" si="313"/>
        <v>25.2</v>
      </c>
      <c r="AK1822" s="143">
        <f t="shared" si="314"/>
        <v>0</v>
      </c>
      <c r="AL1822" s="20">
        <f t="shared" si="311"/>
        <v>45354</v>
      </c>
      <c r="AM1822" t="e">
        <f>VLOOKUP(C1822,$C$2446:$C$2561,1,0)</f>
        <v>#N/A</v>
      </c>
      <c r="AN1822" t="str">
        <f t="shared" si="308"/>
        <v>20022024-A-063927-3906.909</v>
      </c>
    </row>
    <row r="1823" spans="1:40" ht="20.100000000000001" hidden="1" customHeight="1" x14ac:dyDescent="0.25">
      <c r="A1823" s="14">
        <v>490</v>
      </c>
      <c r="B1823" s="162">
        <v>45323</v>
      </c>
      <c r="C1823" s="6" t="s">
        <v>3083</v>
      </c>
      <c r="D1823" s="15">
        <v>45342</v>
      </c>
      <c r="E1823" s="14" t="s">
        <v>1132</v>
      </c>
      <c r="F1823" s="14" t="s">
        <v>1133</v>
      </c>
      <c r="G1823" s="6">
        <v>5000</v>
      </c>
      <c r="H1823" s="6" t="s">
        <v>1817</v>
      </c>
      <c r="I1823" s="6"/>
      <c r="J1823" s="16">
        <v>3906.9090000000001</v>
      </c>
      <c r="K1823" s="144">
        <v>0.5</v>
      </c>
      <c r="L1823" s="125">
        <v>0</v>
      </c>
      <c r="M1823" s="125">
        <v>0</v>
      </c>
      <c r="N1823" s="6" t="s">
        <v>557</v>
      </c>
      <c r="O1823" s="6" t="s">
        <v>2390</v>
      </c>
      <c r="P1823" s="19">
        <v>700000</v>
      </c>
      <c r="Q1823" s="6"/>
      <c r="R1823" s="19">
        <f t="shared" si="310"/>
        <v>126000</v>
      </c>
      <c r="S1823" s="6"/>
      <c r="T1823" s="14"/>
      <c r="U1823" s="145"/>
      <c r="V1823" s="6"/>
      <c r="W1823" s="6"/>
      <c r="X1823" s="6"/>
      <c r="Y1823" s="212">
        <v>45450</v>
      </c>
      <c r="Z1823" s="6"/>
      <c r="AA1823" s="6"/>
      <c r="AB1823" s="21"/>
      <c r="AC1823" s="6"/>
      <c r="AD1823" s="14" t="s">
        <v>1515</v>
      </c>
      <c r="AE1823" s="6"/>
      <c r="AF1823" s="6"/>
      <c r="AG1823" s="6"/>
      <c r="AH1823" s="6" t="s">
        <v>1517</v>
      </c>
      <c r="AI1823" s="143">
        <f t="shared" si="312"/>
        <v>140</v>
      </c>
      <c r="AJ1823" s="143">
        <f t="shared" si="313"/>
        <v>25.2</v>
      </c>
      <c r="AK1823" s="143">
        <f t="shared" si="314"/>
        <v>0</v>
      </c>
      <c r="AL1823" s="20">
        <f t="shared" si="311"/>
        <v>45353</v>
      </c>
      <c r="AM1823" t="e">
        <f>VLOOKUP(C1823,$C$2446:$C$2561,1,0)</f>
        <v>#N/A</v>
      </c>
      <c r="AN1823" t="str">
        <f t="shared" ref="AN1823:AN1886" si="316">C1823&amp;"-"&amp;J1823</f>
        <v>20022024-A-063934-3906.909</v>
      </c>
    </row>
    <row r="1824" spans="1:40" ht="20.100000000000001" customHeight="1" x14ac:dyDescent="0.25">
      <c r="A1824" s="14">
        <v>491</v>
      </c>
      <c r="B1824" s="162">
        <v>45323</v>
      </c>
      <c r="C1824" s="6" t="s">
        <v>3084</v>
      </c>
      <c r="D1824" s="15">
        <v>45342</v>
      </c>
      <c r="E1824" s="14" t="s">
        <v>1132</v>
      </c>
      <c r="F1824" s="14" t="str">
        <f>INDEX(New!$CV$9:$CV$791,MATCH(C1824,New!$F$9:$F$791,0))</f>
        <v>-</v>
      </c>
      <c r="G1824" s="6">
        <v>19290</v>
      </c>
      <c r="H1824" s="6" t="s">
        <v>1817</v>
      </c>
      <c r="I1824" s="6"/>
      <c r="J1824" s="16">
        <v>2815.12</v>
      </c>
      <c r="K1824" s="144">
        <v>0.28000000000000003</v>
      </c>
      <c r="L1824" s="125">
        <f>_xlfn.IFNA(INDEX(New!$E$9:$E$791,MATCH(C1824,New!$F$9:$F$791,0)),G1824)</f>
        <v>19290</v>
      </c>
      <c r="M1824" s="125">
        <f t="shared" ref="M1824:M1829" si="317">G1824</f>
        <v>19290</v>
      </c>
      <c r="N1824" s="6" t="s">
        <v>557</v>
      </c>
      <c r="O1824" s="6" t="s">
        <v>2668</v>
      </c>
      <c r="P1824" s="19">
        <v>1514265</v>
      </c>
      <c r="Q1824" s="6"/>
      <c r="R1824" s="19">
        <f t="shared" si="310"/>
        <v>272567.7</v>
      </c>
      <c r="S1824" s="6"/>
      <c r="T1824" s="14"/>
      <c r="U1824" s="145"/>
      <c r="V1824" s="6"/>
      <c r="W1824" s="6"/>
      <c r="X1824" s="6"/>
      <c r="Y1824" s="23"/>
      <c r="Z1824" s="6"/>
      <c r="AA1824" s="6"/>
      <c r="AB1824" s="21"/>
      <c r="AC1824" s="6"/>
      <c r="AD1824" s="14" t="s">
        <v>1515</v>
      </c>
      <c r="AE1824" s="6"/>
      <c r="AF1824" s="6"/>
      <c r="AG1824" s="6"/>
      <c r="AH1824" s="6" t="s">
        <v>1517</v>
      </c>
      <c r="AI1824" s="143">
        <f t="shared" si="312"/>
        <v>78.5</v>
      </c>
      <c r="AJ1824" s="143">
        <f t="shared" si="313"/>
        <v>14.13</v>
      </c>
      <c r="AK1824" s="143">
        <f t="shared" si="314"/>
        <v>272567.7</v>
      </c>
      <c r="AL1824" s="20">
        <f t="shared" si="311"/>
        <v>45353</v>
      </c>
      <c r="AM1824" t="e">
        <f t="shared" ref="AM1824:AM1833" si="318">VLOOKUP(C1824,$C$2446:$C$2553,1,0)</f>
        <v>#N/A</v>
      </c>
      <c r="AN1824" t="str">
        <f t="shared" si="316"/>
        <v>20022024-A-063940-2815.12</v>
      </c>
    </row>
    <row r="1825" spans="1:40" ht="20.100000000000001" customHeight="1" x14ac:dyDescent="0.25">
      <c r="A1825" s="14">
        <v>492</v>
      </c>
      <c r="B1825" s="162">
        <v>45323</v>
      </c>
      <c r="C1825" s="6" t="s">
        <v>3085</v>
      </c>
      <c r="D1825" s="15">
        <v>45342</v>
      </c>
      <c r="E1825" s="14" t="s">
        <v>1132</v>
      </c>
      <c r="F1825" s="14" t="str">
        <f>INDEX(New!$CV$9:$CV$791,MATCH(C1825,New!$F$9:$F$791,0))</f>
        <v>-</v>
      </c>
      <c r="G1825" s="6">
        <v>19500</v>
      </c>
      <c r="H1825" s="6" t="s">
        <v>1817</v>
      </c>
      <c r="I1825" s="6"/>
      <c r="J1825" s="16">
        <v>2815.12</v>
      </c>
      <c r="K1825" s="144">
        <v>0.28000000000000003</v>
      </c>
      <c r="L1825" s="125">
        <f>_xlfn.IFNA(INDEX(New!$E$9:$E$791,MATCH(C1825,New!$F$9:$F$791,0)),G1825)</f>
        <v>19500</v>
      </c>
      <c r="M1825" s="125">
        <f t="shared" si="317"/>
        <v>19500</v>
      </c>
      <c r="N1825" s="6" t="s">
        <v>557</v>
      </c>
      <c r="O1825" s="6" t="s">
        <v>2668</v>
      </c>
      <c r="P1825" s="19">
        <v>1530750</v>
      </c>
      <c r="Q1825" s="6"/>
      <c r="R1825" s="19">
        <f t="shared" si="310"/>
        <v>275535</v>
      </c>
      <c r="S1825" s="6"/>
      <c r="T1825" s="14"/>
      <c r="U1825" s="145"/>
      <c r="V1825" s="6"/>
      <c r="W1825" s="6"/>
      <c r="X1825" s="6"/>
      <c r="Y1825" s="23"/>
      <c r="Z1825" s="6"/>
      <c r="AA1825" s="6"/>
      <c r="AB1825" s="21"/>
      <c r="AC1825" s="6"/>
      <c r="AD1825" s="14" t="s">
        <v>1515</v>
      </c>
      <c r="AE1825" s="6"/>
      <c r="AF1825" s="6"/>
      <c r="AG1825" s="6"/>
      <c r="AH1825" s="6" t="s">
        <v>1517</v>
      </c>
      <c r="AI1825" s="143">
        <f t="shared" si="312"/>
        <v>78.5</v>
      </c>
      <c r="AJ1825" s="143">
        <f t="shared" si="313"/>
        <v>14.13</v>
      </c>
      <c r="AK1825" s="143">
        <f t="shared" si="314"/>
        <v>275535</v>
      </c>
      <c r="AL1825" s="20">
        <f t="shared" si="311"/>
        <v>45353</v>
      </c>
      <c r="AM1825" t="e">
        <f t="shared" si="318"/>
        <v>#N/A</v>
      </c>
      <c r="AN1825" t="str">
        <f t="shared" si="316"/>
        <v>20022024-A-063948-2815.12</v>
      </c>
    </row>
    <row r="1826" spans="1:40" ht="20.100000000000001" customHeight="1" x14ac:dyDescent="0.25">
      <c r="A1826" s="14">
        <v>493</v>
      </c>
      <c r="B1826" s="162">
        <v>45323</v>
      </c>
      <c r="C1826" s="6" t="s">
        <v>3086</v>
      </c>
      <c r="D1826" s="15">
        <v>45342</v>
      </c>
      <c r="E1826" s="14" t="s">
        <v>1132</v>
      </c>
      <c r="F1826" s="14" t="str">
        <f>INDEX(New!$CV$9:$CV$791,MATCH(C1826,New!$F$9:$F$791,0))</f>
        <v>-</v>
      </c>
      <c r="G1826" s="6">
        <v>29570</v>
      </c>
      <c r="H1826" s="6" t="s">
        <v>1817</v>
      </c>
      <c r="I1826" s="6"/>
      <c r="J1826" s="16">
        <v>2815.12</v>
      </c>
      <c r="K1826" s="144">
        <v>0.28000000000000003</v>
      </c>
      <c r="L1826" s="125">
        <f>_xlfn.IFNA(INDEX(New!$E$9:$E$791,MATCH(C1826,New!$F$9:$F$791,0)),G1826)</f>
        <v>29570</v>
      </c>
      <c r="M1826" s="125">
        <f t="shared" si="317"/>
        <v>29570</v>
      </c>
      <c r="N1826" s="6" t="s">
        <v>557</v>
      </c>
      <c r="O1826" s="6" t="s">
        <v>2668</v>
      </c>
      <c r="P1826" s="19">
        <v>2321245</v>
      </c>
      <c r="Q1826" s="6"/>
      <c r="R1826" s="19">
        <f t="shared" si="310"/>
        <v>417824.1</v>
      </c>
      <c r="S1826" s="6"/>
      <c r="T1826" s="14"/>
      <c r="U1826" s="145"/>
      <c r="V1826" s="6"/>
      <c r="W1826" s="6"/>
      <c r="X1826" s="6"/>
      <c r="Y1826" s="23"/>
      <c r="Z1826" s="6"/>
      <c r="AA1826" s="6"/>
      <c r="AB1826" s="21"/>
      <c r="AC1826" s="6"/>
      <c r="AD1826" s="14" t="s">
        <v>1515</v>
      </c>
      <c r="AE1826" s="6"/>
      <c r="AF1826" s="6"/>
      <c r="AG1826" s="6"/>
      <c r="AH1826" s="6" t="s">
        <v>1517</v>
      </c>
      <c r="AI1826" s="143">
        <f t="shared" si="312"/>
        <v>78.5</v>
      </c>
      <c r="AJ1826" s="143">
        <f t="shared" si="313"/>
        <v>14.129999999999999</v>
      </c>
      <c r="AK1826" s="143">
        <f t="shared" si="314"/>
        <v>417824.1</v>
      </c>
      <c r="AL1826" s="20">
        <f t="shared" si="311"/>
        <v>45353</v>
      </c>
      <c r="AM1826" t="e">
        <f t="shared" si="318"/>
        <v>#N/A</v>
      </c>
      <c r="AN1826" t="str">
        <f t="shared" si="316"/>
        <v>20022024-A-063955-2815.12</v>
      </c>
    </row>
    <row r="1827" spans="1:40" ht="20.100000000000001" customHeight="1" x14ac:dyDescent="0.25">
      <c r="A1827" s="14">
        <v>494</v>
      </c>
      <c r="B1827" s="162">
        <v>45326</v>
      </c>
      <c r="C1827" s="6" t="s">
        <v>3087</v>
      </c>
      <c r="D1827" s="15">
        <v>45342</v>
      </c>
      <c r="E1827" s="14" t="s">
        <v>1132</v>
      </c>
      <c r="F1827" s="14" t="str">
        <f>INDEX(New!$CV$9:$CV$791,MATCH(C1827,New!$F$9:$F$791,0))</f>
        <v>-</v>
      </c>
      <c r="G1827" s="6">
        <v>29670</v>
      </c>
      <c r="H1827" s="6" t="s">
        <v>1817</v>
      </c>
      <c r="I1827" s="6"/>
      <c r="J1827" s="16">
        <v>2815.12</v>
      </c>
      <c r="K1827" s="144">
        <v>0.28000000000000003</v>
      </c>
      <c r="L1827" s="125">
        <f>_xlfn.IFNA(INDEX(New!$E$9:$E$791,MATCH(C1827,New!$F$9:$F$791,0)),G1827)</f>
        <v>29670</v>
      </c>
      <c r="M1827" s="125">
        <f t="shared" si="317"/>
        <v>29670</v>
      </c>
      <c r="N1827" s="6" t="s">
        <v>557</v>
      </c>
      <c r="O1827" s="6" t="s">
        <v>2668</v>
      </c>
      <c r="P1827" s="19">
        <v>2329095</v>
      </c>
      <c r="Q1827" s="6"/>
      <c r="R1827" s="19">
        <f t="shared" si="310"/>
        <v>419237.1</v>
      </c>
      <c r="S1827" s="6"/>
      <c r="T1827" s="14"/>
      <c r="U1827" s="145"/>
      <c r="V1827" s="6"/>
      <c r="W1827" s="6"/>
      <c r="X1827" s="6"/>
      <c r="Y1827" s="23"/>
      <c r="Z1827" s="6"/>
      <c r="AA1827" s="6"/>
      <c r="AB1827" s="21"/>
      <c r="AC1827" s="6"/>
      <c r="AD1827" s="14" t="s">
        <v>1515</v>
      </c>
      <c r="AE1827" s="6"/>
      <c r="AF1827" s="6"/>
      <c r="AG1827" s="6"/>
      <c r="AH1827" s="6" t="s">
        <v>1517</v>
      </c>
      <c r="AI1827" s="143">
        <f t="shared" si="312"/>
        <v>78.5</v>
      </c>
      <c r="AJ1827" s="143">
        <f t="shared" si="313"/>
        <v>14.129999999999999</v>
      </c>
      <c r="AK1827" s="143">
        <f t="shared" si="314"/>
        <v>419237.1</v>
      </c>
      <c r="AL1827" s="20">
        <f t="shared" si="311"/>
        <v>45356</v>
      </c>
      <c r="AM1827" t="e">
        <f t="shared" si="318"/>
        <v>#N/A</v>
      </c>
      <c r="AN1827" t="str">
        <f t="shared" si="316"/>
        <v>20022024-A-063958-2815.12</v>
      </c>
    </row>
    <row r="1828" spans="1:40" ht="20.100000000000001" customHeight="1" x14ac:dyDescent="0.25">
      <c r="A1828" s="14">
        <v>495</v>
      </c>
      <c r="B1828" s="162">
        <v>45323</v>
      </c>
      <c r="C1828" s="6" t="s">
        <v>3088</v>
      </c>
      <c r="D1828" s="15">
        <v>45342</v>
      </c>
      <c r="E1828" s="14" t="s">
        <v>1132</v>
      </c>
      <c r="F1828" s="14" t="str">
        <f>INDEX(New!$CV$9:$CV$791,MATCH(C1828,New!$F$9:$F$791,0))</f>
        <v>-</v>
      </c>
      <c r="G1828" s="6">
        <v>29380</v>
      </c>
      <c r="H1828" s="6" t="s">
        <v>1817</v>
      </c>
      <c r="I1828" s="6"/>
      <c r="J1828" s="16">
        <v>2815.12</v>
      </c>
      <c r="K1828" s="144">
        <v>0.28000000000000003</v>
      </c>
      <c r="L1828" s="125">
        <f>_xlfn.IFNA(INDEX(New!$E$9:$E$791,MATCH(C1828,New!$F$9:$F$791,0)),G1828)</f>
        <v>29380</v>
      </c>
      <c r="M1828" s="125">
        <f t="shared" si="317"/>
        <v>29380</v>
      </c>
      <c r="N1828" s="6" t="s">
        <v>557</v>
      </c>
      <c r="O1828" s="6" t="s">
        <v>2668</v>
      </c>
      <c r="P1828" s="19">
        <v>2306330</v>
      </c>
      <c r="Q1828" s="6"/>
      <c r="R1828" s="19">
        <f t="shared" si="310"/>
        <v>415139.39999999997</v>
      </c>
      <c r="S1828" s="6"/>
      <c r="T1828" s="14"/>
      <c r="U1828" s="145"/>
      <c r="V1828" s="6"/>
      <c r="W1828" s="6"/>
      <c r="X1828" s="6"/>
      <c r="Y1828" s="23"/>
      <c r="Z1828" s="6"/>
      <c r="AA1828" s="6"/>
      <c r="AB1828" s="21"/>
      <c r="AC1828" s="6"/>
      <c r="AD1828" s="14" t="s">
        <v>1515</v>
      </c>
      <c r="AE1828" s="6"/>
      <c r="AF1828" s="6"/>
      <c r="AG1828" s="6"/>
      <c r="AH1828" s="6" t="s">
        <v>1517</v>
      </c>
      <c r="AI1828" s="143">
        <f t="shared" si="312"/>
        <v>78.5</v>
      </c>
      <c r="AJ1828" s="143">
        <f t="shared" si="313"/>
        <v>14.129999999999999</v>
      </c>
      <c r="AK1828" s="143">
        <f t="shared" si="314"/>
        <v>415139.39999999997</v>
      </c>
      <c r="AL1828" s="20">
        <f t="shared" si="311"/>
        <v>45353</v>
      </c>
      <c r="AM1828" t="e">
        <f t="shared" si="318"/>
        <v>#N/A</v>
      </c>
      <c r="AN1828" t="str">
        <f t="shared" si="316"/>
        <v>20022024-A-063959-2815.12</v>
      </c>
    </row>
    <row r="1829" spans="1:40" ht="20.100000000000001" customHeight="1" x14ac:dyDescent="0.25">
      <c r="A1829" s="14">
        <v>496</v>
      </c>
      <c r="B1829" s="162">
        <v>45323</v>
      </c>
      <c r="C1829" s="6" t="s">
        <v>3089</v>
      </c>
      <c r="D1829" s="15">
        <v>45342</v>
      </c>
      <c r="E1829" s="14" t="s">
        <v>1132</v>
      </c>
      <c r="F1829" s="14" t="str">
        <f>INDEX(New!$CV$9:$CV$791,MATCH(C1829,New!$F$9:$F$791,0))</f>
        <v>-</v>
      </c>
      <c r="G1829" s="6">
        <v>29580</v>
      </c>
      <c r="H1829" s="6" t="s">
        <v>1817</v>
      </c>
      <c r="I1829" s="6"/>
      <c r="J1829" s="16">
        <v>2815.12</v>
      </c>
      <c r="K1829" s="144">
        <v>0.28000000000000003</v>
      </c>
      <c r="L1829" s="125">
        <f>_xlfn.IFNA(INDEX(New!$E$9:$E$791,MATCH(C1829,New!$F$9:$F$791,0)),G1829)</f>
        <v>29580</v>
      </c>
      <c r="M1829" s="125">
        <f t="shared" si="317"/>
        <v>29580</v>
      </c>
      <c r="N1829" s="6" t="s">
        <v>557</v>
      </c>
      <c r="O1829" s="6" t="s">
        <v>2668</v>
      </c>
      <c r="P1829" s="19">
        <v>2322030</v>
      </c>
      <c r="Q1829" s="6"/>
      <c r="R1829" s="19">
        <f t="shared" si="310"/>
        <v>417965.39999999997</v>
      </c>
      <c r="S1829" s="6"/>
      <c r="T1829" s="14"/>
      <c r="U1829" s="145"/>
      <c r="V1829" s="6"/>
      <c r="W1829" s="6"/>
      <c r="X1829" s="6"/>
      <c r="Y1829" s="23"/>
      <c r="Z1829" s="6"/>
      <c r="AA1829" s="6"/>
      <c r="AB1829" s="21"/>
      <c r="AC1829" s="6"/>
      <c r="AD1829" s="14" t="s">
        <v>1515</v>
      </c>
      <c r="AE1829" s="6"/>
      <c r="AF1829" s="6"/>
      <c r="AG1829" s="6"/>
      <c r="AH1829" s="6" t="s">
        <v>1517</v>
      </c>
      <c r="AI1829" s="143">
        <f t="shared" si="312"/>
        <v>78.5</v>
      </c>
      <c r="AJ1829" s="143">
        <f t="shared" si="313"/>
        <v>14.129999999999999</v>
      </c>
      <c r="AK1829" s="143">
        <f t="shared" si="314"/>
        <v>417965.39999999997</v>
      </c>
      <c r="AL1829" s="20">
        <f t="shared" si="311"/>
        <v>45353</v>
      </c>
      <c r="AM1829" t="e">
        <f t="shared" si="318"/>
        <v>#N/A</v>
      </c>
      <c r="AN1829" t="str">
        <f t="shared" si="316"/>
        <v>20022024-A-063961-2815.12</v>
      </c>
    </row>
    <row r="1830" spans="1:40" ht="20.100000000000001" hidden="1" customHeight="1" x14ac:dyDescent="0.25">
      <c r="A1830" s="14">
        <v>497</v>
      </c>
      <c r="B1830" s="162">
        <v>45323</v>
      </c>
      <c r="C1830" s="6" t="s">
        <v>3090</v>
      </c>
      <c r="D1830" s="15">
        <v>45342</v>
      </c>
      <c r="E1830" s="14" t="s">
        <v>1132</v>
      </c>
      <c r="F1830" s="14" t="s">
        <v>1133</v>
      </c>
      <c r="G1830" s="6">
        <v>2</v>
      </c>
      <c r="H1830" s="6" t="s">
        <v>1817</v>
      </c>
      <c r="I1830" s="6"/>
      <c r="J1830" s="16">
        <v>3215.1190000000001</v>
      </c>
      <c r="K1830" s="144">
        <v>13.21</v>
      </c>
      <c r="L1830" s="125">
        <v>0</v>
      </c>
      <c r="M1830" s="125">
        <v>0</v>
      </c>
      <c r="N1830" s="6" t="s">
        <v>557</v>
      </c>
      <c r="O1830" s="6" t="s">
        <v>3120</v>
      </c>
      <c r="P1830" s="19">
        <v>7400</v>
      </c>
      <c r="Q1830" s="6"/>
      <c r="R1830" s="19">
        <f t="shared" si="310"/>
        <v>1332</v>
      </c>
      <c r="S1830" s="6"/>
      <c r="T1830" s="14"/>
      <c r="U1830" s="145"/>
      <c r="V1830" s="6"/>
      <c r="W1830" s="6"/>
      <c r="X1830" s="6"/>
      <c r="Y1830" s="212">
        <v>45483</v>
      </c>
      <c r="Z1830" s="6"/>
      <c r="AA1830" s="6"/>
      <c r="AB1830" s="21"/>
      <c r="AC1830" s="6"/>
      <c r="AD1830" s="14" t="s">
        <v>1515</v>
      </c>
      <c r="AE1830" s="6"/>
      <c r="AF1830" s="6"/>
      <c r="AG1830" s="6"/>
      <c r="AH1830" s="6" t="s">
        <v>1517</v>
      </c>
      <c r="AI1830" s="143">
        <f t="shared" si="312"/>
        <v>3700</v>
      </c>
      <c r="AJ1830" s="143">
        <f t="shared" si="313"/>
        <v>666</v>
      </c>
      <c r="AK1830" s="143">
        <f t="shared" si="314"/>
        <v>0</v>
      </c>
      <c r="AL1830" s="20">
        <f t="shared" si="311"/>
        <v>45353</v>
      </c>
      <c r="AM1830" t="e">
        <f t="shared" si="318"/>
        <v>#N/A</v>
      </c>
      <c r="AN1830" t="str">
        <f t="shared" si="316"/>
        <v>20022024-A-063971-3215.119</v>
      </c>
    </row>
    <row r="1831" spans="1:40" ht="20.100000000000001" hidden="1" customHeight="1" x14ac:dyDescent="0.25">
      <c r="A1831" s="14">
        <v>498</v>
      </c>
      <c r="B1831" s="162">
        <v>45323</v>
      </c>
      <c r="C1831" s="6" t="s">
        <v>3091</v>
      </c>
      <c r="D1831" s="15">
        <v>45342</v>
      </c>
      <c r="E1831" s="14" t="s">
        <v>1132</v>
      </c>
      <c r="F1831" s="14" t="s">
        <v>1133</v>
      </c>
      <c r="G1831" s="6">
        <v>8</v>
      </c>
      <c r="H1831" s="6" t="s">
        <v>1817</v>
      </c>
      <c r="I1831" s="6"/>
      <c r="J1831" s="16">
        <v>3215.1190000000001</v>
      </c>
      <c r="K1831" s="144">
        <v>13.21</v>
      </c>
      <c r="L1831" s="125">
        <v>0</v>
      </c>
      <c r="M1831" s="125">
        <v>0</v>
      </c>
      <c r="N1831" s="6" t="s">
        <v>557</v>
      </c>
      <c r="O1831" s="6" t="s">
        <v>3120</v>
      </c>
      <c r="P1831" s="19">
        <v>29600</v>
      </c>
      <c r="Q1831" s="6"/>
      <c r="R1831" s="19">
        <f t="shared" si="310"/>
        <v>5328</v>
      </c>
      <c r="S1831" s="6"/>
      <c r="T1831" s="14"/>
      <c r="U1831" s="145"/>
      <c r="V1831" s="6"/>
      <c r="W1831" s="6"/>
      <c r="X1831" s="6"/>
      <c r="Y1831" s="212">
        <v>45483</v>
      </c>
      <c r="Z1831" s="6"/>
      <c r="AA1831" s="6"/>
      <c r="AB1831" s="21"/>
      <c r="AC1831" s="6"/>
      <c r="AD1831" s="14" t="s">
        <v>1515</v>
      </c>
      <c r="AE1831" s="6"/>
      <c r="AF1831" s="6"/>
      <c r="AG1831" s="6"/>
      <c r="AH1831" s="6" t="s">
        <v>1517</v>
      </c>
      <c r="AI1831" s="143">
        <f t="shared" si="312"/>
        <v>3700</v>
      </c>
      <c r="AJ1831" s="143">
        <f t="shared" si="313"/>
        <v>666</v>
      </c>
      <c r="AK1831" s="143">
        <f t="shared" si="314"/>
        <v>0</v>
      </c>
      <c r="AL1831" s="20">
        <f t="shared" si="311"/>
        <v>45353</v>
      </c>
      <c r="AM1831" t="e">
        <f t="shared" si="318"/>
        <v>#N/A</v>
      </c>
      <c r="AN1831" t="str">
        <f t="shared" si="316"/>
        <v>20022024-A-063977-3215.119</v>
      </c>
    </row>
    <row r="1832" spans="1:40" ht="20.100000000000001" hidden="1" customHeight="1" x14ac:dyDescent="0.25">
      <c r="A1832" s="14">
        <v>499</v>
      </c>
      <c r="B1832" s="162">
        <v>45325</v>
      </c>
      <c r="C1832" s="6" t="s">
        <v>3092</v>
      </c>
      <c r="D1832" s="15">
        <v>45342</v>
      </c>
      <c r="E1832" s="14" t="s">
        <v>1132</v>
      </c>
      <c r="F1832" s="14" t="s">
        <v>1133</v>
      </c>
      <c r="G1832" s="6">
        <v>1000</v>
      </c>
      <c r="H1832" s="6" t="s">
        <v>1817</v>
      </c>
      <c r="I1832" s="6"/>
      <c r="J1832" s="16">
        <v>3906.902</v>
      </c>
      <c r="K1832" s="144">
        <v>1.34</v>
      </c>
      <c r="L1832" s="125">
        <v>0</v>
      </c>
      <c r="M1832" s="125">
        <v>0</v>
      </c>
      <c r="N1832" s="6" t="s">
        <v>557</v>
      </c>
      <c r="O1832" s="6" t="s">
        <v>2684</v>
      </c>
      <c r="P1832" s="19">
        <v>375000</v>
      </c>
      <c r="Q1832" s="6"/>
      <c r="R1832" s="19">
        <f t="shared" si="310"/>
        <v>67500</v>
      </c>
      <c r="S1832" s="6"/>
      <c r="T1832" s="14"/>
      <c r="U1832" s="145"/>
      <c r="V1832" s="6"/>
      <c r="W1832" s="6"/>
      <c r="X1832" s="6"/>
      <c r="Y1832" s="23"/>
      <c r="Z1832" s="6"/>
      <c r="AA1832" s="6"/>
      <c r="AB1832" s="21"/>
      <c r="AC1832" s="6"/>
      <c r="AD1832" s="14" t="s">
        <v>1515</v>
      </c>
      <c r="AE1832" s="6"/>
      <c r="AF1832" s="6"/>
      <c r="AG1832" s="6"/>
      <c r="AH1832" s="6" t="s">
        <v>1517</v>
      </c>
      <c r="AI1832" s="143">
        <f t="shared" si="312"/>
        <v>375</v>
      </c>
      <c r="AJ1832" s="143">
        <f t="shared" si="313"/>
        <v>67.5</v>
      </c>
      <c r="AK1832" s="143">
        <f t="shared" si="314"/>
        <v>0</v>
      </c>
      <c r="AL1832" s="20">
        <f t="shared" si="311"/>
        <v>45355</v>
      </c>
      <c r="AM1832" t="e">
        <f t="shared" si="318"/>
        <v>#N/A</v>
      </c>
      <c r="AN1832" t="str">
        <f t="shared" si="316"/>
        <v>20022024-A-063982-3906.902</v>
      </c>
    </row>
    <row r="1833" spans="1:40" ht="20.100000000000001" hidden="1" customHeight="1" x14ac:dyDescent="0.25">
      <c r="A1833" s="14">
        <v>500</v>
      </c>
      <c r="B1833" s="162">
        <v>45323</v>
      </c>
      <c r="C1833" s="6" t="s">
        <v>3093</v>
      </c>
      <c r="D1833" s="15">
        <v>45342</v>
      </c>
      <c r="E1833" s="14" t="s">
        <v>1132</v>
      </c>
      <c r="F1833" s="14" t="s">
        <v>1133</v>
      </c>
      <c r="G1833" s="6">
        <v>510</v>
      </c>
      <c r="H1833" s="6" t="s">
        <v>1817</v>
      </c>
      <c r="I1833" s="6"/>
      <c r="J1833" s="16">
        <v>3204.172</v>
      </c>
      <c r="K1833" s="144">
        <v>4.07</v>
      </c>
      <c r="L1833" s="126">
        <v>0</v>
      </c>
      <c r="M1833" s="126">
        <v>0</v>
      </c>
      <c r="N1833" s="6" t="s">
        <v>412</v>
      </c>
      <c r="O1833" s="6" t="s">
        <v>2804</v>
      </c>
      <c r="P1833" s="19">
        <v>581400</v>
      </c>
      <c r="Q1833" s="6"/>
      <c r="R1833" s="19">
        <f t="shared" ref="R1833:R1896" si="319">P1833*0.18</f>
        <v>104652</v>
      </c>
      <c r="S1833" s="6"/>
      <c r="T1833" s="14"/>
      <c r="U1833" s="145"/>
      <c r="V1833" s="6"/>
      <c r="W1833" s="6"/>
      <c r="X1833" s="6"/>
      <c r="Y1833" s="212">
        <v>45397</v>
      </c>
      <c r="Z1833" s="6"/>
      <c r="AA1833" s="6"/>
      <c r="AB1833" s="21"/>
      <c r="AC1833" s="6"/>
      <c r="AD1833" s="14" t="s">
        <v>1515</v>
      </c>
      <c r="AE1833" s="6"/>
      <c r="AF1833" s="6"/>
      <c r="AG1833" s="6"/>
      <c r="AH1833" s="6" t="s">
        <v>434</v>
      </c>
      <c r="AI1833" s="143">
        <f t="shared" si="312"/>
        <v>1140</v>
      </c>
      <c r="AJ1833" s="143">
        <f t="shared" si="313"/>
        <v>205.2</v>
      </c>
      <c r="AK1833" s="143">
        <f t="shared" si="314"/>
        <v>0</v>
      </c>
      <c r="AL1833" s="20">
        <f t="shared" si="311"/>
        <v>45353</v>
      </c>
      <c r="AM1833" t="e">
        <f t="shared" si="318"/>
        <v>#N/A</v>
      </c>
      <c r="AN1833" t="str">
        <f t="shared" si="316"/>
        <v>20022024-A-063987-3204.172</v>
      </c>
    </row>
    <row r="1834" spans="1:40" ht="20.100000000000001" hidden="1" customHeight="1" x14ac:dyDescent="0.25">
      <c r="A1834" s="14">
        <v>501</v>
      </c>
      <c r="B1834" s="162">
        <v>45323</v>
      </c>
      <c r="C1834" s="6" t="s">
        <v>3094</v>
      </c>
      <c r="D1834" s="15">
        <v>45342</v>
      </c>
      <c r="E1834" s="14" t="s">
        <v>1132</v>
      </c>
      <c r="F1834" s="14" t="s">
        <v>1133</v>
      </c>
      <c r="G1834" s="6">
        <v>2010</v>
      </c>
      <c r="H1834" s="6" t="s">
        <v>1817</v>
      </c>
      <c r="I1834" s="6"/>
      <c r="J1834" s="16">
        <v>3204.172</v>
      </c>
      <c r="K1834" s="144">
        <v>4.07</v>
      </c>
      <c r="L1834" s="126">
        <v>0</v>
      </c>
      <c r="M1834" s="126">
        <v>0</v>
      </c>
      <c r="N1834" s="6" t="s">
        <v>412</v>
      </c>
      <c r="O1834" s="6" t="s">
        <v>2804</v>
      </c>
      <c r="P1834" s="19">
        <v>2291400</v>
      </c>
      <c r="Q1834" s="6"/>
      <c r="R1834" s="19">
        <f t="shared" si="319"/>
        <v>412452</v>
      </c>
      <c r="S1834" s="6"/>
      <c r="T1834" s="14"/>
      <c r="U1834" s="145"/>
      <c r="V1834" s="6"/>
      <c r="W1834" s="6"/>
      <c r="X1834" s="6"/>
      <c r="Y1834" s="212">
        <v>45450</v>
      </c>
      <c r="Z1834" s="6"/>
      <c r="AA1834" s="6"/>
      <c r="AB1834" s="21"/>
      <c r="AC1834" s="6"/>
      <c r="AD1834" s="14" t="s">
        <v>1515</v>
      </c>
      <c r="AE1834" s="6"/>
      <c r="AF1834" s="6"/>
      <c r="AG1834" s="6"/>
      <c r="AH1834" s="6" t="s">
        <v>434</v>
      </c>
      <c r="AI1834" s="143">
        <f t="shared" si="312"/>
        <v>1140</v>
      </c>
      <c r="AJ1834" s="143">
        <f t="shared" si="313"/>
        <v>205.2</v>
      </c>
      <c r="AK1834" s="143">
        <f t="shared" si="314"/>
        <v>0</v>
      </c>
      <c r="AL1834" s="20">
        <f t="shared" si="311"/>
        <v>45353</v>
      </c>
      <c r="AM1834" t="e">
        <f>VLOOKUP(C1834,$C$2446:$C$2561,1,0)</f>
        <v>#N/A</v>
      </c>
      <c r="AN1834" t="str">
        <f t="shared" si="316"/>
        <v>20022024-A-063992-3204.172</v>
      </c>
    </row>
    <row r="1835" spans="1:40" ht="20.100000000000001" hidden="1" customHeight="1" x14ac:dyDescent="0.25">
      <c r="A1835" s="14">
        <v>502</v>
      </c>
      <c r="B1835" s="162">
        <v>45323</v>
      </c>
      <c r="C1835" s="6" t="s">
        <v>3095</v>
      </c>
      <c r="D1835" s="15">
        <v>45342</v>
      </c>
      <c r="E1835" s="14" t="s">
        <v>1132</v>
      </c>
      <c r="F1835" s="14" t="s">
        <v>1133</v>
      </c>
      <c r="G1835" s="6">
        <v>2010</v>
      </c>
      <c r="H1835" s="6" t="s">
        <v>1817</v>
      </c>
      <c r="I1835" s="6"/>
      <c r="J1835" s="16">
        <v>3204.172</v>
      </c>
      <c r="K1835" s="144">
        <v>4.07</v>
      </c>
      <c r="L1835" s="126">
        <v>0</v>
      </c>
      <c r="M1835" s="126">
        <v>0</v>
      </c>
      <c r="N1835" s="6" t="s">
        <v>412</v>
      </c>
      <c r="O1835" s="6" t="s">
        <v>2804</v>
      </c>
      <c r="P1835" s="19">
        <v>2291400</v>
      </c>
      <c r="Q1835" s="6"/>
      <c r="R1835" s="19">
        <f t="shared" si="319"/>
        <v>412452</v>
      </c>
      <c r="S1835" s="6"/>
      <c r="T1835" s="14"/>
      <c r="U1835" s="145"/>
      <c r="V1835" s="6"/>
      <c r="W1835" s="6"/>
      <c r="X1835" s="6"/>
      <c r="Y1835" s="212">
        <v>45397</v>
      </c>
      <c r="Z1835" s="6"/>
      <c r="AA1835" s="6"/>
      <c r="AB1835" s="21"/>
      <c r="AC1835" s="6"/>
      <c r="AD1835" s="14" t="s">
        <v>1515</v>
      </c>
      <c r="AE1835" s="6"/>
      <c r="AF1835" s="6"/>
      <c r="AG1835" s="6"/>
      <c r="AH1835" s="6" t="s">
        <v>434</v>
      </c>
      <c r="AI1835" s="143">
        <f t="shared" si="312"/>
        <v>1140</v>
      </c>
      <c r="AJ1835" s="143">
        <f t="shared" si="313"/>
        <v>205.2</v>
      </c>
      <c r="AK1835" s="143">
        <f t="shared" si="314"/>
        <v>0</v>
      </c>
      <c r="AL1835" s="20">
        <f t="shared" si="311"/>
        <v>45353</v>
      </c>
      <c r="AM1835" t="e">
        <f>VLOOKUP(C1835,$C$2446:$C$2553,1,0)</f>
        <v>#N/A</v>
      </c>
      <c r="AN1835" t="str">
        <f t="shared" si="316"/>
        <v>20022024-A-063996-3204.172</v>
      </c>
    </row>
    <row r="1836" spans="1:40" ht="20.100000000000001" hidden="1" customHeight="1" x14ac:dyDescent="0.25">
      <c r="A1836" s="14">
        <v>503</v>
      </c>
      <c r="B1836" s="162">
        <v>45323</v>
      </c>
      <c r="C1836" s="6" t="s">
        <v>3096</v>
      </c>
      <c r="D1836" s="15">
        <v>45342</v>
      </c>
      <c r="E1836" s="14" t="s">
        <v>1132</v>
      </c>
      <c r="F1836" s="14" t="s">
        <v>1133</v>
      </c>
      <c r="G1836" s="6">
        <v>780</v>
      </c>
      <c r="H1836" s="6" t="s">
        <v>1817</v>
      </c>
      <c r="I1836" s="6"/>
      <c r="J1836" s="16">
        <v>3204.172</v>
      </c>
      <c r="K1836" s="144">
        <v>4.34</v>
      </c>
      <c r="L1836" s="126">
        <v>0</v>
      </c>
      <c r="M1836" s="126">
        <v>0</v>
      </c>
      <c r="N1836" s="6" t="s">
        <v>412</v>
      </c>
      <c r="O1836" s="6" t="s">
        <v>2804</v>
      </c>
      <c r="P1836" s="19">
        <v>947700</v>
      </c>
      <c r="Q1836" s="6"/>
      <c r="R1836" s="19">
        <f t="shared" si="319"/>
        <v>170586</v>
      </c>
      <c r="S1836" s="6"/>
      <c r="T1836" s="14"/>
      <c r="U1836" s="145"/>
      <c r="V1836" s="6"/>
      <c r="W1836" s="6"/>
      <c r="X1836" s="6"/>
      <c r="Y1836" s="212">
        <v>45397</v>
      </c>
      <c r="Z1836" s="6"/>
      <c r="AA1836" s="6"/>
      <c r="AB1836" s="21"/>
      <c r="AC1836" s="6"/>
      <c r="AD1836" s="14" t="s">
        <v>1515</v>
      </c>
      <c r="AE1836" s="6"/>
      <c r="AF1836" s="6"/>
      <c r="AG1836" s="6"/>
      <c r="AH1836" s="6" t="s">
        <v>434</v>
      </c>
      <c r="AI1836" s="143">
        <f t="shared" si="312"/>
        <v>1215</v>
      </c>
      <c r="AJ1836" s="143">
        <f t="shared" si="313"/>
        <v>218.7</v>
      </c>
      <c r="AK1836" s="143">
        <f t="shared" si="314"/>
        <v>0</v>
      </c>
      <c r="AL1836" s="20">
        <f t="shared" si="311"/>
        <v>45353</v>
      </c>
      <c r="AM1836" t="e">
        <f>VLOOKUP(C1836,$C$2446:$C$2553,1,0)</f>
        <v>#N/A</v>
      </c>
      <c r="AN1836" t="str">
        <f t="shared" si="316"/>
        <v>20022024-A-064002-3204.172</v>
      </c>
    </row>
    <row r="1837" spans="1:40" ht="20.100000000000001" hidden="1" customHeight="1" x14ac:dyDescent="0.25">
      <c r="A1837" s="14">
        <v>504</v>
      </c>
      <c r="B1837" s="162">
        <v>45324</v>
      </c>
      <c r="C1837" s="6" t="s">
        <v>3097</v>
      </c>
      <c r="D1837" s="15">
        <v>45342</v>
      </c>
      <c r="E1837" s="14" t="s">
        <v>1132</v>
      </c>
      <c r="F1837" s="14" t="s">
        <v>1133</v>
      </c>
      <c r="G1837" s="6">
        <v>960</v>
      </c>
      <c r="H1837" s="6" t="s">
        <v>1817</v>
      </c>
      <c r="I1837" s="6"/>
      <c r="J1837" s="16">
        <v>3204.172</v>
      </c>
      <c r="K1837" s="144">
        <v>4.07</v>
      </c>
      <c r="L1837" s="126">
        <v>0</v>
      </c>
      <c r="M1837" s="126">
        <v>0</v>
      </c>
      <c r="N1837" s="6" t="s">
        <v>412</v>
      </c>
      <c r="O1837" s="6" t="s">
        <v>2804</v>
      </c>
      <c r="P1837" s="19">
        <v>1094400</v>
      </c>
      <c r="Q1837" s="6"/>
      <c r="R1837" s="19">
        <f t="shared" si="319"/>
        <v>196992</v>
      </c>
      <c r="S1837" s="6"/>
      <c r="T1837" s="14"/>
      <c r="U1837" s="145"/>
      <c r="V1837" s="6"/>
      <c r="W1837" s="6"/>
      <c r="X1837" s="6"/>
      <c r="Y1837" s="212">
        <v>45397</v>
      </c>
      <c r="Z1837" s="6"/>
      <c r="AA1837" s="6"/>
      <c r="AB1837" s="21"/>
      <c r="AC1837" s="6"/>
      <c r="AD1837" s="14" t="s">
        <v>1515</v>
      </c>
      <c r="AE1837" s="6"/>
      <c r="AF1837" s="6"/>
      <c r="AG1837" s="6"/>
      <c r="AH1837" s="6" t="s">
        <v>434</v>
      </c>
      <c r="AI1837" s="143">
        <f t="shared" si="312"/>
        <v>1140</v>
      </c>
      <c r="AJ1837" s="143">
        <f t="shared" si="313"/>
        <v>205.2</v>
      </c>
      <c r="AK1837" s="143">
        <f t="shared" si="314"/>
        <v>0</v>
      </c>
      <c r="AL1837" s="20">
        <f t="shared" si="311"/>
        <v>45354</v>
      </c>
      <c r="AM1837" t="e">
        <f>VLOOKUP(C1837,$C$2446:$C$2553,1,0)</f>
        <v>#N/A</v>
      </c>
      <c r="AN1837" t="str">
        <f t="shared" si="316"/>
        <v>20022024-A-064011-3204.172</v>
      </c>
    </row>
    <row r="1838" spans="1:40" ht="20.100000000000001" hidden="1" customHeight="1" x14ac:dyDescent="0.25">
      <c r="A1838" s="14">
        <v>505</v>
      </c>
      <c r="B1838" s="162">
        <v>45325</v>
      </c>
      <c r="C1838" s="6" t="s">
        <v>3098</v>
      </c>
      <c r="D1838" s="15">
        <v>45342</v>
      </c>
      <c r="E1838" s="14" t="s">
        <v>1132</v>
      </c>
      <c r="F1838" s="14" t="s">
        <v>1133</v>
      </c>
      <c r="G1838" s="6">
        <v>120</v>
      </c>
      <c r="H1838" s="6" t="s">
        <v>1817</v>
      </c>
      <c r="I1838" s="6"/>
      <c r="J1838" s="16">
        <v>3809.9189999999999</v>
      </c>
      <c r="K1838" s="144">
        <v>7.14</v>
      </c>
      <c r="L1838" s="126">
        <v>0</v>
      </c>
      <c r="M1838" s="126">
        <v>0</v>
      </c>
      <c r="N1838" s="6" t="s">
        <v>557</v>
      </c>
      <c r="O1838" s="6" t="s">
        <v>2939</v>
      </c>
      <c r="P1838" s="19">
        <v>240000</v>
      </c>
      <c r="Q1838" s="6"/>
      <c r="R1838" s="19">
        <f t="shared" si="319"/>
        <v>43200</v>
      </c>
      <c r="S1838" s="6"/>
      <c r="T1838" s="14"/>
      <c r="U1838" s="145"/>
      <c r="V1838" s="6"/>
      <c r="W1838" s="6"/>
      <c r="X1838" s="6"/>
      <c r="Y1838" s="212">
        <v>45397</v>
      </c>
      <c r="Z1838" s="6"/>
      <c r="AA1838" s="6"/>
      <c r="AB1838" s="21"/>
      <c r="AC1838" s="6"/>
      <c r="AD1838" s="14" t="s">
        <v>1515</v>
      </c>
      <c r="AE1838" s="6"/>
      <c r="AF1838" s="6"/>
      <c r="AG1838" s="6"/>
      <c r="AH1838" s="6" t="s">
        <v>1517</v>
      </c>
      <c r="AI1838" s="143">
        <f t="shared" si="312"/>
        <v>2000</v>
      </c>
      <c r="AJ1838" s="143">
        <f t="shared" si="313"/>
        <v>360</v>
      </c>
      <c r="AK1838" s="143">
        <f t="shared" si="314"/>
        <v>0</v>
      </c>
      <c r="AL1838" s="20">
        <f t="shared" si="311"/>
        <v>45355</v>
      </c>
      <c r="AM1838" t="e">
        <f>VLOOKUP(C1838,$C$2446:$C$2553,1,0)</f>
        <v>#N/A</v>
      </c>
      <c r="AN1838" t="str">
        <f t="shared" si="316"/>
        <v>20022024-A-064016-3809.919</v>
      </c>
    </row>
    <row r="1839" spans="1:40" ht="20.100000000000001" hidden="1" customHeight="1" x14ac:dyDescent="0.25">
      <c r="A1839" s="14">
        <v>506</v>
      </c>
      <c r="B1839" s="162">
        <v>45323</v>
      </c>
      <c r="C1839" s="6" t="s">
        <v>3099</v>
      </c>
      <c r="D1839" s="15">
        <v>45342</v>
      </c>
      <c r="E1839" s="14" t="s">
        <v>1132</v>
      </c>
      <c r="F1839" s="14" t="s">
        <v>1133</v>
      </c>
      <c r="G1839" s="6">
        <v>3000</v>
      </c>
      <c r="H1839" s="6" t="s">
        <v>1817</v>
      </c>
      <c r="I1839" s="6"/>
      <c r="J1839" s="16">
        <v>3809.9189999999999</v>
      </c>
      <c r="K1839" s="144">
        <v>2.57</v>
      </c>
      <c r="L1839" s="126">
        <v>0</v>
      </c>
      <c r="M1839" s="126">
        <v>0</v>
      </c>
      <c r="N1839" s="6" t="s">
        <v>557</v>
      </c>
      <c r="O1839" s="6" t="s">
        <v>2379</v>
      </c>
      <c r="P1839" s="19">
        <v>2160000</v>
      </c>
      <c r="Q1839" s="6"/>
      <c r="R1839" s="19">
        <f t="shared" si="319"/>
        <v>388800</v>
      </c>
      <c r="S1839" s="6"/>
      <c r="T1839" s="14"/>
      <c r="U1839" s="145"/>
      <c r="V1839" s="6"/>
      <c r="W1839" s="6"/>
      <c r="X1839" s="6"/>
      <c r="Y1839" s="212">
        <v>45397</v>
      </c>
      <c r="Z1839" s="6"/>
      <c r="AA1839" s="6"/>
      <c r="AB1839" s="21"/>
      <c r="AC1839" s="6"/>
      <c r="AD1839" s="14" t="s">
        <v>1515</v>
      </c>
      <c r="AE1839" s="6"/>
      <c r="AF1839" s="6"/>
      <c r="AG1839" s="6"/>
      <c r="AH1839" s="6" t="s">
        <v>1517</v>
      </c>
      <c r="AI1839" s="143">
        <f t="shared" si="312"/>
        <v>720</v>
      </c>
      <c r="AJ1839" s="143">
        <f t="shared" si="313"/>
        <v>129.6</v>
      </c>
      <c r="AK1839" s="143">
        <f t="shared" si="314"/>
        <v>0</v>
      </c>
      <c r="AL1839" s="20">
        <f t="shared" si="311"/>
        <v>45353</v>
      </c>
      <c r="AM1839" t="e">
        <f>VLOOKUP(C1839,$C$2446:$C$2553,1,0)</f>
        <v>#N/A</v>
      </c>
      <c r="AN1839" t="str">
        <f t="shared" si="316"/>
        <v>20022024-A-064021-3809.919</v>
      </c>
    </row>
    <row r="1840" spans="1:40" ht="20.100000000000001" hidden="1" customHeight="1" x14ac:dyDescent="0.25">
      <c r="A1840" s="14">
        <v>507</v>
      </c>
      <c r="B1840" s="162">
        <v>45324</v>
      </c>
      <c r="C1840" s="6" t="s">
        <v>3100</v>
      </c>
      <c r="D1840" s="15">
        <v>45348</v>
      </c>
      <c r="E1840" s="14" t="s">
        <v>1132</v>
      </c>
      <c r="F1840" s="14" t="s">
        <v>1133</v>
      </c>
      <c r="G1840" s="6">
        <v>10275</v>
      </c>
      <c r="H1840" s="6" t="s">
        <v>1817</v>
      </c>
      <c r="I1840" s="6"/>
      <c r="J1840" s="16">
        <v>5505.1</v>
      </c>
      <c r="K1840" s="144">
        <v>1.44</v>
      </c>
      <c r="L1840" s="125">
        <v>0</v>
      </c>
      <c r="M1840" s="125">
        <v>0</v>
      </c>
      <c r="N1840" s="6" t="s">
        <v>1878</v>
      </c>
      <c r="O1840" s="6" t="s">
        <v>1878</v>
      </c>
      <c r="P1840" s="19">
        <v>4140825</v>
      </c>
      <c r="Q1840" s="6"/>
      <c r="R1840" s="19">
        <f t="shared" si="319"/>
        <v>745348.5</v>
      </c>
      <c r="S1840" s="6"/>
      <c r="T1840" s="14"/>
      <c r="U1840" s="145"/>
      <c r="V1840" s="6"/>
      <c r="W1840" s="6"/>
      <c r="X1840" s="6"/>
      <c r="Y1840" s="212">
        <v>45450</v>
      </c>
      <c r="Z1840" s="6"/>
      <c r="AA1840" s="6"/>
      <c r="AB1840" s="21"/>
      <c r="AC1840" s="6"/>
      <c r="AD1840" s="14" t="s">
        <v>1515</v>
      </c>
      <c r="AE1840" s="6"/>
      <c r="AF1840" s="6"/>
      <c r="AG1840" s="6"/>
      <c r="AH1840" s="6" t="s">
        <v>1878</v>
      </c>
      <c r="AI1840" s="143">
        <f t="shared" si="312"/>
        <v>403</v>
      </c>
      <c r="AJ1840" s="143">
        <f t="shared" si="313"/>
        <v>72.540000000000006</v>
      </c>
      <c r="AK1840" s="143">
        <f t="shared" si="314"/>
        <v>0</v>
      </c>
      <c r="AL1840" s="20">
        <f t="shared" si="311"/>
        <v>45354</v>
      </c>
      <c r="AM1840" t="e">
        <f>VLOOKUP(C1840,$C$2446:$C$2561,1,0)</f>
        <v>#N/A</v>
      </c>
      <c r="AN1840" t="str">
        <f t="shared" si="316"/>
        <v>26022024-A-065247-5505.1</v>
      </c>
    </row>
    <row r="1841" spans="1:40" ht="20.100000000000001" hidden="1" customHeight="1" x14ac:dyDescent="0.25">
      <c r="A1841" s="14">
        <v>508</v>
      </c>
      <c r="B1841" s="162">
        <v>45331</v>
      </c>
      <c r="C1841" s="6" t="s">
        <v>3101</v>
      </c>
      <c r="D1841" s="15">
        <v>45348</v>
      </c>
      <c r="E1841" s="14" t="s">
        <v>1132</v>
      </c>
      <c r="F1841" s="14" t="s">
        <v>1133</v>
      </c>
      <c r="G1841" s="6">
        <v>9221</v>
      </c>
      <c r="H1841" s="6" t="s">
        <v>1817</v>
      </c>
      <c r="I1841" s="6"/>
      <c r="J1841" s="16">
        <v>5505.1</v>
      </c>
      <c r="K1841" s="144">
        <v>1.44</v>
      </c>
      <c r="L1841" s="125">
        <v>0</v>
      </c>
      <c r="M1841" s="125">
        <v>0</v>
      </c>
      <c r="N1841" s="6" t="s">
        <v>1878</v>
      </c>
      <c r="O1841" s="6" t="s">
        <v>1878</v>
      </c>
      <c r="P1841" s="19">
        <v>3716063</v>
      </c>
      <c r="Q1841" s="6"/>
      <c r="R1841" s="19">
        <f t="shared" si="319"/>
        <v>668891.34</v>
      </c>
      <c r="S1841" s="6"/>
      <c r="T1841" s="14"/>
      <c r="U1841" s="145"/>
      <c r="V1841" s="6"/>
      <c r="W1841" s="6"/>
      <c r="X1841" s="6"/>
      <c r="Y1841" s="212">
        <v>45450</v>
      </c>
      <c r="Z1841" s="6"/>
      <c r="AA1841" s="6"/>
      <c r="AB1841" s="21"/>
      <c r="AC1841" s="6"/>
      <c r="AD1841" s="14" t="s">
        <v>1515</v>
      </c>
      <c r="AE1841" s="6"/>
      <c r="AF1841" s="6"/>
      <c r="AG1841" s="6"/>
      <c r="AH1841" s="6" t="s">
        <v>1878</v>
      </c>
      <c r="AI1841" s="143">
        <f t="shared" si="312"/>
        <v>403</v>
      </c>
      <c r="AJ1841" s="143">
        <f t="shared" si="313"/>
        <v>72.539999999999992</v>
      </c>
      <c r="AK1841" s="143">
        <f t="shared" si="314"/>
        <v>0</v>
      </c>
      <c r="AL1841" s="20">
        <f t="shared" si="311"/>
        <v>45361</v>
      </c>
      <c r="AM1841" t="e">
        <f>VLOOKUP(C1841,$C$2446:$C$2561,1,0)</f>
        <v>#N/A</v>
      </c>
      <c r="AN1841" t="str">
        <f t="shared" si="316"/>
        <v>26022024-A-065263-5505.1</v>
      </c>
    </row>
    <row r="1842" spans="1:40" ht="20.100000000000001" hidden="1" customHeight="1" x14ac:dyDescent="0.25">
      <c r="A1842" s="14">
        <v>509</v>
      </c>
      <c r="B1842" s="162">
        <v>45333</v>
      </c>
      <c r="C1842" s="6" t="s">
        <v>3102</v>
      </c>
      <c r="D1842" s="15">
        <v>45348</v>
      </c>
      <c r="E1842" s="14" t="s">
        <v>1132</v>
      </c>
      <c r="F1842" s="14" t="s">
        <v>1133</v>
      </c>
      <c r="G1842" s="6">
        <v>13124</v>
      </c>
      <c r="H1842" s="6" t="s">
        <v>1817</v>
      </c>
      <c r="I1842" s="6"/>
      <c r="J1842" s="16">
        <v>5505.1</v>
      </c>
      <c r="K1842" s="144">
        <v>1.51</v>
      </c>
      <c r="L1842" s="125">
        <v>0</v>
      </c>
      <c r="M1842" s="125">
        <v>0</v>
      </c>
      <c r="N1842" s="6" t="s">
        <v>1878</v>
      </c>
      <c r="O1842" s="6" t="s">
        <v>1878</v>
      </c>
      <c r="P1842" s="19">
        <v>5538328</v>
      </c>
      <c r="Q1842" s="6"/>
      <c r="R1842" s="19">
        <f t="shared" si="319"/>
        <v>996899.03999999992</v>
      </c>
      <c r="S1842" s="6"/>
      <c r="T1842" s="14"/>
      <c r="U1842" s="145"/>
      <c r="V1842" s="6"/>
      <c r="W1842" s="6"/>
      <c r="X1842" s="6"/>
      <c r="Y1842" s="212">
        <v>45450</v>
      </c>
      <c r="Z1842" s="6"/>
      <c r="AA1842" s="6"/>
      <c r="AB1842" s="21"/>
      <c r="AC1842" s="6"/>
      <c r="AD1842" s="14" t="s">
        <v>1515</v>
      </c>
      <c r="AE1842" s="6"/>
      <c r="AF1842" s="6"/>
      <c r="AG1842" s="6"/>
      <c r="AH1842" s="6" t="s">
        <v>1878</v>
      </c>
      <c r="AI1842" s="143">
        <f t="shared" si="312"/>
        <v>422</v>
      </c>
      <c r="AJ1842" s="143">
        <f t="shared" si="313"/>
        <v>75.959999999999994</v>
      </c>
      <c r="AK1842" s="143">
        <f t="shared" si="314"/>
        <v>0</v>
      </c>
      <c r="AL1842" s="20">
        <f t="shared" si="311"/>
        <v>45363</v>
      </c>
      <c r="AM1842" t="e">
        <f>VLOOKUP(C1842,$C$2446:$C$2561,1,0)</f>
        <v>#N/A</v>
      </c>
      <c r="AN1842" t="str">
        <f t="shared" si="316"/>
        <v>26022024-A-065269-5505.1</v>
      </c>
    </row>
    <row r="1843" spans="1:40" ht="20.100000000000001" hidden="1" customHeight="1" x14ac:dyDescent="0.25">
      <c r="A1843" s="14">
        <v>510</v>
      </c>
      <c r="B1843" s="162">
        <v>45333</v>
      </c>
      <c r="C1843" s="6" t="s">
        <v>3103</v>
      </c>
      <c r="D1843" s="15">
        <v>45348</v>
      </c>
      <c r="E1843" s="14" t="s">
        <v>1132</v>
      </c>
      <c r="F1843" s="14" t="s">
        <v>1133</v>
      </c>
      <c r="G1843" s="6">
        <v>12050</v>
      </c>
      <c r="H1843" s="6" t="s">
        <v>1817</v>
      </c>
      <c r="I1843" s="6"/>
      <c r="J1843" s="16">
        <v>5505.1</v>
      </c>
      <c r="K1843" s="144">
        <v>1.51</v>
      </c>
      <c r="L1843" s="125">
        <v>0</v>
      </c>
      <c r="M1843" s="125">
        <v>0</v>
      </c>
      <c r="N1843" s="6" t="s">
        <v>1878</v>
      </c>
      <c r="O1843" s="6" t="s">
        <v>1878</v>
      </c>
      <c r="P1843" s="19">
        <v>5085100</v>
      </c>
      <c r="Q1843" s="6"/>
      <c r="R1843" s="19">
        <f t="shared" si="319"/>
        <v>915318</v>
      </c>
      <c r="S1843" s="6"/>
      <c r="T1843" s="14"/>
      <c r="U1843" s="145"/>
      <c r="V1843" s="6"/>
      <c r="W1843" s="6"/>
      <c r="X1843" s="6"/>
      <c r="Y1843" s="212">
        <v>45450</v>
      </c>
      <c r="Z1843" s="6"/>
      <c r="AA1843" s="6"/>
      <c r="AB1843" s="21"/>
      <c r="AC1843" s="6"/>
      <c r="AD1843" s="14" t="s">
        <v>1515</v>
      </c>
      <c r="AE1843" s="6"/>
      <c r="AF1843" s="6"/>
      <c r="AG1843" s="6"/>
      <c r="AH1843" s="6" t="s">
        <v>1878</v>
      </c>
      <c r="AI1843" s="143">
        <f t="shared" si="312"/>
        <v>422</v>
      </c>
      <c r="AJ1843" s="143">
        <f t="shared" si="313"/>
        <v>75.959999999999994</v>
      </c>
      <c r="AK1843" s="143">
        <f t="shared" si="314"/>
        <v>0</v>
      </c>
      <c r="AL1843" s="20">
        <f t="shared" ref="AL1843:AL1906" si="320">IF(B1843&lt;&gt;"",IF(E1843="Packing Material",B1843+5,B1843+30),"")</f>
        <v>45363</v>
      </c>
      <c r="AM1843" t="e">
        <f>VLOOKUP(C1843,$C$2446:$C$2561,1,0)</f>
        <v>#N/A</v>
      </c>
      <c r="AN1843" t="str">
        <f t="shared" si="316"/>
        <v>26022024-A-065308-5505.1</v>
      </c>
    </row>
    <row r="1844" spans="1:40" ht="20.100000000000001" hidden="1" customHeight="1" x14ac:dyDescent="0.25">
      <c r="A1844" s="14">
        <v>511</v>
      </c>
      <c r="B1844" s="162">
        <v>45335</v>
      </c>
      <c r="C1844" s="6" t="s">
        <v>3104</v>
      </c>
      <c r="D1844" s="15">
        <v>45348</v>
      </c>
      <c r="E1844" s="14" t="s">
        <v>1132</v>
      </c>
      <c r="F1844" s="14" t="s">
        <v>1133</v>
      </c>
      <c r="G1844" s="6">
        <v>12160</v>
      </c>
      <c r="H1844" s="6" t="s">
        <v>1817</v>
      </c>
      <c r="I1844" s="6"/>
      <c r="J1844" s="16">
        <v>5505.1</v>
      </c>
      <c r="K1844" s="144">
        <v>1.51</v>
      </c>
      <c r="L1844" s="125">
        <v>0</v>
      </c>
      <c r="M1844" s="125">
        <v>0</v>
      </c>
      <c r="N1844" s="6" t="s">
        <v>1878</v>
      </c>
      <c r="O1844" s="6" t="s">
        <v>1878</v>
      </c>
      <c r="P1844" s="19">
        <v>5131520</v>
      </c>
      <c r="Q1844" s="6"/>
      <c r="R1844" s="19">
        <f t="shared" si="319"/>
        <v>923673.59999999998</v>
      </c>
      <c r="S1844" s="6"/>
      <c r="T1844" s="14"/>
      <c r="U1844" s="145"/>
      <c r="V1844" s="6"/>
      <c r="W1844" s="6"/>
      <c r="X1844" s="6"/>
      <c r="Y1844" s="212">
        <v>45483</v>
      </c>
      <c r="Z1844" s="6"/>
      <c r="AA1844" s="6"/>
      <c r="AB1844" s="21"/>
      <c r="AC1844" s="6"/>
      <c r="AD1844" s="14" t="s">
        <v>1515</v>
      </c>
      <c r="AE1844" s="6"/>
      <c r="AF1844" s="6"/>
      <c r="AG1844" s="6"/>
      <c r="AH1844" s="6" t="s">
        <v>1878</v>
      </c>
      <c r="AI1844" s="143">
        <f t="shared" si="312"/>
        <v>422</v>
      </c>
      <c r="AJ1844" s="143">
        <f t="shared" si="313"/>
        <v>75.959999999999994</v>
      </c>
      <c r="AK1844" s="143">
        <f t="shared" si="314"/>
        <v>0</v>
      </c>
      <c r="AL1844" s="20">
        <f t="shared" si="320"/>
        <v>45365</v>
      </c>
      <c r="AM1844" t="e">
        <f>VLOOKUP(C1844,$C$2446:$C$2553,1,0)</f>
        <v>#N/A</v>
      </c>
      <c r="AN1844" t="str">
        <f t="shared" si="316"/>
        <v>26022024-A-065311-5505.1</v>
      </c>
    </row>
    <row r="1845" spans="1:40" ht="20.100000000000001" hidden="1" customHeight="1" x14ac:dyDescent="0.25">
      <c r="A1845" s="14">
        <v>512</v>
      </c>
      <c r="B1845" s="162">
        <v>45335</v>
      </c>
      <c r="C1845" s="6" t="s">
        <v>3105</v>
      </c>
      <c r="D1845" s="15">
        <v>45348</v>
      </c>
      <c r="E1845" s="14" t="s">
        <v>1132</v>
      </c>
      <c r="F1845" s="14" t="s">
        <v>1133</v>
      </c>
      <c r="G1845" s="6">
        <v>13054</v>
      </c>
      <c r="H1845" s="6" t="s">
        <v>1817</v>
      </c>
      <c r="I1845" s="6"/>
      <c r="J1845" s="16">
        <v>5505.1</v>
      </c>
      <c r="K1845" s="144">
        <v>1.51</v>
      </c>
      <c r="L1845" s="125">
        <v>0</v>
      </c>
      <c r="M1845" s="125">
        <v>0</v>
      </c>
      <c r="N1845" s="6" t="s">
        <v>1878</v>
      </c>
      <c r="O1845" s="6" t="s">
        <v>1878</v>
      </c>
      <c r="P1845" s="19">
        <v>5508788</v>
      </c>
      <c r="Q1845" s="6"/>
      <c r="R1845" s="19">
        <f t="shared" si="319"/>
        <v>991581.84</v>
      </c>
      <c r="S1845" s="6"/>
      <c r="T1845" s="14"/>
      <c r="U1845" s="145"/>
      <c r="V1845" s="6"/>
      <c r="W1845" s="6"/>
      <c r="X1845" s="6"/>
      <c r="Y1845" s="212">
        <v>45450</v>
      </c>
      <c r="Z1845" s="6"/>
      <c r="AA1845" s="6"/>
      <c r="AB1845" s="21"/>
      <c r="AC1845" s="6"/>
      <c r="AD1845" s="14" t="s">
        <v>1515</v>
      </c>
      <c r="AE1845" s="6"/>
      <c r="AF1845" s="6"/>
      <c r="AG1845" s="6"/>
      <c r="AH1845" s="6" t="s">
        <v>1878</v>
      </c>
      <c r="AI1845" s="143">
        <f t="shared" si="312"/>
        <v>422</v>
      </c>
      <c r="AJ1845" s="143">
        <f t="shared" si="313"/>
        <v>75.959999999999994</v>
      </c>
      <c r="AK1845" s="143">
        <f t="shared" si="314"/>
        <v>0</v>
      </c>
      <c r="AL1845" s="20">
        <f t="shared" si="320"/>
        <v>45365</v>
      </c>
      <c r="AM1845" t="e">
        <f>VLOOKUP(C1845,$C$2446:$C$2561,1,0)</f>
        <v>#N/A</v>
      </c>
      <c r="AN1845" t="str">
        <f t="shared" si="316"/>
        <v>26022024-A-065315-5505.1</v>
      </c>
    </row>
    <row r="1846" spans="1:40" ht="20.100000000000001" hidden="1" customHeight="1" x14ac:dyDescent="0.25">
      <c r="A1846" s="14">
        <v>513</v>
      </c>
      <c r="B1846" s="162">
        <v>45338</v>
      </c>
      <c r="C1846" s="6" t="s">
        <v>3106</v>
      </c>
      <c r="D1846" s="15">
        <v>45348</v>
      </c>
      <c r="E1846" s="14" t="s">
        <v>1132</v>
      </c>
      <c r="F1846" s="14" t="s">
        <v>1133</v>
      </c>
      <c r="G1846" s="6">
        <v>9688</v>
      </c>
      <c r="H1846" s="6" t="s">
        <v>1817</v>
      </c>
      <c r="I1846" s="6"/>
      <c r="J1846" s="16">
        <v>5505.1</v>
      </c>
      <c r="K1846" s="144">
        <v>1.51</v>
      </c>
      <c r="L1846" s="125">
        <v>0</v>
      </c>
      <c r="M1846" s="125">
        <v>0</v>
      </c>
      <c r="N1846" s="6" t="s">
        <v>1878</v>
      </c>
      <c r="O1846" s="6" t="s">
        <v>1878</v>
      </c>
      <c r="P1846" s="19">
        <v>4088336</v>
      </c>
      <c r="Q1846" s="6"/>
      <c r="R1846" s="19">
        <f t="shared" si="319"/>
        <v>735900.48</v>
      </c>
      <c r="S1846" s="6"/>
      <c r="T1846" s="14"/>
      <c r="U1846" s="145"/>
      <c r="V1846" s="6"/>
      <c r="W1846" s="6"/>
      <c r="X1846" s="6"/>
      <c r="Y1846" s="212">
        <v>45483</v>
      </c>
      <c r="Z1846" s="6"/>
      <c r="AA1846" s="6"/>
      <c r="AB1846" s="21"/>
      <c r="AC1846" s="6"/>
      <c r="AD1846" s="14" t="s">
        <v>1515</v>
      </c>
      <c r="AE1846" s="6"/>
      <c r="AF1846" s="6"/>
      <c r="AG1846" s="6"/>
      <c r="AH1846" s="6" t="s">
        <v>1878</v>
      </c>
      <c r="AI1846" s="143">
        <f t="shared" si="312"/>
        <v>422</v>
      </c>
      <c r="AJ1846" s="143">
        <f t="shared" si="313"/>
        <v>75.959999999999994</v>
      </c>
      <c r="AK1846" s="143">
        <f t="shared" si="314"/>
        <v>0</v>
      </c>
      <c r="AL1846" s="20">
        <f t="shared" si="320"/>
        <v>45368</v>
      </c>
      <c r="AM1846" t="e">
        <f>VLOOKUP(C1846,$C$2446:$C$2561,1,0)</f>
        <v>#N/A</v>
      </c>
      <c r="AN1846" t="str">
        <f t="shared" si="316"/>
        <v>26022024-A-065321-5505.1</v>
      </c>
    </row>
    <row r="1847" spans="1:40" ht="20.100000000000001" hidden="1" customHeight="1" x14ac:dyDescent="0.25">
      <c r="A1847" s="14">
        <v>514</v>
      </c>
      <c r="B1847" s="162">
        <v>45339</v>
      </c>
      <c r="C1847" s="6" t="s">
        <v>3107</v>
      </c>
      <c r="D1847" s="15">
        <v>45348</v>
      </c>
      <c r="E1847" s="14" t="s">
        <v>1132</v>
      </c>
      <c r="F1847" s="14" t="s">
        <v>1133</v>
      </c>
      <c r="G1847" s="6">
        <v>7970</v>
      </c>
      <c r="H1847" s="6" t="s">
        <v>1817</v>
      </c>
      <c r="I1847" s="6"/>
      <c r="J1847" s="16">
        <v>5505.1</v>
      </c>
      <c r="K1847" s="144">
        <v>1.52</v>
      </c>
      <c r="L1847" s="125">
        <v>0</v>
      </c>
      <c r="M1847" s="125">
        <v>0</v>
      </c>
      <c r="N1847" s="6" t="s">
        <v>1878</v>
      </c>
      <c r="O1847" s="6" t="s">
        <v>1878</v>
      </c>
      <c r="P1847" s="19">
        <v>3387250</v>
      </c>
      <c r="Q1847" s="6"/>
      <c r="R1847" s="19">
        <f t="shared" si="319"/>
        <v>609705</v>
      </c>
      <c r="S1847" s="6"/>
      <c r="T1847" s="14"/>
      <c r="U1847" s="145"/>
      <c r="V1847" s="6"/>
      <c r="W1847" s="6"/>
      <c r="X1847" s="6"/>
      <c r="Y1847" s="212">
        <v>45483</v>
      </c>
      <c r="Z1847" s="6"/>
      <c r="AA1847" s="6"/>
      <c r="AB1847" s="21"/>
      <c r="AC1847" s="6"/>
      <c r="AD1847" s="14" t="s">
        <v>1515</v>
      </c>
      <c r="AE1847" s="6"/>
      <c r="AF1847" s="6"/>
      <c r="AG1847" s="6"/>
      <c r="AH1847" s="6" t="s">
        <v>1878</v>
      </c>
      <c r="AI1847" s="143">
        <f t="shared" si="312"/>
        <v>425</v>
      </c>
      <c r="AJ1847" s="143">
        <f t="shared" si="313"/>
        <v>76.5</v>
      </c>
      <c r="AK1847" s="143">
        <f t="shared" si="314"/>
        <v>0</v>
      </c>
      <c r="AL1847" s="20">
        <f t="shared" si="320"/>
        <v>45369</v>
      </c>
      <c r="AM1847" t="e">
        <f>VLOOKUP(C1847,$C$2446:$C$2561,1,0)</f>
        <v>#N/A</v>
      </c>
      <c r="AN1847" t="str">
        <f t="shared" si="316"/>
        <v>26022024-A-065323-5505.1</v>
      </c>
    </row>
    <row r="1848" spans="1:40" ht="20.100000000000001" hidden="1" customHeight="1" x14ac:dyDescent="0.25">
      <c r="A1848" s="14">
        <v>515</v>
      </c>
      <c r="B1848" s="162">
        <v>45339</v>
      </c>
      <c r="C1848" s="6" t="s">
        <v>3108</v>
      </c>
      <c r="D1848" s="15">
        <v>45348</v>
      </c>
      <c r="E1848" s="14" t="s">
        <v>1132</v>
      </c>
      <c r="F1848" s="14" t="s">
        <v>1133</v>
      </c>
      <c r="G1848" s="6">
        <v>7017</v>
      </c>
      <c r="H1848" s="6" t="s">
        <v>1817</v>
      </c>
      <c r="I1848" s="6"/>
      <c r="J1848" s="16">
        <v>5505.1</v>
      </c>
      <c r="K1848" s="144">
        <v>1.52</v>
      </c>
      <c r="L1848" s="125">
        <v>0</v>
      </c>
      <c r="M1848" s="125">
        <v>0</v>
      </c>
      <c r="N1848" s="6" t="s">
        <v>1878</v>
      </c>
      <c r="O1848" s="6" t="s">
        <v>1878</v>
      </c>
      <c r="P1848" s="19">
        <v>2982225</v>
      </c>
      <c r="Q1848" s="6"/>
      <c r="R1848" s="19">
        <f t="shared" si="319"/>
        <v>536800.5</v>
      </c>
      <c r="S1848" s="6"/>
      <c r="T1848" s="14"/>
      <c r="U1848" s="145"/>
      <c r="V1848" s="6"/>
      <c r="W1848" s="6"/>
      <c r="X1848" s="6"/>
      <c r="Y1848" s="212">
        <v>45483</v>
      </c>
      <c r="Z1848" s="6"/>
      <c r="AA1848" s="6"/>
      <c r="AB1848" s="21"/>
      <c r="AC1848" s="6"/>
      <c r="AD1848" s="14" t="s">
        <v>1515</v>
      </c>
      <c r="AE1848" s="6"/>
      <c r="AF1848" s="6"/>
      <c r="AG1848" s="6"/>
      <c r="AH1848" s="6" t="s">
        <v>1878</v>
      </c>
      <c r="AI1848" s="143">
        <f t="shared" si="312"/>
        <v>425</v>
      </c>
      <c r="AJ1848" s="143">
        <f t="shared" si="313"/>
        <v>76.5</v>
      </c>
      <c r="AK1848" s="143">
        <f t="shared" si="314"/>
        <v>0</v>
      </c>
      <c r="AL1848" s="20">
        <f t="shared" si="320"/>
        <v>45369</v>
      </c>
      <c r="AM1848" t="e">
        <f t="shared" ref="AM1848:AM1870" si="321">VLOOKUP(C1848,$C$2446:$C$2553,1,0)</f>
        <v>#N/A</v>
      </c>
      <c r="AN1848" t="str">
        <f t="shared" si="316"/>
        <v>26022024-A-065330-5505.1</v>
      </c>
    </row>
    <row r="1849" spans="1:40" ht="20.100000000000001" hidden="1" customHeight="1" x14ac:dyDescent="0.25">
      <c r="A1849" s="14">
        <v>516</v>
      </c>
      <c r="B1849" s="162">
        <v>45341</v>
      </c>
      <c r="C1849" s="6" t="s">
        <v>3109</v>
      </c>
      <c r="D1849" s="15">
        <v>45348</v>
      </c>
      <c r="E1849" s="14" t="s">
        <v>1132</v>
      </c>
      <c r="F1849" s="14" t="s">
        <v>1133</v>
      </c>
      <c r="G1849" s="6">
        <v>7017</v>
      </c>
      <c r="H1849" s="6" t="s">
        <v>1817</v>
      </c>
      <c r="I1849" s="6"/>
      <c r="J1849" s="16">
        <v>5505.1</v>
      </c>
      <c r="K1849" s="144">
        <v>1.52</v>
      </c>
      <c r="L1849" s="125">
        <v>0</v>
      </c>
      <c r="M1849" s="125">
        <v>0</v>
      </c>
      <c r="N1849" s="6" t="s">
        <v>1878</v>
      </c>
      <c r="O1849" s="6" t="s">
        <v>1878</v>
      </c>
      <c r="P1849" s="19">
        <v>2982225</v>
      </c>
      <c r="Q1849" s="6"/>
      <c r="R1849" s="19">
        <f t="shared" si="319"/>
        <v>536800.5</v>
      </c>
      <c r="S1849" s="6"/>
      <c r="T1849" s="14"/>
      <c r="U1849" s="145"/>
      <c r="V1849" s="6"/>
      <c r="W1849" s="6"/>
      <c r="X1849" s="6"/>
      <c r="Y1849" s="23"/>
      <c r="Z1849" s="6"/>
      <c r="AA1849" s="6"/>
      <c r="AB1849" s="21"/>
      <c r="AC1849" s="6"/>
      <c r="AD1849" s="14" t="s">
        <v>1515</v>
      </c>
      <c r="AE1849" s="6"/>
      <c r="AF1849" s="6"/>
      <c r="AG1849" s="6"/>
      <c r="AH1849" s="6" t="s">
        <v>1878</v>
      </c>
      <c r="AI1849" s="143">
        <f t="shared" si="312"/>
        <v>425</v>
      </c>
      <c r="AJ1849" s="143">
        <f t="shared" si="313"/>
        <v>76.5</v>
      </c>
      <c r="AK1849" s="143">
        <f t="shared" si="314"/>
        <v>0</v>
      </c>
      <c r="AL1849" s="20">
        <f t="shared" si="320"/>
        <v>45371</v>
      </c>
      <c r="AM1849" t="e">
        <f t="shared" si="321"/>
        <v>#N/A</v>
      </c>
      <c r="AN1849" t="str">
        <f t="shared" si="316"/>
        <v>26022024-A-065440-5505.1</v>
      </c>
    </row>
    <row r="1850" spans="1:40" ht="20.100000000000001" hidden="1" customHeight="1" x14ac:dyDescent="0.25">
      <c r="A1850" s="14">
        <v>517</v>
      </c>
      <c r="B1850" s="162">
        <v>45341</v>
      </c>
      <c r="C1850" s="6" t="s">
        <v>3110</v>
      </c>
      <c r="D1850" s="15">
        <v>45348</v>
      </c>
      <c r="E1850" s="14" t="s">
        <v>1132</v>
      </c>
      <c r="F1850" s="14" t="s">
        <v>1133</v>
      </c>
      <c r="G1850" s="6">
        <v>7630</v>
      </c>
      <c r="H1850" s="6" t="s">
        <v>1817</v>
      </c>
      <c r="I1850" s="6"/>
      <c r="J1850" s="16">
        <v>5505.1</v>
      </c>
      <c r="K1850" s="144">
        <v>1.52</v>
      </c>
      <c r="L1850" s="125">
        <v>0</v>
      </c>
      <c r="M1850" s="125">
        <v>0</v>
      </c>
      <c r="N1850" s="6" t="s">
        <v>1878</v>
      </c>
      <c r="O1850" s="6" t="s">
        <v>1878</v>
      </c>
      <c r="P1850" s="19">
        <v>3242750</v>
      </c>
      <c r="Q1850" s="6"/>
      <c r="R1850" s="19">
        <f t="shared" si="319"/>
        <v>583695</v>
      </c>
      <c r="S1850" s="6"/>
      <c r="T1850" s="14"/>
      <c r="U1850" s="145"/>
      <c r="V1850" s="6"/>
      <c r="W1850" s="6"/>
      <c r="X1850" s="6"/>
      <c r="Y1850" s="23"/>
      <c r="Z1850" s="6"/>
      <c r="AA1850" s="6"/>
      <c r="AB1850" s="21"/>
      <c r="AC1850" s="6"/>
      <c r="AD1850" s="14" t="s">
        <v>1515</v>
      </c>
      <c r="AE1850" s="6"/>
      <c r="AF1850" s="6"/>
      <c r="AG1850" s="6"/>
      <c r="AH1850" s="6" t="s">
        <v>1878</v>
      </c>
      <c r="AI1850" s="143">
        <f t="shared" si="312"/>
        <v>425</v>
      </c>
      <c r="AJ1850" s="143">
        <f t="shared" si="313"/>
        <v>76.5</v>
      </c>
      <c r="AK1850" s="143">
        <f t="shared" si="314"/>
        <v>0</v>
      </c>
      <c r="AL1850" s="20">
        <f t="shared" si="320"/>
        <v>45371</v>
      </c>
      <c r="AM1850" t="e">
        <f t="shared" si="321"/>
        <v>#N/A</v>
      </c>
      <c r="AN1850" t="str">
        <f t="shared" si="316"/>
        <v>26022024-A-065447-5505.1</v>
      </c>
    </row>
    <row r="1851" spans="1:40" ht="20.100000000000001" hidden="1" customHeight="1" x14ac:dyDescent="0.25">
      <c r="A1851" s="14">
        <v>518</v>
      </c>
      <c r="B1851" s="162">
        <v>45342</v>
      </c>
      <c r="C1851" s="6" t="s">
        <v>3111</v>
      </c>
      <c r="D1851" s="15">
        <v>45348</v>
      </c>
      <c r="E1851" s="14" t="s">
        <v>1132</v>
      </c>
      <c r="F1851" s="14" t="s">
        <v>1133</v>
      </c>
      <c r="G1851" s="6">
        <v>10543</v>
      </c>
      <c r="H1851" s="6" t="s">
        <v>1817</v>
      </c>
      <c r="I1851" s="6"/>
      <c r="J1851" s="16">
        <v>5505.1</v>
      </c>
      <c r="K1851" s="144">
        <v>1.52</v>
      </c>
      <c r="L1851" s="125">
        <v>0</v>
      </c>
      <c r="M1851" s="125">
        <v>0</v>
      </c>
      <c r="N1851" s="6" t="s">
        <v>1878</v>
      </c>
      <c r="O1851" s="6" t="s">
        <v>1878</v>
      </c>
      <c r="P1851" s="19">
        <v>4480775</v>
      </c>
      <c r="Q1851" s="6"/>
      <c r="R1851" s="19">
        <f t="shared" si="319"/>
        <v>806539.5</v>
      </c>
      <c r="S1851" s="6"/>
      <c r="T1851" s="14"/>
      <c r="U1851" s="145"/>
      <c r="V1851" s="6"/>
      <c r="W1851" s="6"/>
      <c r="X1851" s="6"/>
      <c r="Y1851" s="23"/>
      <c r="Z1851" s="6"/>
      <c r="AA1851" s="6"/>
      <c r="AB1851" s="21"/>
      <c r="AC1851" s="6"/>
      <c r="AD1851" s="14" t="s">
        <v>1515</v>
      </c>
      <c r="AE1851" s="6"/>
      <c r="AF1851" s="6"/>
      <c r="AG1851" s="6"/>
      <c r="AH1851" s="6" t="s">
        <v>1878</v>
      </c>
      <c r="AI1851" s="143">
        <f t="shared" si="312"/>
        <v>425</v>
      </c>
      <c r="AJ1851" s="143">
        <f t="shared" si="313"/>
        <v>76.5</v>
      </c>
      <c r="AK1851" s="143">
        <f t="shared" si="314"/>
        <v>0</v>
      </c>
      <c r="AL1851" s="20">
        <f t="shared" si="320"/>
        <v>45372</v>
      </c>
      <c r="AM1851" t="e">
        <f t="shared" si="321"/>
        <v>#N/A</v>
      </c>
      <c r="AN1851" t="str">
        <f t="shared" si="316"/>
        <v>26022024-A-065453-5505.1</v>
      </c>
    </row>
    <row r="1852" spans="1:40" ht="20.100000000000001" hidden="1" customHeight="1" x14ac:dyDescent="0.25">
      <c r="A1852" s="14">
        <v>519</v>
      </c>
      <c r="B1852" s="162">
        <v>45344</v>
      </c>
      <c r="C1852" s="6" t="s">
        <v>3112</v>
      </c>
      <c r="D1852" s="15">
        <v>45348</v>
      </c>
      <c r="E1852" s="14" t="s">
        <v>1132</v>
      </c>
      <c r="F1852" s="14" t="s">
        <v>1133</v>
      </c>
      <c r="G1852" s="6">
        <v>10035</v>
      </c>
      <c r="H1852" s="6" t="s">
        <v>1817</v>
      </c>
      <c r="I1852" s="6"/>
      <c r="J1852" s="16">
        <v>5505.1</v>
      </c>
      <c r="K1852" s="144">
        <v>1.52</v>
      </c>
      <c r="L1852" s="125">
        <v>0</v>
      </c>
      <c r="M1852" s="125">
        <v>0</v>
      </c>
      <c r="N1852" s="6" t="s">
        <v>1878</v>
      </c>
      <c r="O1852" s="6" t="s">
        <v>1878</v>
      </c>
      <c r="P1852" s="19">
        <v>4264875</v>
      </c>
      <c r="Q1852" s="6"/>
      <c r="R1852" s="19">
        <f t="shared" si="319"/>
        <v>767677.5</v>
      </c>
      <c r="S1852" s="6"/>
      <c r="T1852" s="14"/>
      <c r="U1852" s="145"/>
      <c r="V1852" s="6"/>
      <c r="W1852" s="6"/>
      <c r="X1852" s="6"/>
      <c r="Y1852" s="23"/>
      <c r="Z1852" s="6"/>
      <c r="AA1852" s="6"/>
      <c r="AB1852" s="21"/>
      <c r="AC1852" s="6"/>
      <c r="AD1852" s="14" t="s">
        <v>1515</v>
      </c>
      <c r="AE1852" s="6"/>
      <c r="AF1852" s="6"/>
      <c r="AG1852" s="6"/>
      <c r="AH1852" s="6" t="s">
        <v>1878</v>
      </c>
      <c r="AI1852" s="143">
        <f t="shared" si="312"/>
        <v>425</v>
      </c>
      <c r="AJ1852" s="143">
        <f t="shared" si="313"/>
        <v>76.5</v>
      </c>
      <c r="AK1852" s="143">
        <f t="shared" si="314"/>
        <v>0</v>
      </c>
      <c r="AL1852" s="20">
        <f t="shared" si="320"/>
        <v>45374</v>
      </c>
      <c r="AM1852" t="e">
        <f t="shared" si="321"/>
        <v>#N/A</v>
      </c>
      <c r="AN1852" t="str">
        <f t="shared" si="316"/>
        <v>26022024-A-065488-5505.1</v>
      </c>
    </row>
    <row r="1853" spans="1:40" ht="20.100000000000001" hidden="1" customHeight="1" x14ac:dyDescent="0.25">
      <c r="A1853" s="14">
        <v>520</v>
      </c>
      <c r="B1853" s="162">
        <v>45345</v>
      </c>
      <c r="C1853" s="6" t="s">
        <v>3113</v>
      </c>
      <c r="D1853" s="15">
        <v>45348</v>
      </c>
      <c r="E1853" s="14" t="s">
        <v>1132</v>
      </c>
      <c r="F1853" s="14" t="s">
        <v>1133</v>
      </c>
      <c r="G1853" s="6">
        <v>9788</v>
      </c>
      <c r="H1853" s="6" t="s">
        <v>1817</v>
      </c>
      <c r="I1853" s="6"/>
      <c r="J1853" s="16">
        <v>5505.1</v>
      </c>
      <c r="K1853" s="144">
        <v>1.52</v>
      </c>
      <c r="L1853" s="125">
        <v>0</v>
      </c>
      <c r="M1853" s="125">
        <v>0</v>
      </c>
      <c r="N1853" s="6" t="s">
        <v>1878</v>
      </c>
      <c r="O1853" s="6" t="s">
        <v>1878</v>
      </c>
      <c r="P1853" s="19">
        <v>4159900</v>
      </c>
      <c r="Q1853" s="6"/>
      <c r="R1853" s="19">
        <f t="shared" si="319"/>
        <v>748782</v>
      </c>
      <c r="S1853" s="6"/>
      <c r="T1853" s="14"/>
      <c r="U1853" s="145"/>
      <c r="V1853" s="6"/>
      <c r="W1853" s="6"/>
      <c r="X1853" s="6"/>
      <c r="Y1853" s="23"/>
      <c r="Z1853" s="6"/>
      <c r="AA1853" s="6"/>
      <c r="AB1853" s="21"/>
      <c r="AC1853" s="6"/>
      <c r="AD1853" s="14" t="s">
        <v>1515</v>
      </c>
      <c r="AE1853" s="6"/>
      <c r="AF1853" s="6"/>
      <c r="AG1853" s="6"/>
      <c r="AH1853" s="6" t="s">
        <v>1878</v>
      </c>
      <c r="AI1853" s="143">
        <f t="shared" si="312"/>
        <v>425</v>
      </c>
      <c r="AJ1853" s="143">
        <f t="shared" si="313"/>
        <v>76.5</v>
      </c>
      <c r="AK1853" s="143">
        <f t="shared" si="314"/>
        <v>0</v>
      </c>
      <c r="AL1853" s="20">
        <f t="shared" si="320"/>
        <v>45375</v>
      </c>
      <c r="AM1853" t="e">
        <f t="shared" si="321"/>
        <v>#N/A</v>
      </c>
      <c r="AN1853" t="str">
        <f t="shared" si="316"/>
        <v>26022024-A-065493-5505.1</v>
      </c>
    </row>
    <row r="1854" spans="1:40" ht="20.100000000000001" hidden="1" customHeight="1" x14ac:dyDescent="0.25">
      <c r="A1854" s="14">
        <v>521</v>
      </c>
      <c r="B1854" s="162">
        <v>45347</v>
      </c>
      <c r="C1854" s="6" t="s">
        <v>3114</v>
      </c>
      <c r="D1854" s="15">
        <v>45348</v>
      </c>
      <c r="E1854" s="14" t="s">
        <v>1132</v>
      </c>
      <c r="F1854" s="14" t="s">
        <v>1133</v>
      </c>
      <c r="G1854" s="6">
        <v>7783</v>
      </c>
      <c r="H1854" s="6" t="s">
        <v>1817</v>
      </c>
      <c r="I1854" s="6"/>
      <c r="J1854" s="16">
        <v>5505.1</v>
      </c>
      <c r="K1854" s="144">
        <v>1.55</v>
      </c>
      <c r="L1854" s="125">
        <v>0</v>
      </c>
      <c r="M1854" s="125">
        <v>0</v>
      </c>
      <c r="N1854" s="6" t="s">
        <v>1878</v>
      </c>
      <c r="O1854" s="6" t="s">
        <v>1878</v>
      </c>
      <c r="P1854" s="19">
        <v>3385605</v>
      </c>
      <c r="Q1854" s="6"/>
      <c r="R1854" s="19">
        <f t="shared" si="319"/>
        <v>609408.9</v>
      </c>
      <c r="S1854" s="6"/>
      <c r="T1854" s="14"/>
      <c r="U1854" s="145"/>
      <c r="V1854" s="6"/>
      <c r="W1854" s="6"/>
      <c r="X1854" s="6"/>
      <c r="Y1854" s="23"/>
      <c r="Z1854" s="6"/>
      <c r="AA1854" s="6"/>
      <c r="AB1854" s="21"/>
      <c r="AC1854" s="6"/>
      <c r="AD1854" s="14" t="s">
        <v>1515</v>
      </c>
      <c r="AE1854" s="6"/>
      <c r="AF1854" s="6"/>
      <c r="AG1854" s="6"/>
      <c r="AH1854" s="6" t="s">
        <v>1878</v>
      </c>
      <c r="AI1854" s="143">
        <f t="shared" si="312"/>
        <v>435</v>
      </c>
      <c r="AJ1854" s="143">
        <f t="shared" si="313"/>
        <v>78.3</v>
      </c>
      <c r="AK1854" s="143">
        <f t="shared" si="314"/>
        <v>0</v>
      </c>
      <c r="AL1854" s="20">
        <f t="shared" si="320"/>
        <v>45377</v>
      </c>
      <c r="AM1854" t="e">
        <f t="shared" si="321"/>
        <v>#N/A</v>
      </c>
      <c r="AN1854" t="str">
        <f t="shared" si="316"/>
        <v>26022024-A-065500-5505.1</v>
      </c>
    </row>
    <row r="1855" spans="1:40" ht="20.100000000000001" hidden="1" customHeight="1" x14ac:dyDescent="0.25">
      <c r="A1855" s="14">
        <v>522</v>
      </c>
      <c r="B1855" s="162">
        <v>45347</v>
      </c>
      <c r="C1855" s="6" t="s">
        <v>3115</v>
      </c>
      <c r="D1855" s="15">
        <v>45348</v>
      </c>
      <c r="E1855" s="14" t="s">
        <v>1132</v>
      </c>
      <c r="F1855" s="14" t="s">
        <v>1133</v>
      </c>
      <c r="G1855" s="6">
        <v>7404</v>
      </c>
      <c r="H1855" s="6" t="s">
        <v>1817</v>
      </c>
      <c r="I1855" s="6"/>
      <c r="J1855" s="16">
        <v>5505.1</v>
      </c>
      <c r="K1855" s="144">
        <v>1.55</v>
      </c>
      <c r="L1855" s="125">
        <v>0</v>
      </c>
      <c r="M1855" s="125">
        <v>0</v>
      </c>
      <c r="N1855" s="6" t="s">
        <v>1878</v>
      </c>
      <c r="O1855" s="6" t="s">
        <v>1878</v>
      </c>
      <c r="P1855" s="19">
        <v>3220740</v>
      </c>
      <c r="Q1855" s="6"/>
      <c r="R1855" s="19">
        <f t="shared" si="319"/>
        <v>579733.19999999995</v>
      </c>
      <c r="S1855" s="6"/>
      <c r="T1855" s="14"/>
      <c r="U1855" s="145"/>
      <c r="V1855" s="6"/>
      <c r="W1855" s="6"/>
      <c r="X1855" s="6"/>
      <c r="Y1855" s="23"/>
      <c r="Z1855" s="6"/>
      <c r="AA1855" s="6"/>
      <c r="AB1855" s="21"/>
      <c r="AC1855" s="6"/>
      <c r="AD1855" s="14" t="s">
        <v>1515</v>
      </c>
      <c r="AE1855" s="6"/>
      <c r="AF1855" s="6"/>
      <c r="AG1855" s="6"/>
      <c r="AH1855" s="6" t="s">
        <v>1878</v>
      </c>
      <c r="AI1855" s="143">
        <f t="shared" si="312"/>
        <v>435</v>
      </c>
      <c r="AJ1855" s="143">
        <f t="shared" si="313"/>
        <v>78.3</v>
      </c>
      <c r="AK1855" s="143">
        <f t="shared" si="314"/>
        <v>0</v>
      </c>
      <c r="AL1855" s="20">
        <f t="shared" si="320"/>
        <v>45377</v>
      </c>
      <c r="AM1855" t="e">
        <f t="shared" si="321"/>
        <v>#N/A</v>
      </c>
      <c r="AN1855" t="str">
        <f t="shared" si="316"/>
        <v>26022024-A-065503-5505.1</v>
      </c>
    </row>
    <row r="1856" spans="1:40" ht="20.100000000000001" hidden="1" customHeight="1" x14ac:dyDescent="0.25">
      <c r="A1856" s="14">
        <v>523</v>
      </c>
      <c r="B1856" s="162">
        <v>45348</v>
      </c>
      <c r="C1856" s="6" t="s">
        <v>3116</v>
      </c>
      <c r="D1856" s="15">
        <v>45348</v>
      </c>
      <c r="E1856" s="14" t="s">
        <v>1132</v>
      </c>
      <c r="F1856" s="14" t="s">
        <v>1133</v>
      </c>
      <c r="G1856" s="6">
        <v>7683</v>
      </c>
      <c r="H1856" s="6" t="s">
        <v>1817</v>
      </c>
      <c r="I1856" s="6"/>
      <c r="J1856" s="16">
        <v>5505.1</v>
      </c>
      <c r="K1856" s="144">
        <v>1.55</v>
      </c>
      <c r="L1856" s="125">
        <v>0</v>
      </c>
      <c r="M1856" s="125">
        <v>0</v>
      </c>
      <c r="N1856" s="6" t="s">
        <v>1878</v>
      </c>
      <c r="O1856" s="6" t="s">
        <v>1878</v>
      </c>
      <c r="P1856" s="19">
        <v>3342105</v>
      </c>
      <c r="Q1856" s="6"/>
      <c r="R1856" s="19">
        <f t="shared" si="319"/>
        <v>601578.9</v>
      </c>
      <c r="S1856" s="6"/>
      <c r="T1856" s="14"/>
      <c r="U1856" s="145"/>
      <c r="V1856" s="6"/>
      <c r="W1856" s="6"/>
      <c r="X1856" s="6"/>
      <c r="Y1856" s="23"/>
      <c r="Z1856" s="6"/>
      <c r="AA1856" s="6"/>
      <c r="AB1856" s="21"/>
      <c r="AC1856" s="6"/>
      <c r="AD1856" s="14" t="s">
        <v>1515</v>
      </c>
      <c r="AE1856" s="6"/>
      <c r="AF1856" s="6"/>
      <c r="AG1856" s="6"/>
      <c r="AH1856" s="6" t="s">
        <v>1878</v>
      </c>
      <c r="AI1856" s="143">
        <f t="shared" si="312"/>
        <v>435</v>
      </c>
      <c r="AJ1856" s="143">
        <f t="shared" si="313"/>
        <v>78.3</v>
      </c>
      <c r="AK1856" s="143">
        <f t="shared" si="314"/>
        <v>0</v>
      </c>
      <c r="AL1856" s="20">
        <f t="shared" si="320"/>
        <v>45378</v>
      </c>
      <c r="AM1856" t="e">
        <f t="shared" si="321"/>
        <v>#N/A</v>
      </c>
      <c r="AN1856" t="str">
        <f t="shared" si="316"/>
        <v>26022024-A-065504-5505.1</v>
      </c>
    </row>
    <row r="1857" spans="1:40" ht="20.100000000000001" hidden="1" customHeight="1" x14ac:dyDescent="0.25">
      <c r="A1857" s="14">
        <v>524</v>
      </c>
      <c r="B1857" s="162">
        <v>45348</v>
      </c>
      <c r="C1857" s="6" t="s">
        <v>3117</v>
      </c>
      <c r="D1857" s="15">
        <v>45348</v>
      </c>
      <c r="E1857" s="14" t="s">
        <v>1132</v>
      </c>
      <c r="F1857" s="14" t="s">
        <v>1133</v>
      </c>
      <c r="G1857" s="6">
        <v>7156</v>
      </c>
      <c r="H1857" s="6" t="s">
        <v>1817</v>
      </c>
      <c r="I1857" s="6"/>
      <c r="J1857" s="16">
        <v>5505.1</v>
      </c>
      <c r="K1857" s="144">
        <v>1.55</v>
      </c>
      <c r="L1857" s="125">
        <v>0</v>
      </c>
      <c r="M1857" s="125">
        <v>0</v>
      </c>
      <c r="N1857" s="6" t="s">
        <v>1878</v>
      </c>
      <c r="O1857" s="6" t="s">
        <v>1878</v>
      </c>
      <c r="P1857" s="19">
        <v>3112860</v>
      </c>
      <c r="Q1857" s="6"/>
      <c r="R1857" s="19">
        <f t="shared" si="319"/>
        <v>560314.79999999993</v>
      </c>
      <c r="S1857" s="6"/>
      <c r="T1857" s="14"/>
      <c r="U1857" s="145"/>
      <c r="V1857" s="6"/>
      <c r="W1857" s="6"/>
      <c r="X1857" s="6"/>
      <c r="Y1857" s="23"/>
      <c r="Z1857" s="6"/>
      <c r="AA1857" s="6"/>
      <c r="AB1857" s="21"/>
      <c r="AC1857" s="6"/>
      <c r="AD1857" s="14" t="s">
        <v>1515</v>
      </c>
      <c r="AE1857" s="6"/>
      <c r="AF1857" s="6"/>
      <c r="AG1857" s="6"/>
      <c r="AH1857" s="6" t="s">
        <v>1878</v>
      </c>
      <c r="AI1857" s="143">
        <f t="shared" si="312"/>
        <v>435</v>
      </c>
      <c r="AJ1857" s="143">
        <f t="shared" si="313"/>
        <v>78.3</v>
      </c>
      <c r="AK1857" s="143">
        <f t="shared" si="314"/>
        <v>0</v>
      </c>
      <c r="AL1857" s="20">
        <f t="shared" si="320"/>
        <v>45378</v>
      </c>
      <c r="AM1857" t="e">
        <f t="shared" si="321"/>
        <v>#N/A</v>
      </c>
      <c r="AN1857" t="str">
        <f t="shared" si="316"/>
        <v>26022024-A-065509-5505.1</v>
      </c>
    </row>
    <row r="1858" spans="1:40" ht="20.100000000000001" hidden="1" customHeight="1" x14ac:dyDescent="0.25">
      <c r="A1858" s="14">
        <v>525</v>
      </c>
      <c r="B1858" s="162">
        <v>45351</v>
      </c>
      <c r="C1858" s="6" t="s">
        <v>3118</v>
      </c>
      <c r="D1858" s="15">
        <v>45348</v>
      </c>
      <c r="E1858" s="14" t="s">
        <v>1132</v>
      </c>
      <c r="F1858" s="14" t="s">
        <v>1133</v>
      </c>
      <c r="G1858" s="6">
        <v>7086</v>
      </c>
      <c r="H1858" s="6" t="s">
        <v>1817</v>
      </c>
      <c r="I1858" s="6"/>
      <c r="J1858" s="16">
        <v>5505.1</v>
      </c>
      <c r="K1858" s="144">
        <v>1.55</v>
      </c>
      <c r="L1858" s="125">
        <v>0</v>
      </c>
      <c r="M1858" s="125">
        <v>0</v>
      </c>
      <c r="N1858" s="6" t="s">
        <v>1878</v>
      </c>
      <c r="O1858" s="6" t="s">
        <v>1878</v>
      </c>
      <c r="P1858" s="19">
        <v>3082410</v>
      </c>
      <c r="Q1858" s="6"/>
      <c r="R1858" s="19">
        <f t="shared" si="319"/>
        <v>554833.79999999993</v>
      </c>
      <c r="S1858" s="6"/>
      <c r="T1858" s="14"/>
      <c r="U1858" s="145"/>
      <c r="V1858" s="6"/>
      <c r="W1858" s="6"/>
      <c r="X1858" s="6"/>
      <c r="Y1858" s="23"/>
      <c r="Z1858" s="6"/>
      <c r="AA1858" s="6"/>
      <c r="AB1858" s="21"/>
      <c r="AC1858" s="6"/>
      <c r="AD1858" s="14" t="s">
        <v>1515</v>
      </c>
      <c r="AE1858" s="6"/>
      <c r="AF1858" s="6"/>
      <c r="AG1858" s="6"/>
      <c r="AH1858" s="6" t="s">
        <v>1878</v>
      </c>
      <c r="AI1858" s="143">
        <f t="shared" si="312"/>
        <v>435</v>
      </c>
      <c r="AJ1858" s="143">
        <f t="shared" si="313"/>
        <v>78.3</v>
      </c>
      <c r="AK1858" s="143">
        <f t="shared" si="314"/>
        <v>0</v>
      </c>
      <c r="AL1858" s="20">
        <f t="shared" si="320"/>
        <v>45381</v>
      </c>
      <c r="AM1858" t="e">
        <f t="shared" si="321"/>
        <v>#N/A</v>
      </c>
      <c r="AN1858" t="str">
        <f t="shared" si="316"/>
        <v>26022024-A-065514-5505.1</v>
      </c>
    </row>
    <row r="1859" spans="1:40" ht="20.100000000000001" hidden="1" customHeight="1" x14ac:dyDescent="0.25">
      <c r="A1859" s="14">
        <v>526</v>
      </c>
      <c r="B1859" s="162">
        <v>45351</v>
      </c>
      <c r="C1859" s="6" t="s">
        <v>3119</v>
      </c>
      <c r="D1859" s="15">
        <v>45348</v>
      </c>
      <c r="E1859" s="14" t="s">
        <v>1132</v>
      </c>
      <c r="F1859" s="14" t="s">
        <v>1133</v>
      </c>
      <c r="G1859" s="6">
        <v>7553</v>
      </c>
      <c r="H1859" s="6" t="s">
        <v>1817</v>
      </c>
      <c r="I1859" s="6"/>
      <c r="J1859" s="16">
        <v>5505.1</v>
      </c>
      <c r="K1859" s="144">
        <v>1.55</v>
      </c>
      <c r="L1859" s="125">
        <v>0</v>
      </c>
      <c r="M1859" s="125">
        <v>0</v>
      </c>
      <c r="N1859" s="6" t="s">
        <v>1878</v>
      </c>
      <c r="O1859" s="6" t="s">
        <v>1878</v>
      </c>
      <c r="P1859" s="19">
        <v>3285555</v>
      </c>
      <c r="Q1859" s="6"/>
      <c r="R1859" s="19">
        <f t="shared" si="319"/>
        <v>591399.9</v>
      </c>
      <c r="S1859" s="6"/>
      <c r="T1859" s="14"/>
      <c r="U1859" s="145"/>
      <c r="V1859" s="6"/>
      <c r="W1859" s="6"/>
      <c r="X1859" s="6"/>
      <c r="Y1859" s="23"/>
      <c r="Z1859" s="6"/>
      <c r="AA1859" s="6"/>
      <c r="AB1859" s="21"/>
      <c r="AC1859" s="6"/>
      <c r="AD1859" s="14" t="s">
        <v>1515</v>
      </c>
      <c r="AE1859" s="6"/>
      <c r="AF1859" s="6"/>
      <c r="AG1859" s="6"/>
      <c r="AH1859" s="6" t="s">
        <v>1878</v>
      </c>
      <c r="AI1859" s="143">
        <f t="shared" si="312"/>
        <v>435</v>
      </c>
      <c r="AJ1859" s="143">
        <f t="shared" si="313"/>
        <v>78.3</v>
      </c>
      <c r="AK1859" s="143">
        <f t="shared" si="314"/>
        <v>0</v>
      </c>
      <c r="AL1859" s="20">
        <f t="shared" si="320"/>
        <v>45381</v>
      </c>
      <c r="AM1859" t="e">
        <f t="shared" si="321"/>
        <v>#N/A</v>
      </c>
      <c r="AN1859" t="str">
        <f t="shared" si="316"/>
        <v>26022024-A-065520-5505.1</v>
      </c>
    </row>
    <row r="1860" spans="1:40" ht="20.100000000000001" customHeight="1" x14ac:dyDescent="0.25">
      <c r="A1860" s="14">
        <v>527</v>
      </c>
      <c r="B1860" s="162">
        <v>45340</v>
      </c>
      <c r="C1860" s="6" t="s">
        <v>3144</v>
      </c>
      <c r="D1860" s="15">
        <v>45349</v>
      </c>
      <c r="E1860" s="14" t="s">
        <v>1132</v>
      </c>
      <c r="F1860" s="14" t="str">
        <f>INDEX(New!$CV$9:$CV$791,MATCH(C1860,New!$F$9:$F$791,0))</f>
        <v>-</v>
      </c>
      <c r="G1860" s="6">
        <v>29770</v>
      </c>
      <c r="H1860" s="6" t="s">
        <v>1817</v>
      </c>
      <c r="I1860" s="6"/>
      <c r="J1860" s="16">
        <v>2815.12</v>
      </c>
      <c r="K1860" s="144">
        <v>0.28000000000000003</v>
      </c>
      <c r="L1860" s="125">
        <f>_xlfn.IFNA(INDEX(New!$E$9:$E$791,MATCH(C1860,New!$F$9:$F$791,0)),G1860)</f>
        <v>29770</v>
      </c>
      <c r="M1860" s="125">
        <f t="shared" ref="M1860:M1870" si="322">G1860</f>
        <v>29770</v>
      </c>
      <c r="N1860" s="6" t="s">
        <v>557</v>
      </c>
      <c r="O1860" s="6" t="s">
        <v>2668</v>
      </c>
      <c r="P1860" s="19">
        <v>2336945</v>
      </c>
      <c r="Q1860" s="6"/>
      <c r="R1860" s="19">
        <f t="shared" si="319"/>
        <v>420650.1</v>
      </c>
      <c r="S1860" s="6"/>
      <c r="T1860" s="14"/>
      <c r="U1860" s="145"/>
      <c r="V1860" s="6"/>
      <c r="W1860" s="6"/>
      <c r="X1860" s="6"/>
      <c r="Y1860" s="23"/>
      <c r="Z1860" s="6"/>
      <c r="AA1860" s="6"/>
      <c r="AB1860" s="21"/>
      <c r="AC1860" s="6"/>
      <c r="AD1860" s="14" t="s">
        <v>1515</v>
      </c>
      <c r="AE1860" s="6"/>
      <c r="AF1860" s="6"/>
      <c r="AG1860" s="6"/>
      <c r="AH1860" s="6" t="s">
        <v>1517</v>
      </c>
      <c r="AI1860" s="143">
        <f t="shared" si="312"/>
        <v>78.5</v>
      </c>
      <c r="AJ1860" s="143">
        <f t="shared" si="313"/>
        <v>14.129999999999999</v>
      </c>
      <c r="AK1860" s="143">
        <f t="shared" si="314"/>
        <v>420650.1</v>
      </c>
      <c r="AL1860" s="20">
        <f t="shared" si="320"/>
        <v>45370</v>
      </c>
      <c r="AM1860" t="e">
        <f t="shared" si="321"/>
        <v>#N/A</v>
      </c>
      <c r="AN1860" t="str">
        <f t="shared" si="316"/>
        <v>27022024-A-065952-2815.12</v>
      </c>
    </row>
    <row r="1861" spans="1:40" ht="20.100000000000001" customHeight="1" x14ac:dyDescent="0.25">
      <c r="A1861" s="14">
        <v>528</v>
      </c>
      <c r="B1861" s="162">
        <v>45346</v>
      </c>
      <c r="C1861" s="6" t="s">
        <v>3145</v>
      </c>
      <c r="D1861" s="15">
        <v>45349</v>
      </c>
      <c r="E1861" s="14" t="s">
        <v>1132</v>
      </c>
      <c r="F1861" s="14" t="str">
        <f>INDEX(New!$CV$9:$CV$791,MATCH(C1861,New!$F$9:$F$791,0))</f>
        <v>-</v>
      </c>
      <c r="G1861" s="6">
        <v>19930</v>
      </c>
      <c r="H1861" s="6" t="s">
        <v>1817</v>
      </c>
      <c r="I1861" s="6"/>
      <c r="J1861" s="16">
        <v>2815.12</v>
      </c>
      <c r="K1861" s="144">
        <v>0.28000000000000003</v>
      </c>
      <c r="L1861" s="125">
        <f>_xlfn.IFNA(INDEX(New!$E$9:$E$791,MATCH(C1861,New!$F$9:$F$791,0)),G1861)</f>
        <v>19930</v>
      </c>
      <c r="M1861" s="125">
        <f t="shared" si="322"/>
        <v>19930</v>
      </c>
      <c r="N1861" s="6" t="s">
        <v>557</v>
      </c>
      <c r="O1861" s="6" t="s">
        <v>2668</v>
      </c>
      <c r="P1861" s="19">
        <v>1564505</v>
      </c>
      <c r="Q1861" s="6"/>
      <c r="R1861" s="19">
        <f t="shared" si="319"/>
        <v>281610.89999999997</v>
      </c>
      <c r="S1861" s="6"/>
      <c r="T1861" s="14"/>
      <c r="U1861" s="145"/>
      <c r="V1861" s="6"/>
      <c r="W1861" s="6"/>
      <c r="X1861" s="6"/>
      <c r="Y1861" s="23"/>
      <c r="Z1861" s="6"/>
      <c r="AA1861" s="6"/>
      <c r="AB1861" s="21"/>
      <c r="AC1861" s="6"/>
      <c r="AD1861" s="14" t="s">
        <v>1515</v>
      </c>
      <c r="AE1861" s="6"/>
      <c r="AF1861" s="6"/>
      <c r="AG1861" s="6"/>
      <c r="AH1861" s="6" t="s">
        <v>1517</v>
      </c>
      <c r="AI1861" s="143">
        <f t="shared" si="312"/>
        <v>78.5</v>
      </c>
      <c r="AJ1861" s="143">
        <f t="shared" si="313"/>
        <v>14.129999999999999</v>
      </c>
      <c r="AK1861" s="143">
        <f t="shared" si="314"/>
        <v>281610.89999999997</v>
      </c>
      <c r="AL1861" s="20">
        <f t="shared" si="320"/>
        <v>45376</v>
      </c>
      <c r="AM1861" t="e">
        <f t="shared" si="321"/>
        <v>#N/A</v>
      </c>
      <c r="AN1861" t="str">
        <f t="shared" si="316"/>
        <v>27022024-A-065967-2815.12</v>
      </c>
    </row>
    <row r="1862" spans="1:40" ht="20.100000000000001" customHeight="1" x14ac:dyDescent="0.25">
      <c r="A1862" s="14">
        <v>529</v>
      </c>
      <c r="B1862" s="162">
        <v>45347</v>
      </c>
      <c r="C1862" s="6" t="s">
        <v>3146</v>
      </c>
      <c r="D1862" s="15">
        <v>45349</v>
      </c>
      <c r="E1862" s="14" t="s">
        <v>1132</v>
      </c>
      <c r="F1862" s="14" t="str">
        <f>INDEX(New!$CV$9:$CV$791,MATCH(C1862,New!$F$9:$F$791,0))</f>
        <v>-</v>
      </c>
      <c r="G1862" s="6">
        <v>19930</v>
      </c>
      <c r="H1862" s="6" t="s">
        <v>1817</v>
      </c>
      <c r="I1862" s="6"/>
      <c r="J1862" s="16">
        <v>2815.12</v>
      </c>
      <c r="K1862" s="144">
        <v>0.28000000000000003</v>
      </c>
      <c r="L1862" s="125">
        <f>_xlfn.IFNA(INDEX(New!$E$9:$E$791,MATCH(C1862,New!$F$9:$F$791,0)),G1862)</f>
        <v>19930</v>
      </c>
      <c r="M1862" s="125">
        <f t="shared" si="322"/>
        <v>19930</v>
      </c>
      <c r="N1862" s="6" t="s">
        <v>557</v>
      </c>
      <c r="O1862" s="6" t="s">
        <v>2668</v>
      </c>
      <c r="P1862" s="19">
        <v>1564505</v>
      </c>
      <c r="Q1862" s="6"/>
      <c r="R1862" s="19">
        <f t="shared" si="319"/>
        <v>281610.89999999997</v>
      </c>
      <c r="S1862" s="6"/>
      <c r="T1862" s="14"/>
      <c r="U1862" s="145"/>
      <c r="V1862" s="6"/>
      <c r="W1862" s="6"/>
      <c r="X1862" s="6"/>
      <c r="Y1862" s="23"/>
      <c r="Z1862" s="6"/>
      <c r="AA1862" s="6"/>
      <c r="AB1862" s="21"/>
      <c r="AC1862" s="6"/>
      <c r="AD1862" s="14" t="s">
        <v>1515</v>
      </c>
      <c r="AE1862" s="6"/>
      <c r="AF1862" s="6"/>
      <c r="AG1862" s="6"/>
      <c r="AH1862" s="6" t="s">
        <v>1517</v>
      </c>
      <c r="AI1862" s="143">
        <f t="shared" si="312"/>
        <v>78.5</v>
      </c>
      <c r="AJ1862" s="143">
        <f t="shared" si="313"/>
        <v>14.129999999999999</v>
      </c>
      <c r="AK1862" s="143">
        <f t="shared" si="314"/>
        <v>281610.89999999997</v>
      </c>
      <c r="AL1862" s="20">
        <f t="shared" si="320"/>
        <v>45377</v>
      </c>
      <c r="AM1862" t="e">
        <f t="shared" si="321"/>
        <v>#N/A</v>
      </c>
      <c r="AN1862" t="str">
        <f t="shared" si="316"/>
        <v>27022024-A-065976-2815.12</v>
      </c>
    </row>
    <row r="1863" spans="1:40" ht="20.100000000000001" customHeight="1" x14ac:dyDescent="0.25">
      <c r="A1863" s="14">
        <v>530</v>
      </c>
      <c r="B1863" s="162">
        <v>45339</v>
      </c>
      <c r="C1863" s="6" t="s">
        <v>3147</v>
      </c>
      <c r="D1863" s="15">
        <v>45349</v>
      </c>
      <c r="E1863" s="14" t="s">
        <v>1132</v>
      </c>
      <c r="F1863" s="14" t="str">
        <f>INDEX(New!$CV$9:$CV$791,MATCH(C1863,New!$F$9:$F$791,0))</f>
        <v>-</v>
      </c>
      <c r="G1863" s="6">
        <v>29630</v>
      </c>
      <c r="H1863" s="6" t="s">
        <v>1817</v>
      </c>
      <c r="I1863" s="6"/>
      <c r="J1863" s="16">
        <v>2815.12</v>
      </c>
      <c r="K1863" s="144">
        <v>0.28000000000000003</v>
      </c>
      <c r="L1863" s="125">
        <f>_xlfn.IFNA(INDEX(New!$E$9:$E$791,MATCH(C1863,New!$F$9:$F$791,0)),G1863)</f>
        <v>29630</v>
      </c>
      <c r="M1863" s="125">
        <f t="shared" si="322"/>
        <v>29630</v>
      </c>
      <c r="N1863" s="6" t="s">
        <v>557</v>
      </c>
      <c r="O1863" s="6" t="s">
        <v>2668</v>
      </c>
      <c r="P1863" s="19">
        <v>2325955</v>
      </c>
      <c r="Q1863" s="6"/>
      <c r="R1863" s="19">
        <f t="shared" si="319"/>
        <v>418671.89999999997</v>
      </c>
      <c r="S1863" s="6"/>
      <c r="T1863" s="14"/>
      <c r="U1863" s="145"/>
      <c r="V1863" s="6"/>
      <c r="W1863" s="6"/>
      <c r="X1863" s="6"/>
      <c r="Y1863" s="23"/>
      <c r="Z1863" s="6"/>
      <c r="AA1863" s="6"/>
      <c r="AB1863" s="21"/>
      <c r="AC1863" s="6"/>
      <c r="AD1863" s="14" t="s">
        <v>1515</v>
      </c>
      <c r="AE1863" s="6"/>
      <c r="AF1863" s="6"/>
      <c r="AG1863" s="6"/>
      <c r="AH1863" s="6" t="s">
        <v>1517</v>
      </c>
      <c r="AI1863" s="143">
        <f t="shared" si="312"/>
        <v>78.5</v>
      </c>
      <c r="AJ1863" s="143">
        <f t="shared" si="313"/>
        <v>14.129999999999999</v>
      </c>
      <c r="AK1863" s="143">
        <f t="shared" si="314"/>
        <v>418671.89999999997</v>
      </c>
      <c r="AL1863" s="20">
        <f t="shared" si="320"/>
        <v>45369</v>
      </c>
      <c r="AM1863" t="e">
        <f t="shared" si="321"/>
        <v>#N/A</v>
      </c>
      <c r="AN1863" t="str">
        <f t="shared" si="316"/>
        <v>27022024-A-065985-2815.12</v>
      </c>
    </row>
    <row r="1864" spans="1:40" ht="20.100000000000001" customHeight="1" x14ac:dyDescent="0.25">
      <c r="A1864" s="14">
        <v>531</v>
      </c>
      <c r="B1864" s="162">
        <v>45343</v>
      </c>
      <c r="C1864" s="6" t="s">
        <v>3148</v>
      </c>
      <c r="D1864" s="15">
        <v>45349</v>
      </c>
      <c r="E1864" s="14" t="s">
        <v>1132</v>
      </c>
      <c r="F1864" s="14" t="str">
        <f>INDEX(New!$CV$9:$CV$791,MATCH(C1864,New!$F$9:$F$791,0))</f>
        <v>-</v>
      </c>
      <c r="G1864" s="6">
        <v>19880</v>
      </c>
      <c r="H1864" s="6" t="s">
        <v>1817</v>
      </c>
      <c r="I1864" s="6"/>
      <c r="J1864" s="16">
        <v>2815.12</v>
      </c>
      <c r="K1864" s="144">
        <v>0.28000000000000003</v>
      </c>
      <c r="L1864" s="125">
        <f>_xlfn.IFNA(INDEX(New!$E$9:$E$791,MATCH(C1864,New!$F$9:$F$791,0)),G1864)</f>
        <v>19880</v>
      </c>
      <c r="M1864" s="125">
        <f t="shared" si="322"/>
        <v>19880</v>
      </c>
      <c r="N1864" s="6" t="s">
        <v>557</v>
      </c>
      <c r="O1864" s="6" t="s">
        <v>2668</v>
      </c>
      <c r="P1864" s="19">
        <v>1560580</v>
      </c>
      <c r="Q1864" s="6"/>
      <c r="R1864" s="19">
        <f t="shared" si="319"/>
        <v>280904.39999999997</v>
      </c>
      <c r="S1864" s="6"/>
      <c r="T1864" s="14"/>
      <c r="U1864" s="145"/>
      <c r="V1864" s="6"/>
      <c r="W1864" s="6"/>
      <c r="X1864" s="6"/>
      <c r="Y1864" s="23"/>
      <c r="Z1864" s="6"/>
      <c r="AA1864" s="6"/>
      <c r="AB1864" s="21"/>
      <c r="AC1864" s="6"/>
      <c r="AD1864" s="14" t="s">
        <v>1515</v>
      </c>
      <c r="AE1864" s="6"/>
      <c r="AF1864" s="6"/>
      <c r="AG1864" s="6"/>
      <c r="AH1864" s="6" t="s">
        <v>1517</v>
      </c>
      <c r="AI1864" s="143">
        <f t="shared" si="312"/>
        <v>78.5</v>
      </c>
      <c r="AJ1864" s="143">
        <f t="shared" si="313"/>
        <v>14.129999999999999</v>
      </c>
      <c r="AK1864" s="143">
        <f t="shared" si="314"/>
        <v>280904.39999999997</v>
      </c>
      <c r="AL1864" s="20">
        <f t="shared" si="320"/>
        <v>45373</v>
      </c>
      <c r="AM1864" t="e">
        <f t="shared" si="321"/>
        <v>#N/A</v>
      </c>
      <c r="AN1864" t="str">
        <f t="shared" si="316"/>
        <v>27022024-A-065993-2815.12</v>
      </c>
    </row>
    <row r="1865" spans="1:40" ht="20.100000000000001" customHeight="1" x14ac:dyDescent="0.25">
      <c r="A1865" s="14">
        <v>532</v>
      </c>
      <c r="B1865" s="162">
        <v>45338</v>
      </c>
      <c r="C1865" s="6" t="s">
        <v>3149</v>
      </c>
      <c r="D1865" s="15">
        <v>45349</v>
      </c>
      <c r="E1865" s="14" t="s">
        <v>1132</v>
      </c>
      <c r="F1865" s="14" t="str">
        <f>INDEX(New!$CV$9:$CV$791,MATCH(C1865,New!$F$9:$F$791,0))</f>
        <v>-</v>
      </c>
      <c r="G1865" s="6">
        <v>9730</v>
      </c>
      <c r="H1865" s="6" t="s">
        <v>1817</v>
      </c>
      <c r="I1865" s="6"/>
      <c r="J1865" s="16">
        <v>2815.12</v>
      </c>
      <c r="K1865" s="144">
        <v>0.28000000000000003</v>
      </c>
      <c r="L1865" s="125">
        <f>_xlfn.IFNA(INDEX(New!$E$9:$E$791,MATCH(C1865,New!$F$9:$F$791,0)),G1865)</f>
        <v>9730</v>
      </c>
      <c r="M1865" s="125">
        <f t="shared" si="322"/>
        <v>9730</v>
      </c>
      <c r="N1865" s="6" t="s">
        <v>557</v>
      </c>
      <c r="O1865" s="6" t="s">
        <v>2668</v>
      </c>
      <c r="P1865" s="19">
        <v>763805</v>
      </c>
      <c r="Q1865" s="6"/>
      <c r="R1865" s="19">
        <f t="shared" si="319"/>
        <v>137484.9</v>
      </c>
      <c r="S1865" s="6"/>
      <c r="T1865" s="14"/>
      <c r="U1865" s="145"/>
      <c r="V1865" s="6"/>
      <c r="W1865" s="6"/>
      <c r="X1865" s="6"/>
      <c r="Y1865" s="23"/>
      <c r="Z1865" s="6"/>
      <c r="AA1865" s="6"/>
      <c r="AB1865" s="21"/>
      <c r="AC1865" s="6"/>
      <c r="AD1865" s="14" t="s">
        <v>1515</v>
      </c>
      <c r="AE1865" s="6"/>
      <c r="AF1865" s="6"/>
      <c r="AG1865" s="6"/>
      <c r="AH1865" s="6" t="s">
        <v>1517</v>
      </c>
      <c r="AI1865" s="143">
        <f t="shared" si="312"/>
        <v>78.5</v>
      </c>
      <c r="AJ1865" s="143">
        <f t="shared" si="313"/>
        <v>14.129999999999999</v>
      </c>
      <c r="AK1865" s="143">
        <f t="shared" si="314"/>
        <v>137484.9</v>
      </c>
      <c r="AL1865" s="20">
        <f t="shared" si="320"/>
        <v>45368</v>
      </c>
      <c r="AM1865" t="e">
        <f t="shared" si="321"/>
        <v>#N/A</v>
      </c>
      <c r="AN1865" t="str">
        <f t="shared" si="316"/>
        <v>27022024-A-066000-2815.12</v>
      </c>
    </row>
    <row r="1866" spans="1:40" ht="20.100000000000001" customHeight="1" x14ac:dyDescent="0.25">
      <c r="A1866" s="14">
        <v>533</v>
      </c>
      <c r="B1866" s="162">
        <v>45336</v>
      </c>
      <c r="C1866" s="6" t="s">
        <v>3150</v>
      </c>
      <c r="D1866" s="15">
        <v>45349</v>
      </c>
      <c r="E1866" s="14" t="s">
        <v>1132</v>
      </c>
      <c r="F1866" s="14" t="str">
        <f>INDEX(New!$CV$9:$CV$791,MATCH(C1866,New!$F$9:$F$791,0))</f>
        <v>-</v>
      </c>
      <c r="G1866" s="6">
        <v>19530</v>
      </c>
      <c r="H1866" s="6" t="s">
        <v>1817</v>
      </c>
      <c r="I1866" s="6"/>
      <c r="J1866" s="16">
        <v>2815.12</v>
      </c>
      <c r="K1866" s="144">
        <v>0.28000000000000003</v>
      </c>
      <c r="L1866" s="125">
        <f>_xlfn.IFNA(INDEX(New!$E$9:$E$791,MATCH(C1866,New!$F$9:$F$791,0)),G1866)</f>
        <v>19530</v>
      </c>
      <c r="M1866" s="125">
        <f t="shared" si="322"/>
        <v>19530</v>
      </c>
      <c r="N1866" s="6" t="s">
        <v>557</v>
      </c>
      <c r="O1866" s="6" t="s">
        <v>2668</v>
      </c>
      <c r="P1866" s="19">
        <v>1533105</v>
      </c>
      <c r="Q1866" s="6"/>
      <c r="R1866" s="19">
        <f t="shared" si="319"/>
        <v>275958.89999999997</v>
      </c>
      <c r="S1866" s="6"/>
      <c r="T1866" s="14"/>
      <c r="U1866" s="145"/>
      <c r="V1866" s="6"/>
      <c r="W1866" s="6"/>
      <c r="X1866" s="6"/>
      <c r="Y1866" s="23"/>
      <c r="Z1866" s="6"/>
      <c r="AA1866" s="6"/>
      <c r="AB1866" s="21"/>
      <c r="AC1866" s="6"/>
      <c r="AD1866" s="14" t="s">
        <v>1515</v>
      </c>
      <c r="AE1866" s="6"/>
      <c r="AF1866" s="6"/>
      <c r="AG1866" s="6"/>
      <c r="AH1866" s="6" t="s">
        <v>1517</v>
      </c>
      <c r="AI1866" s="143">
        <f t="shared" si="312"/>
        <v>78.5</v>
      </c>
      <c r="AJ1866" s="143">
        <f t="shared" si="313"/>
        <v>14.129999999999999</v>
      </c>
      <c r="AK1866" s="143">
        <f t="shared" si="314"/>
        <v>275958.89999999997</v>
      </c>
      <c r="AL1866" s="20">
        <f t="shared" si="320"/>
        <v>45366</v>
      </c>
      <c r="AM1866" t="e">
        <f t="shared" si="321"/>
        <v>#N/A</v>
      </c>
      <c r="AN1866" t="str">
        <f t="shared" si="316"/>
        <v>27022024-A-066011-2815.12</v>
      </c>
    </row>
    <row r="1867" spans="1:40" ht="20.100000000000001" customHeight="1" x14ac:dyDescent="0.25">
      <c r="A1867" s="14">
        <v>534</v>
      </c>
      <c r="B1867" s="162">
        <v>45333</v>
      </c>
      <c r="C1867" s="6" t="s">
        <v>3195</v>
      </c>
      <c r="D1867" s="15">
        <v>45349</v>
      </c>
      <c r="E1867" s="14" t="s">
        <v>1132</v>
      </c>
      <c r="F1867" s="14" t="str">
        <f>INDEX(New!$CV$9:$CV$791,MATCH(C1867,New!$F$9:$F$791,0))</f>
        <v>-</v>
      </c>
      <c r="G1867" s="6">
        <v>19470</v>
      </c>
      <c r="H1867" s="6" t="s">
        <v>1817</v>
      </c>
      <c r="I1867" s="6"/>
      <c r="J1867" s="16">
        <v>2815.12</v>
      </c>
      <c r="K1867" s="144">
        <v>0.28000000000000003</v>
      </c>
      <c r="L1867" s="125">
        <f>_xlfn.IFNA(INDEX(New!$E$9:$E$791,MATCH(C1867,New!$F$9:$F$791,0)),G1867)</f>
        <v>19470</v>
      </c>
      <c r="M1867" s="125">
        <f t="shared" si="322"/>
        <v>19470</v>
      </c>
      <c r="N1867" s="6" t="s">
        <v>557</v>
      </c>
      <c r="O1867" s="6" t="s">
        <v>2668</v>
      </c>
      <c r="P1867" s="19">
        <v>1528395</v>
      </c>
      <c r="Q1867" s="6"/>
      <c r="R1867" s="19">
        <f t="shared" si="319"/>
        <v>275111.09999999998</v>
      </c>
      <c r="S1867" s="6"/>
      <c r="T1867" s="14"/>
      <c r="U1867" s="145"/>
      <c r="V1867" s="6"/>
      <c r="W1867" s="6"/>
      <c r="X1867" s="6"/>
      <c r="Y1867" s="23"/>
      <c r="Z1867" s="6"/>
      <c r="AA1867" s="6"/>
      <c r="AB1867" s="21"/>
      <c r="AC1867" s="6"/>
      <c r="AD1867" s="14" t="s">
        <v>1515</v>
      </c>
      <c r="AE1867" s="6"/>
      <c r="AF1867" s="6"/>
      <c r="AG1867" s="6"/>
      <c r="AH1867" s="6" t="s">
        <v>1517</v>
      </c>
      <c r="AI1867" s="143">
        <f t="shared" si="312"/>
        <v>78.5</v>
      </c>
      <c r="AJ1867" s="143">
        <f t="shared" si="313"/>
        <v>14.129999999999999</v>
      </c>
      <c r="AK1867" s="143">
        <f t="shared" si="314"/>
        <v>275111.09999999998</v>
      </c>
      <c r="AL1867" s="20">
        <f t="shared" si="320"/>
        <v>45363</v>
      </c>
      <c r="AM1867" t="e">
        <f t="shared" si="321"/>
        <v>#N/A</v>
      </c>
      <c r="AN1867" t="str">
        <f t="shared" si="316"/>
        <v>27022024-A-066016-2815.12</v>
      </c>
    </row>
    <row r="1868" spans="1:40" ht="20.100000000000001" customHeight="1" x14ac:dyDescent="0.25">
      <c r="A1868" s="14">
        <v>535</v>
      </c>
      <c r="B1868" s="162">
        <v>45329</v>
      </c>
      <c r="C1868" s="6" t="s">
        <v>3151</v>
      </c>
      <c r="D1868" s="15">
        <v>45349</v>
      </c>
      <c r="E1868" s="14" t="s">
        <v>1132</v>
      </c>
      <c r="F1868" s="14" t="str">
        <f>INDEX(New!$CV$9:$CV$791,MATCH(C1868,New!$F$9:$F$791,0))</f>
        <v>-</v>
      </c>
      <c r="G1868" s="6">
        <v>29370</v>
      </c>
      <c r="H1868" s="6" t="s">
        <v>1817</v>
      </c>
      <c r="I1868" s="6"/>
      <c r="J1868" s="16">
        <v>2815.12</v>
      </c>
      <c r="K1868" s="144">
        <v>0.28000000000000003</v>
      </c>
      <c r="L1868" s="125">
        <f>_xlfn.IFNA(INDEX(New!$E$9:$E$791,MATCH(C1868,New!$F$9:$F$791,0)),G1868)</f>
        <v>29370</v>
      </c>
      <c r="M1868" s="125">
        <f t="shared" si="322"/>
        <v>29370</v>
      </c>
      <c r="N1868" s="6" t="s">
        <v>557</v>
      </c>
      <c r="O1868" s="6" t="s">
        <v>2668</v>
      </c>
      <c r="P1868" s="19">
        <v>2305545</v>
      </c>
      <c r="Q1868" s="6"/>
      <c r="R1868" s="19">
        <f t="shared" si="319"/>
        <v>414998.1</v>
      </c>
      <c r="S1868" s="6"/>
      <c r="T1868" s="14"/>
      <c r="U1868" s="145"/>
      <c r="V1868" s="6"/>
      <c r="W1868" s="6"/>
      <c r="X1868" s="6"/>
      <c r="Y1868" s="23"/>
      <c r="Z1868" s="6"/>
      <c r="AA1868" s="6"/>
      <c r="AB1868" s="21"/>
      <c r="AC1868" s="6"/>
      <c r="AD1868" s="14" t="s">
        <v>1515</v>
      </c>
      <c r="AE1868" s="6"/>
      <c r="AF1868" s="6"/>
      <c r="AG1868" s="6"/>
      <c r="AH1868" s="6" t="s">
        <v>1517</v>
      </c>
      <c r="AI1868" s="143">
        <f t="shared" si="312"/>
        <v>78.5</v>
      </c>
      <c r="AJ1868" s="143">
        <f t="shared" si="313"/>
        <v>14.129999999999999</v>
      </c>
      <c r="AK1868" s="143">
        <f t="shared" si="314"/>
        <v>414998.1</v>
      </c>
      <c r="AL1868" s="20">
        <f t="shared" si="320"/>
        <v>45359</v>
      </c>
      <c r="AM1868" t="e">
        <f t="shared" si="321"/>
        <v>#N/A</v>
      </c>
      <c r="AN1868" t="str">
        <f t="shared" si="316"/>
        <v>27022024-A-066025-2815.12</v>
      </c>
    </row>
    <row r="1869" spans="1:40" ht="20.100000000000001" customHeight="1" x14ac:dyDescent="0.25">
      <c r="A1869" s="14">
        <v>536</v>
      </c>
      <c r="B1869" s="162">
        <v>45327</v>
      </c>
      <c r="C1869" s="6" t="s">
        <v>3196</v>
      </c>
      <c r="D1869" s="15">
        <v>45349</v>
      </c>
      <c r="E1869" s="14" t="s">
        <v>1132</v>
      </c>
      <c r="F1869" s="14" t="str">
        <f>INDEX(New!$CV$9:$CV$791,MATCH(C1869,New!$F$9:$F$791,0))</f>
        <v>-</v>
      </c>
      <c r="G1869" s="6">
        <v>29210</v>
      </c>
      <c r="H1869" s="6" t="s">
        <v>1817</v>
      </c>
      <c r="I1869" s="6"/>
      <c r="J1869" s="16">
        <v>2815.12</v>
      </c>
      <c r="K1869" s="144">
        <v>0.28000000000000003</v>
      </c>
      <c r="L1869" s="125">
        <f>_xlfn.IFNA(INDEX(New!$E$9:$E$791,MATCH(C1869,New!$F$9:$F$791,0)),G1869)</f>
        <v>29210</v>
      </c>
      <c r="M1869" s="125">
        <f t="shared" si="322"/>
        <v>29210</v>
      </c>
      <c r="N1869" s="6" t="s">
        <v>557</v>
      </c>
      <c r="O1869" s="6" t="s">
        <v>2668</v>
      </c>
      <c r="P1869" s="19">
        <v>2292985</v>
      </c>
      <c r="Q1869" s="6"/>
      <c r="R1869" s="19">
        <f t="shared" si="319"/>
        <v>412737.3</v>
      </c>
      <c r="S1869" s="6"/>
      <c r="T1869" s="14"/>
      <c r="U1869" s="145"/>
      <c r="V1869" s="6"/>
      <c r="W1869" s="6"/>
      <c r="X1869" s="6"/>
      <c r="Y1869" s="23"/>
      <c r="Z1869" s="6"/>
      <c r="AA1869" s="6"/>
      <c r="AB1869" s="21"/>
      <c r="AC1869" s="6"/>
      <c r="AD1869" s="14" t="s">
        <v>1515</v>
      </c>
      <c r="AE1869" s="6"/>
      <c r="AF1869" s="6"/>
      <c r="AG1869" s="6"/>
      <c r="AH1869" s="6" t="s">
        <v>1517</v>
      </c>
      <c r="AI1869" s="143">
        <f t="shared" si="312"/>
        <v>78.5</v>
      </c>
      <c r="AJ1869" s="143">
        <f t="shared" si="313"/>
        <v>14.129999999999999</v>
      </c>
      <c r="AK1869" s="143">
        <f t="shared" si="314"/>
        <v>412737.3</v>
      </c>
      <c r="AL1869" s="20">
        <f t="shared" si="320"/>
        <v>45357</v>
      </c>
      <c r="AM1869" t="e">
        <f t="shared" si="321"/>
        <v>#N/A</v>
      </c>
      <c r="AN1869" t="str">
        <f t="shared" si="316"/>
        <v>27022024-A-066033-2815.12</v>
      </c>
    </row>
    <row r="1870" spans="1:40" ht="20.100000000000001" customHeight="1" x14ac:dyDescent="0.25">
      <c r="A1870" s="14">
        <v>537</v>
      </c>
      <c r="B1870" s="162">
        <v>45327</v>
      </c>
      <c r="C1870" s="6" t="s">
        <v>3152</v>
      </c>
      <c r="D1870" s="15">
        <v>45349</v>
      </c>
      <c r="E1870" s="14" t="s">
        <v>1132</v>
      </c>
      <c r="F1870" s="14" t="str">
        <f>INDEX(New!$CV$9:$CV$791,MATCH(C1870,New!$F$9:$F$791,0))</f>
        <v>-</v>
      </c>
      <c r="G1870" s="6">
        <v>29440</v>
      </c>
      <c r="H1870" s="6" t="s">
        <v>1817</v>
      </c>
      <c r="I1870" s="6"/>
      <c r="J1870" s="16">
        <v>2815.12</v>
      </c>
      <c r="K1870" s="144">
        <v>0.28000000000000003</v>
      </c>
      <c r="L1870" s="125">
        <f>_xlfn.IFNA(INDEX(New!$E$9:$E$791,MATCH(C1870,New!$F$9:$F$791,0)),G1870)</f>
        <v>29440</v>
      </c>
      <c r="M1870" s="125">
        <f t="shared" si="322"/>
        <v>29440</v>
      </c>
      <c r="N1870" s="6" t="s">
        <v>557</v>
      </c>
      <c r="O1870" s="6" t="s">
        <v>2668</v>
      </c>
      <c r="P1870" s="19">
        <v>2311040</v>
      </c>
      <c r="Q1870" s="6"/>
      <c r="R1870" s="19">
        <f t="shared" si="319"/>
        <v>415987.20000000001</v>
      </c>
      <c r="S1870" s="6"/>
      <c r="T1870" s="14"/>
      <c r="U1870" s="145"/>
      <c r="V1870" s="6"/>
      <c r="W1870" s="6"/>
      <c r="X1870" s="6"/>
      <c r="Y1870" s="23"/>
      <c r="Z1870" s="6"/>
      <c r="AA1870" s="6"/>
      <c r="AB1870" s="21"/>
      <c r="AC1870" s="6"/>
      <c r="AD1870" s="14" t="s">
        <v>1515</v>
      </c>
      <c r="AE1870" s="6"/>
      <c r="AF1870" s="6"/>
      <c r="AG1870" s="6"/>
      <c r="AH1870" s="6" t="s">
        <v>1517</v>
      </c>
      <c r="AI1870" s="143">
        <f t="shared" si="312"/>
        <v>78.5</v>
      </c>
      <c r="AJ1870" s="143">
        <f t="shared" si="313"/>
        <v>14.13</v>
      </c>
      <c r="AK1870" s="143">
        <f t="shared" si="314"/>
        <v>415987.20000000001</v>
      </c>
      <c r="AL1870" s="20">
        <f t="shared" si="320"/>
        <v>45357</v>
      </c>
      <c r="AM1870" t="e">
        <f t="shared" si="321"/>
        <v>#N/A</v>
      </c>
      <c r="AN1870" t="str">
        <f t="shared" si="316"/>
        <v>27022024-A-066039-2815.12</v>
      </c>
    </row>
    <row r="1871" spans="1:40" ht="20.100000000000001" hidden="1" customHeight="1" x14ac:dyDescent="0.25">
      <c r="A1871" s="14">
        <v>538</v>
      </c>
      <c r="B1871" s="162">
        <v>45333</v>
      </c>
      <c r="C1871" s="6" t="s">
        <v>3153</v>
      </c>
      <c r="D1871" s="15">
        <v>45349</v>
      </c>
      <c r="E1871" s="14" t="s">
        <v>1132</v>
      </c>
      <c r="F1871" s="14" t="s">
        <v>1133</v>
      </c>
      <c r="G1871" s="6">
        <v>500</v>
      </c>
      <c r="H1871" s="6" t="s">
        <v>1817</v>
      </c>
      <c r="I1871" s="6"/>
      <c r="J1871" s="16">
        <v>3204.2</v>
      </c>
      <c r="K1871" s="144">
        <v>1.8</v>
      </c>
      <c r="L1871" s="125">
        <v>0</v>
      </c>
      <c r="M1871" s="125">
        <v>0</v>
      </c>
      <c r="N1871" s="6" t="s">
        <v>412</v>
      </c>
      <c r="O1871" s="6" t="s">
        <v>2381</v>
      </c>
      <c r="P1871" s="19">
        <v>252500</v>
      </c>
      <c r="Q1871" s="6"/>
      <c r="R1871" s="19">
        <f t="shared" si="319"/>
        <v>45450</v>
      </c>
      <c r="S1871" s="6"/>
      <c r="T1871" s="14"/>
      <c r="U1871" s="145"/>
      <c r="V1871" s="6"/>
      <c r="W1871" s="6"/>
      <c r="X1871" s="6"/>
      <c r="Y1871" s="212">
        <v>45483</v>
      </c>
      <c r="Z1871" s="6"/>
      <c r="AA1871" s="6"/>
      <c r="AB1871" s="21"/>
      <c r="AC1871" s="6"/>
      <c r="AD1871" s="14" t="s">
        <v>1515</v>
      </c>
      <c r="AE1871" s="6"/>
      <c r="AF1871" s="6"/>
      <c r="AG1871" s="6"/>
      <c r="AH1871" s="6" t="s">
        <v>434</v>
      </c>
      <c r="AI1871" s="143">
        <f t="shared" si="312"/>
        <v>505</v>
      </c>
      <c r="AJ1871" s="143">
        <f t="shared" si="313"/>
        <v>90.9</v>
      </c>
      <c r="AK1871" s="143">
        <f t="shared" si="314"/>
        <v>0</v>
      </c>
      <c r="AL1871" s="20">
        <f t="shared" si="320"/>
        <v>45363</v>
      </c>
      <c r="AM1871" t="e">
        <f t="shared" ref="AM1871:AM1884" si="323">VLOOKUP(C1871,$C$2446:$C$2561,1,0)</f>
        <v>#N/A</v>
      </c>
      <c r="AN1871" t="str">
        <f t="shared" si="316"/>
        <v>27022024-A-066064-3204.2</v>
      </c>
    </row>
    <row r="1872" spans="1:40" ht="20.100000000000001" hidden="1" customHeight="1" x14ac:dyDescent="0.25">
      <c r="A1872" s="14">
        <v>538</v>
      </c>
      <c r="B1872" s="162">
        <v>45333</v>
      </c>
      <c r="C1872" s="6" t="s">
        <v>3153</v>
      </c>
      <c r="D1872" s="15">
        <v>45349</v>
      </c>
      <c r="E1872" s="14" t="s">
        <v>1132</v>
      </c>
      <c r="F1872" s="14" t="s">
        <v>1133</v>
      </c>
      <c r="G1872" s="6">
        <v>400</v>
      </c>
      <c r="H1872" s="6" t="s">
        <v>1817</v>
      </c>
      <c r="I1872" s="6"/>
      <c r="J1872" s="16">
        <v>2904.2089999999998</v>
      </c>
      <c r="K1872" s="144">
        <v>0.89</v>
      </c>
      <c r="L1872" s="125">
        <v>0</v>
      </c>
      <c r="M1872" s="125">
        <v>0</v>
      </c>
      <c r="N1872" s="6" t="s">
        <v>557</v>
      </c>
      <c r="O1872" s="6" t="s">
        <v>2385</v>
      </c>
      <c r="P1872" s="19">
        <v>100000</v>
      </c>
      <c r="Q1872" s="6"/>
      <c r="R1872" s="19">
        <f t="shared" si="319"/>
        <v>18000</v>
      </c>
      <c r="S1872" s="6"/>
      <c r="T1872" s="14"/>
      <c r="U1872" s="145"/>
      <c r="V1872" s="6"/>
      <c r="W1872" s="6"/>
      <c r="X1872" s="6"/>
      <c r="Y1872" s="212">
        <v>45483</v>
      </c>
      <c r="Z1872" s="6"/>
      <c r="AA1872" s="6"/>
      <c r="AB1872" s="21"/>
      <c r="AC1872" s="6"/>
      <c r="AD1872" s="14" t="s">
        <v>1515</v>
      </c>
      <c r="AE1872" s="6"/>
      <c r="AF1872" s="6"/>
      <c r="AG1872" s="6"/>
      <c r="AH1872" s="6" t="s">
        <v>1517</v>
      </c>
      <c r="AI1872" s="143">
        <f t="shared" si="312"/>
        <v>250</v>
      </c>
      <c r="AJ1872" s="143">
        <f t="shared" si="313"/>
        <v>45</v>
      </c>
      <c r="AK1872" s="143">
        <f t="shared" si="314"/>
        <v>0</v>
      </c>
      <c r="AL1872" s="20">
        <f t="shared" si="320"/>
        <v>45363</v>
      </c>
      <c r="AM1872" t="e">
        <f t="shared" si="323"/>
        <v>#N/A</v>
      </c>
      <c r="AN1872" t="str">
        <f t="shared" si="316"/>
        <v>27022024-A-066064-2904.209</v>
      </c>
    </row>
    <row r="1873" spans="1:40" ht="20.100000000000001" hidden="1" customHeight="1" x14ac:dyDescent="0.25">
      <c r="A1873" s="14">
        <v>538</v>
      </c>
      <c r="B1873" s="162">
        <v>45333</v>
      </c>
      <c r="C1873" s="6" t="s">
        <v>3153</v>
      </c>
      <c r="D1873" s="15">
        <v>45349</v>
      </c>
      <c r="E1873" s="14" t="s">
        <v>1132</v>
      </c>
      <c r="F1873" s="14" t="s">
        <v>1133</v>
      </c>
      <c r="G1873" s="6">
        <v>990</v>
      </c>
      <c r="H1873" s="6" t="s">
        <v>1817</v>
      </c>
      <c r="I1873" s="6"/>
      <c r="J1873" s="16">
        <v>2931.9090000000001</v>
      </c>
      <c r="K1873" s="144">
        <v>1.92</v>
      </c>
      <c r="L1873" s="125">
        <v>0</v>
      </c>
      <c r="M1873" s="125">
        <v>0</v>
      </c>
      <c r="N1873" s="6" t="s">
        <v>557</v>
      </c>
      <c r="O1873" s="6" t="s">
        <v>2382</v>
      </c>
      <c r="P1873" s="19">
        <v>532620</v>
      </c>
      <c r="Q1873" s="6"/>
      <c r="R1873" s="19">
        <f t="shared" si="319"/>
        <v>95871.599999999991</v>
      </c>
      <c r="S1873" s="6"/>
      <c r="T1873" s="14"/>
      <c r="U1873" s="145"/>
      <c r="V1873" s="6"/>
      <c r="W1873" s="6"/>
      <c r="X1873" s="6"/>
      <c r="Y1873" s="212">
        <v>45483</v>
      </c>
      <c r="Z1873" s="6"/>
      <c r="AA1873" s="6"/>
      <c r="AB1873" s="21"/>
      <c r="AC1873" s="6"/>
      <c r="AD1873" s="14" t="s">
        <v>1515</v>
      </c>
      <c r="AE1873" s="6"/>
      <c r="AF1873" s="6"/>
      <c r="AG1873" s="6"/>
      <c r="AH1873" s="6" t="s">
        <v>1517</v>
      </c>
      <c r="AI1873" s="143">
        <f t="shared" si="312"/>
        <v>538</v>
      </c>
      <c r="AJ1873" s="143">
        <f t="shared" si="313"/>
        <v>96.839999999999989</v>
      </c>
      <c r="AK1873" s="143">
        <f t="shared" si="314"/>
        <v>0</v>
      </c>
      <c r="AL1873" s="20">
        <f t="shared" si="320"/>
        <v>45363</v>
      </c>
      <c r="AM1873" t="e">
        <f t="shared" si="323"/>
        <v>#N/A</v>
      </c>
      <c r="AN1873" t="str">
        <f t="shared" si="316"/>
        <v>27022024-A-066064-2931.909</v>
      </c>
    </row>
    <row r="1874" spans="1:40" ht="20.100000000000001" hidden="1" customHeight="1" x14ac:dyDescent="0.25">
      <c r="A1874" s="14">
        <v>539</v>
      </c>
      <c r="B1874" s="162">
        <v>45338</v>
      </c>
      <c r="C1874" s="6" t="s">
        <v>3154</v>
      </c>
      <c r="D1874" s="15">
        <v>45349</v>
      </c>
      <c r="E1874" s="14" t="s">
        <v>1132</v>
      </c>
      <c r="F1874" s="14" t="s">
        <v>1133</v>
      </c>
      <c r="G1874" s="6">
        <v>2640</v>
      </c>
      <c r="H1874" s="6" t="s">
        <v>1817</v>
      </c>
      <c r="I1874" s="6"/>
      <c r="J1874" s="16">
        <v>2931.9090000000001</v>
      </c>
      <c r="K1874" s="144">
        <v>1.92</v>
      </c>
      <c r="L1874" s="125">
        <v>0</v>
      </c>
      <c r="M1874" s="125">
        <v>0</v>
      </c>
      <c r="N1874" s="6" t="s">
        <v>557</v>
      </c>
      <c r="O1874" s="6" t="s">
        <v>2382</v>
      </c>
      <c r="P1874" s="19">
        <v>1420320</v>
      </c>
      <c r="Q1874" s="6"/>
      <c r="R1874" s="19">
        <f t="shared" si="319"/>
        <v>255657.59999999998</v>
      </c>
      <c r="S1874" s="6"/>
      <c r="T1874" s="14"/>
      <c r="U1874" s="145"/>
      <c r="V1874" s="6"/>
      <c r="W1874" s="6"/>
      <c r="X1874" s="6"/>
      <c r="Y1874" s="212">
        <v>45450</v>
      </c>
      <c r="Z1874" s="6"/>
      <c r="AA1874" s="6"/>
      <c r="AB1874" s="21"/>
      <c r="AC1874" s="6"/>
      <c r="AD1874" s="14" t="s">
        <v>1515</v>
      </c>
      <c r="AE1874" s="6"/>
      <c r="AF1874" s="6"/>
      <c r="AG1874" s="6"/>
      <c r="AH1874" s="6" t="s">
        <v>1517</v>
      </c>
      <c r="AI1874" s="143">
        <f t="shared" ref="AI1874:AI1937" si="324">P1874/G1874</f>
        <v>538</v>
      </c>
      <c r="AJ1874" s="143">
        <f t="shared" ref="AJ1874:AJ1937" si="325">R1874/G1874</f>
        <v>96.839999999999989</v>
      </c>
      <c r="AK1874" s="143">
        <f t="shared" ref="AK1874:AK1937" si="326">L1874*AJ1874</f>
        <v>0</v>
      </c>
      <c r="AL1874" s="20">
        <f t="shared" si="320"/>
        <v>45368</v>
      </c>
      <c r="AM1874" t="e">
        <f t="shared" si="323"/>
        <v>#N/A</v>
      </c>
      <c r="AN1874" t="str">
        <f t="shared" si="316"/>
        <v>27022024-A-066079-2931.909</v>
      </c>
    </row>
    <row r="1875" spans="1:40" ht="20.100000000000001" hidden="1" customHeight="1" x14ac:dyDescent="0.25">
      <c r="A1875" s="14">
        <v>539</v>
      </c>
      <c r="B1875" s="162">
        <v>45338</v>
      </c>
      <c r="C1875" s="6" t="s">
        <v>3154</v>
      </c>
      <c r="D1875" s="15">
        <v>45349</v>
      </c>
      <c r="E1875" s="14" t="s">
        <v>1132</v>
      </c>
      <c r="F1875" s="14" t="s">
        <v>1133</v>
      </c>
      <c r="G1875" s="6">
        <v>1540</v>
      </c>
      <c r="H1875" s="6" t="s">
        <v>1817</v>
      </c>
      <c r="I1875" s="6"/>
      <c r="J1875" s="16">
        <v>3809.9189999999999</v>
      </c>
      <c r="K1875" s="144">
        <v>0.41</v>
      </c>
      <c r="L1875" s="125">
        <v>0</v>
      </c>
      <c r="M1875" s="125">
        <v>0</v>
      </c>
      <c r="N1875" s="6" t="s">
        <v>557</v>
      </c>
      <c r="O1875" s="6" t="s">
        <v>2667</v>
      </c>
      <c r="P1875" s="19">
        <v>177100</v>
      </c>
      <c r="Q1875" s="6"/>
      <c r="R1875" s="19">
        <f t="shared" si="319"/>
        <v>31878</v>
      </c>
      <c r="S1875" s="6"/>
      <c r="T1875" s="14"/>
      <c r="U1875" s="145"/>
      <c r="V1875" s="6"/>
      <c r="W1875" s="6"/>
      <c r="X1875" s="6"/>
      <c r="Y1875" s="212">
        <v>45450</v>
      </c>
      <c r="Z1875" s="6"/>
      <c r="AA1875" s="6"/>
      <c r="AB1875" s="21"/>
      <c r="AC1875" s="6"/>
      <c r="AD1875" s="14" t="s">
        <v>1515</v>
      </c>
      <c r="AE1875" s="6"/>
      <c r="AF1875" s="6"/>
      <c r="AG1875" s="6"/>
      <c r="AH1875" s="6" t="s">
        <v>1517</v>
      </c>
      <c r="AI1875" s="143">
        <f t="shared" si="324"/>
        <v>115</v>
      </c>
      <c r="AJ1875" s="143">
        <f t="shared" si="325"/>
        <v>20.7</v>
      </c>
      <c r="AK1875" s="143">
        <f t="shared" si="326"/>
        <v>0</v>
      </c>
      <c r="AL1875" s="20">
        <f t="shared" si="320"/>
        <v>45368</v>
      </c>
      <c r="AM1875" t="e">
        <f t="shared" si="323"/>
        <v>#N/A</v>
      </c>
      <c r="AN1875" t="str">
        <f t="shared" si="316"/>
        <v>27022024-A-066079-3809.919</v>
      </c>
    </row>
    <row r="1876" spans="1:40" ht="20.100000000000001" hidden="1" customHeight="1" x14ac:dyDescent="0.25">
      <c r="A1876" s="14">
        <v>539</v>
      </c>
      <c r="B1876" s="162">
        <v>45338</v>
      </c>
      <c r="C1876" s="6" t="s">
        <v>3154</v>
      </c>
      <c r="D1876" s="15">
        <v>45349</v>
      </c>
      <c r="E1876" s="14" t="s">
        <v>1132</v>
      </c>
      <c r="F1876" s="14" t="s">
        <v>1133</v>
      </c>
      <c r="G1876" s="6">
        <v>900</v>
      </c>
      <c r="H1876" s="6" t="s">
        <v>1817</v>
      </c>
      <c r="I1876" s="6"/>
      <c r="J1876" s="16">
        <v>3204.2</v>
      </c>
      <c r="K1876" s="144">
        <v>1.8</v>
      </c>
      <c r="L1876" s="125">
        <v>0</v>
      </c>
      <c r="M1876" s="125">
        <v>0</v>
      </c>
      <c r="N1876" s="6" t="s">
        <v>412</v>
      </c>
      <c r="O1876" s="6" t="s">
        <v>2381</v>
      </c>
      <c r="P1876" s="19">
        <v>454500</v>
      </c>
      <c r="Q1876" s="6"/>
      <c r="R1876" s="19">
        <f t="shared" si="319"/>
        <v>81810</v>
      </c>
      <c r="S1876" s="6"/>
      <c r="T1876" s="14"/>
      <c r="U1876" s="145"/>
      <c r="V1876" s="6"/>
      <c r="W1876" s="6"/>
      <c r="X1876" s="6"/>
      <c r="Y1876" s="212">
        <v>45450</v>
      </c>
      <c r="Z1876" s="6"/>
      <c r="AA1876" s="6"/>
      <c r="AB1876" s="21"/>
      <c r="AC1876" s="6"/>
      <c r="AD1876" s="14" t="s">
        <v>1515</v>
      </c>
      <c r="AE1876" s="6"/>
      <c r="AF1876" s="6"/>
      <c r="AG1876" s="6"/>
      <c r="AH1876" s="6" t="s">
        <v>434</v>
      </c>
      <c r="AI1876" s="143">
        <f t="shared" si="324"/>
        <v>505</v>
      </c>
      <c r="AJ1876" s="143">
        <f t="shared" si="325"/>
        <v>90.9</v>
      </c>
      <c r="AK1876" s="143">
        <f t="shared" si="326"/>
        <v>0</v>
      </c>
      <c r="AL1876" s="20">
        <f t="shared" si="320"/>
        <v>45368</v>
      </c>
      <c r="AM1876" t="e">
        <f t="shared" si="323"/>
        <v>#N/A</v>
      </c>
      <c r="AN1876" t="str">
        <f t="shared" si="316"/>
        <v>27022024-A-066079-3204.2</v>
      </c>
    </row>
    <row r="1877" spans="1:40" ht="20.100000000000001" hidden="1" customHeight="1" x14ac:dyDescent="0.25">
      <c r="A1877" s="14">
        <v>540</v>
      </c>
      <c r="B1877" s="162">
        <v>45335</v>
      </c>
      <c r="C1877" s="6" t="s">
        <v>3155</v>
      </c>
      <c r="D1877" s="15">
        <v>45349</v>
      </c>
      <c r="E1877" s="14" t="s">
        <v>1132</v>
      </c>
      <c r="F1877" s="14" t="s">
        <v>1133</v>
      </c>
      <c r="G1877" s="6">
        <v>1980</v>
      </c>
      <c r="H1877" s="6" t="s">
        <v>1817</v>
      </c>
      <c r="I1877" s="6"/>
      <c r="J1877" s="16">
        <v>2931.9090000000001</v>
      </c>
      <c r="K1877" s="144">
        <v>1.92</v>
      </c>
      <c r="L1877" s="125">
        <v>0</v>
      </c>
      <c r="M1877" s="125">
        <v>0</v>
      </c>
      <c r="N1877" s="6" t="s">
        <v>557</v>
      </c>
      <c r="O1877" s="6" t="s">
        <v>2382</v>
      </c>
      <c r="P1877" s="19">
        <v>1065240</v>
      </c>
      <c r="Q1877" s="6"/>
      <c r="R1877" s="19">
        <f t="shared" si="319"/>
        <v>191743.19999999998</v>
      </c>
      <c r="S1877" s="6"/>
      <c r="T1877" s="14"/>
      <c r="U1877" s="145"/>
      <c r="V1877" s="6"/>
      <c r="W1877" s="6"/>
      <c r="X1877" s="6"/>
      <c r="Y1877" s="212">
        <v>45450</v>
      </c>
      <c r="Z1877" s="6"/>
      <c r="AA1877" s="6"/>
      <c r="AB1877" s="21"/>
      <c r="AC1877" s="6"/>
      <c r="AD1877" s="14" t="s">
        <v>1515</v>
      </c>
      <c r="AE1877" s="6"/>
      <c r="AF1877" s="6"/>
      <c r="AG1877" s="6"/>
      <c r="AH1877" s="6" t="s">
        <v>1517</v>
      </c>
      <c r="AI1877" s="143">
        <f t="shared" si="324"/>
        <v>538</v>
      </c>
      <c r="AJ1877" s="143">
        <f t="shared" si="325"/>
        <v>96.839999999999989</v>
      </c>
      <c r="AK1877" s="143">
        <f t="shared" si="326"/>
        <v>0</v>
      </c>
      <c r="AL1877" s="20">
        <f t="shared" si="320"/>
        <v>45365</v>
      </c>
      <c r="AM1877" t="e">
        <f t="shared" si="323"/>
        <v>#N/A</v>
      </c>
      <c r="AN1877" t="str">
        <f t="shared" si="316"/>
        <v>27022024-A-066094-2931.909</v>
      </c>
    </row>
    <row r="1878" spans="1:40" ht="20.100000000000001" hidden="1" customHeight="1" x14ac:dyDescent="0.25">
      <c r="A1878" s="14">
        <v>540</v>
      </c>
      <c r="B1878" s="162">
        <v>45335</v>
      </c>
      <c r="C1878" s="6" t="s">
        <v>3155</v>
      </c>
      <c r="D1878" s="15">
        <v>45349</v>
      </c>
      <c r="E1878" s="14" t="s">
        <v>1132</v>
      </c>
      <c r="F1878" s="14" t="s">
        <v>1133</v>
      </c>
      <c r="G1878" s="6">
        <v>1320</v>
      </c>
      <c r="H1878" s="6" t="s">
        <v>1817</v>
      </c>
      <c r="I1878" s="6"/>
      <c r="J1878" s="16">
        <v>3809.9189999999999</v>
      </c>
      <c r="K1878" s="144">
        <v>0.41</v>
      </c>
      <c r="L1878" s="125">
        <v>0</v>
      </c>
      <c r="M1878" s="125">
        <v>0</v>
      </c>
      <c r="N1878" s="6" t="s">
        <v>557</v>
      </c>
      <c r="O1878" s="6" t="s">
        <v>2667</v>
      </c>
      <c r="P1878" s="19">
        <v>151800</v>
      </c>
      <c r="Q1878" s="6"/>
      <c r="R1878" s="19">
        <f t="shared" si="319"/>
        <v>27324</v>
      </c>
      <c r="S1878" s="6"/>
      <c r="T1878" s="14"/>
      <c r="U1878" s="145"/>
      <c r="V1878" s="6"/>
      <c r="W1878" s="6"/>
      <c r="X1878" s="6"/>
      <c r="Y1878" s="212">
        <v>45450</v>
      </c>
      <c r="Z1878" s="6"/>
      <c r="AA1878" s="6"/>
      <c r="AB1878" s="21"/>
      <c r="AC1878" s="6"/>
      <c r="AD1878" s="14" t="s">
        <v>1515</v>
      </c>
      <c r="AE1878" s="6"/>
      <c r="AF1878" s="6"/>
      <c r="AG1878" s="6"/>
      <c r="AH1878" s="6" t="s">
        <v>1517</v>
      </c>
      <c r="AI1878" s="143">
        <f t="shared" si="324"/>
        <v>115</v>
      </c>
      <c r="AJ1878" s="143">
        <f t="shared" si="325"/>
        <v>20.7</v>
      </c>
      <c r="AK1878" s="143">
        <f t="shared" si="326"/>
        <v>0</v>
      </c>
      <c r="AL1878" s="20">
        <f t="shared" si="320"/>
        <v>45365</v>
      </c>
      <c r="AM1878" t="e">
        <f t="shared" si="323"/>
        <v>#N/A</v>
      </c>
      <c r="AN1878" t="str">
        <f t="shared" si="316"/>
        <v>27022024-A-066094-3809.919</v>
      </c>
    </row>
    <row r="1879" spans="1:40" ht="20.100000000000001" hidden="1" customHeight="1" x14ac:dyDescent="0.25">
      <c r="A1879" s="14">
        <v>540</v>
      </c>
      <c r="B1879" s="162">
        <v>45335</v>
      </c>
      <c r="C1879" s="6" t="s">
        <v>3155</v>
      </c>
      <c r="D1879" s="15">
        <v>45349</v>
      </c>
      <c r="E1879" s="14" t="s">
        <v>1132</v>
      </c>
      <c r="F1879" s="14" t="s">
        <v>1133</v>
      </c>
      <c r="G1879" s="6">
        <v>720</v>
      </c>
      <c r="H1879" s="6" t="s">
        <v>1817</v>
      </c>
      <c r="I1879" s="6"/>
      <c r="J1879" s="16">
        <v>3809.9110000000001</v>
      </c>
      <c r="K1879" s="144">
        <v>1.2</v>
      </c>
      <c r="L1879" s="125">
        <v>0</v>
      </c>
      <c r="M1879" s="125">
        <v>0</v>
      </c>
      <c r="N1879" s="6" t="s">
        <v>557</v>
      </c>
      <c r="O1879" s="6" t="s">
        <v>3058</v>
      </c>
      <c r="P1879" s="19">
        <v>241200</v>
      </c>
      <c r="Q1879" s="6"/>
      <c r="R1879" s="19">
        <f t="shared" si="319"/>
        <v>43416</v>
      </c>
      <c r="S1879" s="6"/>
      <c r="T1879" s="14"/>
      <c r="U1879" s="145"/>
      <c r="V1879" s="6"/>
      <c r="W1879" s="6"/>
      <c r="X1879" s="6"/>
      <c r="Y1879" s="212">
        <v>45450</v>
      </c>
      <c r="Z1879" s="6"/>
      <c r="AA1879" s="6"/>
      <c r="AB1879" s="21"/>
      <c r="AC1879" s="6"/>
      <c r="AD1879" s="14" t="s">
        <v>1515</v>
      </c>
      <c r="AE1879" s="6"/>
      <c r="AF1879" s="6"/>
      <c r="AG1879" s="6"/>
      <c r="AH1879" s="6" t="s">
        <v>1517</v>
      </c>
      <c r="AI1879" s="143">
        <f t="shared" si="324"/>
        <v>335</v>
      </c>
      <c r="AJ1879" s="143">
        <f t="shared" si="325"/>
        <v>60.3</v>
      </c>
      <c r="AK1879" s="143">
        <f t="shared" si="326"/>
        <v>0</v>
      </c>
      <c r="AL1879" s="20">
        <f t="shared" si="320"/>
        <v>45365</v>
      </c>
      <c r="AM1879" t="e">
        <f t="shared" si="323"/>
        <v>#N/A</v>
      </c>
      <c r="AN1879" t="str">
        <f t="shared" si="316"/>
        <v>27022024-A-066094-3809.911</v>
      </c>
    </row>
    <row r="1880" spans="1:40" ht="20.100000000000001" hidden="1" customHeight="1" x14ac:dyDescent="0.25">
      <c r="A1880" s="14">
        <v>541</v>
      </c>
      <c r="B1880" s="162">
        <v>45336</v>
      </c>
      <c r="C1880" s="6" t="s">
        <v>3156</v>
      </c>
      <c r="D1880" s="15">
        <v>45349</v>
      </c>
      <c r="E1880" s="14" t="s">
        <v>1132</v>
      </c>
      <c r="F1880" s="14" t="s">
        <v>1133</v>
      </c>
      <c r="G1880" s="6">
        <v>4200</v>
      </c>
      <c r="H1880" s="6" t="s">
        <v>1817</v>
      </c>
      <c r="I1880" s="6"/>
      <c r="J1880" s="16">
        <v>3204.2</v>
      </c>
      <c r="K1880" s="144">
        <v>1.8</v>
      </c>
      <c r="L1880" s="125">
        <v>0</v>
      </c>
      <c r="M1880" s="125">
        <v>0</v>
      </c>
      <c r="N1880" s="6" t="s">
        <v>412</v>
      </c>
      <c r="O1880" s="6" t="s">
        <v>2381</v>
      </c>
      <c r="P1880" s="19">
        <v>2121000</v>
      </c>
      <c r="Q1880" s="6"/>
      <c r="R1880" s="19">
        <f t="shared" si="319"/>
        <v>381780</v>
      </c>
      <c r="S1880" s="6"/>
      <c r="T1880" s="14"/>
      <c r="U1880" s="145"/>
      <c r="V1880" s="6"/>
      <c r="W1880" s="6"/>
      <c r="X1880" s="6"/>
      <c r="Y1880" s="212">
        <v>45450</v>
      </c>
      <c r="Z1880" s="6"/>
      <c r="AA1880" s="6"/>
      <c r="AB1880" s="21"/>
      <c r="AC1880" s="6"/>
      <c r="AD1880" s="14" t="s">
        <v>1515</v>
      </c>
      <c r="AE1880" s="6"/>
      <c r="AF1880" s="6"/>
      <c r="AG1880" s="6"/>
      <c r="AH1880" s="6" t="s">
        <v>434</v>
      </c>
      <c r="AI1880" s="143">
        <f t="shared" si="324"/>
        <v>505</v>
      </c>
      <c r="AJ1880" s="143">
        <f t="shared" si="325"/>
        <v>90.9</v>
      </c>
      <c r="AK1880" s="143">
        <f t="shared" si="326"/>
        <v>0</v>
      </c>
      <c r="AL1880" s="20">
        <f t="shared" si="320"/>
        <v>45366</v>
      </c>
      <c r="AM1880" t="e">
        <f t="shared" si="323"/>
        <v>#N/A</v>
      </c>
      <c r="AN1880" t="str">
        <f t="shared" si="316"/>
        <v>27022024-A-066109-3204.2</v>
      </c>
    </row>
    <row r="1881" spans="1:40" ht="20.100000000000001" hidden="1" customHeight="1" x14ac:dyDescent="0.25">
      <c r="A1881" s="14">
        <v>542</v>
      </c>
      <c r="B1881" s="162">
        <v>45336</v>
      </c>
      <c r="C1881" s="6" t="s">
        <v>3157</v>
      </c>
      <c r="D1881" s="15">
        <v>45349</v>
      </c>
      <c r="E1881" s="14" t="s">
        <v>1132</v>
      </c>
      <c r="F1881" s="14" t="s">
        <v>1133</v>
      </c>
      <c r="G1881" s="6">
        <v>5280</v>
      </c>
      <c r="H1881" s="6" t="s">
        <v>1817</v>
      </c>
      <c r="I1881" s="6"/>
      <c r="J1881" s="16">
        <v>3809.9189999999999</v>
      </c>
      <c r="K1881" s="144">
        <v>0.41</v>
      </c>
      <c r="L1881" s="125">
        <v>0</v>
      </c>
      <c r="M1881" s="125">
        <v>0</v>
      </c>
      <c r="N1881" s="6" t="s">
        <v>557</v>
      </c>
      <c r="O1881" s="6" t="s">
        <v>2667</v>
      </c>
      <c r="P1881" s="19">
        <v>607200</v>
      </c>
      <c r="Q1881" s="6"/>
      <c r="R1881" s="19">
        <f t="shared" si="319"/>
        <v>109296</v>
      </c>
      <c r="S1881" s="6"/>
      <c r="T1881" s="14"/>
      <c r="U1881" s="145"/>
      <c r="V1881" s="6"/>
      <c r="W1881" s="6"/>
      <c r="X1881" s="6"/>
      <c r="Y1881" s="212">
        <v>45450</v>
      </c>
      <c r="Z1881" s="6"/>
      <c r="AA1881" s="6"/>
      <c r="AB1881" s="21"/>
      <c r="AC1881" s="6"/>
      <c r="AD1881" s="14" t="s">
        <v>1515</v>
      </c>
      <c r="AE1881" s="6"/>
      <c r="AF1881" s="6"/>
      <c r="AG1881" s="6"/>
      <c r="AH1881" s="6" t="s">
        <v>1517</v>
      </c>
      <c r="AI1881" s="143">
        <f t="shared" si="324"/>
        <v>115</v>
      </c>
      <c r="AJ1881" s="143">
        <f t="shared" si="325"/>
        <v>20.7</v>
      </c>
      <c r="AK1881" s="143">
        <f t="shared" si="326"/>
        <v>0</v>
      </c>
      <c r="AL1881" s="20">
        <f t="shared" si="320"/>
        <v>45366</v>
      </c>
      <c r="AM1881" t="e">
        <f t="shared" si="323"/>
        <v>#N/A</v>
      </c>
      <c r="AN1881" t="str">
        <f t="shared" si="316"/>
        <v>27022024-A-066116-3809.919</v>
      </c>
    </row>
    <row r="1882" spans="1:40" ht="20.100000000000001" hidden="1" customHeight="1" x14ac:dyDescent="0.25">
      <c r="A1882" s="14">
        <v>543</v>
      </c>
      <c r="B1882" s="162">
        <v>45340</v>
      </c>
      <c r="C1882" s="6" t="s">
        <v>3158</v>
      </c>
      <c r="D1882" s="15">
        <v>45349</v>
      </c>
      <c r="E1882" s="14" t="s">
        <v>1132</v>
      </c>
      <c r="F1882" s="14" t="s">
        <v>1133</v>
      </c>
      <c r="G1882" s="6">
        <v>1210</v>
      </c>
      <c r="H1882" s="6" t="s">
        <v>1817</v>
      </c>
      <c r="I1882" s="6"/>
      <c r="J1882" s="16">
        <v>2931.9090000000001</v>
      </c>
      <c r="K1882" s="144">
        <v>1.92</v>
      </c>
      <c r="L1882" s="125">
        <v>0</v>
      </c>
      <c r="M1882" s="125">
        <v>0</v>
      </c>
      <c r="N1882" s="6" t="s">
        <v>557</v>
      </c>
      <c r="O1882" s="6" t="s">
        <v>2382</v>
      </c>
      <c r="P1882" s="19">
        <v>650980</v>
      </c>
      <c r="Q1882" s="6"/>
      <c r="R1882" s="19">
        <f t="shared" si="319"/>
        <v>117176.4</v>
      </c>
      <c r="S1882" s="6"/>
      <c r="T1882" s="14"/>
      <c r="U1882" s="145"/>
      <c r="V1882" s="6"/>
      <c r="W1882" s="6"/>
      <c r="X1882" s="6"/>
      <c r="Y1882" s="212">
        <v>45483</v>
      </c>
      <c r="Z1882" s="6"/>
      <c r="AA1882" s="6"/>
      <c r="AB1882" s="21"/>
      <c r="AC1882" s="6"/>
      <c r="AD1882" s="14" t="s">
        <v>1515</v>
      </c>
      <c r="AE1882" s="6"/>
      <c r="AF1882" s="6"/>
      <c r="AG1882" s="6"/>
      <c r="AH1882" s="6" t="s">
        <v>1517</v>
      </c>
      <c r="AI1882" s="143">
        <f t="shared" si="324"/>
        <v>538</v>
      </c>
      <c r="AJ1882" s="143">
        <f t="shared" si="325"/>
        <v>96.839999999999989</v>
      </c>
      <c r="AK1882" s="143">
        <f t="shared" si="326"/>
        <v>0</v>
      </c>
      <c r="AL1882" s="20">
        <f t="shared" si="320"/>
        <v>45370</v>
      </c>
      <c r="AM1882" t="e">
        <f t="shared" si="323"/>
        <v>#N/A</v>
      </c>
      <c r="AN1882" t="str">
        <f t="shared" si="316"/>
        <v>27022024-A-066222-2931.909</v>
      </c>
    </row>
    <row r="1883" spans="1:40" ht="20.100000000000001" hidden="1" customHeight="1" x14ac:dyDescent="0.25">
      <c r="A1883" s="14">
        <v>543</v>
      </c>
      <c r="B1883" s="162">
        <v>45340</v>
      </c>
      <c r="C1883" s="6" t="s">
        <v>3158</v>
      </c>
      <c r="D1883" s="15">
        <v>45349</v>
      </c>
      <c r="E1883" s="14" t="s">
        <v>1132</v>
      </c>
      <c r="F1883" s="14" t="s">
        <v>1133</v>
      </c>
      <c r="G1883" s="6">
        <v>1200</v>
      </c>
      <c r="H1883" s="6" t="s">
        <v>1817</v>
      </c>
      <c r="I1883" s="6"/>
      <c r="J1883" s="16">
        <v>3204.2</v>
      </c>
      <c r="K1883" s="144">
        <v>1.8</v>
      </c>
      <c r="L1883" s="125">
        <v>0</v>
      </c>
      <c r="M1883" s="125">
        <v>0</v>
      </c>
      <c r="N1883" s="6" t="s">
        <v>412</v>
      </c>
      <c r="O1883" s="6" t="s">
        <v>2381</v>
      </c>
      <c r="P1883" s="19">
        <v>606000</v>
      </c>
      <c r="Q1883" s="6"/>
      <c r="R1883" s="19">
        <f t="shared" si="319"/>
        <v>109080</v>
      </c>
      <c r="S1883" s="6"/>
      <c r="T1883" s="14"/>
      <c r="U1883" s="145"/>
      <c r="V1883" s="6"/>
      <c r="W1883" s="6"/>
      <c r="X1883" s="6"/>
      <c r="Y1883" s="212">
        <v>45483</v>
      </c>
      <c r="Z1883" s="6"/>
      <c r="AA1883" s="6"/>
      <c r="AB1883" s="21"/>
      <c r="AC1883" s="6"/>
      <c r="AD1883" s="14" t="s">
        <v>1515</v>
      </c>
      <c r="AE1883" s="6"/>
      <c r="AF1883" s="6"/>
      <c r="AG1883" s="6"/>
      <c r="AH1883" s="6" t="s">
        <v>434</v>
      </c>
      <c r="AI1883" s="143">
        <f t="shared" si="324"/>
        <v>505</v>
      </c>
      <c r="AJ1883" s="143">
        <f t="shared" si="325"/>
        <v>90.9</v>
      </c>
      <c r="AK1883" s="143">
        <f t="shared" si="326"/>
        <v>0</v>
      </c>
      <c r="AL1883" s="20">
        <f t="shared" si="320"/>
        <v>45370</v>
      </c>
      <c r="AM1883" t="e">
        <f t="shared" si="323"/>
        <v>#N/A</v>
      </c>
      <c r="AN1883" t="str">
        <f t="shared" si="316"/>
        <v>27022024-A-066222-3204.2</v>
      </c>
    </row>
    <row r="1884" spans="1:40" ht="20.100000000000001" hidden="1" customHeight="1" x14ac:dyDescent="0.25">
      <c r="A1884" s="14">
        <v>544</v>
      </c>
      <c r="B1884" s="162">
        <v>45340</v>
      </c>
      <c r="C1884" s="6" t="s">
        <v>3159</v>
      </c>
      <c r="D1884" s="15">
        <v>45349</v>
      </c>
      <c r="E1884" s="14" t="s">
        <v>1132</v>
      </c>
      <c r="F1884" s="14" t="s">
        <v>1133</v>
      </c>
      <c r="G1884" s="6">
        <v>3520</v>
      </c>
      <c r="H1884" s="6" t="s">
        <v>1817</v>
      </c>
      <c r="I1884" s="6"/>
      <c r="J1884" s="16">
        <v>3809.9189999999999</v>
      </c>
      <c r="K1884" s="144">
        <v>0.41</v>
      </c>
      <c r="L1884" s="125">
        <v>0</v>
      </c>
      <c r="M1884" s="125">
        <v>0</v>
      </c>
      <c r="N1884" s="6" t="s">
        <v>557</v>
      </c>
      <c r="O1884" s="6" t="s">
        <v>2667</v>
      </c>
      <c r="P1884" s="19">
        <v>404800</v>
      </c>
      <c r="Q1884" s="6"/>
      <c r="R1884" s="19">
        <f t="shared" si="319"/>
        <v>72864</v>
      </c>
      <c r="S1884" s="6"/>
      <c r="T1884" s="14"/>
      <c r="U1884" s="145"/>
      <c r="V1884" s="6"/>
      <c r="W1884" s="6"/>
      <c r="X1884" s="6"/>
      <c r="Y1884" s="212">
        <v>45450</v>
      </c>
      <c r="Z1884" s="6"/>
      <c r="AA1884" s="6"/>
      <c r="AB1884" s="21"/>
      <c r="AC1884" s="6"/>
      <c r="AD1884" s="14" t="s">
        <v>1515</v>
      </c>
      <c r="AE1884" s="6"/>
      <c r="AF1884" s="6"/>
      <c r="AG1884" s="6"/>
      <c r="AH1884" s="6" t="s">
        <v>1517</v>
      </c>
      <c r="AI1884" s="143">
        <f t="shared" si="324"/>
        <v>115</v>
      </c>
      <c r="AJ1884" s="143">
        <f t="shared" si="325"/>
        <v>20.7</v>
      </c>
      <c r="AK1884" s="143">
        <f t="shared" si="326"/>
        <v>0</v>
      </c>
      <c r="AL1884" s="20">
        <f t="shared" si="320"/>
        <v>45370</v>
      </c>
      <c r="AM1884" t="e">
        <f t="shared" si="323"/>
        <v>#N/A</v>
      </c>
      <c r="AN1884" t="str">
        <f t="shared" si="316"/>
        <v>27022024-A-066141-3809.919</v>
      </c>
    </row>
    <row r="1885" spans="1:40" ht="20.100000000000001" hidden="1" customHeight="1" x14ac:dyDescent="0.25">
      <c r="A1885" s="14">
        <v>545</v>
      </c>
      <c r="B1885" s="162">
        <v>45332</v>
      </c>
      <c r="C1885" s="6" t="s">
        <v>3160</v>
      </c>
      <c r="D1885" s="15">
        <v>45349</v>
      </c>
      <c r="E1885" s="14" t="s">
        <v>1132</v>
      </c>
      <c r="F1885" s="14" t="s">
        <v>1133</v>
      </c>
      <c r="G1885" s="6">
        <v>900</v>
      </c>
      <c r="H1885" s="6" t="s">
        <v>1817</v>
      </c>
      <c r="I1885" s="6"/>
      <c r="J1885" s="16">
        <v>3204.172</v>
      </c>
      <c r="K1885" s="144">
        <v>5.34</v>
      </c>
      <c r="L1885" s="126">
        <v>0</v>
      </c>
      <c r="M1885" s="126">
        <v>0</v>
      </c>
      <c r="N1885" s="6" t="s">
        <v>412</v>
      </c>
      <c r="O1885" s="6" t="s">
        <v>2805</v>
      </c>
      <c r="P1885" s="19">
        <v>1345500</v>
      </c>
      <c r="Q1885" s="6"/>
      <c r="R1885" s="19">
        <f t="shared" si="319"/>
        <v>242190</v>
      </c>
      <c r="S1885" s="6"/>
      <c r="T1885" s="14"/>
      <c r="U1885" s="145"/>
      <c r="V1885" s="6"/>
      <c r="W1885" s="6"/>
      <c r="X1885" s="6"/>
      <c r="Y1885" s="212">
        <v>45397</v>
      </c>
      <c r="Z1885" s="6"/>
      <c r="AA1885" s="6"/>
      <c r="AB1885" s="21"/>
      <c r="AC1885" s="6"/>
      <c r="AD1885" s="14" t="s">
        <v>1515</v>
      </c>
      <c r="AE1885" s="6"/>
      <c r="AF1885" s="6"/>
      <c r="AG1885" s="6"/>
      <c r="AH1885" s="6" t="s">
        <v>434</v>
      </c>
      <c r="AI1885" s="143">
        <f t="shared" si="324"/>
        <v>1495</v>
      </c>
      <c r="AJ1885" s="143">
        <f t="shared" si="325"/>
        <v>269.10000000000002</v>
      </c>
      <c r="AK1885" s="143">
        <f t="shared" si="326"/>
        <v>0</v>
      </c>
      <c r="AL1885" s="20">
        <f t="shared" si="320"/>
        <v>45362</v>
      </c>
      <c r="AM1885" t="e">
        <f>VLOOKUP(C1885,$C$2446:$C$2553,1,0)</f>
        <v>#N/A</v>
      </c>
      <c r="AN1885" t="str">
        <f t="shared" si="316"/>
        <v>27022024-A-066145-3204.172</v>
      </c>
    </row>
    <row r="1886" spans="1:40" ht="20.100000000000001" hidden="1" customHeight="1" x14ac:dyDescent="0.25">
      <c r="A1886" s="14">
        <v>546</v>
      </c>
      <c r="B1886" s="162">
        <v>45332</v>
      </c>
      <c r="C1886" s="6" t="s">
        <v>3161</v>
      </c>
      <c r="D1886" s="15">
        <v>45349</v>
      </c>
      <c r="E1886" s="14" t="s">
        <v>1132</v>
      </c>
      <c r="F1886" s="14" t="s">
        <v>1133</v>
      </c>
      <c r="G1886" s="6">
        <v>750</v>
      </c>
      <c r="H1886" s="6" t="s">
        <v>1817</v>
      </c>
      <c r="I1886" s="6"/>
      <c r="J1886" s="16">
        <v>3204.172</v>
      </c>
      <c r="K1886" s="144">
        <v>5.34</v>
      </c>
      <c r="L1886" s="126">
        <v>0</v>
      </c>
      <c r="M1886" s="126">
        <v>0</v>
      </c>
      <c r="N1886" s="6" t="s">
        <v>412</v>
      </c>
      <c r="O1886" s="6" t="s">
        <v>2805</v>
      </c>
      <c r="P1886" s="19">
        <v>1121250</v>
      </c>
      <c r="Q1886" s="6"/>
      <c r="R1886" s="19">
        <f t="shared" si="319"/>
        <v>201825</v>
      </c>
      <c r="S1886" s="6"/>
      <c r="T1886" s="14"/>
      <c r="U1886" s="145"/>
      <c r="V1886" s="6"/>
      <c r="W1886" s="6"/>
      <c r="X1886" s="6"/>
      <c r="Y1886" s="212">
        <v>45397</v>
      </c>
      <c r="Z1886" s="6"/>
      <c r="AA1886" s="6"/>
      <c r="AB1886" s="21"/>
      <c r="AC1886" s="6"/>
      <c r="AD1886" s="14" t="s">
        <v>1515</v>
      </c>
      <c r="AE1886" s="6"/>
      <c r="AF1886" s="6"/>
      <c r="AG1886" s="6"/>
      <c r="AH1886" s="6" t="s">
        <v>434</v>
      </c>
      <c r="AI1886" s="143">
        <f t="shared" si="324"/>
        <v>1495</v>
      </c>
      <c r="AJ1886" s="143">
        <f t="shared" si="325"/>
        <v>269.10000000000002</v>
      </c>
      <c r="AK1886" s="143">
        <f t="shared" si="326"/>
        <v>0</v>
      </c>
      <c r="AL1886" s="20">
        <f t="shared" si="320"/>
        <v>45362</v>
      </c>
      <c r="AM1886" t="e">
        <f>VLOOKUP(C1886,$C$2446:$C$2553,1,0)</f>
        <v>#N/A</v>
      </c>
      <c r="AN1886" t="str">
        <f t="shared" si="316"/>
        <v>27022024-A-066156-3204.172</v>
      </c>
    </row>
    <row r="1887" spans="1:40" ht="20.100000000000001" hidden="1" customHeight="1" x14ac:dyDescent="0.25">
      <c r="A1887" s="14">
        <v>547</v>
      </c>
      <c r="B1887" s="162">
        <v>45323</v>
      </c>
      <c r="C1887" s="6" t="s">
        <v>3162</v>
      </c>
      <c r="D1887" s="15">
        <v>45349</v>
      </c>
      <c r="E1887" s="14" t="s">
        <v>1132</v>
      </c>
      <c r="F1887" s="14" t="s">
        <v>1133</v>
      </c>
      <c r="G1887" s="6">
        <v>120</v>
      </c>
      <c r="H1887" s="6" t="s">
        <v>1817</v>
      </c>
      <c r="I1887" s="6"/>
      <c r="J1887" s="16">
        <v>3809.9189999999999</v>
      </c>
      <c r="K1887" s="144">
        <v>1.52</v>
      </c>
      <c r="L1887" s="125">
        <v>0</v>
      </c>
      <c r="M1887" s="125">
        <v>0</v>
      </c>
      <c r="N1887" s="6" t="s">
        <v>557</v>
      </c>
      <c r="O1887" s="6" t="s">
        <v>3171</v>
      </c>
      <c r="P1887" s="19">
        <v>51000</v>
      </c>
      <c r="Q1887" s="6"/>
      <c r="R1887" s="19">
        <f t="shared" si="319"/>
        <v>9180</v>
      </c>
      <c r="S1887" s="6"/>
      <c r="T1887" s="14"/>
      <c r="U1887" s="145"/>
      <c r="V1887" s="6"/>
      <c r="W1887" s="6"/>
      <c r="X1887" s="6"/>
      <c r="Y1887" s="23"/>
      <c r="Z1887" s="6"/>
      <c r="AA1887" s="6"/>
      <c r="AB1887" s="21"/>
      <c r="AC1887" s="6"/>
      <c r="AD1887" s="14" t="s">
        <v>1515</v>
      </c>
      <c r="AE1887" s="6"/>
      <c r="AF1887" s="6"/>
      <c r="AG1887" s="6"/>
      <c r="AH1887" s="6" t="s">
        <v>1517</v>
      </c>
      <c r="AI1887" s="143">
        <f t="shared" si="324"/>
        <v>425</v>
      </c>
      <c r="AJ1887" s="143">
        <f t="shared" si="325"/>
        <v>76.5</v>
      </c>
      <c r="AK1887" s="143">
        <f t="shared" si="326"/>
        <v>0</v>
      </c>
      <c r="AL1887" s="20">
        <f t="shared" si="320"/>
        <v>45353</v>
      </c>
      <c r="AM1887" t="e">
        <f>VLOOKUP(C1887,$C$2446:$C$2553,1,0)</f>
        <v>#N/A</v>
      </c>
      <c r="AN1887" t="str">
        <f t="shared" ref="AN1887:AN1950" si="327">C1887&amp;"-"&amp;J1887</f>
        <v>27022024-A-066163-3809.919</v>
      </c>
    </row>
    <row r="1888" spans="1:40" ht="20.100000000000001" hidden="1" customHeight="1" x14ac:dyDescent="0.25">
      <c r="A1888" s="14">
        <v>548</v>
      </c>
      <c r="B1888" s="162">
        <v>45323</v>
      </c>
      <c r="C1888" s="6" t="s">
        <v>3163</v>
      </c>
      <c r="D1888" s="15">
        <v>45349</v>
      </c>
      <c r="E1888" s="14" t="s">
        <v>1132</v>
      </c>
      <c r="F1888" s="14" t="s">
        <v>1133</v>
      </c>
      <c r="G1888" s="6">
        <v>2000</v>
      </c>
      <c r="H1888" s="6" t="s">
        <v>1817</v>
      </c>
      <c r="I1888" s="6"/>
      <c r="J1888" s="16">
        <v>3507.9</v>
      </c>
      <c r="K1888" s="144">
        <v>1.64</v>
      </c>
      <c r="L1888" s="125">
        <v>0</v>
      </c>
      <c r="M1888" s="125">
        <v>0</v>
      </c>
      <c r="N1888" s="6" t="s">
        <v>557</v>
      </c>
      <c r="O1888" s="6" t="s">
        <v>3172</v>
      </c>
      <c r="P1888" s="19">
        <v>920000</v>
      </c>
      <c r="Q1888" s="6"/>
      <c r="R1888" s="19">
        <f t="shared" si="319"/>
        <v>165600</v>
      </c>
      <c r="S1888" s="6"/>
      <c r="T1888" s="14"/>
      <c r="U1888" s="145"/>
      <c r="V1888" s="6"/>
      <c r="W1888" s="6"/>
      <c r="X1888" s="6"/>
      <c r="Y1888" s="212">
        <v>45450</v>
      </c>
      <c r="Z1888" s="6"/>
      <c r="AA1888" s="6"/>
      <c r="AB1888" s="21"/>
      <c r="AC1888" s="6"/>
      <c r="AD1888" s="14" t="s">
        <v>1515</v>
      </c>
      <c r="AE1888" s="6"/>
      <c r="AF1888" s="6"/>
      <c r="AG1888" s="6"/>
      <c r="AH1888" s="6" t="s">
        <v>1517</v>
      </c>
      <c r="AI1888" s="143">
        <f t="shared" si="324"/>
        <v>460</v>
      </c>
      <c r="AJ1888" s="143">
        <f t="shared" si="325"/>
        <v>82.8</v>
      </c>
      <c r="AK1888" s="143">
        <f t="shared" si="326"/>
        <v>0</v>
      </c>
      <c r="AL1888" s="20">
        <f t="shared" si="320"/>
        <v>45353</v>
      </c>
      <c r="AM1888" t="e">
        <f>VLOOKUP(C1888,$C$2446:$C$2561,1,0)</f>
        <v>#N/A</v>
      </c>
      <c r="AN1888" t="str">
        <f t="shared" si="327"/>
        <v>27022024-A-066169-3507.9</v>
      </c>
    </row>
    <row r="1889" spans="1:40" ht="20.100000000000001" hidden="1" customHeight="1" x14ac:dyDescent="0.25">
      <c r="A1889" s="14">
        <v>549</v>
      </c>
      <c r="B1889" s="162">
        <v>45326</v>
      </c>
      <c r="C1889" s="6" t="s">
        <v>3164</v>
      </c>
      <c r="D1889" s="15">
        <v>45349</v>
      </c>
      <c r="E1889" s="14" t="s">
        <v>1132</v>
      </c>
      <c r="F1889" s="14" t="s">
        <v>1133</v>
      </c>
      <c r="G1889" s="6">
        <v>12000</v>
      </c>
      <c r="H1889" s="6" t="s">
        <v>1817</v>
      </c>
      <c r="I1889" s="6"/>
      <c r="J1889" s="16">
        <v>2836.3</v>
      </c>
      <c r="K1889" s="144">
        <v>0.35</v>
      </c>
      <c r="L1889" s="125">
        <v>0</v>
      </c>
      <c r="M1889" s="125">
        <v>0</v>
      </c>
      <c r="N1889" s="6" t="s">
        <v>557</v>
      </c>
      <c r="O1889" s="6" t="s">
        <v>3173</v>
      </c>
      <c r="P1889" s="19">
        <v>1170000</v>
      </c>
      <c r="Q1889" s="6"/>
      <c r="R1889" s="19">
        <f t="shared" si="319"/>
        <v>210600</v>
      </c>
      <c r="S1889" s="6"/>
      <c r="T1889" s="14"/>
      <c r="U1889" s="145"/>
      <c r="V1889" s="6"/>
      <c r="W1889" s="6"/>
      <c r="X1889" s="6"/>
      <c r="Y1889" s="212">
        <v>45483</v>
      </c>
      <c r="Z1889" s="6"/>
      <c r="AA1889" s="6"/>
      <c r="AB1889" s="21"/>
      <c r="AC1889" s="6"/>
      <c r="AD1889" s="14" t="s">
        <v>1515</v>
      </c>
      <c r="AE1889" s="6"/>
      <c r="AF1889" s="6"/>
      <c r="AG1889" s="6"/>
      <c r="AH1889" s="6" t="s">
        <v>1517</v>
      </c>
      <c r="AI1889" s="143">
        <f t="shared" si="324"/>
        <v>97.5</v>
      </c>
      <c r="AJ1889" s="143">
        <f t="shared" si="325"/>
        <v>17.55</v>
      </c>
      <c r="AK1889" s="143">
        <f t="shared" si="326"/>
        <v>0</v>
      </c>
      <c r="AL1889" s="20">
        <f t="shared" si="320"/>
        <v>45356</v>
      </c>
      <c r="AM1889" t="e">
        <f>VLOOKUP(C1889,$C$2446:$C$2561,1,0)</f>
        <v>#N/A</v>
      </c>
      <c r="AN1889" t="str">
        <f t="shared" si="327"/>
        <v>27022024-A-066220-2836.3</v>
      </c>
    </row>
    <row r="1890" spans="1:40" ht="20.100000000000001" hidden="1" customHeight="1" x14ac:dyDescent="0.25">
      <c r="A1890" s="14">
        <v>550</v>
      </c>
      <c r="B1890" s="162">
        <v>45327</v>
      </c>
      <c r="C1890" s="6" t="s">
        <v>3165</v>
      </c>
      <c r="D1890" s="15">
        <v>45349</v>
      </c>
      <c r="E1890" s="14" t="s">
        <v>1132</v>
      </c>
      <c r="F1890" s="14" t="s">
        <v>1133</v>
      </c>
      <c r="G1890" s="6">
        <v>240</v>
      </c>
      <c r="H1890" s="6" t="s">
        <v>1817</v>
      </c>
      <c r="I1890" s="6"/>
      <c r="J1890" s="16">
        <v>3809.9189999999999</v>
      </c>
      <c r="K1890" s="144">
        <v>5</v>
      </c>
      <c r="L1890" s="125">
        <v>0</v>
      </c>
      <c r="M1890" s="125">
        <v>0</v>
      </c>
      <c r="N1890" s="6" t="s">
        <v>557</v>
      </c>
      <c r="O1890" s="6" t="s">
        <v>2690</v>
      </c>
      <c r="P1890" s="19">
        <v>336000</v>
      </c>
      <c r="Q1890" s="6"/>
      <c r="R1890" s="19">
        <f t="shared" si="319"/>
        <v>60480</v>
      </c>
      <c r="S1890" s="6"/>
      <c r="T1890" s="14"/>
      <c r="U1890" s="145"/>
      <c r="V1890" s="6"/>
      <c r="W1890" s="6"/>
      <c r="X1890" s="6"/>
      <c r="Y1890" s="23"/>
      <c r="Z1890" s="6"/>
      <c r="AA1890" s="6"/>
      <c r="AB1890" s="21"/>
      <c r="AC1890" s="6"/>
      <c r="AD1890" s="14" t="s">
        <v>1515</v>
      </c>
      <c r="AE1890" s="6"/>
      <c r="AF1890" s="6"/>
      <c r="AG1890" s="6"/>
      <c r="AH1890" s="6" t="s">
        <v>1517</v>
      </c>
      <c r="AI1890" s="143">
        <f t="shared" si="324"/>
        <v>1400</v>
      </c>
      <c r="AJ1890" s="143">
        <f t="shared" si="325"/>
        <v>252</v>
      </c>
      <c r="AK1890" s="143">
        <f t="shared" si="326"/>
        <v>0</v>
      </c>
      <c r="AL1890" s="20">
        <f t="shared" si="320"/>
        <v>45357</v>
      </c>
      <c r="AM1890" t="e">
        <f>VLOOKUP(C1890,$C$2446:$C$2553,1,0)</f>
        <v>#N/A</v>
      </c>
      <c r="AN1890" t="str">
        <f t="shared" si="327"/>
        <v>27022024-A-066227-3809.919</v>
      </c>
    </row>
    <row r="1891" spans="1:40" ht="20.100000000000001" hidden="1" customHeight="1" x14ac:dyDescent="0.25">
      <c r="A1891" s="14">
        <v>551</v>
      </c>
      <c r="B1891" s="162">
        <v>45336</v>
      </c>
      <c r="C1891" s="6" t="s">
        <v>3166</v>
      </c>
      <c r="D1891" s="15">
        <v>45349</v>
      </c>
      <c r="E1891" s="14" t="s">
        <v>1132</v>
      </c>
      <c r="F1891" s="14" t="s">
        <v>1133</v>
      </c>
      <c r="G1891" s="6">
        <v>250</v>
      </c>
      <c r="H1891" s="6" t="s">
        <v>1817</v>
      </c>
      <c r="I1891" s="6"/>
      <c r="J1891" s="16">
        <v>3507.9</v>
      </c>
      <c r="K1891" s="144">
        <v>12.5</v>
      </c>
      <c r="L1891" s="125">
        <v>0</v>
      </c>
      <c r="M1891" s="125">
        <v>0</v>
      </c>
      <c r="N1891" s="6" t="s">
        <v>557</v>
      </c>
      <c r="O1891" s="6" t="s">
        <v>2378</v>
      </c>
      <c r="P1891" s="19">
        <v>875000</v>
      </c>
      <c r="Q1891" s="6"/>
      <c r="R1891" s="19">
        <f t="shared" si="319"/>
        <v>157500</v>
      </c>
      <c r="S1891" s="6"/>
      <c r="T1891" s="14"/>
      <c r="U1891" s="145"/>
      <c r="V1891" s="6"/>
      <c r="W1891" s="6"/>
      <c r="X1891" s="6"/>
      <c r="Y1891" s="212">
        <v>45450</v>
      </c>
      <c r="Z1891" s="6"/>
      <c r="AA1891" s="6"/>
      <c r="AB1891" s="21"/>
      <c r="AC1891" s="6"/>
      <c r="AD1891" s="14" t="s">
        <v>1515</v>
      </c>
      <c r="AE1891" s="6"/>
      <c r="AF1891" s="6"/>
      <c r="AG1891" s="6"/>
      <c r="AH1891" s="6" t="s">
        <v>1517</v>
      </c>
      <c r="AI1891" s="143">
        <f t="shared" si="324"/>
        <v>3500</v>
      </c>
      <c r="AJ1891" s="143">
        <f t="shared" si="325"/>
        <v>630</v>
      </c>
      <c r="AK1891" s="143">
        <f t="shared" si="326"/>
        <v>0</v>
      </c>
      <c r="AL1891" s="20">
        <f t="shared" si="320"/>
        <v>45366</v>
      </c>
      <c r="AM1891" t="e">
        <f>VLOOKUP(C1891,$C$2446:$C$2561,1,0)</f>
        <v>#N/A</v>
      </c>
      <c r="AN1891" t="str">
        <f t="shared" si="327"/>
        <v>27022024-A-066228-3507.9</v>
      </c>
    </row>
    <row r="1892" spans="1:40" ht="20.100000000000001" hidden="1" customHeight="1" x14ac:dyDescent="0.25">
      <c r="A1892" s="14">
        <v>552</v>
      </c>
      <c r="B1892" s="162">
        <v>45340</v>
      </c>
      <c r="C1892" s="6" t="s">
        <v>3167</v>
      </c>
      <c r="D1892" s="15">
        <v>45350</v>
      </c>
      <c r="E1892" s="14" t="s">
        <v>1132</v>
      </c>
      <c r="F1892" s="14" t="s">
        <v>1133</v>
      </c>
      <c r="G1892" s="6">
        <v>960</v>
      </c>
      <c r="H1892" s="6" t="s">
        <v>1817</v>
      </c>
      <c r="I1892" s="6"/>
      <c r="J1892" s="16">
        <v>3809.9189999999999</v>
      </c>
      <c r="K1892" s="144">
        <v>0.64</v>
      </c>
      <c r="L1892" s="125">
        <v>0</v>
      </c>
      <c r="M1892" s="125">
        <v>0</v>
      </c>
      <c r="N1892" s="6" t="s">
        <v>557</v>
      </c>
      <c r="O1892" s="6" t="s">
        <v>3174</v>
      </c>
      <c r="P1892" s="19">
        <v>172800</v>
      </c>
      <c r="Q1892" s="6"/>
      <c r="R1892" s="19">
        <f t="shared" si="319"/>
        <v>31104</v>
      </c>
      <c r="S1892" s="6"/>
      <c r="T1892" s="14"/>
      <c r="U1892" s="145"/>
      <c r="V1892" s="6"/>
      <c r="W1892" s="6"/>
      <c r="X1892" s="6"/>
      <c r="Y1892" s="23"/>
      <c r="Z1892" s="6"/>
      <c r="AA1892" s="6"/>
      <c r="AB1892" s="21"/>
      <c r="AC1892" s="6"/>
      <c r="AD1892" s="14" t="s">
        <v>1515</v>
      </c>
      <c r="AE1892" s="6"/>
      <c r="AF1892" s="6"/>
      <c r="AG1892" s="6"/>
      <c r="AH1892" s="6" t="s">
        <v>1517</v>
      </c>
      <c r="AI1892" s="143">
        <f t="shared" si="324"/>
        <v>180</v>
      </c>
      <c r="AJ1892" s="143">
        <f t="shared" si="325"/>
        <v>32.4</v>
      </c>
      <c r="AK1892" s="143">
        <f t="shared" si="326"/>
        <v>0</v>
      </c>
      <c r="AL1892" s="20">
        <f t="shared" si="320"/>
        <v>45370</v>
      </c>
      <c r="AM1892" t="e">
        <f>VLOOKUP(C1892,$C$2446:$C$2561,1,0)</f>
        <v>#N/A</v>
      </c>
      <c r="AN1892" t="str">
        <f t="shared" si="327"/>
        <v>28022024-A-066299-3809.919</v>
      </c>
    </row>
    <row r="1893" spans="1:40" ht="20.100000000000001" hidden="1" customHeight="1" x14ac:dyDescent="0.25">
      <c r="A1893" s="14">
        <v>553</v>
      </c>
      <c r="B1893" s="162">
        <v>45335</v>
      </c>
      <c r="C1893" s="6" t="s">
        <v>3168</v>
      </c>
      <c r="D1893" s="15">
        <v>45350</v>
      </c>
      <c r="E1893" s="14" t="s">
        <v>1132</v>
      </c>
      <c r="F1893" s="14" t="s">
        <v>1133</v>
      </c>
      <c r="G1893" s="6">
        <v>300</v>
      </c>
      <c r="H1893" s="6" t="s">
        <v>1817</v>
      </c>
      <c r="I1893" s="6"/>
      <c r="J1893" s="16">
        <v>2904.2089999999998</v>
      </c>
      <c r="K1893" s="144">
        <v>3.13</v>
      </c>
      <c r="L1893" s="125">
        <v>0</v>
      </c>
      <c r="M1893" s="125">
        <v>0</v>
      </c>
      <c r="N1893" s="6" t="s">
        <v>557</v>
      </c>
      <c r="O1893" s="6" t="s">
        <v>2686</v>
      </c>
      <c r="P1893" s="19">
        <v>262500</v>
      </c>
      <c r="Q1893" s="6"/>
      <c r="R1893" s="19">
        <f t="shared" si="319"/>
        <v>47250</v>
      </c>
      <c r="S1893" s="6"/>
      <c r="T1893" s="14"/>
      <c r="U1893" s="145"/>
      <c r="V1893" s="6"/>
      <c r="W1893" s="6"/>
      <c r="X1893" s="6"/>
      <c r="Y1893" s="212">
        <v>45483</v>
      </c>
      <c r="Z1893" s="6"/>
      <c r="AA1893" s="6"/>
      <c r="AB1893" s="21"/>
      <c r="AC1893" s="6"/>
      <c r="AD1893" s="14" t="s">
        <v>1515</v>
      </c>
      <c r="AE1893" s="6"/>
      <c r="AF1893" s="6"/>
      <c r="AG1893" s="6"/>
      <c r="AH1893" s="6" t="s">
        <v>1517</v>
      </c>
      <c r="AI1893" s="143">
        <f t="shared" si="324"/>
        <v>875</v>
      </c>
      <c r="AJ1893" s="143">
        <f t="shared" si="325"/>
        <v>157.5</v>
      </c>
      <c r="AK1893" s="143">
        <f t="shared" si="326"/>
        <v>0</v>
      </c>
      <c r="AL1893" s="20">
        <f t="shared" si="320"/>
        <v>45365</v>
      </c>
      <c r="AM1893" t="e">
        <f>VLOOKUP(C1893,$C$2446:$C$2553,1,0)</f>
        <v>#N/A</v>
      </c>
      <c r="AN1893" t="str">
        <f t="shared" si="327"/>
        <v>28022024-A-066302-2904.209</v>
      </c>
    </row>
    <row r="1894" spans="1:40" ht="20.100000000000001" hidden="1" customHeight="1" x14ac:dyDescent="0.25">
      <c r="A1894" s="14">
        <v>554</v>
      </c>
      <c r="B1894" s="162">
        <v>45335</v>
      </c>
      <c r="C1894" s="6" t="s">
        <v>3169</v>
      </c>
      <c r="D1894" s="15">
        <v>45350</v>
      </c>
      <c r="E1894" s="14" t="s">
        <v>1132</v>
      </c>
      <c r="F1894" s="14" t="s">
        <v>1133</v>
      </c>
      <c r="G1894" s="6">
        <v>480</v>
      </c>
      <c r="H1894" s="6" t="s">
        <v>1817</v>
      </c>
      <c r="I1894" s="6"/>
      <c r="J1894" s="16">
        <v>3809.9189999999999</v>
      </c>
      <c r="K1894" s="144">
        <v>2.41</v>
      </c>
      <c r="L1894" s="126">
        <v>0</v>
      </c>
      <c r="M1894" s="126">
        <v>0</v>
      </c>
      <c r="N1894" s="6" t="s">
        <v>557</v>
      </c>
      <c r="O1894" s="6" t="s">
        <v>2685</v>
      </c>
      <c r="P1894" s="19">
        <v>324000</v>
      </c>
      <c r="Q1894" s="6"/>
      <c r="R1894" s="19">
        <f t="shared" si="319"/>
        <v>58320</v>
      </c>
      <c r="S1894" s="6"/>
      <c r="T1894" s="14"/>
      <c r="U1894" s="145"/>
      <c r="V1894" s="6"/>
      <c r="W1894" s="6"/>
      <c r="X1894" s="6"/>
      <c r="Y1894" s="212">
        <v>45450</v>
      </c>
      <c r="Z1894" s="6"/>
      <c r="AA1894" s="6"/>
      <c r="AB1894" s="21"/>
      <c r="AC1894" s="6"/>
      <c r="AD1894" s="14" t="s">
        <v>1515</v>
      </c>
      <c r="AE1894" s="6"/>
      <c r="AF1894" s="6"/>
      <c r="AG1894" s="6"/>
      <c r="AH1894" s="6" t="s">
        <v>1517</v>
      </c>
      <c r="AI1894" s="143">
        <f t="shared" si="324"/>
        <v>675</v>
      </c>
      <c r="AJ1894" s="143">
        <f t="shared" si="325"/>
        <v>121.5</v>
      </c>
      <c r="AK1894" s="143">
        <f t="shared" si="326"/>
        <v>0</v>
      </c>
      <c r="AL1894" s="20">
        <f t="shared" si="320"/>
        <v>45365</v>
      </c>
      <c r="AM1894" t="e">
        <f>VLOOKUP(C1894,$C$2446:$C$2561,1,0)</f>
        <v>#N/A</v>
      </c>
      <c r="AN1894" t="str">
        <f t="shared" si="327"/>
        <v>28022024-A-066313-3809.919</v>
      </c>
    </row>
    <row r="1895" spans="1:40" ht="20.100000000000001" hidden="1" customHeight="1" x14ac:dyDescent="0.25">
      <c r="A1895" s="14">
        <v>555</v>
      </c>
      <c r="B1895" s="162">
        <v>45343</v>
      </c>
      <c r="C1895" s="6" t="s">
        <v>3170</v>
      </c>
      <c r="D1895" s="15">
        <v>45350</v>
      </c>
      <c r="E1895" s="14" t="s">
        <v>1132</v>
      </c>
      <c r="F1895" s="14" t="s">
        <v>1133</v>
      </c>
      <c r="G1895" s="6">
        <v>150</v>
      </c>
      <c r="H1895" s="6" t="s">
        <v>1817</v>
      </c>
      <c r="I1895" s="6"/>
      <c r="J1895" s="16">
        <v>3204.16</v>
      </c>
      <c r="K1895" s="144">
        <v>8.39</v>
      </c>
      <c r="L1895" s="125">
        <v>0</v>
      </c>
      <c r="M1895" s="125">
        <v>0</v>
      </c>
      <c r="N1895" s="6" t="s">
        <v>412</v>
      </c>
      <c r="O1895" s="6" t="s">
        <v>2530</v>
      </c>
      <c r="P1895" s="19">
        <v>352500</v>
      </c>
      <c r="Q1895" s="6"/>
      <c r="R1895" s="19">
        <f t="shared" si="319"/>
        <v>63450</v>
      </c>
      <c r="S1895" s="6"/>
      <c r="T1895" s="14"/>
      <c r="U1895" s="145"/>
      <c r="V1895" s="6"/>
      <c r="W1895" s="6"/>
      <c r="X1895" s="6"/>
      <c r="Y1895" s="212">
        <v>45450</v>
      </c>
      <c r="Z1895" s="6"/>
      <c r="AA1895" s="6"/>
      <c r="AB1895" s="21"/>
      <c r="AC1895" s="6"/>
      <c r="AD1895" s="14" t="s">
        <v>1515</v>
      </c>
      <c r="AE1895" s="6"/>
      <c r="AF1895" s="6"/>
      <c r="AG1895" s="6"/>
      <c r="AH1895" s="6" t="s">
        <v>434</v>
      </c>
      <c r="AI1895" s="143">
        <f t="shared" si="324"/>
        <v>2350</v>
      </c>
      <c r="AJ1895" s="143">
        <f t="shared" si="325"/>
        <v>423</v>
      </c>
      <c r="AK1895" s="143">
        <f t="shared" si="326"/>
        <v>0</v>
      </c>
      <c r="AL1895" s="20">
        <f t="shared" si="320"/>
        <v>45373</v>
      </c>
      <c r="AM1895" t="e">
        <f>VLOOKUP(C1895,$C$2446:$C$2561,1,0)</f>
        <v>#N/A</v>
      </c>
      <c r="AN1895" t="str">
        <f t="shared" si="327"/>
        <v>28022024-A-066318-3204.16</v>
      </c>
    </row>
    <row r="1896" spans="1:40" ht="20.100000000000001" hidden="1" customHeight="1" x14ac:dyDescent="0.25">
      <c r="A1896" s="14">
        <v>556</v>
      </c>
      <c r="B1896" s="162">
        <v>45323</v>
      </c>
      <c r="C1896" s="6" t="s">
        <v>3197</v>
      </c>
      <c r="D1896" s="15">
        <v>45355</v>
      </c>
      <c r="E1896" s="14" t="s">
        <v>1132</v>
      </c>
      <c r="F1896" s="14" t="s">
        <v>1133</v>
      </c>
      <c r="G1896" s="6">
        <v>10183</v>
      </c>
      <c r="H1896" s="6" t="s">
        <v>1817</v>
      </c>
      <c r="I1896" s="6"/>
      <c r="J1896" s="16">
        <v>5210.1099999999997</v>
      </c>
      <c r="K1896" s="144">
        <v>3.52</v>
      </c>
      <c r="L1896" s="125">
        <v>0</v>
      </c>
      <c r="M1896" s="125">
        <v>0</v>
      </c>
      <c r="N1896" s="6" t="s">
        <v>532</v>
      </c>
      <c r="O1896" s="6" t="s">
        <v>3210</v>
      </c>
      <c r="P1896" s="19">
        <v>10024000</v>
      </c>
      <c r="Q1896" s="6"/>
      <c r="R1896" s="19">
        <f t="shared" si="319"/>
        <v>1804320</v>
      </c>
      <c r="S1896" s="6"/>
      <c r="T1896" s="14"/>
      <c r="U1896" s="145"/>
      <c r="V1896" s="6"/>
      <c r="W1896" s="6"/>
      <c r="X1896" s="6"/>
      <c r="Y1896" s="212">
        <v>45483</v>
      </c>
      <c r="Z1896" s="6"/>
      <c r="AA1896" s="6"/>
      <c r="AB1896" s="21"/>
      <c r="AC1896" s="6"/>
      <c r="AD1896" s="14" t="s">
        <v>1515</v>
      </c>
      <c r="AE1896" s="6"/>
      <c r="AF1896" s="6"/>
      <c r="AG1896" s="6"/>
      <c r="AH1896" s="6" t="s">
        <v>1516</v>
      </c>
      <c r="AI1896" s="143">
        <f t="shared" si="324"/>
        <v>984.38574094078365</v>
      </c>
      <c r="AJ1896" s="143">
        <f t="shared" si="325"/>
        <v>177.18943336934106</v>
      </c>
      <c r="AK1896" s="143">
        <f t="shared" si="326"/>
        <v>0</v>
      </c>
      <c r="AL1896" s="20">
        <f t="shared" si="320"/>
        <v>45353</v>
      </c>
      <c r="AM1896" t="e">
        <f>VLOOKUP(C1896,$C$2446:$C$2553,1,0)</f>
        <v>#N/A</v>
      </c>
      <c r="AN1896" t="str">
        <f t="shared" si="327"/>
        <v>04032024-A-068165-5210.11</v>
      </c>
    </row>
    <row r="1897" spans="1:40" ht="20.100000000000001" hidden="1" customHeight="1" x14ac:dyDescent="0.25">
      <c r="A1897" s="14">
        <v>557</v>
      </c>
      <c r="B1897" s="162">
        <v>45323</v>
      </c>
      <c r="C1897" s="6" t="s">
        <v>3198</v>
      </c>
      <c r="D1897" s="15">
        <v>45355</v>
      </c>
      <c r="E1897" s="14" t="s">
        <v>1132</v>
      </c>
      <c r="F1897" s="14" t="s">
        <v>1133</v>
      </c>
      <c r="G1897" s="6">
        <v>9885</v>
      </c>
      <c r="H1897" s="6" t="s">
        <v>1817</v>
      </c>
      <c r="I1897" s="6"/>
      <c r="J1897" s="16">
        <v>5210.1099999999997</v>
      </c>
      <c r="K1897" s="144">
        <v>3.55</v>
      </c>
      <c r="L1897" s="125">
        <v>0</v>
      </c>
      <c r="M1897" s="125">
        <v>0</v>
      </c>
      <c r="N1897" s="6" t="s">
        <v>532</v>
      </c>
      <c r="O1897" s="6" t="s">
        <v>3210</v>
      </c>
      <c r="P1897" s="19">
        <v>9834950</v>
      </c>
      <c r="Q1897" s="6"/>
      <c r="R1897" s="19">
        <f t="shared" ref="R1897:R1960" si="328">P1897*0.18</f>
        <v>1770291</v>
      </c>
      <c r="S1897" s="6"/>
      <c r="T1897" s="14"/>
      <c r="U1897" s="145"/>
      <c r="V1897" s="6"/>
      <c r="W1897" s="6"/>
      <c r="X1897" s="6"/>
      <c r="Y1897" s="212">
        <v>45483</v>
      </c>
      <c r="Z1897" s="6"/>
      <c r="AA1897" s="6"/>
      <c r="AB1897" s="21"/>
      <c r="AC1897" s="6"/>
      <c r="AD1897" s="14" t="s">
        <v>1515</v>
      </c>
      <c r="AE1897" s="6"/>
      <c r="AF1897" s="6"/>
      <c r="AG1897" s="6"/>
      <c r="AH1897" s="6" t="s">
        <v>1516</v>
      </c>
      <c r="AI1897" s="143">
        <f t="shared" si="324"/>
        <v>994.93677288821448</v>
      </c>
      <c r="AJ1897" s="143">
        <f t="shared" si="325"/>
        <v>179.08861911987862</v>
      </c>
      <c r="AK1897" s="143">
        <f t="shared" si="326"/>
        <v>0</v>
      </c>
      <c r="AL1897" s="20">
        <f t="shared" si="320"/>
        <v>45353</v>
      </c>
      <c r="AM1897" t="e">
        <f>VLOOKUP(C1897,$C$2446:$C$2553,1,0)</f>
        <v>#N/A</v>
      </c>
      <c r="AN1897" t="str">
        <f t="shared" si="327"/>
        <v>04032024-A-068168-5210.11</v>
      </c>
    </row>
    <row r="1898" spans="1:40" ht="20.100000000000001" hidden="1" customHeight="1" x14ac:dyDescent="0.25">
      <c r="A1898" s="14">
        <v>558</v>
      </c>
      <c r="B1898" s="162">
        <v>45335</v>
      </c>
      <c r="C1898" s="6" t="s">
        <v>3199</v>
      </c>
      <c r="D1898" s="15">
        <v>45359</v>
      </c>
      <c r="E1898" s="14" t="s">
        <v>1132</v>
      </c>
      <c r="F1898" s="14" t="s">
        <v>1133</v>
      </c>
      <c r="G1898" s="6">
        <v>420</v>
      </c>
      <c r="H1898" s="6" t="s">
        <v>1817</v>
      </c>
      <c r="I1898" s="6"/>
      <c r="J1898" s="16">
        <v>3507.9</v>
      </c>
      <c r="K1898" s="144">
        <v>3.13</v>
      </c>
      <c r="L1898" s="125">
        <v>0</v>
      </c>
      <c r="M1898" s="125">
        <v>0</v>
      </c>
      <c r="N1898" s="6" t="s">
        <v>557</v>
      </c>
      <c r="O1898" s="6" t="s">
        <v>3211</v>
      </c>
      <c r="P1898" s="19">
        <v>367500</v>
      </c>
      <c r="Q1898" s="6"/>
      <c r="R1898" s="19">
        <f t="shared" si="328"/>
        <v>66150</v>
      </c>
      <c r="S1898" s="6"/>
      <c r="T1898" s="14"/>
      <c r="U1898" s="145"/>
      <c r="V1898" s="6"/>
      <c r="W1898" s="6"/>
      <c r="X1898" s="6"/>
      <c r="Y1898" s="212">
        <v>45450</v>
      </c>
      <c r="Z1898" s="6"/>
      <c r="AA1898" s="6"/>
      <c r="AB1898" s="21"/>
      <c r="AC1898" s="6"/>
      <c r="AD1898" s="14" t="s">
        <v>1515</v>
      </c>
      <c r="AE1898" s="6"/>
      <c r="AF1898" s="6"/>
      <c r="AG1898" s="6"/>
      <c r="AH1898" s="6" t="s">
        <v>1517</v>
      </c>
      <c r="AI1898" s="143">
        <f t="shared" si="324"/>
        <v>875</v>
      </c>
      <c r="AJ1898" s="143">
        <f t="shared" si="325"/>
        <v>157.5</v>
      </c>
      <c r="AK1898" s="143">
        <f t="shared" si="326"/>
        <v>0</v>
      </c>
      <c r="AL1898" s="20">
        <f t="shared" si="320"/>
        <v>45365</v>
      </c>
      <c r="AM1898" t="e">
        <f>VLOOKUP(C1898,$C$2446:$C$2561,1,0)</f>
        <v>#N/A</v>
      </c>
      <c r="AN1898" t="str">
        <f t="shared" si="327"/>
        <v>08032024-A-070139-3507.9</v>
      </c>
    </row>
    <row r="1899" spans="1:40" ht="20.100000000000001" hidden="1" customHeight="1" x14ac:dyDescent="0.25">
      <c r="A1899" s="14">
        <v>559</v>
      </c>
      <c r="B1899" s="162">
        <v>45351</v>
      </c>
      <c r="C1899" s="6" t="s">
        <v>3200</v>
      </c>
      <c r="D1899" s="15">
        <v>45359</v>
      </c>
      <c r="E1899" s="14" t="s">
        <v>1132</v>
      </c>
      <c r="F1899" s="14" t="s">
        <v>1133</v>
      </c>
      <c r="G1899" s="6">
        <v>360</v>
      </c>
      <c r="H1899" s="6" t="s">
        <v>1817</v>
      </c>
      <c r="I1899" s="6"/>
      <c r="J1899" s="16">
        <v>3507.9</v>
      </c>
      <c r="K1899" s="144">
        <v>3.13</v>
      </c>
      <c r="L1899" s="125">
        <v>0</v>
      </c>
      <c r="M1899" s="125">
        <v>0</v>
      </c>
      <c r="N1899" s="6" t="s">
        <v>557</v>
      </c>
      <c r="O1899" s="6" t="s">
        <v>3211</v>
      </c>
      <c r="P1899" s="19">
        <v>315000</v>
      </c>
      <c r="Q1899" s="6"/>
      <c r="R1899" s="19">
        <f t="shared" si="328"/>
        <v>56700</v>
      </c>
      <c r="S1899" s="6"/>
      <c r="T1899" s="14"/>
      <c r="U1899" s="145"/>
      <c r="V1899" s="6"/>
      <c r="W1899" s="6"/>
      <c r="X1899" s="6"/>
      <c r="Y1899" s="212">
        <v>45450</v>
      </c>
      <c r="Z1899" s="6"/>
      <c r="AA1899" s="6"/>
      <c r="AB1899" s="21"/>
      <c r="AC1899" s="6"/>
      <c r="AD1899" s="14" t="s">
        <v>1515</v>
      </c>
      <c r="AE1899" s="6"/>
      <c r="AF1899" s="6"/>
      <c r="AG1899" s="6"/>
      <c r="AH1899" s="6" t="s">
        <v>1517</v>
      </c>
      <c r="AI1899" s="143">
        <f t="shared" si="324"/>
        <v>875</v>
      </c>
      <c r="AJ1899" s="143">
        <f t="shared" si="325"/>
        <v>157.5</v>
      </c>
      <c r="AK1899" s="143">
        <f t="shared" si="326"/>
        <v>0</v>
      </c>
      <c r="AL1899" s="20">
        <f t="shared" si="320"/>
        <v>45381</v>
      </c>
      <c r="AM1899" t="e">
        <f>VLOOKUP(C1899,$C$2446:$C$2561,1,0)</f>
        <v>#N/A</v>
      </c>
      <c r="AN1899" t="str">
        <f t="shared" si="327"/>
        <v>08032024-A-070148-3507.9</v>
      </c>
    </row>
    <row r="1900" spans="1:40" ht="20.100000000000001" customHeight="1" x14ac:dyDescent="0.25">
      <c r="A1900" s="14">
        <v>560</v>
      </c>
      <c r="B1900" s="162">
        <v>45340</v>
      </c>
      <c r="C1900" s="6" t="s">
        <v>3201</v>
      </c>
      <c r="D1900" s="15">
        <v>45359</v>
      </c>
      <c r="E1900" s="14" t="s">
        <v>1132</v>
      </c>
      <c r="F1900" s="14" t="str">
        <f>INDEX(New!$CV$9:$CV$791,MATCH(C1900,New!$F$9:$F$791,0))</f>
        <v>-</v>
      </c>
      <c r="G1900" s="6">
        <v>29620</v>
      </c>
      <c r="H1900" s="6" t="s">
        <v>1817</v>
      </c>
      <c r="I1900" s="6"/>
      <c r="J1900" s="16">
        <v>2815.12</v>
      </c>
      <c r="K1900" s="144">
        <v>0.28000000000000003</v>
      </c>
      <c r="L1900" s="125">
        <f>_xlfn.IFNA(INDEX(New!$E$9:$E$791,MATCH(C1900,New!$F$9:$F$791,0)),G1900)</f>
        <v>29620</v>
      </c>
      <c r="M1900" s="125">
        <f t="shared" ref="M1900:M1904" si="329">G1900</f>
        <v>29620</v>
      </c>
      <c r="N1900" s="6" t="s">
        <v>557</v>
      </c>
      <c r="O1900" s="6" t="s">
        <v>2668</v>
      </c>
      <c r="P1900" s="19">
        <v>2325170</v>
      </c>
      <c r="Q1900" s="6"/>
      <c r="R1900" s="19">
        <f t="shared" si="328"/>
        <v>418530.6</v>
      </c>
      <c r="S1900" s="6"/>
      <c r="T1900" s="14"/>
      <c r="U1900" s="145"/>
      <c r="V1900" s="6"/>
      <c r="W1900" s="6"/>
      <c r="X1900" s="6"/>
      <c r="Y1900" s="23"/>
      <c r="Z1900" s="6"/>
      <c r="AA1900" s="6"/>
      <c r="AB1900" s="21"/>
      <c r="AC1900" s="6"/>
      <c r="AD1900" s="14" t="s">
        <v>1515</v>
      </c>
      <c r="AE1900" s="6"/>
      <c r="AF1900" s="6"/>
      <c r="AG1900" s="6"/>
      <c r="AH1900" s="6" t="s">
        <v>1517</v>
      </c>
      <c r="AI1900" s="143">
        <f t="shared" si="324"/>
        <v>78.5</v>
      </c>
      <c r="AJ1900" s="143">
        <f t="shared" si="325"/>
        <v>14.129999999999999</v>
      </c>
      <c r="AK1900" s="143">
        <f t="shared" si="326"/>
        <v>418530.6</v>
      </c>
      <c r="AL1900" s="20">
        <f t="shared" si="320"/>
        <v>45370</v>
      </c>
      <c r="AM1900" t="e">
        <f t="shared" ref="AM1900:AM1905" si="330">VLOOKUP(C1900,$C$2446:$C$2553,1,0)</f>
        <v>#N/A</v>
      </c>
      <c r="AN1900" t="str">
        <f t="shared" si="327"/>
        <v>08032024-A-070152-2815.12</v>
      </c>
    </row>
    <row r="1901" spans="1:40" ht="20.100000000000001" customHeight="1" x14ac:dyDescent="0.25">
      <c r="A1901" s="14">
        <v>561</v>
      </c>
      <c r="B1901" s="162">
        <v>45340</v>
      </c>
      <c r="C1901" s="6" t="s">
        <v>3202</v>
      </c>
      <c r="D1901" s="15">
        <v>45359</v>
      </c>
      <c r="E1901" s="14" t="s">
        <v>1132</v>
      </c>
      <c r="F1901" s="14" t="str">
        <f>INDEX(New!$CV$9:$CV$791,MATCH(C1901,New!$F$9:$F$791,0))</f>
        <v>-</v>
      </c>
      <c r="G1901" s="6">
        <v>29620</v>
      </c>
      <c r="H1901" s="6" t="s">
        <v>1817</v>
      </c>
      <c r="I1901" s="6"/>
      <c r="J1901" s="16">
        <v>2815.12</v>
      </c>
      <c r="K1901" s="144">
        <v>0.28000000000000003</v>
      </c>
      <c r="L1901" s="125">
        <f>_xlfn.IFNA(INDEX(New!$E$9:$E$791,MATCH(C1901,New!$F$9:$F$791,0)),G1901)</f>
        <v>29620</v>
      </c>
      <c r="M1901" s="125">
        <f t="shared" si="329"/>
        <v>29620</v>
      </c>
      <c r="N1901" s="6" t="s">
        <v>557</v>
      </c>
      <c r="O1901" s="6" t="s">
        <v>2668</v>
      </c>
      <c r="P1901" s="19">
        <v>2325170</v>
      </c>
      <c r="Q1901" s="6"/>
      <c r="R1901" s="19">
        <f t="shared" si="328"/>
        <v>418530.6</v>
      </c>
      <c r="S1901" s="6"/>
      <c r="T1901" s="14"/>
      <c r="U1901" s="145"/>
      <c r="V1901" s="6"/>
      <c r="W1901" s="6"/>
      <c r="X1901" s="6"/>
      <c r="Y1901" s="23"/>
      <c r="Z1901" s="6"/>
      <c r="AA1901" s="6"/>
      <c r="AB1901" s="21"/>
      <c r="AC1901" s="6"/>
      <c r="AD1901" s="14" t="s">
        <v>1515</v>
      </c>
      <c r="AE1901" s="6"/>
      <c r="AF1901" s="6"/>
      <c r="AG1901" s="6"/>
      <c r="AH1901" s="6" t="s">
        <v>1517</v>
      </c>
      <c r="AI1901" s="143">
        <f t="shared" si="324"/>
        <v>78.5</v>
      </c>
      <c r="AJ1901" s="143">
        <f t="shared" si="325"/>
        <v>14.129999999999999</v>
      </c>
      <c r="AK1901" s="143">
        <f t="shared" si="326"/>
        <v>418530.6</v>
      </c>
      <c r="AL1901" s="20">
        <f t="shared" si="320"/>
        <v>45370</v>
      </c>
      <c r="AM1901" t="e">
        <f t="shared" si="330"/>
        <v>#N/A</v>
      </c>
      <c r="AN1901" t="str">
        <f t="shared" si="327"/>
        <v>08032024-A-070159-2815.12</v>
      </c>
    </row>
    <row r="1902" spans="1:40" ht="20.100000000000001" customHeight="1" x14ac:dyDescent="0.25">
      <c r="A1902" s="14">
        <v>562</v>
      </c>
      <c r="B1902" s="162">
        <v>45342</v>
      </c>
      <c r="C1902" s="6" t="s">
        <v>3203</v>
      </c>
      <c r="D1902" s="15">
        <v>45359</v>
      </c>
      <c r="E1902" s="14" t="s">
        <v>1132</v>
      </c>
      <c r="F1902" s="14" t="str">
        <f>INDEX(New!$CV$9:$CV$791,MATCH(C1902,New!$F$9:$F$791,0))</f>
        <v>-</v>
      </c>
      <c r="G1902" s="6">
        <v>19920</v>
      </c>
      <c r="H1902" s="6" t="s">
        <v>1817</v>
      </c>
      <c r="I1902" s="6"/>
      <c r="J1902" s="16">
        <v>2815.12</v>
      </c>
      <c r="K1902" s="144">
        <v>0.28000000000000003</v>
      </c>
      <c r="L1902" s="125">
        <f>_xlfn.IFNA(INDEX(New!$E$9:$E$791,MATCH(C1902,New!$F$9:$F$791,0)),G1902)</f>
        <v>19920</v>
      </c>
      <c r="M1902" s="125">
        <f t="shared" si="329"/>
        <v>19920</v>
      </c>
      <c r="N1902" s="6" t="s">
        <v>557</v>
      </c>
      <c r="O1902" s="6" t="s">
        <v>2668</v>
      </c>
      <c r="P1902" s="19">
        <v>1563720</v>
      </c>
      <c r="Q1902" s="6"/>
      <c r="R1902" s="19">
        <f t="shared" si="328"/>
        <v>281469.59999999998</v>
      </c>
      <c r="S1902" s="6"/>
      <c r="T1902" s="14"/>
      <c r="U1902" s="145"/>
      <c r="V1902" s="6"/>
      <c r="W1902" s="6"/>
      <c r="X1902" s="6"/>
      <c r="Y1902" s="23"/>
      <c r="Z1902" s="6"/>
      <c r="AA1902" s="6"/>
      <c r="AB1902" s="21"/>
      <c r="AC1902" s="6"/>
      <c r="AD1902" s="14" t="s">
        <v>1515</v>
      </c>
      <c r="AE1902" s="6"/>
      <c r="AF1902" s="6"/>
      <c r="AG1902" s="6"/>
      <c r="AH1902" s="6" t="s">
        <v>1517</v>
      </c>
      <c r="AI1902" s="143">
        <f t="shared" si="324"/>
        <v>78.5</v>
      </c>
      <c r="AJ1902" s="143">
        <f t="shared" si="325"/>
        <v>14.129999999999999</v>
      </c>
      <c r="AK1902" s="143">
        <f t="shared" si="326"/>
        <v>281469.59999999998</v>
      </c>
      <c r="AL1902" s="20">
        <f t="shared" si="320"/>
        <v>45372</v>
      </c>
      <c r="AM1902" t="e">
        <f t="shared" si="330"/>
        <v>#N/A</v>
      </c>
      <c r="AN1902" t="str">
        <f t="shared" si="327"/>
        <v>08032024-A-070166-2815.12</v>
      </c>
    </row>
    <row r="1903" spans="1:40" ht="20.100000000000001" customHeight="1" x14ac:dyDescent="0.25">
      <c r="A1903" s="14">
        <v>563</v>
      </c>
      <c r="B1903" s="162">
        <v>45351</v>
      </c>
      <c r="C1903" s="6" t="s">
        <v>3204</v>
      </c>
      <c r="D1903" s="15">
        <v>45359</v>
      </c>
      <c r="E1903" s="14" t="s">
        <v>1132</v>
      </c>
      <c r="F1903" s="14" t="str">
        <f>INDEX(New!$CV$9:$CV$791,MATCH(C1903,New!$F$9:$F$791,0))</f>
        <v>-</v>
      </c>
      <c r="G1903" s="6">
        <v>29930</v>
      </c>
      <c r="H1903" s="6" t="s">
        <v>1817</v>
      </c>
      <c r="I1903" s="6"/>
      <c r="J1903" s="16">
        <v>2815.12</v>
      </c>
      <c r="K1903" s="144">
        <v>0.28000000000000003</v>
      </c>
      <c r="L1903" s="125">
        <f>_xlfn.IFNA(INDEX(New!$E$9:$E$791,MATCH(C1903,New!$F$9:$F$791,0)),G1903)</f>
        <v>29930</v>
      </c>
      <c r="M1903" s="125">
        <f t="shared" si="329"/>
        <v>29930</v>
      </c>
      <c r="N1903" s="6" t="s">
        <v>557</v>
      </c>
      <c r="O1903" s="6" t="s">
        <v>2668</v>
      </c>
      <c r="P1903" s="19">
        <v>2349505</v>
      </c>
      <c r="Q1903" s="6"/>
      <c r="R1903" s="19">
        <f t="shared" si="328"/>
        <v>422910.89999999997</v>
      </c>
      <c r="S1903" s="6"/>
      <c r="T1903" s="14"/>
      <c r="U1903" s="145"/>
      <c r="V1903" s="6"/>
      <c r="W1903" s="6"/>
      <c r="X1903" s="6"/>
      <c r="Y1903" s="23"/>
      <c r="Z1903" s="6"/>
      <c r="AA1903" s="6"/>
      <c r="AB1903" s="21"/>
      <c r="AC1903" s="6"/>
      <c r="AD1903" s="14" t="s">
        <v>1515</v>
      </c>
      <c r="AE1903" s="6"/>
      <c r="AF1903" s="6"/>
      <c r="AG1903" s="6"/>
      <c r="AH1903" s="6" t="s">
        <v>1517</v>
      </c>
      <c r="AI1903" s="143">
        <f t="shared" si="324"/>
        <v>78.5</v>
      </c>
      <c r="AJ1903" s="143">
        <f t="shared" si="325"/>
        <v>14.129999999999999</v>
      </c>
      <c r="AK1903" s="143">
        <f t="shared" si="326"/>
        <v>422910.89999999997</v>
      </c>
      <c r="AL1903" s="20">
        <f t="shared" si="320"/>
        <v>45381</v>
      </c>
      <c r="AM1903" t="e">
        <f t="shared" si="330"/>
        <v>#N/A</v>
      </c>
      <c r="AN1903" t="str">
        <f t="shared" si="327"/>
        <v>08032024-A-070172-2815.12</v>
      </c>
    </row>
    <row r="1904" spans="1:40" ht="20.100000000000001" customHeight="1" x14ac:dyDescent="0.25">
      <c r="A1904" s="14">
        <v>564</v>
      </c>
      <c r="B1904" s="162">
        <v>45351</v>
      </c>
      <c r="C1904" s="6" t="s">
        <v>3205</v>
      </c>
      <c r="D1904" s="15">
        <v>45359</v>
      </c>
      <c r="E1904" s="14" t="s">
        <v>1132</v>
      </c>
      <c r="F1904" s="14" t="str">
        <f>INDEX(New!$CV$9:$CV$791,MATCH(C1904,New!$F$9:$F$791,0))</f>
        <v>-</v>
      </c>
      <c r="G1904" s="6">
        <v>29940</v>
      </c>
      <c r="H1904" s="6" t="s">
        <v>1817</v>
      </c>
      <c r="I1904" s="6"/>
      <c r="J1904" s="16">
        <v>2815.12</v>
      </c>
      <c r="K1904" s="144">
        <v>0.28000000000000003</v>
      </c>
      <c r="L1904" s="125">
        <f>_xlfn.IFNA(INDEX(New!$E$9:$E$791,MATCH(C1904,New!$F$9:$F$791,0)),G1904)</f>
        <v>29940</v>
      </c>
      <c r="M1904" s="125">
        <f t="shared" si="329"/>
        <v>29940</v>
      </c>
      <c r="N1904" s="6" t="s">
        <v>557</v>
      </c>
      <c r="O1904" s="6" t="s">
        <v>2668</v>
      </c>
      <c r="P1904" s="19">
        <v>2350290</v>
      </c>
      <c r="Q1904" s="6"/>
      <c r="R1904" s="19">
        <f t="shared" si="328"/>
        <v>423052.2</v>
      </c>
      <c r="S1904" s="6"/>
      <c r="T1904" s="14"/>
      <c r="U1904" s="145"/>
      <c r="V1904" s="6"/>
      <c r="W1904" s="6"/>
      <c r="X1904" s="6"/>
      <c r="Y1904" s="23"/>
      <c r="Z1904" s="6"/>
      <c r="AA1904" s="6"/>
      <c r="AB1904" s="21"/>
      <c r="AC1904" s="6"/>
      <c r="AD1904" s="14" t="s">
        <v>1515</v>
      </c>
      <c r="AE1904" s="6"/>
      <c r="AF1904" s="6"/>
      <c r="AG1904" s="6"/>
      <c r="AH1904" s="6" t="s">
        <v>1517</v>
      </c>
      <c r="AI1904" s="143">
        <f t="shared" si="324"/>
        <v>78.5</v>
      </c>
      <c r="AJ1904" s="143">
        <f t="shared" si="325"/>
        <v>14.13</v>
      </c>
      <c r="AK1904" s="143">
        <f t="shared" si="326"/>
        <v>423052.2</v>
      </c>
      <c r="AL1904" s="20">
        <f t="shared" si="320"/>
        <v>45381</v>
      </c>
      <c r="AM1904" t="e">
        <f t="shared" si="330"/>
        <v>#N/A</v>
      </c>
      <c r="AN1904" t="str">
        <f t="shared" si="327"/>
        <v>08032024-A-070178-2815.12</v>
      </c>
    </row>
    <row r="1905" spans="1:40" ht="20.100000000000001" hidden="1" customHeight="1" x14ac:dyDescent="0.25">
      <c r="A1905" s="14">
        <v>565</v>
      </c>
      <c r="B1905" s="162">
        <v>45332</v>
      </c>
      <c r="C1905" s="6" t="s">
        <v>3206</v>
      </c>
      <c r="D1905" s="15">
        <v>45359</v>
      </c>
      <c r="E1905" s="14" t="s">
        <v>1132</v>
      </c>
      <c r="F1905" s="14" t="s">
        <v>1133</v>
      </c>
      <c r="G1905" s="6">
        <v>2520</v>
      </c>
      <c r="H1905" s="6" t="s">
        <v>1817</v>
      </c>
      <c r="I1905" s="6"/>
      <c r="J1905" s="16">
        <v>3809.9189999999999</v>
      </c>
      <c r="K1905" s="144">
        <v>2.57</v>
      </c>
      <c r="L1905" s="125">
        <v>0</v>
      </c>
      <c r="M1905" s="125">
        <v>0</v>
      </c>
      <c r="N1905" s="6" t="s">
        <v>557</v>
      </c>
      <c r="O1905" s="6" t="s">
        <v>2379</v>
      </c>
      <c r="P1905" s="19">
        <v>1814400</v>
      </c>
      <c r="Q1905" s="6"/>
      <c r="R1905" s="19">
        <f t="shared" si="328"/>
        <v>326592</v>
      </c>
      <c r="S1905" s="6"/>
      <c r="T1905" s="14"/>
      <c r="U1905" s="145"/>
      <c r="V1905" s="6"/>
      <c r="W1905" s="6"/>
      <c r="X1905" s="6"/>
      <c r="Y1905" s="23"/>
      <c r="Z1905" s="6"/>
      <c r="AA1905" s="6"/>
      <c r="AB1905" s="21"/>
      <c r="AC1905" s="6"/>
      <c r="AD1905" s="14" t="s">
        <v>1515</v>
      </c>
      <c r="AE1905" s="6"/>
      <c r="AF1905" s="6"/>
      <c r="AG1905" s="6"/>
      <c r="AH1905" s="6" t="s">
        <v>1517</v>
      </c>
      <c r="AI1905" s="143">
        <f t="shared" si="324"/>
        <v>720</v>
      </c>
      <c r="AJ1905" s="143">
        <f t="shared" si="325"/>
        <v>129.6</v>
      </c>
      <c r="AK1905" s="143">
        <f t="shared" si="326"/>
        <v>0</v>
      </c>
      <c r="AL1905" s="20">
        <f t="shared" si="320"/>
        <v>45362</v>
      </c>
      <c r="AM1905" t="e">
        <f t="shared" si="330"/>
        <v>#N/A</v>
      </c>
      <c r="AN1905" t="str">
        <f t="shared" si="327"/>
        <v>08032024-A-070186-3809.919</v>
      </c>
    </row>
    <row r="1906" spans="1:40" ht="20.100000000000001" hidden="1" customHeight="1" x14ac:dyDescent="0.25">
      <c r="A1906" s="14">
        <v>566</v>
      </c>
      <c r="B1906" s="162">
        <v>45338</v>
      </c>
      <c r="C1906" s="6" t="s">
        <v>3207</v>
      </c>
      <c r="D1906" s="15">
        <v>45359</v>
      </c>
      <c r="E1906" s="14" t="s">
        <v>1132</v>
      </c>
      <c r="F1906" s="14" t="s">
        <v>1133</v>
      </c>
      <c r="G1906" s="6">
        <v>480</v>
      </c>
      <c r="H1906" s="6" t="s">
        <v>1817</v>
      </c>
      <c r="I1906" s="6"/>
      <c r="J1906" s="16">
        <v>3809.9189999999999</v>
      </c>
      <c r="K1906" s="144">
        <v>2.57</v>
      </c>
      <c r="L1906" s="125">
        <v>0</v>
      </c>
      <c r="M1906" s="125">
        <v>0</v>
      </c>
      <c r="N1906" s="6" t="s">
        <v>557</v>
      </c>
      <c r="O1906" s="6" t="s">
        <v>2379</v>
      </c>
      <c r="P1906" s="19">
        <v>345600</v>
      </c>
      <c r="Q1906" s="6"/>
      <c r="R1906" s="19">
        <f t="shared" si="328"/>
        <v>62208</v>
      </c>
      <c r="S1906" s="6"/>
      <c r="T1906" s="14"/>
      <c r="U1906" s="145"/>
      <c r="V1906" s="6"/>
      <c r="W1906" s="6"/>
      <c r="X1906" s="6"/>
      <c r="Y1906" s="212">
        <v>45450</v>
      </c>
      <c r="Z1906" s="6"/>
      <c r="AA1906" s="6"/>
      <c r="AB1906" s="21"/>
      <c r="AC1906" s="6"/>
      <c r="AD1906" s="14" t="s">
        <v>1515</v>
      </c>
      <c r="AE1906" s="6"/>
      <c r="AF1906" s="6"/>
      <c r="AG1906" s="6"/>
      <c r="AH1906" s="6" t="s">
        <v>1517</v>
      </c>
      <c r="AI1906" s="143">
        <f t="shared" si="324"/>
        <v>720</v>
      </c>
      <c r="AJ1906" s="143">
        <f t="shared" si="325"/>
        <v>129.6</v>
      </c>
      <c r="AK1906" s="143">
        <f t="shared" si="326"/>
        <v>0</v>
      </c>
      <c r="AL1906" s="20">
        <f t="shared" si="320"/>
        <v>45368</v>
      </c>
      <c r="AM1906" t="e">
        <f t="shared" ref="AM1906:AM1915" si="331">VLOOKUP(C1906,$C$2446:$C$2561,1,0)</f>
        <v>#N/A</v>
      </c>
      <c r="AN1906" t="str">
        <f t="shared" si="327"/>
        <v>08032024-A-070192-3809.919</v>
      </c>
    </row>
    <row r="1907" spans="1:40" ht="20.100000000000001" hidden="1" customHeight="1" x14ac:dyDescent="0.25">
      <c r="A1907" s="14">
        <v>567</v>
      </c>
      <c r="B1907" s="162">
        <v>45339</v>
      </c>
      <c r="C1907" s="6" t="s">
        <v>3208</v>
      </c>
      <c r="D1907" s="15">
        <v>45359</v>
      </c>
      <c r="E1907" s="14" t="s">
        <v>1132</v>
      </c>
      <c r="F1907" s="14" t="s">
        <v>1133</v>
      </c>
      <c r="G1907" s="6">
        <v>4920</v>
      </c>
      <c r="H1907" s="6" t="s">
        <v>1817</v>
      </c>
      <c r="I1907" s="6"/>
      <c r="J1907" s="16">
        <v>3809.9189999999999</v>
      </c>
      <c r="K1907" s="144">
        <v>2.57</v>
      </c>
      <c r="L1907" s="125">
        <v>0</v>
      </c>
      <c r="M1907" s="125">
        <v>0</v>
      </c>
      <c r="N1907" s="6" t="s">
        <v>557</v>
      </c>
      <c r="O1907" s="6" t="s">
        <v>2379</v>
      </c>
      <c r="P1907" s="19">
        <v>3542400</v>
      </c>
      <c r="Q1907" s="6"/>
      <c r="R1907" s="19">
        <f t="shared" si="328"/>
        <v>637632</v>
      </c>
      <c r="S1907" s="6"/>
      <c r="T1907" s="14"/>
      <c r="U1907" s="145"/>
      <c r="V1907" s="6"/>
      <c r="W1907" s="6"/>
      <c r="X1907" s="6"/>
      <c r="Y1907" s="212">
        <v>45450</v>
      </c>
      <c r="Z1907" s="6"/>
      <c r="AA1907" s="6"/>
      <c r="AB1907" s="21"/>
      <c r="AC1907" s="6"/>
      <c r="AD1907" s="14" t="s">
        <v>1515</v>
      </c>
      <c r="AE1907" s="6"/>
      <c r="AF1907" s="6"/>
      <c r="AG1907" s="6"/>
      <c r="AH1907" s="6" t="s">
        <v>1517</v>
      </c>
      <c r="AI1907" s="143">
        <f t="shared" si="324"/>
        <v>720</v>
      </c>
      <c r="AJ1907" s="143">
        <f t="shared" si="325"/>
        <v>129.6</v>
      </c>
      <c r="AK1907" s="143">
        <f t="shared" si="326"/>
        <v>0</v>
      </c>
      <c r="AL1907" s="20">
        <f t="shared" ref="AL1907:AL1970" si="332">IF(B1907&lt;&gt;"",IF(E1907="Packing Material",B1907+5,B1907+30),"")</f>
        <v>45369</v>
      </c>
      <c r="AM1907" t="e">
        <f t="shared" si="331"/>
        <v>#N/A</v>
      </c>
      <c r="AN1907" t="str">
        <f t="shared" si="327"/>
        <v>08032024-A-070198-3809.919</v>
      </c>
    </row>
    <row r="1908" spans="1:40" ht="20.100000000000001" hidden="1" customHeight="1" x14ac:dyDescent="0.25">
      <c r="A1908" s="14">
        <v>568</v>
      </c>
      <c r="B1908" s="162">
        <v>45345</v>
      </c>
      <c r="C1908" s="6" t="s">
        <v>3209</v>
      </c>
      <c r="D1908" s="15">
        <v>45359</v>
      </c>
      <c r="E1908" s="14" t="s">
        <v>1132</v>
      </c>
      <c r="F1908" s="14" t="s">
        <v>1133</v>
      </c>
      <c r="G1908" s="6">
        <v>1210</v>
      </c>
      <c r="H1908" s="6" t="s">
        <v>1817</v>
      </c>
      <c r="I1908" s="6"/>
      <c r="J1908" s="16">
        <v>2931.9090000000001</v>
      </c>
      <c r="K1908" s="144">
        <v>1.92</v>
      </c>
      <c r="L1908" s="125">
        <v>0</v>
      </c>
      <c r="M1908" s="125">
        <v>0</v>
      </c>
      <c r="N1908" s="6" t="s">
        <v>557</v>
      </c>
      <c r="O1908" s="6" t="s">
        <v>2382</v>
      </c>
      <c r="P1908" s="19">
        <v>650980</v>
      </c>
      <c r="Q1908" s="6"/>
      <c r="R1908" s="19">
        <f t="shared" si="328"/>
        <v>117176.4</v>
      </c>
      <c r="S1908" s="6"/>
      <c r="T1908" s="14"/>
      <c r="U1908" s="145"/>
      <c r="V1908" s="6"/>
      <c r="W1908" s="6"/>
      <c r="X1908" s="6"/>
      <c r="Y1908" s="212">
        <v>45450</v>
      </c>
      <c r="Z1908" s="6"/>
      <c r="AA1908" s="6"/>
      <c r="AB1908" s="21"/>
      <c r="AC1908" s="6"/>
      <c r="AD1908" s="14" t="s">
        <v>1515</v>
      </c>
      <c r="AE1908" s="6"/>
      <c r="AF1908" s="6"/>
      <c r="AG1908" s="6"/>
      <c r="AH1908" s="6" t="s">
        <v>1517</v>
      </c>
      <c r="AI1908" s="143">
        <f t="shared" si="324"/>
        <v>538</v>
      </c>
      <c r="AJ1908" s="143">
        <f t="shared" si="325"/>
        <v>96.839999999999989</v>
      </c>
      <c r="AK1908" s="143">
        <f t="shared" si="326"/>
        <v>0</v>
      </c>
      <c r="AL1908" s="20">
        <f t="shared" si="332"/>
        <v>45375</v>
      </c>
      <c r="AM1908" t="e">
        <f t="shared" si="331"/>
        <v>#N/A</v>
      </c>
      <c r="AN1908" t="str">
        <f t="shared" si="327"/>
        <v>08032024-A-070202-2931.909</v>
      </c>
    </row>
    <row r="1909" spans="1:40" ht="20.100000000000001" hidden="1" customHeight="1" x14ac:dyDescent="0.25">
      <c r="A1909" s="14">
        <v>568</v>
      </c>
      <c r="B1909" s="162">
        <v>45345</v>
      </c>
      <c r="C1909" s="6" t="s">
        <v>3209</v>
      </c>
      <c r="D1909" s="15">
        <v>45359</v>
      </c>
      <c r="E1909" s="14" t="s">
        <v>1132</v>
      </c>
      <c r="F1909" s="14" t="s">
        <v>1133</v>
      </c>
      <c r="G1909" s="6">
        <v>1320</v>
      </c>
      <c r="H1909" s="6" t="s">
        <v>1817</v>
      </c>
      <c r="I1909" s="6"/>
      <c r="J1909" s="16">
        <v>3809.9189999999999</v>
      </c>
      <c r="K1909" s="144">
        <v>0.41</v>
      </c>
      <c r="L1909" s="125">
        <v>0</v>
      </c>
      <c r="M1909" s="125">
        <v>0</v>
      </c>
      <c r="N1909" s="6" t="s">
        <v>557</v>
      </c>
      <c r="O1909" s="6" t="s">
        <v>2667</v>
      </c>
      <c r="P1909" s="19">
        <v>151800</v>
      </c>
      <c r="Q1909" s="6"/>
      <c r="R1909" s="19">
        <f t="shared" si="328"/>
        <v>27324</v>
      </c>
      <c r="S1909" s="6"/>
      <c r="T1909" s="14"/>
      <c r="U1909" s="145"/>
      <c r="V1909" s="6"/>
      <c r="W1909" s="6"/>
      <c r="X1909" s="6"/>
      <c r="Y1909" s="212">
        <v>45450</v>
      </c>
      <c r="Z1909" s="6"/>
      <c r="AA1909" s="6"/>
      <c r="AB1909" s="21"/>
      <c r="AC1909" s="6"/>
      <c r="AD1909" s="14" t="s">
        <v>1515</v>
      </c>
      <c r="AE1909" s="6"/>
      <c r="AF1909" s="6"/>
      <c r="AG1909" s="6"/>
      <c r="AH1909" s="6" t="s">
        <v>1517</v>
      </c>
      <c r="AI1909" s="143">
        <f t="shared" si="324"/>
        <v>115</v>
      </c>
      <c r="AJ1909" s="143">
        <f t="shared" si="325"/>
        <v>20.7</v>
      </c>
      <c r="AK1909" s="143">
        <f t="shared" si="326"/>
        <v>0</v>
      </c>
      <c r="AL1909" s="20">
        <f t="shared" si="332"/>
        <v>45375</v>
      </c>
      <c r="AM1909" t="e">
        <f t="shared" si="331"/>
        <v>#N/A</v>
      </c>
      <c r="AN1909" t="str">
        <f t="shared" si="327"/>
        <v>08032024-A-070202-3809.919</v>
      </c>
    </row>
    <row r="1910" spans="1:40" ht="20.100000000000001" hidden="1" customHeight="1" x14ac:dyDescent="0.25">
      <c r="A1910" s="14">
        <v>568</v>
      </c>
      <c r="B1910" s="162">
        <v>45345</v>
      </c>
      <c r="C1910" s="6" t="s">
        <v>3209</v>
      </c>
      <c r="D1910" s="15">
        <v>45359</v>
      </c>
      <c r="E1910" s="14" t="s">
        <v>1132</v>
      </c>
      <c r="F1910" s="14" t="s">
        <v>1133</v>
      </c>
      <c r="G1910" s="6">
        <v>2000</v>
      </c>
      <c r="H1910" s="6" t="s">
        <v>1817</v>
      </c>
      <c r="I1910" s="6"/>
      <c r="J1910" s="16">
        <v>3204.2</v>
      </c>
      <c r="K1910" s="144">
        <v>1.8</v>
      </c>
      <c r="L1910" s="125">
        <v>0</v>
      </c>
      <c r="M1910" s="125">
        <v>0</v>
      </c>
      <c r="N1910" s="6" t="s">
        <v>412</v>
      </c>
      <c r="O1910" s="6" t="s">
        <v>2381</v>
      </c>
      <c r="P1910" s="19">
        <v>1010000</v>
      </c>
      <c r="Q1910" s="6"/>
      <c r="R1910" s="19">
        <f t="shared" si="328"/>
        <v>181800</v>
      </c>
      <c r="S1910" s="6"/>
      <c r="T1910" s="14"/>
      <c r="U1910" s="145"/>
      <c r="V1910" s="6"/>
      <c r="W1910" s="6"/>
      <c r="X1910" s="6"/>
      <c r="Y1910" s="212">
        <v>45450</v>
      </c>
      <c r="Z1910" s="6"/>
      <c r="AA1910" s="6"/>
      <c r="AB1910" s="21"/>
      <c r="AC1910" s="6"/>
      <c r="AD1910" s="14" t="s">
        <v>1515</v>
      </c>
      <c r="AE1910" s="6"/>
      <c r="AF1910" s="6"/>
      <c r="AG1910" s="6"/>
      <c r="AH1910" s="6" t="s">
        <v>434</v>
      </c>
      <c r="AI1910" s="143">
        <f t="shared" si="324"/>
        <v>505</v>
      </c>
      <c r="AJ1910" s="143">
        <f t="shared" si="325"/>
        <v>90.9</v>
      </c>
      <c r="AK1910" s="143">
        <f t="shared" si="326"/>
        <v>0</v>
      </c>
      <c r="AL1910" s="20">
        <f t="shared" si="332"/>
        <v>45375</v>
      </c>
      <c r="AM1910" t="e">
        <f t="shared" si="331"/>
        <v>#N/A</v>
      </c>
      <c r="AN1910" t="str">
        <f t="shared" si="327"/>
        <v>08032024-A-070202-3204.2</v>
      </c>
    </row>
    <row r="1911" spans="1:40" ht="20.100000000000001" hidden="1" customHeight="1" x14ac:dyDescent="0.25">
      <c r="A1911" s="14">
        <v>569</v>
      </c>
      <c r="B1911" s="202">
        <v>45352</v>
      </c>
      <c r="C1911" s="6" t="s">
        <v>3251</v>
      </c>
      <c r="D1911" s="15">
        <v>45359</v>
      </c>
      <c r="E1911" s="14" t="s">
        <v>1132</v>
      </c>
      <c r="F1911" s="14" t="s">
        <v>1133</v>
      </c>
      <c r="G1911" s="6">
        <v>1</v>
      </c>
      <c r="H1911" s="6" t="s">
        <v>1817</v>
      </c>
      <c r="I1911" s="6"/>
      <c r="J1911" s="16">
        <v>3204.1590000000001</v>
      </c>
      <c r="K1911" s="144">
        <v>78.040000000000006</v>
      </c>
      <c r="L1911" s="125">
        <v>0</v>
      </c>
      <c r="M1911" s="125">
        <v>0</v>
      </c>
      <c r="N1911" s="6" t="s">
        <v>412</v>
      </c>
      <c r="O1911" s="6" t="s">
        <v>3296</v>
      </c>
      <c r="P1911" s="19">
        <v>21850</v>
      </c>
      <c r="Q1911" s="6"/>
      <c r="R1911" s="19">
        <f t="shared" si="328"/>
        <v>3933</v>
      </c>
      <c r="S1911" s="6"/>
      <c r="T1911" s="14"/>
      <c r="U1911" s="145"/>
      <c r="V1911" s="6"/>
      <c r="W1911" s="6"/>
      <c r="X1911" s="6"/>
      <c r="Y1911" s="212">
        <v>45483</v>
      </c>
      <c r="Z1911" s="6"/>
      <c r="AA1911" s="6"/>
      <c r="AB1911" s="21"/>
      <c r="AC1911" s="6"/>
      <c r="AD1911" s="14" t="s">
        <v>1515</v>
      </c>
      <c r="AE1911" s="6"/>
      <c r="AF1911" s="6"/>
      <c r="AG1911" s="6"/>
      <c r="AH1911" s="6" t="s">
        <v>434</v>
      </c>
      <c r="AI1911" s="143">
        <f t="shared" si="324"/>
        <v>21850</v>
      </c>
      <c r="AJ1911" s="143">
        <f t="shared" si="325"/>
        <v>3933</v>
      </c>
      <c r="AK1911" s="143">
        <f t="shared" si="326"/>
        <v>0</v>
      </c>
      <c r="AL1911" s="20">
        <f t="shared" si="332"/>
        <v>45382</v>
      </c>
      <c r="AM1911" t="e">
        <f t="shared" si="331"/>
        <v>#N/A</v>
      </c>
      <c r="AN1911" t="str">
        <f t="shared" si="327"/>
        <v>08032024-A-070214-3204.159</v>
      </c>
    </row>
    <row r="1912" spans="1:40" ht="20.100000000000001" hidden="1" customHeight="1" x14ac:dyDescent="0.25">
      <c r="A1912" s="14">
        <v>570</v>
      </c>
      <c r="B1912" s="202">
        <v>45352</v>
      </c>
      <c r="C1912" s="6" t="s">
        <v>3252</v>
      </c>
      <c r="D1912" s="15">
        <v>45359</v>
      </c>
      <c r="E1912" s="14" t="s">
        <v>1132</v>
      </c>
      <c r="F1912" s="14" t="s">
        <v>1133</v>
      </c>
      <c r="G1912" s="6">
        <v>2</v>
      </c>
      <c r="H1912" s="6" t="s">
        <v>1817</v>
      </c>
      <c r="I1912" s="6"/>
      <c r="J1912" s="16">
        <v>3204.1590000000001</v>
      </c>
      <c r="K1912" s="144">
        <v>78.040000000000006</v>
      </c>
      <c r="L1912" s="125">
        <v>0</v>
      </c>
      <c r="M1912" s="125">
        <v>0</v>
      </c>
      <c r="N1912" s="6" t="s">
        <v>412</v>
      </c>
      <c r="O1912" s="6" t="s">
        <v>3296</v>
      </c>
      <c r="P1912" s="19">
        <v>43700</v>
      </c>
      <c r="Q1912" s="6"/>
      <c r="R1912" s="19">
        <f t="shared" si="328"/>
        <v>7866</v>
      </c>
      <c r="S1912" s="6"/>
      <c r="T1912" s="14"/>
      <c r="U1912" s="145"/>
      <c r="V1912" s="6"/>
      <c r="W1912" s="6"/>
      <c r="X1912" s="6"/>
      <c r="Y1912" s="212">
        <v>45483</v>
      </c>
      <c r="Z1912" s="6"/>
      <c r="AA1912" s="6"/>
      <c r="AB1912" s="21"/>
      <c r="AC1912" s="6"/>
      <c r="AD1912" s="14" t="s">
        <v>1515</v>
      </c>
      <c r="AE1912" s="6"/>
      <c r="AF1912" s="6"/>
      <c r="AG1912" s="6"/>
      <c r="AH1912" s="6" t="s">
        <v>434</v>
      </c>
      <c r="AI1912" s="143">
        <f t="shared" si="324"/>
        <v>21850</v>
      </c>
      <c r="AJ1912" s="143">
        <f t="shared" si="325"/>
        <v>3933</v>
      </c>
      <c r="AK1912" s="143">
        <f t="shared" si="326"/>
        <v>0</v>
      </c>
      <c r="AL1912" s="20">
        <f t="shared" si="332"/>
        <v>45382</v>
      </c>
      <c r="AM1912" t="e">
        <f t="shared" si="331"/>
        <v>#N/A</v>
      </c>
      <c r="AN1912" t="str">
        <f t="shared" si="327"/>
        <v>08032024-A-070219-3204.159</v>
      </c>
    </row>
    <row r="1913" spans="1:40" ht="20.100000000000001" hidden="1" customHeight="1" x14ac:dyDescent="0.25">
      <c r="A1913" s="14">
        <v>571</v>
      </c>
      <c r="B1913" s="202">
        <v>45352</v>
      </c>
      <c r="C1913" s="6" t="s">
        <v>3253</v>
      </c>
      <c r="D1913" s="15">
        <v>45359</v>
      </c>
      <c r="E1913" s="14" t="s">
        <v>1132</v>
      </c>
      <c r="F1913" s="14" t="s">
        <v>1133</v>
      </c>
      <c r="G1913" s="6">
        <v>5000</v>
      </c>
      <c r="H1913" s="6" t="s">
        <v>1817</v>
      </c>
      <c r="I1913" s="6"/>
      <c r="J1913" s="16">
        <v>3906.9090000000001</v>
      </c>
      <c r="K1913" s="144">
        <v>0.7</v>
      </c>
      <c r="L1913" s="125">
        <v>0</v>
      </c>
      <c r="M1913" s="125">
        <v>0</v>
      </c>
      <c r="N1913" s="6" t="s">
        <v>557</v>
      </c>
      <c r="O1913" s="6" t="s">
        <v>2439</v>
      </c>
      <c r="P1913" s="19">
        <v>975000</v>
      </c>
      <c r="Q1913" s="6"/>
      <c r="R1913" s="19">
        <f t="shared" si="328"/>
        <v>175500</v>
      </c>
      <c r="S1913" s="6"/>
      <c r="T1913" s="14"/>
      <c r="U1913" s="145"/>
      <c r="V1913" s="6"/>
      <c r="W1913" s="6"/>
      <c r="X1913" s="6"/>
      <c r="Y1913" s="212">
        <v>45450</v>
      </c>
      <c r="Z1913" s="6"/>
      <c r="AA1913" s="6"/>
      <c r="AB1913" s="21"/>
      <c r="AC1913" s="6"/>
      <c r="AD1913" s="14" t="s">
        <v>1515</v>
      </c>
      <c r="AE1913" s="6"/>
      <c r="AF1913" s="6"/>
      <c r="AG1913" s="6"/>
      <c r="AH1913" s="6" t="s">
        <v>1517</v>
      </c>
      <c r="AI1913" s="143">
        <f t="shared" si="324"/>
        <v>195</v>
      </c>
      <c r="AJ1913" s="143">
        <f t="shared" si="325"/>
        <v>35.1</v>
      </c>
      <c r="AK1913" s="143">
        <f t="shared" si="326"/>
        <v>0</v>
      </c>
      <c r="AL1913" s="20">
        <f t="shared" si="332"/>
        <v>45382</v>
      </c>
      <c r="AM1913" t="e">
        <f t="shared" si="331"/>
        <v>#N/A</v>
      </c>
      <c r="AN1913" t="str">
        <f t="shared" si="327"/>
        <v>08032024-A-070223-3906.909</v>
      </c>
    </row>
    <row r="1914" spans="1:40" ht="20.100000000000001" hidden="1" customHeight="1" x14ac:dyDescent="0.25">
      <c r="A1914" s="14">
        <v>572</v>
      </c>
      <c r="B1914" s="202">
        <v>45352</v>
      </c>
      <c r="C1914" s="6" t="s">
        <v>3254</v>
      </c>
      <c r="D1914" s="15">
        <v>45359</v>
      </c>
      <c r="E1914" s="14" t="s">
        <v>1132</v>
      </c>
      <c r="F1914" s="14" t="s">
        <v>1133</v>
      </c>
      <c r="G1914" s="6">
        <v>5000</v>
      </c>
      <c r="H1914" s="6" t="s">
        <v>1817</v>
      </c>
      <c r="I1914" s="6"/>
      <c r="J1914" s="16">
        <v>3906.9090000000001</v>
      </c>
      <c r="K1914" s="144">
        <v>0.69</v>
      </c>
      <c r="L1914" s="125">
        <v>0</v>
      </c>
      <c r="M1914" s="125">
        <v>0</v>
      </c>
      <c r="N1914" s="6" t="s">
        <v>557</v>
      </c>
      <c r="O1914" s="6" t="s">
        <v>2439</v>
      </c>
      <c r="P1914" s="19">
        <v>965000</v>
      </c>
      <c r="Q1914" s="6"/>
      <c r="R1914" s="19">
        <f t="shared" si="328"/>
        <v>173700</v>
      </c>
      <c r="S1914" s="6"/>
      <c r="T1914" s="14"/>
      <c r="U1914" s="145"/>
      <c r="V1914" s="6"/>
      <c r="W1914" s="6"/>
      <c r="X1914" s="6"/>
      <c r="Y1914" s="212">
        <v>45450</v>
      </c>
      <c r="Z1914" s="6"/>
      <c r="AA1914" s="6"/>
      <c r="AB1914" s="21"/>
      <c r="AC1914" s="6"/>
      <c r="AD1914" s="14" t="s">
        <v>1515</v>
      </c>
      <c r="AE1914" s="6"/>
      <c r="AF1914" s="6"/>
      <c r="AG1914" s="6"/>
      <c r="AH1914" s="6" t="s">
        <v>1517</v>
      </c>
      <c r="AI1914" s="143">
        <f t="shared" si="324"/>
        <v>193</v>
      </c>
      <c r="AJ1914" s="143">
        <f t="shared" si="325"/>
        <v>34.74</v>
      </c>
      <c r="AK1914" s="143">
        <f t="shared" si="326"/>
        <v>0</v>
      </c>
      <c r="AL1914" s="20">
        <f t="shared" si="332"/>
        <v>45382</v>
      </c>
      <c r="AM1914" t="e">
        <f t="shared" si="331"/>
        <v>#N/A</v>
      </c>
      <c r="AN1914" t="str">
        <f t="shared" si="327"/>
        <v>08032024-A-070227-3906.909</v>
      </c>
    </row>
    <row r="1915" spans="1:40" ht="20.100000000000001" hidden="1" customHeight="1" x14ac:dyDescent="0.25">
      <c r="A1915" s="14">
        <v>573</v>
      </c>
      <c r="B1915" s="202">
        <v>45352</v>
      </c>
      <c r="C1915" s="6" t="s">
        <v>3255</v>
      </c>
      <c r="D1915" s="15">
        <v>45359</v>
      </c>
      <c r="E1915" s="14" t="s">
        <v>1132</v>
      </c>
      <c r="F1915" s="14" t="s">
        <v>1133</v>
      </c>
      <c r="G1915" s="6">
        <v>5000</v>
      </c>
      <c r="H1915" s="6" t="s">
        <v>1817</v>
      </c>
      <c r="I1915" s="6"/>
      <c r="J1915" s="16">
        <v>3906.9090000000001</v>
      </c>
      <c r="K1915" s="144">
        <v>0.5</v>
      </c>
      <c r="L1915" s="125">
        <v>0</v>
      </c>
      <c r="M1915" s="125">
        <v>0</v>
      </c>
      <c r="N1915" s="6" t="s">
        <v>557</v>
      </c>
      <c r="O1915" s="6" t="s">
        <v>2390</v>
      </c>
      <c r="P1915" s="19">
        <v>695000</v>
      </c>
      <c r="Q1915" s="6"/>
      <c r="R1915" s="19">
        <f t="shared" si="328"/>
        <v>125100</v>
      </c>
      <c r="S1915" s="6"/>
      <c r="T1915" s="14"/>
      <c r="U1915" s="145"/>
      <c r="V1915" s="6"/>
      <c r="W1915" s="6"/>
      <c r="X1915" s="6"/>
      <c r="Y1915" s="212">
        <v>45450</v>
      </c>
      <c r="Z1915" s="6"/>
      <c r="AA1915" s="6"/>
      <c r="AB1915" s="21"/>
      <c r="AC1915" s="6"/>
      <c r="AD1915" s="14" t="s">
        <v>1515</v>
      </c>
      <c r="AE1915" s="6"/>
      <c r="AF1915" s="6"/>
      <c r="AG1915" s="6"/>
      <c r="AH1915" s="6" t="s">
        <v>1517</v>
      </c>
      <c r="AI1915" s="143">
        <f t="shared" si="324"/>
        <v>139</v>
      </c>
      <c r="AJ1915" s="143">
        <f t="shared" si="325"/>
        <v>25.02</v>
      </c>
      <c r="AK1915" s="143">
        <f t="shared" si="326"/>
        <v>0</v>
      </c>
      <c r="AL1915" s="20">
        <f t="shared" si="332"/>
        <v>45382</v>
      </c>
      <c r="AM1915" t="e">
        <f t="shared" si="331"/>
        <v>#N/A</v>
      </c>
      <c r="AN1915" t="str">
        <f t="shared" si="327"/>
        <v>08032024-A-070232-3906.909</v>
      </c>
    </row>
    <row r="1916" spans="1:40" ht="20.100000000000001" hidden="1" customHeight="1" x14ac:dyDescent="0.25">
      <c r="A1916" s="14">
        <v>574</v>
      </c>
      <c r="B1916" s="202">
        <v>45352</v>
      </c>
      <c r="C1916" s="6" t="s">
        <v>3256</v>
      </c>
      <c r="D1916" s="15">
        <v>45364</v>
      </c>
      <c r="E1916" s="14" t="s">
        <v>1132</v>
      </c>
      <c r="F1916" s="14" t="s">
        <v>1133</v>
      </c>
      <c r="G1916" s="6">
        <v>35046</v>
      </c>
      <c r="H1916" s="6" t="s">
        <v>1817</v>
      </c>
      <c r="I1916" s="6"/>
      <c r="J1916" s="16">
        <v>5503.201</v>
      </c>
      <c r="K1916" s="14">
        <v>1.3</v>
      </c>
      <c r="L1916" s="125">
        <v>0</v>
      </c>
      <c r="M1916" s="125">
        <v>0</v>
      </c>
      <c r="N1916" s="6" t="s">
        <v>1221</v>
      </c>
      <c r="O1916" s="6" t="s">
        <v>1221</v>
      </c>
      <c r="P1916" s="19">
        <v>12791717</v>
      </c>
      <c r="Q1916" s="6"/>
      <c r="R1916" s="19">
        <f t="shared" si="328"/>
        <v>2302509.06</v>
      </c>
      <c r="S1916" s="6"/>
      <c r="T1916" s="14"/>
      <c r="U1916" s="145"/>
      <c r="V1916" s="6"/>
      <c r="W1916" s="6"/>
      <c r="X1916" s="6"/>
      <c r="Y1916" s="23"/>
      <c r="Z1916" s="6"/>
      <c r="AA1916" s="6"/>
      <c r="AB1916" s="21"/>
      <c r="AC1916" s="6"/>
      <c r="AD1916" s="14" t="s">
        <v>1515</v>
      </c>
      <c r="AE1916" s="6"/>
      <c r="AF1916" s="6"/>
      <c r="AG1916" s="6"/>
      <c r="AH1916" s="6" t="s">
        <v>1221</v>
      </c>
      <c r="AI1916" s="143">
        <f t="shared" si="324"/>
        <v>364.99791702334073</v>
      </c>
      <c r="AJ1916" s="143">
        <f t="shared" si="325"/>
        <v>65.699625064201342</v>
      </c>
      <c r="AK1916" s="143">
        <f t="shared" si="326"/>
        <v>0</v>
      </c>
      <c r="AL1916" s="20">
        <f t="shared" si="332"/>
        <v>45382</v>
      </c>
      <c r="AM1916" t="e">
        <f t="shared" ref="AM1916:AM1935" si="333">VLOOKUP(C1916,$C$2446:$C$2553,1,0)</f>
        <v>#N/A</v>
      </c>
      <c r="AN1916" t="str">
        <f t="shared" si="327"/>
        <v>13032024-A-072273-5503.201</v>
      </c>
    </row>
    <row r="1917" spans="1:40" ht="20.100000000000001" hidden="1" customHeight="1" x14ac:dyDescent="0.25">
      <c r="A1917" s="14">
        <v>575</v>
      </c>
      <c r="B1917" s="202">
        <v>45352</v>
      </c>
      <c r="C1917" s="6" t="s">
        <v>3257</v>
      </c>
      <c r="D1917" s="15">
        <v>45364</v>
      </c>
      <c r="E1917" s="14" t="s">
        <v>1132</v>
      </c>
      <c r="F1917" s="14" t="s">
        <v>1133</v>
      </c>
      <c r="G1917" s="6">
        <v>35052</v>
      </c>
      <c r="H1917" s="6" t="s">
        <v>1817</v>
      </c>
      <c r="I1917" s="6"/>
      <c r="J1917" s="16">
        <v>5503.201</v>
      </c>
      <c r="K1917" s="14">
        <v>1.3</v>
      </c>
      <c r="L1917" s="125">
        <v>0</v>
      </c>
      <c r="M1917" s="125">
        <v>0</v>
      </c>
      <c r="N1917" s="6" t="s">
        <v>1221</v>
      </c>
      <c r="O1917" s="6" t="s">
        <v>1221</v>
      </c>
      <c r="P1917" s="19">
        <v>12794089.5</v>
      </c>
      <c r="Q1917" s="6"/>
      <c r="R1917" s="19">
        <f t="shared" si="328"/>
        <v>2302936.11</v>
      </c>
      <c r="S1917" s="6"/>
      <c r="T1917" s="14"/>
      <c r="U1917" s="145"/>
      <c r="V1917" s="6"/>
      <c r="W1917" s="6"/>
      <c r="X1917" s="6"/>
      <c r="Y1917" s="23"/>
      <c r="Z1917" s="6"/>
      <c r="AA1917" s="6"/>
      <c r="AB1917" s="21"/>
      <c r="AC1917" s="6"/>
      <c r="AD1917" s="14" t="s">
        <v>1515</v>
      </c>
      <c r="AE1917" s="6"/>
      <c r="AF1917" s="6"/>
      <c r="AG1917" s="6"/>
      <c r="AH1917" s="6" t="s">
        <v>1221</v>
      </c>
      <c r="AI1917" s="143">
        <f t="shared" si="324"/>
        <v>365.00312393016088</v>
      </c>
      <c r="AJ1917" s="143">
        <f t="shared" si="325"/>
        <v>65.700562307428953</v>
      </c>
      <c r="AK1917" s="143">
        <f t="shared" si="326"/>
        <v>0</v>
      </c>
      <c r="AL1917" s="20">
        <f t="shared" si="332"/>
        <v>45382</v>
      </c>
      <c r="AM1917" t="e">
        <f t="shared" si="333"/>
        <v>#N/A</v>
      </c>
      <c r="AN1917" t="str">
        <f t="shared" si="327"/>
        <v>13032024-A-072296-5503.201</v>
      </c>
    </row>
    <row r="1918" spans="1:40" ht="20.100000000000001" hidden="1" customHeight="1" x14ac:dyDescent="0.25">
      <c r="A1918" s="14">
        <v>576</v>
      </c>
      <c r="B1918" s="202">
        <v>45352</v>
      </c>
      <c r="C1918" s="6" t="s">
        <v>3258</v>
      </c>
      <c r="D1918" s="15">
        <v>45364</v>
      </c>
      <c r="E1918" s="14" t="s">
        <v>1132</v>
      </c>
      <c r="F1918" s="14" t="s">
        <v>1133</v>
      </c>
      <c r="G1918" s="6">
        <v>28785</v>
      </c>
      <c r="H1918" s="6" t="s">
        <v>1817</v>
      </c>
      <c r="I1918" s="6"/>
      <c r="J1918" s="16">
        <v>5503.201</v>
      </c>
      <c r="K1918" s="14">
        <v>1.3</v>
      </c>
      <c r="L1918" s="125">
        <v>0</v>
      </c>
      <c r="M1918" s="125">
        <v>0</v>
      </c>
      <c r="N1918" s="6" t="s">
        <v>1221</v>
      </c>
      <c r="O1918" s="6" t="s">
        <v>1221</v>
      </c>
      <c r="P1918" s="19">
        <v>10506342.5</v>
      </c>
      <c r="Q1918" s="6"/>
      <c r="R1918" s="19">
        <f t="shared" si="328"/>
        <v>1891141.65</v>
      </c>
      <c r="S1918" s="6"/>
      <c r="T1918" s="14"/>
      <c r="U1918" s="145"/>
      <c r="V1918" s="6"/>
      <c r="W1918" s="6"/>
      <c r="X1918" s="6"/>
      <c r="Y1918" s="23"/>
      <c r="Z1918" s="6"/>
      <c r="AA1918" s="6"/>
      <c r="AB1918" s="21"/>
      <c r="AC1918" s="6"/>
      <c r="AD1918" s="14" t="s">
        <v>1515</v>
      </c>
      <c r="AE1918" s="6"/>
      <c r="AF1918" s="6"/>
      <c r="AG1918" s="6"/>
      <c r="AH1918" s="6" t="s">
        <v>1221</v>
      </c>
      <c r="AI1918" s="143">
        <f t="shared" si="324"/>
        <v>364.993659892305</v>
      </c>
      <c r="AJ1918" s="143">
        <f t="shared" si="325"/>
        <v>65.698858780614898</v>
      </c>
      <c r="AK1918" s="143">
        <f t="shared" si="326"/>
        <v>0</v>
      </c>
      <c r="AL1918" s="20">
        <f t="shared" si="332"/>
        <v>45382</v>
      </c>
      <c r="AM1918" t="e">
        <f t="shared" si="333"/>
        <v>#N/A</v>
      </c>
      <c r="AN1918" t="str">
        <f t="shared" si="327"/>
        <v>13032024-A-072314-5503.201</v>
      </c>
    </row>
    <row r="1919" spans="1:40" ht="20.100000000000001" hidden="1" customHeight="1" x14ac:dyDescent="0.25">
      <c r="A1919" s="14">
        <v>577</v>
      </c>
      <c r="B1919" s="202">
        <v>45352</v>
      </c>
      <c r="C1919" s="6" t="s">
        <v>3259</v>
      </c>
      <c r="D1919" s="15">
        <v>45364</v>
      </c>
      <c r="E1919" s="14" t="s">
        <v>1132</v>
      </c>
      <c r="F1919" s="14" t="s">
        <v>1133</v>
      </c>
      <c r="G1919" s="6">
        <v>27542</v>
      </c>
      <c r="H1919" s="6" t="s">
        <v>1817</v>
      </c>
      <c r="I1919" s="6"/>
      <c r="J1919" s="16">
        <v>5503.201</v>
      </c>
      <c r="K1919" s="14">
        <v>1.3</v>
      </c>
      <c r="L1919" s="125">
        <v>0</v>
      </c>
      <c r="M1919" s="125">
        <v>0</v>
      </c>
      <c r="N1919" s="6" t="s">
        <v>1221</v>
      </c>
      <c r="O1919" s="6" t="s">
        <v>1221</v>
      </c>
      <c r="P1919" s="19">
        <v>10052830</v>
      </c>
      <c r="Q1919" s="6"/>
      <c r="R1919" s="19">
        <f t="shared" si="328"/>
        <v>1809509.4</v>
      </c>
      <c r="S1919" s="6"/>
      <c r="T1919" s="14"/>
      <c r="U1919" s="145"/>
      <c r="V1919" s="6"/>
      <c r="W1919" s="6"/>
      <c r="X1919" s="6"/>
      <c r="Y1919" s="23"/>
      <c r="Z1919" s="6"/>
      <c r="AA1919" s="6"/>
      <c r="AB1919" s="21"/>
      <c r="AC1919" s="6"/>
      <c r="AD1919" s="14" t="s">
        <v>1515</v>
      </c>
      <c r="AE1919" s="6"/>
      <c r="AF1919" s="6"/>
      <c r="AG1919" s="6"/>
      <c r="AH1919" s="6" t="s">
        <v>1221</v>
      </c>
      <c r="AI1919" s="143">
        <f t="shared" si="324"/>
        <v>365</v>
      </c>
      <c r="AJ1919" s="143">
        <f t="shared" si="325"/>
        <v>65.7</v>
      </c>
      <c r="AK1919" s="143">
        <f t="shared" si="326"/>
        <v>0</v>
      </c>
      <c r="AL1919" s="20">
        <f t="shared" si="332"/>
        <v>45382</v>
      </c>
      <c r="AM1919" t="e">
        <f t="shared" si="333"/>
        <v>#N/A</v>
      </c>
      <c r="AN1919" t="str">
        <f t="shared" si="327"/>
        <v>13032024-A-072326-5503.201</v>
      </c>
    </row>
    <row r="1920" spans="1:40" ht="20.100000000000001" hidden="1" customHeight="1" x14ac:dyDescent="0.25">
      <c r="A1920" s="14">
        <v>578</v>
      </c>
      <c r="B1920" s="202">
        <v>45352</v>
      </c>
      <c r="C1920" s="6" t="s">
        <v>3260</v>
      </c>
      <c r="D1920" s="15">
        <v>45362</v>
      </c>
      <c r="E1920" s="14" t="s">
        <v>1132</v>
      </c>
      <c r="F1920" s="14" t="s">
        <v>1133</v>
      </c>
      <c r="G1920" s="6">
        <v>7463</v>
      </c>
      <c r="H1920" s="6" t="s">
        <v>1817</v>
      </c>
      <c r="I1920" s="6"/>
      <c r="J1920" s="16">
        <v>5505.1</v>
      </c>
      <c r="K1920" s="144">
        <v>1.63</v>
      </c>
      <c r="L1920" s="125">
        <v>0</v>
      </c>
      <c r="M1920" s="125">
        <v>0</v>
      </c>
      <c r="N1920" s="6" t="s">
        <v>1878</v>
      </c>
      <c r="O1920" s="6" t="s">
        <v>1878</v>
      </c>
      <c r="P1920" s="19">
        <v>3395665</v>
      </c>
      <c r="Q1920" s="6"/>
      <c r="R1920" s="19">
        <f t="shared" si="328"/>
        <v>611219.69999999995</v>
      </c>
      <c r="S1920" s="6"/>
      <c r="T1920" s="14"/>
      <c r="U1920" s="145"/>
      <c r="V1920" s="6"/>
      <c r="W1920" s="6"/>
      <c r="X1920" s="6"/>
      <c r="Y1920" s="23"/>
      <c r="Z1920" s="6"/>
      <c r="AA1920" s="6"/>
      <c r="AB1920" s="21"/>
      <c r="AC1920" s="6"/>
      <c r="AD1920" s="14" t="s">
        <v>1515</v>
      </c>
      <c r="AE1920" s="6"/>
      <c r="AF1920" s="6"/>
      <c r="AG1920" s="6"/>
      <c r="AH1920" s="6" t="s">
        <v>1878</v>
      </c>
      <c r="AI1920" s="143">
        <f t="shared" si="324"/>
        <v>455</v>
      </c>
      <c r="AJ1920" s="143">
        <f t="shared" si="325"/>
        <v>81.899999999999991</v>
      </c>
      <c r="AK1920" s="143">
        <f t="shared" si="326"/>
        <v>0</v>
      </c>
      <c r="AL1920" s="20">
        <f t="shared" si="332"/>
        <v>45382</v>
      </c>
      <c r="AM1920" t="e">
        <f t="shared" si="333"/>
        <v>#N/A</v>
      </c>
      <c r="AN1920" t="str">
        <f t="shared" si="327"/>
        <v>11032024-A-071139-5505.1</v>
      </c>
    </row>
    <row r="1921" spans="1:40" ht="20.100000000000001" hidden="1" customHeight="1" x14ac:dyDescent="0.25">
      <c r="A1921" s="14">
        <v>579</v>
      </c>
      <c r="B1921" s="202">
        <v>45352</v>
      </c>
      <c r="C1921" s="6" t="s">
        <v>3261</v>
      </c>
      <c r="D1921" s="15">
        <v>45362</v>
      </c>
      <c r="E1921" s="14" t="s">
        <v>1132</v>
      </c>
      <c r="F1921" s="14" t="s">
        <v>1133</v>
      </c>
      <c r="G1921" s="6">
        <v>7683</v>
      </c>
      <c r="H1921" s="6" t="s">
        <v>1817</v>
      </c>
      <c r="I1921" s="6"/>
      <c r="J1921" s="16">
        <v>5505.1</v>
      </c>
      <c r="K1921" s="144">
        <v>1.63</v>
      </c>
      <c r="L1921" s="125">
        <v>0</v>
      </c>
      <c r="M1921" s="125">
        <v>0</v>
      </c>
      <c r="N1921" s="6" t="s">
        <v>1878</v>
      </c>
      <c r="O1921" s="6" t="s">
        <v>1878</v>
      </c>
      <c r="P1921" s="19">
        <v>3495765</v>
      </c>
      <c r="Q1921" s="6"/>
      <c r="R1921" s="19">
        <f t="shared" si="328"/>
        <v>629237.69999999995</v>
      </c>
      <c r="S1921" s="6"/>
      <c r="T1921" s="14"/>
      <c r="U1921" s="145"/>
      <c r="V1921" s="6"/>
      <c r="W1921" s="6"/>
      <c r="X1921" s="6"/>
      <c r="Y1921" s="23"/>
      <c r="Z1921" s="6"/>
      <c r="AA1921" s="6"/>
      <c r="AB1921" s="21"/>
      <c r="AC1921" s="6"/>
      <c r="AD1921" s="14" t="s">
        <v>1515</v>
      </c>
      <c r="AE1921" s="6"/>
      <c r="AF1921" s="6"/>
      <c r="AG1921" s="6"/>
      <c r="AH1921" s="6" t="s">
        <v>1878</v>
      </c>
      <c r="AI1921" s="143">
        <f t="shared" si="324"/>
        <v>455</v>
      </c>
      <c r="AJ1921" s="143">
        <f t="shared" si="325"/>
        <v>81.899999999999991</v>
      </c>
      <c r="AK1921" s="143">
        <f t="shared" si="326"/>
        <v>0</v>
      </c>
      <c r="AL1921" s="20">
        <f t="shared" si="332"/>
        <v>45382</v>
      </c>
      <c r="AM1921" t="e">
        <f t="shared" si="333"/>
        <v>#N/A</v>
      </c>
      <c r="AN1921" t="str">
        <f t="shared" si="327"/>
        <v>11032024-A-071149-5505.1</v>
      </c>
    </row>
    <row r="1922" spans="1:40" ht="20.100000000000001" hidden="1" customHeight="1" x14ac:dyDescent="0.25">
      <c r="A1922" s="14">
        <v>580</v>
      </c>
      <c r="B1922" s="202">
        <v>45352</v>
      </c>
      <c r="C1922" s="6" t="s">
        <v>3262</v>
      </c>
      <c r="D1922" s="15">
        <v>45362</v>
      </c>
      <c r="E1922" s="14" t="s">
        <v>1132</v>
      </c>
      <c r="F1922" s="14" t="s">
        <v>1133</v>
      </c>
      <c r="G1922" s="6">
        <v>7423</v>
      </c>
      <c r="H1922" s="6" t="s">
        <v>1817</v>
      </c>
      <c r="I1922" s="6"/>
      <c r="J1922" s="16">
        <v>5505.1</v>
      </c>
      <c r="K1922" s="144">
        <v>1.63</v>
      </c>
      <c r="L1922" s="125">
        <v>0</v>
      </c>
      <c r="M1922" s="125">
        <v>0</v>
      </c>
      <c r="N1922" s="6" t="s">
        <v>1878</v>
      </c>
      <c r="O1922" s="6" t="s">
        <v>1878</v>
      </c>
      <c r="P1922" s="19">
        <v>3377465</v>
      </c>
      <c r="Q1922" s="6"/>
      <c r="R1922" s="19">
        <f t="shared" si="328"/>
        <v>607943.69999999995</v>
      </c>
      <c r="S1922" s="6"/>
      <c r="T1922" s="14"/>
      <c r="U1922" s="145"/>
      <c r="V1922" s="6"/>
      <c r="W1922" s="6"/>
      <c r="X1922" s="6"/>
      <c r="Y1922" s="23"/>
      <c r="Z1922" s="6"/>
      <c r="AA1922" s="6"/>
      <c r="AB1922" s="21"/>
      <c r="AC1922" s="6"/>
      <c r="AD1922" s="14" t="s">
        <v>1515</v>
      </c>
      <c r="AE1922" s="6"/>
      <c r="AF1922" s="6"/>
      <c r="AG1922" s="6"/>
      <c r="AH1922" s="6" t="s">
        <v>1878</v>
      </c>
      <c r="AI1922" s="143">
        <f t="shared" si="324"/>
        <v>455</v>
      </c>
      <c r="AJ1922" s="143">
        <f t="shared" si="325"/>
        <v>81.899999999999991</v>
      </c>
      <c r="AK1922" s="143">
        <f t="shared" si="326"/>
        <v>0</v>
      </c>
      <c r="AL1922" s="20">
        <f t="shared" si="332"/>
        <v>45382</v>
      </c>
      <c r="AM1922" t="e">
        <f t="shared" si="333"/>
        <v>#N/A</v>
      </c>
      <c r="AN1922" t="str">
        <f t="shared" si="327"/>
        <v>11032024-A-071156-5505.1</v>
      </c>
    </row>
    <row r="1923" spans="1:40" ht="20.100000000000001" hidden="1" customHeight="1" x14ac:dyDescent="0.25">
      <c r="A1923" s="14">
        <v>581</v>
      </c>
      <c r="B1923" s="202">
        <v>45352</v>
      </c>
      <c r="C1923" s="6" t="s">
        <v>3263</v>
      </c>
      <c r="D1923" s="15">
        <v>45362</v>
      </c>
      <c r="E1923" s="14" t="s">
        <v>1132</v>
      </c>
      <c r="F1923" s="14" t="s">
        <v>1133</v>
      </c>
      <c r="G1923" s="6">
        <v>7473</v>
      </c>
      <c r="H1923" s="6" t="s">
        <v>1817</v>
      </c>
      <c r="I1923" s="6"/>
      <c r="J1923" s="16">
        <v>5505.1</v>
      </c>
      <c r="K1923" s="144">
        <v>1.63</v>
      </c>
      <c r="L1923" s="125">
        <v>0</v>
      </c>
      <c r="M1923" s="125">
        <v>0</v>
      </c>
      <c r="N1923" s="6" t="s">
        <v>1878</v>
      </c>
      <c r="O1923" s="6" t="s">
        <v>1878</v>
      </c>
      <c r="P1923" s="19">
        <v>3400215</v>
      </c>
      <c r="Q1923" s="6"/>
      <c r="R1923" s="19">
        <f t="shared" si="328"/>
        <v>612038.69999999995</v>
      </c>
      <c r="S1923" s="6"/>
      <c r="T1923" s="14"/>
      <c r="U1923" s="145"/>
      <c r="V1923" s="6"/>
      <c r="W1923" s="6"/>
      <c r="X1923" s="6"/>
      <c r="Y1923" s="23"/>
      <c r="Z1923" s="6"/>
      <c r="AA1923" s="6"/>
      <c r="AB1923" s="21"/>
      <c r="AC1923" s="6"/>
      <c r="AD1923" s="14" t="s">
        <v>1515</v>
      </c>
      <c r="AE1923" s="6"/>
      <c r="AF1923" s="6"/>
      <c r="AG1923" s="6"/>
      <c r="AH1923" s="6" t="s">
        <v>1878</v>
      </c>
      <c r="AI1923" s="143">
        <f t="shared" si="324"/>
        <v>455</v>
      </c>
      <c r="AJ1923" s="143">
        <f t="shared" si="325"/>
        <v>81.899999999999991</v>
      </c>
      <c r="AK1923" s="143">
        <f t="shared" si="326"/>
        <v>0</v>
      </c>
      <c r="AL1923" s="20">
        <f t="shared" si="332"/>
        <v>45382</v>
      </c>
      <c r="AM1923" t="e">
        <f t="shared" si="333"/>
        <v>#N/A</v>
      </c>
      <c r="AN1923" t="str">
        <f t="shared" si="327"/>
        <v>11032024-A-071164-5505.1</v>
      </c>
    </row>
    <row r="1924" spans="1:40" ht="20.100000000000001" hidden="1" customHeight="1" x14ac:dyDescent="0.25">
      <c r="A1924" s="14">
        <v>582</v>
      </c>
      <c r="B1924" s="202">
        <v>45352</v>
      </c>
      <c r="C1924" s="6" t="s">
        <v>3264</v>
      </c>
      <c r="D1924" s="15">
        <v>45362</v>
      </c>
      <c r="E1924" s="14" t="s">
        <v>1132</v>
      </c>
      <c r="F1924" s="14" t="s">
        <v>1133</v>
      </c>
      <c r="G1924" s="6">
        <v>7653</v>
      </c>
      <c r="H1924" s="6" t="s">
        <v>1817</v>
      </c>
      <c r="I1924" s="6"/>
      <c r="J1924" s="16">
        <v>5505.1</v>
      </c>
      <c r="K1924" s="144">
        <v>1.63</v>
      </c>
      <c r="L1924" s="125">
        <v>0</v>
      </c>
      <c r="M1924" s="125">
        <v>0</v>
      </c>
      <c r="N1924" s="6" t="s">
        <v>1878</v>
      </c>
      <c r="O1924" s="6" t="s">
        <v>1878</v>
      </c>
      <c r="P1924" s="19">
        <v>3482115</v>
      </c>
      <c r="Q1924" s="6"/>
      <c r="R1924" s="19">
        <f t="shared" si="328"/>
        <v>626780.69999999995</v>
      </c>
      <c r="S1924" s="6"/>
      <c r="T1924" s="14"/>
      <c r="U1924" s="145"/>
      <c r="V1924" s="6"/>
      <c r="W1924" s="6"/>
      <c r="X1924" s="6"/>
      <c r="Y1924" s="23"/>
      <c r="Z1924" s="6"/>
      <c r="AA1924" s="6"/>
      <c r="AB1924" s="21"/>
      <c r="AC1924" s="6"/>
      <c r="AD1924" s="14" t="s">
        <v>1515</v>
      </c>
      <c r="AE1924" s="6"/>
      <c r="AF1924" s="6"/>
      <c r="AG1924" s="6"/>
      <c r="AH1924" s="6" t="s">
        <v>1878</v>
      </c>
      <c r="AI1924" s="143">
        <f t="shared" si="324"/>
        <v>455</v>
      </c>
      <c r="AJ1924" s="143">
        <f t="shared" si="325"/>
        <v>81.899999999999991</v>
      </c>
      <c r="AK1924" s="143">
        <f t="shared" si="326"/>
        <v>0</v>
      </c>
      <c r="AL1924" s="20">
        <f t="shared" si="332"/>
        <v>45382</v>
      </c>
      <c r="AM1924" t="e">
        <f t="shared" si="333"/>
        <v>#N/A</v>
      </c>
      <c r="AN1924" t="str">
        <f t="shared" si="327"/>
        <v>11032024-A-071172-5505.1</v>
      </c>
    </row>
    <row r="1925" spans="1:40" ht="20.100000000000001" hidden="1" customHeight="1" x14ac:dyDescent="0.25">
      <c r="A1925" s="14">
        <v>583</v>
      </c>
      <c r="B1925" s="202">
        <v>45352</v>
      </c>
      <c r="C1925" s="6" t="s">
        <v>3265</v>
      </c>
      <c r="D1925" s="15">
        <v>45362</v>
      </c>
      <c r="E1925" s="14" t="s">
        <v>1132</v>
      </c>
      <c r="F1925" s="14" t="s">
        <v>1133</v>
      </c>
      <c r="G1925" s="6">
        <v>7431</v>
      </c>
      <c r="H1925" s="6" t="s">
        <v>1817</v>
      </c>
      <c r="I1925" s="6"/>
      <c r="J1925" s="16">
        <v>5505.1</v>
      </c>
      <c r="K1925" s="144">
        <v>1.63</v>
      </c>
      <c r="L1925" s="125">
        <v>0</v>
      </c>
      <c r="M1925" s="125">
        <v>0</v>
      </c>
      <c r="N1925" s="6" t="s">
        <v>1878</v>
      </c>
      <c r="O1925" s="6" t="s">
        <v>1878</v>
      </c>
      <c r="P1925" s="19">
        <v>3381105</v>
      </c>
      <c r="Q1925" s="6"/>
      <c r="R1925" s="19">
        <f t="shared" si="328"/>
        <v>608598.9</v>
      </c>
      <c r="S1925" s="6"/>
      <c r="T1925" s="14"/>
      <c r="U1925" s="145"/>
      <c r="V1925" s="6"/>
      <c r="W1925" s="6"/>
      <c r="X1925" s="6"/>
      <c r="Y1925" s="23"/>
      <c r="Z1925" s="6"/>
      <c r="AA1925" s="6"/>
      <c r="AB1925" s="21"/>
      <c r="AC1925" s="6"/>
      <c r="AD1925" s="14" t="s">
        <v>1515</v>
      </c>
      <c r="AE1925" s="6"/>
      <c r="AF1925" s="6"/>
      <c r="AG1925" s="6"/>
      <c r="AH1925" s="6" t="s">
        <v>1878</v>
      </c>
      <c r="AI1925" s="143">
        <f t="shared" si="324"/>
        <v>455</v>
      </c>
      <c r="AJ1925" s="143">
        <f t="shared" si="325"/>
        <v>81.900000000000006</v>
      </c>
      <c r="AK1925" s="143">
        <f t="shared" si="326"/>
        <v>0</v>
      </c>
      <c r="AL1925" s="20">
        <f t="shared" si="332"/>
        <v>45382</v>
      </c>
      <c r="AM1925" t="e">
        <f t="shared" si="333"/>
        <v>#N/A</v>
      </c>
      <c r="AN1925" t="str">
        <f t="shared" si="327"/>
        <v>11032024-A-071177-5505.1</v>
      </c>
    </row>
    <row r="1926" spans="1:40" ht="20.100000000000001" hidden="1" customHeight="1" x14ac:dyDescent="0.25">
      <c r="A1926" s="14">
        <v>584</v>
      </c>
      <c r="B1926" s="202">
        <v>45352</v>
      </c>
      <c r="C1926" s="6" t="s">
        <v>3266</v>
      </c>
      <c r="D1926" s="15">
        <v>45362</v>
      </c>
      <c r="E1926" s="14" t="s">
        <v>1132</v>
      </c>
      <c r="F1926" s="14" t="s">
        <v>1133</v>
      </c>
      <c r="G1926" s="6">
        <v>7690</v>
      </c>
      <c r="H1926" s="6" t="s">
        <v>1817</v>
      </c>
      <c r="I1926" s="6"/>
      <c r="J1926" s="16">
        <v>5505.1</v>
      </c>
      <c r="K1926" s="144">
        <v>1.63</v>
      </c>
      <c r="L1926" s="125">
        <v>0</v>
      </c>
      <c r="M1926" s="125">
        <v>0</v>
      </c>
      <c r="N1926" s="6" t="s">
        <v>1878</v>
      </c>
      <c r="O1926" s="6" t="s">
        <v>1878</v>
      </c>
      <c r="P1926" s="19">
        <v>3498950</v>
      </c>
      <c r="Q1926" s="6"/>
      <c r="R1926" s="19">
        <f t="shared" si="328"/>
        <v>629811</v>
      </c>
      <c r="S1926" s="6"/>
      <c r="T1926" s="14"/>
      <c r="U1926" s="145"/>
      <c r="V1926" s="6"/>
      <c r="W1926" s="6"/>
      <c r="X1926" s="6"/>
      <c r="Y1926" s="23"/>
      <c r="Z1926" s="6"/>
      <c r="AA1926" s="6"/>
      <c r="AB1926" s="21"/>
      <c r="AC1926" s="6"/>
      <c r="AD1926" s="14" t="s">
        <v>1515</v>
      </c>
      <c r="AE1926" s="6"/>
      <c r="AF1926" s="6"/>
      <c r="AG1926" s="6"/>
      <c r="AH1926" s="6" t="s">
        <v>1878</v>
      </c>
      <c r="AI1926" s="143">
        <f t="shared" si="324"/>
        <v>455</v>
      </c>
      <c r="AJ1926" s="143">
        <f t="shared" si="325"/>
        <v>81.900000000000006</v>
      </c>
      <c r="AK1926" s="143">
        <f t="shared" si="326"/>
        <v>0</v>
      </c>
      <c r="AL1926" s="20">
        <f t="shared" si="332"/>
        <v>45382</v>
      </c>
      <c r="AM1926" t="e">
        <f t="shared" si="333"/>
        <v>#N/A</v>
      </c>
      <c r="AN1926" t="str">
        <f t="shared" si="327"/>
        <v>11032024-A-071192-5505.1</v>
      </c>
    </row>
    <row r="1927" spans="1:40" ht="20.100000000000001" hidden="1" customHeight="1" x14ac:dyDescent="0.25">
      <c r="A1927" s="14">
        <v>585</v>
      </c>
      <c r="B1927" s="202">
        <v>45352</v>
      </c>
      <c r="C1927" s="6" t="s">
        <v>3267</v>
      </c>
      <c r="D1927" s="15">
        <v>45362</v>
      </c>
      <c r="E1927" s="14" t="s">
        <v>1132</v>
      </c>
      <c r="F1927" s="14" t="s">
        <v>1133</v>
      </c>
      <c r="G1927" s="6">
        <v>7126</v>
      </c>
      <c r="H1927" s="6" t="s">
        <v>1817</v>
      </c>
      <c r="I1927" s="6"/>
      <c r="J1927" s="16">
        <v>5505.1</v>
      </c>
      <c r="K1927" s="144">
        <v>1.63</v>
      </c>
      <c r="L1927" s="125">
        <v>0</v>
      </c>
      <c r="M1927" s="125">
        <v>0</v>
      </c>
      <c r="N1927" s="6" t="s">
        <v>1878</v>
      </c>
      <c r="O1927" s="6" t="s">
        <v>1878</v>
      </c>
      <c r="P1927" s="19">
        <v>3242330</v>
      </c>
      <c r="Q1927" s="6"/>
      <c r="R1927" s="19">
        <f t="shared" si="328"/>
        <v>583619.4</v>
      </c>
      <c r="S1927" s="6"/>
      <c r="T1927" s="14"/>
      <c r="U1927" s="145"/>
      <c r="V1927" s="6"/>
      <c r="W1927" s="6"/>
      <c r="X1927" s="6"/>
      <c r="Y1927" s="23"/>
      <c r="Z1927" s="6"/>
      <c r="AA1927" s="6"/>
      <c r="AB1927" s="21"/>
      <c r="AC1927" s="6"/>
      <c r="AD1927" s="14" t="s">
        <v>1515</v>
      </c>
      <c r="AE1927" s="6"/>
      <c r="AF1927" s="6"/>
      <c r="AG1927" s="6"/>
      <c r="AH1927" s="6" t="s">
        <v>1878</v>
      </c>
      <c r="AI1927" s="143">
        <f t="shared" si="324"/>
        <v>455</v>
      </c>
      <c r="AJ1927" s="143">
        <f t="shared" si="325"/>
        <v>81.900000000000006</v>
      </c>
      <c r="AK1927" s="143">
        <f t="shared" si="326"/>
        <v>0</v>
      </c>
      <c r="AL1927" s="20">
        <f t="shared" si="332"/>
        <v>45382</v>
      </c>
      <c r="AM1927" t="e">
        <f t="shared" si="333"/>
        <v>#N/A</v>
      </c>
      <c r="AN1927" t="str">
        <f t="shared" si="327"/>
        <v>11032024-A-071205-5505.1</v>
      </c>
    </row>
    <row r="1928" spans="1:40" ht="20.100000000000001" hidden="1" customHeight="1" x14ac:dyDescent="0.25">
      <c r="A1928" s="14">
        <v>586</v>
      </c>
      <c r="B1928" s="202">
        <v>45353</v>
      </c>
      <c r="C1928" s="6" t="s">
        <v>3268</v>
      </c>
      <c r="D1928" s="15">
        <v>45362</v>
      </c>
      <c r="E1928" s="14" t="s">
        <v>1132</v>
      </c>
      <c r="F1928" s="14" t="s">
        <v>1133</v>
      </c>
      <c r="G1928" s="6">
        <v>7503</v>
      </c>
      <c r="H1928" s="6" t="s">
        <v>1817</v>
      </c>
      <c r="I1928" s="6"/>
      <c r="J1928" s="16">
        <v>5505.1</v>
      </c>
      <c r="K1928" s="144">
        <v>1.66</v>
      </c>
      <c r="L1928" s="125">
        <v>0</v>
      </c>
      <c r="M1928" s="125">
        <v>0</v>
      </c>
      <c r="N1928" s="6" t="s">
        <v>1878</v>
      </c>
      <c r="O1928" s="6" t="s">
        <v>1878</v>
      </c>
      <c r="P1928" s="19">
        <v>3488895</v>
      </c>
      <c r="Q1928" s="6"/>
      <c r="R1928" s="19">
        <f t="shared" si="328"/>
        <v>628001.1</v>
      </c>
      <c r="S1928" s="6"/>
      <c r="T1928" s="14"/>
      <c r="U1928" s="145"/>
      <c r="V1928" s="6"/>
      <c r="W1928" s="6"/>
      <c r="X1928" s="6"/>
      <c r="Y1928" s="23"/>
      <c r="Z1928" s="6"/>
      <c r="AA1928" s="6"/>
      <c r="AB1928" s="21"/>
      <c r="AC1928" s="6"/>
      <c r="AD1928" s="14" t="s">
        <v>1515</v>
      </c>
      <c r="AE1928" s="6"/>
      <c r="AF1928" s="6"/>
      <c r="AG1928" s="6"/>
      <c r="AH1928" s="6" t="s">
        <v>1878</v>
      </c>
      <c r="AI1928" s="143">
        <f t="shared" si="324"/>
        <v>465</v>
      </c>
      <c r="AJ1928" s="143">
        <f t="shared" si="325"/>
        <v>83.7</v>
      </c>
      <c r="AK1928" s="143">
        <f t="shared" si="326"/>
        <v>0</v>
      </c>
      <c r="AL1928" s="20">
        <f t="shared" si="332"/>
        <v>45383</v>
      </c>
      <c r="AM1928" t="e">
        <f t="shared" si="333"/>
        <v>#N/A</v>
      </c>
      <c r="AN1928" t="str">
        <f t="shared" si="327"/>
        <v>11032024-A-071215-5505.1</v>
      </c>
    </row>
    <row r="1929" spans="1:40" ht="20.100000000000001" hidden="1" customHeight="1" x14ac:dyDescent="0.25">
      <c r="A1929" s="14">
        <v>587</v>
      </c>
      <c r="B1929" s="202">
        <v>45353</v>
      </c>
      <c r="C1929" s="6" t="s">
        <v>3269</v>
      </c>
      <c r="D1929" s="15">
        <v>45362</v>
      </c>
      <c r="E1929" s="14" t="s">
        <v>1132</v>
      </c>
      <c r="F1929" s="14" t="s">
        <v>1133</v>
      </c>
      <c r="G1929" s="6">
        <v>7643</v>
      </c>
      <c r="H1929" s="6" t="s">
        <v>1817</v>
      </c>
      <c r="I1929" s="6"/>
      <c r="J1929" s="16">
        <v>5505.1</v>
      </c>
      <c r="K1929" s="144">
        <v>1.66</v>
      </c>
      <c r="L1929" s="125">
        <v>0</v>
      </c>
      <c r="M1929" s="125">
        <v>0</v>
      </c>
      <c r="N1929" s="6" t="s">
        <v>1878</v>
      </c>
      <c r="O1929" s="6" t="s">
        <v>1878</v>
      </c>
      <c r="P1929" s="19">
        <v>3553995</v>
      </c>
      <c r="Q1929" s="6"/>
      <c r="R1929" s="19">
        <f t="shared" si="328"/>
        <v>639719.1</v>
      </c>
      <c r="S1929" s="6"/>
      <c r="T1929" s="14"/>
      <c r="U1929" s="145"/>
      <c r="V1929" s="6"/>
      <c r="W1929" s="6"/>
      <c r="X1929" s="6"/>
      <c r="Y1929" s="23"/>
      <c r="Z1929" s="6"/>
      <c r="AA1929" s="6"/>
      <c r="AB1929" s="21"/>
      <c r="AC1929" s="6"/>
      <c r="AD1929" s="14" t="s">
        <v>1515</v>
      </c>
      <c r="AE1929" s="6"/>
      <c r="AF1929" s="6"/>
      <c r="AG1929" s="6"/>
      <c r="AH1929" s="6" t="s">
        <v>1878</v>
      </c>
      <c r="AI1929" s="143">
        <f t="shared" si="324"/>
        <v>465</v>
      </c>
      <c r="AJ1929" s="143">
        <f t="shared" si="325"/>
        <v>83.7</v>
      </c>
      <c r="AK1929" s="143">
        <f t="shared" si="326"/>
        <v>0</v>
      </c>
      <c r="AL1929" s="20">
        <f t="shared" si="332"/>
        <v>45383</v>
      </c>
      <c r="AM1929" t="e">
        <f t="shared" si="333"/>
        <v>#N/A</v>
      </c>
      <c r="AN1929" t="str">
        <f t="shared" si="327"/>
        <v>11032024-A-071224-5505.1</v>
      </c>
    </row>
    <row r="1930" spans="1:40" ht="20.100000000000001" hidden="1" customHeight="1" x14ac:dyDescent="0.25">
      <c r="A1930" s="14">
        <v>588</v>
      </c>
      <c r="B1930" s="202">
        <v>45356</v>
      </c>
      <c r="C1930" s="6" t="s">
        <v>3270</v>
      </c>
      <c r="D1930" s="15">
        <v>45364</v>
      </c>
      <c r="E1930" s="14" t="s">
        <v>1132</v>
      </c>
      <c r="F1930" s="14" t="s">
        <v>1133</v>
      </c>
      <c r="G1930" s="6">
        <v>7730</v>
      </c>
      <c r="H1930" s="6" t="s">
        <v>1817</v>
      </c>
      <c r="I1930" s="6"/>
      <c r="J1930" s="16">
        <v>5505.1</v>
      </c>
      <c r="K1930" s="144">
        <v>1.66</v>
      </c>
      <c r="L1930" s="125">
        <v>0</v>
      </c>
      <c r="M1930" s="125">
        <v>0</v>
      </c>
      <c r="N1930" s="6" t="s">
        <v>1878</v>
      </c>
      <c r="O1930" s="6" t="s">
        <v>1878</v>
      </c>
      <c r="P1930" s="19">
        <v>3594450</v>
      </c>
      <c r="Q1930" s="6"/>
      <c r="R1930" s="19">
        <f t="shared" si="328"/>
        <v>647001</v>
      </c>
      <c r="S1930" s="6"/>
      <c r="T1930" s="14"/>
      <c r="U1930" s="145"/>
      <c r="V1930" s="6"/>
      <c r="W1930" s="6"/>
      <c r="X1930" s="6"/>
      <c r="Y1930" s="23"/>
      <c r="Z1930" s="6"/>
      <c r="AA1930" s="6"/>
      <c r="AB1930" s="21"/>
      <c r="AC1930" s="6"/>
      <c r="AD1930" s="14" t="s">
        <v>1515</v>
      </c>
      <c r="AE1930" s="6"/>
      <c r="AF1930" s="6"/>
      <c r="AG1930" s="6"/>
      <c r="AH1930" s="6" t="s">
        <v>1878</v>
      </c>
      <c r="AI1930" s="143">
        <f t="shared" si="324"/>
        <v>465</v>
      </c>
      <c r="AJ1930" s="143">
        <f t="shared" si="325"/>
        <v>83.7</v>
      </c>
      <c r="AK1930" s="143">
        <f t="shared" si="326"/>
        <v>0</v>
      </c>
      <c r="AL1930" s="20">
        <f t="shared" si="332"/>
        <v>45386</v>
      </c>
      <c r="AM1930" t="e">
        <f t="shared" si="333"/>
        <v>#N/A</v>
      </c>
      <c r="AN1930" t="str">
        <f t="shared" si="327"/>
        <v>13032024-A-072205-5505.1</v>
      </c>
    </row>
    <row r="1931" spans="1:40" ht="20.100000000000001" hidden="1" customHeight="1" x14ac:dyDescent="0.25">
      <c r="A1931" s="14">
        <v>589</v>
      </c>
      <c r="B1931" s="202">
        <v>45356</v>
      </c>
      <c r="C1931" s="6" t="s">
        <v>3271</v>
      </c>
      <c r="D1931" s="15">
        <v>45364</v>
      </c>
      <c r="E1931" s="14" t="s">
        <v>1132</v>
      </c>
      <c r="F1931" s="14" t="s">
        <v>1133</v>
      </c>
      <c r="G1931" s="6">
        <v>7096</v>
      </c>
      <c r="H1931" s="6" t="s">
        <v>1817</v>
      </c>
      <c r="I1931" s="6"/>
      <c r="J1931" s="16">
        <v>5505.1</v>
      </c>
      <c r="K1931" s="144">
        <v>1.66</v>
      </c>
      <c r="L1931" s="125">
        <v>0</v>
      </c>
      <c r="M1931" s="125">
        <v>0</v>
      </c>
      <c r="N1931" s="6" t="s">
        <v>1878</v>
      </c>
      <c r="O1931" s="6" t="s">
        <v>1878</v>
      </c>
      <c r="P1931" s="19">
        <v>3299640</v>
      </c>
      <c r="Q1931" s="6"/>
      <c r="R1931" s="19">
        <f t="shared" si="328"/>
        <v>593935.19999999995</v>
      </c>
      <c r="S1931" s="6"/>
      <c r="T1931" s="14"/>
      <c r="U1931" s="145"/>
      <c r="V1931" s="6"/>
      <c r="W1931" s="6"/>
      <c r="X1931" s="6"/>
      <c r="Y1931" s="23"/>
      <c r="Z1931" s="6"/>
      <c r="AA1931" s="6"/>
      <c r="AB1931" s="21"/>
      <c r="AC1931" s="6"/>
      <c r="AD1931" s="14" t="s">
        <v>1515</v>
      </c>
      <c r="AE1931" s="6"/>
      <c r="AF1931" s="6"/>
      <c r="AG1931" s="6"/>
      <c r="AH1931" s="6" t="s">
        <v>1878</v>
      </c>
      <c r="AI1931" s="143">
        <f t="shared" si="324"/>
        <v>465</v>
      </c>
      <c r="AJ1931" s="143">
        <f t="shared" si="325"/>
        <v>83.699999999999989</v>
      </c>
      <c r="AK1931" s="143">
        <f t="shared" si="326"/>
        <v>0</v>
      </c>
      <c r="AL1931" s="20">
        <f t="shared" si="332"/>
        <v>45386</v>
      </c>
      <c r="AM1931" t="e">
        <f t="shared" si="333"/>
        <v>#N/A</v>
      </c>
      <c r="AN1931" t="str">
        <f t="shared" si="327"/>
        <v>13032024-A-072225-5505.1</v>
      </c>
    </row>
    <row r="1932" spans="1:40" ht="20.100000000000001" hidden="1" customHeight="1" x14ac:dyDescent="0.25">
      <c r="A1932" s="14">
        <v>590</v>
      </c>
      <c r="B1932" s="202">
        <v>45357</v>
      </c>
      <c r="C1932" s="6" t="s">
        <v>3272</v>
      </c>
      <c r="D1932" s="15">
        <v>45364</v>
      </c>
      <c r="E1932" s="14" t="s">
        <v>1132</v>
      </c>
      <c r="F1932" s="14" t="s">
        <v>1133</v>
      </c>
      <c r="G1932" s="6">
        <v>7653</v>
      </c>
      <c r="H1932" s="6" t="s">
        <v>1817</v>
      </c>
      <c r="I1932" s="6"/>
      <c r="J1932" s="16">
        <v>5505.1</v>
      </c>
      <c r="K1932" s="144">
        <v>1.66</v>
      </c>
      <c r="L1932" s="125">
        <v>0</v>
      </c>
      <c r="M1932" s="125">
        <v>0</v>
      </c>
      <c r="N1932" s="6" t="s">
        <v>1878</v>
      </c>
      <c r="O1932" s="6" t="s">
        <v>1878</v>
      </c>
      <c r="P1932" s="19">
        <v>3558645</v>
      </c>
      <c r="Q1932" s="6"/>
      <c r="R1932" s="19">
        <f t="shared" si="328"/>
        <v>640556.1</v>
      </c>
      <c r="S1932" s="6"/>
      <c r="T1932" s="14"/>
      <c r="U1932" s="145"/>
      <c r="V1932" s="6"/>
      <c r="W1932" s="6"/>
      <c r="X1932" s="6"/>
      <c r="Y1932" s="23"/>
      <c r="Z1932" s="6"/>
      <c r="AA1932" s="6"/>
      <c r="AB1932" s="21"/>
      <c r="AC1932" s="6"/>
      <c r="AD1932" s="14" t="s">
        <v>1515</v>
      </c>
      <c r="AE1932" s="6"/>
      <c r="AF1932" s="6"/>
      <c r="AG1932" s="6"/>
      <c r="AH1932" s="6" t="s">
        <v>1878</v>
      </c>
      <c r="AI1932" s="143">
        <f t="shared" si="324"/>
        <v>465</v>
      </c>
      <c r="AJ1932" s="143">
        <f t="shared" si="325"/>
        <v>83.7</v>
      </c>
      <c r="AK1932" s="143">
        <f t="shared" si="326"/>
        <v>0</v>
      </c>
      <c r="AL1932" s="20">
        <f t="shared" si="332"/>
        <v>45387</v>
      </c>
      <c r="AM1932" t="e">
        <f t="shared" si="333"/>
        <v>#N/A</v>
      </c>
      <c r="AN1932" t="str">
        <f t="shared" si="327"/>
        <v>13032024-A-072233-5505.1</v>
      </c>
    </row>
    <row r="1933" spans="1:40" ht="20.100000000000001" hidden="1" customHeight="1" x14ac:dyDescent="0.25">
      <c r="A1933" s="14">
        <v>591</v>
      </c>
      <c r="B1933" s="202">
        <v>45357</v>
      </c>
      <c r="C1933" s="6" t="s">
        <v>3273</v>
      </c>
      <c r="D1933" s="15">
        <v>45364</v>
      </c>
      <c r="E1933" s="14" t="s">
        <v>1132</v>
      </c>
      <c r="F1933" s="14" t="s">
        <v>1133</v>
      </c>
      <c r="G1933" s="6">
        <v>7216</v>
      </c>
      <c r="H1933" s="6" t="s">
        <v>1817</v>
      </c>
      <c r="I1933" s="6"/>
      <c r="J1933" s="16">
        <v>5505.1</v>
      </c>
      <c r="K1933" s="144">
        <v>1.66</v>
      </c>
      <c r="L1933" s="125">
        <v>0</v>
      </c>
      <c r="M1933" s="125">
        <v>0</v>
      </c>
      <c r="N1933" s="6" t="s">
        <v>1878</v>
      </c>
      <c r="O1933" s="6" t="s">
        <v>1878</v>
      </c>
      <c r="P1933" s="19">
        <v>3355440</v>
      </c>
      <c r="Q1933" s="6"/>
      <c r="R1933" s="19">
        <f t="shared" si="328"/>
        <v>603979.19999999995</v>
      </c>
      <c r="S1933" s="6"/>
      <c r="T1933" s="14"/>
      <c r="U1933" s="145"/>
      <c r="V1933" s="6"/>
      <c r="W1933" s="6"/>
      <c r="X1933" s="6"/>
      <c r="Y1933" s="23"/>
      <c r="Z1933" s="6"/>
      <c r="AA1933" s="6"/>
      <c r="AB1933" s="21"/>
      <c r="AC1933" s="6"/>
      <c r="AD1933" s="14" t="s">
        <v>1515</v>
      </c>
      <c r="AE1933" s="6"/>
      <c r="AF1933" s="6"/>
      <c r="AG1933" s="6"/>
      <c r="AH1933" s="6" t="s">
        <v>1878</v>
      </c>
      <c r="AI1933" s="143">
        <f t="shared" si="324"/>
        <v>465</v>
      </c>
      <c r="AJ1933" s="143">
        <f t="shared" si="325"/>
        <v>83.699999999999989</v>
      </c>
      <c r="AK1933" s="143">
        <f t="shared" si="326"/>
        <v>0</v>
      </c>
      <c r="AL1933" s="20">
        <f t="shared" si="332"/>
        <v>45387</v>
      </c>
      <c r="AM1933" t="e">
        <f t="shared" si="333"/>
        <v>#N/A</v>
      </c>
      <c r="AN1933" t="str">
        <f t="shared" si="327"/>
        <v>13032024-A-072241-5505.1</v>
      </c>
    </row>
    <row r="1934" spans="1:40" ht="20.100000000000001" hidden="1" customHeight="1" x14ac:dyDescent="0.25">
      <c r="A1934" s="14">
        <v>592</v>
      </c>
      <c r="B1934" s="202">
        <v>45360</v>
      </c>
      <c r="C1934" s="6" t="s">
        <v>3274</v>
      </c>
      <c r="D1934" s="15">
        <v>45364</v>
      </c>
      <c r="E1934" s="14" t="s">
        <v>1132</v>
      </c>
      <c r="F1934" s="14" t="s">
        <v>1133</v>
      </c>
      <c r="G1934" s="6">
        <v>7730</v>
      </c>
      <c r="H1934" s="6" t="s">
        <v>1817</v>
      </c>
      <c r="I1934" s="6"/>
      <c r="J1934" s="16">
        <v>5505.1</v>
      </c>
      <c r="K1934" s="144">
        <v>1.66</v>
      </c>
      <c r="L1934" s="125">
        <v>0</v>
      </c>
      <c r="M1934" s="125">
        <v>0</v>
      </c>
      <c r="N1934" s="6" t="s">
        <v>1878</v>
      </c>
      <c r="O1934" s="6" t="s">
        <v>1878</v>
      </c>
      <c r="P1934" s="19">
        <v>3594450</v>
      </c>
      <c r="Q1934" s="6"/>
      <c r="R1934" s="19">
        <f t="shared" si="328"/>
        <v>647001</v>
      </c>
      <c r="S1934" s="6"/>
      <c r="T1934" s="14"/>
      <c r="U1934" s="145"/>
      <c r="V1934" s="6"/>
      <c r="W1934" s="6"/>
      <c r="X1934" s="6"/>
      <c r="Y1934" s="23"/>
      <c r="Z1934" s="6"/>
      <c r="AA1934" s="6"/>
      <c r="AB1934" s="21"/>
      <c r="AC1934" s="6"/>
      <c r="AD1934" s="14" t="s">
        <v>1515</v>
      </c>
      <c r="AE1934" s="6"/>
      <c r="AF1934" s="6"/>
      <c r="AG1934" s="6"/>
      <c r="AH1934" s="6" t="s">
        <v>1878</v>
      </c>
      <c r="AI1934" s="143">
        <f t="shared" si="324"/>
        <v>465</v>
      </c>
      <c r="AJ1934" s="143">
        <f t="shared" si="325"/>
        <v>83.7</v>
      </c>
      <c r="AK1934" s="143">
        <f t="shared" si="326"/>
        <v>0</v>
      </c>
      <c r="AL1934" s="20">
        <f t="shared" si="332"/>
        <v>45390</v>
      </c>
      <c r="AM1934" t="e">
        <f t="shared" si="333"/>
        <v>#N/A</v>
      </c>
      <c r="AN1934" t="str">
        <f t="shared" si="327"/>
        <v>13032024-A-072247-5505.1</v>
      </c>
    </row>
    <row r="1935" spans="1:40" ht="20.100000000000001" hidden="1" customHeight="1" x14ac:dyDescent="0.25">
      <c r="A1935" s="14">
        <v>593</v>
      </c>
      <c r="B1935" s="202">
        <v>45360</v>
      </c>
      <c r="C1935" s="6" t="s">
        <v>3275</v>
      </c>
      <c r="D1935" s="15">
        <v>45364</v>
      </c>
      <c r="E1935" s="14" t="s">
        <v>1132</v>
      </c>
      <c r="F1935" s="14" t="s">
        <v>1133</v>
      </c>
      <c r="G1935" s="6">
        <v>7294</v>
      </c>
      <c r="H1935" s="6" t="s">
        <v>1817</v>
      </c>
      <c r="I1935" s="6"/>
      <c r="J1935" s="16">
        <v>5505.1</v>
      </c>
      <c r="K1935" s="144">
        <v>1.66</v>
      </c>
      <c r="L1935" s="125">
        <v>0</v>
      </c>
      <c r="M1935" s="125">
        <v>0</v>
      </c>
      <c r="N1935" s="6" t="s">
        <v>1878</v>
      </c>
      <c r="O1935" s="6" t="s">
        <v>1878</v>
      </c>
      <c r="P1935" s="19">
        <v>3391710</v>
      </c>
      <c r="Q1935" s="6"/>
      <c r="R1935" s="19">
        <f t="shared" si="328"/>
        <v>610507.79999999993</v>
      </c>
      <c r="S1935" s="6"/>
      <c r="T1935" s="14"/>
      <c r="U1935" s="145"/>
      <c r="V1935" s="6"/>
      <c r="W1935" s="6"/>
      <c r="X1935" s="6"/>
      <c r="Y1935" s="23"/>
      <c r="Z1935" s="6"/>
      <c r="AA1935" s="6"/>
      <c r="AB1935" s="21"/>
      <c r="AC1935" s="6"/>
      <c r="AD1935" s="14" t="s">
        <v>1515</v>
      </c>
      <c r="AE1935" s="6"/>
      <c r="AF1935" s="6"/>
      <c r="AG1935" s="6"/>
      <c r="AH1935" s="6" t="s">
        <v>1878</v>
      </c>
      <c r="AI1935" s="143">
        <f t="shared" si="324"/>
        <v>465</v>
      </c>
      <c r="AJ1935" s="143">
        <f t="shared" si="325"/>
        <v>83.699999999999989</v>
      </c>
      <c r="AK1935" s="143">
        <f t="shared" si="326"/>
        <v>0</v>
      </c>
      <c r="AL1935" s="20">
        <f t="shared" si="332"/>
        <v>45390</v>
      </c>
      <c r="AM1935" t="e">
        <f t="shared" si="333"/>
        <v>#N/A</v>
      </c>
      <c r="AN1935" t="str">
        <f t="shared" si="327"/>
        <v>13032024-A-072261-5505.1</v>
      </c>
    </row>
    <row r="1936" spans="1:40" ht="20.100000000000001" hidden="1" customHeight="1" x14ac:dyDescent="0.25">
      <c r="A1936" s="14">
        <v>594</v>
      </c>
      <c r="B1936" s="202">
        <v>45352</v>
      </c>
      <c r="C1936" s="6" t="s">
        <v>3276</v>
      </c>
      <c r="D1936" s="15">
        <v>45367</v>
      </c>
      <c r="E1936" s="14" t="s">
        <v>1132</v>
      </c>
      <c r="F1936" s="14" t="s">
        <v>1133</v>
      </c>
      <c r="G1936" s="6">
        <v>600</v>
      </c>
      <c r="H1936" s="6" t="s">
        <v>1817</v>
      </c>
      <c r="I1936" s="6"/>
      <c r="J1936" s="16">
        <v>3809.9189999999999</v>
      </c>
      <c r="K1936" s="144">
        <v>1.88</v>
      </c>
      <c r="L1936" s="125">
        <v>0</v>
      </c>
      <c r="M1936" s="125">
        <v>0</v>
      </c>
      <c r="N1936" s="6" t="s">
        <v>557</v>
      </c>
      <c r="O1936" s="6" t="s">
        <v>3297</v>
      </c>
      <c r="P1936" s="19">
        <v>315000</v>
      </c>
      <c r="Q1936" s="6"/>
      <c r="R1936" s="19">
        <f t="shared" si="328"/>
        <v>56700</v>
      </c>
      <c r="S1936" s="6"/>
      <c r="T1936" s="14"/>
      <c r="U1936" s="145"/>
      <c r="V1936" s="6"/>
      <c r="W1936" s="6"/>
      <c r="X1936" s="6"/>
      <c r="Y1936" s="212">
        <v>45450</v>
      </c>
      <c r="Z1936" s="6"/>
      <c r="AA1936" s="6"/>
      <c r="AB1936" s="21"/>
      <c r="AC1936" s="6"/>
      <c r="AD1936" s="14" t="s">
        <v>1515</v>
      </c>
      <c r="AE1936" s="6"/>
      <c r="AF1936" s="6"/>
      <c r="AG1936" s="6"/>
      <c r="AH1936" s="6" t="s">
        <v>1517</v>
      </c>
      <c r="AI1936" s="143">
        <f t="shared" si="324"/>
        <v>525</v>
      </c>
      <c r="AJ1936" s="143">
        <f t="shared" si="325"/>
        <v>94.5</v>
      </c>
      <c r="AK1936" s="143">
        <f t="shared" si="326"/>
        <v>0</v>
      </c>
      <c r="AL1936" s="20">
        <f t="shared" si="332"/>
        <v>45382</v>
      </c>
      <c r="AM1936" t="e">
        <f>VLOOKUP(C1936,$C$2446:$C$2561,1,0)</f>
        <v>#N/A</v>
      </c>
      <c r="AN1936" t="str">
        <f t="shared" si="327"/>
        <v>16032024-A-073979-3809.919</v>
      </c>
    </row>
    <row r="1937" spans="1:40" ht="20.100000000000001" customHeight="1" x14ac:dyDescent="0.25">
      <c r="A1937" s="14">
        <v>595</v>
      </c>
      <c r="B1937" s="202">
        <v>45352</v>
      </c>
      <c r="C1937" s="6" t="s">
        <v>3277</v>
      </c>
      <c r="D1937" s="15">
        <v>45367</v>
      </c>
      <c r="E1937" s="14" t="s">
        <v>1132</v>
      </c>
      <c r="F1937" s="14" t="str">
        <f>INDEX(New!$CV$9:$CV$791,MATCH(C1937,New!$F$9:$F$791,0))</f>
        <v>-</v>
      </c>
      <c r="G1937" s="6">
        <v>19910</v>
      </c>
      <c r="H1937" s="6" t="s">
        <v>1817</v>
      </c>
      <c r="I1937" s="6"/>
      <c r="J1937" s="16">
        <v>2815.12</v>
      </c>
      <c r="K1937" s="144">
        <v>0.28000000000000003</v>
      </c>
      <c r="L1937" s="125">
        <f>_xlfn.IFNA(INDEX(New!$E$9:$E$791,MATCH(C1937,New!$F$9:$F$791,0)),G1937)</f>
        <v>19910</v>
      </c>
      <c r="M1937" s="125">
        <f t="shared" ref="M1937:M1941" si="334">G1937</f>
        <v>19910</v>
      </c>
      <c r="N1937" s="6" t="s">
        <v>557</v>
      </c>
      <c r="O1937" s="6" t="s">
        <v>2668</v>
      </c>
      <c r="P1937" s="19">
        <v>1562935</v>
      </c>
      <c r="Q1937" s="6"/>
      <c r="R1937" s="19">
        <f t="shared" si="328"/>
        <v>281328.3</v>
      </c>
      <c r="S1937" s="6"/>
      <c r="T1937" s="14"/>
      <c r="U1937" s="145"/>
      <c r="V1937" s="6"/>
      <c r="W1937" s="6"/>
      <c r="X1937" s="6"/>
      <c r="Y1937" s="23"/>
      <c r="Z1937" s="6"/>
      <c r="AA1937" s="6"/>
      <c r="AB1937" s="21"/>
      <c r="AC1937" s="6"/>
      <c r="AD1937" s="14" t="s">
        <v>1515</v>
      </c>
      <c r="AE1937" s="6"/>
      <c r="AF1937" s="6"/>
      <c r="AG1937" s="6"/>
      <c r="AH1937" s="6" t="s">
        <v>1517</v>
      </c>
      <c r="AI1937" s="143">
        <f t="shared" si="324"/>
        <v>78.5</v>
      </c>
      <c r="AJ1937" s="143">
        <f t="shared" si="325"/>
        <v>14.129999999999999</v>
      </c>
      <c r="AK1937" s="143">
        <f t="shared" si="326"/>
        <v>281328.3</v>
      </c>
      <c r="AL1937" s="20">
        <f t="shared" si="332"/>
        <v>45382</v>
      </c>
      <c r="AM1937" t="e">
        <f t="shared" ref="AM1937:AM1943" si="335">VLOOKUP(C1937,$C$2446:$C$2553,1,0)</f>
        <v>#N/A</v>
      </c>
      <c r="AN1937" t="str">
        <f t="shared" si="327"/>
        <v>16032024-A-073985-2815.12</v>
      </c>
    </row>
    <row r="1938" spans="1:40" ht="20.100000000000001" customHeight="1" x14ac:dyDescent="0.25">
      <c r="A1938" s="14">
        <v>596</v>
      </c>
      <c r="B1938" s="202">
        <v>45352</v>
      </c>
      <c r="C1938" s="6" t="s">
        <v>3278</v>
      </c>
      <c r="D1938" s="15">
        <v>45367</v>
      </c>
      <c r="E1938" s="14" t="s">
        <v>1132</v>
      </c>
      <c r="F1938" s="14" t="str">
        <f>INDEX(New!$CV$9:$CV$791,MATCH(C1938,New!$F$9:$F$791,0))</f>
        <v>-</v>
      </c>
      <c r="G1938" s="6">
        <v>19920</v>
      </c>
      <c r="H1938" s="6" t="s">
        <v>1817</v>
      </c>
      <c r="I1938" s="6"/>
      <c r="J1938" s="16">
        <v>2815.12</v>
      </c>
      <c r="K1938" s="144">
        <v>0.28000000000000003</v>
      </c>
      <c r="L1938" s="125">
        <f>_xlfn.IFNA(INDEX(New!$E$9:$E$791,MATCH(C1938,New!$F$9:$F$791,0)),G1938)</f>
        <v>19920</v>
      </c>
      <c r="M1938" s="125">
        <f t="shared" si="334"/>
        <v>19920</v>
      </c>
      <c r="N1938" s="6" t="s">
        <v>557</v>
      </c>
      <c r="O1938" s="6" t="s">
        <v>2668</v>
      </c>
      <c r="P1938" s="19">
        <v>1563720</v>
      </c>
      <c r="Q1938" s="6"/>
      <c r="R1938" s="19">
        <f t="shared" si="328"/>
        <v>281469.59999999998</v>
      </c>
      <c r="S1938" s="6"/>
      <c r="T1938" s="14"/>
      <c r="U1938" s="145"/>
      <c r="V1938" s="6"/>
      <c r="W1938" s="6"/>
      <c r="X1938" s="6"/>
      <c r="Y1938" s="23"/>
      <c r="Z1938" s="6"/>
      <c r="AA1938" s="6"/>
      <c r="AB1938" s="21"/>
      <c r="AC1938" s="6"/>
      <c r="AD1938" s="14" t="s">
        <v>1515</v>
      </c>
      <c r="AE1938" s="6"/>
      <c r="AF1938" s="6"/>
      <c r="AG1938" s="6"/>
      <c r="AH1938" s="6" t="s">
        <v>1517</v>
      </c>
      <c r="AI1938" s="143">
        <f t="shared" ref="AI1938:AI1972" si="336">P1938/G1938</f>
        <v>78.5</v>
      </c>
      <c r="AJ1938" s="143">
        <f t="shared" ref="AJ1938:AJ1972" si="337">R1938/G1938</f>
        <v>14.129999999999999</v>
      </c>
      <c r="AK1938" s="143">
        <f t="shared" ref="AK1938:AK1972" si="338">L1938*AJ1938</f>
        <v>281469.59999999998</v>
      </c>
      <c r="AL1938" s="20">
        <f t="shared" si="332"/>
        <v>45382</v>
      </c>
      <c r="AM1938" t="e">
        <f t="shared" si="335"/>
        <v>#N/A</v>
      </c>
      <c r="AN1938" t="str">
        <f t="shared" si="327"/>
        <v>16032024-A-073990-2815.12</v>
      </c>
    </row>
    <row r="1939" spans="1:40" ht="20.100000000000001" customHeight="1" x14ac:dyDescent="0.25">
      <c r="A1939" s="14">
        <v>597</v>
      </c>
      <c r="B1939" s="202">
        <v>45352</v>
      </c>
      <c r="C1939" s="6" t="s">
        <v>3279</v>
      </c>
      <c r="D1939" s="15">
        <v>45367</v>
      </c>
      <c r="E1939" s="14" t="s">
        <v>1132</v>
      </c>
      <c r="F1939" s="14" t="str">
        <f>INDEX(New!$CV$9:$CV$791,MATCH(C1939,New!$F$9:$F$791,0))</f>
        <v>-</v>
      </c>
      <c r="G1939" s="6">
        <v>29900</v>
      </c>
      <c r="H1939" s="6" t="s">
        <v>1817</v>
      </c>
      <c r="I1939" s="6"/>
      <c r="J1939" s="16">
        <v>2815.12</v>
      </c>
      <c r="K1939" s="144">
        <v>0.28000000000000003</v>
      </c>
      <c r="L1939" s="125">
        <f>_xlfn.IFNA(INDEX(New!$E$9:$E$791,MATCH(C1939,New!$F$9:$F$791,0)),G1939)</f>
        <v>29900</v>
      </c>
      <c r="M1939" s="125">
        <f t="shared" si="334"/>
        <v>29900</v>
      </c>
      <c r="N1939" s="6" t="s">
        <v>557</v>
      </c>
      <c r="O1939" s="6" t="s">
        <v>2668</v>
      </c>
      <c r="P1939" s="19">
        <v>2347150</v>
      </c>
      <c r="Q1939" s="6"/>
      <c r="R1939" s="19">
        <f t="shared" si="328"/>
        <v>422487</v>
      </c>
      <c r="S1939" s="6"/>
      <c r="T1939" s="14"/>
      <c r="U1939" s="145"/>
      <c r="V1939" s="6"/>
      <c r="W1939" s="6"/>
      <c r="X1939" s="6"/>
      <c r="Y1939" s="23"/>
      <c r="Z1939" s="6"/>
      <c r="AA1939" s="6"/>
      <c r="AB1939" s="21"/>
      <c r="AC1939" s="6"/>
      <c r="AD1939" s="14" t="s">
        <v>1515</v>
      </c>
      <c r="AE1939" s="6"/>
      <c r="AF1939" s="6"/>
      <c r="AG1939" s="6"/>
      <c r="AH1939" s="6" t="s">
        <v>1517</v>
      </c>
      <c r="AI1939" s="143">
        <f t="shared" si="336"/>
        <v>78.5</v>
      </c>
      <c r="AJ1939" s="143">
        <f t="shared" si="337"/>
        <v>14.13</v>
      </c>
      <c r="AK1939" s="143">
        <f t="shared" si="338"/>
        <v>422487</v>
      </c>
      <c r="AL1939" s="20">
        <f t="shared" si="332"/>
        <v>45382</v>
      </c>
      <c r="AM1939" t="e">
        <f t="shared" si="335"/>
        <v>#N/A</v>
      </c>
      <c r="AN1939" t="str">
        <f t="shared" si="327"/>
        <v>16032024-A-073993-2815.12</v>
      </c>
    </row>
    <row r="1940" spans="1:40" ht="20.100000000000001" customHeight="1" x14ac:dyDescent="0.25">
      <c r="A1940" s="14">
        <v>598</v>
      </c>
      <c r="B1940" s="202">
        <v>45355</v>
      </c>
      <c r="C1940" s="6" t="s">
        <v>3280</v>
      </c>
      <c r="D1940" s="15">
        <v>45367</v>
      </c>
      <c r="E1940" s="14" t="s">
        <v>1132</v>
      </c>
      <c r="F1940" s="14" t="str">
        <f>INDEX(New!$CV$9:$CV$791,MATCH(C1940,New!$F$9:$F$791,0))</f>
        <v>-</v>
      </c>
      <c r="G1940" s="6">
        <v>29890</v>
      </c>
      <c r="H1940" s="6" t="s">
        <v>1817</v>
      </c>
      <c r="I1940" s="6"/>
      <c r="J1940" s="16">
        <v>2815.12</v>
      </c>
      <c r="K1940" s="144">
        <v>0.28000000000000003</v>
      </c>
      <c r="L1940" s="125">
        <f>_xlfn.IFNA(INDEX(New!$E$9:$E$791,MATCH(C1940,New!$F$9:$F$791,0)),G1940)</f>
        <v>29890</v>
      </c>
      <c r="M1940" s="125">
        <f t="shared" si="334"/>
        <v>29890</v>
      </c>
      <c r="N1940" s="6" t="s">
        <v>557</v>
      </c>
      <c r="O1940" s="6" t="s">
        <v>2668</v>
      </c>
      <c r="P1940" s="19">
        <v>2346365</v>
      </c>
      <c r="Q1940" s="6"/>
      <c r="R1940" s="19">
        <f t="shared" si="328"/>
        <v>422345.7</v>
      </c>
      <c r="S1940" s="6"/>
      <c r="T1940" s="14"/>
      <c r="U1940" s="145"/>
      <c r="V1940" s="6"/>
      <c r="W1940" s="6"/>
      <c r="X1940" s="6"/>
      <c r="Y1940" s="23"/>
      <c r="Z1940" s="6"/>
      <c r="AA1940" s="6"/>
      <c r="AB1940" s="21"/>
      <c r="AC1940" s="6"/>
      <c r="AD1940" s="14" t="s">
        <v>1515</v>
      </c>
      <c r="AE1940" s="6"/>
      <c r="AF1940" s="6"/>
      <c r="AG1940" s="6"/>
      <c r="AH1940" s="6" t="s">
        <v>1517</v>
      </c>
      <c r="AI1940" s="143">
        <f t="shared" si="336"/>
        <v>78.5</v>
      </c>
      <c r="AJ1940" s="143">
        <f t="shared" si="337"/>
        <v>14.13</v>
      </c>
      <c r="AK1940" s="143">
        <f t="shared" si="338"/>
        <v>422345.7</v>
      </c>
      <c r="AL1940" s="20">
        <f t="shared" si="332"/>
        <v>45385</v>
      </c>
      <c r="AM1940" t="e">
        <f t="shared" si="335"/>
        <v>#N/A</v>
      </c>
      <c r="AN1940" t="str">
        <f t="shared" si="327"/>
        <v>16032024-A-073995-2815.12</v>
      </c>
    </row>
    <row r="1941" spans="1:40" ht="20.100000000000001" customHeight="1" x14ac:dyDescent="0.25">
      <c r="A1941" s="14">
        <v>599</v>
      </c>
      <c r="B1941" s="202">
        <v>45355</v>
      </c>
      <c r="C1941" s="6" t="s">
        <v>3281</v>
      </c>
      <c r="D1941" s="15">
        <v>45367</v>
      </c>
      <c r="E1941" s="14" t="s">
        <v>1132</v>
      </c>
      <c r="F1941" s="14" t="str">
        <f>INDEX(New!$CV$9:$CV$791,MATCH(C1941,New!$F$9:$F$791,0))</f>
        <v>-</v>
      </c>
      <c r="G1941" s="6">
        <v>29890</v>
      </c>
      <c r="H1941" s="6" t="s">
        <v>1817</v>
      </c>
      <c r="I1941" s="6"/>
      <c r="J1941" s="16">
        <v>2815.12</v>
      </c>
      <c r="K1941" s="144">
        <v>0.28000000000000003</v>
      </c>
      <c r="L1941" s="125">
        <f>_xlfn.IFNA(INDEX(New!$E$9:$E$791,MATCH(C1941,New!$F$9:$F$791,0)),G1941)</f>
        <v>29890</v>
      </c>
      <c r="M1941" s="125">
        <f t="shared" si="334"/>
        <v>29890</v>
      </c>
      <c r="N1941" s="6" t="s">
        <v>557</v>
      </c>
      <c r="O1941" s="6" t="s">
        <v>2668</v>
      </c>
      <c r="P1941" s="19">
        <v>2346365</v>
      </c>
      <c r="Q1941" s="6"/>
      <c r="R1941" s="19">
        <f t="shared" si="328"/>
        <v>422345.7</v>
      </c>
      <c r="S1941" s="6"/>
      <c r="T1941" s="14"/>
      <c r="U1941" s="145"/>
      <c r="V1941" s="6"/>
      <c r="W1941" s="6"/>
      <c r="X1941" s="6"/>
      <c r="Y1941" s="23"/>
      <c r="Z1941" s="6"/>
      <c r="AA1941" s="6"/>
      <c r="AB1941" s="21"/>
      <c r="AC1941" s="6"/>
      <c r="AD1941" s="14" t="s">
        <v>1515</v>
      </c>
      <c r="AE1941" s="6"/>
      <c r="AF1941" s="6"/>
      <c r="AG1941" s="6"/>
      <c r="AH1941" s="6" t="s">
        <v>1517</v>
      </c>
      <c r="AI1941" s="143">
        <f t="shared" si="336"/>
        <v>78.5</v>
      </c>
      <c r="AJ1941" s="143">
        <f t="shared" si="337"/>
        <v>14.13</v>
      </c>
      <c r="AK1941" s="143">
        <f t="shared" si="338"/>
        <v>422345.7</v>
      </c>
      <c r="AL1941" s="20">
        <f t="shared" si="332"/>
        <v>45385</v>
      </c>
      <c r="AM1941" t="e">
        <f t="shared" si="335"/>
        <v>#N/A</v>
      </c>
      <c r="AN1941" t="str">
        <f t="shared" si="327"/>
        <v>16032024-A-073997-2815.12</v>
      </c>
    </row>
    <row r="1942" spans="1:40" ht="20.100000000000001" hidden="1" customHeight="1" x14ac:dyDescent="0.25">
      <c r="A1942" s="14">
        <v>600</v>
      </c>
      <c r="B1942" s="202">
        <v>45352</v>
      </c>
      <c r="C1942" s="6" t="s">
        <v>3282</v>
      </c>
      <c r="D1942" s="15">
        <v>45367</v>
      </c>
      <c r="E1942" s="14" t="s">
        <v>1132</v>
      </c>
      <c r="F1942" s="14" t="s">
        <v>1133</v>
      </c>
      <c r="G1942" s="6">
        <v>600</v>
      </c>
      <c r="H1942" s="6" t="s">
        <v>1817</v>
      </c>
      <c r="I1942" s="6"/>
      <c r="J1942" s="16">
        <v>2904.2089999999998</v>
      </c>
      <c r="K1942" s="144">
        <v>0.89</v>
      </c>
      <c r="L1942" s="125">
        <v>0</v>
      </c>
      <c r="M1942" s="125">
        <v>0</v>
      </c>
      <c r="N1942" s="6" t="s">
        <v>557</v>
      </c>
      <c r="O1942" s="6" t="s">
        <v>2385</v>
      </c>
      <c r="P1942" s="19">
        <v>150000</v>
      </c>
      <c r="Q1942" s="6"/>
      <c r="R1942" s="19">
        <f t="shared" si="328"/>
        <v>27000</v>
      </c>
      <c r="S1942" s="6"/>
      <c r="T1942" s="14"/>
      <c r="U1942" s="145"/>
      <c r="V1942" s="6"/>
      <c r="W1942" s="6"/>
      <c r="X1942" s="6"/>
      <c r="Y1942" s="23"/>
      <c r="Z1942" s="6"/>
      <c r="AA1942" s="6"/>
      <c r="AB1942" s="21"/>
      <c r="AC1942" s="6"/>
      <c r="AD1942" s="14" t="s">
        <v>1515</v>
      </c>
      <c r="AE1942" s="6"/>
      <c r="AF1942" s="6"/>
      <c r="AG1942" s="6"/>
      <c r="AH1942" s="6" t="s">
        <v>1517</v>
      </c>
      <c r="AI1942" s="143">
        <f t="shared" si="336"/>
        <v>250</v>
      </c>
      <c r="AJ1942" s="143">
        <f t="shared" si="337"/>
        <v>45</v>
      </c>
      <c r="AK1942" s="143">
        <f t="shared" si="338"/>
        <v>0</v>
      </c>
      <c r="AL1942" s="20">
        <f t="shared" si="332"/>
        <v>45382</v>
      </c>
      <c r="AM1942" t="e">
        <f t="shared" si="335"/>
        <v>#N/A</v>
      </c>
      <c r="AN1942" t="str">
        <f t="shared" si="327"/>
        <v>16032024-A-074002-2904.209</v>
      </c>
    </row>
    <row r="1943" spans="1:40" ht="20.100000000000001" hidden="1" customHeight="1" x14ac:dyDescent="0.25">
      <c r="A1943" s="14">
        <v>601</v>
      </c>
      <c r="B1943" s="202">
        <v>45352</v>
      </c>
      <c r="C1943" s="6" t="s">
        <v>3283</v>
      </c>
      <c r="D1943" s="15">
        <v>45367</v>
      </c>
      <c r="E1943" s="14" t="s">
        <v>1132</v>
      </c>
      <c r="F1943" s="14" t="s">
        <v>1133</v>
      </c>
      <c r="G1943" s="6">
        <v>60</v>
      </c>
      <c r="H1943" s="6" t="s">
        <v>1817</v>
      </c>
      <c r="I1943" s="6"/>
      <c r="J1943" s="16">
        <v>3204.172</v>
      </c>
      <c r="K1943" s="144">
        <v>10.18</v>
      </c>
      <c r="L1943" s="126">
        <v>0</v>
      </c>
      <c r="M1943" s="126">
        <v>0</v>
      </c>
      <c r="N1943" s="6" t="s">
        <v>412</v>
      </c>
      <c r="O1943" s="6" t="s">
        <v>3298</v>
      </c>
      <c r="P1943" s="19">
        <v>171000</v>
      </c>
      <c r="Q1943" s="6"/>
      <c r="R1943" s="19">
        <f t="shared" si="328"/>
        <v>30780</v>
      </c>
      <c r="S1943" s="6"/>
      <c r="T1943" s="14"/>
      <c r="U1943" s="145"/>
      <c r="V1943" s="6"/>
      <c r="W1943" s="6"/>
      <c r="X1943" s="6"/>
      <c r="Y1943" s="212">
        <v>45397</v>
      </c>
      <c r="Z1943" s="6"/>
      <c r="AA1943" s="6"/>
      <c r="AB1943" s="21"/>
      <c r="AC1943" s="6"/>
      <c r="AD1943" s="14" t="s">
        <v>1515</v>
      </c>
      <c r="AE1943" s="6"/>
      <c r="AF1943" s="6"/>
      <c r="AG1943" s="6"/>
      <c r="AH1943" s="6" t="s">
        <v>434</v>
      </c>
      <c r="AI1943" s="143">
        <f t="shared" si="336"/>
        <v>2850</v>
      </c>
      <c r="AJ1943" s="143">
        <f t="shared" si="337"/>
        <v>513</v>
      </c>
      <c r="AK1943" s="143">
        <f t="shared" si="338"/>
        <v>0</v>
      </c>
      <c r="AL1943" s="20">
        <f t="shared" si="332"/>
        <v>45382</v>
      </c>
      <c r="AM1943" t="e">
        <f t="shared" si="335"/>
        <v>#N/A</v>
      </c>
      <c r="AN1943" t="str">
        <f t="shared" si="327"/>
        <v>16032024-A-074005-3204.172</v>
      </c>
    </row>
    <row r="1944" spans="1:40" ht="20.100000000000001" hidden="1" customHeight="1" x14ac:dyDescent="0.25">
      <c r="A1944" s="14">
        <v>602</v>
      </c>
      <c r="B1944" s="202">
        <v>45353</v>
      </c>
      <c r="C1944" s="6" t="s">
        <v>3284</v>
      </c>
      <c r="D1944" s="15">
        <v>45367</v>
      </c>
      <c r="E1944" s="14" t="s">
        <v>1132</v>
      </c>
      <c r="F1944" s="14" t="s">
        <v>1133</v>
      </c>
      <c r="G1944" s="6">
        <v>1500</v>
      </c>
      <c r="H1944" s="6" t="s">
        <v>1817</v>
      </c>
      <c r="I1944" s="6"/>
      <c r="J1944" s="16">
        <v>3204.2</v>
      </c>
      <c r="K1944" s="144">
        <v>1.8</v>
      </c>
      <c r="L1944" s="125">
        <v>0</v>
      </c>
      <c r="M1944" s="125">
        <v>0</v>
      </c>
      <c r="N1944" s="6" t="s">
        <v>412</v>
      </c>
      <c r="O1944" s="6" t="s">
        <v>2381</v>
      </c>
      <c r="P1944" s="19">
        <v>757500</v>
      </c>
      <c r="Q1944" s="6"/>
      <c r="R1944" s="19">
        <f t="shared" si="328"/>
        <v>136350</v>
      </c>
      <c r="S1944" s="6"/>
      <c r="T1944" s="14"/>
      <c r="U1944" s="145"/>
      <c r="V1944" s="6"/>
      <c r="W1944" s="6"/>
      <c r="X1944" s="6"/>
      <c r="Y1944" s="212">
        <v>45450</v>
      </c>
      <c r="Z1944" s="6"/>
      <c r="AA1944" s="6"/>
      <c r="AB1944" s="21"/>
      <c r="AC1944" s="6"/>
      <c r="AD1944" s="14" t="s">
        <v>1515</v>
      </c>
      <c r="AE1944" s="6"/>
      <c r="AF1944" s="6"/>
      <c r="AG1944" s="6"/>
      <c r="AH1944" s="6" t="s">
        <v>434</v>
      </c>
      <c r="AI1944" s="143">
        <f t="shared" si="336"/>
        <v>505</v>
      </c>
      <c r="AJ1944" s="143">
        <f t="shared" si="337"/>
        <v>90.9</v>
      </c>
      <c r="AK1944" s="143">
        <f t="shared" si="338"/>
        <v>0</v>
      </c>
      <c r="AL1944" s="20">
        <f t="shared" si="332"/>
        <v>45383</v>
      </c>
      <c r="AM1944" t="e">
        <f t="shared" ref="AM1944:AM1950" si="339">VLOOKUP(C1944,$C$2446:$C$2561,1,0)</f>
        <v>#N/A</v>
      </c>
      <c r="AN1944" t="str">
        <f t="shared" si="327"/>
        <v>16032024-A-074009-3204.2</v>
      </c>
    </row>
    <row r="1945" spans="1:40" ht="20.100000000000001" hidden="1" customHeight="1" x14ac:dyDescent="0.25">
      <c r="A1945" s="14">
        <v>603</v>
      </c>
      <c r="B1945" s="202">
        <v>45354</v>
      </c>
      <c r="C1945" s="6" t="s">
        <v>3285</v>
      </c>
      <c r="D1945" s="15">
        <v>45367</v>
      </c>
      <c r="E1945" s="14" t="s">
        <v>1132</v>
      </c>
      <c r="F1945" s="14" t="s">
        <v>1133</v>
      </c>
      <c r="G1945" s="6">
        <v>1200</v>
      </c>
      <c r="H1945" s="6" t="s">
        <v>1817</v>
      </c>
      <c r="I1945" s="6"/>
      <c r="J1945" s="16">
        <v>3204.2</v>
      </c>
      <c r="K1945" s="144">
        <v>1.8</v>
      </c>
      <c r="L1945" s="125">
        <v>0</v>
      </c>
      <c r="M1945" s="125">
        <v>0</v>
      </c>
      <c r="N1945" s="6" t="s">
        <v>412</v>
      </c>
      <c r="O1945" s="6" t="s">
        <v>2381</v>
      </c>
      <c r="P1945" s="19">
        <v>606000</v>
      </c>
      <c r="Q1945" s="6"/>
      <c r="R1945" s="19">
        <f t="shared" si="328"/>
        <v>109080</v>
      </c>
      <c r="S1945" s="6"/>
      <c r="T1945" s="14"/>
      <c r="U1945" s="145"/>
      <c r="V1945" s="6"/>
      <c r="W1945" s="6"/>
      <c r="X1945" s="6"/>
      <c r="Y1945" s="212">
        <v>45450</v>
      </c>
      <c r="Z1945" s="6"/>
      <c r="AA1945" s="6"/>
      <c r="AB1945" s="21"/>
      <c r="AC1945" s="6"/>
      <c r="AD1945" s="14" t="s">
        <v>1515</v>
      </c>
      <c r="AE1945" s="6"/>
      <c r="AF1945" s="6"/>
      <c r="AG1945" s="6"/>
      <c r="AH1945" s="6" t="s">
        <v>434</v>
      </c>
      <c r="AI1945" s="143">
        <f t="shared" si="336"/>
        <v>505</v>
      </c>
      <c r="AJ1945" s="143">
        <f t="shared" si="337"/>
        <v>90.9</v>
      </c>
      <c r="AK1945" s="143">
        <f t="shared" si="338"/>
        <v>0</v>
      </c>
      <c r="AL1945" s="20">
        <f t="shared" si="332"/>
        <v>45384</v>
      </c>
      <c r="AM1945" t="e">
        <f t="shared" si="339"/>
        <v>#N/A</v>
      </c>
      <c r="AN1945" t="str">
        <f t="shared" si="327"/>
        <v>16032024-A-074012-3204.2</v>
      </c>
    </row>
    <row r="1946" spans="1:40" ht="20.100000000000001" hidden="1" customHeight="1" x14ac:dyDescent="0.25">
      <c r="A1946" s="14">
        <v>604</v>
      </c>
      <c r="B1946" s="202">
        <v>45354</v>
      </c>
      <c r="C1946" s="6" t="s">
        <v>3286</v>
      </c>
      <c r="D1946" s="15">
        <v>45367</v>
      </c>
      <c r="E1946" s="14" t="s">
        <v>1132</v>
      </c>
      <c r="F1946" s="14" t="s">
        <v>1133</v>
      </c>
      <c r="G1946" s="6">
        <v>500</v>
      </c>
      <c r="H1946" s="6" t="s">
        <v>1817</v>
      </c>
      <c r="I1946" s="6"/>
      <c r="J1946" s="16">
        <v>3204.2</v>
      </c>
      <c r="K1946" s="144">
        <v>1.8</v>
      </c>
      <c r="L1946" s="125">
        <v>0</v>
      </c>
      <c r="M1946" s="125">
        <v>0</v>
      </c>
      <c r="N1946" s="6" t="s">
        <v>412</v>
      </c>
      <c r="O1946" s="6" t="s">
        <v>2381</v>
      </c>
      <c r="P1946" s="19">
        <v>252500</v>
      </c>
      <c r="Q1946" s="6"/>
      <c r="R1946" s="19">
        <f t="shared" si="328"/>
        <v>45450</v>
      </c>
      <c r="S1946" s="6"/>
      <c r="T1946" s="14"/>
      <c r="U1946" s="145"/>
      <c r="V1946" s="6"/>
      <c r="W1946" s="6"/>
      <c r="X1946" s="6"/>
      <c r="Y1946" s="212">
        <v>45450</v>
      </c>
      <c r="Z1946" s="6"/>
      <c r="AA1946" s="6"/>
      <c r="AB1946" s="21"/>
      <c r="AC1946" s="6"/>
      <c r="AD1946" s="14" t="s">
        <v>1515</v>
      </c>
      <c r="AE1946" s="6"/>
      <c r="AF1946" s="6"/>
      <c r="AG1946" s="6"/>
      <c r="AH1946" s="6" t="s">
        <v>434</v>
      </c>
      <c r="AI1946" s="143">
        <f t="shared" si="336"/>
        <v>505</v>
      </c>
      <c r="AJ1946" s="143">
        <f t="shared" si="337"/>
        <v>90.9</v>
      </c>
      <c r="AK1946" s="143">
        <f t="shared" si="338"/>
        <v>0</v>
      </c>
      <c r="AL1946" s="20">
        <f t="shared" si="332"/>
        <v>45384</v>
      </c>
      <c r="AM1946" t="e">
        <f t="shared" si="339"/>
        <v>#N/A</v>
      </c>
      <c r="AN1946" t="str">
        <f t="shared" si="327"/>
        <v>16032024-A-074015-3204.2</v>
      </c>
    </row>
    <row r="1947" spans="1:40" ht="20.100000000000001" hidden="1" customHeight="1" x14ac:dyDescent="0.25">
      <c r="A1947" s="14">
        <v>605</v>
      </c>
      <c r="B1947" s="202">
        <v>45352</v>
      </c>
      <c r="C1947" s="6" t="s">
        <v>3287</v>
      </c>
      <c r="D1947" s="15">
        <v>45367</v>
      </c>
      <c r="E1947" s="14" t="s">
        <v>1132</v>
      </c>
      <c r="F1947" s="14" t="s">
        <v>1133</v>
      </c>
      <c r="G1947" s="6">
        <v>1020</v>
      </c>
      <c r="H1947" s="6" t="s">
        <v>1817</v>
      </c>
      <c r="I1947" s="6"/>
      <c r="J1947" s="16">
        <v>3204.172</v>
      </c>
      <c r="K1947" s="144">
        <v>4.07</v>
      </c>
      <c r="L1947" s="126">
        <v>0</v>
      </c>
      <c r="M1947" s="126">
        <v>0</v>
      </c>
      <c r="N1947" s="6" t="s">
        <v>412</v>
      </c>
      <c r="O1947" s="6" t="s">
        <v>2804</v>
      </c>
      <c r="P1947" s="19">
        <v>1162800</v>
      </c>
      <c r="Q1947" s="6"/>
      <c r="R1947" s="19">
        <f t="shared" si="328"/>
        <v>209304</v>
      </c>
      <c r="S1947" s="6"/>
      <c r="T1947" s="14"/>
      <c r="U1947" s="145"/>
      <c r="V1947" s="6"/>
      <c r="W1947" s="6"/>
      <c r="X1947" s="6"/>
      <c r="Y1947" s="212">
        <v>45450</v>
      </c>
      <c r="Z1947" s="6"/>
      <c r="AA1947" s="6"/>
      <c r="AB1947" s="21"/>
      <c r="AC1947" s="6"/>
      <c r="AD1947" s="14" t="s">
        <v>1515</v>
      </c>
      <c r="AE1947" s="6"/>
      <c r="AF1947" s="6"/>
      <c r="AG1947" s="6"/>
      <c r="AH1947" s="6" t="s">
        <v>434</v>
      </c>
      <c r="AI1947" s="143">
        <f t="shared" si="336"/>
        <v>1140</v>
      </c>
      <c r="AJ1947" s="143">
        <f t="shared" si="337"/>
        <v>205.2</v>
      </c>
      <c r="AK1947" s="143">
        <f t="shared" si="338"/>
        <v>0</v>
      </c>
      <c r="AL1947" s="20">
        <f t="shared" si="332"/>
        <v>45382</v>
      </c>
      <c r="AM1947" t="e">
        <f t="shared" si="339"/>
        <v>#N/A</v>
      </c>
      <c r="AN1947" t="str">
        <f t="shared" si="327"/>
        <v>16032024-A-074017-3204.172</v>
      </c>
    </row>
    <row r="1948" spans="1:40" ht="20.100000000000001" hidden="1" customHeight="1" x14ac:dyDescent="0.25">
      <c r="A1948" s="14">
        <v>606</v>
      </c>
      <c r="B1948" s="202">
        <v>45352</v>
      </c>
      <c r="C1948" s="6" t="s">
        <v>3288</v>
      </c>
      <c r="D1948" s="15">
        <v>45367</v>
      </c>
      <c r="E1948" s="14" t="s">
        <v>1132</v>
      </c>
      <c r="F1948" s="14" t="s">
        <v>1133</v>
      </c>
      <c r="G1948" s="6">
        <v>300</v>
      </c>
      <c r="H1948" s="6" t="s">
        <v>1817</v>
      </c>
      <c r="I1948" s="6"/>
      <c r="J1948" s="16">
        <v>3204.172</v>
      </c>
      <c r="K1948" s="144">
        <v>4.07</v>
      </c>
      <c r="L1948" s="125">
        <v>0</v>
      </c>
      <c r="M1948" s="125">
        <v>0</v>
      </c>
      <c r="N1948" s="6" t="s">
        <v>412</v>
      </c>
      <c r="O1948" s="6" t="s">
        <v>2804</v>
      </c>
      <c r="P1948" s="19">
        <v>342000</v>
      </c>
      <c r="Q1948" s="6"/>
      <c r="R1948" s="19">
        <f t="shared" si="328"/>
        <v>61560</v>
      </c>
      <c r="S1948" s="6"/>
      <c r="T1948" s="14"/>
      <c r="U1948" s="145"/>
      <c r="V1948" s="6"/>
      <c r="W1948" s="6"/>
      <c r="X1948" s="6"/>
      <c r="Y1948" s="212">
        <v>45450</v>
      </c>
      <c r="Z1948" s="6"/>
      <c r="AA1948" s="6"/>
      <c r="AB1948" s="21"/>
      <c r="AC1948" s="6"/>
      <c r="AD1948" s="14" t="s">
        <v>1515</v>
      </c>
      <c r="AE1948" s="6"/>
      <c r="AF1948" s="6"/>
      <c r="AG1948" s="6"/>
      <c r="AH1948" s="6" t="s">
        <v>434</v>
      </c>
      <c r="AI1948" s="143">
        <f t="shared" si="336"/>
        <v>1140</v>
      </c>
      <c r="AJ1948" s="143">
        <f t="shared" si="337"/>
        <v>205.2</v>
      </c>
      <c r="AK1948" s="143">
        <f t="shared" si="338"/>
        <v>0</v>
      </c>
      <c r="AL1948" s="20">
        <f t="shared" si="332"/>
        <v>45382</v>
      </c>
      <c r="AM1948" t="e">
        <f t="shared" si="339"/>
        <v>#N/A</v>
      </c>
      <c r="AN1948" t="str">
        <f t="shared" si="327"/>
        <v>16032024-A-074019-3204.172</v>
      </c>
    </row>
    <row r="1949" spans="1:40" ht="20.100000000000001" hidden="1" customHeight="1" x14ac:dyDescent="0.25">
      <c r="A1949" s="14">
        <v>607</v>
      </c>
      <c r="B1949" s="202">
        <v>45352</v>
      </c>
      <c r="C1949" s="6" t="s">
        <v>3289</v>
      </c>
      <c r="D1949" s="15">
        <v>45367</v>
      </c>
      <c r="E1949" s="14" t="s">
        <v>1132</v>
      </c>
      <c r="F1949" s="14" t="s">
        <v>1133</v>
      </c>
      <c r="G1949" s="6">
        <v>250</v>
      </c>
      <c r="H1949" s="6" t="s">
        <v>1817</v>
      </c>
      <c r="I1949" s="6"/>
      <c r="J1949" s="16">
        <v>3507.9</v>
      </c>
      <c r="K1949" s="144">
        <v>12.5</v>
      </c>
      <c r="L1949" s="125">
        <v>0</v>
      </c>
      <c r="M1949" s="125">
        <v>0</v>
      </c>
      <c r="N1949" s="6" t="s">
        <v>557</v>
      </c>
      <c r="O1949" s="6" t="s">
        <v>2378</v>
      </c>
      <c r="P1949" s="19">
        <v>875000</v>
      </c>
      <c r="Q1949" s="6"/>
      <c r="R1949" s="19">
        <f t="shared" si="328"/>
        <v>157500</v>
      </c>
      <c r="S1949" s="6"/>
      <c r="T1949" s="14"/>
      <c r="U1949" s="145"/>
      <c r="V1949" s="6"/>
      <c r="W1949" s="6"/>
      <c r="X1949" s="6"/>
      <c r="Y1949" s="212">
        <v>45450</v>
      </c>
      <c r="Z1949" s="6"/>
      <c r="AA1949" s="6"/>
      <c r="AB1949" s="21"/>
      <c r="AC1949" s="6"/>
      <c r="AD1949" s="14" t="s">
        <v>1515</v>
      </c>
      <c r="AE1949" s="6"/>
      <c r="AF1949" s="6"/>
      <c r="AG1949" s="6"/>
      <c r="AH1949" s="6" t="s">
        <v>1517</v>
      </c>
      <c r="AI1949" s="143">
        <f t="shared" si="336"/>
        <v>3500</v>
      </c>
      <c r="AJ1949" s="143">
        <f t="shared" si="337"/>
        <v>630</v>
      </c>
      <c r="AK1949" s="143">
        <f t="shared" si="338"/>
        <v>0</v>
      </c>
      <c r="AL1949" s="20">
        <f t="shared" si="332"/>
        <v>45382</v>
      </c>
      <c r="AM1949" t="e">
        <f t="shared" si="339"/>
        <v>#N/A</v>
      </c>
      <c r="AN1949" t="str">
        <f t="shared" si="327"/>
        <v>16032024-A-074022-3507.9</v>
      </c>
    </row>
    <row r="1950" spans="1:40" ht="20.100000000000001" hidden="1" customHeight="1" x14ac:dyDescent="0.25">
      <c r="A1950" s="14">
        <v>608</v>
      </c>
      <c r="B1950" s="202">
        <v>45352</v>
      </c>
      <c r="C1950" s="6" t="s">
        <v>3290</v>
      </c>
      <c r="D1950" s="15">
        <v>45367</v>
      </c>
      <c r="E1950" s="14" t="s">
        <v>1132</v>
      </c>
      <c r="F1950" s="14" t="s">
        <v>1133</v>
      </c>
      <c r="G1950" s="6">
        <v>480</v>
      </c>
      <c r="H1950" s="6" t="s">
        <v>1817</v>
      </c>
      <c r="I1950" s="6"/>
      <c r="J1950" s="16">
        <v>3809.9189999999999</v>
      </c>
      <c r="K1950" s="144">
        <v>5</v>
      </c>
      <c r="L1950" s="125">
        <v>0</v>
      </c>
      <c r="M1950" s="125">
        <v>0</v>
      </c>
      <c r="N1950" s="6" t="s">
        <v>557</v>
      </c>
      <c r="O1950" s="6" t="s">
        <v>2690</v>
      </c>
      <c r="P1950" s="19">
        <v>672000</v>
      </c>
      <c r="Q1950" s="6"/>
      <c r="R1950" s="19">
        <f t="shared" si="328"/>
        <v>120960</v>
      </c>
      <c r="S1950" s="6"/>
      <c r="T1950" s="14"/>
      <c r="U1950" s="145"/>
      <c r="V1950" s="6"/>
      <c r="W1950" s="6"/>
      <c r="X1950" s="6"/>
      <c r="Y1950" s="212">
        <v>45450</v>
      </c>
      <c r="Z1950" s="6"/>
      <c r="AA1950" s="6"/>
      <c r="AB1950" s="21"/>
      <c r="AC1950" s="6"/>
      <c r="AD1950" s="14" t="s">
        <v>1515</v>
      </c>
      <c r="AE1950" s="6"/>
      <c r="AF1950" s="6"/>
      <c r="AG1950" s="6"/>
      <c r="AH1950" s="6" t="s">
        <v>1517</v>
      </c>
      <c r="AI1950" s="143">
        <f t="shared" si="336"/>
        <v>1400</v>
      </c>
      <c r="AJ1950" s="143">
        <f t="shared" si="337"/>
        <v>252</v>
      </c>
      <c r="AK1950" s="143">
        <f t="shared" si="338"/>
        <v>0</v>
      </c>
      <c r="AL1950" s="20">
        <f t="shared" si="332"/>
        <v>45382</v>
      </c>
      <c r="AM1950" t="e">
        <f t="shared" si="339"/>
        <v>#N/A</v>
      </c>
      <c r="AN1950" t="str">
        <f t="shared" si="327"/>
        <v>16032024-A-074024-3809.919</v>
      </c>
    </row>
    <row r="1951" spans="1:40" ht="20.100000000000001" hidden="1" customHeight="1" x14ac:dyDescent="0.25">
      <c r="A1951" s="14">
        <v>609</v>
      </c>
      <c r="B1951" s="202">
        <v>45352</v>
      </c>
      <c r="C1951" s="6" t="s">
        <v>3291</v>
      </c>
      <c r="D1951" s="15">
        <v>45367</v>
      </c>
      <c r="E1951" s="14" t="s">
        <v>1132</v>
      </c>
      <c r="F1951" s="14" t="s">
        <v>1133</v>
      </c>
      <c r="G1951" s="6">
        <v>12500</v>
      </c>
      <c r="H1951" s="6" t="s">
        <v>1817</v>
      </c>
      <c r="I1951" s="6"/>
      <c r="J1951" s="16">
        <v>2501.009</v>
      </c>
      <c r="K1951" s="144">
        <v>0.03</v>
      </c>
      <c r="L1951" s="125">
        <v>0</v>
      </c>
      <c r="M1951" s="125">
        <v>0</v>
      </c>
      <c r="N1951" s="6" t="s">
        <v>557</v>
      </c>
      <c r="O1951" s="6" t="s">
        <v>3299</v>
      </c>
      <c r="P1951" s="19">
        <v>105625</v>
      </c>
      <c r="Q1951" s="6"/>
      <c r="R1951" s="19">
        <f t="shared" si="328"/>
        <v>19012.5</v>
      </c>
      <c r="S1951" s="6"/>
      <c r="T1951" s="14"/>
      <c r="U1951" s="145"/>
      <c r="V1951" s="6"/>
      <c r="W1951" s="6"/>
      <c r="X1951" s="6"/>
      <c r="Y1951" s="23"/>
      <c r="Z1951" s="6"/>
      <c r="AA1951" s="6"/>
      <c r="AB1951" s="21"/>
      <c r="AC1951" s="6"/>
      <c r="AD1951" s="14" t="s">
        <v>1515</v>
      </c>
      <c r="AE1951" s="6"/>
      <c r="AF1951" s="6"/>
      <c r="AG1951" s="6"/>
      <c r="AH1951" s="6" t="s">
        <v>1517</v>
      </c>
      <c r="AI1951" s="143">
        <f t="shared" si="336"/>
        <v>8.4499999999999993</v>
      </c>
      <c r="AJ1951" s="143">
        <f t="shared" si="337"/>
        <v>1.5209999999999999</v>
      </c>
      <c r="AK1951" s="143">
        <f t="shared" si="338"/>
        <v>0</v>
      </c>
      <c r="AL1951" s="20">
        <f t="shared" si="332"/>
        <v>45382</v>
      </c>
      <c r="AM1951" t="e">
        <f>VLOOKUP(C1951,$C$2446:$C$2553,1,0)</f>
        <v>#N/A</v>
      </c>
      <c r="AN1951" t="str">
        <f t="shared" ref="AN1951:AN2014" si="340">C1951&amp;"-"&amp;J1951</f>
        <v>16032024-A-074026-2501.009</v>
      </c>
    </row>
    <row r="1952" spans="1:40" ht="20.100000000000001" hidden="1" customHeight="1" x14ac:dyDescent="0.25">
      <c r="A1952" s="14">
        <v>610</v>
      </c>
      <c r="B1952" s="202">
        <v>45352</v>
      </c>
      <c r="C1952" s="6" t="s">
        <v>3292</v>
      </c>
      <c r="D1952" s="15">
        <v>45367</v>
      </c>
      <c r="E1952" s="14" t="s">
        <v>1132</v>
      </c>
      <c r="F1952" s="14" t="s">
        <v>1133</v>
      </c>
      <c r="G1952" s="6">
        <v>7500</v>
      </c>
      <c r="H1952" s="6" t="s">
        <v>1817</v>
      </c>
      <c r="I1952" s="6"/>
      <c r="J1952" s="16">
        <v>2501.009</v>
      </c>
      <c r="K1952" s="144">
        <v>0.03</v>
      </c>
      <c r="L1952" s="125">
        <v>0</v>
      </c>
      <c r="M1952" s="125">
        <v>0</v>
      </c>
      <c r="N1952" s="6" t="s">
        <v>557</v>
      </c>
      <c r="O1952" s="6" t="s">
        <v>3299</v>
      </c>
      <c r="P1952" s="19">
        <v>63375</v>
      </c>
      <c r="Q1952" s="6"/>
      <c r="R1952" s="19">
        <f t="shared" si="328"/>
        <v>11407.5</v>
      </c>
      <c r="S1952" s="6"/>
      <c r="T1952" s="14"/>
      <c r="U1952" s="145"/>
      <c r="V1952" s="6"/>
      <c r="W1952" s="6"/>
      <c r="X1952" s="6"/>
      <c r="Y1952" s="212">
        <v>45483</v>
      </c>
      <c r="Z1952" s="6"/>
      <c r="AA1952" s="6"/>
      <c r="AB1952" s="21"/>
      <c r="AC1952" s="6"/>
      <c r="AD1952" s="14" t="s">
        <v>1515</v>
      </c>
      <c r="AE1952" s="6"/>
      <c r="AF1952" s="6"/>
      <c r="AG1952" s="6"/>
      <c r="AH1952" s="6" t="s">
        <v>1517</v>
      </c>
      <c r="AI1952" s="143">
        <f t="shared" si="336"/>
        <v>8.4499999999999993</v>
      </c>
      <c r="AJ1952" s="143">
        <f t="shared" si="337"/>
        <v>1.5209999999999999</v>
      </c>
      <c r="AK1952" s="143">
        <f t="shared" si="338"/>
        <v>0</v>
      </c>
      <c r="AL1952" s="20">
        <f t="shared" si="332"/>
        <v>45382</v>
      </c>
      <c r="AM1952" t="e">
        <f>VLOOKUP(C1952,$C$2446:$C$2553,1,0)</f>
        <v>#N/A</v>
      </c>
      <c r="AN1952" t="str">
        <f t="shared" si="340"/>
        <v>16032024-A-074029-2501.009</v>
      </c>
    </row>
    <row r="1953" spans="1:40" ht="20.100000000000001" hidden="1" customHeight="1" x14ac:dyDescent="0.25">
      <c r="A1953" s="14">
        <v>611</v>
      </c>
      <c r="B1953" s="202">
        <v>45352</v>
      </c>
      <c r="C1953" s="6" t="s">
        <v>3293</v>
      </c>
      <c r="D1953" s="15">
        <v>45367</v>
      </c>
      <c r="E1953" s="14" t="s">
        <v>1132</v>
      </c>
      <c r="F1953" s="14" t="s">
        <v>1133</v>
      </c>
      <c r="G1953" s="6">
        <v>5000</v>
      </c>
      <c r="H1953" s="6" t="s">
        <v>1817</v>
      </c>
      <c r="I1953" s="6"/>
      <c r="J1953" s="16">
        <v>3906.9090000000001</v>
      </c>
      <c r="K1953" s="144">
        <v>0.5</v>
      </c>
      <c r="L1953" s="125">
        <v>0</v>
      </c>
      <c r="M1953" s="125">
        <v>0</v>
      </c>
      <c r="N1953" s="6" t="s">
        <v>557</v>
      </c>
      <c r="O1953" s="6" t="s">
        <v>2390</v>
      </c>
      <c r="P1953" s="19">
        <v>695000</v>
      </c>
      <c r="Q1953" s="6"/>
      <c r="R1953" s="19">
        <f t="shared" si="328"/>
        <v>125100</v>
      </c>
      <c r="S1953" s="6"/>
      <c r="T1953" s="14"/>
      <c r="U1953" s="145"/>
      <c r="V1953" s="6"/>
      <c r="W1953" s="6"/>
      <c r="X1953" s="6"/>
      <c r="Y1953" s="212">
        <v>45450</v>
      </c>
      <c r="Z1953" s="6"/>
      <c r="AA1953" s="6"/>
      <c r="AB1953" s="21"/>
      <c r="AC1953" s="6"/>
      <c r="AD1953" s="14" t="s">
        <v>1515</v>
      </c>
      <c r="AE1953" s="6"/>
      <c r="AF1953" s="6"/>
      <c r="AG1953" s="6"/>
      <c r="AH1953" s="6" t="s">
        <v>1517</v>
      </c>
      <c r="AI1953" s="143">
        <f t="shared" si="336"/>
        <v>139</v>
      </c>
      <c r="AJ1953" s="143">
        <f t="shared" si="337"/>
        <v>25.02</v>
      </c>
      <c r="AK1953" s="143">
        <f t="shared" si="338"/>
        <v>0</v>
      </c>
      <c r="AL1953" s="20">
        <f t="shared" si="332"/>
        <v>45382</v>
      </c>
      <c r="AM1953" t="e">
        <f>VLOOKUP(C1953,$C$2446:$C$2561,1,0)</f>
        <v>#N/A</v>
      </c>
      <c r="AN1953" t="str">
        <f t="shared" si="340"/>
        <v>16032024-A-074031-3906.909</v>
      </c>
    </row>
    <row r="1954" spans="1:40" ht="20.100000000000001" hidden="1" customHeight="1" x14ac:dyDescent="0.25">
      <c r="A1954" s="14">
        <v>612</v>
      </c>
      <c r="B1954" s="202">
        <v>45352</v>
      </c>
      <c r="C1954" s="6" t="s">
        <v>3294</v>
      </c>
      <c r="D1954" s="15">
        <v>45367</v>
      </c>
      <c r="E1954" s="14" t="s">
        <v>1132</v>
      </c>
      <c r="F1954" s="14" t="s">
        <v>1133</v>
      </c>
      <c r="G1954" s="6">
        <v>5000</v>
      </c>
      <c r="H1954" s="6" t="s">
        <v>1817</v>
      </c>
      <c r="I1954" s="6"/>
      <c r="J1954" s="16">
        <v>3906.9090000000001</v>
      </c>
      <c r="K1954" s="14">
        <v>0.5</v>
      </c>
      <c r="L1954" s="125">
        <v>0</v>
      </c>
      <c r="M1954" s="125">
        <v>0</v>
      </c>
      <c r="N1954" s="6" t="s">
        <v>557</v>
      </c>
      <c r="O1954" s="6" t="s">
        <v>2390</v>
      </c>
      <c r="P1954" s="19">
        <v>695000</v>
      </c>
      <c r="Q1954" s="6"/>
      <c r="R1954" s="19">
        <f t="shared" si="328"/>
        <v>125100</v>
      </c>
      <c r="S1954" s="6"/>
      <c r="T1954" s="14"/>
      <c r="U1954" s="145"/>
      <c r="V1954" s="6"/>
      <c r="W1954" s="6"/>
      <c r="X1954" s="6"/>
      <c r="Y1954" s="212">
        <v>45450</v>
      </c>
      <c r="Z1954" s="6"/>
      <c r="AA1954" s="6"/>
      <c r="AB1954" s="21"/>
      <c r="AC1954" s="6"/>
      <c r="AD1954" s="14" t="s">
        <v>1515</v>
      </c>
      <c r="AE1954" s="6"/>
      <c r="AF1954" s="6"/>
      <c r="AG1954" s="6"/>
      <c r="AH1954" s="6" t="s">
        <v>1517</v>
      </c>
      <c r="AI1954" s="143">
        <f t="shared" si="336"/>
        <v>139</v>
      </c>
      <c r="AJ1954" s="143">
        <f t="shared" si="337"/>
        <v>25.02</v>
      </c>
      <c r="AK1954" s="143">
        <f t="shared" si="338"/>
        <v>0</v>
      </c>
      <c r="AL1954" s="20">
        <f t="shared" si="332"/>
        <v>45382</v>
      </c>
      <c r="AM1954" t="e">
        <f>VLOOKUP(C1954,$C$2446:$C$2561,1,0)</f>
        <v>#N/A</v>
      </c>
      <c r="AN1954" t="str">
        <f t="shared" si="340"/>
        <v>16032024-A-074032-3906.909</v>
      </c>
    </row>
    <row r="1955" spans="1:40" ht="20.100000000000001" hidden="1" customHeight="1" x14ac:dyDescent="0.25">
      <c r="A1955" s="14">
        <v>613</v>
      </c>
      <c r="B1955" s="202">
        <v>45354</v>
      </c>
      <c r="C1955" s="6" t="s">
        <v>3295</v>
      </c>
      <c r="D1955" s="15">
        <v>45367</v>
      </c>
      <c r="E1955" s="14" t="s">
        <v>1132</v>
      </c>
      <c r="F1955" s="14" t="s">
        <v>1133</v>
      </c>
      <c r="G1955" s="6">
        <v>5000</v>
      </c>
      <c r="H1955" s="6" t="s">
        <v>1817</v>
      </c>
      <c r="I1955" s="6"/>
      <c r="J1955" s="16">
        <v>3906.9090000000001</v>
      </c>
      <c r="K1955" s="144">
        <v>0.5</v>
      </c>
      <c r="L1955" s="125">
        <v>0</v>
      </c>
      <c r="M1955" s="125">
        <v>0</v>
      </c>
      <c r="N1955" s="6" t="s">
        <v>557</v>
      </c>
      <c r="O1955" s="6" t="s">
        <v>2390</v>
      </c>
      <c r="P1955" s="19">
        <v>695000</v>
      </c>
      <c r="Q1955" s="6"/>
      <c r="R1955" s="19">
        <f t="shared" si="328"/>
        <v>125100</v>
      </c>
      <c r="S1955" s="6"/>
      <c r="T1955" s="14"/>
      <c r="U1955" s="145"/>
      <c r="V1955" s="6"/>
      <c r="W1955" s="6"/>
      <c r="X1955" s="6"/>
      <c r="Y1955" s="212">
        <v>45450</v>
      </c>
      <c r="Z1955" s="6"/>
      <c r="AA1955" s="6"/>
      <c r="AB1955" s="21"/>
      <c r="AC1955" s="6"/>
      <c r="AD1955" s="14" t="s">
        <v>1515</v>
      </c>
      <c r="AE1955" s="6"/>
      <c r="AF1955" s="6"/>
      <c r="AG1955" s="6"/>
      <c r="AH1955" s="6" t="s">
        <v>1517</v>
      </c>
      <c r="AI1955" s="143">
        <f t="shared" si="336"/>
        <v>139</v>
      </c>
      <c r="AJ1955" s="143">
        <f t="shared" si="337"/>
        <v>25.02</v>
      </c>
      <c r="AK1955" s="143">
        <f t="shared" si="338"/>
        <v>0</v>
      </c>
      <c r="AL1955" s="20">
        <f t="shared" si="332"/>
        <v>45384</v>
      </c>
      <c r="AM1955" t="e">
        <f>VLOOKUP(C1955,$C$2446:$C$2561,1,0)</f>
        <v>#N/A</v>
      </c>
      <c r="AN1955" t="str">
        <f t="shared" si="340"/>
        <v>16032024-A-074033-3906.909</v>
      </c>
    </row>
    <row r="1956" spans="1:40" ht="20.100000000000001" hidden="1" customHeight="1" x14ac:dyDescent="0.25">
      <c r="A1956" s="14">
        <v>614</v>
      </c>
      <c r="B1956" s="202">
        <v>45363</v>
      </c>
      <c r="C1956" s="6" t="s">
        <v>3311</v>
      </c>
      <c r="D1956" s="15">
        <v>45380</v>
      </c>
      <c r="E1956" s="14" t="s">
        <v>1132</v>
      </c>
      <c r="F1956" s="14" t="s">
        <v>1133</v>
      </c>
      <c r="G1956" s="6">
        <v>14010</v>
      </c>
      <c r="H1956" s="6" t="s">
        <v>1817</v>
      </c>
      <c r="I1956" s="6"/>
      <c r="J1956" s="16">
        <v>5208.1899999999996</v>
      </c>
      <c r="K1956" s="144">
        <v>4.49</v>
      </c>
      <c r="L1956" s="125">
        <v>0</v>
      </c>
      <c r="M1956" s="125">
        <v>0</v>
      </c>
      <c r="N1956" s="6" t="s">
        <v>1442</v>
      </c>
      <c r="O1956" s="6" t="s">
        <v>3348</v>
      </c>
      <c r="P1956" s="19">
        <v>17623590</v>
      </c>
      <c r="Q1956" s="6"/>
      <c r="R1956" s="19">
        <f t="shared" si="328"/>
        <v>3172246.1999999997</v>
      </c>
      <c r="S1956" s="6"/>
      <c r="T1956" s="14"/>
      <c r="U1956" s="145"/>
      <c r="V1956" s="6"/>
      <c r="W1956" s="6"/>
      <c r="X1956" s="6"/>
      <c r="Y1956" s="23"/>
      <c r="Z1956" s="6"/>
      <c r="AA1956" s="6"/>
      <c r="AB1956" s="21"/>
      <c r="AC1956" s="6"/>
      <c r="AD1956" s="14" t="s">
        <v>1515</v>
      </c>
      <c r="AE1956" s="6"/>
      <c r="AF1956" s="6"/>
      <c r="AG1956" s="6"/>
      <c r="AH1956" s="6" t="s">
        <v>1516</v>
      </c>
      <c r="AI1956" s="143">
        <f t="shared" si="336"/>
        <v>1257.9293361884368</v>
      </c>
      <c r="AJ1956" s="143">
        <f t="shared" si="337"/>
        <v>226.42728051391862</v>
      </c>
      <c r="AK1956" s="143">
        <f t="shared" si="338"/>
        <v>0</v>
      </c>
      <c r="AL1956" s="20">
        <f t="shared" si="332"/>
        <v>45393</v>
      </c>
      <c r="AM1956" t="e">
        <f>VLOOKUP(C1956,$C$2446:$C$2553,1,0)</f>
        <v>#N/A</v>
      </c>
      <c r="AN1956" t="str">
        <f t="shared" si="340"/>
        <v>29032024-A-078648-5208.19</v>
      </c>
    </row>
    <row r="1957" spans="1:40" ht="20.100000000000001" hidden="1" customHeight="1" x14ac:dyDescent="0.25">
      <c r="A1957" s="14">
        <v>615</v>
      </c>
      <c r="B1957" s="202">
        <v>45375</v>
      </c>
      <c r="C1957" s="6" t="s">
        <v>3312</v>
      </c>
      <c r="D1957" s="15">
        <v>45380</v>
      </c>
      <c r="E1957" s="14" t="s">
        <v>1132</v>
      </c>
      <c r="F1957" s="14" t="s">
        <v>1133</v>
      </c>
      <c r="G1957" s="6">
        <v>10973</v>
      </c>
      <c r="H1957" s="6" t="s">
        <v>1817</v>
      </c>
      <c r="I1957" s="6"/>
      <c r="J1957" s="16">
        <v>5208.1899999999996</v>
      </c>
      <c r="K1957" s="144">
        <v>4.4400000000000004</v>
      </c>
      <c r="L1957" s="125">
        <v>0</v>
      </c>
      <c r="M1957" s="125">
        <v>0</v>
      </c>
      <c r="N1957" s="6" t="s">
        <v>1442</v>
      </c>
      <c r="O1957" s="6" t="s">
        <v>3348</v>
      </c>
      <c r="P1957" s="19">
        <v>13653030</v>
      </c>
      <c r="Q1957" s="6"/>
      <c r="R1957" s="19">
        <f t="shared" si="328"/>
        <v>2457545.4</v>
      </c>
      <c r="S1957" s="6"/>
      <c r="T1957" s="14"/>
      <c r="U1957" s="145"/>
      <c r="V1957" s="6"/>
      <c r="W1957" s="6"/>
      <c r="X1957" s="6"/>
      <c r="Y1957" s="23"/>
      <c r="Z1957" s="6"/>
      <c r="AA1957" s="6"/>
      <c r="AB1957" s="21"/>
      <c r="AC1957" s="6"/>
      <c r="AD1957" s="14" t="s">
        <v>1515</v>
      </c>
      <c r="AE1957" s="6"/>
      <c r="AF1957" s="6"/>
      <c r="AG1957" s="6"/>
      <c r="AH1957" s="6" t="s">
        <v>1516</v>
      </c>
      <c r="AI1957" s="143">
        <f t="shared" si="336"/>
        <v>1244.2385856192473</v>
      </c>
      <c r="AJ1957" s="143">
        <f t="shared" si="337"/>
        <v>223.96294541146449</v>
      </c>
      <c r="AK1957" s="143">
        <f t="shared" si="338"/>
        <v>0</v>
      </c>
      <c r="AL1957" s="20">
        <f t="shared" si="332"/>
        <v>45405</v>
      </c>
      <c r="AM1957" t="e">
        <f>VLOOKUP(C1957,$C$2446:$C$2553,1,0)</f>
        <v>#N/A</v>
      </c>
      <c r="AN1957" t="str">
        <f t="shared" si="340"/>
        <v>29032024-A-078661-5208.19</v>
      </c>
    </row>
    <row r="1958" spans="1:40" ht="20.100000000000001" hidden="1" customHeight="1" x14ac:dyDescent="0.25">
      <c r="A1958" s="14">
        <v>616</v>
      </c>
      <c r="B1958" s="202">
        <v>45352</v>
      </c>
      <c r="C1958" s="6" t="s">
        <v>3313</v>
      </c>
      <c r="D1958" s="15">
        <v>45380</v>
      </c>
      <c r="E1958" s="14" t="s">
        <v>1132</v>
      </c>
      <c r="F1958" s="14" t="s">
        <v>1133</v>
      </c>
      <c r="G1958" s="6">
        <v>12558</v>
      </c>
      <c r="H1958" s="6" t="s">
        <v>1817</v>
      </c>
      <c r="I1958" s="6"/>
      <c r="J1958" s="16">
        <v>5208.1899999999996</v>
      </c>
      <c r="K1958" s="144">
        <v>4.51</v>
      </c>
      <c r="L1958" s="125">
        <v>0</v>
      </c>
      <c r="M1958" s="125">
        <v>0</v>
      </c>
      <c r="N1958" s="6" t="s">
        <v>1442</v>
      </c>
      <c r="O1958" s="6" t="s">
        <v>3348</v>
      </c>
      <c r="P1958" s="19">
        <v>15862148</v>
      </c>
      <c r="Q1958" s="6"/>
      <c r="R1958" s="19">
        <f t="shared" si="328"/>
        <v>2855186.6399999997</v>
      </c>
      <c r="S1958" s="6"/>
      <c r="T1958" s="14"/>
      <c r="U1958" s="145"/>
      <c r="V1958" s="6"/>
      <c r="W1958" s="6"/>
      <c r="X1958" s="6"/>
      <c r="Y1958" s="23"/>
      <c r="Z1958" s="6"/>
      <c r="AA1958" s="6"/>
      <c r="AB1958" s="21"/>
      <c r="AC1958" s="6"/>
      <c r="AD1958" s="14" t="s">
        <v>1515</v>
      </c>
      <c r="AE1958" s="6"/>
      <c r="AF1958" s="6"/>
      <c r="AG1958" s="6"/>
      <c r="AH1958" s="6" t="s">
        <v>1516</v>
      </c>
      <c r="AI1958" s="143">
        <f t="shared" si="336"/>
        <v>1263.1110049370918</v>
      </c>
      <c r="AJ1958" s="143">
        <f t="shared" si="337"/>
        <v>227.35998088867652</v>
      </c>
      <c r="AK1958" s="143">
        <f t="shared" si="338"/>
        <v>0</v>
      </c>
      <c r="AL1958" s="20">
        <f t="shared" si="332"/>
        <v>45382</v>
      </c>
      <c r="AM1958" t="e">
        <f>VLOOKUP(C1958,$C$2446:$C$2553,1,0)</f>
        <v>#N/A</v>
      </c>
      <c r="AN1958" t="str">
        <f t="shared" si="340"/>
        <v>29032024-A-078662-5208.19</v>
      </c>
    </row>
    <row r="1959" spans="1:40" ht="20.100000000000001" hidden="1" customHeight="1" x14ac:dyDescent="0.25">
      <c r="A1959" s="14">
        <v>617</v>
      </c>
      <c r="B1959" s="202">
        <v>45358</v>
      </c>
      <c r="C1959" s="6" t="s">
        <v>3314</v>
      </c>
      <c r="D1959" s="15">
        <v>45380</v>
      </c>
      <c r="E1959" s="14" t="s">
        <v>1132</v>
      </c>
      <c r="F1959" s="14" t="s">
        <v>1133</v>
      </c>
      <c r="G1959" s="6">
        <v>10931</v>
      </c>
      <c r="H1959" s="6" t="s">
        <v>1817</v>
      </c>
      <c r="I1959" s="6"/>
      <c r="J1959" s="16">
        <v>5210.1099999999997</v>
      </c>
      <c r="K1959" s="144">
        <v>3.59</v>
      </c>
      <c r="L1959" s="125">
        <v>0</v>
      </c>
      <c r="M1959" s="125">
        <v>0</v>
      </c>
      <c r="N1959" s="6" t="s">
        <v>532</v>
      </c>
      <c r="O1959" s="6" t="s">
        <v>3210</v>
      </c>
      <c r="P1959" s="19">
        <v>10980000</v>
      </c>
      <c r="Q1959" s="6"/>
      <c r="R1959" s="19">
        <f t="shared" si="328"/>
        <v>1976400</v>
      </c>
      <c r="S1959" s="6"/>
      <c r="T1959" s="14"/>
      <c r="U1959" s="145"/>
      <c r="V1959" s="6"/>
      <c r="W1959" s="6"/>
      <c r="X1959" s="6"/>
      <c r="Y1959" s="212">
        <v>45483</v>
      </c>
      <c r="Z1959" s="6"/>
      <c r="AA1959" s="6"/>
      <c r="AB1959" s="21"/>
      <c r="AC1959" s="6"/>
      <c r="AD1959" s="14" t="s">
        <v>1515</v>
      </c>
      <c r="AE1959" s="6"/>
      <c r="AF1959" s="6"/>
      <c r="AG1959" s="6"/>
      <c r="AH1959" s="6" t="s">
        <v>1516</v>
      </c>
      <c r="AI1959" s="143">
        <f t="shared" si="336"/>
        <v>1004.4826639831672</v>
      </c>
      <c r="AJ1959" s="143">
        <f t="shared" si="337"/>
        <v>180.8068795169701</v>
      </c>
      <c r="AK1959" s="143">
        <f t="shared" si="338"/>
        <v>0</v>
      </c>
      <c r="AL1959" s="20">
        <f t="shared" si="332"/>
        <v>45388</v>
      </c>
      <c r="AM1959" t="e">
        <f>VLOOKUP(C1959,$C$2446:$C$2561,1,0)</f>
        <v>#N/A</v>
      </c>
      <c r="AN1959" t="str">
        <f t="shared" si="340"/>
        <v>29032024-A-078667-5210.11</v>
      </c>
    </row>
    <row r="1960" spans="1:40" ht="20.100000000000001" hidden="1" customHeight="1" x14ac:dyDescent="0.25">
      <c r="A1960" s="14">
        <v>618</v>
      </c>
      <c r="B1960" s="202">
        <v>45366</v>
      </c>
      <c r="C1960" s="6" t="s">
        <v>3315</v>
      </c>
      <c r="D1960" s="15">
        <v>45380</v>
      </c>
      <c r="E1960" s="14" t="s">
        <v>1132</v>
      </c>
      <c r="F1960" s="14" t="s">
        <v>1133</v>
      </c>
      <c r="G1960" s="6">
        <v>1769</v>
      </c>
      <c r="H1960" s="6" t="s">
        <v>1817</v>
      </c>
      <c r="I1960" s="6"/>
      <c r="J1960" s="16">
        <v>5205.22</v>
      </c>
      <c r="K1960" s="144">
        <v>3.23</v>
      </c>
      <c r="L1960" s="125">
        <v>0</v>
      </c>
      <c r="M1960" s="125">
        <v>0</v>
      </c>
      <c r="N1960" s="6" t="s">
        <v>625</v>
      </c>
      <c r="O1960" s="6" t="s">
        <v>3349</v>
      </c>
      <c r="P1960" s="19">
        <v>1599000</v>
      </c>
      <c r="Q1960" s="6"/>
      <c r="R1960" s="19">
        <f t="shared" si="328"/>
        <v>287820</v>
      </c>
      <c r="S1960" s="6"/>
      <c r="T1960" s="14"/>
      <c r="U1960" s="145"/>
      <c r="V1960" s="6"/>
      <c r="W1960" s="6"/>
      <c r="X1960" s="6"/>
      <c r="Y1960" s="23"/>
      <c r="Z1960" s="6"/>
      <c r="AA1960" s="6"/>
      <c r="AB1960" s="21"/>
      <c r="AC1960" s="6"/>
      <c r="AD1960" s="14" t="s">
        <v>1515</v>
      </c>
      <c r="AE1960" s="6"/>
      <c r="AF1960" s="6"/>
      <c r="AG1960" s="6"/>
      <c r="AH1960" s="6" t="s">
        <v>1513</v>
      </c>
      <c r="AI1960" s="143">
        <f t="shared" si="336"/>
        <v>903.90050876201246</v>
      </c>
      <c r="AJ1960" s="143">
        <f t="shared" si="337"/>
        <v>162.70209157716224</v>
      </c>
      <c r="AK1960" s="143">
        <f t="shared" si="338"/>
        <v>0</v>
      </c>
      <c r="AL1960" s="20">
        <f t="shared" si="332"/>
        <v>45396</v>
      </c>
      <c r="AM1960" t="e">
        <f>VLOOKUP(C1960,$C$2446:$C$2553,1,0)</f>
        <v>#N/A</v>
      </c>
      <c r="AN1960" t="str">
        <f t="shared" si="340"/>
        <v>29032024-A-078677-5205.22</v>
      </c>
    </row>
    <row r="1961" spans="1:40" ht="20.100000000000001" hidden="1" customHeight="1" x14ac:dyDescent="0.25">
      <c r="A1961" s="14">
        <v>619</v>
      </c>
      <c r="B1961" s="202">
        <v>45380</v>
      </c>
      <c r="C1961" s="6" t="s">
        <v>3316</v>
      </c>
      <c r="D1961" s="15">
        <v>45380</v>
      </c>
      <c r="E1961" s="14" t="s">
        <v>1132</v>
      </c>
      <c r="F1961" s="14" t="s">
        <v>1133</v>
      </c>
      <c r="G1961" s="6">
        <v>5280</v>
      </c>
      <c r="H1961" s="6" t="s">
        <v>1817</v>
      </c>
      <c r="I1961" s="6"/>
      <c r="J1961" s="16">
        <v>5402.33</v>
      </c>
      <c r="K1961" s="144">
        <v>1.61</v>
      </c>
      <c r="L1961" s="125">
        <v>0</v>
      </c>
      <c r="M1961" s="125">
        <v>0</v>
      </c>
      <c r="N1961" s="6" t="s">
        <v>1324</v>
      </c>
      <c r="O1961" s="6" t="s">
        <v>3350</v>
      </c>
      <c r="P1961" s="19">
        <v>2387100</v>
      </c>
      <c r="Q1961" s="6"/>
      <c r="R1961" s="19">
        <f t="shared" ref="R1961:R1972" si="341">P1961*0.18</f>
        <v>429678</v>
      </c>
      <c r="S1961" s="6"/>
      <c r="T1961" s="14"/>
      <c r="U1961" s="145"/>
      <c r="V1961" s="6"/>
      <c r="W1961" s="6"/>
      <c r="X1961" s="6"/>
      <c r="Y1961" s="23"/>
      <c r="Z1961" s="6"/>
      <c r="AA1961" s="6"/>
      <c r="AB1961" s="21"/>
      <c r="AC1961" s="6"/>
      <c r="AD1961" s="14" t="s">
        <v>1515</v>
      </c>
      <c r="AE1961" s="6"/>
      <c r="AF1961" s="6"/>
      <c r="AG1961" s="6"/>
      <c r="AH1961" s="6" t="s">
        <v>1513</v>
      </c>
      <c r="AI1961" s="143">
        <f t="shared" si="336"/>
        <v>452.10227272727275</v>
      </c>
      <c r="AJ1961" s="143">
        <f t="shared" si="337"/>
        <v>81.378409090909088</v>
      </c>
      <c r="AK1961" s="143">
        <f t="shared" si="338"/>
        <v>0</v>
      </c>
      <c r="AL1961" s="20">
        <f t="shared" si="332"/>
        <v>45410</v>
      </c>
      <c r="AM1961" t="e">
        <f>VLOOKUP(C1961,$C$2446:$C$2553,1,0)</f>
        <v>#N/A</v>
      </c>
      <c r="AN1961" t="str">
        <f t="shared" si="340"/>
        <v>29032024-A-078686-5402.33</v>
      </c>
    </row>
    <row r="1962" spans="1:40" ht="20.100000000000001" hidden="1" customHeight="1" x14ac:dyDescent="0.25">
      <c r="A1962" s="14">
        <v>620</v>
      </c>
      <c r="B1962" s="202">
        <v>45360</v>
      </c>
      <c r="C1962" s="6" t="s">
        <v>3317</v>
      </c>
      <c r="D1962" s="15">
        <v>45380</v>
      </c>
      <c r="E1962" s="14" t="s">
        <v>1132</v>
      </c>
      <c r="F1962" s="14" t="s">
        <v>1133</v>
      </c>
      <c r="G1962" s="6">
        <v>3992</v>
      </c>
      <c r="H1962" s="6" t="s">
        <v>1817</v>
      </c>
      <c r="I1962" s="6"/>
      <c r="J1962" s="16">
        <v>5206.12</v>
      </c>
      <c r="K1962" s="144">
        <v>1.82</v>
      </c>
      <c r="L1962" s="125">
        <v>0</v>
      </c>
      <c r="M1962" s="125">
        <v>0</v>
      </c>
      <c r="N1962" s="6" t="s">
        <v>542</v>
      </c>
      <c r="O1962" s="6" t="s">
        <v>3351</v>
      </c>
      <c r="P1962" s="19">
        <v>2032800</v>
      </c>
      <c r="Q1962" s="6"/>
      <c r="R1962" s="19">
        <f t="shared" si="341"/>
        <v>365904</v>
      </c>
      <c r="S1962" s="6"/>
      <c r="T1962" s="14"/>
      <c r="U1962" s="145"/>
      <c r="V1962" s="6"/>
      <c r="W1962" s="6"/>
      <c r="X1962" s="6"/>
      <c r="Y1962" s="23"/>
      <c r="Z1962" s="6"/>
      <c r="AA1962" s="6"/>
      <c r="AB1962" s="21"/>
      <c r="AC1962" s="6"/>
      <c r="AD1962" s="14" t="s">
        <v>1515</v>
      </c>
      <c r="AE1962" s="6"/>
      <c r="AF1962" s="6"/>
      <c r="AG1962" s="6"/>
      <c r="AH1962" s="6" t="s">
        <v>1513</v>
      </c>
      <c r="AI1962" s="143">
        <f t="shared" si="336"/>
        <v>509.21843687374752</v>
      </c>
      <c r="AJ1962" s="143">
        <f t="shared" si="337"/>
        <v>91.659318637274552</v>
      </c>
      <c r="AK1962" s="143">
        <f t="shared" si="338"/>
        <v>0</v>
      </c>
      <c r="AL1962" s="20">
        <f t="shared" si="332"/>
        <v>45390</v>
      </c>
      <c r="AM1962" t="e">
        <f>VLOOKUP(C1962,$C$2446:$C$2553,1,0)</f>
        <v>#N/A</v>
      </c>
      <c r="AN1962" t="str">
        <f t="shared" si="340"/>
        <v>29032024-A-078696-5206.12</v>
      </c>
    </row>
    <row r="1963" spans="1:40" ht="20.100000000000001" hidden="1" customHeight="1" x14ac:dyDescent="0.25">
      <c r="A1963" s="14">
        <v>621</v>
      </c>
      <c r="B1963" s="202">
        <v>45360</v>
      </c>
      <c r="C1963" s="6" t="s">
        <v>3318</v>
      </c>
      <c r="D1963" s="15">
        <v>45380</v>
      </c>
      <c r="E1963" s="14" t="s">
        <v>1132</v>
      </c>
      <c r="F1963" s="14" t="s">
        <v>1133</v>
      </c>
      <c r="G1963" s="6">
        <v>862</v>
      </c>
      <c r="H1963" s="6" t="s">
        <v>1817</v>
      </c>
      <c r="I1963" s="6"/>
      <c r="J1963" s="16">
        <v>5206.12</v>
      </c>
      <c r="K1963" s="144">
        <v>1.97</v>
      </c>
      <c r="L1963" s="125">
        <v>0</v>
      </c>
      <c r="M1963" s="125">
        <v>0</v>
      </c>
      <c r="N1963" s="6" t="s">
        <v>542</v>
      </c>
      <c r="O1963" s="6" t="s">
        <v>3352</v>
      </c>
      <c r="P1963" s="19">
        <v>475000</v>
      </c>
      <c r="Q1963" s="6"/>
      <c r="R1963" s="19">
        <f t="shared" si="341"/>
        <v>85500</v>
      </c>
      <c r="S1963" s="6"/>
      <c r="T1963" s="14"/>
      <c r="U1963" s="145"/>
      <c r="V1963" s="6"/>
      <c r="W1963" s="6"/>
      <c r="X1963" s="6"/>
      <c r="Y1963" s="23"/>
      <c r="Z1963" s="6"/>
      <c r="AA1963" s="6"/>
      <c r="AB1963" s="21"/>
      <c r="AC1963" s="6"/>
      <c r="AD1963" s="14" t="s">
        <v>1515</v>
      </c>
      <c r="AE1963" s="6"/>
      <c r="AF1963" s="6"/>
      <c r="AG1963" s="6"/>
      <c r="AH1963" s="6" t="s">
        <v>1513</v>
      </c>
      <c r="AI1963" s="143">
        <f t="shared" si="336"/>
        <v>551.04408352668213</v>
      </c>
      <c r="AJ1963" s="143">
        <f t="shared" si="337"/>
        <v>99.187935034802791</v>
      </c>
      <c r="AK1963" s="143">
        <f t="shared" si="338"/>
        <v>0</v>
      </c>
      <c r="AL1963" s="20">
        <f t="shared" si="332"/>
        <v>45390</v>
      </c>
      <c r="AM1963" t="e">
        <f>VLOOKUP(C1963,$C$2446:$C$2553,1,0)</f>
        <v>#N/A</v>
      </c>
      <c r="AN1963" t="str">
        <f t="shared" si="340"/>
        <v>29032024-A-078700-5206.12</v>
      </c>
    </row>
    <row r="1964" spans="1:40" ht="20.100000000000001" hidden="1" customHeight="1" x14ac:dyDescent="0.25">
      <c r="A1964" s="14">
        <v>622</v>
      </c>
      <c r="B1964" s="202">
        <v>45352</v>
      </c>
      <c r="C1964" s="6" t="s">
        <v>3319</v>
      </c>
      <c r="D1964" s="15">
        <v>45380</v>
      </c>
      <c r="E1964" s="14" t="s">
        <v>1132</v>
      </c>
      <c r="F1964" s="14" t="s">
        <v>1133</v>
      </c>
      <c r="G1964" s="6">
        <v>2268</v>
      </c>
      <c r="H1964" s="6" t="s">
        <v>1817</v>
      </c>
      <c r="I1964" s="6"/>
      <c r="J1964" s="16">
        <v>5206.12</v>
      </c>
      <c r="K1964" s="144">
        <v>1.82</v>
      </c>
      <c r="L1964" s="125">
        <v>0</v>
      </c>
      <c r="M1964" s="125">
        <v>0</v>
      </c>
      <c r="N1964" s="6" t="s">
        <v>3347</v>
      </c>
      <c r="O1964" s="6" t="s">
        <v>3353</v>
      </c>
      <c r="P1964" s="19">
        <v>1155000</v>
      </c>
      <c r="Q1964" s="6"/>
      <c r="R1964" s="19">
        <f t="shared" si="341"/>
        <v>207900</v>
      </c>
      <c r="S1964" s="6"/>
      <c r="T1964" s="14"/>
      <c r="U1964" s="145"/>
      <c r="V1964" s="6"/>
      <c r="W1964" s="6"/>
      <c r="X1964" s="6"/>
      <c r="Y1964" s="212">
        <v>45450</v>
      </c>
      <c r="Z1964" s="6"/>
      <c r="AA1964" s="6"/>
      <c r="AB1964" s="21"/>
      <c r="AC1964" s="6"/>
      <c r="AD1964" s="14" t="s">
        <v>1515</v>
      </c>
      <c r="AE1964" s="6"/>
      <c r="AF1964" s="6"/>
      <c r="AG1964" s="6"/>
      <c r="AH1964" s="6" t="s">
        <v>1513</v>
      </c>
      <c r="AI1964" s="143">
        <f t="shared" si="336"/>
        <v>509.25925925925924</v>
      </c>
      <c r="AJ1964" s="143">
        <f t="shared" si="337"/>
        <v>91.666666666666671</v>
      </c>
      <c r="AK1964" s="143">
        <f t="shared" si="338"/>
        <v>0</v>
      </c>
      <c r="AL1964" s="20">
        <f t="shared" si="332"/>
        <v>45382</v>
      </c>
      <c r="AM1964" t="e">
        <f>VLOOKUP(C1964,$C$2446:$C$2561,1,0)</f>
        <v>#N/A</v>
      </c>
      <c r="AN1964" t="str">
        <f t="shared" si="340"/>
        <v>29032024-A-078704-5206.12</v>
      </c>
    </row>
    <row r="1965" spans="1:40" ht="20.100000000000001" hidden="1" customHeight="1" x14ac:dyDescent="0.25">
      <c r="A1965" s="14">
        <v>623</v>
      </c>
      <c r="B1965" s="202">
        <v>45352</v>
      </c>
      <c r="C1965" s="6" t="s">
        <v>3320</v>
      </c>
      <c r="D1965" s="15">
        <v>45380</v>
      </c>
      <c r="E1965" s="14" t="s">
        <v>1132</v>
      </c>
      <c r="F1965" s="14" t="s">
        <v>1133</v>
      </c>
      <c r="G1965" s="6">
        <v>4536</v>
      </c>
      <c r="H1965" s="6" t="s">
        <v>1817</v>
      </c>
      <c r="I1965" s="6"/>
      <c r="J1965" s="16">
        <v>5206.12</v>
      </c>
      <c r="K1965" s="144">
        <v>1.91</v>
      </c>
      <c r="L1965" s="125">
        <v>0</v>
      </c>
      <c r="M1965" s="125">
        <v>0</v>
      </c>
      <c r="N1965" s="6" t="s">
        <v>542</v>
      </c>
      <c r="O1965" s="6" t="s">
        <v>3354</v>
      </c>
      <c r="P1965" s="19">
        <v>2430000</v>
      </c>
      <c r="Q1965" s="6"/>
      <c r="R1965" s="19">
        <f t="shared" si="341"/>
        <v>437400</v>
      </c>
      <c r="S1965" s="6"/>
      <c r="T1965" s="14"/>
      <c r="U1965" s="145"/>
      <c r="V1965" s="6"/>
      <c r="W1965" s="6"/>
      <c r="X1965" s="6"/>
      <c r="Y1965" s="23"/>
      <c r="Z1965" s="6"/>
      <c r="AA1965" s="6"/>
      <c r="AB1965" s="21"/>
      <c r="AC1965" s="6"/>
      <c r="AD1965" s="14" t="s">
        <v>1515</v>
      </c>
      <c r="AE1965" s="6"/>
      <c r="AF1965" s="6"/>
      <c r="AG1965" s="6"/>
      <c r="AH1965" s="6" t="s">
        <v>1513</v>
      </c>
      <c r="AI1965" s="143">
        <f t="shared" si="336"/>
        <v>535.71428571428567</v>
      </c>
      <c r="AJ1965" s="143">
        <f t="shared" si="337"/>
        <v>96.428571428571431</v>
      </c>
      <c r="AK1965" s="143">
        <f t="shared" si="338"/>
        <v>0</v>
      </c>
      <c r="AL1965" s="20">
        <f t="shared" si="332"/>
        <v>45382</v>
      </c>
      <c r="AM1965" t="e">
        <f t="shared" ref="AM1965:AM2005" si="342">VLOOKUP(C1965,$C$2446:$C$2553,1,0)</f>
        <v>#N/A</v>
      </c>
      <c r="AN1965" t="str">
        <f t="shared" si="340"/>
        <v>29032024-A-078713-5206.12</v>
      </c>
    </row>
    <row r="1966" spans="1:40" ht="20.100000000000001" hidden="1" customHeight="1" x14ac:dyDescent="0.25">
      <c r="A1966" s="14">
        <v>624</v>
      </c>
      <c r="B1966" s="202">
        <v>45352</v>
      </c>
      <c r="C1966" s="6" t="s">
        <v>3321</v>
      </c>
      <c r="D1966" s="15">
        <v>45380</v>
      </c>
      <c r="E1966" s="14" t="s">
        <v>1132</v>
      </c>
      <c r="F1966" s="14" t="s">
        <v>1133</v>
      </c>
      <c r="G1966" s="6">
        <v>2268</v>
      </c>
      <c r="H1966" s="6" t="s">
        <v>1817</v>
      </c>
      <c r="I1966" s="6"/>
      <c r="J1966" s="16">
        <v>5206.12</v>
      </c>
      <c r="K1966" s="144">
        <v>1.82</v>
      </c>
      <c r="L1966" s="125">
        <v>0</v>
      </c>
      <c r="M1966" s="125">
        <v>0</v>
      </c>
      <c r="N1966" s="6" t="s">
        <v>542</v>
      </c>
      <c r="O1966" s="6" t="s">
        <v>3353</v>
      </c>
      <c r="P1966" s="19">
        <v>1155000</v>
      </c>
      <c r="Q1966" s="6"/>
      <c r="R1966" s="19">
        <f t="shared" si="341"/>
        <v>207900</v>
      </c>
      <c r="S1966" s="6"/>
      <c r="T1966" s="14"/>
      <c r="U1966" s="145"/>
      <c r="V1966" s="6"/>
      <c r="W1966" s="6"/>
      <c r="X1966" s="6"/>
      <c r="Y1966" s="23"/>
      <c r="Z1966" s="6"/>
      <c r="AA1966" s="6"/>
      <c r="AB1966" s="21"/>
      <c r="AC1966" s="6"/>
      <c r="AD1966" s="14" t="s">
        <v>1515</v>
      </c>
      <c r="AE1966" s="6"/>
      <c r="AF1966" s="6"/>
      <c r="AG1966" s="6"/>
      <c r="AH1966" s="6" t="s">
        <v>1513</v>
      </c>
      <c r="AI1966" s="143">
        <f t="shared" si="336"/>
        <v>509.25925925925924</v>
      </c>
      <c r="AJ1966" s="143">
        <f t="shared" si="337"/>
        <v>91.666666666666671</v>
      </c>
      <c r="AK1966" s="143">
        <f t="shared" si="338"/>
        <v>0</v>
      </c>
      <c r="AL1966" s="20">
        <f t="shared" si="332"/>
        <v>45382</v>
      </c>
      <c r="AM1966" t="e">
        <f t="shared" si="342"/>
        <v>#N/A</v>
      </c>
      <c r="AN1966" t="str">
        <f t="shared" si="340"/>
        <v>29032024-A-078722-5206.12</v>
      </c>
    </row>
    <row r="1967" spans="1:40" ht="20.100000000000001" hidden="1" customHeight="1" x14ac:dyDescent="0.25">
      <c r="A1967" s="14">
        <v>625</v>
      </c>
      <c r="B1967" s="202">
        <v>45352</v>
      </c>
      <c r="C1967" s="6" t="s">
        <v>3322</v>
      </c>
      <c r="D1967" s="15">
        <v>45380</v>
      </c>
      <c r="E1967" s="14" t="s">
        <v>1132</v>
      </c>
      <c r="F1967" s="14" t="s">
        <v>1133</v>
      </c>
      <c r="G1967" s="6">
        <v>3221</v>
      </c>
      <c r="H1967" s="6" t="s">
        <v>1817</v>
      </c>
      <c r="I1967" s="6"/>
      <c r="J1967" s="16">
        <v>5206.12</v>
      </c>
      <c r="K1967" s="144">
        <v>1.91</v>
      </c>
      <c r="L1967" s="125">
        <v>0</v>
      </c>
      <c r="M1967" s="125">
        <v>0</v>
      </c>
      <c r="N1967" s="6" t="s">
        <v>542</v>
      </c>
      <c r="O1967" s="6" t="s">
        <v>3355</v>
      </c>
      <c r="P1967" s="19">
        <v>1725300</v>
      </c>
      <c r="Q1967" s="6"/>
      <c r="R1967" s="19">
        <f t="shared" si="341"/>
        <v>310554</v>
      </c>
      <c r="S1967" s="6"/>
      <c r="T1967" s="14"/>
      <c r="U1967" s="145"/>
      <c r="V1967" s="6"/>
      <c r="W1967" s="6"/>
      <c r="X1967" s="6"/>
      <c r="Y1967" s="23"/>
      <c r="Z1967" s="6"/>
      <c r="AA1967" s="6"/>
      <c r="AB1967" s="21"/>
      <c r="AC1967" s="6"/>
      <c r="AD1967" s="14" t="s">
        <v>1515</v>
      </c>
      <c r="AE1967" s="6"/>
      <c r="AF1967" s="6"/>
      <c r="AG1967" s="6"/>
      <c r="AH1967" s="6" t="s">
        <v>1513</v>
      </c>
      <c r="AI1967" s="143">
        <f t="shared" si="336"/>
        <v>535.6411052468178</v>
      </c>
      <c r="AJ1967" s="143">
        <f t="shared" si="337"/>
        <v>96.415398944427196</v>
      </c>
      <c r="AK1967" s="143">
        <f t="shared" si="338"/>
        <v>0</v>
      </c>
      <c r="AL1967" s="20">
        <f t="shared" si="332"/>
        <v>45382</v>
      </c>
      <c r="AM1967" t="e">
        <f t="shared" si="342"/>
        <v>#N/A</v>
      </c>
      <c r="AN1967" t="str">
        <f t="shared" si="340"/>
        <v>29032024-A-078730-5206.12</v>
      </c>
    </row>
    <row r="1968" spans="1:40" ht="20.100000000000001" hidden="1" customHeight="1" x14ac:dyDescent="0.25">
      <c r="A1968" s="14">
        <v>626</v>
      </c>
      <c r="B1968" s="202">
        <v>45352</v>
      </c>
      <c r="C1968" s="6" t="s">
        <v>3323</v>
      </c>
      <c r="D1968" s="15">
        <v>45380</v>
      </c>
      <c r="E1968" s="14" t="s">
        <v>1132</v>
      </c>
      <c r="F1968" s="14" t="s">
        <v>1133</v>
      </c>
      <c r="G1968" s="6">
        <v>1315</v>
      </c>
      <c r="H1968" s="6" t="s">
        <v>1817</v>
      </c>
      <c r="I1968" s="6"/>
      <c r="J1968" s="16">
        <v>5206.12</v>
      </c>
      <c r="K1968" s="144">
        <v>1.97</v>
      </c>
      <c r="L1968" s="125">
        <v>0</v>
      </c>
      <c r="M1968" s="125">
        <v>0</v>
      </c>
      <c r="N1968" s="6" t="s">
        <v>542</v>
      </c>
      <c r="O1968" s="6" t="s">
        <v>3356</v>
      </c>
      <c r="P1968" s="19">
        <v>725000</v>
      </c>
      <c r="Q1968" s="6"/>
      <c r="R1968" s="19">
        <f t="shared" si="341"/>
        <v>130500</v>
      </c>
      <c r="S1968" s="6"/>
      <c r="T1968" s="14"/>
      <c r="U1968" s="145"/>
      <c r="V1968" s="6"/>
      <c r="W1968" s="6"/>
      <c r="X1968" s="6"/>
      <c r="Y1968" s="23"/>
      <c r="Z1968" s="6"/>
      <c r="AA1968" s="6"/>
      <c r="AB1968" s="21"/>
      <c r="AC1968" s="6"/>
      <c r="AD1968" s="14" t="s">
        <v>1515</v>
      </c>
      <c r="AE1968" s="6"/>
      <c r="AF1968" s="6"/>
      <c r="AG1968" s="6"/>
      <c r="AH1968" s="6" t="s">
        <v>1513</v>
      </c>
      <c r="AI1968" s="143">
        <f t="shared" si="336"/>
        <v>551.33079847908743</v>
      </c>
      <c r="AJ1968" s="143">
        <f t="shared" si="337"/>
        <v>99.239543726235738</v>
      </c>
      <c r="AK1968" s="143">
        <f t="shared" si="338"/>
        <v>0</v>
      </c>
      <c r="AL1968" s="20">
        <f t="shared" si="332"/>
        <v>45382</v>
      </c>
      <c r="AM1968" t="e">
        <f t="shared" si="342"/>
        <v>#N/A</v>
      </c>
      <c r="AN1968" t="str">
        <f t="shared" si="340"/>
        <v>29032024-A-078735-5206.12</v>
      </c>
    </row>
    <row r="1969" spans="1:40" ht="20.100000000000001" hidden="1" customHeight="1" x14ac:dyDescent="0.25">
      <c r="A1969" s="14">
        <v>627</v>
      </c>
      <c r="B1969" s="202">
        <v>45355</v>
      </c>
      <c r="C1969" s="6" t="s">
        <v>3324</v>
      </c>
      <c r="D1969" s="15">
        <v>45380</v>
      </c>
      <c r="E1969" s="14" t="s">
        <v>1132</v>
      </c>
      <c r="F1969" s="14" t="s">
        <v>1133</v>
      </c>
      <c r="G1969" s="6">
        <v>2268</v>
      </c>
      <c r="H1969" s="6" t="s">
        <v>1817</v>
      </c>
      <c r="I1969" s="6"/>
      <c r="J1969" s="16">
        <v>5206.12</v>
      </c>
      <c r="K1969" s="144">
        <v>1.82</v>
      </c>
      <c r="L1969" s="125">
        <v>0</v>
      </c>
      <c r="M1969" s="125">
        <v>0</v>
      </c>
      <c r="N1969" s="6" t="s">
        <v>542</v>
      </c>
      <c r="O1969" s="6" t="s">
        <v>3353</v>
      </c>
      <c r="P1969" s="19">
        <v>1155000</v>
      </c>
      <c r="Q1969" s="6"/>
      <c r="R1969" s="19">
        <f t="shared" si="341"/>
        <v>207900</v>
      </c>
      <c r="S1969" s="6"/>
      <c r="T1969" s="14"/>
      <c r="U1969" s="145"/>
      <c r="V1969" s="6"/>
      <c r="W1969" s="6"/>
      <c r="X1969" s="6"/>
      <c r="Y1969" s="23"/>
      <c r="Z1969" s="6"/>
      <c r="AA1969" s="6"/>
      <c r="AB1969" s="21"/>
      <c r="AC1969" s="6"/>
      <c r="AD1969" s="14" t="s">
        <v>1515</v>
      </c>
      <c r="AE1969" s="6"/>
      <c r="AF1969" s="6"/>
      <c r="AG1969" s="6"/>
      <c r="AH1969" s="6" t="s">
        <v>1513</v>
      </c>
      <c r="AI1969" s="143">
        <f t="shared" si="336"/>
        <v>509.25925925925924</v>
      </c>
      <c r="AJ1969" s="143">
        <f t="shared" si="337"/>
        <v>91.666666666666671</v>
      </c>
      <c r="AK1969" s="143">
        <f t="shared" si="338"/>
        <v>0</v>
      </c>
      <c r="AL1969" s="20">
        <f t="shared" si="332"/>
        <v>45385</v>
      </c>
      <c r="AM1969" t="e">
        <f t="shared" si="342"/>
        <v>#N/A</v>
      </c>
      <c r="AN1969" t="str">
        <f t="shared" si="340"/>
        <v>29032024-A-078740-5206.12</v>
      </c>
    </row>
    <row r="1970" spans="1:40" ht="20.100000000000001" hidden="1" customHeight="1" x14ac:dyDescent="0.25">
      <c r="A1970" s="14">
        <v>628</v>
      </c>
      <c r="B1970" s="202">
        <v>45355</v>
      </c>
      <c r="C1970" s="6" t="s">
        <v>3325</v>
      </c>
      <c r="D1970" s="15">
        <v>45380</v>
      </c>
      <c r="E1970" s="14" t="s">
        <v>1132</v>
      </c>
      <c r="F1970" s="14" t="s">
        <v>1133</v>
      </c>
      <c r="G1970" s="6">
        <v>4536</v>
      </c>
      <c r="H1970" s="6" t="s">
        <v>1817</v>
      </c>
      <c r="I1970" s="6"/>
      <c r="J1970" s="16">
        <v>5206.12</v>
      </c>
      <c r="K1970" s="144">
        <v>1.97</v>
      </c>
      <c r="L1970" s="125">
        <v>0</v>
      </c>
      <c r="M1970" s="125">
        <v>0</v>
      </c>
      <c r="N1970" s="6" t="s">
        <v>542</v>
      </c>
      <c r="O1970" s="6" t="s">
        <v>3354</v>
      </c>
      <c r="P1970" s="19">
        <v>2500000</v>
      </c>
      <c r="Q1970" s="6"/>
      <c r="R1970" s="19">
        <f t="shared" si="341"/>
        <v>450000</v>
      </c>
      <c r="S1970" s="6"/>
      <c r="T1970" s="14"/>
      <c r="U1970" s="145"/>
      <c r="V1970" s="6"/>
      <c r="W1970" s="6"/>
      <c r="X1970" s="6"/>
      <c r="Y1970" s="23"/>
      <c r="Z1970" s="6"/>
      <c r="AA1970" s="6"/>
      <c r="AB1970" s="21"/>
      <c r="AC1970" s="6"/>
      <c r="AD1970" s="14" t="s">
        <v>1515</v>
      </c>
      <c r="AE1970" s="6"/>
      <c r="AF1970" s="6"/>
      <c r="AG1970" s="6"/>
      <c r="AH1970" s="6" t="s">
        <v>1513</v>
      </c>
      <c r="AI1970" s="143">
        <f t="shared" si="336"/>
        <v>551.14638447971777</v>
      </c>
      <c r="AJ1970" s="143">
        <f t="shared" si="337"/>
        <v>99.206349206349202</v>
      </c>
      <c r="AK1970" s="143">
        <f t="shared" si="338"/>
        <v>0</v>
      </c>
      <c r="AL1970" s="20">
        <f t="shared" si="332"/>
        <v>45385</v>
      </c>
      <c r="AM1970" t="e">
        <f t="shared" si="342"/>
        <v>#N/A</v>
      </c>
      <c r="AN1970" t="str">
        <f t="shared" si="340"/>
        <v>29032024-A-078744-5206.12</v>
      </c>
    </row>
    <row r="1971" spans="1:40" ht="20.100000000000001" customHeight="1" x14ac:dyDescent="0.25">
      <c r="A1971" s="14">
        <v>629</v>
      </c>
      <c r="B1971" s="202">
        <v>45352</v>
      </c>
      <c r="C1971" s="6" t="s">
        <v>3326</v>
      </c>
      <c r="D1971" s="15">
        <v>45380</v>
      </c>
      <c r="E1971" s="14" t="s">
        <v>1132</v>
      </c>
      <c r="F1971" s="14" t="str">
        <f>INDEX(New!$CV$9:$CV$791,MATCH(C1971,New!$F$9:$F$791,0))</f>
        <v>Running</v>
      </c>
      <c r="G1971" s="6">
        <v>47262</v>
      </c>
      <c r="H1971" s="6" t="s">
        <v>1817</v>
      </c>
      <c r="I1971" s="6"/>
      <c r="J1971" s="16">
        <v>5201.009</v>
      </c>
      <c r="K1971" s="14">
        <v>1.86</v>
      </c>
      <c r="L1971" s="125">
        <f>_xlfn.IFNA(INDEX(New!$E$9:$E$791,MATCH(C1971,New!$F$9:$F$791,0)),G1971)</f>
        <v>39512</v>
      </c>
      <c r="M1971" s="125">
        <f t="shared" ref="M1971:M1972" si="343">G1971</f>
        <v>47262</v>
      </c>
      <c r="N1971" s="6" t="s">
        <v>547</v>
      </c>
      <c r="O1971" s="6" t="s">
        <v>547</v>
      </c>
      <c r="P1971" s="19">
        <v>24660472</v>
      </c>
      <c r="Q1971" s="6"/>
      <c r="R1971" s="19">
        <f t="shared" si="341"/>
        <v>4438884.96</v>
      </c>
      <c r="S1971" s="6"/>
      <c r="T1971" s="14"/>
      <c r="U1971" s="145"/>
      <c r="V1971" s="6"/>
      <c r="W1971" s="6"/>
      <c r="X1971" s="6"/>
      <c r="Y1971" s="23"/>
      <c r="Z1971" s="6"/>
      <c r="AA1971" s="6"/>
      <c r="AB1971" s="21"/>
      <c r="AC1971" s="6"/>
      <c r="AD1971" s="14" t="s">
        <v>1515</v>
      </c>
      <c r="AE1971" s="6"/>
      <c r="AF1971" s="6"/>
      <c r="AG1971" s="6"/>
      <c r="AH1971" s="6" t="s">
        <v>547</v>
      </c>
      <c r="AI1971" s="143">
        <f t="shared" si="336"/>
        <v>521.7822351995261</v>
      </c>
      <c r="AJ1971" s="143">
        <f t="shared" si="337"/>
        <v>93.920802335914686</v>
      </c>
      <c r="AK1971" s="143">
        <f t="shared" si="338"/>
        <v>3710998.741896661</v>
      </c>
      <c r="AL1971" s="20">
        <f t="shared" ref="AL1971:AL2034" si="344">IF(B1971&lt;&gt;"",IF(E1971="Packing Material",B1971+5,B1971+30),"")</f>
        <v>45382</v>
      </c>
      <c r="AM1971" t="e">
        <f t="shared" si="342"/>
        <v>#N/A</v>
      </c>
      <c r="AN1971" t="str">
        <f t="shared" si="340"/>
        <v>29032024-A-078748-5201.009</v>
      </c>
    </row>
    <row r="1972" spans="1:40" ht="20.100000000000001" customHeight="1" x14ac:dyDescent="0.25">
      <c r="A1972" s="14">
        <v>630</v>
      </c>
      <c r="B1972" s="202">
        <v>45359</v>
      </c>
      <c r="C1972" s="6" t="s">
        <v>3327</v>
      </c>
      <c r="D1972" s="15">
        <v>45380</v>
      </c>
      <c r="E1972" s="14" t="s">
        <v>1132</v>
      </c>
      <c r="F1972" s="14" t="str">
        <f>INDEX(New!$CV$9:$CV$791,MATCH(C1972,New!$F$9:$F$791,0))</f>
        <v>-</v>
      </c>
      <c r="G1972" s="6">
        <v>46801</v>
      </c>
      <c r="H1972" s="6" t="s">
        <v>1817</v>
      </c>
      <c r="I1972" s="6"/>
      <c r="J1972" s="16">
        <v>5201.009</v>
      </c>
      <c r="K1972" s="14">
        <v>2</v>
      </c>
      <c r="L1972" s="125">
        <f>_xlfn.IFNA(INDEX(New!$E$9:$E$791,MATCH(C1972,New!$F$9:$F$791,0)),G1972)</f>
        <v>46801</v>
      </c>
      <c r="M1972" s="125">
        <f t="shared" si="343"/>
        <v>46801</v>
      </c>
      <c r="N1972" s="6" t="s">
        <v>547</v>
      </c>
      <c r="O1972" s="6" t="s">
        <v>547</v>
      </c>
      <c r="P1972" s="19">
        <v>26206754</v>
      </c>
      <c r="Q1972" s="6"/>
      <c r="R1972" s="19">
        <f t="shared" si="341"/>
        <v>4717215.72</v>
      </c>
      <c r="S1972" s="6"/>
      <c r="T1972" s="14"/>
      <c r="U1972" s="145"/>
      <c r="V1972" s="6"/>
      <c r="W1972" s="6"/>
      <c r="X1972" s="6"/>
      <c r="Y1972" s="23"/>
      <c r="Z1972" s="6"/>
      <c r="AA1972" s="6"/>
      <c r="AB1972" s="21"/>
      <c r="AC1972" s="6"/>
      <c r="AD1972" s="14" t="s">
        <v>1515</v>
      </c>
      <c r="AE1972" s="6"/>
      <c r="AF1972" s="6"/>
      <c r="AG1972" s="6"/>
      <c r="AH1972" s="6" t="s">
        <v>547</v>
      </c>
      <c r="AI1972" s="143">
        <f t="shared" si="336"/>
        <v>559.96141108095981</v>
      </c>
      <c r="AJ1972" s="143">
        <f t="shared" si="337"/>
        <v>100.79305399457276</v>
      </c>
      <c r="AK1972" s="143">
        <f t="shared" si="338"/>
        <v>4717215.72</v>
      </c>
      <c r="AL1972" s="20">
        <f t="shared" si="344"/>
        <v>45389</v>
      </c>
      <c r="AM1972" t="e">
        <f t="shared" si="342"/>
        <v>#N/A</v>
      </c>
      <c r="AN1972" t="str">
        <f t="shared" si="340"/>
        <v>29032024-A-078759-5201.009</v>
      </c>
    </row>
    <row r="1973" spans="1:40" ht="20.100000000000001" hidden="1" customHeight="1" x14ac:dyDescent="0.25">
      <c r="A1973" s="14">
        <v>631</v>
      </c>
      <c r="B1973" s="202">
        <v>45381</v>
      </c>
      <c r="C1973" s="6" t="s">
        <v>3328</v>
      </c>
      <c r="D1973" s="15">
        <v>45380</v>
      </c>
      <c r="E1973" s="14" t="s">
        <v>1132</v>
      </c>
      <c r="F1973" s="14" t="s">
        <v>1133</v>
      </c>
      <c r="G1973" s="6">
        <v>7333</v>
      </c>
      <c r="H1973" s="6" t="s">
        <v>1817</v>
      </c>
      <c r="I1973" s="6"/>
      <c r="J1973" s="16">
        <v>5505.1</v>
      </c>
      <c r="K1973" s="144">
        <v>1.71</v>
      </c>
      <c r="L1973" s="125">
        <v>0</v>
      </c>
      <c r="M1973" s="125">
        <v>0</v>
      </c>
      <c r="N1973" s="6" t="s">
        <v>1878</v>
      </c>
      <c r="O1973" s="6" t="s">
        <v>1878</v>
      </c>
      <c r="P1973" s="19">
        <v>3519840</v>
      </c>
      <c r="Q1973" s="6"/>
      <c r="R1973" s="19">
        <f t="shared" ref="R1973:R2035" si="345">P1973*0.18</f>
        <v>633571.19999999995</v>
      </c>
      <c r="S1973" s="6"/>
      <c r="T1973" s="14"/>
      <c r="U1973" s="145"/>
      <c r="V1973" s="6"/>
      <c r="W1973" s="6"/>
      <c r="X1973" s="6"/>
      <c r="Y1973" s="23"/>
      <c r="Z1973" s="6"/>
      <c r="AA1973" s="6"/>
      <c r="AB1973" s="21"/>
      <c r="AC1973" s="6"/>
      <c r="AD1973" s="14" t="s">
        <v>1515</v>
      </c>
      <c r="AE1973" s="6"/>
      <c r="AF1973" s="6"/>
      <c r="AG1973" s="6"/>
      <c r="AH1973" s="6" t="s">
        <v>1878</v>
      </c>
      <c r="AI1973" s="143">
        <f t="shared" ref="AI1973:AI2035" si="346">P1973/G1973</f>
        <v>480</v>
      </c>
      <c r="AJ1973" s="143">
        <f t="shared" ref="AJ1973:AJ2035" si="347">R1973/G1973</f>
        <v>86.399999999999991</v>
      </c>
      <c r="AK1973" s="143">
        <f t="shared" ref="AK1973:AK2035" si="348">L1973*AJ1973</f>
        <v>0</v>
      </c>
      <c r="AL1973" s="20">
        <f t="shared" si="344"/>
        <v>45411</v>
      </c>
      <c r="AM1973" t="e">
        <f t="shared" si="342"/>
        <v>#N/A</v>
      </c>
      <c r="AN1973" t="str">
        <f t="shared" si="340"/>
        <v>29032024-A-078773-5505.1</v>
      </c>
    </row>
    <row r="1974" spans="1:40" ht="20.100000000000001" hidden="1" customHeight="1" x14ac:dyDescent="0.25">
      <c r="A1974" s="14">
        <v>632</v>
      </c>
      <c r="B1974" s="202">
        <v>45381</v>
      </c>
      <c r="C1974" s="6" t="s">
        <v>3329</v>
      </c>
      <c r="D1974" s="15">
        <v>45380</v>
      </c>
      <c r="E1974" s="14" t="s">
        <v>1132</v>
      </c>
      <c r="F1974" s="14" t="s">
        <v>1133</v>
      </c>
      <c r="G1974" s="6">
        <v>7850</v>
      </c>
      <c r="H1974" s="6" t="s">
        <v>1817</v>
      </c>
      <c r="I1974" s="6"/>
      <c r="J1974" s="16">
        <v>5505.1</v>
      </c>
      <c r="K1974" s="144">
        <v>1.71</v>
      </c>
      <c r="L1974" s="125">
        <v>0</v>
      </c>
      <c r="M1974" s="125">
        <v>0</v>
      </c>
      <c r="N1974" s="6" t="s">
        <v>1878</v>
      </c>
      <c r="O1974" s="6" t="s">
        <v>1878</v>
      </c>
      <c r="P1974" s="19">
        <v>3768000</v>
      </c>
      <c r="Q1974" s="6"/>
      <c r="R1974" s="19">
        <f t="shared" si="345"/>
        <v>678240</v>
      </c>
      <c r="S1974" s="6"/>
      <c r="T1974" s="14"/>
      <c r="U1974" s="145"/>
      <c r="V1974" s="6"/>
      <c r="W1974" s="6"/>
      <c r="X1974" s="6"/>
      <c r="Y1974" s="23"/>
      <c r="Z1974" s="6"/>
      <c r="AA1974" s="6"/>
      <c r="AB1974" s="21"/>
      <c r="AC1974" s="6"/>
      <c r="AD1974" s="14" t="s">
        <v>1515</v>
      </c>
      <c r="AE1974" s="6"/>
      <c r="AF1974" s="6"/>
      <c r="AG1974" s="6"/>
      <c r="AH1974" s="6" t="s">
        <v>1878</v>
      </c>
      <c r="AI1974" s="143">
        <f t="shared" si="346"/>
        <v>480</v>
      </c>
      <c r="AJ1974" s="143">
        <f t="shared" si="347"/>
        <v>86.4</v>
      </c>
      <c r="AK1974" s="143">
        <f t="shared" si="348"/>
        <v>0</v>
      </c>
      <c r="AL1974" s="20">
        <f t="shared" si="344"/>
        <v>45411</v>
      </c>
      <c r="AM1974" t="e">
        <f t="shared" si="342"/>
        <v>#N/A</v>
      </c>
      <c r="AN1974" t="str">
        <f t="shared" si="340"/>
        <v>29032024-A-078783-5505.1</v>
      </c>
    </row>
    <row r="1975" spans="1:40" ht="20.100000000000001" hidden="1" customHeight="1" x14ac:dyDescent="0.25">
      <c r="A1975" s="14">
        <v>633</v>
      </c>
      <c r="B1975" s="202">
        <v>45382</v>
      </c>
      <c r="C1975" s="6" t="s">
        <v>3330</v>
      </c>
      <c r="D1975" s="15">
        <v>45380</v>
      </c>
      <c r="E1975" s="14" t="s">
        <v>1132</v>
      </c>
      <c r="F1975" s="14" t="s">
        <v>1133</v>
      </c>
      <c r="G1975" s="6">
        <v>8010</v>
      </c>
      <c r="H1975" s="6" t="s">
        <v>1817</v>
      </c>
      <c r="I1975" s="6"/>
      <c r="J1975" s="16">
        <v>5505.1</v>
      </c>
      <c r="K1975" s="144">
        <v>1.71</v>
      </c>
      <c r="L1975" s="125">
        <v>0</v>
      </c>
      <c r="M1975" s="125">
        <v>0</v>
      </c>
      <c r="N1975" s="6" t="s">
        <v>1878</v>
      </c>
      <c r="O1975" s="6" t="s">
        <v>1878</v>
      </c>
      <c r="P1975" s="19">
        <v>3844800</v>
      </c>
      <c r="Q1975" s="6"/>
      <c r="R1975" s="19">
        <f t="shared" si="345"/>
        <v>692064</v>
      </c>
      <c r="S1975" s="6"/>
      <c r="T1975" s="14"/>
      <c r="U1975" s="145"/>
      <c r="V1975" s="6"/>
      <c r="W1975" s="6"/>
      <c r="X1975" s="6"/>
      <c r="Y1975" s="23"/>
      <c r="Z1975" s="6"/>
      <c r="AA1975" s="6"/>
      <c r="AB1975" s="21"/>
      <c r="AC1975" s="6"/>
      <c r="AD1975" s="14" t="s">
        <v>1515</v>
      </c>
      <c r="AE1975" s="6"/>
      <c r="AF1975" s="6"/>
      <c r="AG1975" s="6"/>
      <c r="AH1975" s="6" t="s">
        <v>1878</v>
      </c>
      <c r="AI1975" s="143">
        <f t="shared" si="346"/>
        <v>480</v>
      </c>
      <c r="AJ1975" s="143">
        <f t="shared" si="347"/>
        <v>86.4</v>
      </c>
      <c r="AK1975" s="143">
        <f t="shared" si="348"/>
        <v>0</v>
      </c>
      <c r="AL1975" s="20">
        <f t="shared" si="344"/>
        <v>45412</v>
      </c>
      <c r="AM1975" t="e">
        <f t="shared" si="342"/>
        <v>#N/A</v>
      </c>
      <c r="AN1975" t="str">
        <f t="shared" si="340"/>
        <v>29032024-A-078796-5505.1</v>
      </c>
    </row>
    <row r="1976" spans="1:40" ht="20.100000000000001" hidden="1" customHeight="1" x14ac:dyDescent="0.25">
      <c r="A1976" s="14">
        <v>634</v>
      </c>
      <c r="B1976" s="202">
        <v>45382</v>
      </c>
      <c r="C1976" s="6" t="s">
        <v>3331</v>
      </c>
      <c r="D1976" s="15">
        <v>45380</v>
      </c>
      <c r="E1976" s="14" t="s">
        <v>1132</v>
      </c>
      <c r="F1976" s="14" t="s">
        <v>1133</v>
      </c>
      <c r="G1976" s="6">
        <v>6679</v>
      </c>
      <c r="H1976" s="6" t="s">
        <v>1817</v>
      </c>
      <c r="I1976" s="6"/>
      <c r="J1976" s="16">
        <v>5505.1</v>
      </c>
      <c r="K1976" s="144">
        <v>1.71</v>
      </c>
      <c r="L1976" s="125">
        <v>0</v>
      </c>
      <c r="M1976" s="125">
        <v>0</v>
      </c>
      <c r="N1976" s="6" t="s">
        <v>1878</v>
      </c>
      <c r="O1976" s="6" t="s">
        <v>1878</v>
      </c>
      <c r="P1976" s="19">
        <v>3205920</v>
      </c>
      <c r="Q1976" s="6"/>
      <c r="R1976" s="19">
        <f t="shared" si="345"/>
        <v>577065.6</v>
      </c>
      <c r="S1976" s="6"/>
      <c r="T1976" s="14"/>
      <c r="U1976" s="145"/>
      <c r="V1976" s="6"/>
      <c r="W1976" s="6"/>
      <c r="X1976" s="6"/>
      <c r="Y1976" s="23"/>
      <c r="Z1976" s="6"/>
      <c r="AA1976" s="6"/>
      <c r="AB1976" s="21"/>
      <c r="AC1976" s="6"/>
      <c r="AD1976" s="14" t="s">
        <v>1515</v>
      </c>
      <c r="AE1976" s="6"/>
      <c r="AF1976" s="6"/>
      <c r="AG1976" s="6"/>
      <c r="AH1976" s="6" t="s">
        <v>1878</v>
      </c>
      <c r="AI1976" s="143">
        <f t="shared" si="346"/>
        <v>480</v>
      </c>
      <c r="AJ1976" s="143">
        <f t="shared" si="347"/>
        <v>86.399999999999991</v>
      </c>
      <c r="AK1976" s="143">
        <f t="shared" si="348"/>
        <v>0</v>
      </c>
      <c r="AL1976" s="20">
        <f t="shared" si="344"/>
        <v>45412</v>
      </c>
      <c r="AM1976" t="e">
        <f t="shared" si="342"/>
        <v>#N/A</v>
      </c>
      <c r="AN1976" t="str">
        <f t="shared" si="340"/>
        <v>29032024-A-078800-5505.1</v>
      </c>
    </row>
    <row r="1977" spans="1:40" ht="20.100000000000001" hidden="1" customHeight="1" x14ac:dyDescent="0.25">
      <c r="A1977" s="14">
        <v>635</v>
      </c>
      <c r="B1977" s="202">
        <v>45364</v>
      </c>
      <c r="C1977" s="6" t="s">
        <v>3332</v>
      </c>
      <c r="D1977" s="15">
        <v>45380</v>
      </c>
      <c r="E1977" s="14" t="s">
        <v>1132</v>
      </c>
      <c r="F1977" s="14" t="s">
        <v>1133</v>
      </c>
      <c r="G1977" s="6">
        <v>7890</v>
      </c>
      <c r="H1977" s="6" t="s">
        <v>1817</v>
      </c>
      <c r="I1977" s="6"/>
      <c r="J1977" s="16">
        <v>5505.1</v>
      </c>
      <c r="K1977" s="144">
        <v>1.71</v>
      </c>
      <c r="L1977" s="125">
        <v>0</v>
      </c>
      <c r="M1977" s="125">
        <v>0</v>
      </c>
      <c r="N1977" s="6" t="s">
        <v>1878</v>
      </c>
      <c r="O1977" s="6" t="s">
        <v>1878</v>
      </c>
      <c r="P1977" s="19">
        <v>3787200</v>
      </c>
      <c r="Q1977" s="6"/>
      <c r="R1977" s="19">
        <f t="shared" si="345"/>
        <v>681696</v>
      </c>
      <c r="S1977" s="6"/>
      <c r="T1977" s="14"/>
      <c r="U1977" s="145"/>
      <c r="V1977" s="6"/>
      <c r="W1977" s="6"/>
      <c r="X1977" s="6"/>
      <c r="Y1977" s="23"/>
      <c r="Z1977" s="6"/>
      <c r="AA1977" s="6"/>
      <c r="AB1977" s="21"/>
      <c r="AC1977" s="6"/>
      <c r="AD1977" s="14" t="s">
        <v>1515</v>
      </c>
      <c r="AE1977" s="6"/>
      <c r="AF1977" s="6"/>
      <c r="AG1977" s="6"/>
      <c r="AH1977" s="6" t="s">
        <v>1878</v>
      </c>
      <c r="AI1977" s="143">
        <f t="shared" si="346"/>
        <v>480</v>
      </c>
      <c r="AJ1977" s="143">
        <f t="shared" si="347"/>
        <v>86.4</v>
      </c>
      <c r="AK1977" s="143">
        <f t="shared" si="348"/>
        <v>0</v>
      </c>
      <c r="AL1977" s="20">
        <f t="shared" si="344"/>
        <v>45394</v>
      </c>
      <c r="AM1977" t="e">
        <f t="shared" si="342"/>
        <v>#N/A</v>
      </c>
      <c r="AN1977" t="str">
        <f t="shared" si="340"/>
        <v>29032024-A-078803-5505.1</v>
      </c>
    </row>
    <row r="1978" spans="1:40" ht="20.100000000000001" hidden="1" customHeight="1" x14ac:dyDescent="0.25">
      <c r="A1978" s="14">
        <v>636</v>
      </c>
      <c r="B1978" s="202">
        <v>45364</v>
      </c>
      <c r="C1978" s="6" t="s">
        <v>3333</v>
      </c>
      <c r="D1978" s="15">
        <v>45380</v>
      </c>
      <c r="E1978" s="14" t="s">
        <v>1132</v>
      </c>
      <c r="F1978" s="14" t="s">
        <v>1133</v>
      </c>
      <c r="G1978" s="6">
        <v>7613</v>
      </c>
      <c r="H1978" s="6" t="s">
        <v>1817</v>
      </c>
      <c r="I1978" s="6"/>
      <c r="J1978" s="16">
        <v>5505.1</v>
      </c>
      <c r="K1978" s="144">
        <v>1.71</v>
      </c>
      <c r="L1978" s="125">
        <v>0</v>
      </c>
      <c r="M1978" s="125">
        <v>0</v>
      </c>
      <c r="N1978" s="6" t="s">
        <v>1878</v>
      </c>
      <c r="O1978" s="6" t="s">
        <v>1878</v>
      </c>
      <c r="P1978" s="19">
        <v>3654240</v>
      </c>
      <c r="Q1978" s="6"/>
      <c r="R1978" s="19">
        <f t="shared" si="345"/>
        <v>657763.19999999995</v>
      </c>
      <c r="S1978" s="6"/>
      <c r="T1978" s="14"/>
      <c r="U1978" s="145"/>
      <c r="V1978" s="6"/>
      <c r="W1978" s="6"/>
      <c r="X1978" s="6"/>
      <c r="Y1978" s="23"/>
      <c r="Z1978" s="6"/>
      <c r="AA1978" s="6"/>
      <c r="AB1978" s="21"/>
      <c r="AC1978" s="6"/>
      <c r="AD1978" s="14" t="s">
        <v>1515</v>
      </c>
      <c r="AE1978" s="6"/>
      <c r="AF1978" s="6"/>
      <c r="AG1978" s="6"/>
      <c r="AH1978" s="6" t="s">
        <v>1878</v>
      </c>
      <c r="AI1978" s="143">
        <f t="shared" si="346"/>
        <v>480</v>
      </c>
      <c r="AJ1978" s="143">
        <f t="shared" si="347"/>
        <v>86.399999999999991</v>
      </c>
      <c r="AK1978" s="143">
        <f t="shared" si="348"/>
        <v>0</v>
      </c>
      <c r="AL1978" s="20">
        <f t="shared" si="344"/>
        <v>45394</v>
      </c>
      <c r="AM1978" t="e">
        <f t="shared" si="342"/>
        <v>#N/A</v>
      </c>
      <c r="AN1978" t="str">
        <f t="shared" si="340"/>
        <v>29032024-A-078807-5505.1</v>
      </c>
    </row>
    <row r="1979" spans="1:40" ht="20.100000000000001" hidden="1" customHeight="1" x14ac:dyDescent="0.25">
      <c r="A1979" s="14">
        <v>637</v>
      </c>
      <c r="B1979" s="202">
        <v>45366</v>
      </c>
      <c r="C1979" s="6" t="s">
        <v>3334</v>
      </c>
      <c r="D1979" s="15">
        <v>45380</v>
      </c>
      <c r="E1979" s="14" t="s">
        <v>1132</v>
      </c>
      <c r="F1979" s="14" t="s">
        <v>1133</v>
      </c>
      <c r="G1979" s="6">
        <v>7196</v>
      </c>
      <c r="H1979" s="6" t="s">
        <v>1817</v>
      </c>
      <c r="I1979" s="6"/>
      <c r="J1979" s="16">
        <v>5505.1</v>
      </c>
      <c r="K1979" s="144">
        <v>1.71</v>
      </c>
      <c r="L1979" s="125">
        <v>0</v>
      </c>
      <c r="M1979" s="125">
        <v>0</v>
      </c>
      <c r="N1979" s="6" t="s">
        <v>1878</v>
      </c>
      <c r="O1979" s="6" t="s">
        <v>1878</v>
      </c>
      <c r="P1979" s="19">
        <v>3454080</v>
      </c>
      <c r="Q1979" s="6"/>
      <c r="R1979" s="19">
        <f t="shared" si="345"/>
        <v>621734.40000000002</v>
      </c>
      <c r="S1979" s="6"/>
      <c r="T1979" s="14"/>
      <c r="U1979" s="145"/>
      <c r="V1979" s="6"/>
      <c r="W1979" s="6"/>
      <c r="X1979" s="6"/>
      <c r="Y1979" s="23"/>
      <c r="Z1979" s="6"/>
      <c r="AA1979" s="6"/>
      <c r="AB1979" s="21"/>
      <c r="AC1979" s="6"/>
      <c r="AD1979" s="14" t="s">
        <v>1515</v>
      </c>
      <c r="AE1979" s="6"/>
      <c r="AF1979" s="6"/>
      <c r="AG1979" s="6"/>
      <c r="AH1979" s="6" t="s">
        <v>1878</v>
      </c>
      <c r="AI1979" s="143">
        <f t="shared" si="346"/>
        <v>480</v>
      </c>
      <c r="AJ1979" s="143">
        <f t="shared" si="347"/>
        <v>86.4</v>
      </c>
      <c r="AK1979" s="143">
        <f t="shared" si="348"/>
        <v>0</v>
      </c>
      <c r="AL1979" s="20">
        <f t="shared" si="344"/>
        <v>45396</v>
      </c>
      <c r="AM1979" t="e">
        <f t="shared" si="342"/>
        <v>#N/A</v>
      </c>
      <c r="AN1979" t="str">
        <f t="shared" si="340"/>
        <v>29032024-A-078809-5505.1</v>
      </c>
    </row>
    <row r="1980" spans="1:40" ht="20.100000000000001" hidden="1" customHeight="1" x14ac:dyDescent="0.25">
      <c r="A1980" s="14">
        <v>638</v>
      </c>
      <c r="B1980" s="202">
        <v>45366</v>
      </c>
      <c r="C1980" s="6" t="s">
        <v>3335</v>
      </c>
      <c r="D1980" s="15">
        <v>45380</v>
      </c>
      <c r="E1980" s="14" t="s">
        <v>1132</v>
      </c>
      <c r="F1980" s="14" t="s">
        <v>1133</v>
      </c>
      <c r="G1980" s="6">
        <v>7363</v>
      </c>
      <c r="H1980" s="6" t="s">
        <v>1817</v>
      </c>
      <c r="I1980" s="6"/>
      <c r="J1980" s="16">
        <v>5505.1</v>
      </c>
      <c r="K1980" s="144">
        <v>1.71</v>
      </c>
      <c r="L1980" s="125">
        <v>0</v>
      </c>
      <c r="M1980" s="125">
        <v>0</v>
      </c>
      <c r="N1980" s="6" t="s">
        <v>1878</v>
      </c>
      <c r="O1980" s="6" t="s">
        <v>1878</v>
      </c>
      <c r="P1980" s="19">
        <v>3534240</v>
      </c>
      <c r="Q1980" s="6"/>
      <c r="R1980" s="19">
        <f t="shared" si="345"/>
        <v>636163.19999999995</v>
      </c>
      <c r="S1980" s="6"/>
      <c r="T1980" s="14"/>
      <c r="U1980" s="145"/>
      <c r="V1980" s="6"/>
      <c r="W1980" s="6"/>
      <c r="X1980" s="6"/>
      <c r="Y1980" s="23"/>
      <c r="Z1980" s="6"/>
      <c r="AA1980" s="6"/>
      <c r="AB1980" s="21"/>
      <c r="AC1980" s="6"/>
      <c r="AD1980" s="14" t="s">
        <v>1515</v>
      </c>
      <c r="AE1980" s="6"/>
      <c r="AF1980" s="6"/>
      <c r="AG1980" s="6"/>
      <c r="AH1980" s="6" t="s">
        <v>1878</v>
      </c>
      <c r="AI1980" s="143">
        <f t="shared" si="346"/>
        <v>480</v>
      </c>
      <c r="AJ1980" s="143">
        <f t="shared" si="347"/>
        <v>86.399999999999991</v>
      </c>
      <c r="AK1980" s="143">
        <f t="shared" si="348"/>
        <v>0</v>
      </c>
      <c r="AL1980" s="20">
        <f t="shared" si="344"/>
        <v>45396</v>
      </c>
      <c r="AM1980" t="e">
        <f t="shared" si="342"/>
        <v>#N/A</v>
      </c>
      <c r="AN1980" t="str">
        <f t="shared" si="340"/>
        <v>29032024-A-078810-5505.1</v>
      </c>
    </row>
    <row r="1981" spans="1:40" ht="20.100000000000001" hidden="1" customHeight="1" x14ac:dyDescent="0.25">
      <c r="A1981" s="14">
        <v>639</v>
      </c>
      <c r="B1981" s="202">
        <v>45367</v>
      </c>
      <c r="C1981" s="6" t="s">
        <v>3336</v>
      </c>
      <c r="D1981" s="15">
        <v>45380</v>
      </c>
      <c r="E1981" s="14" t="s">
        <v>1132</v>
      </c>
      <c r="F1981" s="14" t="s">
        <v>1133</v>
      </c>
      <c r="G1981" s="6">
        <v>7613</v>
      </c>
      <c r="H1981" s="6" t="s">
        <v>1817</v>
      </c>
      <c r="I1981" s="6"/>
      <c r="J1981" s="16">
        <v>5505.1</v>
      </c>
      <c r="K1981" s="144">
        <v>1.71</v>
      </c>
      <c r="L1981" s="125">
        <v>0</v>
      </c>
      <c r="M1981" s="125">
        <v>0</v>
      </c>
      <c r="N1981" s="6" t="s">
        <v>1878</v>
      </c>
      <c r="O1981" s="6" t="s">
        <v>1878</v>
      </c>
      <c r="P1981" s="19">
        <v>3654240</v>
      </c>
      <c r="Q1981" s="6"/>
      <c r="R1981" s="19">
        <f t="shared" si="345"/>
        <v>657763.19999999995</v>
      </c>
      <c r="S1981" s="6"/>
      <c r="T1981" s="14"/>
      <c r="U1981" s="145"/>
      <c r="V1981" s="6"/>
      <c r="W1981" s="6"/>
      <c r="X1981" s="6"/>
      <c r="Y1981" s="23"/>
      <c r="Z1981" s="6"/>
      <c r="AA1981" s="6"/>
      <c r="AB1981" s="21"/>
      <c r="AC1981" s="6"/>
      <c r="AD1981" s="14" t="s">
        <v>1515</v>
      </c>
      <c r="AE1981" s="6"/>
      <c r="AF1981" s="6"/>
      <c r="AG1981" s="6"/>
      <c r="AH1981" s="6" t="s">
        <v>1878</v>
      </c>
      <c r="AI1981" s="143">
        <f t="shared" si="346"/>
        <v>480</v>
      </c>
      <c r="AJ1981" s="143">
        <f t="shared" si="347"/>
        <v>86.399999999999991</v>
      </c>
      <c r="AK1981" s="143">
        <f t="shared" si="348"/>
        <v>0</v>
      </c>
      <c r="AL1981" s="20">
        <f t="shared" si="344"/>
        <v>45397</v>
      </c>
      <c r="AM1981" t="e">
        <f t="shared" si="342"/>
        <v>#N/A</v>
      </c>
      <c r="AN1981" t="str">
        <f t="shared" si="340"/>
        <v>29032024-A-078812-5505.1</v>
      </c>
    </row>
    <row r="1982" spans="1:40" ht="20.100000000000001" hidden="1" customHeight="1" x14ac:dyDescent="0.25">
      <c r="A1982" s="14">
        <v>640</v>
      </c>
      <c r="B1982" s="202">
        <v>45367</v>
      </c>
      <c r="C1982" s="6" t="s">
        <v>3337</v>
      </c>
      <c r="D1982" s="15">
        <v>45380</v>
      </c>
      <c r="E1982" s="14" t="s">
        <v>1132</v>
      </c>
      <c r="F1982" s="14" t="s">
        <v>1133</v>
      </c>
      <c r="G1982" s="6">
        <v>7453</v>
      </c>
      <c r="H1982" s="6" t="s">
        <v>1817</v>
      </c>
      <c r="I1982" s="6"/>
      <c r="J1982" s="16">
        <v>5505.1</v>
      </c>
      <c r="K1982" s="144">
        <v>1.71</v>
      </c>
      <c r="L1982" s="125">
        <v>0</v>
      </c>
      <c r="M1982" s="125">
        <v>0</v>
      </c>
      <c r="N1982" s="6" t="s">
        <v>1878</v>
      </c>
      <c r="O1982" s="6" t="s">
        <v>1878</v>
      </c>
      <c r="P1982" s="19">
        <v>3577440</v>
      </c>
      <c r="Q1982" s="6"/>
      <c r="R1982" s="19">
        <f t="shared" si="345"/>
        <v>643939.19999999995</v>
      </c>
      <c r="S1982" s="6"/>
      <c r="T1982" s="14"/>
      <c r="U1982" s="145"/>
      <c r="V1982" s="6"/>
      <c r="W1982" s="6"/>
      <c r="X1982" s="6"/>
      <c r="Y1982" s="23"/>
      <c r="Z1982" s="6"/>
      <c r="AA1982" s="6"/>
      <c r="AB1982" s="21"/>
      <c r="AC1982" s="6"/>
      <c r="AD1982" s="14" t="s">
        <v>1515</v>
      </c>
      <c r="AE1982" s="6"/>
      <c r="AF1982" s="6"/>
      <c r="AG1982" s="6"/>
      <c r="AH1982" s="6" t="s">
        <v>1878</v>
      </c>
      <c r="AI1982" s="143">
        <f t="shared" si="346"/>
        <v>480</v>
      </c>
      <c r="AJ1982" s="143">
        <f t="shared" si="347"/>
        <v>86.399999999999991</v>
      </c>
      <c r="AK1982" s="143">
        <f t="shared" si="348"/>
        <v>0</v>
      </c>
      <c r="AL1982" s="20">
        <f t="shared" si="344"/>
        <v>45397</v>
      </c>
      <c r="AM1982" t="e">
        <f t="shared" si="342"/>
        <v>#N/A</v>
      </c>
      <c r="AN1982" t="str">
        <f t="shared" si="340"/>
        <v>29032024-A-078813-5505.1</v>
      </c>
    </row>
    <row r="1983" spans="1:40" ht="20.100000000000001" hidden="1" customHeight="1" x14ac:dyDescent="0.25">
      <c r="A1983" s="14">
        <v>641</v>
      </c>
      <c r="B1983" s="202">
        <v>45369</v>
      </c>
      <c r="C1983" s="6" t="s">
        <v>3338</v>
      </c>
      <c r="D1983" s="15">
        <v>45380</v>
      </c>
      <c r="E1983" s="14" t="s">
        <v>1132</v>
      </c>
      <c r="F1983" s="14" t="s">
        <v>1133</v>
      </c>
      <c r="G1983" s="6">
        <v>7840</v>
      </c>
      <c r="H1983" s="6" t="s">
        <v>1817</v>
      </c>
      <c r="I1983" s="6"/>
      <c r="J1983" s="16">
        <v>5505.1</v>
      </c>
      <c r="K1983" s="144">
        <v>1.75</v>
      </c>
      <c r="L1983" s="125">
        <v>0</v>
      </c>
      <c r="M1983" s="125">
        <v>0</v>
      </c>
      <c r="N1983" s="6" t="s">
        <v>1878</v>
      </c>
      <c r="O1983" s="6" t="s">
        <v>1878</v>
      </c>
      <c r="P1983" s="19">
        <v>3841600</v>
      </c>
      <c r="Q1983" s="6"/>
      <c r="R1983" s="19">
        <f t="shared" si="345"/>
        <v>691488</v>
      </c>
      <c r="S1983" s="6"/>
      <c r="T1983" s="14"/>
      <c r="U1983" s="145"/>
      <c r="V1983" s="6"/>
      <c r="W1983" s="6"/>
      <c r="X1983" s="6"/>
      <c r="Y1983" s="23"/>
      <c r="Z1983" s="6"/>
      <c r="AA1983" s="6"/>
      <c r="AB1983" s="21"/>
      <c r="AC1983" s="6"/>
      <c r="AD1983" s="14" t="s">
        <v>1515</v>
      </c>
      <c r="AE1983" s="6"/>
      <c r="AF1983" s="6"/>
      <c r="AG1983" s="6"/>
      <c r="AH1983" s="6" t="s">
        <v>1878</v>
      </c>
      <c r="AI1983" s="143">
        <f t="shared" si="346"/>
        <v>490</v>
      </c>
      <c r="AJ1983" s="143">
        <f t="shared" si="347"/>
        <v>88.2</v>
      </c>
      <c r="AK1983" s="143">
        <f t="shared" si="348"/>
        <v>0</v>
      </c>
      <c r="AL1983" s="20">
        <f t="shared" si="344"/>
        <v>45399</v>
      </c>
      <c r="AM1983" t="e">
        <f t="shared" si="342"/>
        <v>#N/A</v>
      </c>
      <c r="AN1983" t="str">
        <f t="shared" si="340"/>
        <v>29032024-A-078814-5505.1</v>
      </c>
    </row>
    <row r="1984" spans="1:40" ht="20.100000000000001" hidden="1" customHeight="1" x14ac:dyDescent="0.25">
      <c r="A1984" s="14">
        <v>642</v>
      </c>
      <c r="B1984" s="202">
        <v>45370</v>
      </c>
      <c r="C1984" s="6" t="s">
        <v>3339</v>
      </c>
      <c r="D1984" s="15">
        <v>45380</v>
      </c>
      <c r="E1984" s="14" t="s">
        <v>1132</v>
      </c>
      <c r="F1984" s="14" t="s">
        <v>1133</v>
      </c>
      <c r="G1984" s="6">
        <v>8030</v>
      </c>
      <c r="H1984" s="6" t="s">
        <v>1817</v>
      </c>
      <c r="I1984" s="6"/>
      <c r="J1984" s="16">
        <v>5505.1</v>
      </c>
      <c r="K1984" s="144">
        <v>1.75</v>
      </c>
      <c r="L1984" s="125">
        <v>0</v>
      </c>
      <c r="M1984" s="125">
        <v>0</v>
      </c>
      <c r="N1984" s="6" t="s">
        <v>1878</v>
      </c>
      <c r="O1984" s="6" t="s">
        <v>1878</v>
      </c>
      <c r="P1984" s="19">
        <v>3934700</v>
      </c>
      <c r="Q1984" s="6"/>
      <c r="R1984" s="19">
        <f t="shared" si="345"/>
        <v>708246</v>
      </c>
      <c r="S1984" s="6"/>
      <c r="T1984" s="14"/>
      <c r="U1984" s="145"/>
      <c r="V1984" s="6"/>
      <c r="W1984" s="6"/>
      <c r="X1984" s="6"/>
      <c r="Y1984" s="23"/>
      <c r="Z1984" s="6"/>
      <c r="AA1984" s="6"/>
      <c r="AB1984" s="21"/>
      <c r="AC1984" s="6"/>
      <c r="AD1984" s="14" t="s">
        <v>1515</v>
      </c>
      <c r="AE1984" s="6"/>
      <c r="AF1984" s="6"/>
      <c r="AG1984" s="6"/>
      <c r="AH1984" s="6" t="s">
        <v>1878</v>
      </c>
      <c r="AI1984" s="143">
        <f t="shared" si="346"/>
        <v>490</v>
      </c>
      <c r="AJ1984" s="143">
        <f t="shared" si="347"/>
        <v>88.2</v>
      </c>
      <c r="AK1984" s="143">
        <f t="shared" si="348"/>
        <v>0</v>
      </c>
      <c r="AL1984" s="20">
        <f t="shared" si="344"/>
        <v>45400</v>
      </c>
      <c r="AM1984" t="e">
        <f t="shared" si="342"/>
        <v>#N/A</v>
      </c>
      <c r="AN1984" t="str">
        <f t="shared" si="340"/>
        <v>29032024-A-078815-5505.1</v>
      </c>
    </row>
    <row r="1985" spans="1:40" ht="20.100000000000001" hidden="1" customHeight="1" x14ac:dyDescent="0.25">
      <c r="A1985" s="14">
        <v>643</v>
      </c>
      <c r="B1985" s="202">
        <v>45370</v>
      </c>
      <c r="C1985" s="6" t="s">
        <v>3340</v>
      </c>
      <c r="D1985" s="15">
        <v>45380</v>
      </c>
      <c r="E1985" s="14" t="s">
        <v>1132</v>
      </c>
      <c r="F1985" s="14" t="s">
        <v>1133</v>
      </c>
      <c r="G1985" s="6">
        <v>6946</v>
      </c>
      <c r="H1985" s="6" t="s">
        <v>1817</v>
      </c>
      <c r="I1985" s="6"/>
      <c r="J1985" s="16">
        <v>5505.1</v>
      </c>
      <c r="K1985" s="144">
        <v>1.75</v>
      </c>
      <c r="L1985" s="125">
        <v>0</v>
      </c>
      <c r="M1985" s="125">
        <v>0</v>
      </c>
      <c r="N1985" s="6" t="s">
        <v>1878</v>
      </c>
      <c r="O1985" s="6" t="s">
        <v>1878</v>
      </c>
      <c r="P1985" s="19">
        <v>3403540</v>
      </c>
      <c r="Q1985" s="6"/>
      <c r="R1985" s="19">
        <f t="shared" si="345"/>
        <v>612637.19999999995</v>
      </c>
      <c r="S1985" s="6"/>
      <c r="T1985" s="14"/>
      <c r="U1985" s="145"/>
      <c r="V1985" s="6"/>
      <c r="W1985" s="6"/>
      <c r="X1985" s="6"/>
      <c r="Y1985" s="23"/>
      <c r="Z1985" s="6"/>
      <c r="AA1985" s="6"/>
      <c r="AB1985" s="21"/>
      <c r="AC1985" s="6"/>
      <c r="AD1985" s="14" t="s">
        <v>1515</v>
      </c>
      <c r="AE1985" s="6"/>
      <c r="AF1985" s="6"/>
      <c r="AG1985" s="6"/>
      <c r="AH1985" s="6" t="s">
        <v>1878</v>
      </c>
      <c r="AI1985" s="143">
        <f t="shared" si="346"/>
        <v>490</v>
      </c>
      <c r="AJ1985" s="143">
        <f t="shared" si="347"/>
        <v>88.199999999999989</v>
      </c>
      <c r="AK1985" s="143">
        <f t="shared" si="348"/>
        <v>0</v>
      </c>
      <c r="AL1985" s="20">
        <f t="shared" si="344"/>
        <v>45400</v>
      </c>
      <c r="AM1985" t="e">
        <f t="shared" si="342"/>
        <v>#N/A</v>
      </c>
      <c r="AN1985" t="str">
        <f t="shared" si="340"/>
        <v>29032024-A-078816-5505.1</v>
      </c>
    </row>
    <row r="1986" spans="1:40" ht="20.100000000000001" hidden="1" customHeight="1" x14ac:dyDescent="0.25">
      <c r="A1986" s="14">
        <v>644</v>
      </c>
      <c r="B1986" s="202">
        <v>45371</v>
      </c>
      <c r="C1986" s="6" t="s">
        <v>3341</v>
      </c>
      <c r="D1986" s="15">
        <v>45380</v>
      </c>
      <c r="E1986" s="14" t="s">
        <v>1132</v>
      </c>
      <c r="F1986" s="14" t="s">
        <v>1133</v>
      </c>
      <c r="G1986" s="6">
        <v>7740</v>
      </c>
      <c r="H1986" s="6" t="s">
        <v>1817</v>
      </c>
      <c r="I1986" s="6"/>
      <c r="J1986" s="16">
        <v>5505.1</v>
      </c>
      <c r="K1986" s="144">
        <v>1.75</v>
      </c>
      <c r="L1986" s="125">
        <v>0</v>
      </c>
      <c r="M1986" s="125">
        <v>0</v>
      </c>
      <c r="N1986" s="6" t="s">
        <v>1878</v>
      </c>
      <c r="O1986" s="6" t="s">
        <v>1878</v>
      </c>
      <c r="P1986" s="19">
        <v>3792600</v>
      </c>
      <c r="Q1986" s="6"/>
      <c r="R1986" s="19">
        <f t="shared" si="345"/>
        <v>682668</v>
      </c>
      <c r="S1986" s="6"/>
      <c r="T1986" s="14"/>
      <c r="U1986" s="145"/>
      <c r="V1986" s="6"/>
      <c r="W1986" s="6"/>
      <c r="X1986" s="6"/>
      <c r="Y1986" s="23"/>
      <c r="Z1986" s="6"/>
      <c r="AA1986" s="6"/>
      <c r="AB1986" s="21"/>
      <c r="AC1986" s="6"/>
      <c r="AD1986" s="14" t="s">
        <v>1515</v>
      </c>
      <c r="AE1986" s="6"/>
      <c r="AF1986" s="6"/>
      <c r="AG1986" s="6"/>
      <c r="AH1986" s="6" t="s">
        <v>1878</v>
      </c>
      <c r="AI1986" s="143">
        <f t="shared" si="346"/>
        <v>490</v>
      </c>
      <c r="AJ1986" s="143">
        <f t="shared" si="347"/>
        <v>88.2</v>
      </c>
      <c r="AK1986" s="143">
        <f t="shared" si="348"/>
        <v>0</v>
      </c>
      <c r="AL1986" s="20">
        <f t="shared" si="344"/>
        <v>45401</v>
      </c>
      <c r="AM1986" t="e">
        <f t="shared" si="342"/>
        <v>#N/A</v>
      </c>
      <c r="AN1986" t="str">
        <f t="shared" si="340"/>
        <v>29032024-A-078817-5505.1</v>
      </c>
    </row>
    <row r="1987" spans="1:40" ht="20.100000000000001" hidden="1" customHeight="1" x14ac:dyDescent="0.25">
      <c r="A1987" s="14">
        <v>645</v>
      </c>
      <c r="B1987" s="202">
        <v>45371</v>
      </c>
      <c r="C1987" s="6" t="s">
        <v>3342</v>
      </c>
      <c r="D1987" s="15">
        <v>45380</v>
      </c>
      <c r="E1987" s="14" t="s">
        <v>1132</v>
      </c>
      <c r="F1987" s="14" t="s">
        <v>1133</v>
      </c>
      <c r="G1987" s="6">
        <v>7006</v>
      </c>
      <c r="H1987" s="6" t="s">
        <v>1817</v>
      </c>
      <c r="I1987" s="6"/>
      <c r="J1987" s="16">
        <v>5505.1</v>
      </c>
      <c r="K1987" s="144">
        <v>1.75</v>
      </c>
      <c r="L1987" s="125">
        <v>0</v>
      </c>
      <c r="M1987" s="125">
        <v>0</v>
      </c>
      <c r="N1987" s="6" t="s">
        <v>1878</v>
      </c>
      <c r="O1987" s="6" t="s">
        <v>1878</v>
      </c>
      <c r="P1987" s="19">
        <v>3432940</v>
      </c>
      <c r="Q1987" s="6"/>
      <c r="R1987" s="19">
        <f t="shared" si="345"/>
        <v>617929.19999999995</v>
      </c>
      <c r="S1987" s="6"/>
      <c r="T1987" s="14"/>
      <c r="U1987" s="145"/>
      <c r="V1987" s="6"/>
      <c r="W1987" s="6"/>
      <c r="X1987" s="6"/>
      <c r="Y1987" s="23"/>
      <c r="Z1987" s="6"/>
      <c r="AA1987" s="6"/>
      <c r="AB1987" s="21"/>
      <c r="AC1987" s="6"/>
      <c r="AD1987" s="14" t="s">
        <v>1515</v>
      </c>
      <c r="AE1987" s="6"/>
      <c r="AF1987" s="6"/>
      <c r="AG1987" s="6"/>
      <c r="AH1987" s="6" t="s">
        <v>1878</v>
      </c>
      <c r="AI1987" s="143">
        <f t="shared" si="346"/>
        <v>490</v>
      </c>
      <c r="AJ1987" s="143">
        <f t="shared" si="347"/>
        <v>88.199999999999989</v>
      </c>
      <c r="AK1987" s="143">
        <f t="shared" si="348"/>
        <v>0</v>
      </c>
      <c r="AL1987" s="20">
        <f t="shared" si="344"/>
        <v>45401</v>
      </c>
      <c r="AM1987" t="e">
        <f t="shared" si="342"/>
        <v>#N/A</v>
      </c>
      <c r="AN1987" t="str">
        <f t="shared" si="340"/>
        <v>29032024-A-078818-5505.1</v>
      </c>
    </row>
    <row r="1988" spans="1:40" ht="20.100000000000001" hidden="1" customHeight="1" x14ac:dyDescent="0.25">
      <c r="A1988" s="14">
        <v>646</v>
      </c>
      <c r="B1988" s="202">
        <v>45373</v>
      </c>
      <c r="C1988" s="6" t="s">
        <v>3343</v>
      </c>
      <c r="D1988" s="15">
        <v>45380</v>
      </c>
      <c r="E1988" s="14" t="s">
        <v>1132</v>
      </c>
      <c r="F1988" s="14" t="s">
        <v>1133</v>
      </c>
      <c r="G1988" s="6">
        <v>7900</v>
      </c>
      <c r="H1988" s="6" t="s">
        <v>1817</v>
      </c>
      <c r="I1988" s="6"/>
      <c r="J1988" s="16">
        <v>5505.1</v>
      </c>
      <c r="K1988" s="144">
        <v>1.75</v>
      </c>
      <c r="L1988" s="125">
        <v>0</v>
      </c>
      <c r="M1988" s="125">
        <v>0</v>
      </c>
      <c r="N1988" s="6" t="s">
        <v>1878</v>
      </c>
      <c r="O1988" s="6" t="s">
        <v>1878</v>
      </c>
      <c r="P1988" s="19">
        <v>3871000</v>
      </c>
      <c r="Q1988" s="6"/>
      <c r="R1988" s="19">
        <f t="shared" si="345"/>
        <v>696780</v>
      </c>
      <c r="S1988" s="6"/>
      <c r="T1988" s="14"/>
      <c r="U1988" s="145"/>
      <c r="V1988" s="6"/>
      <c r="W1988" s="6"/>
      <c r="X1988" s="6"/>
      <c r="Y1988" s="23"/>
      <c r="Z1988" s="6"/>
      <c r="AA1988" s="6"/>
      <c r="AB1988" s="21"/>
      <c r="AC1988" s="6"/>
      <c r="AD1988" s="14" t="s">
        <v>1515</v>
      </c>
      <c r="AE1988" s="6"/>
      <c r="AF1988" s="6"/>
      <c r="AG1988" s="6"/>
      <c r="AH1988" s="6" t="s">
        <v>1878</v>
      </c>
      <c r="AI1988" s="143">
        <f t="shared" si="346"/>
        <v>490</v>
      </c>
      <c r="AJ1988" s="143">
        <f t="shared" si="347"/>
        <v>88.2</v>
      </c>
      <c r="AK1988" s="143">
        <f t="shared" si="348"/>
        <v>0</v>
      </c>
      <c r="AL1988" s="20">
        <f t="shared" si="344"/>
        <v>45403</v>
      </c>
      <c r="AM1988" t="e">
        <f t="shared" si="342"/>
        <v>#N/A</v>
      </c>
      <c r="AN1988" t="str">
        <f t="shared" si="340"/>
        <v>29032024-A-078819-5505.1</v>
      </c>
    </row>
    <row r="1989" spans="1:40" ht="20.100000000000001" hidden="1" customHeight="1" x14ac:dyDescent="0.25">
      <c r="A1989" s="14">
        <v>647</v>
      </c>
      <c r="B1989" s="202">
        <v>45374</v>
      </c>
      <c r="C1989" s="6" t="s">
        <v>3344</v>
      </c>
      <c r="D1989" s="15">
        <v>45380</v>
      </c>
      <c r="E1989" s="14" t="s">
        <v>1132</v>
      </c>
      <c r="F1989" s="14" t="s">
        <v>1133</v>
      </c>
      <c r="G1989" s="6">
        <v>7670</v>
      </c>
      <c r="H1989" s="6" t="s">
        <v>1817</v>
      </c>
      <c r="I1989" s="6"/>
      <c r="J1989" s="16">
        <v>5505.1</v>
      </c>
      <c r="K1989" s="144">
        <v>1.75</v>
      </c>
      <c r="L1989" s="125">
        <v>0</v>
      </c>
      <c r="M1989" s="125">
        <v>0</v>
      </c>
      <c r="N1989" s="6" t="s">
        <v>1878</v>
      </c>
      <c r="O1989" s="6" t="s">
        <v>1878</v>
      </c>
      <c r="P1989" s="19">
        <v>3758300</v>
      </c>
      <c r="Q1989" s="6"/>
      <c r="R1989" s="19">
        <f t="shared" si="345"/>
        <v>676494</v>
      </c>
      <c r="S1989" s="6"/>
      <c r="T1989" s="14"/>
      <c r="U1989" s="145"/>
      <c r="V1989" s="6"/>
      <c r="W1989" s="6"/>
      <c r="X1989" s="6"/>
      <c r="Y1989" s="23"/>
      <c r="Z1989" s="6"/>
      <c r="AA1989" s="6"/>
      <c r="AB1989" s="21"/>
      <c r="AC1989" s="6"/>
      <c r="AD1989" s="14" t="s">
        <v>1515</v>
      </c>
      <c r="AE1989" s="6"/>
      <c r="AF1989" s="6"/>
      <c r="AG1989" s="6"/>
      <c r="AH1989" s="6" t="s">
        <v>1878</v>
      </c>
      <c r="AI1989" s="143">
        <f t="shared" si="346"/>
        <v>490</v>
      </c>
      <c r="AJ1989" s="143">
        <f t="shared" si="347"/>
        <v>88.2</v>
      </c>
      <c r="AK1989" s="143">
        <f t="shared" si="348"/>
        <v>0</v>
      </c>
      <c r="AL1989" s="20">
        <f t="shared" si="344"/>
        <v>45404</v>
      </c>
      <c r="AM1989" t="e">
        <f t="shared" si="342"/>
        <v>#N/A</v>
      </c>
      <c r="AN1989" t="str">
        <f t="shared" si="340"/>
        <v>29032024-A-078820-5505.1</v>
      </c>
    </row>
    <row r="1990" spans="1:40" ht="20.100000000000001" hidden="1" customHeight="1" x14ac:dyDescent="0.25">
      <c r="A1990" s="14">
        <v>648</v>
      </c>
      <c r="B1990" s="202">
        <v>45374</v>
      </c>
      <c r="C1990" s="6" t="s">
        <v>3345</v>
      </c>
      <c r="D1990" s="15">
        <v>45380</v>
      </c>
      <c r="E1990" s="14" t="s">
        <v>1132</v>
      </c>
      <c r="F1990" s="14" t="s">
        <v>1133</v>
      </c>
      <c r="G1990" s="6">
        <v>7533</v>
      </c>
      <c r="H1990" s="6" t="s">
        <v>1817</v>
      </c>
      <c r="I1990" s="6"/>
      <c r="J1990" s="16">
        <v>5505.1</v>
      </c>
      <c r="K1990" s="144">
        <v>1.75</v>
      </c>
      <c r="L1990" s="125">
        <v>0</v>
      </c>
      <c r="M1990" s="125">
        <v>0</v>
      </c>
      <c r="N1990" s="6" t="s">
        <v>1878</v>
      </c>
      <c r="O1990" s="6" t="s">
        <v>1878</v>
      </c>
      <c r="P1990" s="19">
        <v>3691170</v>
      </c>
      <c r="Q1990" s="6"/>
      <c r="R1990" s="19">
        <f t="shared" si="345"/>
        <v>664410.6</v>
      </c>
      <c r="S1990" s="6"/>
      <c r="T1990" s="14"/>
      <c r="U1990" s="145"/>
      <c r="V1990" s="6"/>
      <c r="W1990" s="6"/>
      <c r="X1990" s="6"/>
      <c r="Y1990" s="23"/>
      <c r="Z1990" s="6"/>
      <c r="AA1990" s="6"/>
      <c r="AB1990" s="21"/>
      <c r="AC1990" s="6"/>
      <c r="AD1990" s="14" t="s">
        <v>1515</v>
      </c>
      <c r="AE1990" s="6"/>
      <c r="AF1990" s="6"/>
      <c r="AG1990" s="6"/>
      <c r="AH1990" s="6" t="s">
        <v>1878</v>
      </c>
      <c r="AI1990" s="143">
        <f t="shared" si="346"/>
        <v>490</v>
      </c>
      <c r="AJ1990" s="143">
        <f t="shared" si="347"/>
        <v>88.2</v>
      </c>
      <c r="AK1990" s="143">
        <f t="shared" si="348"/>
        <v>0</v>
      </c>
      <c r="AL1990" s="20">
        <f t="shared" si="344"/>
        <v>45404</v>
      </c>
      <c r="AM1990" t="e">
        <f t="shared" si="342"/>
        <v>#N/A</v>
      </c>
      <c r="AN1990" t="str">
        <f t="shared" si="340"/>
        <v>29032024-A-078821-5505.1</v>
      </c>
    </row>
    <row r="1991" spans="1:40" ht="20.100000000000001" hidden="1" customHeight="1" x14ac:dyDescent="0.25">
      <c r="A1991" s="14">
        <v>649</v>
      </c>
      <c r="B1991" s="202">
        <v>45369</v>
      </c>
      <c r="C1991" s="6" t="s">
        <v>3346</v>
      </c>
      <c r="D1991" s="15">
        <v>45380</v>
      </c>
      <c r="E1991" s="14" t="s">
        <v>1132</v>
      </c>
      <c r="F1991" s="14" t="s">
        <v>1133</v>
      </c>
      <c r="G1991" s="6">
        <v>7186</v>
      </c>
      <c r="H1991" s="6" t="s">
        <v>1817</v>
      </c>
      <c r="I1991" s="6"/>
      <c r="J1991" s="16">
        <v>5505.1</v>
      </c>
      <c r="K1991" s="144">
        <v>1.75</v>
      </c>
      <c r="L1991" s="125">
        <v>0</v>
      </c>
      <c r="M1991" s="125">
        <v>0</v>
      </c>
      <c r="N1991" s="6" t="s">
        <v>1878</v>
      </c>
      <c r="O1991" s="6" t="s">
        <v>1878</v>
      </c>
      <c r="P1991" s="19">
        <v>3521140</v>
      </c>
      <c r="Q1991" s="6"/>
      <c r="R1991" s="19">
        <f t="shared" si="345"/>
        <v>633805.19999999995</v>
      </c>
      <c r="S1991" s="6"/>
      <c r="T1991" s="14"/>
      <c r="U1991" s="145"/>
      <c r="V1991" s="6"/>
      <c r="W1991" s="6"/>
      <c r="X1991" s="6"/>
      <c r="Y1991" s="23"/>
      <c r="Z1991" s="6"/>
      <c r="AA1991" s="6"/>
      <c r="AB1991" s="21"/>
      <c r="AC1991" s="6"/>
      <c r="AD1991" s="14" t="s">
        <v>1515</v>
      </c>
      <c r="AE1991" s="6"/>
      <c r="AF1991" s="6"/>
      <c r="AG1991" s="6"/>
      <c r="AH1991" s="6" t="s">
        <v>1878</v>
      </c>
      <c r="AI1991" s="143">
        <f t="shared" si="346"/>
        <v>490</v>
      </c>
      <c r="AJ1991" s="143">
        <f t="shared" si="347"/>
        <v>88.199999999999989</v>
      </c>
      <c r="AK1991" s="143">
        <f t="shared" si="348"/>
        <v>0</v>
      </c>
      <c r="AL1991" s="20">
        <f t="shared" si="344"/>
        <v>45399</v>
      </c>
      <c r="AM1991" t="e">
        <f t="shared" si="342"/>
        <v>#N/A</v>
      </c>
      <c r="AN1991" t="str">
        <f t="shared" si="340"/>
        <v>29032024-A-078822-5505.1</v>
      </c>
    </row>
    <row r="1992" spans="1:40" ht="20.100000000000001" customHeight="1" x14ac:dyDescent="0.25">
      <c r="A1992" s="14">
        <v>650</v>
      </c>
      <c r="B1992" s="162">
        <v>45383</v>
      </c>
      <c r="C1992" s="6" t="s">
        <v>3400</v>
      </c>
      <c r="D1992" s="15">
        <v>45398</v>
      </c>
      <c r="E1992" s="14" t="s">
        <v>1132</v>
      </c>
      <c r="F1992" s="14" t="str">
        <f>INDEX(New!$CV$9:$CV$791,MATCH(C1992,New!$F$9:$F$791,0))</f>
        <v>-</v>
      </c>
      <c r="G1992" s="6">
        <v>9650</v>
      </c>
      <c r="H1992" s="6" t="s">
        <v>1817</v>
      </c>
      <c r="I1992" s="6"/>
      <c r="J1992" s="16">
        <v>2815.12</v>
      </c>
      <c r="K1992" s="144">
        <v>0.28000000000000003</v>
      </c>
      <c r="L1992" s="125">
        <f>_xlfn.IFNA(INDEX(New!$E$9:$E$791,MATCH(C1992,New!$F$9:$F$791,0)),G1992)</f>
        <v>9650</v>
      </c>
      <c r="M1992" s="125">
        <f t="shared" ref="M1992:M2005" si="349">G1992</f>
        <v>9650</v>
      </c>
      <c r="N1992" s="6" t="s">
        <v>557</v>
      </c>
      <c r="O1992" s="6" t="s">
        <v>2668</v>
      </c>
      <c r="P1992" s="19">
        <v>757525</v>
      </c>
      <c r="Q1992" s="6"/>
      <c r="R1992" s="19">
        <f t="shared" si="345"/>
        <v>136354.5</v>
      </c>
      <c r="S1992" s="6"/>
      <c r="T1992" s="14"/>
      <c r="U1992" s="145"/>
      <c r="V1992" s="6"/>
      <c r="W1992" s="6"/>
      <c r="X1992" s="6"/>
      <c r="Y1992" s="23"/>
      <c r="Z1992" s="6"/>
      <c r="AA1992" s="6"/>
      <c r="AB1992" s="21"/>
      <c r="AC1992" s="6"/>
      <c r="AD1992" s="14" t="s">
        <v>1515</v>
      </c>
      <c r="AE1992" s="6"/>
      <c r="AF1992" s="6"/>
      <c r="AG1992" s="6"/>
      <c r="AH1992" s="6" t="s">
        <v>1517</v>
      </c>
      <c r="AI1992" s="143">
        <f t="shared" si="346"/>
        <v>78.5</v>
      </c>
      <c r="AJ1992" s="143">
        <f t="shared" si="347"/>
        <v>14.13</v>
      </c>
      <c r="AK1992" s="143">
        <f t="shared" si="348"/>
        <v>136354.5</v>
      </c>
      <c r="AL1992" s="20">
        <f t="shared" si="344"/>
        <v>45413</v>
      </c>
      <c r="AM1992" t="e">
        <f t="shared" si="342"/>
        <v>#N/A</v>
      </c>
      <c r="AN1992" t="str">
        <f t="shared" si="340"/>
        <v>16042024-A-083595-2815.12</v>
      </c>
    </row>
    <row r="1993" spans="1:40" ht="20.100000000000001" customHeight="1" x14ac:dyDescent="0.25">
      <c r="A1993" s="14">
        <v>651</v>
      </c>
      <c r="B1993" s="162">
        <v>45383</v>
      </c>
      <c r="C1993" s="6" t="s">
        <v>3401</v>
      </c>
      <c r="D1993" s="15">
        <v>45398</v>
      </c>
      <c r="E1993" s="14" t="s">
        <v>1132</v>
      </c>
      <c r="F1993" s="14" t="str">
        <f>INDEX(New!$CV$9:$CV$791,MATCH(C1993,New!$F$9:$F$791,0))</f>
        <v>-</v>
      </c>
      <c r="G1993" s="6">
        <v>29478</v>
      </c>
      <c r="H1993" s="6" t="s">
        <v>1817</v>
      </c>
      <c r="I1993" s="6"/>
      <c r="J1993" s="16">
        <v>2815.12</v>
      </c>
      <c r="K1993" s="144">
        <v>0.28000000000000003</v>
      </c>
      <c r="L1993" s="125">
        <f>_xlfn.IFNA(INDEX(New!$E$9:$E$791,MATCH(C1993,New!$F$9:$F$791,0)),G1993)</f>
        <v>29478</v>
      </c>
      <c r="M1993" s="125">
        <f t="shared" si="349"/>
        <v>29478</v>
      </c>
      <c r="N1993" s="6" t="s">
        <v>557</v>
      </c>
      <c r="O1993" s="6" t="s">
        <v>2668</v>
      </c>
      <c r="P1993" s="19">
        <v>2314023</v>
      </c>
      <c r="Q1993" s="6"/>
      <c r="R1993" s="19">
        <f t="shared" si="345"/>
        <v>416524.13999999996</v>
      </c>
      <c r="S1993" s="6"/>
      <c r="T1993" s="14"/>
      <c r="U1993" s="145"/>
      <c r="V1993" s="6"/>
      <c r="W1993" s="6"/>
      <c r="X1993" s="6"/>
      <c r="Y1993" s="23"/>
      <c r="Z1993" s="6"/>
      <c r="AA1993" s="6"/>
      <c r="AB1993" s="21"/>
      <c r="AC1993" s="6"/>
      <c r="AD1993" s="14" t="s">
        <v>1515</v>
      </c>
      <c r="AE1993" s="6"/>
      <c r="AF1993" s="6"/>
      <c r="AG1993" s="6"/>
      <c r="AH1993" s="6" t="s">
        <v>1517</v>
      </c>
      <c r="AI1993" s="143">
        <f t="shared" si="346"/>
        <v>78.5</v>
      </c>
      <c r="AJ1993" s="143">
        <f t="shared" si="347"/>
        <v>14.129999999999999</v>
      </c>
      <c r="AK1993" s="143">
        <f t="shared" si="348"/>
        <v>416524.13999999996</v>
      </c>
      <c r="AL1993" s="20">
        <f t="shared" si="344"/>
        <v>45413</v>
      </c>
      <c r="AM1993" t="e">
        <f t="shared" si="342"/>
        <v>#N/A</v>
      </c>
      <c r="AN1993" t="str">
        <f t="shared" si="340"/>
        <v>16042024-A-083609-2815.12</v>
      </c>
    </row>
    <row r="1994" spans="1:40" ht="20.100000000000001" customHeight="1" x14ac:dyDescent="0.25">
      <c r="A1994" s="14">
        <v>652</v>
      </c>
      <c r="B1994" s="162">
        <v>45383</v>
      </c>
      <c r="C1994" s="6" t="s">
        <v>3402</v>
      </c>
      <c r="D1994" s="15">
        <v>45398</v>
      </c>
      <c r="E1994" s="14" t="s">
        <v>1132</v>
      </c>
      <c r="F1994" s="14" t="str">
        <f>INDEX(New!$CV$9:$CV$791,MATCH(C1994,New!$F$9:$F$791,0))</f>
        <v>-</v>
      </c>
      <c r="G1994" s="6">
        <v>29448</v>
      </c>
      <c r="H1994" s="6" t="s">
        <v>1817</v>
      </c>
      <c r="I1994" s="6"/>
      <c r="J1994" s="16">
        <v>2815.12</v>
      </c>
      <c r="K1994" s="144">
        <v>0.28000000000000003</v>
      </c>
      <c r="L1994" s="125">
        <f>_xlfn.IFNA(INDEX(New!$E$9:$E$791,MATCH(C1994,New!$F$9:$F$791,0)),G1994)</f>
        <v>29448</v>
      </c>
      <c r="M1994" s="125">
        <f t="shared" si="349"/>
        <v>29448</v>
      </c>
      <c r="N1994" s="6" t="s">
        <v>557</v>
      </c>
      <c r="O1994" s="6" t="s">
        <v>2668</v>
      </c>
      <c r="P1994" s="19">
        <v>2311668</v>
      </c>
      <c r="Q1994" s="6"/>
      <c r="R1994" s="19">
        <f t="shared" si="345"/>
        <v>416100.24</v>
      </c>
      <c r="S1994" s="6"/>
      <c r="T1994" s="14"/>
      <c r="U1994" s="145"/>
      <c r="V1994" s="6"/>
      <c r="W1994" s="6"/>
      <c r="X1994" s="6"/>
      <c r="Y1994" s="23"/>
      <c r="Z1994" s="6"/>
      <c r="AA1994" s="6"/>
      <c r="AB1994" s="21"/>
      <c r="AC1994" s="6"/>
      <c r="AD1994" s="14" t="s">
        <v>1515</v>
      </c>
      <c r="AE1994" s="6"/>
      <c r="AF1994" s="6"/>
      <c r="AG1994" s="6"/>
      <c r="AH1994" s="6" t="s">
        <v>1517</v>
      </c>
      <c r="AI1994" s="143">
        <f t="shared" si="346"/>
        <v>78.5</v>
      </c>
      <c r="AJ1994" s="143">
        <f t="shared" si="347"/>
        <v>14.129999999999999</v>
      </c>
      <c r="AK1994" s="143">
        <f t="shared" si="348"/>
        <v>416100.24</v>
      </c>
      <c r="AL1994" s="20">
        <f t="shared" si="344"/>
        <v>45413</v>
      </c>
      <c r="AM1994" t="e">
        <f t="shared" si="342"/>
        <v>#N/A</v>
      </c>
      <c r="AN1994" t="str">
        <f t="shared" si="340"/>
        <v>16042024-A-083611-2815.12</v>
      </c>
    </row>
    <row r="1995" spans="1:40" ht="20.100000000000001" customHeight="1" x14ac:dyDescent="0.25">
      <c r="A1995" s="14">
        <v>653</v>
      </c>
      <c r="B1995" s="162">
        <v>45383</v>
      </c>
      <c r="C1995" s="6" t="s">
        <v>3403</v>
      </c>
      <c r="D1995" s="15">
        <v>45398</v>
      </c>
      <c r="E1995" s="14" t="s">
        <v>1132</v>
      </c>
      <c r="F1995" s="14" t="str">
        <f>INDEX(New!$CV$9:$CV$791,MATCH(C1995,New!$F$9:$F$791,0))</f>
        <v>-</v>
      </c>
      <c r="G1995" s="6">
        <v>29458</v>
      </c>
      <c r="H1995" s="6" t="s">
        <v>1817</v>
      </c>
      <c r="I1995" s="6"/>
      <c r="J1995" s="16">
        <v>2815.12</v>
      </c>
      <c r="K1995" s="144">
        <v>0.28000000000000003</v>
      </c>
      <c r="L1995" s="125">
        <f>_xlfn.IFNA(INDEX(New!$E$9:$E$791,MATCH(C1995,New!$F$9:$F$791,0)),G1995)</f>
        <v>29458</v>
      </c>
      <c r="M1995" s="125">
        <f t="shared" si="349"/>
        <v>29458</v>
      </c>
      <c r="N1995" s="6" t="s">
        <v>557</v>
      </c>
      <c r="O1995" s="6" t="s">
        <v>2668</v>
      </c>
      <c r="P1995" s="19">
        <v>2312453</v>
      </c>
      <c r="Q1995" s="6"/>
      <c r="R1995" s="19">
        <f t="shared" si="345"/>
        <v>416241.54</v>
      </c>
      <c r="S1995" s="6"/>
      <c r="T1995" s="14"/>
      <c r="U1995" s="145"/>
      <c r="V1995" s="6"/>
      <c r="W1995" s="6"/>
      <c r="X1995" s="6"/>
      <c r="Y1995" s="23"/>
      <c r="Z1995" s="6"/>
      <c r="AA1995" s="6"/>
      <c r="AB1995" s="21"/>
      <c r="AC1995" s="6"/>
      <c r="AD1995" s="14" t="s">
        <v>1515</v>
      </c>
      <c r="AE1995" s="6"/>
      <c r="AF1995" s="6"/>
      <c r="AG1995" s="6"/>
      <c r="AH1995" s="6" t="s">
        <v>1517</v>
      </c>
      <c r="AI1995" s="143">
        <f t="shared" si="346"/>
        <v>78.5</v>
      </c>
      <c r="AJ1995" s="143">
        <f t="shared" si="347"/>
        <v>14.129999999999999</v>
      </c>
      <c r="AK1995" s="143">
        <f t="shared" si="348"/>
        <v>416241.54</v>
      </c>
      <c r="AL1995" s="20">
        <f t="shared" si="344"/>
        <v>45413</v>
      </c>
      <c r="AM1995" t="e">
        <f t="shared" si="342"/>
        <v>#N/A</v>
      </c>
      <c r="AN1995" t="str">
        <f t="shared" si="340"/>
        <v>16042024-A-083622-2815.12</v>
      </c>
    </row>
    <row r="1996" spans="1:40" ht="20.100000000000001" customHeight="1" x14ac:dyDescent="0.25">
      <c r="A1996" s="14">
        <v>654</v>
      </c>
      <c r="B1996" s="162">
        <v>45383</v>
      </c>
      <c r="C1996" s="6" t="s">
        <v>3404</v>
      </c>
      <c r="D1996" s="15">
        <v>45398</v>
      </c>
      <c r="E1996" s="14" t="s">
        <v>1132</v>
      </c>
      <c r="F1996" s="14" t="str">
        <f>INDEX(New!$CV$9:$CV$791,MATCH(C1996,New!$F$9:$F$791,0))</f>
        <v>-</v>
      </c>
      <c r="G1996" s="6">
        <v>29270</v>
      </c>
      <c r="H1996" s="6" t="s">
        <v>1817</v>
      </c>
      <c r="I1996" s="6"/>
      <c r="J1996" s="16">
        <v>2815.12</v>
      </c>
      <c r="K1996" s="144">
        <v>0.28000000000000003</v>
      </c>
      <c r="L1996" s="125">
        <f>_xlfn.IFNA(INDEX(New!$E$9:$E$791,MATCH(C1996,New!$F$9:$F$791,0)),G1996)</f>
        <v>29270</v>
      </c>
      <c r="M1996" s="125">
        <f t="shared" si="349"/>
        <v>29270</v>
      </c>
      <c r="N1996" s="6" t="s">
        <v>557</v>
      </c>
      <c r="O1996" s="6" t="s">
        <v>2668</v>
      </c>
      <c r="P1996" s="19">
        <v>2297695</v>
      </c>
      <c r="Q1996" s="6"/>
      <c r="R1996" s="19">
        <f t="shared" si="345"/>
        <v>413585.1</v>
      </c>
      <c r="S1996" s="6"/>
      <c r="T1996" s="14"/>
      <c r="U1996" s="145"/>
      <c r="V1996" s="6"/>
      <c r="W1996" s="6"/>
      <c r="X1996" s="6"/>
      <c r="Y1996" s="23"/>
      <c r="Z1996" s="6"/>
      <c r="AA1996" s="6"/>
      <c r="AB1996" s="21"/>
      <c r="AC1996" s="6"/>
      <c r="AD1996" s="14" t="s">
        <v>1515</v>
      </c>
      <c r="AE1996" s="6"/>
      <c r="AF1996" s="6"/>
      <c r="AG1996" s="6"/>
      <c r="AH1996" s="6" t="s">
        <v>1517</v>
      </c>
      <c r="AI1996" s="143">
        <f t="shared" si="346"/>
        <v>78.5</v>
      </c>
      <c r="AJ1996" s="143">
        <f t="shared" si="347"/>
        <v>14.129999999999999</v>
      </c>
      <c r="AK1996" s="143">
        <f t="shared" si="348"/>
        <v>413585.1</v>
      </c>
      <c r="AL1996" s="20">
        <f t="shared" si="344"/>
        <v>45413</v>
      </c>
      <c r="AM1996" t="e">
        <f t="shared" si="342"/>
        <v>#N/A</v>
      </c>
      <c r="AN1996" t="str">
        <f t="shared" si="340"/>
        <v>16042024-A-083625-2815.12</v>
      </c>
    </row>
    <row r="1997" spans="1:40" ht="20.100000000000001" customHeight="1" x14ac:dyDescent="0.25">
      <c r="A1997" s="14">
        <v>655</v>
      </c>
      <c r="B1997" s="162">
        <v>45383</v>
      </c>
      <c r="C1997" s="6" t="s">
        <v>3405</v>
      </c>
      <c r="D1997" s="15">
        <v>45398</v>
      </c>
      <c r="E1997" s="14" t="s">
        <v>1132</v>
      </c>
      <c r="F1997" s="14" t="str">
        <f>INDEX(New!$CV$9:$CV$791,MATCH(C1997,New!$F$9:$F$791,0))</f>
        <v>-</v>
      </c>
      <c r="G1997" s="6">
        <v>29290</v>
      </c>
      <c r="H1997" s="6" t="s">
        <v>1817</v>
      </c>
      <c r="I1997" s="6"/>
      <c r="J1997" s="16">
        <v>2815.12</v>
      </c>
      <c r="K1997" s="144">
        <v>0.28000000000000003</v>
      </c>
      <c r="L1997" s="125">
        <f>_xlfn.IFNA(INDEX(New!$E$9:$E$791,MATCH(C1997,New!$F$9:$F$791,0)),G1997)</f>
        <v>29290</v>
      </c>
      <c r="M1997" s="125">
        <f t="shared" si="349"/>
        <v>29290</v>
      </c>
      <c r="N1997" s="6" t="s">
        <v>557</v>
      </c>
      <c r="O1997" s="6" t="s">
        <v>2668</v>
      </c>
      <c r="P1997" s="19">
        <v>2299265</v>
      </c>
      <c r="Q1997" s="6"/>
      <c r="R1997" s="19">
        <f t="shared" si="345"/>
        <v>413867.7</v>
      </c>
      <c r="S1997" s="6"/>
      <c r="T1997" s="14"/>
      <c r="U1997" s="145"/>
      <c r="V1997" s="6"/>
      <c r="W1997" s="6"/>
      <c r="X1997" s="6"/>
      <c r="Y1997" s="23"/>
      <c r="Z1997" s="6"/>
      <c r="AA1997" s="6"/>
      <c r="AB1997" s="21"/>
      <c r="AC1997" s="6"/>
      <c r="AD1997" s="14" t="s">
        <v>1515</v>
      </c>
      <c r="AE1997" s="6"/>
      <c r="AF1997" s="6"/>
      <c r="AG1997" s="6"/>
      <c r="AH1997" s="6" t="s">
        <v>1517</v>
      </c>
      <c r="AI1997" s="143">
        <f t="shared" si="346"/>
        <v>78.5</v>
      </c>
      <c r="AJ1997" s="143">
        <f t="shared" si="347"/>
        <v>14.13</v>
      </c>
      <c r="AK1997" s="143">
        <f t="shared" si="348"/>
        <v>413867.7</v>
      </c>
      <c r="AL1997" s="20">
        <f t="shared" si="344"/>
        <v>45413</v>
      </c>
      <c r="AM1997" t="e">
        <f t="shared" si="342"/>
        <v>#N/A</v>
      </c>
      <c r="AN1997" t="str">
        <f t="shared" si="340"/>
        <v>16042024-A-083635-2815.12</v>
      </c>
    </row>
    <row r="1998" spans="1:40" ht="20.100000000000001" customHeight="1" x14ac:dyDescent="0.25">
      <c r="A1998" s="14">
        <v>656</v>
      </c>
      <c r="B1998" s="162">
        <v>45383</v>
      </c>
      <c r="C1998" s="6" t="s">
        <v>3406</v>
      </c>
      <c r="D1998" s="15">
        <v>45398</v>
      </c>
      <c r="E1998" s="14" t="s">
        <v>1132</v>
      </c>
      <c r="F1998" s="14" t="str">
        <f>INDEX(New!$CV$9:$CV$791,MATCH(C1998,New!$F$9:$F$791,0))</f>
        <v>-</v>
      </c>
      <c r="G1998" s="6">
        <v>29310</v>
      </c>
      <c r="H1998" s="6" t="s">
        <v>1817</v>
      </c>
      <c r="I1998" s="6"/>
      <c r="J1998" s="16">
        <v>2815.12</v>
      </c>
      <c r="K1998" s="144">
        <v>0.28000000000000003</v>
      </c>
      <c r="L1998" s="125">
        <f>_xlfn.IFNA(INDEX(New!$E$9:$E$791,MATCH(C1998,New!$F$9:$F$791,0)),G1998)</f>
        <v>29310</v>
      </c>
      <c r="M1998" s="125">
        <f t="shared" si="349"/>
        <v>29310</v>
      </c>
      <c r="N1998" s="6" t="s">
        <v>557</v>
      </c>
      <c r="O1998" s="6" t="s">
        <v>2668</v>
      </c>
      <c r="P1998" s="19">
        <v>2300835</v>
      </c>
      <c r="Q1998" s="6"/>
      <c r="R1998" s="19">
        <f t="shared" si="345"/>
        <v>414150.3</v>
      </c>
      <c r="S1998" s="6"/>
      <c r="T1998" s="14"/>
      <c r="U1998" s="145"/>
      <c r="V1998" s="6"/>
      <c r="W1998" s="6"/>
      <c r="X1998" s="6"/>
      <c r="Y1998" s="23"/>
      <c r="Z1998" s="6"/>
      <c r="AA1998" s="6"/>
      <c r="AB1998" s="21"/>
      <c r="AC1998" s="6"/>
      <c r="AD1998" s="14" t="s">
        <v>1515</v>
      </c>
      <c r="AE1998" s="6"/>
      <c r="AF1998" s="6"/>
      <c r="AG1998" s="6"/>
      <c r="AH1998" s="6" t="s">
        <v>1517</v>
      </c>
      <c r="AI1998" s="143">
        <f t="shared" si="346"/>
        <v>78.5</v>
      </c>
      <c r="AJ1998" s="143">
        <f t="shared" si="347"/>
        <v>14.129999999999999</v>
      </c>
      <c r="AK1998" s="143">
        <f t="shared" si="348"/>
        <v>414150.3</v>
      </c>
      <c r="AL1998" s="20">
        <f t="shared" si="344"/>
        <v>45413</v>
      </c>
      <c r="AM1998" t="e">
        <f t="shared" si="342"/>
        <v>#N/A</v>
      </c>
      <c r="AN1998" t="str">
        <f t="shared" si="340"/>
        <v>16042024-A-083639-2815.12</v>
      </c>
    </row>
    <row r="1999" spans="1:40" ht="20.100000000000001" customHeight="1" x14ac:dyDescent="0.25">
      <c r="A1999" s="14">
        <v>657</v>
      </c>
      <c r="B1999" s="162">
        <v>45383</v>
      </c>
      <c r="C1999" s="6" t="s">
        <v>3407</v>
      </c>
      <c r="D1999" s="15">
        <v>45398</v>
      </c>
      <c r="E1999" s="14" t="s">
        <v>1132</v>
      </c>
      <c r="F1999" s="14" t="str">
        <f>INDEX(New!$CV$9:$CV$791,MATCH(C1999,New!$F$9:$F$791,0))</f>
        <v>-</v>
      </c>
      <c r="G1999" s="6">
        <v>29330</v>
      </c>
      <c r="H1999" s="6" t="s">
        <v>1817</v>
      </c>
      <c r="I1999" s="6"/>
      <c r="J1999" s="16">
        <v>2815.12</v>
      </c>
      <c r="K1999" s="144">
        <v>0.28000000000000003</v>
      </c>
      <c r="L1999" s="125">
        <f>_xlfn.IFNA(INDEX(New!$E$9:$E$791,MATCH(C1999,New!$F$9:$F$791,0)),G1999)</f>
        <v>29330</v>
      </c>
      <c r="M1999" s="125">
        <f t="shared" si="349"/>
        <v>29330</v>
      </c>
      <c r="N1999" s="6" t="s">
        <v>557</v>
      </c>
      <c r="O1999" s="6" t="s">
        <v>2668</v>
      </c>
      <c r="P1999" s="19">
        <v>2302405</v>
      </c>
      <c r="Q1999" s="6"/>
      <c r="R1999" s="19">
        <f t="shared" si="345"/>
        <v>414432.89999999997</v>
      </c>
      <c r="S1999" s="6"/>
      <c r="T1999" s="14"/>
      <c r="U1999" s="145"/>
      <c r="V1999" s="6"/>
      <c r="W1999" s="6"/>
      <c r="X1999" s="6"/>
      <c r="Y1999" s="23"/>
      <c r="Z1999" s="6"/>
      <c r="AA1999" s="6"/>
      <c r="AB1999" s="21"/>
      <c r="AC1999" s="6"/>
      <c r="AD1999" s="14" t="s">
        <v>1515</v>
      </c>
      <c r="AE1999" s="6"/>
      <c r="AF1999" s="6"/>
      <c r="AG1999" s="6"/>
      <c r="AH1999" s="6" t="s">
        <v>1517</v>
      </c>
      <c r="AI1999" s="143">
        <f t="shared" si="346"/>
        <v>78.5</v>
      </c>
      <c r="AJ1999" s="143">
        <f t="shared" si="347"/>
        <v>14.129999999999999</v>
      </c>
      <c r="AK1999" s="143">
        <f t="shared" si="348"/>
        <v>414432.89999999997</v>
      </c>
      <c r="AL1999" s="20">
        <f t="shared" si="344"/>
        <v>45413</v>
      </c>
      <c r="AM1999" t="e">
        <f t="shared" si="342"/>
        <v>#N/A</v>
      </c>
      <c r="AN1999" t="str">
        <f t="shared" si="340"/>
        <v>16042024-A-083643-2815.12</v>
      </c>
    </row>
    <row r="2000" spans="1:40" ht="20.100000000000001" customHeight="1" x14ac:dyDescent="0.25">
      <c r="A2000" s="14">
        <v>658</v>
      </c>
      <c r="B2000" s="162">
        <v>45383</v>
      </c>
      <c r="C2000" s="6" t="s">
        <v>3408</v>
      </c>
      <c r="D2000" s="15">
        <v>45398</v>
      </c>
      <c r="E2000" s="14" t="s">
        <v>1132</v>
      </c>
      <c r="F2000" s="14" t="str">
        <f>INDEX(New!$CV$9:$CV$791,MATCH(C2000,New!$F$9:$F$791,0))</f>
        <v>-</v>
      </c>
      <c r="G2000" s="6">
        <v>29330</v>
      </c>
      <c r="H2000" s="6" t="s">
        <v>1817</v>
      </c>
      <c r="I2000" s="6"/>
      <c r="J2000" s="16">
        <v>2815.12</v>
      </c>
      <c r="K2000" s="144">
        <v>0.28000000000000003</v>
      </c>
      <c r="L2000" s="125">
        <f>_xlfn.IFNA(INDEX(New!$E$9:$E$791,MATCH(C2000,New!$F$9:$F$791,0)),G2000)</f>
        <v>29330</v>
      </c>
      <c r="M2000" s="125">
        <f t="shared" si="349"/>
        <v>29330</v>
      </c>
      <c r="N2000" s="6" t="s">
        <v>557</v>
      </c>
      <c r="O2000" s="6" t="s">
        <v>2668</v>
      </c>
      <c r="P2000" s="19">
        <v>2302405</v>
      </c>
      <c r="Q2000" s="6"/>
      <c r="R2000" s="19">
        <f t="shared" si="345"/>
        <v>414432.89999999997</v>
      </c>
      <c r="S2000" s="6"/>
      <c r="T2000" s="14"/>
      <c r="U2000" s="145"/>
      <c r="V2000" s="6"/>
      <c r="W2000" s="6"/>
      <c r="X2000" s="6"/>
      <c r="Y2000" s="23"/>
      <c r="Z2000" s="6"/>
      <c r="AA2000" s="6"/>
      <c r="AB2000" s="21"/>
      <c r="AC2000" s="6"/>
      <c r="AD2000" s="14" t="s">
        <v>1515</v>
      </c>
      <c r="AE2000" s="6"/>
      <c r="AF2000" s="6"/>
      <c r="AG2000" s="6"/>
      <c r="AH2000" s="6" t="s">
        <v>1517</v>
      </c>
      <c r="AI2000" s="143">
        <f t="shared" si="346"/>
        <v>78.5</v>
      </c>
      <c r="AJ2000" s="143">
        <f t="shared" si="347"/>
        <v>14.129999999999999</v>
      </c>
      <c r="AK2000" s="143">
        <f t="shared" si="348"/>
        <v>414432.89999999997</v>
      </c>
      <c r="AL2000" s="20">
        <f t="shared" si="344"/>
        <v>45413</v>
      </c>
      <c r="AM2000" t="e">
        <f t="shared" si="342"/>
        <v>#N/A</v>
      </c>
      <c r="AN2000" t="str">
        <f t="shared" si="340"/>
        <v>16042024-A-083647-2815.12</v>
      </c>
    </row>
    <row r="2001" spans="1:40" ht="20.100000000000001" customHeight="1" x14ac:dyDescent="0.25">
      <c r="A2001" s="14">
        <v>659</v>
      </c>
      <c r="B2001" s="162">
        <v>45383</v>
      </c>
      <c r="C2001" s="6" t="s">
        <v>3409</v>
      </c>
      <c r="D2001" s="15">
        <v>45398</v>
      </c>
      <c r="E2001" s="14" t="s">
        <v>1132</v>
      </c>
      <c r="F2001" s="14" t="str">
        <f>INDEX(New!$CV$9:$CV$791,MATCH(C2001,New!$F$9:$F$791,0))</f>
        <v>-</v>
      </c>
      <c r="G2001" s="6">
        <v>29500</v>
      </c>
      <c r="H2001" s="6" t="s">
        <v>1817</v>
      </c>
      <c r="I2001" s="6"/>
      <c r="J2001" s="16">
        <v>2815.12</v>
      </c>
      <c r="K2001" s="144">
        <v>0.28000000000000003</v>
      </c>
      <c r="L2001" s="125">
        <f>_xlfn.IFNA(INDEX(New!$E$9:$E$791,MATCH(C2001,New!$F$9:$F$791,0)),G2001)</f>
        <v>29500</v>
      </c>
      <c r="M2001" s="125">
        <f t="shared" si="349"/>
        <v>29500</v>
      </c>
      <c r="N2001" s="6" t="s">
        <v>557</v>
      </c>
      <c r="O2001" s="6" t="s">
        <v>2668</v>
      </c>
      <c r="P2001" s="19">
        <v>2315750</v>
      </c>
      <c r="Q2001" s="6"/>
      <c r="R2001" s="19">
        <f t="shared" si="345"/>
        <v>416835</v>
      </c>
      <c r="S2001" s="6"/>
      <c r="T2001" s="14"/>
      <c r="U2001" s="145"/>
      <c r="V2001" s="6"/>
      <c r="W2001" s="6"/>
      <c r="X2001" s="6"/>
      <c r="Y2001" s="23"/>
      <c r="Z2001" s="6"/>
      <c r="AA2001" s="6"/>
      <c r="AB2001" s="21"/>
      <c r="AC2001" s="6"/>
      <c r="AD2001" s="14" t="s">
        <v>1515</v>
      </c>
      <c r="AE2001" s="6"/>
      <c r="AF2001" s="6"/>
      <c r="AG2001" s="6"/>
      <c r="AH2001" s="6" t="s">
        <v>1517</v>
      </c>
      <c r="AI2001" s="143">
        <f t="shared" si="346"/>
        <v>78.5</v>
      </c>
      <c r="AJ2001" s="143">
        <f t="shared" si="347"/>
        <v>14.13</v>
      </c>
      <c r="AK2001" s="143">
        <f t="shared" si="348"/>
        <v>416835</v>
      </c>
      <c r="AL2001" s="20">
        <f t="shared" si="344"/>
        <v>45413</v>
      </c>
      <c r="AM2001" t="e">
        <f t="shared" si="342"/>
        <v>#N/A</v>
      </c>
      <c r="AN2001" t="str">
        <f t="shared" si="340"/>
        <v>16042024-A-083648-2815.12</v>
      </c>
    </row>
    <row r="2002" spans="1:40" ht="20.100000000000001" customHeight="1" x14ac:dyDescent="0.25">
      <c r="A2002" s="14">
        <v>660</v>
      </c>
      <c r="B2002" s="162">
        <v>45383</v>
      </c>
      <c r="C2002" s="6" t="s">
        <v>3410</v>
      </c>
      <c r="D2002" s="15">
        <v>45398</v>
      </c>
      <c r="E2002" s="14" t="s">
        <v>1132</v>
      </c>
      <c r="F2002" s="14" t="str">
        <f>INDEX(New!$CV$9:$CV$791,MATCH(C2002,New!$F$9:$F$791,0))</f>
        <v>-</v>
      </c>
      <c r="G2002" s="6">
        <v>29930</v>
      </c>
      <c r="H2002" s="6" t="s">
        <v>1817</v>
      </c>
      <c r="I2002" s="6"/>
      <c r="J2002" s="16">
        <v>2815.12</v>
      </c>
      <c r="K2002" s="144">
        <v>0.28000000000000003</v>
      </c>
      <c r="L2002" s="125">
        <f>_xlfn.IFNA(INDEX(New!$E$9:$E$791,MATCH(C2002,New!$F$9:$F$791,0)),G2002)</f>
        <v>29930</v>
      </c>
      <c r="M2002" s="125">
        <f t="shared" si="349"/>
        <v>29930</v>
      </c>
      <c r="N2002" s="6" t="s">
        <v>557</v>
      </c>
      <c r="O2002" s="6" t="s">
        <v>2668</v>
      </c>
      <c r="P2002" s="19">
        <v>2349505</v>
      </c>
      <c r="Q2002" s="6"/>
      <c r="R2002" s="19">
        <f t="shared" si="345"/>
        <v>422910.89999999997</v>
      </c>
      <c r="S2002" s="6"/>
      <c r="T2002" s="14"/>
      <c r="U2002" s="145"/>
      <c r="V2002" s="6"/>
      <c r="W2002" s="6"/>
      <c r="X2002" s="6"/>
      <c r="Y2002" s="23"/>
      <c r="Z2002" s="6"/>
      <c r="AA2002" s="6"/>
      <c r="AB2002" s="21"/>
      <c r="AC2002" s="6"/>
      <c r="AD2002" s="14" t="s">
        <v>1515</v>
      </c>
      <c r="AE2002" s="6"/>
      <c r="AF2002" s="6"/>
      <c r="AG2002" s="6"/>
      <c r="AH2002" s="6" t="s">
        <v>1517</v>
      </c>
      <c r="AI2002" s="143">
        <f t="shared" si="346"/>
        <v>78.5</v>
      </c>
      <c r="AJ2002" s="143">
        <f t="shared" si="347"/>
        <v>14.129999999999999</v>
      </c>
      <c r="AK2002" s="143">
        <f t="shared" si="348"/>
        <v>422910.89999999997</v>
      </c>
      <c r="AL2002" s="20">
        <f t="shared" si="344"/>
        <v>45413</v>
      </c>
      <c r="AM2002" t="e">
        <f t="shared" si="342"/>
        <v>#N/A</v>
      </c>
      <c r="AN2002" t="str">
        <f t="shared" si="340"/>
        <v>16042024-A-083651-2815.12</v>
      </c>
    </row>
    <row r="2003" spans="1:40" ht="20.100000000000001" customHeight="1" x14ac:dyDescent="0.25">
      <c r="A2003" s="14">
        <v>661</v>
      </c>
      <c r="B2003" s="162">
        <v>45383</v>
      </c>
      <c r="C2003" s="6" t="s">
        <v>3411</v>
      </c>
      <c r="D2003" s="15">
        <v>45398</v>
      </c>
      <c r="E2003" s="14" t="s">
        <v>1132</v>
      </c>
      <c r="F2003" s="14" t="str">
        <f>INDEX(New!$CV$9:$CV$791,MATCH(C2003,New!$F$9:$F$791,0))</f>
        <v>-</v>
      </c>
      <c r="G2003" s="6">
        <v>19910</v>
      </c>
      <c r="H2003" s="6" t="s">
        <v>1817</v>
      </c>
      <c r="I2003" s="6"/>
      <c r="J2003" s="16">
        <v>2815.12</v>
      </c>
      <c r="K2003" s="144">
        <v>0.28000000000000003</v>
      </c>
      <c r="L2003" s="125">
        <f>_xlfn.IFNA(INDEX(New!$E$9:$E$791,MATCH(C2003,New!$F$9:$F$791,0)),G2003)</f>
        <v>19910</v>
      </c>
      <c r="M2003" s="125">
        <f t="shared" si="349"/>
        <v>19910</v>
      </c>
      <c r="N2003" s="6" t="s">
        <v>557</v>
      </c>
      <c r="O2003" s="6" t="s">
        <v>2668</v>
      </c>
      <c r="P2003" s="19">
        <v>1562935</v>
      </c>
      <c r="Q2003" s="6"/>
      <c r="R2003" s="19">
        <f t="shared" si="345"/>
        <v>281328.3</v>
      </c>
      <c r="S2003" s="6"/>
      <c r="T2003" s="14"/>
      <c r="U2003" s="145"/>
      <c r="V2003" s="6"/>
      <c r="W2003" s="6"/>
      <c r="X2003" s="6"/>
      <c r="Y2003" s="23"/>
      <c r="Z2003" s="6"/>
      <c r="AA2003" s="6"/>
      <c r="AB2003" s="21"/>
      <c r="AC2003" s="6"/>
      <c r="AD2003" s="14" t="s">
        <v>1515</v>
      </c>
      <c r="AE2003" s="6"/>
      <c r="AF2003" s="6"/>
      <c r="AG2003" s="6"/>
      <c r="AH2003" s="6" t="s">
        <v>1517</v>
      </c>
      <c r="AI2003" s="143">
        <f t="shared" si="346"/>
        <v>78.5</v>
      </c>
      <c r="AJ2003" s="143">
        <f t="shared" si="347"/>
        <v>14.129999999999999</v>
      </c>
      <c r="AK2003" s="143">
        <f t="shared" si="348"/>
        <v>281328.3</v>
      </c>
      <c r="AL2003" s="20">
        <f t="shared" si="344"/>
        <v>45413</v>
      </c>
      <c r="AM2003" t="e">
        <f t="shared" si="342"/>
        <v>#N/A</v>
      </c>
      <c r="AN2003" t="str">
        <f t="shared" si="340"/>
        <v>16042024-A-083653-2815.12</v>
      </c>
    </row>
    <row r="2004" spans="1:40" ht="20.100000000000001" customHeight="1" x14ac:dyDescent="0.25">
      <c r="A2004" s="14">
        <v>662</v>
      </c>
      <c r="B2004" s="162">
        <v>45383</v>
      </c>
      <c r="C2004" s="6" t="s">
        <v>3412</v>
      </c>
      <c r="D2004" s="15">
        <v>45398</v>
      </c>
      <c r="E2004" s="14" t="s">
        <v>1132</v>
      </c>
      <c r="F2004" s="14" t="str">
        <f>INDEX(New!$CV$9:$CV$791,MATCH(C2004,New!$F$9:$F$791,0))</f>
        <v>-</v>
      </c>
      <c r="G2004" s="6">
        <v>29740</v>
      </c>
      <c r="H2004" s="6" t="s">
        <v>1817</v>
      </c>
      <c r="I2004" s="6"/>
      <c r="J2004" s="16">
        <v>2815.12</v>
      </c>
      <c r="K2004" s="144">
        <v>0.28000000000000003</v>
      </c>
      <c r="L2004" s="125">
        <f>_xlfn.IFNA(INDEX(New!$E$9:$E$791,MATCH(C2004,New!$F$9:$F$791,0)),G2004)</f>
        <v>29740</v>
      </c>
      <c r="M2004" s="125">
        <f t="shared" si="349"/>
        <v>29740</v>
      </c>
      <c r="N2004" s="6" t="s">
        <v>557</v>
      </c>
      <c r="O2004" s="6" t="s">
        <v>2668</v>
      </c>
      <c r="P2004" s="19">
        <v>2334590</v>
      </c>
      <c r="Q2004" s="6"/>
      <c r="R2004" s="19">
        <f t="shared" si="345"/>
        <v>420226.2</v>
      </c>
      <c r="S2004" s="6"/>
      <c r="T2004" s="14"/>
      <c r="U2004" s="145"/>
      <c r="V2004" s="6"/>
      <c r="W2004" s="6"/>
      <c r="X2004" s="6"/>
      <c r="Y2004" s="23"/>
      <c r="Z2004" s="6"/>
      <c r="AA2004" s="6"/>
      <c r="AB2004" s="21"/>
      <c r="AC2004" s="6"/>
      <c r="AD2004" s="14" t="s">
        <v>1515</v>
      </c>
      <c r="AE2004" s="6"/>
      <c r="AF2004" s="6"/>
      <c r="AG2004" s="6"/>
      <c r="AH2004" s="6" t="s">
        <v>1517</v>
      </c>
      <c r="AI2004" s="143">
        <f t="shared" si="346"/>
        <v>78.5</v>
      </c>
      <c r="AJ2004" s="143">
        <f t="shared" si="347"/>
        <v>14.13</v>
      </c>
      <c r="AK2004" s="143">
        <f t="shared" si="348"/>
        <v>420226.2</v>
      </c>
      <c r="AL2004" s="20">
        <f t="shared" si="344"/>
        <v>45413</v>
      </c>
      <c r="AM2004" t="e">
        <f t="shared" si="342"/>
        <v>#N/A</v>
      </c>
      <c r="AN2004" t="str">
        <f t="shared" si="340"/>
        <v>16042024-A-083655-2815.12</v>
      </c>
    </row>
    <row r="2005" spans="1:40" ht="20.100000000000001" customHeight="1" x14ac:dyDescent="0.25">
      <c r="A2005" s="14">
        <v>663</v>
      </c>
      <c r="B2005" s="162">
        <v>45383</v>
      </c>
      <c r="C2005" s="6" t="s">
        <v>3413</v>
      </c>
      <c r="D2005" s="15">
        <v>45398</v>
      </c>
      <c r="E2005" s="14" t="s">
        <v>1132</v>
      </c>
      <c r="F2005" s="14" t="str">
        <f>INDEX(New!$CV$9:$CV$791,MATCH(C2005,New!$F$9:$F$791,0))</f>
        <v>-</v>
      </c>
      <c r="G2005" s="6">
        <v>29900</v>
      </c>
      <c r="H2005" s="6" t="s">
        <v>1817</v>
      </c>
      <c r="I2005" s="6"/>
      <c r="J2005" s="16">
        <v>2815.12</v>
      </c>
      <c r="K2005" s="144">
        <v>0.28000000000000003</v>
      </c>
      <c r="L2005" s="125">
        <f>_xlfn.IFNA(INDEX(New!$E$9:$E$791,MATCH(C2005,New!$F$9:$F$791,0)),G2005)</f>
        <v>29900</v>
      </c>
      <c r="M2005" s="125">
        <f t="shared" si="349"/>
        <v>29900</v>
      </c>
      <c r="N2005" s="6" t="s">
        <v>557</v>
      </c>
      <c r="O2005" s="6" t="s">
        <v>2668</v>
      </c>
      <c r="P2005" s="19">
        <v>2347150</v>
      </c>
      <c r="Q2005" s="6"/>
      <c r="R2005" s="19">
        <f t="shared" si="345"/>
        <v>422487</v>
      </c>
      <c r="S2005" s="6"/>
      <c r="T2005" s="14"/>
      <c r="U2005" s="145"/>
      <c r="V2005" s="6"/>
      <c r="W2005" s="6"/>
      <c r="X2005" s="6"/>
      <c r="Y2005" s="23"/>
      <c r="Z2005" s="6"/>
      <c r="AA2005" s="6"/>
      <c r="AB2005" s="21"/>
      <c r="AC2005" s="6"/>
      <c r="AD2005" s="14" t="s">
        <v>1515</v>
      </c>
      <c r="AE2005" s="6"/>
      <c r="AF2005" s="6"/>
      <c r="AG2005" s="6"/>
      <c r="AH2005" s="6" t="s">
        <v>1517</v>
      </c>
      <c r="AI2005" s="143">
        <f t="shared" si="346"/>
        <v>78.5</v>
      </c>
      <c r="AJ2005" s="143">
        <f t="shared" si="347"/>
        <v>14.13</v>
      </c>
      <c r="AK2005" s="143">
        <f t="shared" si="348"/>
        <v>422487</v>
      </c>
      <c r="AL2005" s="20">
        <f t="shared" si="344"/>
        <v>45413</v>
      </c>
      <c r="AM2005" t="e">
        <f t="shared" si="342"/>
        <v>#N/A</v>
      </c>
      <c r="AN2005" t="str">
        <f t="shared" si="340"/>
        <v>16042024-A-083657-2815.12</v>
      </c>
    </row>
    <row r="2006" spans="1:40" ht="20.100000000000001" hidden="1" customHeight="1" x14ac:dyDescent="0.25">
      <c r="A2006" s="14">
        <v>664</v>
      </c>
      <c r="B2006" s="162">
        <v>45383</v>
      </c>
      <c r="C2006" s="6" t="s">
        <v>3414</v>
      </c>
      <c r="D2006" s="15">
        <v>45398</v>
      </c>
      <c r="E2006" s="14" t="s">
        <v>1132</v>
      </c>
      <c r="F2006" s="14" t="s">
        <v>1133</v>
      </c>
      <c r="G2006" s="6">
        <v>30</v>
      </c>
      <c r="H2006" s="6" t="s">
        <v>1817</v>
      </c>
      <c r="I2006" s="6"/>
      <c r="J2006" s="16">
        <v>3204.172</v>
      </c>
      <c r="K2006" s="144">
        <v>10.18</v>
      </c>
      <c r="L2006" s="125">
        <v>0</v>
      </c>
      <c r="M2006" s="125">
        <v>0</v>
      </c>
      <c r="N2006" s="6" t="s">
        <v>412</v>
      </c>
      <c r="O2006" s="6" t="s">
        <v>3298</v>
      </c>
      <c r="P2006" s="19">
        <v>85500</v>
      </c>
      <c r="Q2006" s="6"/>
      <c r="R2006" s="19">
        <f t="shared" si="345"/>
        <v>15390</v>
      </c>
      <c r="S2006" s="6"/>
      <c r="T2006" s="14"/>
      <c r="U2006" s="145"/>
      <c r="V2006" s="6"/>
      <c r="W2006" s="6"/>
      <c r="X2006" s="6"/>
      <c r="Y2006" s="212">
        <v>45450</v>
      </c>
      <c r="Z2006" s="6"/>
      <c r="AA2006" s="6"/>
      <c r="AB2006" s="21"/>
      <c r="AC2006" s="6"/>
      <c r="AD2006" s="14" t="s">
        <v>1515</v>
      </c>
      <c r="AE2006" s="6"/>
      <c r="AF2006" s="6"/>
      <c r="AG2006" s="6"/>
      <c r="AH2006" s="6" t="s">
        <v>434</v>
      </c>
      <c r="AI2006" s="143">
        <f t="shared" si="346"/>
        <v>2850</v>
      </c>
      <c r="AJ2006" s="143">
        <f t="shared" si="347"/>
        <v>513</v>
      </c>
      <c r="AK2006" s="143">
        <f t="shared" si="348"/>
        <v>0</v>
      </c>
      <c r="AL2006" s="20">
        <f t="shared" si="344"/>
        <v>45413</v>
      </c>
      <c r="AM2006" t="e">
        <f>VLOOKUP(C2006,$C$2446:$C$2561,1,0)</f>
        <v>#N/A</v>
      </c>
      <c r="AN2006" t="str">
        <f t="shared" si="340"/>
        <v>16042024-A-083663-3204.172</v>
      </c>
    </row>
    <row r="2007" spans="1:40" ht="20.100000000000001" hidden="1" customHeight="1" x14ac:dyDescent="0.25">
      <c r="A2007" s="14">
        <v>665</v>
      </c>
      <c r="B2007" s="162">
        <v>45383</v>
      </c>
      <c r="C2007" s="6" t="s">
        <v>3415</v>
      </c>
      <c r="D2007" s="15">
        <v>45398</v>
      </c>
      <c r="E2007" s="14" t="s">
        <v>1132</v>
      </c>
      <c r="F2007" s="14" t="s">
        <v>1133</v>
      </c>
      <c r="G2007" s="6">
        <v>30</v>
      </c>
      <c r="H2007" s="6" t="s">
        <v>1817</v>
      </c>
      <c r="I2007" s="6"/>
      <c r="J2007" s="16">
        <v>3204.172</v>
      </c>
      <c r="K2007" s="144">
        <v>10.18</v>
      </c>
      <c r="L2007" s="125">
        <v>0</v>
      </c>
      <c r="M2007" s="125">
        <v>0</v>
      </c>
      <c r="N2007" s="6" t="s">
        <v>412</v>
      </c>
      <c r="O2007" s="6" t="s">
        <v>3298</v>
      </c>
      <c r="P2007" s="19">
        <v>85500</v>
      </c>
      <c r="Q2007" s="6"/>
      <c r="R2007" s="19">
        <f t="shared" si="345"/>
        <v>15390</v>
      </c>
      <c r="S2007" s="6"/>
      <c r="T2007" s="14"/>
      <c r="U2007" s="145"/>
      <c r="V2007" s="6"/>
      <c r="W2007" s="6"/>
      <c r="X2007" s="6"/>
      <c r="Y2007" s="212">
        <v>45450</v>
      </c>
      <c r="Z2007" s="6"/>
      <c r="AA2007" s="6"/>
      <c r="AB2007" s="21"/>
      <c r="AC2007" s="6"/>
      <c r="AD2007" s="14" t="s">
        <v>1515</v>
      </c>
      <c r="AE2007" s="6"/>
      <c r="AF2007" s="6"/>
      <c r="AG2007" s="6"/>
      <c r="AH2007" s="6" t="s">
        <v>434</v>
      </c>
      <c r="AI2007" s="143">
        <f t="shared" si="346"/>
        <v>2850</v>
      </c>
      <c r="AJ2007" s="143">
        <f t="shared" si="347"/>
        <v>513</v>
      </c>
      <c r="AK2007" s="143">
        <f t="shared" si="348"/>
        <v>0</v>
      </c>
      <c r="AL2007" s="20">
        <f t="shared" si="344"/>
        <v>45413</v>
      </c>
      <c r="AM2007" t="e">
        <f>VLOOKUP(C2007,$C$2446:$C$2561,1,0)</f>
        <v>#N/A</v>
      </c>
      <c r="AN2007" t="str">
        <f t="shared" si="340"/>
        <v>16042024-A-083667-3204.172</v>
      </c>
    </row>
    <row r="2008" spans="1:40" ht="20.100000000000001" hidden="1" customHeight="1" x14ac:dyDescent="0.25">
      <c r="A2008" s="14">
        <v>666</v>
      </c>
      <c r="B2008" s="162">
        <v>45383</v>
      </c>
      <c r="C2008" s="6" t="s">
        <v>3416</v>
      </c>
      <c r="D2008" s="15">
        <v>45398</v>
      </c>
      <c r="E2008" s="14" t="s">
        <v>1132</v>
      </c>
      <c r="F2008" s="14" t="s">
        <v>1133</v>
      </c>
      <c r="G2008" s="6">
        <v>990</v>
      </c>
      <c r="H2008" s="6" t="s">
        <v>1817</v>
      </c>
      <c r="I2008" s="6"/>
      <c r="J2008" s="16">
        <v>2931.9090000000001</v>
      </c>
      <c r="K2008" s="144">
        <v>1.92</v>
      </c>
      <c r="L2008" s="125">
        <v>0</v>
      </c>
      <c r="M2008" s="125">
        <v>0</v>
      </c>
      <c r="N2008" s="6" t="s">
        <v>557</v>
      </c>
      <c r="O2008" s="6" t="s">
        <v>2382</v>
      </c>
      <c r="P2008" s="19">
        <v>532620</v>
      </c>
      <c r="Q2008" s="6"/>
      <c r="R2008" s="19">
        <f t="shared" si="345"/>
        <v>95871.599999999991</v>
      </c>
      <c r="S2008" s="6"/>
      <c r="T2008" s="14"/>
      <c r="U2008" s="145"/>
      <c r="V2008" s="6"/>
      <c r="W2008" s="6"/>
      <c r="X2008" s="6"/>
      <c r="Y2008" s="212">
        <v>45483</v>
      </c>
      <c r="Z2008" s="6"/>
      <c r="AA2008" s="6"/>
      <c r="AB2008" s="21"/>
      <c r="AC2008" s="6"/>
      <c r="AD2008" s="14" t="s">
        <v>1515</v>
      </c>
      <c r="AE2008" s="6"/>
      <c r="AF2008" s="6"/>
      <c r="AG2008" s="6"/>
      <c r="AH2008" s="6" t="s">
        <v>1517</v>
      </c>
      <c r="AI2008" s="143">
        <f t="shared" si="346"/>
        <v>538</v>
      </c>
      <c r="AJ2008" s="143">
        <f t="shared" si="347"/>
        <v>96.839999999999989</v>
      </c>
      <c r="AK2008" s="143">
        <f t="shared" si="348"/>
        <v>0</v>
      </c>
      <c r="AL2008" s="20">
        <f t="shared" si="344"/>
        <v>45413</v>
      </c>
      <c r="AM2008" t="e">
        <f>VLOOKUP(C2008,$C$2446:$C$2553,1,0)</f>
        <v>#N/A</v>
      </c>
      <c r="AN2008" t="str">
        <f t="shared" si="340"/>
        <v>16042024-A-083669-2931.909</v>
      </c>
    </row>
    <row r="2009" spans="1:40" ht="20.100000000000001" hidden="1" customHeight="1" x14ac:dyDescent="0.25">
      <c r="A2009" s="14">
        <v>666</v>
      </c>
      <c r="B2009" s="162">
        <v>45383</v>
      </c>
      <c r="C2009" s="6" t="s">
        <v>3416</v>
      </c>
      <c r="D2009" s="15">
        <v>45398</v>
      </c>
      <c r="E2009" s="14" t="s">
        <v>1132</v>
      </c>
      <c r="F2009" s="14" t="s">
        <v>1133</v>
      </c>
      <c r="G2009" s="6">
        <v>880</v>
      </c>
      <c r="H2009" s="6" t="s">
        <v>1817</v>
      </c>
      <c r="I2009" s="6"/>
      <c r="J2009" s="16">
        <v>3809.9189999999999</v>
      </c>
      <c r="K2009" s="144">
        <v>0.41</v>
      </c>
      <c r="L2009" s="125">
        <v>0</v>
      </c>
      <c r="M2009" s="125">
        <v>0</v>
      </c>
      <c r="N2009" s="6" t="s">
        <v>557</v>
      </c>
      <c r="O2009" s="6" t="s">
        <v>2667</v>
      </c>
      <c r="P2009" s="19">
        <v>101200</v>
      </c>
      <c r="Q2009" s="6"/>
      <c r="R2009" s="19">
        <f t="shared" si="345"/>
        <v>18216</v>
      </c>
      <c r="S2009" s="6"/>
      <c r="T2009" s="14"/>
      <c r="U2009" s="145"/>
      <c r="V2009" s="6"/>
      <c r="W2009" s="6"/>
      <c r="X2009" s="6"/>
      <c r="Y2009" s="212">
        <v>45483</v>
      </c>
      <c r="Z2009" s="6"/>
      <c r="AA2009" s="6"/>
      <c r="AB2009" s="21"/>
      <c r="AC2009" s="6"/>
      <c r="AD2009" s="14" t="s">
        <v>1515</v>
      </c>
      <c r="AE2009" s="6"/>
      <c r="AF2009" s="6"/>
      <c r="AG2009" s="6"/>
      <c r="AH2009" s="6" t="s">
        <v>1517</v>
      </c>
      <c r="AI2009" s="143">
        <f t="shared" si="346"/>
        <v>115</v>
      </c>
      <c r="AJ2009" s="143">
        <f t="shared" si="347"/>
        <v>20.7</v>
      </c>
      <c r="AK2009" s="143">
        <f t="shared" si="348"/>
        <v>0</v>
      </c>
      <c r="AL2009" s="20">
        <f t="shared" si="344"/>
        <v>45413</v>
      </c>
      <c r="AM2009" t="e">
        <f>VLOOKUP(C2009,$C$2446:$C$2553,1,0)</f>
        <v>#N/A</v>
      </c>
      <c r="AN2009" t="str">
        <f t="shared" si="340"/>
        <v>16042024-A-083669-3809.919</v>
      </c>
    </row>
    <row r="2010" spans="1:40" ht="20.100000000000001" hidden="1" customHeight="1" x14ac:dyDescent="0.25">
      <c r="A2010" s="14">
        <v>666</v>
      </c>
      <c r="B2010" s="162">
        <v>45383</v>
      </c>
      <c r="C2010" s="6" t="s">
        <v>3416</v>
      </c>
      <c r="D2010" s="15">
        <v>45398</v>
      </c>
      <c r="E2010" s="14" t="s">
        <v>1132</v>
      </c>
      <c r="F2010" s="14" t="s">
        <v>1133</v>
      </c>
      <c r="G2010" s="6">
        <v>600</v>
      </c>
      <c r="H2010" s="6" t="s">
        <v>1817</v>
      </c>
      <c r="I2010" s="6"/>
      <c r="J2010" s="16">
        <v>3204.2</v>
      </c>
      <c r="K2010" s="144">
        <v>1.8</v>
      </c>
      <c r="L2010" s="125">
        <v>0</v>
      </c>
      <c r="M2010" s="125">
        <v>0</v>
      </c>
      <c r="N2010" s="6" t="s">
        <v>412</v>
      </c>
      <c r="O2010" s="6" t="s">
        <v>2381</v>
      </c>
      <c r="P2010" s="19">
        <v>303000</v>
      </c>
      <c r="Q2010" s="6"/>
      <c r="R2010" s="19">
        <f t="shared" si="345"/>
        <v>54540</v>
      </c>
      <c r="S2010" s="6"/>
      <c r="T2010" s="14"/>
      <c r="U2010" s="145"/>
      <c r="V2010" s="6"/>
      <c r="W2010" s="6"/>
      <c r="X2010" s="6"/>
      <c r="Y2010" s="212">
        <v>45483</v>
      </c>
      <c r="Z2010" s="6"/>
      <c r="AA2010" s="6"/>
      <c r="AB2010" s="21"/>
      <c r="AC2010" s="6"/>
      <c r="AD2010" s="14" t="s">
        <v>1515</v>
      </c>
      <c r="AE2010" s="6"/>
      <c r="AF2010" s="6"/>
      <c r="AG2010" s="6"/>
      <c r="AH2010" s="6" t="s">
        <v>434</v>
      </c>
      <c r="AI2010" s="143">
        <f t="shared" si="346"/>
        <v>505</v>
      </c>
      <c r="AJ2010" s="143">
        <f t="shared" si="347"/>
        <v>90.9</v>
      </c>
      <c r="AK2010" s="143">
        <f t="shared" si="348"/>
        <v>0</v>
      </c>
      <c r="AL2010" s="20">
        <f t="shared" si="344"/>
        <v>45413</v>
      </c>
      <c r="AM2010" t="e">
        <f>VLOOKUP(C2010,$C$2446:$C$2553,1,0)</f>
        <v>#N/A</v>
      </c>
      <c r="AN2010" t="str">
        <f t="shared" si="340"/>
        <v>16042024-A-083669-3204.2</v>
      </c>
    </row>
    <row r="2011" spans="1:40" ht="20.100000000000001" hidden="1" customHeight="1" x14ac:dyDescent="0.25">
      <c r="A2011" s="14">
        <v>666</v>
      </c>
      <c r="B2011" s="162">
        <v>45383</v>
      </c>
      <c r="C2011" s="6" t="s">
        <v>3416</v>
      </c>
      <c r="D2011" s="15">
        <v>45398</v>
      </c>
      <c r="E2011" s="14" t="s">
        <v>1132</v>
      </c>
      <c r="F2011" s="14" t="s">
        <v>1133</v>
      </c>
      <c r="G2011" s="6">
        <v>400</v>
      </c>
      <c r="H2011" s="6" t="s">
        <v>1817</v>
      </c>
      <c r="I2011" s="6"/>
      <c r="J2011" s="16">
        <v>2904.2089999999998</v>
      </c>
      <c r="K2011" s="144">
        <v>0.89</v>
      </c>
      <c r="L2011" s="125">
        <v>0</v>
      </c>
      <c r="M2011" s="125">
        <v>0</v>
      </c>
      <c r="N2011" s="6" t="s">
        <v>557</v>
      </c>
      <c r="O2011" s="6" t="s">
        <v>2385</v>
      </c>
      <c r="P2011" s="19">
        <v>100000</v>
      </c>
      <c r="Q2011" s="6"/>
      <c r="R2011" s="19">
        <f t="shared" si="345"/>
        <v>18000</v>
      </c>
      <c r="S2011" s="6"/>
      <c r="T2011" s="14"/>
      <c r="U2011" s="145"/>
      <c r="V2011" s="6"/>
      <c r="W2011" s="6"/>
      <c r="X2011" s="6"/>
      <c r="Y2011" s="212">
        <v>45483</v>
      </c>
      <c r="Z2011" s="6"/>
      <c r="AA2011" s="6"/>
      <c r="AB2011" s="21"/>
      <c r="AC2011" s="6"/>
      <c r="AD2011" s="14" t="s">
        <v>1515</v>
      </c>
      <c r="AE2011" s="6"/>
      <c r="AF2011" s="6"/>
      <c r="AG2011" s="6"/>
      <c r="AH2011" s="6" t="s">
        <v>1517</v>
      </c>
      <c r="AI2011" s="143">
        <f t="shared" si="346"/>
        <v>250</v>
      </c>
      <c r="AJ2011" s="143">
        <f t="shared" si="347"/>
        <v>45</v>
      </c>
      <c r="AK2011" s="143">
        <f t="shared" si="348"/>
        <v>0</v>
      </c>
      <c r="AL2011" s="20">
        <f t="shared" si="344"/>
        <v>45413</v>
      </c>
      <c r="AM2011" t="e">
        <f>VLOOKUP(C2011,$C$2446:$C$2553,1,0)</f>
        <v>#N/A</v>
      </c>
      <c r="AN2011" t="str">
        <f t="shared" si="340"/>
        <v>16042024-A-083669-2904.209</v>
      </c>
    </row>
    <row r="2012" spans="1:40" ht="20.100000000000001" hidden="1" customHeight="1" x14ac:dyDescent="0.25">
      <c r="A2012" s="14">
        <v>667</v>
      </c>
      <c r="B2012" s="162">
        <v>45383</v>
      </c>
      <c r="C2012" s="6" t="s">
        <v>3417</v>
      </c>
      <c r="D2012" s="15">
        <v>45398</v>
      </c>
      <c r="E2012" s="14" t="s">
        <v>1132</v>
      </c>
      <c r="F2012" s="14" t="s">
        <v>1133</v>
      </c>
      <c r="G2012" s="6">
        <v>510</v>
      </c>
      <c r="H2012" s="6" t="s">
        <v>1817</v>
      </c>
      <c r="I2012" s="6"/>
      <c r="J2012" s="16">
        <v>3809.9110000000001</v>
      </c>
      <c r="K2012" s="144">
        <v>1.84</v>
      </c>
      <c r="L2012" s="125">
        <v>0</v>
      </c>
      <c r="M2012" s="125">
        <v>0</v>
      </c>
      <c r="N2012" s="6" t="s">
        <v>557</v>
      </c>
      <c r="O2012" s="6" t="s">
        <v>3058</v>
      </c>
      <c r="P2012" s="19">
        <v>262350</v>
      </c>
      <c r="Q2012" s="6"/>
      <c r="R2012" s="19">
        <f t="shared" si="345"/>
        <v>47223</v>
      </c>
      <c r="S2012" s="6"/>
      <c r="T2012" s="14"/>
      <c r="U2012" s="145"/>
      <c r="V2012" s="6"/>
      <c r="W2012" s="6"/>
      <c r="X2012" s="6"/>
      <c r="Y2012" s="212">
        <v>45483</v>
      </c>
      <c r="Z2012" s="6"/>
      <c r="AA2012" s="6"/>
      <c r="AB2012" s="21"/>
      <c r="AC2012" s="6"/>
      <c r="AD2012" s="14" t="s">
        <v>1515</v>
      </c>
      <c r="AE2012" s="6"/>
      <c r="AF2012" s="6"/>
      <c r="AG2012" s="6"/>
      <c r="AH2012" s="6" t="s">
        <v>1517</v>
      </c>
      <c r="AI2012" s="143">
        <f t="shared" si="346"/>
        <v>514.41176470588232</v>
      </c>
      <c r="AJ2012" s="143">
        <f t="shared" si="347"/>
        <v>92.594117647058823</v>
      </c>
      <c r="AK2012" s="143">
        <f t="shared" si="348"/>
        <v>0</v>
      </c>
      <c r="AL2012" s="20">
        <f t="shared" si="344"/>
        <v>45413</v>
      </c>
      <c r="AM2012" t="e">
        <f>VLOOKUP(C2012,$C$2446:$C$2561,1,0)</f>
        <v>#N/A</v>
      </c>
      <c r="AN2012" t="str">
        <f t="shared" si="340"/>
        <v>16042024-A-083671-3809.911</v>
      </c>
    </row>
    <row r="2013" spans="1:40" ht="20.100000000000001" hidden="1" customHeight="1" x14ac:dyDescent="0.25">
      <c r="A2013" s="14">
        <v>667</v>
      </c>
      <c r="B2013" s="162">
        <v>45383</v>
      </c>
      <c r="C2013" s="6" t="s">
        <v>3417</v>
      </c>
      <c r="D2013" s="15">
        <v>45398</v>
      </c>
      <c r="E2013" s="14" t="s">
        <v>1132</v>
      </c>
      <c r="F2013" s="14" t="s">
        <v>1133</v>
      </c>
      <c r="G2013" s="6">
        <v>500</v>
      </c>
      <c r="H2013" s="6" t="s">
        <v>1817</v>
      </c>
      <c r="I2013" s="6"/>
      <c r="J2013" s="16">
        <v>3204.172</v>
      </c>
      <c r="K2013" s="144">
        <v>1.23</v>
      </c>
      <c r="L2013" s="125">
        <v>0</v>
      </c>
      <c r="M2013" s="125">
        <v>0</v>
      </c>
      <c r="N2013" s="6" t="s">
        <v>412</v>
      </c>
      <c r="O2013" s="6" t="s">
        <v>2388</v>
      </c>
      <c r="P2013" s="19">
        <v>172500</v>
      </c>
      <c r="Q2013" s="6"/>
      <c r="R2013" s="19">
        <f t="shared" si="345"/>
        <v>31050</v>
      </c>
      <c r="S2013" s="6"/>
      <c r="T2013" s="14"/>
      <c r="U2013" s="145"/>
      <c r="V2013" s="6"/>
      <c r="W2013" s="6"/>
      <c r="X2013" s="6"/>
      <c r="Y2013" s="212">
        <v>45483</v>
      </c>
      <c r="Z2013" s="6"/>
      <c r="AA2013" s="6"/>
      <c r="AB2013" s="21"/>
      <c r="AC2013" s="6"/>
      <c r="AD2013" s="14" t="s">
        <v>1515</v>
      </c>
      <c r="AE2013" s="6"/>
      <c r="AF2013" s="6"/>
      <c r="AG2013" s="6"/>
      <c r="AH2013" s="6" t="s">
        <v>434</v>
      </c>
      <c r="AI2013" s="143">
        <f t="shared" si="346"/>
        <v>345</v>
      </c>
      <c r="AJ2013" s="143">
        <f t="shared" si="347"/>
        <v>62.1</v>
      </c>
      <c r="AK2013" s="143">
        <f t="shared" si="348"/>
        <v>0</v>
      </c>
      <c r="AL2013" s="20">
        <f t="shared" si="344"/>
        <v>45413</v>
      </c>
      <c r="AM2013" t="e">
        <f>VLOOKUP(C2013,$C$2446:$C$2561,1,0)</f>
        <v>#N/A</v>
      </c>
      <c r="AN2013" t="str">
        <f t="shared" si="340"/>
        <v>16042024-A-083671-3204.172</v>
      </c>
    </row>
    <row r="2014" spans="1:40" ht="20.100000000000001" hidden="1" customHeight="1" x14ac:dyDescent="0.25">
      <c r="A2014" s="14">
        <v>668</v>
      </c>
      <c r="B2014" s="162">
        <v>45383</v>
      </c>
      <c r="C2014" s="6" t="s">
        <v>3418</v>
      </c>
      <c r="D2014" s="15">
        <v>45399</v>
      </c>
      <c r="E2014" s="14" t="s">
        <v>1132</v>
      </c>
      <c r="F2014" s="14" t="s">
        <v>1133</v>
      </c>
      <c r="G2014" s="6">
        <v>200</v>
      </c>
      <c r="H2014" s="6" t="s">
        <v>1817</v>
      </c>
      <c r="I2014" s="6"/>
      <c r="J2014" s="16">
        <v>3402.42</v>
      </c>
      <c r="K2014" s="144">
        <v>2.41</v>
      </c>
      <c r="L2014" s="125">
        <v>0</v>
      </c>
      <c r="M2014" s="125">
        <v>0</v>
      </c>
      <c r="N2014" s="6" t="s">
        <v>557</v>
      </c>
      <c r="O2014" s="6" t="s">
        <v>2937</v>
      </c>
      <c r="P2014" s="19">
        <v>135000</v>
      </c>
      <c r="Q2014" s="6"/>
      <c r="R2014" s="19">
        <f t="shared" si="345"/>
        <v>24300</v>
      </c>
      <c r="S2014" s="6"/>
      <c r="T2014" s="14"/>
      <c r="U2014" s="145"/>
      <c r="V2014" s="6"/>
      <c r="W2014" s="6"/>
      <c r="X2014" s="6"/>
      <c r="Y2014" s="212">
        <v>45450</v>
      </c>
      <c r="Z2014" s="6"/>
      <c r="AA2014" s="6"/>
      <c r="AB2014" s="21"/>
      <c r="AC2014" s="6"/>
      <c r="AD2014" s="14" t="s">
        <v>1515</v>
      </c>
      <c r="AE2014" s="6"/>
      <c r="AF2014" s="6"/>
      <c r="AG2014" s="6"/>
      <c r="AH2014" s="6" t="s">
        <v>1517</v>
      </c>
      <c r="AI2014" s="143">
        <f t="shared" si="346"/>
        <v>675</v>
      </c>
      <c r="AJ2014" s="143">
        <f t="shared" si="347"/>
        <v>121.5</v>
      </c>
      <c r="AK2014" s="143">
        <f t="shared" si="348"/>
        <v>0</v>
      </c>
      <c r="AL2014" s="20">
        <f t="shared" si="344"/>
        <v>45413</v>
      </c>
      <c r="AM2014" t="e">
        <f>VLOOKUP(C2014,$C$2446:$C$2561,1,0)</f>
        <v>#N/A</v>
      </c>
      <c r="AN2014" t="str">
        <f t="shared" si="340"/>
        <v>17042024-A-083905-3402.42</v>
      </c>
    </row>
    <row r="2015" spans="1:40" ht="20.100000000000001" hidden="1" customHeight="1" x14ac:dyDescent="0.25">
      <c r="A2015" s="14">
        <v>669</v>
      </c>
      <c r="B2015" s="162">
        <v>45383</v>
      </c>
      <c r="C2015" s="6" t="s">
        <v>3419</v>
      </c>
      <c r="D2015" s="15">
        <v>45399</v>
      </c>
      <c r="E2015" s="14" t="s">
        <v>1132</v>
      </c>
      <c r="F2015" s="14" t="s">
        <v>1133</v>
      </c>
      <c r="G2015" s="6">
        <v>400</v>
      </c>
      <c r="H2015" s="6" t="s">
        <v>1817</v>
      </c>
      <c r="I2015" s="6"/>
      <c r="J2015" s="16">
        <v>3402.42</v>
      </c>
      <c r="K2015" s="144">
        <v>2.41</v>
      </c>
      <c r="L2015" s="125">
        <f>_xlfn.IFNA(INDEX(New!$E$9:$E$791,MATCH(C2015,New!$F$9:$F$791,0)),G2015)</f>
        <v>400</v>
      </c>
      <c r="M2015" s="125">
        <f>G2015</f>
        <v>400</v>
      </c>
      <c r="N2015" s="6" t="s">
        <v>557</v>
      </c>
      <c r="O2015" s="6" t="s">
        <v>2937</v>
      </c>
      <c r="P2015" s="19">
        <v>270000</v>
      </c>
      <c r="Q2015" s="6"/>
      <c r="R2015" s="19">
        <f t="shared" si="345"/>
        <v>48600</v>
      </c>
      <c r="S2015" s="6"/>
      <c r="T2015" s="14"/>
      <c r="U2015" s="145"/>
      <c r="V2015" s="6"/>
      <c r="W2015" s="6"/>
      <c r="X2015" s="6"/>
      <c r="Y2015" s="212">
        <v>45450</v>
      </c>
      <c r="Z2015" s="6"/>
      <c r="AA2015" s="6"/>
      <c r="AB2015" s="21"/>
      <c r="AC2015" s="6"/>
      <c r="AD2015" s="14" t="s">
        <v>1515</v>
      </c>
      <c r="AE2015" s="6"/>
      <c r="AF2015" s="6"/>
      <c r="AG2015" s="6"/>
      <c r="AH2015" s="6" t="s">
        <v>1517</v>
      </c>
      <c r="AI2015" s="143">
        <f t="shared" si="346"/>
        <v>675</v>
      </c>
      <c r="AJ2015" s="143">
        <f t="shared" si="347"/>
        <v>121.5</v>
      </c>
      <c r="AK2015" s="143">
        <f t="shared" si="348"/>
        <v>48600</v>
      </c>
      <c r="AL2015" s="20">
        <f t="shared" si="344"/>
        <v>45413</v>
      </c>
      <c r="AM2015" t="e">
        <f>VLOOKUP(C2015,$C$2446:$C$2561,1,0)</f>
        <v>#N/A</v>
      </c>
      <c r="AN2015" t="str">
        <f t="shared" ref="AN2015:AN2078" si="350">C2015&amp;"-"&amp;J2015</f>
        <v>17042024-A-083917-3402.42</v>
      </c>
    </row>
    <row r="2016" spans="1:40" ht="20.100000000000001" hidden="1" customHeight="1" x14ac:dyDescent="0.25">
      <c r="A2016" s="14">
        <v>670</v>
      </c>
      <c r="B2016" s="162">
        <v>45383</v>
      </c>
      <c r="C2016" s="6" t="s">
        <v>3420</v>
      </c>
      <c r="D2016" s="15">
        <v>45399</v>
      </c>
      <c r="E2016" s="14" t="s">
        <v>1132</v>
      </c>
      <c r="F2016" s="14" t="s">
        <v>1133</v>
      </c>
      <c r="G2016" s="6">
        <v>3080</v>
      </c>
      <c r="H2016" s="6" t="s">
        <v>1817</v>
      </c>
      <c r="I2016" s="6"/>
      <c r="J2016" s="16">
        <v>2931.9090000000001</v>
      </c>
      <c r="K2016" s="144">
        <v>1.92</v>
      </c>
      <c r="L2016" s="125">
        <v>0</v>
      </c>
      <c r="M2016" s="125">
        <v>0</v>
      </c>
      <c r="N2016" s="6" t="s">
        <v>557</v>
      </c>
      <c r="O2016" s="6" t="s">
        <v>2382</v>
      </c>
      <c r="P2016" s="19">
        <v>1657040</v>
      </c>
      <c r="Q2016" s="6"/>
      <c r="R2016" s="19">
        <f t="shared" si="345"/>
        <v>298267.2</v>
      </c>
      <c r="S2016" s="6"/>
      <c r="T2016" s="14"/>
      <c r="U2016" s="145"/>
      <c r="V2016" s="6"/>
      <c r="W2016" s="6"/>
      <c r="X2016" s="6"/>
      <c r="Y2016" s="23"/>
      <c r="Z2016" s="6"/>
      <c r="AA2016" s="6"/>
      <c r="AB2016" s="21"/>
      <c r="AC2016" s="6"/>
      <c r="AD2016" s="14" t="s">
        <v>1515</v>
      </c>
      <c r="AE2016" s="6"/>
      <c r="AF2016" s="6"/>
      <c r="AG2016" s="6"/>
      <c r="AH2016" s="6" t="s">
        <v>1517</v>
      </c>
      <c r="AI2016" s="143">
        <f t="shared" si="346"/>
        <v>538</v>
      </c>
      <c r="AJ2016" s="143">
        <f t="shared" si="347"/>
        <v>96.84</v>
      </c>
      <c r="AK2016" s="143">
        <f t="shared" si="348"/>
        <v>0</v>
      </c>
      <c r="AL2016" s="20">
        <f t="shared" si="344"/>
        <v>45413</v>
      </c>
      <c r="AM2016" t="e">
        <f>VLOOKUP(C2016,$C$2446:$C$2553,1,0)</f>
        <v>#N/A</v>
      </c>
      <c r="AN2016" t="str">
        <f t="shared" si="350"/>
        <v>17042024-A-083920-2931.909</v>
      </c>
    </row>
    <row r="2017" spans="1:40" ht="20.100000000000001" hidden="1" customHeight="1" x14ac:dyDescent="0.25">
      <c r="A2017" s="14">
        <v>670</v>
      </c>
      <c r="B2017" s="162">
        <v>45383</v>
      </c>
      <c r="C2017" s="6" t="s">
        <v>3420</v>
      </c>
      <c r="D2017" s="15">
        <v>45399</v>
      </c>
      <c r="E2017" s="14" t="s">
        <v>1132</v>
      </c>
      <c r="F2017" s="14" t="s">
        <v>1133</v>
      </c>
      <c r="G2017" s="6">
        <v>3080</v>
      </c>
      <c r="H2017" s="6" t="s">
        <v>1817</v>
      </c>
      <c r="I2017" s="6"/>
      <c r="J2017" s="16">
        <v>3809.9189999999999</v>
      </c>
      <c r="K2017" s="144">
        <v>0.41</v>
      </c>
      <c r="L2017" s="125">
        <v>0</v>
      </c>
      <c r="M2017" s="125">
        <v>0</v>
      </c>
      <c r="N2017" s="6" t="s">
        <v>557</v>
      </c>
      <c r="O2017" s="6" t="s">
        <v>2667</v>
      </c>
      <c r="P2017" s="19">
        <v>354200</v>
      </c>
      <c r="Q2017" s="6"/>
      <c r="R2017" s="19">
        <f t="shared" si="345"/>
        <v>63756</v>
      </c>
      <c r="S2017" s="6"/>
      <c r="T2017" s="14"/>
      <c r="U2017" s="145"/>
      <c r="V2017" s="6"/>
      <c r="W2017" s="6"/>
      <c r="X2017" s="6"/>
      <c r="Y2017" s="23"/>
      <c r="Z2017" s="6"/>
      <c r="AA2017" s="6"/>
      <c r="AB2017" s="21"/>
      <c r="AC2017" s="6"/>
      <c r="AD2017" s="14" t="s">
        <v>1515</v>
      </c>
      <c r="AE2017" s="6"/>
      <c r="AF2017" s="6"/>
      <c r="AG2017" s="6"/>
      <c r="AH2017" s="6" t="s">
        <v>1517</v>
      </c>
      <c r="AI2017" s="143">
        <f t="shared" si="346"/>
        <v>115</v>
      </c>
      <c r="AJ2017" s="143">
        <f t="shared" si="347"/>
        <v>20.7</v>
      </c>
      <c r="AK2017" s="143">
        <f t="shared" si="348"/>
        <v>0</v>
      </c>
      <c r="AL2017" s="20">
        <f t="shared" si="344"/>
        <v>45413</v>
      </c>
      <c r="AM2017" t="e">
        <f>VLOOKUP(C2017,$C$2446:$C$2553,1,0)</f>
        <v>#N/A</v>
      </c>
      <c r="AN2017" t="str">
        <f t="shared" si="350"/>
        <v>17042024-A-083920-3809.919</v>
      </c>
    </row>
    <row r="2018" spans="1:40" ht="20.100000000000001" hidden="1" customHeight="1" x14ac:dyDescent="0.25">
      <c r="A2018" s="14">
        <v>671</v>
      </c>
      <c r="B2018" s="162">
        <v>45383</v>
      </c>
      <c r="C2018" s="6" t="s">
        <v>3421</v>
      </c>
      <c r="D2018" s="15">
        <v>45399</v>
      </c>
      <c r="E2018" s="14" t="s">
        <v>1132</v>
      </c>
      <c r="F2018" s="14" t="s">
        <v>1133</v>
      </c>
      <c r="G2018" s="6">
        <v>400</v>
      </c>
      <c r="H2018" s="6" t="s">
        <v>1817</v>
      </c>
      <c r="I2018" s="6"/>
      <c r="J2018" s="16">
        <v>3402.42</v>
      </c>
      <c r="K2018" s="144">
        <v>2.41</v>
      </c>
      <c r="L2018" s="125">
        <v>0</v>
      </c>
      <c r="M2018" s="125">
        <v>0</v>
      </c>
      <c r="N2018" s="6" t="s">
        <v>557</v>
      </c>
      <c r="O2018" s="6" t="s">
        <v>2937</v>
      </c>
      <c r="P2018" s="19">
        <v>270000</v>
      </c>
      <c r="Q2018" s="6"/>
      <c r="R2018" s="19">
        <f t="shared" si="345"/>
        <v>48600</v>
      </c>
      <c r="S2018" s="6"/>
      <c r="T2018" s="14"/>
      <c r="U2018" s="145"/>
      <c r="V2018" s="6"/>
      <c r="W2018" s="6"/>
      <c r="X2018" s="6"/>
      <c r="Y2018" s="212">
        <v>45483</v>
      </c>
      <c r="Z2018" s="6"/>
      <c r="AA2018" s="6"/>
      <c r="AB2018" s="21"/>
      <c r="AC2018" s="6"/>
      <c r="AD2018" s="14" t="s">
        <v>1515</v>
      </c>
      <c r="AE2018" s="6"/>
      <c r="AF2018" s="6"/>
      <c r="AG2018" s="6"/>
      <c r="AH2018" s="6" t="s">
        <v>1517</v>
      </c>
      <c r="AI2018" s="143">
        <f t="shared" si="346"/>
        <v>675</v>
      </c>
      <c r="AJ2018" s="143">
        <f t="shared" si="347"/>
        <v>121.5</v>
      </c>
      <c r="AK2018" s="143">
        <f t="shared" si="348"/>
        <v>0</v>
      </c>
      <c r="AL2018" s="20">
        <f t="shared" si="344"/>
        <v>45413</v>
      </c>
      <c r="AM2018" t="e">
        <f>VLOOKUP(C2018,$C$2446:$C$2561,1,0)</f>
        <v>#N/A</v>
      </c>
      <c r="AN2018" t="str">
        <f t="shared" si="350"/>
        <v>17042024-A-083930-3402.42</v>
      </c>
    </row>
    <row r="2019" spans="1:40" ht="20.100000000000001" hidden="1" customHeight="1" x14ac:dyDescent="0.25">
      <c r="A2019" s="14">
        <v>672</v>
      </c>
      <c r="B2019" s="162">
        <v>45383</v>
      </c>
      <c r="C2019" s="6" t="s">
        <v>3422</v>
      </c>
      <c r="D2019" s="15">
        <v>45399</v>
      </c>
      <c r="E2019" s="14" t="s">
        <v>1132</v>
      </c>
      <c r="F2019" s="14" t="s">
        <v>1133</v>
      </c>
      <c r="G2019" s="6">
        <v>1400</v>
      </c>
      <c r="H2019" s="6" t="s">
        <v>1817</v>
      </c>
      <c r="I2019" s="6"/>
      <c r="J2019" s="16">
        <v>3204.2</v>
      </c>
      <c r="K2019" s="144">
        <v>1.8</v>
      </c>
      <c r="L2019" s="125">
        <v>0</v>
      </c>
      <c r="M2019" s="125">
        <v>0</v>
      </c>
      <c r="N2019" s="6" t="s">
        <v>412</v>
      </c>
      <c r="O2019" s="6" t="s">
        <v>2381</v>
      </c>
      <c r="P2019" s="19">
        <v>707000</v>
      </c>
      <c r="Q2019" s="6"/>
      <c r="R2019" s="19">
        <f t="shared" si="345"/>
        <v>127260</v>
      </c>
      <c r="S2019" s="6"/>
      <c r="T2019" s="14"/>
      <c r="U2019" s="145"/>
      <c r="V2019" s="6"/>
      <c r="W2019" s="6"/>
      <c r="X2019" s="6"/>
      <c r="Y2019" s="212">
        <v>45450</v>
      </c>
      <c r="Z2019" s="6"/>
      <c r="AA2019" s="6"/>
      <c r="AB2019" s="21"/>
      <c r="AC2019" s="6"/>
      <c r="AD2019" s="14" t="s">
        <v>1515</v>
      </c>
      <c r="AE2019" s="6"/>
      <c r="AF2019" s="6"/>
      <c r="AG2019" s="6"/>
      <c r="AH2019" s="6" t="s">
        <v>434</v>
      </c>
      <c r="AI2019" s="143">
        <f t="shared" si="346"/>
        <v>505</v>
      </c>
      <c r="AJ2019" s="143">
        <f t="shared" si="347"/>
        <v>90.9</v>
      </c>
      <c r="AK2019" s="143">
        <f t="shared" si="348"/>
        <v>0</v>
      </c>
      <c r="AL2019" s="20">
        <f t="shared" si="344"/>
        <v>45413</v>
      </c>
      <c r="AM2019" t="e">
        <f>VLOOKUP(C2019,$C$2446:$C$2561,1,0)</f>
        <v>#N/A</v>
      </c>
      <c r="AN2019" t="str">
        <f t="shared" si="350"/>
        <v>17042024-A-083938-3204.2</v>
      </c>
    </row>
    <row r="2020" spans="1:40" ht="20.100000000000001" hidden="1" customHeight="1" x14ac:dyDescent="0.25">
      <c r="A2020" s="14">
        <v>672</v>
      </c>
      <c r="B2020" s="162">
        <v>45383</v>
      </c>
      <c r="C2020" s="6" t="s">
        <v>3422</v>
      </c>
      <c r="D2020" s="15">
        <v>45399</v>
      </c>
      <c r="E2020" s="14" t="s">
        <v>1132</v>
      </c>
      <c r="F2020" s="14" t="s">
        <v>1133</v>
      </c>
      <c r="G2020" s="6">
        <v>840</v>
      </c>
      <c r="H2020" s="6" t="s">
        <v>1817</v>
      </c>
      <c r="I2020" s="6"/>
      <c r="J2020" s="16">
        <v>3809.9110000000001</v>
      </c>
      <c r="K2020" s="144">
        <v>1.2</v>
      </c>
      <c r="L2020" s="125">
        <v>0</v>
      </c>
      <c r="M2020" s="125">
        <v>0</v>
      </c>
      <c r="N2020" s="6" t="s">
        <v>557</v>
      </c>
      <c r="O2020" s="6" t="s">
        <v>3058</v>
      </c>
      <c r="P2020" s="19">
        <v>281400</v>
      </c>
      <c r="Q2020" s="6"/>
      <c r="R2020" s="19">
        <f t="shared" si="345"/>
        <v>50652</v>
      </c>
      <c r="S2020" s="6"/>
      <c r="T2020" s="14"/>
      <c r="U2020" s="145"/>
      <c r="V2020" s="6"/>
      <c r="W2020" s="6"/>
      <c r="X2020" s="6"/>
      <c r="Y2020" s="212">
        <v>45450</v>
      </c>
      <c r="Z2020" s="6"/>
      <c r="AA2020" s="6"/>
      <c r="AB2020" s="21"/>
      <c r="AC2020" s="6"/>
      <c r="AD2020" s="14" t="s">
        <v>1515</v>
      </c>
      <c r="AE2020" s="6"/>
      <c r="AF2020" s="6"/>
      <c r="AG2020" s="6"/>
      <c r="AH2020" s="6" t="s">
        <v>1517</v>
      </c>
      <c r="AI2020" s="143">
        <f t="shared" si="346"/>
        <v>335</v>
      </c>
      <c r="AJ2020" s="143">
        <f t="shared" si="347"/>
        <v>60.3</v>
      </c>
      <c r="AK2020" s="143">
        <f t="shared" si="348"/>
        <v>0</v>
      </c>
      <c r="AL2020" s="20">
        <f t="shared" si="344"/>
        <v>45413</v>
      </c>
      <c r="AM2020" t="e">
        <f>VLOOKUP(C2020,$C$2446:$C$2561,1,0)</f>
        <v>#N/A</v>
      </c>
      <c r="AN2020" t="str">
        <f t="shared" si="350"/>
        <v>17042024-A-083938-3809.911</v>
      </c>
    </row>
    <row r="2021" spans="1:40" ht="20.100000000000001" hidden="1" customHeight="1" x14ac:dyDescent="0.25">
      <c r="A2021" s="14">
        <v>672</v>
      </c>
      <c r="B2021" s="162">
        <v>45383</v>
      </c>
      <c r="C2021" s="6" t="s">
        <v>3422</v>
      </c>
      <c r="D2021" s="15">
        <v>45399</v>
      </c>
      <c r="E2021" s="14" t="s">
        <v>1132</v>
      </c>
      <c r="F2021" s="14" t="s">
        <v>1133</v>
      </c>
      <c r="G2021" s="6">
        <v>900</v>
      </c>
      <c r="H2021" s="6" t="s">
        <v>1817</v>
      </c>
      <c r="I2021" s="6"/>
      <c r="J2021" s="16">
        <v>3204.172</v>
      </c>
      <c r="K2021" s="144">
        <v>1.23</v>
      </c>
      <c r="L2021" s="125">
        <v>0</v>
      </c>
      <c r="M2021" s="125">
        <v>0</v>
      </c>
      <c r="N2021" s="6" t="s">
        <v>412</v>
      </c>
      <c r="O2021" s="6" t="s">
        <v>2388</v>
      </c>
      <c r="P2021" s="19">
        <v>310500</v>
      </c>
      <c r="Q2021" s="6"/>
      <c r="R2021" s="19">
        <f t="shared" si="345"/>
        <v>55890</v>
      </c>
      <c r="S2021" s="6"/>
      <c r="T2021" s="14"/>
      <c r="U2021" s="145"/>
      <c r="V2021" s="6"/>
      <c r="W2021" s="6"/>
      <c r="X2021" s="6"/>
      <c r="Y2021" s="212">
        <v>45450</v>
      </c>
      <c r="Z2021" s="6"/>
      <c r="AA2021" s="6"/>
      <c r="AB2021" s="21"/>
      <c r="AC2021" s="6"/>
      <c r="AD2021" s="14" t="s">
        <v>1515</v>
      </c>
      <c r="AE2021" s="6"/>
      <c r="AF2021" s="6"/>
      <c r="AG2021" s="6"/>
      <c r="AH2021" s="6" t="s">
        <v>434</v>
      </c>
      <c r="AI2021" s="143">
        <f t="shared" si="346"/>
        <v>345</v>
      </c>
      <c r="AJ2021" s="143">
        <f t="shared" si="347"/>
        <v>62.1</v>
      </c>
      <c r="AK2021" s="143">
        <f t="shared" si="348"/>
        <v>0</v>
      </c>
      <c r="AL2021" s="20">
        <f t="shared" si="344"/>
        <v>45413</v>
      </c>
      <c r="AM2021" t="e">
        <f>VLOOKUP(C2021,$C$2446:$C$2561,1,0)</f>
        <v>#N/A</v>
      </c>
      <c r="AN2021" t="str">
        <f t="shared" si="350"/>
        <v>17042024-A-083938-3204.172</v>
      </c>
    </row>
    <row r="2022" spans="1:40" ht="20.100000000000001" hidden="1" customHeight="1" x14ac:dyDescent="0.25">
      <c r="A2022" s="14">
        <v>673</v>
      </c>
      <c r="B2022" s="162">
        <v>45383</v>
      </c>
      <c r="C2022" s="6" t="s">
        <v>3423</v>
      </c>
      <c r="D2022" s="15">
        <v>45399</v>
      </c>
      <c r="E2022" s="14" t="s">
        <v>1132</v>
      </c>
      <c r="F2022" s="14" t="s">
        <v>1133</v>
      </c>
      <c r="G2022" s="6">
        <v>180</v>
      </c>
      <c r="H2022" s="6" t="s">
        <v>1817</v>
      </c>
      <c r="I2022" s="6"/>
      <c r="J2022" s="16">
        <v>3402.4189999999999</v>
      </c>
      <c r="K2022" s="144">
        <v>3.56</v>
      </c>
      <c r="L2022" s="125">
        <v>0</v>
      </c>
      <c r="M2022" s="125">
        <v>0</v>
      </c>
      <c r="N2022" s="6" t="s">
        <v>557</v>
      </c>
      <c r="O2022" s="6" t="s">
        <v>2965</v>
      </c>
      <c r="P2022" s="19">
        <v>179640</v>
      </c>
      <c r="Q2022" s="6"/>
      <c r="R2022" s="19">
        <f t="shared" si="345"/>
        <v>32335.199999999997</v>
      </c>
      <c r="S2022" s="6"/>
      <c r="T2022" s="14"/>
      <c r="U2022" s="145"/>
      <c r="V2022" s="6"/>
      <c r="W2022" s="6"/>
      <c r="X2022" s="6"/>
      <c r="Y2022" s="23"/>
      <c r="Z2022" s="6"/>
      <c r="AA2022" s="6"/>
      <c r="AB2022" s="21"/>
      <c r="AC2022" s="6"/>
      <c r="AD2022" s="14" t="s">
        <v>1515</v>
      </c>
      <c r="AE2022" s="6"/>
      <c r="AF2022" s="6"/>
      <c r="AG2022" s="6"/>
      <c r="AH2022" s="6" t="s">
        <v>1517</v>
      </c>
      <c r="AI2022" s="143">
        <f t="shared" si="346"/>
        <v>998</v>
      </c>
      <c r="AJ2022" s="143">
        <f t="shared" si="347"/>
        <v>179.64</v>
      </c>
      <c r="AK2022" s="143">
        <f t="shared" si="348"/>
        <v>0</v>
      </c>
      <c r="AL2022" s="20">
        <f t="shared" si="344"/>
        <v>45413</v>
      </c>
      <c r="AM2022" t="e">
        <f t="shared" ref="AM2022:AM2029" si="351">VLOOKUP(C2022,$C$2446:$C$2553,1,0)</f>
        <v>#N/A</v>
      </c>
      <c r="AN2022" t="str">
        <f t="shared" si="350"/>
        <v>17042024-A-083953-3402.419</v>
      </c>
    </row>
    <row r="2023" spans="1:40" ht="20.100000000000001" hidden="1" customHeight="1" x14ac:dyDescent="0.25">
      <c r="A2023" s="14">
        <v>674</v>
      </c>
      <c r="B2023" s="162">
        <v>45383</v>
      </c>
      <c r="C2023" s="6" t="s">
        <v>3424</v>
      </c>
      <c r="D2023" s="15">
        <v>45399</v>
      </c>
      <c r="E2023" s="14" t="s">
        <v>1132</v>
      </c>
      <c r="F2023" s="14" t="s">
        <v>1133</v>
      </c>
      <c r="G2023" s="6">
        <v>1870</v>
      </c>
      <c r="H2023" s="6" t="s">
        <v>1817</v>
      </c>
      <c r="I2023" s="6"/>
      <c r="J2023" s="16">
        <v>2931.9090000000001</v>
      </c>
      <c r="K2023" s="144">
        <v>1.92</v>
      </c>
      <c r="L2023" s="125">
        <v>0</v>
      </c>
      <c r="M2023" s="125">
        <v>0</v>
      </c>
      <c r="N2023" s="6" t="s">
        <v>557</v>
      </c>
      <c r="O2023" s="6" t="s">
        <v>2382</v>
      </c>
      <c r="P2023" s="19">
        <v>1006060</v>
      </c>
      <c r="Q2023" s="6"/>
      <c r="R2023" s="19">
        <f t="shared" si="345"/>
        <v>181090.8</v>
      </c>
      <c r="S2023" s="6"/>
      <c r="T2023" s="14"/>
      <c r="U2023" s="145"/>
      <c r="V2023" s="6"/>
      <c r="W2023" s="6"/>
      <c r="X2023" s="6"/>
      <c r="Y2023" s="23"/>
      <c r="Z2023" s="6"/>
      <c r="AA2023" s="6"/>
      <c r="AB2023" s="21"/>
      <c r="AC2023" s="6"/>
      <c r="AD2023" s="14" t="s">
        <v>1515</v>
      </c>
      <c r="AE2023" s="6"/>
      <c r="AF2023" s="6"/>
      <c r="AG2023" s="6"/>
      <c r="AH2023" s="6" t="s">
        <v>1517</v>
      </c>
      <c r="AI2023" s="143">
        <f t="shared" si="346"/>
        <v>538</v>
      </c>
      <c r="AJ2023" s="143">
        <f t="shared" si="347"/>
        <v>96.839999999999989</v>
      </c>
      <c r="AK2023" s="143">
        <f t="shared" si="348"/>
        <v>0</v>
      </c>
      <c r="AL2023" s="20">
        <f t="shared" si="344"/>
        <v>45413</v>
      </c>
      <c r="AM2023" t="e">
        <f t="shared" si="351"/>
        <v>#N/A</v>
      </c>
      <c r="AN2023" t="str">
        <f t="shared" si="350"/>
        <v>17042024-A-083966-2931.909</v>
      </c>
    </row>
    <row r="2024" spans="1:40" ht="20.100000000000001" hidden="1" customHeight="1" x14ac:dyDescent="0.25">
      <c r="A2024" s="14">
        <v>674</v>
      </c>
      <c r="B2024" s="162">
        <v>45383</v>
      </c>
      <c r="C2024" s="6" t="s">
        <v>3424</v>
      </c>
      <c r="D2024" s="15">
        <v>45399</v>
      </c>
      <c r="E2024" s="14" t="s">
        <v>1132</v>
      </c>
      <c r="F2024" s="14" t="s">
        <v>1133</v>
      </c>
      <c r="G2024" s="6">
        <v>2860</v>
      </c>
      <c r="H2024" s="6" t="s">
        <v>1817</v>
      </c>
      <c r="I2024" s="6"/>
      <c r="J2024" s="16">
        <v>3809.9189999999999</v>
      </c>
      <c r="K2024" s="144">
        <v>0.41</v>
      </c>
      <c r="L2024" s="125">
        <v>0</v>
      </c>
      <c r="M2024" s="125">
        <v>0</v>
      </c>
      <c r="N2024" s="6" t="s">
        <v>557</v>
      </c>
      <c r="O2024" s="6" t="s">
        <v>2667</v>
      </c>
      <c r="P2024" s="19">
        <v>328900</v>
      </c>
      <c r="Q2024" s="6"/>
      <c r="R2024" s="19">
        <f t="shared" si="345"/>
        <v>59202</v>
      </c>
      <c r="S2024" s="6"/>
      <c r="T2024" s="14"/>
      <c r="U2024" s="145"/>
      <c r="V2024" s="6"/>
      <c r="W2024" s="6"/>
      <c r="X2024" s="6"/>
      <c r="Y2024" s="23"/>
      <c r="Z2024" s="6"/>
      <c r="AA2024" s="6"/>
      <c r="AB2024" s="21"/>
      <c r="AC2024" s="6"/>
      <c r="AD2024" s="14" t="s">
        <v>1515</v>
      </c>
      <c r="AE2024" s="6"/>
      <c r="AF2024" s="6"/>
      <c r="AG2024" s="6"/>
      <c r="AH2024" s="6" t="s">
        <v>1517</v>
      </c>
      <c r="AI2024" s="143">
        <f t="shared" si="346"/>
        <v>115</v>
      </c>
      <c r="AJ2024" s="143">
        <f t="shared" si="347"/>
        <v>20.7</v>
      </c>
      <c r="AK2024" s="143">
        <f t="shared" si="348"/>
        <v>0</v>
      </c>
      <c r="AL2024" s="20">
        <f t="shared" si="344"/>
        <v>45413</v>
      </c>
      <c r="AM2024" t="e">
        <f t="shared" si="351"/>
        <v>#N/A</v>
      </c>
      <c r="AN2024" t="str">
        <f t="shared" si="350"/>
        <v>17042024-A-083966-3809.919</v>
      </c>
    </row>
    <row r="2025" spans="1:40" ht="20.100000000000001" hidden="1" customHeight="1" x14ac:dyDescent="0.25">
      <c r="A2025" s="14">
        <v>674</v>
      </c>
      <c r="B2025" s="162">
        <v>45383</v>
      </c>
      <c r="C2025" s="6" t="s">
        <v>3424</v>
      </c>
      <c r="D2025" s="15">
        <v>45399</v>
      </c>
      <c r="E2025" s="14" t="s">
        <v>1132</v>
      </c>
      <c r="F2025" s="14" t="s">
        <v>1133</v>
      </c>
      <c r="G2025" s="6">
        <v>400</v>
      </c>
      <c r="H2025" s="6" t="s">
        <v>1817</v>
      </c>
      <c r="I2025" s="6"/>
      <c r="J2025" s="16">
        <v>3204.172</v>
      </c>
      <c r="K2025" s="144">
        <v>1.23</v>
      </c>
      <c r="L2025" s="125">
        <v>0</v>
      </c>
      <c r="M2025" s="125">
        <v>0</v>
      </c>
      <c r="N2025" s="6" t="s">
        <v>412</v>
      </c>
      <c r="O2025" s="6" t="s">
        <v>2388</v>
      </c>
      <c r="P2025" s="19">
        <v>138000</v>
      </c>
      <c r="Q2025" s="6"/>
      <c r="R2025" s="19">
        <f t="shared" si="345"/>
        <v>24840</v>
      </c>
      <c r="S2025" s="6"/>
      <c r="T2025" s="14"/>
      <c r="U2025" s="145"/>
      <c r="V2025" s="6"/>
      <c r="W2025" s="6"/>
      <c r="X2025" s="6"/>
      <c r="Y2025" s="23"/>
      <c r="Z2025" s="6"/>
      <c r="AA2025" s="6"/>
      <c r="AB2025" s="21"/>
      <c r="AC2025" s="6"/>
      <c r="AD2025" s="14" t="s">
        <v>1515</v>
      </c>
      <c r="AE2025" s="6"/>
      <c r="AF2025" s="6"/>
      <c r="AG2025" s="6"/>
      <c r="AH2025" s="6" t="s">
        <v>434</v>
      </c>
      <c r="AI2025" s="143">
        <f t="shared" si="346"/>
        <v>345</v>
      </c>
      <c r="AJ2025" s="143">
        <f t="shared" si="347"/>
        <v>62.1</v>
      </c>
      <c r="AK2025" s="143">
        <f t="shared" si="348"/>
        <v>0</v>
      </c>
      <c r="AL2025" s="20">
        <f t="shared" si="344"/>
        <v>45413</v>
      </c>
      <c r="AM2025" t="e">
        <f t="shared" si="351"/>
        <v>#N/A</v>
      </c>
      <c r="AN2025" t="str">
        <f t="shared" si="350"/>
        <v>17042024-A-083966-3204.172</v>
      </c>
    </row>
    <row r="2026" spans="1:40" ht="20.100000000000001" hidden="1" customHeight="1" x14ac:dyDescent="0.25">
      <c r="A2026" s="14">
        <v>675</v>
      </c>
      <c r="B2026" s="162">
        <v>45383</v>
      </c>
      <c r="C2026" s="6" t="s">
        <v>3425</v>
      </c>
      <c r="D2026" s="15">
        <v>45399</v>
      </c>
      <c r="E2026" s="14" t="s">
        <v>1132</v>
      </c>
      <c r="F2026" s="14" t="s">
        <v>1133</v>
      </c>
      <c r="G2026" s="6">
        <v>130</v>
      </c>
      <c r="H2026" s="6" t="s">
        <v>1817</v>
      </c>
      <c r="I2026" s="6"/>
      <c r="J2026" s="16">
        <v>3809.9189999999999</v>
      </c>
      <c r="K2026" s="144">
        <v>3.14</v>
      </c>
      <c r="L2026" s="125">
        <v>0</v>
      </c>
      <c r="M2026" s="125">
        <v>0</v>
      </c>
      <c r="N2026" s="6" t="s">
        <v>557</v>
      </c>
      <c r="O2026" s="6" t="s">
        <v>3460</v>
      </c>
      <c r="P2026" s="19">
        <v>114400</v>
      </c>
      <c r="Q2026" s="6"/>
      <c r="R2026" s="19">
        <f t="shared" si="345"/>
        <v>20592</v>
      </c>
      <c r="S2026" s="6"/>
      <c r="T2026" s="14"/>
      <c r="U2026" s="145"/>
      <c r="V2026" s="6"/>
      <c r="W2026" s="6"/>
      <c r="X2026" s="6"/>
      <c r="Y2026" s="23"/>
      <c r="Z2026" s="6"/>
      <c r="AA2026" s="6"/>
      <c r="AB2026" s="21"/>
      <c r="AC2026" s="6"/>
      <c r="AD2026" s="14" t="s">
        <v>1515</v>
      </c>
      <c r="AE2026" s="6"/>
      <c r="AF2026" s="6"/>
      <c r="AG2026" s="6"/>
      <c r="AH2026" s="6" t="s">
        <v>1517</v>
      </c>
      <c r="AI2026" s="143">
        <f t="shared" si="346"/>
        <v>880</v>
      </c>
      <c r="AJ2026" s="143">
        <f t="shared" si="347"/>
        <v>158.4</v>
      </c>
      <c r="AK2026" s="143">
        <f t="shared" si="348"/>
        <v>0</v>
      </c>
      <c r="AL2026" s="20">
        <f t="shared" si="344"/>
        <v>45413</v>
      </c>
      <c r="AM2026" t="e">
        <f t="shared" si="351"/>
        <v>#N/A</v>
      </c>
      <c r="AN2026" t="str">
        <f t="shared" si="350"/>
        <v>17042024-A-083977-3809.919</v>
      </c>
    </row>
    <row r="2027" spans="1:40" ht="20.100000000000001" hidden="1" customHeight="1" x14ac:dyDescent="0.25">
      <c r="A2027" s="14">
        <v>676</v>
      </c>
      <c r="B2027" s="162">
        <v>45383</v>
      </c>
      <c r="C2027" s="6" t="s">
        <v>3426</v>
      </c>
      <c r="D2027" s="15">
        <v>45399</v>
      </c>
      <c r="E2027" s="14" t="s">
        <v>1132</v>
      </c>
      <c r="F2027" s="14" t="s">
        <v>1133</v>
      </c>
      <c r="G2027" s="6">
        <v>2640</v>
      </c>
      <c r="H2027" s="6" t="s">
        <v>1817</v>
      </c>
      <c r="I2027" s="6"/>
      <c r="J2027" s="16">
        <v>3809.9189999999999</v>
      </c>
      <c r="K2027" s="144">
        <v>0.41</v>
      </c>
      <c r="L2027" s="125">
        <v>0</v>
      </c>
      <c r="M2027" s="125">
        <v>0</v>
      </c>
      <c r="N2027" s="6" t="s">
        <v>557</v>
      </c>
      <c r="O2027" s="6" t="s">
        <v>2667</v>
      </c>
      <c r="P2027" s="19">
        <v>303600</v>
      </c>
      <c r="Q2027" s="6"/>
      <c r="R2027" s="19">
        <f t="shared" si="345"/>
        <v>54648</v>
      </c>
      <c r="S2027" s="6"/>
      <c r="T2027" s="14"/>
      <c r="U2027" s="145"/>
      <c r="V2027" s="6"/>
      <c r="W2027" s="6"/>
      <c r="X2027" s="6"/>
      <c r="Y2027" s="212">
        <v>45483</v>
      </c>
      <c r="Z2027" s="6"/>
      <c r="AA2027" s="6"/>
      <c r="AB2027" s="21"/>
      <c r="AC2027" s="6"/>
      <c r="AD2027" s="14" t="s">
        <v>1515</v>
      </c>
      <c r="AE2027" s="6"/>
      <c r="AF2027" s="6"/>
      <c r="AG2027" s="6"/>
      <c r="AH2027" s="6" t="s">
        <v>1517</v>
      </c>
      <c r="AI2027" s="143">
        <f t="shared" si="346"/>
        <v>115</v>
      </c>
      <c r="AJ2027" s="143">
        <f t="shared" si="347"/>
        <v>20.7</v>
      </c>
      <c r="AK2027" s="143">
        <f t="shared" si="348"/>
        <v>0</v>
      </c>
      <c r="AL2027" s="20">
        <f t="shared" si="344"/>
        <v>45413</v>
      </c>
      <c r="AM2027" t="e">
        <f t="shared" si="351"/>
        <v>#N/A</v>
      </c>
      <c r="AN2027" t="str">
        <f t="shared" si="350"/>
        <v>17042024-A-083984-3809.919</v>
      </c>
    </row>
    <row r="2028" spans="1:40" ht="20.100000000000001" hidden="1" customHeight="1" x14ac:dyDescent="0.25">
      <c r="A2028" s="14">
        <v>676</v>
      </c>
      <c r="B2028" s="162">
        <v>45383</v>
      </c>
      <c r="C2028" s="6" t="s">
        <v>3426</v>
      </c>
      <c r="D2028" s="15">
        <v>45399</v>
      </c>
      <c r="E2028" s="14" t="s">
        <v>1132</v>
      </c>
      <c r="F2028" s="14" t="s">
        <v>1133</v>
      </c>
      <c r="G2028" s="6">
        <v>200</v>
      </c>
      <c r="H2028" s="6" t="s">
        <v>1817</v>
      </c>
      <c r="I2028" s="6"/>
      <c r="J2028" s="16">
        <v>3204.172</v>
      </c>
      <c r="K2028" s="144">
        <v>1.23</v>
      </c>
      <c r="L2028" s="125">
        <v>0</v>
      </c>
      <c r="M2028" s="125">
        <v>0</v>
      </c>
      <c r="N2028" s="6" t="s">
        <v>412</v>
      </c>
      <c r="O2028" s="6" t="s">
        <v>2388</v>
      </c>
      <c r="P2028" s="19">
        <v>69000</v>
      </c>
      <c r="Q2028" s="6"/>
      <c r="R2028" s="19">
        <f t="shared" si="345"/>
        <v>12420</v>
      </c>
      <c r="S2028" s="6"/>
      <c r="T2028" s="14"/>
      <c r="U2028" s="145"/>
      <c r="V2028" s="6"/>
      <c r="W2028" s="6"/>
      <c r="X2028" s="6"/>
      <c r="Y2028" s="212">
        <v>45483</v>
      </c>
      <c r="Z2028" s="6"/>
      <c r="AA2028" s="6"/>
      <c r="AB2028" s="21"/>
      <c r="AC2028" s="6"/>
      <c r="AD2028" s="14" t="s">
        <v>1515</v>
      </c>
      <c r="AE2028" s="6"/>
      <c r="AF2028" s="6"/>
      <c r="AG2028" s="6"/>
      <c r="AH2028" s="6" t="s">
        <v>434</v>
      </c>
      <c r="AI2028" s="143">
        <f t="shared" si="346"/>
        <v>345</v>
      </c>
      <c r="AJ2028" s="143">
        <f t="shared" si="347"/>
        <v>62.1</v>
      </c>
      <c r="AK2028" s="143">
        <f t="shared" si="348"/>
        <v>0</v>
      </c>
      <c r="AL2028" s="20">
        <f t="shared" si="344"/>
        <v>45413</v>
      </c>
      <c r="AM2028" t="e">
        <f t="shared" si="351"/>
        <v>#N/A</v>
      </c>
      <c r="AN2028" t="str">
        <f t="shared" si="350"/>
        <v>17042024-A-083984-3204.172</v>
      </c>
    </row>
    <row r="2029" spans="1:40" ht="20.100000000000001" hidden="1" customHeight="1" x14ac:dyDescent="0.25">
      <c r="A2029" s="14">
        <v>677</v>
      </c>
      <c r="B2029" s="162">
        <v>45383</v>
      </c>
      <c r="C2029" s="6" t="s">
        <v>3427</v>
      </c>
      <c r="D2029" s="15">
        <v>45399</v>
      </c>
      <c r="E2029" s="14" t="s">
        <v>1132</v>
      </c>
      <c r="F2029" s="14" t="s">
        <v>1133</v>
      </c>
      <c r="G2029" s="6">
        <v>25</v>
      </c>
      <c r="H2029" s="6" t="s">
        <v>1817</v>
      </c>
      <c r="I2029" s="6"/>
      <c r="J2029" s="16">
        <v>3204.16</v>
      </c>
      <c r="K2029" s="144">
        <v>25.89</v>
      </c>
      <c r="L2029" s="125">
        <v>0</v>
      </c>
      <c r="M2029" s="125">
        <v>0</v>
      </c>
      <c r="N2029" s="6" t="s">
        <v>412</v>
      </c>
      <c r="O2029" s="6" t="s">
        <v>3461</v>
      </c>
      <c r="P2029" s="19">
        <v>181250</v>
      </c>
      <c r="Q2029" s="6"/>
      <c r="R2029" s="19">
        <f t="shared" si="345"/>
        <v>32625</v>
      </c>
      <c r="S2029" s="6"/>
      <c r="T2029" s="14"/>
      <c r="U2029" s="145"/>
      <c r="V2029" s="6"/>
      <c r="W2029" s="6"/>
      <c r="X2029" s="6"/>
      <c r="Y2029" s="212">
        <v>45483</v>
      </c>
      <c r="Z2029" s="6"/>
      <c r="AA2029" s="6"/>
      <c r="AB2029" s="21"/>
      <c r="AC2029" s="6"/>
      <c r="AD2029" s="14" t="s">
        <v>1515</v>
      </c>
      <c r="AE2029" s="6"/>
      <c r="AF2029" s="6"/>
      <c r="AG2029" s="6"/>
      <c r="AH2029" s="6" t="s">
        <v>434</v>
      </c>
      <c r="AI2029" s="143">
        <f t="shared" si="346"/>
        <v>7250</v>
      </c>
      <c r="AJ2029" s="143">
        <f t="shared" si="347"/>
        <v>1305</v>
      </c>
      <c r="AK2029" s="143">
        <f t="shared" si="348"/>
        <v>0</v>
      </c>
      <c r="AL2029" s="20">
        <f t="shared" si="344"/>
        <v>45413</v>
      </c>
      <c r="AM2029" t="e">
        <f t="shared" si="351"/>
        <v>#N/A</v>
      </c>
      <c r="AN2029" t="str">
        <f t="shared" si="350"/>
        <v>17042024-A-083991-3204.16</v>
      </c>
    </row>
    <row r="2030" spans="1:40" ht="20.100000000000001" hidden="1" customHeight="1" x14ac:dyDescent="0.25">
      <c r="A2030" s="14">
        <v>678</v>
      </c>
      <c r="B2030" s="162">
        <v>45383</v>
      </c>
      <c r="C2030" s="6" t="s">
        <v>3428</v>
      </c>
      <c r="D2030" s="15">
        <v>45399</v>
      </c>
      <c r="E2030" s="14" t="s">
        <v>1132</v>
      </c>
      <c r="F2030" s="14" t="s">
        <v>1133</v>
      </c>
      <c r="G2030" s="6">
        <v>2200</v>
      </c>
      <c r="H2030" s="6" t="s">
        <v>1817</v>
      </c>
      <c r="I2030" s="6"/>
      <c r="J2030" s="16">
        <v>3809.9189999999999</v>
      </c>
      <c r="K2030" s="144">
        <v>0.41</v>
      </c>
      <c r="L2030" s="125">
        <v>0</v>
      </c>
      <c r="M2030" s="125">
        <v>0</v>
      </c>
      <c r="N2030" s="6" t="s">
        <v>557</v>
      </c>
      <c r="O2030" s="6" t="s">
        <v>2667</v>
      </c>
      <c r="P2030" s="19">
        <v>253000</v>
      </c>
      <c r="Q2030" s="6"/>
      <c r="R2030" s="19">
        <f t="shared" si="345"/>
        <v>45540</v>
      </c>
      <c r="S2030" s="6"/>
      <c r="T2030" s="14"/>
      <c r="U2030" s="145"/>
      <c r="V2030" s="6"/>
      <c r="W2030" s="6"/>
      <c r="X2030" s="6"/>
      <c r="Y2030" s="212">
        <v>45450</v>
      </c>
      <c r="Z2030" s="6"/>
      <c r="AA2030" s="6"/>
      <c r="AB2030" s="21"/>
      <c r="AC2030" s="6"/>
      <c r="AD2030" s="14" t="s">
        <v>1515</v>
      </c>
      <c r="AE2030" s="6"/>
      <c r="AF2030" s="6"/>
      <c r="AG2030" s="6"/>
      <c r="AH2030" s="6" t="s">
        <v>1517</v>
      </c>
      <c r="AI2030" s="143">
        <f t="shared" si="346"/>
        <v>115</v>
      </c>
      <c r="AJ2030" s="143">
        <f t="shared" si="347"/>
        <v>20.7</v>
      </c>
      <c r="AK2030" s="143">
        <f t="shared" si="348"/>
        <v>0</v>
      </c>
      <c r="AL2030" s="20">
        <f t="shared" si="344"/>
        <v>45413</v>
      </c>
      <c r="AM2030" t="e">
        <f>VLOOKUP(C2030,$C$2446:$C$2561,1,0)</f>
        <v>#N/A</v>
      </c>
      <c r="AN2030" t="str">
        <f t="shared" si="350"/>
        <v>17042024-A-084000-3809.919</v>
      </c>
    </row>
    <row r="2031" spans="1:40" ht="20.100000000000001" hidden="1" customHeight="1" x14ac:dyDescent="0.25">
      <c r="A2031" s="14">
        <v>678</v>
      </c>
      <c r="B2031" s="162">
        <v>45383</v>
      </c>
      <c r="C2031" s="6" t="s">
        <v>3428</v>
      </c>
      <c r="D2031" s="15">
        <v>45399</v>
      </c>
      <c r="E2031" s="14" t="s">
        <v>1132</v>
      </c>
      <c r="F2031" s="14" t="s">
        <v>1133</v>
      </c>
      <c r="G2031" s="6">
        <v>1000</v>
      </c>
      <c r="H2031" s="6" t="s">
        <v>1817</v>
      </c>
      <c r="I2031" s="6"/>
      <c r="J2031" s="16">
        <v>3204.2</v>
      </c>
      <c r="K2031" s="144">
        <v>1.8</v>
      </c>
      <c r="L2031" s="125">
        <v>0</v>
      </c>
      <c r="M2031" s="125">
        <v>0</v>
      </c>
      <c r="N2031" s="6" t="s">
        <v>412</v>
      </c>
      <c r="O2031" s="6" t="s">
        <v>2381</v>
      </c>
      <c r="P2031" s="19">
        <v>505000</v>
      </c>
      <c r="Q2031" s="6"/>
      <c r="R2031" s="19">
        <f t="shared" si="345"/>
        <v>90900</v>
      </c>
      <c r="S2031" s="6"/>
      <c r="T2031" s="14"/>
      <c r="U2031" s="145"/>
      <c r="V2031" s="6"/>
      <c r="W2031" s="6"/>
      <c r="X2031" s="6"/>
      <c r="Y2031" s="212">
        <v>45450</v>
      </c>
      <c r="Z2031" s="6"/>
      <c r="AA2031" s="6"/>
      <c r="AB2031" s="21"/>
      <c r="AC2031" s="6"/>
      <c r="AD2031" s="14" t="s">
        <v>1515</v>
      </c>
      <c r="AE2031" s="6"/>
      <c r="AF2031" s="6"/>
      <c r="AG2031" s="6"/>
      <c r="AH2031" s="6" t="s">
        <v>434</v>
      </c>
      <c r="AI2031" s="143">
        <f t="shared" si="346"/>
        <v>505</v>
      </c>
      <c r="AJ2031" s="143">
        <f t="shared" si="347"/>
        <v>90.9</v>
      </c>
      <c r="AK2031" s="143">
        <f t="shared" si="348"/>
        <v>0</v>
      </c>
      <c r="AL2031" s="20">
        <f t="shared" si="344"/>
        <v>45413</v>
      </c>
      <c r="AM2031" t="e">
        <f>VLOOKUP(C2031,$C$2446:$C$2561,1,0)</f>
        <v>#N/A</v>
      </c>
      <c r="AN2031" t="str">
        <f t="shared" si="350"/>
        <v>17042024-A-084000-3204.2</v>
      </c>
    </row>
    <row r="2032" spans="1:40" ht="20.100000000000001" hidden="1" customHeight="1" x14ac:dyDescent="0.25">
      <c r="A2032" s="14">
        <v>679</v>
      </c>
      <c r="B2032" s="162">
        <v>45383</v>
      </c>
      <c r="C2032" s="6" t="s">
        <v>3429</v>
      </c>
      <c r="D2032" s="15">
        <v>45399</v>
      </c>
      <c r="E2032" s="14" t="s">
        <v>1132</v>
      </c>
      <c r="F2032" s="14" t="s">
        <v>1133</v>
      </c>
      <c r="G2032" s="6">
        <v>2420</v>
      </c>
      <c r="H2032" s="6" t="s">
        <v>1817</v>
      </c>
      <c r="I2032" s="6"/>
      <c r="J2032" s="16">
        <v>3809.9189999999999</v>
      </c>
      <c r="K2032" s="144">
        <v>0.41</v>
      </c>
      <c r="L2032" s="125">
        <v>0</v>
      </c>
      <c r="M2032" s="125">
        <v>0</v>
      </c>
      <c r="N2032" s="6" t="s">
        <v>557</v>
      </c>
      <c r="O2032" s="6" t="s">
        <v>2667</v>
      </c>
      <c r="P2032" s="19">
        <v>278300</v>
      </c>
      <c r="Q2032" s="6"/>
      <c r="R2032" s="19">
        <f t="shared" si="345"/>
        <v>50094</v>
      </c>
      <c r="S2032" s="6"/>
      <c r="T2032" s="14"/>
      <c r="U2032" s="145"/>
      <c r="V2032" s="6"/>
      <c r="W2032" s="6"/>
      <c r="X2032" s="6"/>
      <c r="Y2032" s="212">
        <v>45483</v>
      </c>
      <c r="Z2032" s="6"/>
      <c r="AA2032" s="6"/>
      <c r="AB2032" s="21"/>
      <c r="AC2032" s="6"/>
      <c r="AD2032" s="14" t="s">
        <v>1515</v>
      </c>
      <c r="AE2032" s="6"/>
      <c r="AF2032" s="6"/>
      <c r="AG2032" s="6"/>
      <c r="AH2032" s="6" t="s">
        <v>1517</v>
      </c>
      <c r="AI2032" s="143">
        <f t="shared" si="346"/>
        <v>115</v>
      </c>
      <c r="AJ2032" s="143">
        <f t="shared" si="347"/>
        <v>20.7</v>
      </c>
      <c r="AK2032" s="143">
        <f t="shared" si="348"/>
        <v>0</v>
      </c>
      <c r="AL2032" s="20">
        <f t="shared" si="344"/>
        <v>45413</v>
      </c>
      <c r="AM2032" t="e">
        <f>VLOOKUP(C2032,$C$2446:$C$2553,1,0)</f>
        <v>#N/A</v>
      </c>
      <c r="AN2032" t="str">
        <f t="shared" si="350"/>
        <v>17042024-A-084004-3809.919</v>
      </c>
    </row>
    <row r="2033" spans="1:40" ht="20.100000000000001" hidden="1" customHeight="1" x14ac:dyDescent="0.25">
      <c r="A2033" s="14">
        <v>680</v>
      </c>
      <c r="B2033" s="162">
        <v>45383</v>
      </c>
      <c r="C2033" s="6" t="s">
        <v>3430</v>
      </c>
      <c r="D2033" s="15">
        <v>45399</v>
      </c>
      <c r="E2033" s="14" t="s">
        <v>1132</v>
      </c>
      <c r="F2033" s="14" t="s">
        <v>1133</v>
      </c>
      <c r="G2033" s="6">
        <v>90</v>
      </c>
      <c r="H2033" s="6" t="s">
        <v>1817</v>
      </c>
      <c r="I2033" s="6"/>
      <c r="J2033" s="16">
        <v>3910</v>
      </c>
      <c r="K2033" s="144">
        <v>2.59</v>
      </c>
      <c r="L2033" s="125">
        <v>0</v>
      </c>
      <c r="M2033" s="125">
        <v>0</v>
      </c>
      <c r="N2033" s="6" t="s">
        <v>557</v>
      </c>
      <c r="O2033" s="6" t="s">
        <v>2383</v>
      </c>
      <c r="P2033" s="19">
        <v>65250</v>
      </c>
      <c r="Q2033" s="6"/>
      <c r="R2033" s="19">
        <f t="shared" si="345"/>
        <v>11745</v>
      </c>
      <c r="S2033" s="6"/>
      <c r="T2033" s="14"/>
      <c r="U2033" s="145"/>
      <c r="V2033" s="6"/>
      <c r="W2033" s="6"/>
      <c r="X2033" s="6"/>
      <c r="Y2033" s="212">
        <v>45483</v>
      </c>
      <c r="Z2033" s="6"/>
      <c r="AA2033" s="6"/>
      <c r="AB2033" s="21"/>
      <c r="AC2033" s="6"/>
      <c r="AD2033" s="14" t="s">
        <v>1515</v>
      </c>
      <c r="AE2033" s="6"/>
      <c r="AF2033" s="6"/>
      <c r="AG2033" s="6"/>
      <c r="AH2033" s="6" t="s">
        <v>1517</v>
      </c>
      <c r="AI2033" s="143">
        <f t="shared" si="346"/>
        <v>725</v>
      </c>
      <c r="AJ2033" s="143">
        <f t="shared" si="347"/>
        <v>130.5</v>
      </c>
      <c r="AK2033" s="143">
        <f t="shared" si="348"/>
        <v>0</v>
      </c>
      <c r="AL2033" s="20">
        <f t="shared" si="344"/>
        <v>45413</v>
      </c>
      <c r="AM2033" t="e">
        <f>VLOOKUP(C2033,$C$2446:$C$2553,1,0)</f>
        <v>#N/A</v>
      </c>
      <c r="AN2033" t="str">
        <f t="shared" si="350"/>
        <v>17042024-A-084006-3910</v>
      </c>
    </row>
    <row r="2034" spans="1:40" ht="20.100000000000001" hidden="1" customHeight="1" x14ac:dyDescent="0.25">
      <c r="A2034" s="14">
        <v>681</v>
      </c>
      <c r="B2034" s="162">
        <v>45383</v>
      </c>
      <c r="C2034" s="6" t="s">
        <v>3431</v>
      </c>
      <c r="D2034" s="15">
        <v>45399</v>
      </c>
      <c r="E2034" s="14" t="s">
        <v>1132</v>
      </c>
      <c r="F2034" s="14" t="s">
        <v>1133</v>
      </c>
      <c r="G2034" s="6">
        <v>120</v>
      </c>
      <c r="H2034" s="6" t="s">
        <v>1817</v>
      </c>
      <c r="I2034" s="6"/>
      <c r="J2034" s="16">
        <v>3809.9189999999999</v>
      </c>
      <c r="K2034" s="144">
        <v>2.68</v>
      </c>
      <c r="L2034" s="125">
        <v>0</v>
      </c>
      <c r="M2034" s="125">
        <v>0</v>
      </c>
      <c r="N2034" s="6" t="s">
        <v>557</v>
      </c>
      <c r="O2034" s="6" t="s">
        <v>3462</v>
      </c>
      <c r="P2034" s="19">
        <v>90000</v>
      </c>
      <c r="Q2034" s="6"/>
      <c r="R2034" s="19">
        <f t="shared" si="345"/>
        <v>16200</v>
      </c>
      <c r="S2034" s="6"/>
      <c r="T2034" s="14"/>
      <c r="U2034" s="145"/>
      <c r="V2034" s="6"/>
      <c r="W2034" s="6"/>
      <c r="X2034" s="6"/>
      <c r="Y2034" s="212">
        <v>45483</v>
      </c>
      <c r="Z2034" s="6"/>
      <c r="AA2034" s="6"/>
      <c r="AB2034" s="21"/>
      <c r="AC2034" s="6"/>
      <c r="AD2034" s="14" t="s">
        <v>1515</v>
      </c>
      <c r="AE2034" s="6"/>
      <c r="AF2034" s="6"/>
      <c r="AG2034" s="6"/>
      <c r="AH2034" s="6" t="s">
        <v>1517</v>
      </c>
      <c r="AI2034" s="143">
        <f t="shared" si="346"/>
        <v>750</v>
      </c>
      <c r="AJ2034" s="143">
        <f t="shared" si="347"/>
        <v>135</v>
      </c>
      <c r="AK2034" s="143">
        <f t="shared" si="348"/>
        <v>0</v>
      </c>
      <c r="AL2034" s="20">
        <f t="shared" si="344"/>
        <v>45413</v>
      </c>
      <c r="AM2034" t="e">
        <f>VLOOKUP(C2034,$C$2446:$C$2561,1,0)</f>
        <v>#N/A</v>
      </c>
      <c r="AN2034" t="str">
        <f t="shared" si="350"/>
        <v>17042024-A-084030-3809.919</v>
      </c>
    </row>
    <row r="2035" spans="1:40" ht="20.100000000000001" hidden="1" customHeight="1" x14ac:dyDescent="0.25">
      <c r="A2035" s="14">
        <v>682</v>
      </c>
      <c r="B2035" s="162">
        <v>45383</v>
      </c>
      <c r="C2035" s="6" t="s">
        <v>3432</v>
      </c>
      <c r="D2035" s="15">
        <v>45399</v>
      </c>
      <c r="E2035" s="14" t="s">
        <v>1132</v>
      </c>
      <c r="F2035" s="14" t="s">
        <v>1133</v>
      </c>
      <c r="G2035" s="6">
        <v>800</v>
      </c>
      <c r="H2035" s="6" t="s">
        <v>1817</v>
      </c>
      <c r="I2035" s="6"/>
      <c r="J2035" s="16">
        <v>3204.2</v>
      </c>
      <c r="K2035" s="144">
        <v>1.8</v>
      </c>
      <c r="L2035" s="125">
        <v>0</v>
      </c>
      <c r="M2035" s="125">
        <v>0</v>
      </c>
      <c r="N2035" s="6" t="s">
        <v>412</v>
      </c>
      <c r="O2035" s="6" t="s">
        <v>2381</v>
      </c>
      <c r="P2035" s="19">
        <v>404000</v>
      </c>
      <c r="Q2035" s="6"/>
      <c r="R2035" s="19">
        <f t="shared" si="345"/>
        <v>72720</v>
      </c>
      <c r="S2035" s="6"/>
      <c r="T2035" s="14"/>
      <c r="U2035" s="145"/>
      <c r="V2035" s="6"/>
      <c r="W2035" s="6"/>
      <c r="X2035" s="6"/>
      <c r="Y2035" s="212">
        <v>45450</v>
      </c>
      <c r="Z2035" s="6"/>
      <c r="AA2035" s="6"/>
      <c r="AB2035" s="21"/>
      <c r="AC2035" s="6"/>
      <c r="AD2035" s="14" t="s">
        <v>1515</v>
      </c>
      <c r="AE2035" s="6"/>
      <c r="AF2035" s="6"/>
      <c r="AG2035" s="6"/>
      <c r="AH2035" s="6" t="s">
        <v>434</v>
      </c>
      <c r="AI2035" s="143">
        <f t="shared" si="346"/>
        <v>505</v>
      </c>
      <c r="AJ2035" s="143">
        <f t="shared" si="347"/>
        <v>90.9</v>
      </c>
      <c r="AK2035" s="143">
        <f t="shared" si="348"/>
        <v>0</v>
      </c>
      <c r="AL2035" s="20">
        <f t="shared" ref="AL2035:AL2098" si="352">IF(B2035&lt;&gt;"",IF(E2035="Packing Material",B2035+5,B2035+30),"")</f>
        <v>45413</v>
      </c>
      <c r="AM2035" t="e">
        <f>VLOOKUP(C2035,$C$2446:$C$2561,1,0)</f>
        <v>#N/A</v>
      </c>
      <c r="AN2035" t="str">
        <f t="shared" si="350"/>
        <v>17042024-A-084033-3204.2</v>
      </c>
    </row>
    <row r="2036" spans="1:40" ht="20.100000000000001" customHeight="1" x14ac:dyDescent="0.25">
      <c r="A2036" s="14">
        <v>683</v>
      </c>
      <c r="B2036" s="162">
        <v>45383</v>
      </c>
      <c r="C2036" s="6" t="s">
        <v>3433</v>
      </c>
      <c r="D2036" s="15">
        <v>45399</v>
      </c>
      <c r="E2036" s="14" t="s">
        <v>1132</v>
      </c>
      <c r="F2036" s="14" t="str">
        <f>INDEX(New!$CV$9:$CV$791,MATCH(C2036,New!$F$9:$F$791,0))</f>
        <v>Running</v>
      </c>
      <c r="G2036" s="6">
        <v>180</v>
      </c>
      <c r="H2036" s="6" t="s">
        <v>1817</v>
      </c>
      <c r="I2036" s="6"/>
      <c r="J2036" s="16">
        <v>3402.4189999999999</v>
      </c>
      <c r="K2036" s="144">
        <v>3.56</v>
      </c>
      <c r="L2036" s="125">
        <f>_xlfn.IFNA(INDEX(New!$E$9:$E$791,MATCH(C2036,New!$F$9:$F$791,0)),G2036)</f>
        <v>155</v>
      </c>
      <c r="M2036" s="125">
        <f>G2036</f>
        <v>180</v>
      </c>
      <c r="N2036" s="6" t="s">
        <v>557</v>
      </c>
      <c r="O2036" s="6" t="s">
        <v>2965</v>
      </c>
      <c r="P2036" s="19">
        <v>179640</v>
      </c>
      <c r="Q2036" s="6"/>
      <c r="R2036" s="19">
        <f t="shared" ref="R2036:R2099" si="353">P2036*0.18</f>
        <v>32335.199999999997</v>
      </c>
      <c r="S2036" s="6"/>
      <c r="T2036" s="14"/>
      <c r="U2036" s="145"/>
      <c r="V2036" s="6"/>
      <c r="W2036" s="6"/>
      <c r="X2036" s="6"/>
      <c r="Y2036" s="23"/>
      <c r="Z2036" s="6"/>
      <c r="AA2036" s="6"/>
      <c r="AB2036" s="21"/>
      <c r="AC2036" s="6"/>
      <c r="AD2036" s="14" t="s">
        <v>1515</v>
      </c>
      <c r="AE2036" s="6"/>
      <c r="AF2036" s="6"/>
      <c r="AG2036" s="6"/>
      <c r="AH2036" s="6" t="s">
        <v>1517</v>
      </c>
      <c r="AI2036" s="143">
        <f t="shared" ref="AI2036:AI2099" si="354">P2036/G2036</f>
        <v>998</v>
      </c>
      <c r="AJ2036" s="143">
        <f t="shared" ref="AJ2036:AJ2099" si="355">R2036/G2036</f>
        <v>179.64</v>
      </c>
      <c r="AK2036" s="143">
        <f t="shared" ref="AK2036:AK2099" si="356">L2036*AJ2036</f>
        <v>27844.199999999997</v>
      </c>
      <c r="AL2036" s="20">
        <f t="shared" si="352"/>
        <v>45413</v>
      </c>
      <c r="AM2036" t="e">
        <f>VLOOKUP(C2036,$C$2446:$C$2553,1,0)</f>
        <v>#N/A</v>
      </c>
      <c r="AN2036" t="str">
        <f t="shared" si="350"/>
        <v>17042024-A-084037-3402.419</v>
      </c>
    </row>
    <row r="2037" spans="1:40" ht="20.100000000000001" hidden="1" customHeight="1" x14ac:dyDescent="0.25">
      <c r="A2037" s="14">
        <v>684</v>
      </c>
      <c r="B2037" s="162">
        <v>45383</v>
      </c>
      <c r="C2037" s="6" t="s">
        <v>3434</v>
      </c>
      <c r="D2037" s="15">
        <v>45399</v>
      </c>
      <c r="E2037" s="14" t="s">
        <v>1132</v>
      </c>
      <c r="F2037" s="14" t="s">
        <v>1133</v>
      </c>
      <c r="G2037" s="6">
        <v>5000</v>
      </c>
      <c r="H2037" s="6" t="s">
        <v>1817</v>
      </c>
      <c r="I2037" s="6"/>
      <c r="J2037" s="16">
        <v>3906.9090000000001</v>
      </c>
      <c r="K2037" s="144">
        <v>0.5</v>
      </c>
      <c r="L2037" s="125">
        <v>0</v>
      </c>
      <c r="M2037" s="125">
        <v>0</v>
      </c>
      <c r="N2037" s="6" t="s">
        <v>557</v>
      </c>
      <c r="O2037" s="6" t="s">
        <v>2390</v>
      </c>
      <c r="P2037" s="19">
        <v>695000</v>
      </c>
      <c r="Q2037" s="6"/>
      <c r="R2037" s="19">
        <f t="shared" si="353"/>
        <v>125100</v>
      </c>
      <c r="S2037" s="6"/>
      <c r="T2037" s="14"/>
      <c r="U2037" s="145"/>
      <c r="V2037" s="6"/>
      <c r="W2037" s="6"/>
      <c r="X2037" s="6"/>
      <c r="Y2037" s="212">
        <v>45450</v>
      </c>
      <c r="Z2037" s="6"/>
      <c r="AA2037" s="6"/>
      <c r="AB2037" s="21"/>
      <c r="AC2037" s="6"/>
      <c r="AD2037" s="14" t="s">
        <v>1515</v>
      </c>
      <c r="AE2037" s="6"/>
      <c r="AF2037" s="6"/>
      <c r="AG2037" s="6"/>
      <c r="AH2037" s="6" t="s">
        <v>1517</v>
      </c>
      <c r="AI2037" s="143">
        <f t="shared" si="354"/>
        <v>139</v>
      </c>
      <c r="AJ2037" s="143">
        <f t="shared" si="355"/>
        <v>25.02</v>
      </c>
      <c r="AK2037" s="143">
        <f t="shared" si="356"/>
        <v>0</v>
      </c>
      <c r="AL2037" s="20">
        <f t="shared" si="352"/>
        <v>45413</v>
      </c>
      <c r="AM2037" t="e">
        <f t="shared" ref="AM2037:AM2055" si="357">VLOOKUP(C2037,$C$2446:$C$2561,1,0)</f>
        <v>#N/A</v>
      </c>
      <c r="AN2037" t="str">
        <f t="shared" si="350"/>
        <v>17042024-A-084058-3906.909</v>
      </c>
    </row>
    <row r="2038" spans="1:40" ht="20.100000000000001" hidden="1" customHeight="1" x14ac:dyDescent="0.25">
      <c r="A2038" s="14">
        <v>685</v>
      </c>
      <c r="B2038" s="162">
        <v>45383</v>
      </c>
      <c r="C2038" s="6" t="s">
        <v>3435</v>
      </c>
      <c r="D2038" s="15">
        <v>45399</v>
      </c>
      <c r="E2038" s="14" t="s">
        <v>1132</v>
      </c>
      <c r="F2038" s="14" t="s">
        <v>1133</v>
      </c>
      <c r="G2038" s="6">
        <v>5000</v>
      </c>
      <c r="H2038" s="6" t="s">
        <v>1817</v>
      </c>
      <c r="I2038" s="6"/>
      <c r="J2038" s="16">
        <v>3906.9090000000001</v>
      </c>
      <c r="K2038" s="144">
        <v>0.69</v>
      </c>
      <c r="L2038" s="125">
        <v>0</v>
      </c>
      <c r="M2038" s="125">
        <v>0</v>
      </c>
      <c r="N2038" s="6" t="s">
        <v>557</v>
      </c>
      <c r="O2038" s="6" t="s">
        <v>2439</v>
      </c>
      <c r="P2038" s="19">
        <v>965000</v>
      </c>
      <c r="Q2038" s="6"/>
      <c r="R2038" s="19">
        <f t="shared" si="353"/>
        <v>173700</v>
      </c>
      <c r="S2038" s="6"/>
      <c r="T2038" s="14"/>
      <c r="U2038" s="145"/>
      <c r="V2038" s="6"/>
      <c r="W2038" s="6"/>
      <c r="X2038" s="6"/>
      <c r="Y2038" s="212">
        <v>45450</v>
      </c>
      <c r="Z2038" s="6"/>
      <c r="AA2038" s="6"/>
      <c r="AB2038" s="21"/>
      <c r="AC2038" s="6"/>
      <c r="AD2038" s="14" t="s">
        <v>1515</v>
      </c>
      <c r="AE2038" s="6"/>
      <c r="AF2038" s="6"/>
      <c r="AG2038" s="6"/>
      <c r="AH2038" s="6" t="s">
        <v>1517</v>
      </c>
      <c r="AI2038" s="143">
        <f t="shared" si="354"/>
        <v>193</v>
      </c>
      <c r="AJ2038" s="143">
        <f t="shared" si="355"/>
        <v>34.74</v>
      </c>
      <c r="AK2038" s="143">
        <f t="shared" si="356"/>
        <v>0</v>
      </c>
      <c r="AL2038" s="20">
        <f t="shared" si="352"/>
        <v>45413</v>
      </c>
      <c r="AM2038" t="e">
        <f t="shared" si="357"/>
        <v>#N/A</v>
      </c>
      <c r="AN2038" t="str">
        <f t="shared" si="350"/>
        <v>17042024-A-084067-3906.909</v>
      </c>
    </row>
    <row r="2039" spans="1:40" ht="20.100000000000001" hidden="1" customHeight="1" x14ac:dyDescent="0.25">
      <c r="A2039" s="14">
        <v>686</v>
      </c>
      <c r="B2039" s="162">
        <v>45383</v>
      </c>
      <c r="C2039" s="6" t="s">
        <v>3436</v>
      </c>
      <c r="D2039" s="15">
        <v>45399</v>
      </c>
      <c r="E2039" s="14" t="s">
        <v>1132</v>
      </c>
      <c r="F2039" s="14" t="s">
        <v>1133</v>
      </c>
      <c r="G2039" s="6">
        <v>1300</v>
      </c>
      <c r="H2039" s="6" t="s">
        <v>1817</v>
      </c>
      <c r="I2039" s="6"/>
      <c r="J2039" s="16">
        <v>3809.9189999999999</v>
      </c>
      <c r="K2039" s="144">
        <v>0.66</v>
      </c>
      <c r="L2039" s="125">
        <v>0</v>
      </c>
      <c r="M2039" s="125">
        <v>0</v>
      </c>
      <c r="N2039" s="6" t="s">
        <v>557</v>
      </c>
      <c r="O2039" s="6" t="s">
        <v>3463</v>
      </c>
      <c r="P2039" s="19">
        <v>240500</v>
      </c>
      <c r="Q2039" s="6"/>
      <c r="R2039" s="19">
        <f t="shared" si="353"/>
        <v>43290</v>
      </c>
      <c r="S2039" s="6"/>
      <c r="T2039" s="14"/>
      <c r="U2039" s="145"/>
      <c r="V2039" s="6"/>
      <c r="W2039" s="6"/>
      <c r="X2039" s="6"/>
      <c r="Y2039" s="212">
        <v>45483</v>
      </c>
      <c r="Z2039" s="6"/>
      <c r="AA2039" s="6"/>
      <c r="AB2039" s="21"/>
      <c r="AC2039" s="6"/>
      <c r="AD2039" s="14" t="s">
        <v>1515</v>
      </c>
      <c r="AE2039" s="6"/>
      <c r="AF2039" s="6"/>
      <c r="AG2039" s="6"/>
      <c r="AH2039" s="6" t="s">
        <v>1517</v>
      </c>
      <c r="AI2039" s="143">
        <f t="shared" si="354"/>
        <v>185</v>
      </c>
      <c r="AJ2039" s="143">
        <f t="shared" si="355"/>
        <v>33.299999999999997</v>
      </c>
      <c r="AK2039" s="143">
        <f t="shared" si="356"/>
        <v>0</v>
      </c>
      <c r="AL2039" s="20">
        <f t="shared" si="352"/>
        <v>45413</v>
      </c>
      <c r="AM2039" t="e">
        <f t="shared" si="357"/>
        <v>#N/A</v>
      </c>
      <c r="AN2039" t="str">
        <f t="shared" si="350"/>
        <v>17042024-A-084073-3809.919</v>
      </c>
    </row>
    <row r="2040" spans="1:40" ht="20.100000000000001" hidden="1" customHeight="1" x14ac:dyDescent="0.25">
      <c r="A2040" s="14">
        <v>687</v>
      </c>
      <c r="B2040" s="162">
        <v>45383</v>
      </c>
      <c r="C2040" s="6" t="s">
        <v>3437</v>
      </c>
      <c r="D2040" s="15">
        <v>45399</v>
      </c>
      <c r="E2040" s="14" t="s">
        <v>1132</v>
      </c>
      <c r="F2040" s="14" t="s">
        <v>1133</v>
      </c>
      <c r="G2040" s="6">
        <v>5000</v>
      </c>
      <c r="H2040" s="6" t="s">
        <v>1817</v>
      </c>
      <c r="I2040" s="6"/>
      <c r="J2040" s="16">
        <v>3906.9090000000001</v>
      </c>
      <c r="K2040" s="144">
        <v>0.5</v>
      </c>
      <c r="L2040" s="125">
        <v>0</v>
      </c>
      <c r="M2040" s="125">
        <v>0</v>
      </c>
      <c r="N2040" s="6" t="s">
        <v>557</v>
      </c>
      <c r="O2040" s="6" t="s">
        <v>2390</v>
      </c>
      <c r="P2040" s="19">
        <v>695000</v>
      </c>
      <c r="Q2040" s="6"/>
      <c r="R2040" s="19">
        <f t="shared" si="353"/>
        <v>125100</v>
      </c>
      <c r="S2040" s="6"/>
      <c r="T2040" s="14"/>
      <c r="U2040" s="145"/>
      <c r="V2040" s="6"/>
      <c r="W2040" s="6"/>
      <c r="X2040" s="6"/>
      <c r="Y2040" s="212">
        <v>45450</v>
      </c>
      <c r="Z2040" s="6"/>
      <c r="AA2040" s="6"/>
      <c r="AB2040" s="21"/>
      <c r="AC2040" s="6"/>
      <c r="AD2040" s="14" t="s">
        <v>1515</v>
      </c>
      <c r="AE2040" s="6"/>
      <c r="AF2040" s="6"/>
      <c r="AG2040" s="6"/>
      <c r="AH2040" s="6" t="s">
        <v>1517</v>
      </c>
      <c r="AI2040" s="143">
        <f t="shared" si="354"/>
        <v>139</v>
      </c>
      <c r="AJ2040" s="143">
        <f t="shared" si="355"/>
        <v>25.02</v>
      </c>
      <c r="AK2040" s="143">
        <f t="shared" si="356"/>
        <v>0</v>
      </c>
      <c r="AL2040" s="20">
        <f t="shared" si="352"/>
        <v>45413</v>
      </c>
      <c r="AM2040" t="e">
        <f t="shared" si="357"/>
        <v>#N/A</v>
      </c>
      <c r="AN2040" t="str">
        <f t="shared" si="350"/>
        <v>17042024-A-084078-3906.909</v>
      </c>
    </row>
    <row r="2041" spans="1:40" ht="20.100000000000001" hidden="1" customHeight="1" x14ac:dyDescent="0.25">
      <c r="A2041" s="14">
        <v>688</v>
      </c>
      <c r="B2041" s="162">
        <v>45383</v>
      </c>
      <c r="C2041" s="6" t="s">
        <v>3438</v>
      </c>
      <c r="D2041" s="15">
        <v>45399</v>
      </c>
      <c r="E2041" s="14" t="s">
        <v>1132</v>
      </c>
      <c r="F2041" s="14" t="s">
        <v>1133</v>
      </c>
      <c r="G2041" s="6">
        <v>5000</v>
      </c>
      <c r="H2041" s="6" t="s">
        <v>1817</v>
      </c>
      <c r="I2041" s="6"/>
      <c r="J2041" s="16">
        <v>3906.9090000000001</v>
      </c>
      <c r="K2041" s="144">
        <v>0.5</v>
      </c>
      <c r="L2041" s="125">
        <f>_xlfn.IFNA(INDEX(New!$E$9:$E$791,MATCH(C2041,New!$F$9:$F$791,0)),G2041)</f>
        <v>5000</v>
      </c>
      <c r="M2041" s="125">
        <f t="shared" ref="M2041:M2056" si="358">G2041</f>
        <v>5000</v>
      </c>
      <c r="N2041" s="6" t="s">
        <v>557</v>
      </c>
      <c r="O2041" s="6" t="s">
        <v>2439</v>
      </c>
      <c r="P2041" s="19">
        <v>695000</v>
      </c>
      <c r="Q2041" s="6"/>
      <c r="R2041" s="19">
        <f t="shared" si="353"/>
        <v>125100</v>
      </c>
      <c r="S2041" s="6"/>
      <c r="T2041" s="14"/>
      <c r="U2041" s="145"/>
      <c r="V2041" s="6"/>
      <c r="W2041" s="6"/>
      <c r="X2041" s="6"/>
      <c r="Y2041" s="212">
        <v>45450</v>
      </c>
      <c r="Z2041" s="6"/>
      <c r="AA2041" s="6"/>
      <c r="AB2041" s="21"/>
      <c r="AC2041" s="6"/>
      <c r="AD2041" s="14" t="s">
        <v>1515</v>
      </c>
      <c r="AE2041" s="6"/>
      <c r="AF2041" s="6"/>
      <c r="AG2041" s="6"/>
      <c r="AH2041" s="6" t="s">
        <v>1517</v>
      </c>
      <c r="AI2041" s="143">
        <f t="shared" si="354"/>
        <v>139</v>
      </c>
      <c r="AJ2041" s="143">
        <f t="shared" si="355"/>
        <v>25.02</v>
      </c>
      <c r="AK2041" s="143">
        <f t="shared" si="356"/>
        <v>125100</v>
      </c>
      <c r="AL2041" s="20">
        <f t="shared" si="352"/>
        <v>45413</v>
      </c>
      <c r="AM2041" t="e">
        <f t="shared" si="357"/>
        <v>#N/A</v>
      </c>
      <c r="AN2041" t="str">
        <f t="shared" si="350"/>
        <v>17042024-A-084083-3906.909</v>
      </c>
    </row>
    <row r="2042" spans="1:40" ht="20.100000000000001" hidden="1" customHeight="1" x14ac:dyDescent="0.25">
      <c r="A2042" s="14">
        <v>689</v>
      </c>
      <c r="B2042" s="162">
        <v>45383</v>
      </c>
      <c r="C2042" s="6" t="s">
        <v>3439</v>
      </c>
      <c r="D2042" s="15">
        <v>45399</v>
      </c>
      <c r="E2042" s="14" t="s">
        <v>1132</v>
      </c>
      <c r="F2042" s="14" t="s">
        <v>1133</v>
      </c>
      <c r="G2042" s="6">
        <v>5000</v>
      </c>
      <c r="H2042" s="6" t="s">
        <v>1817</v>
      </c>
      <c r="I2042" s="6"/>
      <c r="J2042" s="16">
        <v>3906.9090000000001</v>
      </c>
      <c r="K2042" s="144">
        <v>0.5</v>
      </c>
      <c r="L2042" s="125">
        <f>_xlfn.IFNA(INDEX(New!$E$9:$E$791,MATCH(C2042,New!$F$9:$F$791,0)),G2042)</f>
        <v>5000</v>
      </c>
      <c r="M2042" s="125">
        <f t="shared" si="358"/>
        <v>5000</v>
      </c>
      <c r="N2042" s="6" t="s">
        <v>557</v>
      </c>
      <c r="O2042" s="6" t="s">
        <v>2390</v>
      </c>
      <c r="P2042" s="19">
        <v>695000</v>
      </c>
      <c r="Q2042" s="6"/>
      <c r="R2042" s="19">
        <f t="shared" si="353"/>
        <v>125100</v>
      </c>
      <c r="S2042" s="6"/>
      <c r="T2042" s="14"/>
      <c r="U2042" s="145"/>
      <c r="V2042" s="6"/>
      <c r="W2042" s="6"/>
      <c r="X2042" s="6"/>
      <c r="Y2042" s="212">
        <v>45450</v>
      </c>
      <c r="Z2042" s="6"/>
      <c r="AA2042" s="6"/>
      <c r="AB2042" s="21"/>
      <c r="AC2042" s="6"/>
      <c r="AD2042" s="14" t="s">
        <v>1515</v>
      </c>
      <c r="AE2042" s="6"/>
      <c r="AF2042" s="6"/>
      <c r="AG2042" s="6"/>
      <c r="AH2042" s="6" t="s">
        <v>1517</v>
      </c>
      <c r="AI2042" s="143">
        <f t="shared" si="354"/>
        <v>139</v>
      </c>
      <c r="AJ2042" s="143">
        <f t="shared" si="355"/>
        <v>25.02</v>
      </c>
      <c r="AK2042" s="143">
        <f t="shared" si="356"/>
        <v>125100</v>
      </c>
      <c r="AL2042" s="20">
        <f t="shared" si="352"/>
        <v>45413</v>
      </c>
      <c r="AM2042" t="e">
        <f t="shared" si="357"/>
        <v>#N/A</v>
      </c>
      <c r="AN2042" t="str">
        <f t="shared" si="350"/>
        <v>17042024-A-084088-3906.909</v>
      </c>
    </row>
    <row r="2043" spans="1:40" ht="20.100000000000001" hidden="1" customHeight="1" x14ac:dyDescent="0.25">
      <c r="A2043" s="14">
        <v>690</v>
      </c>
      <c r="B2043" s="162">
        <v>45383</v>
      </c>
      <c r="C2043" s="6" t="s">
        <v>3440</v>
      </c>
      <c r="D2043" s="15">
        <v>45399</v>
      </c>
      <c r="E2043" s="14" t="s">
        <v>1132</v>
      </c>
      <c r="F2043" s="14" t="s">
        <v>1133</v>
      </c>
      <c r="G2043" s="6">
        <v>5000</v>
      </c>
      <c r="H2043" s="6" t="s">
        <v>1817</v>
      </c>
      <c r="I2043" s="6"/>
      <c r="J2043" s="16">
        <v>3906.9090000000001</v>
      </c>
      <c r="K2043" s="144">
        <v>0.5</v>
      </c>
      <c r="L2043" s="125">
        <v>0</v>
      </c>
      <c r="M2043" s="125">
        <v>0</v>
      </c>
      <c r="N2043" s="6" t="s">
        <v>557</v>
      </c>
      <c r="O2043" s="6" t="s">
        <v>2390</v>
      </c>
      <c r="P2043" s="19">
        <v>695000</v>
      </c>
      <c r="Q2043" s="6"/>
      <c r="R2043" s="19">
        <f t="shared" si="353"/>
        <v>125100</v>
      </c>
      <c r="S2043" s="6"/>
      <c r="T2043" s="14"/>
      <c r="U2043" s="145"/>
      <c r="V2043" s="6"/>
      <c r="W2043" s="6"/>
      <c r="X2043" s="6"/>
      <c r="Y2043" s="212">
        <v>45450</v>
      </c>
      <c r="Z2043" s="6"/>
      <c r="AA2043" s="6"/>
      <c r="AB2043" s="21"/>
      <c r="AC2043" s="6"/>
      <c r="AD2043" s="14" t="s">
        <v>1515</v>
      </c>
      <c r="AE2043" s="6"/>
      <c r="AF2043" s="6"/>
      <c r="AG2043" s="6"/>
      <c r="AH2043" s="6" t="s">
        <v>1517</v>
      </c>
      <c r="AI2043" s="143">
        <f t="shared" si="354"/>
        <v>139</v>
      </c>
      <c r="AJ2043" s="143">
        <f t="shared" si="355"/>
        <v>25.02</v>
      </c>
      <c r="AK2043" s="143">
        <f t="shared" si="356"/>
        <v>0</v>
      </c>
      <c r="AL2043" s="20">
        <f t="shared" si="352"/>
        <v>45413</v>
      </c>
      <c r="AM2043" t="e">
        <f t="shared" si="357"/>
        <v>#N/A</v>
      </c>
      <c r="AN2043" t="str">
        <f t="shared" si="350"/>
        <v>17042024-A-084091-3906.909</v>
      </c>
    </row>
    <row r="2044" spans="1:40" ht="20.100000000000001" hidden="1" customHeight="1" x14ac:dyDescent="0.25">
      <c r="A2044" s="14">
        <v>691</v>
      </c>
      <c r="B2044" s="162">
        <v>45383</v>
      </c>
      <c r="C2044" s="6" t="s">
        <v>3441</v>
      </c>
      <c r="D2044" s="15">
        <v>45399</v>
      </c>
      <c r="E2044" s="14" t="s">
        <v>1132</v>
      </c>
      <c r="F2044" s="14" t="s">
        <v>1133</v>
      </c>
      <c r="G2044" s="6">
        <v>5000</v>
      </c>
      <c r="H2044" s="6" t="s">
        <v>1817</v>
      </c>
      <c r="I2044" s="6"/>
      <c r="J2044" s="16">
        <v>3906.9090000000001</v>
      </c>
      <c r="K2044" s="144">
        <v>0.5</v>
      </c>
      <c r="L2044" s="125">
        <f>_xlfn.IFNA(INDEX(New!$E$9:$E$791,MATCH(C2044,New!$F$9:$F$791,0)),G2044)</f>
        <v>5000</v>
      </c>
      <c r="M2044" s="125">
        <f t="shared" si="358"/>
        <v>5000</v>
      </c>
      <c r="N2044" s="6" t="s">
        <v>557</v>
      </c>
      <c r="O2044" s="6" t="s">
        <v>2390</v>
      </c>
      <c r="P2044" s="19">
        <v>695000</v>
      </c>
      <c r="Q2044" s="6"/>
      <c r="R2044" s="19">
        <f t="shared" si="353"/>
        <v>125100</v>
      </c>
      <c r="S2044" s="6"/>
      <c r="T2044" s="14"/>
      <c r="U2044" s="145"/>
      <c r="V2044" s="6"/>
      <c r="W2044" s="6"/>
      <c r="X2044" s="6"/>
      <c r="Y2044" s="212">
        <v>45450</v>
      </c>
      <c r="Z2044" s="6"/>
      <c r="AA2044" s="6"/>
      <c r="AB2044" s="21"/>
      <c r="AC2044" s="6"/>
      <c r="AD2044" s="14" t="s">
        <v>1515</v>
      </c>
      <c r="AE2044" s="6"/>
      <c r="AF2044" s="6"/>
      <c r="AG2044" s="6"/>
      <c r="AH2044" s="6" t="s">
        <v>1517</v>
      </c>
      <c r="AI2044" s="143">
        <f t="shared" si="354"/>
        <v>139</v>
      </c>
      <c r="AJ2044" s="143">
        <f t="shared" si="355"/>
        <v>25.02</v>
      </c>
      <c r="AK2044" s="143">
        <f t="shared" si="356"/>
        <v>125100</v>
      </c>
      <c r="AL2044" s="20">
        <f t="shared" si="352"/>
        <v>45413</v>
      </c>
      <c r="AM2044" t="e">
        <f t="shared" si="357"/>
        <v>#N/A</v>
      </c>
      <c r="AN2044" t="str">
        <f t="shared" si="350"/>
        <v>17042024-A-084096-3906.909</v>
      </c>
    </row>
    <row r="2045" spans="1:40" ht="20.100000000000001" hidden="1" customHeight="1" x14ac:dyDescent="0.25">
      <c r="A2045" s="14">
        <v>692</v>
      </c>
      <c r="B2045" s="162">
        <v>45383</v>
      </c>
      <c r="C2045" s="6" t="s">
        <v>3442</v>
      </c>
      <c r="D2045" s="15">
        <v>45399</v>
      </c>
      <c r="E2045" s="14" t="s">
        <v>1132</v>
      </c>
      <c r="F2045" s="14" t="s">
        <v>1133</v>
      </c>
      <c r="G2045" s="6">
        <v>5000</v>
      </c>
      <c r="H2045" s="6" t="s">
        <v>1817</v>
      </c>
      <c r="I2045" s="6"/>
      <c r="J2045" s="16">
        <v>3906.9090000000001</v>
      </c>
      <c r="K2045" s="144">
        <v>0.69</v>
      </c>
      <c r="L2045" s="125">
        <v>0</v>
      </c>
      <c r="M2045" s="125">
        <v>0</v>
      </c>
      <c r="N2045" s="6" t="s">
        <v>557</v>
      </c>
      <c r="O2045" s="6" t="s">
        <v>2439</v>
      </c>
      <c r="P2045" s="19">
        <v>965000</v>
      </c>
      <c r="Q2045" s="6"/>
      <c r="R2045" s="19">
        <f t="shared" si="353"/>
        <v>173700</v>
      </c>
      <c r="S2045" s="6"/>
      <c r="T2045" s="14"/>
      <c r="U2045" s="145"/>
      <c r="V2045" s="6"/>
      <c r="W2045" s="6"/>
      <c r="X2045" s="6"/>
      <c r="Y2045" s="212">
        <v>45483</v>
      </c>
      <c r="Z2045" s="6"/>
      <c r="AA2045" s="6"/>
      <c r="AB2045" s="21"/>
      <c r="AC2045" s="6"/>
      <c r="AD2045" s="14" t="s">
        <v>1515</v>
      </c>
      <c r="AE2045" s="6"/>
      <c r="AF2045" s="6"/>
      <c r="AG2045" s="6"/>
      <c r="AH2045" s="6" t="s">
        <v>1517</v>
      </c>
      <c r="AI2045" s="143">
        <f t="shared" si="354"/>
        <v>193</v>
      </c>
      <c r="AJ2045" s="143">
        <f t="shared" si="355"/>
        <v>34.74</v>
      </c>
      <c r="AK2045" s="143">
        <f t="shared" si="356"/>
        <v>0</v>
      </c>
      <c r="AL2045" s="20">
        <f t="shared" si="352"/>
        <v>45413</v>
      </c>
      <c r="AM2045" t="e">
        <f t="shared" si="357"/>
        <v>#N/A</v>
      </c>
      <c r="AN2045" t="str">
        <f t="shared" si="350"/>
        <v>17042024-A-084100-3906.909</v>
      </c>
    </row>
    <row r="2046" spans="1:40" ht="20.100000000000001" hidden="1" customHeight="1" x14ac:dyDescent="0.25">
      <c r="A2046" s="14">
        <v>693</v>
      </c>
      <c r="B2046" s="162">
        <v>45383</v>
      </c>
      <c r="C2046" s="6" t="s">
        <v>3443</v>
      </c>
      <c r="D2046" s="15">
        <v>45399</v>
      </c>
      <c r="E2046" s="14" t="s">
        <v>1132</v>
      </c>
      <c r="F2046" s="14" t="s">
        <v>1133</v>
      </c>
      <c r="G2046" s="6">
        <v>5000</v>
      </c>
      <c r="H2046" s="6" t="s">
        <v>1817</v>
      </c>
      <c r="I2046" s="6"/>
      <c r="J2046" s="16">
        <v>3906.9090000000001</v>
      </c>
      <c r="K2046" s="144">
        <v>0.5</v>
      </c>
      <c r="L2046" s="125">
        <v>0</v>
      </c>
      <c r="M2046" s="125">
        <v>0</v>
      </c>
      <c r="N2046" s="6" t="s">
        <v>557</v>
      </c>
      <c r="O2046" s="6" t="s">
        <v>2390</v>
      </c>
      <c r="P2046" s="19">
        <v>695000</v>
      </c>
      <c r="Q2046" s="6"/>
      <c r="R2046" s="19">
        <f t="shared" si="353"/>
        <v>125100</v>
      </c>
      <c r="S2046" s="6"/>
      <c r="T2046" s="14"/>
      <c r="U2046" s="145"/>
      <c r="V2046" s="6"/>
      <c r="W2046" s="6"/>
      <c r="X2046" s="6"/>
      <c r="Y2046" s="212">
        <v>45483</v>
      </c>
      <c r="Z2046" s="6"/>
      <c r="AA2046" s="6"/>
      <c r="AB2046" s="21"/>
      <c r="AC2046" s="6"/>
      <c r="AD2046" s="14" t="s">
        <v>1515</v>
      </c>
      <c r="AE2046" s="6"/>
      <c r="AF2046" s="6"/>
      <c r="AG2046" s="6"/>
      <c r="AH2046" s="6" t="s">
        <v>1517</v>
      </c>
      <c r="AI2046" s="143">
        <f t="shared" si="354"/>
        <v>139</v>
      </c>
      <c r="AJ2046" s="143">
        <f t="shared" si="355"/>
        <v>25.02</v>
      </c>
      <c r="AK2046" s="143">
        <f t="shared" si="356"/>
        <v>0</v>
      </c>
      <c r="AL2046" s="20">
        <f t="shared" si="352"/>
        <v>45413</v>
      </c>
      <c r="AM2046" t="e">
        <f t="shared" si="357"/>
        <v>#N/A</v>
      </c>
      <c r="AN2046" t="str">
        <f t="shared" si="350"/>
        <v>17042024-A-084103-3906.909</v>
      </c>
    </row>
    <row r="2047" spans="1:40" ht="20.100000000000001" hidden="1" customHeight="1" x14ac:dyDescent="0.25">
      <c r="A2047" s="14">
        <v>694</v>
      </c>
      <c r="B2047" s="162">
        <v>45383</v>
      </c>
      <c r="C2047" s="6" t="s">
        <v>3444</v>
      </c>
      <c r="D2047" s="15">
        <v>45399</v>
      </c>
      <c r="E2047" s="14" t="s">
        <v>1132</v>
      </c>
      <c r="F2047" s="14" t="s">
        <v>1133</v>
      </c>
      <c r="G2047" s="6">
        <v>5000</v>
      </c>
      <c r="H2047" s="6" t="s">
        <v>1817</v>
      </c>
      <c r="I2047" s="6"/>
      <c r="J2047" s="16">
        <v>3906.9090000000001</v>
      </c>
      <c r="K2047" s="144">
        <v>0.69</v>
      </c>
      <c r="L2047" s="125">
        <v>0</v>
      </c>
      <c r="M2047" s="125">
        <v>0</v>
      </c>
      <c r="N2047" s="6" t="s">
        <v>557</v>
      </c>
      <c r="O2047" s="6" t="s">
        <v>2439</v>
      </c>
      <c r="P2047" s="19">
        <v>965000</v>
      </c>
      <c r="Q2047" s="6"/>
      <c r="R2047" s="19">
        <f t="shared" si="353"/>
        <v>173700</v>
      </c>
      <c r="S2047" s="6"/>
      <c r="T2047" s="14"/>
      <c r="U2047" s="145"/>
      <c r="V2047" s="6"/>
      <c r="W2047" s="6"/>
      <c r="X2047" s="6"/>
      <c r="Y2047" s="212">
        <v>45483</v>
      </c>
      <c r="Z2047" s="6"/>
      <c r="AA2047" s="6"/>
      <c r="AB2047" s="21"/>
      <c r="AC2047" s="6"/>
      <c r="AD2047" s="14" t="s">
        <v>1515</v>
      </c>
      <c r="AE2047" s="6"/>
      <c r="AF2047" s="6"/>
      <c r="AG2047" s="6"/>
      <c r="AH2047" s="6" t="s">
        <v>1517</v>
      </c>
      <c r="AI2047" s="143">
        <f t="shared" si="354"/>
        <v>193</v>
      </c>
      <c r="AJ2047" s="143">
        <f t="shared" si="355"/>
        <v>34.74</v>
      </c>
      <c r="AK2047" s="143">
        <f t="shared" si="356"/>
        <v>0</v>
      </c>
      <c r="AL2047" s="20">
        <f t="shared" si="352"/>
        <v>45413</v>
      </c>
      <c r="AM2047" t="e">
        <f t="shared" si="357"/>
        <v>#N/A</v>
      </c>
      <c r="AN2047" t="str">
        <f t="shared" si="350"/>
        <v>17042024-A-084110-3906.909</v>
      </c>
    </row>
    <row r="2048" spans="1:40" ht="20.100000000000001" hidden="1" customHeight="1" x14ac:dyDescent="0.25">
      <c r="A2048" s="14">
        <v>695</v>
      </c>
      <c r="B2048" s="162">
        <v>45383</v>
      </c>
      <c r="C2048" s="6" t="s">
        <v>3445</v>
      </c>
      <c r="D2048" s="15">
        <v>45399</v>
      </c>
      <c r="E2048" s="14" t="s">
        <v>1132</v>
      </c>
      <c r="F2048" s="14" t="s">
        <v>1133</v>
      </c>
      <c r="G2048" s="6">
        <v>720</v>
      </c>
      <c r="H2048" s="6" t="s">
        <v>1817</v>
      </c>
      <c r="I2048" s="6"/>
      <c r="J2048" s="16">
        <v>3402.42</v>
      </c>
      <c r="K2048" s="144">
        <v>3.29</v>
      </c>
      <c r="L2048" s="125">
        <v>0</v>
      </c>
      <c r="M2048" s="125">
        <v>0</v>
      </c>
      <c r="N2048" s="6" t="s">
        <v>557</v>
      </c>
      <c r="O2048" s="6" t="s">
        <v>3464</v>
      </c>
      <c r="P2048" s="19">
        <v>662400</v>
      </c>
      <c r="Q2048" s="6"/>
      <c r="R2048" s="19">
        <f t="shared" si="353"/>
        <v>119232</v>
      </c>
      <c r="S2048" s="6"/>
      <c r="T2048" s="14"/>
      <c r="U2048" s="145"/>
      <c r="V2048" s="6"/>
      <c r="W2048" s="6"/>
      <c r="X2048" s="6"/>
      <c r="Y2048" s="212">
        <v>45450</v>
      </c>
      <c r="Z2048" s="6"/>
      <c r="AA2048" s="6"/>
      <c r="AB2048" s="21"/>
      <c r="AC2048" s="6"/>
      <c r="AD2048" s="14" t="s">
        <v>1515</v>
      </c>
      <c r="AE2048" s="6"/>
      <c r="AF2048" s="6"/>
      <c r="AG2048" s="6"/>
      <c r="AH2048" s="6" t="s">
        <v>1517</v>
      </c>
      <c r="AI2048" s="143">
        <f t="shared" si="354"/>
        <v>920</v>
      </c>
      <c r="AJ2048" s="143">
        <f t="shared" si="355"/>
        <v>165.6</v>
      </c>
      <c r="AK2048" s="143">
        <f t="shared" si="356"/>
        <v>0</v>
      </c>
      <c r="AL2048" s="20">
        <f t="shared" si="352"/>
        <v>45413</v>
      </c>
      <c r="AM2048" t="e">
        <f t="shared" si="357"/>
        <v>#N/A</v>
      </c>
      <c r="AN2048" t="str">
        <f t="shared" si="350"/>
        <v>17042024-A-084120-3402.42</v>
      </c>
    </row>
    <row r="2049" spans="1:40" ht="20.100000000000001" hidden="1" customHeight="1" x14ac:dyDescent="0.25">
      <c r="A2049" s="14">
        <v>695</v>
      </c>
      <c r="B2049" s="162">
        <v>45383</v>
      </c>
      <c r="C2049" s="6" t="s">
        <v>3445</v>
      </c>
      <c r="D2049" s="15">
        <v>45399</v>
      </c>
      <c r="E2049" s="14" t="s">
        <v>1132</v>
      </c>
      <c r="F2049" s="14" t="s">
        <v>1133</v>
      </c>
      <c r="G2049" s="6">
        <v>360</v>
      </c>
      <c r="H2049" s="6" t="s">
        <v>1817</v>
      </c>
      <c r="I2049" s="6"/>
      <c r="J2049" s="16">
        <v>3809.9189999999999</v>
      </c>
      <c r="K2049" s="144">
        <v>1.88</v>
      </c>
      <c r="L2049" s="125">
        <v>0</v>
      </c>
      <c r="M2049" s="125">
        <v>0</v>
      </c>
      <c r="N2049" s="6" t="s">
        <v>557</v>
      </c>
      <c r="O2049" s="6" t="s">
        <v>3297</v>
      </c>
      <c r="P2049" s="19">
        <v>189000</v>
      </c>
      <c r="Q2049" s="6"/>
      <c r="R2049" s="19">
        <f t="shared" si="353"/>
        <v>34020</v>
      </c>
      <c r="S2049" s="6"/>
      <c r="T2049" s="14"/>
      <c r="U2049" s="145"/>
      <c r="V2049" s="6"/>
      <c r="W2049" s="6"/>
      <c r="X2049" s="6"/>
      <c r="Y2049" s="212">
        <v>45450</v>
      </c>
      <c r="Z2049" s="6"/>
      <c r="AA2049" s="6"/>
      <c r="AB2049" s="21"/>
      <c r="AC2049" s="6"/>
      <c r="AD2049" s="14" t="s">
        <v>1515</v>
      </c>
      <c r="AE2049" s="6"/>
      <c r="AF2049" s="6"/>
      <c r="AG2049" s="6"/>
      <c r="AH2049" s="6" t="s">
        <v>1517</v>
      </c>
      <c r="AI2049" s="143">
        <f t="shared" si="354"/>
        <v>525</v>
      </c>
      <c r="AJ2049" s="143">
        <f t="shared" si="355"/>
        <v>94.5</v>
      </c>
      <c r="AK2049" s="143">
        <f t="shared" si="356"/>
        <v>0</v>
      </c>
      <c r="AL2049" s="20">
        <f t="shared" si="352"/>
        <v>45413</v>
      </c>
      <c r="AM2049" t="e">
        <f t="shared" si="357"/>
        <v>#N/A</v>
      </c>
      <c r="AN2049" t="str">
        <f t="shared" si="350"/>
        <v>17042024-A-084120-3809.919</v>
      </c>
    </row>
    <row r="2050" spans="1:40" ht="20.100000000000001" hidden="1" customHeight="1" x14ac:dyDescent="0.25">
      <c r="A2050" s="14">
        <v>696</v>
      </c>
      <c r="B2050" s="162">
        <v>45383</v>
      </c>
      <c r="C2050" s="6" t="s">
        <v>3446</v>
      </c>
      <c r="D2050" s="15">
        <v>45399</v>
      </c>
      <c r="E2050" s="14" t="s">
        <v>1132</v>
      </c>
      <c r="F2050" s="14" t="s">
        <v>1133</v>
      </c>
      <c r="G2050" s="6">
        <v>240</v>
      </c>
      <c r="H2050" s="6" t="s">
        <v>1817</v>
      </c>
      <c r="I2050" s="6"/>
      <c r="J2050" s="16">
        <v>3809.9189999999999</v>
      </c>
      <c r="K2050" s="144">
        <v>1.88</v>
      </c>
      <c r="L2050" s="125">
        <v>0</v>
      </c>
      <c r="M2050" s="125">
        <v>0</v>
      </c>
      <c r="N2050" s="6" t="s">
        <v>557</v>
      </c>
      <c r="O2050" s="6" t="s">
        <v>3297</v>
      </c>
      <c r="P2050" s="19">
        <v>126000</v>
      </c>
      <c r="Q2050" s="6"/>
      <c r="R2050" s="19">
        <f t="shared" si="353"/>
        <v>22680</v>
      </c>
      <c r="S2050" s="6"/>
      <c r="T2050" s="14"/>
      <c r="U2050" s="145"/>
      <c r="V2050" s="6"/>
      <c r="W2050" s="6"/>
      <c r="X2050" s="6"/>
      <c r="Y2050" s="212">
        <v>45483</v>
      </c>
      <c r="Z2050" s="6"/>
      <c r="AA2050" s="6"/>
      <c r="AB2050" s="21"/>
      <c r="AC2050" s="6"/>
      <c r="AD2050" s="14" t="s">
        <v>1515</v>
      </c>
      <c r="AE2050" s="6"/>
      <c r="AF2050" s="6"/>
      <c r="AG2050" s="6"/>
      <c r="AH2050" s="6" t="s">
        <v>1517</v>
      </c>
      <c r="AI2050" s="143">
        <f t="shared" si="354"/>
        <v>525</v>
      </c>
      <c r="AJ2050" s="143">
        <f t="shared" si="355"/>
        <v>94.5</v>
      </c>
      <c r="AK2050" s="143">
        <f t="shared" si="356"/>
        <v>0</v>
      </c>
      <c r="AL2050" s="20">
        <f t="shared" si="352"/>
        <v>45413</v>
      </c>
      <c r="AM2050" t="e">
        <f t="shared" si="357"/>
        <v>#N/A</v>
      </c>
      <c r="AN2050" t="str">
        <f t="shared" si="350"/>
        <v>17042024-A-084132-3809.919</v>
      </c>
    </row>
    <row r="2051" spans="1:40" ht="20.100000000000001" hidden="1" customHeight="1" x14ac:dyDescent="0.25">
      <c r="A2051" s="14">
        <v>697</v>
      </c>
      <c r="B2051" s="162">
        <v>45384</v>
      </c>
      <c r="C2051" s="6" t="s">
        <v>3447</v>
      </c>
      <c r="D2051" s="15">
        <v>45399</v>
      </c>
      <c r="E2051" s="14" t="s">
        <v>1132</v>
      </c>
      <c r="F2051" s="14" t="s">
        <v>1133</v>
      </c>
      <c r="G2051" s="6">
        <v>720</v>
      </c>
      <c r="H2051" s="6" t="s">
        <v>1817</v>
      </c>
      <c r="I2051" s="6"/>
      <c r="J2051" s="16">
        <v>3402.42</v>
      </c>
      <c r="K2051" s="144">
        <v>3.29</v>
      </c>
      <c r="L2051" s="125">
        <v>0</v>
      </c>
      <c r="M2051" s="125">
        <v>0</v>
      </c>
      <c r="N2051" s="6" t="s">
        <v>557</v>
      </c>
      <c r="O2051" s="6" t="s">
        <v>3464</v>
      </c>
      <c r="P2051" s="19">
        <v>662400</v>
      </c>
      <c r="Q2051" s="6"/>
      <c r="R2051" s="19">
        <f t="shared" si="353"/>
        <v>119232</v>
      </c>
      <c r="S2051" s="6"/>
      <c r="T2051" s="14"/>
      <c r="U2051" s="145"/>
      <c r="V2051" s="6"/>
      <c r="W2051" s="6"/>
      <c r="X2051" s="6"/>
      <c r="Y2051" s="212">
        <v>45483</v>
      </c>
      <c r="Z2051" s="6"/>
      <c r="AA2051" s="6"/>
      <c r="AB2051" s="21"/>
      <c r="AC2051" s="6"/>
      <c r="AD2051" s="14" t="s">
        <v>1515</v>
      </c>
      <c r="AE2051" s="6"/>
      <c r="AF2051" s="6"/>
      <c r="AG2051" s="6"/>
      <c r="AH2051" s="6" t="s">
        <v>1517</v>
      </c>
      <c r="AI2051" s="143">
        <f t="shared" si="354"/>
        <v>920</v>
      </c>
      <c r="AJ2051" s="143">
        <f t="shared" si="355"/>
        <v>165.6</v>
      </c>
      <c r="AK2051" s="143">
        <f t="shared" si="356"/>
        <v>0</v>
      </c>
      <c r="AL2051" s="20">
        <f t="shared" si="352"/>
        <v>45414</v>
      </c>
      <c r="AM2051" t="e">
        <f t="shared" si="357"/>
        <v>#N/A</v>
      </c>
      <c r="AN2051" t="str">
        <f t="shared" si="350"/>
        <v>17042024-A-084139-3402.42</v>
      </c>
    </row>
    <row r="2052" spans="1:40" ht="20.100000000000001" hidden="1" customHeight="1" x14ac:dyDescent="0.25">
      <c r="A2052" s="14">
        <v>698</v>
      </c>
      <c r="B2052" s="162">
        <v>45383</v>
      </c>
      <c r="C2052" s="6" t="s">
        <v>3448</v>
      </c>
      <c r="D2052" s="15">
        <v>45399</v>
      </c>
      <c r="E2052" s="14" t="s">
        <v>1132</v>
      </c>
      <c r="F2052" s="14" t="s">
        <v>1133</v>
      </c>
      <c r="G2052" s="6">
        <v>2400</v>
      </c>
      <c r="H2052" s="6" t="s">
        <v>1817</v>
      </c>
      <c r="I2052" s="6"/>
      <c r="J2052" s="16">
        <v>3809.9189999999999</v>
      </c>
      <c r="K2052" s="144">
        <v>2.57</v>
      </c>
      <c r="L2052" s="125">
        <v>0</v>
      </c>
      <c r="M2052" s="125">
        <v>0</v>
      </c>
      <c r="N2052" s="6" t="s">
        <v>557</v>
      </c>
      <c r="O2052" s="6" t="s">
        <v>2379</v>
      </c>
      <c r="P2052" s="19">
        <v>1728000</v>
      </c>
      <c r="Q2052" s="6"/>
      <c r="R2052" s="19">
        <f t="shared" si="353"/>
        <v>311040</v>
      </c>
      <c r="S2052" s="6"/>
      <c r="T2052" s="14"/>
      <c r="U2052" s="145"/>
      <c r="V2052" s="6"/>
      <c r="W2052" s="6"/>
      <c r="X2052" s="6"/>
      <c r="Y2052" s="212">
        <v>45483</v>
      </c>
      <c r="Z2052" s="6"/>
      <c r="AA2052" s="6"/>
      <c r="AB2052" s="21"/>
      <c r="AC2052" s="6"/>
      <c r="AD2052" s="14" t="s">
        <v>1515</v>
      </c>
      <c r="AE2052" s="6"/>
      <c r="AF2052" s="6"/>
      <c r="AG2052" s="6"/>
      <c r="AH2052" s="6" t="s">
        <v>1517</v>
      </c>
      <c r="AI2052" s="143">
        <f t="shared" si="354"/>
        <v>720</v>
      </c>
      <c r="AJ2052" s="143">
        <f t="shared" si="355"/>
        <v>129.6</v>
      </c>
      <c r="AK2052" s="143">
        <f t="shared" si="356"/>
        <v>0</v>
      </c>
      <c r="AL2052" s="20">
        <f t="shared" si="352"/>
        <v>45413</v>
      </c>
      <c r="AM2052" t="e">
        <f t="shared" si="357"/>
        <v>#N/A</v>
      </c>
      <c r="AN2052" t="str">
        <f t="shared" si="350"/>
        <v>17042024-A-084145-3809.919</v>
      </c>
    </row>
    <row r="2053" spans="1:40" ht="20.100000000000001" hidden="1" customHeight="1" x14ac:dyDescent="0.25">
      <c r="A2053" s="14">
        <v>699</v>
      </c>
      <c r="B2053" s="162">
        <v>45383</v>
      </c>
      <c r="C2053" s="6" t="s">
        <v>3449</v>
      </c>
      <c r="D2053" s="15">
        <v>45399</v>
      </c>
      <c r="E2053" s="14" t="s">
        <v>1132</v>
      </c>
      <c r="F2053" s="14" t="s">
        <v>1133</v>
      </c>
      <c r="G2053" s="6">
        <v>600</v>
      </c>
      <c r="H2053" s="6" t="s">
        <v>1817</v>
      </c>
      <c r="I2053" s="6"/>
      <c r="J2053" s="16">
        <v>3809.9189999999999</v>
      </c>
      <c r="K2053" s="144">
        <v>2.57</v>
      </c>
      <c r="L2053" s="125">
        <v>0</v>
      </c>
      <c r="M2053" s="125">
        <v>0</v>
      </c>
      <c r="N2053" s="6" t="s">
        <v>557</v>
      </c>
      <c r="O2053" s="6" t="s">
        <v>2379</v>
      </c>
      <c r="P2053" s="19">
        <v>432000</v>
      </c>
      <c r="Q2053" s="6"/>
      <c r="R2053" s="19">
        <f t="shared" si="353"/>
        <v>77760</v>
      </c>
      <c r="S2053" s="6"/>
      <c r="T2053" s="14"/>
      <c r="U2053" s="145"/>
      <c r="V2053" s="6"/>
      <c r="W2053" s="6"/>
      <c r="X2053" s="6"/>
      <c r="Y2053" s="212">
        <v>45450</v>
      </c>
      <c r="Z2053" s="6"/>
      <c r="AA2053" s="6"/>
      <c r="AB2053" s="21"/>
      <c r="AC2053" s="6"/>
      <c r="AD2053" s="14" t="s">
        <v>1515</v>
      </c>
      <c r="AE2053" s="6"/>
      <c r="AF2053" s="6"/>
      <c r="AG2053" s="6"/>
      <c r="AH2053" s="6" t="s">
        <v>1517</v>
      </c>
      <c r="AI2053" s="143">
        <f t="shared" si="354"/>
        <v>720</v>
      </c>
      <c r="AJ2053" s="143">
        <f t="shared" si="355"/>
        <v>129.6</v>
      </c>
      <c r="AK2053" s="143">
        <f t="shared" si="356"/>
        <v>0</v>
      </c>
      <c r="AL2053" s="20">
        <f t="shared" si="352"/>
        <v>45413</v>
      </c>
      <c r="AM2053" t="e">
        <f t="shared" si="357"/>
        <v>#N/A</v>
      </c>
      <c r="AN2053" t="str">
        <f t="shared" si="350"/>
        <v>17042024-A-084151-3809.919</v>
      </c>
    </row>
    <row r="2054" spans="1:40" ht="20.100000000000001" hidden="1" customHeight="1" x14ac:dyDescent="0.25">
      <c r="A2054" s="14">
        <v>700</v>
      </c>
      <c r="B2054" s="162">
        <v>45383</v>
      </c>
      <c r="C2054" s="6" t="s">
        <v>3450</v>
      </c>
      <c r="D2054" s="15">
        <v>45399</v>
      </c>
      <c r="E2054" s="14" t="s">
        <v>1132</v>
      </c>
      <c r="F2054" s="14" t="s">
        <v>1133</v>
      </c>
      <c r="G2054" s="6">
        <v>1200</v>
      </c>
      <c r="H2054" s="6" t="s">
        <v>1817</v>
      </c>
      <c r="I2054" s="6"/>
      <c r="J2054" s="16">
        <v>3809.9189999999999</v>
      </c>
      <c r="K2054" s="144">
        <v>2.5</v>
      </c>
      <c r="L2054" s="125">
        <v>0</v>
      </c>
      <c r="M2054" s="125">
        <v>0</v>
      </c>
      <c r="N2054" s="6" t="s">
        <v>557</v>
      </c>
      <c r="O2054" s="6" t="s">
        <v>2379</v>
      </c>
      <c r="P2054" s="19">
        <v>840000</v>
      </c>
      <c r="Q2054" s="6"/>
      <c r="R2054" s="19">
        <f t="shared" si="353"/>
        <v>151200</v>
      </c>
      <c r="S2054" s="6"/>
      <c r="T2054" s="14"/>
      <c r="U2054" s="145"/>
      <c r="V2054" s="6"/>
      <c r="W2054" s="6"/>
      <c r="X2054" s="6"/>
      <c r="Y2054" s="212">
        <v>45450</v>
      </c>
      <c r="Z2054" s="6"/>
      <c r="AA2054" s="6"/>
      <c r="AB2054" s="21"/>
      <c r="AC2054" s="6"/>
      <c r="AD2054" s="14" t="s">
        <v>1515</v>
      </c>
      <c r="AE2054" s="6"/>
      <c r="AF2054" s="6"/>
      <c r="AG2054" s="6"/>
      <c r="AH2054" s="6" t="s">
        <v>1517</v>
      </c>
      <c r="AI2054" s="143">
        <f t="shared" si="354"/>
        <v>700</v>
      </c>
      <c r="AJ2054" s="143">
        <f t="shared" si="355"/>
        <v>126</v>
      </c>
      <c r="AK2054" s="143">
        <f t="shared" si="356"/>
        <v>0</v>
      </c>
      <c r="AL2054" s="20">
        <f t="shared" si="352"/>
        <v>45413</v>
      </c>
      <c r="AM2054" t="e">
        <f t="shared" si="357"/>
        <v>#N/A</v>
      </c>
      <c r="AN2054" t="str">
        <f t="shared" si="350"/>
        <v>17042024-A-084157-3809.919</v>
      </c>
    </row>
    <row r="2055" spans="1:40" ht="20.100000000000001" hidden="1" customHeight="1" x14ac:dyDescent="0.25">
      <c r="A2055" s="14">
        <v>701</v>
      </c>
      <c r="B2055" s="162">
        <v>45383</v>
      </c>
      <c r="C2055" s="6" t="s">
        <v>3451</v>
      </c>
      <c r="D2055" s="15">
        <v>45399</v>
      </c>
      <c r="E2055" s="14" t="s">
        <v>1132</v>
      </c>
      <c r="F2055" s="14" t="s">
        <v>1133</v>
      </c>
      <c r="G2055" s="6">
        <v>25</v>
      </c>
      <c r="H2055" s="6" t="s">
        <v>1817</v>
      </c>
      <c r="I2055" s="6"/>
      <c r="J2055" s="16">
        <v>3204.1590000000001</v>
      </c>
      <c r="K2055" s="144">
        <v>68.989999999999995</v>
      </c>
      <c r="L2055" s="125">
        <v>0</v>
      </c>
      <c r="M2055" s="125">
        <v>0</v>
      </c>
      <c r="N2055" s="6" t="s">
        <v>412</v>
      </c>
      <c r="O2055" s="6" t="s">
        <v>3465</v>
      </c>
      <c r="P2055" s="19">
        <v>482900</v>
      </c>
      <c r="Q2055" s="6"/>
      <c r="R2055" s="19">
        <f t="shared" si="353"/>
        <v>86922</v>
      </c>
      <c r="S2055" s="6"/>
      <c r="T2055" s="14"/>
      <c r="U2055" s="145"/>
      <c r="V2055" s="6"/>
      <c r="W2055" s="6"/>
      <c r="X2055" s="6"/>
      <c r="Y2055" s="212">
        <v>45483</v>
      </c>
      <c r="Z2055" s="6"/>
      <c r="AA2055" s="6"/>
      <c r="AB2055" s="21"/>
      <c r="AC2055" s="6"/>
      <c r="AD2055" s="14" t="s">
        <v>1515</v>
      </c>
      <c r="AE2055" s="6"/>
      <c r="AF2055" s="6"/>
      <c r="AG2055" s="6"/>
      <c r="AH2055" s="6" t="s">
        <v>434</v>
      </c>
      <c r="AI2055" s="143">
        <f t="shared" si="354"/>
        <v>19316</v>
      </c>
      <c r="AJ2055" s="143">
        <f t="shared" si="355"/>
        <v>3476.88</v>
      </c>
      <c r="AK2055" s="143">
        <f t="shared" si="356"/>
        <v>0</v>
      </c>
      <c r="AL2055" s="20">
        <f t="shared" si="352"/>
        <v>45413</v>
      </c>
      <c r="AM2055" t="e">
        <f t="shared" si="357"/>
        <v>#N/A</v>
      </c>
      <c r="AN2055" t="str">
        <f t="shared" si="350"/>
        <v>17042024-A-084165-3204.159</v>
      </c>
    </row>
    <row r="2056" spans="1:40" ht="20.100000000000001" customHeight="1" x14ac:dyDescent="0.25">
      <c r="A2056" s="14">
        <v>702</v>
      </c>
      <c r="B2056" s="162">
        <v>45383</v>
      </c>
      <c r="C2056" s="6" t="s">
        <v>3452</v>
      </c>
      <c r="D2056" s="15">
        <v>45399</v>
      </c>
      <c r="E2056" s="14" t="s">
        <v>1132</v>
      </c>
      <c r="F2056" s="14" t="str">
        <f>INDEX(New!$CV$9:$CV$791,MATCH(C2056,New!$F$9:$F$791,0))</f>
        <v>Running</v>
      </c>
      <c r="G2056" s="6">
        <v>400</v>
      </c>
      <c r="H2056" s="6" t="s">
        <v>1817</v>
      </c>
      <c r="I2056" s="6"/>
      <c r="J2056" s="16">
        <v>2904.2089999999998</v>
      </c>
      <c r="K2056" s="144">
        <v>3.13</v>
      </c>
      <c r="L2056" s="125">
        <f>_xlfn.IFNA(INDEX(New!$E$9:$E$791,MATCH(C2056,New!$F$9:$F$791,0)),G2056)</f>
        <v>26</v>
      </c>
      <c r="M2056" s="125">
        <f t="shared" si="358"/>
        <v>400</v>
      </c>
      <c r="N2056" s="6" t="s">
        <v>557</v>
      </c>
      <c r="O2056" s="6" t="s">
        <v>2686</v>
      </c>
      <c r="P2056" s="19">
        <v>350000</v>
      </c>
      <c r="Q2056" s="6"/>
      <c r="R2056" s="19">
        <f t="shared" si="353"/>
        <v>63000</v>
      </c>
      <c r="S2056" s="6"/>
      <c r="T2056" s="14"/>
      <c r="U2056" s="145"/>
      <c r="V2056" s="6"/>
      <c r="W2056" s="6"/>
      <c r="X2056" s="6"/>
      <c r="Y2056" s="23"/>
      <c r="Z2056" s="6"/>
      <c r="AA2056" s="6"/>
      <c r="AB2056" s="21"/>
      <c r="AC2056" s="6"/>
      <c r="AD2056" s="14" t="s">
        <v>1515</v>
      </c>
      <c r="AE2056" s="6"/>
      <c r="AF2056" s="6"/>
      <c r="AG2056" s="6"/>
      <c r="AH2056" s="6" t="s">
        <v>1517</v>
      </c>
      <c r="AI2056" s="143">
        <f t="shared" si="354"/>
        <v>875</v>
      </c>
      <c r="AJ2056" s="143">
        <f t="shared" si="355"/>
        <v>157.5</v>
      </c>
      <c r="AK2056" s="143">
        <f t="shared" si="356"/>
        <v>4095</v>
      </c>
      <c r="AL2056" s="20">
        <f t="shared" si="352"/>
        <v>45413</v>
      </c>
      <c r="AM2056" t="e">
        <f>VLOOKUP(C2056,$C$2446:$C$2553,1,0)</f>
        <v>#N/A</v>
      </c>
      <c r="AN2056" t="str">
        <f t="shared" si="350"/>
        <v>17042024-A-084170-2904.209</v>
      </c>
    </row>
    <row r="2057" spans="1:40" ht="20.100000000000001" hidden="1" customHeight="1" x14ac:dyDescent="0.25">
      <c r="A2057" s="14">
        <v>703</v>
      </c>
      <c r="B2057" s="162">
        <v>45383</v>
      </c>
      <c r="C2057" s="6" t="s">
        <v>3453</v>
      </c>
      <c r="D2057" s="15">
        <v>45399</v>
      </c>
      <c r="E2057" s="14" t="s">
        <v>1132</v>
      </c>
      <c r="F2057" s="14" t="s">
        <v>1133</v>
      </c>
      <c r="G2057" s="6">
        <v>1050</v>
      </c>
      <c r="H2057" s="6" t="s">
        <v>1817</v>
      </c>
      <c r="I2057" s="6"/>
      <c r="J2057" s="16">
        <v>3809.9189999999999</v>
      </c>
      <c r="K2057" s="144">
        <v>3.57</v>
      </c>
      <c r="L2057" s="125">
        <v>0</v>
      </c>
      <c r="M2057" s="125">
        <v>0</v>
      </c>
      <c r="N2057" s="6" t="s">
        <v>557</v>
      </c>
      <c r="O2057" s="6" t="s">
        <v>2531</v>
      </c>
      <c r="P2057" s="19">
        <v>1050000</v>
      </c>
      <c r="Q2057" s="6"/>
      <c r="R2057" s="19">
        <f t="shared" si="353"/>
        <v>189000</v>
      </c>
      <c r="S2057" s="6"/>
      <c r="T2057" s="14"/>
      <c r="U2057" s="145"/>
      <c r="V2057" s="6"/>
      <c r="W2057" s="6"/>
      <c r="X2057" s="6"/>
      <c r="Y2057" s="212">
        <v>45483</v>
      </c>
      <c r="Z2057" s="6"/>
      <c r="AA2057" s="6"/>
      <c r="AB2057" s="21"/>
      <c r="AC2057" s="6"/>
      <c r="AD2057" s="14" t="s">
        <v>1515</v>
      </c>
      <c r="AE2057" s="6"/>
      <c r="AF2057" s="6"/>
      <c r="AG2057" s="6"/>
      <c r="AH2057" s="6" t="s">
        <v>1517</v>
      </c>
      <c r="AI2057" s="143">
        <f t="shared" si="354"/>
        <v>1000</v>
      </c>
      <c r="AJ2057" s="143">
        <f t="shared" si="355"/>
        <v>180</v>
      </c>
      <c r="AK2057" s="143">
        <f t="shared" si="356"/>
        <v>0</v>
      </c>
      <c r="AL2057" s="20">
        <f t="shared" si="352"/>
        <v>45413</v>
      </c>
      <c r="AM2057" t="e">
        <f>VLOOKUP(C2057,$C$2446:$C$2561,1,0)</f>
        <v>#N/A</v>
      </c>
      <c r="AN2057" t="str">
        <f t="shared" si="350"/>
        <v>17042024-A-084202-3809.919</v>
      </c>
    </row>
    <row r="2058" spans="1:40" ht="20.100000000000001" hidden="1" customHeight="1" x14ac:dyDescent="0.25">
      <c r="A2058" s="14">
        <v>704</v>
      </c>
      <c r="B2058" s="162">
        <v>45383</v>
      </c>
      <c r="C2058" s="6" t="s">
        <v>3454</v>
      </c>
      <c r="D2058" s="15">
        <v>45399</v>
      </c>
      <c r="E2058" s="14" t="s">
        <v>1132</v>
      </c>
      <c r="F2058" s="14" t="s">
        <v>1133</v>
      </c>
      <c r="G2058" s="6">
        <v>300</v>
      </c>
      <c r="H2058" s="6" t="s">
        <v>1817</v>
      </c>
      <c r="I2058" s="6"/>
      <c r="J2058" s="16">
        <v>3809.9189999999999</v>
      </c>
      <c r="K2058" s="144">
        <v>3.57</v>
      </c>
      <c r="L2058" s="125">
        <v>0</v>
      </c>
      <c r="M2058" s="125">
        <v>0</v>
      </c>
      <c r="N2058" s="6" t="s">
        <v>557</v>
      </c>
      <c r="O2058" s="6" t="s">
        <v>2531</v>
      </c>
      <c r="P2058" s="19">
        <v>300000</v>
      </c>
      <c r="Q2058" s="6"/>
      <c r="R2058" s="19">
        <f t="shared" si="353"/>
        <v>54000</v>
      </c>
      <c r="S2058" s="6"/>
      <c r="T2058" s="14"/>
      <c r="U2058" s="145"/>
      <c r="V2058" s="6"/>
      <c r="W2058" s="6"/>
      <c r="X2058" s="6"/>
      <c r="Y2058" s="212">
        <v>45483</v>
      </c>
      <c r="Z2058" s="6"/>
      <c r="AA2058" s="6"/>
      <c r="AB2058" s="21"/>
      <c r="AC2058" s="6"/>
      <c r="AD2058" s="14" t="s">
        <v>1515</v>
      </c>
      <c r="AE2058" s="6"/>
      <c r="AF2058" s="6"/>
      <c r="AG2058" s="6"/>
      <c r="AH2058" s="6" t="s">
        <v>1517</v>
      </c>
      <c r="AI2058" s="143">
        <f t="shared" si="354"/>
        <v>1000</v>
      </c>
      <c r="AJ2058" s="143">
        <f t="shared" si="355"/>
        <v>180</v>
      </c>
      <c r="AK2058" s="143">
        <f t="shared" si="356"/>
        <v>0</v>
      </c>
      <c r="AL2058" s="20">
        <f t="shared" si="352"/>
        <v>45413</v>
      </c>
      <c r="AM2058" t="e">
        <f>VLOOKUP(C2058,$C$2446:$C$2561,1,0)</f>
        <v>#N/A</v>
      </c>
      <c r="AN2058" t="str">
        <f t="shared" si="350"/>
        <v>17042024-A-084212-3809.919</v>
      </c>
    </row>
    <row r="2059" spans="1:40" ht="20.100000000000001" hidden="1" customHeight="1" x14ac:dyDescent="0.25">
      <c r="A2059" s="14">
        <v>705</v>
      </c>
      <c r="B2059" s="162">
        <v>45383</v>
      </c>
      <c r="C2059" s="6" t="s">
        <v>3455</v>
      </c>
      <c r="D2059" s="15">
        <v>45399</v>
      </c>
      <c r="E2059" s="14" t="s">
        <v>1132</v>
      </c>
      <c r="F2059" s="14" t="s">
        <v>1133</v>
      </c>
      <c r="G2059" s="6">
        <v>2010</v>
      </c>
      <c r="H2059" s="6" t="s">
        <v>1817</v>
      </c>
      <c r="I2059" s="6"/>
      <c r="J2059" s="16">
        <v>3204.172</v>
      </c>
      <c r="K2059" s="144">
        <v>4.07</v>
      </c>
      <c r="L2059" s="125">
        <v>0</v>
      </c>
      <c r="M2059" s="125">
        <v>0</v>
      </c>
      <c r="N2059" s="6" t="s">
        <v>412</v>
      </c>
      <c r="O2059" s="6" t="s">
        <v>2804</v>
      </c>
      <c r="P2059" s="19">
        <v>2291400</v>
      </c>
      <c r="Q2059" s="6"/>
      <c r="R2059" s="19">
        <f t="shared" si="353"/>
        <v>412452</v>
      </c>
      <c r="S2059" s="6"/>
      <c r="T2059" s="14"/>
      <c r="U2059" s="145"/>
      <c r="V2059" s="6"/>
      <c r="W2059" s="6"/>
      <c r="X2059" s="6"/>
      <c r="Y2059" s="212">
        <v>45450</v>
      </c>
      <c r="Z2059" s="6"/>
      <c r="AA2059" s="6"/>
      <c r="AB2059" s="21"/>
      <c r="AC2059" s="6"/>
      <c r="AD2059" s="14" t="s">
        <v>1515</v>
      </c>
      <c r="AE2059" s="6"/>
      <c r="AF2059" s="6"/>
      <c r="AG2059" s="6"/>
      <c r="AH2059" s="6" t="s">
        <v>434</v>
      </c>
      <c r="AI2059" s="143">
        <f t="shared" si="354"/>
        <v>1140</v>
      </c>
      <c r="AJ2059" s="143">
        <f t="shared" si="355"/>
        <v>205.2</v>
      </c>
      <c r="AK2059" s="143">
        <f t="shared" si="356"/>
        <v>0</v>
      </c>
      <c r="AL2059" s="20">
        <f t="shared" si="352"/>
        <v>45413</v>
      </c>
      <c r="AM2059" t="e">
        <f>VLOOKUP(C2059,$C$2446:$C$2561,1,0)</f>
        <v>#N/A</v>
      </c>
      <c r="AN2059" t="str">
        <f t="shared" si="350"/>
        <v>17042024-A-084217-3204.172</v>
      </c>
    </row>
    <row r="2060" spans="1:40" ht="20.100000000000001" hidden="1" customHeight="1" x14ac:dyDescent="0.25">
      <c r="A2060" s="14">
        <v>706</v>
      </c>
      <c r="B2060" s="162">
        <v>45383</v>
      </c>
      <c r="C2060" s="6" t="s">
        <v>3456</v>
      </c>
      <c r="D2060" s="15">
        <v>45399</v>
      </c>
      <c r="E2060" s="14" t="s">
        <v>1132</v>
      </c>
      <c r="F2060" s="14" t="s">
        <v>1133</v>
      </c>
      <c r="G2060" s="6">
        <v>210</v>
      </c>
      <c r="H2060" s="6" t="s">
        <v>1817</v>
      </c>
      <c r="I2060" s="6"/>
      <c r="J2060" s="16">
        <v>3204.172</v>
      </c>
      <c r="K2060" s="144">
        <v>4.18</v>
      </c>
      <c r="L2060" s="125">
        <v>0</v>
      </c>
      <c r="M2060" s="125">
        <v>0</v>
      </c>
      <c r="N2060" s="6" t="s">
        <v>412</v>
      </c>
      <c r="O2060" s="6" t="s">
        <v>3466</v>
      </c>
      <c r="P2060" s="19">
        <v>245700</v>
      </c>
      <c r="Q2060" s="6"/>
      <c r="R2060" s="19">
        <f t="shared" si="353"/>
        <v>44226</v>
      </c>
      <c r="S2060" s="6"/>
      <c r="T2060" s="14"/>
      <c r="U2060" s="145"/>
      <c r="V2060" s="6"/>
      <c r="W2060" s="6"/>
      <c r="X2060" s="6"/>
      <c r="Y2060" s="212">
        <v>45450</v>
      </c>
      <c r="Z2060" s="6"/>
      <c r="AA2060" s="6"/>
      <c r="AB2060" s="21"/>
      <c r="AC2060" s="6"/>
      <c r="AD2060" s="14" t="s">
        <v>1515</v>
      </c>
      <c r="AE2060" s="6"/>
      <c r="AF2060" s="6"/>
      <c r="AG2060" s="6"/>
      <c r="AH2060" s="6" t="s">
        <v>434</v>
      </c>
      <c r="AI2060" s="143">
        <f t="shared" si="354"/>
        <v>1170</v>
      </c>
      <c r="AJ2060" s="143">
        <f t="shared" si="355"/>
        <v>210.6</v>
      </c>
      <c r="AK2060" s="143">
        <f t="shared" si="356"/>
        <v>0</v>
      </c>
      <c r="AL2060" s="20">
        <f t="shared" si="352"/>
        <v>45413</v>
      </c>
      <c r="AM2060" t="e">
        <f>VLOOKUP(C2060,$C$2446:$C$2561,1,0)</f>
        <v>#N/A</v>
      </c>
      <c r="AN2060" t="str">
        <f t="shared" si="350"/>
        <v>17042024-A-084220-3204.172</v>
      </c>
    </row>
    <row r="2061" spans="1:40" ht="20.100000000000001" hidden="1" customHeight="1" x14ac:dyDescent="0.25">
      <c r="A2061" s="14">
        <v>707</v>
      </c>
      <c r="B2061" s="162">
        <v>45383</v>
      </c>
      <c r="C2061" s="6" t="s">
        <v>3457</v>
      </c>
      <c r="D2061" s="15">
        <v>45399</v>
      </c>
      <c r="E2061" s="14" t="s">
        <v>1132</v>
      </c>
      <c r="F2061" s="14" t="s">
        <v>1133</v>
      </c>
      <c r="G2061" s="6">
        <v>20000</v>
      </c>
      <c r="H2061" s="6" t="s">
        <v>1817</v>
      </c>
      <c r="I2061" s="6"/>
      <c r="J2061" s="16">
        <v>2836.2</v>
      </c>
      <c r="K2061" s="144">
        <v>0.34</v>
      </c>
      <c r="L2061" s="125">
        <v>0</v>
      </c>
      <c r="M2061" s="125">
        <v>0</v>
      </c>
      <c r="N2061" s="6" t="s">
        <v>557</v>
      </c>
      <c r="O2061" s="6" t="s">
        <v>2802</v>
      </c>
      <c r="P2061" s="19">
        <v>1910000</v>
      </c>
      <c r="Q2061" s="6"/>
      <c r="R2061" s="19">
        <f t="shared" si="353"/>
        <v>343800</v>
      </c>
      <c r="S2061" s="6"/>
      <c r="T2061" s="14"/>
      <c r="U2061" s="145"/>
      <c r="V2061" s="6"/>
      <c r="W2061" s="6"/>
      <c r="X2061" s="6"/>
      <c r="Y2061" s="23"/>
      <c r="Z2061" s="6"/>
      <c r="AA2061" s="6"/>
      <c r="AB2061" s="21"/>
      <c r="AC2061" s="6"/>
      <c r="AD2061" s="14" t="s">
        <v>1515</v>
      </c>
      <c r="AE2061" s="6"/>
      <c r="AF2061" s="6"/>
      <c r="AG2061" s="6"/>
      <c r="AH2061" s="6" t="s">
        <v>1517</v>
      </c>
      <c r="AI2061" s="143">
        <f t="shared" si="354"/>
        <v>95.5</v>
      </c>
      <c r="AJ2061" s="143">
        <f t="shared" si="355"/>
        <v>17.190000000000001</v>
      </c>
      <c r="AK2061" s="143">
        <f t="shared" si="356"/>
        <v>0</v>
      </c>
      <c r="AL2061" s="20">
        <f t="shared" si="352"/>
        <v>45413</v>
      </c>
      <c r="AM2061" t="e">
        <f>VLOOKUP(C2061,$C$2446:$C$2553,1,0)</f>
        <v>#N/A</v>
      </c>
      <c r="AN2061" t="str">
        <f t="shared" si="350"/>
        <v>17042024-A-084226-2836.2</v>
      </c>
    </row>
    <row r="2062" spans="1:40" ht="20.100000000000001" hidden="1" customHeight="1" x14ac:dyDescent="0.25">
      <c r="A2062" s="14">
        <v>708</v>
      </c>
      <c r="B2062" s="162">
        <v>45383</v>
      </c>
      <c r="C2062" s="6" t="s">
        <v>3458</v>
      </c>
      <c r="D2062" s="15">
        <v>45399</v>
      </c>
      <c r="E2062" s="14" t="s">
        <v>1132</v>
      </c>
      <c r="F2062" s="14" t="s">
        <v>1133</v>
      </c>
      <c r="G2062" s="6">
        <v>600</v>
      </c>
      <c r="H2062" s="6" t="s">
        <v>1817</v>
      </c>
      <c r="I2062" s="6"/>
      <c r="J2062" s="16">
        <v>3507.9</v>
      </c>
      <c r="K2062" s="144">
        <v>3.13</v>
      </c>
      <c r="L2062" s="125">
        <v>0</v>
      </c>
      <c r="M2062" s="125">
        <v>0</v>
      </c>
      <c r="N2062" s="6" t="s">
        <v>557</v>
      </c>
      <c r="O2062" s="6" t="s">
        <v>3211</v>
      </c>
      <c r="P2062" s="19">
        <v>525000</v>
      </c>
      <c r="Q2062" s="6"/>
      <c r="R2062" s="19">
        <f t="shared" si="353"/>
        <v>94500</v>
      </c>
      <c r="S2062" s="6"/>
      <c r="T2062" s="14"/>
      <c r="U2062" s="145"/>
      <c r="V2062" s="6"/>
      <c r="W2062" s="6"/>
      <c r="X2062" s="6"/>
      <c r="Y2062" s="212">
        <v>45450</v>
      </c>
      <c r="Z2062" s="6"/>
      <c r="AA2062" s="6"/>
      <c r="AB2062" s="21"/>
      <c r="AC2062" s="6"/>
      <c r="AD2062" s="14" t="s">
        <v>1515</v>
      </c>
      <c r="AE2062" s="6"/>
      <c r="AF2062" s="6"/>
      <c r="AG2062" s="6"/>
      <c r="AH2062" s="6" t="s">
        <v>1517</v>
      </c>
      <c r="AI2062" s="143">
        <f t="shared" si="354"/>
        <v>875</v>
      </c>
      <c r="AJ2062" s="143">
        <f t="shared" si="355"/>
        <v>157.5</v>
      </c>
      <c r="AK2062" s="143">
        <f t="shared" si="356"/>
        <v>0</v>
      </c>
      <c r="AL2062" s="20">
        <f t="shared" si="352"/>
        <v>45413</v>
      </c>
      <c r="AM2062" t="e">
        <f>VLOOKUP(C2062,$C$2446:$C$2561,1,0)</f>
        <v>#N/A</v>
      </c>
      <c r="AN2062" t="str">
        <f t="shared" si="350"/>
        <v>17042024-A-084242-3507.9</v>
      </c>
    </row>
    <row r="2063" spans="1:40" ht="20.100000000000001" hidden="1" customHeight="1" x14ac:dyDescent="0.25">
      <c r="A2063" s="14">
        <v>709</v>
      </c>
      <c r="B2063" s="162">
        <v>45383</v>
      </c>
      <c r="C2063" s="6" t="s">
        <v>3459</v>
      </c>
      <c r="D2063" s="15">
        <v>45399</v>
      </c>
      <c r="E2063" s="14" t="s">
        <v>1132</v>
      </c>
      <c r="F2063" s="14" t="s">
        <v>1133</v>
      </c>
      <c r="G2063" s="6">
        <v>10000</v>
      </c>
      <c r="H2063" s="6" t="s">
        <v>1817</v>
      </c>
      <c r="I2063" s="6"/>
      <c r="J2063" s="16">
        <v>3402.42</v>
      </c>
      <c r="K2063" s="144">
        <v>1.88</v>
      </c>
      <c r="L2063" s="125">
        <v>0</v>
      </c>
      <c r="M2063" s="125">
        <v>0</v>
      </c>
      <c r="N2063" s="6" t="s">
        <v>557</v>
      </c>
      <c r="O2063" s="6" t="s">
        <v>2937</v>
      </c>
      <c r="P2063" s="19">
        <v>5264000</v>
      </c>
      <c r="Q2063" s="6"/>
      <c r="R2063" s="19">
        <f t="shared" si="353"/>
        <v>947520</v>
      </c>
      <c r="S2063" s="6"/>
      <c r="T2063" s="14"/>
      <c r="U2063" s="145"/>
      <c r="V2063" s="6"/>
      <c r="W2063" s="6"/>
      <c r="X2063" s="6"/>
      <c r="Y2063" s="212">
        <v>45483</v>
      </c>
      <c r="Z2063" s="6"/>
      <c r="AA2063" s="6"/>
      <c r="AB2063" s="21"/>
      <c r="AC2063" s="6"/>
      <c r="AD2063" s="14" t="s">
        <v>1515</v>
      </c>
      <c r="AE2063" s="6"/>
      <c r="AF2063" s="6"/>
      <c r="AG2063" s="6"/>
      <c r="AH2063" s="6" t="s">
        <v>1517</v>
      </c>
      <c r="AI2063" s="143">
        <f t="shared" si="354"/>
        <v>526.4</v>
      </c>
      <c r="AJ2063" s="143">
        <f t="shared" si="355"/>
        <v>94.751999999999995</v>
      </c>
      <c r="AK2063" s="143">
        <f t="shared" si="356"/>
        <v>0</v>
      </c>
      <c r="AL2063" s="20">
        <f t="shared" si="352"/>
        <v>45413</v>
      </c>
      <c r="AM2063" t="e">
        <f>VLOOKUP(C2063,$C$2446:$C$2561,1,0)</f>
        <v>#N/A</v>
      </c>
      <c r="AN2063" t="str">
        <f t="shared" si="350"/>
        <v>17042024-A-084248-3402.42</v>
      </c>
    </row>
    <row r="2064" spans="1:40" ht="20.100000000000001" customHeight="1" x14ac:dyDescent="0.25">
      <c r="A2064" s="14">
        <v>710</v>
      </c>
      <c r="B2064" s="162">
        <v>45383</v>
      </c>
      <c r="C2064" s="6" t="s">
        <v>3503</v>
      </c>
      <c r="D2064" s="15">
        <v>840905</v>
      </c>
      <c r="E2064" s="14" t="s">
        <v>1132</v>
      </c>
      <c r="F2064" s="14" t="str">
        <f>INDEX(New!$CV$9:$CV$791,MATCH(C2064,New!$F$9:$F$791,0))</f>
        <v>-</v>
      </c>
      <c r="G2064" s="6">
        <v>570</v>
      </c>
      <c r="H2064" s="6" t="s">
        <v>1817</v>
      </c>
      <c r="I2064" s="6"/>
      <c r="J2064" s="16">
        <v>5208.12</v>
      </c>
      <c r="K2064" s="144">
        <v>8.31</v>
      </c>
      <c r="L2064" s="125">
        <f>_xlfn.IFNA(INDEX(New!$E$9:$E$791,MATCH(C2064,New!$F$9:$F$791,0)),G2064)</f>
        <v>570</v>
      </c>
      <c r="M2064" s="125">
        <f>G2064</f>
        <v>570</v>
      </c>
      <c r="N2064" s="6" t="s">
        <v>1442</v>
      </c>
      <c r="O2064" s="6" t="s">
        <v>3571</v>
      </c>
      <c r="P2064" s="19">
        <v>1326528</v>
      </c>
      <c r="Q2064" s="6"/>
      <c r="R2064" s="19">
        <f t="shared" si="353"/>
        <v>238775.03999999998</v>
      </c>
      <c r="S2064" s="6"/>
      <c r="T2064" s="14"/>
      <c r="U2064" s="145"/>
      <c r="V2064" s="6"/>
      <c r="W2064" s="6"/>
      <c r="X2064" s="6"/>
      <c r="Y2064" s="23"/>
      <c r="Z2064" s="6"/>
      <c r="AA2064" s="6"/>
      <c r="AB2064" s="21"/>
      <c r="AC2064" s="6"/>
      <c r="AD2064" s="14" t="s">
        <v>1515</v>
      </c>
      <c r="AE2064" s="6"/>
      <c r="AF2064" s="6"/>
      <c r="AG2064" s="6"/>
      <c r="AH2064" s="6" t="s">
        <v>1516</v>
      </c>
      <c r="AI2064" s="143">
        <f t="shared" si="354"/>
        <v>2327.242105263158</v>
      </c>
      <c r="AJ2064" s="143">
        <f t="shared" si="355"/>
        <v>418.90357894736837</v>
      </c>
      <c r="AK2064" s="143">
        <f t="shared" si="356"/>
        <v>238775.03999999998</v>
      </c>
      <c r="AL2064" s="20">
        <f t="shared" si="352"/>
        <v>45413</v>
      </c>
      <c r="AM2064" t="e">
        <f>VLOOKUP(C2064,$C$2446:$C$2553,1,0)</f>
        <v>#N/A</v>
      </c>
      <c r="AN2064" t="str">
        <f t="shared" si="350"/>
        <v>26042024-A-089508-5208.12</v>
      </c>
    </row>
    <row r="2065" spans="1:40" ht="20.100000000000001" customHeight="1" x14ac:dyDescent="0.25">
      <c r="A2065" s="14">
        <v>711</v>
      </c>
      <c r="B2065" s="162">
        <v>45383</v>
      </c>
      <c r="C2065" s="6" t="s">
        <v>3504</v>
      </c>
      <c r="D2065" s="15">
        <v>840901</v>
      </c>
      <c r="E2065" s="14" t="s">
        <v>1132</v>
      </c>
      <c r="F2065" s="14" t="str">
        <f>INDEX(New!$CV$9:$CV$791,MATCH(C2065,New!$F$9:$F$791,0))</f>
        <v>-</v>
      </c>
      <c r="G2065" s="6">
        <v>29250</v>
      </c>
      <c r="H2065" s="6" t="s">
        <v>1817</v>
      </c>
      <c r="I2065" s="6"/>
      <c r="J2065" s="16">
        <v>2815.12</v>
      </c>
      <c r="K2065" s="144">
        <v>0.28000000000000003</v>
      </c>
      <c r="L2065" s="125">
        <f>_xlfn.IFNA(INDEX(New!$E$9:$E$791,MATCH(C2065,New!$F$9:$F$791,0)),G2065)</f>
        <v>29250</v>
      </c>
      <c r="M2065" s="125">
        <f>G2065</f>
        <v>29250</v>
      </c>
      <c r="N2065" s="6" t="s">
        <v>557</v>
      </c>
      <c r="O2065" s="6" t="s">
        <v>2668</v>
      </c>
      <c r="P2065" s="19">
        <v>2296125</v>
      </c>
      <c r="Q2065" s="6"/>
      <c r="R2065" s="19">
        <f t="shared" si="353"/>
        <v>413302.5</v>
      </c>
      <c r="S2065" s="6"/>
      <c r="T2065" s="14"/>
      <c r="U2065" s="145"/>
      <c r="V2065" s="6"/>
      <c r="W2065" s="6"/>
      <c r="X2065" s="6"/>
      <c r="Y2065" s="23"/>
      <c r="Z2065" s="6"/>
      <c r="AA2065" s="6"/>
      <c r="AB2065" s="21"/>
      <c r="AC2065" s="6"/>
      <c r="AD2065" s="14" t="s">
        <v>1515</v>
      </c>
      <c r="AE2065" s="6"/>
      <c r="AF2065" s="6"/>
      <c r="AG2065" s="6"/>
      <c r="AH2065" s="6" t="s">
        <v>1517</v>
      </c>
      <c r="AI2065" s="143">
        <f t="shared" si="354"/>
        <v>78.5</v>
      </c>
      <c r="AJ2065" s="143">
        <f t="shared" si="355"/>
        <v>14.13</v>
      </c>
      <c r="AK2065" s="143">
        <f t="shared" si="356"/>
        <v>413302.5</v>
      </c>
      <c r="AL2065" s="20">
        <f t="shared" si="352"/>
        <v>45413</v>
      </c>
      <c r="AM2065" t="e">
        <f>VLOOKUP(C2065,$C$2446:$C$2553,1,0)</f>
        <v>#N/A</v>
      </c>
      <c r="AN2065" t="str">
        <f t="shared" si="350"/>
        <v>22042024-A-087190-2815.12</v>
      </c>
    </row>
    <row r="2066" spans="1:40" ht="20.100000000000001" customHeight="1" x14ac:dyDescent="0.25">
      <c r="A2066" s="14">
        <v>712</v>
      </c>
      <c r="B2066" s="162">
        <v>45385</v>
      </c>
      <c r="C2066" s="6" t="s">
        <v>3505</v>
      </c>
      <c r="D2066" s="15">
        <v>840901</v>
      </c>
      <c r="E2066" s="14" t="s">
        <v>1132</v>
      </c>
      <c r="F2066" s="14" t="str">
        <f>INDEX(New!$CV$9:$CV$791,MATCH(C2066,New!$F$9:$F$791,0))</f>
        <v>-</v>
      </c>
      <c r="G2066" s="6">
        <v>29630</v>
      </c>
      <c r="H2066" s="6" t="s">
        <v>1817</v>
      </c>
      <c r="I2066" s="6"/>
      <c r="J2066" s="16">
        <v>2815.12</v>
      </c>
      <c r="K2066" s="144">
        <v>0.28000000000000003</v>
      </c>
      <c r="L2066" s="125">
        <f>_xlfn.IFNA(INDEX(New!$E$9:$E$791,MATCH(C2066,New!$F$9:$F$791,0)),G2066)</f>
        <v>29630</v>
      </c>
      <c r="M2066" s="125">
        <f>G2066</f>
        <v>29630</v>
      </c>
      <c r="N2066" s="6" t="s">
        <v>557</v>
      </c>
      <c r="O2066" s="6" t="s">
        <v>2668</v>
      </c>
      <c r="P2066" s="19">
        <v>2325955</v>
      </c>
      <c r="Q2066" s="6"/>
      <c r="R2066" s="19">
        <f t="shared" si="353"/>
        <v>418671.89999999997</v>
      </c>
      <c r="S2066" s="6"/>
      <c r="T2066" s="14"/>
      <c r="U2066" s="145"/>
      <c r="V2066" s="6"/>
      <c r="W2066" s="6"/>
      <c r="X2066" s="6"/>
      <c r="Y2066" s="23"/>
      <c r="Z2066" s="6"/>
      <c r="AA2066" s="6"/>
      <c r="AB2066" s="21"/>
      <c r="AC2066" s="6"/>
      <c r="AD2066" s="14" t="s">
        <v>1515</v>
      </c>
      <c r="AE2066" s="6"/>
      <c r="AF2066" s="6"/>
      <c r="AG2066" s="6"/>
      <c r="AH2066" s="6" t="s">
        <v>1517</v>
      </c>
      <c r="AI2066" s="143">
        <f t="shared" si="354"/>
        <v>78.5</v>
      </c>
      <c r="AJ2066" s="143">
        <f t="shared" si="355"/>
        <v>14.129999999999999</v>
      </c>
      <c r="AK2066" s="143">
        <f t="shared" si="356"/>
        <v>418671.89999999997</v>
      </c>
      <c r="AL2066" s="20">
        <f t="shared" si="352"/>
        <v>45415</v>
      </c>
      <c r="AM2066" t="e">
        <f>VLOOKUP(C2066,$C$2446:$C$2553,1,0)</f>
        <v>#N/A</v>
      </c>
      <c r="AN2066" t="str">
        <f t="shared" si="350"/>
        <v>22042024-A-087193-2815.12</v>
      </c>
    </row>
    <row r="2067" spans="1:40" ht="20.100000000000001" hidden="1" customHeight="1" x14ac:dyDescent="0.25">
      <c r="A2067" s="14">
        <v>713</v>
      </c>
      <c r="B2067" s="162">
        <v>45383</v>
      </c>
      <c r="C2067" s="6" t="s">
        <v>3506</v>
      </c>
      <c r="D2067" s="15">
        <v>840901</v>
      </c>
      <c r="E2067" s="14" t="s">
        <v>1132</v>
      </c>
      <c r="F2067" s="14" t="s">
        <v>1133</v>
      </c>
      <c r="G2067" s="6">
        <v>150</v>
      </c>
      <c r="H2067" s="6" t="s">
        <v>1817</v>
      </c>
      <c r="I2067" s="6"/>
      <c r="J2067" s="16">
        <v>3204.16</v>
      </c>
      <c r="K2067" s="144">
        <v>7.14</v>
      </c>
      <c r="L2067" s="125">
        <v>0</v>
      </c>
      <c r="M2067" s="125">
        <v>0</v>
      </c>
      <c r="N2067" s="6" t="s">
        <v>412</v>
      </c>
      <c r="O2067" s="6" t="s">
        <v>3572</v>
      </c>
      <c r="P2067" s="19">
        <v>300000</v>
      </c>
      <c r="Q2067" s="6"/>
      <c r="R2067" s="19">
        <f t="shared" si="353"/>
        <v>54000</v>
      </c>
      <c r="S2067" s="6"/>
      <c r="T2067" s="14"/>
      <c r="U2067" s="145"/>
      <c r="V2067" s="6"/>
      <c r="W2067" s="6"/>
      <c r="X2067" s="6"/>
      <c r="Y2067" s="212">
        <v>45483</v>
      </c>
      <c r="Z2067" s="6"/>
      <c r="AA2067" s="6"/>
      <c r="AB2067" s="21"/>
      <c r="AC2067" s="6"/>
      <c r="AD2067" s="14" t="s">
        <v>1515</v>
      </c>
      <c r="AE2067" s="6"/>
      <c r="AF2067" s="6"/>
      <c r="AG2067" s="6"/>
      <c r="AH2067" s="6" t="s">
        <v>434</v>
      </c>
      <c r="AI2067" s="143">
        <f t="shared" si="354"/>
        <v>2000</v>
      </c>
      <c r="AJ2067" s="143">
        <f t="shared" si="355"/>
        <v>360</v>
      </c>
      <c r="AK2067" s="143">
        <f t="shared" si="356"/>
        <v>0</v>
      </c>
      <c r="AL2067" s="20">
        <f t="shared" si="352"/>
        <v>45413</v>
      </c>
      <c r="AM2067" t="e">
        <f>VLOOKUP(C2067,$C$2446:$C$2561,1,0)</f>
        <v>#N/A</v>
      </c>
      <c r="AN2067" t="str">
        <f t="shared" si="350"/>
        <v>22042024-A-087195-3204.16</v>
      </c>
    </row>
    <row r="2068" spans="1:40" ht="20.100000000000001" hidden="1" customHeight="1" x14ac:dyDescent="0.25">
      <c r="A2068" s="14">
        <v>714</v>
      </c>
      <c r="B2068" s="162">
        <v>45383</v>
      </c>
      <c r="C2068" s="6" t="s">
        <v>3507</v>
      </c>
      <c r="D2068" s="15">
        <v>840901</v>
      </c>
      <c r="E2068" s="14" t="s">
        <v>1132</v>
      </c>
      <c r="F2068" s="14" t="s">
        <v>1133</v>
      </c>
      <c r="G2068" s="6">
        <v>105</v>
      </c>
      <c r="H2068" s="6" t="s">
        <v>1817</v>
      </c>
      <c r="I2068" s="6"/>
      <c r="J2068" s="16">
        <v>3204.172</v>
      </c>
      <c r="K2068" s="144">
        <v>12.14</v>
      </c>
      <c r="L2068" s="125">
        <v>0</v>
      </c>
      <c r="M2068" s="125">
        <v>0</v>
      </c>
      <c r="N2068" s="6" t="s">
        <v>412</v>
      </c>
      <c r="O2068" s="6" t="s">
        <v>2806</v>
      </c>
      <c r="P2068" s="19">
        <v>357000</v>
      </c>
      <c r="Q2068" s="6"/>
      <c r="R2068" s="19">
        <f t="shared" si="353"/>
        <v>64260</v>
      </c>
      <c r="S2068" s="6"/>
      <c r="T2068" s="14"/>
      <c r="U2068" s="145"/>
      <c r="V2068" s="6"/>
      <c r="W2068" s="6"/>
      <c r="X2068" s="6"/>
      <c r="Y2068" s="212">
        <v>45450</v>
      </c>
      <c r="Z2068" s="6"/>
      <c r="AA2068" s="6"/>
      <c r="AB2068" s="21"/>
      <c r="AC2068" s="6"/>
      <c r="AD2068" s="14" t="s">
        <v>1515</v>
      </c>
      <c r="AE2068" s="6"/>
      <c r="AF2068" s="6"/>
      <c r="AG2068" s="6"/>
      <c r="AH2068" s="6" t="s">
        <v>434</v>
      </c>
      <c r="AI2068" s="143">
        <f t="shared" si="354"/>
        <v>3400</v>
      </c>
      <c r="AJ2068" s="143">
        <f t="shared" si="355"/>
        <v>612</v>
      </c>
      <c r="AK2068" s="143">
        <f t="shared" si="356"/>
        <v>0</v>
      </c>
      <c r="AL2068" s="20">
        <f t="shared" si="352"/>
        <v>45413</v>
      </c>
      <c r="AM2068" t="e">
        <f>VLOOKUP(C2068,$C$2446:$C$2561,1,0)</f>
        <v>#N/A</v>
      </c>
      <c r="AN2068" t="str">
        <f t="shared" si="350"/>
        <v>22042024-A-087196-3204.172</v>
      </c>
    </row>
    <row r="2069" spans="1:40" ht="20.100000000000001" hidden="1" customHeight="1" x14ac:dyDescent="0.25">
      <c r="A2069" s="14">
        <v>715</v>
      </c>
      <c r="B2069" s="162">
        <v>45383</v>
      </c>
      <c r="C2069" s="6" t="s">
        <v>3508</v>
      </c>
      <c r="D2069" s="15">
        <v>1206154</v>
      </c>
      <c r="E2069" s="14" t="s">
        <v>1132</v>
      </c>
      <c r="F2069" s="14" t="s">
        <v>1133</v>
      </c>
      <c r="G2069" s="6">
        <v>200</v>
      </c>
      <c r="H2069" s="6" t="s">
        <v>1817</v>
      </c>
      <c r="I2069" s="6"/>
      <c r="J2069" s="16">
        <v>3402.9</v>
      </c>
      <c r="K2069" s="144">
        <v>6.43</v>
      </c>
      <c r="L2069" s="125">
        <v>0</v>
      </c>
      <c r="M2069" s="125">
        <v>0</v>
      </c>
      <c r="N2069" s="6" t="s">
        <v>557</v>
      </c>
      <c r="O2069" s="6" t="s">
        <v>3573</v>
      </c>
      <c r="P2069" s="19">
        <v>360000</v>
      </c>
      <c r="Q2069" s="6"/>
      <c r="R2069" s="19">
        <f t="shared" si="353"/>
        <v>64800</v>
      </c>
      <c r="S2069" s="6"/>
      <c r="T2069" s="14"/>
      <c r="U2069" s="145"/>
      <c r="V2069" s="6"/>
      <c r="W2069" s="6"/>
      <c r="X2069" s="6"/>
      <c r="Y2069" s="212">
        <v>45483</v>
      </c>
      <c r="Z2069" s="6"/>
      <c r="AA2069" s="6"/>
      <c r="AB2069" s="21"/>
      <c r="AC2069" s="6"/>
      <c r="AD2069" s="14" t="s">
        <v>1515</v>
      </c>
      <c r="AE2069" s="6"/>
      <c r="AF2069" s="6"/>
      <c r="AG2069" s="6"/>
      <c r="AH2069" s="6" t="s">
        <v>1517</v>
      </c>
      <c r="AI2069" s="143">
        <f t="shared" si="354"/>
        <v>1800</v>
      </c>
      <c r="AJ2069" s="143">
        <f t="shared" si="355"/>
        <v>324</v>
      </c>
      <c r="AK2069" s="143">
        <f t="shared" si="356"/>
        <v>0</v>
      </c>
      <c r="AL2069" s="20">
        <f t="shared" si="352"/>
        <v>45413</v>
      </c>
      <c r="AM2069" t="e">
        <f>VLOOKUP(C2069,$C$2446:$C$2561,1,0)</f>
        <v>#N/A</v>
      </c>
      <c r="AN2069" t="str">
        <f t="shared" si="350"/>
        <v>02052024-A-091930-3402.9</v>
      </c>
    </row>
    <row r="2070" spans="1:40" ht="20.100000000000001" hidden="1" customHeight="1" x14ac:dyDescent="0.25">
      <c r="A2070" s="14">
        <v>716</v>
      </c>
      <c r="B2070" s="162">
        <v>45385</v>
      </c>
      <c r="C2070" s="6" t="s">
        <v>3509</v>
      </c>
      <c r="D2070" s="15">
        <v>840902</v>
      </c>
      <c r="E2070" s="14" t="s">
        <v>1132</v>
      </c>
      <c r="F2070" s="14" t="s">
        <v>1133</v>
      </c>
      <c r="G2070" s="6">
        <v>2000</v>
      </c>
      <c r="H2070" s="6" t="s">
        <v>1817</v>
      </c>
      <c r="I2070" s="6"/>
      <c r="J2070" s="16">
        <v>3204.2</v>
      </c>
      <c r="K2070" s="144">
        <v>1.8</v>
      </c>
      <c r="L2070" s="125">
        <v>0</v>
      </c>
      <c r="M2070" s="125">
        <v>0</v>
      </c>
      <c r="N2070" s="6" t="s">
        <v>412</v>
      </c>
      <c r="O2070" s="6" t="s">
        <v>2381</v>
      </c>
      <c r="P2070" s="19">
        <v>1010000</v>
      </c>
      <c r="Q2070" s="6"/>
      <c r="R2070" s="19">
        <f t="shared" si="353"/>
        <v>181800</v>
      </c>
      <c r="S2070" s="6"/>
      <c r="T2070" s="14"/>
      <c r="U2070" s="145"/>
      <c r="V2070" s="6"/>
      <c r="W2070" s="6"/>
      <c r="X2070" s="6"/>
      <c r="Y2070" s="212">
        <v>45450</v>
      </c>
      <c r="Z2070" s="6"/>
      <c r="AA2070" s="6"/>
      <c r="AB2070" s="21"/>
      <c r="AC2070" s="6"/>
      <c r="AD2070" s="14" t="s">
        <v>1515</v>
      </c>
      <c r="AE2070" s="6"/>
      <c r="AF2070" s="6"/>
      <c r="AG2070" s="6"/>
      <c r="AH2070" s="6" t="s">
        <v>434</v>
      </c>
      <c r="AI2070" s="143">
        <f t="shared" si="354"/>
        <v>505</v>
      </c>
      <c r="AJ2070" s="143">
        <f t="shared" si="355"/>
        <v>90.9</v>
      </c>
      <c r="AK2070" s="143">
        <f t="shared" si="356"/>
        <v>0</v>
      </c>
      <c r="AL2070" s="20">
        <f t="shared" si="352"/>
        <v>45415</v>
      </c>
      <c r="AM2070" t="e">
        <f>VLOOKUP(C2070,$C$2446:$C$2561,1,0)</f>
        <v>#N/A</v>
      </c>
      <c r="AN2070" t="str">
        <f t="shared" si="350"/>
        <v>23042024-A-087325-3204.2</v>
      </c>
    </row>
    <row r="2071" spans="1:40" ht="20.100000000000001" hidden="1" customHeight="1" x14ac:dyDescent="0.25">
      <c r="A2071" s="14">
        <v>717</v>
      </c>
      <c r="B2071" s="162">
        <v>45385</v>
      </c>
      <c r="C2071" s="6" t="s">
        <v>3510</v>
      </c>
      <c r="D2071" s="15">
        <v>840902</v>
      </c>
      <c r="E2071" s="14" t="s">
        <v>1132</v>
      </c>
      <c r="F2071" s="14" t="s">
        <v>1133</v>
      </c>
      <c r="G2071" s="6">
        <v>120</v>
      </c>
      <c r="H2071" s="6" t="s">
        <v>1817</v>
      </c>
      <c r="I2071" s="6"/>
      <c r="J2071" s="16">
        <v>3402.9</v>
      </c>
      <c r="K2071" s="144">
        <v>2.23</v>
      </c>
      <c r="L2071" s="125">
        <v>0</v>
      </c>
      <c r="M2071" s="125">
        <v>0</v>
      </c>
      <c r="N2071" s="6" t="s">
        <v>557</v>
      </c>
      <c r="O2071" s="6" t="s">
        <v>3574</v>
      </c>
      <c r="P2071" s="19">
        <v>75000</v>
      </c>
      <c r="Q2071" s="6"/>
      <c r="R2071" s="19">
        <f t="shared" si="353"/>
        <v>13500</v>
      </c>
      <c r="S2071" s="6"/>
      <c r="T2071" s="14"/>
      <c r="U2071" s="145"/>
      <c r="V2071" s="6"/>
      <c r="W2071" s="6"/>
      <c r="X2071" s="6"/>
      <c r="Y2071" s="212">
        <v>45483</v>
      </c>
      <c r="Z2071" s="6"/>
      <c r="AA2071" s="6"/>
      <c r="AB2071" s="21"/>
      <c r="AC2071" s="6"/>
      <c r="AD2071" s="14" t="s">
        <v>1515</v>
      </c>
      <c r="AE2071" s="6"/>
      <c r="AF2071" s="6"/>
      <c r="AG2071" s="6"/>
      <c r="AH2071" s="6" t="s">
        <v>1517</v>
      </c>
      <c r="AI2071" s="143">
        <f t="shared" si="354"/>
        <v>625</v>
      </c>
      <c r="AJ2071" s="143">
        <f t="shared" si="355"/>
        <v>112.5</v>
      </c>
      <c r="AK2071" s="143">
        <f t="shared" si="356"/>
        <v>0</v>
      </c>
      <c r="AL2071" s="20">
        <f t="shared" si="352"/>
        <v>45415</v>
      </c>
      <c r="AM2071" t="e">
        <f t="shared" ref="AM2071:AM2102" si="359">VLOOKUP(C2071,$C$2446:$C$2553,1,0)</f>
        <v>#N/A</v>
      </c>
      <c r="AN2071" t="str">
        <f t="shared" si="350"/>
        <v>23042024-A-087336-3402.9</v>
      </c>
    </row>
    <row r="2072" spans="1:40" ht="20.100000000000001" hidden="1" customHeight="1" x14ac:dyDescent="0.25">
      <c r="A2072" s="14">
        <v>718</v>
      </c>
      <c r="B2072" s="162">
        <v>45385</v>
      </c>
      <c r="C2072" s="6" t="s">
        <v>3511</v>
      </c>
      <c r="D2072" s="15">
        <v>840902</v>
      </c>
      <c r="E2072" s="14" t="s">
        <v>1132</v>
      </c>
      <c r="F2072" s="14" t="s">
        <v>1133</v>
      </c>
      <c r="G2072" s="6">
        <v>40000</v>
      </c>
      <c r="H2072" s="6" t="s">
        <v>1817</v>
      </c>
      <c r="I2072" s="6"/>
      <c r="J2072" s="16">
        <v>2501.009</v>
      </c>
      <c r="K2072" s="144">
        <v>0.03</v>
      </c>
      <c r="L2072" s="125">
        <v>0</v>
      </c>
      <c r="M2072" s="125">
        <v>0</v>
      </c>
      <c r="N2072" s="6" t="s">
        <v>557</v>
      </c>
      <c r="O2072" s="6" t="s">
        <v>3299</v>
      </c>
      <c r="P2072" s="19">
        <v>338000</v>
      </c>
      <c r="Q2072" s="6"/>
      <c r="R2072" s="19">
        <f t="shared" si="353"/>
        <v>60840</v>
      </c>
      <c r="S2072" s="6"/>
      <c r="T2072" s="14"/>
      <c r="U2072" s="145"/>
      <c r="V2072" s="6"/>
      <c r="W2072" s="6"/>
      <c r="X2072" s="6"/>
      <c r="Y2072" s="23"/>
      <c r="Z2072" s="6"/>
      <c r="AA2072" s="6"/>
      <c r="AB2072" s="21"/>
      <c r="AC2072" s="6"/>
      <c r="AD2072" s="14" t="s">
        <v>1515</v>
      </c>
      <c r="AE2072" s="6"/>
      <c r="AF2072" s="6"/>
      <c r="AG2072" s="6"/>
      <c r="AH2072" s="6" t="s">
        <v>1517</v>
      </c>
      <c r="AI2072" s="143">
        <f t="shared" si="354"/>
        <v>8.4499999999999993</v>
      </c>
      <c r="AJ2072" s="143">
        <f t="shared" si="355"/>
        <v>1.5209999999999999</v>
      </c>
      <c r="AK2072" s="143">
        <f t="shared" si="356"/>
        <v>0</v>
      </c>
      <c r="AL2072" s="20">
        <f t="shared" si="352"/>
        <v>45415</v>
      </c>
      <c r="AM2072" t="e">
        <f t="shared" si="359"/>
        <v>#N/A</v>
      </c>
      <c r="AN2072" t="str">
        <f t="shared" si="350"/>
        <v>23042024-A-087351-2501.009</v>
      </c>
    </row>
    <row r="2073" spans="1:40" ht="20.100000000000001" hidden="1" customHeight="1" x14ac:dyDescent="0.25">
      <c r="A2073" s="14">
        <v>719</v>
      </c>
      <c r="B2073" s="162">
        <v>45385</v>
      </c>
      <c r="C2073" s="6" t="s">
        <v>3512</v>
      </c>
      <c r="D2073" s="15">
        <v>840902</v>
      </c>
      <c r="E2073" s="14" t="s">
        <v>1132</v>
      </c>
      <c r="F2073" s="14" t="s">
        <v>1133</v>
      </c>
      <c r="G2073" s="6">
        <v>5000</v>
      </c>
      <c r="H2073" s="6" t="s">
        <v>1817</v>
      </c>
      <c r="I2073" s="6"/>
      <c r="J2073" s="16">
        <v>3906.9090000000001</v>
      </c>
      <c r="K2073" s="144">
        <v>0.5</v>
      </c>
      <c r="L2073" s="125">
        <v>0</v>
      </c>
      <c r="M2073" s="125">
        <v>0</v>
      </c>
      <c r="N2073" s="6" t="s">
        <v>557</v>
      </c>
      <c r="O2073" s="6" t="s">
        <v>2390</v>
      </c>
      <c r="P2073" s="19">
        <v>695000</v>
      </c>
      <c r="Q2073" s="6"/>
      <c r="R2073" s="19">
        <f t="shared" si="353"/>
        <v>125100</v>
      </c>
      <c r="S2073" s="6"/>
      <c r="T2073" s="14"/>
      <c r="U2073" s="145"/>
      <c r="V2073" s="6"/>
      <c r="W2073" s="6"/>
      <c r="X2073" s="6"/>
      <c r="Y2073" s="23"/>
      <c r="Z2073" s="6"/>
      <c r="AA2073" s="6"/>
      <c r="AB2073" s="21"/>
      <c r="AC2073" s="6"/>
      <c r="AD2073" s="14" t="s">
        <v>1515</v>
      </c>
      <c r="AE2073" s="6"/>
      <c r="AF2073" s="6"/>
      <c r="AG2073" s="6"/>
      <c r="AH2073" s="6" t="s">
        <v>1517</v>
      </c>
      <c r="AI2073" s="143">
        <f t="shared" si="354"/>
        <v>139</v>
      </c>
      <c r="AJ2073" s="143">
        <f t="shared" si="355"/>
        <v>25.02</v>
      </c>
      <c r="AK2073" s="143">
        <f t="shared" si="356"/>
        <v>0</v>
      </c>
      <c r="AL2073" s="20">
        <f t="shared" si="352"/>
        <v>45415</v>
      </c>
      <c r="AM2073" t="e">
        <f t="shared" si="359"/>
        <v>#N/A</v>
      </c>
      <c r="AN2073" t="str">
        <f t="shared" si="350"/>
        <v>23042024-A-087358-3906.909</v>
      </c>
    </row>
    <row r="2074" spans="1:40" ht="20.100000000000001" hidden="1" customHeight="1" x14ac:dyDescent="0.25">
      <c r="A2074" s="14">
        <v>720</v>
      </c>
      <c r="B2074" s="162">
        <v>45383</v>
      </c>
      <c r="C2074" s="6" t="s">
        <v>3513</v>
      </c>
      <c r="D2074" s="15">
        <v>840904</v>
      </c>
      <c r="E2074" s="14" t="s">
        <v>1132</v>
      </c>
      <c r="F2074" s="14" t="s">
        <v>1133</v>
      </c>
      <c r="G2074" s="6">
        <v>12664</v>
      </c>
      <c r="H2074" s="6" t="s">
        <v>1817</v>
      </c>
      <c r="I2074" s="6"/>
      <c r="J2074" s="16">
        <v>5505.1</v>
      </c>
      <c r="K2074" s="144">
        <v>1.79</v>
      </c>
      <c r="L2074" s="125">
        <v>0</v>
      </c>
      <c r="M2074" s="125">
        <v>0</v>
      </c>
      <c r="N2074" s="6" t="s">
        <v>1878</v>
      </c>
      <c r="O2074" s="6" t="s">
        <v>1878</v>
      </c>
      <c r="P2074" s="19">
        <v>6332000</v>
      </c>
      <c r="Q2074" s="6"/>
      <c r="R2074" s="19">
        <f t="shared" si="353"/>
        <v>1139760</v>
      </c>
      <c r="S2074" s="6"/>
      <c r="T2074" s="14"/>
      <c r="U2074" s="145"/>
      <c r="V2074" s="6"/>
      <c r="W2074" s="6"/>
      <c r="X2074" s="6"/>
      <c r="Y2074" s="23"/>
      <c r="Z2074" s="6"/>
      <c r="AA2074" s="6"/>
      <c r="AB2074" s="21"/>
      <c r="AC2074" s="6"/>
      <c r="AD2074" s="14" t="s">
        <v>1515</v>
      </c>
      <c r="AE2074" s="6"/>
      <c r="AF2074" s="6"/>
      <c r="AG2074" s="6"/>
      <c r="AH2074" s="6" t="s">
        <v>1878</v>
      </c>
      <c r="AI2074" s="143">
        <f t="shared" si="354"/>
        <v>500</v>
      </c>
      <c r="AJ2074" s="143">
        <f t="shared" si="355"/>
        <v>90</v>
      </c>
      <c r="AK2074" s="143">
        <f t="shared" si="356"/>
        <v>0</v>
      </c>
      <c r="AL2074" s="20">
        <f t="shared" si="352"/>
        <v>45413</v>
      </c>
      <c r="AM2074" t="e">
        <f t="shared" si="359"/>
        <v>#N/A</v>
      </c>
      <c r="AN2074" t="str">
        <f t="shared" si="350"/>
        <v>25042024-A-088911-5505.1</v>
      </c>
    </row>
    <row r="2075" spans="1:40" ht="20.100000000000001" hidden="1" customHeight="1" x14ac:dyDescent="0.25">
      <c r="A2075" s="14">
        <v>721</v>
      </c>
      <c r="B2075" s="162">
        <v>45383</v>
      </c>
      <c r="C2075" s="6" t="s">
        <v>3514</v>
      </c>
      <c r="D2075" s="15">
        <v>840904</v>
      </c>
      <c r="E2075" s="14" t="s">
        <v>1132</v>
      </c>
      <c r="F2075" s="14" t="s">
        <v>1133</v>
      </c>
      <c r="G2075" s="6">
        <v>12437</v>
      </c>
      <c r="H2075" s="6" t="s">
        <v>1817</v>
      </c>
      <c r="I2075" s="6"/>
      <c r="J2075" s="16">
        <v>5505.1</v>
      </c>
      <c r="K2075" s="144">
        <v>1.79</v>
      </c>
      <c r="L2075" s="125">
        <v>0</v>
      </c>
      <c r="M2075" s="125">
        <v>0</v>
      </c>
      <c r="N2075" s="6" t="s">
        <v>1878</v>
      </c>
      <c r="O2075" s="6" t="s">
        <v>1878</v>
      </c>
      <c r="P2075" s="19">
        <v>6218500</v>
      </c>
      <c r="Q2075" s="6"/>
      <c r="R2075" s="19">
        <f t="shared" si="353"/>
        <v>1119330</v>
      </c>
      <c r="S2075" s="6"/>
      <c r="T2075" s="14"/>
      <c r="U2075" s="145"/>
      <c r="V2075" s="6"/>
      <c r="W2075" s="6"/>
      <c r="X2075" s="6"/>
      <c r="Y2075" s="23"/>
      <c r="Z2075" s="6"/>
      <c r="AA2075" s="6"/>
      <c r="AB2075" s="21"/>
      <c r="AC2075" s="6"/>
      <c r="AD2075" s="14" t="s">
        <v>1515</v>
      </c>
      <c r="AE2075" s="6"/>
      <c r="AF2075" s="6"/>
      <c r="AG2075" s="6"/>
      <c r="AH2075" s="6" t="s">
        <v>1878</v>
      </c>
      <c r="AI2075" s="143">
        <f t="shared" si="354"/>
        <v>500</v>
      </c>
      <c r="AJ2075" s="143">
        <f t="shared" si="355"/>
        <v>90</v>
      </c>
      <c r="AK2075" s="143">
        <f t="shared" si="356"/>
        <v>0</v>
      </c>
      <c r="AL2075" s="20">
        <f t="shared" si="352"/>
        <v>45413</v>
      </c>
      <c r="AM2075" t="e">
        <f t="shared" si="359"/>
        <v>#N/A</v>
      </c>
      <c r="AN2075" t="str">
        <f t="shared" si="350"/>
        <v>25042024-A-088917-5505.1</v>
      </c>
    </row>
    <row r="2076" spans="1:40" ht="20.100000000000001" hidden="1" customHeight="1" x14ac:dyDescent="0.25">
      <c r="A2076" s="14">
        <v>722</v>
      </c>
      <c r="B2076" s="162">
        <v>45383</v>
      </c>
      <c r="C2076" s="6" t="s">
        <v>3515</v>
      </c>
      <c r="D2076" s="15">
        <v>840904</v>
      </c>
      <c r="E2076" s="14" t="s">
        <v>1132</v>
      </c>
      <c r="F2076" s="14" t="s">
        <v>1133</v>
      </c>
      <c r="G2076" s="6">
        <v>12664</v>
      </c>
      <c r="H2076" s="6" t="s">
        <v>1817</v>
      </c>
      <c r="I2076" s="6"/>
      <c r="J2076" s="16">
        <v>5505.1</v>
      </c>
      <c r="K2076" s="144">
        <v>1.79</v>
      </c>
      <c r="L2076" s="125">
        <v>0</v>
      </c>
      <c r="M2076" s="125">
        <v>0</v>
      </c>
      <c r="N2076" s="6" t="s">
        <v>1878</v>
      </c>
      <c r="O2076" s="6" t="s">
        <v>1878</v>
      </c>
      <c r="P2076" s="19">
        <v>6332000</v>
      </c>
      <c r="Q2076" s="6"/>
      <c r="R2076" s="19">
        <f t="shared" si="353"/>
        <v>1139760</v>
      </c>
      <c r="S2076" s="6"/>
      <c r="T2076" s="14"/>
      <c r="U2076" s="145"/>
      <c r="V2076" s="6"/>
      <c r="W2076" s="6"/>
      <c r="X2076" s="6"/>
      <c r="Y2076" s="23"/>
      <c r="Z2076" s="6"/>
      <c r="AA2076" s="6"/>
      <c r="AB2076" s="21"/>
      <c r="AC2076" s="6"/>
      <c r="AD2076" s="14" t="s">
        <v>1515</v>
      </c>
      <c r="AE2076" s="6"/>
      <c r="AF2076" s="6"/>
      <c r="AG2076" s="6"/>
      <c r="AH2076" s="6" t="s">
        <v>1878</v>
      </c>
      <c r="AI2076" s="143">
        <f t="shared" si="354"/>
        <v>500</v>
      </c>
      <c r="AJ2076" s="143">
        <f t="shared" si="355"/>
        <v>90</v>
      </c>
      <c r="AK2076" s="143">
        <f t="shared" si="356"/>
        <v>0</v>
      </c>
      <c r="AL2076" s="20">
        <f t="shared" si="352"/>
        <v>45413</v>
      </c>
      <c r="AM2076" t="e">
        <f t="shared" si="359"/>
        <v>#N/A</v>
      </c>
      <c r="AN2076" t="str">
        <f t="shared" si="350"/>
        <v>25042024-A-088923-5505.1</v>
      </c>
    </row>
    <row r="2077" spans="1:40" ht="20.100000000000001" hidden="1" customHeight="1" x14ac:dyDescent="0.25">
      <c r="A2077" s="14">
        <v>723</v>
      </c>
      <c r="B2077" s="162">
        <v>45383</v>
      </c>
      <c r="C2077" s="6" t="s">
        <v>3516</v>
      </c>
      <c r="D2077" s="15">
        <v>840904</v>
      </c>
      <c r="E2077" s="14" t="s">
        <v>1132</v>
      </c>
      <c r="F2077" s="14" t="s">
        <v>1133</v>
      </c>
      <c r="G2077" s="6">
        <v>12467</v>
      </c>
      <c r="H2077" s="6" t="s">
        <v>1817</v>
      </c>
      <c r="I2077" s="6"/>
      <c r="J2077" s="16">
        <v>5505.1</v>
      </c>
      <c r="K2077" s="144">
        <v>1.79</v>
      </c>
      <c r="L2077" s="125">
        <v>0</v>
      </c>
      <c r="M2077" s="125">
        <v>0</v>
      </c>
      <c r="N2077" s="6" t="s">
        <v>1878</v>
      </c>
      <c r="O2077" s="6" t="s">
        <v>1878</v>
      </c>
      <c r="P2077" s="19">
        <v>6233500</v>
      </c>
      <c r="Q2077" s="6"/>
      <c r="R2077" s="19">
        <f t="shared" si="353"/>
        <v>1122030</v>
      </c>
      <c r="S2077" s="6"/>
      <c r="T2077" s="14"/>
      <c r="U2077" s="145"/>
      <c r="V2077" s="6"/>
      <c r="W2077" s="6"/>
      <c r="X2077" s="6"/>
      <c r="Y2077" s="23"/>
      <c r="Z2077" s="6"/>
      <c r="AA2077" s="6"/>
      <c r="AB2077" s="21"/>
      <c r="AC2077" s="6"/>
      <c r="AD2077" s="14" t="s">
        <v>1515</v>
      </c>
      <c r="AE2077" s="6"/>
      <c r="AF2077" s="6"/>
      <c r="AG2077" s="6"/>
      <c r="AH2077" s="6" t="s">
        <v>1878</v>
      </c>
      <c r="AI2077" s="143">
        <f t="shared" si="354"/>
        <v>500</v>
      </c>
      <c r="AJ2077" s="143">
        <f t="shared" si="355"/>
        <v>90</v>
      </c>
      <c r="AK2077" s="143">
        <f t="shared" si="356"/>
        <v>0</v>
      </c>
      <c r="AL2077" s="20">
        <f t="shared" si="352"/>
        <v>45413</v>
      </c>
      <c r="AM2077" t="e">
        <f t="shared" si="359"/>
        <v>#N/A</v>
      </c>
      <c r="AN2077" t="str">
        <f t="shared" si="350"/>
        <v>25042024-A-088957-5505.1</v>
      </c>
    </row>
    <row r="2078" spans="1:40" ht="20.100000000000001" hidden="1" customHeight="1" x14ac:dyDescent="0.25">
      <c r="A2078" s="14">
        <v>724</v>
      </c>
      <c r="B2078" s="162">
        <v>45383</v>
      </c>
      <c r="C2078" s="6" t="s">
        <v>3517</v>
      </c>
      <c r="D2078" s="15">
        <v>840904</v>
      </c>
      <c r="E2078" s="14" t="s">
        <v>1132</v>
      </c>
      <c r="F2078" s="14" t="s">
        <v>1133</v>
      </c>
      <c r="G2078" s="6">
        <v>12360</v>
      </c>
      <c r="H2078" s="6" t="s">
        <v>1817</v>
      </c>
      <c r="I2078" s="6"/>
      <c r="J2078" s="16">
        <v>5505.1</v>
      </c>
      <c r="K2078" s="144">
        <v>1.79</v>
      </c>
      <c r="L2078" s="125">
        <v>0</v>
      </c>
      <c r="M2078" s="125">
        <v>0</v>
      </c>
      <c r="N2078" s="6" t="s">
        <v>1878</v>
      </c>
      <c r="O2078" s="6" t="s">
        <v>1878</v>
      </c>
      <c r="P2078" s="19">
        <v>6180000</v>
      </c>
      <c r="Q2078" s="6"/>
      <c r="R2078" s="19">
        <f t="shared" si="353"/>
        <v>1112400</v>
      </c>
      <c r="S2078" s="6"/>
      <c r="T2078" s="14"/>
      <c r="U2078" s="145"/>
      <c r="V2078" s="6"/>
      <c r="W2078" s="6"/>
      <c r="X2078" s="6"/>
      <c r="Y2078" s="23"/>
      <c r="Z2078" s="6"/>
      <c r="AA2078" s="6"/>
      <c r="AB2078" s="21"/>
      <c r="AC2078" s="6"/>
      <c r="AD2078" s="14" t="s">
        <v>1515</v>
      </c>
      <c r="AE2078" s="6"/>
      <c r="AF2078" s="6"/>
      <c r="AG2078" s="6"/>
      <c r="AH2078" s="6" t="s">
        <v>1878</v>
      </c>
      <c r="AI2078" s="143">
        <f t="shared" si="354"/>
        <v>500</v>
      </c>
      <c r="AJ2078" s="143">
        <f t="shared" si="355"/>
        <v>90</v>
      </c>
      <c r="AK2078" s="143">
        <f t="shared" si="356"/>
        <v>0</v>
      </c>
      <c r="AL2078" s="20">
        <f t="shared" si="352"/>
        <v>45413</v>
      </c>
      <c r="AM2078" t="e">
        <f t="shared" si="359"/>
        <v>#N/A</v>
      </c>
      <c r="AN2078" t="str">
        <f t="shared" si="350"/>
        <v>25042024-A-088964-5505.1</v>
      </c>
    </row>
    <row r="2079" spans="1:40" ht="20.100000000000001" hidden="1" customHeight="1" x14ac:dyDescent="0.25">
      <c r="A2079" s="14">
        <v>725</v>
      </c>
      <c r="B2079" s="162">
        <v>45383</v>
      </c>
      <c r="C2079" s="6" t="s">
        <v>3518</v>
      </c>
      <c r="D2079" s="15">
        <v>840904</v>
      </c>
      <c r="E2079" s="14" t="s">
        <v>1132</v>
      </c>
      <c r="F2079" s="14" t="s">
        <v>1133</v>
      </c>
      <c r="G2079" s="6">
        <v>12457</v>
      </c>
      <c r="H2079" s="6" t="s">
        <v>1817</v>
      </c>
      <c r="I2079" s="6"/>
      <c r="J2079" s="16">
        <v>5505.1</v>
      </c>
      <c r="K2079" s="144">
        <v>1.79</v>
      </c>
      <c r="L2079" s="125">
        <v>0</v>
      </c>
      <c r="M2079" s="125">
        <v>0</v>
      </c>
      <c r="N2079" s="6" t="s">
        <v>1878</v>
      </c>
      <c r="O2079" s="6" t="s">
        <v>1878</v>
      </c>
      <c r="P2079" s="19">
        <v>6228500</v>
      </c>
      <c r="Q2079" s="6"/>
      <c r="R2079" s="19">
        <f t="shared" si="353"/>
        <v>1121130</v>
      </c>
      <c r="S2079" s="6"/>
      <c r="T2079" s="14"/>
      <c r="U2079" s="145"/>
      <c r="V2079" s="6"/>
      <c r="W2079" s="6"/>
      <c r="X2079" s="6"/>
      <c r="Y2079" s="23"/>
      <c r="Z2079" s="6"/>
      <c r="AA2079" s="6"/>
      <c r="AB2079" s="21"/>
      <c r="AC2079" s="6"/>
      <c r="AD2079" s="14" t="s">
        <v>1515</v>
      </c>
      <c r="AE2079" s="6"/>
      <c r="AF2079" s="6"/>
      <c r="AG2079" s="6"/>
      <c r="AH2079" s="6" t="s">
        <v>1878</v>
      </c>
      <c r="AI2079" s="143">
        <f t="shared" si="354"/>
        <v>500</v>
      </c>
      <c r="AJ2079" s="143">
        <f t="shared" si="355"/>
        <v>90</v>
      </c>
      <c r="AK2079" s="143">
        <f t="shared" si="356"/>
        <v>0</v>
      </c>
      <c r="AL2079" s="20">
        <f t="shared" si="352"/>
        <v>45413</v>
      </c>
      <c r="AM2079" t="e">
        <f t="shared" si="359"/>
        <v>#N/A</v>
      </c>
      <c r="AN2079" t="str">
        <f t="shared" ref="AN2079:AN2142" si="360">C2079&amp;"-"&amp;J2079</f>
        <v>25042024-A-088969-5505.1</v>
      </c>
    </row>
    <row r="2080" spans="1:40" ht="20.100000000000001" hidden="1" customHeight="1" x14ac:dyDescent="0.25">
      <c r="A2080" s="14">
        <v>726</v>
      </c>
      <c r="B2080" s="162">
        <v>45383</v>
      </c>
      <c r="C2080" s="6" t="s">
        <v>3519</v>
      </c>
      <c r="D2080" s="15">
        <v>840904</v>
      </c>
      <c r="E2080" s="14" t="s">
        <v>1132</v>
      </c>
      <c r="F2080" s="14" t="s">
        <v>1133</v>
      </c>
      <c r="G2080" s="6">
        <v>12505</v>
      </c>
      <c r="H2080" s="6" t="s">
        <v>1817</v>
      </c>
      <c r="I2080" s="6"/>
      <c r="J2080" s="16">
        <v>5505.1</v>
      </c>
      <c r="K2080" s="144">
        <v>1.77</v>
      </c>
      <c r="L2080" s="125">
        <v>0</v>
      </c>
      <c r="M2080" s="125">
        <v>0</v>
      </c>
      <c r="N2080" s="6" t="s">
        <v>1878</v>
      </c>
      <c r="O2080" s="6" t="s">
        <v>1878</v>
      </c>
      <c r="P2080" s="19">
        <v>6189975</v>
      </c>
      <c r="Q2080" s="6"/>
      <c r="R2080" s="19">
        <f t="shared" si="353"/>
        <v>1114195.5</v>
      </c>
      <c r="S2080" s="6"/>
      <c r="T2080" s="14"/>
      <c r="U2080" s="145"/>
      <c r="V2080" s="6"/>
      <c r="W2080" s="6"/>
      <c r="X2080" s="6"/>
      <c r="Y2080" s="23"/>
      <c r="Z2080" s="6"/>
      <c r="AA2080" s="6"/>
      <c r="AB2080" s="21"/>
      <c r="AC2080" s="6"/>
      <c r="AD2080" s="14" t="s">
        <v>1515</v>
      </c>
      <c r="AE2080" s="6"/>
      <c r="AF2080" s="6"/>
      <c r="AG2080" s="6"/>
      <c r="AH2080" s="6" t="s">
        <v>1878</v>
      </c>
      <c r="AI2080" s="143">
        <f t="shared" si="354"/>
        <v>495</v>
      </c>
      <c r="AJ2080" s="143">
        <f t="shared" si="355"/>
        <v>89.1</v>
      </c>
      <c r="AK2080" s="143">
        <f t="shared" si="356"/>
        <v>0</v>
      </c>
      <c r="AL2080" s="20">
        <f t="shared" si="352"/>
        <v>45413</v>
      </c>
      <c r="AM2080" t="e">
        <f t="shared" si="359"/>
        <v>#N/A</v>
      </c>
      <c r="AN2080" t="str">
        <f t="shared" si="360"/>
        <v>25042024-A-088978-5505.1</v>
      </c>
    </row>
    <row r="2081" spans="1:40" ht="20.100000000000001" hidden="1" customHeight="1" x14ac:dyDescent="0.25">
      <c r="A2081" s="14">
        <v>727</v>
      </c>
      <c r="B2081" s="162">
        <v>45383</v>
      </c>
      <c r="C2081" s="6" t="s">
        <v>3520</v>
      </c>
      <c r="D2081" s="15">
        <v>840904</v>
      </c>
      <c r="E2081" s="14" t="s">
        <v>1132</v>
      </c>
      <c r="F2081" s="14" t="s">
        <v>1133</v>
      </c>
      <c r="G2081" s="6">
        <v>13074</v>
      </c>
      <c r="H2081" s="6" t="s">
        <v>1817</v>
      </c>
      <c r="I2081" s="6"/>
      <c r="J2081" s="16">
        <v>5505.1</v>
      </c>
      <c r="K2081" s="144">
        <v>1.77</v>
      </c>
      <c r="L2081" s="125">
        <v>0</v>
      </c>
      <c r="M2081" s="125">
        <v>0</v>
      </c>
      <c r="N2081" s="6" t="s">
        <v>1878</v>
      </c>
      <c r="O2081" s="6" t="s">
        <v>1878</v>
      </c>
      <c r="P2081" s="19">
        <v>6471630</v>
      </c>
      <c r="Q2081" s="6"/>
      <c r="R2081" s="19">
        <f t="shared" si="353"/>
        <v>1164893.3999999999</v>
      </c>
      <c r="S2081" s="6"/>
      <c r="T2081" s="14"/>
      <c r="U2081" s="145"/>
      <c r="V2081" s="6"/>
      <c r="W2081" s="6"/>
      <c r="X2081" s="6"/>
      <c r="Y2081" s="23"/>
      <c r="Z2081" s="6"/>
      <c r="AA2081" s="6"/>
      <c r="AB2081" s="21"/>
      <c r="AC2081" s="6"/>
      <c r="AD2081" s="14" t="s">
        <v>1515</v>
      </c>
      <c r="AE2081" s="6"/>
      <c r="AF2081" s="6"/>
      <c r="AG2081" s="6"/>
      <c r="AH2081" s="6" t="s">
        <v>1878</v>
      </c>
      <c r="AI2081" s="143">
        <f t="shared" si="354"/>
        <v>495</v>
      </c>
      <c r="AJ2081" s="143">
        <f t="shared" si="355"/>
        <v>89.1</v>
      </c>
      <c r="AK2081" s="143">
        <f t="shared" si="356"/>
        <v>0</v>
      </c>
      <c r="AL2081" s="20">
        <f t="shared" si="352"/>
        <v>45413</v>
      </c>
      <c r="AM2081" t="e">
        <f t="shared" si="359"/>
        <v>#N/A</v>
      </c>
      <c r="AN2081" t="str">
        <f t="shared" si="360"/>
        <v>25042024-A-088985-5505.1</v>
      </c>
    </row>
    <row r="2082" spans="1:40" ht="20.100000000000001" hidden="1" customHeight="1" x14ac:dyDescent="0.25">
      <c r="A2082" s="14">
        <v>728</v>
      </c>
      <c r="B2082" s="162">
        <v>45385</v>
      </c>
      <c r="C2082" s="6" t="s">
        <v>3521</v>
      </c>
      <c r="D2082" s="15">
        <v>840904</v>
      </c>
      <c r="E2082" s="14" t="s">
        <v>1132</v>
      </c>
      <c r="F2082" s="14" t="s">
        <v>1133</v>
      </c>
      <c r="G2082" s="6">
        <v>12577</v>
      </c>
      <c r="H2082" s="6" t="s">
        <v>1817</v>
      </c>
      <c r="I2082" s="6"/>
      <c r="J2082" s="16">
        <v>5505.1</v>
      </c>
      <c r="K2082" s="144">
        <v>1.77</v>
      </c>
      <c r="L2082" s="125">
        <v>0</v>
      </c>
      <c r="M2082" s="125">
        <v>0</v>
      </c>
      <c r="N2082" s="6" t="s">
        <v>1878</v>
      </c>
      <c r="O2082" s="6" t="s">
        <v>1878</v>
      </c>
      <c r="P2082" s="19">
        <v>6225615</v>
      </c>
      <c r="Q2082" s="6"/>
      <c r="R2082" s="19">
        <f t="shared" si="353"/>
        <v>1120610.7</v>
      </c>
      <c r="S2082" s="6"/>
      <c r="T2082" s="14"/>
      <c r="U2082" s="145"/>
      <c r="V2082" s="6"/>
      <c r="W2082" s="6"/>
      <c r="X2082" s="6"/>
      <c r="Y2082" s="23"/>
      <c r="Z2082" s="6"/>
      <c r="AA2082" s="6"/>
      <c r="AB2082" s="21"/>
      <c r="AC2082" s="6"/>
      <c r="AD2082" s="14" t="s">
        <v>1515</v>
      </c>
      <c r="AE2082" s="6"/>
      <c r="AF2082" s="6"/>
      <c r="AG2082" s="6"/>
      <c r="AH2082" s="6" t="s">
        <v>1878</v>
      </c>
      <c r="AI2082" s="143">
        <f t="shared" si="354"/>
        <v>495</v>
      </c>
      <c r="AJ2082" s="143">
        <f t="shared" si="355"/>
        <v>89.1</v>
      </c>
      <c r="AK2082" s="143">
        <f t="shared" si="356"/>
        <v>0</v>
      </c>
      <c r="AL2082" s="20">
        <f t="shared" si="352"/>
        <v>45415</v>
      </c>
      <c r="AM2082" t="e">
        <f t="shared" si="359"/>
        <v>#N/A</v>
      </c>
      <c r="AN2082" t="str">
        <f t="shared" si="360"/>
        <v>25042024-A-088993-5505.1</v>
      </c>
    </row>
    <row r="2083" spans="1:40" ht="20.100000000000001" hidden="1" customHeight="1" x14ac:dyDescent="0.25">
      <c r="A2083" s="14">
        <v>729</v>
      </c>
      <c r="B2083" s="162">
        <v>45385</v>
      </c>
      <c r="C2083" s="6" t="s">
        <v>3522</v>
      </c>
      <c r="D2083" s="15">
        <v>840904</v>
      </c>
      <c r="E2083" s="14" t="s">
        <v>1132</v>
      </c>
      <c r="F2083" s="14" t="s">
        <v>1133</v>
      </c>
      <c r="G2083" s="6">
        <v>12030</v>
      </c>
      <c r="H2083" s="6" t="s">
        <v>1817</v>
      </c>
      <c r="I2083" s="6"/>
      <c r="J2083" s="16">
        <v>5505.1</v>
      </c>
      <c r="K2083" s="144">
        <v>1.77</v>
      </c>
      <c r="L2083" s="125">
        <v>0</v>
      </c>
      <c r="M2083" s="125">
        <v>0</v>
      </c>
      <c r="N2083" s="6" t="s">
        <v>1878</v>
      </c>
      <c r="O2083" s="6" t="s">
        <v>1878</v>
      </c>
      <c r="P2083" s="19">
        <v>5954850</v>
      </c>
      <c r="Q2083" s="6"/>
      <c r="R2083" s="19">
        <f t="shared" si="353"/>
        <v>1071873</v>
      </c>
      <c r="S2083" s="6"/>
      <c r="T2083" s="14"/>
      <c r="U2083" s="145"/>
      <c r="V2083" s="6"/>
      <c r="W2083" s="6"/>
      <c r="X2083" s="6"/>
      <c r="Y2083" s="23"/>
      <c r="Z2083" s="6"/>
      <c r="AA2083" s="6"/>
      <c r="AB2083" s="21"/>
      <c r="AC2083" s="6"/>
      <c r="AD2083" s="14" t="s">
        <v>1515</v>
      </c>
      <c r="AE2083" s="6"/>
      <c r="AF2083" s="6"/>
      <c r="AG2083" s="6"/>
      <c r="AH2083" s="6" t="s">
        <v>1878</v>
      </c>
      <c r="AI2083" s="143">
        <f t="shared" si="354"/>
        <v>495</v>
      </c>
      <c r="AJ2083" s="143">
        <f t="shared" si="355"/>
        <v>89.1</v>
      </c>
      <c r="AK2083" s="143">
        <f t="shared" si="356"/>
        <v>0</v>
      </c>
      <c r="AL2083" s="20">
        <f t="shared" si="352"/>
        <v>45415</v>
      </c>
      <c r="AM2083" t="e">
        <f t="shared" si="359"/>
        <v>#N/A</v>
      </c>
      <c r="AN2083" t="str">
        <f t="shared" si="360"/>
        <v>25042024-A-089007-5505.1</v>
      </c>
    </row>
    <row r="2084" spans="1:40" ht="20.100000000000001" hidden="1" customHeight="1" x14ac:dyDescent="0.25">
      <c r="A2084" s="14">
        <v>730</v>
      </c>
      <c r="B2084" s="162">
        <v>45389</v>
      </c>
      <c r="C2084" s="6" t="s">
        <v>3523</v>
      </c>
      <c r="D2084" s="15">
        <v>840904</v>
      </c>
      <c r="E2084" s="14" t="s">
        <v>1132</v>
      </c>
      <c r="F2084" s="14" t="s">
        <v>1133</v>
      </c>
      <c r="G2084" s="6">
        <v>12924</v>
      </c>
      <c r="H2084" s="6" t="s">
        <v>1817</v>
      </c>
      <c r="I2084" s="6"/>
      <c r="J2084" s="16">
        <v>5505.1</v>
      </c>
      <c r="K2084" s="144">
        <v>1.76</v>
      </c>
      <c r="L2084" s="125">
        <v>0</v>
      </c>
      <c r="M2084" s="125">
        <v>0</v>
      </c>
      <c r="N2084" s="6" t="s">
        <v>1878</v>
      </c>
      <c r="O2084" s="6" t="s">
        <v>1878</v>
      </c>
      <c r="P2084" s="19">
        <v>6371532</v>
      </c>
      <c r="Q2084" s="6"/>
      <c r="R2084" s="19">
        <f t="shared" si="353"/>
        <v>1146875.76</v>
      </c>
      <c r="S2084" s="6"/>
      <c r="T2084" s="14"/>
      <c r="U2084" s="145"/>
      <c r="V2084" s="6"/>
      <c r="W2084" s="6"/>
      <c r="X2084" s="6"/>
      <c r="Y2084" s="23"/>
      <c r="Z2084" s="6"/>
      <c r="AA2084" s="6"/>
      <c r="AB2084" s="21"/>
      <c r="AC2084" s="6"/>
      <c r="AD2084" s="14" t="s">
        <v>1515</v>
      </c>
      <c r="AE2084" s="6"/>
      <c r="AF2084" s="6"/>
      <c r="AG2084" s="6"/>
      <c r="AH2084" s="6" t="s">
        <v>1878</v>
      </c>
      <c r="AI2084" s="143">
        <f t="shared" si="354"/>
        <v>493</v>
      </c>
      <c r="AJ2084" s="143">
        <f t="shared" si="355"/>
        <v>88.74</v>
      </c>
      <c r="AK2084" s="143">
        <f t="shared" si="356"/>
        <v>0</v>
      </c>
      <c r="AL2084" s="20">
        <f t="shared" si="352"/>
        <v>45419</v>
      </c>
      <c r="AM2084" t="e">
        <f t="shared" si="359"/>
        <v>#N/A</v>
      </c>
      <c r="AN2084" t="str">
        <f t="shared" si="360"/>
        <v>25042024-A-089022-5505.1</v>
      </c>
    </row>
    <row r="2085" spans="1:40" ht="20.100000000000001" hidden="1" customHeight="1" x14ac:dyDescent="0.25">
      <c r="A2085" s="14">
        <v>731</v>
      </c>
      <c r="B2085" s="162">
        <v>45389</v>
      </c>
      <c r="C2085" s="6" t="s">
        <v>3524</v>
      </c>
      <c r="D2085" s="15">
        <v>840904</v>
      </c>
      <c r="E2085" s="14" t="s">
        <v>1132</v>
      </c>
      <c r="F2085" s="14" t="s">
        <v>1133</v>
      </c>
      <c r="G2085" s="6">
        <v>12200</v>
      </c>
      <c r="H2085" s="6" t="s">
        <v>1817</v>
      </c>
      <c r="I2085" s="6"/>
      <c r="J2085" s="16">
        <v>5505.1</v>
      </c>
      <c r="K2085" s="144">
        <v>1.76</v>
      </c>
      <c r="L2085" s="125">
        <v>0</v>
      </c>
      <c r="M2085" s="125">
        <v>0</v>
      </c>
      <c r="N2085" s="6" t="s">
        <v>1878</v>
      </c>
      <c r="O2085" s="6" t="s">
        <v>1878</v>
      </c>
      <c r="P2085" s="19">
        <v>6014600</v>
      </c>
      <c r="Q2085" s="6"/>
      <c r="R2085" s="19">
        <f t="shared" si="353"/>
        <v>1082628</v>
      </c>
      <c r="S2085" s="6"/>
      <c r="T2085" s="14"/>
      <c r="U2085" s="145"/>
      <c r="V2085" s="6"/>
      <c r="W2085" s="6"/>
      <c r="X2085" s="6"/>
      <c r="Y2085" s="23"/>
      <c r="Z2085" s="6"/>
      <c r="AA2085" s="6"/>
      <c r="AB2085" s="21"/>
      <c r="AC2085" s="6"/>
      <c r="AD2085" s="14" t="s">
        <v>1515</v>
      </c>
      <c r="AE2085" s="6"/>
      <c r="AF2085" s="6"/>
      <c r="AG2085" s="6"/>
      <c r="AH2085" s="6" t="s">
        <v>1878</v>
      </c>
      <c r="AI2085" s="143">
        <f t="shared" si="354"/>
        <v>493</v>
      </c>
      <c r="AJ2085" s="143">
        <f t="shared" si="355"/>
        <v>88.74</v>
      </c>
      <c r="AK2085" s="143">
        <f t="shared" si="356"/>
        <v>0</v>
      </c>
      <c r="AL2085" s="20">
        <f t="shared" si="352"/>
        <v>45419</v>
      </c>
      <c r="AM2085" t="e">
        <f t="shared" si="359"/>
        <v>#N/A</v>
      </c>
      <c r="AN2085" t="str">
        <f t="shared" si="360"/>
        <v>25042024-A-089030-5505.1</v>
      </c>
    </row>
    <row r="2086" spans="1:40" ht="20.100000000000001" hidden="1" customHeight="1" x14ac:dyDescent="0.25">
      <c r="A2086" s="14">
        <v>732</v>
      </c>
      <c r="B2086" s="162">
        <v>45391</v>
      </c>
      <c r="C2086" s="6" t="s">
        <v>3525</v>
      </c>
      <c r="D2086" s="15">
        <v>840904</v>
      </c>
      <c r="E2086" s="14" t="s">
        <v>1132</v>
      </c>
      <c r="F2086" s="14" t="s">
        <v>1133</v>
      </c>
      <c r="G2086" s="6">
        <v>12974</v>
      </c>
      <c r="H2086" s="6" t="s">
        <v>1817</v>
      </c>
      <c r="I2086" s="6"/>
      <c r="J2086" s="16">
        <v>5505.1</v>
      </c>
      <c r="K2086" s="144">
        <v>1.76</v>
      </c>
      <c r="L2086" s="125">
        <v>0</v>
      </c>
      <c r="M2086" s="125">
        <v>0</v>
      </c>
      <c r="N2086" s="6" t="s">
        <v>1878</v>
      </c>
      <c r="O2086" s="6" t="s">
        <v>1878</v>
      </c>
      <c r="P2086" s="19">
        <v>6396182</v>
      </c>
      <c r="Q2086" s="6"/>
      <c r="R2086" s="19">
        <f t="shared" si="353"/>
        <v>1151312.76</v>
      </c>
      <c r="S2086" s="6"/>
      <c r="T2086" s="14"/>
      <c r="U2086" s="145"/>
      <c r="V2086" s="6"/>
      <c r="W2086" s="6"/>
      <c r="X2086" s="6"/>
      <c r="Y2086" s="23"/>
      <c r="Z2086" s="6"/>
      <c r="AA2086" s="6"/>
      <c r="AB2086" s="21"/>
      <c r="AC2086" s="6"/>
      <c r="AD2086" s="14" t="s">
        <v>1515</v>
      </c>
      <c r="AE2086" s="6"/>
      <c r="AF2086" s="6"/>
      <c r="AG2086" s="6"/>
      <c r="AH2086" s="6" t="s">
        <v>1878</v>
      </c>
      <c r="AI2086" s="143">
        <f t="shared" si="354"/>
        <v>493</v>
      </c>
      <c r="AJ2086" s="143">
        <f t="shared" si="355"/>
        <v>88.74</v>
      </c>
      <c r="AK2086" s="143">
        <f t="shared" si="356"/>
        <v>0</v>
      </c>
      <c r="AL2086" s="20">
        <f t="shared" si="352"/>
        <v>45421</v>
      </c>
      <c r="AM2086" t="e">
        <f t="shared" si="359"/>
        <v>#N/A</v>
      </c>
      <c r="AN2086" t="str">
        <f t="shared" si="360"/>
        <v>25042024-A-089040-5505.1</v>
      </c>
    </row>
    <row r="2087" spans="1:40" ht="20.100000000000001" hidden="1" customHeight="1" x14ac:dyDescent="0.25">
      <c r="A2087" s="14">
        <v>733</v>
      </c>
      <c r="B2087" s="162">
        <v>45391</v>
      </c>
      <c r="C2087" s="6" t="s">
        <v>3526</v>
      </c>
      <c r="D2087" s="15">
        <v>840904</v>
      </c>
      <c r="E2087" s="14" t="s">
        <v>1132</v>
      </c>
      <c r="F2087" s="14" t="s">
        <v>1133</v>
      </c>
      <c r="G2087" s="6">
        <v>12270</v>
      </c>
      <c r="H2087" s="6" t="s">
        <v>1817</v>
      </c>
      <c r="I2087" s="6"/>
      <c r="J2087" s="16">
        <v>5505.1</v>
      </c>
      <c r="K2087" s="144">
        <v>1.76</v>
      </c>
      <c r="L2087" s="125">
        <v>0</v>
      </c>
      <c r="M2087" s="125">
        <v>0</v>
      </c>
      <c r="N2087" s="6" t="s">
        <v>1878</v>
      </c>
      <c r="O2087" s="6" t="s">
        <v>1878</v>
      </c>
      <c r="P2087" s="19">
        <v>6049110</v>
      </c>
      <c r="Q2087" s="6"/>
      <c r="R2087" s="19">
        <f t="shared" si="353"/>
        <v>1088839.8</v>
      </c>
      <c r="S2087" s="6"/>
      <c r="T2087" s="14"/>
      <c r="U2087" s="145"/>
      <c r="V2087" s="6"/>
      <c r="W2087" s="6"/>
      <c r="X2087" s="6"/>
      <c r="Y2087" s="23"/>
      <c r="Z2087" s="6"/>
      <c r="AA2087" s="6"/>
      <c r="AB2087" s="21"/>
      <c r="AC2087" s="6"/>
      <c r="AD2087" s="14" t="s">
        <v>1515</v>
      </c>
      <c r="AE2087" s="6"/>
      <c r="AF2087" s="6"/>
      <c r="AG2087" s="6"/>
      <c r="AH2087" s="6" t="s">
        <v>1878</v>
      </c>
      <c r="AI2087" s="143">
        <f t="shared" si="354"/>
        <v>493</v>
      </c>
      <c r="AJ2087" s="143">
        <f t="shared" si="355"/>
        <v>88.740000000000009</v>
      </c>
      <c r="AK2087" s="143">
        <f t="shared" si="356"/>
        <v>0</v>
      </c>
      <c r="AL2087" s="20">
        <f t="shared" si="352"/>
        <v>45421</v>
      </c>
      <c r="AM2087" t="e">
        <f t="shared" si="359"/>
        <v>#N/A</v>
      </c>
      <c r="AN2087" t="str">
        <f t="shared" si="360"/>
        <v>25042024-A-089053-5505.1</v>
      </c>
    </row>
    <row r="2088" spans="1:40" ht="20.100000000000001" hidden="1" customHeight="1" x14ac:dyDescent="0.25">
      <c r="A2088" s="14">
        <v>734</v>
      </c>
      <c r="B2088" s="162">
        <v>45394</v>
      </c>
      <c r="C2088" s="6" t="s">
        <v>3527</v>
      </c>
      <c r="D2088" s="15">
        <v>840904</v>
      </c>
      <c r="E2088" s="14" t="s">
        <v>1132</v>
      </c>
      <c r="F2088" s="14" t="s">
        <v>1133</v>
      </c>
      <c r="G2088" s="6">
        <v>12474</v>
      </c>
      <c r="H2088" s="6" t="s">
        <v>1817</v>
      </c>
      <c r="I2088" s="6"/>
      <c r="J2088" s="16">
        <v>5505.1</v>
      </c>
      <c r="K2088" s="144">
        <v>1.76</v>
      </c>
      <c r="L2088" s="125">
        <v>0</v>
      </c>
      <c r="M2088" s="125">
        <v>0</v>
      </c>
      <c r="N2088" s="6" t="s">
        <v>1878</v>
      </c>
      <c r="O2088" s="6" t="s">
        <v>1878</v>
      </c>
      <c r="P2088" s="19">
        <v>6149682</v>
      </c>
      <c r="Q2088" s="6"/>
      <c r="R2088" s="19">
        <f t="shared" si="353"/>
        <v>1106942.76</v>
      </c>
      <c r="S2088" s="6"/>
      <c r="T2088" s="14"/>
      <c r="U2088" s="145"/>
      <c r="V2088" s="6"/>
      <c r="W2088" s="6"/>
      <c r="X2088" s="6"/>
      <c r="Y2088" s="23"/>
      <c r="Z2088" s="6"/>
      <c r="AA2088" s="6"/>
      <c r="AB2088" s="21"/>
      <c r="AC2088" s="6"/>
      <c r="AD2088" s="14" t="s">
        <v>1515</v>
      </c>
      <c r="AE2088" s="6"/>
      <c r="AF2088" s="6"/>
      <c r="AG2088" s="6"/>
      <c r="AH2088" s="6" t="s">
        <v>1878</v>
      </c>
      <c r="AI2088" s="143">
        <f t="shared" si="354"/>
        <v>493</v>
      </c>
      <c r="AJ2088" s="143">
        <f t="shared" si="355"/>
        <v>88.74</v>
      </c>
      <c r="AK2088" s="143">
        <f t="shared" si="356"/>
        <v>0</v>
      </c>
      <c r="AL2088" s="20">
        <f t="shared" si="352"/>
        <v>45424</v>
      </c>
      <c r="AM2088" t="e">
        <f t="shared" si="359"/>
        <v>#N/A</v>
      </c>
      <c r="AN2088" t="str">
        <f t="shared" si="360"/>
        <v>25042024-A-089059-5505.1</v>
      </c>
    </row>
    <row r="2089" spans="1:40" ht="20.100000000000001" customHeight="1" x14ac:dyDescent="0.25">
      <c r="A2089" s="14">
        <v>735</v>
      </c>
      <c r="B2089" s="162">
        <v>45394</v>
      </c>
      <c r="C2089" s="6" t="s">
        <v>3528</v>
      </c>
      <c r="D2089" s="15">
        <v>840904</v>
      </c>
      <c r="E2089" s="14" t="s">
        <v>1132</v>
      </c>
      <c r="F2089" s="14" t="str">
        <f>INDEX(New!$CV$9:$CV$791,MATCH(C2089,New!$F$9:$F$791,0))</f>
        <v>Running</v>
      </c>
      <c r="G2089" s="6">
        <v>12395</v>
      </c>
      <c r="H2089" s="6" t="s">
        <v>1817</v>
      </c>
      <c r="I2089" s="6"/>
      <c r="J2089" s="16">
        <v>5505.1</v>
      </c>
      <c r="K2089" s="144">
        <v>1.76</v>
      </c>
      <c r="L2089" s="125">
        <f>_xlfn.IFNA(INDEX(New!$E$9:$E$791,MATCH(C2089,New!$F$9:$F$791,0)),G2089)</f>
        <v>14</v>
      </c>
      <c r="M2089" s="125">
        <f t="shared" ref="M2089:M2101" si="361">G2089</f>
        <v>12395</v>
      </c>
      <c r="N2089" s="6" t="s">
        <v>1878</v>
      </c>
      <c r="O2089" s="6" t="s">
        <v>1878</v>
      </c>
      <c r="P2089" s="19">
        <v>6110735</v>
      </c>
      <c r="Q2089" s="6"/>
      <c r="R2089" s="19">
        <f t="shared" si="353"/>
        <v>1099932.3</v>
      </c>
      <c r="S2089" s="6"/>
      <c r="T2089" s="14"/>
      <c r="U2089" s="145"/>
      <c r="V2089" s="6"/>
      <c r="W2089" s="6"/>
      <c r="X2089" s="6"/>
      <c r="Y2089" s="23"/>
      <c r="Z2089" s="6"/>
      <c r="AA2089" s="6"/>
      <c r="AB2089" s="21"/>
      <c r="AC2089" s="6"/>
      <c r="AD2089" s="14" t="s">
        <v>1515</v>
      </c>
      <c r="AE2089" s="6"/>
      <c r="AF2089" s="6"/>
      <c r="AG2089" s="6"/>
      <c r="AH2089" s="6" t="s">
        <v>1878</v>
      </c>
      <c r="AI2089" s="143">
        <f t="shared" si="354"/>
        <v>493</v>
      </c>
      <c r="AJ2089" s="143">
        <f t="shared" si="355"/>
        <v>88.740000000000009</v>
      </c>
      <c r="AK2089" s="143">
        <f t="shared" si="356"/>
        <v>1242.3600000000001</v>
      </c>
      <c r="AL2089" s="20">
        <f t="shared" si="352"/>
        <v>45424</v>
      </c>
      <c r="AM2089" t="e">
        <f t="shared" si="359"/>
        <v>#N/A</v>
      </c>
      <c r="AN2089" t="str">
        <f t="shared" si="360"/>
        <v>25042024-A-089068-5505.1</v>
      </c>
    </row>
    <row r="2090" spans="1:40" ht="20.100000000000001" customHeight="1" x14ac:dyDescent="0.25">
      <c r="A2090" s="14">
        <v>736</v>
      </c>
      <c r="B2090" s="162">
        <v>45395</v>
      </c>
      <c r="C2090" s="6" t="s">
        <v>3529</v>
      </c>
      <c r="D2090" s="15">
        <v>840904</v>
      </c>
      <c r="E2090" s="14" t="s">
        <v>1132</v>
      </c>
      <c r="F2090" s="14" t="str">
        <f>INDEX(New!$CV$9:$CV$791,MATCH(C2090,New!$F$9:$F$791,0))</f>
        <v>Running</v>
      </c>
      <c r="G2090" s="6">
        <v>12624</v>
      </c>
      <c r="H2090" s="6" t="s">
        <v>1817</v>
      </c>
      <c r="I2090" s="6"/>
      <c r="J2090" s="16">
        <v>5505.1</v>
      </c>
      <c r="K2090" s="144">
        <v>1.76</v>
      </c>
      <c r="L2090" s="125">
        <f>_xlfn.IFNA(INDEX(New!$E$9:$E$791,MATCH(C2090,New!$F$9:$F$791,0)),G2090)</f>
        <v>4496</v>
      </c>
      <c r="M2090" s="125">
        <f t="shared" si="361"/>
        <v>12624</v>
      </c>
      <c r="N2090" s="6" t="s">
        <v>1878</v>
      </c>
      <c r="O2090" s="6" t="s">
        <v>1878</v>
      </c>
      <c r="P2090" s="19">
        <v>6223632</v>
      </c>
      <c r="Q2090" s="6"/>
      <c r="R2090" s="19">
        <f t="shared" si="353"/>
        <v>1120253.76</v>
      </c>
      <c r="S2090" s="6"/>
      <c r="T2090" s="14"/>
      <c r="U2090" s="145"/>
      <c r="V2090" s="6"/>
      <c r="W2090" s="6"/>
      <c r="X2090" s="6"/>
      <c r="Y2090" s="23"/>
      <c r="Z2090" s="6"/>
      <c r="AA2090" s="6"/>
      <c r="AB2090" s="21"/>
      <c r="AC2090" s="6"/>
      <c r="AD2090" s="14" t="s">
        <v>1515</v>
      </c>
      <c r="AE2090" s="6"/>
      <c r="AF2090" s="6"/>
      <c r="AG2090" s="6"/>
      <c r="AH2090" s="6" t="s">
        <v>1878</v>
      </c>
      <c r="AI2090" s="143">
        <f t="shared" si="354"/>
        <v>493</v>
      </c>
      <c r="AJ2090" s="143">
        <f t="shared" si="355"/>
        <v>88.74</v>
      </c>
      <c r="AK2090" s="143">
        <f t="shared" si="356"/>
        <v>398975.04</v>
      </c>
      <c r="AL2090" s="20">
        <f t="shared" si="352"/>
        <v>45425</v>
      </c>
      <c r="AM2090" t="e">
        <f t="shared" si="359"/>
        <v>#N/A</v>
      </c>
      <c r="AN2090" t="str">
        <f t="shared" si="360"/>
        <v>25042024-A-089080-5505.1</v>
      </c>
    </row>
    <row r="2091" spans="1:40" ht="20.100000000000001" customHeight="1" x14ac:dyDescent="0.25">
      <c r="A2091" s="14">
        <v>737</v>
      </c>
      <c r="B2091" s="162">
        <v>45395</v>
      </c>
      <c r="C2091" s="6" t="s">
        <v>3530</v>
      </c>
      <c r="D2091" s="15">
        <v>840904</v>
      </c>
      <c r="E2091" s="14" t="s">
        <v>1132</v>
      </c>
      <c r="F2091" s="14" t="str">
        <f>INDEX(New!$CV$9:$CV$791,MATCH(C2091,New!$F$9:$F$791,0))</f>
        <v>-</v>
      </c>
      <c r="G2091" s="6">
        <v>12188</v>
      </c>
      <c r="H2091" s="6" t="s">
        <v>1817</v>
      </c>
      <c r="I2091" s="6"/>
      <c r="J2091" s="16">
        <v>5505.1</v>
      </c>
      <c r="K2091" s="144">
        <v>1.76</v>
      </c>
      <c r="L2091" s="125">
        <f>_xlfn.IFNA(INDEX(New!$E$9:$E$791,MATCH(C2091,New!$F$9:$F$791,0)),G2091)</f>
        <v>12188</v>
      </c>
      <c r="M2091" s="125">
        <f t="shared" si="361"/>
        <v>12188</v>
      </c>
      <c r="N2091" s="6" t="s">
        <v>1878</v>
      </c>
      <c r="O2091" s="6" t="s">
        <v>1878</v>
      </c>
      <c r="P2091" s="19">
        <v>6008684</v>
      </c>
      <c r="Q2091" s="6"/>
      <c r="R2091" s="19">
        <f t="shared" si="353"/>
        <v>1081563.1199999999</v>
      </c>
      <c r="S2091" s="6"/>
      <c r="T2091" s="14"/>
      <c r="U2091" s="145"/>
      <c r="V2091" s="6"/>
      <c r="W2091" s="6"/>
      <c r="X2091" s="6"/>
      <c r="Y2091" s="23"/>
      <c r="Z2091" s="6"/>
      <c r="AA2091" s="6"/>
      <c r="AB2091" s="21"/>
      <c r="AC2091" s="6"/>
      <c r="AD2091" s="14" t="s">
        <v>1515</v>
      </c>
      <c r="AE2091" s="6"/>
      <c r="AF2091" s="6"/>
      <c r="AG2091" s="6"/>
      <c r="AH2091" s="6" t="s">
        <v>1878</v>
      </c>
      <c r="AI2091" s="143">
        <f t="shared" si="354"/>
        <v>493</v>
      </c>
      <c r="AJ2091" s="143">
        <f t="shared" si="355"/>
        <v>88.74</v>
      </c>
      <c r="AK2091" s="143">
        <f t="shared" si="356"/>
        <v>1081563.1199999999</v>
      </c>
      <c r="AL2091" s="20">
        <f t="shared" si="352"/>
        <v>45425</v>
      </c>
      <c r="AM2091" t="e">
        <f t="shared" si="359"/>
        <v>#N/A</v>
      </c>
      <c r="AN2091" t="str">
        <f t="shared" si="360"/>
        <v>25042024-A-089085-5505.1</v>
      </c>
    </row>
    <row r="2092" spans="1:40" ht="20.100000000000001" customHeight="1" x14ac:dyDescent="0.25">
      <c r="A2092" s="14">
        <v>738</v>
      </c>
      <c r="B2092" s="162">
        <v>45404</v>
      </c>
      <c r="C2092" s="6" t="s">
        <v>3531</v>
      </c>
      <c r="D2092" s="15">
        <v>840904</v>
      </c>
      <c r="E2092" s="14" t="s">
        <v>1132</v>
      </c>
      <c r="F2092" s="14" t="str">
        <f>INDEX(New!$CV$9:$CV$791,MATCH(C2092,New!$F$9:$F$791,0))</f>
        <v>-</v>
      </c>
      <c r="G2092" s="6">
        <v>12574</v>
      </c>
      <c r="H2092" s="6" t="s">
        <v>1817</v>
      </c>
      <c r="I2092" s="6"/>
      <c r="J2092" s="16">
        <v>5505.1</v>
      </c>
      <c r="K2092" s="144">
        <v>1.64</v>
      </c>
      <c r="L2092" s="125">
        <f>_xlfn.IFNA(INDEX(New!$E$9:$E$791,MATCH(C2092,New!$F$9:$F$791,0)),G2092)</f>
        <v>12574</v>
      </c>
      <c r="M2092" s="125">
        <f t="shared" si="361"/>
        <v>12574</v>
      </c>
      <c r="N2092" s="6" t="s">
        <v>1878</v>
      </c>
      <c r="O2092" s="6" t="s">
        <v>1878</v>
      </c>
      <c r="P2092" s="19">
        <v>5784040</v>
      </c>
      <c r="Q2092" s="6"/>
      <c r="R2092" s="19">
        <f t="shared" si="353"/>
        <v>1041127.2</v>
      </c>
      <c r="S2092" s="6"/>
      <c r="T2092" s="14"/>
      <c r="U2092" s="145"/>
      <c r="V2092" s="6"/>
      <c r="W2092" s="6"/>
      <c r="X2092" s="6"/>
      <c r="Y2092" s="23"/>
      <c r="Z2092" s="6"/>
      <c r="AA2092" s="6"/>
      <c r="AB2092" s="21"/>
      <c r="AC2092" s="6"/>
      <c r="AD2092" s="14" t="s">
        <v>1515</v>
      </c>
      <c r="AE2092" s="6"/>
      <c r="AF2092" s="6"/>
      <c r="AG2092" s="6"/>
      <c r="AH2092" s="6" t="s">
        <v>1878</v>
      </c>
      <c r="AI2092" s="143">
        <f t="shared" si="354"/>
        <v>460</v>
      </c>
      <c r="AJ2092" s="143">
        <f t="shared" si="355"/>
        <v>82.8</v>
      </c>
      <c r="AK2092" s="143">
        <f t="shared" si="356"/>
        <v>1041127.2</v>
      </c>
      <c r="AL2092" s="20">
        <f t="shared" si="352"/>
        <v>45434</v>
      </c>
      <c r="AM2092" t="e">
        <f t="shared" si="359"/>
        <v>#N/A</v>
      </c>
      <c r="AN2092" t="str">
        <f t="shared" si="360"/>
        <v>25042024-A-089093-5505.1</v>
      </c>
    </row>
    <row r="2093" spans="1:40" ht="20.100000000000001" customHeight="1" x14ac:dyDescent="0.25">
      <c r="A2093" s="14">
        <v>739</v>
      </c>
      <c r="B2093" s="162">
        <v>45404</v>
      </c>
      <c r="C2093" s="6" t="s">
        <v>3532</v>
      </c>
      <c r="D2093" s="15">
        <v>840904</v>
      </c>
      <c r="E2093" s="14" t="s">
        <v>1132</v>
      </c>
      <c r="F2093" s="14" t="str">
        <f>INDEX(New!$CV$9:$CV$791,MATCH(C2093,New!$F$9:$F$791,0))</f>
        <v>-</v>
      </c>
      <c r="G2093" s="6">
        <v>12705</v>
      </c>
      <c r="H2093" s="6" t="s">
        <v>1817</v>
      </c>
      <c r="I2093" s="6"/>
      <c r="J2093" s="16">
        <v>5505.1</v>
      </c>
      <c r="K2093" s="144">
        <v>1.64</v>
      </c>
      <c r="L2093" s="125">
        <f>_xlfn.IFNA(INDEX(New!$E$9:$E$791,MATCH(C2093,New!$F$9:$F$791,0)),G2093)</f>
        <v>12705</v>
      </c>
      <c r="M2093" s="125">
        <f t="shared" si="361"/>
        <v>12705</v>
      </c>
      <c r="N2093" s="6" t="s">
        <v>1878</v>
      </c>
      <c r="O2093" s="6" t="s">
        <v>1878</v>
      </c>
      <c r="P2093" s="19">
        <v>5844300</v>
      </c>
      <c r="Q2093" s="6"/>
      <c r="R2093" s="19">
        <f t="shared" si="353"/>
        <v>1051974</v>
      </c>
      <c r="S2093" s="6"/>
      <c r="T2093" s="14"/>
      <c r="U2093" s="145"/>
      <c r="V2093" s="6"/>
      <c r="W2093" s="6"/>
      <c r="X2093" s="6"/>
      <c r="Y2093" s="23"/>
      <c r="Z2093" s="6"/>
      <c r="AA2093" s="6"/>
      <c r="AB2093" s="21"/>
      <c r="AC2093" s="6"/>
      <c r="AD2093" s="14" t="s">
        <v>1515</v>
      </c>
      <c r="AE2093" s="6"/>
      <c r="AF2093" s="6"/>
      <c r="AG2093" s="6"/>
      <c r="AH2093" s="6" t="s">
        <v>1878</v>
      </c>
      <c r="AI2093" s="143">
        <f t="shared" si="354"/>
        <v>460</v>
      </c>
      <c r="AJ2093" s="143">
        <f t="shared" si="355"/>
        <v>82.8</v>
      </c>
      <c r="AK2093" s="143">
        <f t="shared" si="356"/>
        <v>1051974</v>
      </c>
      <c r="AL2093" s="20">
        <f t="shared" si="352"/>
        <v>45434</v>
      </c>
      <c r="AM2093" t="e">
        <f t="shared" si="359"/>
        <v>#N/A</v>
      </c>
      <c r="AN2093" t="str">
        <f t="shared" si="360"/>
        <v>25042024-A-089099-5505.1</v>
      </c>
    </row>
    <row r="2094" spans="1:40" ht="20.100000000000001" customHeight="1" x14ac:dyDescent="0.25">
      <c r="A2094" s="14">
        <v>740</v>
      </c>
      <c r="B2094" s="162">
        <v>45383</v>
      </c>
      <c r="C2094" s="6" t="s">
        <v>3533</v>
      </c>
      <c r="D2094" s="15">
        <v>840906</v>
      </c>
      <c r="E2094" s="14" t="s">
        <v>1132</v>
      </c>
      <c r="F2094" s="14" t="str">
        <f>INDEX(New!$CV$9:$CV$791,MATCH(C2094,New!$F$9:$F$791,0))</f>
        <v>-</v>
      </c>
      <c r="G2094" s="6">
        <v>939</v>
      </c>
      <c r="H2094" s="6" t="s">
        <v>1817</v>
      </c>
      <c r="I2094" s="6"/>
      <c r="J2094" s="16">
        <v>5208.12</v>
      </c>
      <c r="K2094" s="144">
        <v>8.39</v>
      </c>
      <c r="L2094" s="125">
        <f>_xlfn.IFNA(INDEX(New!$E$9:$E$791,MATCH(C2094,New!$F$9:$F$791,0)),G2094)</f>
        <v>939</v>
      </c>
      <c r="M2094" s="125">
        <f t="shared" si="361"/>
        <v>939</v>
      </c>
      <c r="N2094" s="6" t="s">
        <v>1442</v>
      </c>
      <c r="O2094" s="6" t="s">
        <v>3575</v>
      </c>
      <c r="P2094" s="19">
        <v>2205000</v>
      </c>
      <c r="Q2094" s="6"/>
      <c r="R2094" s="19">
        <f t="shared" si="353"/>
        <v>396900</v>
      </c>
      <c r="S2094" s="6"/>
      <c r="T2094" s="14"/>
      <c r="U2094" s="145"/>
      <c r="V2094" s="6"/>
      <c r="W2094" s="6"/>
      <c r="X2094" s="6"/>
      <c r="Y2094" s="23"/>
      <c r="Z2094" s="6"/>
      <c r="AA2094" s="6"/>
      <c r="AB2094" s="21"/>
      <c r="AC2094" s="6"/>
      <c r="AD2094" s="14" t="s">
        <v>1515</v>
      </c>
      <c r="AE2094" s="6"/>
      <c r="AF2094" s="6"/>
      <c r="AG2094" s="6"/>
      <c r="AH2094" s="6" t="s">
        <v>1516</v>
      </c>
      <c r="AI2094" s="143">
        <f t="shared" si="354"/>
        <v>2348.2428115015973</v>
      </c>
      <c r="AJ2094" s="143">
        <f t="shared" si="355"/>
        <v>422.68370607028754</v>
      </c>
      <c r="AK2094" s="143">
        <f t="shared" si="356"/>
        <v>396900</v>
      </c>
      <c r="AL2094" s="20">
        <f t="shared" si="352"/>
        <v>45413</v>
      </c>
      <c r="AM2094" t="e">
        <f t="shared" si="359"/>
        <v>#N/A</v>
      </c>
      <c r="AN2094" t="str">
        <f t="shared" si="360"/>
        <v>27042024-A-089895-5208.12</v>
      </c>
    </row>
    <row r="2095" spans="1:40" ht="20.100000000000001" customHeight="1" x14ac:dyDescent="0.25">
      <c r="A2095" s="14">
        <v>741</v>
      </c>
      <c r="B2095" s="162">
        <v>45383</v>
      </c>
      <c r="C2095" s="6" t="s">
        <v>3534</v>
      </c>
      <c r="D2095" s="15">
        <v>840906</v>
      </c>
      <c r="E2095" s="14" t="s">
        <v>1132</v>
      </c>
      <c r="F2095" s="14" t="str">
        <f>INDEX(New!$CV$9:$CV$791,MATCH(C2095,New!$F$9:$F$791,0))</f>
        <v>-</v>
      </c>
      <c r="G2095" s="6">
        <v>654</v>
      </c>
      <c r="H2095" s="6" t="s">
        <v>1817</v>
      </c>
      <c r="I2095" s="6"/>
      <c r="J2095" s="16">
        <v>5208.12</v>
      </c>
      <c r="K2095" s="144">
        <v>8.32</v>
      </c>
      <c r="L2095" s="125">
        <f>_xlfn.IFNA(INDEX(New!$E$9:$E$791,MATCH(C2095,New!$F$9:$F$791,0)),G2095)</f>
        <v>654</v>
      </c>
      <c r="M2095" s="125">
        <f t="shared" si="361"/>
        <v>654</v>
      </c>
      <c r="N2095" s="6" t="s">
        <v>1442</v>
      </c>
      <c r="O2095" s="6" t="s">
        <v>3576</v>
      </c>
      <c r="P2095" s="19">
        <v>1524096</v>
      </c>
      <c r="Q2095" s="6"/>
      <c r="R2095" s="19">
        <f t="shared" si="353"/>
        <v>274337.27999999997</v>
      </c>
      <c r="S2095" s="6"/>
      <c r="T2095" s="14"/>
      <c r="U2095" s="145"/>
      <c r="V2095" s="6"/>
      <c r="W2095" s="6"/>
      <c r="X2095" s="6"/>
      <c r="Y2095" s="23"/>
      <c r="Z2095" s="6"/>
      <c r="AA2095" s="6"/>
      <c r="AB2095" s="21"/>
      <c r="AC2095" s="6"/>
      <c r="AD2095" s="14" t="s">
        <v>1515</v>
      </c>
      <c r="AE2095" s="6"/>
      <c r="AF2095" s="6"/>
      <c r="AG2095" s="6"/>
      <c r="AH2095" s="6" t="s">
        <v>1516</v>
      </c>
      <c r="AI2095" s="143">
        <f t="shared" si="354"/>
        <v>2330.4220183486241</v>
      </c>
      <c r="AJ2095" s="143">
        <f t="shared" si="355"/>
        <v>419.47596330275223</v>
      </c>
      <c r="AK2095" s="143">
        <f t="shared" si="356"/>
        <v>274337.27999999997</v>
      </c>
      <c r="AL2095" s="20">
        <f t="shared" si="352"/>
        <v>45413</v>
      </c>
      <c r="AM2095" t="e">
        <f t="shared" si="359"/>
        <v>#N/A</v>
      </c>
      <c r="AN2095" t="str">
        <f t="shared" si="360"/>
        <v>27042024-A-089922-5208.12</v>
      </c>
    </row>
    <row r="2096" spans="1:40" ht="20.100000000000001" customHeight="1" x14ac:dyDescent="0.25">
      <c r="A2096" s="14">
        <v>742</v>
      </c>
      <c r="B2096" s="162">
        <v>45383</v>
      </c>
      <c r="C2096" s="6" t="s">
        <v>3535</v>
      </c>
      <c r="D2096" s="15">
        <v>840906</v>
      </c>
      <c r="E2096" s="14" t="s">
        <v>1132</v>
      </c>
      <c r="F2096" s="14" t="str">
        <f>INDEX(New!$CV$9:$CV$791,MATCH(C2096,New!$F$9:$F$791,0))</f>
        <v>-</v>
      </c>
      <c r="G2096" s="6">
        <v>612</v>
      </c>
      <c r="H2096" s="6" t="s">
        <v>1817</v>
      </c>
      <c r="I2096" s="6"/>
      <c r="J2096" s="16">
        <v>5208.1899999999996</v>
      </c>
      <c r="K2096" s="144">
        <v>13.19</v>
      </c>
      <c r="L2096" s="125">
        <f>_xlfn.IFNA(INDEX(New!$E$9:$E$791,MATCH(C2096,New!$F$9:$F$791,0)),G2096)</f>
        <v>612</v>
      </c>
      <c r="M2096" s="125">
        <f t="shared" si="361"/>
        <v>612</v>
      </c>
      <c r="N2096" s="6" t="s">
        <v>1442</v>
      </c>
      <c r="O2096" s="6" t="s">
        <v>3577</v>
      </c>
      <c r="P2096" s="19">
        <v>2259510</v>
      </c>
      <c r="Q2096" s="6"/>
      <c r="R2096" s="19">
        <f t="shared" si="353"/>
        <v>406711.8</v>
      </c>
      <c r="S2096" s="6"/>
      <c r="T2096" s="14"/>
      <c r="U2096" s="145"/>
      <c r="V2096" s="6"/>
      <c r="W2096" s="6"/>
      <c r="X2096" s="6"/>
      <c r="Y2096" s="23"/>
      <c r="Z2096" s="6"/>
      <c r="AA2096" s="6"/>
      <c r="AB2096" s="21"/>
      <c r="AC2096" s="6"/>
      <c r="AD2096" s="14" t="s">
        <v>1515</v>
      </c>
      <c r="AE2096" s="6"/>
      <c r="AF2096" s="6"/>
      <c r="AG2096" s="6"/>
      <c r="AH2096" s="6" t="s">
        <v>1516</v>
      </c>
      <c r="AI2096" s="143">
        <f t="shared" si="354"/>
        <v>3692.0098039215686</v>
      </c>
      <c r="AJ2096" s="143">
        <f t="shared" si="355"/>
        <v>664.5617647058823</v>
      </c>
      <c r="AK2096" s="143">
        <f t="shared" si="356"/>
        <v>406711.8</v>
      </c>
      <c r="AL2096" s="20">
        <f t="shared" si="352"/>
        <v>45413</v>
      </c>
      <c r="AM2096" t="e">
        <f t="shared" si="359"/>
        <v>#N/A</v>
      </c>
      <c r="AN2096" t="str">
        <f t="shared" si="360"/>
        <v>27042024-A-089928-5208.19</v>
      </c>
    </row>
    <row r="2097" spans="1:40" ht="20.100000000000001" customHeight="1" x14ac:dyDescent="0.25">
      <c r="A2097" s="14">
        <v>743</v>
      </c>
      <c r="B2097" s="162">
        <v>45383</v>
      </c>
      <c r="C2097" s="6" t="s">
        <v>3536</v>
      </c>
      <c r="D2097" s="15">
        <v>840906</v>
      </c>
      <c r="E2097" s="14" t="s">
        <v>1132</v>
      </c>
      <c r="F2097" s="14" t="str">
        <f>INDEX(New!$CV$9:$CV$791,MATCH(C2097,New!$F$9:$F$791,0))</f>
        <v>-</v>
      </c>
      <c r="G2097" s="6">
        <v>14630</v>
      </c>
      <c r="H2097" s="6" t="s">
        <v>1817</v>
      </c>
      <c r="I2097" s="6"/>
      <c r="J2097" s="16">
        <v>5208.1899999999996</v>
      </c>
      <c r="K2097" s="144">
        <v>6.53</v>
      </c>
      <c r="L2097" s="125">
        <f>_xlfn.IFNA(INDEX(New!$E$9:$E$791,MATCH(C2097,New!$F$9:$F$791,0)),G2097)</f>
        <v>14630</v>
      </c>
      <c r="M2097" s="125">
        <f t="shared" si="361"/>
        <v>14630</v>
      </c>
      <c r="N2097" s="6" t="s">
        <v>1442</v>
      </c>
      <c r="O2097" s="6" t="s">
        <v>3578</v>
      </c>
      <c r="P2097" s="19">
        <v>26756600</v>
      </c>
      <c r="Q2097" s="6"/>
      <c r="R2097" s="19">
        <f t="shared" si="353"/>
        <v>4816188</v>
      </c>
      <c r="S2097" s="6"/>
      <c r="T2097" s="14"/>
      <c r="U2097" s="145"/>
      <c r="V2097" s="6"/>
      <c r="W2097" s="6"/>
      <c r="X2097" s="6"/>
      <c r="Y2097" s="23"/>
      <c r="Z2097" s="6"/>
      <c r="AA2097" s="6"/>
      <c r="AB2097" s="21"/>
      <c r="AC2097" s="6"/>
      <c r="AD2097" s="14" t="s">
        <v>1515</v>
      </c>
      <c r="AE2097" s="6"/>
      <c r="AF2097" s="6"/>
      <c r="AG2097" s="6"/>
      <c r="AH2097" s="6" t="s">
        <v>1516</v>
      </c>
      <c r="AI2097" s="143">
        <f t="shared" si="354"/>
        <v>1828.8858509911142</v>
      </c>
      <c r="AJ2097" s="143">
        <f t="shared" si="355"/>
        <v>329.19945317840057</v>
      </c>
      <c r="AK2097" s="143">
        <f t="shared" si="356"/>
        <v>4816188</v>
      </c>
      <c r="AL2097" s="20">
        <f t="shared" si="352"/>
        <v>45413</v>
      </c>
      <c r="AM2097" t="e">
        <f t="shared" si="359"/>
        <v>#N/A</v>
      </c>
      <c r="AN2097" t="str">
        <f t="shared" si="360"/>
        <v>27042024-A-089938-5208.19</v>
      </c>
    </row>
    <row r="2098" spans="1:40" ht="20.100000000000001" customHeight="1" x14ac:dyDescent="0.25">
      <c r="A2098" s="14">
        <v>744</v>
      </c>
      <c r="B2098" s="162">
        <v>45385</v>
      </c>
      <c r="C2098" s="6" t="s">
        <v>3537</v>
      </c>
      <c r="D2098" s="15">
        <v>840906</v>
      </c>
      <c r="E2098" s="14" t="s">
        <v>1132</v>
      </c>
      <c r="F2098" s="14" t="str">
        <f>INDEX(New!$CV$9:$CV$791,MATCH(C2098,New!$F$9:$F$791,0))</f>
        <v>Running</v>
      </c>
      <c r="G2098" s="6">
        <v>7136</v>
      </c>
      <c r="H2098" s="6" t="s">
        <v>1817</v>
      </c>
      <c r="I2098" s="6"/>
      <c r="J2098" s="16">
        <v>5208.1099999999997</v>
      </c>
      <c r="K2098" s="144">
        <v>4.41</v>
      </c>
      <c r="L2098" s="125">
        <f>_xlfn.IFNA(INDEX(New!$E$9:$E$791,MATCH(C2098,New!$F$9:$F$791,0)),G2098)</f>
        <v>5687</v>
      </c>
      <c r="M2098" s="125">
        <f t="shared" si="361"/>
        <v>7136</v>
      </c>
      <c r="N2098" s="6" t="s">
        <v>1442</v>
      </c>
      <c r="O2098" s="6" t="s">
        <v>3579</v>
      </c>
      <c r="P2098" s="19">
        <v>8820000</v>
      </c>
      <c r="Q2098" s="6"/>
      <c r="R2098" s="19">
        <f t="shared" si="353"/>
        <v>1587600</v>
      </c>
      <c r="S2098" s="6"/>
      <c r="T2098" s="14"/>
      <c r="U2098" s="145"/>
      <c r="V2098" s="6"/>
      <c r="W2098" s="6"/>
      <c r="X2098" s="6"/>
      <c r="Y2098" s="23"/>
      <c r="Z2098" s="6"/>
      <c r="AA2098" s="6"/>
      <c r="AB2098" s="21"/>
      <c r="AC2098" s="6"/>
      <c r="AD2098" s="14" t="s">
        <v>1515</v>
      </c>
      <c r="AE2098" s="6"/>
      <c r="AF2098" s="6"/>
      <c r="AG2098" s="6"/>
      <c r="AH2098" s="6" t="s">
        <v>1516</v>
      </c>
      <c r="AI2098" s="143">
        <f t="shared" si="354"/>
        <v>1235.9865470852019</v>
      </c>
      <c r="AJ2098" s="143">
        <f t="shared" si="355"/>
        <v>222.47757847533632</v>
      </c>
      <c r="AK2098" s="143">
        <f t="shared" si="356"/>
        <v>1265229.9887892376</v>
      </c>
      <c r="AL2098" s="20">
        <f t="shared" si="352"/>
        <v>45415</v>
      </c>
      <c r="AM2098" t="e">
        <f t="shared" si="359"/>
        <v>#N/A</v>
      </c>
      <c r="AN2098" t="str">
        <f t="shared" si="360"/>
        <v>27042024-A-089945-5208.11</v>
      </c>
    </row>
    <row r="2099" spans="1:40" ht="20.100000000000001" hidden="1" customHeight="1" x14ac:dyDescent="0.25">
      <c r="A2099" s="14">
        <v>745</v>
      </c>
      <c r="B2099" s="162">
        <v>45383</v>
      </c>
      <c r="C2099" s="6" t="s">
        <v>3538</v>
      </c>
      <c r="D2099" s="15">
        <v>840906</v>
      </c>
      <c r="E2099" s="14" t="s">
        <v>1132</v>
      </c>
      <c r="F2099" s="14" t="s">
        <v>1133</v>
      </c>
      <c r="G2099" s="6">
        <v>14271</v>
      </c>
      <c r="H2099" s="6" t="s">
        <v>1817</v>
      </c>
      <c r="I2099" s="6"/>
      <c r="J2099" s="16">
        <v>5208.1099999999997</v>
      </c>
      <c r="K2099" s="144">
        <v>4.41</v>
      </c>
      <c r="L2099" s="125">
        <v>0</v>
      </c>
      <c r="M2099" s="125">
        <v>0</v>
      </c>
      <c r="N2099" s="6" t="s">
        <v>1442</v>
      </c>
      <c r="O2099" s="6" t="s">
        <v>3580</v>
      </c>
      <c r="P2099" s="19">
        <v>17640000</v>
      </c>
      <c r="Q2099" s="6"/>
      <c r="R2099" s="19">
        <f t="shared" si="353"/>
        <v>3175200</v>
      </c>
      <c r="S2099" s="6"/>
      <c r="T2099" s="14"/>
      <c r="U2099" s="145"/>
      <c r="V2099" s="6"/>
      <c r="W2099" s="6"/>
      <c r="X2099" s="6"/>
      <c r="Y2099" s="23"/>
      <c r="Z2099" s="6"/>
      <c r="AA2099" s="6"/>
      <c r="AB2099" s="21"/>
      <c r="AC2099" s="6"/>
      <c r="AD2099" s="14" t="s">
        <v>1515</v>
      </c>
      <c r="AE2099" s="6"/>
      <c r="AF2099" s="6"/>
      <c r="AG2099" s="6"/>
      <c r="AH2099" s="6" t="s">
        <v>1516</v>
      </c>
      <c r="AI2099" s="143">
        <f t="shared" si="354"/>
        <v>1236.0731553500104</v>
      </c>
      <c r="AJ2099" s="143">
        <f t="shared" si="355"/>
        <v>222.49316796300189</v>
      </c>
      <c r="AK2099" s="143">
        <f t="shared" si="356"/>
        <v>0</v>
      </c>
      <c r="AL2099" s="20">
        <f t="shared" ref="AL2099:AL2162" si="362">IF(B2099&lt;&gt;"",IF(E2099="Packing Material",B2099+5,B2099+30),"")</f>
        <v>45413</v>
      </c>
      <c r="AM2099" t="e">
        <f t="shared" si="359"/>
        <v>#N/A</v>
      </c>
      <c r="AN2099" t="str">
        <f t="shared" si="360"/>
        <v>27042024-A-089947-5208.11</v>
      </c>
    </row>
    <row r="2100" spans="1:40" ht="20.100000000000001" hidden="1" customHeight="1" x14ac:dyDescent="0.25">
      <c r="A2100" s="14">
        <v>746</v>
      </c>
      <c r="B2100" s="162">
        <v>45383</v>
      </c>
      <c r="C2100" s="6" t="s">
        <v>3539</v>
      </c>
      <c r="D2100" s="15">
        <v>840906</v>
      </c>
      <c r="E2100" s="14" t="s">
        <v>1132</v>
      </c>
      <c r="F2100" s="14" t="s">
        <v>1133</v>
      </c>
      <c r="G2100" s="6">
        <v>8553</v>
      </c>
      <c r="H2100" s="6" t="s">
        <v>1817</v>
      </c>
      <c r="I2100" s="6"/>
      <c r="J2100" s="16">
        <v>5208.1899999999996</v>
      </c>
      <c r="K2100" s="144">
        <v>4.46</v>
      </c>
      <c r="L2100" s="125">
        <v>0</v>
      </c>
      <c r="M2100" s="125">
        <v>0</v>
      </c>
      <c r="N2100" s="6" t="s">
        <v>1442</v>
      </c>
      <c r="O2100" s="6" t="s">
        <v>3581</v>
      </c>
      <c r="P2100" s="19">
        <v>10671233</v>
      </c>
      <c r="Q2100" s="6"/>
      <c r="R2100" s="19">
        <f t="shared" ref="R2100:R2144" si="363">P2100*0.18</f>
        <v>1920821.94</v>
      </c>
      <c r="S2100" s="6"/>
      <c r="T2100" s="14"/>
      <c r="U2100" s="145"/>
      <c r="V2100" s="6"/>
      <c r="W2100" s="6"/>
      <c r="X2100" s="6"/>
      <c r="Y2100" s="23"/>
      <c r="Z2100" s="6"/>
      <c r="AA2100" s="6"/>
      <c r="AB2100" s="21"/>
      <c r="AC2100" s="6"/>
      <c r="AD2100" s="14" t="s">
        <v>1515</v>
      </c>
      <c r="AE2100" s="6"/>
      <c r="AF2100" s="6"/>
      <c r="AG2100" s="6"/>
      <c r="AH2100" s="6" t="s">
        <v>1516</v>
      </c>
      <c r="AI2100" s="143">
        <f t="shared" ref="AI2100:AI2144" si="364">P2100/G2100</f>
        <v>1247.6596515842396</v>
      </c>
      <c r="AJ2100" s="143">
        <f t="shared" ref="AJ2100:AJ2144" si="365">R2100/G2100</f>
        <v>224.5787372851631</v>
      </c>
      <c r="AK2100" s="143">
        <f t="shared" ref="AK2100:AK2144" si="366">L2100*AJ2100</f>
        <v>0</v>
      </c>
      <c r="AL2100" s="20">
        <f t="shared" si="362"/>
        <v>45413</v>
      </c>
      <c r="AM2100" t="e">
        <f t="shared" si="359"/>
        <v>#N/A</v>
      </c>
      <c r="AN2100" t="str">
        <f t="shared" si="360"/>
        <v>27042024-A-089950-5208.19</v>
      </c>
    </row>
    <row r="2101" spans="1:40" ht="20.100000000000001" customHeight="1" x14ac:dyDescent="0.25">
      <c r="A2101" s="14">
        <v>747</v>
      </c>
      <c r="B2101" s="162">
        <v>45383</v>
      </c>
      <c r="C2101" s="6" t="s">
        <v>3540</v>
      </c>
      <c r="D2101" s="15">
        <v>840906</v>
      </c>
      <c r="E2101" s="14" t="s">
        <v>1132</v>
      </c>
      <c r="F2101" s="14" t="str">
        <f>INDEX(New!$CV$9:$CV$791,MATCH(C2101,New!$F$9:$F$791,0))</f>
        <v>Running</v>
      </c>
      <c r="G2101" s="6">
        <v>7634</v>
      </c>
      <c r="H2101" s="6" t="s">
        <v>1817</v>
      </c>
      <c r="I2101" s="6"/>
      <c r="J2101" s="16">
        <v>5208.1899999999996</v>
      </c>
      <c r="K2101" s="144">
        <v>2.91</v>
      </c>
      <c r="L2101" s="125">
        <f>_xlfn.IFNA(INDEX(New!$E$9:$E$791,MATCH(C2101,New!$F$9:$F$791,0)),G2101)</f>
        <v>3670</v>
      </c>
      <c r="M2101" s="125">
        <f t="shared" si="361"/>
        <v>7634</v>
      </c>
      <c r="N2101" s="6" t="s">
        <v>1442</v>
      </c>
      <c r="O2101" s="6" t="s">
        <v>3582</v>
      </c>
      <c r="P2101" s="19">
        <v>6219220</v>
      </c>
      <c r="Q2101" s="6"/>
      <c r="R2101" s="19">
        <f t="shared" si="363"/>
        <v>1119459.5999999999</v>
      </c>
      <c r="S2101" s="6"/>
      <c r="T2101" s="14"/>
      <c r="U2101" s="145"/>
      <c r="V2101" s="6"/>
      <c r="W2101" s="6"/>
      <c r="X2101" s="6"/>
      <c r="Y2101" s="23"/>
      <c r="Z2101" s="6"/>
      <c r="AA2101" s="6"/>
      <c r="AB2101" s="21"/>
      <c r="AC2101" s="6"/>
      <c r="AD2101" s="14" t="s">
        <v>1515</v>
      </c>
      <c r="AE2101" s="6"/>
      <c r="AF2101" s="6"/>
      <c r="AG2101" s="6"/>
      <c r="AH2101" s="6" t="s">
        <v>1516</v>
      </c>
      <c r="AI2101" s="143">
        <f t="shared" si="364"/>
        <v>814.67382761330884</v>
      </c>
      <c r="AJ2101" s="143">
        <f t="shared" si="365"/>
        <v>146.64128897039558</v>
      </c>
      <c r="AK2101" s="143">
        <f t="shared" si="366"/>
        <v>538173.53052135173</v>
      </c>
      <c r="AL2101" s="20">
        <f t="shared" si="362"/>
        <v>45413</v>
      </c>
      <c r="AM2101" t="e">
        <f t="shared" si="359"/>
        <v>#N/A</v>
      </c>
      <c r="AN2101" t="str">
        <f t="shared" si="360"/>
        <v>27042024-A-089955-5208.19</v>
      </c>
    </row>
    <row r="2102" spans="1:40" ht="20.100000000000001" hidden="1" customHeight="1" x14ac:dyDescent="0.25">
      <c r="A2102" s="14">
        <v>748</v>
      </c>
      <c r="B2102" s="162">
        <v>45383</v>
      </c>
      <c r="C2102" s="6" t="s">
        <v>3541</v>
      </c>
      <c r="D2102" s="15">
        <v>840906</v>
      </c>
      <c r="E2102" s="14" t="s">
        <v>1132</v>
      </c>
      <c r="F2102" s="14" t="s">
        <v>1133</v>
      </c>
      <c r="G2102" s="6">
        <v>6889</v>
      </c>
      <c r="H2102" s="6" t="s">
        <v>1817</v>
      </c>
      <c r="I2102" s="6"/>
      <c r="J2102" s="16">
        <v>5208.1899999999996</v>
      </c>
      <c r="K2102" s="144">
        <v>1.1399999999999999</v>
      </c>
      <c r="L2102" s="125">
        <v>0</v>
      </c>
      <c r="M2102" s="125">
        <v>0</v>
      </c>
      <c r="N2102" s="6" t="s">
        <v>1442</v>
      </c>
      <c r="O2102" s="6" t="s">
        <v>3583</v>
      </c>
      <c r="P2102" s="19">
        <v>2205000</v>
      </c>
      <c r="Q2102" s="6"/>
      <c r="R2102" s="19">
        <f t="shared" si="363"/>
        <v>396900</v>
      </c>
      <c r="S2102" s="6"/>
      <c r="T2102" s="14"/>
      <c r="U2102" s="145"/>
      <c r="V2102" s="6"/>
      <c r="W2102" s="6"/>
      <c r="X2102" s="6"/>
      <c r="Y2102" s="23"/>
      <c r="Z2102" s="6"/>
      <c r="AA2102" s="6"/>
      <c r="AB2102" s="21"/>
      <c r="AC2102" s="6"/>
      <c r="AD2102" s="14" t="s">
        <v>1515</v>
      </c>
      <c r="AE2102" s="6"/>
      <c r="AF2102" s="6"/>
      <c r="AG2102" s="6"/>
      <c r="AH2102" s="6" t="s">
        <v>1516</v>
      </c>
      <c r="AI2102" s="143">
        <f t="shared" si="364"/>
        <v>320.07548265350562</v>
      </c>
      <c r="AJ2102" s="143">
        <f t="shared" si="365"/>
        <v>57.613586877631008</v>
      </c>
      <c r="AK2102" s="143">
        <f t="shared" si="366"/>
        <v>0</v>
      </c>
      <c r="AL2102" s="20">
        <f t="shared" si="362"/>
        <v>45413</v>
      </c>
      <c r="AM2102" t="e">
        <f t="shared" si="359"/>
        <v>#N/A</v>
      </c>
      <c r="AN2102" t="str">
        <f t="shared" si="360"/>
        <v>27042024-A-089960-5208.19</v>
      </c>
    </row>
    <row r="2103" spans="1:40" ht="20.100000000000001" hidden="1" customHeight="1" x14ac:dyDescent="0.25">
      <c r="A2103" s="14">
        <v>749</v>
      </c>
      <c r="B2103" s="162">
        <v>45391</v>
      </c>
      <c r="C2103" s="6" t="s">
        <v>3542</v>
      </c>
      <c r="D2103" s="15">
        <v>1206155</v>
      </c>
      <c r="E2103" s="14" t="s">
        <v>1132</v>
      </c>
      <c r="F2103" s="14" t="s">
        <v>1133</v>
      </c>
      <c r="G2103" s="6">
        <v>10000</v>
      </c>
      <c r="H2103" s="6" t="s">
        <v>1817</v>
      </c>
      <c r="I2103" s="6"/>
      <c r="J2103" s="16">
        <v>2836.3</v>
      </c>
      <c r="K2103" s="144">
        <v>0.35</v>
      </c>
      <c r="L2103" s="125">
        <v>0</v>
      </c>
      <c r="M2103" s="125">
        <v>0</v>
      </c>
      <c r="N2103" s="6" t="s">
        <v>557</v>
      </c>
      <c r="O2103" s="6" t="s">
        <v>3173</v>
      </c>
      <c r="P2103" s="19">
        <v>975000</v>
      </c>
      <c r="Q2103" s="6"/>
      <c r="R2103" s="19">
        <f t="shared" si="363"/>
        <v>175500</v>
      </c>
      <c r="S2103" s="6"/>
      <c r="T2103" s="14"/>
      <c r="U2103" s="145"/>
      <c r="V2103" s="6"/>
      <c r="W2103" s="6"/>
      <c r="X2103" s="6"/>
      <c r="Y2103" s="212">
        <v>45450</v>
      </c>
      <c r="Z2103" s="6"/>
      <c r="AA2103" s="6"/>
      <c r="AB2103" s="21"/>
      <c r="AC2103" s="6"/>
      <c r="AD2103" s="14" t="s">
        <v>1515</v>
      </c>
      <c r="AE2103" s="6"/>
      <c r="AF2103" s="6"/>
      <c r="AG2103" s="6"/>
      <c r="AH2103" s="6" t="s">
        <v>1517</v>
      </c>
      <c r="AI2103" s="143">
        <f t="shared" si="364"/>
        <v>97.5</v>
      </c>
      <c r="AJ2103" s="143">
        <f t="shared" si="365"/>
        <v>17.55</v>
      </c>
      <c r="AK2103" s="143">
        <f t="shared" si="366"/>
        <v>0</v>
      </c>
      <c r="AL2103" s="20">
        <f t="shared" si="362"/>
        <v>45421</v>
      </c>
      <c r="AM2103" t="e">
        <f>VLOOKUP(C2103,$C$2446:$C$2561,1,0)</f>
        <v>#N/A</v>
      </c>
      <c r="AN2103" t="str">
        <f t="shared" si="360"/>
        <v>03052024-A-093090-2836.3</v>
      </c>
    </row>
    <row r="2104" spans="1:40" ht="20.100000000000001" hidden="1" customHeight="1" x14ac:dyDescent="0.25">
      <c r="A2104" s="14">
        <v>750</v>
      </c>
      <c r="B2104" s="162">
        <v>45389</v>
      </c>
      <c r="C2104" s="6" t="s">
        <v>3543</v>
      </c>
      <c r="D2104" s="15">
        <v>1206155</v>
      </c>
      <c r="E2104" s="14" t="s">
        <v>1132</v>
      </c>
      <c r="F2104" s="14" t="s">
        <v>1133</v>
      </c>
      <c r="G2104" s="6">
        <v>200</v>
      </c>
      <c r="H2104" s="6" t="s">
        <v>1817</v>
      </c>
      <c r="I2104" s="6"/>
      <c r="J2104" s="16">
        <v>3507.9</v>
      </c>
      <c r="K2104" s="144">
        <v>12.5</v>
      </c>
      <c r="L2104" s="125">
        <v>0</v>
      </c>
      <c r="M2104" s="125">
        <v>0</v>
      </c>
      <c r="N2104" s="6" t="s">
        <v>557</v>
      </c>
      <c r="O2104" s="6" t="s">
        <v>2378</v>
      </c>
      <c r="P2104" s="19">
        <v>700000</v>
      </c>
      <c r="Q2104" s="6"/>
      <c r="R2104" s="19">
        <f t="shared" si="363"/>
        <v>126000</v>
      </c>
      <c r="S2104" s="6"/>
      <c r="T2104" s="14"/>
      <c r="U2104" s="145"/>
      <c r="V2104" s="6"/>
      <c r="W2104" s="6"/>
      <c r="X2104" s="6"/>
      <c r="Y2104" s="212">
        <v>45450</v>
      </c>
      <c r="Z2104" s="6"/>
      <c r="AA2104" s="6"/>
      <c r="AB2104" s="21"/>
      <c r="AC2104" s="6"/>
      <c r="AD2104" s="14" t="s">
        <v>1515</v>
      </c>
      <c r="AE2104" s="6"/>
      <c r="AF2104" s="6"/>
      <c r="AG2104" s="6"/>
      <c r="AH2104" s="6" t="s">
        <v>1517</v>
      </c>
      <c r="AI2104" s="143">
        <f t="shared" si="364"/>
        <v>3500</v>
      </c>
      <c r="AJ2104" s="143">
        <f t="shared" si="365"/>
        <v>630</v>
      </c>
      <c r="AK2104" s="143">
        <f t="shared" si="366"/>
        <v>0</v>
      </c>
      <c r="AL2104" s="20">
        <f t="shared" si="362"/>
        <v>45419</v>
      </c>
      <c r="AM2104" t="e">
        <f>VLOOKUP(C2104,$C$2446:$C$2561,1,0)</f>
        <v>#N/A</v>
      </c>
      <c r="AN2104" t="str">
        <f t="shared" si="360"/>
        <v>03052024-A-093103-3507.9</v>
      </c>
    </row>
    <row r="2105" spans="1:40" ht="20.100000000000001" hidden="1" customHeight="1" x14ac:dyDescent="0.25">
      <c r="A2105" s="14">
        <v>751</v>
      </c>
      <c r="B2105" s="162">
        <v>45384</v>
      </c>
      <c r="C2105" s="6" t="s">
        <v>3544</v>
      </c>
      <c r="D2105" s="15">
        <v>1206155</v>
      </c>
      <c r="E2105" s="14" t="s">
        <v>1132</v>
      </c>
      <c r="F2105" s="14" t="s">
        <v>1133</v>
      </c>
      <c r="G2105" s="6">
        <v>12000</v>
      </c>
      <c r="H2105" s="6" t="s">
        <v>1817</v>
      </c>
      <c r="I2105" s="6"/>
      <c r="J2105" s="16">
        <v>3402.42</v>
      </c>
      <c r="K2105" s="144">
        <v>1.88</v>
      </c>
      <c r="L2105" s="125">
        <v>0</v>
      </c>
      <c r="M2105" s="125">
        <v>0</v>
      </c>
      <c r="N2105" s="6" t="s">
        <v>557</v>
      </c>
      <c r="O2105" s="6" t="s">
        <v>2937</v>
      </c>
      <c r="P2105" s="19">
        <v>6316800</v>
      </c>
      <c r="Q2105" s="6"/>
      <c r="R2105" s="19">
        <f t="shared" si="363"/>
        <v>1137024</v>
      </c>
      <c r="S2105" s="6"/>
      <c r="T2105" s="14"/>
      <c r="U2105" s="145"/>
      <c r="V2105" s="6"/>
      <c r="W2105" s="6"/>
      <c r="X2105" s="6"/>
      <c r="Y2105" s="23"/>
      <c r="Z2105" s="6"/>
      <c r="AA2105" s="6"/>
      <c r="AB2105" s="21"/>
      <c r="AC2105" s="6"/>
      <c r="AD2105" s="14" t="s">
        <v>1515</v>
      </c>
      <c r="AE2105" s="6"/>
      <c r="AF2105" s="6"/>
      <c r="AG2105" s="6"/>
      <c r="AH2105" s="6" t="s">
        <v>1517</v>
      </c>
      <c r="AI2105" s="143">
        <f t="shared" si="364"/>
        <v>526.4</v>
      </c>
      <c r="AJ2105" s="143">
        <f t="shared" si="365"/>
        <v>94.751999999999995</v>
      </c>
      <c r="AK2105" s="143">
        <f t="shared" si="366"/>
        <v>0</v>
      </c>
      <c r="AL2105" s="20">
        <f t="shared" si="362"/>
        <v>45414</v>
      </c>
      <c r="AM2105" t="e">
        <f>VLOOKUP(C2105,$C$2446:$C$2553,1,0)</f>
        <v>#N/A</v>
      </c>
      <c r="AN2105" t="str">
        <f t="shared" si="360"/>
        <v>03052024-A-093118-3402.42</v>
      </c>
    </row>
    <row r="2106" spans="1:40" ht="20.100000000000001" hidden="1" customHeight="1" x14ac:dyDescent="0.25">
      <c r="A2106" s="14">
        <v>752</v>
      </c>
      <c r="B2106" s="162">
        <v>45412</v>
      </c>
      <c r="C2106" s="6" t="s">
        <v>3545</v>
      </c>
      <c r="D2106" s="15">
        <v>1206155</v>
      </c>
      <c r="E2106" s="14" t="s">
        <v>1132</v>
      </c>
      <c r="F2106" s="14" t="s">
        <v>1133</v>
      </c>
      <c r="G2106" s="6">
        <v>280</v>
      </c>
      <c r="H2106" s="6" t="s">
        <v>1817</v>
      </c>
      <c r="I2106" s="6"/>
      <c r="J2106" s="16">
        <v>3809.9189999999999</v>
      </c>
      <c r="K2106" s="144">
        <v>1.43</v>
      </c>
      <c r="L2106" s="125">
        <v>0</v>
      </c>
      <c r="M2106" s="125">
        <v>0</v>
      </c>
      <c r="N2106" s="6" t="s">
        <v>557</v>
      </c>
      <c r="O2106" s="6" t="s">
        <v>3584</v>
      </c>
      <c r="P2106" s="19">
        <v>112000</v>
      </c>
      <c r="Q2106" s="6"/>
      <c r="R2106" s="19">
        <f t="shared" si="363"/>
        <v>20160</v>
      </c>
      <c r="S2106" s="6"/>
      <c r="T2106" s="14"/>
      <c r="U2106" s="145"/>
      <c r="V2106" s="6"/>
      <c r="W2106" s="6"/>
      <c r="X2106" s="6"/>
      <c r="Y2106" s="212">
        <v>45483</v>
      </c>
      <c r="Z2106" s="6"/>
      <c r="AA2106" s="6"/>
      <c r="AB2106" s="21"/>
      <c r="AC2106" s="6"/>
      <c r="AD2106" s="14" t="s">
        <v>1515</v>
      </c>
      <c r="AE2106" s="6"/>
      <c r="AF2106" s="6"/>
      <c r="AG2106" s="6"/>
      <c r="AH2106" s="6" t="s">
        <v>1517</v>
      </c>
      <c r="AI2106" s="143">
        <f t="shared" si="364"/>
        <v>400</v>
      </c>
      <c r="AJ2106" s="143">
        <f t="shared" si="365"/>
        <v>72</v>
      </c>
      <c r="AK2106" s="143">
        <f t="shared" si="366"/>
        <v>0</v>
      </c>
      <c r="AL2106" s="20">
        <f t="shared" si="362"/>
        <v>45442</v>
      </c>
      <c r="AM2106" t="e">
        <f>VLOOKUP(C2106,$C$2446:$C$2553,1,0)</f>
        <v>#N/A</v>
      </c>
      <c r="AN2106" t="str">
        <f t="shared" si="360"/>
        <v>03052024-A-093202-3809.919</v>
      </c>
    </row>
    <row r="2107" spans="1:40" ht="20.100000000000001" hidden="1" customHeight="1" x14ac:dyDescent="0.25">
      <c r="A2107" s="14">
        <v>753</v>
      </c>
      <c r="B2107" s="162">
        <v>45383</v>
      </c>
      <c r="C2107" s="6" t="s">
        <v>3546</v>
      </c>
      <c r="D2107" s="15">
        <v>1206155</v>
      </c>
      <c r="E2107" s="14" t="s">
        <v>1132</v>
      </c>
      <c r="F2107" s="14" t="s">
        <v>1133</v>
      </c>
      <c r="G2107" s="6">
        <v>375</v>
      </c>
      <c r="H2107" s="6" t="s">
        <v>1817</v>
      </c>
      <c r="I2107" s="6"/>
      <c r="J2107" s="16">
        <v>3809.9189999999999</v>
      </c>
      <c r="K2107" s="144">
        <v>4.38</v>
      </c>
      <c r="L2107" s="125">
        <v>0</v>
      </c>
      <c r="M2107" s="125">
        <v>0</v>
      </c>
      <c r="N2107" s="6" t="s">
        <v>557</v>
      </c>
      <c r="O2107" s="6" t="s">
        <v>3585</v>
      </c>
      <c r="P2107" s="19">
        <v>459375</v>
      </c>
      <c r="Q2107" s="6"/>
      <c r="R2107" s="19">
        <f t="shared" si="363"/>
        <v>82687.5</v>
      </c>
      <c r="S2107" s="6"/>
      <c r="T2107" s="14"/>
      <c r="U2107" s="145"/>
      <c r="V2107" s="6"/>
      <c r="W2107" s="6"/>
      <c r="X2107" s="6"/>
      <c r="Y2107" s="212">
        <v>45483</v>
      </c>
      <c r="Z2107" s="6"/>
      <c r="AA2107" s="6"/>
      <c r="AB2107" s="21"/>
      <c r="AC2107" s="6"/>
      <c r="AD2107" s="14" t="s">
        <v>1515</v>
      </c>
      <c r="AE2107" s="6"/>
      <c r="AF2107" s="6"/>
      <c r="AG2107" s="6"/>
      <c r="AH2107" s="6" t="s">
        <v>1517</v>
      </c>
      <c r="AI2107" s="143">
        <f t="shared" si="364"/>
        <v>1225</v>
      </c>
      <c r="AJ2107" s="143">
        <f t="shared" si="365"/>
        <v>220.5</v>
      </c>
      <c r="AK2107" s="143">
        <f t="shared" si="366"/>
        <v>0</v>
      </c>
      <c r="AL2107" s="20">
        <f t="shared" si="362"/>
        <v>45413</v>
      </c>
      <c r="AM2107" t="e">
        <f>VLOOKUP(C2107,$C$2446:$C$2561,1,0)</f>
        <v>#N/A</v>
      </c>
      <c r="AN2107" t="str">
        <f t="shared" si="360"/>
        <v>03052024-A-093212-3809.919</v>
      </c>
    </row>
    <row r="2108" spans="1:40" ht="20.100000000000001" hidden="1" customHeight="1" x14ac:dyDescent="0.25">
      <c r="A2108" s="14">
        <v>754</v>
      </c>
      <c r="B2108" s="162">
        <v>45390</v>
      </c>
      <c r="C2108" s="6" t="s">
        <v>3547</v>
      </c>
      <c r="D2108" s="15">
        <v>1206155</v>
      </c>
      <c r="E2108" s="14" t="s">
        <v>1132</v>
      </c>
      <c r="F2108" s="14" t="s">
        <v>1133</v>
      </c>
      <c r="G2108" s="6">
        <v>1210</v>
      </c>
      <c r="H2108" s="6" t="s">
        <v>1817</v>
      </c>
      <c r="I2108" s="6"/>
      <c r="J2108" s="16">
        <v>2931.9090000000001</v>
      </c>
      <c r="K2108" s="144">
        <v>1.92</v>
      </c>
      <c r="L2108" s="125">
        <v>0</v>
      </c>
      <c r="M2108" s="125">
        <v>0</v>
      </c>
      <c r="N2108" s="6" t="s">
        <v>557</v>
      </c>
      <c r="O2108" s="6" t="s">
        <v>2382</v>
      </c>
      <c r="P2108" s="19">
        <v>650980</v>
      </c>
      <c r="Q2108" s="6"/>
      <c r="R2108" s="19">
        <f t="shared" si="363"/>
        <v>117176.4</v>
      </c>
      <c r="S2108" s="6"/>
      <c r="T2108" s="14"/>
      <c r="U2108" s="145"/>
      <c r="V2108" s="6"/>
      <c r="W2108" s="6"/>
      <c r="X2108" s="6"/>
      <c r="Y2108" s="212">
        <v>45483</v>
      </c>
      <c r="Z2108" s="6"/>
      <c r="AA2108" s="6"/>
      <c r="AB2108" s="21"/>
      <c r="AC2108" s="6"/>
      <c r="AD2108" s="14" t="s">
        <v>1515</v>
      </c>
      <c r="AE2108" s="6"/>
      <c r="AF2108" s="6"/>
      <c r="AG2108" s="6"/>
      <c r="AH2108" s="6" t="s">
        <v>1517</v>
      </c>
      <c r="AI2108" s="143">
        <f t="shared" si="364"/>
        <v>538</v>
      </c>
      <c r="AJ2108" s="143">
        <f t="shared" si="365"/>
        <v>96.839999999999989</v>
      </c>
      <c r="AK2108" s="143">
        <f t="shared" si="366"/>
        <v>0</v>
      </c>
      <c r="AL2108" s="20">
        <f t="shared" si="362"/>
        <v>45420</v>
      </c>
      <c r="AM2108" t="e">
        <f>VLOOKUP(C2108,$C$2446:$C$2553,1,0)</f>
        <v>#N/A</v>
      </c>
      <c r="AN2108" t="str">
        <f t="shared" si="360"/>
        <v>03052024-A-093218-2931.909</v>
      </c>
    </row>
    <row r="2109" spans="1:40" ht="20.100000000000001" hidden="1" customHeight="1" x14ac:dyDescent="0.25">
      <c r="A2109" s="14">
        <v>754</v>
      </c>
      <c r="B2109" s="162">
        <v>45390</v>
      </c>
      <c r="C2109" s="6" t="s">
        <v>3547</v>
      </c>
      <c r="D2109" s="15">
        <v>1206155</v>
      </c>
      <c r="E2109" s="14" t="s">
        <v>1132</v>
      </c>
      <c r="F2109" s="14" t="s">
        <v>1133</v>
      </c>
      <c r="G2109" s="6">
        <v>880</v>
      </c>
      <c r="H2109" s="6" t="s">
        <v>1817</v>
      </c>
      <c r="I2109" s="6"/>
      <c r="J2109" s="16">
        <v>3809.9189999999999</v>
      </c>
      <c r="K2109" s="144">
        <v>0.41</v>
      </c>
      <c r="L2109" s="125">
        <v>0</v>
      </c>
      <c r="M2109" s="125">
        <v>0</v>
      </c>
      <c r="N2109" s="6" t="s">
        <v>557</v>
      </c>
      <c r="O2109" s="6" t="s">
        <v>2667</v>
      </c>
      <c r="P2109" s="19">
        <v>101200</v>
      </c>
      <c r="Q2109" s="6"/>
      <c r="R2109" s="19">
        <f t="shared" si="363"/>
        <v>18216</v>
      </c>
      <c r="S2109" s="6"/>
      <c r="T2109" s="14"/>
      <c r="U2109" s="145"/>
      <c r="V2109" s="6"/>
      <c r="W2109" s="6"/>
      <c r="X2109" s="6"/>
      <c r="Y2109" s="212">
        <v>45483</v>
      </c>
      <c r="Z2109" s="6"/>
      <c r="AA2109" s="6"/>
      <c r="AB2109" s="21"/>
      <c r="AC2109" s="6"/>
      <c r="AD2109" s="14" t="s">
        <v>1515</v>
      </c>
      <c r="AE2109" s="6"/>
      <c r="AF2109" s="6"/>
      <c r="AG2109" s="6"/>
      <c r="AH2109" s="6" t="s">
        <v>1517</v>
      </c>
      <c r="AI2109" s="143">
        <f t="shared" si="364"/>
        <v>115</v>
      </c>
      <c r="AJ2109" s="143">
        <f t="shared" si="365"/>
        <v>20.7</v>
      </c>
      <c r="AK2109" s="143">
        <f t="shared" si="366"/>
        <v>0</v>
      </c>
      <c r="AL2109" s="20">
        <f t="shared" si="362"/>
        <v>45420</v>
      </c>
      <c r="AM2109" t="e">
        <f>VLOOKUP(C2109,$C$2446:$C$2553,1,0)</f>
        <v>#N/A</v>
      </c>
      <c r="AN2109" t="str">
        <f t="shared" si="360"/>
        <v>03052024-A-093218-3809.919</v>
      </c>
    </row>
    <row r="2110" spans="1:40" ht="20.100000000000001" hidden="1" customHeight="1" x14ac:dyDescent="0.25">
      <c r="A2110" s="14">
        <v>754</v>
      </c>
      <c r="B2110" s="162">
        <v>45390</v>
      </c>
      <c r="C2110" s="6" t="s">
        <v>3547</v>
      </c>
      <c r="D2110" s="15">
        <v>1206155</v>
      </c>
      <c r="E2110" s="14" t="s">
        <v>1132</v>
      </c>
      <c r="F2110" s="14" t="s">
        <v>1133</v>
      </c>
      <c r="G2110" s="6">
        <v>2000</v>
      </c>
      <c r="H2110" s="6" t="s">
        <v>1817</v>
      </c>
      <c r="I2110" s="6"/>
      <c r="J2110" s="16">
        <v>3204.2</v>
      </c>
      <c r="K2110" s="144">
        <v>1.8</v>
      </c>
      <c r="L2110" s="125">
        <v>0</v>
      </c>
      <c r="M2110" s="125">
        <v>0</v>
      </c>
      <c r="N2110" s="6" t="s">
        <v>412</v>
      </c>
      <c r="O2110" s="6" t="s">
        <v>2381</v>
      </c>
      <c r="P2110" s="19">
        <v>1010000</v>
      </c>
      <c r="Q2110" s="6"/>
      <c r="R2110" s="19">
        <f t="shared" si="363"/>
        <v>181800</v>
      </c>
      <c r="S2110" s="6"/>
      <c r="T2110" s="14"/>
      <c r="U2110" s="145"/>
      <c r="V2110" s="6"/>
      <c r="W2110" s="6"/>
      <c r="X2110" s="6"/>
      <c r="Y2110" s="212">
        <v>45483</v>
      </c>
      <c r="Z2110" s="6"/>
      <c r="AA2110" s="6"/>
      <c r="AB2110" s="21"/>
      <c r="AC2110" s="6"/>
      <c r="AD2110" s="14" t="s">
        <v>1515</v>
      </c>
      <c r="AE2110" s="6"/>
      <c r="AF2110" s="6"/>
      <c r="AG2110" s="6"/>
      <c r="AH2110" s="6" t="s">
        <v>434</v>
      </c>
      <c r="AI2110" s="143">
        <f t="shared" si="364"/>
        <v>505</v>
      </c>
      <c r="AJ2110" s="143">
        <f t="shared" si="365"/>
        <v>90.9</v>
      </c>
      <c r="AK2110" s="143">
        <f t="shared" si="366"/>
        <v>0</v>
      </c>
      <c r="AL2110" s="20">
        <f t="shared" si="362"/>
        <v>45420</v>
      </c>
      <c r="AM2110" t="e">
        <f>VLOOKUP(C2110,$C$2446:$C$2553,1,0)</f>
        <v>#N/A</v>
      </c>
      <c r="AN2110" t="str">
        <f t="shared" si="360"/>
        <v>03052024-A-093218-3204.2</v>
      </c>
    </row>
    <row r="2111" spans="1:40" ht="20.100000000000001" hidden="1" customHeight="1" x14ac:dyDescent="0.25">
      <c r="A2111" s="14">
        <v>755</v>
      </c>
      <c r="B2111" s="162">
        <v>45389</v>
      </c>
      <c r="C2111" s="6" t="s">
        <v>3548</v>
      </c>
      <c r="D2111" s="15">
        <v>1206155</v>
      </c>
      <c r="E2111" s="14" t="s">
        <v>1132</v>
      </c>
      <c r="F2111" s="14" t="s">
        <v>1133</v>
      </c>
      <c r="G2111" s="6">
        <v>990</v>
      </c>
      <c r="H2111" s="6" t="s">
        <v>1817</v>
      </c>
      <c r="I2111" s="6"/>
      <c r="J2111" s="16">
        <v>2931.9090000000001</v>
      </c>
      <c r="K2111" s="144">
        <v>1.92</v>
      </c>
      <c r="L2111" s="125">
        <v>0</v>
      </c>
      <c r="M2111" s="125">
        <v>0</v>
      </c>
      <c r="N2111" s="6" t="s">
        <v>557</v>
      </c>
      <c r="O2111" s="6" t="s">
        <v>2382</v>
      </c>
      <c r="P2111" s="19">
        <v>532620</v>
      </c>
      <c r="Q2111" s="6"/>
      <c r="R2111" s="19">
        <f t="shared" si="363"/>
        <v>95871.599999999991</v>
      </c>
      <c r="S2111" s="6"/>
      <c r="T2111" s="14"/>
      <c r="U2111" s="145"/>
      <c r="V2111" s="6"/>
      <c r="W2111" s="6"/>
      <c r="X2111" s="6"/>
      <c r="Y2111" s="212">
        <v>45483</v>
      </c>
      <c r="Z2111" s="6"/>
      <c r="AA2111" s="6"/>
      <c r="AB2111" s="21"/>
      <c r="AC2111" s="6"/>
      <c r="AD2111" s="14" t="s">
        <v>1515</v>
      </c>
      <c r="AE2111" s="6"/>
      <c r="AF2111" s="6"/>
      <c r="AG2111" s="6"/>
      <c r="AH2111" s="6" t="s">
        <v>1517</v>
      </c>
      <c r="AI2111" s="143">
        <f t="shared" si="364"/>
        <v>538</v>
      </c>
      <c r="AJ2111" s="143">
        <f t="shared" si="365"/>
        <v>96.839999999999989</v>
      </c>
      <c r="AK2111" s="143">
        <f t="shared" si="366"/>
        <v>0</v>
      </c>
      <c r="AL2111" s="20">
        <f t="shared" si="362"/>
        <v>45419</v>
      </c>
      <c r="AM2111" t="e">
        <f>VLOOKUP(C2111,$C$2446:$C$2561,1,0)</f>
        <v>#N/A</v>
      </c>
      <c r="AN2111" t="str">
        <f t="shared" si="360"/>
        <v>03052024-A-093225-2931.909</v>
      </c>
    </row>
    <row r="2112" spans="1:40" ht="20.100000000000001" hidden="1" customHeight="1" x14ac:dyDescent="0.25">
      <c r="A2112" s="14">
        <v>755</v>
      </c>
      <c r="B2112" s="162">
        <v>45389</v>
      </c>
      <c r="C2112" s="6" t="s">
        <v>3548</v>
      </c>
      <c r="D2112" s="15">
        <v>1206155</v>
      </c>
      <c r="E2112" s="14" t="s">
        <v>1132</v>
      </c>
      <c r="F2112" s="14" t="s">
        <v>1133</v>
      </c>
      <c r="G2112" s="6">
        <v>2000</v>
      </c>
      <c r="H2112" s="6" t="s">
        <v>1817</v>
      </c>
      <c r="I2112" s="6"/>
      <c r="J2112" s="16">
        <v>3204.2</v>
      </c>
      <c r="K2112" s="144">
        <v>1.8</v>
      </c>
      <c r="L2112" s="125">
        <v>0</v>
      </c>
      <c r="M2112" s="125">
        <v>0</v>
      </c>
      <c r="N2112" s="6" t="s">
        <v>412</v>
      </c>
      <c r="O2112" s="6" t="s">
        <v>2381</v>
      </c>
      <c r="P2112" s="19">
        <v>1010000</v>
      </c>
      <c r="Q2112" s="6"/>
      <c r="R2112" s="19">
        <f t="shared" si="363"/>
        <v>181800</v>
      </c>
      <c r="S2112" s="6"/>
      <c r="T2112" s="14"/>
      <c r="U2112" s="145"/>
      <c r="V2112" s="6"/>
      <c r="W2112" s="6"/>
      <c r="X2112" s="6"/>
      <c r="Y2112" s="212">
        <v>45483</v>
      </c>
      <c r="Z2112" s="6"/>
      <c r="AA2112" s="6"/>
      <c r="AB2112" s="21"/>
      <c r="AC2112" s="6"/>
      <c r="AD2112" s="14" t="s">
        <v>1515</v>
      </c>
      <c r="AE2112" s="6"/>
      <c r="AF2112" s="6"/>
      <c r="AG2112" s="6"/>
      <c r="AH2112" s="6" t="s">
        <v>434</v>
      </c>
      <c r="AI2112" s="143">
        <f t="shared" si="364"/>
        <v>505</v>
      </c>
      <c r="AJ2112" s="143">
        <f t="shared" si="365"/>
        <v>90.9</v>
      </c>
      <c r="AK2112" s="143">
        <f t="shared" si="366"/>
        <v>0</v>
      </c>
      <c r="AL2112" s="20">
        <f t="shared" si="362"/>
        <v>45419</v>
      </c>
      <c r="AM2112" t="e">
        <f>VLOOKUP(C2112,$C$2446:$C$2561,1,0)</f>
        <v>#N/A</v>
      </c>
      <c r="AN2112" t="str">
        <f t="shared" si="360"/>
        <v>03052024-A-093225-3204.2</v>
      </c>
    </row>
    <row r="2113" spans="1:40" ht="20.100000000000001" hidden="1" customHeight="1" x14ac:dyDescent="0.25">
      <c r="A2113" s="14">
        <v>755</v>
      </c>
      <c r="B2113" s="162">
        <v>45389</v>
      </c>
      <c r="C2113" s="6" t="s">
        <v>3548</v>
      </c>
      <c r="D2113" s="15">
        <v>1206155</v>
      </c>
      <c r="E2113" s="14" t="s">
        <v>1132</v>
      </c>
      <c r="F2113" s="14" t="s">
        <v>1133</v>
      </c>
      <c r="G2113" s="6">
        <v>200</v>
      </c>
      <c r="H2113" s="6" t="s">
        <v>1817</v>
      </c>
      <c r="I2113" s="6"/>
      <c r="J2113" s="16">
        <v>3402.42</v>
      </c>
      <c r="K2113" s="144">
        <v>3.67</v>
      </c>
      <c r="L2113" s="125">
        <v>0</v>
      </c>
      <c r="M2113" s="125">
        <v>0</v>
      </c>
      <c r="N2113" s="6" t="s">
        <v>557</v>
      </c>
      <c r="O2113" s="6" t="s">
        <v>3586</v>
      </c>
      <c r="P2113" s="19">
        <v>205600</v>
      </c>
      <c r="Q2113" s="6"/>
      <c r="R2113" s="19">
        <f t="shared" si="363"/>
        <v>37008</v>
      </c>
      <c r="S2113" s="6"/>
      <c r="T2113" s="14"/>
      <c r="U2113" s="145"/>
      <c r="V2113" s="6"/>
      <c r="W2113" s="6"/>
      <c r="X2113" s="6"/>
      <c r="Y2113" s="212">
        <v>45483</v>
      </c>
      <c r="Z2113" s="6"/>
      <c r="AA2113" s="6"/>
      <c r="AB2113" s="21"/>
      <c r="AC2113" s="6"/>
      <c r="AD2113" s="14" t="s">
        <v>1515</v>
      </c>
      <c r="AE2113" s="6"/>
      <c r="AF2113" s="6"/>
      <c r="AG2113" s="6"/>
      <c r="AH2113" s="6" t="s">
        <v>1517</v>
      </c>
      <c r="AI2113" s="143">
        <f t="shared" si="364"/>
        <v>1028</v>
      </c>
      <c r="AJ2113" s="143">
        <f t="shared" si="365"/>
        <v>185.04</v>
      </c>
      <c r="AK2113" s="143">
        <f t="shared" si="366"/>
        <v>0</v>
      </c>
      <c r="AL2113" s="20">
        <f t="shared" si="362"/>
        <v>45419</v>
      </c>
      <c r="AM2113" t="e">
        <f>VLOOKUP(C2113,$C$2446:$C$2561,1,0)</f>
        <v>#N/A</v>
      </c>
      <c r="AN2113" t="str">
        <f t="shared" si="360"/>
        <v>03052024-A-093225-3402.42</v>
      </c>
    </row>
    <row r="2114" spans="1:40" ht="20.100000000000001" hidden="1" customHeight="1" x14ac:dyDescent="0.25">
      <c r="A2114" s="14">
        <v>755</v>
      </c>
      <c r="B2114" s="162">
        <v>45389</v>
      </c>
      <c r="C2114" s="6" t="s">
        <v>3548</v>
      </c>
      <c r="D2114" s="15">
        <v>1206155</v>
      </c>
      <c r="E2114" s="14" t="s">
        <v>1132</v>
      </c>
      <c r="F2114" s="14" t="s">
        <v>1133</v>
      </c>
      <c r="G2114" s="6">
        <v>1320</v>
      </c>
      <c r="H2114" s="6" t="s">
        <v>1817</v>
      </c>
      <c r="I2114" s="6"/>
      <c r="J2114" s="16">
        <v>3809.9189999999999</v>
      </c>
      <c r="K2114" s="144">
        <v>0.41</v>
      </c>
      <c r="L2114" s="125">
        <v>0</v>
      </c>
      <c r="M2114" s="125">
        <v>0</v>
      </c>
      <c r="N2114" s="6" t="s">
        <v>557</v>
      </c>
      <c r="O2114" s="6" t="s">
        <v>2667</v>
      </c>
      <c r="P2114" s="19">
        <v>151800</v>
      </c>
      <c r="Q2114" s="6"/>
      <c r="R2114" s="19">
        <f t="shared" si="363"/>
        <v>27324</v>
      </c>
      <c r="S2114" s="6"/>
      <c r="T2114" s="14"/>
      <c r="U2114" s="145"/>
      <c r="V2114" s="6"/>
      <c r="W2114" s="6"/>
      <c r="X2114" s="6"/>
      <c r="Y2114" s="212">
        <v>45483</v>
      </c>
      <c r="Z2114" s="6"/>
      <c r="AA2114" s="6"/>
      <c r="AB2114" s="21"/>
      <c r="AC2114" s="6"/>
      <c r="AD2114" s="14" t="s">
        <v>1515</v>
      </c>
      <c r="AE2114" s="6"/>
      <c r="AF2114" s="6"/>
      <c r="AG2114" s="6"/>
      <c r="AH2114" s="6" t="s">
        <v>1517</v>
      </c>
      <c r="AI2114" s="143">
        <f t="shared" si="364"/>
        <v>115</v>
      </c>
      <c r="AJ2114" s="143">
        <f t="shared" si="365"/>
        <v>20.7</v>
      </c>
      <c r="AK2114" s="143">
        <f t="shared" si="366"/>
        <v>0</v>
      </c>
      <c r="AL2114" s="20">
        <f t="shared" si="362"/>
        <v>45419</v>
      </c>
      <c r="AM2114" t="e">
        <f>VLOOKUP(C2114,$C$2446:$C$2561,1,0)</f>
        <v>#N/A</v>
      </c>
      <c r="AN2114" t="str">
        <f t="shared" si="360"/>
        <v>03052024-A-093225-3809.919</v>
      </c>
    </row>
    <row r="2115" spans="1:40" ht="20.100000000000001" customHeight="1" x14ac:dyDescent="0.25">
      <c r="A2115" s="14">
        <v>756</v>
      </c>
      <c r="B2115" s="162">
        <v>45389</v>
      </c>
      <c r="C2115" s="6" t="s">
        <v>3549</v>
      </c>
      <c r="D2115" s="15">
        <v>1206155</v>
      </c>
      <c r="E2115" s="14" t="s">
        <v>1132</v>
      </c>
      <c r="F2115" s="14" t="str">
        <f>INDEX(New!$CV$9:$CV$791,MATCH(C2115,New!$F$9:$F$791,0))</f>
        <v>-</v>
      </c>
      <c r="G2115" s="6">
        <v>200</v>
      </c>
      <c r="H2115" s="6" t="s">
        <v>1817</v>
      </c>
      <c r="I2115" s="6"/>
      <c r="J2115" s="16">
        <v>2904.2089999999998</v>
      </c>
      <c r="K2115" s="144">
        <v>0.89</v>
      </c>
      <c r="L2115" s="125">
        <f>_xlfn.IFNA(INDEX(New!$E$9:$E$791,MATCH(C2115,New!$F$9:$F$791,0)),G2115)</f>
        <v>200</v>
      </c>
      <c r="M2115" s="125">
        <f t="shared" ref="M2115" si="367">G2115</f>
        <v>200</v>
      </c>
      <c r="N2115" s="6" t="s">
        <v>557</v>
      </c>
      <c r="O2115" s="6" t="s">
        <v>2385</v>
      </c>
      <c r="P2115" s="19">
        <v>50000</v>
      </c>
      <c r="Q2115" s="6"/>
      <c r="R2115" s="19">
        <f t="shared" si="363"/>
        <v>9000</v>
      </c>
      <c r="S2115" s="6"/>
      <c r="T2115" s="14"/>
      <c r="U2115" s="145"/>
      <c r="V2115" s="6"/>
      <c r="W2115" s="6"/>
      <c r="X2115" s="6"/>
      <c r="Y2115" s="23"/>
      <c r="Z2115" s="6"/>
      <c r="AA2115" s="6"/>
      <c r="AB2115" s="21"/>
      <c r="AC2115" s="6"/>
      <c r="AD2115" s="14" t="s">
        <v>1515</v>
      </c>
      <c r="AE2115" s="6"/>
      <c r="AF2115" s="6"/>
      <c r="AG2115" s="6"/>
      <c r="AH2115" s="6" t="s">
        <v>1517</v>
      </c>
      <c r="AI2115" s="143">
        <f t="shared" si="364"/>
        <v>250</v>
      </c>
      <c r="AJ2115" s="143">
        <f t="shared" si="365"/>
        <v>45</v>
      </c>
      <c r="AK2115" s="143">
        <f t="shared" si="366"/>
        <v>9000</v>
      </c>
      <c r="AL2115" s="20">
        <f t="shared" si="362"/>
        <v>45419</v>
      </c>
      <c r="AM2115" t="e">
        <f>VLOOKUP(C2115,$C$2446:$C$2553,1,0)</f>
        <v>#N/A</v>
      </c>
      <c r="AN2115" t="str">
        <f t="shared" si="360"/>
        <v>03052024-A-093229-2904.209</v>
      </c>
    </row>
    <row r="2116" spans="1:40" ht="20.100000000000001" hidden="1" customHeight="1" x14ac:dyDescent="0.25">
      <c r="A2116" s="14">
        <v>757</v>
      </c>
      <c r="B2116" s="162">
        <v>45385</v>
      </c>
      <c r="C2116" s="6" t="s">
        <v>3550</v>
      </c>
      <c r="D2116" s="15">
        <v>1206155</v>
      </c>
      <c r="E2116" s="14" t="s">
        <v>1132</v>
      </c>
      <c r="F2116" s="14" t="s">
        <v>1133</v>
      </c>
      <c r="G2116" s="6">
        <v>25</v>
      </c>
      <c r="H2116" s="6" t="s">
        <v>1817</v>
      </c>
      <c r="I2116" s="6"/>
      <c r="J2116" s="16">
        <v>3204.16</v>
      </c>
      <c r="K2116" s="144">
        <v>25.89</v>
      </c>
      <c r="L2116" s="125">
        <v>0</v>
      </c>
      <c r="M2116" s="125">
        <v>0</v>
      </c>
      <c r="N2116" s="6" t="s">
        <v>412</v>
      </c>
      <c r="O2116" s="6" t="s">
        <v>3461</v>
      </c>
      <c r="P2116" s="19">
        <v>181250</v>
      </c>
      <c r="Q2116" s="6"/>
      <c r="R2116" s="19">
        <f t="shared" si="363"/>
        <v>32625</v>
      </c>
      <c r="S2116" s="6"/>
      <c r="T2116" s="14"/>
      <c r="U2116" s="145"/>
      <c r="V2116" s="6"/>
      <c r="W2116" s="6"/>
      <c r="X2116" s="6"/>
      <c r="Y2116" s="212">
        <v>45483</v>
      </c>
      <c r="Z2116" s="6"/>
      <c r="AA2116" s="6"/>
      <c r="AB2116" s="21"/>
      <c r="AC2116" s="6"/>
      <c r="AD2116" s="14" t="s">
        <v>1515</v>
      </c>
      <c r="AE2116" s="6"/>
      <c r="AF2116" s="6"/>
      <c r="AG2116" s="6"/>
      <c r="AH2116" s="6" t="s">
        <v>434</v>
      </c>
      <c r="AI2116" s="143">
        <f t="shared" si="364"/>
        <v>7250</v>
      </c>
      <c r="AJ2116" s="143">
        <f t="shared" si="365"/>
        <v>1305</v>
      </c>
      <c r="AK2116" s="143">
        <f t="shared" si="366"/>
        <v>0</v>
      </c>
      <c r="AL2116" s="20">
        <f t="shared" si="362"/>
        <v>45415</v>
      </c>
      <c r="AM2116" t="e">
        <f>VLOOKUP(C2116,$C$2446:$C$2553,1,0)</f>
        <v>#N/A</v>
      </c>
      <c r="AN2116" t="str">
        <f t="shared" si="360"/>
        <v>03052024-A-093231-3204.16</v>
      </c>
    </row>
    <row r="2117" spans="1:40" ht="20.100000000000001" hidden="1" customHeight="1" x14ac:dyDescent="0.25">
      <c r="A2117" s="14">
        <v>758</v>
      </c>
      <c r="B2117" s="162">
        <v>45392</v>
      </c>
      <c r="C2117" s="6" t="s">
        <v>3551</v>
      </c>
      <c r="D2117" s="15">
        <v>1206155</v>
      </c>
      <c r="E2117" s="14" t="s">
        <v>1132</v>
      </c>
      <c r="F2117" s="14" t="s">
        <v>1133</v>
      </c>
      <c r="G2117" s="6">
        <v>880</v>
      </c>
      <c r="H2117" s="6" t="s">
        <v>1817</v>
      </c>
      <c r="I2117" s="6"/>
      <c r="J2117" s="16">
        <v>3809.9189999999999</v>
      </c>
      <c r="K2117" s="144">
        <v>0.41</v>
      </c>
      <c r="L2117" s="125">
        <v>0</v>
      </c>
      <c r="M2117" s="125">
        <v>0</v>
      </c>
      <c r="N2117" s="6" t="s">
        <v>557</v>
      </c>
      <c r="O2117" s="6" t="s">
        <v>2667</v>
      </c>
      <c r="P2117" s="19">
        <v>101200</v>
      </c>
      <c r="Q2117" s="6"/>
      <c r="R2117" s="19">
        <f t="shared" si="363"/>
        <v>18216</v>
      </c>
      <c r="S2117" s="6"/>
      <c r="T2117" s="14"/>
      <c r="U2117" s="145"/>
      <c r="V2117" s="6"/>
      <c r="W2117" s="6"/>
      <c r="X2117" s="6"/>
      <c r="Y2117" s="212">
        <v>45483</v>
      </c>
      <c r="Z2117" s="6"/>
      <c r="AA2117" s="6"/>
      <c r="AB2117" s="21"/>
      <c r="AC2117" s="6"/>
      <c r="AD2117" s="14" t="s">
        <v>1515</v>
      </c>
      <c r="AE2117" s="6"/>
      <c r="AF2117" s="6"/>
      <c r="AG2117" s="6"/>
      <c r="AH2117" s="6" t="s">
        <v>1517</v>
      </c>
      <c r="AI2117" s="143">
        <f t="shared" si="364"/>
        <v>115</v>
      </c>
      <c r="AJ2117" s="143">
        <f t="shared" si="365"/>
        <v>20.7</v>
      </c>
      <c r="AK2117" s="143">
        <f t="shared" si="366"/>
        <v>0</v>
      </c>
      <c r="AL2117" s="20">
        <f t="shared" si="362"/>
        <v>45422</v>
      </c>
      <c r="AM2117" t="e">
        <f>VLOOKUP(C2117,$C$2446:$C$2561,1,0)</f>
        <v>#N/A</v>
      </c>
      <c r="AN2117" t="str">
        <f t="shared" si="360"/>
        <v>03052024-A-093232-3809.919</v>
      </c>
    </row>
    <row r="2118" spans="1:40" ht="20.100000000000001" hidden="1" customHeight="1" x14ac:dyDescent="0.25">
      <c r="A2118" s="14">
        <v>758</v>
      </c>
      <c r="B2118" s="162">
        <v>45392</v>
      </c>
      <c r="C2118" s="6" t="s">
        <v>3551</v>
      </c>
      <c r="D2118" s="15">
        <v>1206155</v>
      </c>
      <c r="E2118" s="14" t="s">
        <v>1132</v>
      </c>
      <c r="F2118" s="14" t="s">
        <v>1133</v>
      </c>
      <c r="G2118" s="6">
        <v>2000</v>
      </c>
      <c r="H2118" s="6" t="s">
        <v>1817</v>
      </c>
      <c r="I2118" s="6"/>
      <c r="J2118" s="16">
        <v>3204.2</v>
      </c>
      <c r="K2118" s="144">
        <v>1.8</v>
      </c>
      <c r="L2118" s="125">
        <v>0</v>
      </c>
      <c r="M2118" s="125">
        <v>0</v>
      </c>
      <c r="N2118" s="6" t="s">
        <v>412</v>
      </c>
      <c r="O2118" s="6" t="s">
        <v>2381</v>
      </c>
      <c r="P2118" s="19">
        <v>1010000</v>
      </c>
      <c r="Q2118" s="6"/>
      <c r="R2118" s="19">
        <f t="shared" si="363"/>
        <v>181800</v>
      </c>
      <c r="S2118" s="6"/>
      <c r="T2118" s="14"/>
      <c r="U2118" s="145"/>
      <c r="V2118" s="6"/>
      <c r="W2118" s="6"/>
      <c r="X2118" s="6"/>
      <c r="Y2118" s="212">
        <v>45483</v>
      </c>
      <c r="Z2118" s="6"/>
      <c r="AA2118" s="6"/>
      <c r="AB2118" s="21"/>
      <c r="AC2118" s="6"/>
      <c r="AD2118" s="14" t="s">
        <v>1515</v>
      </c>
      <c r="AE2118" s="6"/>
      <c r="AF2118" s="6"/>
      <c r="AG2118" s="6"/>
      <c r="AH2118" s="6" t="s">
        <v>434</v>
      </c>
      <c r="AI2118" s="143">
        <f t="shared" si="364"/>
        <v>505</v>
      </c>
      <c r="AJ2118" s="143">
        <f t="shared" si="365"/>
        <v>90.9</v>
      </c>
      <c r="AK2118" s="143">
        <f t="shared" si="366"/>
        <v>0</v>
      </c>
      <c r="AL2118" s="20">
        <f t="shared" si="362"/>
        <v>45422</v>
      </c>
      <c r="AM2118" t="e">
        <f>VLOOKUP(C2118,$C$2446:$C$2561,1,0)</f>
        <v>#N/A</v>
      </c>
      <c r="AN2118" t="str">
        <f t="shared" si="360"/>
        <v>03052024-A-093232-3204.2</v>
      </c>
    </row>
    <row r="2119" spans="1:40" ht="20.100000000000001" hidden="1" customHeight="1" x14ac:dyDescent="0.25">
      <c r="A2119" s="14">
        <v>759</v>
      </c>
      <c r="B2119" s="162">
        <v>45394</v>
      </c>
      <c r="C2119" s="6" t="s">
        <v>3552</v>
      </c>
      <c r="D2119" s="15">
        <v>1206155</v>
      </c>
      <c r="E2119" s="14" t="s">
        <v>1132</v>
      </c>
      <c r="F2119" s="14" t="s">
        <v>1133</v>
      </c>
      <c r="G2119" s="6">
        <v>5940</v>
      </c>
      <c r="H2119" s="6" t="s">
        <v>1817</v>
      </c>
      <c r="I2119" s="6"/>
      <c r="J2119" s="16">
        <v>3809.9189999999999</v>
      </c>
      <c r="K2119" s="144">
        <v>0.41</v>
      </c>
      <c r="L2119" s="125">
        <v>0</v>
      </c>
      <c r="M2119" s="125">
        <v>0</v>
      </c>
      <c r="N2119" s="6" t="s">
        <v>557</v>
      </c>
      <c r="O2119" s="6" t="s">
        <v>2667</v>
      </c>
      <c r="P2119" s="19">
        <v>683100</v>
      </c>
      <c r="Q2119" s="6"/>
      <c r="R2119" s="19">
        <f t="shared" si="363"/>
        <v>122958</v>
      </c>
      <c r="S2119" s="6"/>
      <c r="T2119" s="14"/>
      <c r="U2119" s="145"/>
      <c r="V2119" s="6"/>
      <c r="W2119" s="6"/>
      <c r="X2119" s="6"/>
      <c r="Y2119" s="23"/>
      <c r="Z2119" s="6"/>
      <c r="AA2119" s="6"/>
      <c r="AB2119" s="21"/>
      <c r="AC2119" s="6"/>
      <c r="AD2119" s="14" t="s">
        <v>1515</v>
      </c>
      <c r="AE2119" s="6"/>
      <c r="AF2119" s="6"/>
      <c r="AG2119" s="6"/>
      <c r="AH2119" s="6" t="s">
        <v>1517</v>
      </c>
      <c r="AI2119" s="143">
        <f t="shared" si="364"/>
        <v>115</v>
      </c>
      <c r="AJ2119" s="143">
        <f t="shared" si="365"/>
        <v>20.7</v>
      </c>
      <c r="AK2119" s="143">
        <f t="shared" si="366"/>
        <v>0</v>
      </c>
      <c r="AL2119" s="20">
        <f t="shared" si="362"/>
        <v>45424</v>
      </c>
      <c r="AM2119" t="e">
        <f>VLOOKUP(C2119,$C$2446:$C$2553,1,0)</f>
        <v>#N/A</v>
      </c>
      <c r="AN2119" t="str">
        <f t="shared" si="360"/>
        <v>03052024-A-093240-3809.919</v>
      </c>
    </row>
    <row r="2120" spans="1:40" ht="20.100000000000001" hidden="1" customHeight="1" x14ac:dyDescent="0.25">
      <c r="A2120" s="14">
        <v>760</v>
      </c>
      <c r="B2120" s="162">
        <v>45394</v>
      </c>
      <c r="C2120" s="6" t="s">
        <v>3553</v>
      </c>
      <c r="D2120" s="15">
        <v>1206155</v>
      </c>
      <c r="E2120" s="14" t="s">
        <v>1132</v>
      </c>
      <c r="F2120" s="14" t="s">
        <v>1133</v>
      </c>
      <c r="G2120" s="6">
        <v>1200</v>
      </c>
      <c r="H2120" s="6" t="s">
        <v>1817</v>
      </c>
      <c r="I2120" s="6"/>
      <c r="J2120" s="16">
        <v>3204.172</v>
      </c>
      <c r="K2120" s="144">
        <v>1.23</v>
      </c>
      <c r="L2120" s="125">
        <v>0</v>
      </c>
      <c r="M2120" s="125">
        <v>0</v>
      </c>
      <c r="N2120" s="6" t="s">
        <v>412</v>
      </c>
      <c r="O2120" s="6" t="s">
        <v>2388</v>
      </c>
      <c r="P2120" s="19">
        <v>414000</v>
      </c>
      <c r="Q2120" s="6"/>
      <c r="R2120" s="19">
        <f t="shared" si="363"/>
        <v>74520</v>
      </c>
      <c r="S2120" s="6"/>
      <c r="T2120" s="14"/>
      <c r="U2120" s="145"/>
      <c r="V2120" s="6"/>
      <c r="W2120" s="6"/>
      <c r="X2120" s="6"/>
      <c r="Y2120" s="212">
        <v>45450</v>
      </c>
      <c r="Z2120" s="6"/>
      <c r="AA2120" s="6"/>
      <c r="AB2120" s="21"/>
      <c r="AC2120" s="6"/>
      <c r="AD2120" s="14" t="s">
        <v>1515</v>
      </c>
      <c r="AE2120" s="6"/>
      <c r="AF2120" s="6"/>
      <c r="AG2120" s="6"/>
      <c r="AH2120" s="6" t="s">
        <v>434</v>
      </c>
      <c r="AI2120" s="143">
        <f t="shared" si="364"/>
        <v>345</v>
      </c>
      <c r="AJ2120" s="143">
        <f t="shared" si="365"/>
        <v>62.1</v>
      </c>
      <c r="AK2120" s="143">
        <f t="shared" si="366"/>
        <v>0</v>
      </c>
      <c r="AL2120" s="20">
        <f t="shared" si="362"/>
        <v>45424</v>
      </c>
      <c r="AM2120" t="e">
        <f>VLOOKUP(C2120,$C$2446:$C$2561,1,0)</f>
        <v>#N/A</v>
      </c>
      <c r="AN2120" t="str">
        <f t="shared" si="360"/>
        <v>03052024-A-093241-3204.172</v>
      </c>
    </row>
    <row r="2121" spans="1:40" ht="20.100000000000001" hidden="1" customHeight="1" x14ac:dyDescent="0.25">
      <c r="A2121" s="14">
        <v>761</v>
      </c>
      <c r="B2121" s="162">
        <v>45395</v>
      </c>
      <c r="C2121" s="6" t="s">
        <v>3554</v>
      </c>
      <c r="D2121" s="15">
        <v>1206155</v>
      </c>
      <c r="E2121" s="14" t="s">
        <v>1132</v>
      </c>
      <c r="F2121" s="14" t="s">
        <v>1133</v>
      </c>
      <c r="G2121" s="6">
        <v>2000</v>
      </c>
      <c r="H2121" s="6" t="s">
        <v>1817</v>
      </c>
      <c r="I2121" s="6"/>
      <c r="J2121" s="16">
        <v>3204.172</v>
      </c>
      <c r="K2121" s="144">
        <v>1.23</v>
      </c>
      <c r="L2121" s="125">
        <v>0</v>
      </c>
      <c r="M2121" s="125">
        <v>0</v>
      </c>
      <c r="N2121" s="6" t="s">
        <v>412</v>
      </c>
      <c r="O2121" s="6" t="s">
        <v>2388</v>
      </c>
      <c r="P2121" s="19">
        <v>690000</v>
      </c>
      <c r="Q2121" s="6"/>
      <c r="R2121" s="19">
        <f t="shared" si="363"/>
        <v>124200</v>
      </c>
      <c r="S2121" s="6"/>
      <c r="T2121" s="14"/>
      <c r="U2121" s="145"/>
      <c r="V2121" s="6"/>
      <c r="W2121" s="6"/>
      <c r="X2121" s="6"/>
      <c r="Y2121" s="212">
        <v>45450</v>
      </c>
      <c r="Z2121" s="6"/>
      <c r="AA2121" s="6"/>
      <c r="AB2121" s="21"/>
      <c r="AC2121" s="6"/>
      <c r="AD2121" s="14" t="s">
        <v>1515</v>
      </c>
      <c r="AE2121" s="6"/>
      <c r="AF2121" s="6"/>
      <c r="AG2121" s="6"/>
      <c r="AH2121" s="6" t="s">
        <v>434</v>
      </c>
      <c r="AI2121" s="143">
        <f t="shared" si="364"/>
        <v>345</v>
      </c>
      <c r="AJ2121" s="143">
        <f t="shared" si="365"/>
        <v>62.1</v>
      </c>
      <c r="AK2121" s="143">
        <f t="shared" si="366"/>
        <v>0</v>
      </c>
      <c r="AL2121" s="20">
        <f t="shared" si="362"/>
        <v>45425</v>
      </c>
      <c r="AM2121" t="e">
        <f>VLOOKUP(C2121,$C$2446:$C$2561,1,0)</f>
        <v>#N/A</v>
      </c>
      <c r="AN2121" t="str">
        <f t="shared" si="360"/>
        <v>03052024-A-093243-3204.172</v>
      </c>
    </row>
    <row r="2122" spans="1:40" ht="20.100000000000001" hidden="1" customHeight="1" x14ac:dyDescent="0.25">
      <c r="A2122" s="14">
        <v>762</v>
      </c>
      <c r="B2122" s="162">
        <v>45401</v>
      </c>
      <c r="C2122" s="6" t="s">
        <v>3555</v>
      </c>
      <c r="D2122" s="15">
        <v>1206155</v>
      </c>
      <c r="E2122" s="14" t="s">
        <v>1132</v>
      </c>
      <c r="F2122" s="14" t="s">
        <v>1133</v>
      </c>
      <c r="G2122" s="6">
        <v>3300</v>
      </c>
      <c r="H2122" s="6" t="s">
        <v>1817</v>
      </c>
      <c r="I2122" s="6"/>
      <c r="J2122" s="16">
        <v>3809.9189999999999</v>
      </c>
      <c r="K2122" s="144">
        <v>0.41</v>
      </c>
      <c r="L2122" s="125">
        <v>0</v>
      </c>
      <c r="M2122" s="125">
        <v>0</v>
      </c>
      <c r="N2122" s="6" t="s">
        <v>557</v>
      </c>
      <c r="O2122" s="6" t="s">
        <v>2667</v>
      </c>
      <c r="P2122" s="19">
        <v>379500</v>
      </c>
      <c r="Q2122" s="6"/>
      <c r="R2122" s="19">
        <f t="shared" si="363"/>
        <v>68310</v>
      </c>
      <c r="S2122" s="6"/>
      <c r="T2122" s="14"/>
      <c r="U2122" s="145"/>
      <c r="V2122" s="6"/>
      <c r="W2122" s="6"/>
      <c r="X2122" s="6"/>
      <c r="Y2122" s="212">
        <v>45483</v>
      </c>
      <c r="Z2122" s="6"/>
      <c r="AA2122" s="6"/>
      <c r="AB2122" s="21"/>
      <c r="AC2122" s="6"/>
      <c r="AD2122" s="14" t="s">
        <v>1515</v>
      </c>
      <c r="AE2122" s="6"/>
      <c r="AF2122" s="6"/>
      <c r="AG2122" s="6"/>
      <c r="AH2122" s="6" t="s">
        <v>1517</v>
      </c>
      <c r="AI2122" s="143">
        <f t="shared" si="364"/>
        <v>115</v>
      </c>
      <c r="AJ2122" s="143">
        <f t="shared" si="365"/>
        <v>20.7</v>
      </c>
      <c r="AK2122" s="143">
        <f t="shared" si="366"/>
        <v>0</v>
      </c>
      <c r="AL2122" s="20">
        <f t="shared" si="362"/>
        <v>45431</v>
      </c>
      <c r="AM2122" t="e">
        <f>VLOOKUP(C2122,$C$2446:$C$2553,1,0)</f>
        <v>#N/A</v>
      </c>
      <c r="AN2122" t="str">
        <f t="shared" si="360"/>
        <v>03052024-A-093244-3809.919</v>
      </c>
    </row>
    <row r="2123" spans="1:40" ht="20.100000000000001" hidden="1" customHeight="1" x14ac:dyDescent="0.25">
      <c r="A2123" s="14">
        <v>763</v>
      </c>
      <c r="B2123" s="162">
        <v>45401</v>
      </c>
      <c r="C2123" s="6" t="s">
        <v>3556</v>
      </c>
      <c r="D2123" s="15">
        <v>1206155</v>
      </c>
      <c r="E2123" s="14" t="s">
        <v>1132</v>
      </c>
      <c r="F2123" s="14" t="s">
        <v>1133</v>
      </c>
      <c r="G2123" s="6">
        <v>500</v>
      </c>
      <c r="H2123" s="6" t="s">
        <v>1817</v>
      </c>
      <c r="I2123" s="6"/>
      <c r="J2123" s="16">
        <v>3204.172</v>
      </c>
      <c r="K2123" s="144">
        <v>1.23</v>
      </c>
      <c r="L2123" s="125">
        <v>0</v>
      </c>
      <c r="M2123" s="125">
        <v>0</v>
      </c>
      <c r="N2123" s="6" t="s">
        <v>412</v>
      </c>
      <c r="O2123" s="6" t="s">
        <v>2388</v>
      </c>
      <c r="P2123" s="19">
        <v>172500</v>
      </c>
      <c r="Q2123" s="6"/>
      <c r="R2123" s="19">
        <f t="shared" si="363"/>
        <v>31050</v>
      </c>
      <c r="S2123" s="6"/>
      <c r="T2123" s="14"/>
      <c r="U2123" s="145"/>
      <c r="V2123" s="6"/>
      <c r="W2123" s="6"/>
      <c r="X2123" s="6"/>
      <c r="Y2123" s="212">
        <v>45450</v>
      </c>
      <c r="Z2123" s="6"/>
      <c r="AA2123" s="6"/>
      <c r="AB2123" s="21"/>
      <c r="AC2123" s="6"/>
      <c r="AD2123" s="14" t="s">
        <v>1515</v>
      </c>
      <c r="AE2123" s="6"/>
      <c r="AF2123" s="6"/>
      <c r="AG2123" s="6"/>
      <c r="AH2123" s="6" t="s">
        <v>434</v>
      </c>
      <c r="AI2123" s="143">
        <f t="shared" si="364"/>
        <v>345</v>
      </c>
      <c r="AJ2123" s="143">
        <f t="shared" si="365"/>
        <v>62.1</v>
      </c>
      <c r="AK2123" s="143">
        <f t="shared" si="366"/>
        <v>0</v>
      </c>
      <c r="AL2123" s="20">
        <f t="shared" si="362"/>
        <v>45431</v>
      </c>
      <c r="AM2123" t="e">
        <f>VLOOKUP(C2123,$C$2446:$C$2561,1,0)</f>
        <v>#N/A</v>
      </c>
      <c r="AN2123" t="str">
        <f t="shared" si="360"/>
        <v>03052024-A-093246-3204.172</v>
      </c>
    </row>
    <row r="2124" spans="1:40" ht="20.100000000000001" hidden="1" customHeight="1" x14ac:dyDescent="0.25">
      <c r="A2124" s="14">
        <v>764</v>
      </c>
      <c r="B2124" s="162">
        <v>45388</v>
      </c>
      <c r="C2124" s="6" t="s">
        <v>3557</v>
      </c>
      <c r="D2124" s="15">
        <v>1206155</v>
      </c>
      <c r="E2124" s="14" t="s">
        <v>1132</v>
      </c>
      <c r="F2124" s="14" t="s">
        <v>1133</v>
      </c>
      <c r="G2124" s="6">
        <v>130</v>
      </c>
      <c r="H2124" s="6" t="s">
        <v>1817</v>
      </c>
      <c r="I2124" s="6"/>
      <c r="J2124" s="16">
        <v>3809.9189999999999</v>
      </c>
      <c r="K2124" s="144">
        <v>3.14</v>
      </c>
      <c r="L2124" s="125">
        <v>0</v>
      </c>
      <c r="M2124" s="125">
        <v>0</v>
      </c>
      <c r="N2124" s="6" t="s">
        <v>557</v>
      </c>
      <c r="O2124" s="6" t="s">
        <v>3460</v>
      </c>
      <c r="P2124" s="19">
        <v>114400</v>
      </c>
      <c r="Q2124" s="6"/>
      <c r="R2124" s="19">
        <f t="shared" si="363"/>
        <v>20592</v>
      </c>
      <c r="S2124" s="6"/>
      <c r="T2124" s="14"/>
      <c r="U2124" s="145"/>
      <c r="V2124" s="6"/>
      <c r="W2124" s="6"/>
      <c r="X2124" s="6"/>
      <c r="Y2124" s="212">
        <v>45483</v>
      </c>
      <c r="Z2124" s="6"/>
      <c r="AA2124" s="6"/>
      <c r="AB2124" s="21"/>
      <c r="AC2124" s="6"/>
      <c r="AD2124" s="14" t="s">
        <v>1515</v>
      </c>
      <c r="AE2124" s="6"/>
      <c r="AF2124" s="6"/>
      <c r="AG2124" s="6"/>
      <c r="AH2124" s="6" t="s">
        <v>1517</v>
      </c>
      <c r="AI2124" s="143">
        <f t="shared" si="364"/>
        <v>880</v>
      </c>
      <c r="AJ2124" s="143">
        <f t="shared" si="365"/>
        <v>158.4</v>
      </c>
      <c r="AK2124" s="143">
        <f t="shared" si="366"/>
        <v>0</v>
      </c>
      <c r="AL2124" s="20">
        <f t="shared" si="362"/>
        <v>45418</v>
      </c>
      <c r="AM2124" t="e">
        <f>VLOOKUP(C2124,$C$2446:$C$2553,1,0)</f>
        <v>#N/A</v>
      </c>
      <c r="AN2124" t="str">
        <f t="shared" si="360"/>
        <v>03052024-A-093247-3809.919</v>
      </c>
    </row>
    <row r="2125" spans="1:40" ht="20.100000000000001" hidden="1" customHeight="1" x14ac:dyDescent="0.25">
      <c r="A2125" s="14">
        <v>765</v>
      </c>
      <c r="B2125" s="162">
        <v>45387</v>
      </c>
      <c r="C2125" s="6" t="s">
        <v>3558</v>
      </c>
      <c r="D2125" s="15">
        <v>1206155</v>
      </c>
      <c r="E2125" s="14" t="s">
        <v>1132</v>
      </c>
      <c r="F2125" s="14" t="s">
        <v>1133</v>
      </c>
      <c r="G2125" s="6">
        <v>2200</v>
      </c>
      <c r="H2125" s="6" t="s">
        <v>1817</v>
      </c>
      <c r="I2125" s="6"/>
      <c r="J2125" s="16">
        <v>3204.2</v>
      </c>
      <c r="K2125" s="144">
        <v>1.8</v>
      </c>
      <c r="L2125" s="125">
        <v>0</v>
      </c>
      <c r="M2125" s="125">
        <v>0</v>
      </c>
      <c r="N2125" s="6" t="s">
        <v>412</v>
      </c>
      <c r="O2125" s="6" t="s">
        <v>2381</v>
      </c>
      <c r="P2125" s="19">
        <v>1111000</v>
      </c>
      <c r="Q2125" s="6"/>
      <c r="R2125" s="19">
        <f t="shared" si="363"/>
        <v>199980</v>
      </c>
      <c r="S2125" s="6"/>
      <c r="T2125" s="14"/>
      <c r="U2125" s="145"/>
      <c r="V2125" s="6"/>
      <c r="W2125" s="6"/>
      <c r="X2125" s="6"/>
      <c r="Y2125" s="212">
        <v>45450</v>
      </c>
      <c r="Z2125" s="6"/>
      <c r="AA2125" s="6"/>
      <c r="AB2125" s="21"/>
      <c r="AC2125" s="6"/>
      <c r="AD2125" s="14" t="s">
        <v>1515</v>
      </c>
      <c r="AE2125" s="6"/>
      <c r="AF2125" s="6"/>
      <c r="AG2125" s="6"/>
      <c r="AH2125" s="6" t="s">
        <v>434</v>
      </c>
      <c r="AI2125" s="143">
        <f t="shared" si="364"/>
        <v>505</v>
      </c>
      <c r="AJ2125" s="143">
        <f t="shared" si="365"/>
        <v>90.9</v>
      </c>
      <c r="AK2125" s="143">
        <f t="shared" si="366"/>
        <v>0</v>
      </c>
      <c r="AL2125" s="20">
        <f t="shared" si="362"/>
        <v>45417</v>
      </c>
      <c r="AM2125" t="e">
        <f>VLOOKUP(C2125,$C$2446:$C$2561,1,0)</f>
        <v>#N/A</v>
      </c>
      <c r="AN2125" t="str">
        <f t="shared" si="360"/>
        <v>03052024-A-093248-3204.2</v>
      </c>
    </row>
    <row r="2126" spans="1:40" ht="20.100000000000001" hidden="1" customHeight="1" x14ac:dyDescent="0.25">
      <c r="A2126" s="14">
        <v>766</v>
      </c>
      <c r="B2126" s="162">
        <v>45403</v>
      </c>
      <c r="C2126" s="6" t="s">
        <v>3559</v>
      </c>
      <c r="D2126" s="15">
        <v>1206155</v>
      </c>
      <c r="E2126" s="14" t="s">
        <v>1132</v>
      </c>
      <c r="F2126" s="14" t="s">
        <v>1133</v>
      </c>
      <c r="G2126" s="6">
        <v>1300</v>
      </c>
      <c r="H2126" s="6" t="s">
        <v>1817</v>
      </c>
      <c r="I2126" s="6"/>
      <c r="J2126" s="16">
        <v>3204.172</v>
      </c>
      <c r="K2126" s="144">
        <v>1.23</v>
      </c>
      <c r="L2126" s="125">
        <v>0</v>
      </c>
      <c r="M2126" s="125">
        <v>0</v>
      </c>
      <c r="N2126" s="6" t="s">
        <v>412</v>
      </c>
      <c r="O2126" s="6" t="s">
        <v>2388</v>
      </c>
      <c r="P2126" s="19">
        <v>448500</v>
      </c>
      <c r="Q2126" s="6"/>
      <c r="R2126" s="19">
        <f t="shared" si="363"/>
        <v>80730</v>
      </c>
      <c r="S2126" s="6"/>
      <c r="T2126" s="14"/>
      <c r="U2126" s="145"/>
      <c r="V2126" s="6"/>
      <c r="W2126" s="6"/>
      <c r="X2126" s="6"/>
      <c r="Y2126" s="212">
        <v>45483</v>
      </c>
      <c r="Z2126" s="6"/>
      <c r="AA2126" s="6"/>
      <c r="AB2126" s="21"/>
      <c r="AC2126" s="6"/>
      <c r="AD2126" s="14" t="s">
        <v>1515</v>
      </c>
      <c r="AE2126" s="6"/>
      <c r="AF2126" s="6"/>
      <c r="AG2126" s="6"/>
      <c r="AH2126" s="6" t="s">
        <v>434</v>
      </c>
      <c r="AI2126" s="143">
        <f t="shared" si="364"/>
        <v>345</v>
      </c>
      <c r="AJ2126" s="143">
        <f t="shared" si="365"/>
        <v>62.1</v>
      </c>
      <c r="AK2126" s="143">
        <f t="shared" si="366"/>
        <v>0</v>
      </c>
      <c r="AL2126" s="20">
        <f t="shared" si="362"/>
        <v>45433</v>
      </c>
      <c r="AM2126" t="e">
        <f t="shared" ref="AM2126:AM2152" si="368">VLOOKUP(C2126,$C$2446:$C$2553,1,0)</f>
        <v>#N/A</v>
      </c>
      <c r="AN2126" t="str">
        <f t="shared" si="360"/>
        <v>03052024-A-093249-3204.172</v>
      </c>
    </row>
    <row r="2127" spans="1:40" ht="20.100000000000001" hidden="1" customHeight="1" x14ac:dyDescent="0.25">
      <c r="A2127" s="14">
        <v>767</v>
      </c>
      <c r="B2127" s="162">
        <v>45403</v>
      </c>
      <c r="C2127" s="6" t="s">
        <v>3560</v>
      </c>
      <c r="D2127" s="15">
        <v>1206155</v>
      </c>
      <c r="E2127" s="14" t="s">
        <v>1132</v>
      </c>
      <c r="F2127" s="14" t="s">
        <v>1133</v>
      </c>
      <c r="G2127" s="6">
        <v>3080</v>
      </c>
      <c r="H2127" s="6" t="s">
        <v>1817</v>
      </c>
      <c r="I2127" s="6"/>
      <c r="J2127" s="16">
        <v>3809.9189999999999</v>
      </c>
      <c r="K2127" s="144">
        <v>0.41</v>
      </c>
      <c r="L2127" s="125">
        <v>0</v>
      </c>
      <c r="M2127" s="125">
        <v>0</v>
      </c>
      <c r="N2127" s="6" t="s">
        <v>557</v>
      </c>
      <c r="O2127" s="6" t="s">
        <v>2667</v>
      </c>
      <c r="P2127" s="19">
        <v>354200</v>
      </c>
      <c r="Q2127" s="6"/>
      <c r="R2127" s="19">
        <f t="shared" si="363"/>
        <v>63756</v>
      </c>
      <c r="S2127" s="6"/>
      <c r="T2127" s="14"/>
      <c r="U2127" s="145"/>
      <c r="V2127" s="6"/>
      <c r="W2127" s="6"/>
      <c r="X2127" s="6"/>
      <c r="Y2127" s="23"/>
      <c r="Z2127" s="6"/>
      <c r="AA2127" s="6"/>
      <c r="AB2127" s="21"/>
      <c r="AC2127" s="6"/>
      <c r="AD2127" s="14" t="s">
        <v>1515</v>
      </c>
      <c r="AE2127" s="6"/>
      <c r="AF2127" s="6"/>
      <c r="AG2127" s="6"/>
      <c r="AH2127" s="6" t="s">
        <v>1517</v>
      </c>
      <c r="AI2127" s="143">
        <f t="shared" si="364"/>
        <v>115</v>
      </c>
      <c r="AJ2127" s="143">
        <f t="shared" si="365"/>
        <v>20.7</v>
      </c>
      <c r="AK2127" s="143">
        <f t="shared" si="366"/>
        <v>0</v>
      </c>
      <c r="AL2127" s="20">
        <f t="shared" si="362"/>
        <v>45433</v>
      </c>
      <c r="AM2127" t="e">
        <f t="shared" si="368"/>
        <v>#N/A</v>
      </c>
      <c r="AN2127" t="str">
        <f t="shared" si="360"/>
        <v>03052024-A-093250-3809.919</v>
      </c>
    </row>
    <row r="2128" spans="1:40" ht="20.100000000000001" hidden="1" customHeight="1" x14ac:dyDescent="0.25">
      <c r="A2128" s="14">
        <v>768</v>
      </c>
      <c r="B2128" s="162">
        <v>45395</v>
      </c>
      <c r="C2128" s="6" t="s">
        <v>3561</v>
      </c>
      <c r="D2128" s="15">
        <v>1206155</v>
      </c>
      <c r="E2128" s="14" t="s">
        <v>1132</v>
      </c>
      <c r="F2128" s="14" t="s">
        <v>1133</v>
      </c>
      <c r="G2128" s="6">
        <v>480</v>
      </c>
      <c r="H2128" s="6" t="s">
        <v>1817</v>
      </c>
      <c r="I2128" s="6"/>
      <c r="J2128" s="16">
        <v>3809.9189999999999</v>
      </c>
      <c r="K2128" s="144">
        <v>2.41</v>
      </c>
      <c r="L2128" s="125">
        <v>0</v>
      </c>
      <c r="M2128" s="125">
        <v>0</v>
      </c>
      <c r="N2128" s="6" t="s">
        <v>557</v>
      </c>
      <c r="O2128" s="6" t="s">
        <v>2685</v>
      </c>
      <c r="P2128" s="19">
        <v>324000</v>
      </c>
      <c r="Q2128" s="6"/>
      <c r="R2128" s="19">
        <f t="shared" si="363"/>
        <v>58320</v>
      </c>
      <c r="S2128" s="6"/>
      <c r="T2128" s="14"/>
      <c r="U2128" s="145"/>
      <c r="V2128" s="6"/>
      <c r="W2128" s="6"/>
      <c r="X2128" s="6"/>
      <c r="Y2128" s="212">
        <v>45483</v>
      </c>
      <c r="Z2128" s="6"/>
      <c r="AA2128" s="6"/>
      <c r="AB2128" s="21"/>
      <c r="AC2128" s="6"/>
      <c r="AD2128" s="14" t="s">
        <v>1515</v>
      </c>
      <c r="AE2128" s="6"/>
      <c r="AF2128" s="6"/>
      <c r="AG2128" s="6"/>
      <c r="AH2128" s="6" t="s">
        <v>1517</v>
      </c>
      <c r="AI2128" s="143">
        <f t="shared" si="364"/>
        <v>675</v>
      </c>
      <c r="AJ2128" s="143">
        <f t="shared" si="365"/>
        <v>121.5</v>
      </c>
      <c r="AK2128" s="143">
        <f t="shared" si="366"/>
        <v>0</v>
      </c>
      <c r="AL2128" s="20">
        <f t="shared" si="362"/>
        <v>45425</v>
      </c>
      <c r="AM2128" t="e">
        <f t="shared" si="368"/>
        <v>#N/A</v>
      </c>
      <c r="AN2128" t="str">
        <f t="shared" si="360"/>
        <v>03052024-A-093251-3809.919</v>
      </c>
    </row>
    <row r="2129" spans="1:40" ht="20.100000000000001" customHeight="1" x14ac:dyDescent="0.25">
      <c r="A2129" s="14">
        <v>769</v>
      </c>
      <c r="B2129" s="162">
        <v>45387</v>
      </c>
      <c r="C2129" s="6" t="s">
        <v>3562</v>
      </c>
      <c r="D2129" s="15">
        <v>1206155</v>
      </c>
      <c r="E2129" s="14" t="s">
        <v>1132</v>
      </c>
      <c r="F2129" s="14" t="str">
        <f>INDEX(New!$CV$9:$CV$791,MATCH(C2129,New!$F$9:$F$791,0))</f>
        <v>-</v>
      </c>
      <c r="G2129" s="6">
        <v>175</v>
      </c>
      <c r="H2129" s="6" t="s">
        <v>1817</v>
      </c>
      <c r="I2129" s="6"/>
      <c r="J2129" s="16">
        <v>2904.2089999999998</v>
      </c>
      <c r="K2129" s="144">
        <v>3.13</v>
      </c>
      <c r="L2129" s="125">
        <f>_xlfn.IFNA(INDEX(New!$E$9:$E$791,MATCH(C2129,New!$F$9:$F$791,0)),G2129)</f>
        <v>175</v>
      </c>
      <c r="M2129" s="125">
        <f t="shared" ref="M2129:M2144" si="369">G2129</f>
        <v>175</v>
      </c>
      <c r="N2129" s="6" t="s">
        <v>557</v>
      </c>
      <c r="O2129" s="6" t="s">
        <v>2686</v>
      </c>
      <c r="P2129" s="19">
        <v>153125</v>
      </c>
      <c r="Q2129" s="6"/>
      <c r="R2129" s="19">
        <f t="shared" si="363"/>
        <v>27562.5</v>
      </c>
      <c r="S2129" s="6"/>
      <c r="T2129" s="14"/>
      <c r="U2129" s="145"/>
      <c r="V2129" s="6"/>
      <c r="W2129" s="6"/>
      <c r="X2129" s="6"/>
      <c r="Y2129" s="23"/>
      <c r="Z2129" s="6"/>
      <c r="AA2129" s="6"/>
      <c r="AB2129" s="21"/>
      <c r="AC2129" s="6"/>
      <c r="AD2129" s="14" t="s">
        <v>1515</v>
      </c>
      <c r="AE2129" s="6"/>
      <c r="AF2129" s="6"/>
      <c r="AG2129" s="6"/>
      <c r="AH2129" s="6" t="s">
        <v>1517</v>
      </c>
      <c r="AI2129" s="143">
        <f t="shared" si="364"/>
        <v>875</v>
      </c>
      <c r="AJ2129" s="143">
        <f t="shared" si="365"/>
        <v>157.5</v>
      </c>
      <c r="AK2129" s="143">
        <f t="shared" si="366"/>
        <v>27562.5</v>
      </c>
      <c r="AL2129" s="20">
        <f t="shared" si="362"/>
        <v>45417</v>
      </c>
      <c r="AM2129" t="e">
        <f t="shared" si="368"/>
        <v>#N/A</v>
      </c>
      <c r="AN2129" t="str">
        <f t="shared" si="360"/>
        <v>03052024-A-093252-2904.209</v>
      </c>
    </row>
    <row r="2130" spans="1:40" ht="20.100000000000001" customHeight="1" x14ac:dyDescent="0.25">
      <c r="A2130" s="14">
        <v>770</v>
      </c>
      <c r="B2130" s="162">
        <v>45389</v>
      </c>
      <c r="C2130" s="6" t="s">
        <v>3563</v>
      </c>
      <c r="D2130" s="15">
        <v>1206155</v>
      </c>
      <c r="E2130" s="14" t="s">
        <v>1132</v>
      </c>
      <c r="F2130" s="14" t="str">
        <f>INDEX(New!$CV$9:$CV$791,MATCH(C2130,New!$F$9:$F$791,0))</f>
        <v>-</v>
      </c>
      <c r="G2130" s="6">
        <v>225</v>
      </c>
      <c r="H2130" s="6" t="s">
        <v>1817</v>
      </c>
      <c r="I2130" s="6"/>
      <c r="J2130" s="16">
        <v>2904.2089999999998</v>
      </c>
      <c r="K2130" s="144">
        <v>3.13</v>
      </c>
      <c r="L2130" s="125">
        <f>_xlfn.IFNA(INDEX(New!$E$9:$E$791,MATCH(C2130,New!$F$9:$F$791,0)),G2130)</f>
        <v>225</v>
      </c>
      <c r="M2130" s="125">
        <f t="shared" si="369"/>
        <v>225</v>
      </c>
      <c r="N2130" s="6" t="s">
        <v>557</v>
      </c>
      <c r="O2130" s="6" t="s">
        <v>2686</v>
      </c>
      <c r="P2130" s="19">
        <v>196875</v>
      </c>
      <c r="Q2130" s="6"/>
      <c r="R2130" s="19">
        <f t="shared" si="363"/>
        <v>35437.5</v>
      </c>
      <c r="S2130" s="6"/>
      <c r="T2130" s="14"/>
      <c r="U2130" s="145"/>
      <c r="V2130" s="6"/>
      <c r="W2130" s="6"/>
      <c r="X2130" s="6"/>
      <c r="Y2130" s="23"/>
      <c r="Z2130" s="6"/>
      <c r="AA2130" s="6"/>
      <c r="AB2130" s="21"/>
      <c r="AC2130" s="6"/>
      <c r="AD2130" s="14" t="s">
        <v>1515</v>
      </c>
      <c r="AE2130" s="6"/>
      <c r="AF2130" s="6"/>
      <c r="AG2130" s="6"/>
      <c r="AH2130" s="6" t="s">
        <v>1517</v>
      </c>
      <c r="AI2130" s="143">
        <f t="shared" si="364"/>
        <v>875</v>
      </c>
      <c r="AJ2130" s="143">
        <f t="shared" si="365"/>
        <v>157.5</v>
      </c>
      <c r="AK2130" s="143">
        <f t="shared" si="366"/>
        <v>35437.5</v>
      </c>
      <c r="AL2130" s="20">
        <f t="shared" si="362"/>
        <v>45419</v>
      </c>
      <c r="AM2130" t="e">
        <f t="shared" si="368"/>
        <v>#N/A</v>
      </c>
      <c r="AN2130" t="str">
        <f t="shared" si="360"/>
        <v>03052024-A-093253-2904.209</v>
      </c>
    </row>
    <row r="2131" spans="1:40" ht="20.100000000000001" hidden="1" customHeight="1" x14ac:dyDescent="0.25">
      <c r="A2131" s="14">
        <v>771</v>
      </c>
      <c r="B2131" s="162">
        <v>45387</v>
      </c>
      <c r="C2131" s="6" t="s">
        <v>3564</v>
      </c>
      <c r="D2131" s="15">
        <v>1206155</v>
      </c>
      <c r="E2131" s="14" t="s">
        <v>1132</v>
      </c>
      <c r="F2131" s="14" t="s">
        <v>1133</v>
      </c>
      <c r="G2131" s="6">
        <v>240</v>
      </c>
      <c r="H2131" s="6" t="s">
        <v>1817</v>
      </c>
      <c r="I2131" s="6"/>
      <c r="J2131" s="16">
        <v>3809.9189999999999</v>
      </c>
      <c r="K2131" s="144">
        <v>2.41</v>
      </c>
      <c r="L2131" s="125">
        <v>0</v>
      </c>
      <c r="M2131" s="125">
        <v>0</v>
      </c>
      <c r="N2131" s="6" t="s">
        <v>557</v>
      </c>
      <c r="O2131" s="6" t="s">
        <v>2685</v>
      </c>
      <c r="P2131" s="19">
        <v>162000</v>
      </c>
      <c r="Q2131" s="6"/>
      <c r="R2131" s="19">
        <f t="shared" si="363"/>
        <v>29160</v>
      </c>
      <c r="S2131" s="6"/>
      <c r="T2131" s="14"/>
      <c r="U2131" s="145"/>
      <c r="V2131" s="6"/>
      <c r="W2131" s="6"/>
      <c r="X2131" s="6"/>
      <c r="Y2131" s="212">
        <v>45483</v>
      </c>
      <c r="Z2131" s="6"/>
      <c r="AA2131" s="6"/>
      <c r="AB2131" s="21"/>
      <c r="AC2131" s="6"/>
      <c r="AD2131" s="14" t="s">
        <v>1515</v>
      </c>
      <c r="AE2131" s="6"/>
      <c r="AF2131" s="6"/>
      <c r="AG2131" s="6"/>
      <c r="AH2131" s="6" t="s">
        <v>1517</v>
      </c>
      <c r="AI2131" s="143">
        <f t="shared" si="364"/>
        <v>675</v>
      </c>
      <c r="AJ2131" s="143">
        <f t="shared" si="365"/>
        <v>121.5</v>
      </c>
      <c r="AK2131" s="143">
        <f t="shared" si="366"/>
        <v>0</v>
      </c>
      <c r="AL2131" s="20">
        <f t="shared" si="362"/>
        <v>45417</v>
      </c>
      <c r="AM2131" t="e">
        <f t="shared" si="368"/>
        <v>#N/A</v>
      </c>
      <c r="AN2131" t="str">
        <f t="shared" si="360"/>
        <v>03052024-A-093254-3809.919</v>
      </c>
    </row>
    <row r="2132" spans="1:40" ht="20.100000000000001" hidden="1" customHeight="1" x14ac:dyDescent="0.25">
      <c r="A2132" s="14">
        <v>772</v>
      </c>
      <c r="B2132" s="162">
        <v>45391</v>
      </c>
      <c r="C2132" s="6" t="s">
        <v>3565</v>
      </c>
      <c r="D2132" s="15">
        <v>1206156</v>
      </c>
      <c r="E2132" s="14" t="s">
        <v>1132</v>
      </c>
      <c r="F2132" s="14" t="s">
        <v>1133</v>
      </c>
      <c r="G2132" s="6">
        <v>5000</v>
      </c>
      <c r="H2132" s="6" t="s">
        <v>1817</v>
      </c>
      <c r="I2132" s="6"/>
      <c r="J2132" s="16">
        <v>3906.9090000000001</v>
      </c>
      <c r="K2132" s="144">
        <v>0.5</v>
      </c>
      <c r="L2132" s="125">
        <v>0</v>
      </c>
      <c r="M2132" s="125">
        <v>0</v>
      </c>
      <c r="N2132" s="6" t="s">
        <v>557</v>
      </c>
      <c r="O2132" s="6" t="s">
        <v>2390</v>
      </c>
      <c r="P2132" s="19">
        <v>695000</v>
      </c>
      <c r="Q2132" s="6"/>
      <c r="R2132" s="19">
        <f t="shared" si="363"/>
        <v>125100</v>
      </c>
      <c r="S2132" s="6"/>
      <c r="T2132" s="14"/>
      <c r="U2132" s="145"/>
      <c r="V2132" s="6"/>
      <c r="W2132" s="6"/>
      <c r="X2132" s="6"/>
      <c r="Y2132" s="212">
        <v>45483</v>
      </c>
      <c r="Z2132" s="6"/>
      <c r="AA2132" s="6"/>
      <c r="AB2132" s="21"/>
      <c r="AC2132" s="6"/>
      <c r="AD2132" s="14" t="s">
        <v>1515</v>
      </c>
      <c r="AE2132" s="6"/>
      <c r="AF2132" s="6"/>
      <c r="AG2132" s="6"/>
      <c r="AH2132" s="6" t="s">
        <v>1517</v>
      </c>
      <c r="AI2132" s="143">
        <f t="shared" si="364"/>
        <v>139</v>
      </c>
      <c r="AJ2132" s="143">
        <f t="shared" si="365"/>
        <v>25.02</v>
      </c>
      <c r="AK2132" s="143">
        <f t="shared" si="366"/>
        <v>0</v>
      </c>
      <c r="AL2132" s="20">
        <f t="shared" si="362"/>
        <v>45421</v>
      </c>
      <c r="AM2132" t="e">
        <f t="shared" si="368"/>
        <v>#N/A</v>
      </c>
      <c r="AN2132" t="str">
        <f t="shared" si="360"/>
        <v>04052024-A-093294-3906.909</v>
      </c>
    </row>
    <row r="2133" spans="1:40" ht="20.100000000000001" hidden="1" customHeight="1" x14ac:dyDescent="0.25">
      <c r="A2133" s="14">
        <v>773</v>
      </c>
      <c r="B2133" s="162">
        <v>45395</v>
      </c>
      <c r="C2133" s="6" t="s">
        <v>3566</v>
      </c>
      <c r="D2133" s="15">
        <v>1206156</v>
      </c>
      <c r="E2133" s="14" t="s">
        <v>1132</v>
      </c>
      <c r="F2133" s="14" t="s">
        <v>1133</v>
      </c>
      <c r="G2133" s="6">
        <v>5000</v>
      </c>
      <c r="H2133" s="6" t="s">
        <v>1817</v>
      </c>
      <c r="I2133" s="6"/>
      <c r="J2133" s="16">
        <v>3906.9090000000001</v>
      </c>
      <c r="K2133" s="144">
        <v>0.5</v>
      </c>
      <c r="L2133" s="125">
        <v>0</v>
      </c>
      <c r="M2133" s="125">
        <v>0</v>
      </c>
      <c r="N2133" s="6" t="s">
        <v>557</v>
      </c>
      <c r="O2133" s="6" t="s">
        <v>2390</v>
      </c>
      <c r="P2133" s="19">
        <v>695000</v>
      </c>
      <c r="Q2133" s="6"/>
      <c r="R2133" s="19">
        <f t="shared" si="363"/>
        <v>125100</v>
      </c>
      <c r="S2133" s="6"/>
      <c r="T2133" s="14"/>
      <c r="U2133" s="145"/>
      <c r="V2133" s="6"/>
      <c r="W2133" s="6"/>
      <c r="X2133" s="6"/>
      <c r="Y2133" s="212">
        <v>45483</v>
      </c>
      <c r="Z2133" s="6"/>
      <c r="AA2133" s="6"/>
      <c r="AB2133" s="21"/>
      <c r="AC2133" s="6"/>
      <c r="AD2133" s="14" t="s">
        <v>1515</v>
      </c>
      <c r="AE2133" s="6"/>
      <c r="AF2133" s="6"/>
      <c r="AG2133" s="6"/>
      <c r="AH2133" s="6" t="s">
        <v>1517</v>
      </c>
      <c r="AI2133" s="143">
        <f t="shared" si="364"/>
        <v>139</v>
      </c>
      <c r="AJ2133" s="143">
        <f t="shared" si="365"/>
        <v>25.02</v>
      </c>
      <c r="AK2133" s="143">
        <f t="shared" si="366"/>
        <v>0</v>
      </c>
      <c r="AL2133" s="20">
        <f t="shared" si="362"/>
        <v>45425</v>
      </c>
      <c r="AM2133" t="e">
        <f t="shared" si="368"/>
        <v>#N/A</v>
      </c>
      <c r="AN2133" t="str">
        <f t="shared" si="360"/>
        <v>04052024-A-093296-3906.909</v>
      </c>
    </row>
    <row r="2134" spans="1:40" ht="20.100000000000001" hidden="1" customHeight="1" x14ac:dyDescent="0.25">
      <c r="A2134" s="14">
        <v>774</v>
      </c>
      <c r="B2134" s="162">
        <v>45395</v>
      </c>
      <c r="C2134" s="6" t="s">
        <v>3567</v>
      </c>
      <c r="D2134" s="15">
        <v>1206156</v>
      </c>
      <c r="E2134" s="14" t="s">
        <v>1132</v>
      </c>
      <c r="F2134" s="14" t="s">
        <v>1133</v>
      </c>
      <c r="G2134" s="6">
        <v>5000</v>
      </c>
      <c r="H2134" s="6" t="s">
        <v>1817</v>
      </c>
      <c r="I2134" s="6"/>
      <c r="J2134" s="16">
        <v>3906.9090000000001</v>
      </c>
      <c r="K2134" s="144">
        <v>0.69</v>
      </c>
      <c r="L2134" s="125">
        <v>0</v>
      </c>
      <c r="M2134" s="125">
        <v>0</v>
      </c>
      <c r="N2134" s="6" t="s">
        <v>557</v>
      </c>
      <c r="O2134" s="6" t="s">
        <v>2439</v>
      </c>
      <c r="P2134" s="19">
        <v>965000</v>
      </c>
      <c r="Q2134" s="6"/>
      <c r="R2134" s="19">
        <f t="shared" si="363"/>
        <v>173700</v>
      </c>
      <c r="S2134" s="6"/>
      <c r="T2134" s="14"/>
      <c r="U2134" s="145"/>
      <c r="V2134" s="6"/>
      <c r="W2134" s="6"/>
      <c r="X2134" s="6"/>
      <c r="Y2134" s="212">
        <v>45483</v>
      </c>
      <c r="Z2134" s="6"/>
      <c r="AA2134" s="6"/>
      <c r="AB2134" s="21"/>
      <c r="AC2134" s="6"/>
      <c r="AD2134" s="14" t="s">
        <v>1515</v>
      </c>
      <c r="AE2134" s="6"/>
      <c r="AF2134" s="6"/>
      <c r="AG2134" s="6"/>
      <c r="AH2134" s="6" t="s">
        <v>1517</v>
      </c>
      <c r="AI2134" s="143">
        <f t="shared" si="364"/>
        <v>193</v>
      </c>
      <c r="AJ2134" s="143">
        <f t="shared" si="365"/>
        <v>34.74</v>
      </c>
      <c r="AK2134" s="143">
        <f t="shared" si="366"/>
        <v>0</v>
      </c>
      <c r="AL2134" s="20">
        <f t="shared" si="362"/>
        <v>45425</v>
      </c>
      <c r="AM2134" t="e">
        <f t="shared" si="368"/>
        <v>#N/A</v>
      </c>
      <c r="AN2134" t="str">
        <f t="shared" si="360"/>
        <v>04052024-A-093299-3906.909</v>
      </c>
    </row>
    <row r="2135" spans="1:40" ht="20.100000000000001" customHeight="1" x14ac:dyDescent="0.25">
      <c r="A2135" s="14">
        <v>775</v>
      </c>
      <c r="B2135" s="162">
        <v>45390</v>
      </c>
      <c r="C2135" s="6" t="s">
        <v>3568</v>
      </c>
      <c r="D2135" s="15">
        <v>1206156</v>
      </c>
      <c r="E2135" s="14" t="s">
        <v>1132</v>
      </c>
      <c r="F2135" s="14" t="str">
        <f>INDEX(New!$CV$9:$CV$791,MATCH(C2135,New!$F$9:$F$791,0))</f>
        <v>-</v>
      </c>
      <c r="G2135" s="6">
        <v>29520</v>
      </c>
      <c r="H2135" s="6" t="s">
        <v>1817</v>
      </c>
      <c r="I2135" s="6"/>
      <c r="J2135" s="16">
        <v>2815.12</v>
      </c>
      <c r="K2135" s="144">
        <v>0.28000000000000003</v>
      </c>
      <c r="L2135" s="125">
        <f>_xlfn.IFNA(INDEX(New!$E$9:$E$791,MATCH(C2135,New!$F$9:$F$791,0)),G2135)</f>
        <v>29520</v>
      </c>
      <c r="M2135" s="125">
        <f t="shared" si="369"/>
        <v>29520</v>
      </c>
      <c r="N2135" s="6" t="s">
        <v>557</v>
      </c>
      <c r="O2135" s="6" t="s">
        <v>2668</v>
      </c>
      <c r="P2135" s="19">
        <v>2317320</v>
      </c>
      <c r="Q2135" s="6"/>
      <c r="R2135" s="19">
        <f t="shared" si="363"/>
        <v>417117.6</v>
      </c>
      <c r="S2135" s="6"/>
      <c r="T2135" s="14"/>
      <c r="U2135" s="145"/>
      <c r="V2135" s="6"/>
      <c r="W2135" s="6"/>
      <c r="X2135" s="6"/>
      <c r="Y2135" s="23"/>
      <c r="Z2135" s="6"/>
      <c r="AA2135" s="6"/>
      <c r="AB2135" s="21"/>
      <c r="AC2135" s="6"/>
      <c r="AD2135" s="14" t="s">
        <v>1515</v>
      </c>
      <c r="AE2135" s="6"/>
      <c r="AF2135" s="6"/>
      <c r="AG2135" s="6"/>
      <c r="AH2135" s="6" t="s">
        <v>1517</v>
      </c>
      <c r="AI2135" s="143">
        <f t="shared" si="364"/>
        <v>78.5</v>
      </c>
      <c r="AJ2135" s="143">
        <f t="shared" si="365"/>
        <v>14.129999999999999</v>
      </c>
      <c r="AK2135" s="143">
        <f t="shared" si="366"/>
        <v>417117.6</v>
      </c>
      <c r="AL2135" s="20">
        <f t="shared" si="362"/>
        <v>45420</v>
      </c>
      <c r="AM2135" t="e">
        <f t="shared" si="368"/>
        <v>#N/A</v>
      </c>
      <c r="AN2135" t="str">
        <f t="shared" si="360"/>
        <v>04052024-A-093302-2815.12</v>
      </c>
    </row>
    <row r="2136" spans="1:40" ht="20.100000000000001" customHeight="1" x14ac:dyDescent="0.25">
      <c r="A2136" s="14">
        <v>776</v>
      </c>
      <c r="B2136" s="162">
        <v>45391</v>
      </c>
      <c r="C2136" s="6" t="s">
        <v>3569</v>
      </c>
      <c r="D2136" s="15">
        <v>1206156</v>
      </c>
      <c r="E2136" s="14" t="s">
        <v>1132</v>
      </c>
      <c r="F2136" s="14" t="str">
        <f>INDEX(New!$CV$9:$CV$791,MATCH(C2136,New!$F$9:$F$791,0))</f>
        <v>-</v>
      </c>
      <c r="G2136" s="6">
        <v>29420</v>
      </c>
      <c r="H2136" s="6" t="s">
        <v>1817</v>
      </c>
      <c r="I2136" s="6"/>
      <c r="J2136" s="16">
        <v>2815.12</v>
      </c>
      <c r="K2136" s="144">
        <v>0.28000000000000003</v>
      </c>
      <c r="L2136" s="125">
        <f>_xlfn.IFNA(INDEX(New!$E$9:$E$791,MATCH(C2136,New!$F$9:$F$791,0)),G2136)</f>
        <v>29420</v>
      </c>
      <c r="M2136" s="125">
        <f t="shared" si="369"/>
        <v>29420</v>
      </c>
      <c r="N2136" s="6" t="s">
        <v>557</v>
      </c>
      <c r="O2136" s="6" t="s">
        <v>2668</v>
      </c>
      <c r="P2136" s="19">
        <v>2309470</v>
      </c>
      <c r="Q2136" s="6"/>
      <c r="R2136" s="19">
        <f t="shared" si="363"/>
        <v>415704.6</v>
      </c>
      <c r="S2136" s="6"/>
      <c r="T2136" s="14"/>
      <c r="U2136" s="145"/>
      <c r="V2136" s="6"/>
      <c r="W2136" s="6"/>
      <c r="X2136" s="6"/>
      <c r="Y2136" s="23"/>
      <c r="Z2136" s="6"/>
      <c r="AA2136" s="6"/>
      <c r="AB2136" s="21"/>
      <c r="AC2136" s="6"/>
      <c r="AD2136" s="14" t="s">
        <v>1515</v>
      </c>
      <c r="AE2136" s="6"/>
      <c r="AF2136" s="6"/>
      <c r="AG2136" s="6"/>
      <c r="AH2136" s="6" t="s">
        <v>1517</v>
      </c>
      <c r="AI2136" s="143">
        <f t="shared" si="364"/>
        <v>78.5</v>
      </c>
      <c r="AJ2136" s="143">
        <f t="shared" si="365"/>
        <v>14.129999999999999</v>
      </c>
      <c r="AK2136" s="143">
        <f t="shared" si="366"/>
        <v>415704.6</v>
      </c>
      <c r="AL2136" s="20">
        <f t="shared" si="362"/>
        <v>45421</v>
      </c>
      <c r="AM2136" t="e">
        <f t="shared" si="368"/>
        <v>#N/A</v>
      </c>
      <c r="AN2136" t="str">
        <f t="shared" si="360"/>
        <v>04052024-A-093303-2815.12</v>
      </c>
    </row>
    <row r="2137" spans="1:40" ht="20.100000000000001" customHeight="1" x14ac:dyDescent="0.25">
      <c r="A2137" s="14">
        <v>777</v>
      </c>
      <c r="B2137" s="162">
        <v>45389</v>
      </c>
      <c r="C2137" s="6" t="s">
        <v>3570</v>
      </c>
      <c r="D2137" s="15">
        <v>1206156</v>
      </c>
      <c r="E2137" s="14" t="s">
        <v>1132</v>
      </c>
      <c r="F2137" s="14" t="str">
        <f>INDEX(New!$CV$9:$CV$791,MATCH(C2137,New!$F$9:$F$791,0))</f>
        <v>-</v>
      </c>
      <c r="G2137" s="6">
        <v>29620</v>
      </c>
      <c r="H2137" s="6" t="s">
        <v>1817</v>
      </c>
      <c r="I2137" s="6"/>
      <c r="J2137" s="16">
        <v>2815.12</v>
      </c>
      <c r="K2137" s="144">
        <v>0.28000000000000003</v>
      </c>
      <c r="L2137" s="125">
        <f>_xlfn.IFNA(INDEX(New!$E$9:$E$791,MATCH(C2137,New!$F$9:$F$791,0)),G2137)</f>
        <v>29620</v>
      </c>
      <c r="M2137" s="125">
        <f t="shared" si="369"/>
        <v>29620</v>
      </c>
      <c r="N2137" s="6" t="s">
        <v>557</v>
      </c>
      <c r="O2137" s="6" t="s">
        <v>2668</v>
      </c>
      <c r="P2137" s="19">
        <v>2325170</v>
      </c>
      <c r="Q2137" s="6"/>
      <c r="R2137" s="19">
        <f t="shared" si="363"/>
        <v>418530.6</v>
      </c>
      <c r="S2137" s="6"/>
      <c r="T2137" s="14"/>
      <c r="U2137" s="145"/>
      <c r="V2137" s="6"/>
      <c r="W2137" s="6"/>
      <c r="X2137" s="6"/>
      <c r="Y2137" s="23"/>
      <c r="Z2137" s="6"/>
      <c r="AA2137" s="6"/>
      <c r="AB2137" s="21"/>
      <c r="AC2137" s="6"/>
      <c r="AD2137" s="14" t="s">
        <v>1515</v>
      </c>
      <c r="AE2137" s="6"/>
      <c r="AF2137" s="6"/>
      <c r="AG2137" s="6"/>
      <c r="AH2137" s="6" t="s">
        <v>1517</v>
      </c>
      <c r="AI2137" s="143">
        <f t="shared" si="364"/>
        <v>78.5</v>
      </c>
      <c r="AJ2137" s="143">
        <f t="shared" si="365"/>
        <v>14.129999999999999</v>
      </c>
      <c r="AK2137" s="143">
        <f t="shared" si="366"/>
        <v>418530.6</v>
      </c>
      <c r="AL2137" s="20">
        <f t="shared" si="362"/>
        <v>45419</v>
      </c>
      <c r="AM2137" t="e">
        <f t="shared" si="368"/>
        <v>#N/A</v>
      </c>
      <c r="AN2137" t="str">
        <f t="shared" si="360"/>
        <v>04052024-A-093306-2815.12</v>
      </c>
    </row>
    <row r="2138" spans="1:40" ht="20.100000000000001" customHeight="1" x14ac:dyDescent="0.25">
      <c r="A2138" s="14">
        <v>778</v>
      </c>
      <c r="B2138" s="21">
        <v>45413</v>
      </c>
      <c r="C2138" s="6" t="s">
        <v>3647</v>
      </c>
      <c r="D2138" s="15">
        <v>45419</v>
      </c>
      <c r="E2138" s="14" t="s">
        <v>1132</v>
      </c>
      <c r="F2138" s="14" t="str">
        <f>INDEX(New!$CV$9:$CV$791,MATCH(C2138,New!$F$9:$F$791,0))</f>
        <v>-</v>
      </c>
      <c r="G2138" s="6">
        <v>13074</v>
      </c>
      <c r="H2138" s="6" t="s">
        <v>1817</v>
      </c>
      <c r="I2138" s="6"/>
      <c r="J2138" s="16">
        <v>5505.1</v>
      </c>
      <c r="K2138" s="144">
        <v>1.64</v>
      </c>
      <c r="L2138" s="125">
        <f>_xlfn.IFNA(INDEX(New!$E$9:$E$791,MATCH(C2138,New!$F$9:$F$791,0)),G2138)</f>
        <v>13074</v>
      </c>
      <c r="M2138" s="125">
        <f t="shared" si="369"/>
        <v>13074</v>
      </c>
      <c r="N2138" s="6" t="s">
        <v>1878</v>
      </c>
      <c r="O2138" s="6" t="s">
        <v>1878</v>
      </c>
      <c r="P2138" s="19">
        <v>6014040</v>
      </c>
      <c r="Q2138" s="6"/>
      <c r="R2138" s="19">
        <f t="shared" si="363"/>
        <v>1082527.2</v>
      </c>
      <c r="S2138" s="6"/>
      <c r="T2138" s="14"/>
      <c r="U2138" s="145"/>
      <c r="V2138" s="6"/>
      <c r="W2138" s="6"/>
      <c r="X2138" s="6"/>
      <c r="Y2138" s="23"/>
      <c r="Z2138" s="6"/>
      <c r="AA2138" s="6"/>
      <c r="AB2138" s="21"/>
      <c r="AC2138" s="6"/>
      <c r="AD2138" s="14" t="s">
        <v>1515</v>
      </c>
      <c r="AE2138" s="6"/>
      <c r="AF2138" s="6"/>
      <c r="AG2138" s="6"/>
      <c r="AH2138" s="6" t="s">
        <v>1878</v>
      </c>
      <c r="AI2138" s="143">
        <f t="shared" si="364"/>
        <v>460</v>
      </c>
      <c r="AJ2138" s="143">
        <f t="shared" si="365"/>
        <v>82.8</v>
      </c>
      <c r="AK2138" s="143">
        <f t="shared" si="366"/>
        <v>1082527.2</v>
      </c>
      <c r="AL2138" s="20">
        <f t="shared" si="362"/>
        <v>45443</v>
      </c>
      <c r="AM2138" t="e">
        <f t="shared" si="368"/>
        <v>#N/A</v>
      </c>
      <c r="AN2138" t="str">
        <f t="shared" si="360"/>
        <v>07052024-A-094605-5505.1</v>
      </c>
    </row>
    <row r="2139" spans="1:40" ht="20.100000000000001" customHeight="1" x14ac:dyDescent="0.25">
      <c r="A2139" s="14">
        <v>779</v>
      </c>
      <c r="B2139" s="21">
        <v>45413</v>
      </c>
      <c r="C2139" s="6" t="s">
        <v>3648</v>
      </c>
      <c r="D2139" s="15">
        <v>45419</v>
      </c>
      <c r="E2139" s="14" t="s">
        <v>1132</v>
      </c>
      <c r="F2139" s="14" t="str">
        <f>INDEX(New!$CV$9:$CV$791,MATCH(C2139,New!$F$9:$F$791,0))</f>
        <v>-</v>
      </c>
      <c r="G2139" s="6">
        <v>12654</v>
      </c>
      <c r="H2139" s="6" t="s">
        <v>1817</v>
      </c>
      <c r="I2139" s="6"/>
      <c r="J2139" s="16">
        <v>5505.1</v>
      </c>
      <c r="K2139" s="144">
        <v>1.77</v>
      </c>
      <c r="L2139" s="125">
        <f>_xlfn.IFNA(INDEX(New!$E$9:$E$791,MATCH(C2139,New!$F$9:$F$791,0)),G2139)</f>
        <v>12654</v>
      </c>
      <c r="M2139" s="125">
        <f t="shared" si="369"/>
        <v>12654</v>
      </c>
      <c r="N2139" s="6" t="s">
        <v>1878</v>
      </c>
      <c r="O2139" s="6" t="s">
        <v>1878</v>
      </c>
      <c r="P2139" s="19">
        <v>6263730</v>
      </c>
      <c r="Q2139" s="6"/>
      <c r="R2139" s="19">
        <f t="shared" si="363"/>
        <v>1127471.3999999999</v>
      </c>
      <c r="S2139" s="6"/>
      <c r="T2139" s="14"/>
      <c r="U2139" s="145"/>
      <c r="V2139" s="6"/>
      <c r="W2139" s="6"/>
      <c r="X2139" s="6"/>
      <c r="Y2139" s="23"/>
      <c r="Z2139" s="6"/>
      <c r="AA2139" s="6"/>
      <c r="AB2139" s="21"/>
      <c r="AC2139" s="6"/>
      <c r="AD2139" s="14" t="s">
        <v>1515</v>
      </c>
      <c r="AE2139" s="6"/>
      <c r="AF2139" s="6"/>
      <c r="AG2139" s="6"/>
      <c r="AH2139" s="6" t="s">
        <v>1878</v>
      </c>
      <c r="AI2139" s="143">
        <f t="shared" si="364"/>
        <v>495</v>
      </c>
      <c r="AJ2139" s="143">
        <f t="shared" si="365"/>
        <v>89.1</v>
      </c>
      <c r="AK2139" s="143">
        <f t="shared" si="366"/>
        <v>1127471.3999999999</v>
      </c>
      <c r="AL2139" s="20">
        <f t="shared" si="362"/>
        <v>45443</v>
      </c>
      <c r="AM2139" t="e">
        <f t="shared" si="368"/>
        <v>#N/A</v>
      </c>
      <c r="AN2139" t="str">
        <f t="shared" si="360"/>
        <v>07052024-A-094631-5505.1</v>
      </c>
    </row>
    <row r="2140" spans="1:40" ht="20.100000000000001" customHeight="1" x14ac:dyDescent="0.25">
      <c r="A2140" s="14">
        <v>780</v>
      </c>
      <c r="B2140" s="21">
        <v>45413</v>
      </c>
      <c r="C2140" s="6" t="s">
        <v>3649</v>
      </c>
      <c r="D2140" s="15">
        <v>45419</v>
      </c>
      <c r="E2140" s="14" t="s">
        <v>1132</v>
      </c>
      <c r="F2140" s="14" t="str">
        <f>INDEX(New!$CV$9:$CV$791,MATCH(C2140,New!$F$9:$F$791,0))</f>
        <v>-</v>
      </c>
      <c r="G2140" s="6">
        <v>12128</v>
      </c>
      <c r="H2140" s="6" t="s">
        <v>1817</v>
      </c>
      <c r="I2140" s="6"/>
      <c r="J2140" s="16">
        <v>5505.1</v>
      </c>
      <c r="K2140" s="144">
        <v>1.77</v>
      </c>
      <c r="L2140" s="125">
        <f>_xlfn.IFNA(INDEX(New!$E$9:$E$791,MATCH(C2140,New!$F$9:$F$791,0)),G2140)</f>
        <v>12128</v>
      </c>
      <c r="M2140" s="125">
        <f t="shared" si="369"/>
        <v>12128</v>
      </c>
      <c r="N2140" s="6" t="s">
        <v>1878</v>
      </c>
      <c r="O2140" s="6" t="s">
        <v>1878</v>
      </c>
      <c r="P2140" s="19">
        <v>6003360</v>
      </c>
      <c r="Q2140" s="6"/>
      <c r="R2140" s="19">
        <f t="shared" si="363"/>
        <v>1080604.8</v>
      </c>
      <c r="S2140" s="6"/>
      <c r="T2140" s="14"/>
      <c r="U2140" s="145"/>
      <c r="V2140" s="6"/>
      <c r="W2140" s="6"/>
      <c r="X2140" s="6"/>
      <c r="Y2140" s="23"/>
      <c r="Z2140" s="6"/>
      <c r="AA2140" s="6"/>
      <c r="AB2140" s="21"/>
      <c r="AC2140" s="6"/>
      <c r="AD2140" s="14" t="s">
        <v>1515</v>
      </c>
      <c r="AE2140" s="6"/>
      <c r="AF2140" s="6"/>
      <c r="AG2140" s="6"/>
      <c r="AH2140" s="6" t="s">
        <v>1878</v>
      </c>
      <c r="AI2140" s="143">
        <f t="shared" si="364"/>
        <v>495</v>
      </c>
      <c r="AJ2140" s="143">
        <f t="shared" si="365"/>
        <v>89.100000000000009</v>
      </c>
      <c r="AK2140" s="143">
        <f t="shared" si="366"/>
        <v>1080604.8</v>
      </c>
      <c r="AL2140" s="20">
        <f t="shared" si="362"/>
        <v>45443</v>
      </c>
      <c r="AM2140" t="e">
        <f t="shared" si="368"/>
        <v>#N/A</v>
      </c>
      <c r="AN2140" t="str">
        <f t="shared" si="360"/>
        <v>07052024-A-094659-5505.1</v>
      </c>
    </row>
    <row r="2141" spans="1:40" ht="20.100000000000001" customHeight="1" x14ac:dyDescent="0.25">
      <c r="A2141" s="14">
        <v>781</v>
      </c>
      <c r="B2141" s="21">
        <v>45413</v>
      </c>
      <c r="C2141" s="6" t="s">
        <v>3650</v>
      </c>
      <c r="D2141" s="15">
        <v>45419</v>
      </c>
      <c r="E2141" s="14" t="s">
        <v>1132</v>
      </c>
      <c r="F2141" s="14" t="str">
        <f>INDEX(New!$CV$9:$CV$791,MATCH(C2141,New!$F$9:$F$791,0))</f>
        <v>-</v>
      </c>
      <c r="G2141" s="6">
        <v>12070</v>
      </c>
      <c r="H2141" s="6" t="s">
        <v>1817</v>
      </c>
      <c r="I2141" s="6"/>
      <c r="J2141" s="16">
        <v>5505.1</v>
      </c>
      <c r="K2141" s="144">
        <v>1.64</v>
      </c>
      <c r="L2141" s="125">
        <f>_xlfn.IFNA(INDEX(New!$E$9:$E$791,MATCH(C2141,New!$F$9:$F$791,0)),G2141)</f>
        <v>12070</v>
      </c>
      <c r="M2141" s="125">
        <f t="shared" si="369"/>
        <v>12070</v>
      </c>
      <c r="N2141" s="6" t="s">
        <v>1878</v>
      </c>
      <c r="O2141" s="6" t="s">
        <v>1878</v>
      </c>
      <c r="P2141" s="19">
        <v>5552200</v>
      </c>
      <c r="Q2141" s="6"/>
      <c r="R2141" s="19">
        <f t="shared" si="363"/>
        <v>999396</v>
      </c>
      <c r="S2141" s="6"/>
      <c r="T2141" s="14"/>
      <c r="U2141" s="145"/>
      <c r="V2141" s="6"/>
      <c r="W2141" s="6"/>
      <c r="X2141" s="6"/>
      <c r="Y2141" s="23"/>
      <c r="Z2141" s="6"/>
      <c r="AA2141" s="6"/>
      <c r="AB2141" s="21"/>
      <c r="AC2141" s="6"/>
      <c r="AD2141" s="14" t="s">
        <v>1515</v>
      </c>
      <c r="AE2141" s="6"/>
      <c r="AF2141" s="6"/>
      <c r="AG2141" s="6"/>
      <c r="AH2141" s="6" t="s">
        <v>1878</v>
      </c>
      <c r="AI2141" s="143">
        <f t="shared" si="364"/>
        <v>460</v>
      </c>
      <c r="AJ2141" s="143">
        <f t="shared" si="365"/>
        <v>82.8</v>
      </c>
      <c r="AK2141" s="143">
        <f t="shared" si="366"/>
        <v>999396</v>
      </c>
      <c r="AL2141" s="20">
        <f t="shared" si="362"/>
        <v>45443</v>
      </c>
      <c r="AM2141" t="e">
        <f t="shared" si="368"/>
        <v>#N/A</v>
      </c>
      <c r="AN2141" t="str">
        <f t="shared" si="360"/>
        <v>07052024-A-094668-5505.1</v>
      </c>
    </row>
    <row r="2142" spans="1:40" ht="20.100000000000001" customHeight="1" x14ac:dyDescent="0.25">
      <c r="A2142" s="14">
        <v>782</v>
      </c>
      <c r="B2142" s="21">
        <v>45415</v>
      </c>
      <c r="C2142" s="6" t="s">
        <v>3651</v>
      </c>
      <c r="D2142" s="15">
        <v>45419</v>
      </c>
      <c r="E2142" s="14" t="s">
        <v>1132</v>
      </c>
      <c r="F2142" s="14" t="str">
        <f>INDEX(New!$CV$9:$CV$791,MATCH(C2142,New!$F$9:$F$791,0))</f>
        <v>-</v>
      </c>
      <c r="G2142" s="6">
        <v>12814</v>
      </c>
      <c r="H2142" s="6" t="s">
        <v>1817</v>
      </c>
      <c r="I2142" s="6"/>
      <c r="J2142" s="16">
        <v>5505.1</v>
      </c>
      <c r="K2142" s="144">
        <v>1.55</v>
      </c>
      <c r="L2142" s="125">
        <f>_xlfn.IFNA(INDEX(New!$E$9:$E$791,MATCH(C2142,New!$F$9:$F$791,0)),G2142)</f>
        <v>12814</v>
      </c>
      <c r="M2142" s="125">
        <f t="shared" si="369"/>
        <v>12814</v>
      </c>
      <c r="N2142" s="6" t="s">
        <v>1878</v>
      </c>
      <c r="O2142" s="6" t="s">
        <v>1878</v>
      </c>
      <c r="P2142" s="19">
        <v>5574090</v>
      </c>
      <c r="Q2142" s="6"/>
      <c r="R2142" s="19">
        <f t="shared" si="363"/>
        <v>1003336.2</v>
      </c>
      <c r="S2142" s="6"/>
      <c r="T2142" s="14"/>
      <c r="U2142" s="145"/>
      <c r="V2142" s="6"/>
      <c r="W2142" s="6"/>
      <c r="X2142" s="6"/>
      <c r="Y2142" s="23"/>
      <c r="Z2142" s="6"/>
      <c r="AA2142" s="6"/>
      <c r="AB2142" s="21"/>
      <c r="AC2142" s="6"/>
      <c r="AD2142" s="14" t="s">
        <v>1515</v>
      </c>
      <c r="AE2142" s="6"/>
      <c r="AF2142" s="6"/>
      <c r="AG2142" s="6"/>
      <c r="AH2142" s="6" t="s">
        <v>1878</v>
      </c>
      <c r="AI2142" s="143">
        <f t="shared" si="364"/>
        <v>435</v>
      </c>
      <c r="AJ2142" s="143">
        <f t="shared" si="365"/>
        <v>78.3</v>
      </c>
      <c r="AK2142" s="143">
        <f t="shared" si="366"/>
        <v>1003336.2</v>
      </c>
      <c r="AL2142" s="20">
        <f t="shared" si="362"/>
        <v>45445</v>
      </c>
      <c r="AM2142" t="e">
        <f t="shared" si="368"/>
        <v>#N/A</v>
      </c>
      <c r="AN2142" t="str">
        <f t="shared" si="360"/>
        <v>07052024-A-094678-5505.1</v>
      </c>
    </row>
    <row r="2143" spans="1:40" ht="20.100000000000001" customHeight="1" x14ac:dyDescent="0.25">
      <c r="A2143" s="14">
        <v>783</v>
      </c>
      <c r="B2143" s="21">
        <v>45413</v>
      </c>
      <c r="C2143" s="6" t="s">
        <v>3652</v>
      </c>
      <c r="D2143" s="15">
        <v>45419</v>
      </c>
      <c r="E2143" s="14" t="s">
        <v>1132</v>
      </c>
      <c r="F2143" s="14" t="str">
        <f>INDEX(New!$CV$9:$CV$791,MATCH(C2143,New!$F$9:$F$791,0))</f>
        <v>-</v>
      </c>
      <c r="G2143" s="6">
        <v>12447</v>
      </c>
      <c r="H2143" s="6" t="s">
        <v>1817</v>
      </c>
      <c r="I2143" s="6"/>
      <c r="J2143" s="16">
        <v>5505.1</v>
      </c>
      <c r="K2143" s="144">
        <v>1.64</v>
      </c>
      <c r="L2143" s="125">
        <f>_xlfn.IFNA(INDEX(New!$E$9:$E$791,MATCH(C2143,New!$F$9:$F$791,0)),G2143)</f>
        <v>12447</v>
      </c>
      <c r="M2143" s="125">
        <f t="shared" si="369"/>
        <v>12447</v>
      </c>
      <c r="N2143" s="6" t="s">
        <v>1878</v>
      </c>
      <c r="O2143" s="6" t="s">
        <v>1878</v>
      </c>
      <c r="P2143" s="19">
        <v>5725620</v>
      </c>
      <c r="Q2143" s="6"/>
      <c r="R2143" s="19">
        <f t="shared" si="363"/>
        <v>1030611.6</v>
      </c>
      <c r="S2143" s="6"/>
      <c r="T2143" s="14"/>
      <c r="U2143" s="145"/>
      <c r="V2143" s="6"/>
      <c r="W2143" s="6"/>
      <c r="X2143" s="6"/>
      <c r="Y2143" s="23"/>
      <c r="Z2143" s="6"/>
      <c r="AA2143" s="6"/>
      <c r="AB2143" s="21"/>
      <c r="AC2143" s="6"/>
      <c r="AD2143" s="14" t="s">
        <v>1515</v>
      </c>
      <c r="AE2143" s="6"/>
      <c r="AF2143" s="6"/>
      <c r="AG2143" s="6"/>
      <c r="AH2143" s="6" t="s">
        <v>1878</v>
      </c>
      <c r="AI2143" s="143">
        <f t="shared" si="364"/>
        <v>460</v>
      </c>
      <c r="AJ2143" s="143">
        <f t="shared" si="365"/>
        <v>82.8</v>
      </c>
      <c r="AK2143" s="143">
        <f t="shared" si="366"/>
        <v>1030611.6</v>
      </c>
      <c r="AL2143" s="20">
        <f t="shared" si="362"/>
        <v>45443</v>
      </c>
      <c r="AM2143" t="e">
        <f t="shared" si="368"/>
        <v>#N/A</v>
      </c>
      <c r="AN2143" t="str">
        <f t="shared" ref="AN2143:AN2206" si="370">C2143&amp;"-"&amp;J2143</f>
        <v>07052024-A-094693-5505.1</v>
      </c>
    </row>
    <row r="2144" spans="1:40" ht="20.100000000000001" customHeight="1" x14ac:dyDescent="0.25">
      <c r="A2144" s="14">
        <v>784</v>
      </c>
      <c r="B2144" s="21">
        <v>45413</v>
      </c>
      <c r="C2144" s="6" t="s">
        <v>3653</v>
      </c>
      <c r="D2144" s="15">
        <v>45419</v>
      </c>
      <c r="E2144" s="14" t="s">
        <v>1132</v>
      </c>
      <c r="F2144" s="14" t="str">
        <f>INDEX(New!$CV$9:$CV$791,MATCH(C2144,New!$F$9:$F$791,0))</f>
        <v>-</v>
      </c>
      <c r="G2144" s="6">
        <v>12108</v>
      </c>
      <c r="H2144" s="6" t="s">
        <v>1817</v>
      </c>
      <c r="I2144" s="6"/>
      <c r="J2144" s="16">
        <v>5505.1</v>
      </c>
      <c r="K2144" s="144">
        <v>1.64</v>
      </c>
      <c r="L2144" s="125">
        <f>_xlfn.IFNA(INDEX(New!$E$9:$E$791,MATCH(C2144,New!$F$9:$F$791,0)),G2144)</f>
        <v>12108</v>
      </c>
      <c r="M2144" s="125">
        <f t="shared" si="369"/>
        <v>12108</v>
      </c>
      <c r="N2144" s="6" t="s">
        <v>1878</v>
      </c>
      <c r="O2144" s="6" t="s">
        <v>1878</v>
      </c>
      <c r="P2144" s="19">
        <v>5569680</v>
      </c>
      <c r="Q2144" s="6"/>
      <c r="R2144" s="19">
        <f t="shared" si="363"/>
        <v>1002542.3999999999</v>
      </c>
      <c r="S2144" s="6"/>
      <c r="T2144" s="14"/>
      <c r="U2144" s="145"/>
      <c r="V2144" s="6"/>
      <c r="W2144" s="6"/>
      <c r="X2144" s="6"/>
      <c r="Y2144" s="23"/>
      <c r="Z2144" s="6"/>
      <c r="AA2144" s="6"/>
      <c r="AB2144" s="21"/>
      <c r="AC2144" s="6"/>
      <c r="AD2144" s="14" t="s">
        <v>1515</v>
      </c>
      <c r="AE2144" s="6"/>
      <c r="AF2144" s="6"/>
      <c r="AG2144" s="6"/>
      <c r="AH2144" s="6" t="s">
        <v>1878</v>
      </c>
      <c r="AI2144" s="143">
        <f t="shared" si="364"/>
        <v>460</v>
      </c>
      <c r="AJ2144" s="143">
        <f t="shared" si="365"/>
        <v>82.8</v>
      </c>
      <c r="AK2144" s="143">
        <f t="shared" si="366"/>
        <v>1002542.4</v>
      </c>
      <c r="AL2144" s="20">
        <f t="shared" si="362"/>
        <v>45443</v>
      </c>
      <c r="AM2144" t="e">
        <f t="shared" si="368"/>
        <v>#N/A</v>
      </c>
      <c r="AN2144" t="str">
        <f t="shared" si="370"/>
        <v>07052024-A-094704-5505.1</v>
      </c>
    </row>
    <row r="2145" spans="1:40" ht="20.100000000000001" hidden="1" customHeight="1" x14ac:dyDescent="0.25">
      <c r="A2145" s="14">
        <v>785</v>
      </c>
      <c r="B2145" s="21">
        <v>45413</v>
      </c>
      <c r="C2145" s="6" t="s">
        <v>3654</v>
      </c>
      <c r="D2145" s="15">
        <v>45419</v>
      </c>
      <c r="E2145" s="14" t="s">
        <v>1132</v>
      </c>
      <c r="F2145" s="14" t="s">
        <v>1133</v>
      </c>
      <c r="G2145" s="6">
        <v>2268</v>
      </c>
      <c r="H2145" s="6" t="s">
        <v>1817</v>
      </c>
      <c r="I2145" s="6"/>
      <c r="J2145" s="16">
        <v>5206.12</v>
      </c>
      <c r="K2145" s="144">
        <v>1.82</v>
      </c>
      <c r="L2145" s="125">
        <v>0</v>
      </c>
      <c r="M2145" s="125">
        <v>0</v>
      </c>
      <c r="N2145" s="6" t="s">
        <v>542</v>
      </c>
      <c r="O2145" s="6" t="s">
        <v>3353</v>
      </c>
      <c r="P2145" s="19">
        <v>1155000</v>
      </c>
      <c r="Q2145" s="6"/>
      <c r="R2145" s="19">
        <f t="shared" ref="R2145:R2206" si="371">P2145*0.18</f>
        <v>207900</v>
      </c>
      <c r="S2145" s="6"/>
      <c r="T2145" s="14"/>
      <c r="U2145" s="145"/>
      <c r="V2145" s="6"/>
      <c r="W2145" s="6"/>
      <c r="X2145" s="6"/>
      <c r="Y2145" s="23"/>
      <c r="Z2145" s="6"/>
      <c r="AA2145" s="6"/>
      <c r="AB2145" s="21"/>
      <c r="AC2145" s="6"/>
      <c r="AD2145" s="14" t="s">
        <v>1515</v>
      </c>
      <c r="AE2145" s="6"/>
      <c r="AF2145" s="6"/>
      <c r="AG2145" s="6"/>
      <c r="AH2145" s="6" t="s">
        <v>1513</v>
      </c>
      <c r="AI2145" s="143">
        <f t="shared" ref="AI2145:AI2196" si="372">P2145/G2145</f>
        <v>509.25925925925924</v>
      </c>
      <c r="AJ2145" s="143">
        <f t="shared" ref="AJ2145:AJ2196" si="373">R2145/G2145</f>
        <v>91.666666666666671</v>
      </c>
      <c r="AK2145" s="143">
        <f t="shared" ref="AK2145:AK2196" si="374">L2145*AJ2145</f>
        <v>0</v>
      </c>
      <c r="AL2145" s="20">
        <f t="shared" si="362"/>
        <v>45443</v>
      </c>
      <c r="AM2145" t="e">
        <f t="shared" si="368"/>
        <v>#N/A</v>
      </c>
      <c r="AN2145" t="str">
        <f t="shared" si="370"/>
        <v>07052024-A-094719-5206.12</v>
      </c>
    </row>
    <row r="2146" spans="1:40" ht="20.100000000000001" customHeight="1" x14ac:dyDescent="0.25">
      <c r="A2146" s="14">
        <v>786</v>
      </c>
      <c r="B2146" s="21">
        <v>45413</v>
      </c>
      <c r="C2146" s="6" t="s">
        <v>3655</v>
      </c>
      <c r="D2146" s="15">
        <v>45419</v>
      </c>
      <c r="E2146" s="14" t="s">
        <v>1132</v>
      </c>
      <c r="F2146" s="14" t="str">
        <f>INDEX(New!$CV$9:$CV$791,MATCH(C2146,New!$F$9:$F$791,0))</f>
        <v>-</v>
      </c>
      <c r="G2146" s="6">
        <v>4354</v>
      </c>
      <c r="H2146" s="6" t="s">
        <v>1817</v>
      </c>
      <c r="I2146" s="6"/>
      <c r="J2146" s="16">
        <v>5206.12</v>
      </c>
      <c r="K2146" s="144">
        <v>1.91</v>
      </c>
      <c r="L2146" s="125">
        <f>_xlfn.IFNA(INDEX(New!$E$9:$E$791,MATCH(C2146,New!$F$9:$F$791,0)),G2146)</f>
        <v>4354</v>
      </c>
      <c r="M2146" s="125">
        <f t="shared" ref="M2146:M2152" si="375">G2146</f>
        <v>4354</v>
      </c>
      <c r="N2146" s="6" t="s">
        <v>542</v>
      </c>
      <c r="O2146" s="6" t="s">
        <v>3667</v>
      </c>
      <c r="P2146" s="19">
        <v>2332800</v>
      </c>
      <c r="Q2146" s="6"/>
      <c r="R2146" s="19">
        <f t="shared" si="371"/>
        <v>419904</v>
      </c>
      <c r="S2146" s="6"/>
      <c r="T2146" s="14"/>
      <c r="U2146" s="145"/>
      <c r="V2146" s="6"/>
      <c r="W2146" s="6"/>
      <c r="X2146" s="6"/>
      <c r="Y2146" s="23"/>
      <c r="Z2146" s="6"/>
      <c r="AA2146" s="6"/>
      <c r="AB2146" s="21"/>
      <c r="AC2146" s="6"/>
      <c r="AD2146" s="14" t="s">
        <v>1515</v>
      </c>
      <c r="AE2146" s="6"/>
      <c r="AF2146" s="6"/>
      <c r="AG2146" s="6"/>
      <c r="AH2146" s="6" t="s">
        <v>1513</v>
      </c>
      <c r="AI2146" s="143">
        <f t="shared" si="372"/>
        <v>535.78318787322007</v>
      </c>
      <c r="AJ2146" s="143">
        <f t="shared" si="373"/>
        <v>96.440973817179611</v>
      </c>
      <c r="AK2146" s="143">
        <f t="shared" si="374"/>
        <v>419904</v>
      </c>
      <c r="AL2146" s="20">
        <f t="shared" si="362"/>
        <v>45443</v>
      </c>
      <c r="AM2146" t="e">
        <f t="shared" si="368"/>
        <v>#N/A</v>
      </c>
      <c r="AN2146" t="str">
        <f t="shared" si="370"/>
        <v>07052024-A-094854-5206.12</v>
      </c>
    </row>
    <row r="2147" spans="1:40" ht="20.100000000000001" hidden="1" customHeight="1" x14ac:dyDescent="0.25">
      <c r="A2147" s="14">
        <v>787</v>
      </c>
      <c r="B2147" s="21">
        <v>45413</v>
      </c>
      <c r="C2147" s="6" t="s">
        <v>3656</v>
      </c>
      <c r="D2147" s="15">
        <v>45419</v>
      </c>
      <c r="E2147" s="14" t="s">
        <v>1132</v>
      </c>
      <c r="F2147" s="14" t="s">
        <v>1133</v>
      </c>
      <c r="G2147" s="6">
        <v>4536</v>
      </c>
      <c r="H2147" s="6" t="s">
        <v>1817</v>
      </c>
      <c r="I2147" s="6"/>
      <c r="J2147" s="16">
        <v>5206.12</v>
      </c>
      <c r="K2147" s="144">
        <v>1.91</v>
      </c>
      <c r="L2147" s="125">
        <v>0</v>
      </c>
      <c r="M2147" s="125">
        <v>0</v>
      </c>
      <c r="N2147" s="6" t="s">
        <v>542</v>
      </c>
      <c r="O2147" s="6" t="s">
        <v>3354</v>
      </c>
      <c r="P2147" s="19">
        <v>2430000</v>
      </c>
      <c r="Q2147" s="6"/>
      <c r="R2147" s="19">
        <f t="shared" si="371"/>
        <v>437400</v>
      </c>
      <c r="S2147" s="6"/>
      <c r="T2147" s="14"/>
      <c r="U2147" s="145"/>
      <c r="V2147" s="6"/>
      <c r="W2147" s="6"/>
      <c r="X2147" s="6"/>
      <c r="Y2147" s="23"/>
      <c r="Z2147" s="6"/>
      <c r="AA2147" s="6"/>
      <c r="AB2147" s="21"/>
      <c r="AC2147" s="6"/>
      <c r="AD2147" s="14" t="s">
        <v>1515</v>
      </c>
      <c r="AE2147" s="6"/>
      <c r="AF2147" s="6"/>
      <c r="AG2147" s="6"/>
      <c r="AH2147" s="6" t="s">
        <v>1513</v>
      </c>
      <c r="AI2147" s="143">
        <f t="shared" si="372"/>
        <v>535.71428571428567</v>
      </c>
      <c r="AJ2147" s="143">
        <f t="shared" si="373"/>
        <v>96.428571428571431</v>
      </c>
      <c r="AK2147" s="143">
        <f t="shared" si="374"/>
        <v>0</v>
      </c>
      <c r="AL2147" s="20">
        <f t="shared" si="362"/>
        <v>45443</v>
      </c>
      <c r="AM2147" t="e">
        <f t="shared" si="368"/>
        <v>#N/A</v>
      </c>
      <c r="AN2147" t="str">
        <f t="shared" si="370"/>
        <v>07052024-A-094898-5206.12</v>
      </c>
    </row>
    <row r="2148" spans="1:40" ht="20.100000000000001" hidden="1" customHeight="1" x14ac:dyDescent="0.25">
      <c r="A2148" s="14">
        <v>788</v>
      </c>
      <c r="B2148" s="21">
        <v>45413</v>
      </c>
      <c r="C2148" s="6" t="s">
        <v>3657</v>
      </c>
      <c r="D2148" s="15">
        <v>45419</v>
      </c>
      <c r="E2148" s="14" t="s">
        <v>1132</v>
      </c>
      <c r="F2148" s="14" t="s">
        <v>1133</v>
      </c>
      <c r="G2148" s="6">
        <v>2268</v>
      </c>
      <c r="H2148" s="6" t="s">
        <v>1817</v>
      </c>
      <c r="I2148" s="6"/>
      <c r="J2148" s="16">
        <v>5206.12</v>
      </c>
      <c r="K2148" s="144">
        <v>1.82</v>
      </c>
      <c r="L2148" s="125">
        <v>0</v>
      </c>
      <c r="M2148" s="125">
        <v>0</v>
      </c>
      <c r="N2148" s="6" t="s">
        <v>542</v>
      </c>
      <c r="O2148" s="6" t="s">
        <v>3353</v>
      </c>
      <c r="P2148" s="19">
        <v>1155000</v>
      </c>
      <c r="Q2148" s="6"/>
      <c r="R2148" s="19">
        <f t="shared" si="371"/>
        <v>207900</v>
      </c>
      <c r="S2148" s="6"/>
      <c r="T2148" s="14"/>
      <c r="U2148" s="145"/>
      <c r="V2148" s="6"/>
      <c r="W2148" s="6"/>
      <c r="X2148" s="6"/>
      <c r="Y2148" s="23"/>
      <c r="Z2148" s="6"/>
      <c r="AA2148" s="6"/>
      <c r="AB2148" s="21"/>
      <c r="AC2148" s="6"/>
      <c r="AD2148" s="14" t="s">
        <v>1515</v>
      </c>
      <c r="AE2148" s="6"/>
      <c r="AF2148" s="6"/>
      <c r="AG2148" s="6"/>
      <c r="AH2148" s="6" t="s">
        <v>1513</v>
      </c>
      <c r="AI2148" s="143">
        <f t="shared" si="372"/>
        <v>509.25925925925924</v>
      </c>
      <c r="AJ2148" s="143">
        <f t="shared" si="373"/>
        <v>91.666666666666671</v>
      </c>
      <c r="AK2148" s="143">
        <f t="shared" si="374"/>
        <v>0</v>
      </c>
      <c r="AL2148" s="20">
        <f t="shared" si="362"/>
        <v>45443</v>
      </c>
      <c r="AM2148" t="e">
        <f t="shared" si="368"/>
        <v>#N/A</v>
      </c>
      <c r="AN2148" t="str">
        <f t="shared" si="370"/>
        <v>07052024-A-094913-5206.12</v>
      </c>
    </row>
    <row r="2149" spans="1:40" ht="20.100000000000001" customHeight="1" x14ac:dyDescent="0.25">
      <c r="A2149" s="14">
        <v>789</v>
      </c>
      <c r="B2149" s="21">
        <v>45413</v>
      </c>
      <c r="C2149" s="6" t="s">
        <v>3658</v>
      </c>
      <c r="D2149" s="15">
        <v>45419</v>
      </c>
      <c r="E2149" s="14" t="s">
        <v>1132</v>
      </c>
      <c r="F2149" s="14" t="str">
        <f>INDEX(New!$CV$9:$CV$791,MATCH(C2149,New!$F$9:$F$791,0))</f>
        <v>Running</v>
      </c>
      <c r="G2149" s="6">
        <v>4536</v>
      </c>
      <c r="H2149" s="6" t="s">
        <v>1817</v>
      </c>
      <c r="I2149" s="6"/>
      <c r="J2149" s="16">
        <v>5206.12</v>
      </c>
      <c r="K2149" s="144">
        <v>1.91</v>
      </c>
      <c r="L2149" s="125">
        <f>_xlfn.IFNA(INDEX(New!$E$9:$E$791,MATCH(C2149,New!$F$9:$F$791,0)),G2149)</f>
        <v>11</v>
      </c>
      <c r="M2149" s="125">
        <f t="shared" si="375"/>
        <v>4536</v>
      </c>
      <c r="N2149" s="6" t="s">
        <v>542</v>
      </c>
      <c r="O2149" s="6" t="s">
        <v>3354</v>
      </c>
      <c r="P2149" s="19">
        <v>2430000</v>
      </c>
      <c r="Q2149" s="6"/>
      <c r="R2149" s="19">
        <f t="shared" si="371"/>
        <v>437400</v>
      </c>
      <c r="S2149" s="6"/>
      <c r="T2149" s="14"/>
      <c r="U2149" s="145"/>
      <c r="V2149" s="6"/>
      <c r="W2149" s="6"/>
      <c r="X2149" s="6"/>
      <c r="Y2149" s="23"/>
      <c r="Z2149" s="6"/>
      <c r="AA2149" s="6"/>
      <c r="AB2149" s="21"/>
      <c r="AC2149" s="6"/>
      <c r="AD2149" s="14" t="s">
        <v>1515</v>
      </c>
      <c r="AE2149" s="6"/>
      <c r="AF2149" s="6"/>
      <c r="AG2149" s="6"/>
      <c r="AH2149" s="6" t="s">
        <v>1513</v>
      </c>
      <c r="AI2149" s="143">
        <f t="shared" si="372"/>
        <v>535.71428571428567</v>
      </c>
      <c r="AJ2149" s="143">
        <f t="shared" si="373"/>
        <v>96.428571428571431</v>
      </c>
      <c r="AK2149" s="143">
        <f t="shared" si="374"/>
        <v>1060.7142857142858</v>
      </c>
      <c r="AL2149" s="20">
        <f t="shared" si="362"/>
        <v>45443</v>
      </c>
      <c r="AM2149" t="e">
        <f t="shared" si="368"/>
        <v>#N/A</v>
      </c>
      <c r="AN2149" t="str">
        <f t="shared" si="370"/>
        <v>07052024-A-094927-5206.12</v>
      </c>
    </row>
    <row r="2150" spans="1:40" ht="20.100000000000001" hidden="1" customHeight="1" x14ac:dyDescent="0.25">
      <c r="A2150" s="14">
        <v>790</v>
      </c>
      <c r="B2150" s="21">
        <v>45413</v>
      </c>
      <c r="C2150" s="6" t="s">
        <v>3659</v>
      </c>
      <c r="D2150" s="15">
        <v>45419</v>
      </c>
      <c r="E2150" s="14" t="s">
        <v>1132</v>
      </c>
      <c r="F2150" s="14" t="s">
        <v>1133</v>
      </c>
      <c r="G2150" s="6">
        <v>2268</v>
      </c>
      <c r="H2150" s="6" t="s">
        <v>1817</v>
      </c>
      <c r="I2150" s="6"/>
      <c r="J2150" s="16">
        <v>5206.12</v>
      </c>
      <c r="K2150" s="144">
        <v>1.82</v>
      </c>
      <c r="L2150" s="125">
        <v>0</v>
      </c>
      <c r="M2150" s="125">
        <v>0</v>
      </c>
      <c r="N2150" s="6" t="s">
        <v>542</v>
      </c>
      <c r="O2150" s="6" t="s">
        <v>3353</v>
      </c>
      <c r="P2150" s="19">
        <v>1155000</v>
      </c>
      <c r="Q2150" s="6"/>
      <c r="R2150" s="19">
        <f t="shared" si="371"/>
        <v>207900</v>
      </c>
      <c r="S2150" s="6"/>
      <c r="T2150" s="14"/>
      <c r="U2150" s="145"/>
      <c r="V2150" s="6"/>
      <c r="W2150" s="6"/>
      <c r="X2150" s="6"/>
      <c r="Y2150" s="23"/>
      <c r="Z2150" s="6"/>
      <c r="AA2150" s="6"/>
      <c r="AB2150" s="21"/>
      <c r="AC2150" s="6"/>
      <c r="AD2150" s="14" t="s">
        <v>1515</v>
      </c>
      <c r="AE2150" s="6"/>
      <c r="AF2150" s="6"/>
      <c r="AG2150" s="6"/>
      <c r="AH2150" s="6" t="s">
        <v>1513</v>
      </c>
      <c r="AI2150" s="143">
        <f t="shared" si="372"/>
        <v>509.25925925925924</v>
      </c>
      <c r="AJ2150" s="143">
        <f t="shared" si="373"/>
        <v>91.666666666666671</v>
      </c>
      <c r="AK2150" s="143">
        <f t="shared" si="374"/>
        <v>0</v>
      </c>
      <c r="AL2150" s="20">
        <f t="shared" si="362"/>
        <v>45443</v>
      </c>
      <c r="AM2150" t="e">
        <f t="shared" si="368"/>
        <v>#N/A</v>
      </c>
      <c r="AN2150" t="str">
        <f t="shared" si="370"/>
        <v>07052024-A-094942-5206.12</v>
      </c>
    </row>
    <row r="2151" spans="1:40" ht="20.100000000000001" hidden="1" customHeight="1" x14ac:dyDescent="0.25">
      <c r="A2151" s="14">
        <v>791</v>
      </c>
      <c r="B2151" s="21">
        <v>45413</v>
      </c>
      <c r="C2151" s="6" t="s">
        <v>3660</v>
      </c>
      <c r="D2151" s="15">
        <v>45419</v>
      </c>
      <c r="E2151" s="14" t="s">
        <v>1132</v>
      </c>
      <c r="F2151" s="14" t="s">
        <v>1133</v>
      </c>
      <c r="G2151" s="6">
        <v>2268</v>
      </c>
      <c r="H2151" s="6" t="s">
        <v>1817</v>
      </c>
      <c r="I2151" s="6"/>
      <c r="J2151" s="16">
        <v>5206.12</v>
      </c>
      <c r="K2151" s="144">
        <v>1.82</v>
      </c>
      <c r="L2151" s="125">
        <v>0</v>
      </c>
      <c r="M2151" s="125">
        <v>0</v>
      </c>
      <c r="N2151" s="6" t="s">
        <v>542</v>
      </c>
      <c r="O2151" s="6" t="s">
        <v>3353</v>
      </c>
      <c r="P2151" s="19">
        <v>1155000</v>
      </c>
      <c r="Q2151" s="6"/>
      <c r="R2151" s="19">
        <f t="shared" si="371"/>
        <v>207900</v>
      </c>
      <c r="S2151" s="6"/>
      <c r="T2151" s="14"/>
      <c r="U2151" s="145"/>
      <c r="V2151" s="6"/>
      <c r="W2151" s="6"/>
      <c r="X2151" s="6"/>
      <c r="Y2151" s="23"/>
      <c r="Z2151" s="6"/>
      <c r="AA2151" s="6"/>
      <c r="AB2151" s="21"/>
      <c r="AC2151" s="6"/>
      <c r="AD2151" s="14" t="s">
        <v>1515</v>
      </c>
      <c r="AE2151" s="6"/>
      <c r="AF2151" s="6"/>
      <c r="AG2151" s="6"/>
      <c r="AH2151" s="6" t="s">
        <v>1513</v>
      </c>
      <c r="AI2151" s="143">
        <f t="shared" si="372"/>
        <v>509.25925925925924</v>
      </c>
      <c r="AJ2151" s="143">
        <f t="shared" si="373"/>
        <v>91.666666666666671</v>
      </c>
      <c r="AK2151" s="143">
        <f t="shared" si="374"/>
        <v>0</v>
      </c>
      <c r="AL2151" s="20">
        <f t="shared" si="362"/>
        <v>45443</v>
      </c>
      <c r="AM2151" t="e">
        <f t="shared" si="368"/>
        <v>#N/A</v>
      </c>
      <c r="AN2151" t="str">
        <f t="shared" si="370"/>
        <v>07052024-A-094954-5206.12</v>
      </c>
    </row>
    <row r="2152" spans="1:40" ht="20.100000000000001" customHeight="1" x14ac:dyDescent="0.25">
      <c r="A2152" s="14">
        <v>792</v>
      </c>
      <c r="B2152" s="21">
        <v>45413</v>
      </c>
      <c r="C2152" s="6" t="s">
        <v>3661</v>
      </c>
      <c r="D2152" s="15">
        <v>45419</v>
      </c>
      <c r="E2152" s="14" t="s">
        <v>1132</v>
      </c>
      <c r="F2152" s="14" t="str">
        <f>INDEX(New!$CV$9:$CV$791,MATCH(C2152,New!$F$9:$F$791,0))</f>
        <v>Running</v>
      </c>
      <c r="G2152" s="6">
        <v>4536</v>
      </c>
      <c r="H2152" s="6" t="s">
        <v>1817</v>
      </c>
      <c r="I2152" s="6"/>
      <c r="J2152" s="16">
        <v>5206.12</v>
      </c>
      <c r="K2152" s="144">
        <v>1.91</v>
      </c>
      <c r="L2152" s="125">
        <f>_xlfn.IFNA(INDEX(New!$E$9:$E$791,MATCH(C2152,New!$F$9:$F$791,0)),G2152)</f>
        <v>3988</v>
      </c>
      <c r="M2152" s="125">
        <f t="shared" si="375"/>
        <v>4536</v>
      </c>
      <c r="N2152" s="6" t="s">
        <v>542</v>
      </c>
      <c r="O2152" s="6" t="s">
        <v>3354</v>
      </c>
      <c r="P2152" s="19">
        <v>2430000</v>
      </c>
      <c r="Q2152" s="6"/>
      <c r="R2152" s="19">
        <f t="shared" si="371"/>
        <v>437400</v>
      </c>
      <c r="S2152" s="6"/>
      <c r="T2152" s="14"/>
      <c r="U2152" s="145"/>
      <c r="V2152" s="6"/>
      <c r="W2152" s="6"/>
      <c r="X2152" s="6"/>
      <c r="Y2152" s="23"/>
      <c r="Z2152" s="6"/>
      <c r="AA2152" s="6"/>
      <c r="AB2152" s="21"/>
      <c r="AC2152" s="6"/>
      <c r="AD2152" s="14" t="s">
        <v>1515</v>
      </c>
      <c r="AE2152" s="6"/>
      <c r="AF2152" s="6"/>
      <c r="AG2152" s="6"/>
      <c r="AH2152" s="6" t="s">
        <v>1513</v>
      </c>
      <c r="AI2152" s="143">
        <f t="shared" si="372"/>
        <v>535.71428571428567</v>
      </c>
      <c r="AJ2152" s="143">
        <f t="shared" si="373"/>
        <v>96.428571428571431</v>
      </c>
      <c r="AK2152" s="143">
        <f t="shared" si="374"/>
        <v>384557.14285714284</v>
      </c>
      <c r="AL2152" s="20">
        <f t="shared" si="362"/>
        <v>45443</v>
      </c>
      <c r="AM2152" t="e">
        <f t="shared" si="368"/>
        <v>#N/A</v>
      </c>
      <c r="AN2152" t="str">
        <f t="shared" si="370"/>
        <v>07052024-A-094968-5206.12</v>
      </c>
    </row>
    <row r="2153" spans="1:40" ht="20.100000000000001" hidden="1" customHeight="1" x14ac:dyDescent="0.25">
      <c r="A2153" s="14">
        <v>793</v>
      </c>
      <c r="B2153" s="21">
        <v>45413</v>
      </c>
      <c r="C2153" s="6" t="s">
        <v>3662</v>
      </c>
      <c r="D2153" s="15">
        <v>45419</v>
      </c>
      <c r="E2153" s="14" t="s">
        <v>1132</v>
      </c>
      <c r="F2153" s="14" t="s">
        <v>1133</v>
      </c>
      <c r="G2153" s="6">
        <v>4082</v>
      </c>
      <c r="H2153" s="6" t="s">
        <v>1817</v>
      </c>
      <c r="I2153" s="6"/>
      <c r="J2153" s="16">
        <v>5205.13</v>
      </c>
      <c r="K2153" s="144">
        <v>4.25</v>
      </c>
      <c r="L2153" s="125">
        <v>0</v>
      </c>
      <c r="M2153" s="125">
        <v>0</v>
      </c>
      <c r="N2153" s="6" t="s">
        <v>625</v>
      </c>
      <c r="O2153" s="6" t="s">
        <v>3668</v>
      </c>
      <c r="P2153" s="19">
        <v>4860000</v>
      </c>
      <c r="Q2153" s="6"/>
      <c r="R2153" s="19">
        <f t="shared" si="371"/>
        <v>874800</v>
      </c>
      <c r="S2153" s="6"/>
      <c r="T2153" s="14"/>
      <c r="U2153" s="145"/>
      <c r="V2153" s="6"/>
      <c r="W2153" s="6"/>
      <c r="X2153" s="6"/>
      <c r="Y2153" s="212">
        <v>45450</v>
      </c>
      <c r="Z2153" s="6"/>
      <c r="AA2153" s="6"/>
      <c r="AB2153" s="21"/>
      <c r="AC2153" s="6"/>
      <c r="AD2153" s="14" t="s">
        <v>1515</v>
      </c>
      <c r="AE2153" s="6"/>
      <c r="AF2153" s="6"/>
      <c r="AG2153" s="6"/>
      <c r="AH2153" s="6" t="s">
        <v>1513</v>
      </c>
      <c r="AI2153" s="143">
        <f t="shared" si="372"/>
        <v>1190.592846643802</v>
      </c>
      <c r="AJ2153" s="143">
        <f t="shared" si="373"/>
        <v>214.30671239588438</v>
      </c>
      <c r="AK2153" s="143">
        <f t="shared" si="374"/>
        <v>0</v>
      </c>
      <c r="AL2153" s="20">
        <f t="shared" si="362"/>
        <v>45443</v>
      </c>
      <c r="AM2153" t="e">
        <f>VLOOKUP(C2153,$C$2446:$C$2561,1,0)</f>
        <v>#N/A</v>
      </c>
      <c r="AN2153" t="str">
        <f t="shared" si="370"/>
        <v>07052024-A-094983-5205.13</v>
      </c>
    </row>
    <row r="2154" spans="1:40" ht="20.100000000000001" hidden="1" customHeight="1" x14ac:dyDescent="0.25">
      <c r="A2154" s="14">
        <v>794</v>
      </c>
      <c r="B2154" s="21">
        <v>45413</v>
      </c>
      <c r="C2154" s="6" t="s">
        <v>3663</v>
      </c>
      <c r="D2154" s="15">
        <v>45419</v>
      </c>
      <c r="E2154" s="14" t="s">
        <v>1132</v>
      </c>
      <c r="F2154" s="14" t="s">
        <v>1133</v>
      </c>
      <c r="G2154" s="6">
        <v>1814</v>
      </c>
      <c r="H2154" s="6" t="s">
        <v>1817</v>
      </c>
      <c r="I2154" s="6"/>
      <c r="J2154" s="16">
        <v>5205.13</v>
      </c>
      <c r="K2154" s="144">
        <v>4.25</v>
      </c>
      <c r="L2154" s="125">
        <v>0</v>
      </c>
      <c r="M2154" s="125">
        <v>0</v>
      </c>
      <c r="N2154" s="6" t="s">
        <v>625</v>
      </c>
      <c r="O2154" s="6" t="s">
        <v>3669</v>
      </c>
      <c r="P2154" s="19">
        <v>2160000</v>
      </c>
      <c r="Q2154" s="6"/>
      <c r="R2154" s="19">
        <f t="shared" si="371"/>
        <v>388800</v>
      </c>
      <c r="S2154" s="6"/>
      <c r="T2154" s="14"/>
      <c r="U2154" s="145"/>
      <c r="V2154" s="6"/>
      <c r="W2154" s="6"/>
      <c r="X2154" s="6"/>
      <c r="Y2154" s="212">
        <v>45450</v>
      </c>
      <c r="Z2154" s="6"/>
      <c r="AA2154" s="6"/>
      <c r="AB2154" s="21"/>
      <c r="AC2154" s="6"/>
      <c r="AD2154" s="14" t="s">
        <v>1515</v>
      </c>
      <c r="AE2154" s="6"/>
      <c r="AF2154" s="6"/>
      <c r="AG2154" s="6"/>
      <c r="AH2154" s="6" t="s">
        <v>1513</v>
      </c>
      <c r="AI2154" s="143">
        <f t="shared" si="372"/>
        <v>1190.7386990077177</v>
      </c>
      <c r="AJ2154" s="143">
        <f t="shared" si="373"/>
        <v>214.33296582138919</v>
      </c>
      <c r="AK2154" s="143">
        <f t="shared" si="374"/>
        <v>0</v>
      </c>
      <c r="AL2154" s="20">
        <f t="shared" si="362"/>
        <v>45443</v>
      </c>
      <c r="AM2154" t="e">
        <f>VLOOKUP(C2154,$C$2446:$C$2561,1,0)</f>
        <v>#N/A</v>
      </c>
      <c r="AN2154" t="str">
        <f t="shared" si="370"/>
        <v>07052024-A-095004-5205.13</v>
      </c>
    </row>
    <row r="2155" spans="1:40" ht="20.100000000000001" hidden="1" customHeight="1" x14ac:dyDescent="0.25">
      <c r="A2155" s="14">
        <v>795</v>
      </c>
      <c r="B2155" s="21">
        <v>45413</v>
      </c>
      <c r="C2155" s="6" t="s">
        <v>3664</v>
      </c>
      <c r="D2155" s="15">
        <v>45419</v>
      </c>
      <c r="E2155" s="14" t="s">
        <v>1132</v>
      </c>
      <c r="F2155" s="14" t="s">
        <v>1133</v>
      </c>
      <c r="G2155" s="6">
        <v>3130</v>
      </c>
      <c r="H2155" s="6" t="s">
        <v>1817</v>
      </c>
      <c r="I2155" s="6"/>
      <c r="J2155" s="16">
        <v>5205.13</v>
      </c>
      <c r="K2155" s="144">
        <v>4.25</v>
      </c>
      <c r="L2155" s="125">
        <v>0</v>
      </c>
      <c r="M2155" s="125">
        <v>0</v>
      </c>
      <c r="N2155" s="6" t="s">
        <v>625</v>
      </c>
      <c r="O2155" s="6" t="s">
        <v>3670</v>
      </c>
      <c r="P2155" s="19">
        <v>3726000</v>
      </c>
      <c r="Q2155" s="6"/>
      <c r="R2155" s="19">
        <f t="shared" si="371"/>
        <v>670680</v>
      </c>
      <c r="S2155" s="6"/>
      <c r="T2155" s="14"/>
      <c r="U2155" s="145"/>
      <c r="V2155" s="6"/>
      <c r="W2155" s="6"/>
      <c r="X2155" s="6"/>
      <c r="Y2155" s="212">
        <v>45450</v>
      </c>
      <c r="Z2155" s="6"/>
      <c r="AA2155" s="6"/>
      <c r="AB2155" s="21"/>
      <c r="AC2155" s="6"/>
      <c r="AD2155" s="14" t="s">
        <v>1515</v>
      </c>
      <c r="AE2155" s="6"/>
      <c r="AF2155" s="6"/>
      <c r="AG2155" s="6"/>
      <c r="AH2155" s="6" t="s">
        <v>1513</v>
      </c>
      <c r="AI2155" s="143">
        <f t="shared" si="372"/>
        <v>1190.4153354632588</v>
      </c>
      <c r="AJ2155" s="143">
        <f t="shared" si="373"/>
        <v>214.27476038338659</v>
      </c>
      <c r="AK2155" s="143">
        <f t="shared" si="374"/>
        <v>0</v>
      </c>
      <c r="AL2155" s="20">
        <f t="shared" si="362"/>
        <v>45443</v>
      </c>
      <c r="AM2155" t="e">
        <f>VLOOKUP(C2155,$C$2446:$C$2561,1,0)</f>
        <v>#N/A</v>
      </c>
      <c r="AN2155" t="str">
        <f t="shared" si="370"/>
        <v>07052024-A-095015-5205.13</v>
      </c>
    </row>
    <row r="2156" spans="1:40" ht="20.100000000000001" hidden="1" customHeight="1" x14ac:dyDescent="0.25">
      <c r="A2156" s="14">
        <v>796</v>
      </c>
      <c r="B2156" s="21">
        <v>45413</v>
      </c>
      <c r="C2156" s="6" t="s">
        <v>3665</v>
      </c>
      <c r="D2156" s="15">
        <v>45419</v>
      </c>
      <c r="E2156" s="14" t="s">
        <v>1132</v>
      </c>
      <c r="F2156" s="14" t="s">
        <v>1133</v>
      </c>
      <c r="G2156" s="6">
        <v>2631</v>
      </c>
      <c r="H2156" s="6" t="s">
        <v>1817</v>
      </c>
      <c r="I2156" s="6"/>
      <c r="J2156" s="16">
        <v>5205.13</v>
      </c>
      <c r="K2156" s="144">
        <v>2.99</v>
      </c>
      <c r="L2156" s="125">
        <v>0</v>
      </c>
      <c r="M2156" s="125">
        <v>0</v>
      </c>
      <c r="N2156" s="6" t="s">
        <v>625</v>
      </c>
      <c r="O2156" s="6" t="s">
        <v>3671</v>
      </c>
      <c r="P2156" s="19">
        <v>2204000</v>
      </c>
      <c r="Q2156" s="6"/>
      <c r="R2156" s="19">
        <f t="shared" si="371"/>
        <v>396720</v>
      </c>
      <c r="S2156" s="6"/>
      <c r="T2156" s="14"/>
      <c r="U2156" s="145"/>
      <c r="V2156" s="6"/>
      <c r="W2156" s="6"/>
      <c r="X2156" s="6"/>
      <c r="Y2156" s="212">
        <v>45483</v>
      </c>
      <c r="Z2156" s="6"/>
      <c r="AA2156" s="6"/>
      <c r="AB2156" s="21"/>
      <c r="AC2156" s="6"/>
      <c r="AD2156" s="14" t="s">
        <v>1515</v>
      </c>
      <c r="AE2156" s="6"/>
      <c r="AF2156" s="6"/>
      <c r="AG2156" s="6"/>
      <c r="AH2156" s="6" t="s">
        <v>1513</v>
      </c>
      <c r="AI2156" s="143">
        <f t="shared" si="372"/>
        <v>837.70429494488792</v>
      </c>
      <c r="AJ2156" s="143">
        <f t="shared" si="373"/>
        <v>150.78677309007981</v>
      </c>
      <c r="AK2156" s="143">
        <f t="shared" si="374"/>
        <v>0</v>
      </c>
      <c r="AL2156" s="20">
        <f t="shared" si="362"/>
        <v>45443</v>
      </c>
      <c r="AM2156" t="e">
        <f>VLOOKUP(C2156,$C$2446:$C$2561,1,0)</f>
        <v>#N/A</v>
      </c>
      <c r="AN2156" t="str">
        <f t="shared" si="370"/>
        <v>07052024-A-095032-5205.13</v>
      </c>
    </row>
    <row r="2157" spans="1:40" ht="20.100000000000001" hidden="1" customHeight="1" x14ac:dyDescent="0.25">
      <c r="A2157" s="14">
        <v>797</v>
      </c>
      <c r="B2157" s="21">
        <v>45413</v>
      </c>
      <c r="C2157" s="6" t="s">
        <v>3666</v>
      </c>
      <c r="D2157" s="15">
        <v>45419</v>
      </c>
      <c r="E2157" s="14" t="s">
        <v>1132</v>
      </c>
      <c r="F2157" s="14" t="s">
        <v>1133</v>
      </c>
      <c r="G2157" s="6">
        <v>2798</v>
      </c>
      <c r="H2157" s="6" t="s">
        <v>1817</v>
      </c>
      <c r="I2157" s="6"/>
      <c r="J2157" s="16">
        <v>5205.12</v>
      </c>
      <c r="K2157" s="144">
        <v>6.42</v>
      </c>
      <c r="L2157" s="125">
        <v>0</v>
      </c>
      <c r="M2157" s="125">
        <v>0</v>
      </c>
      <c r="N2157" s="6" t="s">
        <v>625</v>
      </c>
      <c r="O2157" s="6" t="s">
        <v>3672</v>
      </c>
      <c r="P2157" s="19">
        <v>5032000</v>
      </c>
      <c r="Q2157" s="6"/>
      <c r="R2157" s="19">
        <f t="shared" si="371"/>
        <v>905760</v>
      </c>
      <c r="S2157" s="6"/>
      <c r="T2157" s="14"/>
      <c r="U2157" s="145"/>
      <c r="V2157" s="6"/>
      <c r="W2157" s="6"/>
      <c r="X2157" s="6"/>
      <c r="Y2157" s="23"/>
      <c r="Z2157" s="6"/>
      <c r="AA2157" s="6"/>
      <c r="AB2157" s="21"/>
      <c r="AC2157" s="6"/>
      <c r="AD2157" s="14" t="s">
        <v>1515</v>
      </c>
      <c r="AE2157" s="6"/>
      <c r="AF2157" s="6"/>
      <c r="AG2157" s="6"/>
      <c r="AH2157" s="6" t="s">
        <v>1513</v>
      </c>
      <c r="AI2157" s="143">
        <f t="shared" si="372"/>
        <v>1798.4274481772695</v>
      </c>
      <c r="AJ2157" s="143">
        <f t="shared" si="373"/>
        <v>323.7169406719085</v>
      </c>
      <c r="AK2157" s="143">
        <f t="shared" si="374"/>
        <v>0</v>
      </c>
      <c r="AL2157" s="20">
        <f t="shared" si="362"/>
        <v>45443</v>
      </c>
      <c r="AM2157" t="e">
        <f t="shared" ref="AM2157:AM2197" si="376">VLOOKUP(C2157,$C$2446:$C$2553,1,0)</f>
        <v>#N/A</v>
      </c>
      <c r="AN2157" t="str">
        <f t="shared" si="370"/>
        <v>07052024-A-095047-5205.12</v>
      </c>
    </row>
    <row r="2158" spans="1:40" ht="20.100000000000001" hidden="1" customHeight="1" x14ac:dyDescent="0.25">
      <c r="A2158" s="206">
        <v>798</v>
      </c>
      <c r="B2158" s="21">
        <v>45415</v>
      </c>
      <c r="C2158" s="6" t="s">
        <v>3699</v>
      </c>
      <c r="D2158" s="15">
        <v>1206176</v>
      </c>
      <c r="E2158" s="14" t="s">
        <v>1132</v>
      </c>
      <c r="F2158" s="14" t="s">
        <v>1133</v>
      </c>
      <c r="G2158" s="6">
        <v>2010</v>
      </c>
      <c r="H2158" s="6" t="s">
        <v>1817</v>
      </c>
      <c r="I2158" s="6"/>
      <c r="J2158" s="16">
        <v>3204.172</v>
      </c>
      <c r="K2158" s="144">
        <v>4.96</v>
      </c>
      <c r="L2158" s="125">
        <v>0</v>
      </c>
      <c r="M2158" s="125">
        <v>0</v>
      </c>
      <c r="N2158" s="6" t="s">
        <v>412</v>
      </c>
      <c r="O2158" s="6" t="s">
        <v>2805</v>
      </c>
      <c r="P2158" s="19">
        <v>2793900</v>
      </c>
      <c r="Q2158" s="6"/>
      <c r="R2158" s="19">
        <f t="shared" si="371"/>
        <v>502902</v>
      </c>
      <c r="S2158" s="6"/>
      <c r="T2158" s="14"/>
      <c r="U2158" s="145"/>
      <c r="V2158" s="6"/>
      <c r="W2158" s="6"/>
      <c r="X2158" s="6"/>
      <c r="Y2158" s="212">
        <v>45483</v>
      </c>
      <c r="Z2158" s="6"/>
      <c r="AA2158" s="6"/>
      <c r="AB2158" s="21"/>
      <c r="AC2158" s="6"/>
      <c r="AD2158" s="14" t="s">
        <v>1515</v>
      </c>
      <c r="AE2158" s="6"/>
      <c r="AF2158" s="6"/>
      <c r="AG2158" s="6"/>
      <c r="AH2158" s="6" t="s">
        <v>434</v>
      </c>
      <c r="AI2158" s="143">
        <f t="shared" si="372"/>
        <v>1390</v>
      </c>
      <c r="AJ2158" s="143">
        <f t="shared" si="373"/>
        <v>250.2</v>
      </c>
      <c r="AK2158" s="143">
        <f t="shared" si="374"/>
        <v>0</v>
      </c>
      <c r="AL2158" s="20">
        <f t="shared" si="362"/>
        <v>45445</v>
      </c>
      <c r="AM2158" t="e">
        <f t="shared" si="376"/>
        <v>#N/A</v>
      </c>
      <c r="AN2158" t="str">
        <f t="shared" si="370"/>
        <v>24052024-A-103130-3204.172</v>
      </c>
    </row>
    <row r="2159" spans="1:40" ht="20.100000000000001" hidden="1" customHeight="1" x14ac:dyDescent="0.25">
      <c r="A2159" s="206">
        <v>799</v>
      </c>
      <c r="B2159" s="21">
        <v>45416</v>
      </c>
      <c r="C2159" s="6" t="s">
        <v>3700</v>
      </c>
      <c r="D2159" s="15">
        <v>1206176</v>
      </c>
      <c r="E2159" s="14" t="s">
        <v>1132</v>
      </c>
      <c r="F2159" s="14" t="s">
        <v>1133</v>
      </c>
      <c r="G2159" s="6">
        <v>1050</v>
      </c>
      <c r="H2159" s="6" t="s">
        <v>1817</v>
      </c>
      <c r="I2159" s="6"/>
      <c r="J2159" s="16">
        <v>3204.172</v>
      </c>
      <c r="K2159" s="144">
        <v>5.98</v>
      </c>
      <c r="L2159" s="125">
        <v>0</v>
      </c>
      <c r="M2159" s="125">
        <v>0</v>
      </c>
      <c r="N2159" s="6" t="s">
        <v>412</v>
      </c>
      <c r="O2159" s="6" t="s">
        <v>3766</v>
      </c>
      <c r="P2159" s="19">
        <v>1758750</v>
      </c>
      <c r="Q2159" s="6"/>
      <c r="R2159" s="19">
        <f t="shared" si="371"/>
        <v>316575</v>
      </c>
      <c r="S2159" s="6"/>
      <c r="T2159" s="14"/>
      <c r="U2159" s="145"/>
      <c r="V2159" s="6"/>
      <c r="W2159" s="6"/>
      <c r="X2159" s="6"/>
      <c r="Y2159" s="212">
        <v>45483</v>
      </c>
      <c r="Z2159" s="6"/>
      <c r="AA2159" s="6"/>
      <c r="AB2159" s="21"/>
      <c r="AC2159" s="6"/>
      <c r="AD2159" s="14" t="s">
        <v>1515</v>
      </c>
      <c r="AE2159" s="6"/>
      <c r="AF2159" s="6"/>
      <c r="AG2159" s="6"/>
      <c r="AH2159" s="6" t="s">
        <v>434</v>
      </c>
      <c r="AI2159" s="143">
        <f t="shared" si="372"/>
        <v>1675</v>
      </c>
      <c r="AJ2159" s="143">
        <f t="shared" si="373"/>
        <v>301.5</v>
      </c>
      <c r="AK2159" s="143">
        <f t="shared" si="374"/>
        <v>0</v>
      </c>
      <c r="AL2159" s="20">
        <f t="shared" si="362"/>
        <v>45446</v>
      </c>
      <c r="AM2159" t="e">
        <f t="shared" si="376"/>
        <v>#N/A</v>
      </c>
      <c r="AN2159" t="str">
        <f t="shared" si="370"/>
        <v>24052024-A-103146-3204.172</v>
      </c>
    </row>
    <row r="2160" spans="1:40" ht="20.100000000000001" hidden="1" customHeight="1" x14ac:dyDescent="0.25">
      <c r="A2160" s="206">
        <v>800</v>
      </c>
      <c r="B2160" s="21">
        <v>45413</v>
      </c>
      <c r="C2160" s="6" t="s">
        <v>3701</v>
      </c>
      <c r="D2160" s="15">
        <v>1206176</v>
      </c>
      <c r="E2160" s="14" t="s">
        <v>1132</v>
      </c>
      <c r="F2160" s="14" t="s">
        <v>1133</v>
      </c>
      <c r="G2160" s="6">
        <v>210</v>
      </c>
      <c r="H2160" s="6" t="s">
        <v>1817</v>
      </c>
      <c r="I2160" s="6"/>
      <c r="J2160" s="16">
        <v>3507.9</v>
      </c>
      <c r="K2160" s="144">
        <v>3.13</v>
      </c>
      <c r="L2160" s="125">
        <v>0</v>
      </c>
      <c r="M2160" s="125">
        <v>0</v>
      </c>
      <c r="N2160" s="6" t="s">
        <v>557</v>
      </c>
      <c r="O2160" s="6" t="s">
        <v>3767</v>
      </c>
      <c r="P2160" s="19">
        <v>183750</v>
      </c>
      <c r="Q2160" s="6"/>
      <c r="R2160" s="19">
        <f t="shared" si="371"/>
        <v>33075</v>
      </c>
      <c r="S2160" s="6"/>
      <c r="T2160" s="14"/>
      <c r="U2160" s="145"/>
      <c r="V2160" s="6"/>
      <c r="W2160" s="6"/>
      <c r="X2160" s="6"/>
      <c r="Y2160" s="23"/>
      <c r="Z2160" s="6"/>
      <c r="AA2160" s="6"/>
      <c r="AB2160" s="21"/>
      <c r="AC2160" s="6"/>
      <c r="AD2160" s="14" t="s">
        <v>1515</v>
      </c>
      <c r="AE2160" s="6"/>
      <c r="AF2160" s="6"/>
      <c r="AG2160" s="6"/>
      <c r="AH2160" s="6" t="s">
        <v>1517</v>
      </c>
      <c r="AI2160" s="143">
        <f t="shared" si="372"/>
        <v>875</v>
      </c>
      <c r="AJ2160" s="143">
        <f t="shared" si="373"/>
        <v>157.5</v>
      </c>
      <c r="AK2160" s="143">
        <f t="shared" si="374"/>
        <v>0</v>
      </c>
      <c r="AL2160" s="20">
        <f t="shared" si="362"/>
        <v>45443</v>
      </c>
      <c r="AM2160" t="e">
        <f t="shared" si="376"/>
        <v>#N/A</v>
      </c>
      <c r="AN2160" t="str">
        <f t="shared" si="370"/>
        <v>24052024-A-103156-3507.9</v>
      </c>
    </row>
    <row r="2161" spans="1:40" ht="20.100000000000001" customHeight="1" x14ac:dyDescent="0.25">
      <c r="A2161" s="206">
        <v>801</v>
      </c>
      <c r="B2161" s="21">
        <v>45413</v>
      </c>
      <c r="C2161" s="6" t="s">
        <v>3702</v>
      </c>
      <c r="D2161" s="15">
        <v>1206176</v>
      </c>
      <c r="E2161" s="14" t="s">
        <v>1132</v>
      </c>
      <c r="F2161" s="14" t="str">
        <f>INDEX(New!$CV$9:$CV$791,MATCH(C2161,New!$F$9:$F$791,0))</f>
        <v>-</v>
      </c>
      <c r="G2161" s="6">
        <v>29302</v>
      </c>
      <c r="H2161" s="6" t="s">
        <v>1817</v>
      </c>
      <c r="I2161" s="6"/>
      <c r="J2161" s="16">
        <v>2815.12</v>
      </c>
      <c r="K2161" s="144">
        <v>0.28000000000000003</v>
      </c>
      <c r="L2161" s="125">
        <f>_xlfn.IFNA(INDEX(New!$E$9:$E$791,MATCH(C2161,New!$F$9:$F$791,0)),G2161)</f>
        <v>29302</v>
      </c>
      <c r="M2161" s="125">
        <f t="shared" ref="M2161:M2219" si="377">G2161</f>
        <v>29302</v>
      </c>
      <c r="N2161" s="6" t="s">
        <v>557</v>
      </c>
      <c r="O2161" s="6" t="s">
        <v>2668</v>
      </c>
      <c r="P2161" s="19">
        <v>2281160.7000000002</v>
      </c>
      <c r="Q2161" s="6"/>
      <c r="R2161" s="19">
        <f t="shared" si="371"/>
        <v>410608.92600000004</v>
      </c>
      <c r="S2161" s="6"/>
      <c r="T2161" s="14"/>
      <c r="U2161" s="145"/>
      <c r="V2161" s="6"/>
      <c r="W2161" s="6"/>
      <c r="X2161" s="6"/>
      <c r="Y2161" s="23"/>
      <c r="Z2161" s="6"/>
      <c r="AA2161" s="6"/>
      <c r="AB2161" s="21"/>
      <c r="AC2161" s="6"/>
      <c r="AD2161" s="14" t="s">
        <v>1515</v>
      </c>
      <c r="AE2161" s="6"/>
      <c r="AF2161" s="6"/>
      <c r="AG2161" s="6"/>
      <c r="AH2161" s="6" t="s">
        <v>1517</v>
      </c>
      <c r="AI2161" s="143">
        <f t="shared" si="372"/>
        <v>77.850000000000009</v>
      </c>
      <c r="AJ2161" s="143">
        <f t="shared" si="373"/>
        <v>14.013000000000002</v>
      </c>
      <c r="AK2161" s="143">
        <f t="shared" si="374"/>
        <v>410608.92600000004</v>
      </c>
      <c r="AL2161" s="20">
        <f t="shared" si="362"/>
        <v>45443</v>
      </c>
      <c r="AM2161" t="e">
        <f t="shared" si="376"/>
        <v>#N/A</v>
      </c>
      <c r="AN2161" t="str">
        <f t="shared" si="370"/>
        <v>24052024-A-103170-2815.12</v>
      </c>
    </row>
    <row r="2162" spans="1:40" ht="20.100000000000001" customHeight="1" x14ac:dyDescent="0.25">
      <c r="A2162" s="206">
        <v>802</v>
      </c>
      <c r="B2162" s="21">
        <v>45413</v>
      </c>
      <c r="C2162" s="6" t="s">
        <v>3703</v>
      </c>
      <c r="D2162" s="15">
        <v>1206176</v>
      </c>
      <c r="E2162" s="14" t="s">
        <v>1132</v>
      </c>
      <c r="F2162" s="14" t="str">
        <f>INDEX(New!$CV$9:$CV$791,MATCH(C2162,New!$F$9:$F$791,0))</f>
        <v>-</v>
      </c>
      <c r="G2162" s="6">
        <v>29460</v>
      </c>
      <c r="H2162" s="6" t="s">
        <v>1817</v>
      </c>
      <c r="I2162" s="6"/>
      <c r="J2162" s="16">
        <v>2815.12</v>
      </c>
      <c r="K2162" s="144">
        <v>0.28000000000000003</v>
      </c>
      <c r="L2162" s="125">
        <f>_xlfn.IFNA(INDEX(New!$E$9:$E$791,MATCH(C2162,New!$F$9:$F$791,0)),G2162)</f>
        <v>29460</v>
      </c>
      <c r="M2162" s="125">
        <f t="shared" si="377"/>
        <v>29460</v>
      </c>
      <c r="N2162" s="6" t="s">
        <v>557</v>
      </c>
      <c r="O2162" s="6" t="s">
        <v>2668</v>
      </c>
      <c r="P2162" s="19">
        <v>2293461</v>
      </c>
      <c r="Q2162" s="6"/>
      <c r="R2162" s="19">
        <f t="shared" si="371"/>
        <v>412822.98</v>
      </c>
      <c r="S2162" s="6"/>
      <c r="T2162" s="14"/>
      <c r="U2162" s="145"/>
      <c r="V2162" s="6"/>
      <c r="W2162" s="6"/>
      <c r="X2162" s="6"/>
      <c r="Y2162" s="23"/>
      <c r="Z2162" s="6"/>
      <c r="AA2162" s="6"/>
      <c r="AB2162" s="21"/>
      <c r="AC2162" s="6"/>
      <c r="AD2162" s="14" t="s">
        <v>1515</v>
      </c>
      <c r="AE2162" s="6"/>
      <c r="AF2162" s="6"/>
      <c r="AG2162" s="6"/>
      <c r="AH2162" s="6" t="s">
        <v>1517</v>
      </c>
      <c r="AI2162" s="143">
        <f t="shared" si="372"/>
        <v>77.849999999999994</v>
      </c>
      <c r="AJ2162" s="143">
        <f t="shared" si="373"/>
        <v>14.013</v>
      </c>
      <c r="AK2162" s="143">
        <f t="shared" si="374"/>
        <v>412822.98</v>
      </c>
      <c r="AL2162" s="20">
        <f t="shared" si="362"/>
        <v>45443</v>
      </c>
      <c r="AM2162" t="e">
        <f t="shared" si="376"/>
        <v>#N/A</v>
      </c>
      <c r="AN2162" t="str">
        <f t="shared" si="370"/>
        <v>24052024-A-103193-2815.12</v>
      </c>
    </row>
    <row r="2163" spans="1:40" ht="20.100000000000001" customHeight="1" x14ac:dyDescent="0.25">
      <c r="A2163" s="206">
        <v>803</v>
      </c>
      <c r="B2163" s="21">
        <v>45414</v>
      </c>
      <c r="C2163" s="6" t="s">
        <v>3704</v>
      </c>
      <c r="D2163" s="15">
        <v>1206176</v>
      </c>
      <c r="E2163" s="14" t="s">
        <v>1132</v>
      </c>
      <c r="F2163" s="14" t="str">
        <f>INDEX(New!$CV$9:$CV$791,MATCH(C2163,New!$F$9:$F$791,0))</f>
        <v>-</v>
      </c>
      <c r="G2163" s="6">
        <v>29080</v>
      </c>
      <c r="H2163" s="6" t="s">
        <v>1817</v>
      </c>
      <c r="I2163" s="6"/>
      <c r="J2163" s="16">
        <v>2815.12</v>
      </c>
      <c r="K2163" s="144">
        <v>0.28000000000000003</v>
      </c>
      <c r="L2163" s="125">
        <f>_xlfn.IFNA(INDEX(New!$E$9:$E$791,MATCH(C2163,New!$F$9:$F$791,0)),G2163)</f>
        <v>29080</v>
      </c>
      <c r="M2163" s="125">
        <f t="shared" si="377"/>
        <v>29080</v>
      </c>
      <c r="N2163" s="6" t="s">
        <v>557</v>
      </c>
      <c r="O2163" s="6" t="s">
        <v>2668</v>
      </c>
      <c r="P2163" s="19">
        <v>2263878</v>
      </c>
      <c r="Q2163" s="6"/>
      <c r="R2163" s="19">
        <f t="shared" si="371"/>
        <v>407498.04</v>
      </c>
      <c r="S2163" s="6"/>
      <c r="T2163" s="14"/>
      <c r="U2163" s="145"/>
      <c r="V2163" s="6"/>
      <c r="W2163" s="6"/>
      <c r="X2163" s="6"/>
      <c r="Y2163" s="23"/>
      <c r="Z2163" s="6"/>
      <c r="AA2163" s="6"/>
      <c r="AB2163" s="21"/>
      <c r="AC2163" s="6"/>
      <c r="AD2163" s="14" t="s">
        <v>1515</v>
      </c>
      <c r="AE2163" s="6"/>
      <c r="AF2163" s="6"/>
      <c r="AG2163" s="6"/>
      <c r="AH2163" s="6" t="s">
        <v>1517</v>
      </c>
      <c r="AI2163" s="143">
        <f t="shared" si="372"/>
        <v>77.849999999999994</v>
      </c>
      <c r="AJ2163" s="143">
        <f t="shared" si="373"/>
        <v>14.013</v>
      </c>
      <c r="AK2163" s="143">
        <f t="shared" si="374"/>
        <v>407498.04</v>
      </c>
      <c r="AL2163" s="20">
        <f t="shared" ref="AL2163:AL2226" si="378">IF(B2163&lt;&gt;"",IF(E2163="Packing Material",B2163+5,B2163+30),"")</f>
        <v>45444</v>
      </c>
      <c r="AM2163" t="e">
        <f t="shared" si="376"/>
        <v>#N/A</v>
      </c>
      <c r="AN2163" t="str">
        <f t="shared" si="370"/>
        <v>24052024-A-103197-2815.12</v>
      </c>
    </row>
    <row r="2164" spans="1:40" ht="20.100000000000001" customHeight="1" x14ac:dyDescent="0.25">
      <c r="A2164" s="206">
        <v>804</v>
      </c>
      <c r="B2164" s="21">
        <v>45416</v>
      </c>
      <c r="C2164" s="6" t="s">
        <v>3705</v>
      </c>
      <c r="D2164" s="15">
        <v>1206176</v>
      </c>
      <c r="E2164" s="14" t="s">
        <v>1132</v>
      </c>
      <c r="F2164" s="14" t="str">
        <f>INDEX(New!$CV$9:$CV$791,MATCH(C2164,New!$F$9:$F$791,0))</f>
        <v>-</v>
      </c>
      <c r="G2164" s="6">
        <v>29250</v>
      </c>
      <c r="H2164" s="6" t="s">
        <v>1817</v>
      </c>
      <c r="I2164" s="6"/>
      <c r="J2164" s="16">
        <v>2815.12</v>
      </c>
      <c r="K2164" s="144">
        <v>0.28000000000000003</v>
      </c>
      <c r="L2164" s="125">
        <f>_xlfn.IFNA(INDEX(New!$E$9:$E$791,MATCH(C2164,New!$F$9:$F$791,0)),G2164)</f>
        <v>29250</v>
      </c>
      <c r="M2164" s="125">
        <f t="shared" si="377"/>
        <v>29250</v>
      </c>
      <c r="N2164" s="6" t="s">
        <v>557</v>
      </c>
      <c r="O2164" s="6" t="s">
        <v>2668</v>
      </c>
      <c r="P2164" s="19">
        <v>2296125</v>
      </c>
      <c r="Q2164" s="6"/>
      <c r="R2164" s="19">
        <f t="shared" si="371"/>
        <v>413302.5</v>
      </c>
      <c r="S2164" s="6"/>
      <c r="T2164" s="14"/>
      <c r="U2164" s="145"/>
      <c r="V2164" s="6"/>
      <c r="W2164" s="6"/>
      <c r="X2164" s="6"/>
      <c r="Y2164" s="23"/>
      <c r="Z2164" s="6"/>
      <c r="AA2164" s="6"/>
      <c r="AB2164" s="21"/>
      <c r="AC2164" s="6"/>
      <c r="AD2164" s="14" t="s">
        <v>1515</v>
      </c>
      <c r="AE2164" s="6"/>
      <c r="AF2164" s="6"/>
      <c r="AG2164" s="6"/>
      <c r="AH2164" s="6" t="s">
        <v>1517</v>
      </c>
      <c r="AI2164" s="143">
        <f t="shared" si="372"/>
        <v>78.5</v>
      </c>
      <c r="AJ2164" s="143">
        <f t="shared" si="373"/>
        <v>14.13</v>
      </c>
      <c r="AK2164" s="143">
        <f t="shared" si="374"/>
        <v>413302.5</v>
      </c>
      <c r="AL2164" s="20">
        <f t="shared" si="378"/>
        <v>45446</v>
      </c>
      <c r="AM2164" t="e">
        <f t="shared" si="376"/>
        <v>#N/A</v>
      </c>
      <c r="AN2164" t="str">
        <f t="shared" si="370"/>
        <v>24052024-A-103211-2815.12</v>
      </c>
    </row>
    <row r="2165" spans="1:40" ht="20.100000000000001" customHeight="1" x14ac:dyDescent="0.25">
      <c r="A2165" s="206">
        <v>805</v>
      </c>
      <c r="B2165" s="21">
        <v>45416</v>
      </c>
      <c r="C2165" s="6" t="s">
        <v>3706</v>
      </c>
      <c r="D2165" s="15">
        <v>1206176</v>
      </c>
      <c r="E2165" s="14" t="s">
        <v>1132</v>
      </c>
      <c r="F2165" s="14" t="str">
        <f>INDEX(New!$CV$9:$CV$791,MATCH(C2165,New!$F$9:$F$791,0))</f>
        <v>-</v>
      </c>
      <c r="G2165" s="6">
        <v>29330</v>
      </c>
      <c r="H2165" s="6" t="s">
        <v>1817</v>
      </c>
      <c r="I2165" s="6"/>
      <c r="J2165" s="16">
        <v>2815.12</v>
      </c>
      <c r="K2165" s="144">
        <v>0.28000000000000003</v>
      </c>
      <c r="L2165" s="125">
        <f>_xlfn.IFNA(INDEX(New!$E$9:$E$791,MATCH(C2165,New!$F$9:$F$791,0)),G2165)</f>
        <v>29330</v>
      </c>
      <c r="M2165" s="125">
        <f t="shared" si="377"/>
        <v>29330</v>
      </c>
      <c r="N2165" s="6" t="s">
        <v>557</v>
      </c>
      <c r="O2165" s="6" t="s">
        <v>2668</v>
      </c>
      <c r="P2165" s="19">
        <v>2302405</v>
      </c>
      <c r="Q2165" s="6"/>
      <c r="R2165" s="19">
        <f t="shared" si="371"/>
        <v>414432.89999999997</v>
      </c>
      <c r="S2165" s="6"/>
      <c r="T2165" s="14"/>
      <c r="U2165" s="145"/>
      <c r="V2165" s="6"/>
      <c r="W2165" s="6"/>
      <c r="X2165" s="6"/>
      <c r="Y2165" s="23"/>
      <c r="Z2165" s="6"/>
      <c r="AA2165" s="6"/>
      <c r="AB2165" s="21"/>
      <c r="AC2165" s="6"/>
      <c r="AD2165" s="14" t="s">
        <v>1515</v>
      </c>
      <c r="AE2165" s="6"/>
      <c r="AF2165" s="6"/>
      <c r="AG2165" s="6"/>
      <c r="AH2165" s="6" t="s">
        <v>1517</v>
      </c>
      <c r="AI2165" s="143">
        <f t="shared" si="372"/>
        <v>78.5</v>
      </c>
      <c r="AJ2165" s="143">
        <f t="shared" si="373"/>
        <v>14.129999999999999</v>
      </c>
      <c r="AK2165" s="143">
        <f t="shared" si="374"/>
        <v>414432.89999999997</v>
      </c>
      <c r="AL2165" s="20">
        <f t="shared" si="378"/>
        <v>45446</v>
      </c>
      <c r="AM2165" t="e">
        <f t="shared" si="376"/>
        <v>#N/A</v>
      </c>
      <c r="AN2165" t="str">
        <f t="shared" si="370"/>
        <v>24052024-A-103219-2815.12</v>
      </c>
    </row>
    <row r="2166" spans="1:40" ht="20.100000000000001" customHeight="1" x14ac:dyDescent="0.25">
      <c r="A2166" s="206">
        <v>806</v>
      </c>
      <c r="B2166" s="21">
        <v>45416</v>
      </c>
      <c r="C2166" s="6" t="s">
        <v>3707</v>
      </c>
      <c r="D2166" s="15">
        <v>1206176</v>
      </c>
      <c r="E2166" s="14" t="s">
        <v>1132</v>
      </c>
      <c r="F2166" s="14" t="str">
        <f>INDEX(New!$CV$9:$CV$791,MATCH(C2166,New!$F$9:$F$791,0))</f>
        <v>-</v>
      </c>
      <c r="G2166" s="6">
        <v>29302</v>
      </c>
      <c r="H2166" s="6" t="s">
        <v>1817</v>
      </c>
      <c r="I2166" s="6"/>
      <c r="J2166" s="16">
        <v>2815.12</v>
      </c>
      <c r="K2166" s="144">
        <v>0.28000000000000003</v>
      </c>
      <c r="L2166" s="125">
        <f>_xlfn.IFNA(INDEX(New!$E$9:$E$791,MATCH(C2166,New!$F$9:$F$791,0)),G2166)</f>
        <v>29302</v>
      </c>
      <c r="M2166" s="125">
        <f t="shared" si="377"/>
        <v>29302</v>
      </c>
      <c r="N2166" s="6" t="s">
        <v>557</v>
      </c>
      <c r="O2166" s="6" t="s">
        <v>2668</v>
      </c>
      <c r="P2166" s="19">
        <v>2300207</v>
      </c>
      <c r="Q2166" s="6"/>
      <c r="R2166" s="19">
        <f t="shared" si="371"/>
        <v>414037.26</v>
      </c>
      <c r="S2166" s="6"/>
      <c r="T2166" s="14"/>
      <c r="U2166" s="145"/>
      <c r="V2166" s="6"/>
      <c r="W2166" s="6"/>
      <c r="X2166" s="6"/>
      <c r="Y2166" s="23"/>
      <c r="Z2166" s="6"/>
      <c r="AA2166" s="6"/>
      <c r="AB2166" s="21"/>
      <c r="AC2166" s="6"/>
      <c r="AD2166" s="14" t="s">
        <v>1515</v>
      </c>
      <c r="AE2166" s="6"/>
      <c r="AF2166" s="6"/>
      <c r="AG2166" s="6"/>
      <c r="AH2166" s="6" t="s">
        <v>1517</v>
      </c>
      <c r="AI2166" s="143">
        <f t="shared" si="372"/>
        <v>78.5</v>
      </c>
      <c r="AJ2166" s="143">
        <f t="shared" si="373"/>
        <v>14.13</v>
      </c>
      <c r="AK2166" s="143">
        <f t="shared" si="374"/>
        <v>414037.26</v>
      </c>
      <c r="AL2166" s="20">
        <f t="shared" si="378"/>
        <v>45446</v>
      </c>
      <c r="AM2166" t="e">
        <f t="shared" si="376"/>
        <v>#N/A</v>
      </c>
      <c r="AN2166" t="str">
        <f t="shared" si="370"/>
        <v>24052024-A-103228-2815.12</v>
      </c>
    </row>
    <row r="2167" spans="1:40" ht="20.100000000000001" hidden="1" customHeight="1" x14ac:dyDescent="0.25">
      <c r="A2167" s="206">
        <v>807</v>
      </c>
      <c r="B2167" s="21">
        <v>45413</v>
      </c>
      <c r="C2167" s="6" t="s">
        <v>3708</v>
      </c>
      <c r="D2167" s="15">
        <v>1206176</v>
      </c>
      <c r="E2167" s="14" t="s">
        <v>1132</v>
      </c>
      <c r="F2167" s="14" t="s">
        <v>1133</v>
      </c>
      <c r="G2167" s="6">
        <v>25</v>
      </c>
      <c r="H2167" s="6" t="s">
        <v>1817</v>
      </c>
      <c r="I2167" s="6"/>
      <c r="J2167" s="16">
        <v>3204.1590000000001</v>
      </c>
      <c r="K2167" s="144">
        <v>44.64</v>
      </c>
      <c r="L2167" s="125">
        <v>0</v>
      </c>
      <c r="M2167" s="125">
        <v>0</v>
      </c>
      <c r="N2167" s="6" t="s">
        <v>412</v>
      </c>
      <c r="O2167" s="6" t="s">
        <v>3768</v>
      </c>
      <c r="P2167" s="19">
        <v>312500</v>
      </c>
      <c r="Q2167" s="6"/>
      <c r="R2167" s="19">
        <f t="shared" si="371"/>
        <v>56250</v>
      </c>
      <c r="S2167" s="6"/>
      <c r="T2167" s="14"/>
      <c r="U2167" s="145"/>
      <c r="V2167" s="6"/>
      <c r="W2167" s="6"/>
      <c r="X2167" s="6"/>
      <c r="Y2167" s="23"/>
      <c r="Z2167" s="6"/>
      <c r="AA2167" s="6"/>
      <c r="AB2167" s="21"/>
      <c r="AC2167" s="6"/>
      <c r="AD2167" s="14" t="s">
        <v>1515</v>
      </c>
      <c r="AE2167" s="6"/>
      <c r="AF2167" s="6"/>
      <c r="AG2167" s="6"/>
      <c r="AH2167" s="6" t="s">
        <v>434</v>
      </c>
      <c r="AI2167" s="143">
        <f t="shared" si="372"/>
        <v>12500</v>
      </c>
      <c r="AJ2167" s="143">
        <f t="shared" si="373"/>
        <v>2250</v>
      </c>
      <c r="AK2167" s="143">
        <f t="shared" si="374"/>
        <v>0</v>
      </c>
      <c r="AL2167" s="20">
        <f t="shared" si="378"/>
        <v>45443</v>
      </c>
      <c r="AM2167" t="e">
        <f t="shared" si="376"/>
        <v>#N/A</v>
      </c>
      <c r="AN2167" t="str">
        <f t="shared" si="370"/>
        <v>24052024-A-103235-3204.159</v>
      </c>
    </row>
    <row r="2168" spans="1:40" ht="20.100000000000001" hidden="1" customHeight="1" x14ac:dyDescent="0.25">
      <c r="A2168" s="206">
        <v>807</v>
      </c>
      <c r="B2168" s="21">
        <v>45413</v>
      </c>
      <c r="C2168" s="6" t="s">
        <v>3708</v>
      </c>
      <c r="D2168" s="15">
        <v>1206176</v>
      </c>
      <c r="E2168" s="14" t="s">
        <v>1132</v>
      </c>
      <c r="F2168" s="14" t="s">
        <v>1133</v>
      </c>
      <c r="G2168" s="6">
        <v>30</v>
      </c>
      <c r="H2168" s="6" t="s">
        <v>1817</v>
      </c>
      <c r="I2168" s="6"/>
      <c r="J2168" s="16">
        <v>3204.1109999999999</v>
      </c>
      <c r="K2168" s="144">
        <v>39.520000000000003</v>
      </c>
      <c r="L2168" s="125">
        <v>0</v>
      </c>
      <c r="M2168" s="125">
        <v>0</v>
      </c>
      <c r="N2168" s="6" t="s">
        <v>412</v>
      </c>
      <c r="O2168" s="6" t="s">
        <v>3769</v>
      </c>
      <c r="P2168" s="19">
        <v>332000</v>
      </c>
      <c r="Q2168" s="6"/>
      <c r="R2168" s="19">
        <f t="shared" si="371"/>
        <v>59760</v>
      </c>
      <c r="S2168" s="6"/>
      <c r="T2168" s="14"/>
      <c r="U2168" s="145"/>
      <c r="V2168" s="6"/>
      <c r="W2168" s="6"/>
      <c r="X2168" s="6"/>
      <c r="Y2168" s="23"/>
      <c r="Z2168" s="6"/>
      <c r="AA2168" s="6"/>
      <c r="AB2168" s="21"/>
      <c r="AC2168" s="6"/>
      <c r="AD2168" s="14" t="s">
        <v>1515</v>
      </c>
      <c r="AE2168" s="6"/>
      <c r="AF2168" s="6"/>
      <c r="AG2168" s="6"/>
      <c r="AH2168" s="6" t="s">
        <v>434</v>
      </c>
      <c r="AI2168" s="143">
        <f t="shared" si="372"/>
        <v>11066.666666666666</v>
      </c>
      <c r="AJ2168" s="143">
        <f t="shared" si="373"/>
        <v>1992</v>
      </c>
      <c r="AK2168" s="143">
        <f t="shared" si="374"/>
        <v>0</v>
      </c>
      <c r="AL2168" s="20">
        <f t="shared" si="378"/>
        <v>45443</v>
      </c>
      <c r="AM2168" t="e">
        <f t="shared" si="376"/>
        <v>#N/A</v>
      </c>
      <c r="AN2168" t="str">
        <f t="shared" si="370"/>
        <v>24052024-A-103235-3204.111</v>
      </c>
    </row>
    <row r="2169" spans="1:40" ht="20.100000000000001" hidden="1" customHeight="1" x14ac:dyDescent="0.25">
      <c r="A2169" s="206">
        <v>808</v>
      </c>
      <c r="B2169" s="21">
        <v>45413</v>
      </c>
      <c r="C2169" s="6" t="s">
        <v>3709</v>
      </c>
      <c r="D2169" s="15">
        <v>1206176</v>
      </c>
      <c r="E2169" s="14" t="s">
        <v>1132</v>
      </c>
      <c r="F2169" s="14" t="s">
        <v>1133</v>
      </c>
      <c r="G2169" s="6">
        <v>5000</v>
      </c>
      <c r="H2169" s="6" t="s">
        <v>1817</v>
      </c>
      <c r="I2169" s="6"/>
      <c r="J2169" s="16">
        <v>3906.9090000000001</v>
      </c>
      <c r="K2169" s="144">
        <v>0.5</v>
      </c>
      <c r="L2169" s="125">
        <v>0</v>
      </c>
      <c r="M2169" s="125">
        <v>0</v>
      </c>
      <c r="N2169" s="6" t="s">
        <v>557</v>
      </c>
      <c r="O2169" s="6" t="s">
        <v>2390</v>
      </c>
      <c r="P2169" s="19">
        <v>695000</v>
      </c>
      <c r="Q2169" s="6"/>
      <c r="R2169" s="19">
        <f t="shared" si="371"/>
        <v>125100</v>
      </c>
      <c r="S2169" s="6"/>
      <c r="T2169" s="14"/>
      <c r="U2169" s="145"/>
      <c r="V2169" s="6"/>
      <c r="W2169" s="6"/>
      <c r="X2169" s="6"/>
      <c r="Y2169" s="212">
        <v>45483</v>
      </c>
      <c r="Z2169" s="6"/>
      <c r="AA2169" s="6"/>
      <c r="AB2169" s="21"/>
      <c r="AC2169" s="6"/>
      <c r="AD2169" s="14" t="s">
        <v>1515</v>
      </c>
      <c r="AE2169" s="6"/>
      <c r="AF2169" s="6"/>
      <c r="AG2169" s="6"/>
      <c r="AH2169" s="6" t="s">
        <v>1517</v>
      </c>
      <c r="AI2169" s="143">
        <f t="shared" si="372"/>
        <v>139</v>
      </c>
      <c r="AJ2169" s="143">
        <f t="shared" si="373"/>
        <v>25.02</v>
      </c>
      <c r="AK2169" s="143">
        <f t="shared" si="374"/>
        <v>0</v>
      </c>
      <c r="AL2169" s="20">
        <f t="shared" si="378"/>
        <v>45443</v>
      </c>
      <c r="AM2169" t="e">
        <f t="shared" si="376"/>
        <v>#N/A</v>
      </c>
      <c r="AN2169" t="str">
        <f t="shared" si="370"/>
        <v>24052024-A-103243-3906.909</v>
      </c>
    </row>
    <row r="2170" spans="1:40" ht="20.100000000000001" hidden="1" customHeight="1" x14ac:dyDescent="0.25">
      <c r="A2170" s="206">
        <v>809</v>
      </c>
      <c r="B2170" s="21">
        <v>45413</v>
      </c>
      <c r="C2170" s="6" t="s">
        <v>3710</v>
      </c>
      <c r="D2170" s="15">
        <v>1206176</v>
      </c>
      <c r="E2170" s="14" t="s">
        <v>1132</v>
      </c>
      <c r="F2170" s="14" t="s">
        <v>1133</v>
      </c>
      <c r="G2170" s="6">
        <v>5000</v>
      </c>
      <c r="H2170" s="6" t="s">
        <v>1817</v>
      </c>
      <c r="I2170" s="6"/>
      <c r="J2170" s="16">
        <v>3906.9090000000001</v>
      </c>
      <c r="K2170" s="144">
        <v>0.5</v>
      </c>
      <c r="L2170" s="125">
        <v>0</v>
      </c>
      <c r="M2170" s="125">
        <v>0</v>
      </c>
      <c r="N2170" s="6" t="s">
        <v>557</v>
      </c>
      <c r="O2170" s="6" t="s">
        <v>2390</v>
      </c>
      <c r="P2170" s="19">
        <v>695000</v>
      </c>
      <c r="Q2170" s="6"/>
      <c r="R2170" s="19">
        <f t="shared" si="371"/>
        <v>125100</v>
      </c>
      <c r="S2170" s="6"/>
      <c r="T2170" s="14"/>
      <c r="U2170" s="145"/>
      <c r="V2170" s="6"/>
      <c r="W2170" s="6"/>
      <c r="X2170" s="6"/>
      <c r="Y2170" s="23"/>
      <c r="Z2170" s="6"/>
      <c r="AA2170" s="6"/>
      <c r="AB2170" s="21"/>
      <c r="AC2170" s="6"/>
      <c r="AD2170" s="14" t="s">
        <v>1515</v>
      </c>
      <c r="AE2170" s="6"/>
      <c r="AF2170" s="6"/>
      <c r="AG2170" s="6"/>
      <c r="AH2170" s="6" t="s">
        <v>1517</v>
      </c>
      <c r="AI2170" s="143">
        <f t="shared" si="372"/>
        <v>139</v>
      </c>
      <c r="AJ2170" s="143">
        <f t="shared" si="373"/>
        <v>25.02</v>
      </c>
      <c r="AK2170" s="143">
        <f t="shared" si="374"/>
        <v>0</v>
      </c>
      <c r="AL2170" s="20">
        <f t="shared" si="378"/>
        <v>45443</v>
      </c>
      <c r="AM2170" t="e">
        <f t="shared" si="376"/>
        <v>#N/A</v>
      </c>
      <c r="AN2170" t="str">
        <f t="shared" si="370"/>
        <v>24052024-A-103248-3906.909</v>
      </c>
    </row>
    <row r="2171" spans="1:40" ht="20.100000000000001" hidden="1" customHeight="1" x14ac:dyDescent="0.25">
      <c r="A2171" s="206">
        <v>810</v>
      </c>
      <c r="B2171" s="21">
        <v>45413</v>
      </c>
      <c r="C2171" s="6" t="s">
        <v>3711</v>
      </c>
      <c r="D2171" s="15">
        <v>1206176</v>
      </c>
      <c r="E2171" s="14" t="s">
        <v>1132</v>
      </c>
      <c r="F2171" s="14" t="s">
        <v>1133</v>
      </c>
      <c r="G2171" s="6">
        <v>5000</v>
      </c>
      <c r="H2171" s="6" t="s">
        <v>1817</v>
      </c>
      <c r="I2171" s="6"/>
      <c r="J2171" s="16">
        <v>3906.9090000000001</v>
      </c>
      <c r="K2171" s="144">
        <v>0.5</v>
      </c>
      <c r="L2171" s="125">
        <v>0</v>
      </c>
      <c r="M2171" s="125">
        <v>0</v>
      </c>
      <c r="N2171" s="6" t="s">
        <v>557</v>
      </c>
      <c r="O2171" s="6" t="s">
        <v>2390</v>
      </c>
      <c r="P2171" s="19">
        <v>695000</v>
      </c>
      <c r="Q2171" s="6"/>
      <c r="R2171" s="19">
        <f t="shared" si="371"/>
        <v>125100</v>
      </c>
      <c r="S2171" s="6"/>
      <c r="T2171" s="14"/>
      <c r="U2171" s="145"/>
      <c r="V2171" s="6"/>
      <c r="W2171" s="6"/>
      <c r="X2171" s="6"/>
      <c r="Y2171" s="212">
        <v>45483</v>
      </c>
      <c r="Z2171" s="6"/>
      <c r="AA2171" s="6"/>
      <c r="AB2171" s="21"/>
      <c r="AC2171" s="6"/>
      <c r="AD2171" s="14" t="s">
        <v>1515</v>
      </c>
      <c r="AE2171" s="6"/>
      <c r="AF2171" s="6"/>
      <c r="AG2171" s="6"/>
      <c r="AH2171" s="6" t="s">
        <v>1517</v>
      </c>
      <c r="AI2171" s="143">
        <f t="shared" si="372"/>
        <v>139</v>
      </c>
      <c r="AJ2171" s="143">
        <f t="shared" si="373"/>
        <v>25.02</v>
      </c>
      <c r="AK2171" s="143">
        <f t="shared" si="374"/>
        <v>0</v>
      </c>
      <c r="AL2171" s="20">
        <f t="shared" si="378"/>
        <v>45443</v>
      </c>
      <c r="AM2171" t="e">
        <f t="shared" si="376"/>
        <v>#N/A</v>
      </c>
      <c r="AN2171" t="str">
        <f t="shared" si="370"/>
        <v>24052024-A-103255-3906.909</v>
      </c>
    </row>
    <row r="2172" spans="1:40" ht="20.100000000000001" hidden="1" customHeight="1" x14ac:dyDescent="0.25">
      <c r="A2172" s="206">
        <v>811</v>
      </c>
      <c r="B2172" s="21">
        <v>45416</v>
      </c>
      <c r="C2172" s="6" t="s">
        <v>3712</v>
      </c>
      <c r="D2172" s="15">
        <v>1206176</v>
      </c>
      <c r="E2172" s="14" t="s">
        <v>1132</v>
      </c>
      <c r="F2172" s="14" t="s">
        <v>1133</v>
      </c>
      <c r="G2172" s="6">
        <v>5000</v>
      </c>
      <c r="H2172" s="6" t="s">
        <v>1817</v>
      </c>
      <c r="I2172" s="6"/>
      <c r="J2172" s="16">
        <v>3906.9090000000001</v>
      </c>
      <c r="K2172" s="144">
        <v>0.5</v>
      </c>
      <c r="L2172" s="125">
        <v>0</v>
      </c>
      <c r="M2172" s="125">
        <v>0</v>
      </c>
      <c r="N2172" s="6" t="s">
        <v>557</v>
      </c>
      <c r="O2172" s="6" t="s">
        <v>2390</v>
      </c>
      <c r="P2172" s="19">
        <v>695000</v>
      </c>
      <c r="Q2172" s="6"/>
      <c r="R2172" s="19">
        <f t="shared" si="371"/>
        <v>125100</v>
      </c>
      <c r="S2172" s="6"/>
      <c r="T2172" s="14"/>
      <c r="U2172" s="145"/>
      <c r="V2172" s="6"/>
      <c r="W2172" s="6"/>
      <c r="X2172" s="6"/>
      <c r="Y2172" s="23"/>
      <c r="Z2172" s="6"/>
      <c r="AA2172" s="6"/>
      <c r="AB2172" s="21"/>
      <c r="AC2172" s="6"/>
      <c r="AD2172" s="14" t="s">
        <v>1515</v>
      </c>
      <c r="AE2172" s="6"/>
      <c r="AF2172" s="6"/>
      <c r="AG2172" s="6"/>
      <c r="AH2172" s="6" t="s">
        <v>1517</v>
      </c>
      <c r="AI2172" s="143">
        <f t="shared" si="372"/>
        <v>139</v>
      </c>
      <c r="AJ2172" s="143">
        <f t="shared" si="373"/>
        <v>25.02</v>
      </c>
      <c r="AK2172" s="143">
        <f t="shared" si="374"/>
        <v>0</v>
      </c>
      <c r="AL2172" s="20">
        <f t="shared" si="378"/>
        <v>45446</v>
      </c>
      <c r="AM2172" t="e">
        <f t="shared" si="376"/>
        <v>#N/A</v>
      </c>
      <c r="AN2172" t="str">
        <f t="shared" si="370"/>
        <v>24052024-A-103261-3906.909</v>
      </c>
    </row>
    <row r="2173" spans="1:40" ht="20.100000000000001" hidden="1" customHeight="1" x14ac:dyDescent="0.25">
      <c r="A2173" s="206">
        <v>812</v>
      </c>
      <c r="B2173" s="21">
        <v>45416</v>
      </c>
      <c r="C2173" s="6" t="s">
        <v>3713</v>
      </c>
      <c r="D2173" s="15">
        <v>1206176</v>
      </c>
      <c r="E2173" s="14" t="s">
        <v>1132</v>
      </c>
      <c r="F2173" s="14" t="s">
        <v>1133</v>
      </c>
      <c r="G2173" s="6">
        <v>5000</v>
      </c>
      <c r="H2173" s="6" t="s">
        <v>1817</v>
      </c>
      <c r="I2173" s="6"/>
      <c r="J2173" s="16">
        <v>3906.9090000000001</v>
      </c>
      <c r="K2173" s="144">
        <v>0.69</v>
      </c>
      <c r="L2173" s="125">
        <v>0</v>
      </c>
      <c r="M2173" s="125">
        <v>0</v>
      </c>
      <c r="N2173" s="6" t="s">
        <v>557</v>
      </c>
      <c r="O2173" s="6" t="s">
        <v>2439</v>
      </c>
      <c r="P2173" s="19">
        <v>965000</v>
      </c>
      <c r="Q2173" s="6"/>
      <c r="R2173" s="19">
        <f t="shared" si="371"/>
        <v>173700</v>
      </c>
      <c r="S2173" s="6"/>
      <c r="T2173" s="14"/>
      <c r="U2173" s="145"/>
      <c r="V2173" s="6"/>
      <c r="W2173" s="6"/>
      <c r="X2173" s="6"/>
      <c r="Y2173" s="23"/>
      <c r="Z2173" s="6"/>
      <c r="AA2173" s="6"/>
      <c r="AB2173" s="21"/>
      <c r="AC2173" s="6"/>
      <c r="AD2173" s="14" t="s">
        <v>1515</v>
      </c>
      <c r="AE2173" s="6"/>
      <c r="AF2173" s="6"/>
      <c r="AG2173" s="6"/>
      <c r="AH2173" s="6" t="s">
        <v>1517</v>
      </c>
      <c r="AI2173" s="143">
        <f t="shared" si="372"/>
        <v>193</v>
      </c>
      <c r="AJ2173" s="143">
        <f t="shared" si="373"/>
        <v>34.74</v>
      </c>
      <c r="AK2173" s="143">
        <f t="shared" si="374"/>
        <v>0</v>
      </c>
      <c r="AL2173" s="20">
        <f t="shared" si="378"/>
        <v>45446</v>
      </c>
      <c r="AM2173" t="e">
        <f t="shared" si="376"/>
        <v>#N/A</v>
      </c>
      <c r="AN2173" t="str">
        <f t="shared" si="370"/>
        <v>24052024-A-103269-3906.909</v>
      </c>
    </row>
    <row r="2174" spans="1:40" ht="20.100000000000001" hidden="1" customHeight="1" x14ac:dyDescent="0.25">
      <c r="A2174" s="206">
        <v>813</v>
      </c>
      <c r="B2174" s="21">
        <v>45415</v>
      </c>
      <c r="C2174" s="6" t="s">
        <v>3714</v>
      </c>
      <c r="D2174" s="15">
        <v>1206176</v>
      </c>
      <c r="E2174" s="14" t="s">
        <v>1132</v>
      </c>
      <c r="F2174" s="14" t="s">
        <v>1133</v>
      </c>
      <c r="G2174" s="6">
        <v>5000</v>
      </c>
      <c r="H2174" s="6" t="s">
        <v>1817</v>
      </c>
      <c r="I2174" s="6"/>
      <c r="J2174" s="16">
        <v>3906.9090000000001</v>
      </c>
      <c r="K2174" s="144">
        <v>0.5</v>
      </c>
      <c r="L2174" s="125">
        <v>0</v>
      </c>
      <c r="M2174" s="125">
        <v>0</v>
      </c>
      <c r="N2174" s="6" t="s">
        <v>557</v>
      </c>
      <c r="O2174" s="6" t="s">
        <v>2390</v>
      </c>
      <c r="P2174" s="19">
        <v>695000</v>
      </c>
      <c r="Q2174" s="6"/>
      <c r="R2174" s="19">
        <f t="shared" si="371"/>
        <v>125100</v>
      </c>
      <c r="S2174" s="6"/>
      <c r="T2174" s="14"/>
      <c r="U2174" s="145"/>
      <c r="V2174" s="6"/>
      <c r="W2174" s="6"/>
      <c r="X2174" s="6"/>
      <c r="Y2174" s="212">
        <v>45483</v>
      </c>
      <c r="Z2174" s="6"/>
      <c r="AA2174" s="6"/>
      <c r="AB2174" s="21"/>
      <c r="AC2174" s="6"/>
      <c r="AD2174" s="14" t="s">
        <v>1515</v>
      </c>
      <c r="AE2174" s="6"/>
      <c r="AF2174" s="6"/>
      <c r="AG2174" s="6"/>
      <c r="AH2174" s="6" t="s">
        <v>1517</v>
      </c>
      <c r="AI2174" s="143">
        <f t="shared" si="372"/>
        <v>139</v>
      </c>
      <c r="AJ2174" s="143">
        <f t="shared" si="373"/>
        <v>25.02</v>
      </c>
      <c r="AK2174" s="143">
        <f t="shared" si="374"/>
        <v>0</v>
      </c>
      <c r="AL2174" s="20">
        <f t="shared" si="378"/>
        <v>45445</v>
      </c>
      <c r="AM2174" t="e">
        <f t="shared" si="376"/>
        <v>#N/A</v>
      </c>
      <c r="AN2174" t="str">
        <f t="shared" si="370"/>
        <v>24052024-A-103276-3906.909</v>
      </c>
    </row>
    <row r="2175" spans="1:40" ht="20.100000000000001" hidden="1" customHeight="1" x14ac:dyDescent="0.25">
      <c r="A2175" s="206">
        <v>814</v>
      </c>
      <c r="B2175" s="21">
        <v>45416</v>
      </c>
      <c r="C2175" s="6" t="s">
        <v>3715</v>
      </c>
      <c r="D2175" s="15">
        <v>1206176</v>
      </c>
      <c r="E2175" s="14" t="s">
        <v>1132</v>
      </c>
      <c r="F2175" s="14" t="s">
        <v>1133</v>
      </c>
      <c r="G2175" s="6">
        <v>5000</v>
      </c>
      <c r="H2175" s="6" t="s">
        <v>1817</v>
      </c>
      <c r="I2175" s="6"/>
      <c r="J2175" s="16">
        <v>3906.9090000000001</v>
      </c>
      <c r="K2175" s="144">
        <v>0.5</v>
      </c>
      <c r="L2175" s="125">
        <v>0</v>
      </c>
      <c r="M2175" s="125">
        <v>0</v>
      </c>
      <c r="N2175" s="6" t="s">
        <v>557</v>
      </c>
      <c r="O2175" s="6" t="s">
        <v>2390</v>
      </c>
      <c r="P2175" s="19">
        <v>695000</v>
      </c>
      <c r="Q2175" s="6"/>
      <c r="R2175" s="19">
        <f t="shared" si="371"/>
        <v>125100</v>
      </c>
      <c r="S2175" s="6"/>
      <c r="T2175" s="14"/>
      <c r="U2175" s="145"/>
      <c r="V2175" s="6"/>
      <c r="W2175" s="6"/>
      <c r="X2175" s="6"/>
      <c r="Y2175" s="23"/>
      <c r="Z2175" s="6"/>
      <c r="AA2175" s="6"/>
      <c r="AB2175" s="21"/>
      <c r="AC2175" s="6"/>
      <c r="AD2175" s="14" t="s">
        <v>1515</v>
      </c>
      <c r="AE2175" s="6"/>
      <c r="AF2175" s="6"/>
      <c r="AG2175" s="6"/>
      <c r="AH2175" s="6" t="s">
        <v>1517</v>
      </c>
      <c r="AI2175" s="143">
        <f t="shared" si="372"/>
        <v>139</v>
      </c>
      <c r="AJ2175" s="143">
        <f t="shared" si="373"/>
        <v>25.02</v>
      </c>
      <c r="AK2175" s="143">
        <f t="shared" si="374"/>
        <v>0</v>
      </c>
      <c r="AL2175" s="20">
        <f t="shared" si="378"/>
        <v>45446</v>
      </c>
      <c r="AM2175" t="e">
        <f t="shared" si="376"/>
        <v>#N/A</v>
      </c>
      <c r="AN2175" t="str">
        <f t="shared" si="370"/>
        <v>24052024-A-103279-3906.909</v>
      </c>
    </row>
    <row r="2176" spans="1:40" ht="20.100000000000001" hidden="1" customHeight="1" x14ac:dyDescent="0.25">
      <c r="A2176" s="206">
        <v>815</v>
      </c>
      <c r="B2176" s="21">
        <v>45416</v>
      </c>
      <c r="C2176" s="6" t="s">
        <v>3716</v>
      </c>
      <c r="D2176" s="15">
        <v>1206176</v>
      </c>
      <c r="E2176" s="14" t="s">
        <v>1132</v>
      </c>
      <c r="F2176" s="14" t="s">
        <v>1133</v>
      </c>
      <c r="G2176" s="6">
        <v>480</v>
      </c>
      <c r="H2176" s="6" t="s">
        <v>1817</v>
      </c>
      <c r="I2176" s="6"/>
      <c r="J2176" s="16">
        <v>3809.9189999999999</v>
      </c>
      <c r="K2176" s="144">
        <v>2.41</v>
      </c>
      <c r="L2176" s="125">
        <v>0</v>
      </c>
      <c r="M2176" s="125">
        <v>0</v>
      </c>
      <c r="N2176" s="6" t="s">
        <v>557</v>
      </c>
      <c r="O2176" s="6" t="s">
        <v>2685</v>
      </c>
      <c r="P2176" s="19">
        <v>324000</v>
      </c>
      <c r="Q2176" s="6"/>
      <c r="R2176" s="19">
        <f t="shared" si="371"/>
        <v>58320</v>
      </c>
      <c r="S2176" s="6"/>
      <c r="T2176" s="14"/>
      <c r="U2176" s="145"/>
      <c r="V2176" s="6"/>
      <c r="W2176" s="6"/>
      <c r="X2176" s="6"/>
      <c r="Y2176" s="23"/>
      <c r="Z2176" s="6"/>
      <c r="AA2176" s="6"/>
      <c r="AB2176" s="21"/>
      <c r="AC2176" s="6"/>
      <c r="AD2176" s="14" t="s">
        <v>1515</v>
      </c>
      <c r="AE2176" s="6"/>
      <c r="AF2176" s="6"/>
      <c r="AG2176" s="6"/>
      <c r="AH2176" s="6" t="s">
        <v>1517</v>
      </c>
      <c r="AI2176" s="143">
        <f t="shared" si="372"/>
        <v>675</v>
      </c>
      <c r="AJ2176" s="143">
        <f t="shared" si="373"/>
        <v>121.5</v>
      </c>
      <c r="AK2176" s="143">
        <f t="shared" si="374"/>
        <v>0</v>
      </c>
      <c r="AL2176" s="20">
        <f t="shared" si="378"/>
        <v>45446</v>
      </c>
      <c r="AM2176" t="e">
        <f t="shared" si="376"/>
        <v>#N/A</v>
      </c>
      <c r="AN2176" t="str">
        <f t="shared" si="370"/>
        <v>24052024-A-103317-3809.919</v>
      </c>
    </row>
    <row r="2177" spans="1:40" ht="20.100000000000001" customHeight="1" x14ac:dyDescent="0.25">
      <c r="A2177" s="206">
        <v>816</v>
      </c>
      <c r="B2177" s="21">
        <v>45416</v>
      </c>
      <c r="C2177" s="6" t="s">
        <v>3717</v>
      </c>
      <c r="D2177" s="15">
        <v>1206176</v>
      </c>
      <c r="E2177" s="14" t="s">
        <v>1132</v>
      </c>
      <c r="F2177" s="14" t="str">
        <f>INDEX(New!$CV$9:$CV$791,MATCH(C2177,New!$F$9:$F$791,0))</f>
        <v>-</v>
      </c>
      <c r="G2177" s="6">
        <v>400</v>
      </c>
      <c r="H2177" s="6" t="s">
        <v>1817</v>
      </c>
      <c r="I2177" s="6"/>
      <c r="J2177" s="16">
        <v>2904.2089999999998</v>
      </c>
      <c r="K2177" s="144">
        <v>2.68</v>
      </c>
      <c r="L2177" s="125">
        <f>_xlfn.IFNA(INDEX(New!$E$9:$E$791,MATCH(C2177,New!$F$9:$F$791,0)),G2177)</f>
        <v>400</v>
      </c>
      <c r="M2177" s="125">
        <f t="shared" si="377"/>
        <v>400</v>
      </c>
      <c r="N2177" s="6" t="s">
        <v>557</v>
      </c>
      <c r="O2177" s="6" t="s">
        <v>2686</v>
      </c>
      <c r="P2177" s="19">
        <v>300000</v>
      </c>
      <c r="Q2177" s="6"/>
      <c r="R2177" s="19">
        <f t="shared" si="371"/>
        <v>54000</v>
      </c>
      <c r="S2177" s="6"/>
      <c r="T2177" s="14"/>
      <c r="U2177" s="145"/>
      <c r="V2177" s="6"/>
      <c r="W2177" s="6"/>
      <c r="X2177" s="6"/>
      <c r="Y2177" s="23"/>
      <c r="Z2177" s="6"/>
      <c r="AA2177" s="6"/>
      <c r="AB2177" s="21"/>
      <c r="AC2177" s="6"/>
      <c r="AD2177" s="14" t="s">
        <v>1515</v>
      </c>
      <c r="AE2177" s="6"/>
      <c r="AF2177" s="6"/>
      <c r="AG2177" s="6"/>
      <c r="AH2177" s="6" t="s">
        <v>1517</v>
      </c>
      <c r="AI2177" s="143">
        <f t="shared" si="372"/>
        <v>750</v>
      </c>
      <c r="AJ2177" s="143">
        <f t="shared" si="373"/>
        <v>135</v>
      </c>
      <c r="AK2177" s="143">
        <f t="shared" si="374"/>
        <v>54000</v>
      </c>
      <c r="AL2177" s="20">
        <f t="shared" si="378"/>
        <v>45446</v>
      </c>
      <c r="AM2177" t="e">
        <f t="shared" si="376"/>
        <v>#N/A</v>
      </c>
      <c r="AN2177" t="str">
        <f t="shared" si="370"/>
        <v>24052024-A-103325-2904.209</v>
      </c>
    </row>
    <row r="2178" spans="1:40" ht="20.100000000000001" hidden="1" customHeight="1" x14ac:dyDescent="0.25">
      <c r="A2178" s="206">
        <v>817</v>
      </c>
      <c r="B2178" s="21">
        <v>45415</v>
      </c>
      <c r="C2178" s="6" t="s">
        <v>3718</v>
      </c>
      <c r="D2178" s="15">
        <v>1206176</v>
      </c>
      <c r="E2178" s="14" t="s">
        <v>1132</v>
      </c>
      <c r="F2178" s="14" t="s">
        <v>1133</v>
      </c>
      <c r="G2178" s="6">
        <v>800</v>
      </c>
      <c r="H2178" s="6" t="s">
        <v>1817</v>
      </c>
      <c r="I2178" s="6"/>
      <c r="J2178" s="16">
        <v>3204.16</v>
      </c>
      <c r="K2178" s="144">
        <v>5.21</v>
      </c>
      <c r="L2178" s="125">
        <v>0</v>
      </c>
      <c r="M2178" s="125">
        <v>0</v>
      </c>
      <c r="N2178" s="6" t="s">
        <v>412</v>
      </c>
      <c r="O2178" s="6" t="s">
        <v>3770</v>
      </c>
      <c r="P2178" s="19">
        <v>1168000</v>
      </c>
      <c r="Q2178" s="6"/>
      <c r="R2178" s="19">
        <f t="shared" si="371"/>
        <v>210240</v>
      </c>
      <c r="S2178" s="6"/>
      <c r="T2178" s="14"/>
      <c r="U2178" s="145"/>
      <c r="V2178" s="6"/>
      <c r="W2178" s="6"/>
      <c r="X2178" s="6"/>
      <c r="Y2178" s="212">
        <v>45483</v>
      </c>
      <c r="Z2178" s="6"/>
      <c r="AA2178" s="6"/>
      <c r="AB2178" s="21"/>
      <c r="AC2178" s="6"/>
      <c r="AD2178" s="14" t="s">
        <v>1515</v>
      </c>
      <c r="AE2178" s="6"/>
      <c r="AF2178" s="6"/>
      <c r="AG2178" s="6"/>
      <c r="AH2178" s="6" t="s">
        <v>434</v>
      </c>
      <c r="AI2178" s="143">
        <f t="shared" si="372"/>
        <v>1460</v>
      </c>
      <c r="AJ2178" s="143">
        <f t="shared" si="373"/>
        <v>262.8</v>
      </c>
      <c r="AK2178" s="143">
        <f t="shared" si="374"/>
        <v>0</v>
      </c>
      <c r="AL2178" s="20">
        <f t="shared" si="378"/>
        <v>45445</v>
      </c>
      <c r="AM2178" t="e">
        <f t="shared" si="376"/>
        <v>#N/A</v>
      </c>
      <c r="AN2178" t="str">
        <f t="shared" si="370"/>
        <v>24052024-A-103409-3204.16</v>
      </c>
    </row>
    <row r="2179" spans="1:40" ht="20.100000000000001" hidden="1" customHeight="1" x14ac:dyDescent="0.25">
      <c r="A2179" s="206">
        <v>818</v>
      </c>
      <c r="B2179" s="21">
        <v>45415</v>
      </c>
      <c r="C2179" s="6" t="s">
        <v>3719</v>
      </c>
      <c r="D2179" s="15">
        <v>1206176</v>
      </c>
      <c r="E2179" s="14" t="s">
        <v>1132</v>
      </c>
      <c r="F2179" s="14" t="s">
        <v>1133</v>
      </c>
      <c r="G2179" s="6">
        <v>800</v>
      </c>
      <c r="H2179" s="6" t="s">
        <v>1817</v>
      </c>
      <c r="I2179" s="6"/>
      <c r="J2179" s="16">
        <v>3204.16</v>
      </c>
      <c r="K2179" s="144">
        <v>5.21</v>
      </c>
      <c r="L2179" s="125">
        <v>0</v>
      </c>
      <c r="M2179" s="125">
        <v>0</v>
      </c>
      <c r="N2179" s="6" t="s">
        <v>412</v>
      </c>
      <c r="O2179" s="6" t="s">
        <v>3771</v>
      </c>
      <c r="P2179" s="19">
        <v>1168000</v>
      </c>
      <c r="Q2179" s="6"/>
      <c r="R2179" s="19">
        <f t="shared" si="371"/>
        <v>210240</v>
      </c>
      <c r="S2179" s="6"/>
      <c r="T2179" s="14"/>
      <c r="U2179" s="145"/>
      <c r="V2179" s="6"/>
      <c r="W2179" s="6"/>
      <c r="X2179" s="6"/>
      <c r="Y2179" s="23"/>
      <c r="Z2179" s="6"/>
      <c r="AA2179" s="6"/>
      <c r="AB2179" s="21"/>
      <c r="AC2179" s="6"/>
      <c r="AD2179" s="14" t="s">
        <v>1515</v>
      </c>
      <c r="AE2179" s="6"/>
      <c r="AF2179" s="6"/>
      <c r="AG2179" s="6"/>
      <c r="AH2179" s="6" t="s">
        <v>434</v>
      </c>
      <c r="AI2179" s="143">
        <f t="shared" si="372"/>
        <v>1460</v>
      </c>
      <c r="AJ2179" s="143">
        <f t="shared" si="373"/>
        <v>262.8</v>
      </c>
      <c r="AK2179" s="143">
        <f t="shared" si="374"/>
        <v>0</v>
      </c>
      <c r="AL2179" s="20">
        <f t="shared" si="378"/>
        <v>45445</v>
      </c>
      <c r="AM2179" t="e">
        <f t="shared" si="376"/>
        <v>#N/A</v>
      </c>
      <c r="AN2179" t="str">
        <f t="shared" si="370"/>
        <v>24052024-A-103444-3204.16</v>
      </c>
    </row>
    <row r="2180" spans="1:40" ht="20.100000000000001" hidden="1" customHeight="1" x14ac:dyDescent="0.25">
      <c r="A2180" s="206">
        <v>819</v>
      </c>
      <c r="B2180" s="21">
        <v>45413</v>
      </c>
      <c r="C2180" s="6" t="s">
        <v>3720</v>
      </c>
      <c r="D2180" s="15">
        <v>1206176</v>
      </c>
      <c r="E2180" s="14" t="s">
        <v>1132</v>
      </c>
      <c r="F2180" s="14" t="s">
        <v>1133</v>
      </c>
      <c r="G2180" s="6">
        <v>1200</v>
      </c>
      <c r="H2180" s="6" t="s">
        <v>1817</v>
      </c>
      <c r="I2180" s="6"/>
      <c r="J2180" s="16">
        <v>3809.9189999999999</v>
      </c>
      <c r="K2180" s="144">
        <v>2.5</v>
      </c>
      <c r="L2180" s="125">
        <v>0</v>
      </c>
      <c r="M2180" s="125">
        <v>0</v>
      </c>
      <c r="N2180" s="6" t="s">
        <v>557</v>
      </c>
      <c r="O2180" s="6" t="s">
        <v>2379</v>
      </c>
      <c r="P2180" s="19">
        <v>840000</v>
      </c>
      <c r="Q2180" s="6"/>
      <c r="R2180" s="19">
        <f t="shared" si="371"/>
        <v>151200</v>
      </c>
      <c r="S2180" s="6"/>
      <c r="T2180" s="14"/>
      <c r="U2180" s="145"/>
      <c r="V2180" s="6"/>
      <c r="W2180" s="6"/>
      <c r="X2180" s="6"/>
      <c r="Y2180" s="212">
        <v>45483</v>
      </c>
      <c r="Z2180" s="6"/>
      <c r="AA2180" s="6"/>
      <c r="AB2180" s="21"/>
      <c r="AC2180" s="6"/>
      <c r="AD2180" s="14" t="s">
        <v>1515</v>
      </c>
      <c r="AE2180" s="6"/>
      <c r="AF2180" s="6"/>
      <c r="AG2180" s="6"/>
      <c r="AH2180" s="6" t="s">
        <v>1517</v>
      </c>
      <c r="AI2180" s="143">
        <f t="shared" si="372"/>
        <v>700</v>
      </c>
      <c r="AJ2180" s="143">
        <f t="shared" si="373"/>
        <v>126</v>
      </c>
      <c r="AK2180" s="143">
        <f t="shared" si="374"/>
        <v>0</v>
      </c>
      <c r="AL2180" s="20">
        <f t="shared" si="378"/>
        <v>45443</v>
      </c>
      <c r="AM2180" t="e">
        <f t="shared" si="376"/>
        <v>#N/A</v>
      </c>
      <c r="AN2180" t="str">
        <f t="shared" si="370"/>
        <v>24052024-A-103447-3809.919</v>
      </c>
    </row>
    <row r="2181" spans="1:40" ht="20.100000000000001" hidden="1" customHeight="1" x14ac:dyDescent="0.25">
      <c r="A2181" s="206">
        <v>820</v>
      </c>
      <c r="B2181" s="21">
        <v>45413</v>
      </c>
      <c r="C2181" s="6" t="s">
        <v>3721</v>
      </c>
      <c r="D2181" s="15">
        <v>1206176</v>
      </c>
      <c r="E2181" s="14" t="s">
        <v>1132</v>
      </c>
      <c r="F2181" s="14" t="s">
        <v>1133</v>
      </c>
      <c r="G2181" s="6">
        <v>1200</v>
      </c>
      <c r="H2181" s="6" t="s">
        <v>1817</v>
      </c>
      <c r="I2181" s="6"/>
      <c r="J2181" s="16">
        <v>3809.9189999999999</v>
      </c>
      <c r="K2181" s="144">
        <v>2.5</v>
      </c>
      <c r="L2181" s="125">
        <v>0</v>
      </c>
      <c r="M2181" s="125">
        <v>0</v>
      </c>
      <c r="N2181" s="6" t="s">
        <v>557</v>
      </c>
      <c r="O2181" s="6" t="s">
        <v>2379</v>
      </c>
      <c r="P2181" s="19">
        <v>840000</v>
      </c>
      <c r="Q2181" s="6"/>
      <c r="R2181" s="19">
        <f t="shared" si="371"/>
        <v>151200</v>
      </c>
      <c r="S2181" s="6"/>
      <c r="T2181" s="14"/>
      <c r="U2181" s="145"/>
      <c r="V2181" s="6"/>
      <c r="W2181" s="6"/>
      <c r="X2181" s="6"/>
      <c r="Y2181" s="212">
        <v>45483</v>
      </c>
      <c r="Z2181" s="6"/>
      <c r="AA2181" s="6"/>
      <c r="AB2181" s="21"/>
      <c r="AC2181" s="6"/>
      <c r="AD2181" s="14" t="s">
        <v>1515</v>
      </c>
      <c r="AE2181" s="6"/>
      <c r="AF2181" s="6"/>
      <c r="AG2181" s="6"/>
      <c r="AH2181" s="6" t="s">
        <v>1517</v>
      </c>
      <c r="AI2181" s="143">
        <f t="shared" si="372"/>
        <v>700</v>
      </c>
      <c r="AJ2181" s="143">
        <f t="shared" si="373"/>
        <v>126</v>
      </c>
      <c r="AK2181" s="143">
        <f t="shared" si="374"/>
        <v>0</v>
      </c>
      <c r="AL2181" s="20">
        <f t="shared" si="378"/>
        <v>45443</v>
      </c>
      <c r="AM2181" t="e">
        <f t="shared" si="376"/>
        <v>#N/A</v>
      </c>
      <c r="AN2181" t="str">
        <f t="shared" si="370"/>
        <v>24052024-A-103454-3809.919</v>
      </c>
    </row>
    <row r="2182" spans="1:40" ht="20.100000000000001" hidden="1" customHeight="1" x14ac:dyDescent="0.25">
      <c r="A2182" s="206">
        <v>821</v>
      </c>
      <c r="B2182" s="21">
        <v>45413</v>
      </c>
      <c r="C2182" s="6" t="s">
        <v>3722</v>
      </c>
      <c r="D2182" s="15">
        <v>1206176</v>
      </c>
      <c r="E2182" s="14" t="s">
        <v>1132</v>
      </c>
      <c r="F2182" s="14" t="s">
        <v>1133</v>
      </c>
      <c r="G2182" s="6">
        <v>960</v>
      </c>
      <c r="H2182" s="6" t="s">
        <v>1817</v>
      </c>
      <c r="I2182" s="6"/>
      <c r="J2182" s="16">
        <v>3809.9189999999999</v>
      </c>
      <c r="K2182" s="144">
        <v>2.5</v>
      </c>
      <c r="L2182" s="125">
        <v>0</v>
      </c>
      <c r="M2182" s="125">
        <v>0</v>
      </c>
      <c r="N2182" s="6" t="s">
        <v>557</v>
      </c>
      <c r="O2182" s="6" t="s">
        <v>2379</v>
      </c>
      <c r="P2182" s="19">
        <v>672000</v>
      </c>
      <c r="Q2182" s="6"/>
      <c r="R2182" s="19">
        <f t="shared" si="371"/>
        <v>120960</v>
      </c>
      <c r="S2182" s="6"/>
      <c r="T2182" s="14"/>
      <c r="U2182" s="145"/>
      <c r="V2182" s="6"/>
      <c r="W2182" s="6"/>
      <c r="X2182" s="6"/>
      <c r="Y2182" s="212">
        <v>45483</v>
      </c>
      <c r="Z2182" s="6"/>
      <c r="AA2182" s="6"/>
      <c r="AB2182" s="21"/>
      <c r="AC2182" s="6"/>
      <c r="AD2182" s="14" t="s">
        <v>1515</v>
      </c>
      <c r="AE2182" s="6"/>
      <c r="AF2182" s="6"/>
      <c r="AG2182" s="6"/>
      <c r="AH2182" s="6" t="s">
        <v>1517</v>
      </c>
      <c r="AI2182" s="143">
        <f t="shared" si="372"/>
        <v>700</v>
      </c>
      <c r="AJ2182" s="143">
        <f t="shared" si="373"/>
        <v>126</v>
      </c>
      <c r="AK2182" s="143">
        <f t="shared" si="374"/>
        <v>0</v>
      </c>
      <c r="AL2182" s="20">
        <f t="shared" si="378"/>
        <v>45443</v>
      </c>
      <c r="AM2182" t="e">
        <f t="shared" si="376"/>
        <v>#N/A</v>
      </c>
      <c r="AN2182" t="str">
        <f t="shared" si="370"/>
        <v>24052024-A-103465-3809.919</v>
      </c>
    </row>
    <row r="2183" spans="1:40" ht="20.100000000000001" hidden="1" customHeight="1" x14ac:dyDescent="0.25">
      <c r="A2183" s="206">
        <v>822</v>
      </c>
      <c r="B2183" s="21">
        <v>45416</v>
      </c>
      <c r="C2183" s="6" t="s">
        <v>3723</v>
      </c>
      <c r="D2183" s="15">
        <v>1206176</v>
      </c>
      <c r="E2183" s="14" t="s">
        <v>1132</v>
      </c>
      <c r="F2183" s="14" t="s">
        <v>1133</v>
      </c>
      <c r="G2183" s="6">
        <v>1440</v>
      </c>
      <c r="H2183" s="6" t="s">
        <v>1817</v>
      </c>
      <c r="I2183" s="6"/>
      <c r="J2183" s="16">
        <v>3809.9189999999999</v>
      </c>
      <c r="K2183" s="144">
        <v>2.5</v>
      </c>
      <c r="L2183" s="125">
        <v>0</v>
      </c>
      <c r="M2183" s="125">
        <v>0</v>
      </c>
      <c r="N2183" s="6" t="s">
        <v>557</v>
      </c>
      <c r="O2183" s="6" t="s">
        <v>2379</v>
      </c>
      <c r="P2183" s="19">
        <v>1008000</v>
      </c>
      <c r="Q2183" s="6"/>
      <c r="R2183" s="19">
        <f t="shared" si="371"/>
        <v>181440</v>
      </c>
      <c r="S2183" s="6"/>
      <c r="T2183" s="14"/>
      <c r="U2183" s="145"/>
      <c r="V2183" s="6"/>
      <c r="W2183" s="6"/>
      <c r="X2183" s="6"/>
      <c r="Y2183" s="212">
        <v>45483</v>
      </c>
      <c r="Z2183" s="6"/>
      <c r="AA2183" s="6"/>
      <c r="AB2183" s="21"/>
      <c r="AC2183" s="6"/>
      <c r="AD2183" s="14" t="s">
        <v>1515</v>
      </c>
      <c r="AE2183" s="6"/>
      <c r="AF2183" s="6"/>
      <c r="AG2183" s="6"/>
      <c r="AH2183" s="6" t="s">
        <v>1517</v>
      </c>
      <c r="AI2183" s="143">
        <f t="shared" si="372"/>
        <v>700</v>
      </c>
      <c r="AJ2183" s="143">
        <f t="shared" si="373"/>
        <v>126</v>
      </c>
      <c r="AK2183" s="143">
        <f t="shared" si="374"/>
        <v>0</v>
      </c>
      <c r="AL2183" s="20">
        <f t="shared" si="378"/>
        <v>45446</v>
      </c>
      <c r="AM2183" t="e">
        <f t="shared" si="376"/>
        <v>#N/A</v>
      </c>
      <c r="AN2183" t="str">
        <f t="shared" si="370"/>
        <v>24052024-A-103475-3809.919</v>
      </c>
    </row>
    <row r="2184" spans="1:40" ht="20.100000000000001" hidden="1" customHeight="1" x14ac:dyDescent="0.25">
      <c r="A2184" s="206">
        <v>823</v>
      </c>
      <c r="B2184" s="21">
        <v>45413</v>
      </c>
      <c r="C2184" s="6" t="s">
        <v>3724</v>
      </c>
      <c r="D2184" s="15">
        <v>1206176</v>
      </c>
      <c r="E2184" s="14" t="s">
        <v>1132</v>
      </c>
      <c r="F2184" s="14" t="s">
        <v>1133</v>
      </c>
      <c r="G2184" s="6">
        <v>1680</v>
      </c>
      <c r="H2184" s="6" t="s">
        <v>1817</v>
      </c>
      <c r="I2184" s="6"/>
      <c r="J2184" s="16">
        <v>3204.172</v>
      </c>
      <c r="K2184" s="144">
        <v>4.07</v>
      </c>
      <c r="L2184" s="125">
        <v>0</v>
      </c>
      <c r="M2184" s="125">
        <v>0</v>
      </c>
      <c r="N2184" s="6" t="s">
        <v>412</v>
      </c>
      <c r="O2184" s="6" t="s">
        <v>2804</v>
      </c>
      <c r="P2184" s="19">
        <v>1915200</v>
      </c>
      <c r="Q2184" s="6"/>
      <c r="R2184" s="19">
        <f t="shared" si="371"/>
        <v>344736</v>
      </c>
      <c r="S2184" s="6"/>
      <c r="T2184" s="14"/>
      <c r="U2184" s="145"/>
      <c r="V2184" s="6"/>
      <c r="W2184" s="6"/>
      <c r="X2184" s="6"/>
      <c r="Y2184" s="212">
        <v>45483</v>
      </c>
      <c r="Z2184" s="6"/>
      <c r="AA2184" s="6"/>
      <c r="AB2184" s="21"/>
      <c r="AC2184" s="6"/>
      <c r="AD2184" s="14" t="s">
        <v>1515</v>
      </c>
      <c r="AE2184" s="6"/>
      <c r="AF2184" s="6"/>
      <c r="AG2184" s="6"/>
      <c r="AH2184" s="6" t="s">
        <v>434</v>
      </c>
      <c r="AI2184" s="143">
        <f t="shared" si="372"/>
        <v>1140</v>
      </c>
      <c r="AJ2184" s="143">
        <f t="shared" si="373"/>
        <v>205.2</v>
      </c>
      <c r="AK2184" s="143">
        <f t="shared" si="374"/>
        <v>0</v>
      </c>
      <c r="AL2184" s="20">
        <f t="shared" si="378"/>
        <v>45443</v>
      </c>
      <c r="AM2184" t="e">
        <f t="shared" si="376"/>
        <v>#N/A</v>
      </c>
      <c r="AN2184" t="str">
        <f t="shared" si="370"/>
        <v>24052024-A-103482-3204.172</v>
      </c>
    </row>
    <row r="2185" spans="1:40" ht="20.100000000000001" hidden="1" customHeight="1" x14ac:dyDescent="0.25">
      <c r="A2185" s="206">
        <v>824</v>
      </c>
      <c r="B2185" s="21">
        <v>45413</v>
      </c>
      <c r="C2185" s="6" t="s">
        <v>3725</v>
      </c>
      <c r="D2185" s="15">
        <v>1206176</v>
      </c>
      <c r="E2185" s="14" t="s">
        <v>1132</v>
      </c>
      <c r="F2185" s="14" t="s">
        <v>1133</v>
      </c>
      <c r="G2185" s="6">
        <v>510</v>
      </c>
      <c r="H2185" s="6" t="s">
        <v>1817</v>
      </c>
      <c r="I2185" s="6"/>
      <c r="J2185" s="16">
        <v>3204.172</v>
      </c>
      <c r="K2185" s="144">
        <v>4.07</v>
      </c>
      <c r="L2185" s="125">
        <v>0</v>
      </c>
      <c r="M2185" s="125">
        <v>0</v>
      </c>
      <c r="N2185" s="6" t="s">
        <v>412</v>
      </c>
      <c r="O2185" s="6" t="s">
        <v>3466</v>
      </c>
      <c r="P2185" s="19">
        <v>581400</v>
      </c>
      <c r="Q2185" s="6"/>
      <c r="R2185" s="19">
        <f t="shared" si="371"/>
        <v>104652</v>
      </c>
      <c r="S2185" s="6"/>
      <c r="T2185" s="14"/>
      <c r="U2185" s="145"/>
      <c r="V2185" s="6"/>
      <c r="W2185" s="6"/>
      <c r="X2185" s="6"/>
      <c r="Y2185" s="212">
        <v>45483</v>
      </c>
      <c r="Z2185" s="6"/>
      <c r="AA2185" s="6"/>
      <c r="AB2185" s="21"/>
      <c r="AC2185" s="6"/>
      <c r="AD2185" s="14" t="s">
        <v>1515</v>
      </c>
      <c r="AE2185" s="6"/>
      <c r="AF2185" s="6"/>
      <c r="AG2185" s="6"/>
      <c r="AH2185" s="6" t="s">
        <v>434</v>
      </c>
      <c r="AI2185" s="143">
        <f t="shared" si="372"/>
        <v>1140</v>
      </c>
      <c r="AJ2185" s="143">
        <f t="shared" si="373"/>
        <v>205.2</v>
      </c>
      <c r="AK2185" s="143">
        <f t="shared" si="374"/>
        <v>0</v>
      </c>
      <c r="AL2185" s="20">
        <f t="shared" si="378"/>
        <v>45443</v>
      </c>
      <c r="AM2185" t="e">
        <f t="shared" si="376"/>
        <v>#N/A</v>
      </c>
      <c r="AN2185" t="str">
        <f t="shared" si="370"/>
        <v>24052024-A-103491-3204.172</v>
      </c>
    </row>
    <row r="2186" spans="1:40" ht="20.100000000000001" customHeight="1" x14ac:dyDescent="0.25">
      <c r="A2186" s="206">
        <v>825</v>
      </c>
      <c r="B2186" s="21">
        <v>45415</v>
      </c>
      <c r="C2186" s="6" t="s">
        <v>3726</v>
      </c>
      <c r="D2186" s="15">
        <v>1206176</v>
      </c>
      <c r="E2186" s="14" t="s">
        <v>1132</v>
      </c>
      <c r="F2186" s="14" t="str">
        <f>INDEX(New!$CV$9:$CV$791,MATCH(C2186,New!$F$9:$F$791,0))</f>
        <v>Running</v>
      </c>
      <c r="G2186" s="6">
        <v>35000</v>
      </c>
      <c r="H2186" s="6" t="s">
        <v>1817</v>
      </c>
      <c r="I2186" s="6"/>
      <c r="J2186" s="16">
        <v>2501.009</v>
      </c>
      <c r="K2186" s="144">
        <v>0.03</v>
      </c>
      <c r="L2186" s="125">
        <f>_xlfn.IFNA(INDEX(New!$E$9:$E$791,MATCH(C2186,New!$F$9:$F$791,0)),G2186)</f>
        <v>2637</v>
      </c>
      <c r="M2186" s="125">
        <f t="shared" si="377"/>
        <v>35000</v>
      </c>
      <c r="N2186" s="6" t="s">
        <v>557</v>
      </c>
      <c r="O2186" s="6" t="s">
        <v>3299</v>
      </c>
      <c r="P2186" s="19">
        <v>295750</v>
      </c>
      <c r="Q2186" s="6"/>
      <c r="R2186" s="19">
        <f t="shared" si="371"/>
        <v>53235</v>
      </c>
      <c r="S2186" s="6"/>
      <c r="T2186" s="14"/>
      <c r="U2186" s="145"/>
      <c r="V2186" s="6"/>
      <c r="W2186" s="6"/>
      <c r="X2186" s="6"/>
      <c r="Y2186" s="23"/>
      <c r="Z2186" s="6"/>
      <c r="AA2186" s="6"/>
      <c r="AB2186" s="21"/>
      <c r="AC2186" s="6"/>
      <c r="AD2186" s="14" t="s">
        <v>1515</v>
      </c>
      <c r="AE2186" s="6"/>
      <c r="AF2186" s="6"/>
      <c r="AG2186" s="6"/>
      <c r="AH2186" s="6" t="s">
        <v>1517</v>
      </c>
      <c r="AI2186" s="143">
        <f t="shared" si="372"/>
        <v>8.4499999999999993</v>
      </c>
      <c r="AJ2186" s="143">
        <f t="shared" si="373"/>
        <v>1.5209999999999999</v>
      </c>
      <c r="AK2186" s="143">
        <f t="shared" si="374"/>
        <v>4010.877</v>
      </c>
      <c r="AL2186" s="20">
        <f t="shared" si="378"/>
        <v>45445</v>
      </c>
      <c r="AM2186" t="e">
        <f t="shared" si="376"/>
        <v>#N/A</v>
      </c>
      <c r="AN2186" t="str">
        <f t="shared" si="370"/>
        <v>24052024-A-103500-2501.009</v>
      </c>
    </row>
    <row r="2187" spans="1:40" ht="20.100000000000001" hidden="1" customHeight="1" x14ac:dyDescent="0.25">
      <c r="A2187" s="206">
        <v>826</v>
      </c>
      <c r="B2187" s="21">
        <v>45413</v>
      </c>
      <c r="C2187" s="6" t="s">
        <v>3727</v>
      </c>
      <c r="D2187" s="15">
        <v>1206176</v>
      </c>
      <c r="E2187" s="14" t="s">
        <v>1132</v>
      </c>
      <c r="F2187" s="14" t="s">
        <v>1133</v>
      </c>
      <c r="G2187" s="6">
        <v>600</v>
      </c>
      <c r="H2187" s="6" t="s">
        <v>1817</v>
      </c>
      <c r="I2187" s="6"/>
      <c r="J2187" s="16">
        <v>3809.9189999999999</v>
      </c>
      <c r="K2187" s="144">
        <v>1.88</v>
      </c>
      <c r="L2187" s="125">
        <v>0</v>
      </c>
      <c r="M2187" s="125">
        <v>0</v>
      </c>
      <c r="N2187" s="6" t="s">
        <v>557</v>
      </c>
      <c r="O2187" s="6" t="s">
        <v>3297</v>
      </c>
      <c r="P2187" s="19">
        <v>315000</v>
      </c>
      <c r="Q2187" s="6"/>
      <c r="R2187" s="19">
        <f t="shared" si="371"/>
        <v>56700</v>
      </c>
      <c r="S2187" s="6"/>
      <c r="T2187" s="14"/>
      <c r="U2187" s="145"/>
      <c r="V2187" s="6"/>
      <c r="W2187" s="6"/>
      <c r="X2187" s="6"/>
      <c r="Y2187" s="212">
        <v>45483</v>
      </c>
      <c r="Z2187" s="6"/>
      <c r="AA2187" s="6"/>
      <c r="AB2187" s="21"/>
      <c r="AC2187" s="6"/>
      <c r="AD2187" s="14" t="s">
        <v>1515</v>
      </c>
      <c r="AE2187" s="6"/>
      <c r="AF2187" s="6"/>
      <c r="AG2187" s="6"/>
      <c r="AH2187" s="6" t="s">
        <v>1517</v>
      </c>
      <c r="AI2187" s="143">
        <f t="shared" si="372"/>
        <v>525</v>
      </c>
      <c r="AJ2187" s="143">
        <f t="shared" si="373"/>
        <v>94.5</v>
      </c>
      <c r="AK2187" s="143">
        <f t="shared" si="374"/>
        <v>0</v>
      </c>
      <c r="AL2187" s="20">
        <f t="shared" si="378"/>
        <v>45443</v>
      </c>
      <c r="AM2187" t="e">
        <f t="shared" si="376"/>
        <v>#N/A</v>
      </c>
      <c r="AN2187" t="str">
        <f t="shared" si="370"/>
        <v>24052024-A-103525-3809.919</v>
      </c>
    </row>
    <row r="2188" spans="1:40" ht="20.100000000000001" hidden="1" customHeight="1" x14ac:dyDescent="0.25">
      <c r="A2188" s="206">
        <v>827</v>
      </c>
      <c r="B2188" s="21">
        <v>45416</v>
      </c>
      <c r="C2188" s="6" t="s">
        <v>3728</v>
      </c>
      <c r="D2188" s="15">
        <v>1206176</v>
      </c>
      <c r="E2188" s="14" t="s">
        <v>1132</v>
      </c>
      <c r="F2188" s="14" t="s">
        <v>1133</v>
      </c>
      <c r="G2188" s="6">
        <v>200</v>
      </c>
      <c r="H2188" s="6" t="s">
        <v>1817</v>
      </c>
      <c r="I2188" s="6"/>
      <c r="J2188" s="16">
        <v>3507.9</v>
      </c>
      <c r="K2188" s="144">
        <v>12.5</v>
      </c>
      <c r="L2188" s="125">
        <v>0</v>
      </c>
      <c r="M2188" s="125">
        <v>0</v>
      </c>
      <c r="N2188" s="6" t="s">
        <v>557</v>
      </c>
      <c r="O2188" s="6" t="s">
        <v>2378</v>
      </c>
      <c r="P2188" s="19">
        <v>700000</v>
      </c>
      <c r="Q2188" s="6"/>
      <c r="R2188" s="19">
        <f t="shared" si="371"/>
        <v>126000</v>
      </c>
      <c r="S2188" s="6"/>
      <c r="T2188" s="14"/>
      <c r="U2188" s="145"/>
      <c r="V2188" s="6"/>
      <c r="W2188" s="6"/>
      <c r="X2188" s="6"/>
      <c r="Y2188" s="212">
        <v>45483</v>
      </c>
      <c r="Z2188" s="6"/>
      <c r="AA2188" s="6"/>
      <c r="AB2188" s="21"/>
      <c r="AC2188" s="6"/>
      <c r="AD2188" s="14" t="s">
        <v>1515</v>
      </c>
      <c r="AE2188" s="6"/>
      <c r="AF2188" s="6"/>
      <c r="AG2188" s="6"/>
      <c r="AH2188" s="6" t="s">
        <v>1517</v>
      </c>
      <c r="AI2188" s="143">
        <f t="shared" si="372"/>
        <v>3500</v>
      </c>
      <c r="AJ2188" s="143">
        <f t="shared" si="373"/>
        <v>630</v>
      </c>
      <c r="AK2188" s="143">
        <f t="shared" si="374"/>
        <v>0</v>
      </c>
      <c r="AL2188" s="20">
        <f t="shared" si="378"/>
        <v>45446</v>
      </c>
      <c r="AM2188" t="e">
        <f t="shared" si="376"/>
        <v>#N/A</v>
      </c>
      <c r="AN2188" t="str">
        <f t="shared" si="370"/>
        <v>24052024-A-103531-3507.9</v>
      </c>
    </row>
    <row r="2189" spans="1:40" ht="20.100000000000001" hidden="1" customHeight="1" x14ac:dyDescent="0.25">
      <c r="A2189" s="206">
        <v>828</v>
      </c>
      <c r="B2189" s="21">
        <v>45413</v>
      </c>
      <c r="C2189" s="6" t="s">
        <v>3729</v>
      </c>
      <c r="D2189" s="15">
        <v>1206176</v>
      </c>
      <c r="E2189" s="14" t="s">
        <v>1132</v>
      </c>
      <c r="F2189" s="14" t="s">
        <v>1133</v>
      </c>
      <c r="G2189" s="6">
        <v>5040</v>
      </c>
      <c r="H2189" s="6" t="s">
        <v>1817</v>
      </c>
      <c r="I2189" s="6"/>
      <c r="J2189" s="16">
        <v>3910</v>
      </c>
      <c r="K2189" s="144">
        <v>1.8</v>
      </c>
      <c r="L2189" s="125">
        <v>0</v>
      </c>
      <c r="M2189" s="125">
        <v>0</v>
      </c>
      <c r="N2189" s="6" t="s">
        <v>557</v>
      </c>
      <c r="O2189" s="6" t="s">
        <v>3772</v>
      </c>
      <c r="P2189" s="19">
        <v>2545200</v>
      </c>
      <c r="Q2189" s="6"/>
      <c r="R2189" s="19">
        <f t="shared" si="371"/>
        <v>458136</v>
      </c>
      <c r="S2189" s="6"/>
      <c r="T2189" s="14"/>
      <c r="U2189" s="145"/>
      <c r="V2189" s="6"/>
      <c r="W2189" s="6"/>
      <c r="X2189" s="6"/>
      <c r="Y2189" s="212">
        <v>45483</v>
      </c>
      <c r="Z2189" s="6"/>
      <c r="AA2189" s="6"/>
      <c r="AB2189" s="21"/>
      <c r="AC2189" s="6"/>
      <c r="AD2189" s="14" t="s">
        <v>1515</v>
      </c>
      <c r="AE2189" s="6"/>
      <c r="AF2189" s="6"/>
      <c r="AG2189" s="6"/>
      <c r="AH2189" s="6" t="s">
        <v>1517</v>
      </c>
      <c r="AI2189" s="143">
        <f t="shared" si="372"/>
        <v>505</v>
      </c>
      <c r="AJ2189" s="143">
        <f t="shared" si="373"/>
        <v>90.9</v>
      </c>
      <c r="AK2189" s="143">
        <f t="shared" si="374"/>
        <v>0</v>
      </c>
      <c r="AL2189" s="20">
        <f t="shared" si="378"/>
        <v>45443</v>
      </c>
      <c r="AM2189" t="e">
        <f t="shared" si="376"/>
        <v>#N/A</v>
      </c>
      <c r="AN2189" t="str">
        <f t="shared" si="370"/>
        <v>24052024-A-103544-3910</v>
      </c>
    </row>
    <row r="2190" spans="1:40" ht="20.100000000000001" customHeight="1" x14ac:dyDescent="0.25">
      <c r="A2190" s="206">
        <v>829</v>
      </c>
      <c r="B2190" s="21">
        <v>45413</v>
      </c>
      <c r="C2190" s="6" t="s">
        <v>3730</v>
      </c>
      <c r="D2190" s="15">
        <v>1206176</v>
      </c>
      <c r="E2190" s="14" t="s">
        <v>1132</v>
      </c>
      <c r="F2190" s="14" t="str">
        <f>INDEX(New!$CV$9:$CV$791,MATCH(C2190,New!$F$9:$F$791,0))</f>
        <v>-</v>
      </c>
      <c r="G2190" s="6">
        <v>8126</v>
      </c>
      <c r="H2190" s="6" t="s">
        <v>1817</v>
      </c>
      <c r="I2190" s="6"/>
      <c r="J2190" s="16">
        <v>5208.1899999999996</v>
      </c>
      <c r="K2190" s="144">
        <v>6.1</v>
      </c>
      <c r="L2190" s="125">
        <f>_xlfn.IFNA(INDEX(New!$E$9:$E$791,MATCH(C2190,New!$F$9:$F$791,0)),G2190)</f>
        <v>8126</v>
      </c>
      <c r="M2190" s="125">
        <f t="shared" si="377"/>
        <v>8126</v>
      </c>
      <c r="N2190" s="6" t="s">
        <v>1442</v>
      </c>
      <c r="O2190" s="6" t="s">
        <v>3773</v>
      </c>
      <c r="P2190" s="19">
        <v>13879400</v>
      </c>
      <c r="Q2190" s="6"/>
      <c r="R2190" s="19">
        <f t="shared" si="371"/>
        <v>2498292</v>
      </c>
      <c r="S2190" s="6"/>
      <c r="T2190" s="14"/>
      <c r="U2190" s="145"/>
      <c r="V2190" s="6"/>
      <c r="W2190" s="6"/>
      <c r="X2190" s="6"/>
      <c r="Y2190" s="23"/>
      <c r="Z2190" s="6"/>
      <c r="AA2190" s="6"/>
      <c r="AB2190" s="21"/>
      <c r="AC2190" s="6"/>
      <c r="AD2190" s="14" t="s">
        <v>1515</v>
      </c>
      <c r="AE2190" s="6"/>
      <c r="AF2190" s="6"/>
      <c r="AG2190" s="6"/>
      <c r="AH2190" s="6" t="s">
        <v>1516</v>
      </c>
      <c r="AI2190" s="143">
        <f t="shared" si="372"/>
        <v>1708.0236278611862</v>
      </c>
      <c r="AJ2190" s="143">
        <f t="shared" si="373"/>
        <v>307.44425301501354</v>
      </c>
      <c r="AK2190" s="143">
        <f t="shared" si="374"/>
        <v>2498292</v>
      </c>
      <c r="AL2190" s="20">
        <f t="shared" si="378"/>
        <v>45443</v>
      </c>
      <c r="AM2190" t="e">
        <f t="shared" si="376"/>
        <v>#N/A</v>
      </c>
      <c r="AN2190" t="str">
        <f t="shared" si="370"/>
        <v>24052024-A-103590-5208.19</v>
      </c>
    </row>
    <row r="2191" spans="1:40" ht="20.100000000000001" customHeight="1" x14ac:dyDescent="0.25">
      <c r="A2191" s="206">
        <v>830</v>
      </c>
      <c r="B2191" s="21">
        <v>45413</v>
      </c>
      <c r="C2191" s="6" t="s">
        <v>3731</v>
      </c>
      <c r="D2191" s="15">
        <v>1206176</v>
      </c>
      <c r="E2191" s="14" t="s">
        <v>1132</v>
      </c>
      <c r="F2191" s="14" t="str">
        <f>INDEX(New!$CV$9:$CV$791,MATCH(C2191,New!$F$9:$F$791,0))</f>
        <v>-</v>
      </c>
      <c r="G2191" s="6">
        <v>3485</v>
      </c>
      <c r="H2191" s="6" t="s">
        <v>1817</v>
      </c>
      <c r="I2191" s="6"/>
      <c r="J2191" s="16">
        <v>5208.1899999999996</v>
      </c>
      <c r="K2191" s="144">
        <v>6.67</v>
      </c>
      <c r="L2191" s="125">
        <f>_xlfn.IFNA(INDEX(New!$E$9:$E$791,MATCH(C2191,New!$F$9:$F$791,0)),G2191)</f>
        <v>3485</v>
      </c>
      <c r="M2191" s="125">
        <f t="shared" si="377"/>
        <v>3485</v>
      </c>
      <c r="N2191" s="6" t="s">
        <v>1442</v>
      </c>
      <c r="O2191" s="6" t="s">
        <v>3774</v>
      </c>
      <c r="P2191" s="19">
        <v>6509594</v>
      </c>
      <c r="Q2191" s="6"/>
      <c r="R2191" s="19">
        <f t="shared" si="371"/>
        <v>1171726.92</v>
      </c>
      <c r="S2191" s="6"/>
      <c r="T2191" s="14"/>
      <c r="U2191" s="145"/>
      <c r="V2191" s="6"/>
      <c r="W2191" s="6"/>
      <c r="X2191" s="6"/>
      <c r="Y2191" s="23"/>
      <c r="Z2191" s="6"/>
      <c r="AA2191" s="6"/>
      <c r="AB2191" s="21"/>
      <c r="AC2191" s="6"/>
      <c r="AD2191" s="14" t="s">
        <v>1515</v>
      </c>
      <c r="AE2191" s="6"/>
      <c r="AF2191" s="6"/>
      <c r="AG2191" s="6"/>
      <c r="AH2191" s="6" t="s">
        <v>1516</v>
      </c>
      <c r="AI2191" s="143">
        <f t="shared" si="372"/>
        <v>1867.8892395982784</v>
      </c>
      <c r="AJ2191" s="143">
        <f t="shared" si="373"/>
        <v>336.22006312769008</v>
      </c>
      <c r="AK2191" s="143">
        <f t="shared" si="374"/>
        <v>1171726.92</v>
      </c>
      <c r="AL2191" s="20">
        <f t="shared" si="378"/>
        <v>45443</v>
      </c>
      <c r="AM2191" t="e">
        <f t="shared" si="376"/>
        <v>#N/A</v>
      </c>
      <c r="AN2191" t="str">
        <f t="shared" si="370"/>
        <v>24052024-A-103591-5208.19</v>
      </c>
    </row>
    <row r="2192" spans="1:40" ht="20.100000000000001" customHeight="1" x14ac:dyDescent="0.25">
      <c r="A2192" s="206">
        <v>831</v>
      </c>
      <c r="B2192" s="21">
        <v>45413</v>
      </c>
      <c r="C2192" s="6" t="s">
        <v>3732</v>
      </c>
      <c r="D2192" s="15">
        <v>1206176</v>
      </c>
      <c r="E2192" s="14" t="s">
        <v>1132</v>
      </c>
      <c r="F2192" s="14" t="str">
        <f>INDEX(New!$CV$9:$CV$791,MATCH(C2192,New!$F$9:$F$791,0))</f>
        <v>-</v>
      </c>
      <c r="G2192" s="6">
        <v>3857</v>
      </c>
      <c r="H2192" s="6" t="s">
        <v>1817</v>
      </c>
      <c r="I2192" s="6"/>
      <c r="J2192" s="16">
        <v>5208.1899999999996</v>
      </c>
      <c r="K2192" s="144">
        <v>6.65</v>
      </c>
      <c r="L2192" s="125">
        <f>_xlfn.IFNA(INDEX(New!$E$9:$E$791,MATCH(C2192,New!$F$9:$F$791,0)),G2192)</f>
        <v>3857</v>
      </c>
      <c r="M2192" s="125">
        <f t="shared" si="377"/>
        <v>3857</v>
      </c>
      <c r="N2192" s="6" t="s">
        <v>1442</v>
      </c>
      <c r="O2192" s="6" t="s">
        <v>3775</v>
      </c>
      <c r="P2192" s="19">
        <v>7184660</v>
      </c>
      <c r="Q2192" s="6"/>
      <c r="R2192" s="19">
        <f t="shared" si="371"/>
        <v>1293238.8</v>
      </c>
      <c r="S2192" s="6"/>
      <c r="T2192" s="14"/>
      <c r="U2192" s="145"/>
      <c r="V2192" s="6"/>
      <c r="W2192" s="6"/>
      <c r="X2192" s="6"/>
      <c r="Y2192" s="23"/>
      <c r="Z2192" s="6"/>
      <c r="AA2192" s="6"/>
      <c r="AB2192" s="21"/>
      <c r="AC2192" s="6"/>
      <c r="AD2192" s="14" t="s">
        <v>1515</v>
      </c>
      <c r="AE2192" s="6"/>
      <c r="AF2192" s="6"/>
      <c r="AG2192" s="6"/>
      <c r="AH2192" s="6" t="s">
        <v>1516</v>
      </c>
      <c r="AI2192" s="143">
        <f t="shared" si="372"/>
        <v>1862.7586206896551</v>
      </c>
      <c r="AJ2192" s="143">
        <f t="shared" si="373"/>
        <v>335.29655172413794</v>
      </c>
      <c r="AK2192" s="143">
        <f t="shared" si="374"/>
        <v>1293238.8</v>
      </c>
      <c r="AL2192" s="20">
        <f t="shared" si="378"/>
        <v>45443</v>
      </c>
      <c r="AM2192" t="e">
        <f t="shared" si="376"/>
        <v>#N/A</v>
      </c>
      <c r="AN2192" t="str">
        <f t="shared" si="370"/>
        <v>24052024-A-103594-5208.19</v>
      </c>
    </row>
    <row r="2193" spans="1:40" ht="20.100000000000001" hidden="1" customHeight="1" x14ac:dyDescent="0.25">
      <c r="A2193" s="206">
        <v>832</v>
      </c>
      <c r="B2193" s="21">
        <v>45413</v>
      </c>
      <c r="C2193" s="6" t="s">
        <v>3733</v>
      </c>
      <c r="D2193" s="15">
        <v>1206176</v>
      </c>
      <c r="E2193" s="14" t="s">
        <v>1132</v>
      </c>
      <c r="F2193" s="14" t="s">
        <v>1133</v>
      </c>
      <c r="G2193" s="6">
        <v>2125</v>
      </c>
      <c r="H2193" s="6" t="s">
        <v>1817</v>
      </c>
      <c r="I2193" s="6"/>
      <c r="J2193" s="16">
        <v>5210.1099999999997</v>
      </c>
      <c r="K2193" s="144">
        <v>4.34</v>
      </c>
      <c r="L2193" s="125">
        <v>0</v>
      </c>
      <c r="M2193" s="125">
        <v>0</v>
      </c>
      <c r="N2193" s="6" t="s">
        <v>532</v>
      </c>
      <c r="O2193" s="6" t="s">
        <v>3776</v>
      </c>
      <c r="P2193" s="19">
        <v>2581508</v>
      </c>
      <c r="Q2193" s="6"/>
      <c r="R2193" s="19">
        <f t="shared" si="371"/>
        <v>464671.44</v>
      </c>
      <c r="S2193" s="6"/>
      <c r="T2193" s="14"/>
      <c r="U2193" s="145"/>
      <c r="V2193" s="6"/>
      <c r="W2193" s="6"/>
      <c r="X2193" s="6"/>
      <c r="Y2193" s="212">
        <v>45483</v>
      </c>
      <c r="Z2193" s="6"/>
      <c r="AA2193" s="6"/>
      <c r="AB2193" s="21"/>
      <c r="AC2193" s="6"/>
      <c r="AD2193" s="14" t="s">
        <v>1515</v>
      </c>
      <c r="AE2193" s="6"/>
      <c r="AF2193" s="6"/>
      <c r="AG2193" s="6"/>
      <c r="AH2193" s="6" t="s">
        <v>1516</v>
      </c>
      <c r="AI2193" s="143">
        <f t="shared" si="372"/>
        <v>1214.8272941176472</v>
      </c>
      <c r="AJ2193" s="143">
        <f t="shared" si="373"/>
        <v>218.66891294117647</v>
      </c>
      <c r="AK2193" s="143">
        <f t="shared" si="374"/>
        <v>0</v>
      </c>
      <c r="AL2193" s="20">
        <f t="shared" si="378"/>
        <v>45443</v>
      </c>
      <c r="AM2193" t="e">
        <f t="shared" si="376"/>
        <v>#N/A</v>
      </c>
      <c r="AN2193" t="str">
        <f t="shared" si="370"/>
        <v>24052024-A-103597-5210.11</v>
      </c>
    </row>
    <row r="2194" spans="1:40" ht="20.100000000000001" customHeight="1" x14ac:dyDescent="0.25">
      <c r="A2194" s="206">
        <v>833</v>
      </c>
      <c r="B2194" s="21">
        <v>45413</v>
      </c>
      <c r="C2194" s="6" t="s">
        <v>3734</v>
      </c>
      <c r="D2194" s="15">
        <v>1206176</v>
      </c>
      <c r="E2194" s="14" t="s">
        <v>1132</v>
      </c>
      <c r="F2194" s="14" t="str">
        <f>INDEX(New!$CV$9:$CV$791,MATCH(C2194,New!$F$9:$F$791,0))</f>
        <v>-</v>
      </c>
      <c r="G2194" s="6">
        <v>2490</v>
      </c>
      <c r="H2194" s="6" t="s">
        <v>1817</v>
      </c>
      <c r="I2194" s="6"/>
      <c r="J2194" s="16">
        <v>5208.1899999999996</v>
      </c>
      <c r="K2194" s="144">
        <v>6.11</v>
      </c>
      <c r="L2194" s="125">
        <f>_xlfn.IFNA(INDEX(New!$E$9:$E$791,MATCH(C2194,New!$F$9:$F$791,0)),G2194)</f>
        <v>2490</v>
      </c>
      <c r="M2194" s="125">
        <f t="shared" si="377"/>
        <v>2490</v>
      </c>
      <c r="N2194" s="6" t="s">
        <v>1442</v>
      </c>
      <c r="O2194" s="6" t="s">
        <v>3777</v>
      </c>
      <c r="P2194" s="19">
        <v>4258650</v>
      </c>
      <c r="Q2194" s="6"/>
      <c r="R2194" s="19">
        <f t="shared" si="371"/>
        <v>766557</v>
      </c>
      <c r="S2194" s="6"/>
      <c r="T2194" s="14"/>
      <c r="U2194" s="145"/>
      <c r="V2194" s="6"/>
      <c r="W2194" s="6"/>
      <c r="X2194" s="6"/>
      <c r="Y2194" s="23"/>
      <c r="Z2194" s="6"/>
      <c r="AA2194" s="6"/>
      <c r="AB2194" s="21"/>
      <c r="AC2194" s="6"/>
      <c r="AD2194" s="14" t="s">
        <v>1515</v>
      </c>
      <c r="AE2194" s="6"/>
      <c r="AF2194" s="6"/>
      <c r="AG2194" s="6"/>
      <c r="AH2194" s="6" t="s">
        <v>1516</v>
      </c>
      <c r="AI2194" s="143">
        <f t="shared" si="372"/>
        <v>1710.301204819277</v>
      </c>
      <c r="AJ2194" s="143">
        <f t="shared" si="373"/>
        <v>307.85421686746986</v>
      </c>
      <c r="AK2194" s="143">
        <f t="shared" si="374"/>
        <v>766557</v>
      </c>
      <c r="AL2194" s="20">
        <f t="shared" si="378"/>
        <v>45443</v>
      </c>
      <c r="AM2194" t="e">
        <f t="shared" si="376"/>
        <v>#N/A</v>
      </c>
      <c r="AN2194" t="str">
        <f t="shared" si="370"/>
        <v>24052024-A-103600-5208.19</v>
      </c>
    </row>
    <row r="2195" spans="1:40" ht="20.100000000000001" customHeight="1" x14ac:dyDescent="0.25">
      <c r="A2195" s="206">
        <v>834</v>
      </c>
      <c r="B2195" s="21">
        <v>45413</v>
      </c>
      <c r="C2195" s="6" t="s">
        <v>3735</v>
      </c>
      <c r="D2195" s="15">
        <v>1206176</v>
      </c>
      <c r="E2195" s="14" t="s">
        <v>1132</v>
      </c>
      <c r="F2195" s="14" t="str">
        <f>INDEX(New!$CV$9:$CV$791,MATCH(C2195,New!$F$9:$F$791,0))</f>
        <v>-</v>
      </c>
      <c r="G2195" s="6">
        <v>17700</v>
      </c>
      <c r="H2195" s="6" t="s">
        <v>1817</v>
      </c>
      <c r="I2195" s="6"/>
      <c r="J2195" s="16">
        <v>5208.1099999999997</v>
      </c>
      <c r="K2195" s="144">
        <v>4.45</v>
      </c>
      <c r="L2195" s="125">
        <f>_xlfn.IFNA(INDEX(New!$E$9:$E$791,MATCH(C2195,New!$F$9:$F$791,0)),G2195)</f>
        <v>17700</v>
      </c>
      <c r="M2195" s="125">
        <f t="shared" si="377"/>
        <v>17700</v>
      </c>
      <c r="N2195" s="6" t="s">
        <v>1442</v>
      </c>
      <c r="O2195" s="6" t="s">
        <v>3778</v>
      </c>
      <c r="P2195" s="19">
        <v>22050000</v>
      </c>
      <c r="Q2195" s="6"/>
      <c r="R2195" s="19">
        <f t="shared" si="371"/>
        <v>3969000</v>
      </c>
      <c r="S2195" s="6"/>
      <c r="T2195" s="14"/>
      <c r="U2195" s="145"/>
      <c r="V2195" s="6"/>
      <c r="W2195" s="6"/>
      <c r="X2195" s="6"/>
      <c r="Y2195" s="23"/>
      <c r="Z2195" s="6"/>
      <c r="AA2195" s="6"/>
      <c r="AB2195" s="21"/>
      <c r="AC2195" s="6"/>
      <c r="AD2195" s="14" t="s">
        <v>1515</v>
      </c>
      <c r="AE2195" s="6"/>
      <c r="AF2195" s="6"/>
      <c r="AG2195" s="6"/>
      <c r="AH2195" s="6" t="s">
        <v>1516</v>
      </c>
      <c r="AI2195" s="143">
        <f t="shared" si="372"/>
        <v>1245.7627118644068</v>
      </c>
      <c r="AJ2195" s="143">
        <f t="shared" si="373"/>
        <v>224.23728813559322</v>
      </c>
      <c r="AK2195" s="143">
        <f t="shared" si="374"/>
        <v>3969000</v>
      </c>
      <c r="AL2195" s="20">
        <f t="shared" si="378"/>
        <v>45443</v>
      </c>
      <c r="AM2195" t="e">
        <f t="shared" si="376"/>
        <v>#N/A</v>
      </c>
      <c r="AN2195" t="str">
        <f t="shared" si="370"/>
        <v>24052024-A-103605-5208.11</v>
      </c>
    </row>
    <row r="2196" spans="1:40" ht="20.100000000000001" hidden="1" customHeight="1" x14ac:dyDescent="0.25">
      <c r="A2196" s="206">
        <v>835</v>
      </c>
      <c r="B2196" s="21">
        <v>45413</v>
      </c>
      <c r="C2196" s="6" t="s">
        <v>3736</v>
      </c>
      <c r="D2196" s="15">
        <v>1206176</v>
      </c>
      <c r="E2196" s="14" t="s">
        <v>1132</v>
      </c>
      <c r="F2196" s="14" t="s">
        <v>1133</v>
      </c>
      <c r="G2196" s="6">
        <v>11135</v>
      </c>
      <c r="H2196" s="6" t="s">
        <v>1817</v>
      </c>
      <c r="I2196" s="6"/>
      <c r="J2196" s="16">
        <v>5210.1099999999997</v>
      </c>
      <c r="K2196" s="144">
        <v>2.94</v>
      </c>
      <c r="L2196" s="125">
        <v>0</v>
      </c>
      <c r="M2196" s="125">
        <v>0</v>
      </c>
      <c r="N2196" s="6" t="s">
        <v>532</v>
      </c>
      <c r="O2196" s="6" t="s">
        <v>3779</v>
      </c>
      <c r="P2196" s="19">
        <v>9156436</v>
      </c>
      <c r="Q2196" s="6"/>
      <c r="R2196" s="19">
        <f t="shared" si="371"/>
        <v>1648158.48</v>
      </c>
      <c r="S2196" s="6"/>
      <c r="T2196" s="14"/>
      <c r="U2196" s="145"/>
      <c r="V2196" s="6"/>
      <c r="W2196" s="6"/>
      <c r="X2196" s="6"/>
      <c r="Y2196" s="23"/>
      <c r="Z2196" s="6"/>
      <c r="AA2196" s="6"/>
      <c r="AB2196" s="21"/>
      <c r="AC2196" s="6"/>
      <c r="AD2196" s="14" t="s">
        <v>1515</v>
      </c>
      <c r="AE2196" s="6"/>
      <c r="AF2196" s="6"/>
      <c r="AG2196" s="6"/>
      <c r="AH2196" s="6" t="s">
        <v>1516</v>
      </c>
      <c r="AI2196" s="143">
        <f t="shared" si="372"/>
        <v>822.31127076784912</v>
      </c>
      <c r="AJ2196" s="143">
        <f t="shared" si="373"/>
        <v>148.01602873821284</v>
      </c>
      <c r="AK2196" s="143">
        <f t="shared" si="374"/>
        <v>0</v>
      </c>
      <c r="AL2196" s="20">
        <f t="shared" si="378"/>
        <v>45443</v>
      </c>
      <c r="AM2196" t="e">
        <f t="shared" si="376"/>
        <v>#N/A</v>
      </c>
      <c r="AN2196" t="str">
        <f t="shared" si="370"/>
        <v>24052024-A-103608-5210.11</v>
      </c>
    </row>
    <row r="2197" spans="1:40" ht="20.100000000000001" hidden="1" customHeight="1" x14ac:dyDescent="0.25">
      <c r="A2197" s="206">
        <v>836</v>
      </c>
      <c r="B2197" s="21">
        <v>45413</v>
      </c>
      <c r="C2197" s="6" t="s">
        <v>3737</v>
      </c>
      <c r="D2197" s="15">
        <v>1206176</v>
      </c>
      <c r="E2197" s="14" t="s">
        <v>1132</v>
      </c>
      <c r="F2197" s="14" t="s">
        <v>1133</v>
      </c>
      <c r="G2197" s="6">
        <v>11804</v>
      </c>
      <c r="H2197" s="6" t="s">
        <v>1817</v>
      </c>
      <c r="I2197" s="6"/>
      <c r="J2197" s="16">
        <v>5210.1099999999997</v>
      </c>
      <c r="K2197" s="144">
        <v>4.0599999999999996</v>
      </c>
      <c r="L2197" s="125">
        <v>0</v>
      </c>
      <c r="M2197" s="125">
        <v>0</v>
      </c>
      <c r="N2197" s="6" t="s">
        <v>532</v>
      </c>
      <c r="O2197" s="6" t="s">
        <v>3780</v>
      </c>
      <c r="P2197" s="19">
        <v>13415457</v>
      </c>
      <c r="Q2197" s="6"/>
      <c r="R2197" s="19">
        <f t="shared" si="371"/>
        <v>2414782.2599999998</v>
      </c>
      <c r="S2197" s="6"/>
      <c r="T2197" s="14"/>
      <c r="U2197" s="145"/>
      <c r="V2197" s="6"/>
      <c r="W2197" s="6"/>
      <c r="X2197" s="6"/>
      <c r="Y2197" s="212">
        <v>45483</v>
      </c>
      <c r="Z2197" s="6"/>
      <c r="AA2197" s="6"/>
      <c r="AB2197" s="21"/>
      <c r="AC2197" s="6"/>
      <c r="AD2197" s="14" t="s">
        <v>1515</v>
      </c>
      <c r="AE2197" s="6"/>
      <c r="AF2197" s="6"/>
      <c r="AG2197" s="6"/>
      <c r="AH2197" s="6" t="s">
        <v>1516</v>
      </c>
      <c r="AI2197" s="143">
        <f t="shared" ref="AI2197:AI2198" si="379">P2197/G2197</f>
        <v>1136.5178752965096</v>
      </c>
      <c r="AJ2197" s="143">
        <f t="shared" ref="AJ2197:AJ2198" si="380">R2197/G2197</f>
        <v>204.57321755337171</v>
      </c>
      <c r="AK2197" s="143">
        <f t="shared" ref="AK2197:AK2198" si="381">L2197*AJ2197</f>
        <v>0</v>
      </c>
      <c r="AL2197" s="20">
        <f t="shared" si="378"/>
        <v>45443</v>
      </c>
      <c r="AM2197" t="e">
        <f t="shared" si="376"/>
        <v>#N/A</v>
      </c>
      <c r="AN2197" t="str">
        <f t="shared" si="370"/>
        <v>24052024-A-103609-5210.11</v>
      </c>
    </row>
    <row r="2198" spans="1:40" ht="20.100000000000001" hidden="1" customHeight="1" x14ac:dyDescent="0.25">
      <c r="A2198" s="206">
        <v>837</v>
      </c>
      <c r="B2198" s="21">
        <v>45413</v>
      </c>
      <c r="C2198" s="6" t="s">
        <v>3738</v>
      </c>
      <c r="D2198" s="15">
        <v>1206181</v>
      </c>
      <c r="E2198" s="14" t="s">
        <v>1132</v>
      </c>
      <c r="F2198" s="14" t="s">
        <v>1133</v>
      </c>
      <c r="G2198" s="6">
        <v>469</v>
      </c>
      <c r="H2198" s="6" t="s">
        <v>1817</v>
      </c>
      <c r="I2198" s="6"/>
      <c r="J2198" s="16">
        <v>5205.13</v>
      </c>
      <c r="K2198" s="144">
        <v>4.25</v>
      </c>
      <c r="L2198" s="125">
        <v>0</v>
      </c>
      <c r="M2198" s="125">
        <v>0</v>
      </c>
      <c r="N2198" s="6" t="s">
        <v>625</v>
      </c>
      <c r="O2198" s="6" t="s">
        <v>3781</v>
      </c>
      <c r="P2198" s="19">
        <v>557820</v>
      </c>
      <c r="Q2198" s="6"/>
      <c r="R2198" s="19">
        <f t="shared" si="371"/>
        <v>100407.59999999999</v>
      </c>
      <c r="S2198" s="6"/>
      <c r="T2198" s="14"/>
      <c r="U2198" s="145"/>
      <c r="V2198" s="6"/>
      <c r="W2198" s="6"/>
      <c r="X2198" s="6"/>
      <c r="Y2198" s="212">
        <v>45483</v>
      </c>
      <c r="Z2198" s="6"/>
      <c r="AA2198" s="6"/>
      <c r="AB2198" s="21"/>
      <c r="AC2198" s="6"/>
      <c r="AD2198" s="14" t="s">
        <v>1515</v>
      </c>
      <c r="AE2198" s="6"/>
      <c r="AF2198" s="6"/>
      <c r="AG2198" s="6"/>
      <c r="AH2198" s="6" t="s">
        <v>1513</v>
      </c>
      <c r="AI2198" s="143">
        <f t="shared" si="379"/>
        <v>1189.3816631130064</v>
      </c>
      <c r="AJ2198" s="143">
        <f t="shared" si="380"/>
        <v>214.08869936034114</v>
      </c>
      <c r="AK2198" s="143">
        <f t="shared" si="381"/>
        <v>0</v>
      </c>
      <c r="AL2198" s="20">
        <f t="shared" si="378"/>
        <v>45443</v>
      </c>
      <c r="AM2198" t="e">
        <f>VLOOKUP(C2198,$C$2446:$C$2561,1,0)</f>
        <v>#N/A</v>
      </c>
      <c r="AN2198" t="str">
        <f t="shared" si="370"/>
        <v>29052024-A-105977-5205.13</v>
      </c>
    </row>
    <row r="2199" spans="1:40" ht="20.100000000000001" hidden="1" customHeight="1" x14ac:dyDescent="0.25">
      <c r="A2199" s="206">
        <v>838</v>
      </c>
      <c r="B2199" s="21">
        <v>45413</v>
      </c>
      <c r="C2199" s="6" t="s">
        <v>3739</v>
      </c>
      <c r="D2199" s="15">
        <v>1206181</v>
      </c>
      <c r="E2199" s="14" t="s">
        <v>1132</v>
      </c>
      <c r="F2199" s="14" t="s">
        <v>1133</v>
      </c>
      <c r="G2199" s="6">
        <v>196</v>
      </c>
      <c r="H2199" s="6" t="s">
        <v>1817</v>
      </c>
      <c r="I2199" s="6"/>
      <c r="J2199" s="16">
        <v>5205.13</v>
      </c>
      <c r="K2199" s="144">
        <v>4.26</v>
      </c>
      <c r="L2199" s="125">
        <v>0</v>
      </c>
      <c r="M2199" s="125">
        <v>0</v>
      </c>
      <c r="N2199" s="6" t="s">
        <v>625</v>
      </c>
      <c r="O2199" s="6" t="s">
        <v>3782</v>
      </c>
      <c r="P2199" s="19">
        <v>233820</v>
      </c>
      <c r="Q2199" s="6"/>
      <c r="R2199" s="19">
        <f t="shared" si="371"/>
        <v>42087.6</v>
      </c>
      <c r="S2199" s="6"/>
      <c r="T2199" s="14"/>
      <c r="U2199" s="145"/>
      <c r="V2199" s="6"/>
      <c r="W2199" s="6"/>
      <c r="X2199" s="6"/>
      <c r="Y2199" s="212">
        <v>45483</v>
      </c>
      <c r="Z2199" s="6"/>
      <c r="AA2199" s="6"/>
      <c r="AB2199" s="21"/>
      <c r="AC2199" s="6"/>
      <c r="AD2199" s="14" t="s">
        <v>1515</v>
      </c>
      <c r="AE2199" s="6"/>
      <c r="AF2199" s="6"/>
      <c r="AG2199" s="6"/>
      <c r="AH2199" s="6" t="s">
        <v>1513</v>
      </c>
      <c r="AI2199" s="143">
        <f t="shared" ref="AI2199:AI2202" si="382">P2199/G2199</f>
        <v>1192.9591836734694</v>
      </c>
      <c r="AJ2199" s="143">
        <f t="shared" ref="AJ2199:AJ2202" si="383">R2199/G2199</f>
        <v>214.73265306122448</v>
      </c>
      <c r="AK2199" s="143">
        <f t="shared" ref="AK2199:AK2202" si="384">L2199*AJ2199</f>
        <v>0</v>
      </c>
      <c r="AL2199" s="20">
        <f t="shared" si="378"/>
        <v>45443</v>
      </c>
      <c r="AM2199" t="e">
        <f>VLOOKUP(C2199,$C$2446:$C$2561,1,0)</f>
        <v>#N/A</v>
      </c>
      <c r="AN2199" t="str">
        <f t="shared" si="370"/>
        <v>29052024-A-105995-5205.13</v>
      </c>
    </row>
    <row r="2200" spans="1:40" ht="20.100000000000001" customHeight="1" x14ac:dyDescent="0.25">
      <c r="A2200" s="206">
        <v>839</v>
      </c>
      <c r="B2200" s="21">
        <v>45413</v>
      </c>
      <c r="C2200" s="6" t="s">
        <v>3740</v>
      </c>
      <c r="D2200" s="15">
        <v>1206181</v>
      </c>
      <c r="E2200" s="14" t="s">
        <v>1132</v>
      </c>
      <c r="F2200" s="14" t="str">
        <f>INDEX(New!$CV$9:$CV$791,MATCH(C2200,New!$F$9:$F$791,0))</f>
        <v>Running</v>
      </c>
      <c r="G2200" s="6">
        <v>3083</v>
      </c>
      <c r="H2200" s="6" t="s">
        <v>1817</v>
      </c>
      <c r="I2200" s="6"/>
      <c r="J2200" s="16">
        <v>5205.13</v>
      </c>
      <c r="K2200" s="144">
        <v>4.25</v>
      </c>
      <c r="L2200" s="125">
        <f>_xlfn.IFNA(INDEX(New!$E$9:$E$791,MATCH(C2200,New!$F$9:$F$791,0)),G2200)</f>
        <v>210</v>
      </c>
      <c r="M2200" s="125">
        <f t="shared" si="377"/>
        <v>3083</v>
      </c>
      <c r="N2200" s="6" t="s">
        <v>625</v>
      </c>
      <c r="O2200" s="6" t="s">
        <v>3783</v>
      </c>
      <c r="P2200" s="19">
        <v>3669840</v>
      </c>
      <c r="Q2200" s="6"/>
      <c r="R2200" s="19">
        <f t="shared" si="371"/>
        <v>660571.19999999995</v>
      </c>
      <c r="S2200" s="6"/>
      <c r="T2200" s="14"/>
      <c r="U2200" s="145"/>
      <c r="V2200" s="6"/>
      <c r="W2200" s="6"/>
      <c r="X2200" s="6"/>
      <c r="Y2200" s="23"/>
      <c r="Z2200" s="6"/>
      <c r="AA2200" s="6"/>
      <c r="AB2200" s="21"/>
      <c r="AC2200" s="6"/>
      <c r="AD2200" s="14" t="s">
        <v>1515</v>
      </c>
      <c r="AE2200" s="6"/>
      <c r="AF2200" s="6"/>
      <c r="AG2200" s="6"/>
      <c r="AH2200" s="6" t="s">
        <v>1513</v>
      </c>
      <c r="AI2200" s="143">
        <f t="shared" si="382"/>
        <v>1190.3470645475186</v>
      </c>
      <c r="AJ2200" s="143">
        <f t="shared" si="383"/>
        <v>214.26247161855335</v>
      </c>
      <c r="AK2200" s="143">
        <f t="shared" si="384"/>
        <v>44995.119039896206</v>
      </c>
      <c r="AL2200" s="20">
        <f t="shared" si="378"/>
        <v>45443</v>
      </c>
      <c r="AM2200" t="e">
        <f t="shared" ref="AM2200:AM2263" si="385">VLOOKUP(C2200,$C$2446:$C$2553,1,0)</f>
        <v>#N/A</v>
      </c>
      <c r="AN2200" t="str">
        <f t="shared" si="370"/>
        <v>29052024-A-105997-5205.13</v>
      </c>
    </row>
    <row r="2201" spans="1:40" ht="20.100000000000001" hidden="1" customHeight="1" x14ac:dyDescent="0.25">
      <c r="A2201" s="206">
        <v>840</v>
      </c>
      <c r="B2201" s="21">
        <v>45413</v>
      </c>
      <c r="C2201" s="6" t="s">
        <v>3741</v>
      </c>
      <c r="D2201" s="15">
        <v>1206182</v>
      </c>
      <c r="E2201" s="14" t="s">
        <v>1132</v>
      </c>
      <c r="F2201" s="14" t="s">
        <v>1133</v>
      </c>
      <c r="G2201" s="6">
        <v>30069</v>
      </c>
      <c r="H2201" s="6" t="s">
        <v>1817</v>
      </c>
      <c r="I2201" s="6"/>
      <c r="J2201" s="16">
        <v>5503.201</v>
      </c>
      <c r="K2201" s="144">
        <v>1.3</v>
      </c>
      <c r="L2201" s="125">
        <v>0</v>
      </c>
      <c r="M2201" s="125">
        <v>0</v>
      </c>
      <c r="N2201" s="6" t="s">
        <v>1221</v>
      </c>
      <c r="O2201" s="6" t="s">
        <v>1221</v>
      </c>
      <c r="P2201" s="19">
        <v>10975258</v>
      </c>
      <c r="Q2201" s="6"/>
      <c r="R2201" s="19">
        <f t="shared" si="371"/>
        <v>1975546.44</v>
      </c>
      <c r="S2201" s="6"/>
      <c r="T2201" s="14"/>
      <c r="U2201" s="145"/>
      <c r="V2201" s="6"/>
      <c r="W2201" s="6"/>
      <c r="X2201" s="6"/>
      <c r="Y2201" s="23"/>
      <c r="Z2201" s="6"/>
      <c r="AA2201" s="6"/>
      <c r="AB2201" s="21"/>
      <c r="AC2201" s="6"/>
      <c r="AD2201" s="14" t="s">
        <v>1515</v>
      </c>
      <c r="AE2201" s="6"/>
      <c r="AF2201" s="6"/>
      <c r="AG2201" s="6"/>
      <c r="AH2201" s="6" t="s">
        <v>1221</v>
      </c>
      <c r="AI2201" s="143">
        <f t="shared" si="382"/>
        <v>365.00242774950948</v>
      </c>
      <c r="AJ2201" s="143">
        <f t="shared" si="383"/>
        <v>65.700436994911698</v>
      </c>
      <c r="AK2201" s="143">
        <f t="shared" si="384"/>
        <v>0</v>
      </c>
      <c r="AL2201" s="20">
        <f t="shared" si="378"/>
        <v>45443</v>
      </c>
      <c r="AM2201" t="e">
        <f t="shared" si="385"/>
        <v>#N/A</v>
      </c>
      <c r="AN2201" t="str">
        <f t="shared" si="370"/>
        <v>30052024-A-106238-5503.201</v>
      </c>
    </row>
    <row r="2202" spans="1:40" ht="20.100000000000001" hidden="1" customHeight="1" x14ac:dyDescent="0.25">
      <c r="A2202" s="206">
        <v>841</v>
      </c>
      <c r="B2202" s="21">
        <v>45413</v>
      </c>
      <c r="C2202" s="6" t="s">
        <v>3742</v>
      </c>
      <c r="D2202" s="15">
        <v>1206182</v>
      </c>
      <c r="E2202" s="14" t="s">
        <v>1132</v>
      </c>
      <c r="F2202" s="14" t="s">
        <v>1133</v>
      </c>
      <c r="G2202" s="6">
        <v>29879</v>
      </c>
      <c r="H2202" s="6" t="s">
        <v>1817</v>
      </c>
      <c r="I2202" s="6"/>
      <c r="J2202" s="16">
        <v>5503.201</v>
      </c>
      <c r="K2202" s="144">
        <v>1.3</v>
      </c>
      <c r="L2202" s="125">
        <v>0</v>
      </c>
      <c r="M2202" s="125">
        <v>0</v>
      </c>
      <c r="N2202" s="6" t="s">
        <v>1221</v>
      </c>
      <c r="O2202" s="6" t="s">
        <v>1221</v>
      </c>
      <c r="P2202" s="19">
        <v>10905689</v>
      </c>
      <c r="Q2202" s="6"/>
      <c r="R2202" s="19">
        <f t="shared" si="371"/>
        <v>1963024.02</v>
      </c>
      <c r="S2202" s="6"/>
      <c r="T2202" s="14"/>
      <c r="U2202" s="145"/>
      <c r="V2202" s="6"/>
      <c r="W2202" s="6"/>
      <c r="X2202" s="6"/>
      <c r="Y2202" s="23"/>
      <c r="Z2202" s="6"/>
      <c r="AA2202" s="6"/>
      <c r="AB2202" s="21"/>
      <c r="AC2202" s="6"/>
      <c r="AD2202" s="14" t="s">
        <v>1515</v>
      </c>
      <c r="AE2202" s="6"/>
      <c r="AF2202" s="6"/>
      <c r="AG2202" s="6"/>
      <c r="AH2202" s="6" t="s">
        <v>1221</v>
      </c>
      <c r="AI2202" s="143">
        <f t="shared" si="382"/>
        <v>364.995113624954</v>
      </c>
      <c r="AJ2202" s="143">
        <f t="shared" si="383"/>
        <v>65.699120452491712</v>
      </c>
      <c r="AK2202" s="143">
        <f t="shared" si="384"/>
        <v>0</v>
      </c>
      <c r="AL2202" s="20">
        <f t="shared" si="378"/>
        <v>45443</v>
      </c>
      <c r="AM2202" t="e">
        <f t="shared" si="385"/>
        <v>#N/A</v>
      </c>
      <c r="AN2202" t="str">
        <f t="shared" si="370"/>
        <v>30052024-A-106371-5503.201</v>
      </c>
    </row>
    <row r="2203" spans="1:40" ht="20.100000000000001" hidden="1" customHeight="1" x14ac:dyDescent="0.25">
      <c r="A2203" s="206">
        <v>842</v>
      </c>
      <c r="B2203" s="21">
        <v>45413</v>
      </c>
      <c r="C2203" s="6" t="s">
        <v>3743</v>
      </c>
      <c r="D2203" s="15">
        <v>1206182</v>
      </c>
      <c r="E2203" s="14" t="s">
        <v>1132</v>
      </c>
      <c r="F2203" s="14" t="s">
        <v>1133</v>
      </c>
      <c r="G2203" s="6">
        <v>30073</v>
      </c>
      <c r="H2203" s="6" t="s">
        <v>1817</v>
      </c>
      <c r="I2203" s="6"/>
      <c r="J2203" s="16">
        <v>5503.201</v>
      </c>
      <c r="K2203" s="144">
        <v>1.3</v>
      </c>
      <c r="L2203" s="125">
        <v>0</v>
      </c>
      <c r="M2203" s="125">
        <v>0</v>
      </c>
      <c r="N2203" s="6" t="s">
        <v>1221</v>
      </c>
      <c r="O2203" s="6" t="s">
        <v>1221</v>
      </c>
      <c r="P2203" s="19">
        <v>10976755</v>
      </c>
      <c r="Q2203" s="6"/>
      <c r="R2203" s="19">
        <f t="shared" si="371"/>
        <v>1975815.9</v>
      </c>
      <c r="S2203" s="6"/>
      <c r="T2203" s="14"/>
      <c r="U2203" s="145"/>
      <c r="V2203" s="6"/>
      <c r="W2203" s="6"/>
      <c r="X2203" s="6"/>
      <c r="Y2203" s="23"/>
      <c r="Z2203" s="6"/>
      <c r="AA2203" s="6"/>
      <c r="AB2203" s="21"/>
      <c r="AC2203" s="6"/>
      <c r="AD2203" s="14" t="s">
        <v>1515</v>
      </c>
      <c r="AE2203" s="6"/>
      <c r="AF2203" s="6"/>
      <c r="AG2203" s="6"/>
      <c r="AH2203" s="6" t="s">
        <v>1221</v>
      </c>
      <c r="AI2203" s="143">
        <f t="shared" ref="AI2203:AI2276" si="386">P2203/G2203</f>
        <v>365.00365776610249</v>
      </c>
      <c r="AJ2203" s="143">
        <f t="shared" ref="AJ2203:AJ2276" si="387">R2203/G2203</f>
        <v>65.700658397898451</v>
      </c>
      <c r="AK2203" s="143">
        <f t="shared" ref="AK2203:AK2276" si="388">L2203*AJ2203</f>
        <v>0</v>
      </c>
      <c r="AL2203" s="20">
        <f t="shared" si="378"/>
        <v>45443</v>
      </c>
      <c r="AM2203" t="e">
        <f t="shared" si="385"/>
        <v>#N/A</v>
      </c>
      <c r="AN2203" t="str">
        <f t="shared" si="370"/>
        <v>30052024-A-106387-5503.201</v>
      </c>
    </row>
    <row r="2204" spans="1:40" ht="20.100000000000001" hidden="1" customHeight="1" x14ac:dyDescent="0.25">
      <c r="A2204" s="206">
        <v>843</v>
      </c>
      <c r="B2204" s="21">
        <v>45413</v>
      </c>
      <c r="C2204" s="6" t="s">
        <v>3744</v>
      </c>
      <c r="D2204" s="15">
        <v>1206182</v>
      </c>
      <c r="E2204" s="14" t="s">
        <v>1132</v>
      </c>
      <c r="F2204" s="14" t="s">
        <v>1133</v>
      </c>
      <c r="G2204" s="6">
        <v>29921</v>
      </c>
      <c r="H2204" s="6" t="s">
        <v>1817</v>
      </c>
      <c r="I2204" s="6"/>
      <c r="J2204" s="16">
        <v>5503.201</v>
      </c>
      <c r="K2204" s="144">
        <v>1.3</v>
      </c>
      <c r="L2204" s="125">
        <v>0</v>
      </c>
      <c r="M2204" s="125">
        <v>0</v>
      </c>
      <c r="N2204" s="6" t="s">
        <v>1221</v>
      </c>
      <c r="O2204" s="6" t="s">
        <v>1221</v>
      </c>
      <c r="P2204" s="19">
        <v>10920983</v>
      </c>
      <c r="Q2204" s="6"/>
      <c r="R2204" s="19">
        <f t="shared" si="371"/>
        <v>1965776.94</v>
      </c>
      <c r="S2204" s="6"/>
      <c r="T2204" s="14"/>
      <c r="U2204" s="145"/>
      <c r="V2204" s="6"/>
      <c r="W2204" s="6"/>
      <c r="X2204" s="6"/>
      <c r="Y2204" s="23"/>
      <c r="Z2204" s="6"/>
      <c r="AA2204" s="6"/>
      <c r="AB2204" s="21"/>
      <c r="AC2204" s="6"/>
      <c r="AD2204" s="14" t="s">
        <v>1515</v>
      </c>
      <c r="AE2204" s="6"/>
      <c r="AF2204" s="6"/>
      <c r="AG2204" s="6"/>
      <c r="AH2204" s="6" t="s">
        <v>1221</v>
      </c>
      <c r="AI2204" s="143">
        <f t="shared" si="386"/>
        <v>364.99391731559774</v>
      </c>
      <c r="AJ2204" s="143">
        <f t="shared" si="387"/>
        <v>65.698905116807595</v>
      </c>
      <c r="AK2204" s="143">
        <f t="shared" si="388"/>
        <v>0</v>
      </c>
      <c r="AL2204" s="20">
        <f t="shared" si="378"/>
        <v>45443</v>
      </c>
      <c r="AM2204" t="e">
        <f t="shared" si="385"/>
        <v>#N/A</v>
      </c>
      <c r="AN2204" t="str">
        <f t="shared" si="370"/>
        <v>30052024-A-106398-5503.201</v>
      </c>
    </row>
    <row r="2205" spans="1:40" ht="20.100000000000001" hidden="1" customHeight="1" x14ac:dyDescent="0.25">
      <c r="A2205" s="206">
        <v>844</v>
      </c>
      <c r="B2205" s="21">
        <v>45413</v>
      </c>
      <c r="C2205" s="6" t="s">
        <v>3745</v>
      </c>
      <c r="D2205" s="15">
        <v>1206182</v>
      </c>
      <c r="E2205" s="14" t="s">
        <v>1132</v>
      </c>
      <c r="F2205" s="14" t="s">
        <v>1133</v>
      </c>
      <c r="G2205" s="6">
        <v>820</v>
      </c>
      <c r="H2205" s="6" t="s">
        <v>1817</v>
      </c>
      <c r="I2205" s="6"/>
      <c r="J2205" s="16">
        <v>5503.201</v>
      </c>
      <c r="K2205" s="144">
        <v>1.3</v>
      </c>
      <c r="L2205" s="125">
        <v>0</v>
      </c>
      <c r="M2205" s="125">
        <v>0</v>
      </c>
      <c r="N2205" s="6" t="s">
        <v>1221</v>
      </c>
      <c r="O2205" s="6" t="s">
        <v>1221</v>
      </c>
      <c r="P2205" s="19">
        <v>299446</v>
      </c>
      <c r="Q2205" s="6"/>
      <c r="R2205" s="19">
        <f t="shared" si="371"/>
        <v>53900.28</v>
      </c>
      <c r="S2205" s="6"/>
      <c r="T2205" s="14"/>
      <c r="U2205" s="145"/>
      <c r="V2205" s="6"/>
      <c r="W2205" s="6"/>
      <c r="X2205" s="6"/>
      <c r="Y2205" s="23"/>
      <c r="Z2205" s="6"/>
      <c r="AA2205" s="6"/>
      <c r="AB2205" s="21"/>
      <c r="AC2205" s="6"/>
      <c r="AD2205" s="14" t="s">
        <v>1515</v>
      </c>
      <c r="AE2205" s="6"/>
      <c r="AF2205" s="6"/>
      <c r="AG2205" s="6"/>
      <c r="AH2205" s="6" t="s">
        <v>1221</v>
      </c>
      <c r="AI2205" s="143">
        <f t="shared" si="386"/>
        <v>365.17804878048781</v>
      </c>
      <c r="AJ2205" s="143">
        <f t="shared" si="387"/>
        <v>65.732048780487801</v>
      </c>
      <c r="AK2205" s="143">
        <f t="shared" si="388"/>
        <v>0</v>
      </c>
      <c r="AL2205" s="20">
        <f t="shared" si="378"/>
        <v>45443</v>
      </c>
      <c r="AM2205" t="e">
        <f t="shared" si="385"/>
        <v>#N/A</v>
      </c>
      <c r="AN2205" t="str">
        <f t="shared" si="370"/>
        <v>30052024-A-106404-5503.201</v>
      </c>
    </row>
    <row r="2206" spans="1:40" ht="20.100000000000001" hidden="1" customHeight="1" x14ac:dyDescent="0.25">
      <c r="A2206" s="206">
        <v>845</v>
      </c>
      <c r="B2206" s="21">
        <v>45430</v>
      </c>
      <c r="C2206" s="6" t="s">
        <v>3746</v>
      </c>
      <c r="D2206" s="15">
        <v>1206182</v>
      </c>
      <c r="E2206" s="14" t="s">
        <v>1132</v>
      </c>
      <c r="F2206" s="14" t="s">
        <v>1133</v>
      </c>
      <c r="G2206" s="6">
        <v>5096</v>
      </c>
      <c r="H2206" s="6" t="s">
        <v>1817</v>
      </c>
      <c r="I2206" s="6"/>
      <c r="J2206" s="16">
        <v>5503.201</v>
      </c>
      <c r="K2206" s="144">
        <v>1.39</v>
      </c>
      <c r="L2206" s="125">
        <v>0</v>
      </c>
      <c r="M2206" s="125">
        <v>0</v>
      </c>
      <c r="N2206" s="6" t="s">
        <v>1221</v>
      </c>
      <c r="O2206" s="6" t="s">
        <v>1221</v>
      </c>
      <c r="P2206" s="19">
        <v>1987518</v>
      </c>
      <c r="Q2206" s="6"/>
      <c r="R2206" s="19">
        <f t="shared" si="371"/>
        <v>357753.24</v>
      </c>
      <c r="S2206" s="6"/>
      <c r="T2206" s="14"/>
      <c r="U2206" s="145"/>
      <c r="V2206" s="6"/>
      <c r="W2206" s="6"/>
      <c r="X2206" s="6"/>
      <c r="Y2206" s="23"/>
      <c r="Z2206" s="6"/>
      <c r="AA2206" s="6"/>
      <c r="AB2206" s="21"/>
      <c r="AC2206" s="6"/>
      <c r="AD2206" s="14" t="s">
        <v>1515</v>
      </c>
      <c r="AE2206" s="6"/>
      <c r="AF2206" s="6"/>
      <c r="AG2206" s="6"/>
      <c r="AH2206" s="6" t="s">
        <v>1221</v>
      </c>
      <c r="AI2206" s="143">
        <f t="shared" si="386"/>
        <v>390.01530612244898</v>
      </c>
      <c r="AJ2206" s="143">
        <f t="shared" si="387"/>
        <v>70.202755102040811</v>
      </c>
      <c r="AK2206" s="143">
        <f t="shared" si="388"/>
        <v>0</v>
      </c>
      <c r="AL2206" s="20">
        <f t="shared" si="378"/>
        <v>45460</v>
      </c>
      <c r="AM2206" t="e">
        <f t="shared" si="385"/>
        <v>#N/A</v>
      </c>
      <c r="AN2206" t="str">
        <f t="shared" si="370"/>
        <v>30052024-A-106409-5503.201</v>
      </c>
    </row>
    <row r="2207" spans="1:40" ht="20.100000000000001" customHeight="1" x14ac:dyDescent="0.25">
      <c r="A2207" s="206">
        <v>846</v>
      </c>
      <c r="B2207" s="21">
        <v>45415</v>
      </c>
      <c r="C2207" s="6" t="s">
        <v>3747</v>
      </c>
      <c r="D2207" s="15">
        <v>1206182</v>
      </c>
      <c r="E2207" s="14" t="s">
        <v>1132</v>
      </c>
      <c r="F2207" s="14" t="str">
        <f>INDEX(New!$CV$9:$CV$791,MATCH(C2207,New!$F$9:$F$791,0))</f>
        <v>-</v>
      </c>
      <c r="G2207" s="6">
        <v>12437</v>
      </c>
      <c r="H2207" s="6" t="s">
        <v>1817</v>
      </c>
      <c r="I2207" s="6"/>
      <c r="J2207" s="16">
        <v>5505.1</v>
      </c>
      <c r="K2207" s="144">
        <v>1.55</v>
      </c>
      <c r="L2207" s="125">
        <f>_xlfn.IFNA(INDEX(New!$E$9:$E$791,MATCH(C2207,New!$F$9:$F$791,0)),G2207)</f>
        <v>12437</v>
      </c>
      <c r="M2207" s="125">
        <f t="shared" si="377"/>
        <v>12437</v>
      </c>
      <c r="N2207" s="6" t="s">
        <v>1878</v>
      </c>
      <c r="O2207" s="6" t="s">
        <v>1878</v>
      </c>
      <c r="P2207" s="19">
        <v>5410095</v>
      </c>
      <c r="Q2207" s="6"/>
      <c r="R2207" s="19">
        <f t="shared" ref="R2207:R2269" si="389">P2207*0.18</f>
        <v>973817.1</v>
      </c>
      <c r="S2207" s="6"/>
      <c r="T2207" s="14"/>
      <c r="U2207" s="145"/>
      <c r="V2207" s="6"/>
      <c r="W2207" s="6"/>
      <c r="X2207" s="6"/>
      <c r="Y2207" s="23"/>
      <c r="Z2207" s="6"/>
      <c r="AA2207" s="6"/>
      <c r="AB2207" s="21"/>
      <c r="AC2207" s="6"/>
      <c r="AD2207" s="14" t="s">
        <v>1515</v>
      </c>
      <c r="AE2207" s="6"/>
      <c r="AF2207" s="6"/>
      <c r="AG2207" s="6"/>
      <c r="AH2207" s="6" t="s">
        <v>1878</v>
      </c>
      <c r="AI2207" s="143">
        <f t="shared" si="386"/>
        <v>435</v>
      </c>
      <c r="AJ2207" s="143">
        <f t="shared" si="387"/>
        <v>78.3</v>
      </c>
      <c r="AK2207" s="143">
        <f t="shared" si="388"/>
        <v>973817.1</v>
      </c>
      <c r="AL2207" s="20">
        <f t="shared" si="378"/>
        <v>45445</v>
      </c>
      <c r="AM2207" t="e">
        <f t="shared" si="385"/>
        <v>#N/A</v>
      </c>
      <c r="AN2207" t="str">
        <f t="shared" ref="AN2207:AN2270" si="390">C2207&amp;"-"&amp;J2207</f>
        <v>30052024-A-106415-5505.1</v>
      </c>
    </row>
    <row r="2208" spans="1:40" ht="20.100000000000001" customHeight="1" x14ac:dyDescent="0.25">
      <c r="A2208" s="206">
        <v>847</v>
      </c>
      <c r="B2208" s="21">
        <v>45416</v>
      </c>
      <c r="C2208" s="6" t="s">
        <v>3748</v>
      </c>
      <c r="D2208" s="15">
        <v>1206182</v>
      </c>
      <c r="E2208" s="14" t="s">
        <v>1132</v>
      </c>
      <c r="F2208" s="14" t="str">
        <f>INDEX(New!$CV$9:$CV$791,MATCH(C2208,New!$F$9:$F$791,0))</f>
        <v>-</v>
      </c>
      <c r="G2208" s="6">
        <v>12884</v>
      </c>
      <c r="H2208" s="6" t="s">
        <v>1817</v>
      </c>
      <c r="I2208" s="6"/>
      <c r="J2208" s="16">
        <v>5505.1</v>
      </c>
      <c r="K2208" s="144">
        <v>1.55</v>
      </c>
      <c r="L2208" s="125">
        <f>_xlfn.IFNA(INDEX(New!$E$9:$E$791,MATCH(C2208,New!$F$9:$F$791,0)),G2208)</f>
        <v>12884</v>
      </c>
      <c r="M2208" s="125">
        <f t="shared" si="377"/>
        <v>12884</v>
      </c>
      <c r="N2208" s="6" t="s">
        <v>1878</v>
      </c>
      <c r="O2208" s="6" t="s">
        <v>1878</v>
      </c>
      <c r="P2208" s="19">
        <v>5604540</v>
      </c>
      <c r="Q2208" s="6"/>
      <c r="R2208" s="19">
        <f t="shared" si="389"/>
        <v>1008817.2</v>
      </c>
      <c r="S2208" s="6"/>
      <c r="T2208" s="14"/>
      <c r="U2208" s="145"/>
      <c r="V2208" s="6"/>
      <c r="W2208" s="6"/>
      <c r="X2208" s="6"/>
      <c r="Y2208" s="23"/>
      <c r="Z2208" s="6"/>
      <c r="AA2208" s="6"/>
      <c r="AB2208" s="21"/>
      <c r="AC2208" s="6"/>
      <c r="AD2208" s="14" t="s">
        <v>1515</v>
      </c>
      <c r="AE2208" s="6"/>
      <c r="AF2208" s="6"/>
      <c r="AG2208" s="6"/>
      <c r="AH2208" s="6" t="s">
        <v>1878</v>
      </c>
      <c r="AI2208" s="143">
        <f t="shared" si="386"/>
        <v>435</v>
      </c>
      <c r="AJ2208" s="143">
        <f t="shared" si="387"/>
        <v>78.3</v>
      </c>
      <c r="AK2208" s="143">
        <f t="shared" si="388"/>
        <v>1008817.2</v>
      </c>
      <c r="AL2208" s="20">
        <f t="shared" si="378"/>
        <v>45446</v>
      </c>
      <c r="AM2208" t="e">
        <f t="shared" si="385"/>
        <v>#N/A</v>
      </c>
      <c r="AN2208" t="str">
        <f t="shared" si="390"/>
        <v>30052024-A-106422-5505.1</v>
      </c>
    </row>
    <row r="2209" spans="1:40" ht="20.100000000000001" customHeight="1" x14ac:dyDescent="0.25">
      <c r="A2209" s="206">
        <v>848</v>
      </c>
      <c r="B2209" s="21">
        <v>45416</v>
      </c>
      <c r="C2209" s="6" t="s">
        <v>3749</v>
      </c>
      <c r="D2209" s="15">
        <v>1206182</v>
      </c>
      <c r="E2209" s="14" t="s">
        <v>1132</v>
      </c>
      <c r="F2209" s="14" t="str">
        <f>INDEX(New!$CV$9:$CV$791,MATCH(C2209,New!$F$9:$F$791,0))</f>
        <v>-</v>
      </c>
      <c r="G2209" s="6">
        <v>11920</v>
      </c>
      <c r="H2209" s="6" t="s">
        <v>1817</v>
      </c>
      <c r="I2209" s="6"/>
      <c r="J2209" s="16">
        <v>5505.1</v>
      </c>
      <c r="K2209" s="144">
        <v>1.55</v>
      </c>
      <c r="L2209" s="125">
        <f>_xlfn.IFNA(INDEX(New!$E$9:$E$791,MATCH(C2209,New!$F$9:$F$791,0)),G2209)</f>
        <v>11920</v>
      </c>
      <c r="M2209" s="125">
        <f t="shared" si="377"/>
        <v>11920</v>
      </c>
      <c r="N2209" s="6" t="s">
        <v>1878</v>
      </c>
      <c r="O2209" s="6" t="s">
        <v>1878</v>
      </c>
      <c r="P2209" s="19">
        <v>5185200</v>
      </c>
      <c r="Q2209" s="6"/>
      <c r="R2209" s="19">
        <f t="shared" si="389"/>
        <v>933336</v>
      </c>
      <c r="S2209" s="6"/>
      <c r="T2209" s="14"/>
      <c r="U2209" s="145"/>
      <c r="V2209" s="6"/>
      <c r="W2209" s="6"/>
      <c r="X2209" s="6"/>
      <c r="Y2209" s="23"/>
      <c r="Z2209" s="6"/>
      <c r="AA2209" s="6"/>
      <c r="AB2209" s="21"/>
      <c r="AC2209" s="6"/>
      <c r="AD2209" s="14" t="s">
        <v>1515</v>
      </c>
      <c r="AE2209" s="6"/>
      <c r="AF2209" s="6"/>
      <c r="AG2209" s="6"/>
      <c r="AH2209" s="6" t="s">
        <v>1878</v>
      </c>
      <c r="AI2209" s="143">
        <f t="shared" si="386"/>
        <v>435</v>
      </c>
      <c r="AJ2209" s="143">
        <f t="shared" si="387"/>
        <v>78.3</v>
      </c>
      <c r="AK2209" s="143">
        <f t="shared" si="388"/>
        <v>933336</v>
      </c>
      <c r="AL2209" s="20">
        <f t="shared" si="378"/>
        <v>45446</v>
      </c>
      <c r="AM2209" t="e">
        <f t="shared" si="385"/>
        <v>#N/A</v>
      </c>
      <c r="AN2209" t="str">
        <f t="shared" si="390"/>
        <v>30052024-A-106431-5505.1</v>
      </c>
    </row>
    <row r="2210" spans="1:40" ht="20.100000000000001" customHeight="1" x14ac:dyDescent="0.25">
      <c r="A2210" s="206">
        <v>849</v>
      </c>
      <c r="B2210" s="21">
        <v>45418</v>
      </c>
      <c r="C2210" s="6" t="s">
        <v>3750</v>
      </c>
      <c r="D2210" s="15">
        <v>1206182</v>
      </c>
      <c r="E2210" s="14" t="s">
        <v>1132</v>
      </c>
      <c r="F2210" s="14" t="str">
        <f>INDEX(New!$CV$9:$CV$791,MATCH(C2210,New!$F$9:$F$791,0))</f>
        <v>-</v>
      </c>
      <c r="G2210" s="6">
        <v>12397</v>
      </c>
      <c r="H2210" s="6" t="s">
        <v>1817</v>
      </c>
      <c r="I2210" s="6"/>
      <c r="J2210" s="16">
        <v>5505.1</v>
      </c>
      <c r="K2210" s="144">
        <v>1.55</v>
      </c>
      <c r="L2210" s="125">
        <f>_xlfn.IFNA(INDEX(New!$E$9:$E$791,MATCH(C2210,New!$F$9:$F$791,0)),G2210)</f>
        <v>12397</v>
      </c>
      <c r="M2210" s="125">
        <f t="shared" si="377"/>
        <v>12397</v>
      </c>
      <c r="N2210" s="6" t="s">
        <v>1878</v>
      </c>
      <c r="O2210" s="6" t="s">
        <v>1878</v>
      </c>
      <c r="P2210" s="19">
        <v>5392695</v>
      </c>
      <c r="Q2210" s="6"/>
      <c r="R2210" s="19">
        <f t="shared" si="389"/>
        <v>970685.1</v>
      </c>
      <c r="S2210" s="6"/>
      <c r="T2210" s="14"/>
      <c r="U2210" s="145"/>
      <c r="V2210" s="6"/>
      <c r="W2210" s="6"/>
      <c r="X2210" s="6"/>
      <c r="Y2210" s="23"/>
      <c r="Z2210" s="6"/>
      <c r="AA2210" s="6"/>
      <c r="AB2210" s="21"/>
      <c r="AC2210" s="6"/>
      <c r="AD2210" s="14" t="s">
        <v>1515</v>
      </c>
      <c r="AE2210" s="6"/>
      <c r="AF2210" s="6"/>
      <c r="AG2210" s="6"/>
      <c r="AH2210" s="6" t="s">
        <v>1878</v>
      </c>
      <c r="AI2210" s="143">
        <f t="shared" si="386"/>
        <v>435</v>
      </c>
      <c r="AJ2210" s="143">
        <f t="shared" si="387"/>
        <v>78.3</v>
      </c>
      <c r="AK2210" s="143">
        <f t="shared" si="388"/>
        <v>970685.1</v>
      </c>
      <c r="AL2210" s="20">
        <f t="shared" si="378"/>
        <v>45448</v>
      </c>
      <c r="AM2210" t="e">
        <f t="shared" si="385"/>
        <v>#N/A</v>
      </c>
      <c r="AN2210" t="str">
        <f t="shared" si="390"/>
        <v>30052024-A-106434-5505.1</v>
      </c>
    </row>
    <row r="2211" spans="1:40" ht="20.100000000000001" customHeight="1" x14ac:dyDescent="0.25">
      <c r="A2211" s="206">
        <v>850</v>
      </c>
      <c r="B2211" s="21">
        <v>45418</v>
      </c>
      <c r="C2211" s="6" t="s">
        <v>3751</v>
      </c>
      <c r="D2211" s="15">
        <v>1206182</v>
      </c>
      <c r="E2211" s="14" t="s">
        <v>1132</v>
      </c>
      <c r="F2211" s="14" t="str">
        <f>INDEX(New!$CV$9:$CV$791,MATCH(C2211,New!$F$9:$F$791,0))</f>
        <v>-</v>
      </c>
      <c r="G2211" s="6">
        <v>12147</v>
      </c>
      <c r="H2211" s="6" t="s">
        <v>1817</v>
      </c>
      <c r="I2211" s="6"/>
      <c r="J2211" s="16">
        <v>5505.1</v>
      </c>
      <c r="K2211" s="144">
        <v>1.55</v>
      </c>
      <c r="L2211" s="125">
        <f>_xlfn.IFNA(INDEX(New!$E$9:$E$791,MATCH(C2211,New!$F$9:$F$791,0)),G2211)</f>
        <v>12147</v>
      </c>
      <c r="M2211" s="125">
        <f t="shared" si="377"/>
        <v>12147</v>
      </c>
      <c r="N2211" s="6" t="s">
        <v>1878</v>
      </c>
      <c r="O2211" s="6" t="s">
        <v>1878</v>
      </c>
      <c r="P2211" s="19">
        <v>5283945</v>
      </c>
      <c r="Q2211" s="6"/>
      <c r="R2211" s="19">
        <f t="shared" si="389"/>
        <v>951110.1</v>
      </c>
      <c r="S2211" s="6"/>
      <c r="T2211" s="14"/>
      <c r="U2211" s="145"/>
      <c r="V2211" s="6"/>
      <c r="W2211" s="6"/>
      <c r="X2211" s="6"/>
      <c r="Y2211" s="23"/>
      <c r="Z2211" s="6"/>
      <c r="AA2211" s="6"/>
      <c r="AB2211" s="21"/>
      <c r="AC2211" s="6"/>
      <c r="AD2211" s="14" t="s">
        <v>1515</v>
      </c>
      <c r="AE2211" s="6"/>
      <c r="AF2211" s="6"/>
      <c r="AG2211" s="6"/>
      <c r="AH2211" s="6" t="s">
        <v>1878</v>
      </c>
      <c r="AI2211" s="143">
        <f t="shared" si="386"/>
        <v>435</v>
      </c>
      <c r="AJ2211" s="143">
        <f t="shared" si="387"/>
        <v>78.3</v>
      </c>
      <c r="AK2211" s="143">
        <f t="shared" si="388"/>
        <v>951110.1</v>
      </c>
      <c r="AL2211" s="20">
        <f t="shared" si="378"/>
        <v>45448</v>
      </c>
      <c r="AM2211" t="e">
        <f t="shared" si="385"/>
        <v>#N/A</v>
      </c>
      <c r="AN2211" t="str">
        <f t="shared" si="390"/>
        <v>30052024-A-106438-5505.1</v>
      </c>
    </row>
    <row r="2212" spans="1:40" ht="20.100000000000001" customHeight="1" x14ac:dyDescent="0.25">
      <c r="A2212" s="206">
        <v>851</v>
      </c>
      <c r="B2212" s="21">
        <v>45422</v>
      </c>
      <c r="C2212" s="6" t="s">
        <v>3752</v>
      </c>
      <c r="D2212" s="15">
        <v>1206182</v>
      </c>
      <c r="E2212" s="14" t="s">
        <v>1132</v>
      </c>
      <c r="F2212" s="14" t="str">
        <f>INDEX(New!$CV$9:$CV$791,MATCH(C2212,New!$F$9:$F$791,0))</f>
        <v>-</v>
      </c>
      <c r="G2212" s="6">
        <v>12244</v>
      </c>
      <c r="H2212" s="6" t="s">
        <v>1817</v>
      </c>
      <c r="I2212" s="6"/>
      <c r="J2212" s="16">
        <v>5505.1</v>
      </c>
      <c r="K2212" s="144">
        <v>1.41</v>
      </c>
      <c r="L2212" s="125">
        <f>_xlfn.IFNA(INDEX(New!$E$9:$E$791,MATCH(C2212,New!$F$9:$F$791,0)),G2212)</f>
        <v>12244</v>
      </c>
      <c r="M2212" s="125">
        <f t="shared" si="377"/>
        <v>12244</v>
      </c>
      <c r="N2212" s="6" t="s">
        <v>1878</v>
      </c>
      <c r="O2212" s="6" t="s">
        <v>1878</v>
      </c>
      <c r="P2212" s="19">
        <v>4836380</v>
      </c>
      <c r="Q2212" s="6"/>
      <c r="R2212" s="19">
        <f t="shared" si="389"/>
        <v>870548.4</v>
      </c>
      <c r="S2212" s="6"/>
      <c r="T2212" s="14"/>
      <c r="U2212" s="145"/>
      <c r="V2212" s="6"/>
      <c r="W2212" s="6"/>
      <c r="X2212" s="6"/>
      <c r="Y2212" s="23"/>
      <c r="Z2212" s="6"/>
      <c r="AA2212" s="6"/>
      <c r="AB2212" s="21"/>
      <c r="AC2212" s="6"/>
      <c r="AD2212" s="14" t="s">
        <v>1515</v>
      </c>
      <c r="AE2212" s="6"/>
      <c r="AF2212" s="6"/>
      <c r="AG2212" s="6"/>
      <c r="AH2212" s="6" t="s">
        <v>1878</v>
      </c>
      <c r="AI2212" s="143">
        <f t="shared" si="386"/>
        <v>395</v>
      </c>
      <c r="AJ2212" s="143">
        <f t="shared" si="387"/>
        <v>71.100000000000009</v>
      </c>
      <c r="AK2212" s="143">
        <f t="shared" si="388"/>
        <v>870548.40000000014</v>
      </c>
      <c r="AL2212" s="20">
        <f t="shared" si="378"/>
        <v>45452</v>
      </c>
      <c r="AM2212" t="e">
        <f t="shared" si="385"/>
        <v>#N/A</v>
      </c>
      <c r="AN2212" t="str">
        <f t="shared" si="390"/>
        <v>30052024-A-106515-5505.1</v>
      </c>
    </row>
    <row r="2213" spans="1:40" ht="20.100000000000001" customHeight="1" x14ac:dyDescent="0.25">
      <c r="A2213" s="206">
        <v>852</v>
      </c>
      <c r="B2213" s="21">
        <v>45422</v>
      </c>
      <c r="C2213" s="6" t="s">
        <v>3753</v>
      </c>
      <c r="D2213" s="15">
        <v>1206182</v>
      </c>
      <c r="E2213" s="14" t="s">
        <v>1132</v>
      </c>
      <c r="F2213" s="14" t="str">
        <f>INDEX(New!$CV$9:$CV$791,MATCH(C2213,New!$F$9:$F$791,0))</f>
        <v>-</v>
      </c>
      <c r="G2213" s="6">
        <v>12442</v>
      </c>
      <c r="H2213" s="6" t="s">
        <v>1817</v>
      </c>
      <c r="I2213" s="6"/>
      <c r="J2213" s="16">
        <v>5505.1</v>
      </c>
      <c r="K2213" s="144">
        <v>1.41</v>
      </c>
      <c r="L2213" s="125">
        <f>_xlfn.IFNA(INDEX(New!$E$9:$E$791,MATCH(C2213,New!$F$9:$F$791,0)),G2213)</f>
        <v>12442</v>
      </c>
      <c r="M2213" s="125">
        <f t="shared" si="377"/>
        <v>12442</v>
      </c>
      <c r="N2213" s="6" t="s">
        <v>1878</v>
      </c>
      <c r="O2213" s="6" t="s">
        <v>1878</v>
      </c>
      <c r="P2213" s="19">
        <v>4914590</v>
      </c>
      <c r="Q2213" s="6"/>
      <c r="R2213" s="19">
        <f t="shared" si="389"/>
        <v>884626.2</v>
      </c>
      <c r="S2213" s="6"/>
      <c r="T2213" s="14"/>
      <c r="U2213" s="145"/>
      <c r="V2213" s="6"/>
      <c r="W2213" s="6"/>
      <c r="X2213" s="6"/>
      <c r="Y2213" s="23"/>
      <c r="Z2213" s="6"/>
      <c r="AA2213" s="6"/>
      <c r="AB2213" s="21"/>
      <c r="AC2213" s="6"/>
      <c r="AD2213" s="14" t="s">
        <v>1515</v>
      </c>
      <c r="AE2213" s="6"/>
      <c r="AF2213" s="6"/>
      <c r="AG2213" s="6"/>
      <c r="AH2213" s="6" t="s">
        <v>1878</v>
      </c>
      <c r="AI2213" s="143">
        <f t="shared" si="386"/>
        <v>395</v>
      </c>
      <c r="AJ2213" s="143">
        <f t="shared" si="387"/>
        <v>71.099999999999994</v>
      </c>
      <c r="AK2213" s="143">
        <f t="shared" si="388"/>
        <v>884626.2</v>
      </c>
      <c r="AL2213" s="20">
        <f t="shared" si="378"/>
        <v>45452</v>
      </c>
      <c r="AM2213" t="e">
        <f t="shared" si="385"/>
        <v>#N/A</v>
      </c>
      <c r="AN2213" t="str">
        <f t="shared" si="390"/>
        <v>30052024-A-106523-5505.1</v>
      </c>
    </row>
    <row r="2214" spans="1:40" ht="20.100000000000001" customHeight="1" x14ac:dyDescent="0.25">
      <c r="A2214" s="206">
        <v>853</v>
      </c>
      <c r="B2214" s="21">
        <v>45423</v>
      </c>
      <c r="C2214" s="6" t="s">
        <v>3754</v>
      </c>
      <c r="D2214" s="15">
        <v>1206182</v>
      </c>
      <c r="E2214" s="14" t="s">
        <v>1132</v>
      </c>
      <c r="F2214" s="14" t="str">
        <f>INDEX(New!$CV$9:$CV$791,MATCH(C2214,New!$F$9:$F$791,0))</f>
        <v>-</v>
      </c>
      <c r="G2214" s="6">
        <v>12584</v>
      </c>
      <c r="H2214" s="6" t="s">
        <v>1817</v>
      </c>
      <c r="I2214" s="6"/>
      <c r="J2214" s="16">
        <v>5505.1</v>
      </c>
      <c r="K2214" s="144">
        <v>1.41</v>
      </c>
      <c r="L2214" s="125">
        <f>_xlfn.IFNA(INDEX(New!$E$9:$E$791,MATCH(C2214,New!$F$9:$F$791,0)),G2214)</f>
        <v>12584</v>
      </c>
      <c r="M2214" s="125">
        <f t="shared" si="377"/>
        <v>12584</v>
      </c>
      <c r="N2214" s="6" t="s">
        <v>1878</v>
      </c>
      <c r="O2214" s="6" t="s">
        <v>1878</v>
      </c>
      <c r="P2214" s="19">
        <v>4970680</v>
      </c>
      <c r="Q2214" s="6"/>
      <c r="R2214" s="19">
        <f t="shared" si="389"/>
        <v>894722.4</v>
      </c>
      <c r="S2214" s="6"/>
      <c r="T2214" s="14"/>
      <c r="U2214" s="145"/>
      <c r="V2214" s="6"/>
      <c r="W2214" s="6"/>
      <c r="X2214" s="6"/>
      <c r="Y2214" s="23"/>
      <c r="Z2214" s="6"/>
      <c r="AA2214" s="6"/>
      <c r="AB2214" s="21"/>
      <c r="AC2214" s="6"/>
      <c r="AD2214" s="14" t="s">
        <v>1515</v>
      </c>
      <c r="AE2214" s="6"/>
      <c r="AF2214" s="6"/>
      <c r="AG2214" s="6"/>
      <c r="AH2214" s="6" t="s">
        <v>1878</v>
      </c>
      <c r="AI2214" s="143">
        <f t="shared" si="386"/>
        <v>395</v>
      </c>
      <c r="AJ2214" s="143">
        <f t="shared" si="387"/>
        <v>71.100000000000009</v>
      </c>
      <c r="AK2214" s="143">
        <f t="shared" si="388"/>
        <v>894722.40000000014</v>
      </c>
      <c r="AL2214" s="20">
        <f t="shared" si="378"/>
        <v>45453</v>
      </c>
      <c r="AM2214" t="e">
        <f t="shared" si="385"/>
        <v>#N/A</v>
      </c>
      <c r="AN2214" t="str">
        <f t="shared" si="390"/>
        <v>30052024-A-106527-5505.1</v>
      </c>
    </row>
    <row r="2215" spans="1:40" ht="20.100000000000001" customHeight="1" x14ac:dyDescent="0.25">
      <c r="A2215" s="206">
        <v>854</v>
      </c>
      <c r="B2215" s="21">
        <v>45423</v>
      </c>
      <c r="C2215" s="6" t="s">
        <v>3755</v>
      </c>
      <c r="D2215" s="15">
        <v>1206182</v>
      </c>
      <c r="E2215" s="14" t="s">
        <v>1132</v>
      </c>
      <c r="F2215" s="14" t="str">
        <f>INDEX(New!$CV$9:$CV$791,MATCH(C2215,New!$F$9:$F$791,0))</f>
        <v>-</v>
      </c>
      <c r="G2215" s="6">
        <v>12851</v>
      </c>
      <c r="H2215" s="6" t="s">
        <v>1817</v>
      </c>
      <c r="I2215" s="6"/>
      <c r="J2215" s="16">
        <v>5505.1</v>
      </c>
      <c r="K2215" s="144">
        <v>1.41</v>
      </c>
      <c r="L2215" s="125">
        <f>_xlfn.IFNA(INDEX(New!$E$9:$E$791,MATCH(C2215,New!$F$9:$F$791,0)),G2215)</f>
        <v>12851</v>
      </c>
      <c r="M2215" s="125">
        <f t="shared" si="377"/>
        <v>12851</v>
      </c>
      <c r="N2215" s="6" t="s">
        <v>1878</v>
      </c>
      <c r="O2215" s="6" t="s">
        <v>1878</v>
      </c>
      <c r="P2215" s="19">
        <v>5076145</v>
      </c>
      <c r="Q2215" s="6"/>
      <c r="R2215" s="19">
        <f t="shared" si="389"/>
        <v>913706.1</v>
      </c>
      <c r="S2215" s="6"/>
      <c r="T2215" s="14"/>
      <c r="U2215" s="145"/>
      <c r="V2215" s="6"/>
      <c r="W2215" s="6"/>
      <c r="X2215" s="6"/>
      <c r="Y2215" s="23"/>
      <c r="Z2215" s="6"/>
      <c r="AA2215" s="6"/>
      <c r="AB2215" s="21"/>
      <c r="AC2215" s="6"/>
      <c r="AD2215" s="14" t="s">
        <v>1515</v>
      </c>
      <c r="AE2215" s="6"/>
      <c r="AF2215" s="6"/>
      <c r="AG2215" s="6"/>
      <c r="AH2215" s="6" t="s">
        <v>1878</v>
      </c>
      <c r="AI2215" s="143">
        <f t="shared" si="386"/>
        <v>395</v>
      </c>
      <c r="AJ2215" s="143">
        <f t="shared" si="387"/>
        <v>71.099999999999994</v>
      </c>
      <c r="AK2215" s="143">
        <f t="shared" si="388"/>
        <v>913706.1</v>
      </c>
      <c r="AL2215" s="20">
        <f t="shared" si="378"/>
        <v>45453</v>
      </c>
      <c r="AM2215" t="e">
        <f t="shared" si="385"/>
        <v>#N/A</v>
      </c>
      <c r="AN2215" t="str">
        <f t="shared" si="390"/>
        <v>30052024-A-106533-5505.1</v>
      </c>
    </row>
    <row r="2216" spans="1:40" ht="20.100000000000001" customHeight="1" x14ac:dyDescent="0.25">
      <c r="A2216" s="206">
        <v>855</v>
      </c>
      <c r="B2216" s="21">
        <v>45424</v>
      </c>
      <c r="C2216" s="6" t="s">
        <v>3756</v>
      </c>
      <c r="D2216" s="15">
        <v>1206182</v>
      </c>
      <c r="E2216" s="14" t="s">
        <v>1132</v>
      </c>
      <c r="F2216" s="14" t="str">
        <f>INDEX(New!$CV$9:$CV$791,MATCH(C2216,New!$F$9:$F$791,0))</f>
        <v>-</v>
      </c>
      <c r="G2216" s="6">
        <v>13122</v>
      </c>
      <c r="H2216" s="6" t="s">
        <v>1817</v>
      </c>
      <c r="I2216" s="6"/>
      <c r="J2216" s="16">
        <v>5505.1</v>
      </c>
      <c r="K2216" s="144">
        <v>1.41</v>
      </c>
      <c r="L2216" s="125">
        <f>_xlfn.IFNA(INDEX(New!$E$9:$E$791,MATCH(C2216,New!$F$9:$F$791,0)),G2216)</f>
        <v>13122</v>
      </c>
      <c r="M2216" s="125">
        <f t="shared" si="377"/>
        <v>13122</v>
      </c>
      <c r="N2216" s="6" t="s">
        <v>1878</v>
      </c>
      <c r="O2216" s="6" t="s">
        <v>1878</v>
      </c>
      <c r="P2216" s="19">
        <v>5183190</v>
      </c>
      <c r="Q2216" s="6"/>
      <c r="R2216" s="19">
        <f t="shared" si="389"/>
        <v>932974.2</v>
      </c>
      <c r="S2216" s="6"/>
      <c r="T2216" s="14"/>
      <c r="U2216" s="145"/>
      <c r="V2216" s="6"/>
      <c r="W2216" s="6"/>
      <c r="X2216" s="6"/>
      <c r="Y2216" s="23"/>
      <c r="Z2216" s="6"/>
      <c r="AA2216" s="6"/>
      <c r="AB2216" s="21"/>
      <c r="AC2216" s="6"/>
      <c r="AD2216" s="14" t="s">
        <v>1515</v>
      </c>
      <c r="AE2216" s="6"/>
      <c r="AF2216" s="6"/>
      <c r="AG2216" s="6"/>
      <c r="AH2216" s="6" t="s">
        <v>1878</v>
      </c>
      <c r="AI2216" s="143">
        <f t="shared" si="386"/>
        <v>395</v>
      </c>
      <c r="AJ2216" s="143">
        <f t="shared" si="387"/>
        <v>71.099999999999994</v>
      </c>
      <c r="AK2216" s="143">
        <f t="shared" si="388"/>
        <v>932974.2</v>
      </c>
      <c r="AL2216" s="20">
        <f t="shared" si="378"/>
        <v>45454</v>
      </c>
      <c r="AM2216" t="e">
        <f t="shared" si="385"/>
        <v>#N/A</v>
      </c>
      <c r="AN2216" t="str">
        <f t="shared" si="390"/>
        <v>30052024-A-106540-5505.1</v>
      </c>
    </row>
    <row r="2217" spans="1:40" ht="20.100000000000001" customHeight="1" x14ac:dyDescent="0.25">
      <c r="A2217" s="206">
        <v>856</v>
      </c>
      <c r="B2217" s="21">
        <v>45424</v>
      </c>
      <c r="C2217" s="6" t="s">
        <v>3757</v>
      </c>
      <c r="D2217" s="15">
        <v>1206182</v>
      </c>
      <c r="E2217" s="14" t="s">
        <v>1132</v>
      </c>
      <c r="F2217" s="14" t="str">
        <f>INDEX(New!$CV$9:$CV$791,MATCH(C2217,New!$F$9:$F$791,0))</f>
        <v>-</v>
      </c>
      <c r="G2217" s="6">
        <v>12028</v>
      </c>
      <c r="H2217" s="6" t="s">
        <v>1817</v>
      </c>
      <c r="I2217" s="6"/>
      <c r="J2217" s="16">
        <v>5505.1</v>
      </c>
      <c r="K2217" s="144">
        <v>1.41</v>
      </c>
      <c r="L2217" s="125">
        <f>_xlfn.IFNA(INDEX(New!$E$9:$E$791,MATCH(C2217,New!$F$9:$F$791,0)),G2217)</f>
        <v>12028</v>
      </c>
      <c r="M2217" s="125">
        <f t="shared" si="377"/>
        <v>12028</v>
      </c>
      <c r="N2217" s="6" t="s">
        <v>1878</v>
      </c>
      <c r="O2217" s="6" t="s">
        <v>1878</v>
      </c>
      <c r="P2217" s="19">
        <v>4751060</v>
      </c>
      <c r="Q2217" s="6"/>
      <c r="R2217" s="19">
        <f t="shared" si="389"/>
        <v>855190.79999999993</v>
      </c>
      <c r="S2217" s="6"/>
      <c r="T2217" s="14"/>
      <c r="U2217" s="145"/>
      <c r="V2217" s="6"/>
      <c r="W2217" s="6"/>
      <c r="X2217" s="6"/>
      <c r="Y2217" s="23"/>
      <c r="Z2217" s="6"/>
      <c r="AA2217" s="6"/>
      <c r="AB2217" s="21"/>
      <c r="AC2217" s="6"/>
      <c r="AD2217" s="14" t="s">
        <v>1515</v>
      </c>
      <c r="AE2217" s="6"/>
      <c r="AF2217" s="6"/>
      <c r="AG2217" s="6"/>
      <c r="AH2217" s="6" t="s">
        <v>1878</v>
      </c>
      <c r="AI2217" s="143">
        <f t="shared" si="386"/>
        <v>395</v>
      </c>
      <c r="AJ2217" s="143">
        <f t="shared" si="387"/>
        <v>71.099999999999994</v>
      </c>
      <c r="AK2217" s="143">
        <f t="shared" si="388"/>
        <v>855190.79999999993</v>
      </c>
      <c r="AL2217" s="20">
        <f t="shared" si="378"/>
        <v>45454</v>
      </c>
      <c r="AM2217" t="e">
        <f t="shared" si="385"/>
        <v>#N/A</v>
      </c>
      <c r="AN2217" t="str">
        <f t="shared" si="390"/>
        <v>30052024-A-106543-5505.1</v>
      </c>
    </row>
    <row r="2218" spans="1:40" ht="20.100000000000001" customHeight="1" x14ac:dyDescent="0.25">
      <c r="A2218" s="206">
        <v>857</v>
      </c>
      <c r="B2218" s="21">
        <v>45429</v>
      </c>
      <c r="C2218" s="6" t="s">
        <v>3758</v>
      </c>
      <c r="D2218" s="15">
        <v>1206182</v>
      </c>
      <c r="E2218" s="14" t="s">
        <v>1132</v>
      </c>
      <c r="F2218" s="14" t="str">
        <f>INDEX(New!$CV$9:$CV$791,MATCH(C2218,New!$F$9:$F$791,0))</f>
        <v>-</v>
      </c>
      <c r="G2218" s="6">
        <v>12582</v>
      </c>
      <c r="H2218" s="6" t="s">
        <v>1817</v>
      </c>
      <c r="I2218" s="6"/>
      <c r="J2218" s="16">
        <v>5505.1</v>
      </c>
      <c r="K2218" s="144">
        <v>1.38</v>
      </c>
      <c r="L2218" s="125">
        <f>_xlfn.IFNA(INDEX(New!$E$9:$E$791,MATCH(C2218,New!$F$9:$F$791,0)),G2218)</f>
        <v>12582</v>
      </c>
      <c r="M2218" s="125">
        <f t="shared" si="377"/>
        <v>12582</v>
      </c>
      <c r="N2218" s="6" t="s">
        <v>1878</v>
      </c>
      <c r="O2218" s="6" t="s">
        <v>1878</v>
      </c>
      <c r="P2218" s="19">
        <v>4844070</v>
      </c>
      <c r="Q2218" s="6"/>
      <c r="R2218" s="19">
        <f t="shared" si="389"/>
        <v>871932.6</v>
      </c>
      <c r="S2218" s="6"/>
      <c r="T2218" s="14"/>
      <c r="U2218" s="145"/>
      <c r="V2218" s="6"/>
      <c r="W2218" s="6"/>
      <c r="X2218" s="6"/>
      <c r="Y2218" s="23"/>
      <c r="Z2218" s="6"/>
      <c r="AA2218" s="6"/>
      <c r="AB2218" s="21"/>
      <c r="AC2218" s="6"/>
      <c r="AD2218" s="14" t="s">
        <v>1515</v>
      </c>
      <c r="AE2218" s="6"/>
      <c r="AF2218" s="6"/>
      <c r="AG2218" s="6"/>
      <c r="AH2218" s="6" t="s">
        <v>1878</v>
      </c>
      <c r="AI2218" s="143">
        <f t="shared" si="386"/>
        <v>385</v>
      </c>
      <c r="AJ2218" s="143">
        <f t="shared" si="387"/>
        <v>69.3</v>
      </c>
      <c r="AK2218" s="143">
        <f t="shared" si="388"/>
        <v>871932.6</v>
      </c>
      <c r="AL2218" s="20">
        <f t="shared" si="378"/>
        <v>45459</v>
      </c>
      <c r="AM2218" t="e">
        <f t="shared" si="385"/>
        <v>#N/A</v>
      </c>
      <c r="AN2218" t="str">
        <f t="shared" si="390"/>
        <v>30052024-A-106549-5505.1</v>
      </c>
    </row>
    <row r="2219" spans="1:40" ht="20.100000000000001" customHeight="1" x14ac:dyDescent="0.25">
      <c r="A2219" s="206">
        <v>858</v>
      </c>
      <c r="B2219" s="21">
        <v>45429</v>
      </c>
      <c r="C2219" s="6" t="s">
        <v>3759</v>
      </c>
      <c r="D2219" s="15">
        <v>1206182</v>
      </c>
      <c r="E2219" s="14" t="s">
        <v>1132</v>
      </c>
      <c r="F2219" s="14" t="str">
        <f>INDEX(New!$CV$9:$CV$791,MATCH(C2219,New!$F$9:$F$791,0))</f>
        <v>-</v>
      </c>
      <c r="G2219" s="6">
        <v>12805</v>
      </c>
      <c r="H2219" s="6" t="s">
        <v>1817</v>
      </c>
      <c r="I2219" s="6"/>
      <c r="J2219" s="16">
        <v>5505.1</v>
      </c>
      <c r="K2219" s="144">
        <v>1.38</v>
      </c>
      <c r="L2219" s="125">
        <f>_xlfn.IFNA(INDEX(New!$E$9:$E$791,MATCH(C2219,New!$F$9:$F$791,0)),G2219)</f>
        <v>12805</v>
      </c>
      <c r="M2219" s="125">
        <f t="shared" si="377"/>
        <v>12805</v>
      </c>
      <c r="N2219" s="6" t="s">
        <v>1878</v>
      </c>
      <c r="O2219" s="6" t="s">
        <v>1878</v>
      </c>
      <c r="P2219" s="19">
        <v>4929925</v>
      </c>
      <c r="Q2219" s="6"/>
      <c r="R2219" s="19">
        <f t="shared" si="389"/>
        <v>887386.5</v>
      </c>
      <c r="S2219" s="6"/>
      <c r="T2219" s="14"/>
      <c r="U2219" s="145"/>
      <c r="V2219" s="6"/>
      <c r="W2219" s="6"/>
      <c r="X2219" s="6"/>
      <c r="Y2219" s="23"/>
      <c r="Z2219" s="6"/>
      <c r="AA2219" s="6"/>
      <c r="AB2219" s="21"/>
      <c r="AC2219" s="6"/>
      <c r="AD2219" s="14" t="s">
        <v>1515</v>
      </c>
      <c r="AE2219" s="6"/>
      <c r="AF2219" s="6"/>
      <c r="AG2219" s="6"/>
      <c r="AH2219" s="6" t="s">
        <v>1878</v>
      </c>
      <c r="AI2219" s="143">
        <f t="shared" si="386"/>
        <v>385</v>
      </c>
      <c r="AJ2219" s="143">
        <f t="shared" si="387"/>
        <v>69.3</v>
      </c>
      <c r="AK2219" s="143">
        <f t="shared" si="388"/>
        <v>887386.5</v>
      </c>
      <c r="AL2219" s="20">
        <f t="shared" si="378"/>
        <v>45459</v>
      </c>
      <c r="AM2219" t="e">
        <f t="shared" si="385"/>
        <v>#N/A</v>
      </c>
      <c r="AN2219" t="str">
        <f t="shared" si="390"/>
        <v>30052024-A-106554-5505.1</v>
      </c>
    </row>
    <row r="2220" spans="1:40" ht="20.100000000000001" customHeight="1" x14ac:dyDescent="0.25">
      <c r="A2220" s="206">
        <v>859</v>
      </c>
      <c r="B2220" s="21">
        <v>45430</v>
      </c>
      <c r="C2220" s="6" t="s">
        <v>3760</v>
      </c>
      <c r="D2220" s="15">
        <v>1206182</v>
      </c>
      <c r="E2220" s="14" t="s">
        <v>1132</v>
      </c>
      <c r="F2220" s="14" t="str">
        <f>INDEX(New!$CV$9:$CV$791,MATCH(C2220,New!$F$9:$F$791,0))</f>
        <v>-</v>
      </c>
      <c r="G2220" s="6">
        <v>12077</v>
      </c>
      <c r="H2220" s="6" t="s">
        <v>1817</v>
      </c>
      <c r="I2220" s="6"/>
      <c r="J2220" s="16">
        <v>5505.1</v>
      </c>
      <c r="K2220" s="144">
        <v>1.38</v>
      </c>
      <c r="L2220" s="125">
        <f>_xlfn.IFNA(INDEX(New!$E$9:$E$791,MATCH(C2220,New!$F$9:$F$791,0)),G2220)</f>
        <v>12077</v>
      </c>
      <c r="M2220" s="125">
        <f t="shared" ref="M2220:M2225" si="391">G2220</f>
        <v>12077</v>
      </c>
      <c r="N2220" s="6" t="s">
        <v>1878</v>
      </c>
      <c r="O2220" s="6" t="s">
        <v>1878</v>
      </c>
      <c r="P2220" s="19">
        <v>4649645</v>
      </c>
      <c r="Q2220" s="6"/>
      <c r="R2220" s="19">
        <f t="shared" si="389"/>
        <v>836936.1</v>
      </c>
      <c r="S2220" s="6"/>
      <c r="T2220" s="14"/>
      <c r="U2220" s="145"/>
      <c r="V2220" s="6"/>
      <c r="W2220" s="6"/>
      <c r="X2220" s="6"/>
      <c r="Y2220" s="23"/>
      <c r="Z2220" s="6"/>
      <c r="AA2220" s="6"/>
      <c r="AB2220" s="21"/>
      <c r="AC2220" s="6"/>
      <c r="AD2220" s="14" t="s">
        <v>1515</v>
      </c>
      <c r="AE2220" s="6"/>
      <c r="AF2220" s="6"/>
      <c r="AG2220" s="6"/>
      <c r="AH2220" s="6" t="s">
        <v>1878</v>
      </c>
      <c r="AI2220" s="143">
        <f t="shared" si="386"/>
        <v>385</v>
      </c>
      <c r="AJ2220" s="143">
        <f t="shared" si="387"/>
        <v>69.3</v>
      </c>
      <c r="AK2220" s="143">
        <f t="shared" si="388"/>
        <v>836936.1</v>
      </c>
      <c r="AL2220" s="20">
        <f t="shared" si="378"/>
        <v>45460</v>
      </c>
      <c r="AM2220" t="e">
        <f t="shared" si="385"/>
        <v>#N/A</v>
      </c>
      <c r="AN2220" t="str">
        <f t="shared" si="390"/>
        <v>30052024-A-106567-5505.1</v>
      </c>
    </row>
    <row r="2221" spans="1:40" ht="20.100000000000001" customHeight="1" x14ac:dyDescent="0.25">
      <c r="A2221" s="206">
        <v>860</v>
      </c>
      <c r="B2221" s="21">
        <v>45430</v>
      </c>
      <c r="C2221" s="6" t="s">
        <v>3761</v>
      </c>
      <c r="D2221" s="15">
        <v>1206182</v>
      </c>
      <c r="E2221" s="14" t="s">
        <v>1132</v>
      </c>
      <c r="F2221" s="14" t="str">
        <f>INDEX(New!$CV$9:$CV$791,MATCH(C2221,New!$F$9:$F$791,0))</f>
        <v>-</v>
      </c>
      <c r="G2221" s="6">
        <v>12664</v>
      </c>
      <c r="H2221" s="6" t="s">
        <v>1817</v>
      </c>
      <c r="I2221" s="6"/>
      <c r="J2221" s="16">
        <v>5505.1</v>
      </c>
      <c r="K2221" s="144">
        <v>1.38</v>
      </c>
      <c r="L2221" s="125">
        <f>_xlfn.IFNA(INDEX(New!$E$9:$E$791,MATCH(C2221,New!$F$9:$F$791,0)),G2221)</f>
        <v>12664</v>
      </c>
      <c r="M2221" s="125">
        <f t="shared" si="391"/>
        <v>12664</v>
      </c>
      <c r="N2221" s="6" t="s">
        <v>1878</v>
      </c>
      <c r="O2221" s="6" t="s">
        <v>1878</v>
      </c>
      <c r="P2221" s="19">
        <v>4875640</v>
      </c>
      <c r="Q2221" s="6"/>
      <c r="R2221" s="19">
        <f t="shared" si="389"/>
        <v>877615.2</v>
      </c>
      <c r="S2221" s="6"/>
      <c r="T2221" s="14"/>
      <c r="U2221" s="145"/>
      <c r="V2221" s="6"/>
      <c r="W2221" s="6"/>
      <c r="X2221" s="6"/>
      <c r="Y2221" s="23"/>
      <c r="Z2221" s="6"/>
      <c r="AA2221" s="6"/>
      <c r="AB2221" s="21"/>
      <c r="AC2221" s="6"/>
      <c r="AD2221" s="14" t="s">
        <v>1515</v>
      </c>
      <c r="AE2221" s="6"/>
      <c r="AF2221" s="6"/>
      <c r="AG2221" s="6"/>
      <c r="AH2221" s="6" t="s">
        <v>1878</v>
      </c>
      <c r="AI2221" s="143">
        <f t="shared" si="386"/>
        <v>385</v>
      </c>
      <c r="AJ2221" s="143">
        <f t="shared" si="387"/>
        <v>69.3</v>
      </c>
      <c r="AK2221" s="143">
        <f t="shared" si="388"/>
        <v>877615.2</v>
      </c>
      <c r="AL2221" s="20">
        <f t="shared" si="378"/>
        <v>45460</v>
      </c>
      <c r="AM2221" t="e">
        <f t="shared" si="385"/>
        <v>#N/A</v>
      </c>
      <c r="AN2221" t="str">
        <f t="shared" si="390"/>
        <v>30052024-A-106576-5505.1</v>
      </c>
    </row>
    <row r="2222" spans="1:40" ht="20.100000000000001" customHeight="1" x14ac:dyDescent="0.25">
      <c r="A2222" s="206">
        <v>861</v>
      </c>
      <c r="B2222" s="21">
        <v>45436</v>
      </c>
      <c r="C2222" s="6" t="s">
        <v>3762</v>
      </c>
      <c r="D2222" s="15">
        <v>1206182</v>
      </c>
      <c r="E2222" s="14" t="s">
        <v>1132</v>
      </c>
      <c r="F2222" s="14" t="str">
        <f>INDEX(New!$CV$9:$CV$791,MATCH(C2222,New!$F$9:$F$791,0))</f>
        <v>-</v>
      </c>
      <c r="G2222" s="6">
        <v>12335</v>
      </c>
      <c r="H2222" s="6" t="s">
        <v>1817</v>
      </c>
      <c r="I2222" s="6"/>
      <c r="J2222" s="16">
        <v>5505.1</v>
      </c>
      <c r="K2222" s="144">
        <v>1.36</v>
      </c>
      <c r="L2222" s="125">
        <f>_xlfn.IFNA(INDEX(New!$E$9:$E$791,MATCH(C2222,New!$F$9:$F$791,0)),G2222)</f>
        <v>12335</v>
      </c>
      <c r="M2222" s="125">
        <f t="shared" si="391"/>
        <v>12335</v>
      </c>
      <c r="N2222" s="6" t="s">
        <v>1878</v>
      </c>
      <c r="O2222" s="6" t="s">
        <v>1878</v>
      </c>
      <c r="P2222" s="19">
        <v>4711970</v>
      </c>
      <c r="Q2222" s="6"/>
      <c r="R2222" s="19">
        <f t="shared" si="389"/>
        <v>848154.6</v>
      </c>
      <c r="S2222" s="6"/>
      <c r="T2222" s="14"/>
      <c r="U2222" s="145"/>
      <c r="V2222" s="6"/>
      <c r="W2222" s="6"/>
      <c r="X2222" s="6"/>
      <c r="Y2222" s="23"/>
      <c r="Z2222" s="6"/>
      <c r="AA2222" s="6"/>
      <c r="AB2222" s="21"/>
      <c r="AC2222" s="6"/>
      <c r="AD2222" s="14" t="s">
        <v>1515</v>
      </c>
      <c r="AE2222" s="6"/>
      <c r="AF2222" s="6"/>
      <c r="AG2222" s="6"/>
      <c r="AH2222" s="6" t="s">
        <v>1878</v>
      </c>
      <c r="AI2222" s="143">
        <f t="shared" si="386"/>
        <v>382</v>
      </c>
      <c r="AJ2222" s="143">
        <f t="shared" si="387"/>
        <v>68.760000000000005</v>
      </c>
      <c r="AK2222" s="143">
        <f t="shared" si="388"/>
        <v>848154.60000000009</v>
      </c>
      <c r="AL2222" s="20">
        <f t="shared" si="378"/>
        <v>45466</v>
      </c>
      <c r="AM2222" t="e">
        <f t="shared" si="385"/>
        <v>#N/A</v>
      </c>
      <c r="AN2222" t="str">
        <f t="shared" si="390"/>
        <v>30052024-A-106583-5505.1</v>
      </c>
    </row>
    <row r="2223" spans="1:40" ht="20.100000000000001" customHeight="1" x14ac:dyDescent="0.25">
      <c r="A2223" s="206">
        <v>862</v>
      </c>
      <c r="B2223" s="21">
        <v>45436</v>
      </c>
      <c r="C2223" s="6" t="s">
        <v>3763</v>
      </c>
      <c r="D2223" s="15">
        <v>1206182</v>
      </c>
      <c r="E2223" s="14" t="s">
        <v>1132</v>
      </c>
      <c r="F2223" s="14" t="str">
        <f>INDEX(New!$CV$9:$CV$791,MATCH(C2223,New!$F$9:$F$791,0))</f>
        <v>-</v>
      </c>
      <c r="G2223" s="6">
        <v>12224</v>
      </c>
      <c r="H2223" s="6" t="s">
        <v>1817</v>
      </c>
      <c r="I2223" s="6"/>
      <c r="J2223" s="16">
        <v>5505.1</v>
      </c>
      <c r="K2223" s="144">
        <v>1.36</v>
      </c>
      <c r="L2223" s="125">
        <f>_xlfn.IFNA(INDEX(New!$E$9:$E$791,MATCH(C2223,New!$F$9:$F$791,0)),G2223)</f>
        <v>12224</v>
      </c>
      <c r="M2223" s="125">
        <f t="shared" si="391"/>
        <v>12224</v>
      </c>
      <c r="N2223" s="6" t="s">
        <v>1878</v>
      </c>
      <c r="O2223" s="6" t="s">
        <v>1878</v>
      </c>
      <c r="P2223" s="19">
        <v>4669568</v>
      </c>
      <c r="Q2223" s="6"/>
      <c r="R2223" s="19">
        <f t="shared" si="389"/>
        <v>840522.23999999999</v>
      </c>
      <c r="S2223" s="6"/>
      <c r="T2223" s="14"/>
      <c r="U2223" s="145"/>
      <c r="V2223" s="6"/>
      <c r="W2223" s="6"/>
      <c r="X2223" s="6"/>
      <c r="Y2223" s="23"/>
      <c r="Z2223" s="6"/>
      <c r="AA2223" s="6"/>
      <c r="AB2223" s="21"/>
      <c r="AC2223" s="6"/>
      <c r="AD2223" s="14" t="s">
        <v>1515</v>
      </c>
      <c r="AE2223" s="6"/>
      <c r="AF2223" s="6"/>
      <c r="AG2223" s="6"/>
      <c r="AH2223" s="6" t="s">
        <v>1878</v>
      </c>
      <c r="AI2223" s="143">
        <f t="shared" si="386"/>
        <v>382</v>
      </c>
      <c r="AJ2223" s="143">
        <f t="shared" si="387"/>
        <v>68.760000000000005</v>
      </c>
      <c r="AK2223" s="143">
        <f t="shared" si="388"/>
        <v>840522.24000000011</v>
      </c>
      <c r="AL2223" s="20">
        <f t="shared" si="378"/>
        <v>45466</v>
      </c>
      <c r="AM2223" t="e">
        <f t="shared" si="385"/>
        <v>#N/A</v>
      </c>
      <c r="AN2223" t="str">
        <f t="shared" si="390"/>
        <v>30052024-A-106590-5505.1</v>
      </c>
    </row>
    <row r="2224" spans="1:40" ht="20.100000000000001" customHeight="1" x14ac:dyDescent="0.25">
      <c r="A2224" s="14">
        <v>863</v>
      </c>
      <c r="B2224" s="21">
        <v>45437</v>
      </c>
      <c r="C2224" s="6" t="s">
        <v>3764</v>
      </c>
      <c r="D2224" s="15">
        <v>1206182</v>
      </c>
      <c r="E2224" s="14" t="s">
        <v>1132</v>
      </c>
      <c r="F2224" s="14" t="str">
        <f>INDEX(New!$CV$9:$CV$791,MATCH(C2224,New!$F$9:$F$791,0))</f>
        <v>-</v>
      </c>
      <c r="G2224" s="6">
        <v>12095</v>
      </c>
      <c r="H2224" s="6" t="s">
        <v>1817</v>
      </c>
      <c r="I2224" s="6"/>
      <c r="J2224" s="16">
        <v>5505.1</v>
      </c>
      <c r="K2224" s="144">
        <v>1.36</v>
      </c>
      <c r="L2224" s="125">
        <f>_xlfn.IFNA(INDEX(New!$E$9:$E$791,MATCH(C2224,New!$F$9:$F$791,0)),G2224)</f>
        <v>12095</v>
      </c>
      <c r="M2224" s="125">
        <f t="shared" si="391"/>
        <v>12095</v>
      </c>
      <c r="N2224" s="6" t="s">
        <v>1878</v>
      </c>
      <c r="O2224" s="6" t="s">
        <v>1878</v>
      </c>
      <c r="P2224" s="19">
        <v>4620290</v>
      </c>
      <c r="Q2224" s="6"/>
      <c r="R2224" s="19">
        <f t="shared" si="389"/>
        <v>831652.2</v>
      </c>
      <c r="S2224" s="6"/>
      <c r="T2224" s="14"/>
      <c r="U2224" s="145"/>
      <c r="V2224" s="6"/>
      <c r="W2224" s="6"/>
      <c r="X2224" s="6"/>
      <c r="Y2224" s="23"/>
      <c r="Z2224" s="6"/>
      <c r="AA2224" s="6"/>
      <c r="AB2224" s="21"/>
      <c r="AC2224" s="6"/>
      <c r="AD2224" s="14" t="s">
        <v>1515</v>
      </c>
      <c r="AE2224" s="6"/>
      <c r="AF2224" s="6"/>
      <c r="AG2224" s="6"/>
      <c r="AH2224" s="6" t="s">
        <v>1878</v>
      </c>
      <c r="AI2224" s="143">
        <f t="shared" si="386"/>
        <v>382</v>
      </c>
      <c r="AJ2224" s="143">
        <f t="shared" si="387"/>
        <v>68.759999999999991</v>
      </c>
      <c r="AK2224" s="143">
        <f t="shared" si="388"/>
        <v>831652.19999999984</v>
      </c>
      <c r="AL2224" s="20">
        <f t="shared" si="378"/>
        <v>45467</v>
      </c>
      <c r="AM2224" t="e">
        <f t="shared" si="385"/>
        <v>#N/A</v>
      </c>
      <c r="AN2224" t="str">
        <f t="shared" si="390"/>
        <v>30052024-A-106595-5505.1</v>
      </c>
    </row>
    <row r="2225" spans="1:40" ht="20.100000000000001" customHeight="1" x14ac:dyDescent="0.25">
      <c r="A2225" s="14">
        <v>864</v>
      </c>
      <c r="B2225" s="21">
        <v>45437</v>
      </c>
      <c r="C2225" s="6" t="s">
        <v>3765</v>
      </c>
      <c r="D2225" s="15">
        <v>1206182</v>
      </c>
      <c r="E2225" s="14" t="s">
        <v>1132</v>
      </c>
      <c r="F2225" s="14" t="str">
        <f>INDEX(New!$CV$9:$CV$791,MATCH(C2225,New!$F$9:$F$791,0))</f>
        <v>-</v>
      </c>
      <c r="G2225" s="6">
        <v>13081</v>
      </c>
      <c r="H2225" s="6" t="s">
        <v>1817</v>
      </c>
      <c r="I2225" s="6"/>
      <c r="J2225" s="16">
        <v>5505.1</v>
      </c>
      <c r="K2225" s="144">
        <v>1.36</v>
      </c>
      <c r="L2225" s="125">
        <f>_xlfn.IFNA(INDEX(New!$E$9:$E$791,MATCH(C2225,New!$F$9:$F$791,0)),G2225)</f>
        <v>13081</v>
      </c>
      <c r="M2225" s="125">
        <f t="shared" si="391"/>
        <v>13081</v>
      </c>
      <c r="N2225" s="6" t="s">
        <v>1878</v>
      </c>
      <c r="O2225" s="6" t="s">
        <v>1878</v>
      </c>
      <c r="P2225" s="19">
        <v>4996942</v>
      </c>
      <c r="Q2225" s="6"/>
      <c r="R2225" s="19">
        <f t="shared" si="389"/>
        <v>899449.55999999994</v>
      </c>
      <c r="S2225" s="6"/>
      <c r="T2225" s="14"/>
      <c r="U2225" s="145"/>
      <c r="V2225" s="6"/>
      <c r="W2225" s="6"/>
      <c r="X2225" s="6"/>
      <c r="Y2225" s="23"/>
      <c r="Z2225" s="6"/>
      <c r="AA2225" s="6"/>
      <c r="AB2225" s="21"/>
      <c r="AC2225" s="6"/>
      <c r="AD2225" s="14" t="s">
        <v>1515</v>
      </c>
      <c r="AE2225" s="6"/>
      <c r="AF2225" s="6"/>
      <c r="AG2225" s="6"/>
      <c r="AH2225" s="6" t="s">
        <v>1878</v>
      </c>
      <c r="AI2225" s="143">
        <f t="shared" si="386"/>
        <v>382</v>
      </c>
      <c r="AJ2225" s="143">
        <f t="shared" si="387"/>
        <v>68.759999999999991</v>
      </c>
      <c r="AK2225" s="143">
        <f t="shared" si="388"/>
        <v>899449.55999999982</v>
      </c>
      <c r="AL2225" s="20">
        <f t="shared" si="378"/>
        <v>45467</v>
      </c>
      <c r="AM2225" t="e">
        <f t="shared" si="385"/>
        <v>#N/A</v>
      </c>
      <c r="AN2225" t="str">
        <f t="shared" si="390"/>
        <v>30052024-A-106602-5505.1</v>
      </c>
    </row>
    <row r="2226" spans="1:40" ht="20.100000000000001" hidden="1" customHeight="1" x14ac:dyDescent="0.25">
      <c r="A2226" s="14">
        <v>865</v>
      </c>
      <c r="B2226" s="21">
        <v>45427</v>
      </c>
      <c r="C2226" s="6" t="s">
        <v>3801</v>
      </c>
      <c r="D2226" s="15">
        <v>1571428</v>
      </c>
      <c r="E2226" s="14" t="s">
        <v>1132</v>
      </c>
      <c r="F2226" s="14" t="s">
        <v>1133</v>
      </c>
      <c r="G2226" s="6">
        <v>2000</v>
      </c>
      <c r="H2226" s="6" t="s">
        <v>1817</v>
      </c>
      <c r="I2226" s="6"/>
      <c r="J2226" s="16">
        <v>3204.2</v>
      </c>
      <c r="K2226" s="144">
        <v>1.8</v>
      </c>
      <c r="L2226" s="125">
        <v>0</v>
      </c>
      <c r="M2226" s="125">
        <v>0</v>
      </c>
      <c r="N2226" s="6" t="s">
        <v>412</v>
      </c>
      <c r="O2226" s="6" t="s">
        <v>2381</v>
      </c>
      <c r="P2226" s="19">
        <v>1010000</v>
      </c>
      <c r="Q2226" s="19"/>
      <c r="R2226" s="19">
        <f t="shared" si="389"/>
        <v>181800</v>
      </c>
      <c r="S2226" s="6"/>
      <c r="T2226" s="14"/>
      <c r="U2226" s="145"/>
      <c r="V2226" s="6"/>
      <c r="W2226" s="6"/>
      <c r="X2226" s="6"/>
      <c r="Y2226" s="23"/>
      <c r="Z2226" s="6"/>
      <c r="AA2226" s="6"/>
      <c r="AB2226" s="21"/>
      <c r="AC2226" s="6"/>
      <c r="AD2226" s="14" t="s">
        <v>1515</v>
      </c>
      <c r="AE2226" s="6"/>
      <c r="AF2226" s="6"/>
      <c r="AG2226" s="6"/>
      <c r="AH2226" s="6" t="s">
        <v>434</v>
      </c>
      <c r="AI2226" s="143">
        <f t="shared" ref="AI2226:AI2259" si="392">P2226/G2226</f>
        <v>505</v>
      </c>
      <c r="AJ2226" s="143">
        <f t="shared" ref="AJ2226:AJ2259" si="393">R2226/G2226</f>
        <v>90.9</v>
      </c>
      <c r="AK2226" s="143">
        <f t="shared" ref="AK2226:AK2259" si="394">L2226*AJ2226</f>
        <v>0</v>
      </c>
      <c r="AL2226" s="20">
        <f t="shared" si="378"/>
        <v>45457</v>
      </c>
      <c r="AM2226" t="e">
        <f t="shared" si="385"/>
        <v>#N/A</v>
      </c>
      <c r="AN2226" t="str">
        <f t="shared" si="390"/>
        <v>03062024-A-108361-3204.2</v>
      </c>
    </row>
    <row r="2227" spans="1:40" ht="20.100000000000001" hidden="1" customHeight="1" x14ac:dyDescent="0.25">
      <c r="A2227" s="14">
        <v>866</v>
      </c>
      <c r="B2227" s="21">
        <v>45425</v>
      </c>
      <c r="C2227" s="6" t="s">
        <v>3802</v>
      </c>
      <c r="D2227" s="15">
        <v>1571428</v>
      </c>
      <c r="E2227" s="14" t="s">
        <v>1132</v>
      </c>
      <c r="F2227" s="14" t="s">
        <v>1133</v>
      </c>
      <c r="G2227" s="6">
        <v>90</v>
      </c>
      <c r="H2227" s="6" t="s">
        <v>1817</v>
      </c>
      <c r="I2227" s="6"/>
      <c r="J2227" s="16">
        <v>3910</v>
      </c>
      <c r="K2227" s="144">
        <v>3.8</v>
      </c>
      <c r="L2227" s="125">
        <v>0</v>
      </c>
      <c r="M2227" s="125">
        <v>0</v>
      </c>
      <c r="N2227" s="6" t="s">
        <v>557</v>
      </c>
      <c r="O2227" s="6" t="s">
        <v>3844</v>
      </c>
      <c r="P2227" s="19">
        <v>95850</v>
      </c>
      <c r="Q2227" s="19"/>
      <c r="R2227" s="19">
        <f t="shared" si="389"/>
        <v>17253</v>
      </c>
      <c r="S2227" s="6"/>
      <c r="T2227" s="14"/>
      <c r="U2227" s="145"/>
      <c r="V2227" s="6"/>
      <c r="W2227" s="6"/>
      <c r="X2227" s="6"/>
      <c r="Y2227" s="212">
        <v>45483</v>
      </c>
      <c r="Z2227" s="6"/>
      <c r="AA2227" s="6"/>
      <c r="AB2227" s="21"/>
      <c r="AC2227" s="6"/>
      <c r="AD2227" s="14" t="s">
        <v>1515</v>
      </c>
      <c r="AE2227" s="6"/>
      <c r="AF2227" s="6"/>
      <c r="AG2227" s="6"/>
      <c r="AH2227" s="6" t="s">
        <v>1517</v>
      </c>
      <c r="AI2227" s="143">
        <f t="shared" si="392"/>
        <v>1065</v>
      </c>
      <c r="AJ2227" s="143">
        <f t="shared" si="393"/>
        <v>191.7</v>
      </c>
      <c r="AK2227" s="143">
        <f t="shared" si="394"/>
        <v>0</v>
      </c>
      <c r="AL2227" s="20">
        <f t="shared" ref="AL2227:AL2290" si="395">IF(B2227&lt;&gt;"",IF(E2227="Packing Material",B2227+5,B2227+30),"")</f>
        <v>45455</v>
      </c>
      <c r="AM2227" t="e">
        <f t="shared" si="385"/>
        <v>#N/A</v>
      </c>
      <c r="AN2227" t="str">
        <f t="shared" si="390"/>
        <v>03062024-A-108373-3910</v>
      </c>
    </row>
    <row r="2228" spans="1:40" ht="20.100000000000001" hidden="1" customHeight="1" x14ac:dyDescent="0.25">
      <c r="A2228" s="14">
        <v>867</v>
      </c>
      <c r="B2228" s="21">
        <v>45425</v>
      </c>
      <c r="C2228" s="6" t="s">
        <v>3803</v>
      </c>
      <c r="D2228" s="15">
        <v>1571428</v>
      </c>
      <c r="E2228" s="14" t="s">
        <v>1132</v>
      </c>
      <c r="F2228" s="14" t="s">
        <v>1133</v>
      </c>
      <c r="G2228" s="6">
        <v>4840</v>
      </c>
      <c r="H2228" s="6" t="s">
        <v>1817</v>
      </c>
      <c r="I2228" s="6"/>
      <c r="J2228" s="16">
        <v>3809.9189999999999</v>
      </c>
      <c r="K2228" s="144">
        <v>0.41</v>
      </c>
      <c r="L2228" s="125">
        <v>0</v>
      </c>
      <c r="M2228" s="125">
        <v>0</v>
      </c>
      <c r="N2228" s="6" t="s">
        <v>557</v>
      </c>
      <c r="O2228" s="6" t="s">
        <v>2667</v>
      </c>
      <c r="P2228" s="19">
        <v>556600</v>
      </c>
      <c r="Q2228" s="19"/>
      <c r="R2228" s="19">
        <f t="shared" si="389"/>
        <v>100188</v>
      </c>
      <c r="S2228" s="6"/>
      <c r="T2228" s="14"/>
      <c r="U2228" s="145"/>
      <c r="V2228" s="6"/>
      <c r="W2228" s="6"/>
      <c r="X2228" s="6"/>
      <c r="Y2228" s="23"/>
      <c r="Z2228" s="6"/>
      <c r="AA2228" s="6"/>
      <c r="AB2228" s="21"/>
      <c r="AC2228" s="6"/>
      <c r="AD2228" s="14" t="s">
        <v>1515</v>
      </c>
      <c r="AE2228" s="6"/>
      <c r="AF2228" s="6"/>
      <c r="AG2228" s="6"/>
      <c r="AH2228" s="6" t="s">
        <v>1517</v>
      </c>
      <c r="AI2228" s="143">
        <f t="shared" si="392"/>
        <v>115</v>
      </c>
      <c r="AJ2228" s="143">
        <f t="shared" si="393"/>
        <v>20.7</v>
      </c>
      <c r="AK2228" s="143">
        <f t="shared" si="394"/>
        <v>0</v>
      </c>
      <c r="AL2228" s="20">
        <f t="shared" si="395"/>
        <v>45455</v>
      </c>
      <c r="AM2228" t="e">
        <f t="shared" si="385"/>
        <v>#N/A</v>
      </c>
      <c r="AN2228" t="str">
        <f t="shared" si="390"/>
        <v>03062024-A-108393-3809.919</v>
      </c>
    </row>
    <row r="2229" spans="1:40" ht="20.100000000000001" hidden="1" customHeight="1" x14ac:dyDescent="0.25">
      <c r="A2229" s="14">
        <v>868</v>
      </c>
      <c r="B2229" s="21">
        <v>45424</v>
      </c>
      <c r="C2229" s="6" t="s">
        <v>3804</v>
      </c>
      <c r="D2229" s="15">
        <v>1571428</v>
      </c>
      <c r="E2229" s="14" t="s">
        <v>1132</v>
      </c>
      <c r="F2229" s="14" t="s">
        <v>1133</v>
      </c>
      <c r="G2229" s="6">
        <v>5060</v>
      </c>
      <c r="H2229" s="6" t="s">
        <v>1817</v>
      </c>
      <c r="I2229" s="6"/>
      <c r="J2229" s="16">
        <v>3809.9189999999999</v>
      </c>
      <c r="K2229" s="144">
        <v>0.41</v>
      </c>
      <c r="L2229" s="125">
        <v>0</v>
      </c>
      <c r="M2229" s="125">
        <v>0</v>
      </c>
      <c r="N2229" s="6" t="s">
        <v>557</v>
      </c>
      <c r="O2229" s="6" t="s">
        <v>2667</v>
      </c>
      <c r="P2229" s="19">
        <v>581900</v>
      </c>
      <c r="Q2229" s="19"/>
      <c r="R2229" s="19">
        <f t="shared" si="389"/>
        <v>104742</v>
      </c>
      <c r="S2229" s="6"/>
      <c r="T2229" s="14"/>
      <c r="U2229" s="145"/>
      <c r="V2229" s="6"/>
      <c r="W2229" s="6"/>
      <c r="X2229" s="6"/>
      <c r="Y2229" s="23"/>
      <c r="Z2229" s="6"/>
      <c r="AA2229" s="6"/>
      <c r="AB2229" s="21"/>
      <c r="AC2229" s="6"/>
      <c r="AD2229" s="14" t="s">
        <v>1515</v>
      </c>
      <c r="AE2229" s="6"/>
      <c r="AF2229" s="6"/>
      <c r="AG2229" s="6"/>
      <c r="AH2229" s="6" t="s">
        <v>1517</v>
      </c>
      <c r="AI2229" s="143">
        <f t="shared" si="392"/>
        <v>115</v>
      </c>
      <c r="AJ2229" s="143">
        <f t="shared" si="393"/>
        <v>20.7</v>
      </c>
      <c r="AK2229" s="143">
        <f t="shared" si="394"/>
        <v>0</v>
      </c>
      <c r="AL2229" s="20">
        <f t="shared" si="395"/>
        <v>45454</v>
      </c>
      <c r="AM2229" t="e">
        <f t="shared" si="385"/>
        <v>#N/A</v>
      </c>
      <c r="AN2229" t="str">
        <f t="shared" si="390"/>
        <v>03062024-A-108403-3809.919</v>
      </c>
    </row>
    <row r="2230" spans="1:40" ht="20.100000000000001" hidden="1" customHeight="1" x14ac:dyDescent="0.25">
      <c r="A2230" s="14">
        <v>869</v>
      </c>
      <c r="B2230" s="21">
        <v>45423</v>
      </c>
      <c r="C2230" s="6" t="s">
        <v>3805</v>
      </c>
      <c r="D2230" s="15">
        <v>1571428</v>
      </c>
      <c r="E2230" s="14" t="s">
        <v>1132</v>
      </c>
      <c r="F2230" s="14" t="s">
        <v>1133</v>
      </c>
      <c r="G2230" s="6">
        <v>24</v>
      </c>
      <c r="H2230" s="6" t="s">
        <v>1817</v>
      </c>
      <c r="I2230" s="6"/>
      <c r="J2230" s="16">
        <v>3809.9189999999999</v>
      </c>
      <c r="K2230" s="144">
        <v>23.76</v>
      </c>
      <c r="L2230" s="125">
        <v>0</v>
      </c>
      <c r="M2230" s="125">
        <v>0</v>
      </c>
      <c r="N2230" s="6" t="s">
        <v>557</v>
      </c>
      <c r="O2230" s="6" t="s">
        <v>3845</v>
      </c>
      <c r="P2230" s="19">
        <v>159700</v>
      </c>
      <c r="Q2230" s="19"/>
      <c r="R2230" s="19">
        <f t="shared" si="389"/>
        <v>28746</v>
      </c>
      <c r="S2230" s="6"/>
      <c r="T2230" s="14"/>
      <c r="U2230" s="145"/>
      <c r="V2230" s="6"/>
      <c r="W2230" s="6"/>
      <c r="X2230" s="6"/>
      <c r="Y2230" s="23"/>
      <c r="Z2230" s="6"/>
      <c r="AA2230" s="6"/>
      <c r="AB2230" s="21"/>
      <c r="AC2230" s="6"/>
      <c r="AD2230" s="14" t="s">
        <v>1515</v>
      </c>
      <c r="AE2230" s="6"/>
      <c r="AF2230" s="6"/>
      <c r="AG2230" s="6"/>
      <c r="AH2230" s="6" t="s">
        <v>1517</v>
      </c>
      <c r="AI2230" s="143">
        <f t="shared" si="392"/>
        <v>6654.166666666667</v>
      </c>
      <c r="AJ2230" s="143">
        <f t="shared" si="393"/>
        <v>1197.75</v>
      </c>
      <c r="AK2230" s="143">
        <f t="shared" si="394"/>
        <v>0</v>
      </c>
      <c r="AL2230" s="20">
        <f t="shared" si="395"/>
        <v>45453</v>
      </c>
      <c r="AM2230" t="e">
        <f t="shared" si="385"/>
        <v>#N/A</v>
      </c>
      <c r="AN2230" t="str">
        <f t="shared" si="390"/>
        <v>03062024-A-108417-3809.919</v>
      </c>
    </row>
    <row r="2231" spans="1:40" ht="20.100000000000001" hidden="1" customHeight="1" x14ac:dyDescent="0.25">
      <c r="A2231" s="14">
        <v>870</v>
      </c>
      <c r="B2231" s="21">
        <v>45419</v>
      </c>
      <c r="C2231" s="6" t="s">
        <v>3806</v>
      </c>
      <c r="D2231" s="15">
        <v>1571428</v>
      </c>
      <c r="E2231" s="14" t="s">
        <v>1132</v>
      </c>
      <c r="F2231" s="14" t="s">
        <v>1133</v>
      </c>
      <c r="G2231" s="6">
        <v>220</v>
      </c>
      <c r="H2231" s="6" t="s">
        <v>1817</v>
      </c>
      <c r="I2231" s="6"/>
      <c r="J2231" s="16">
        <v>3809.9189999999999</v>
      </c>
      <c r="K2231" s="144">
        <v>0.41</v>
      </c>
      <c r="L2231" s="125">
        <v>0</v>
      </c>
      <c r="M2231" s="125">
        <v>0</v>
      </c>
      <c r="N2231" s="6" t="s">
        <v>557</v>
      </c>
      <c r="O2231" s="6" t="s">
        <v>2667</v>
      </c>
      <c r="P2231" s="19">
        <v>25300</v>
      </c>
      <c r="Q2231" s="19"/>
      <c r="R2231" s="19">
        <f t="shared" si="389"/>
        <v>4554</v>
      </c>
      <c r="S2231" s="6"/>
      <c r="T2231" s="14"/>
      <c r="U2231" s="145"/>
      <c r="V2231" s="6"/>
      <c r="W2231" s="6"/>
      <c r="X2231" s="6"/>
      <c r="Y2231" s="23"/>
      <c r="Z2231" s="6"/>
      <c r="AA2231" s="6"/>
      <c r="AB2231" s="21"/>
      <c r="AC2231" s="6"/>
      <c r="AD2231" s="14" t="s">
        <v>1515</v>
      </c>
      <c r="AE2231" s="6"/>
      <c r="AF2231" s="6"/>
      <c r="AG2231" s="6"/>
      <c r="AH2231" s="6" t="s">
        <v>1517</v>
      </c>
      <c r="AI2231" s="143">
        <f t="shared" si="392"/>
        <v>115</v>
      </c>
      <c r="AJ2231" s="143">
        <f t="shared" si="393"/>
        <v>20.7</v>
      </c>
      <c r="AK2231" s="143">
        <f t="shared" si="394"/>
        <v>0</v>
      </c>
      <c r="AL2231" s="20">
        <f t="shared" si="395"/>
        <v>45449</v>
      </c>
      <c r="AM2231" t="e">
        <f t="shared" si="385"/>
        <v>#N/A</v>
      </c>
      <c r="AN2231" t="str">
        <f t="shared" si="390"/>
        <v>03062024-A-108446-3809.919</v>
      </c>
    </row>
    <row r="2232" spans="1:40" ht="20.100000000000001" hidden="1" customHeight="1" x14ac:dyDescent="0.25">
      <c r="A2232" s="14">
        <v>871</v>
      </c>
      <c r="B2232" s="21">
        <v>45420</v>
      </c>
      <c r="C2232" s="6" t="s">
        <v>3807</v>
      </c>
      <c r="D2232" s="15">
        <v>1571428</v>
      </c>
      <c r="E2232" s="14" t="s">
        <v>1132</v>
      </c>
      <c r="F2232" s="14" t="s">
        <v>1133</v>
      </c>
      <c r="G2232" s="6">
        <v>1980</v>
      </c>
      <c r="H2232" s="6" t="s">
        <v>1817</v>
      </c>
      <c r="I2232" s="6"/>
      <c r="J2232" s="16">
        <v>3809.9189999999999</v>
      </c>
      <c r="K2232" s="144">
        <v>0.41</v>
      </c>
      <c r="L2232" s="125">
        <v>0</v>
      </c>
      <c r="M2232" s="125">
        <v>0</v>
      </c>
      <c r="N2232" s="6" t="s">
        <v>557</v>
      </c>
      <c r="O2232" s="6" t="s">
        <v>2667</v>
      </c>
      <c r="P2232" s="19">
        <v>227700</v>
      </c>
      <c r="Q2232" s="19"/>
      <c r="R2232" s="19">
        <f t="shared" si="389"/>
        <v>40986</v>
      </c>
      <c r="S2232" s="6"/>
      <c r="T2232" s="14"/>
      <c r="U2232" s="145"/>
      <c r="V2232" s="6"/>
      <c r="W2232" s="6"/>
      <c r="X2232" s="6"/>
      <c r="Y2232" s="23"/>
      <c r="Z2232" s="6"/>
      <c r="AA2232" s="6"/>
      <c r="AB2232" s="21"/>
      <c r="AC2232" s="6"/>
      <c r="AD2232" s="14" t="s">
        <v>1515</v>
      </c>
      <c r="AE2232" s="6"/>
      <c r="AF2232" s="6"/>
      <c r="AG2232" s="6"/>
      <c r="AH2232" s="6" t="s">
        <v>1517</v>
      </c>
      <c r="AI2232" s="143">
        <f t="shared" si="392"/>
        <v>115</v>
      </c>
      <c r="AJ2232" s="143">
        <f t="shared" si="393"/>
        <v>20.7</v>
      </c>
      <c r="AK2232" s="143">
        <f t="shared" si="394"/>
        <v>0</v>
      </c>
      <c r="AL2232" s="20">
        <f t="shared" si="395"/>
        <v>45450</v>
      </c>
      <c r="AM2232" t="e">
        <f t="shared" si="385"/>
        <v>#N/A</v>
      </c>
      <c r="AN2232" t="str">
        <f t="shared" si="390"/>
        <v>03062024-A-108450-3809.919</v>
      </c>
    </row>
    <row r="2233" spans="1:40" ht="20.100000000000001" hidden="1" customHeight="1" x14ac:dyDescent="0.25">
      <c r="A2233" s="14">
        <v>871</v>
      </c>
      <c r="B2233" s="21">
        <v>45420</v>
      </c>
      <c r="C2233" s="6" t="s">
        <v>3807</v>
      </c>
      <c r="D2233" s="15">
        <v>1571428</v>
      </c>
      <c r="E2233" s="14" t="s">
        <v>1132</v>
      </c>
      <c r="F2233" s="14" t="s">
        <v>1133</v>
      </c>
      <c r="G2233" s="6">
        <v>800</v>
      </c>
      <c r="H2233" s="6" t="s">
        <v>1817</v>
      </c>
      <c r="I2233" s="6"/>
      <c r="J2233" s="16">
        <v>2904.2089999999998</v>
      </c>
      <c r="K2233" s="144">
        <v>0.89</v>
      </c>
      <c r="L2233" s="125">
        <v>0</v>
      </c>
      <c r="M2233" s="125">
        <v>0</v>
      </c>
      <c r="N2233" s="6" t="s">
        <v>557</v>
      </c>
      <c r="O2233" s="6" t="s">
        <v>2385</v>
      </c>
      <c r="P2233" s="19">
        <v>200000</v>
      </c>
      <c r="Q2233" s="19"/>
      <c r="R2233" s="19">
        <f t="shared" si="389"/>
        <v>36000</v>
      </c>
      <c r="S2233" s="6"/>
      <c r="T2233" s="14"/>
      <c r="U2233" s="145"/>
      <c r="V2233" s="6"/>
      <c r="W2233" s="6"/>
      <c r="X2233" s="6"/>
      <c r="Y2233" s="23"/>
      <c r="Z2233" s="6"/>
      <c r="AA2233" s="6"/>
      <c r="AB2233" s="21"/>
      <c r="AC2233" s="6"/>
      <c r="AD2233" s="14" t="s">
        <v>1515</v>
      </c>
      <c r="AE2233" s="6"/>
      <c r="AF2233" s="6"/>
      <c r="AG2233" s="6"/>
      <c r="AH2233" s="6" t="s">
        <v>1517</v>
      </c>
      <c r="AI2233" s="143">
        <f t="shared" si="392"/>
        <v>250</v>
      </c>
      <c r="AJ2233" s="143">
        <f t="shared" si="393"/>
        <v>45</v>
      </c>
      <c r="AK2233" s="143">
        <f t="shared" si="394"/>
        <v>0</v>
      </c>
      <c r="AL2233" s="20">
        <f t="shared" si="395"/>
        <v>45450</v>
      </c>
      <c r="AM2233" t="e">
        <f t="shared" si="385"/>
        <v>#N/A</v>
      </c>
      <c r="AN2233" t="str">
        <f t="shared" si="390"/>
        <v>03062024-A-108450-2904.209</v>
      </c>
    </row>
    <row r="2234" spans="1:40" ht="20.100000000000001" hidden="1" customHeight="1" x14ac:dyDescent="0.25">
      <c r="A2234" s="14">
        <v>871</v>
      </c>
      <c r="B2234" s="21">
        <v>45420</v>
      </c>
      <c r="C2234" s="6" t="s">
        <v>3807</v>
      </c>
      <c r="D2234" s="15">
        <v>1571428</v>
      </c>
      <c r="E2234" s="14" t="s">
        <v>1132</v>
      </c>
      <c r="F2234" s="14" t="s">
        <v>1133</v>
      </c>
      <c r="G2234" s="6">
        <v>360</v>
      </c>
      <c r="H2234" s="6" t="s">
        <v>1817</v>
      </c>
      <c r="I2234" s="6"/>
      <c r="J2234" s="16">
        <v>3809.9110000000001</v>
      </c>
      <c r="K2234" s="144">
        <v>1.0900000000000001</v>
      </c>
      <c r="L2234" s="125">
        <v>0</v>
      </c>
      <c r="M2234" s="125">
        <v>0</v>
      </c>
      <c r="N2234" s="6" t="s">
        <v>557</v>
      </c>
      <c r="O2234" s="6" t="s">
        <v>3058</v>
      </c>
      <c r="P2234" s="19">
        <v>109800</v>
      </c>
      <c r="Q2234" s="19"/>
      <c r="R2234" s="19">
        <f t="shared" si="389"/>
        <v>19764</v>
      </c>
      <c r="S2234" s="6"/>
      <c r="T2234" s="14"/>
      <c r="U2234" s="145"/>
      <c r="V2234" s="6"/>
      <c r="W2234" s="6"/>
      <c r="X2234" s="6"/>
      <c r="Y2234" s="23"/>
      <c r="Z2234" s="6"/>
      <c r="AA2234" s="6"/>
      <c r="AB2234" s="21"/>
      <c r="AC2234" s="6"/>
      <c r="AD2234" s="14" t="s">
        <v>1515</v>
      </c>
      <c r="AE2234" s="6"/>
      <c r="AF2234" s="6"/>
      <c r="AG2234" s="6"/>
      <c r="AH2234" s="6" t="s">
        <v>1517</v>
      </c>
      <c r="AI2234" s="143">
        <f t="shared" si="392"/>
        <v>305</v>
      </c>
      <c r="AJ2234" s="143">
        <f t="shared" si="393"/>
        <v>54.9</v>
      </c>
      <c r="AK2234" s="143">
        <f t="shared" si="394"/>
        <v>0</v>
      </c>
      <c r="AL2234" s="20">
        <f t="shared" si="395"/>
        <v>45450</v>
      </c>
      <c r="AM2234" t="e">
        <f t="shared" si="385"/>
        <v>#N/A</v>
      </c>
      <c r="AN2234" t="str">
        <f t="shared" si="390"/>
        <v>03062024-A-108450-3809.911</v>
      </c>
    </row>
    <row r="2235" spans="1:40" ht="20.100000000000001" hidden="1" customHeight="1" x14ac:dyDescent="0.25">
      <c r="A2235" s="14">
        <v>872</v>
      </c>
      <c r="B2235" s="21">
        <v>45420</v>
      </c>
      <c r="C2235" s="6" t="s">
        <v>3808</v>
      </c>
      <c r="D2235" s="15">
        <v>1571428</v>
      </c>
      <c r="E2235" s="14" t="s">
        <v>1132</v>
      </c>
      <c r="F2235" s="14" t="s">
        <v>1133</v>
      </c>
      <c r="G2235" s="6">
        <v>2200</v>
      </c>
      <c r="H2235" s="6" t="s">
        <v>1817</v>
      </c>
      <c r="I2235" s="6"/>
      <c r="J2235" s="16">
        <v>2931.9090000000001</v>
      </c>
      <c r="K2235" s="144">
        <v>1.92</v>
      </c>
      <c r="L2235" s="125">
        <v>0</v>
      </c>
      <c r="M2235" s="125">
        <v>0</v>
      </c>
      <c r="N2235" s="6" t="s">
        <v>557</v>
      </c>
      <c r="O2235" s="6" t="s">
        <v>2382</v>
      </c>
      <c r="P2235" s="19">
        <v>1183600</v>
      </c>
      <c r="Q2235" s="19"/>
      <c r="R2235" s="19">
        <f t="shared" si="389"/>
        <v>213048</v>
      </c>
      <c r="S2235" s="6"/>
      <c r="T2235" s="14"/>
      <c r="U2235" s="145"/>
      <c r="V2235" s="6"/>
      <c r="W2235" s="6"/>
      <c r="X2235" s="6"/>
      <c r="Y2235" s="23"/>
      <c r="Z2235" s="6"/>
      <c r="AA2235" s="6"/>
      <c r="AB2235" s="21"/>
      <c r="AC2235" s="6"/>
      <c r="AD2235" s="14" t="s">
        <v>1515</v>
      </c>
      <c r="AE2235" s="6"/>
      <c r="AF2235" s="6"/>
      <c r="AG2235" s="6"/>
      <c r="AH2235" s="6" t="s">
        <v>1517</v>
      </c>
      <c r="AI2235" s="143">
        <f t="shared" si="392"/>
        <v>538</v>
      </c>
      <c r="AJ2235" s="143">
        <f t="shared" si="393"/>
        <v>96.84</v>
      </c>
      <c r="AK2235" s="143">
        <f t="shared" si="394"/>
        <v>0</v>
      </c>
      <c r="AL2235" s="20">
        <f t="shared" si="395"/>
        <v>45450</v>
      </c>
      <c r="AM2235" t="e">
        <f t="shared" si="385"/>
        <v>#N/A</v>
      </c>
      <c r="AN2235" t="str">
        <f t="shared" si="390"/>
        <v>03062024-A-108468-2931.909</v>
      </c>
    </row>
    <row r="2236" spans="1:40" ht="20.100000000000001" hidden="1" customHeight="1" x14ac:dyDescent="0.25">
      <c r="A2236" s="14">
        <v>872</v>
      </c>
      <c r="B2236" s="21">
        <v>45420</v>
      </c>
      <c r="C2236" s="6" t="s">
        <v>3808</v>
      </c>
      <c r="D2236" s="15">
        <v>1571428</v>
      </c>
      <c r="E2236" s="14" t="s">
        <v>1132</v>
      </c>
      <c r="F2236" s="14" t="s">
        <v>1133</v>
      </c>
      <c r="G2236" s="6">
        <v>200</v>
      </c>
      <c r="H2236" s="6" t="s">
        <v>1817</v>
      </c>
      <c r="I2236" s="6"/>
      <c r="J2236" s="16">
        <v>3402.9</v>
      </c>
      <c r="K2236" s="144">
        <v>1.96</v>
      </c>
      <c r="L2236" s="125">
        <v>0</v>
      </c>
      <c r="M2236" s="125">
        <v>0</v>
      </c>
      <c r="N2236" s="6" t="s">
        <v>557</v>
      </c>
      <c r="O2236" s="6" t="s">
        <v>3846</v>
      </c>
      <c r="P2236" s="19">
        <v>110000</v>
      </c>
      <c r="Q2236" s="19"/>
      <c r="R2236" s="19">
        <f t="shared" si="389"/>
        <v>19800</v>
      </c>
      <c r="S2236" s="6"/>
      <c r="T2236" s="14"/>
      <c r="U2236" s="145"/>
      <c r="V2236" s="6"/>
      <c r="W2236" s="6"/>
      <c r="X2236" s="6"/>
      <c r="Y2236" s="23"/>
      <c r="Z2236" s="6"/>
      <c r="AA2236" s="6"/>
      <c r="AB2236" s="21"/>
      <c r="AC2236" s="6"/>
      <c r="AD2236" s="14" t="s">
        <v>1515</v>
      </c>
      <c r="AE2236" s="6"/>
      <c r="AF2236" s="6"/>
      <c r="AG2236" s="6"/>
      <c r="AH2236" s="6" t="s">
        <v>1517</v>
      </c>
      <c r="AI2236" s="143">
        <f t="shared" si="392"/>
        <v>550</v>
      </c>
      <c r="AJ2236" s="143">
        <f t="shared" si="393"/>
        <v>99</v>
      </c>
      <c r="AK2236" s="143">
        <f t="shared" si="394"/>
        <v>0</v>
      </c>
      <c r="AL2236" s="20">
        <f t="shared" si="395"/>
        <v>45450</v>
      </c>
      <c r="AM2236" t="e">
        <f t="shared" si="385"/>
        <v>#N/A</v>
      </c>
      <c r="AN2236" t="str">
        <f t="shared" si="390"/>
        <v>03062024-A-108468-3402.9</v>
      </c>
    </row>
    <row r="2237" spans="1:40" ht="20.100000000000001" hidden="1" customHeight="1" x14ac:dyDescent="0.25">
      <c r="A2237" s="14">
        <v>872</v>
      </c>
      <c r="B2237" s="21">
        <v>45420</v>
      </c>
      <c r="C2237" s="6" t="s">
        <v>3808</v>
      </c>
      <c r="D2237" s="15">
        <v>1571428</v>
      </c>
      <c r="E2237" s="14" t="s">
        <v>1132</v>
      </c>
      <c r="F2237" s="14" t="s">
        <v>1133</v>
      </c>
      <c r="G2237" s="6">
        <v>200</v>
      </c>
      <c r="H2237" s="6" t="s">
        <v>1817</v>
      </c>
      <c r="I2237" s="6"/>
      <c r="J2237" s="16">
        <v>3402.42</v>
      </c>
      <c r="K2237" s="144">
        <v>3.13</v>
      </c>
      <c r="L2237" s="125">
        <v>0</v>
      </c>
      <c r="M2237" s="125">
        <v>0</v>
      </c>
      <c r="N2237" s="6" t="s">
        <v>557</v>
      </c>
      <c r="O2237" s="6" t="s">
        <v>3586</v>
      </c>
      <c r="P2237" s="19">
        <v>175000</v>
      </c>
      <c r="Q2237" s="19"/>
      <c r="R2237" s="19">
        <f t="shared" si="389"/>
        <v>31500</v>
      </c>
      <c r="S2237" s="6"/>
      <c r="T2237" s="14"/>
      <c r="U2237" s="145"/>
      <c r="V2237" s="6"/>
      <c r="W2237" s="6"/>
      <c r="X2237" s="6"/>
      <c r="Y2237" s="23"/>
      <c r="Z2237" s="6"/>
      <c r="AA2237" s="6"/>
      <c r="AB2237" s="21"/>
      <c r="AC2237" s="6"/>
      <c r="AD2237" s="14" t="s">
        <v>1515</v>
      </c>
      <c r="AE2237" s="6"/>
      <c r="AF2237" s="6"/>
      <c r="AG2237" s="6"/>
      <c r="AH2237" s="6" t="s">
        <v>1517</v>
      </c>
      <c r="AI2237" s="143">
        <f t="shared" si="392"/>
        <v>875</v>
      </c>
      <c r="AJ2237" s="143">
        <f t="shared" si="393"/>
        <v>157.5</v>
      </c>
      <c r="AK2237" s="143">
        <f t="shared" si="394"/>
        <v>0</v>
      </c>
      <c r="AL2237" s="20">
        <f t="shared" si="395"/>
        <v>45450</v>
      </c>
      <c r="AM2237" t="e">
        <f t="shared" si="385"/>
        <v>#N/A</v>
      </c>
      <c r="AN2237" t="str">
        <f t="shared" si="390"/>
        <v>03062024-A-108468-3402.42</v>
      </c>
    </row>
    <row r="2238" spans="1:40" ht="20.100000000000001" hidden="1" customHeight="1" x14ac:dyDescent="0.25">
      <c r="A2238" s="14">
        <v>873</v>
      </c>
      <c r="B2238" s="21">
        <v>45420</v>
      </c>
      <c r="C2238" s="6" t="s">
        <v>3809</v>
      </c>
      <c r="D2238" s="15">
        <v>1571428</v>
      </c>
      <c r="E2238" s="14" t="s">
        <v>1132</v>
      </c>
      <c r="F2238" s="14" t="s">
        <v>1133</v>
      </c>
      <c r="G2238" s="6">
        <v>120</v>
      </c>
      <c r="H2238" s="6" t="s">
        <v>1817</v>
      </c>
      <c r="I2238" s="6"/>
      <c r="J2238" s="16">
        <v>3204.172</v>
      </c>
      <c r="K2238" s="144">
        <v>4.68</v>
      </c>
      <c r="L2238" s="125">
        <v>0</v>
      </c>
      <c r="M2238" s="125">
        <v>0</v>
      </c>
      <c r="N2238" s="6" t="s">
        <v>412</v>
      </c>
      <c r="O2238" s="6" t="s">
        <v>2689</v>
      </c>
      <c r="P2238" s="19">
        <v>157200</v>
      </c>
      <c r="Q2238" s="19"/>
      <c r="R2238" s="19">
        <f t="shared" si="389"/>
        <v>28296</v>
      </c>
      <c r="S2238" s="6"/>
      <c r="T2238" s="14"/>
      <c r="U2238" s="145"/>
      <c r="V2238" s="6"/>
      <c r="W2238" s="6"/>
      <c r="X2238" s="6"/>
      <c r="Y2238" s="23"/>
      <c r="Z2238" s="6"/>
      <c r="AA2238" s="6"/>
      <c r="AB2238" s="21"/>
      <c r="AC2238" s="6"/>
      <c r="AD2238" s="14" t="s">
        <v>1515</v>
      </c>
      <c r="AE2238" s="6"/>
      <c r="AF2238" s="6"/>
      <c r="AG2238" s="6"/>
      <c r="AH2238" s="6" t="s">
        <v>434</v>
      </c>
      <c r="AI2238" s="143">
        <f t="shared" si="392"/>
        <v>1310</v>
      </c>
      <c r="AJ2238" s="143">
        <f t="shared" si="393"/>
        <v>235.8</v>
      </c>
      <c r="AK2238" s="143">
        <f t="shared" si="394"/>
        <v>0</v>
      </c>
      <c r="AL2238" s="20">
        <f t="shared" si="395"/>
        <v>45450</v>
      </c>
      <c r="AM2238" t="e">
        <f t="shared" si="385"/>
        <v>#N/A</v>
      </c>
      <c r="AN2238" t="str">
        <f t="shared" si="390"/>
        <v>03062024-A-108477-3204.172</v>
      </c>
    </row>
    <row r="2239" spans="1:40" ht="20.100000000000001" hidden="1" customHeight="1" x14ac:dyDescent="0.25">
      <c r="A2239" s="14">
        <v>873</v>
      </c>
      <c r="B2239" s="21">
        <v>45420</v>
      </c>
      <c r="C2239" s="6" t="s">
        <v>3809</v>
      </c>
      <c r="D2239" s="15">
        <v>1571428</v>
      </c>
      <c r="E2239" s="14" t="s">
        <v>1132</v>
      </c>
      <c r="F2239" s="14" t="s">
        <v>1133</v>
      </c>
      <c r="G2239" s="6">
        <v>150</v>
      </c>
      <c r="H2239" s="6" t="s">
        <v>1817</v>
      </c>
      <c r="I2239" s="6"/>
      <c r="J2239" s="16">
        <v>3809.9110000000001</v>
      </c>
      <c r="K2239" s="144">
        <v>3.29</v>
      </c>
      <c r="L2239" s="125">
        <v>0</v>
      </c>
      <c r="M2239" s="125">
        <v>0</v>
      </c>
      <c r="N2239" s="6" t="s">
        <v>557</v>
      </c>
      <c r="O2239" s="6" t="s">
        <v>3847</v>
      </c>
      <c r="P2239" s="19">
        <v>138000</v>
      </c>
      <c r="Q2239" s="19"/>
      <c r="R2239" s="19">
        <f t="shared" si="389"/>
        <v>24840</v>
      </c>
      <c r="S2239" s="6"/>
      <c r="T2239" s="14"/>
      <c r="U2239" s="145"/>
      <c r="V2239" s="6"/>
      <c r="W2239" s="6"/>
      <c r="X2239" s="6"/>
      <c r="Y2239" s="23"/>
      <c r="Z2239" s="6"/>
      <c r="AA2239" s="6"/>
      <c r="AB2239" s="21"/>
      <c r="AC2239" s="6"/>
      <c r="AD2239" s="14" t="s">
        <v>1515</v>
      </c>
      <c r="AE2239" s="6"/>
      <c r="AF2239" s="6"/>
      <c r="AG2239" s="6"/>
      <c r="AH2239" s="6" t="s">
        <v>1517</v>
      </c>
      <c r="AI2239" s="143">
        <f t="shared" si="392"/>
        <v>920</v>
      </c>
      <c r="AJ2239" s="143">
        <f t="shared" si="393"/>
        <v>165.6</v>
      </c>
      <c r="AK2239" s="143">
        <f t="shared" si="394"/>
        <v>0</v>
      </c>
      <c r="AL2239" s="20">
        <f t="shared" si="395"/>
        <v>45450</v>
      </c>
      <c r="AM2239" t="e">
        <f t="shared" si="385"/>
        <v>#N/A</v>
      </c>
      <c r="AN2239" t="str">
        <f t="shared" si="390"/>
        <v>03062024-A-108477-3809.911</v>
      </c>
    </row>
    <row r="2240" spans="1:40" ht="20.100000000000001" hidden="1" customHeight="1" x14ac:dyDescent="0.25">
      <c r="A2240" s="14">
        <v>874</v>
      </c>
      <c r="B2240" s="21">
        <v>45420</v>
      </c>
      <c r="C2240" s="6" t="s">
        <v>3810</v>
      </c>
      <c r="D2240" s="15">
        <v>1571428</v>
      </c>
      <c r="E2240" s="14" t="s">
        <v>1132</v>
      </c>
      <c r="F2240" s="14" t="s">
        <v>1133</v>
      </c>
      <c r="G2240" s="6">
        <v>1000</v>
      </c>
      <c r="H2240" s="6" t="s">
        <v>1817</v>
      </c>
      <c r="I2240" s="6"/>
      <c r="J2240" s="16">
        <v>3204.2</v>
      </c>
      <c r="K2240" s="144">
        <v>1.8</v>
      </c>
      <c r="L2240" s="125">
        <v>0</v>
      </c>
      <c r="M2240" s="125">
        <v>0</v>
      </c>
      <c r="N2240" s="6" t="s">
        <v>412</v>
      </c>
      <c r="O2240" s="6" t="s">
        <v>2381</v>
      </c>
      <c r="P2240" s="19">
        <v>505000</v>
      </c>
      <c r="Q2240" s="19"/>
      <c r="R2240" s="19">
        <f t="shared" si="389"/>
        <v>90900</v>
      </c>
      <c r="S2240" s="6"/>
      <c r="T2240" s="14"/>
      <c r="U2240" s="145"/>
      <c r="V2240" s="6"/>
      <c r="W2240" s="6"/>
      <c r="X2240" s="6"/>
      <c r="Y2240" s="212">
        <v>45483</v>
      </c>
      <c r="Z2240" s="6"/>
      <c r="AA2240" s="6"/>
      <c r="AB2240" s="21"/>
      <c r="AC2240" s="6"/>
      <c r="AD2240" s="14" t="s">
        <v>1515</v>
      </c>
      <c r="AE2240" s="6"/>
      <c r="AF2240" s="6"/>
      <c r="AG2240" s="6"/>
      <c r="AH2240" s="6" t="s">
        <v>434</v>
      </c>
      <c r="AI2240" s="143">
        <f t="shared" si="392"/>
        <v>505</v>
      </c>
      <c r="AJ2240" s="143">
        <f t="shared" si="393"/>
        <v>90.9</v>
      </c>
      <c r="AK2240" s="143">
        <f t="shared" si="394"/>
        <v>0</v>
      </c>
      <c r="AL2240" s="20">
        <f t="shared" si="395"/>
        <v>45450</v>
      </c>
      <c r="AM2240" t="e">
        <f t="shared" si="385"/>
        <v>#N/A</v>
      </c>
      <c r="AN2240" t="str">
        <f t="shared" si="390"/>
        <v>03062024-A-108479-3204.2</v>
      </c>
    </row>
    <row r="2241" spans="1:40" ht="20.100000000000001" hidden="1" customHeight="1" x14ac:dyDescent="0.25">
      <c r="A2241" s="14">
        <v>875</v>
      </c>
      <c r="B2241" s="21">
        <v>45422</v>
      </c>
      <c r="C2241" s="6" t="s">
        <v>3811</v>
      </c>
      <c r="D2241" s="15">
        <v>1571428</v>
      </c>
      <c r="E2241" s="14" t="s">
        <v>1132</v>
      </c>
      <c r="F2241" s="14" t="s">
        <v>1133</v>
      </c>
      <c r="G2241" s="6">
        <v>1760</v>
      </c>
      <c r="H2241" s="6" t="s">
        <v>1817</v>
      </c>
      <c r="I2241" s="6"/>
      <c r="J2241" s="16">
        <v>3809.9189999999999</v>
      </c>
      <c r="K2241" s="144">
        <v>0.41</v>
      </c>
      <c r="L2241" s="125">
        <v>0</v>
      </c>
      <c r="M2241" s="125">
        <v>0</v>
      </c>
      <c r="N2241" s="6" t="s">
        <v>557</v>
      </c>
      <c r="O2241" s="6" t="s">
        <v>2667</v>
      </c>
      <c r="P2241" s="19">
        <v>202400</v>
      </c>
      <c r="Q2241" s="19"/>
      <c r="R2241" s="19">
        <f t="shared" si="389"/>
        <v>36432</v>
      </c>
      <c r="S2241" s="6"/>
      <c r="T2241" s="14"/>
      <c r="U2241" s="145"/>
      <c r="V2241" s="6"/>
      <c r="W2241" s="6"/>
      <c r="X2241" s="6"/>
      <c r="Y2241" s="23"/>
      <c r="Z2241" s="6"/>
      <c r="AA2241" s="6"/>
      <c r="AB2241" s="21"/>
      <c r="AC2241" s="6"/>
      <c r="AD2241" s="14" t="s">
        <v>1515</v>
      </c>
      <c r="AE2241" s="6"/>
      <c r="AF2241" s="6"/>
      <c r="AG2241" s="6"/>
      <c r="AH2241" s="6" t="s">
        <v>1517</v>
      </c>
      <c r="AI2241" s="143">
        <f t="shared" si="392"/>
        <v>115</v>
      </c>
      <c r="AJ2241" s="143">
        <f t="shared" si="393"/>
        <v>20.7</v>
      </c>
      <c r="AK2241" s="143">
        <f t="shared" si="394"/>
        <v>0</v>
      </c>
      <c r="AL2241" s="20">
        <f t="shared" si="395"/>
        <v>45452</v>
      </c>
      <c r="AM2241" t="e">
        <f t="shared" si="385"/>
        <v>#N/A</v>
      </c>
      <c r="AN2241" t="str">
        <f t="shared" si="390"/>
        <v>03062024-A-108481-3809.919</v>
      </c>
    </row>
    <row r="2242" spans="1:40" ht="20.100000000000001" hidden="1" customHeight="1" x14ac:dyDescent="0.25">
      <c r="A2242" s="14">
        <v>876</v>
      </c>
      <c r="B2242" s="21">
        <v>45422</v>
      </c>
      <c r="C2242" s="6" t="s">
        <v>3812</v>
      </c>
      <c r="D2242" s="15">
        <v>1571428</v>
      </c>
      <c r="E2242" s="14" t="s">
        <v>1132</v>
      </c>
      <c r="F2242" s="14" t="s">
        <v>1133</v>
      </c>
      <c r="G2242" s="6">
        <v>880</v>
      </c>
      <c r="H2242" s="6" t="s">
        <v>1817</v>
      </c>
      <c r="I2242" s="6"/>
      <c r="J2242" s="16">
        <v>3809.9189999999999</v>
      </c>
      <c r="K2242" s="144">
        <v>0.41</v>
      </c>
      <c r="L2242" s="125">
        <v>0</v>
      </c>
      <c r="M2242" s="125">
        <v>0</v>
      </c>
      <c r="N2242" s="6" t="s">
        <v>557</v>
      </c>
      <c r="O2242" s="6" t="s">
        <v>2667</v>
      </c>
      <c r="P2242" s="19">
        <v>101200</v>
      </c>
      <c r="Q2242" s="19"/>
      <c r="R2242" s="19">
        <f t="shared" si="389"/>
        <v>18216</v>
      </c>
      <c r="S2242" s="6"/>
      <c r="T2242" s="14"/>
      <c r="U2242" s="145"/>
      <c r="V2242" s="6"/>
      <c r="W2242" s="6"/>
      <c r="X2242" s="6"/>
      <c r="Y2242" s="212">
        <v>45483</v>
      </c>
      <c r="Z2242" s="6"/>
      <c r="AA2242" s="6"/>
      <c r="AB2242" s="21"/>
      <c r="AC2242" s="6"/>
      <c r="AD2242" s="14" t="s">
        <v>1515</v>
      </c>
      <c r="AE2242" s="6"/>
      <c r="AF2242" s="6"/>
      <c r="AG2242" s="6"/>
      <c r="AH2242" s="6" t="s">
        <v>1517</v>
      </c>
      <c r="AI2242" s="143">
        <f t="shared" si="392"/>
        <v>115</v>
      </c>
      <c r="AJ2242" s="143">
        <f t="shared" si="393"/>
        <v>20.7</v>
      </c>
      <c r="AK2242" s="143">
        <f t="shared" si="394"/>
        <v>0</v>
      </c>
      <c r="AL2242" s="20">
        <f t="shared" si="395"/>
        <v>45452</v>
      </c>
      <c r="AM2242" t="e">
        <f t="shared" si="385"/>
        <v>#N/A</v>
      </c>
      <c r="AN2242" t="str">
        <f t="shared" si="390"/>
        <v>03062024-A-108482-3809.919</v>
      </c>
    </row>
    <row r="2243" spans="1:40" ht="20.100000000000001" hidden="1" customHeight="1" x14ac:dyDescent="0.25">
      <c r="A2243" s="14">
        <v>876</v>
      </c>
      <c r="B2243" s="21">
        <v>45422</v>
      </c>
      <c r="C2243" s="6" t="s">
        <v>3812</v>
      </c>
      <c r="D2243" s="15">
        <v>1571428</v>
      </c>
      <c r="E2243" s="14" t="s">
        <v>1132</v>
      </c>
      <c r="F2243" s="14" t="s">
        <v>1133</v>
      </c>
      <c r="G2243" s="6">
        <v>1000</v>
      </c>
      <c r="H2243" s="6" t="s">
        <v>1817</v>
      </c>
      <c r="I2243" s="6"/>
      <c r="J2243" s="16">
        <v>3204.2</v>
      </c>
      <c r="K2243" s="144">
        <v>1.8</v>
      </c>
      <c r="L2243" s="125">
        <v>0</v>
      </c>
      <c r="M2243" s="125">
        <v>0</v>
      </c>
      <c r="N2243" s="6" t="s">
        <v>412</v>
      </c>
      <c r="O2243" s="6" t="s">
        <v>2381</v>
      </c>
      <c r="P2243" s="19">
        <v>505000</v>
      </c>
      <c r="Q2243" s="19"/>
      <c r="R2243" s="19">
        <f t="shared" si="389"/>
        <v>90900</v>
      </c>
      <c r="S2243" s="6"/>
      <c r="T2243" s="14"/>
      <c r="U2243" s="145"/>
      <c r="V2243" s="6"/>
      <c r="W2243" s="6"/>
      <c r="X2243" s="6"/>
      <c r="Y2243" s="212">
        <v>45483</v>
      </c>
      <c r="Z2243" s="6"/>
      <c r="AA2243" s="6"/>
      <c r="AB2243" s="21"/>
      <c r="AC2243" s="6"/>
      <c r="AD2243" s="14" t="s">
        <v>1515</v>
      </c>
      <c r="AE2243" s="6"/>
      <c r="AF2243" s="6"/>
      <c r="AG2243" s="6"/>
      <c r="AH2243" s="6" t="s">
        <v>434</v>
      </c>
      <c r="AI2243" s="143">
        <f t="shared" si="392"/>
        <v>505</v>
      </c>
      <c r="AJ2243" s="143">
        <f t="shared" si="393"/>
        <v>90.9</v>
      </c>
      <c r="AK2243" s="143">
        <f t="shared" si="394"/>
        <v>0</v>
      </c>
      <c r="AL2243" s="20">
        <f t="shared" si="395"/>
        <v>45452</v>
      </c>
      <c r="AM2243" t="e">
        <f t="shared" si="385"/>
        <v>#N/A</v>
      </c>
      <c r="AN2243" t="str">
        <f t="shared" si="390"/>
        <v>03062024-A-108482-3204.2</v>
      </c>
    </row>
    <row r="2244" spans="1:40" ht="20.100000000000001" hidden="1" customHeight="1" x14ac:dyDescent="0.25">
      <c r="A2244" s="14">
        <v>877</v>
      </c>
      <c r="B2244" s="21">
        <v>45430</v>
      </c>
      <c r="C2244" s="6" t="s">
        <v>3813</v>
      </c>
      <c r="D2244" s="15">
        <v>1571428</v>
      </c>
      <c r="E2244" s="14" t="s">
        <v>1132</v>
      </c>
      <c r="F2244" s="14" t="s">
        <v>1133</v>
      </c>
      <c r="G2244" s="6">
        <v>1540</v>
      </c>
      <c r="H2244" s="6" t="s">
        <v>1817</v>
      </c>
      <c r="I2244" s="6"/>
      <c r="J2244" s="16">
        <v>3809.9189999999999</v>
      </c>
      <c r="K2244" s="144">
        <v>0.41</v>
      </c>
      <c r="L2244" s="125">
        <v>0</v>
      </c>
      <c r="M2244" s="125">
        <v>0</v>
      </c>
      <c r="N2244" s="6" t="s">
        <v>557</v>
      </c>
      <c r="O2244" s="6" t="s">
        <v>2667</v>
      </c>
      <c r="P2244" s="19">
        <v>177100</v>
      </c>
      <c r="Q2244" s="19"/>
      <c r="R2244" s="19">
        <f t="shared" si="389"/>
        <v>31878</v>
      </c>
      <c r="S2244" s="6"/>
      <c r="T2244" s="14"/>
      <c r="U2244" s="145"/>
      <c r="V2244" s="6"/>
      <c r="W2244" s="6"/>
      <c r="X2244" s="6"/>
      <c r="Y2244" s="23"/>
      <c r="Z2244" s="6"/>
      <c r="AA2244" s="6"/>
      <c r="AB2244" s="21"/>
      <c r="AC2244" s="6"/>
      <c r="AD2244" s="14" t="s">
        <v>1515</v>
      </c>
      <c r="AE2244" s="6"/>
      <c r="AF2244" s="6"/>
      <c r="AG2244" s="6"/>
      <c r="AH2244" s="6" t="s">
        <v>1517</v>
      </c>
      <c r="AI2244" s="143">
        <f t="shared" si="392"/>
        <v>115</v>
      </c>
      <c r="AJ2244" s="143">
        <f t="shared" si="393"/>
        <v>20.7</v>
      </c>
      <c r="AK2244" s="143">
        <f t="shared" si="394"/>
        <v>0</v>
      </c>
      <c r="AL2244" s="20">
        <f t="shared" si="395"/>
        <v>45460</v>
      </c>
      <c r="AM2244" t="e">
        <f t="shared" si="385"/>
        <v>#N/A</v>
      </c>
      <c r="AN2244" t="str">
        <f t="shared" si="390"/>
        <v>03062024-A-108483-3809.919</v>
      </c>
    </row>
    <row r="2245" spans="1:40" ht="20.100000000000001" hidden="1" customHeight="1" x14ac:dyDescent="0.25">
      <c r="A2245" s="14">
        <v>878</v>
      </c>
      <c r="B2245" s="21">
        <v>45430</v>
      </c>
      <c r="C2245" s="6" t="s">
        <v>3814</v>
      </c>
      <c r="D2245" s="15">
        <v>1571428</v>
      </c>
      <c r="E2245" s="14" t="s">
        <v>1132</v>
      </c>
      <c r="F2245" s="14" t="s">
        <v>1133</v>
      </c>
      <c r="G2245" s="6">
        <v>220</v>
      </c>
      <c r="H2245" s="6" t="s">
        <v>1817</v>
      </c>
      <c r="I2245" s="6"/>
      <c r="J2245" s="16">
        <v>3809.9189999999999</v>
      </c>
      <c r="K2245" s="144">
        <v>0.41</v>
      </c>
      <c r="L2245" s="125">
        <v>0</v>
      </c>
      <c r="M2245" s="125">
        <v>0</v>
      </c>
      <c r="N2245" s="6" t="s">
        <v>557</v>
      </c>
      <c r="O2245" s="6" t="s">
        <v>2667</v>
      </c>
      <c r="P2245" s="19">
        <v>25300</v>
      </c>
      <c r="Q2245" s="19"/>
      <c r="R2245" s="19">
        <f t="shared" si="389"/>
        <v>4554</v>
      </c>
      <c r="S2245" s="6"/>
      <c r="T2245" s="14"/>
      <c r="U2245" s="145"/>
      <c r="V2245" s="6"/>
      <c r="W2245" s="6"/>
      <c r="X2245" s="6"/>
      <c r="Y2245" s="23"/>
      <c r="Z2245" s="6"/>
      <c r="AA2245" s="6"/>
      <c r="AB2245" s="21"/>
      <c r="AC2245" s="6"/>
      <c r="AD2245" s="14" t="s">
        <v>1515</v>
      </c>
      <c r="AE2245" s="6"/>
      <c r="AF2245" s="6"/>
      <c r="AG2245" s="6"/>
      <c r="AH2245" s="6" t="s">
        <v>1517</v>
      </c>
      <c r="AI2245" s="143">
        <f t="shared" si="392"/>
        <v>115</v>
      </c>
      <c r="AJ2245" s="143">
        <f t="shared" si="393"/>
        <v>20.7</v>
      </c>
      <c r="AK2245" s="143">
        <f t="shared" si="394"/>
        <v>0</v>
      </c>
      <c r="AL2245" s="20">
        <f t="shared" si="395"/>
        <v>45460</v>
      </c>
      <c r="AM2245" t="e">
        <f t="shared" si="385"/>
        <v>#N/A</v>
      </c>
      <c r="AN2245" t="str">
        <f t="shared" si="390"/>
        <v>03062024-A-108485-3809.919</v>
      </c>
    </row>
    <row r="2246" spans="1:40" ht="20.100000000000001" hidden="1" customHeight="1" x14ac:dyDescent="0.25">
      <c r="A2246" s="14">
        <v>879</v>
      </c>
      <c r="B2246" s="21">
        <v>45430</v>
      </c>
      <c r="C2246" s="6" t="s">
        <v>3815</v>
      </c>
      <c r="D2246" s="15">
        <v>1571428</v>
      </c>
      <c r="E2246" s="14" t="s">
        <v>1132</v>
      </c>
      <c r="F2246" s="14" t="s">
        <v>1133</v>
      </c>
      <c r="G2246" s="6">
        <f>200+560</f>
        <v>760</v>
      </c>
      <c r="H2246" s="6" t="s">
        <v>1817</v>
      </c>
      <c r="I2246" s="6"/>
      <c r="J2246" s="16">
        <v>3809.9110000000001</v>
      </c>
      <c r="K2246" s="144" t="s">
        <v>3951</v>
      </c>
      <c r="L2246" s="125">
        <v>0</v>
      </c>
      <c r="M2246" s="125">
        <v>0</v>
      </c>
      <c r="N2246" s="6" t="s">
        <v>557</v>
      </c>
      <c r="O2246" s="6" t="s">
        <v>3952</v>
      </c>
      <c r="P2246" s="19">
        <f>32000+347200</f>
        <v>379200</v>
      </c>
      <c r="Q2246" s="19"/>
      <c r="R2246" s="19">
        <f t="shared" si="389"/>
        <v>68256</v>
      </c>
      <c r="S2246" s="6"/>
      <c r="T2246" s="14"/>
      <c r="U2246" s="145"/>
      <c r="V2246" s="6"/>
      <c r="W2246" s="6"/>
      <c r="X2246" s="6"/>
      <c r="Y2246" s="23"/>
      <c r="Z2246" s="6"/>
      <c r="AA2246" s="6"/>
      <c r="AB2246" s="21"/>
      <c r="AC2246" s="6"/>
      <c r="AD2246" s="14" t="s">
        <v>1515</v>
      </c>
      <c r="AE2246" s="6"/>
      <c r="AF2246" s="6"/>
      <c r="AG2246" s="6"/>
      <c r="AH2246" s="6" t="s">
        <v>1517</v>
      </c>
      <c r="AI2246" s="143">
        <f t="shared" si="392"/>
        <v>498.94736842105266</v>
      </c>
      <c r="AJ2246" s="143">
        <f t="shared" si="393"/>
        <v>89.810526315789474</v>
      </c>
      <c r="AK2246" s="143">
        <f t="shared" si="394"/>
        <v>0</v>
      </c>
      <c r="AL2246" s="20">
        <f t="shared" si="395"/>
        <v>45460</v>
      </c>
      <c r="AM2246" t="e">
        <f t="shared" si="385"/>
        <v>#N/A</v>
      </c>
      <c r="AN2246" t="str">
        <f t="shared" si="390"/>
        <v>03062024-A-108486-3809.911</v>
      </c>
    </row>
    <row r="2247" spans="1:40" ht="20.100000000000001" hidden="1" customHeight="1" x14ac:dyDescent="0.25">
      <c r="A2247" s="14">
        <v>879</v>
      </c>
      <c r="B2247" s="21">
        <v>45430</v>
      </c>
      <c r="C2247" s="6" t="s">
        <v>3815</v>
      </c>
      <c r="D2247" s="15">
        <v>1571428</v>
      </c>
      <c r="E2247" s="14" t="s">
        <v>1132</v>
      </c>
      <c r="F2247" s="14" t="s">
        <v>1133</v>
      </c>
      <c r="G2247" s="6">
        <v>90</v>
      </c>
      <c r="H2247" s="6" t="s">
        <v>1817</v>
      </c>
      <c r="I2247" s="6"/>
      <c r="J2247" s="16">
        <v>3809.9189999999999</v>
      </c>
      <c r="K2247" s="144">
        <v>1.92</v>
      </c>
      <c r="L2247" s="125">
        <v>0</v>
      </c>
      <c r="M2247" s="125">
        <v>0</v>
      </c>
      <c r="N2247" s="6" t="s">
        <v>557</v>
      </c>
      <c r="O2247" s="6" t="s">
        <v>3848</v>
      </c>
      <c r="P2247" s="19">
        <v>48420</v>
      </c>
      <c r="Q2247" s="19"/>
      <c r="R2247" s="19">
        <f t="shared" si="389"/>
        <v>8715.6</v>
      </c>
      <c r="S2247" s="6"/>
      <c r="T2247" s="14"/>
      <c r="U2247" s="145"/>
      <c r="V2247" s="6"/>
      <c r="W2247" s="6"/>
      <c r="X2247" s="6"/>
      <c r="Y2247" s="23"/>
      <c r="Z2247" s="6"/>
      <c r="AA2247" s="6"/>
      <c r="AB2247" s="21"/>
      <c r="AC2247" s="6"/>
      <c r="AD2247" s="14" t="s">
        <v>1515</v>
      </c>
      <c r="AE2247" s="6"/>
      <c r="AF2247" s="6"/>
      <c r="AG2247" s="6"/>
      <c r="AH2247" s="6" t="s">
        <v>1517</v>
      </c>
      <c r="AI2247" s="143">
        <f t="shared" si="392"/>
        <v>538</v>
      </c>
      <c r="AJ2247" s="143">
        <f t="shared" si="393"/>
        <v>96.84</v>
      </c>
      <c r="AK2247" s="143">
        <f t="shared" si="394"/>
        <v>0</v>
      </c>
      <c r="AL2247" s="20">
        <f t="shared" si="395"/>
        <v>45460</v>
      </c>
      <c r="AM2247" t="e">
        <f t="shared" si="385"/>
        <v>#N/A</v>
      </c>
      <c r="AN2247" t="str">
        <f t="shared" si="390"/>
        <v>03062024-A-108486-3809.919</v>
      </c>
    </row>
    <row r="2248" spans="1:40" ht="20.100000000000001" hidden="1" customHeight="1" x14ac:dyDescent="0.25">
      <c r="A2248" s="14">
        <v>879</v>
      </c>
      <c r="B2248" s="21">
        <v>45430</v>
      </c>
      <c r="C2248" s="6" t="s">
        <v>3815</v>
      </c>
      <c r="D2248" s="15">
        <v>1571428</v>
      </c>
      <c r="E2248" s="14" t="s">
        <v>1132</v>
      </c>
      <c r="F2248" s="14" t="s">
        <v>1133</v>
      </c>
      <c r="G2248" s="6">
        <v>90</v>
      </c>
      <c r="H2248" s="6" t="s">
        <v>1817</v>
      </c>
      <c r="I2248" s="6"/>
      <c r="J2248" s="16">
        <v>3910</v>
      </c>
      <c r="K2248" s="144">
        <v>3.8</v>
      </c>
      <c r="L2248" s="125">
        <v>0</v>
      </c>
      <c r="M2248" s="125">
        <v>0</v>
      </c>
      <c r="N2248" s="6" t="s">
        <v>557</v>
      </c>
      <c r="O2248" s="6" t="s">
        <v>3844</v>
      </c>
      <c r="P2248" s="19">
        <v>95850</v>
      </c>
      <c r="Q2248" s="19"/>
      <c r="R2248" s="19">
        <f t="shared" si="389"/>
        <v>17253</v>
      </c>
      <c r="S2248" s="6"/>
      <c r="T2248" s="14"/>
      <c r="U2248" s="145"/>
      <c r="V2248" s="6"/>
      <c r="W2248" s="6"/>
      <c r="X2248" s="6"/>
      <c r="Y2248" s="23"/>
      <c r="Z2248" s="6"/>
      <c r="AA2248" s="6"/>
      <c r="AB2248" s="21"/>
      <c r="AC2248" s="6"/>
      <c r="AD2248" s="14" t="s">
        <v>1515</v>
      </c>
      <c r="AE2248" s="6"/>
      <c r="AF2248" s="6"/>
      <c r="AG2248" s="6"/>
      <c r="AH2248" s="6" t="s">
        <v>1517</v>
      </c>
      <c r="AI2248" s="143">
        <f t="shared" si="392"/>
        <v>1065</v>
      </c>
      <c r="AJ2248" s="143">
        <f t="shared" si="393"/>
        <v>191.7</v>
      </c>
      <c r="AK2248" s="143">
        <f t="shared" si="394"/>
        <v>0</v>
      </c>
      <c r="AL2248" s="20">
        <f t="shared" si="395"/>
        <v>45460</v>
      </c>
      <c r="AM2248" t="e">
        <f t="shared" si="385"/>
        <v>#N/A</v>
      </c>
      <c r="AN2248" t="str">
        <f t="shared" si="390"/>
        <v>03062024-A-108486-3910</v>
      </c>
    </row>
    <row r="2249" spans="1:40" ht="20.100000000000001" hidden="1" customHeight="1" x14ac:dyDescent="0.25">
      <c r="A2249" s="14">
        <v>880</v>
      </c>
      <c r="B2249" s="21">
        <v>45431</v>
      </c>
      <c r="C2249" s="6" t="s">
        <v>3816</v>
      </c>
      <c r="D2249" s="15">
        <v>1571428</v>
      </c>
      <c r="E2249" s="14" t="s">
        <v>1132</v>
      </c>
      <c r="F2249" s="14" t="s">
        <v>1133</v>
      </c>
      <c r="G2249" s="6">
        <v>16</v>
      </c>
      <c r="H2249" s="6" t="s">
        <v>1817</v>
      </c>
      <c r="I2249" s="6"/>
      <c r="J2249" s="16">
        <v>3402.9</v>
      </c>
      <c r="K2249" s="144">
        <v>2.61</v>
      </c>
      <c r="L2249" s="125">
        <v>0</v>
      </c>
      <c r="M2249" s="125">
        <v>0</v>
      </c>
      <c r="N2249" s="6" t="s">
        <v>557</v>
      </c>
      <c r="O2249" s="6" t="s">
        <v>3849</v>
      </c>
      <c r="P2249" s="19">
        <v>11680</v>
      </c>
      <c r="Q2249" s="19"/>
      <c r="R2249" s="19">
        <f t="shared" si="389"/>
        <v>2102.4</v>
      </c>
      <c r="S2249" s="6"/>
      <c r="T2249" s="14"/>
      <c r="U2249" s="145"/>
      <c r="V2249" s="6"/>
      <c r="W2249" s="6"/>
      <c r="X2249" s="6"/>
      <c r="Y2249" s="23"/>
      <c r="Z2249" s="6"/>
      <c r="AA2249" s="6"/>
      <c r="AB2249" s="21"/>
      <c r="AC2249" s="6"/>
      <c r="AD2249" s="14" t="s">
        <v>1515</v>
      </c>
      <c r="AE2249" s="6"/>
      <c r="AF2249" s="6"/>
      <c r="AG2249" s="6"/>
      <c r="AH2249" s="6" t="s">
        <v>1517</v>
      </c>
      <c r="AI2249" s="143">
        <f t="shared" si="392"/>
        <v>730</v>
      </c>
      <c r="AJ2249" s="143">
        <f t="shared" si="393"/>
        <v>131.4</v>
      </c>
      <c r="AK2249" s="143">
        <f t="shared" si="394"/>
        <v>0</v>
      </c>
      <c r="AL2249" s="20">
        <f t="shared" si="395"/>
        <v>45461</v>
      </c>
      <c r="AM2249" t="e">
        <f t="shared" si="385"/>
        <v>#N/A</v>
      </c>
      <c r="AN2249" t="str">
        <f t="shared" si="390"/>
        <v>03062024-A-108487-3402.9</v>
      </c>
    </row>
    <row r="2250" spans="1:40" ht="20.100000000000001" hidden="1" customHeight="1" x14ac:dyDescent="0.25">
      <c r="A2250" s="14">
        <v>880</v>
      </c>
      <c r="B2250" s="21">
        <v>45431</v>
      </c>
      <c r="C2250" s="6" t="s">
        <v>3816</v>
      </c>
      <c r="D2250" s="15">
        <v>1571428</v>
      </c>
      <c r="E2250" s="14" t="s">
        <v>1132</v>
      </c>
      <c r="F2250" s="14" t="s">
        <v>1133</v>
      </c>
      <c r="G2250" s="6">
        <v>280</v>
      </c>
      <c r="H2250" s="6" t="s">
        <v>1817</v>
      </c>
      <c r="I2250" s="6"/>
      <c r="J2250" s="16">
        <v>3809.9189999999999</v>
      </c>
      <c r="K2250" s="144">
        <v>22.99</v>
      </c>
      <c r="L2250" s="125">
        <v>0</v>
      </c>
      <c r="M2250" s="125">
        <v>0</v>
      </c>
      <c r="N2250" s="6" t="s">
        <v>557</v>
      </c>
      <c r="O2250" s="6" t="s">
        <v>3850</v>
      </c>
      <c r="P2250" s="19">
        <v>1802100</v>
      </c>
      <c r="Q2250" s="19"/>
      <c r="R2250" s="19">
        <f t="shared" si="389"/>
        <v>324378</v>
      </c>
      <c r="S2250" s="6"/>
      <c r="T2250" s="14"/>
      <c r="U2250" s="145"/>
      <c r="V2250" s="6"/>
      <c r="W2250" s="6"/>
      <c r="X2250" s="6"/>
      <c r="Y2250" s="23"/>
      <c r="Z2250" s="6"/>
      <c r="AA2250" s="6"/>
      <c r="AB2250" s="21"/>
      <c r="AC2250" s="6"/>
      <c r="AD2250" s="14" t="s">
        <v>1515</v>
      </c>
      <c r="AE2250" s="6"/>
      <c r="AF2250" s="6"/>
      <c r="AG2250" s="6"/>
      <c r="AH2250" s="6" t="s">
        <v>1517</v>
      </c>
      <c r="AI2250" s="143">
        <f t="shared" si="392"/>
        <v>6436.0714285714284</v>
      </c>
      <c r="AJ2250" s="143">
        <f t="shared" si="393"/>
        <v>1158.4928571428572</v>
      </c>
      <c r="AK2250" s="143">
        <f t="shared" si="394"/>
        <v>0</v>
      </c>
      <c r="AL2250" s="20">
        <f t="shared" si="395"/>
        <v>45461</v>
      </c>
      <c r="AM2250" t="e">
        <f t="shared" si="385"/>
        <v>#N/A</v>
      </c>
      <c r="AN2250" t="str">
        <f t="shared" si="390"/>
        <v>03062024-A-108487-3809.919</v>
      </c>
    </row>
    <row r="2251" spans="1:40" ht="20.100000000000001" hidden="1" customHeight="1" x14ac:dyDescent="0.25">
      <c r="A2251" s="14">
        <v>881</v>
      </c>
      <c r="B2251" s="21">
        <v>45425</v>
      </c>
      <c r="C2251" s="6" t="s">
        <v>3817</v>
      </c>
      <c r="D2251" s="15">
        <v>1571428</v>
      </c>
      <c r="E2251" s="14" t="s">
        <v>1132</v>
      </c>
      <c r="F2251" s="14" t="s">
        <v>1133</v>
      </c>
      <c r="G2251" s="6">
        <v>5000</v>
      </c>
      <c r="H2251" s="6" t="s">
        <v>1817</v>
      </c>
      <c r="I2251" s="6"/>
      <c r="J2251" s="16">
        <v>3906.9090000000001</v>
      </c>
      <c r="K2251" s="144">
        <v>0.5</v>
      </c>
      <c r="L2251" s="125">
        <v>0</v>
      </c>
      <c r="M2251" s="125">
        <v>0</v>
      </c>
      <c r="N2251" s="6" t="s">
        <v>557</v>
      </c>
      <c r="O2251" s="6" t="s">
        <v>2390</v>
      </c>
      <c r="P2251" s="19">
        <v>695000</v>
      </c>
      <c r="Q2251" s="19"/>
      <c r="R2251" s="19">
        <f t="shared" si="389"/>
        <v>125100</v>
      </c>
      <c r="S2251" s="6"/>
      <c r="T2251" s="14"/>
      <c r="U2251" s="145"/>
      <c r="V2251" s="6"/>
      <c r="W2251" s="6"/>
      <c r="X2251" s="6"/>
      <c r="Y2251" s="23"/>
      <c r="Z2251" s="6"/>
      <c r="AA2251" s="6"/>
      <c r="AB2251" s="21"/>
      <c r="AC2251" s="6"/>
      <c r="AD2251" s="14" t="s">
        <v>1515</v>
      </c>
      <c r="AE2251" s="6"/>
      <c r="AF2251" s="6"/>
      <c r="AG2251" s="6"/>
      <c r="AH2251" s="6" t="s">
        <v>1517</v>
      </c>
      <c r="AI2251" s="143">
        <f t="shared" si="392"/>
        <v>139</v>
      </c>
      <c r="AJ2251" s="143">
        <f t="shared" si="393"/>
        <v>25.02</v>
      </c>
      <c r="AK2251" s="143">
        <f t="shared" si="394"/>
        <v>0</v>
      </c>
      <c r="AL2251" s="20">
        <f t="shared" si="395"/>
        <v>45455</v>
      </c>
      <c r="AM2251" t="e">
        <f t="shared" si="385"/>
        <v>#N/A</v>
      </c>
      <c r="AN2251" t="str">
        <f t="shared" si="390"/>
        <v>03062024-A-108489-3906.909</v>
      </c>
    </row>
    <row r="2252" spans="1:40" ht="20.100000000000001" hidden="1" customHeight="1" x14ac:dyDescent="0.25">
      <c r="A2252" s="14">
        <v>882</v>
      </c>
      <c r="B2252" s="21">
        <v>45425</v>
      </c>
      <c r="C2252" s="6" t="s">
        <v>3818</v>
      </c>
      <c r="D2252" s="15">
        <v>1571428</v>
      </c>
      <c r="E2252" s="14" t="s">
        <v>1132</v>
      </c>
      <c r="F2252" s="14" t="s">
        <v>1133</v>
      </c>
      <c r="G2252" s="6">
        <v>5000</v>
      </c>
      <c r="H2252" s="6" t="s">
        <v>1817</v>
      </c>
      <c r="I2252" s="6"/>
      <c r="J2252" s="16">
        <v>3906.9090000000001</v>
      </c>
      <c r="K2252" s="144">
        <v>0.69</v>
      </c>
      <c r="L2252" s="125">
        <v>0</v>
      </c>
      <c r="M2252" s="125">
        <v>0</v>
      </c>
      <c r="N2252" s="6" t="s">
        <v>557</v>
      </c>
      <c r="O2252" s="6" t="s">
        <v>2439</v>
      </c>
      <c r="P2252" s="19">
        <v>965000</v>
      </c>
      <c r="Q2252" s="19"/>
      <c r="R2252" s="19">
        <f t="shared" si="389"/>
        <v>173700</v>
      </c>
      <c r="S2252" s="6"/>
      <c r="T2252" s="14"/>
      <c r="U2252" s="145"/>
      <c r="V2252" s="6"/>
      <c r="W2252" s="6"/>
      <c r="X2252" s="6"/>
      <c r="Y2252" s="23"/>
      <c r="Z2252" s="6"/>
      <c r="AA2252" s="6"/>
      <c r="AB2252" s="21"/>
      <c r="AC2252" s="6"/>
      <c r="AD2252" s="14" t="s">
        <v>1515</v>
      </c>
      <c r="AE2252" s="6"/>
      <c r="AF2252" s="6"/>
      <c r="AG2252" s="6"/>
      <c r="AH2252" s="6" t="s">
        <v>1517</v>
      </c>
      <c r="AI2252" s="143">
        <f t="shared" si="392"/>
        <v>193</v>
      </c>
      <c r="AJ2252" s="143">
        <f t="shared" si="393"/>
        <v>34.74</v>
      </c>
      <c r="AK2252" s="143">
        <f t="shared" si="394"/>
        <v>0</v>
      </c>
      <c r="AL2252" s="20">
        <f t="shared" si="395"/>
        <v>45455</v>
      </c>
      <c r="AM2252" t="e">
        <f t="shared" si="385"/>
        <v>#N/A</v>
      </c>
      <c r="AN2252" t="str">
        <f t="shared" si="390"/>
        <v>03062024-A-108490-3906.909</v>
      </c>
    </row>
    <row r="2253" spans="1:40" ht="20.100000000000001" hidden="1" customHeight="1" x14ac:dyDescent="0.25">
      <c r="A2253" s="14">
        <v>883</v>
      </c>
      <c r="B2253" s="21">
        <v>45425</v>
      </c>
      <c r="C2253" s="6" t="s">
        <v>3819</v>
      </c>
      <c r="D2253" s="15">
        <v>1571428</v>
      </c>
      <c r="E2253" s="14" t="s">
        <v>1132</v>
      </c>
      <c r="F2253" s="14" t="s">
        <v>1133</v>
      </c>
      <c r="G2253" s="6">
        <v>650</v>
      </c>
      <c r="H2253" s="6" t="s">
        <v>1817</v>
      </c>
      <c r="I2253" s="6"/>
      <c r="J2253" s="16">
        <v>3809.9189999999999</v>
      </c>
      <c r="K2253" s="144">
        <v>0.66</v>
      </c>
      <c r="L2253" s="125">
        <v>0</v>
      </c>
      <c r="M2253" s="125">
        <v>0</v>
      </c>
      <c r="N2253" s="6" t="s">
        <v>557</v>
      </c>
      <c r="O2253" s="6" t="s">
        <v>3463</v>
      </c>
      <c r="P2253" s="19">
        <v>120250</v>
      </c>
      <c r="Q2253" s="19"/>
      <c r="R2253" s="19">
        <f t="shared" si="389"/>
        <v>21645</v>
      </c>
      <c r="S2253" s="6"/>
      <c r="T2253" s="14"/>
      <c r="U2253" s="145"/>
      <c r="V2253" s="6"/>
      <c r="W2253" s="6"/>
      <c r="X2253" s="6"/>
      <c r="Y2253" s="23"/>
      <c r="Z2253" s="6"/>
      <c r="AA2253" s="6"/>
      <c r="AB2253" s="21"/>
      <c r="AC2253" s="6"/>
      <c r="AD2253" s="14" t="s">
        <v>1515</v>
      </c>
      <c r="AE2253" s="6"/>
      <c r="AF2253" s="6"/>
      <c r="AG2253" s="6"/>
      <c r="AH2253" s="6" t="s">
        <v>1517</v>
      </c>
      <c r="AI2253" s="143">
        <f t="shared" si="392"/>
        <v>185</v>
      </c>
      <c r="AJ2253" s="143">
        <f t="shared" si="393"/>
        <v>33.299999999999997</v>
      </c>
      <c r="AK2253" s="143">
        <f t="shared" si="394"/>
        <v>0</v>
      </c>
      <c r="AL2253" s="20">
        <f t="shared" si="395"/>
        <v>45455</v>
      </c>
      <c r="AM2253" t="e">
        <f t="shared" si="385"/>
        <v>#N/A</v>
      </c>
      <c r="AN2253" t="str">
        <f t="shared" si="390"/>
        <v>03062024-A-108491-3809.919</v>
      </c>
    </row>
    <row r="2254" spans="1:40" ht="20.100000000000001" hidden="1" customHeight="1" x14ac:dyDescent="0.25">
      <c r="A2254" s="14">
        <v>884</v>
      </c>
      <c r="B2254" s="21">
        <v>45425</v>
      </c>
      <c r="C2254" s="6" t="s">
        <v>3820</v>
      </c>
      <c r="D2254" s="15">
        <v>1571428</v>
      </c>
      <c r="E2254" s="14" t="s">
        <v>1132</v>
      </c>
      <c r="F2254" s="14" t="s">
        <v>1133</v>
      </c>
      <c r="G2254" s="6">
        <v>5000</v>
      </c>
      <c r="H2254" s="6" t="s">
        <v>1817</v>
      </c>
      <c r="I2254" s="6"/>
      <c r="J2254" s="16">
        <v>3906.9090000000001</v>
      </c>
      <c r="K2254" s="144">
        <v>0.5</v>
      </c>
      <c r="L2254" s="125">
        <v>0</v>
      </c>
      <c r="M2254" s="125">
        <v>0</v>
      </c>
      <c r="N2254" s="6" t="s">
        <v>557</v>
      </c>
      <c r="O2254" s="6" t="s">
        <v>2390</v>
      </c>
      <c r="P2254" s="19">
        <v>695000</v>
      </c>
      <c r="Q2254" s="19"/>
      <c r="R2254" s="19">
        <f t="shared" si="389"/>
        <v>125100</v>
      </c>
      <c r="S2254" s="6"/>
      <c r="T2254" s="14"/>
      <c r="U2254" s="145"/>
      <c r="V2254" s="6"/>
      <c r="W2254" s="6"/>
      <c r="X2254" s="6"/>
      <c r="Y2254" s="23"/>
      <c r="Z2254" s="6"/>
      <c r="AA2254" s="6"/>
      <c r="AB2254" s="21"/>
      <c r="AC2254" s="6"/>
      <c r="AD2254" s="14" t="s">
        <v>1515</v>
      </c>
      <c r="AE2254" s="6"/>
      <c r="AF2254" s="6"/>
      <c r="AG2254" s="6"/>
      <c r="AH2254" s="6" t="s">
        <v>1517</v>
      </c>
      <c r="AI2254" s="143">
        <f t="shared" si="392"/>
        <v>139</v>
      </c>
      <c r="AJ2254" s="143">
        <f t="shared" si="393"/>
        <v>25.02</v>
      </c>
      <c r="AK2254" s="143">
        <f t="shared" si="394"/>
        <v>0</v>
      </c>
      <c r="AL2254" s="20">
        <f t="shared" si="395"/>
        <v>45455</v>
      </c>
      <c r="AM2254" t="e">
        <f t="shared" si="385"/>
        <v>#N/A</v>
      </c>
      <c r="AN2254" t="str">
        <f t="shared" si="390"/>
        <v>03062024-A-108492-3906.909</v>
      </c>
    </row>
    <row r="2255" spans="1:40" ht="20.100000000000001" hidden="1" customHeight="1" x14ac:dyDescent="0.25">
      <c r="A2255" s="14">
        <v>885</v>
      </c>
      <c r="B2255" s="21">
        <v>45425</v>
      </c>
      <c r="C2255" s="6" t="s">
        <v>3821</v>
      </c>
      <c r="D2255" s="15">
        <v>1571429</v>
      </c>
      <c r="E2255" s="14" t="s">
        <v>1132</v>
      </c>
      <c r="F2255" s="14" t="s">
        <v>1133</v>
      </c>
      <c r="G2255" s="6">
        <v>5000</v>
      </c>
      <c r="H2255" s="6" t="s">
        <v>1817</v>
      </c>
      <c r="I2255" s="6"/>
      <c r="J2255" s="16">
        <v>3906.9090000000001</v>
      </c>
      <c r="K2255" s="144">
        <v>0.69</v>
      </c>
      <c r="L2255" s="125">
        <v>0</v>
      </c>
      <c r="M2255" s="125">
        <v>0</v>
      </c>
      <c r="N2255" s="6" t="s">
        <v>557</v>
      </c>
      <c r="O2255" s="6" t="s">
        <v>2439</v>
      </c>
      <c r="P2255" s="19">
        <v>965000</v>
      </c>
      <c r="Q2255" s="19"/>
      <c r="R2255" s="19">
        <f t="shared" si="389"/>
        <v>173700</v>
      </c>
      <c r="S2255" s="6"/>
      <c r="T2255" s="14"/>
      <c r="U2255" s="145"/>
      <c r="V2255" s="6"/>
      <c r="W2255" s="6"/>
      <c r="X2255" s="6"/>
      <c r="Y2255" s="23"/>
      <c r="Z2255" s="6"/>
      <c r="AA2255" s="6"/>
      <c r="AB2255" s="21"/>
      <c r="AC2255" s="6"/>
      <c r="AD2255" s="14" t="s">
        <v>1515</v>
      </c>
      <c r="AE2255" s="6"/>
      <c r="AF2255" s="6"/>
      <c r="AG2255" s="6"/>
      <c r="AH2255" s="6" t="s">
        <v>1517</v>
      </c>
      <c r="AI2255" s="143">
        <f t="shared" si="392"/>
        <v>193</v>
      </c>
      <c r="AJ2255" s="143">
        <f t="shared" si="393"/>
        <v>34.74</v>
      </c>
      <c r="AK2255" s="143">
        <f t="shared" si="394"/>
        <v>0</v>
      </c>
      <c r="AL2255" s="20">
        <f t="shared" si="395"/>
        <v>45455</v>
      </c>
      <c r="AM2255" t="e">
        <f t="shared" si="385"/>
        <v>#N/A</v>
      </c>
      <c r="AN2255" t="str">
        <f t="shared" si="390"/>
        <v>04062024-A-108590-3906.909</v>
      </c>
    </row>
    <row r="2256" spans="1:40" ht="20.100000000000001" hidden="1" customHeight="1" x14ac:dyDescent="0.25">
      <c r="A2256" s="14">
        <v>886</v>
      </c>
      <c r="B2256" s="21">
        <v>45426</v>
      </c>
      <c r="C2256" s="6" t="s">
        <v>3822</v>
      </c>
      <c r="D2256" s="15">
        <v>1571429</v>
      </c>
      <c r="E2256" s="14" t="s">
        <v>1132</v>
      </c>
      <c r="F2256" s="14" t="s">
        <v>1133</v>
      </c>
      <c r="G2256" s="6">
        <v>5000</v>
      </c>
      <c r="H2256" s="6" t="s">
        <v>1817</v>
      </c>
      <c r="I2256" s="6"/>
      <c r="J2256" s="16">
        <v>3906.9090000000001</v>
      </c>
      <c r="K2256" s="144">
        <v>0.5</v>
      </c>
      <c r="L2256" s="125">
        <v>0</v>
      </c>
      <c r="M2256" s="125">
        <v>0</v>
      </c>
      <c r="N2256" s="6" t="s">
        <v>557</v>
      </c>
      <c r="O2256" s="6" t="s">
        <v>2390</v>
      </c>
      <c r="P2256" s="19">
        <v>695000</v>
      </c>
      <c r="Q2256" s="19"/>
      <c r="R2256" s="19">
        <f t="shared" si="389"/>
        <v>125100</v>
      </c>
      <c r="S2256" s="6"/>
      <c r="T2256" s="14"/>
      <c r="U2256" s="145"/>
      <c r="V2256" s="6"/>
      <c r="W2256" s="6"/>
      <c r="X2256" s="6"/>
      <c r="Y2256" s="23"/>
      <c r="Z2256" s="6"/>
      <c r="AA2256" s="6"/>
      <c r="AB2256" s="21"/>
      <c r="AC2256" s="6"/>
      <c r="AD2256" s="14" t="s">
        <v>1515</v>
      </c>
      <c r="AE2256" s="6"/>
      <c r="AF2256" s="6"/>
      <c r="AG2256" s="6"/>
      <c r="AH2256" s="6" t="s">
        <v>1517</v>
      </c>
      <c r="AI2256" s="143">
        <f t="shared" si="392"/>
        <v>139</v>
      </c>
      <c r="AJ2256" s="143">
        <f t="shared" si="393"/>
        <v>25.02</v>
      </c>
      <c r="AK2256" s="143">
        <f t="shared" si="394"/>
        <v>0</v>
      </c>
      <c r="AL2256" s="20">
        <f t="shared" si="395"/>
        <v>45456</v>
      </c>
      <c r="AM2256" t="e">
        <f t="shared" si="385"/>
        <v>#N/A</v>
      </c>
      <c r="AN2256" t="str">
        <f t="shared" si="390"/>
        <v>04062024-A-108596-3906.909</v>
      </c>
    </row>
    <row r="2257" spans="1:40" ht="20.100000000000001" hidden="1" customHeight="1" x14ac:dyDescent="0.25">
      <c r="A2257" s="14">
        <v>887</v>
      </c>
      <c r="B2257" s="21">
        <v>45426</v>
      </c>
      <c r="C2257" s="6" t="s">
        <v>3823</v>
      </c>
      <c r="D2257" s="15">
        <v>1571429</v>
      </c>
      <c r="E2257" s="14" t="s">
        <v>1132</v>
      </c>
      <c r="F2257" s="14" t="s">
        <v>1133</v>
      </c>
      <c r="G2257" s="6">
        <v>5000</v>
      </c>
      <c r="H2257" s="6" t="s">
        <v>1817</v>
      </c>
      <c r="I2257" s="6"/>
      <c r="J2257" s="16">
        <v>3906.9090000000001</v>
      </c>
      <c r="K2257" s="144">
        <v>0.69</v>
      </c>
      <c r="L2257" s="125">
        <v>0</v>
      </c>
      <c r="M2257" s="125">
        <v>0</v>
      </c>
      <c r="N2257" s="6" t="s">
        <v>557</v>
      </c>
      <c r="O2257" s="6" t="s">
        <v>2439</v>
      </c>
      <c r="P2257" s="19">
        <v>965000</v>
      </c>
      <c r="Q2257" s="19"/>
      <c r="R2257" s="19">
        <f t="shared" si="389"/>
        <v>173700</v>
      </c>
      <c r="S2257" s="6"/>
      <c r="T2257" s="14"/>
      <c r="U2257" s="145"/>
      <c r="V2257" s="6"/>
      <c r="W2257" s="6"/>
      <c r="X2257" s="6"/>
      <c r="Y2257" s="23"/>
      <c r="Z2257" s="6"/>
      <c r="AA2257" s="6"/>
      <c r="AB2257" s="21"/>
      <c r="AC2257" s="6"/>
      <c r="AD2257" s="14" t="s">
        <v>1515</v>
      </c>
      <c r="AE2257" s="6"/>
      <c r="AF2257" s="6"/>
      <c r="AG2257" s="6"/>
      <c r="AH2257" s="6" t="s">
        <v>1517</v>
      </c>
      <c r="AI2257" s="143">
        <f t="shared" si="392"/>
        <v>193</v>
      </c>
      <c r="AJ2257" s="143">
        <f t="shared" si="393"/>
        <v>34.74</v>
      </c>
      <c r="AK2257" s="143">
        <f t="shared" si="394"/>
        <v>0</v>
      </c>
      <c r="AL2257" s="20">
        <f t="shared" si="395"/>
        <v>45456</v>
      </c>
      <c r="AM2257" t="e">
        <f t="shared" si="385"/>
        <v>#N/A</v>
      </c>
      <c r="AN2257" t="str">
        <f t="shared" si="390"/>
        <v>04062024-A-108600-3906.909</v>
      </c>
    </row>
    <row r="2258" spans="1:40" ht="20.100000000000001" hidden="1" customHeight="1" x14ac:dyDescent="0.25">
      <c r="A2258" s="14">
        <v>888</v>
      </c>
      <c r="B2258" s="21">
        <v>45430</v>
      </c>
      <c r="C2258" s="6" t="s">
        <v>3824</v>
      </c>
      <c r="D2258" s="15">
        <v>1571429</v>
      </c>
      <c r="E2258" s="14" t="s">
        <v>1132</v>
      </c>
      <c r="F2258" s="14" t="s">
        <v>1133</v>
      </c>
      <c r="G2258" s="6">
        <v>5000</v>
      </c>
      <c r="H2258" s="6" t="s">
        <v>1817</v>
      </c>
      <c r="I2258" s="6"/>
      <c r="J2258" s="16">
        <v>3906.9090000000001</v>
      </c>
      <c r="K2258" s="144">
        <v>0.5</v>
      </c>
      <c r="L2258" s="125">
        <v>0</v>
      </c>
      <c r="M2258" s="125">
        <v>0</v>
      </c>
      <c r="N2258" s="6" t="s">
        <v>557</v>
      </c>
      <c r="O2258" s="6" t="s">
        <v>2390</v>
      </c>
      <c r="P2258" s="19">
        <v>695000</v>
      </c>
      <c r="Q2258" s="19"/>
      <c r="R2258" s="19">
        <f t="shared" si="389"/>
        <v>125100</v>
      </c>
      <c r="S2258" s="6"/>
      <c r="T2258" s="14"/>
      <c r="U2258" s="145"/>
      <c r="V2258" s="6"/>
      <c r="W2258" s="6"/>
      <c r="X2258" s="6"/>
      <c r="Y2258" s="23"/>
      <c r="Z2258" s="6"/>
      <c r="AA2258" s="6"/>
      <c r="AB2258" s="21"/>
      <c r="AC2258" s="6"/>
      <c r="AD2258" s="14" t="s">
        <v>1515</v>
      </c>
      <c r="AE2258" s="6"/>
      <c r="AF2258" s="6"/>
      <c r="AG2258" s="6"/>
      <c r="AH2258" s="6" t="s">
        <v>1517</v>
      </c>
      <c r="AI2258" s="143">
        <f t="shared" si="392"/>
        <v>139</v>
      </c>
      <c r="AJ2258" s="143">
        <f t="shared" si="393"/>
        <v>25.02</v>
      </c>
      <c r="AK2258" s="143">
        <f t="shared" si="394"/>
        <v>0</v>
      </c>
      <c r="AL2258" s="20">
        <f t="shared" si="395"/>
        <v>45460</v>
      </c>
      <c r="AM2258" t="e">
        <f t="shared" si="385"/>
        <v>#N/A</v>
      </c>
      <c r="AN2258" t="str">
        <f t="shared" si="390"/>
        <v>04062024-A-108604-3906.909</v>
      </c>
    </row>
    <row r="2259" spans="1:40" ht="20.100000000000001" hidden="1" customHeight="1" x14ac:dyDescent="0.25">
      <c r="A2259" s="14">
        <v>889</v>
      </c>
      <c r="B2259" s="21">
        <v>45434</v>
      </c>
      <c r="C2259" s="6" t="s">
        <v>3825</v>
      </c>
      <c r="D2259" s="15">
        <v>1571429</v>
      </c>
      <c r="E2259" s="14" t="s">
        <v>1132</v>
      </c>
      <c r="F2259" s="14" t="s">
        <v>1133</v>
      </c>
      <c r="G2259" s="6">
        <v>5000</v>
      </c>
      <c r="H2259" s="6" t="s">
        <v>1817</v>
      </c>
      <c r="I2259" s="6"/>
      <c r="J2259" s="16">
        <v>3906.9090000000001</v>
      </c>
      <c r="K2259" s="144">
        <v>0.5</v>
      </c>
      <c r="L2259" s="125">
        <v>0</v>
      </c>
      <c r="M2259" s="125">
        <v>0</v>
      </c>
      <c r="N2259" s="6" t="s">
        <v>557</v>
      </c>
      <c r="O2259" s="6" t="s">
        <v>2390</v>
      </c>
      <c r="P2259" s="19">
        <v>695000</v>
      </c>
      <c r="Q2259" s="19"/>
      <c r="R2259" s="19">
        <f t="shared" si="389"/>
        <v>125100</v>
      </c>
      <c r="S2259" s="6"/>
      <c r="T2259" s="14"/>
      <c r="U2259" s="145"/>
      <c r="V2259" s="6"/>
      <c r="W2259" s="6"/>
      <c r="X2259" s="6"/>
      <c r="Y2259" s="23"/>
      <c r="Z2259" s="6"/>
      <c r="AA2259" s="6"/>
      <c r="AB2259" s="21"/>
      <c r="AC2259" s="6"/>
      <c r="AD2259" s="14" t="s">
        <v>1515</v>
      </c>
      <c r="AE2259" s="6"/>
      <c r="AF2259" s="6"/>
      <c r="AG2259" s="6"/>
      <c r="AH2259" s="6" t="s">
        <v>1517</v>
      </c>
      <c r="AI2259" s="143">
        <f t="shared" si="392"/>
        <v>139</v>
      </c>
      <c r="AJ2259" s="143">
        <f t="shared" si="393"/>
        <v>25.02</v>
      </c>
      <c r="AK2259" s="143">
        <f t="shared" si="394"/>
        <v>0</v>
      </c>
      <c r="AL2259" s="20">
        <f t="shared" si="395"/>
        <v>45464</v>
      </c>
      <c r="AM2259" t="e">
        <f t="shared" si="385"/>
        <v>#N/A</v>
      </c>
      <c r="AN2259" t="str">
        <f t="shared" si="390"/>
        <v>04062024-A-108606-3906.909</v>
      </c>
    </row>
    <row r="2260" spans="1:40" ht="20.100000000000001" hidden="1" customHeight="1" x14ac:dyDescent="0.25">
      <c r="A2260" s="14">
        <v>890</v>
      </c>
      <c r="B2260" s="21">
        <v>45437</v>
      </c>
      <c r="C2260" s="6" t="s">
        <v>3826</v>
      </c>
      <c r="D2260" s="15">
        <v>1571429</v>
      </c>
      <c r="E2260" s="14" t="s">
        <v>1132</v>
      </c>
      <c r="F2260" s="14" t="s">
        <v>1133</v>
      </c>
      <c r="G2260" s="6">
        <v>5000</v>
      </c>
      <c r="H2260" s="6" t="s">
        <v>1817</v>
      </c>
      <c r="I2260" s="6"/>
      <c r="J2260" s="16">
        <v>3906.9090000000001</v>
      </c>
      <c r="K2260" s="144">
        <v>0.5</v>
      </c>
      <c r="L2260" s="125">
        <v>0</v>
      </c>
      <c r="M2260" s="125">
        <v>0</v>
      </c>
      <c r="N2260" s="6" t="s">
        <v>557</v>
      </c>
      <c r="O2260" s="6" t="s">
        <v>2390</v>
      </c>
      <c r="P2260" s="19">
        <v>695000</v>
      </c>
      <c r="Q2260" s="19"/>
      <c r="R2260" s="19">
        <f t="shared" si="389"/>
        <v>125100</v>
      </c>
      <c r="S2260" s="6"/>
      <c r="T2260" s="14"/>
      <c r="U2260" s="145"/>
      <c r="V2260" s="6"/>
      <c r="W2260" s="6"/>
      <c r="X2260" s="6"/>
      <c r="Y2260" s="23"/>
      <c r="Z2260" s="6"/>
      <c r="AA2260" s="6"/>
      <c r="AB2260" s="21"/>
      <c r="AC2260" s="6"/>
      <c r="AD2260" s="14" t="s">
        <v>1515</v>
      </c>
      <c r="AE2260" s="6"/>
      <c r="AF2260" s="6"/>
      <c r="AG2260" s="6"/>
      <c r="AH2260" s="6" t="s">
        <v>1517</v>
      </c>
      <c r="AI2260" s="143">
        <f t="shared" si="386"/>
        <v>139</v>
      </c>
      <c r="AJ2260" s="143">
        <f t="shared" si="387"/>
        <v>25.02</v>
      </c>
      <c r="AK2260" s="143">
        <f t="shared" si="388"/>
        <v>0</v>
      </c>
      <c r="AL2260" s="20">
        <f t="shared" si="395"/>
        <v>45467</v>
      </c>
      <c r="AM2260" t="e">
        <f t="shared" si="385"/>
        <v>#N/A</v>
      </c>
      <c r="AN2260" t="str">
        <f t="shared" si="390"/>
        <v>04062024-A-108609-3906.909</v>
      </c>
    </row>
    <row r="2261" spans="1:40" ht="20.100000000000001" customHeight="1" x14ac:dyDescent="0.25">
      <c r="A2261" s="14">
        <v>891</v>
      </c>
      <c r="B2261" s="21">
        <v>45418</v>
      </c>
      <c r="C2261" s="6" t="s">
        <v>3827</v>
      </c>
      <c r="D2261" s="15">
        <v>1571429</v>
      </c>
      <c r="E2261" s="14" t="s">
        <v>1132</v>
      </c>
      <c r="F2261" s="14" t="str">
        <f>INDEX(New!$CV$9:$CV$791,MATCH(C2261,New!$F$9:$F$791,0))</f>
        <v>-</v>
      </c>
      <c r="G2261" s="6">
        <v>9690</v>
      </c>
      <c r="H2261" s="6" t="s">
        <v>1817</v>
      </c>
      <c r="I2261" s="6"/>
      <c r="J2261" s="16">
        <v>2815.12</v>
      </c>
      <c r="K2261" s="144">
        <v>0.28000000000000003</v>
      </c>
      <c r="L2261" s="125">
        <f>_xlfn.IFNA(INDEX(New!$E$9:$E$791,MATCH(C2261,New!$F$9:$F$791,0)),G2261)</f>
        <v>9690</v>
      </c>
      <c r="M2261" s="125">
        <f t="shared" ref="M2261:M2273" si="396">G2261</f>
        <v>9690</v>
      </c>
      <c r="N2261" s="6" t="s">
        <v>557</v>
      </c>
      <c r="O2261" s="6" t="s">
        <v>2668</v>
      </c>
      <c r="P2261" s="19">
        <v>760665</v>
      </c>
      <c r="Q2261" s="19"/>
      <c r="R2261" s="19">
        <f t="shared" si="389"/>
        <v>136919.69999999998</v>
      </c>
      <c r="S2261" s="6"/>
      <c r="T2261" s="14"/>
      <c r="U2261" s="145"/>
      <c r="V2261" s="6"/>
      <c r="W2261" s="6"/>
      <c r="X2261" s="6"/>
      <c r="Y2261" s="23"/>
      <c r="Z2261" s="6"/>
      <c r="AA2261" s="6"/>
      <c r="AB2261" s="21"/>
      <c r="AC2261" s="6"/>
      <c r="AD2261" s="14" t="s">
        <v>1515</v>
      </c>
      <c r="AE2261" s="6"/>
      <c r="AF2261" s="6"/>
      <c r="AG2261" s="6"/>
      <c r="AH2261" s="6" t="s">
        <v>1517</v>
      </c>
      <c r="AI2261" s="143">
        <f t="shared" si="386"/>
        <v>78.5</v>
      </c>
      <c r="AJ2261" s="143">
        <f t="shared" si="387"/>
        <v>14.129999999999999</v>
      </c>
      <c r="AK2261" s="143">
        <f t="shared" si="388"/>
        <v>136919.69999999998</v>
      </c>
      <c r="AL2261" s="20">
        <f t="shared" si="395"/>
        <v>45448</v>
      </c>
      <c r="AM2261" t="e">
        <f t="shared" si="385"/>
        <v>#N/A</v>
      </c>
      <c r="AN2261" t="str">
        <f t="shared" si="390"/>
        <v>04062024-A-108615-2815.12</v>
      </c>
    </row>
    <row r="2262" spans="1:40" ht="20.100000000000001" customHeight="1" x14ac:dyDescent="0.25">
      <c r="A2262" s="14">
        <v>892</v>
      </c>
      <c r="B2262" s="21">
        <v>45419</v>
      </c>
      <c r="C2262" s="6" t="s">
        <v>3828</v>
      </c>
      <c r="D2262" s="15">
        <v>1571429</v>
      </c>
      <c r="E2262" s="14" t="s">
        <v>1132</v>
      </c>
      <c r="F2262" s="14" t="str">
        <f>INDEX(New!$CV$9:$CV$791,MATCH(C2262,New!$F$9:$F$791,0))</f>
        <v>-</v>
      </c>
      <c r="G2262" s="6">
        <v>29080</v>
      </c>
      <c r="H2262" s="6" t="s">
        <v>1817</v>
      </c>
      <c r="I2262" s="6"/>
      <c r="J2262" s="16">
        <v>2815.12</v>
      </c>
      <c r="K2262" s="144">
        <v>0.28000000000000003</v>
      </c>
      <c r="L2262" s="125">
        <f>_xlfn.IFNA(INDEX(New!$E$9:$E$791,MATCH(C2262,New!$F$9:$F$791,0)),G2262)</f>
        <v>29080</v>
      </c>
      <c r="M2262" s="125">
        <f t="shared" si="396"/>
        <v>29080</v>
      </c>
      <c r="N2262" s="6" t="s">
        <v>557</v>
      </c>
      <c r="O2262" s="6" t="s">
        <v>2668</v>
      </c>
      <c r="P2262" s="19">
        <v>2263878</v>
      </c>
      <c r="Q2262" s="19"/>
      <c r="R2262" s="19">
        <f t="shared" si="389"/>
        <v>407498.04</v>
      </c>
      <c r="S2262" s="6"/>
      <c r="T2262" s="14"/>
      <c r="U2262" s="145"/>
      <c r="V2262" s="6"/>
      <c r="W2262" s="6"/>
      <c r="X2262" s="6"/>
      <c r="Y2262" s="23"/>
      <c r="Z2262" s="6"/>
      <c r="AA2262" s="6"/>
      <c r="AB2262" s="21"/>
      <c r="AC2262" s="6"/>
      <c r="AD2262" s="14" t="s">
        <v>1515</v>
      </c>
      <c r="AE2262" s="6"/>
      <c r="AF2262" s="6"/>
      <c r="AG2262" s="6"/>
      <c r="AH2262" s="6" t="s">
        <v>1517</v>
      </c>
      <c r="AI2262" s="143">
        <f t="shared" si="386"/>
        <v>77.849999999999994</v>
      </c>
      <c r="AJ2262" s="143">
        <f t="shared" si="387"/>
        <v>14.013</v>
      </c>
      <c r="AK2262" s="143">
        <f t="shared" si="388"/>
        <v>407498.04</v>
      </c>
      <c r="AL2262" s="20">
        <f t="shared" si="395"/>
        <v>45449</v>
      </c>
      <c r="AM2262" t="e">
        <f t="shared" si="385"/>
        <v>#N/A</v>
      </c>
      <c r="AN2262" t="str">
        <f t="shared" si="390"/>
        <v>04062024-A-108622-2815.12</v>
      </c>
    </row>
    <row r="2263" spans="1:40" ht="20.100000000000001" customHeight="1" x14ac:dyDescent="0.25">
      <c r="A2263" s="14">
        <v>893</v>
      </c>
      <c r="B2263" s="21">
        <v>45420</v>
      </c>
      <c r="C2263" s="6" t="s">
        <v>3829</v>
      </c>
      <c r="D2263" s="15">
        <v>1571429</v>
      </c>
      <c r="E2263" s="14" t="s">
        <v>1132</v>
      </c>
      <c r="F2263" s="14" t="str">
        <f>INDEX(New!$CV$9:$CV$791,MATCH(C2263,New!$F$9:$F$791,0))</f>
        <v>-</v>
      </c>
      <c r="G2263" s="6">
        <v>29310</v>
      </c>
      <c r="H2263" s="6" t="s">
        <v>1817</v>
      </c>
      <c r="I2263" s="6"/>
      <c r="J2263" s="16">
        <v>2815.12</v>
      </c>
      <c r="K2263" s="144">
        <v>0.28000000000000003</v>
      </c>
      <c r="L2263" s="125">
        <f>_xlfn.IFNA(INDEX(New!$E$9:$E$791,MATCH(C2263,New!$F$9:$F$791,0)),G2263)</f>
        <v>29310</v>
      </c>
      <c r="M2263" s="125">
        <f t="shared" si="396"/>
        <v>29310</v>
      </c>
      <c r="N2263" s="6" t="s">
        <v>557</v>
      </c>
      <c r="O2263" s="6" t="s">
        <v>2668</v>
      </c>
      <c r="P2263" s="19">
        <v>2281784</v>
      </c>
      <c r="Q2263" s="19"/>
      <c r="R2263" s="19">
        <f t="shared" si="389"/>
        <v>410721.12</v>
      </c>
      <c r="S2263" s="6"/>
      <c r="T2263" s="14"/>
      <c r="U2263" s="145"/>
      <c r="V2263" s="6"/>
      <c r="W2263" s="6"/>
      <c r="X2263" s="6"/>
      <c r="Y2263" s="23"/>
      <c r="Z2263" s="6"/>
      <c r="AA2263" s="6"/>
      <c r="AB2263" s="21"/>
      <c r="AC2263" s="6"/>
      <c r="AD2263" s="14" t="s">
        <v>1515</v>
      </c>
      <c r="AE2263" s="6"/>
      <c r="AF2263" s="6"/>
      <c r="AG2263" s="6"/>
      <c r="AH2263" s="6" t="s">
        <v>1517</v>
      </c>
      <c r="AI2263" s="143">
        <f t="shared" si="386"/>
        <v>77.850017059024225</v>
      </c>
      <c r="AJ2263" s="143">
        <f t="shared" si="387"/>
        <v>14.013003070624361</v>
      </c>
      <c r="AK2263" s="143">
        <f t="shared" si="388"/>
        <v>410721.12</v>
      </c>
      <c r="AL2263" s="20">
        <f t="shared" si="395"/>
        <v>45450</v>
      </c>
      <c r="AM2263" t="e">
        <f t="shared" si="385"/>
        <v>#N/A</v>
      </c>
      <c r="AN2263" t="str">
        <f t="shared" si="390"/>
        <v>04062024-A-108631-2815.12</v>
      </c>
    </row>
    <row r="2264" spans="1:40" ht="20.100000000000001" customHeight="1" x14ac:dyDescent="0.25">
      <c r="A2264" s="14">
        <v>894</v>
      </c>
      <c r="B2264" s="21">
        <v>45425</v>
      </c>
      <c r="C2264" s="6" t="s">
        <v>3830</v>
      </c>
      <c r="D2264" s="15">
        <v>1571429</v>
      </c>
      <c r="E2264" s="14" t="s">
        <v>1132</v>
      </c>
      <c r="F2264" s="14" t="str">
        <f>INDEX(New!$CV$9:$CV$791,MATCH(C2264,New!$F$9:$F$791,0))</f>
        <v>-</v>
      </c>
      <c r="G2264" s="6">
        <v>29030</v>
      </c>
      <c r="H2264" s="6" t="s">
        <v>1817</v>
      </c>
      <c r="I2264" s="6"/>
      <c r="J2264" s="16">
        <v>2815.12</v>
      </c>
      <c r="K2264" s="144">
        <v>0.28000000000000003</v>
      </c>
      <c r="L2264" s="125">
        <f>_xlfn.IFNA(INDEX(New!$E$9:$E$791,MATCH(C2264,New!$F$9:$F$791,0)),G2264)</f>
        <v>29030</v>
      </c>
      <c r="M2264" s="125">
        <f t="shared" si="396"/>
        <v>29030</v>
      </c>
      <c r="N2264" s="6" t="s">
        <v>557</v>
      </c>
      <c r="O2264" s="6" t="s">
        <v>2668</v>
      </c>
      <c r="P2264" s="19">
        <v>2259986</v>
      </c>
      <c r="Q2264" s="19"/>
      <c r="R2264" s="19">
        <f t="shared" si="389"/>
        <v>406797.48</v>
      </c>
      <c r="S2264" s="6"/>
      <c r="T2264" s="14"/>
      <c r="U2264" s="145"/>
      <c r="V2264" s="6"/>
      <c r="W2264" s="6"/>
      <c r="X2264" s="6"/>
      <c r="Y2264" s="23"/>
      <c r="Z2264" s="6"/>
      <c r="AA2264" s="6"/>
      <c r="AB2264" s="21"/>
      <c r="AC2264" s="6"/>
      <c r="AD2264" s="14" t="s">
        <v>1515</v>
      </c>
      <c r="AE2264" s="6"/>
      <c r="AF2264" s="6"/>
      <c r="AG2264" s="6"/>
      <c r="AH2264" s="6" t="s">
        <v>1517</v>
      </c>
      <c r="AI2264" s="143">
        <f t="shared" si="386"/>
        <v>77.850017223561835</v>
      </c>
      <c r="AJ2264" s="143">
        <f t="shared" si="387"/>
        <v>14.013003100241129</v>
      </c>
      <c r="AK2264" s="143">
        <f t="shared" si="388"/>
        <v>406797.48</v>
      </c>
      <c r="AL2264" s="20">
        <f t="shared" si="395"/>
        <v>45455</v>
      </c>
      <c r="AM2264" t="e">
        <f t="shared" ref="AM2264:AM2327" si="397">VLOOKUP(C2264,$C$2446:$C$2553,1,0)</f>
        <v>#N/A</v>
      </c>
      <c r="AN2264" t="str">
        <f t="shared" si="390"/>
        <v>04062024-A-108635-2815.12</v>
      </c>
    </row>
    <row r="2265" spans="1:40" ht="20.100000000000001" customHeight="1" x14ac:dyDescent="0.25">
      <c r="A2265" s="14">
        <v>895</v>
      </c>
      <c r="B2265" s="21">
        <v>45426</v>
      </c>
      <c r="C2265" s="6" t="s">
        <v>3831</v>
      </c>
      <c r="D2265" s="15">
        <v>1571429</v>
      </c>
      <c r="E2265" s="14" t="s">
        <v>1132</v>
      </c>
      <c r="F2265" s="14" t="str">
        <f>INDEX(New!$CV$9:$CV$791,MATCH(C2265,New!$F$9:$F$791,0))</f>
        <v>-</v>
      </c>
      <c r="G2265" s="6">
        <v>29110</v>
      </c>
      <c r="H2265" s="6" t="s">
        <v>1817</v>
      </c>
      <c r="I2265" s="6"/>
      <c r="J2265" s="16">
        <v>2815.12</v>
      </c>
      <c r="K2265" s="144">
        <v>0.28000000000000003</v>
      </c>
      <c r="L2265" s="125">
        <f>_xlfn.IFNA(INDEX(New!$E$9:$E$791,MATCH(C2265,New!$F$9:$F$791,0)),G2265)</f>
        <v>29110</v>
      </c>
      <c r="M2265" s="125">
        <f t="shared" si="396"/>
        <v>29110</v>
      </c>
      <c r="N2265" s="6" t="s">
        <v>557</v>
      </c>
      <c r="O2265" s="6" t="s">
        <v>2668</v>
      </c>
      <c r="P2265" s="19">
        <v>2266214</v>
      </c>
      <c r="Q2265" s="19"/>
      <c r="R2265" s="19">
        <f t="shared" si="389"/>
        <v>407918.51999999996</v>
      </c>
      <c r="S2265" s="6"/>
      <c r="T2265" s="14"/>
      <c r="U2265" s="145"/>
      <c r="V2265" s="6"/>
      <c r="W2265" s="6"/>
      <c r="X2265" s="6"/>
      <c r="Y2265" s="23"/>
      <c r="Z2265" s="6"/>
      <c r="AA2265" s="6"/>
      <c r="AB2265" s="21"/>
      <c r="AC2265" s="6"/>
      <c r="AD2265" s="14" t="s">
        <v>1515</v>
      </c>
      <c r="AE2265" s="6"/>
      <c r="AF2265" s="6"/>
      <c r="AG2265" s="6"/>
      <c r="AH2265" s="6" t="s">
        <v>1517</v>
      </c>
      <c r="AI2265" s="143">
        <f t="shared" si="386"/>
        <v>77.850017176228107</v>
      </c>
      <c r="AJ2265" s="143">
        <f t="shared" si="387"/>
        <v>14.013003091721057</v>
      </c>
      <c r="AK2265" s="143">
        <f t="shared" si="388"/>
        <v>407918.51999999996</v>
      </c>
      <c r="AL2265" s="20">
        <f t="shared" si="395"/>
        <v>45456</v>
      </c>
      <c r="AM2265" t="e">
        <f t="shared" si="397"/>
        <v>#N/A</v>
      </c>
      <c r="AN2265" t="str">
        <f t="shared" si="390"/>
        <v>04062024-A-108638-2815.12</v>
      </c>
    </row>
    <row r="2266" spans="1:40" ht="20.100000000000001" customHeight="1" x14ac:dyDescent="0.25">
      <c r="A2266" s="14">
        <v>896</v>
      </c>
      <c r="B2266" s="21">
        <v>45429</v>
      </c>
      <c r="C2266" s="6" t="s">
        <v>3832</v>
      </c>
      <c r="D2266" s="15">
        <v>1571429</v>
      </c>
      <c r="E2266" s="14" t="s">
        <v>1132</v>
      </c>
      <c r="F2266" s="14" t="str">
        <f>INDEX(New!$CV$9:$CV$791,MATCH(C2266,New!$F$9:$F$791,0))</f>
        <v>-</v>
      </c>
      <c r="G2266" s="6">
        <v>29420</v>
      </c>
      <c r="H2266" s="6" t="s">
        <v>1817</v>
      </c>
      <c r="I2266" s="6"/>
      <c r="J2266" s="16">
        <v>2815.12</v>
      </c>
      <c r="K2266" s="144">
        <v>0.28000000000000003</v>
      </c>
      <c r="L2266" s="125">
        <f>_xlfn.IFNA(INDEX(New!$E$9:$E$791,MATCH(C2266,New!$F$9:$F$791,0)),G2266)</f>
        <v>29420</v>
      </c>
      <c r="M2266" s="125">
        <f t="shared" si="396"/>
        <v>29420</v>
      </c>
      <c r="N2266" s="6" t="s">
        <v>557</v>
      </c>
      <c r="O2266" s="6" t="s">
        <v>2668</v>
      </c>
      <c r="P2266" s="19">
        <v>2290347</v>
      </c>
      <c r="Q2266" s="19"/>
      <c r="R2266" s="19">
        <f t="shared" si="389"/>
        <v>412262.45999999996</v>
      </c>
      <c r="S2266" s="6"/>
      <c r="T2266" s="14"/>
      <c r="U2266" s="145"/>
      <c r="V2266" s="6"/>
      <c r="W2266" s="6"/>
      <c r="X2266" s="6"/>
      <c r="Y2266" s="23"/>
      <c r="Z2266" s="6"/>
      <c r="AA2266" s="6"/>
      <c r="AB2266" s="21"/>
      <c r="AC2266" s="6"/>
      <c r="AD2266" s="14" t="s">
        <v>1515</v>
      </c>
      <c r="AE2266" s="6"/>
      <c r="AF2266" s="6"/>
      <c r="AG2266" s="6"/>
      <c r="AH2266" s="6" t="s">
        <v>1517</v>
      </c>
      <c r="AI2266" s="143">
        <f t="shared" si="386"/>
        <v>77.849999999999994</v>
      </c>
      <c r="AJ2266" s="143">
        <f t="shared" si="387"/>
        <v>14.012999999999998</v>
      </c>
      <c r="AK2266" s="143">
        <f t="shared" si="388"/>
        <v>412262.45999999996</v>
      </c>
      <c r="AL2266" s="20">
        <f t="shared" si="395"/>
        <v>45459</v>
      </c>
      <c r="AM2266" t="e">
        <f t="shared" si="397"/>
        <v>#N/A</v>
      </c>
      <c r="AN2266" t="str">
        <f t="shared" si="390"/>
        <v>04062024-A-108644-2815.12</v>
      </c>
    </row>
    <row r="2267" spans="1:40" ht="20.100000000000001" customHeight="1" x14ac:dyDescent="0.25">
      <c r="A2267" s="14">
        <v>897</v>
      </c>
      <c r="B2267" s="21">
        <v>45431</v>
      </c>
      <c r="C2267" s="6" t="s">
        <v>3833</v>
      </c>
      <c r="D2267" s="15">
        <v>1571429</v>
      </c>
      <c r="E2267" s="14" t="s">
        <v>1132</v>
      </c>
      <c r="F2267" s="14" t="str">
        <f>INDEX(New!$CV$9:$CV$791,MATCH(C2267,New!$F$9:$F$791,0))</f>
        <v>-</v>
      </c>
      <c r="G2267" s="6">
        <v>29060</v>
      </c>
      <c r="H2267" s="6" t="s">
        <v>1817</v>
      </c>
      <c r="I2267" s="6"/>
      <c r="J2267" s="16">
        <v>2815.12</v>
      </c>
      <c r="K2267" s="144">
        <v>0.28000000000000003</v>
      </c>
      <c r="L2267" s="125">
        <f>_xlfn.IFNA(INDEX(New!$E$9:$E$791,MATCH(C2267,New!$F$9:$F$791,0)),G2267)</f>
        <v>29060</v>
      </c>
      <c r="M2267" s="125">
        <f t="shared" si="396"/>
        <v>29060</v>
      </c>
      <c r="N2267" s="6" t="s">
        <v>557</v>
      </c>
      <c r="O2267" s="6" t="s">
        <v>2668</v>
      </c>
      <c r="P2267" s="19">
        <v>2262321</v>
      </c>
      <c r="Q2267" s="19"/>
      <c r="R2267" s="19">
        <f t="shared" si="389"/>
        <v>407217.77999999997</v>
      </c>
      <c r="S2267" s="6"/>
      <c r="T2267" s="14"/>
      <c r="U2267" s="145"/>
      <c r="V2267" s="6"/>
      <c r="W2267" s="6"/>
      <c r="X2267" s="6"/>
      <c r="Y2267" s="23"/>
      <c r="Z2267" s="6"/>
      <c r="AA2267" s="6"/>
      <c r="AB2267" s="21"/>
      <c r="AC2267" s="6"/>
      <c r="AD2267" s="14" t="s">
        <v>1515</v>
      </c>
      <c r="AE2267" s="6"/>
      <c r="AF2267" s="6"/>
      <c r="AG2267" s="6"/>
      <c r="AH2267" s="6" t="s">
        <v>1517</v>
      </c>
      <c r="AI2267" s="143">
        <f t="shared" si="386"/>
        <v>77.849999999999994</v>
      </c>
      <c r="AJ2267" s="143">
        <f t="shared" si="387"/>
        <v>14.012999999999998</v>
      </c>
      <c r="AK2267" s="143">
        <f t="shared" si="388"/>
        <v>407217.77999999997</v>
      </c>
      <c r="AL2267" s="20">
        <f t="shared" si="395"/>
        <v>45461</v>
      </c>
      <c r="AM2267" t="e">
        <f t="shared" si="397"/>
        <v>#N/A</v>
      </c>
      <c r="AN2267" t="str">
        <f t="shared" si="390"/>
        <v>04062024-A-108650-2815.12</v>
      </c>
    </row>
    <row r="2268" spans="1:40" ht="20.100000000000001" customHeight="1" x14ac:dyDescent="0.25">
      <c r="A2268" s="14">
        <v>898</v>
      </c>
      <c r="B2268" s="21">
        <v>45424</v>
      </c>
      <c r="C2268" s="6" t="s">
        <v>3834</v>
      </c>
      <c r="D2268" s="15">
        <v>1571429</v>
      </c>
      <c r="E2268" s="14" t="s">
        <v>1132</v>
      </c>
      <c r="F2268" s="14" t="str">
        <f>INDEX(New!$CV$9:$CV$791,MATCH(C2268,New!$F$9:$F$791,0))</f>
        <v>-</v>
      </c>
      <c r="G2268" s="6">
        <v>29460</v>
      </c>
      <c r="H2268" s="6" t="s">
        <v>1817</v>
      </c>
      <c r="I2268" s="6"/>
      <c r="J2268" s="16">
        <v>2815.12</v>
      </c>
      <c r="K2268" s="144">
        <v>0.28000000000000003</v>
      </c>
      <c r="L2268" s="125">
        <f>_xlfn.IFNA(INDEX(New!$E$9:$E$791,MATCH(C2268,New!$F$9:$F$791,0)),G2268)</f>
        <v>29460</v>
      </c>
      <c r="M2268" s="125">
        <f t="shared" si="396"/>
        <v>29460</v>
      </c>
      <c r="N2268" s="6" t="s">
        <v>557</v>
      </c>
      <c r="O2268" s="6" t="s">
        <v>2668</v>
      </c>
      <c r="P2268" s="19">
        <v>2293461</v>
      </c>
      <c r="Q2268" s="19"/>
      <c r="R2268" s="19">
        <f t="shared" si="389"/>
        <v>412822.98</v>
      </c>
      <c r="S2268" s="6"/>
      <c r="T2268" s="14"/>
      <c r="U2268" s="145"/>
      <c r="V2268" s="6"/>
      <c r="W2268" s="6"/>
      <c r="X2268" s="6"/>
      <c r="Y2268" s="23"/>
      <c r="Z2268" s="6"/>
      <c r="AA2268" s="6"/>
      <c r="AB2268" s="21"/>
      <c r="AC2268" s="6"/>
      <c r="AD2268" s="14" t="s">
        <v>1515</v>
      </c>
      <c r="AE2268" s="6"/>
      <c r="AF2268" s="6"/>
      <c r="AG2268" s="6"/>
      <c r="AH2268" s="6" t="s">
        <v>1517</v>
      </c>
      <c r="AI2268" s="143">
        <f t="shared" si="386"/>
        <v>77.849999999999994</v>
      </c>
      <c r="AJ2268" s="143">
        <f t="shared" si="387"/>
        <v>14.013</v>
      </c>
      <c r="AK2268" s="143">
        <f t="shared" si="388"/>
        <v>412822.98</v>
      </c>
      <c r="AL2268" s="20">
        <f t="shared" si="395"/>
        <v>45454</v>
      </c>
      <c r="AM2268" t="e">
        <f t="shared" si="397"/>
        <v>#N/A</v>
      </c>
      <c r="AN2268" t="str">
        <f t="shared" si="390"/>
        <v>04062024-A-108654-2815.12</v>
      </c>
    </row>
    <row r="2269" spans="1:40" ht="20.100000000000001" customHeight="1" x14ac:dyDescent="0.25">
      <c r="A2269" s="14">
        <v>899</v>
      </c>
      <c r="B2269" s="21">
        <v>45420</v>
      </c>
      <c r="C2269" s="6" t="s">
        <v>3835</v>
      </c>
      <c r="D2269" s="15">
        <v>1571429</v>
      </c>
      <c r="E2269" s="14" t="s">
        <v>1132</v>
      </c>
      <c r="F2269" s="14" t="str">
        <f>INDEX(New!$CV$9:$CV$791,MATCH(C2269,New!$F$9:$F$791,0))</f>
        <v>-</v>
      </c>
      <c r="G2269" s="6">
        <v>29260</v>
      </c>
      <c r="H2269" s="6" t="s">
        <v>1817</v>
      </c>
      <c r="I2269" s="6"/>
      <c r="J2269" s="16">
        <v>2815.12</v>
      </c>
      <c r="K2269" s="144">
        <v>0.28000000000000003</v>
      </c>
      <c r="L2269" s="125">
        <f>_xlfn.IFNA(INDEX(New!$E$9:$E$791,MATCH(C2269,New!$F$9:$F$791,0)),G2269)</f>
        <v>29260</v>
      </c>
      <c r="M2269" s="125">
        <f t="shared" si="396"/>
        <v>29260</v>
      </c>
      <c r="N2269" s="6" t="s">
        <v>557</v>
      </c>
      <c r="O2269" s="6" t="s">
        <v>2668</v>
      </c>
      <c r="P2269" s="19">
        <v>2277891</v>
      </c>
      <c r="Q2269" s="19"/>
      <c r="R2269" s="19">
        <f t="shared" si="389"/>
        <v>410020.38</v>
      </c>
      <c r="S2269" s="6"/>
      <c r="T2269" s="14"/>
      <c r="U2269" s="145"/>
      <c r="V2269" s="6"/>
      <c r="W2269" s="6"/>
      <c r="X2269" s="6"/>
      <c r="Y2269" s="23"/>
      <c r="Z2269" s="6"/>
      <c r="AA2269" s="6"/>
      <c r="AB2269" s="21"/>
      <c r="AC2269" s="6"/>
      <c r="AD2269" s="14" t="s">
        <v>1515</v>
      </c>
      <c r="AE2269" s="6"/>
      <c r="AF2269" s="6"/>
      <c r="AG2269" s="6"/>
      <c r="AH2269" s="6" t="s">
        <v>1517</v>
      </c>
      <c r="AI2269" s="143">
        <f t="shared" si="386"/>
        <v>77.849999999999994</v>
      </c>
      <c r="AJ2269" s="143">
        <f t="shared" si="387"/>
        <v>14.013</v>
      </c>
      <c r="AK2269" s="143">
        <f t="shared" si="388"/>
        <v>410020.38</v>
      </c>
      <c r="AL2269" s="20">
        <f t="shared" si="395"/>
        <v>45450</v>
      </c>
      <c r="AM2269" t="e">
        <f t="shared" si="397"/>
        <v>#N/A</v>
      </c>
      <c r="AN2269" t="str">
        <f t="shared" si="390"/>
        <v>04062024-A-108664-2815.12</v>
      </c>
    </row>
    <row r="2270" spans="1:40" ht="20.100000000000001" customHeight="1" x14ac:dyDescent="0.25">
      <c r="A2270" s="14">
        <v>900</v>
      </c>
      <c r="B2270" s="21">
        <v>45432</v>
      </c>
      <c r="C2270" s="6" t="s">
        <v>3836</v>
      </c>
      <c r="D2270" s="15">
        <v>1571429</v>
      </c>
      <c r="E2270" s="14" t="s">
        <v>1132</v>
      </c>
      <c r="F2270" s="14" t="str">
        <f>INDEX(New!$CV$9:$CV$791,MATCH(C2270,New!$F$9:$F$791,0))</f>
        <v>-</v>
      </c>
      <c r="G2270" s="6">
        <v>29020</v>
      </c>
      <c r="H2270" s="6" t="s">
        <v>1817</v>
      </c>
      <c r="I2270" s="6"/>
      <c r="J2270" s="16">
        <v>2815.12</v>
      </c>
      <c r="K2270" s="144">
        <v>0.28000000000000003</v>
      </c>
      <c r="L2270" s="125">
        <f>_xlfn.IFNA(INDEX(New!$E$9:$E$791,MATCH(C2270,New!$F$9:$F$791,0)),G2270)</f>
        <v>29020</v>
      </c>
      <c r="M2270" s="125">
        <f t="shared" si="396"/>
        <v>29020</v>
      </c>
      <c r="N2270" s="6" t="s">
        <v>557</v>
      </c>
      <c r="O2270" s="6" t="s">
        <v>2668</v>
      </c>
      <c r="P2270" s="19">
        <v>2259207</v>
      </c>
      <c r="Q2270" s="19"/>
      <c r="R2270" s="19">
        <f t="shared" ref="R2270:R2333" si="398">P2270*0.18</f>
        <v>406657.26</v>
      </c>
      <c r="S2270" s="6"/>
      <c r="T2270" s="14"/>
      <c r="U2270" s="145"/>
      <c r="V2270" s="6"/>
      <c r="W2270" s="6"/>
      <c r="X2270" s="6"/>
      <c r="Y2270" s="23"/>
      <c r="Z2270" s="6"/>
      <c r="AA2270" s="6"/>
      <c r="AB2270" s="21"/>
      <c r="AC2270" s="6"/>
      <c r="AD2270" s="14" t="s">
        <v>1515</v>
      </c>
      <c r="AE2270" s="6"/>
      <c r="AF2270" s="6"/>
      <c r="AG2270" s="6"/>
      <c r="AH2270" s="6" t="s">
        <v>1517</v>
      </c>
      <c r="AI2270" s="143">
        <f t="shared" ref="AI2270:AI2275" si="399">P2270/G2270</f>
        <v>77.849999999999994</v>
      </c>
      <c r="AJ2270" s="143">
        <f t="shared" ref="AJ2270:AJ2275" si="400">R2270/G2270</f>
        <v>14.013</v>
      </c>
      <c r="AK2270" s="143">
        <f t="shared" ref="AK2270:AK2275" si="401">L2270*AJ2270</f>
        <v>406657.26</v>
      </c>
      <c r="AL2270" s="20">
        <f t="shared" si="395"/>
        <v>45462</v>
      </c>
      <c r="AM2270" t="e">
        <f t="shared" si="397"/>
        <v>#N/A</v>
      </c>
      <c r="AN2270" t="str">
        <f t="shared" si="390"/>
        <v>04062024-A-108671-2815.12</v>
      </c>
    </row>
    <row r="2271" spans="1:40" ht="20.100000000000001" customHeight="1" x14ac:dyDescent="0.25">
      <c r="A2271" s="14">
        <v>901</v>
      </c>
      <c r="B2271" s="21">
        <v>45433</v>
      </c>
      <c r="C2271" s="6" t="s">
        <v>3837</v>
      </c>
      <c r="D2271" s="15">
        <v>1571429</v>
      </c>
      <c r="E2271" s="14" t="s">
        <v>1132</v>
      </c>
      <c r="F2271" s="14" t="str">
        <f>INDEX(New!$CV$9:$CV$791,MATCH(C2271,New!$F$9:$F$791,0))</f>
        <v>-</v>
      </c>
      <c r="G2271" s="6">
        <v>29320</v>
      </c>
      <c r="H2271" s="6" t="s">
        <v>1817</v>
      </c>
      <c r="I2271" s="6"/>
      <c r="J2271" s="16">
        <v>2815.12</v>
      </c>
      <c r="K2271" s="144">
        <v>0.28000000000000003</v>
      </c>
      <c r="L2271" s="125">
        <f>_xlfn.IFNA(INDEX(New!$E$9:$E$791,MATCH(C2271,New!$F$9:$F$791,0)),G2271)</f>
        <v>29320</v>
      </c>
      <c r="M2271" s="125">
        <f t="shared" si="396"/>
        <v>29320</v>
      </c>
      <c r="N2271" s="6" t="s">
        <v>557</v>
      </c>
      <c r="O2271" s="6" t="s">
        <v>2668</v>
      </c>
      <c r="P2271" s="19">
        <v>2282562</v>
      </c>
      <c r="Q2271" s="19"/>
      <c r="R2271" s="19">
        <f t="shared" si="398"/>
        <v>410861.16</v>
      </c>
      <c r="S2271" s="6"/>
      <c r="T2271" s="14"/>
      <c r="U2271" s="145"/>
      <c r="V2271" s="6"/>
      <c r="W2271" s="6"/>
      <c r="X2271" s="6"/>
      <c r="Y2271" s="23"/>
      <c r="Z2271" s="6"/>
      <c r="AA2271" s="6"/>
      <c r="AB2271" s="21"/>
      <c r="AC2271" s="6"/>
      <c r="AD2271" s="14" t="s">
        <v>1515</v>
      </c>
      <c r="AE2271" s="6"/>
      <c r="AF2271" s="6"/>
      <c r="AG2271" s="6"/>
      <c r="AH2271" s="6" t="s">
        <v>1517</v>
      </c>
      <c r="AI2271" s="143">
        <f t="shared" si="399"/>
        <v>77.849999999999994</v>
      </c>
      <c r="AJ2271" s="143">
        <f t="shared" si="400"/>
        <v>14.013</v>
      </c>
      <c r="AK2271" s="143">
        <f t="shared" si="401"/>
        <v>410861.16</v>
      </c>
      <c r="AL2271" s="20">
        <f t="shared" si="395"/>
        <v>45463</v>
      </c>
      <c r="AM2271" t="e">
        <f t="shared" si="397"/>
        <v>#N/A</v>
      </c>
      <c r="AN2271" t="str">
        <f t="shared" ref="AN2271:AN2334" si="402">C2271&amp;"-"&amp;J2271</f>
        <v>04062024-A-108676-2815.12</v>
      </c>
    </row>
    <row r="2272" spans="1:40" ht="20.100000000000001" customHeight="1" x14ac:dyDescent="0.25">
      <c r="A2272" s="14">
        <v>902</v>
      </c>
      <c r="B2272" s="21">
        <v>45437</v>
      </c>
      <c r="C2272" s="6" t="s">
        <v>3838</v>
      </c>
      <c r="D2272" s="15">
        <v>1571429</v>
      </c>
      <c r="E2272" s="14" t="s">
        <v>1132</v>
      </c>
      <c r="F2272" s="14" t="str">
        <f>INDEX(New!$CV$9:$CV$791,MATCH(C2272,New!$F$9:$F$791,0))</f>
        <v>-</v>
      </c>
      <c r="G2272" s="6">
        <v>29352</v>
      </c>
      <c r="H2272" s="6" t="s">
        <v>1817</v>
      </c>
      <c r="I2272" s="6"/>
      <c r="J2272" s="16">
        <v>2815.12</v>
      </c>
      <c r="K2272" s="144">
        <v>0.28000000000000003</v>
      </c>
      <c r="L2272" s="125">
        <f>_xlfn.IFNA(INDEX(New!$E$9:$E$791,MATCH(C2272,New!$F$9:$F$791,0)),G2272)</f>
        <v>29352</v>
      </c>
      <c r="M2272" s="125">
        <f t="shared" si="396"/>
        <v>29352</v>
      </c>
      <c r="N2272" s="6" t="s">
        <v>557</v>
      </c>
      <c r="O2272" s="6" t="s">
        <v>2668</v>
      </c>
      <c r="P2272" s="19">
        <v>2285053</v>
      </c>
      <c r="Q2272" s="19"/>
      <c r="R2272" s="19">
        <f t="shared" si="398"/>
        <v>411309.54</v>
      </c>
      <c r="S2272" s="6"/>
      <c r="T2272" s="14"/>
      <c r="U2272" s="145"/>
      <c r="V2272" s="6"/>
      <c r="W2272" s="6"/>
      <c r="X2272" s="6"/>
      <c r="Y2272" s="23"/>
      <c r="Z2272" s="6"/>
      <c r="AA2272" s="6"/>
      <c r="AB2272" s="21"/>
      <c r="AC2272" s="6"/>
      <c r="AD2272" s="14" t="s">
        <v>1515</v>
      </c>
      <c r="AE2272" s="6"/>
      <c r="AF2272" s="6"/>
      <c r="AG2272" s="6"/>
      <c r="AH2272" s="6" t="s">
        <v>1517</v>
      </c>
      <c r="AI2272" s="143">
        <f t="shared" si="399"/>
        <v>77.849993186154265</v>
      </c>
      <c r="AJ2272" s="143">
        <f t="shared" si="400"/>
        <v>14.012998773507768</v>
      </c>
      <c r="AK2272" s="143">
        <f t="shared" si="401"/>
        <v>411309.54</v>
      </c>
      <c r="AL2272" s="20">
        <f t="shared" si="395"/>
        <v>45467</v>
      </c>
      <c r="AM2272" t="e">
        <f t="shared" si="397"/>
        <v>#N/A</v>
      </c>
      <c r="AN2272" t="str">
        <f t="shared" si="402"/>
        <v>04062024-A-108681-2815.12</v>
      </c>
    </row>
    <row r="2273" spans="1:40" ht="20.100000000000001" customHeight="1" x14ac:dyDescent="0.25">
      <c r="A2273" s="14">
        <v>903</v>
      </c>
      <c r="B2273" s="21">
        <v>45429</v>
      </c>
      <c r="C2273" s="6" t="s">
        <v>3839</v>
      </c>
      <c r="D2273" s="15">
        <v>1571429</v>
      </c>
      <c r="E2273" s="14" t="s">
        <v>1132</v>
      </c>
      <c r="F2273" s="14" t="str">
        <f>INDEX(New!$CV$9:$CV$791,MATCH(C2273,New!$F$9:$F$791,0))</f>
        <v>-</v>
      </c>
      <c r="G2273" s="6">
        <v>29690</v>
      </c>
      <c r="H2273" s="6" t="s">
        <v>1817</v>
      </c>
      <c r="I2273" s="6"/>
      <c r="J2273" s="16">
        <v>2815.12</v>
      </c>
      <c r="K2273" s="144">
        <v>0.28000000000000003</v>
      </c>
      <c r="L2273" s="125">
        <f>_xlfn.IFNA(INDEX(New!$E$9:$E$791,MATCH(C2273,New!$F$9:$F$791,0)),G2273)</f>
        <v>29690</v>
      </c>
      <c r="M2273" s="125">
        <f t="shared" si="396"/>
        <v>29690</v>
      </c>
      <c r="N2273" s="6" t="s">
        <v>557</v>
      </c>
      <c r="O2273" s="6" t="s">
        <v>2668</v>
      </c>
      <c r="P2273" s="19">
        <v>2311367</v>
      </c>
      <c r="Q2273" s="19"/>
      <c r="R2273" s="19">
        <f t="shared" si="398"/>
        <v>416046.06</v>
      </c>
      <c r="S2273" s="6"/>
      <c r="T2273" s="14"/>
      <c r="U2273" s="145"/>
      <c r="V2273" s="6"/>
      <c r="W2273" s="6"/>
      <c r="X2273" s="6"/>
      <c r="Y2273" s="23"/>
      <c r="Z2273" s="6"/>
      <c r="AA2273" s="6"/>
      <c r="AB2273" s="21"/>
      <c r="AC2273" s="6"/>
      <c r="AD2273" s="14" t="s">
        <v>1515</v>
      </c>
      <c r="AE2273" s="6"/>
      <c r="AF2273" s="6"/>
      <c r="AG2273" s="6"/>
      <c r="AH2273" s="6" t="s">
        <v>1517</v>
      </c>
      <c r="AI2273" s="143">
        <f t="shared" si="399"/>
        <v>77.850016840687104</v>
      </c>
      <c r="AJ2273" s="143">
        <f t="shared" si="400"/>
        <v>14.013003031323677</v>
      </c>
      <c r="AK2273" s="143">
        <f t="shared" si="401"/>
        <v>416046.06</v>
      </c>
      <c r="AL2273" s="20">
        <f t="shared" si="395"/>
        <v>45459</v>
      </c>
      <c r="AM2273" t="e">
        <f t="shared" si="397"/>
        <v>#N/A</v>
      </c>
      <c r="AN2273" t="str">
        <f t="shared" si="402"/>
        <v>04062024-A-108688-2815.12</v>
      </c>
    </row>
    <row r="2274" spans="1:40" ht="20.100000000000001" hidden="1" customHeight="1" x14ac:dyDescent="0.25">
      <c r="A2274" s="14">
        <v>904</v>
      </c>
      <c r="B2274" s="21">
        <v>45443</v>
      </c>
      <c r="C2274" s="6" t="s">
        <v>3840</v>
      </c>
      <c r="D2274" s="15">
        <v>1571429</v>
      </c>
      <c r="E2274" s="14" t="s">
        <v>1132</v>
      </c>
      <c r="F2274" s="14" t="s">
        <v>1133</v>
      </c>
      <c r="G2274" s="6">
        <v>420</v>
      </c>
      <c r="H2274" s="6" t="s">
        <v>1817</v>
      </c>
      <c r="I2274" s="6"/>
      <c r="J2274" s="16">
        <v>3809.9189999999999</v>
      </c>
      <c r="K2274" s="144">
        <v>1.43</v>
      </c>
      <c r="L2274" s="125">
        <v>0</v>
      </c>
      <c r="M2274" s="125">
        <v>0</v>
      </c>
      <c r="N2274" s="6" t="s">
        <v>557</v>
      </c>
      <c r="O2274" s="6" t="s">
        <v>3584</v>
      </c>
      <c r="P2274" s="19">
        <v>168000</v>
      </c>
      <c r="Q2274" s="19"/>
      <c r="R2274" s="19">
        <f t="shared" si="398"/>
        <v>30240</v>
      </c>
      <c r="S2274" s="6"/>
      <c r="T2274" s="14"/>
      <c r="U2274" s="145"/>
      <c r="V2274" s="6"/>
      <c r="W2274" s="6"/>
      <c r="X2274" s="6"/>
      <c r="Y2274" s="23"/>
      <c r="Z2274" s="6"/>
      <c r="AA2274" s="6"/>
      <c r="AB2274" s="21"/>
      <c r="AC2274" s="6"/>
      <c r="AD2274" s="14" t="s">
        <v>1515</v>
      </c>
      <c r="AE2274" s="6"/>
      <c r="AF2274" s="6"/>
      <c r="AG2274" s="6"/>
      <c r="AH2274" s="6" t="s">
        <v>1517</v>
      </c>
      <c r="AI2274" s="143">
        <f t="shared" si="399"/>
        <v>400</v>
      </c>
      <c r="AJ2274" s="143">
        <f t="shared" si="400"/>
        <v>72</v>
      </c>
      <c r="AK2274" s="143">
        <f t="shared" si="401"/>
        <v>0</v>
      </c>
      <c r="AL2274" s="20">
        <f t="shared" si="395"/>
        <v>45473</v>
      </c>
      <c r="AM2274" t="e">
        <f t="shared" si="397"/>
        <v>#N/A</v>
      </c>
      <c r="AN2274" t="str">
        <f t="shared" si="402"/>
        <v>04062024-A-108709-3809.919</v>
      </c>
    </row>
    <row r="2275" spans="1:40" ht="20.100000000000001" hidden="1" customHeight="1" x14ac:dyDescent="0.25">
      <c r="A2275" s="14">
        <v>905</v>
      </c>
      <c r="B2275" s="21">
        <v>45431</v>
      </c>
      <c r="C2275" s="6" t="s">
        <v>3841</v>
      </c>
      <c r="D2275" s="15">
        <v>1571429</v>
      </c>
      <c r="E2275" s="14" t="s">
        <v>1132</v>
      </c>
      <c r="F2275" s="14" t="s">
        <v>1133</v>
      </c>
      <c r="G2275" s="6">
        <v>480</v>
      </c>
      <c r="H2275" s="6" t="s">
        <v>1817</v>
      </c>
      <c r="I2275" s="6"/>
      <c r="J2275" s="16">
        <v>3809.9189999999999</v>
      </c>
      <c r="K2275" s="144">
        <v>2.41</v>
      </c>
      <c r="L2275" s="125">
        <v>0</v>
      </c>
      <c r="M2275" s="125">
        <v>0</v>
      </c>
      <c r="N2275" s="6" t="s">
        <v>557</v>
      </c>
      <c r="O2275" s="6" t="s">
        <v>2685</v>
      </c>
      <c r="P2275" s="19">
        <v>324000</v>
      </c>
      <c r="Q2275" s="19"/>
      <c r="R2275" s="19">
        <f t="shared" si="398"/>
        <v>58320</v>
      </c>
      <c r="S2275" s="6"/>
      <c r="T2275" s="14"/>
      <c r="U2275" s="145"/>
      <c r="V2275" s="6"/>
      <c r="W2275" s="6"/>
      <c r="X2275" s="6"/>
      <c r="Y2275" s="23"/>
      <c r="Z2275" s="6"/>
      <c r="AA2275" s="6"/>
      <c r="AB2275" s="21"/>
      <c r="AC2275" s="6"/>
      <c r="AD2275" s="14" t="s">
        <v>1515</v>
      </c>
      <c r="AE2275" s="6"/>
      <c r="AF2275" s="6"/>
      <c r="AG2275" s="6"/>
      <c r="AH2275" s="6" t="s">
        <v>1517</v>
      </c>
      <c r="AI2275" s="143">
        <f t="shared" si="399"/>
        <v>675</v>
      </c>
      <c r="AJ2275" s="143">
        <f t="shared" si="400"/>
        <v>121.5</v>
      </c>
      <c r="AK2275" s="143">
        <f t="shared" si="401"/>
        <v>0</v>
      </c>
      <c r="AL2275" s="20">
        <f t="shared" si="395"/>
        <v>45461</v>
      </c>
      <c r="AM2275" t="e">
        <f t="shared" si="397"/>
        <v>#N/A</v>
      </c>
      <c r="AN2275" t="str">
        <f t="shared" si="402"/>
        <v>04062024-A-108736-3809.919</v>
      </c>
    </row>
    <row r="2276" spans="1:40" ht="20.100000000000001" hidden="1" customHeight="1" x14ac:dyDescent="0.25">
      <c r="A2276" s="14">
        <v>906</v>
      </c>
      <c r="B2276" s="21">
        <v>45418</v>
      </c>
      <c r="C2276" s="6" t="s">
        <v>3842</v>
      </c>
      <c r="D2276" s="15">
        <v>1571429</v>
      </c>
      <c r="E2276" s="14" t="s">
        <v>1132</v>
      </c>
      <c r="F2276" s="14" t="s">
        <v>1133</v>
      </c>
      <c r="G2276" s="6">
        <v>990</v>
      </c>
      <c r="H2276" s="6" t="s">
        <v>1817</v>
      </c>
      <c r="I2276" s="6"/>
      <c r="J2276" s="16">
        <v>3204.172</v>
      </c>
      <c r="K2276" s="144">
        <v>5.98</v>
      </c>
      <c r="L2276" s="125">
        <v>0</v>
      </c>
      <c r="M2276" s="125">
        <v>0</v>
      </c>
      <c r="N2276" s="6" t="s">
        <v>412</v>
      </c>
      <c r="O2276" s="6" t="s">
        <v>3766</v>
      </c>
      <c r="P2276" s="19">
        <v>1658250</v>
      </c>
      <c r="Q2276" s="19"/>
      <c r="R2276" s="19">
        <f t="shared" si="398"/>
        <v>298485</v>
      </c>
      <c r="S2276" s="6"/>
      <c r="T2276" s="14"/>
      <c r="U2276" s="145"/>
      <c r="V2276" s="6"/>
      <c r="W2276" s="6"/>
      <c r="X2276" s="6"/>
      <c r="Y2276" s="212">
        <v>45483</v>
      </c>
      <c r="Z2276" s="6"/>
      <c r="AA2276" s="6"/>
      <c r="AB2276" s="21"/>
      <c r="AC2276" s="6"/>
      <c r="AD2276" s="14" t="s">
        <v>1515</v>
      </c>
      <c r="AE2276" s="6"/>
      <c r="AF2276" s="6"/>
      <c r="AG2276" s="6"/>
      <c r="AH2276" s="6" t="s">
        <v>434</v>
      </c>
      <c r="AI2276" s="143">
        <f t="shared" si="386"/>
        <v>1675</v>
      </c>
      <c r="AJ2276" s="143">
        <f t="shared" si="387"/>
        <v>301.5</v>
      </c>
      <c r="AK2276" s="143">
        <f t="shared" si="388"/>
        <v>0</v>
      </c>
      <c r="AL2276" s="20">
        <f t="shared" si="395"/>
        <v>45448</v>
      </c>
      <c r="AM2276" t="e">
        <f t="shared" si="397"/>
        <v>#N/A</v>
      </c>
      <c r="AN2276" t="str">
        <f t="shared" si="402"/>
        <v>04062024-A-108741-3204.172</v>
      </c>
    </row>
    <row r="2277" spans="1:40" ht="20.100000000000001" hidden="1" customHeight="1" x14ac:dyDescent="0.25">
      <c r="A2277" s="14">
        <v>907</v>
      </c>
      <c r="B2277" s="21">
        <v>45418</v>
      </c>
      <c r="C2277" s="6" t="s">
        <v>3843</v>
      </c>
      <c r="D2277" s="15">
        <v>1571429</v>
      </c>
      <c r="E2277" s="14" t="s">
        <v>1132</v>
      </c>
      <c r="F2277" s="14" t="s">
        <v>1133</v>
      </c>
      <c r="G2277" s="6">
        <v>200</v>
      </c>
      <c r="H2277" s="6" t="s">
        <v>1817</v>
      </c>
      <c r="I2277" s="6"/>
      <c r="J2277" s="16">
        <v>3507.9</v>
      </c>
      <c r="K2277" s="144">
        <v>12.5</v>
      </c>
      <c r="L2277" s="125">
        <v>0</v>
      </c>
      <c r="M2277" s="125">
        <v>0</v>
      </c>
      <c r="N2277" s="6" t="s">
        <v>557</v>
      </c>
      <c r="O2277" s="6" t="s">
        <v>2378</v>
      </c>
      <c r="P2277" s="19">
        <v>700000</v>
      </c>
      <c r="Q2277" s="19"/>
      <c r="R2277" s="19">
        <f t="shared" si="398"/>
        <v>126000</v>
      </c>
      <c r="S2277" s="6"/>
      <c r="T2277" s="14"/>
      <c r="U2277" s="145"/>
      <c r="V2277" s="6"/>
      <c r="W2277" s="6"/>
      <c r="X2277" s="6"/>
      <c r="Y2277" s="23"/>
      <c r="Z2277" s="6"/>
      <c r="AA2277" s="6"/>
      <c r="AB2277" s="21"/>
      <c r="AC2277" s="6"/>
      <c r="AD2277" s="14" t="s">
        <v>1515</v>
      </c>
      <c r="AE2277" s="6"/>
      <c r="AF2277" s="6"/>
      <c r="AG2277" s="6"/>
      <c r="AH2277" s="6" t="s">
        <v>1517</v>
      </c>
      <c r="AI2277" s="143">
        <f t="shared" ref="AI2277:AI2278" si="403">P2277/G2277</f>
        <v>3500</v>
      </c>
      <c r="AJ2277" s="143">
        <f t="shared" ref="AJ2277:AJ2278" si="404">R2277/G2277</f>
        <v>630</v>
      </c>
      <c r="AK2277" s="143">
        <f t="shared" ref="AK2277:AK2278" si="405">L2277*AJ2277</f>
        <v>0</v>
      </c>
      <c r="AL2277" s="20">
        <f t="shared" si="395"/>
        <v>45448</v>
      </c>
      <c r="AM2277" t="e">
        <f t="shared" si="397"/>
        <v>#N/A</v>
      </c>
      <c r="AN2277" t="str">
        <f t="shared" si="402"/>
        <v>04062024-A-108748-3507.9</v>
      </c>
    </row>
    <row r="2278" spans="1:40" ht="20.100000000000001" customHeight="1" x14ac:dyDescent="0.25">
      <c r="A2278" s="14">
        <v>908</v>
      </c>
      <c r="B2278" s="21">
        <v>45444</v>
      </c>
      <c r="C2278" s="6" t="s">
        <v>3880</v>
      </c>
      <c r="D2278" s="15">
        <v>1571432</v>
      </c>
      <c r="E2278" s="14" t="s">
        <v>1132</v>
      </c>
      <c r="F2278" s="14" t="str">
        <f>INDEX(New!$CV$9:$CV$791,MATCH(C2278,New!$F$9:$F$791,0))</f>
        <v>-</v>
      </c>
      <c r="G2278" s="6">
        <v>12821</v>
      </c>
      <c r="H2278" s="6" t="s">
        <v>1817</v>
      </c>
      <c r="I2278" s="6"/>
      <c r="J2278" s="16">
        <v>5505.1</v>
      </c>
      <c r="K2278" s="144">
        <v>1.36</v>
      </c>
      <c r="L2278" s="125">
        <f>_xlfn.IFNA(INDEX(New!$E$9:$E$791,MATCH(C2278,New!$F$9:$F$791,0)),G2278)</f>
        <v>12821</v>
      </c>
      <c r="M2278" s="125">
        <f t="shared" ref="M2278:M2332" si="406">G2278</f>
        <v>12821</v>
      </c>
      <c r="N2278" s="6" t="s">
        <v>1878</v>
      </c>
      <c r="O2278" s="6" t="s">
        <v>1878</v>
      </c>
      <c r="P2278" s="19">
        <v>4897622</v>
      </c>
      <c r="Q2278" s="6"/>
      <c r="R2278" s="19">
        <f t="shared" si="398"/>
        <v>881571.96</v>
      </c>
      <c r="S2278" s="6"/>
      <c r="T2278" s="14"/>
      <c r="U2278" s="145"/>
      <c r="V2278" s="6"/>
      <c r="W2278" s="6"/>
      <c r="X2278" s="6"/>
      <c r="Y2278" s="23"/>
      <c r="Z2278" s="6"/>
      <c r="AA2278" s="6"/>
      <c r="AB2278" s="21"/>
      <c r="AC2278" s="6"/>
      <c r="AD2278" s="14" t="s">
        <v>1515</v>
      </c>
      <c r="AE2278" s="6"/>
      <c r="AF2278" s="6"/>
      <c r="AG2278" s="6"/>
      <c r="AH2278" s="6" t="s">
        <v>1878</v>
      </c>
      <c r="AI2278" s="143">
        <f t="shared" si="403"/>
        <v>382</v>
      </c>
      <c r="AJ2278" s="143">
        <f t="shared" si="404"/>
        <v>68.759999999999991</v>
      </c>
      <c r="AK2278" s="143">
        <f t="shared" si="405"/>
        <v>881571.95999999985</v>
      </c>
      <c r="AL2278" s="20">
        <f t="shared" si="395"/>
        <v>45474</v>
      </c>
      <c r="AM2278" t="e">
        <f t="shared" si="397"/>
        <v>#N/A</v>
      </c>
      <c r="AN2278" t="str">
        <f t="shared" si="402"/>
        <v>07062024-A-111142-5505.1</v>
      </c>
    </row>
    <row r="2279" spans="1:40" ht="20.100000000000001" customHeight="1" x14ac:dyDescent="0.25">
      <c r="A2279" s="14">
        <v>909</v>
      </c>
      <c r="B2279" s="21">
        <v>45444</v>
      </c>
      <c r="C2279" s="6" t="s">
        <v>3881</v>
      </c>
      <c r="D2279" s="15">
        <v>1571432</v>
      </c>
      <c r="E2279" s="14" t="s">
        <v>1132</v>
      </c>
      <c r="F2279" s="14" t="str">
        <f>INDEX(New!$CV$9:$CV$791,MATCH(C2279,New!$F$9:$F$791,0))</f>
        <v>-</v>
      </c>
      <c r="G2279" s="6">
        <v>12594</v>
      </c>
      <c r="H2279" s="6" t="s">
        <v>1817</v>
      </c>
      <c r="I2279" s="6"/>
      <c r="J2279" s="16">
        <v>5505.1</v>
      </c>
      <c r="K2279" s="144">
        <v>1.36</v>
      </c>
      <c r="L2279" s="125">
        <f>_xlfn.IFNA(INDEX(New!$E$9:$E$791,MATCH(C2279,New!$F$9:$F$791,0)),G2279)</f>
        <v>12594</v>
      </c>
      <c r="M2279" s="125">
        <f t="shared" si="406"/>
        <v>12594</v>
      </c>
      <c r="N2279" s="6" t="s">
        <v>1878</v>
      </c>
      <c r="O2279" s="6" t="s">
        <v>1878</v>
      </c>
      <c r="P2279" s="19">
        <v>4810908</v>
      </c>
      <c r="Q2279" s="6"/>
      <c r="R2279" s="19">
        <f t="shared" si="398"/>
        <v>865963.44</v>
      </c>
      <c r="S2279" s="6"/>
      <c r="T2279" s="14"/>
      <c r="U2279" s="145"/>
      <c r="V2279" s="6"/>
      <c r="W2279" s="6"/>
      <c r="X2279" s="6"/>
      <c r="Y2279" s="23"/>
      <c r="Z2279" s="6"/>
      <c r="AA2279" s="6"/>
      <c r="AB2279" s="21"/>
      <c r="AC2279" s="6"/>
      <c r="AD2279" s="14" t="s">
        <v>1515</v>
      </c>
      <c r="AE2279" s="6"/>
      <c r="AF2279" s="6"/>
      <c r="AG2279" s="6"/>
      <c r="AH2279" s="6" t="s">
        <v>1878</v>
      </c>
      <c r="AI2279" s="143">
        <f t="shared" ref="AI2279:AI2334" si="407">P2279/G2279</f>
        <v>382</v>
      </c>
      <c r="AJ2279" s="143">
        <f t="shared" ref="AJ2279:AJ2334" si="408">R2279/G2279</f>
        <v>68.759999999999991</v>
      </c>
      <c r="AK2279" s="143">
        <f t="shared" ref="AK2279:AK2334" si="409">L2279*AJ2279</f>
        <v>865963.43999999983</v>
      </c>
      <c r="AL2279" s="20">
        <f t="shared" si="395"/>
        <v>45474</v>
      </c>
      <c r="AM2279" t="e">
        <f t="shared" si="397"/>
        <v>#N/A</v>
      </c>
      <c r="AN2279" t="str">
        <f t="shared" si="402"/>
        <v>07062024-A-111148-5505.1</v>
      </c>
    </row>
    <row r="2280" spans="1:40" ht="20.100000000000001" hidden="1" customHeight="1" x14ac:dyDescent="0.25">
      <c r="A2280" s="14">
        <v>910</v>
      </c>
      <c r="B2280" s="21">
        <v>45444</v>
      </c>
      <c r="C2280" s="6" t="s">
        <v>3882</v>
      </c>
      <c r="D2280" s="15">
        <v>1571432</v>
      </c>
      <c r="E2280" s="14" t="s">
        <v>1132</v>
      </c>
      <c r="F2280" s="14" t="s">
        <v>1133</v>
      </c>
      <c r="G2280" s="6">
        <v>13064</v>
      </c>
      <c r="H2280" s="6" t="s">
        <v>1817</v>
      </c>
      <c r="I2280" s="6"/>
      <c r="J2280" s="16">
        <v>5509.53</v>
      </c>
      <c r="K2280" s="144">
        <v>3.11</v>
      </c>
      <c r="L2280" s="125">
        <v>0</v>
      </c>
      <c r="M2280" s="125">
        <v>0</v>
      </c>
      <c r="N2280" s="6" t="s">
        <v>542</v>
      </c>
      <c r="O2280" s="6" t="s">
        <v>3935</v>
      </c>
      <c r="P2280" s="19">
        <v>11376000</v>
      </c>
      <c r="Q2280" s="6"/>
      <c r="R2280" s="19">
        <f t="shared" si="398"/>
        <v>2047680</v>
      </c>
      <c r="S2280" s="6"/>
      <c r="T2280" s="14"/>
      <c r="U2280" s="145"/>
      <c r="V2280" s="6"/>
      <c r="W2280" s="6"/>
      <c r="X2280" s="6"/>
      <c r="Y2280" s="23"/>
      <c r="Z2280" s="6"/>
      <c r="AA2280" s="6"/>
      <c r="AB2280" s="21"/>
      <c r="AC2280" s="6"/>
      <c r="AD2280" s="14" t="s">
        <v>1515</v>
      </c>
      <c r="AE2280" s="6"/>
      <c r="AF2280" s="6"/>
      <c r="AG2280" s="6"/>
      <c r="AH2280" s="6" t="s">
        <v>1513</v>
      </c>
      <c r="AI2280" s="143">
        <f t="shared" si="407"/>
        <v>870.78995713410905</v>
      </c>
      <c r="AJ2280" s="143">
        <f t="shared" si="408"/>
        <v>156.74219228413963</v>
      </c>
      <c r="AK2280" s="143">
        <f t="shared" si="409"/>
        <v>0</v>
      </c>
      <c r="AL2280" s="20">
        <f t="shared" si="395"/>
        <v>45474</v>
      </c>
      <c r="AM2280" t="e">
        <f t="shared" si="397"/>
        <v>#N/A</v>
      </c>
      <c r="AN2280" t="str">
        <f t="shared" si="402"/>
        <v>07062024-A-111158-5509.53</v>
      </c>
    </row>
    <row r="2281" spans="1:40" ht="20.100000000000001" hidden="1" customHeight="1" x14ac:dyDescent="0.25">
      <c r="A2281" s="14">
        <v>911</v>
      </c>
      <c r="B2281" s="21">
        <v>45444</v>
      </c>
      <c r="C2281" s="6" t="s">
        <v>3883</v>
      </c>
      <c r="D2281" s="15">
        <v>1571432</v>
      </c>
      <c r="E2281" s="14" t="s">
        <v>1132</v>
      </c>
      <c r="F2281" s="14" t="s">
        <v>1133</v>
      </c>
      <c r="G2281" s="6">
        <v>8528</v>
      </c>
      <c r="H2281" s="6" t="s">
        <v>1817</v>
      </c>
      <c r="I2281" s="6"/>
      <c r="J2281" s="16">
        <v>5205.12</v>
      </c>
      <c r="K2281" s="144">
        <v>3.27</v>
      </c>
      <c r="L2281" s="125">
        <v>0</v>
      </c>
      <c r="M2281" s="125">
        <v>0</v>
      </c>
      <c r="N2281" s="6" t="s">
        <v>625</v>
      </c>
      <c r="O2281" s="6" t="s">
        <v>3936</v>
      </c>
      <c r="P2281" s="19">
        <v>7802000</v>
      </c>
      <c r="Q2281" s="6"/>
      <c r="R2281" s="19">
        <f t="shared" si="398"/>
        <v>1404360</v>
      </c>
      <c r="S2281" s="6"/>
      <c r="T2281" s="14"/>
      <c r="U2281" s="145"/>
      <c r="V2281" s="6"/>
      <c r="W2281" s="6"/>
      <c r="X2281" s="6"/>
      <c r="Y2281" s="23"/>
      <c r="Z2281" s="6"/>
      <c r="AA2281" s="6"/>
      <c r="AB2281" s="21"/>
      <c r="AC2281" s="6"/>
      <c r="AD2281" s="14" t="s">
        <v>1515</v>
      </c>
      <c r="AE2281" s="6"/>
      <c r="AF2281" s="6"/>
      <c r="AG2281" s="6"/>
      <c r="AH2281" s="6" t="s">
        <v>1513</v>
      </c>
      <c r="AI2281" s="143">
        <f t="shared" si="407"/>
        <v>914.86866791744842</v>
      </c>
      <c r="AJ2281" s="143">
        <f t="shared" si="408"/>
        <v>164.67636022514071</v>
      </c>
      <c r="AK2281" s="143">
        <f t="shared" si="409"/>
        <v>0</v>
      </c>
      <c r="AL2281" s="20">
        <f t="shared" si="395"/>
        <v>45474</v>
      </c>
      <c r="AM2281" t="e">
        <f t="shared" si="397"/>
        <v>#N/A</v>
      </c>
      <c r="AN2281" t="str">
        <f t="shared" si="402"/>
        <v>07062024-A-111163-5205.12</v>
      </c>
    </row>
    <row r="2282" spans="1:40" ht="20.100000000000001" customHeight="1" x14ac:dyDescent="0.25">
      <c r="A2282" s="14">
        <v>912</v>
      </c>
      <c r="B2282" s="21">
        <v>45444</v>
      </c>
      <c r="C2282" s="6" t="s">
        <v>3884</v>
      </c>
      <c r="D2282" s="15">
        <v>1571438</v>
      </c>
      <c r="E2282" s="14" t="s">
        <v>1132</v>
      </c>
      <c r="F2282" s="14" t="str">
        <f>INDEX(New!$CV$9:$CV$791,MATCH(C2282,New!$F$9:$F$791,0))</f>
        <v>-</v>
      </c>
      <c r="G2282" s="6">
        <v>29000</v>
      </c>
      <c r="H2282" s="6" t="s">
        <v>1817</v>
      </c>
      <c r="I2282" s="6"/>
      <c r="J2282" s="16">
        <v>2815.12</v>
      </c>
      <c r="K2282" s="144">
        <v>0.28000000000000003</v>
      </c>
      <c r="L2282" s="125">
        <f>_xlfn.IFNA(INDEX(New!$E$9:$E$791,MATCH(C2282,New!$F$9:$F$791,0)),G2282)</f>
        <v>29000</v>
      </c>
      <c r="M2282" s="125">
        <f t="shared" si="406"/>
        <v>29000</v>
      </c>
      <c r="N2282" s="6" t="s">
        <v>557</v>
      </c>
      <c r="O2282" s="6" t="s">
        <v>2668</v>
      </c>
      <c r="P2282" s="19">
        <v>2257650</v>
      </c>
      <c r="Q2282" s="6"/>
      <c r="R2282" s="19">
        <f t="shared" si="398"/>
        <v>406377</v>
      </c>
      <c r="S2282" s="6"/>
      <c r="T2282" s="14"/>
      <c r="U2282" s="145"/>
      <c r="V2282" s="6"/>
      <c r="W2282" s="6"/>
      <c r="X2282" s="6"/>
      <c r="Y2282" s="23"/>
      <c r="Z2282" s="6"/>
      <c r="AA2282" s="6"/>
      <c r="AB2282" s="21"/>
      <c r="AC2282" s="6"/>
      <c r="AD2282" s="14" t="s">
        <v>1515</v>
      </c>
      <c r="AE2282" s="6"/>
      <c r="AF2282" s="6"/>
      <c r="AG2282" s="6"/>
      <c r="AH2282" s="6" t="s">
        <v>1517</v>
      </c>
      <c r="AI2282" s="143">
        <f t="shared" si="407"/>
        <v>77.849999999999994</v>
      </c>
      <c r="AJ2282" s="143">
        <f t="shared" si="408"/>
        <v>14.013</v>
      </c>
      <c r="AK2282" s="143">
        <f t="shared" si="409"/>
        <v>406377</v>
      </c>
      <c r="AL2282" s="20">
        <f t="shared" si="395"/>
        <v>45474</v>
      </c>
      <c r="AM2282" t="e">
        <f t="shared" si="397"/>
        <v>#N/A</v>
      </c>
      <c r="AN2282" t="str">
        <f t="shared" si="402"/>
        <v>13062024-A-115010-2815.12</v>
      </c>
    </row>
    <row r="2283" spans="1:40" ht="20.100000000000001" customHeight="1" x14ac:dyDescent="0.25">
      <c r="A2283" s="14">
        <v>913</v>
      </c>
      <c r="B2283" s="21">
        <v>45444</v>
      </c>
      <c r="C2283" s="6" t="s">
        <v>3885</v>
      </c>
      <c r="D2283" s="15">
        <v>1571438</v>
      </c>
      <c r="E2283" s="14" t="s">
        <v>1132</v>
      </c>
      <c r="F2283" s="14" t="str">
        <f>INDEX(New!$CV$9:$CV$791,MATCH(C2283,New!$F$9:$F$791,0))</f>
        <v>-</v>
      </c>
      <c r="G2283" s="6">
        <v>29020</v>
      </c>
      <c r="H2283" s="6" t="s">
        <v>1817</v>
      </c>
      <c r="I2283" s="6"/>
      <c r="J2283" s="16">
        <v>2815.12</v>
      </c>
      <c r="K2283" s="144">
        <v>0.28000000000000003</v>
      </c>
      <c r="L2283" s="125">
        <f>_xlfn.IFNA(INDEX(New!$E$9:$E$791,MATCH(C2283,New!$F$9:$F$791,0)),G2283)</f>
        <v>29020</v>
      </c>
      <c r="M2283" s="125">
        <f t="shared" si="406"/>
        <v>29020</v>
      </c>
      <c r="N2283" s="6" t="s">
        <v>557</v>
      </c>
      <c r="O2283" s="6" t="s">
        <v>2668</v>
      </c>
      <c r="P2283" s="19">
        <v>2259207</v>
      </c>
      <c r="Q2283" s="6"/>
      <c r="R2283" s="19">
        <f t="shared" si="398"/>
        <v>406657.26</v>
      </c>
      <c r="S2283" s="6"/>
      <c r="T2283" s="14"/>
      <c r="U2283" s="145"/>
      <c r="V2283" s="6"/>
      <c r="W2283" s="6"/>
      <c r="X2283" s="6"/>
      <c r="Y2283" s="23"/>
      <c r="Z2283" s="6"/>
      <c r="AA2283" s="6"/>
      <c r="AB2283" s="21"/>
      <c r="AC2283" s="6"/>
      <c r="AD2283" s="14" t="s">
        <v>1515</v>
      </c>
      <c r="AE2283" s="6"/>
      <c r="AF2283" s="6"/>
      <c r="AG2283" s="6"/>
      <c r="AH2283" s="6" t="s">
        <v>1517</v>
      </c>
      <c r="AI2283" s="143">
        <f t="shared" si="407"/>
        <v>77.849999999999994</v>
      </c>
      <c r="AJ2283" s="143">
        <f t="shared" si="408"/>
        <v>14.013</v>
      </c>
      <c r="AK2283" s="143">
        <f t="shared" si="409"/>
        <v>406657.26</v>
      </c>
      <c r="AL2283" s="20">
        <f t="shared" si="395"/>
        <v>45474</v>
      </c>
      <c r="AM2283" t="e">
        <f t="shared" si="397"/>
        <v>#N/A</v>
      </c>
      <c r="AN2283" t="str">
        <f t="shared" si="402"/>
        <v>13062024-A-115058-2815.12</v>
      </c>
    </row>
    <row r="2284" spans="1:40" ht="20.100000000000001" customHeight="1" x14ac:dyDescent="0.25">
      <c r="A2284" s="14">
        <v>914</v>
      </c>
      <c r="B2284" s="21">
        <v>45444</v>
      </c>
      <c r="C2284" s="6" t="s">
        <v>3886</v>
      </c>
      <c r="D2284" s="15">
        <v>1571438</v>
      </c>
      <c r="E2284" s="14" t="s">
        <v>1132</v>
      </c>
      <c r="F2284" s="14" t="str">
        <f>INDEX(New!$CV$9:$CV$791,MATCH(C2284,New!$F$9:$F$791,0))</f>
        <v>-</v>
      </c>
      <c r="G2284" s="6">
        <v>29312</v>
      </c>
      <c r="H2284" s="6" t="s">
        <v>1817</v>
      </c>
      <c r="I2284" s="6"/>
      <c r="J2284" s="16">
        <v>2815.12</v>
      </c>
      <c r="K2284" s="144">
        <v>0.28000000000000003</v>
      </c>
      <c r="L2284" s="125">
        <f>_xlfn.IFNA(INDEX(New!$E$9:$E$791,MATCH(C2284,New!$F$9:$F$791,0)),G2284)</f>
        <v>29312</v>
      </c>
      <c r="M2284" s="125">
        <f t="shared" si="406"/>
        <v>29312</v>
      </c>
      <c r="N2284" s="6" t="s">
        <v>557</v>
      </c>
      <c r="O2284" s="6" t="s">
        <v>2668</v>
      </c>
      <c r="P2284" s="19">
        <v>2281939</v>
      </c>
      <c r="Q2284" s="6"/>
      <c r="R2284" s="19">
        <f t="shared" si="398"/>
        <v>410749.01999999996</v>
      </c>
      <c r="S2284" s="6"/>
      <c r="T2284" s="14"/>
      <c r="U2284" s="145"/>
      <c r="V2284" s="6"/>
      <c r="W2284" s="6"/>
      <c r="X2284" s="6"/>
      <c r="Y2284" s="23"/>
      <c r="Z2284" s="6"/>
      <c r="AA2284" s="6"/>
      <c r="AB2284" s="21"/>
      <c r="AC2284" s="6"/>
      <c r="AD2284" s="14" t="s">
        <v>1515</v>
      </c>
      <c r="AE2284" s="6"/>
      <c r="AF2284" s="6"/>
      <c r="AG2284" s="6"/>
      <c r="AH2284" s="6" t="s">
        <v>1517</v>
      </c>
      <c r="AI2284" s="143">
        <f t="shared" si="407"/>
        <v>77.849993176855889</v>
      </c>
      <c r="AJ2284" s="143">
        <f t="shared" si="408"/>
        <v>14.012998771834059</v>
      </c>
      <c r="AK2284" s="143">
        <f t="shared" si="409"/>
        <v>410749.01999999996</v>
      </c>
      <c r="AL2284" s="20">
        <f t="shared" si="395"/>
        <v>45474</v>
      </c>
      <c r="AM2284" t="e">
        <f t="shared" si="397"/>
        <v>#N/A</v>
      </c>
      <c r="AN2284" t="str">
        <f t="shared" si="402"/>
        <v>13062024-A-115074-2815.12</v>
      </c>
    </row>
    <row r="2285" spans="1:40" ht="20.100000000000001" customHeight="1" x14ac:dyDescent="0.25">
      <c r="A2285" s="14">
        <v>915</v>
      </c>
      <c r="B2285" s="21">
        <v>45445</v>
      </c>
      <c r="C2285" s="6" t="s">
        <v>3887</v>
      </c>
      <c r="D2285" s="15">
        <v>1571438</v>
      </c>
      <c r="E2285" s="14" t="s">
        <v>1132</v>
      </c>
      <c r="F2285" s="14" t="str">
        <f>INDEX(New!$CV$9:$CV$791,MATCH(C2285,New!$F$9:$F$791,0))</f>
        <v>-</v>
      </c>
      <c r="G2285" s="6">
        <v>29440</v>
      </c>
      <c r="H2285" s="6" t="s">
        <v>1817</v>
      </c>
      <c r="I2285" s="6"/>
      <c r="J2285" s="16">
        <v>2815.12</v>
      </c>
      <c r="K2285" s="144">
        <v>0.28000000000000003</v>
      </c>
      <c r="L2285" s="125">
        <f>_xlfn.IFNA(INDEX(New!$E$9:$E$791,MATCH(C2285,New!$F$9:$F$791,0)),G2285)</f>
        <v>29440</v>
      </c>
      <c r="M2285" s="125">
        <f t="shared" si="406"/>
        <v>29440</v>
      </c>
      <c r="N2285" s="6" t="s">
        <v>557</v>
      </c>
      <c r="O2285" s="6" t="s">
        <v>2668</v>
      </c>
      <c r="P2285" s="19">
        <v>2291904</v>
      </c>
      <c r="Q2285" s="6"/>
      <c r="R2285" s="19">
        <f t="shared" si="398"/>
        <v>412542.71999999997</v>
      </c>
      <c r="S2285" s="6"/>
      <c r="T2285" s="14"/>
      <c r="U2285" s="145"/>
      <c r="V2285" s="6"/>
      <c r="W2285" s="6"/>
      <c r="X2285" s="6"/>
      <c r="Y2285" s="23"/>
      <c r="Z2285" s="6"/>
      <c r="AA2285" s="6"/>
      <c r="AB2285" s="21"/>
      <c r="AC2285" s="6"/>
      <c r="AD2285" s="14" t="s">
        <v>1515</v>
      </c>
      <c r="AE2285" s="6"/>
      <c r="AF2285" s="6"/>
      <c r="AG2285" s="6"/>
      <c r="AH2285" s="6" t="s">
        <v>1517</v>
      </c>
      <c r="AI2285" s="143">
        <f t="shared" si="407"/>
        <v>77.849999999999994</v>
      </c>
      <c r="AJ2285" s="143">
        <f t="shared" si="408"/>
        <v>14.013</v>
      </c>
      <c r="AK2285" s="143">
        <f t="shared" si="409"/>
        <v>412542.71999999997</v>
      </c>
      <c r="AL2285" s="20">
        <f t="shared" si="395"/>
        <v>45475</v>
      </c>
      <c r="AM2285" t="e">
        <f t="shared" si="397"/>
        <v>#N/A</v>
      </c>
      <c r="AN2285" t="str">
        <f t="shared" si="402"/>
        <v>13062024-A-115082-2815.12</v>
      </c>
    </row>
    <row r="2286" spans="1:40" ht="20.100000000000001" hidden="1" customHeight="1" x14ac:dyDescent="0.25">
      <c r="A2286" s="14">
        <v>916</v>
      </c>
      <c r="B2286" s="21">
        <v>45445</v>
      </c>
      <c r="C2286" s="6" t="s">
        <v>3888</v>
      </c>
      <c r="D2286" s="15">
        <v>1571438</v>
      </c>
      <c r="E2286" s="14" t="s">
        <v>1132</v>
      </c>
      <c r="F2286" s="14" t="s">
        <v>1133</v>
      </c>
      <c r="G2286" s="6">
        <v>500</v>
      </c>
      <c r="H2286" s="6" t="s">
        <v>1817</v>
      </c>
      <c r="I2286" s="6"/>
      <c r="J2286" s="16">
        <v>3204.2</v>
      </c>
      <c r="K2286" s="144">
        <v>1.73</v>
      </c>
      <c r="L2286" s="125">
        <v>0</v>
      </c>
      <c r="M2286" s="125">
        <v>0</v>
      </c>
      <c r="N2286" s="6" t="s">
        <v>412</v>
      </c>
      <c r="O2286" s="6" t="s">
        <v>2381</v>
      </c>
      <c r="P2286" s="19">
        <v>241500</v>
      </c>
      <c r="Q2286" s="6"/>
      <c r="R2286" s="19">
        <f t="shared" si="398"/>
        <v>43470</v>
      </c>
      <c r="S2286" s="6"/>
      <c r="T2286" s="14"/>
      <c r="U2286" s="145"/>
      <c r="V2286" s="6"/>
      <c r="W2286" s="6"/>
      <c r="X2286" s="6"/>
      <c r="Y2286" s="23"/>
      <c r="Z2286" s="6"/>
      <c r="AA2286" s="6"/>
      <c r="AB2286" s="21"/>
      <c r="AC2286" s="6"/>
      <c r="AD2286" s="14" t="s">
        <v>1515</v>
      </c>
      <c r="AE2286" s="6"/>
      <c r="AF2286" s="6"/>
      <c r="AG2286" s="6"/>
      <c r="AH2286" s="6" t="s">
        <v>434</v>
      </c>
      <c r="AI2286" s="143">
        <f t="shared" si="407"/>
        <v>483</v>
      </c>
      <c r="AJ2286" s="143">
        <f t="shared" si="408"/>
        <v>86.94</v>
      </c>
      <c r="AK2286" s="143">
        <f t="shared" si="409"/>
        <v>0</v>
      </c>
      <c r="AL2286" s="20">
        <f t="shared" si="395"/>
        <v>45475</v>
      </c>
      <c r="AM2286" t="e">
        <f t="shared" si="397"/>
        <v>#N/A</v>
      </c>
      <c r="AN2286" t="str">
        <f t="shared" si="402"/>
        <v>13062024-A-115091-3204.2</v>
      </c>
    </row>
    <row r="2287" spans="1:40" ht="20.100000000000001" hidden="1" customHeight="1" x14ac:dyDescent="0.25">
      <c r="A2287" s="14">
        <v>917</v>
      </c>
      <c r="B2287" s="21">
        <v>45447</v>
      </c>
      <c r="C2287" s="6" t="s">
        <v>3889</v>
      </c>
      <c r="D2287" s="15">
        <v>1571438</v>
      </c>
      <c r="E2287" s="14" t="s">
        <v>1132</v>
      </c>
      <c r="F2287" s="14" t="s">
        <v>1133</v>
      </c>
      <c r="G2287" s="6">
        <v>500</v>
      </c>
      <c r="H2287" s="6" t="s">
        <v>1817</v>
      </c>
      <c r="I2287" s="6"/>
      <c r="J2287" s="16">
        <v>3204.2</v>
      </c>
      <c r="K2287" s="144">
        <v>1.73</v>
      </c>
      <c r="L2287" s="125">
        <v>0</v>
      </c>
      <c r="M2287" s="125">
        <v>0</v>
      </c>
      <c r="N2287" s="6" t="s">
        <v>412</v>
      </c>
      <c r="O2287" s="6" t="s">
        <v>2381</v>
      </c>
      <c r="P2287" s="19">
        <v>241500</v>
      </c>
      <c r="Q2287" s="6"/>
      <c r="R2287" s="19">
        <f t="shared" si="398"/>
        <v>43470</v>
      </c>
      <c r="S2287" s="6"/>
      <c r="T2287" s="14"/>
      <c r="U2287" s="145"/>
      <c r="V2287" s="6"/>
      <c r="W2287" s="6"/>
      <c r="X2287" s="6"/>
      <c r="Y2287" s="23"/>
      <c r="Z2287" s="6"/>
      <c r="AA2287" s="6"/>
      <c r="AB2287" s="21"/>
      <c r="AC2287" s="6"/>
      <c r="AD2287" s="14" t="s">
        <v>1515</v>
      </c>
      <c r="AE2287" s="6"/>
      <c r="AF2287" s="6"/>
      <c r="AG2287" s="6"/>
      <c r="AH2287" s="6" t="s">
        <v>434</v>
      </c>
      <c r="AI2287" s="143">
        <f t="shared" si="407"/>
        <v>483</v>
      </c>
      <c r="AJ2287" s="143">
        <f t="shared" si="408"/>
        <v>86.94</v>
      </c>
      <c r="AK2287" s="143">
        <f t="shared" si="409"/>
        <v>0</v>
      </c>
      <c r="AL2287" s="20">
        <f t="shared" si="395"/>
        <v>45477</v>
      </c>
      <c r="AM2287" t="e">
        <f t="shared" si="397"/>
        <v>#N/A</v>
      </c>
      <c r="AN2287" t="str">
        <f t="shared" si="402"/>
        <v>13062024-A-115099-3204.2</v>
      </c>
    </row>
    <row r="2288" spans="1:40" ht="20.100000000000001" hidden="1" customHeight="1" x14ac:dyDescent="0.25">
      <c r="A2288" s="14">
        <v>918</v>
      </c>
      <c r="B2288" s="21">
        <v>45447</v>
      </c>
      <c r="C2288" s="6" t="s">
        <v>3890</v>
      </c>
      <c r="D2288" s="15">
        <v>1571438</v>
      </c>
      <c r="E2288" s="14" t="s">
        <v>1132</v>
      </c>
      <c r="F2288" s="14" t="s">
        <v>1133</v>
      </c>
      <c r="G2288" s="6">
        <v>1000</v>
      </c>
      <c r="H2288" s="6" t="s">
        <v>1817</v>
      </c>
      <c r="I2288" s="6"/>
      <c r="J2288" s="16">
        <v>3204.2</v>
      </c>
      <c r="K2288" s="144">
        <v>1.73</v>
      </c>
      <c r="L2288" s="125">
        <v>0</v>
      </c>
      <c r="M2288" s="125">
        <v>0</v>
      </c>
      <c r="N2288" s="6" t="s">
        <v>412</v>
      </c>
      <c r="O2288" s="6" t="s">
        <v>2381</v>
      </c>
      <c r="P2288" s="19">
        <v>483000</v>
      </c>
      <c r="Q2288" s="6"/>
      <c r="R2288" s="19">
        <f t="shared" si="398"/>
        <v>86940</v>
      </c>
      <c r="S2288" s="6"/>
      <c r="T2288" s="14"/>
      <c r="U2288" s="145"/>
      <c r="V2288" s="6"/>
      <c r="W2288" s="6"/>
      <c r="X2288" s="6"/>
      <c r="Y2288" s="23"/>
      <c r="Z2288" s="6"/>
      <c r="AA2288" s="6"/>
      <c r="AB2288" s="21"/>
      <c r="AC2288" s="6"/>
      <c r="AD2288" s="14" t="s">
        <v>1515</v>
      </c>
      <c r="AE2288" s="6"/>
      <c r="AF2288" s="6"/>
      <c r="AG2288" s="6"/>
      <c r="AH2288" s="6" t="s">
        <v>434</v>
      </c>
      <c r="AI2288" s="143">
        <f t="shared" si="407"/>
        <v>483</v>
      </c>
      <c r="AJ2288" s="143">
        <f t="shared" si="408"/>
        <v>86.94</v>
      </c>
      <c r="AK2288" s="143">
        <f t="shared" si="409"/>
        <v>0</v>
      </c>
      <c r="AL2288" s="20">
        <f t="shared" si="395"/>
        <v>45477</v>
      </c>
      <c r="AM2288" t="e">
        <f t="shared" si="397"/>
        <v>#N/A</v>
      </c>
      <c r="AN2288" t="str">
        <f t="shared" si="402"/>
        <v>13062024-A-115106-3204.2</v>
      </c>
    </row>
    <row r="2289" spans="1:40" ht="20.100000000000001" customHeight="1" x14ac:dyDescent="0.25">
      <c r="A2289" s="14">
        <v>919</v>
      </c>
      <c r="B2289" s="21">
        <v>45444</v>
      </c>
      <c r="C2289" s="6" t="s">
        <v>3891</v>
      </c>
      <c r="D2289" s="15">
        <v>1571438</v>
      </c>
      <c r="E2289" s="14" t="s">
        <v>1132</v>
      </c>
      <c r="F2289" s="14" t="str">
        <f>INDEX(New!$CV$9:$CV$791,MATCH(C2289,New!$F$9:$F$791,0))</f>
        <v>Running</v>
      </c>
      <c r="G2289" s="6">
        <v>440</v>
      </c>
      <c r="H2289" s="6" t="s">
        <v>1817</v>
      </c>
      <c r="I2289" s="6"/>
      <c r="J2289" s="16">
        <v>3809.9110000000001</v>
      </c>
      <c r="K2289" s="144">
        <v>1.57</v>
      </c>
      <c r="L2289" s="125">
        <f>_xlfn.IFNA(INDEX(New!$E$9:$E$791,MATCH(C2289,New!$F$9:$F$791,0)),G2289)</f>
        <v>28</v>
      </c>
      <c r="M2289" s="125">
        <f t="shared" si="406"/>
        <v>440</v>
      </c>
      <c r="N2289" s="6" t="s">
        <v>557</v>
      </c>
      <c r="O2289" s="6" t="s">
        <v>3937</v>
      </c>
      <c r="P2289" s="19">
        <v>193600</v>
      </c>
      <c r="Q2289" s="6"/>
      <c r="R2289" s="19">
        <f t="shared" si="398"/>
        <v>34848</v>
      </c>
      <c r="S2289" s="6"/>
      <c r="T2289" s="14"/>
      <c r="U2289" s="145"/>
      <c r="V2289" s="6"/>
      <c r="W2289" s="6"/>
      <c r="X2289" s="6"/>
      <c r="Y2289" s="23"/>
      <c r="Z2289" s="6"/>
      <c r="AA2289" s="6"/>
      <c r="AB2289" s="21"/>
      <c r="AC2289" s="6"/>
      <c r="AD2289" s="14" t="s">
        <v>1515</v>
      </c>
      <c r="AE2289" s="6"/>
      <c r="AF2289" s="6"/>
      <c r="AG2289" s="6"/>
      <c r="AH2289" s="6" t="s">
        <v>1517</v>
      </c>
      <c r="AI2289" s="143">
        <f t="shared" si="407"/>
        <v>440</v>
      </c>
      <c r="AJ2289" s="143">
        <f t="shared" si="408"/>
        <v>79.2</v>
      </c>
      <c r="AK2289" s="143">
        <f t="shared" si="409"/>
        <v>2217.6</v>
      </c>
      <c r="AL2289" s="20">
        <f t="shared" si="395"/>
        <v>45474</v>
      </c>
      <c r="AM2289" t="e">
        <f t="shared" si="397"/>
        <v>#N/A</v>
      </c>
      <c r="AN2289" t="str">
        <f t="shared" si="402"/>
        <v>13062024-A-115110-3809.911</v>
      </c>
    </row>
    <row r="2290" spans="1:40" ht="20.100000000000001" customHeight="1" x14ac:dyDescent="0.25">
      <c r="A2290" s="14">
        <v>919</v>
      </c>
      <c r="B2290" s="21">
        <v>45444</v>
      </c>
      <c r="C2290" s="6" t="s">
        <v>3891</v>
      </c>
      <c r="D2290" s="15">
        <v>1571438</v>
      </c>
      <c r="E2290" s="14" t="s">
        <v>1132</v>
      </c>
      <c r="F2290" s="14" t="str">
        <f>INDEX(New!$CV$9:$CV$791,MATCH(C2290,New!$F$9:$F$791,0))</f>
        <v>Running</v>
      </c>
      <c r="G2290" s="6">
        <v>400</v>
      </c>
      <c r="H2290" s="6" t="s">
        <v>1817</v>
      </c>
      <c r="I2290" s="6"/>
      <c r="J2290" s="16">
        <v>2904.2089999999998</v>
      </c>
      <c r="K2290" s="144">
        <v>0.89</v>
      </c>
      <c r="L2290" s="125">
        <f>_xlfn.IFNA(INDEX(New!$E$9:$E$791,MATCH(C2290,New!$F$9:$F$791,0)),G2290)</f>
        <v>28</v>
      </c>
      <c r="M2290" s="125">
        <f t="shared" si="406"/>
        <v>400</v>
      </c>
      <c r="N2290" s="6" t="s">
        <v>557</v>
      </c>
      <c r="O2290" s="6" t="s">
        <v>2385</v>
      </c>
      <c r="P2290" s="19">
        <v>100000</v>
      </c>
      <c r="Q2290" s="6"/>
      <c r="R2290" s="19">
        <f t="shared" si="398"/>
        <v>18000</v>
      </c>
      <c r="S2290" s="6"/>
      <c r="T2290" s="14"/>
      <c r="U2290" s="145"/>
      <c r="V2290" s="6"/>
      <c r="W2290" s="6"/>
      <c r="X2290" s="6"/>
      <c r="Y2290" s="23"/>
      <c r="Z2290" s="6"/>
      <c r="AA2290" s="6"/>
      <c r="AB2290" s="21"/>
      <c r="AC2290" s="6"/>
      <c r="AD2290" s="14" t="s">
        <v>1515</v>
      </c>
      <c r="AE2290" s="6"/>
      <c r="AF2290" s="6"/>
      <c r="AG2290" s="6"/>
      <c r="AH2290" s="6" t="s">
        <v>1517</v>
      </c>
      <c r="AI2290" s="143">
        <f t="shared" si="407"/>
        <v>250</v>
      </c>
      <c r="AJ2290" s="143">
        <f t="shared" si="408"/>
        <v>45</v>
      </c>
      <c r="AK2290" s="143">
        <f t="shared" si="409"/>
        <v>1260</v>
      </c>
      <c r="AL2290" s="20">
        <f t="shared" si="395"/>
        <v>45474</v>
      </c>
      <c r="AM2290" t="e">
        <f t="shared" si="397"/>
        <v>#N/A</v>
      </c>
      <c r="AN2290" t="str">
        <f t="shared" si="402"/>
        <v>13062024-A-115110-2904.209</v>
      </c>
    </row>
    <row r="2291" spans="1:40" ht="20.100000000000001" hidden="1" customHeight="1" x14ac:dyDescent="0.25">
      <c r="A2291" s="14">
        <v>920</v>
      </c>
      <c r="B2291" s="21">
        <v>45444</v>
      </c>
      <c r="C2291" s="6" t="s">
        <v>3892</v>
      </c>
      <c r="D2291" s="15">
        <v>1571438</v>
      </c>
      <c r="E2291" s="14" t="s">
        <v>1132</v>
      </c>
      <c r="F2291" s="14" t="s">
        <v>1133</v>
      </c>
      <c r="G2291" s="6">
        <v>100</v>
      </c>
      <c r="H2291" s="6" t="s">
        <v>1817</v>
      </c>
      <c r="I2291" s="6"/>
      <c r="J2291" s="16">
        <v>3204.16</v>
      </c>
      <c r="K2291" s="144">
        <v>10</v>
      </c>
      <c r="L2291" s="125">
        <v>0</v>
      </c>
      <c r="M2291" s="125">
        <v>0</v>
      </c>
      <c r="N2291" s="6" t="s">
        <v>412</v>
      </c>
      <c r="O2291" s="6" t="s">
        <v>2380</v>
      </c>
      <c r="P2291" s="19">
        <v>280000</v>
      </c>
      <c r="Q2291" s="6"/>
      <c r="R2291" s="19">
        <f t="shared" si="398"/>
        <v>50400</v>
      </c>
      <c r="S2291" s="6"/>
      <c r="T2291" s="14"/>
      <c r="U2291" s="145"/>
      <c r="V2291" s="6"/>
      <c r="W2291" s="6"/>
      <c r="X2291" s="6"/>
      <c r="Y2291" s="23"/>
      <c r="Z2291" s="6"/>
      <c r="AA2291" s="6"/>
      <c r="AB2291" s="21"/>
      <c r="AC2291" s="6"/>
      <c r="AD2291" s="14" t="s">
        <v>1515</v>
      </c>
      <c r="AE2291" s="6"/>
      <c r="AF2291" s="6"/>
      <c r="AG2291" s="6"/>
      <c r="AH2291" s="6" t="s">
        <v>434</v>
      </c>
      <c r="AI2291" s="143">
        <f t="shared" si="407"/>
        <v>2800</v>
      </c>
      <c r="AJ2291" s="143">
        <f t="shared" si="408"/>
        <v>504</v>
      </c>
      <c r="AK2291" s="143">
        <f t="shared" si="409"/>
        <v>0</v>
      </c>
      <c r="AL2291" s="20">
        <f t="shared" ref="AL2291:AL2354" si="410">IF(B2291&lt;&gt;"",IF(E2291="Packing Material",B2291+5,B2291+30),"")</f>
        <v>45474</v>
      </c>
      <c r="AM2291" t="e">
        <f t="shared" si="397"/>
        <v>#N/A</v>
      </c>
      <c r="AN2291" t="str">
        <f t="shared" si="402"/>
        <v>13062024-A-115125-3204.16</v>
      </c>
    </row>
    <row r="2292" spans="1:40" ht="20.100000000000001" hidden="1" customHeight="1" x14ac:dyDescent="0.25">
      <c r="A2292" s="14">
        <v>921</v>
      </c>
      <c r="B2292" s="21">
        <v>45444</v>
      </c>
      <c r="C2292" s="6" t="s">
        <v>3893</v>
      </c>
      <c r="D2292" s="15">
        <v>1571438</v>
      </c>
      <c r="E2292" s="14" t="s">
        <v>1132</v>
      </c>
      <c r="F2292" s="14" t="s">
        <v>1133</v>
      </c>
      <c r="G2292" s="6">
        <v>1980</v>
      </c>
      <c r="H2292" s="6" t="s">
        <v>1817</v>
      </c>
      <c r="I2292" s="6"/>
      <c r="J2292" s="16">
        <v>3809.9189999999999</v>
      </c>
      <c r="K2292" s="144">
        <v>0.38</v>
      </c>
      <c r="L2292" s="125">
        <v>0</v>
      </c>
      <c r="M2292" s="125">
        <v>0</v>
      </c>
      <c r="N2292" s="6" t="s">
        <v>557</v>
      </c>
      <c r="O2292" s="6" t="s">
        <v>2667</v>
      </c>
      <c r="P2292" s="19">
        <v>209880</v>
      </c>
      <c r="Q2292" s="6"/>
      <c r="R2292" s="19">
        <f t="shared" si="398"/>
        <v>37778.400000000001</v>
      </c>
      <c r="S2292" s="6"/>
      <c r="T2292" s="14"/>
      <c r="U2292" s="145"/>
      <c r="V2292" s="6"/>
      <c r="W2292" s="6"/>
      <c r="X2292" s="6"/>
      <c r="Y2292" s="23"/>
      <c r="Z2292" s="6"/>
      <c r="AA2292" s="6"/>
      <c r="AB2292" s="21"/>
      <c r="AC2292" s="6"/>
      <c r="AD2292" s="14" t="s">
        <v>1515</v>
      </c>
      <c r="AE2292" s="6"/>
      <c r="AF2292" s="6"/>
      <c r="AG2292" s="6"/>
      <c r="AH2292" s="6" t="s">
        <v>1517</v>
      </c>
      <c r="AI2292" s="143">
        <f t="shared" si="407"/>
        <v>106</v>
      </c>
      <c r="AJ2292" s="143">
        <f t="shared" si="408"/>
        <v>19.080000000000002</v>
      </c>
      <c r="AK2292" s="143">
        <f t="shared" si="409"/>
        <v>0</v>
      </c>
      <c r="AL2292" s="20">
        <f t="shared" si="410"/>
        <v>45474</v>
      </c>
      <c r="AM2292" t="e">
        <f t="shared" si="397"/>
        <v>#N/A</v>
      </c>
      <c r="AN2292" t="str">
        <f t="shared" si="402"/>
        <v>13062024-A-115133-3809.919</v>
      </c>
    </row>
    <row r="2293" spans="1:40" ht="20.100000000000001" hidden="1" customHeight="1" x14ac:dyDescent="0.25">
      <c r="A2293" s="14">
        <v>921</v>
      </c>
      <c r="B2293" s="21">
        <v>45444</v>
      </c>
      <c r="C2293" s="6" t="s">
        <v>3893</v>
      </c>
      <c r="D2293" s="15">
        <v>1571438</v>
      </c>
      <c r="E2293" s="14" t="s">
        <v>1132</v>
      </c>
      <c r="F2293" s="14" t="s">
        <v>1133</v>
      </c>
      <c r="G2293" s="6">
        <v>500</v>
      </c>
      <c r="H2293" s="6" t="s">
        <v>1817</v>
      </c>
      <c r="I2293" s="6"/>
      <c r="J2293" s="16">
        <v>3204.2</v>
      </c>
      <c r="K2293" s="144">
        <v>1.73</v>
      </c>
      <c r="L2293" s="125">
        <v>0</v>
      </c>
      <c r="M2293" s="125">
        <v>0</v>
      </c>
      <c r="N2293" s="6" t="s">
        <v>412</v>
      </c>
      <c r="O2293" s="6" t="s">
        <v>2381</v>
      </c>
      <c r="P2293" s="19">
        <v>241500</v>
      </c>
      <c r="Q2293" s="6"/>
      <c r="R2293" s="19">
        <f t="shared" si="398"/>
        <v>43470</v>
      </c>
      <c r="S2293" s="6"/>
      <c r="T2293" s="14"/>
      <c r="U2293" s="145"/>
      <c r="V2293" s="6"/>
      <c r="W2293" s="6"/>
      <c r="X2293" s="6"/>
      <c r="Y2293" s="23"/>
      <c r="Z2293" s="6"/>
      <c r="AA2293" s="6"/>
      <c r="AB2293" s="21"/>
      <c r="AC2293" s="6"/>
      <c r="AD2293" s="14" t="s">
        <v>1515</v>
      </c>
      <c r="AE2293" s="6"/>
      <c r="AF2293" s="6"/>
      <c r="AG2293" s="6"/>
      <c r="AH2293" s="6" t="s">
        <v>434</v>
      </c>
      <c r="AI2293" s="143">
        <f t="shared" si="407"/>
        <v>483</v>
      </c>
      <c r="AJ2293" s="143">
        <f t="shared" si="408"/>
        <v>86.94</v>
      </c>
      <c r="AK2293" s="143">
        <f t="shared" si="409"/>
        <v>0</v>
      </c>
      <c r="AL2293" s="20">
        <f t="shared" si="410"/>
        <v>45474</v>
      </c>
      <c r="AM2293" t="e">
        <f t="shared" si="397"/>
        <v>#N/A</v>
      </c>
      <c r="AN2293" t="str">
        <f t="shared" si="402"/>
        <v>13062024-A-115133-3204.2</v>
      </c>
    </row>
    <row r="2294" spans="1:40" ht="20.100000000000001" hidden="1" customHeight="1" x14ac:dyDescent="0.25">
      <c r="A2294" s="14">
        <v>922</v>
      </c>
      <c r="B2294" s="21">
        <v>45444</v>
      </c>
      <c r="C2294" s="6" t="s">
        <v>3894</v>
      </c>
      <c r="D2294" s="15">
        <v>1571438</v>
      </c>
      <c r="E2294" s="14" t="s">
        <v>1132</v>
      </c>
      <c r="F2294" s="14" t="s">
        <v>1133</v>
      </c>
      <c r="G2294" s="6">
        <v>200</v>
      </c>
      <c r="H2294" s="6" t="s">
        <v>1817</v>
      </c>
      <c r="I2294" s="6"/>
      <c r="J2294" s="16">
        <v>3402.9</v>
      </c>
      <c r="K2294" s="144">
        <v>1.96</v>
      </c>
      <c r="L2294" s="125">
        <v>0</v>
      </c>
      <c r="M2294" s="125">
        <v>0</v>
      </c>
      <c r="N2294" s="6" t="s">
        <v>557</v>
      </c>
      <c r="O2294" s="6" t="s">
        <v>3846</v>
      </c>
      <c r="P2294" s="19">
        <v>110000</v>
      </c>
      <c r="Q2294" s="6"/>
      <c r="R2294" s="19">
        <f t="shared" si="398"/>
        <v>19800</v>
      </c>
      <c r="S2294" s="6"/>
      <c r="T2294" s="14"/>
      <c r="U2294" s="145"/>
      <c r="V2294" s="6"/>
      <c r="W2294" s="6"/>
      <c r="X2294" s="6"/>
      <c r="Y2294" s="23"/>
      <c r="Z2294" s="6"/>
      <c r="AA2294" s="6"/>
      <c r="AB2294" s="21"/>
      <c r="AC2294" s="6"/>
      <c r="AD2294" s="14" t="s">
        <v>1515</v>
      </c>
      <c r="AE2294" s="6"/>
      <c r="AF2294" s="6"/>
      <c r="AG2294" s="6"/>
      <c r="AH2294" s="6" t="s">
        <v>1517</v>
      </c>
      <c r="AI2294" s="143">
        <f t="shared" si="407"/>
        <v>550</v>
      </c>
      <c r="AJ2294" s="143">
        <f t="shared" si="408"/>
        <v>99</v>
      </c>
      <c r="AK2294" s="143">
        <f t="shared" si="409"/>
        <v>0</v>
      </c>
      <c r="AL2294" s="20">
        <f t="shared" si="410"/>
        <v>45474</v>
      </c>
      <c r="AM2294" t="e">
        <f t="shared" si="397"/>
        <v>#N/A</v>
      </c>
      <c r="AN2294" t="str">
        <f t="shared" si="402"/>
        <v>13062024-A-115144-3402.9</v>
      </c>
    </row>
    <row r="2295" spans="1:40" ht="20.100000000000001" hidden="1" customHeight="1" x14ac:dyDescent="0.25">
      <c r="A2295" s="14">
        <v>922</v>
      </c>
      <c r="B2295" s="21">
        <v>45444</v>
      </c>
      <c r="C2295" s="6" t="s">
        <v>3894</v>
      </c>
      <c r="D2295" s="15">
        <v>1571438</v>
      </c>
      <c r="E2295" s="14" t="s">
        <v>1132</v>
      </c>
      <c r="F2295" s="14" t="s">
        <v>1133</v>
      </c>
      <c r="G2295" s="6">
        <v>200</v>
      </c>
      <c r="H2295" s="6" t="s">
        <v>1817</v>
      </c>
      <c r="I2295" s="6"/>
      <c r="J2295" s="16">
        <v>3402.42</v>
      </c>
      <c r="K2295" s="144">
        <v>3.13</v>
      </c>
      <c r="L2295" s="125">
        <v>0</v>
      </c>
      <c r="M2295" s="125">
        <v>0</v>
      </c>
      <c r="N2295" s="6" t="s">
        <v>557</v>
      </c>
      <c r="O2295" s="6" t="s">
        <v>3586</v>
      </c>
      <c r="P2295" s="19">
        <v>175000</v>
      </c>
      <c r="Q2295" s="6"/>
      <c r="R2295" s="19">
        <f t="shared" si="398"/>
        <v>31500</v>
      </c>
      <c r="S2295" s="6"/>
      <c r="T2295" s="14"/>
      <c r="U2295" s="145"/>
      <c r="V2295" s="6"/>
      <c r="W2295" s="6"/>
      <c r="X2295" s="6"/>
      <c r="Y2295" s="23"/>
      <c r="Z2295" s="6"/>
      <c r="AA2295" s="6"/>
      <c r="AB2295" s="21"/>
      <c r="AC2295" s="6"/>
      <c r="AD2295" s="14" t="s">
        <v>1515</v>
      </c>
      <c r="AE2295" s="6"/>
      <c r="AF2295" s="6"/>
      <c r="AG2295" s="6"/>
      <c r="AH2295" s="6" t="s">
        <v>1517</v>
      </c>
      <c r="AI2295" s="143">
        <f t="shared" si="407"/>
        <v>875</v>
      </c>
      <c r="AJ2295" s="143">
        <f t="shared" si="408"/>
        <v>157.5</v>
      </c>
      <c r="AK2295" s="143">
        <f t="shared" si="409"/>
        <v>0</v>
      </c>
      <c r="AL2295" s="20">
        <f t="shared" si="410"/>
        <v>45474</v>
      </c>
      <c r="AM2295" t="e">
        <f t="shared" si="397"/>
        <v>#N/A</v>
      </c>
      <c r="AN2295" t="str">
        <f t="shared" si="402"/>
        <v>13062024-A-115144-3402.42</v>
      </c>
    </row>
    <row r="2296" spans="1:40" ht="20.100000000000001" hidden="1" customHeight="1" x14ac:dyDescent="0.25">
      <c r="A2296" s="14">
        <v>923</v>
      </c>
      <c r="B2296" s="21">
        <v>45444</v>
      </c>
      <c r="C2296" s="6" t="s">
        <v>3895</v>
      </c>
      <c r="D2296" s="15">
        <v>1571438</v>
      </c>
      <c r="E2296" s="14" t="s">
        <v>1132</v>
      </c>
      <c r="F2296" s="14" t="s">
        <v>1133</v>
      </c>
      <c r="G2296" s="6">
        <v>90</v>
      </c>
      <c r="H2296" s="6" t="s">
        <v>1817</v>
      </c>
      <c r="I2296" s="6"/>
      <c r="J2296" s="16">
        <v>3910</v>
      </c>
      <c r="K2296" s="144">
        <v>3.8</v>
      </c>
      <c r="L2296" s="125">
        <v>0</v>
      </c>
      <c r="M2296" s="125">
        <v>0</v>
      </c>
      <c r="N2296" s="6" t="s">
        <v>557</v>
      </c>
      <c r="O2296" s="6" t="s">
        <v>3844</v>
      </c>
      <c r="P2296" s="19">
        <v>95850</v>
      </c>
      <c r="Q2296" s="6"/>
      <c r="R2296" s="19">
        <f t="shared" si="398"/>
        <v>17253</v>
      </c>
      <c r="S2296" s="6"/>
      <c r="T2296" s="14"/>
      <c r="U2296" s="145"/>
      <c r="V2296" s="6"/>
      <c r="W2296" s="6"/>
      <c r="X2296" s="6"/>
      <c r="Y2296" s="23"/>
      <c r="Z2296" s="6"/>
      <c r="AA2296" s="6"/>
      <c r="AB2296" s="21"/>
      <c r="AC2296" s="6"/>
      <c r="AD2296" s="14" t="s">
        <v>1515</v>
      </c>
      <c r="AE2296" s="6"/>
      <c r="AF2296" s="6"/>
      <c r="AG2296" s="6"/>
      <c r="AH2296" s="6" t="s">
        <v>1517</v>
      </c>
      <c r="AI2296" s="143">
        <f t="shared" si="407"/>
        <v>1065</v>
      </c>
      <c r="AJ2296" s="143">
        <f t="shared" si="408"/>
        <v>191.7</v>
      </c>
      <c r="AK2296" s="143">
        <f t="shared" si="409"/>
        <v>0</v>
      </c>
      <c r="AL2296" s="20">
        <f t="shared" si="410"/>
        <v>45474</v>
      </c>
      <c r="AM2296" t="e">
        <f t="shared" si="397"/>
        <v>#N/A</v>
      </c>
      <c r="AN2296" t="str">
        <f t="shared" si="402"/>
        <v>13062024-A-115152-3910</v>
      </c>
    </row>
    <row r="2297" spans="1:40" ht="20.100000000000001" hidden="1" customHeight="1" x14ac:dyDescent="0.25">
      <c r="A2297" s="14">
        <v>924</v>
      </c>
      <c r="B2297" s="21">
        <v>45444</v>
      </c>
      <c r="C2297" s="6" t="s">
        <v>3896</v>
      </c>
      <c r="D2297" s="15">
        <v>1571438</v>
      </c>
      <c r="E2297" s="14" t="s">
        <v>1132</v>
      </c>
      <c r="F2297" s="14" t="s">
        <v>1133</v>
      </c>
      <c r="G2297" s="6">
        <v>1200</v>
      </c>
      <c r="H2297" s="6" t="s">
        <v>1817</v>
      </c>
      <c r="I2297" s="6"/>
      <c r="J2297" s="16">
        <v>3809.9110000000001</v>
      </c>
      <c r="K2297" s="144">
        <v>1.0900000000000001</v>
      </c>
      <c r="L2297" s="125">
        <v>0</v>
      </c>
      <c r="M2297" s="125">
        <v>0</v>
      </c>
      <c r="N2297" s="6" t="s">
        <v>557</v>
      </c>
      <c r="O2297" s="6" t="s">
        <v>3058</v>
      </c>
      <c r="P2297" s="19">
        <v>366000</v>
      </c>
      <c r="Q2297" s="6"/>
      <c r="R2297" s="19">
        <f t="shared" si="398"/>
        <v>65880</v>
      </c>
      <c r="S2297" s="6"/>
      <c r="T2297" s="14"/>
      <c r="U2297" s="145"/>
      <c r="V2297" s="6"/>
      <c r="W2297" s="6"/>
      <c r="X2297" s="6"/>
      <c r="Y2297" s="23"/>
      <c r="Z2297" s="6"/>
      <c r="AA2297" s="6"/>
      <c r="AB2297" s="21"/>
      <c r="AC2297" s="6"/>
      <c r="AD2297" s="14" t="s">
        <v>1515</v>
      </c>
      <c r="AE2297" s="6"/>
      <c r="AF2297" s="6"/>
      <c r="AG2297" s="6"/>
      <c r="AH2297" s="6" t="s">
        <v>1517</v>
      </c>
      <c r="AI2297" s="143">
        <f t="shared" si="407"/>
        <v>305</v>
      </c>
      <c r="AJ2297" s="143">
        <f t="shared" si="408"/>
        <v>54.9</v>
      </c>
      <c r="AK2297" s="143">
        <f t="shared" si="409"/>
        <v>0</v>
      </c>
      <c r="AL2297" s="20">
        <f t="shared" si="410"/>
        <v>45474</v>
      </c>
      <c r="AM2297" t="e">
        <f t="shared" si="397"/>
        <v>#N/A</v>
      </c>
      <c r="AN2297" t="str">
        <f t="shared" si="402"/>
        <v>13062024-A-115164-3809.911</v>
      </c>
    </row>
    <row r="2298" spans="1:40" ht="20.100000000000001" hidden="1" customHeight="1" x14ac:dyDescent="0.25">
      <c r="A2298" s="14">
        <v>925</v>
      </c>
      <c r="B2298" s="21">
        <v>45447</v>
      </c>
      <c r="C2298" s="6" t="s">
        <v>3897</v>
      </c>
      <c r="D2298" s="15">
        <v>1571438</v>
      </c>
      <c r="E2298" s="14" t="s">
        <v>1132</v>
      </c>
      <c r="F2298" s="14" t="s">
        <v>1133</v>
      </c>
      <c r="G2298" s="6">
        <v>150</v>
      </c>
      <c r="H2298" s="6" t="s">
        <v>1817</v>
      </c>
      <c r="I2298" s="6"/>
      <c r="J2298" s="16">
        <v>3809.9189999999999</v>
      </c>
      <c r="K2298" s="144">
        <v>1.77</v>
      </c>
      <c r="L2298" s="125">
        <v>0</v>
      </c>
      <c r="M2298" s="125">
        <v>0</v>
      </c>
      <c r="N2298" s="6" t="s">
        <v>557</v>
      </c>
      <c r="O2298" s="6" t="s">
        <v>3938</v>
      </c>
      <c r="P2298" s="19">
        <v>74250</v>
      </c>
      <c r="Q2298" s="6"/>
      <c r="R2298" s="19">
        <f t="shared" si="398"/>
        <v>13365</v>
      </c>
      <c r="S2298" s="6"/>
      <c r="T2298" s="14"/>
      <c r="U2298" s="145"/>
      <c r="V2298" s="6"/>
      <c r="W2298" s="6"/>
      <c r="X2298" s="6"/>
      <c r="Y2298" s="23"/>
      <c r="Z2298" s="6"/>
      <c r="AA2298" s="6"/>
      <c r="AB2298" s="21"/>
      <c r="AC2298" s="6"/>
      <c r="AD2298" s="14" t="s">
        <v>1515</v>
      </c>
      <c r="AE2298" s="6"/>
      <c r="AF2298" s="6"/>
      <c r="AG2298" s="6"/>
      <c r="AH2298" s="6" t="s">
        <v>1517</v>
      </c>
      <c r="AI2298" s="143">
        <f t="shared" si="407"/>
        <v>495</v>
      </c>
      <c r="AJ2298" s="143">
        <f t="shared" si="408"/>
        <v>89.1</v>
      </c>
      <c r="AK2298" s="143">
        <f t="shared" si="409"/>
        <v>0</v>
      </c>
      <c r="AL2298" s="20">
        <f t="shared" si="410"/>
        <v>45477</v>
      </c>
      <c r="AM2298" t="e">
        <f t="shared" si="397"/>
        <v>#N/A</v>
      </c>
      <c r="AN2298" t="str">
        <f t="shared" si="402"/>
        <v>13062024-A-115200-3809.919</v>
      </c>
    </row>
    <row r="2299" spans="1:40" ht="20.100000000000001" hidden="1" customHeight="1" x14ac:dyDescent="0.25">
      <c r="A2299" s="14">
        <v>926</v>
      </c>
      <c r="B2299" s="21">
        <v>45444</v>
      </c>
      <c r="C2299" s="6" t="s">
        <v>3898</v>
      </c>
      <c r="D2299" s="15">
        <v>1571438</v>
      </c>
      <c r="E2299" s="14" t="s">
        <v>1132</v>
      </c>
      <c r="F2299" s="14" t="s">
        <v>1133</v>
      </c>
      <c r="G2299" s="6">
        <v>3000</v>
      </c>
      <c r="H2299" s="6" t="s">
        <v>1817</v>
      </c>
      <c r="I2299" s="6"/>
      <c r="J2299" s="16">
        <v>3906.9090000000001</v>
      </c>
      <c r="K2299" s="144">
        <v>0.5</v>
      </c>
      <c r="L2299" s="125">
        <v>0</v>
      </c>
      <c r="M2299" s="125">
        <v>0</v>
      </c>
      <c r="N2299" s="6" t="s">
        <v>557</v>
      </c>
      <c r="O2299" s="6" t="s">
        <v>2390</v>
      </c>
      <c r="P2299" s="19">
        <v>417000</v>
      </c>
      <c r="Q2299" s="6"/>
      <c r="R2299" s="19">
        <f t="shared" si="398"/>
        <v>75060</v>
      </c>
      <c r="S2299" s="6"/>
      <c r="T2299" s="14"/>
      <c r="U2299" s="145"/>
      <c r="V2299" s="6"/>
      <c r="W2299" s="6"/>
      <c r="X2299" s="6"/>
      <c r="Y2299" s="23"/>
      <c r="Z2299" s="6"/>
      <c r="AA2299" s="6"/>
      <c r="AB2299" s="21"/>
      <c r="AC2299" s="6"/>
      <c r="AD2299" s="14" t="s">
        <v>1515</v>
      </c>
      <c r="AE2299" s="6"/>
      <c r="AF2299" s="6"/>
      <c r="AG2299" s="6"/>
      <c r="AH2299" s="6" t="s">
        <v>1517</v>
      </c>
      <c r="AI2299" s="143">
        <f t="shared" si="407"/>
        <v>139</v>
      </c>
      <c r="AJ2299" s="143">
        <f t="shared" si="408"/>
        <v>25.02</v>
      </c>
      <c r="AK2299" s="143">
        <f t="shared" si="409"/>
        <v>0</v>
      </c>
      <c r="AL2299" s="20">
        <f t="shared" si="410"/>
        <v>45474</v>
      </c>
      <c r="AM2299" t="e">
        <f t="shared" si="397"/>
        <v>#N/A</v>
      </c>
      <c r="AN2299" t="str">
        <f t="shared" si="402"/>
        <v>13062024-A-115204-3906.909</v>
      </c>
    </row>
    <row r="2300" spans="1:40" ht="20.100000000000001" hidden="1" customHeight="1" x14ac:dyDescent="0.25">
      <c r="A2300" s="14">
        <v>927</v>
      </c>
      <c r="B2300" s="21">
        <v>45447</v>
      </c>
      <c r="C2300" s="6" t="s">
        <v>3899</v>
      </c>
      <c r="D2300" s="15">
        <v>1571438</v>
      </c>
      <c r="E2300" s="14" t="s">
        <v>1132</v>
      </c>
      <c r="F2300" s="14" t="s">
        <v>1133</v>
      </c>
      <c r="G2300" s="6">
        <v>2000</v>
      </c>
      <c r="H2300" s="6" t="s">
        <v>1817</v>
      </c>
      <c r="I2300" s="6"/>
      <c r="J2300" s="16">
        <v>3906.9090000000001</v>
      </c>
      <c r="K2300" s="144">
        <v>0.5</v>
      </c>
      <c r="L2300" s="125">
        <v>0</v>
      </c>
      <c r="M2300" s="125">
        <v>0</v>
      </c>
      <c r="N2300" s="6" t="s">
        <v>557</v>
      </c>
      <c r="O2300" s="6" t="s">
        <v>2390</v>
      </c>
      <c r="P2300" s="19">
        <v>278000</v>
      </c>
      <c r="Q2300" s="6"/>
      <c r="R2300" s="19">
        <f t="shared" si="398"/>
        <v>50040</v>
      </c>
      <c r="S2300" s="6"/>
      <c r="T2300" s="14"/>
      <c r="U2300" s="145"/>
      <c r="V2300" s="6"/>
      <c r="W2300" s="6"/>
      <c r="X2300" s="6"/>
      <c r="Y2300" s="23"/>
      <c r="Z2300" s="6"/>
      <c r="AA2300" s="6"/>
      <c r="AB2300" s="21"/>
      <c r="AC2300" s="6"/>
      <c r="AD2300" s="14" t="s">
        <v>1515</v>
      </c>
      <c r="AE2300" s="6"/>
      <c r="AF2300" s="6"/>
      <c r="AG2300" s="6"/>
      <c r="AH2300" s="6" t="s">
        <v>1517</v>
      </c>
      <c r="AI2300" s="143">
        <f t="shared" si="407"/>
        <v>139</v>
      </c>
      <c r="AJ2300" s="143">
        <f t="shared" si="408"/>
        <v>25.02</v>
      </c>
      <c r="AK2300" s="143">
        <f t="shared" si="409"/>
        <v>0</v>
      </c>
      <c r="AL2300" s="20">
        <f t="shared" si="410"/>
        <v>45477</v>
      </c>
      <c r="AM2300" t="e">
        <f t="shared" si="397"/>
        <v>#N/A</v>
      </c>
      <c r="AN2300" t="str">
        <f t="shared" si="402"/>
        <v>13062024-A-115207-3906.909</v>
      </c>
    </row>
    <row r="2301" spans="1:40" ht="20.100000000000001" hidden="1" customHeight="1" x14ac:dyDescent="0.25">
      <c r="A2301" s="14">
        <v>928</v>
      </c>
      <c r="B2301" s="21">
        <v>45447</v>
      </c>
      <c r="C2301" s="6" t="s">
        <v>3900</v>
      </c>
      <c r="D2301" s="15">
        <v>1571438</v>
      </c>
      <c r="E2301" s="14" t="s">
        <v>1132</v>
      </c>
      <c r="F2301" s="14" t="s">
        <v>1133</v>
      </c>
      <c r="G2301" s="6">
        <v>3000</v>
      </c>
      <c r="H2301" s="6" t="s">
        <v>1817</v>
      </c>
      <c r="I2301" s="6"/>
      <c r="J2301" s="16">
        <v>3906.9090000000001</v>
      </c>
      <c r="K2301" s="144">
        <v>0.5</v>
      </c>
      <c r="L2301" s="125">
        <v>0</v>
      </c>
      <c r="M2301" s="125">
        <v>0</v>
      </c>
      <c r="N2301" s="6" t="s">
        <v>557</v>
      </c>
      <c r="O2301" s="6" t="s">
        <v>2390</v>
      </c>
      <c r="P2301" s="19">
        <v>417000</v>
      </c>
      <c r="Q2301" s="6"/>
      <c r="R2301" s="19">
        <f t="shared" si="398"/>
        <v>75060</v>
      </c>
      <c r="S2301" s="6"/>
      <c r="T2301" s="14"/>
      <c r="U2301" s="145"/>
      <c r="V2301" s="6"/>
      <c r="W2301" s="6"/>
      <c r="X2301" s="6"/>
      <c r="Y2301" s="23"/>
      <c r="Z2301" s="6"/>
      <c r="AA2301" s="6"/>
      <c r="AB2301" s="21"/>
      <c r="AC2301" s="6"/>
      <c r="AD2301" s="14" t="s">
        <v>1515</v>
      </c>
      <c r="AE2301" s="6"/>
      <c r="AF2301" s="6"/>
      <c r="AG2301" s="6"/>
      <c r="AH2301" s="6" t="s">
        <v>1517</v>
      </c>
      <c r="AI2301" s="143">
        <f t="shared" si="407"/>
        <v>139</v>
      </c>
      <c r="AJ2301" s="143">
        <f t="shared" si="408"/>
        <v>25.02</v>
      </c>
      <c r="AK2301" s="143">
        <f t="shared" si="409"/>
        <v>0</v>
      </c>
      <c r="AL2301" s="20">
        <f t="shared" si="410"/>
        <v>45477</v>
      </c>
      <c r="AM2301" t="e">
        <f t="shared" si="397"/>
        <v>#N/A</v>
      </c>
      <c r="AN2301" t="str">
        <f t="shared" si="402"/>
        <v>13062024-A-115208-3906.909</v>
      </c>
    </row>
    <row r="2302" spans="1:40" ht="20.100000000000001" hidden="1" customHeight="1" x14ac:dyDescent="0.25">
      <c r="A2302" s="14">
        <v>929</v>
      </c>
      <c r="B2302" s="21">
        <v>45447</v>
      </c>
      <c r="C2302" s="6" t="s">
        <v>3901</v>
      </c>
      <c r="D2302" s="15">
        <v>1571438</v>
      </c>
      <c r="E2302" s="14" t="s">
        <v>1132</v>
      </c>
      <c r="F2302" s="14" t="s">
        <v>1133</v>
      </c>
      <c r="G2302" s="6">
        <v>5000</v>
      </c>
      <c r="H2302" s="6" t="s">
        <v>1817</v>
      </c>
      <c r="I2302" s="6"/>
      <c r="J2302" s="16">
        <v>3906.9090000000001</v>
      </c>
      <c r="K2302" s="144">
        <v>0.5</v>
      </c>
      <c r="L2302" s="125">
        <v>0</v>
      </c>
      <c r="M2302" s="125">
        <v>0</v>
      </c>
      <c r="N2302" s="6" t="s">
        <v>557</v>
      </c>
      <c r="O2302" s="6" t="s">
        <v>2390</v>
      </c>
      <c r="P2302" s="19">
        <v>695000</v>
      </c>
      <c r="Q2302" s="6"/>
      <c r="R2302" s="19">
        <f t="shared" si="398"/>
        <v>125100</v>
      </c>
      <c r="S2302" s="6"/>
      <c r="T2302" s="14"/>
      <c r="U2302" s="145"/>
      <c r="V2302" s="6"/>
      <c r="W2302" s="6"/>
      <c r="X2302" s="6"/>
      <c r="Y2302" s="23"/>
      <c r="Z2302" s="6"/>
      <c r="AA2302" s="6"/>
      <c r="AB2302" s="21"/>
      <c r="AC2302" s="6"/>
      <c r="AD2302" s="14" t="s">
        <v>1515</v>
      </c>
      <c r="AE2302" s="6"/>
      <c r="AF2302" s="6"/>
      <c r="AG2302" s="6"/>
      <c r="AH2302" s="6" t="s">
        <v>1517</v>
      </c>
      <c r="AI2302" s="143">
        <f t="shared" si="407"/>
        <v>139</v>
      </c>
      <c r="AJ2302" s="143">
        <f t="shared" si="408"/>
        <v>25.02</v>
      </c>
      <c r="AK2302" s="143">
        <f t="shared" si="409"/>
        <v>0</v>
      </c>
      <c r="AL2302" s="20">
        <f t="shared" si="410"/>
        <v>45477</v>
      </c>
      <c r="AM2302" t="e">
        <f t="shared" si="397"/>
        <v>#N/A</v>
      </c>
      <c r="AN2302" t="str">
        <f t="shared" si="402"/>
        <v>13062024-A-115210-3906.909</v>
      </c>
    </row>
    <row r="2303" spans="1:40" ht="20.100000000000001" hidden="1" customHeight="1" x14ac:dyDescent="0.25">
      <c r="A2303" s="14">
        <v>930</v>
      </c>
      <c r="B2303" s="21">
        <v>45444</v>
      </c>
      <c r="C2303" s="6" t="s">
        <v>3902</v>
      </c>
      <c r="D2303" s="15">
        <v>1571438</v>
      </c>
      <c r="E2303" s="14" t="s">
        <v>1132</v>
      </c>
      <c r="F2303" s="14" t="s">
        <v>1133</v>
      </c>
      <c r="G2303" s="6">
        <v>2000</v>
      </c>
      <c r="H2303" s="6" t="s">
        <v>1817</v>
      </c>
      <c r="I2303" s="6"/>
      <c r="J2303" s="16">
        <v>3906.9090000000001</v>
      </c>
      <c r="K2303" s="144">
        <v>0.5</v>
      </c>
      <c r="L2303" s="125">
        <v>0</v>
      </c>
      <c r="M2303" s="125">
        <v>0</v>
      </c>
      <c r="N2303" s="6" t="s">
        <v>557</v>
      </c>
      <c r="O2303" s="6" t="s">
        <v>2390</v>
      </c>
      <c r="P2303" s="19">
        <v>278000</v>
      </c>
      <c r="Q2303" s="6"/>
      <c r="R2303" s="19">
        <f t="shared" si="398"/>
        <v>50040</v>
      </c>
      <c r="S2303" s="6"/>
      <c r="T2303" s="14"/>
      <c r="U2303" s="145"/>
      <c r="V2303" s="6"/>
      <c r="W2303" s="6"/>
      <c r="X2303" s="6"/>
      <c r="Y2303" s="23"/>
      <c r="Z2303" s="6"/>
      <c r="AA2303" s="6"/>
      <c r="AB2303" s="21"/>
      <c r="AC2303" s="6"/>
      <c r="AD2303" s="14" t="s">
        <v>1515</v>
      </c>
      <c r="AE2303" s="6"/>
      <c r="AF2303" s="6"/>
      <c r="AG2303" s="6"/>
      <c r="AH2303" s="6" t="s">
        <v>1517</v>
      </c>
      <c r="AI2303" s="143">
        <f t="shared" si="407"/>
        <v>139</v>
      </c>
      <c r="AJ2303" s="143">
        <f t="shared" si="408"/>
        <v>25.02</v>
      </c>
      <c r="AK2303" s="143">
        <f t="shared" si="409"/>
        <v>0</v>
      </c>
      <c r="AL2303" s="20">
        <f t="shared" si="410"/>
        <v>45474</v>
      </c>
      <c r="AM2303" t="e">
        <f t="shared" si="397"/>
        <v>#N/A</v>
      </c>
      <c r="AN2303" t="str">
        <f t="shared" si="402"/>
        <v>13062024-A-115212-3906.909</v>
      </c>
    </row>
    <row r="2304" spans="1:40" ht="20.100000000000001" hidden="1" customHeight="1" x14ac:dyDescent="0.25">
      <c r="A2304" s="14">
        <v>931</v>
      </c>
      <c r="B2304" s="21">
        <v>45444</v>
      </c>
      <c r="C2304" s="6" t="s">
        <v>3903</v>
      </c>
      <c r="D2304" s="15">
        <v>1571438</v>
      </c>
      <c r="E2304" s="14" t="s">
        <v>1132</v>
      </c>
      <c r="F2304" s="14" t="s">
        <v>1133</v>
      </c>
      <c r="G2304" s="6">
        <v>2400</v>
      </c>
      <c r="H2304" s="6" t="s">
        <v>1817</v>
      </c>
      <c r="I2304" s="6"/>
      <c r="J2304" s="16">
        <v>3809.9189999999999</v>
      </c>
      <c r="K2304" s="144">
        <v>11.88</v>
      </c>
      <c r="L2304" s="125">
        <v>0</v>
      </c>
      <c r="M2304" s="125">
        <v>0</v>
      </c>
      <c r="N2304" s="6" t="s">
        <v>557</v>
      </c>
      <c r="O2304" s="6" t="s">
        <v>3939</v>
      </c>
      <c r="P2304" s="19">
        <v>7980000</v>
      </c>
      <c r="Q2304" s="6"/>
      <c r="R2304" s="19">
        <f t="shared" si="398"/>
        <v>1436400</v>
      </c>
      <c r="S2304" s="6"/>
      <c r="T2304" s="14"/>
      <c r="U2304" s="145"/>
      <c r="V2304" s="6"/>
      <c r="W2304" s="6"/>
      <c r="X2304" s="6"/>
      <c r="Y2304" s="23"/>
      <c r="Z2304" s="6"/>
      <c r="AA2304" s="6"/>
      <c r="AB2304" s="21"/>
      <c r="AC2304" s="6"/>
      <c r="AD2304" s="14" t="s">
        <v>1515</v>
      </c>
      <c r="AE2304" s="6"/>
      <c r="AF2304" s="6"/>
      <c r="AG2304" s="6"/>
      <c r="AH2304" s="6" t="s">
        <v>1517</v>
      </c>
      <c r="AI2304" s="143">
        <f t="shared" si="407"/>
        <v>3325</v>
      </c>
      <c r="AJ2304" s="143">
        <f t="shared" si="408"/>
        <v>598.5</v>
      </c>
      <c r="AK2304" s="143">
        <f t="shared" si="409"/>
        <v>0</v>
      </c>
      <c r="AL2304" s="20">
        <f t="shared" si="410"/>
        <v>45474</v>
      </c>
      <c r="AM2304" t="e">
        <f t="shared" si="397"/>
        <v>#N/A</v>
      </c>
      <c r="AN2304" t="str">
        <f t="shared" si="402"/>
        <v>13062024-A-115216-3809.919</v>
      </c>
    </row>
    <row r="2305" spans="1:40" ht="20.100000000000001" hidden="1" customHeight="1" x14ac:dyDescent="0.25">
      <c r="A2305" s="14">
        <v>932</v>
      </c>
      <c r="B2305" s="21">
        <v>45444</v>
      </c>
      <c r="C2305" s="6" t="s">
        <v>3904</v>
      </c>
      <c r="D2305" s="15">
        <v>1571438</v>
      </c>
      <c r="E2305" s="14" t="s">
        <v>1132</v>
      </c>
      <c r="F2305" s="14" t="s">
        <v>1133</v>
      </c>
      <c r="G2305" s="6">
        <v>720</v>
      </c>
      <c r="H2305" s="6" t="s">
        <v>1817</v>
      </c>
      <c r="I2305" s="6"/>
      <c r="J2305" s="16">
        <v>3809.9189999999999</v>
      </c>
      <c r="K2305" s="144">
        <v>15.89</v>
      </c>
      <c r="L2305" s="125">
        <v>0</v>
      </c>
      <c r="M2305" s="125">
        <v>0</v>
      </c>
      <c r="N2305" s="6" t="s">
        <v>557</v>
      </c>
      <c r="O2305" s="6" t="s">
        <v>3940</v>
      </c>
      <c r="P2305" s="19">
        <v>3204000</v>
      </c>
      <c r="Q2305" s="6"/>
      <c r="R2305" s="19">
        <f t="shared" si="398"/>
        <v>576720</v>
      </c>
      <c r="S2305" s="6"/>
      <c r="T2305" s="14"/>
      <c r="U2305" s="145"/>
      <c r="V2305" s="6"/>
      <c r="W2305" s="6"/>
      <c r="X2305" s="6"/>
      <c r="Y2305" s="23"/>
      <c r="Z2305" s="6"/>
      <c r="AA2305" s="6"/>
      <c r="AB2305" s="21"/>
      <c r="AC2305" s="6"/>
      <c r="AD2305" s="14" t="s">
        <v>1515</v>
      </c>
      <c r="AE2305" s="6"/>
      <c r="AF2305" s="6"/>
      <c r="AG2305" s="6"/>
      <c r="AH2305" s="6" t="s">
        <v>1517</v>
      </c>
      <c r="AI2305" s="143">
        <f t="shared" si="407"/>
        <v>4450</v>
      </c>
      <c r="AJ2305" s="143">
        <f t="shared" si="408"/>
        <v>801</v>
      </c>
      <c r="AK2305" s="143">
        <f t="shared" si="409"/>
        <v>0</v>
      </c>
      <c r="AL2305" s="20">
        <f t="shared" si="410"/>
        <v>45474</v>
      </c>
      <c r="AM2305" t="e">
        <f t="shared" si="397"/>
        <v>#N/A</v>
      </c>
      <c r="AN2305" t="str">
        <f t="shared" si="402"/>
        <v>13062024-A-115219-3809.919</v>
      </c>
    </row>
    <row r="2306" spans="1:40" ht="20.100000000000001" hidden="1" customHeight="1" x14ac:dyDescent="0.25">
      <c r="A2306" s="14">
        <v>933</v>
      </c>
      <c r="B2306" s="21">
        <v>45444</v>
      </c>
      <c r="C2306" s="6" t="s">
        <v>3905</v>
      </c>
      <c r="D2306" s="15">
        <v>1571438</v>
      </c>
      <c r="E2306" s="14" t="s">
        <v>1132</v>
      </c>
      <c r="F2306" s="14" t="s">
        <v>1133</v>
      </c>
      <c r="G2306" s="6">
        <v>1050</v>
      </c>
      <c r="H2306" s="6" t="s">
        <v>1817</v>
      </c>
      <c r="I2306" s="6"/>
      <c r="J2306" s="16">
        <v>3809.9189999999999</v>
      </c>
      <c r="K2306" s="144">
        <v>10.54</v>
      </c>
      <c r="L2306" s="125">
        <v>0</v>
      </c>
      <c r="M2306" s="125">
        <v>0</v>
      </c>
      <c r="N2306" s="6" t="s">
        <v>557</v>
      </c>
      <c r="O2306" s="6" t="s">
        <v>3941</v>
      </c>
      <c r="P2306" s="19">
        <v>3097500</v>
      </c>
      <c r="Q2306" s="6"/>
      <c r="R2306" s="19">
        <f t="shared" si="398"/>
        <v>557550</v>
      </c>
      <c r="S2306" s="6"/>
      <c r="T2306" s="14"/>
      <c r="U2306" s="145"/>
      <c r="V2306" s="6"/>
      <c r="W2306" s="6"/>
      <c r="X2306" s="6"/>
      <c r="Y2306" s="23"/>
      <c r="Z2306" s="6"/>
      <c r="AA2306" s="6"/>
      <c r="AB2306" s="21"/>
      <c r="AC2306" s="6"/>
      <c r="AD2306" s="14" t="s">
        <v>1515</v>
      </c>
      <c r="AE2306" s="6"/>
      <c r="AF2306" s="6"/>
      <c r="AG2306" s="6"/>
      <c r="AH2306" s="6" t="s">
        <v>1517</v>
      </c>
      <c r="AI2306" s="143">
        <f t="shared" si="407"/>
        <v>2950</v>
      </c>
      <c r="AJ2306" s="143">
        <f t="shared" si="408"/>
        <v>531</v>
      </c>
      <c r="AK2306" s="143">
        <f t="shared" si="409"/>
        <v>0</v>
      </c>
      <c r="AL2306" s="20">
        <f t="shared" si="410"/>
        <v>45474</v>
      </c>
      <c r="AM2306" t="e">
        <f t="shared" si="397"/>
        <v>#N/A</v>
      </c>
      <c r="AN2306" t="str">
        <f t="shared" si="402"/>
        <v>13062024-A-115222-3809.919</v>
      </c>
    </row>
    <row r="2307" spans="1:40" ht="20.100000000000001" hidden="1" customHeight="1" x14ac:dyDescent="0.25">
      <c r="A2307" s="14">
        <v>934</v>
      </c>
      <c r="B2307" s="21">
        <v>45447</v>
      </c>
      <c r="C2307" s="6" t="s">
        <v>3906</v>
      </c>
      <c r="D2307" s="15">
        <v>1571438</v>
      </c>
      <c r="E2307" s="14" t="s">
        <v>1132</v>
      </c>
      <c r="F2307" s="14" t="s">
        <v>1133</v>
      </c>
      <c r="G2307" s="6">
        <v>3600</v>
      </c>
      <c r="H2307" s="6" t="s">
        <v>1817</v>
      </c>
      <c r="I2307" s="6"/>
      <c r="J2307" s="16">
        <v>3809.9189999999999</v>
      </c>
      <c r="K2307" s="144">
        <v>10.54</v>
      </c>
      <c r="L2307" s="125">
        <v>0</v>
      </c>
      <c r="M2307" s="125">
        <v>0</v>
      </c>
      <c r="N2307" s="6" t="s">
        <v>557</v>
      </c>
      <c r="O2307" s="6" t="s">
        <v>3941</v>
      </c>
      <c r="P2307" s="19">
        <v>10620000</v>
      </c>
      <c r="Q2307" s="6"/>
      <c r="R2307" s="19">
        <f t="shared" si="398"/>
        <v>1911600</v>
      </c>
      <c r="S2307" s="6"/>
      <c r="T2307" s="14"/>
      <c r="U2307" s="145"/>
      <c r="V2307" s="6"/>
      <c r="W2307" s="6"/>
      <c r="X2307" s="6"/>
      <c r="Y2307" s="23"/>
      <c r="Z2307" s="6"/>
      <c r="AA2307" s="6"/>
      <c r="AB2307" s="21"/>
      <c r="AC2307" s="6"/>
      <c r="AD2307" s="14" t="s">
        <v>1515</v>
      </c>
      <c r="AE2307" s="6"/>
      <c r="AF2307" s="6"/>
      <c r="AG2307" s="6"/>
      <c r="AH2307" s="6" t="s">
        <v>1517</v>
      </c>
      <c r="AI2307" s="143">
        <f t="shared" si="407"/>
        <v>2950</v>
      </c>
      <c r="AJ2307" s="143">
        <f t="shared" si="408"/>
        <v>531</v>
      </c>
      <c r="AK2307" s="143">
        <f t="shared" si="409"/>
        <v>0</v>
      </c>
      <c r="AL2307" s="20">
        <f t="shared" si="410"/>
        <v>45477</v>
      </c>
      <c r="AM2307" t="e">
        <f t="shared" si="397"/>
        <v>#N/A</v>
      </c>
      <c r="AN2307" t="str">
        <f t="shared" si="402"/>
        <v>13062024-A-115226-3809.919</v>
      </c>
    </row>
    <row r="2308" spans="1:40" ht="20.100000000000001" hidden="1" customHeight="1" x14ac:dyDescent="0.25">
      <c r="A2308" s="14">
        <v>935</v>
      </c>
      <c r="B2308" s="21">
        <v>45444</v>
      </c>
      <c r="C2308" s="6" t="s">
        <v>3907</v>
      </c>
      <c r="D2308" s="15">
        <v>1571438</v>
      </c>
      <c r="E2308" s="14" t="s">
        <v>1132</v>
      </c>
      <c r="F2308" s="14" t="s">
        <v>1133</v>
      </c>
      <c r="G2308" s="6">
        <v>720</v>
      </c>
      <c r="H2308" s="6" t="s">
        <v>1817</v>
      </c>
      <c r="I2308" s="6"/>
      <c r="J2308" s="16">
        <v>3402.42</v>
      </c>
      <c r="K2308" s="144">
        <v>3.29</v>
      </c>
      <c r="L2308" s="125">
        <v>0</v>
      </c>
      <c r="M2308" s="125">
        <v>0</v>
      </c>
      <c r="N2308" s="6" t="s">
        <v>557</v>
      </c>
      <c r="O2308" s="6" t="s">
        <v>3464</v>
      </c>
      <c r="P2308" s="19">
        <v>662400</v>
      </c>
      <c r="Q2308" s="6"/>
      <c r="R2308" s="19">
        <f t="shared" si="398"/>
        <v>119232</v>
      </c>
      <c r="S2308" s="6"/>
      <c r="T2308" s="14"/>
      <c r="U2308" s="145"/>
      <c r="V2308" s="6"/>
      <c r="W2308" s="6"/>
      <c r="X2308" s="6"/>
      <c r="Y2308" s="23"/>
      <c r="Z2308" s="6"/>
      <c r="AA2308" s="6"/>
      <c r="AB2308" s="21"/>
      <c r="AC2308" s="6"/>
      <c r="AD2308" s="14" t="s">
        <v>1515</v>
      </c>
      <c r="AE2308" s="6"/>
      <c r="AF2308" s="6"/>
      <c r="AG2308" s="6"/>
      <c r="AH2308" s="6" t="s">
        <v>1517</v>
      </c>
      <c r="AI2308" s="143">
        <f t="shared" si="407"/>
        <v>920</v>
      </c>
      <c r="AJ2308" s="143">
        <f t="shared" si="408"/>
        <v>165.6</v>
      </c>
      <c r="AK2308" s="143">
        <f t="shared" si="409"/>
        <v>0</v>
      </c>
      <c r="AL2308" s="20">
        <f t="shared" si="410"/>
        <v>45474</v>
      </c>
      <c r="AM2308" t="e">
        <f t="shared" si="397"/>
        <v>#N/A</v>
      </c>
      <c r="AN2308" t="str">
        <f t="shared" si="402"/>
        <v>13062024-A-115229-3402.42</v>
      </c>
    </row>
    <row r="2309" spans="1:40" ht="20.100000000000001" hidden="1" customHeight="1" x14ac:dyDescent="0.25">
      <c r="A2309" s="14">
        <v>936</v>
      </c>
      <c r="B2309" s="21">
        <v>45444</v>
      </c>
      <c r="C2309" s="6" t="s">
        <v>3908</v>
      </c>
      <c r="D2309" s="15">
        <v>1571438</v>
      </c>
      <c r="E2309" s="14" t="s">
        <v>1132</v>
      </c>
      <c r="F2309" s="14" t="s">
        <v>1133</v>
      </c>
      <c r="G2309" s="6">
        <v>720</v>
      </c>
      <c r="H2309" s="6" t="s">
        <v>1817</v>
      </c>
      <c r="I2309" s="6"/>
      <c r="J2309" s="16">
        <v>3402.42</v>
      </c>
      <c r="K2309" s="144">
        <v>3.29</v>
      </c>
      <c r="L2309" s="125">
        <v>0</v>
      </c>
      <c r="M2309" s="125">
        <v>0</v>
      </c>
      <c r="N2309" s="6" t="s">
        <v>557</v>
      </c>
      <c r="O2309" s="6" t="s">
        <v>3464</v>
      </c>
      <c r="P2309" s="19">
        <v>662400</v>
      </c>
      <c r="Q2309" s="6"/>
      <c r="R2309" s="19">
        <f t="shared" si="398"/>
        <v>119232</v>
      </c>
      <c r="S2309" s="6"/>
      <c r="T2309" s="14"/>
      <c r="U2309" s="145"/>
      <c r="V2309" s="6"/>
      <c r="W2309" s="6"/>
      <c r="X2309" s="6"/>
      <c r="Y2309" s="23"/>
      <c r="Z2309" s="6"/>
      <c r="AA2309" s="6"/>
      <c r="AB2309" s="21"/>
      <c r="AC2309" s="6"/>
      <c r="AD2309" s="14" t="s">
        <v>1515</v>
      </c>
      <c r="AE2309" s="6"/>
      <c r="AF2309" s="6"/>
      <c r="AG2309" s="6"/>
      <c r="AH2309" s="6" t="s">
        <v>1517</v>
      </c>
      <c r="AI2309" s="143">
        <f t="shared" si="407"/>
        <v>920</v>
      </c>
      <c r="AJ2309" s="143">
        <f t="shared" si="408"/>
        <v>165.6</v>
      </c>
      <c r="AK2309" s="143">
        <f t="shared" si="409"/>
        <v>0</v>
      </c>
      <c r="AL2309" s="20">
        <f t="shared" si="410"/>
        <v>45474</v>
      </c>
      <c r="AM2309" t="e">
        <f t="shared" si="397"/>
        <v>#N/A</v>
      </c>
      <c r="AN2309" t="str">
        <f t="shared" si="402"/>
        <v>13062024-A-115231-3402.42</v>
      </c>
    </row>
    <row r="2310" spans="1:40" ht="20.100000000000001" hidden="1" customHeight="1" x14ac:dyDescent="0.25">
      <c r="A2310" s="14">
        <v>937</v>
      </c>
      <c r="B2310" s="21">
        <v>45444</v>
      </c>
      <c r="C2310" s="6" t="s">
        <v>3909</v>
      </c>
      <c r="D2310" s="15">
        <v>1571438</v>
      </c>
      <c r="E2310" s="14" t="s">
        <v>1132</v>
      </c>
      <c r="F2310" s="14" t="s">
        <v>1133</v>
      </c>
      <c r="G2310" s="6">
        <v>2070</v>
      </c>
      <c r="H2310" s="6" t="s">
        <v>1817</v>
      </c>
      <c r="I2310" s="6"/>
      <c r="J2310" s="16">
        <v>3910</v>
      </c>
      <c r="K2310" s="144">
        <v>1.8</v>
      </c>
      <c r="L2310" s="125">
        <v>0</v>
      </c>
      <c r="M2310" s="125">
        <v>0</v>
      </c>
      <c r="N2310" s="6" t="s">
        <v>557</v>
      </c>
      <c r="O2310" s="6" t="s">
        <v>3772</v>
      </c>
      <c r="P2310" s="19">
        <v>1045350</v>
      </c>
      <c r="Q2310" s="6"/>
      <c r="R2310" s="19">
        <f t="shared" si="398"/>
        <v>188163</v>
      </c>
      <c r="S2310" s="6"/>
      <c r="T2310" s="14"/>
      <c r="U2310" s="145"/>
      <c r="V2310" s="6"/>
      <c r="W2310" s="6"/>
      <c r="X2310" s="6"/>
      <c r="Y2310" s="23"/>
      <c r="Z2310" s="6"/>
      <c r="AA2310" s="6"/>
      <c r="AB2310" s="21"/>
      <c r="AC2310" s="6"/>
      <c r="AD2310" s="14" t="s">
        <v>1515</v>
      </c>
      <c r="AE2310" s="6"/>
      <c r="AF2310" s="6"/>
      <c r="AG2310" s="6"/>
      <c r="AH2310" s="6" t="s">
        <v>1517</v>
      </c>
      <c r="AI2310" s="143">
        <f t="shared" si="407"/>
        <v>505</v>
      </c>
      <c r="AJ2310" s="143">
        <f t="shared" si="408"/>
        <v>90.9</v>
      </c>
      <c r="AK2310" s="143">
        <f t="shared" si="409"/>
        <v>0</v>
      </c>
      <c r="AL2310" s="20">
        <f t="shared" si="410"/>
        <v>45474</v>
      </c>
      <c r="AM2310" t="e">
        <f t="shared" si="397"/>
        <v>#N/A</v>
      </c>
      <c r="AN2310" t="str">
        <f t="shared" si="402"/>
        <v>13062024-A-115234-3910</v>
      </c>
    </row>
    <row r="2311" spans="1:40" ht="20.100000000000001" hidden="1" customHeight="1" x14ac:dyDescent="0.25">
      <c r="A2311" s="14">
        <v>938</v>
      </c>
      <c r="B2311" s="21">
        <v>45444</v>
      </c>
      <c r="C2311" s="6" t="s">
        <v>3910</v>
      </c>
      <c r="D2311" s="15">
        <v>1571438</v>
      </c>
      <c r="E2311" s="14" t="s">
        <v>1132</v>
      </c>
      <c r="F2311" s="14" t="s">
        <v>1133</v>
      </c>
      <c r="G2311" s="6">
        <v>4590</v>
      </c>
      <c r="H2311" s="6" t="s">
        <v>1817</v>
      </c>
      <c r="I2311" s="6"/>
      <c r="J2311" s="16">
        <v>3910</v>
      </c>
      <c r="K2311" s="144">
        <v>1.8</v>
      </c>
      <c r="L2311" s="125">
        <v>0</v>
      </c>
      <c r="M2311" s="125">
        <v>0</v>
      </c>
      <c r="N2311" s="6" t="s">
        <v>557</v>
      </c>
      <c r="O2311" s="6" t="s">
        <v>3772</v>
      </c>
      <c r="P2311" s="19">
        <v>2317950</v>
      </c>
      <c r="Q2311" s="6"/>
      <c r="R2311" s="19">
        <f t="shared" si="398"/>
        <v>417231</v>
      </c>
      <c r="S2311" s="6"/>
      <c r="T2311" s="14"/>
      <c r="U2311" s="145"/>
      <c r="V2311" s="6"/>
      <c r="W2311" s="6"/>
      <c r="X2311" s="6"/>
      <c r="Y2311" s="23"/>
      <c r="Z2311" s="6"/>
      <c r="AA2311" s="6"/>
      <c r="AB2311" s="21"/>
      <c r="AC2311" s="6"/>
      <c r="AD2311" s="14" t="s">
        <v>1515</v>
      </c>
      <c r="AE2311" s="6"/>
      <c r="AF2311" s="6"/>
      <c r="AG2311" s="6"/>
      <c r="AH2311" s="6" t="s">
        <v>1517</v>
      </c>
      <c r="AI2311" s="143">
        <f t="shared" si="407"/>
        <v>505</v>
      </c>
      <c r="AJ2311" s="143">
        <f t="shared" si="408"/>
        <v>90.9</v>
      </c>
      <c r="AK2311" s="143">
        <f t="shared" si="409"/>
        <v>0</v>
      </c>
      <c r="AL2311" s="20">
        <f t="shared" si="410"/>
        <v>45474</v>
      </c>
      <c r="AM2311" t="e">
        <f t="shared" si="397"/>
        <v>#N/A</v>
      </c>
      <c r="AN2311" t="str">
        <f t="shared" si="402"/>
        <v>13062024-A-115237-3910</v>
      </c>
    </row>
    <row r="2312" spans="1:40" ht="20.100000000000001" customHeight="1" x14ac:dyDescent="0.25">
      <c r="A2312" s="14">
        <v>939</v>
      </c>
      <c r="B2312" s="21">
        <v>45444</v>
      </c>
      <c r="C2312" s="6" t="s">
        <v>3911</v>
      </c>
      <c r="D2312" s="15">
        <v>1571438</v>
      </c>
      <c r="E2312" s="14" t="s">
        <v>1132</v>
      </c>
      <c r="F2312" s="14" t="str">
        <f>INDEX(New!$CV$9:$CV$791,MATCH(C2312,New!$F$9:$F$791,0))</f>
        <v>-</v>
      </c>
      <c r="G2312" s="6">
        <v>500</v>
      </c>
      <c r="H2312" s="6" t="s">
        <v>1817</v>
      </c>
      <c r="I2312" s="6"/>
      <c r="J2312" s="16">
        <v>2904.2089999999998</v>
      </c>
      <c r="K2312" s="144">
        <v>2.68</v>
      </c>
      <c r="L2312" s="125">
        <f>_xlfn.IFNA(INDEX(New!$E$9:$E$791,MATCH(C2312,New!$F$9:$F$791,0)),G2312)</f>
        <v>500</v>
      </c>
      <c r="M2312" s="125">
        <f t="shared" si="406"/>
        <v>500</v>
      </c>
      <c r="N2312" s="6" t="s">
        <v>557</v>
      </c>
      <c r="O2312" s="6" t="s">
        <v>2686</v>
      </c>
      <c r="P2312" s="19">
        <v>375000</v>
      </c>
      <c r="Q2312" s="6"/>
      <c r="R2312" s="19">
        <f t="shared" si="398"/>
        <v>67500</v>
      </c>
      <c r="S2312" s="6"/>
      <c r="T2312" s="14"/>
      <c r="U2312" s="145"/>
      <c r="V2312" s="6"/>
      <c r="W2312" s="6"/>
      <c r="X2312" s="6"/>
      <c r="Y2312" s="23"/>
      <c r="Z2312" s="6"/>
      <c r="AA2312" s="6"/>
      <c r="AB2312" s="21"/>
      <c r="AC2312" s="6"/>
      <c r="AD2312" s="14" t="s">
        <v>1515</v>
      </c>
      <c r="AE2312" s="6"/>
      <c r="AF2312" s="6"/>
      <c r="AG2312" s="6"/>
      <c r="AH2312" s="6" t="s">
        <v>1517</v>
      </c>
      <c r="AI2312" s="143">
        <f t="shared" si="407"/>
        <v>750</v>
      </c>
      <c r="AJ2312" s="143">
        <f t="shared" si="408"/>
        <v>135</v>
      </c>
      <c r="AK2312" s="143">
        <f t="shared" si="409"/>
        <v>67500</v>
      </c>
      <c r="AL2312" s="20">
        <f t="shared" si="410"/>
        <v>45474</v>
      </c>
      <c r="AM2312" t="e">
        <f t="shared" si="397"/>
        <v>#N/A</v>
      </c>
      <c r="AN2312" t="str">
        <f t="shared" si="402"/>
        <v>13062024-A-115241-2904.209</v>
      </c>
    </row>
    <row r="2313" spans="1:40" ht="20.100000000000001" hidden="1" customHeight="1" x14ac:dyDescent="0.25">
      <c r="A2313" s="14">
        <v>940</v>
      </c>
      <c r="B2313" s="21">
        <v>45444</v>
      </c>
      <c r="C2313" s="6" t="s">
        <v>3912</v>
      </c>
      <c r="D2313" s="15">
        <v>1571438</v>
      </c>
      <c r="E2313" s="14" t="s">
        <v>1132</v>
      </c>
      <c r="F2313" s="14" t="s">
        <v>1133</v>
      </c>
      <c r="G2313" s="6">
        <v>600</v>
      </c>
      <c r="H2313" s="6" t="s">
        <v>1817</v>
      </c>
      <c r="I2313" s="6"/>
      <c r="J2313" s="16">
        <v>3809.9189999999999</v>
      </c>
      <c r="K2313" s="144">
        <v>2.41</v>
      </c>
      <c r="L2313" s="125">
        <v>0</v>
      </c>
      <c r="M2313" s="125">
        <v>0</v>
      </c>
      <c r="N2313" s="6" t="s">
        <v>557</v>
      </c>
      <c r="O2313" s="6" t="s">
        <v>2685</v>
      </c>
      <c r="P2313" s="19">
        <v>405000</v>
      </c>
      <c r="Q2313" s="6"/>
      <c r="R2313" s="19">
        <f t="shared" si="398"/>
        <v>72900</v>
      </c>
      <c r="S2313" s="6"/>
      <c r="T2313" s="14"/>
      <c r="U2313" s="145"/>
      <c r="V2313" s="6"/>
      <c r="W2313" s="6"/>
      <c r="X2313" s="6"/>
      <c r="Y2313" s="23"/>
      <c r="Z2313" s="6"/>
      <c r="AA2313" s="6"/>
      <c r="AB2313" s="21"/>
      <c r="AC2313" s="6"/>
      <c r="AD2313" s="14" t="s">
        <v>1515</v>
      </c>
      <c r="AE2313" s="6"/>
      <c r="AF2313" s="6"/>
      <c r="AG2313" s="6"/>
      <c r="AH2313" s="6" t="s">
        <v>1517</v>
      </c>
      <c r="AI2313" s="143">
        <f t="shared" si="407"/>
        <v>675</v>
      </c>
      <c r="AJ2313" s="143">
        <f t="shared" si="408"/>
        <v>121.5</v>
      </c>
      <c r="AK2313" s="143">
        <f t="shared" si="409"/>
        <v>0</v>
      </c>
      <c r="AL2313" s="20">
        <f t="shared" si="410"/>
        <v>45474</v>
      </c>
      <c r="AM2313" t="e">
        <f t="shared" si="397"/>
        <v>#N/A</v>
      </c>
      <c r="AN2313" t="str">
        <f t="shared" si="402"/>
        <v>13062024-A-115244-3809.919</v>
      </c>
    </row>
    <row r="2314" spans="1:40" ht="20.100000000000001" hidden="1" customHeight="1" x14ac:dyDescent="0.25">
      <c r="A2314" s="14">
        <v>941</v>
      </c>
      <c r="B2314" s="21">
        <v>45444</v>
      </c>
      <c r="C2314" s="6" t="s">
        <v>3913</v>
      </c>
      <c r="D2314" s="15">
        <v>1571438</v>
      </c>
      <c r="E2314" s="14" t="s">
        <v>1132</v>
      </c>
      <c r="F2314" s="14" t="s">
        <v>1133</v>
      </c>
      <c r="G2314" s="6">
        <v>240</v>
      </c>
      <c r="H2314" s="6" t="s">
        <v>1817</v>
      </c>
      <c r="I2314" s="6"/>
      <c r="J2314" s="16">
        <v>3809.9189999999999</v>
      </c>
      <c r="K2314" s="144">
        <v>2.41</v>
      </c>
      <c r="L2314" s="125">
        <v>0</v>
      </c>
      <c r="M2314" s="125">
        <v>0</v>
      </c>
      <c r="N2314" s="6" t="s">
        <v>557</v>
      </c>
      <c r="O2314" s="6" t="s">
        <v>2685</v>
      </c>
      <c r="P2314" s="19">
        <v>162000</v>
      </c>
      <c r="Q2314" s="6"/>
      <c r="R2314" s="19">
        <f t="shared" si="398"/>
        <v>29160</v>
      </c>
      <c r="S2314" s="6"/>
      <c r="T2314" s="14"/>
      <c r="U2314" s="145"/>
      <c r="V2314" s="6"/>
      <c r="W2314" s="6"/>
      <c r="X2314" s="6"/>
      <c r="Y2314" s="23"/>
      <c r="Z2314" s="6"/>
      <c r="AA2314" s="6"/>
      <c r="AB2314" s="21"/>
      <c r="AC2314" s="6"/>
      <c r="AD2314" s="14" t="s">
        <v>1515</v>
      </c>
      <c r="AE2314" s="6"/>
      <c r="AF2314" s="6"/>
      <c r="AG2314" s="6"/>
      <c r="AH2314" s="6" t="s">
        <v>1517</v>
      </c>
      <c r="AI2314" s="143">
        <f t="shared" si="407"/>
        <v>675</v>
      </c>
      <c r="AJ2314" s="143">
        <f t="shared" si="408"/>
        <v>121.5</v>
      </c>
      <c r="AK2314" s="143">
        <f t="shared" si="409"/>
        <v>0</v>
      </c>
      <c r="AL2314" s="20">
        <f t="shared" si="410"/>
        <v>45474</v>
      </c>
      <c r="AM2314" t="e">
        <f t="shared" si="397"/>
        <v>#N/A</v>
      </c>
      <c r="AN2314" t="str">
        <f t="shared" si="402"/>
        <v>13062024-A-115248-3809.919</v>
      </c>
    </row>
    <row r="2315" spans="1:40" ht="20.100000000000001" hidden="1" customHeight="1" x14ac:dyDescent="0.25">
      <c r="A2315" s="14">
        <v>942</v>
      </c>
      <c r="B2315" s="21">
        <v>45444</v>
      </c>
      <c r="C2315" s="6" t="s">
        <v>3914</v>
      </c>
      <c r="D2315" s="15">
        <v>1571439</v>
      </c>
      <c r="E2315" s="14" t="s">
        <v>1132</v>
      </c>
      <c r="F2315" s="14" t="s">
        <v>1133</v>
      </c>
      <c r="G2315" s="6">
        <v>210</v>
      </c>
      <c r="H2315" s="6" t="s">
        <v>1817</v>
      </c>
      <c r="I2315" s="6"/>
      <c r="J2315" s="16">
        <v>3507.9</v>
      </c>
      <c r="K2315" s="144">
        <v>3.13</v>
      </c>
      <c r="L2315" s="125">
        <v>0</v>
      </c>
      <c r="M2315" s="125">
        <v>0</v>
      </c>
      <c r="N2315" s="6" t="s">
        <v>557</v>
      </c>
      <c r="O2315" s="6" t="s">
        <v>3767</v>
      </c>
      <c r="P2315" s="19">
        <v>183750</v>
      </c>
      <c r="Q2315" s="6"/>
      <c r="R2315" s="19">
        <f t="shared" si="398"/>
        <v>33075</v>
      </c>
      <c r="S2315" s="6"/>
      <c r="T2315" s="14"/>
      <c r="U2315" s="145"/>
      <c r="V2315" s="6"/>
      <c r="W2315" s="6"/>
      <c r="X2315" s="6"/>
      <c r="Y2315" s="23"/>
      <c r="Z2315" s="6"/>
      <c r="AA2315" s="6"/>
      <c r="AB2315" s="21"/>
      <c r="AC2315" s="6"/>
      <c r="AD2315" s="14" t="s">
        <v>1515</v>
      </c>
      <c r="AE2315" s="6"/>
      <c r="AF2315" s="6"/>
      <c r="AG2315" s="6"/>
      <c r="AH2315" s="6" t="s">
        <v>1517</v>
      </c>
      <c r="AI2315" s="143">
        <f t="shared" si="407"/>
        <v>875</v>
      </c>
      <c r="AJ2315" s="143">
        <f t="shared" si="408"/>
        <v>157.5</v>
      </c>
      <c r="AK2315" s="143">
        <f t="shared" si="409"/>
        <v>0</v>
      </c>
      <c r="AL2315" s="20">
        <f t="shared" si="410"/>
        <v>45474</v>
      </c>
      <c r="AM2315" t="e">
        <f t="shared" si="397"/>
        <v>#N/A</v>
      </c>
      <c r="AN2315" t="str">
        <f t="shared" si="402"/>
        <v>14062024-A-115442-3507.9</v>
      </c>
    </row>
    <row r="2316" spans="1:40" ht="20.100000000000001" hidden="1" customHeight="1" x14ac:dyDescent="0.25">
      <c r="A2316" s="14">
        <v>943</v>
      </c>
      <c r="B2316" s="21">
        <v>45444</v>
      </c>
      <c r="C2316" s="6" t="s">
        <v>3915</v>
      </c>
      <c r="D2316" s="15">
        <v>1571439</v>
      </c>
      <c r="E2316" s="14" t="s">
        <v>1132</v>
      </c>
      <c r="F2316" s="14" t="s">
        <v>1133</v>
      </c>
      <c r="G2316" s="6">
        <v>450</v>
      </c>
      <c r="H2316" s="6" t="s">
        <v>1817</v>
      </c>
      <c r="I2316" s="6"/>
      <c r="J2316" s="16">
        <v>3507.9</v>
      </c>
      <c r="K2316" s="144">
        <v>3.13</v>
      </c>
      <c r="L2316" s="125">
        <v>0</v>
      </c>
      <c r="M2316" s="125">
        <v>0</v>
      </c>
      <c r="N2316" s="6" t="s">
        <v>557</v>
      </c>
      <c r="O2316" s="6" t="s">
        <v>3767</v>
      </c>
      <c r="P2316" s="19">
        <v>393750</v>
      </c>
      <c r="Q2316" s="6"/>
      <c r="R2316" s="19">
        <f t="shared" si="398"/>
        <v>70875</v>
      </c>
      <c r="S2316" s="6"/>
      <c r="T2316" s="14"/>
      <c r="U2316" s="145"/>
      <c r="V2316" s="6"/>
      <c r="W2316" s="6"/>
      <c r="X2316" s="6"/>
      <c r="Y2316" s="23"/>
      <c r="Z2316" s="6"/>
      <c r="AA2316" s="6"/>
      <c r="AB2316" s="21"/>
      <c r="AC2316" s="6"/>
      <c r="AD2316" s="14" t="s">
        <v>1515</v>
      </c>
      <c r="AE2316" s="6"/>
      <c r="AF2316" s="6"/>
      <c r="AG2316" s="6"/>
      <c r="AH2316" s="6" t="s">
        <v>1517</v>
      </c>
      <c r="AI2316" s="143">
        <f t="shared" si="407"/>
        <v>875</v>
      </c>
      <c r="AJ2316" s="143">
        <f t="shared" si="408"/>
        <v>157.5</v>
      </c>
      <c r="AK2316" s="143">
        <f t="shared" si="409"/>
        <v>0</v>
      </c>
      <c r="AL2316" s="20">
        <f t="shared" si="410"/>
        <v>45474</v>
      </c>
      <c r="AM2316" t="e">
        <f t="shared" si="397"/>
        <v>#N/A</v>
      </c>
      <c r="AN2316" t="str">
        <f t="shared" si="402"/>
        <v>14062024-A-115448-3507.9</v>
      </c>
    </row>
    <row r="2317" spans="1:40" ht="20.100000000000001" hidden="1" customHeight="1" x14ac:dyDescent="0.25">
      <c r="A2317" s="14">
        <v>944</v>
      </c>
      <c r="B2317" s="21">
        <v>45445</v>
      </c>
      <c r="C2317" s="6" t="s">
        <v>3916</v>
      </c>
      <c r="D2317" s="15">
        <v>1571439</v>
      </c>
      <c r="E2317" s="14" t="s">
        <v>1132</v>
      </c>
      <c r="F2317" s="14" t="s">
        <v>1133</v>
      </c>
      <c r="G2317" s="6">
        <v>200</v>
      </c>
      <c r="H2317" s="6" t="s">
        <v>1817</v>
      </c>
      <c r="I2317" s="6"/>
      <c r="J2317" s="16">
        <v>3507.9</v>
      </c>
      <c r="K2317" s="144">
        <v>12.5</v>
      </c>
      <c r="L2317" s="125">
        <v>0</v>
      </c>
      <c r="M2317" s="125">
        <v>0</v>
      </c>
      <c r="N2317" s="6" t="s">
        <v>557</v>
      </c>
      <c r="O2317" s="6" t="s">
        <v>2378</v>
      </c>
      <c r="P2317" s="19">
        <v>700000</v>
      </c>
      <c r="Q2317" s="6"/>
      <c r="R2317" s="19">
        <f t="shared" si="398"/>
        <v>126000</v>
      </c>
      <c r="S2317" s="6"/>
      <c r="T2317" s="14"/>
      <c r="U2317" s="145"/>
      <c r="V2317" s="6"/>
      <c r="W2317" s="6"/>
      <c r="X2317" s="6"/>
      <c r="Y2317" s="23"/>
      <c r="Z2317" s="6"/>
      <c r="AA2317" s="6"/>
      <c r="AB2317" s="21"/>
      <c r="AC2317" s="6"/>
      <c r="AD2317" s="14" t="s">
        <v>1515</v>
      </c>
      <c r="AE2317" s="6"/>
      <c r="AF2317" s="6"/>
      <c r="AG2317" s="6"/>
      <c r="AH2317" s="6" t="s">
        <v>1517</v>
      </c>
      <c r="AI2317" s="143">
        <f t="shared" si="407"/>
        <v>3500</v>
      </c>
      <c r="AJ2317" s="143">
        <f t="shared" si="408"/>
        <v>630</v>
      </c>
      <c r="AK2317" s="143">
        <f t="shared" si="409"/>
        <v>0</v>
      </c>
      <c r="AL2317" s="20">
        <f t="shared" si="410"/>
        <v>45475</v>
      </c>
      <c r="AM2317" t="e">
        <f t="shared" si="397"/>
        <v>#N/A</v>
      </c>
      <c r="AN2317" t="str">
        <f t="shared" si="402"/>
        <v>14062024-A-115459-3507.9</v>
      </c>
    </row>
    <row r="2318" spans="1:40" ht="20.100000000000001" hidden="1" customHeight="1" x14ac:dyDescent="0.25">
      <c r="A2318" s="14">
        <v>945</v>
      </c>
      <c r="B2318" s="21">
        <v>45444</v>
      </c>
      <c r="C2318" s="6" t="s">
        <v>3917</v>
      </c>
      <c r="D2318" s="15">
        <v>1571439</v>
      </c>
      <c r="E2318" s="14" t="s">
        <v>1132</v>
      </c>
      <c r="F2318" s="14" t="s">
        <v>1133</v>
      </c>
      <c r="G2318" s="6">
        <v>270</v>
      </c>
      <c r="H2318" s="6" t="s">
        <v>1817</v>
      </c>
      <c r="I2318" s="6"/>
      <c r="J2318" s="16">
        <v>3809.9189999999999</v>
      </c>
      <c r="K2318" s="144">
        <v>1.41</v>
      </c>
      <c r="L2318" s="125">
        <v>0</v>
      </c>
      <c r="M2318" s="125">
        <v>0</v>
      </c>
      <c r="N2318" s="6" t="s">
        <v>557</v>
      </c>
      <c r="O2318" s="6" t="s">
        <v>3942</v>
      </c>
      <c r="P2318" s="19">
        <v>106800</v>
      </c>
      <c r="Q2318" s="6"/>
      <c r="R2318" s="19">
        <f t="shared" si="398"/>
        <v>19224</v>
      </c>
      <c r="S2318" s="6"/>
      <c r="T2318" s="14"/>
      <c r="U2318" s="145"/>
      <c r="V2318" s="6"/>
      <c r="W2318" s="6"/>
      <c r="X2318" s="6"/>
      <c r="Y2318" s="23"/>
      <c r="Z2318" s="6"/>
      <c r="AA2318" s="6"/>
      <c r="AB2318" s="21"/>
      <c r="AC2318" s="6"/>
      <c r="AD2318" s="14" t="s">
        <v>1515</v>
      </c>
      <c r="AE2318" s="6"/>
      <c r="AF2318" s="6"/>
      <c r="AG2318" s="6"/>
      <c r="AH2318" s="6" t="s">
        <v>1517</v>
      </c>
      <c r="AI2318" s="143">
        <f t="shared" si="407"/>
        <v>395.55555555555554</v>
      </c>
      <c r="AJ2318" s="143">
        <f t="shared" si="408"/>
        <v>71.2</v>
      </c>
      <c r="AK2318" s="143">
        <f t="shared" si="409"/>
        <v>0</v>
      </c>
      <c r="AL2318" s="20">
        <f t="shared" si="410"/>
        <v>45474</v>
      </c>
      <c r="AM2318" t="e">
        <f t="shared" si="397"/>
        <v>#N/A</v>
      </c>
      <c r="AN2318" t="str">
        <f t="shared" si="402"/>
        <v>14062024-A-115471-3809.919</v>
      </c>
    </row>
    <row r="2319" spans="1:40" ht="20.100000000000001" hidden="1" customHeight="1" x14ac:dyDescent="0.25">
      <c r="A2319" s="14">
        <v>946</v>
      </c>
      <c r="B2319" s="21">
        <v>45447</v>
      </c>
      <c r="C2319" s="6" t="s">
        <v>3918</v>
      </c>
      <c r="D2319" s="15">
        <v>1571439</v>
      </c>
      <c r="E2319" s="14" t="s">
        <v>1132</v>
      </c>
      <c r="F2319" s="14" t="s">
        <v>1133</v>
      </c>
      <c r="G2319" s="6">
        <v>900</v>
      </c>
      <c r="H2319" s="6" t="s">
        <v>1817</v>
      </c>
      <c r="I2319" s="6"/>
      <c r="J2319" s="16">
        <v>3204.172</v>
      </c>
      <c r="K2319" s="144">
        <v>4.96</v>
      </c>
      <c r="L2319" s="125">
        <v>0</v>
      </c>
      <c r="M2319" s="125">
        <v>0</v>
      </c>
      <c r="N2319" s="6" t="s">
        <v>412</v>
      </c>
      <c r="O2319" s="6" t="s">
        <v>2805</v>
      </c>
      <c r="P2319" s="19">
        <v>1251000</v>
      </c>
      <c r="Q2319" s="6"/>
      <c r="R2319" s="19">
        <f t="shared" si="398"/>
        <v>225180</v>
      </c>
      <c r="S2319" s="6"/>
      <c r="T2319" s="14"/>
      <c r="U2319" s="145"/>
      <c r="V2319" s="6"/>
      <c r="W2319" s="6"/>
      <c r="X2319" s="6"/>
      <c r="Y2319" s="23"/>
      <c r="Z2319" s="6"/>
      <c r="AA2319" s="6"/>
      <c r="AB2319" s="21"/>
      <c r="AC2319" s="6"/>
      <c r="AD2319" s="14" t="s">
        <v>1515</v>
      </c>
      <c r="AE2319" s="6"/>
      <c r="AF2319" s="6"/>
      <c r="AG2319" s="6"/>
      <c r="AH2319" s="6" t="s">
        <v>434</v>
      </c>
      <c r="AI2319" s="143">
        <f t="shared" si="407"/>
        <v>1390</v>
      </c>
      <c r="AJ2319" s="143">
        <f t="shared" si="408"/>
        <v>250.2</v>
      </c>
      <c r="AK2319" s="143">
        <f t="shared" si="409"/>
        <v>0</v>
      </c>
      <c r="AL2319" s="20">
        <f t="shared" si="410"/>
        <v>45477</v>
      </c>
      <c r="AM2319" t="e">
        <f t="shared" si="397"/>
        <v>#N/A</v>
      </c>
      <c r="AN2319" t="str">
        <f t="shared" si="402"/>
        <v>14062024-A-115480-3204.172</v>
      </c>
    </row>
    <row r="2320" spans="1:40" ht="20.100000000000001" hidden="1" customHeight="1" x14ac:dyDescent="0.25">
      <c r="A2320" s="14">
        <v>947</v>
      </c>
      <c r="B2320" s="21">
        <v>45447</v>
      </c>
      <c r="C2320" s="6" t="s">
        <v>3919</v>
      </c>
      <c r="D2320" s="15">
        <v>1571439</v>
      </c>
      <c r="E2320" s="14" t="s">
        <v>1132</v>
      </c>
      <c r="F2320" s="14" t="s">
        <v>1133</v>
      </c>
      <c r="G2320" s="6">
        <v>600</v>
      </c>
      <c r="H2320" s="6" t="s">
        <v>1817</v>
      </c>
      <c r="I2320" s="6"/>
      <c r="J2320" s="16">
        <v>3204.172</v>
      </c>
      <c r="K2320" s="144">
        <v>4.96</v>
      </c>
      <c r="L2320" s="125">
        <v>0</v>
      </c>
      <c r="M2320" s="125">
        <v>0</v>
      </c>
      <c r="N2320" s="6" t="s">
        <v>412</v>
      </c>
      <c r="O2320" s="6" t="s">
        <v>2805</v>
      </c>
      <c r="P2320" s="19">
        <v>834000</v>
      </c>
      <c r="Q2320" s="6"/>
      <c r="R2320" s="19">
        <f t="shared" si="398"/>
        <v>150120</v>
      </c>
      <c r="S2320" s="6"/>
      <c r="T2320" s="14"/>
      <c r="U2320" s="145"/>
      <c r="V2320" s="6"/>
      <c r="W2320" s="6"/>
      <c r="X2320" s="6"/>
      <c r="Y2320" s="23"/>
      <c r="Z2320" s="6"/>
      <c r="AA2320" s="6"/>
      <c r="AB2320" s="21"/>
      <c r="AC2320" s="6"/>
      <c r="AD2320" s="14" t="s">
        <v>1515</v>
      </c>
      <c r="AE2320" s="6"/>
      <c r="AF2320" s="6"/>
      <c r="AG2320" s="6"/>
      <c r="AH2320" s="6" t="s">
        <v>434</v>
      </c>
      <c r="AI2320" s="143">
        <f t="shared" si="407"/>
        <v>1390</v>
      </c>
      <c r="AJ2320" s="143">
        <f t="shared" si="408"/>
        <v>250.2</v>
      </c>
      <c r="AK2320" s="143">
        <f t="shared" si="409"/>
        <v>0</v>
      </c>
      <c r="AL2320" s="20">
        <f t="shared" si="410"/>
        <v>45477</v>
      </c>
      <c r="AM2320" t="e">
        <f t="shared" si="397"/>
        <v>#N/A</v>
      </c>
      <c r="AN2320" t="str">
        <f t="shared" si="402"/>
        <v>14062024-A-115491-3204.172</v>
      </c>
    </row>
    <row r="2321" spans="1:40" ht="20.100000000000001" hidden="1" customHeight="1" x14ac:dyDescent="0.25">
      <c r="A2321" s="14">
        <v>948</v>
      </c>
      <c r="B2321" s="21">
        <v>45444</v>
      </c>
      <c r="C2321" s="6" t="s">
        <v>3920</v>
      </c>
      <c r="D2321" s="15">
        <v>1571439</v>
      </c>
      <c r="E2321" s="14" t="s">
        <v>1132</v>
      </c>
      <c r="F2321" s="14" t="s">
        <v>1133</v>
      </c>
      <c r="G2321" s="6">
        <v>480</v>
      </c>
      <c r="H2321" s="6" t="s">
        <v>1817</v>
      </c>
      <c r="I2321" s="6"/>
      <c r="J2321" s="16">
        <v>2931.9090000000001</v>
      </c>
      <c r="K2321" s="144">
        <v>3.93</v>
      </c>
      <c r="L2321" s="125">
        <v>0</v>
      </c>
      <c r="M2321" s="125">
        <v>0</v>
      </c>
      <c r="N2321" s="6" t="s">
        <v>557</v>
      </c>
      <c r="O2321" s="6" t="s">
        <v>3943</v>
      </c>
      <c r="P2321" s="19">
        <v>528000</v>
      </c>
      <c r="Q2321" s="6"/>
      <c r="R2321" s="19">
        <f t="shared" si="398"/>
        <v>95040</v>
      </c>
      <c r="S2321" s="6"/>
      <c r="T2321" s="14"/>
      <c r="U2321" s="145"/>
      <c r="V2321" s="6"/>
      <c r="W2321" s="6"/>
      <c r="X2321" s="6"/>
      <c r="Y2321" s="23"/>
      <c r="Z2321" s="6"/>
      <c r="AA2321" s="6"/>
      <c r="AB2321" s="21"/>
      <c r="AC2321" s="6"/>
      <c r="AD2321" s="14" t="s">
        <v>1515</v>
      </c>
      <c r="AE2321" s="6"/>
      <c r="AF2321" s="6"/>
      <c r="AG2321" s="6"/>
      <c r="AH2321" s="6" t="s">
        <v>1517</v>
      </c>
      <c r="AI2321" s="143">
        <f t="shared" si="407"/>
        <v>1100</v>
      </c>
      <c r="AJ2321" s="143">
        <f t="shared" si="408"/>
        <v>198</v>
      </c>
      <c r="AK2321" s="143">
        <f t="shared" si="409"/>
        <v>0</v>
      </c>
      <c r="AL2321" s="20">
        <f t="shared" si="410"/>
        <v>45474</v>
      </c>
      <c r="AM2321" t="e">
        <f t="shared" si="397"/>
        <v>#N/A</v>
      </c>
      <c r="AN2321" t="str">
        <f t="shared" si="402"/>
        <v>14062024-A-115502-2931.909</v>
      </c>
    </row>
    <row r="2322" spans="1:40" ht="20.100000000000001" hidden="1" customHeight="1" x14ac:dyDescent="0.25">
      <c r="A2322" s="14">
        <v>949</v>
      </c>
      <c r="B2322" s="21">
        <v>45444</v>
      </c>
      <c r="C2322" s="6" t="s">
        <v>3921</v>
      </c>
      <c r="D2322" s="15">
        <v>1571439</v>
      </c>
      <c r="E2322" s="14" t="s">
        <v>1132</v>
      </c>
      <c r="F2322" s="14" t="s">
        <v>1133</v>
      </c>
      <c r="G2322" s="6">
        <v>5000</v>
      </c>
      <c r="H2322" s="6" t="s">
        <v>1817</v>
      </c>
      <c r="I2322" s="6"/>
      <c r="J2322" s="16">
        <v>3809.9189999999999</v>
      </c>
      <c r="K2322" s="144">
        <v>2.25</v>
      </c>
      <c r="L2322" s="125">
        <v>0</v>
      </c>
      <c r="M2322" s="125">
        <v>0</v>
      </c>
      <c r="N2322" s="6" t="s">
        <v>557</v>
      </c>
      <c r="O2322" s="6" t="s">
        <v>3944</v>
      </c>
      <c r="P2322" s="19">
        <v>3150000</v>
      </c>
      <c r="Q2322" s="6"/>
      <c r="R2322" s="19">
        <f t="shared" si="398"/>
        <v>567000</v>
      </c>
      <c r="S2322" s="6"/>
      <c r="T2322" s="14"/>
      <c r="U2322" s="145"/>
      <c r="V2322" s="6"/>
      <c r="W2322" s="6"/>
      <c r="X2322" s="6"/>
      <c r="Y2322" s="23"/>
      <c r="Z2322" s="6"/>
      <c r="AA2322" s="6"/>
      <c r="AB2322" s="21"/>
      <c r="AC2322" s="6"/>
      <c r="AD2322" s="14" t="s">
        <v>1515</v>
      </c>
      <c r="AE2322" s="6"/>
      <c r="AF2322" s="6"/>
      <c r="AG2322" s="6"/>
      <c r="AH2322" s="6" t="s">
        <v>1517</v>
      </c>
      <c r="AI2322" s="143">
        <f t="shared" si="407"/>
        <v>630</v>
      </c>
      <c r="AJ2322" s="143">
        <f t="shared" si="408"/>
        <v>113.4</v>
      </c>
      <c r="AK2322" s="143">
        <f t="shared" si="409"/>
        <v>0</v>
      </c>
      <c r="AL2322" s="20">
        <f t="shared" si="410"/>
        <v>45474</v>
      </c>
      <c r="AM2322" t="e">
        <f t="shared" si="397"/>
        <v>#N/A</v>
      </c>
      <c r="AN2322" t="str">
        <f t="shared" si="402"/>
        <v>14062024-A-115517-3809.919</v>
      </c>
    </row>
    <row r="2323" spans="1:40" ht="20.100000000000001" customHeight="1" x14ac:dyDescent="0.25">
      <c r="A2323" s="14">
        <v>950</v>
      </c>
      <c r="B2323" s="21">
        <v>45444</v>
      </c>
      <c r="C2323" s="6" t="s">
        <v>3922</v>
      </c>
      <c r="D2323" s="15">
        <v>1571439</v>
      </c>
      <c r="E2323" s="14" t="s">
        <v>1132</v>
      </c>
      <c r="F2323" s="14" t="str">
        <f>INDEX(New!$CV$9:$CV$791,MATCH(C2323,New!$F$9:$F$791,0))</f>
        <v>Running</v>
      </c>
      <c r="G2323" s="6">
        <v>100</v>
      </c>
      <c r="H2323" s="6" t="s">
        <v>1817</v>
      </c>
      <c r="I2323" s="6"/>
      <c r="J2323" s="16">
        <v>3402.9</v>
      </c>
      <c r="K2323" s="144">
        <v>6.43</v>
      </c>
      <c r="L2323" s="125">
        <f>_xlfn.IFNA(INDEX(New!$E$9:$E$791,MATCH(C2323,New!$F$9:$F$791,0)),G2323)</f>
        <v>5</v>
      </c>
      <c r="M2323" s="125">
        <f t="shared" si="406"/>
        <v>100</v>
      </c>
      <c r="N2323" s="6" t="s">
        <v>557</v>
      </c>
      <c r="O2323" s="6" t="s">
        <v>3573</v>
      </c>
      <c r="P2323" s="19">
        <v>180000</v>
      </c>
      <c r="Q2323" s="6"/>
      <c r="R2323" s="19">
        <f t="shared" si="398"/>
        <v>32400</v>
      </c>
      <c r="S2323" s="6"/>
      <c r="T2323" s="14"/>
      <c r="U2323" s="145"/>
      <c r="V2323" s="6"/>
      <c r="W2323" s="6"/>
      <c r="X2323" s="6"/>
      <c r="Y2323" s="23"/>
      <c r="Z2323" s="6"/>
      <c r="AA2323" s="6"/>
      <c r="AB2323" s="21"/>
      <c r="AC2323" s="6"/>
      <c r="AD2323" s="14" t="s">
        <v>1515</v>
      </c>
      <c r="AE2323" s="6"/>
      <c r="AF2323" s="6"/>
      <c r="AG2323" s="6"/>
      <c r="AH2323" s="6" t="s">
        <v>1517</v>
      </c>
      <c r="AI2323" s="143">
        <f t="shared" si="407"/>
        <v>1800</v>
      </c>
      <c r="AJ2323" s="143">
        <f t="shared" si="408"/>
        <v>324</v>
      </c>
      <c r="AK2323" s="143">
        <f t="shared" si="409"/>
        <v>1620</v>
      </c>
      <c r="AL2323" s="20">
        <f t="shared" si="410"/>
        <v>45474</v>
      </c>
      <c r="AM2323" t="e">
        <f t="shared" si="397"/>
        <v>#N/A</v>
      </c>
      <c r="AN2323" t="str">
        <f t="shared" si="402"/>
        <v>14062024-A-115530-3402.9</v>
      </c>
    </row>
    <row r="2324" spans="1:40" ht="20.100000000000001" hidden="1" customHeight="1" x14ac:dyDescent="0.25">
      <c r="A2324" s="14">
        <v>951</v>
      </c>
      <c r="B2324" s="21">
        <v>45445</v>
      </c>
      <c r="C2324" s="6" t="s">
        <v>3923</v>
      </c>
      <c r="D2324" s="15">
        <v>1571439</v>
      </c>
      <c r="E2324" s="14" t="s">
        <v>1132</v>
      </c>
      <c r="F2324" s="14" t="s">
        <v>1133</v>
      </c>
      <c r="G2324" s="6">
        <v>480</v>
      </c>
      <c r="H2324" s="6" t="s">
        <v>1817</v>
      </c>
      <c r="I2324" s="6"/>
      <c r="J2324" s="16">
        <v>3809.9189999999999</v>
      </c>
      <c r="K2324" s="144">
        <v>1.52</v>
      </c>
      <c r="L2324" s="125">
        <v>0</v>
      </c>
      <c r="M2324" s="125">
        <v>0</v>
      </c>
      <c r="N2324" s="6" t="s">
        <v>557</v>
      </c>
      <c r="O2324" s="6" t="s">
        <v>3171</v>
      </c>
      <c r="P2324" s="19">
        <v>204000</v>
      </c>
      <c r="Q2324" s="6"/>
      <c r="R2324" s="19">
        <f t="shared" si="398"/>
        <v>36720</v>
      </c>
      <c r="S2324" s="6"/>
      <c r="T2324" s="14"/>
      <c r="U2324" s="145"/>
      <c r="V2324" s="6"/>
      <c r="W2324" s="6"/>
      <c r="X2324" s="6"/>
      <c r="Y2324" s="23"/>
      <c r="Z2324" s="6"/>
      <c r="AA2324" s="6"/>
      <c r="AB2324" s="21"/>
      <c r="AC2324" s="6"/>
      <c r="AD2324" s="14" t="s">
        <v>1515</v>
      </c>
      <c r="AE2324" s="6"/>
      <c r="AF2324" s="6"/>
      <c r="AG2324" s="6"/>
      <c r="AH2324" s="6" t="s">
        <v>1517</v>
      </c>
      <c r="AI2324" s="143">
        <f t="shared" si="407"/>
        <v>425</v>
      </c>
      <c r="AJ2324" s="143">
        <f t="shared" si="408"/>
        <v>76.5</v>
      </c>
      <c r="AK2324" s="143">
        <f t="shared" si="409"/>
        <v>0</v>
      </c>
      <c r="AL2324" s="20">
        <f t="shared" si="410"/>
        <v>45475</v>
      </c>
      <c r="AM2324" t="e">
        <f t="shared" si="397"/>
        <v>#N/A</v>
      </c>
      <c r="AN2324" t="str">
        <f t="shared" si="402"/>
        <v>14062024-A-115536-3809.919</v>
      </c>
    </row>
    <row r="2325" spans="1:40" ht="20.100000000000001" hidden="1" customHeight="1" x14ac:dyDescent="0.25">
      <c r="A2325" s="14">
        <v>952</v>
      </c>
      <c r="B2325" s="21">
        <v>45444</v>
      </c>
      <c r="C2325" s="6" t="s">
        <v>3924</v>
      </c>
      <c r="D2325" s="15">
        <v>1571439</v>
      </c>
      <c r="E2325" s="14" t="s">
        <v>1132</v>
      </c>
      <c r="F2325" s="14" t="s">
        <v>1133</v>
      </c>
      <c r="G2325" s="6">
        <v>1560</v>
      </c>
      <c r="H2325" s="6" t="s">
        <v>1817</v>
      </c>
      <c r="I2325" s="6"/>
      <c r="J2325" s="16">
        <v>3809.9189999999999</v>
      </c>
      <c r="K2325" s="144">
        <v>2.5</v>
      </c>
      <c r="L2325" s="125">
        <v>0</v>
      </c>
      <c r="M2325" s="125">
        <v>0</v>
      </c>
      <c r="N2325" s="6" t="s">
        <v>557</v>
      </c>
      <c r="O2325" s="6" t="s">
        <v>2379</v>
      </c>
      <c r="P2325" s="19">
        <v>1092000</v>
      </c>
      <c r="Q2325" s="6"/>
      <c r="R2325" s="19">
        <f t="shared" si="398"/>
        <v>196560</v>
      </c>
      <c r="S2325" s="6"/>
      <c r="T2325" s="14"/>
      <c r="U2325" s="145"/>
      <c r="V2325" s="6"/>
      <c r="W2325" s="6"/>
      <c r="X2325" s="6"/>
      <c r="Y2325" s="23"/>
      <c r="Z2325" s="6"/>
      <c r="AA2325" s="6"/>
      <c r="AB2325" s="21"/>
      <c r="AC2325" s="6"/>
      <c r="AD2325" s="14" t="s">
        <v>1515</v>
      </c>
      <c r="AE2325" s="6"/>
      <c r="AF2325" s="6"/>
      <c r="AG2325" s="6"/>
      <c r="AH2325" s="6" t="s">
        <v>1517</v>
      </c>
      <c r="AI2325" s="143">
        <f t="shared" si="407"/>
        <v>700</v>
      </c>
      <c r="AJ2325" s="143">
        <f t="shared" si="408"/>
        <v>126</v>
      </c>
      <c r="AK2325" s="143">
        <f t="shared" si="409"/>
        <v>0</v>
      </c>
      <c r="AL2325" s="20">
        <f t="shared" si="410"/>
        <v>45474</v>
      </c>
      <c r="AM2325" t="e">
        <f t="shared" si="397"/>
        <v>#N/A</v>
      </c>
      <c r="AN2325" t="str">
        <f t="shared" si="402"/>
        <v>14062024-A-115541-3809.919</v>
      </c>
    </row>
    <row r="2326" spans="1:40" ht="20.100000000000001" hidden="1" customHeight="1" x14ac:dyDescent="0.25">
      <c r="A2326" s="14">
        <v>953</v>
      </c>
      <c r="B2326" s="21">
        <v>45446</v>
      </c>
      <c r="C2326" s="6" t="s">
        <v>3925</v>
      </c>
      <c r="D2326" s="15">
        <v>1571439</v>
      </c>
      <c r="E2326" s="14" t="s">
        <v>1132</v>
      </c>
      <c r="F2326" s="14" t="s">
        <v>1133</v>
      </c>
      <c r="G2326" s="6">
        <v>1440</v>
      </c>
      <c r="H2326" s="6" t="s">
        <v>1817</v>
      </c>
      <c r="I2326" s="6"/>
      <c r="J2326" s="16">
        <v>3809.9189999999999</v>
      </c>
      <c r="K2326" s="144">
        <v>2.5</v>
      </c>
      <c r="L2326" s="125">
        <v>0</v>
      </c>
      <c r="M2326" s="125">
        <v>0</v>
      </c>
      <c r="N2326" s="6" t="s">
        <v>557</v>
      </c>
      <c r="O2326" s="6" t="s">
        <v>2379</v>
      </c>
      <c r="P2326" s="19">
        <v>1008000</v>
      </c>
      <c r="Q2326" s="6"/>
      <c r="R2326" s="19">
        <f t="shared" si="398"/>
        <v>181440</v>
      </c>
      <c r="S2326" s="6"/>
      <c r="T2326" s="14"/>
      <c r="U2326" s="145"/>
      <c r="V2326" s="6"/>
      <c r="W2326" s="6"/>
      <c r="X2326" s="6"/>
      <c r="Y2326" s="23"/>
      <c r="Z2326" s="6"/>
      <c r="AA2326" s="6"/>
      <c r="AB2326" s="21"/>
      <c r="AC2326" s="6"/>
      <c r="AD2326" s="14" t="s">
        <v>1515</v>
      </c>
      <c r="AE2326" s="6"/>
      <c r="AF2326" s="6"/>
      <c r="AG2326" s="6"/>
      <c r="AH2326" s="6" t="s">
        <v>1517</v>
      </c>
      <c r="AI2326" s="143">
        <f t="shared" si="407"/>
        <v>700</v>
      </c>
      <c r="AJ2326" s="143">
        <f t="shared" si="408"/>
        <v>126</v>
      </c>
      <c r="AK2326" s="143">
        <f t="shared" si="409"/>
        <v>0</v>
      </c>
      <c r="AL2326" s="20">
        <f t="shared" si="410"/>
        <v>45476</v>
      </c>
      <c r="AM2326" t="e">
        <f t="shared" si="397"/>
        <v>#N/A</v>
      </c>
      <c r="AN2326" t="str">
        <f t="shared" si="402"/>
        <v>14062024-A-115549-3809.919</v>
      </c>
    </row>
    <row r="2327" spans="1:40" ht="20.100000000000001" customHeight="1" x14ac:dyDescent="0.25">
      <c r="A2327" s="14">
        <v>954</v>
      </c>
      <c r="B2327" s="21">
        <v>45445</v>
      </c>
      <c r="C2327" s="6" t="s">
        <v>3926</v>
      </c>
      <c r="D2327" s="15">
        <v>1571439</v>
      </c>
      <c r="E2327" s="14" t="s">
        <v>1132</v>
      </c>
      <c r="F2327" s="14" t="str">
        <f>INDEX(New!$CV$9:$CV$791,MATCH(C2327,New!$F$9:$F$791,0))</f>
        <v>Running</v>
      </c>
      <c r="G2327" s="6">
        <v>30000</v>
      </c>
      <c r="H2327" s="6" t="s">
        <v>1817</v>
      </c>
      <c r="I2327" s="6"/>
      <c r="J2327" s="16">
        <v>2501.009</v>
      </c>
      <c r="K2327" s="144">
        <v>0.03</v>
      </c>
      <c r="L2327" s="125">
        <f>_xlfn.IFNA(INDEX(New!$E$9:$E$791,MATCH(C2327,New!$F$9:$F$791,0)),G2327)</f>
        <v>28691</v>
      </c>
      <c r="M2327" s="125">
        <f t="shared" si="406"/>
        <v>30000</v>
      </c>
      <c r="N2327" s="6" t="s">
        <v>557</v>
      </c>
      <c r="O2327" s="6" t="s">
        <v>3299</v>
      </c>
      <c r="P2327" s="19">
        <v>253500</v>
      </c>
      <c r="Q2327" s="6"/>
      <c r="R2327" s="19">
        <f t="shared" si="398"/>
        <v>45630</v>
      </c>
      <c r="S2327" s="6"/>
      <c r="T2327" s="14"/>
      <c r="U2327" s="145"/>
      <c r="V2327" s="6"/>
      <c r="W2327" s="6"/>
      <c r="X2327" s="6"/>
      <c r="Y2327" s="23"/>
      <c r="Z2327" s="6"/>
      <c r="AA2327" s="6"/>
      <c r="AB2327" s="21"/>
      <c r="AC2327" s="6"/>
      <c r="AD2327" s="14" t="s">
        <v>1515</v>
      </c>
      <c r="AE2327" s="6"/>
      <c r="AF2327" s="6"/>
      <c r="AG2327" s="6"/>
      <c r="AH2327" s="6" t="s">
        <v>1517</v>
      </c>
      <c r="AI2327" s="143">
        <f t="shared" si="407"/>
        <v>8.4499999999999993</v>
      </c>
      <c r="AJ2327" s="143">
        <f t="shared" si="408"/>
        <v>1.5209999999999999</v>
      </c>
      <c r="AK2327" s="143">
        <f t="shared" si="409"/>
        <v>43639.010999999999</v>
      </c>
      <c r="AL2327" s="20">
        <f t="shared" si="410"/>
        <v>45475</v>
      </c>
      <c r="AM2327" t="e">
        <f t="shared" si="397"/>
        <v>#N/A</v>
      </c>
      <c r="AN2327" t="str">
        <f t="shared" si="402"/>
        <v>14062024-A-115558-2501.009</v>
      </c>
    </row>
    <row r="2328" spans="1:40" ht="20.100000000000001" customHeight="1" x14ac:dyDescent="0.25">
      <c r="A2328" s="14">
        <v>955</v>
      </c>
      <c r="B2328" s="21">
        <v>45448</v>
      </c>
      <c r="C2328" s="6" t="s">
        <v>3927</v>
      </c>
      <c r="D2328" s="15">
        <v>1571450</v>
      </c>
      <c r="E2328" s="14" t="s">
        <v>1132</v>
      </c>
      <c r="F2328" s="14" t="str">
        <f>INDEX(New!$CV$9:$CV$791,MATCH(C2328,New!$F$9:$F$791,0))</f>
        <v>-</v>
      </c>
      <c r="G2328" s="6">
        <v>5870</v>
      </c>
      <c r="H2328" s="6" t="s">
        <v>1817</v>
      </c>
      <c r="I2328" s="6"/>
      <c r="J2328" s="16">
        <v>5208.1099999999997</v>
      </c>
      <c r="K2328" s="144">
        <v>4.75</v>
      </c>
      <c r="L2328" s="125">
        <f>_xlfn.IFNA(INDEX(New!$E$9:$E$791,MATCH(C2328,New!$F$9:$F$791,0)),G2328)</f>
        <v>5870</v>
      </c>
      <c r="M2328" s="125">
        <f t="shared" si="406"/>
        <v>5870</v>
      </c>
      <c r="N2328" s="6" t="s">
        <v>1442</v>
      </c>
      <c r="O2328" s="6" t="s">
        <v>3945</v>
      </c>
      <c r="P2328" s="19">
        <v>7811040</v>
      </c>
      <c r="Q2328" s="6"/>
      <c r="R2328" s="19">
        <f t="shared" si="398"/>
        <v>1405987.2</v>
      </c>
      <c r="S2328" s="6"/>
      <c r="T2328" s="14"/>
      <c r="U2328" s="145"/>
      <c r="V2328" s="6"/>
      <c r="W2328" s="6"/>
      <c r="X2328" s="6"/>
      <c r="Y2328" s="23"/>
      <c r="Z2328" s="6"/>
      <c r="AA2328" s="6"/>
      <c r="AB2328" s="21"/>
      <c r="AC2328" s="6"/>
      <c r="AD2328" s="14" t="s">
        <v>1515</v>
      </c>
      <c r="AE2328" s="6"/>
      <c r="AF2328" s="6"/>
      <c r="AG2328" s="6"/>
      <c r="AH2328" s="6" t="s">
        <v>1516</v>
      </c>
      <c r="AI2328" s="143">
        <f t="shared" si="407"/>
        <v>1330.6712095400342</v>
      </c>
      <c r="AJ2328" s="143">
        <f t="shared" si="408"/>
        <v>239.52081771720611</v>
      </c>
      <c r="AK2328" s="143">
        <f t="shared" si="409"/>
        <v>1405987.2</v>
      </c>
      <c r="AL2328" s="20">
        <f t="shared" si="410"/>
        <v>45478</v>
      </c>
      <c r="AM2328" t="e">
        <f t="shared" ref="AM2328:AM2391" si="411">VLOOKUP(C2328,$C$2446:$C$2553,1,0)</f>
        <v>#N/A</v>
      </c>
      <c r="AN2328" t="str">
        <f t="shared" si="402"/>
        <v>25062024-A-118686-5208.11</v>
      </c>
    </row>
    <row r="2329" spans="1:40" ht="20.100000000000001" customHeight="1" x14ac:dyDescent="0.25">
      <c r="A2329" s="14">
        <v>956</v>
      </c>
      <c r="B2329" s="21">
        <v>45448</v>
      </c>
      <c r="C2329" s="6" t="s">
        <v>3928</v>
      </c>
      <c r="D2329" s="15">
        <v>1571450</v>
      </c>
      <c r="E2329" s="14" t="s">
        <v>1132</v>
      </c>
      <c r="F2329" s="14" t="str">
        <f>INDEX(New!$CV$9:$CV$791,MATCH(C2329,New!$F$9:$F$791,0))</f>
        <v>-</v>
      </c>
      <c r="G2329" s="6">
        <v>7671</v>
      </c>
      <c r="H2329" s="6" t="s">
        <v>1817</v>
      </c>
      <c r="I2329" s="6"/>
      <c r="J2329" s="16">
        <v>5208.1099999999997</v>
      </c>
      <c r="K2329" s="144">
        <v>4.75</v>
      </c>
      <c r="L2329" s="125">
        <f>_xlfn.IFNA(INDEX(New!$E$9:$E$791,MATCH(C2329,New!$F$9:$F$791,0)),G2329)</f>
        <v>7671</v>
      </c>
      <c r="M2329" s="125">
        <f t="shared" si="406"/>
        <v>7671</v>
      </c>
      <c r="N2329" s="6" t="s">
        <v>1442</v>
      </c>
      <c r="O2329" s="6" t="s">
        <v>3946</v>
      </c>
      <c r="P2329" s="19">
        <v>10210802</v>
      </c>
      <c r="Q2329" s="6"/>
      <c r="R2329" s="19">
        <f t="shared" si="398"/>
        <v>1837944.3599999999</v>
      </c>
      <c r="S2329" s="6"/>
      <c r="T2329" s="14"/>
      <c r="U2329" s="145"/>
      <c r="V2329" s="6"/>
      <c r="W2329" s="6"/>
      <c r="X2329" s="6"/>
      <c r="Y2329" s="23"/>
      <c r="Z2329" s="6"/>
      <c r="AA2329" s="6"/>
      <c r="AB2329" s="21"/>
      <c r="AC2329" s="6"/>
      <c r="AD2329" s="14" t="s">
        <v>1515</v>
      </c>
      <c r="AE2329" s="6"/>
      <c r="AF2329" s="6"/>
      <c r="AG2329" s="6"/>
      <c r="AH2329" s="6" t="s">
        <v>1516</v>
      </c>
      <c r="AI2329" s="143">
        <f t="shared" si="407"/>
        <v>1331.0913831312737</v>
      </c>
      <c r="AJ2329" s="143">
        <f t="shared" si="408"/>
        <v>239.59644896362923</v>
      </c>
      <c r="AK2329" s="143">
        <f t="shared" si="409"/>
        <v>1837944.3599999999</v>
      </c>
      <c r="AL2329" s="20">
        <f t="shared" si="410"/>
        <v>45478</v>
      </c>
      <c r="AM2329" t="e">
        <f t="shared" si="411"/>
        <v>#N/A</v>
      </c>
      <c r="AN2329" t="str">
        <f t="shared" si="402"/>
        <v>25062024-A-118710-5208.11</v>
      </c>
    </row>
    <row r="2330" spans="1:40" ht="20.100000000000001" customHeight="1" x14ac:dyDescent="0.25">
      <c r="A2330" s="14">
        <v>957</v>
      </c>
      <c r="B2330" s="21">
        <v>45454</v>
      </c>
      <c r="C2330" s="6" t="s">
        <v>3929</v>
      </c>
      <c r="D2330" s="15">
        <v>1571450</v>
      </c>
      <c r="E2330" s="14" t="s">
        <v>1132</v>
      </c>
      <c r="F2330" s="14" t="str">
        <f>INDEX(New!$CV$9:$CV$791,MATCH(C2330,New!$F$9:$F$791,0))</f>
        <v>-</v>
      </c>
      <c r="G2330" s="6">
        <v>9823</v>
      </c>
      <c r="H2330" s="6" t="s">
        <v>1817</v>
      </c>
      <c r="I2330" s="6"/>
      <c r="J2330" s="16">
        <v>5210.1099999999997</v>
      </c>
      <c r="K2330" s="144">
        <v>2.97</v>
      </c>
      <c r="L2330" s="125">
        <f>_xlfn.IFNA(INDEX(New!$E$9:$E$791,MATCH(C2330,New!$F$9:$F$791,0)),G2330)</f>
        <v>9823</v>
      </c>
      <c r="M2330" s="125">
        <f t="shared" si="406"/>
        <v>9823</v>
      </c>
      <c r="N2330" s="6" t="s">
        <v>532</v>
      </c>
      <c r="O2330" s="6" t="s">
        <v>3947</v>
      </c>
      <c r="P2330" s="19">
        <v>8161920</v>
      </c>
      <c r="Q2330" s="6"/>
      <c r="R2330" s="19">
        <f t="shared" si="398"/>
        <v>1469145.5999999999</v>
      </c>
      <c r="S2330" s="6"/>
      <c r="T2330" s="14"/>
      <c r="U2330" s="145"/>
      <c r="V2330" s="6"/>
      <c r="W2330" s="6"/>
      <c r="X2330" s="6"/>
      <c r="Y2330" s="23"/>
      <c r="Z2330" s="6"/>
      <c r="AA2330" s="6"/>
      <c r="AB2330" s="21"/>
      <c r="AC2330" s="6"/>
      <c r="AD2330" s="14" t="s">
        <v>1515</v>
      </c>
      <c r="AE2330" s="6"/>
      <c r="AF2330" s="6"/>
      <c r="AG2330" s="6"/>
      <c r="AH2330" s="6" t="s">
        <v>1516</v>
      </c>
      <c r="AI2330" s="143">
        <f t="shared" si="407"/>
        <v>830.89891071973943</v>
      </c>
      <c r="AJ2330" s="143">
        <f t="shared" si="408"/>
        <v>149.56180392955307</v>
      </c>
      <c r="AK2330" s="143">
        <f t="shared" si="409"/>
        <v>1469145.5999999999</v>
      </c>
      <c r="AL2330" s="20">
        <f t="shared" si="410"/>
        <v>45484</v>
      </c>
      <c r="AM2330" t="e">
        <f t="shared" si="411"/>
        <v>#N/A</v>
      </c>
      <c r="AN2330" t="str">
        <f t="shared" si="402"/>
        <v>25062024-A-118717-5210.11</v>
      </c>
    </row>
    <row r="2331" spans="1:40" ht="20.100000000000001" customHeight="1" x14ac:dyDescent="0.25">
      <c r="A2331" s="14">
        <v>958</v>
      </c>
      <c r="B2331" s="21">
        <v>45454</v>
      </c>
      <c r="C2331" s="6" t="s">
        <v>3930</v>
      </c>
      <c r="D2331" s="15">
        <v>1571450</v>
      </c>
      <c r="E2331" s="14" t="s">
        <v>1132</v>
      </c>
      <c r="F2331" s="14" t="str">
        <f>INDEX(New!$CV$9:$CV$791,MATCH(C2331,New!$F$9:$F$791,0))</f>
        <v>Running</v>
      </c>
      <c r="G2331" s="6">
        <v>13822</v>
      </c>
      <c r="H2331" s="6" t="s">
        <v>1817</v>
      </c>
      <c r="I2331" s="6"/>
      <c r="J2331" s="16">
        <v>5210.1099999999997</v>
      </c>
      <c r="K2331" s="144">
        <v>4.08</v>
      </c>
      <c r="L2331" s="125">
        <f>_xlfn.IFNA(INDEX(New!$E$9:$E$791,MATCH(C2331,New!$F$9:$F$791,0)),G2331)</f>
        <v>329</v>
      </c>
      <c r="M2331" s="125">
        <f t="shared" si="406"/>
        <v>13822</v>
      </c>
      <c r="N2331" s="6" t="s">
        <v>532</v>
      </c>
      <c r="O2331" s="6" t="s">
        <v>3948</v>
      </c>
      <c r="P2331" s="19">
        <v>15782623</v>
      </c>
      <c r="Q2331" s="6"/>
      <c r="R2331" s="19">
        <f t="shared" si="398"/>
        <v>2840872.1399999997</v>
      </c>
      <c r="S2331" s="6"/>
      <c r="T2331" s="14"/>
      <c r="U2331" s="145"/>
      <c r="V2331" s="6"/>
      <c r="W2331" s="6"/>
      <c r="X2331" s="6"/>
      <c r="Y2331" s="23"/>
      <c r="Z2331" s="6"/>
      <c r="AA2331" s="6"/>
      <c r="AB2331" s="21"/>
      <c r="AC2331" s="6"/>
      <c r="AD2331" s="14" t="s">
        <v>1515</v>
      </c>
      <c r="AE2331" s="6"/>
      <c r="AF2331" s="6"/>
      <c r="AG2331" s="6"/>
      <c r="AH2331" s="6" t="s">
        <v>1516</v>
      </c>
      <c r="AI2331" s="143">
        <f t="shared" si="407"/>
        <v>1141.847995948488</v>
      </c>
      <c r="AJ2331" s="143">
        <f t="shared" si="408"/>
        <v>205.5326392707278</v>
      </c>
      <c r="AK2331" s="143">
        <f t="shared" si="409"/>
        <v>67620.238320069446</v>
      </c>
      <c r="AL2331" s="20">
        <f t="shared" si="410"/>
        <v>45484</v>
      </c>
      <c r="AM2331" t="e">
        <f t="shared" si="411"/>
        <v>#N/A</v>
      </c>
      <c r="AN2331" t="str">
        <f t="shared" si="402"/>
        <v>25062024-A-118726-5210.11</v>
      </c>
    </row>
    <row r="2332" spans="1:40" ht="20.100000000000001" customHeight="1" x14ac:dyDescent="0.25">
      <c r="A2332" s="14">
        <v>959</v>
      </c>
      <c r="B2332" s="21">
        <v>45454</v>
      </c>
      <c r="C2332" s="6" t="s">
        <v>3931</v>
      </c>
      <c r="D2332" s="15">
        <v>1571450</v>
      </c>
      <c r="E2332" s="14" t="s">
        <v>1132</v>
      </c>
      <c r="F2332" s="14" t="str">
        <f>INDEX(New!$CV$9:$CV$791,MATCH(C2332,New!$F$9:$F$791,0))</f>
        <v>-</v>
      </c>
      <c r="G2332" s="6">
        <v>14057</v>
      </c>
      <c r="H2332" s="6" t="s">
        <v>1817</v>
      </c>
      <c r="I2332" s="6"/>
      <c r="J2332" s="16">
        <v>5208.1099999999997</v>
      </c>
      <c r="K2332" s="144">
        <v>4.4800000000000004</v>
      </c>
      <c r="L2332" s="125">
        <f>_xlfn.IFNA(INDEX(New!$E$9:$E$791,MATCH(C2332,New!$F$9:$F$791,0)),G2332)</f>
        <v>14057</v>
      </c>
      <c r="M2332" s="125">
        <f t="shared" si="406"/>
        <v>14057</v>
      </c>
      <c r="N2332" s="6" t="s">
        <v>1442</v>
      </c>
      <c r="O2332" s="6" t="s">
        <v>3949</v>
      </c>
      <c r="P2332" s="19">
        <v>17642205</v>
      </c>
      <c r="Q2332" s="6"/>
      <c r="R2332" s="19">
        <f t="shared" si="398"/>
        <v>3175596.9</v>
      </c>
      <c r="S2332" s="6"/>
      <c r="T2332" s="14"/>
      <c r="U2332" s="145"/>
      <c r="V2332" s="6"/>
      <c r="W2332" s="6"/>
      <c r="X2332" s="6"/>
      <c r="Y2332" s="23"/>
      <c r="Z2332" s="6"/>
      <c r="AA2332" s="6"/>
      <c r="AB2332" s="21"/>
      <c r="AC2332" s="6"/>
      <c r="AD2332" s="14" t="s">
        <v>1515</v>
      </c>
      <c r="AE2332" s="6"/>
      <c r="AF2332" s="6"/>
      <c r="AG2332" s="6"/>
      <c r="AH2332" s="6" t="s">
        <v>1516</v>
      </c>
      <c r="AI2332" s="143">
        <f t="shared" si="407"/>
        <v>1255.0476630860069</v>
      </c>
      <c r="AJ2332" s="143">
        <f t="shared" si="408"/>
        <v>225.90857935548124</v>
      </c>
      <c r="AK2332" s="143">
        <f t="shared" si="409"/>
        <v>3175596.9</v>
      </c>
      <c r="AL2332" s="20">
        <f t="shared" si="410"/>
        <v>45484</v>
      </c>
      <c r="AM2332" t="e">
        <f t="shared" si="411"/>
        <v>#N/A</v>
      </c>
      <c r="AN2332" t="str">
        <f t="shared" si="402"/>
        <v>25062024-A-118728-5208.11</v>
      </c>
    </row>
    <row r="2333" spans="1:40" ht="20.100000000000001" customHeight="1" x14ac:dyDescent="0.25">
      <c r="A2333" s="14">
        <v>960</v>
      </c>
      <c r="B2333" s="21">
        <v>45458</v>
      </c>
      <c r="C2333" s="6" t="s">
        <v>3932</v>
      </c>
      <c r="D2333" s="15">
        <v>1571451</v>
      </c>
      <c r="E2333" s="14" t="s">
        <v>1132</v>
      </c>
      <c r="F2333" s="14" t="str">
        <f>INDEX(New!$CV$9:$CV$791,MATCH(C2333,New!$F$9:$F$791,0))</f>
        <v>Running</v>
      </c>
      <c r="G2333" s="6">
        <v>2233</v>
      </c>
      <c r="H2333" s="6" t="s">
        <v>1817</v>
      </c>
      <c r="I2333" s="6"/>
      <c r="J2333" s="16">
        <v>5402.33</v>
      </c>
      <c r="K2333" s="144">
        <v>2.13</v>
      </c>
      <c r="L2333" s="125">
        <v>0</v>
      </c>
      <c r="M2333" s="125">
        <v>0</v>
      </c>
      <c r="N2333" s="6" t="s">
        <v>1324</v>
      </c>
      <c r="O2333" s="6" t="s">
        <v>1998</v>
      </c>
      <c r="P2333" s="19">
        <v>1328875</v>
      </c>
      <c r="Q2333" s="6"/>
      <c r="R2333" s="19">
        <f t="shared" si="398"/>
        <v>239197.5</v>
      </c>
      <c r="S2333" s="6"/>
      <c r="T2333" s="14"/>
      <c r="U2333" s="145"/>
      <c r="V2333" s="6"/>
      <c r="W2333" s="6"/>
      <c r="X2333" s="6"/>
      <c r="Y2333" s="23"/>
      <c r="Z2333" s="6"/>
      <c r="AA2333" s="6"/>
      <c r="AB2333" s="21"/>
      <c r="AC2333" s="6"/>
      <c r="AD2333" s="14" t="s">
        <v>1515</v>
      </c>
      <c r="AE2333" s="6"/>
      <c r="AF2333" s="6"/>
      <c r="AG2333" s="6"/>
      <c r="AH2333" s="6" t="s">
        <v>1513</v>
      </c>
      <c r="AI2333" s="143">
        <f t="shared" si="407"/>
        <v>595.10747872816842</v>
      </c>
      <c r="AJ2333" s="143">
        <f t="shared" si="408"/>
        <v>107.1193461710703</v>
      </c>
      <c r="AK2333" s="143">
        <f t="shared" si="409"/>
        <v>0</v>
      </c>
      <c r="AL2333" s="20">
        <f t="shared" si="410"/>
        <v>45488</v>
      </c>
      <c r="AM2333" t="e">
        <f t="shared" si="411"/>
        <v>#N/A</v>
      </c>
      <c r="AN2333" t="str">
        <f t="shared" si="402"/>
        <v>26062024-A-119544-5402.33</v>
      </c>
    </row>
    <row r="2334" spans="1:40" ht="20.100000000000001" hidden="1" customHeight="1" x14ac:dyDescent="0.25">
      <c r="A2334" s="14">
        <v>961</v>
      </c>
      <c r="B2334" s="21">
        <v>45454</v>
      </c>
      <c r="C2334" s="6" t="s">
        <v>3933</v>
      </c>
      <c r="D2334" s="15">
        <v>1571451</v>
      </c>
      <c r="E2334" s="14" t="s">
        <v>1132</v>
      </c>
      <c r="F2334" s="14" t="s">
        <v>1133</v>
      </c>
      <c r="G2334" s="6">
        <v>5988</v>
      </c>
      <c r="H2334" s="6" t="s">
        <v>1817</v>
      </c>
      <c r="I2334" s="6"/>
      <c r="J2334" s="16">
        <v>5206.1400000000003</v>
      </c>
      <c r="K2334" s="144">
        <v>4.49</v>
      </c>
      <c r="L2334" s="125">
        <v>0</v>
      </c>
      <c r="M2334" s="125">
        <v>0</v>
      </c>
      <c r="N2334" s="6" t="s">
        <v>542</v>
      </c>
      <c r="O2334" s="6" t="s">
        <v>3950</v>
      </c>
      <c r="P2334" s="19">
        <v>7524000</v>
      </c>
      <c r="Q2334" s="6"/>
      <c r="R2334" s="19">
        <f t="shared" ref="R2334:R2397" si="412">P2334*0.18</f>
        <v>1354320</v>
      </c>
      <c r="S2334" s="6"/>
      <c r="T2334" s="14"/>
      <c r="U2334" s="145"/>
      <c r="V2334" s="6"/>
      <c r="W2334" s="6"/>
      <c r="X2334" s="6"/>
      <c r="Y2334" s="23"/>
      <c r="Z2334" s="6"/>
      <c r="AA2334" s="6"/>
      <c r="AB2334" s="21"/>
      <c r="AC2334" s="6"/>
      <c r="AD2334" s="14" t="s">
        <v>1515</v>
      </c>
      <c r="AE2334" s="6"/>
      <c r="AF2334" s="6"/>
      <c r="AG2334" s="6"/>
      <c r="AH2334" s="6" t="s">
        <v>1513</v>
      </c>
      <c r="AI2334" s="143">
        <f t="shared" si="407"/>
        <v>1256.5130260521041</v>
      </c>
      <c r="AJ2334" s="143">
        <f t="shared" si="408"/>
        <v>226.17234468937875</v>
      </c>
      <c r="AK2334" s="143">
        <f t="shared" si="409"/>
        <v>0</v>
      </c>
      <c r="AL2334" s="20">
        <f t="shared" si="410"/>
        <v>45484</v>
      </c>
      <c r="AM2334" t="e">
        <f t="shared" si="411"/>
        <v>#N/A</v>
      </c>
      <c r="AN2334" t="str">
        <f t="shared" si="402"/>
        <v>26062024-A-119546-5206.14</v>
      </c>
    </row>
    <row r="2335" spans="1:40" ht="20.100000000000001" hidden="1" customHeight="1" x14ac:dyDescent="0.25">
      <c r="A2335" s="14">
        <v>962</v>
      </c>
      <c r="B2335" s="21">
        <v>45460</v>
      </c>
      <c r="C2335" s="6" t="s">
        <v>3934</v>
      </c>
      <c r="D2335" s="15">
        <v>1571451</v>
      </c>
      <c r="E2335" s="14" t="s">
        <v>1132</v>
      </c>
      <c r="F2335" s="14" t="s">
        <v>1133</v>
      </c>
      <c r="G2335" s="6">
        <v>8119</v>
      </c>
      <c r="H2335" s="6" t="s">
        <v>1817</v>
      </c>
      <c r="I2335" s="6"/>
      <c r="J2335" s="16">
        <v>5206.1400000000003</v>
      </c>
      <c r="K2335" s="144">
        <v>4.49</v>
      </c>
      <c r="L2335" s="125">
        <v>0</v>
      </c>
      <c r="M2335" s="125">
        <v>0</v>
      </c>
      <c r="N2335" s="6" t="s">
        <v>542</v>
      </c>
      <c r="O2335" s="6" t="s">
        <v>3950</v>
      </c>
      <c r="P2335" s="19">
        <v>10203000</v>
      </c>
      <c r="Q2335" s="6"/>
      <c r="R2335" s="19">
        <f t="shared" si="412"/>
        <v>1836540</v>
      </c>
      <c r="S2335" s="6"/>
      <c r="T2335" s="14"/>
      <c r="U2335" s="145"/>
      <c r="V2335" s="6"/>
      <c r="W2335" s="6"/>
      <c r="X2335" s="6"/>
      <c r="Y2335" s="23"/>
      <c r="Z2335" s="6"/>
      <c r="AA2335" s="6"/>
      <c r="AB2335" s="21"/>
      <c r="AC2335" s="6"/>
      <c r="AD2335" s="14" t="s">
        <v>1515</v>
      </c>
      <c r="AE2335" s="6"/>
      <c r="AF2335" s="6"/>
      <c r="AG2335" s="6"/>
      <c r="AH2335" s="6" t="s">
        <v>1513</v>
      </c>
      <c r="AI2335" s="143">
        <f t="shared" ref="AI2335:AI2398" si="413">P2335/G2335</f>
        <v>1256.6818573715975</v>
      </c>
      <c r="AJ2335" s="143">
        <f t="shared" ref="AJ2335:AJ2398" si="414">R2335/G2335</f>
        <v>226.20273432688754</v>
      </c>
      <c r="AK2335" s="143">
        <f t="shared" ref="AK2335:AK2398" si="415">L2335*AJ2335</f>
        <v>0</v>
      </c>
      <c r="AL2335" s="20">
        <f t="shared" si="410"/>
        <v>45490</v>
      </c>
      <c r="AM2335" t="e">
        <f t="shared" si="411"/>
        <v>#N/A</v>
      </c>
      <c r="AN2335" t="str">
        <f t="shared" ref="AN2335" si="416">C2335&amp;"-"&amp;J2335</f>
        <v>26062024-A-119549-5206.14</v>
      </c>
    </row>
    <row r="2336" spans="1:40" ht="20.100000000000001" hidden="1" customHeight="1" x14ac:dyDescent="0.25">
      <c r="A2336" s="14">
        <v>963</v>
      </c>
      <c r="B2336" s="21">
        <v>45451</v>
      </c>
      <c r="C2336" s="6" t="s">
        <v>3996</v>
      </c>
      <c r="D2336" s="15">
        <v>45476</v>
      </c>
      <c r="E2336" s="14" t="s">
        <v>1132</v>
      </c>
      <c r="F2336" s="14" t="s">
        <v>1133</v>
      </c>
      <c r="G2336" s="6">
        <v>500</v>
      </c>
      <c r="H2336" s="6" t="s">
        <v>1817</v>
      </c>
      <c r="I2336" s="6"/>
      <c r="J2336" s="16">
        <v>3204.2</v>
      </c>
      <c r="K2336" s="144">
        <v>1.73</v>
      </c>
      <c r="L2336" s="125">
        <v>0</v>
      </c>
      <c r="M2336" s="125">
        <v>0</v>
      </c>
      <c r="N2336" s="6" t="s">
        <v>412</v>
      </c>
      <c r="O2336" s="6" t="s">
        <v>2381</v>
      </c>
      <c r="P2336" s="19">
        <v>241500</v>
      </c>
      <c r="Q2336" s="6"/>
      <c r="R2336" s="19">
        <f t="shared" si="412"/>
        <v>43470</v>
      </c>
      <c r="S2336" s="6"/>
      <c r="T2336" s="14"/>
      <c r="U2336" s="145"/>
      <c r="V2336" s="6"/>
      <c r="W2336" s="6"/>
      <c r="X2336" s="6"/>
      <c r="Y2336" s="23"/>
      <c r="Z2336" s="6"/>
      <c r="AA2336" s="6"/>
      <c r="AB2336" s="21"/>
      <c r="AC2336" s="6"/>
      <c r="AD2336" s="14" t="s">
        <v>1515</v>
      </c>
      <c r="AE2336" s="6"/>
      <c r="AF2336" s="6"/>
      <c r="AG2336" s="6"/>
      <c r="AH2336" s="6" t="s">
        <v>434</v>
      </c>
      <c r="AI2336" s="143">
        <f t="shared" si="413"/>
        <v>483</v>
      </c>
      <c r="AJ2336" s="143">
        <f t="shared" si="414"/>
        <v>86.94</v>
      </c>
      <c r="AK2336" s="143">
        <f t="shared" si="415"/>
        <v>0</v>
      </c>
      <c r="AL2336" s="20">
        <f t="shared" si="410"/>
        <v>45481</v>
      </c>
      <c r="AM2336" t="e">
        <f t="shared" si="411"/>
        <v>#N/A</v>
      </c>
      <c r="AN2336" t="str">
        <f t="shared" ref="AN2336:AN2391" si="417">C2336&amp;"-"&amp;J2336</f>
        <v>03072024-A-123382-3204.2</v>
      </c>
    </row>
    <row r="2337" spans="1:40" ht="20.100000000000001" hidden="1" customHeight="1" x14ac:dyDescent="0.25">
      <c r="A2337" s="14">
        <v>964</v>
      </c>
      <c r="B2337" s="21">
        <v>45452</v>
      </c>
      <c r="C2337" s="6" t="s">
        <v>3997</v>
      </c>
      <c r="D2337" s="15">
        <v>45476</v>
      </c>
      <c r="E2337" s="14" t="s">
        <v>1132</v>
      </c>
      <c r="F2337" s="14" t="s">
        <v>1133</v>
      </c>
      <c r="G2337" s="6">
        <v>1980</v>
      </c>
      <c r="H2337" s="6" t="s">
        <v>1817</v>
      </c>
      <c r="I2337" s="6"/>
      <c r="J2337" s="16">
        <v>3809.9189999999999</v>
      </c>
      <c r="K2337" s="144">
        <v>0.38</v>
      </c>
      <c r="L2337" s="125">
        <v>0</v>
      </c>
      <c r="M2337" s="125">
        <v>0</v>
      </c>
      <c r="N2337" s="6" t="s">
        <v>557</v>
      </c>
      <c r="O2337" s="6" t="s">
        <v>2667</v>
      </c>
      <c r="P2337" s="19">
        <v>209880</v>
      </c>
      <c r="Q2337" s="6"/>
      <c r="R2337" s="19">
        <f t="shared" si="412"/>
        <v>37778.400000000001</v>
      </c>
      <c r="S2337" s="6"/>
      <c r="T2337" s="14"/>
      <c r="U2337" s="145"/>
      <c r="V2337" s="6"/>
      <c r="W2337" s="6"/>
      <c r="X2337" s="6"/>
      <c r="Y2337" s="23"/>
      <c r="Z2337" s="6"/>
      <c r="AA2337" s="6"/>
      <c r="AB2337" s="21"/>
      <c r="AC2337" s="6"/>
      <c r="AD2337" s="14" t="s">
        <v>1515</v>
      </c>
      <c r="AE2337" s="6"/>
      <c r="AF2337" s="6"/>
      <c r="AG2337" s="6"/>
      <c r="AH2337" s="6" t="s">
        <v>1517</v>
      </c>
      <c r="AI2337" s="143">
        <f t="shared" si="413"/>
        <v>106</v>
      </c>
      <c r="AJ2337" s="143">
        <f t="shared" si="414"/>
        <v>19.080000000000002</v>
      </c>
      <c r="AK2337" s="143">
        <f t="shared" si="415"/>
        <v>0</v>
      </c>
      <c r="AL2337" s="20">
        <f t="shared" si="410"/>
        <v>45482</v>
      </c>
      <c r="AM2337" t="e">
        <f t="shared" si="411"/>
        <v>#N/A</v>
      </c>
      <c r="AN2337" t="str">
        <f t="shared" si="417"/>
        <v>03072024-A-123394-3809.919</v>
      </c>
    </row>
    <row r="2338" spans="1:40" ht="20.100000000000001" hidden="1" customHeight="1" x14ac:dyDescent="0.25">
      <c r="A2338" s="14">
        <v>965</v>
      </c>
      <c r="B2338" s="21">
        <v>45452</v>
      </c>
      <c r="C2338" s="6" t="s">
        <v>3998</v>
      </c>
      <c r="D2338" s="15">
        <v>45476</v>
      </c>
      <c r="E2338" s="14" t="s">
        <v>1132</v>
      </c>
      <c r="F2338" s="14" t="s">
        <v>1133</v>
      </c>
      <c r="G2338" s="6">
        <v>1980</v>
      </c>
      <c r="H2338" s="6" t="s">
        <v>1817</v>
      </c>
      <c r="I2338" s="6"/>
      <c r="J2338" s="16">
        <v>3809.9189999999999</v>
      </c>
      <c r="K2338" s="144">
        <v>0.38</v>
      </c>
      <c r="L2338" s="125">
        <v>0</v>
      </c>
      <c r="M2338" s="125">
        <v>0</v>
      </c>
      <c r="N2338" s="6" t="s">
        <v>557</v>
      </c>
      <c r="O2338" s="6" t="s">
        <v>2667</v>
      </c>
      <c r="P2338" s="19">
        <v>209880</v>
      </c>
      <c r="Q2338" s="6"/>
      <c r="R2338" s="19">
        <f t="shared" si="412"/>
        <v>37778.400000000001</v>
      </c>
      <c r="S2338" s="6"/>
      <c r="T2338" s="14"/>
      <c r="U2338" s="145"/>
      <c r="V2338" s="6"/>
      <c r="W2338" s="6"/>
      <c r="X2338" s="6"/>
      <c r="Y2338" s="23"/>
      <c r="Z2338" s="6"/>
      <c r="AA2338" s="6"/>
      <c r="AB2338" s="21"/>
      <c r="AC2338" s="6"/>
      <c r="AD2338" s="14" t="s">
        <v>1515</v>
      </c>
      <c r="AE2338" s="6"/>
      <c r="AF2338" s="6"/>
      <c r="AG2338" s="6"/>
      <c r="AH2338" s="6" t="s">
        <v>1517</v>
      </c>
      <c r="AI2338" s="143">
        <f t="shared" si="413"/>
        <v>106</v>
      </c>
      <c r="AJ2338" s="143">
        <f t="shared" si="414"/>
        <v>19.080000000000002</v>
      </c>
      <c r="AK2338" s="143">
        <f t="shared" si="415"/>
        <v>0</v>
      </c>
      <c r="AL2338" s="20">
        <f t="shared" si="410"/>
        <v>45482</v>
      </c>
      <c r="AM2338" t="e">
        <f t="shared" si="411"/>
        <v>#N/A</v>
      </c>
      <c r="AN2338" t="str">
        <f t="shared" si="417"/>
        <v>03072024-A-123403-3809.919</v>
      </c>
    </row>
    <row r="2339" spans="1:40" ht="20.100000000000001" hidden="1" customHeight="1" x14ac:dyDescent="0.25">
      <c r="A2339" s="14">
        <v>966</v>
      </c>
      <c r="B2339" s="21">
        <v>45452</v>
      </c>
      <c r="C2339" s="6" t="s">
        <v>3999</v>
      </c>
      <c r="D2339" s="15">
        <v>45476</v>
      </c>
      <c r="E2339" s="14" t="s">
        <v>1132</v>
      </c>
      <c r="F2339" s="14" t="s">
        <v>1133</v>
      </c>
      <c r="G2339" s="6">
        <v>900</v>
      </c>
      <c r="H2339" s="6" t="s">
        <v>1817</v>
      </c>
      <c r="I2339" s="6"/>
      <c r="J2339" s="16">
        <v>3204.2</v>
      </c>
      <c r="K2339" s="144">
        <v>1.73</v>
      </c>
      <c r="L2339" s="125">
        <v>0</v>
      </c>
      <c r="M2339" s="125">
        <v>0</v>
      </c>
      <c r="N2339" s="6" t="s">
        <v>412</v>
      </c>
      <c r="O2339" s="6" t="s">
        <v>2381</v>
      </c>
      <c r="P2339" s="19">
        <v>434700</v>
      </c>
      <c r="Q2339" s="6"/>
      <c r="R2339" s="19">
        <f t="shared" si="412"/>
        <v>78246</v>
      </c>
      <c r="S2339" s="6"/>
      <c r="T2339" s="14"/>
      <c r="U2339" s="145"/>
      <c r="V2339" s="6"/>
      <c r="W2339" s="6"/>
      <c r="X2339" s="6"/>
      <c r="Y2339" s="23"/>
      <c r="Z2339" s="6"/>
      <c r="AA2339" s="6"/>
      <c r="AB2339" s="21"/>
      <c r="AC2339" s="6"/>
      <c r="AD2339" s="14" t="s">
        <v>1515</v>
      </c>
      <c r="AE2339" s="6"/>
      <c r="AF2339" s="6"/>
      <c r="AG2339" s="6"/>
      <c r="AH2339" s="6" t="s">
        <v>434</v>
      </c>
      <c r="AI2339" s="143">
        <f t="shared" si="413"/>
        <v>483</v>
      </c>
      <c r="AJ2339" s="143">
        <f t="shared" si="414"/>
        <v>86.94</v>
      </c>
      <c r="AK2339" s="143">
        <f t="shared" si="415"/>
        <v>0</v>
      </c>
      <c r="AL2339" s="20">
        <f t="shared" si="410"/>
        <v>45482</v>
      </c>
      <c r="AM2339" t="e">
        <f t="shared" si="411"/>
        <v>#N/A</v>
      </c>
      <c r="AN2339" t="str">
        <f t="shared" si="417"/>
        <v>03072024-A-123409-3204.2</v>
      </c>
    </row>
    <row r="2340" spans="1:40" ht="20.100000000000001" hidden="1" customHeight="1" x14ac:dyDescent="0.25">
      <c r="A2340" s="14">
        <v>967</v>
      </c>
      <c r="B2340" s="21">
        <v>45452</v>
      </c>
      <c r="C2340" s="6" t="s">
        <v>4000</v>
      </c>
      <c r="D2340" s="15">
        <v>45476</v>
      </c>
      <c r="E2340" s="14" t="s">
        <v>1132</v>
      </c>
      <c r="F2340" s="14" t="s">
        <v>1133</v>
      </c>
      <c r="G2340" s="6">
        <v>900</v>
      </c>
      <c r="H2340" s="6" t="s">
        <v>1817</v>
      </c>
      <c r="I2340" s="6"/>
      <c r="J2340" s="16">
        <v>3204.2</v>
      </c>
      <c r="K2340" s="144">
        <v>1.73</v>
      </c>
      <c r="L2340" s="125">
        <v>0</v>
      </c>
      <c r="M2340" s="125">
        <v>0</v>
      </c>
      <c r="N2340" s="6" t="s">
        <v>412</v>
      </c>
      <c r="O2340" s="6" t="s">
        <v>2381</v>
      </c>
      <c r="P2340" s="19">
        <v>434700</v>
      </c>
      <c r="Q2340" s="6"/>
      <c r="R2340" s="19">
        <f t="shared" si="412"/>
        <v>78246</v>
      </c>
      <c r="S2340" s="6"/>
      <c r="T2340" s="14"/>
      <c r="U2340" s="145"/>
      <c r="V2340" s="6"/>
      <c r="W2340" s="6"/>
      <c r="X2340" s="6"/>
      <c r="Y2340" s="23"/>
      <c r="Z2340" s="6"/>
      <c r="AA2340" s="6"/>
      <c r="AB2340" s="21"/>
      <c r="AC2340" s="6"/>
      <c r="AD2340" s="14" t="s">
        <v>1515</v>
      </c>
      <c r="AE2340" s="6"/>
      <c r="AF2340" s="6"/>
      <c r="AG2340" s="6"/>
      <c r="AH2340" s="6" t="s">
        <v>434</v>
      </c>
      <c r="AI2340" s="143">
        <f t="shared" si="413"/>
        <v>483</v>
      </c>
      <c r="AJ2340" s="143">
        <f t="shared" si="414"/>
        <v>86.94</v>
      </c>
      <c r="AK2340" s="143">
        <f t="shared" si="415"/>
        <v>0</v>
      </c>
      <c r="AL2340" s="20">
        <f t="shared" si="410"/>
        <v>45482</v>
      </c>
      <c r="AM2340" t="e">
        <f t="shared" si="411"/>
        <v>#N/A</v>
      </c>
      <c r="AN2340" t="str">
        <f t="shared" si="417"/>
        <v>03072024-A-123416-3204.2</v>
      </c>
    </row>
    <row r="2341" spans="1:40" ht="20.100000000000001" hidden="1" customHeight="1" x14ac:dyDescent="0.25">
      <c r="A2341" s="14">
        <v>968</v>
      </c>
      <c r="B2341" s="21">
        <v>45457</v>
      </c>
      <c r="C2341" s="6" t="s">
        <v>4001</v>
      </c>
      <c r="D2341" s="15">
        <v>45476</v>
      </c>
      <c r="E2341" s="14" t="s">
        <v>1132</v>
      </c>
      <c r="F2341" s="14" t="s">
        <v>1133</v>
      </c>
      <c r="G2341" s="6">
        <v>2900</v>
      </c>
      <c r="H2341" s="6" t="s">
        <v>1817</v>
      </c>
      <c r="I2341" s="6"/>
      <c r="J2341" s="16">
        <v>3204.2</v>
      </c>
      <c r="K2341" s="144">
        <v>1.73</v>
      </c>
      <c r="L2341" s="125">
        <v>0</v>
      </c>
      <c r="M2341" s="125">
        <v>0</v>
      </c>
      <c r="N2341" s="6" t="s">
        <v>412</v>
      </c>
      <c r="O2341" s="6" t="s">
        <v>2381</v>
      </c>
      <c r="P2341" s="19">
        <v>1400700</v>
      </c>
      <c r="Q2341" s="6"/>
      <c r="R2341" s="19">
        <f t="shared" si="412"/>
        <v>252126</v>
      </c>
      <c r="S2341" s="6"/>
      <c r="T2341" s="14"/>
      <c r="U2341" s="145"/>
      <c r="V2341" s="6"/>
      <c r="W2341" s="6"/>
      <c r="X2341" s="6"/>
      <c r="Y2341" s="23"/>
      <c r="Z2341" s="6"/>
      <c r="AA2341" s="6"/>
      <c r="AB2341" s="21"/>
      <c r="AC2341" s="6"/>
      <c r="AD2341" s="14" t="s">
        <v>1515</v>
      </c>
      <c r="AE2341" s="6"/>
      <c r="AF2341" s="6"/>
      <c r="AG2341" s="6"/>
      <c r="AH2341" s="6" t="s">
        <v>434</v>
      </c>
      <c r="AI2341" s="143">
        <f t="shared" si="413"/>
        <v>483</v>
      </c>
      <c r="AJ2341" s="143">
        <f t="shared" si="414"/>
        <v>86.94</v>
      </c>
      <c r="AK2341" s="143">
        <f t="shared" si="415"/>
        <v>0</v>
      </c>
      <c r="AL2341" s="20">
        <f t="shared" si="410"/>
        <v>45487</v>
      </c>
      <c r="AM2341" t="e">
        <f t="shared" si="411"/>
        <v>#N/A</v>
      </c>
      <c r="AN2341" t="str">
        <f t="shared" si="417"/>
        <v>03072024-A-123422-3204.2</v>
      </c>
    </row>
    <row r="2342" spans="1:40" ht="20.100000000000001" hidden="1" customHeight="1" x14ac:dyDescent="0.25">
      <c r="A2342" s="14">
        <v>969</v>
      </c>
      <c r="B2342" s="21">
        <v>45457</v>
      </c>
      <c r="C2342" s="6" t="s">
        <v>4002</v>
      </c>
      <c r="D2342" s="15">
        <v>45476</v>
      </c>
      <c r="E2342" s="14" t="s">
        <v>1132</v>
      </c>
      <c r="F2342" s="14" t="s">
        <v>1133</v>
      </c>
      <c r="G2342" s="6">
        <v>1760</v>
      </c>
      <c r="H2342" s="6" t="s">
        <v>1817</v>
      </c>
      <c r="I2342" s="6"/>
      <c r="J2342" s="16">
        <v>3809.9189999999999</v>
      </c>
      <c r="K2342" s="144">
        <v>0.38</v>
      </c>
      <c r="L2342" s="125">
        <v>0</v>
      </c>
      <c r="M2342" s="125">
        <v>0</v>
      </c>
      <c r="N2342" s="6" t="s">
        <v>557</v>
      </c>
      <c r="O2342" s="6" t="s">
        <v>2667</v>
      </c>
      <c r="P2342" s="19">
        <v>186560</v>
      </c>
      <c r="Q2342" s="6"/>
      <c r="R2342" s="19">
        <f t="shared" si="412"/>
        <v>33580.799999999996</v>
      </c>
      <c r="S2342" s="6"/>
      <c r="T2342" s="14"/>
      <c r="U2342" s="145"/>
      <c r="V2342" s="6"/>
      <c r="W2342" s="6"/>
      <c r="X2342" s="6"/>
      <c r="Y2342" s="23"/>
      <c r="Z2342" s="6"/>
      <c r="AA2342" s="6"/>
      <c r="AB2342" s="21"/>
      <c r="AC2342" s="6"/>
      <c r="AD2342" s="14" t="s">
        <v>1515</v>
      </c>
      <c r="AE2342" s="6"/>
      <c r="AF2342" s="6"/>
      <c r="AG2342" s="6"/>
      <c r="AH2342" s="6" t="s">
        <v>1517</v>
      </c>
      <c r="AI2342" s="143">
        <f t="shared" si="413"/>
        <v>106</v>
      </c>
      <c r="AJ2342" s="143">
        <f t="shared" si="414"/>
        <v>19.079999999999998</v>
      </c>
      <c r="AK2342" s="143">
        <f t="shared" si="415"/>
        <v>0</v>
      </c>
      <c r="AL2342" s="20">
        <f t="shared" si="410"/>
        <v>45487</v>
      </c>
      <c r="AM2342" t="e">
        <f t="shared" si="411"/>
        <v>#N/A</v>
      </c>
      <c r="AN2342" t="str">
        <f t="shared" si="417"/>
        <v>03072024-A-123429-3809.919</v>
      </c>
    </row>
    <row r="2343" spans="1:40" ht="20.100000000000001" hidden="1" customHeight="1" x14ac:dyDescent="0.25">
      <c r="A2343" s="14">
        <v>970</v>
      </c>
      <c r="B2343" s="21">
        <v>45457</v>
      </c>
      <c r="C2343" s="6" t="s">
        <v>4003</v>
      </c>
      <c r="D2343" s="15">
        <v>45476</v>
      </c>
      <c r="E2343" s="14" t="s">
        <v>1132</v>
      </c>
      <c r="F2343" s="14" t="s">
        <v>1133</v>
      </c>
      <c r="G2343" s="6">
        <v>220</v>
      </c>
      <c r="H2343" s="6" t="s">
        <v>1817</v>
      </c>
      <c r="I2343" s="6"/>
      <c r="J2343" s="16">
        <v>3809.9189999999999</v>
      </c>
      <c r="K2343" s="144">
        <v>0.38</v>
      </c>
      <c r="L2343" s="125">
        <v>0</v>
      </c>
      <c r="M2343" s="125">
        <v>0</v>
      </c>
      <c r="N2343" s="6" t="s">
        <v>557</v>
      </c>
      <c r="O2343" s="6" t="s">
        <v>2667</v>
      </c>
      <c r="P2343" s="19">
        <v>23320</v>
      </c>
      <c r="Q2343" s="6"/>
      <c r="R2343" s="19">
        <f t="shared" si="412"/>
        <v>4197.5999999999995</v>
      </c>
      <c r="S2343" s="6"/>
      <c r="T2343" s="14"/>
      <c r="U2343" s="145"/>
      <c r="V2343" s="6"/>
      <c r="W2343" s="6"/>
      <c r="X2343" s="6"/>
      <c r="Y2343" s="23"/>
      <c r="Z2343" s="6"/>
      <c r="AA2343" s="6"/>
      <c r="AB2343" s="21"/>
      <c r="AC2343" s="6"/>
      <c r="AD2343" s="14" t="s">
        <v>1515</v>
      </c>
      <c r="AE2343" s="6"/>
      <c r="AF2343" s="6"/>
      <c r="AG2343" s="6"/>
      <c r="AH2343" s="6" t="s">
        <v>1517</v>
      </c>
      <c r="AI2343" s="143">
        <f t="shared" si="413"/>
        <v>106</v>
      </c>
      <c r="AJ2343" s="143">
        <f t="shared" si="414"/>
        <v>19.079999999999998</v>
      </c>
      <c r="AK2343" s="143">
        <f t="shared" si="415"/>
        <v>0</v>
      </c>
      <c r="AL2343" s="20">
        <f t="shared" si="410"/>
        <v>45487</v>
      </c>
      <c r="AM2343" t="e">
        <f t="shared" si="411"/>
        <v>#N/A</v>
      </c>
      <c r="AN2343" t="str">
        <f t="shared" si="417"/>
        <v>03072024-A-123437-3809.919</v>
      </c>
    </row>
    <row r="2344" spans="1:40" ht="20.100000000000001" hidden="1" customHeight="1" x14ac:dyDescent="0.25">
      <c r="A2344" s="14">
        <v>971</v>
      </c>
      <c r="B2344" s="21">
        <v>45462</v>
      </c>
      <c r="C2344" s="6" t="s">
        <v>4004</v>
      </c>
      <c r="D2344" s="15">
        <v>45476</v>
      </c>
      <c r="E2344" s="14" t="s">
        <v>1132</v>
      </c>
      <c r="F2344" s="14" t="s">
        <v>1133</v>
      </c>
      <c r="G2344" s="6">
        <v>200</v>
      </c>
      <c r="H2344" s="6" t="s">
        <v>1817</v>
      </c>
      <c r="I2344" s="6"/>
      <c r="J2344" s="16">
        <v>3204.16</v>
      </c>
      <c r="K2344" s="144">
        <v>4.63</v>
      </c>
      <c r="L2344" s="125">
        <v>0</v>
      </c>
      <c r="M2344" s="125">
        <v>0</v>
      </c>
      <c r="N2344" s="6" t="s">
        <v>412</v>
      </c>
      <c r="O2344" s="6" t="s">
        <v>4049</v>
      </c>
      <c r="P2344" s="19">
        <v>259000</v>
      </c>
      <c r="Q2344" s="6"/>
      <c r="R2344" s="19">
        <f t="shared" si="412"/>
        <v>46620</v>
      </c>
      <c r="S2344" s="6"/>
      <c r="T2344" s="14"/>
      <c r="U2344" s="145"/>
      <c r="V2344" s="6"/>
      <c r="W2344" s="6"/>
      <c r="X2344" s="6"/>
      <c r="Y2344" s="23"/>
      <c r="Z2344" s="6"/>
      <c r="AA2344" s="6"/>
      <c r="AB2344" s="21"/>
      <c r="AC2344" s="6"/>
      <c r="AD2344" s="14" t="s">
        <v>1515</v>
      </c>
      <c r="AE2344" s="6"/>
      <c r="AF2344" s="6"/>
      <c r="AG2344" s="6"/>
      <c r="AH2344" s="6" t="s">
        <v>434</v>
      </c>
      <c r="AI2344" s="143">
        <f t="shared" si="413"/>
        <v>1295</v>
      </c>
      <c r="AJ2344" s="143">
        <f t="shared" si="414"/>
        <v>233.1</v>
      </c>
      <c r="AK2344" s="143">
        <f t="shared" si="415"/>
        <v>0</v>
      </c>
      <c r="AL2344" s="20">
        <f t="shared" si="410"/>
        <v>45492</v>
      </c>
      <c r="AM2344" t="e">
        <f t="shared" si="411"/>
        <v>#N/A</v>
      </c>
      <c r="AN2344" t="str">
        <f t="shared" si="417"/>
        <v>03072024-A-123445-3204.16</v>
      </c>
    </row>
    <row r="2345" spans="1:40" ht="20.100000000000001" hidden="1" customHeight="1" x14ac:dyDescent="0.25">
      <c r="A2345" s="14">
        <v>972</v>
      </c>
      <c r="B2345" s="21">
        <v>45461</v>
      </c>
      <c r="C2345" s="6" t="s">
        <v>4005</v>
      </c>
      <c r="D2345" s="15">
        <v>45476</v>
      </c>
      <c r="E2345" s="14" t="s">
        <v>1132</v>
      </c>
      <c r="F2345" s="14" t="s">
        <v>1133</v>
      </c>
      <c r="G2345" s="6">
        <v>1000</v>
      </c>
      <c r="H2345" s="6" t="s">
        <v>1817</v>
      </c>
      <c r="I2345" s="6"/>
      <c r="J2345" s="16">
        <v>3204.172</v>
      </c>
      <c r="K2345" s="144">
        <v>1.1599999999999999</v>
      </c>
      <c r="L2345" s="125">
        <v>0</v>
      </c>
      <c r="M2345" s="125">
        <v>0</v>
      </c>
      <c r="N2345" s="6" t="s">
        <v>412</v>
      </c>
      <c r="O2345" s="6" t="s">
        <v>2388</v>
      </c>
      <c r="P2345" s="19">
        <v>324000</v>
      </c>
      <c r="Q2345" s="6"/>
      <c r="R2345" s="19">
        <f t="shared" si="412"/>
        <v>58320</v>
      </c>
      <c r="S2345" s="6"/>
      <c r="T2345" s="14"/>
      <c r="U2345" s="145"/>
      <c r="V2345" s="6"/>
      <c r="W2345" s="6"/>
      <c r="X2345" s="6"/>
      <c r="Y2345" s="23"/>
      <c r="Z2345" s="6"/>
      <c r="AA2345" s="6"/>
      <c r="AB2345" s="21"/>
      <c r="AC2345" s="6"/>
      <c r="AD2345" s="14" t="s">
        <v>1515</v>
      </c>
      <c r="AE2345" s="6"/>
      <c r="AF2345" s="6"/>
      <c r="AG2345" s="6"/>
      <c r="AH2345" s="6" t="s">
        <v>434</v>
      </c>
      <c r="AI2345" s="143">
        <f t="shared" si="413"/>
        <v>324</v>
      </c>
      <c r="AJ2345" s="143">
        <f t="shared" si="414"/>
        <v>58.32</v>
      </c>
      <c r="AK2345" s="143">
        <f t="shared" si="415"/>
        <v>0</v>
      </c>
      <c r="AL2345" s="20">
        <f t="shared" si="410"/>
        <v>45491</v>
      </c>
      <c r="AM2345" t="e">
        <f t="shared" si="411"/>
        <v>#N/A</v>
      </c>
      <c r="AN2345" t="str">
        <f t="shared" si="417"/>
        <v>03072024-A-123456-3204.172</v>
      </c>
    </row>
    <row r="2346" spans="1:40" ht="20.100000000000001" hidden="1" customHeight="1" x14ac:dyDescent="0.25">
      <c r="A2346" s="14">
        <v>973</v>
      </c>
      <c r="B2346" s="21">
        <v>45459</v>
      </c>
      <c r="C2346" s="6" t="s">
        <v>4006</v>
      </c>
      <c r="D2346" s="15">
        <v>45476</v>
      </c>
      <c r="E2346" s="14" t="s">
        <v>1132</v>
      </c>
      <c r="F2346" s="14" t="s">
        <v>1133</v>
      </c>
      <c r="G2346" s="6">
        <v>7</v>
      </c>
      <c r="H2346" s="6" t="s">
        <v>1817</v>
      </c>
      <c r="I2346" s="6"/>
      <c r="J2346" s="16">
        <v>3809.9110000000001</v>
      </c>
      <c r="K2346" s="144">
        <v>2.16</v>
      </c>
      <c r="L2346" s="125">
        <v>0</v>
      </c>
      <c r="M2346" s="125">
        <v>0</v>
      </c>
      <c r="N2346" s="6" t="s">
        <v>557</v>
      </c>
      <c r="O2346" s="6" t="s">
        <v>4050</v>
      </c>
      <c r="P2346" s="19">
        <v>4225</v>
      </c>
      <c r="Q2346" s="6"/>
      <c r="R2346" s="19">
        <f t="shared" si="412"/>
        <v>760.5</v>
      </c>
      <c r="S2346" s="6"/>
      <c r="T2346" s="14"/>
      <c r="U2346" s="145"/>
      <c r="V2346" s="6"/>
      <c r="W2346" s="6"/>
      <c r="X2346" s="6"/>
      <c r="Y2346" s="23"/>
      <c r="Z2346" s="6"/>
      <c r="AA2346" s="6"/>
      <c r="AB2346" s="21"/>
      <c r="AC2346" s="6"/>
      <c r="AD2346" s="14" t="s">
        <v>1515</v>
      </c>
      <c r="AE2346" s="6"/>
      <c r="AF2346" s="6"/>
      <c r="AG2346" s="6"/>
      <c r="AH2346" s="6" t="s">
        <v>1517</v>
      </c>
      <c r="AI2346" s="143">
        <f t="shared" si="413"/>
        <v>603.57142857142856</v>
      </c>
      <c r="AJ2346" s="143">
        <f t="shared" si="414"/>
        <v>108.64285714285714</v>
      </c>
      <c r="AK2346" s="143">
        <f t="shared" si="415"/>
        <v>0</v>
      </c>
      <c r="AL2346" s="20">
        <f t="shared" si="410"/>
        <v>45489</v>
      </c>
      <c r="AM2346" t="e">
        <f t="shared" si="411"/>
        <v>#N/A</v>
      </c>
      <c r="AN2346" t="str">
        <f t="shared" si="417"/>
        <v>03072024-A-123470-3809.911</v>
      </c>
    </row>
    <row r="2347" spans="1:40" ht="20.100000000000001" hidden="1" customHeight="1" x14ac:dyDescent="0.25">
      <c r="A2347" s="14">
        <v>973</v>
      </c>
      <c r="B2347" s="21">
        <v>45459</v>
      </c>
      <c r="C2347" s="6" t="s">
        <v>4006</v>
      </c>
      <c r="D2347" s="15">
        <v>45476</v>
      </c>
      <c r="E2347" s="14" t="s">
        <v>1132</v>
      </c>
      <c r="F2347" s="14" t="s">
        <v>1133</v>
      </c>
      <c r="G2347" s="6">
        <v>10</v>
      </c>
      <c r="H2347" s="6" t="s">
        <v>1817</v>
      </c>
      <c r="I2347" s="6"/>
      <c r="J2347" s="16">
        <v>3204.16</v>
      </c>
      <c r="K2347" s="144">
        <v>6.23</v>
      </c>
      <c r="L2347" s="125">
        <v>0</v>
      </c>
      <c r="M2347" s="125">
        <v>0</v>
      </c>
      <c r="N2347" s="6" t="s">
        <v>412</v>
      </c>
      <c r="O2347" s="6" t="s">
        <v>4051</v>
      </c>
      <c r="P2347" s="19">
        <v>17437.82</v>
      </c>
      <c r="Q2347" s="6"/>
      <c r="R2347" s="19">
        <f t="shared" si="412"/>
        <v>3138.8075999999996</v>
      </c>
      <c r="S2347" s="6"/>
      <c r="T2347" s="14"/>
      <c r="U2347" s="145"/>
      <c r="V2347" s="6"/>
      <c r="W2347" s="6"/>
      <c r="X2347" s="6"/>
      <c r="Y2347" s="23"/>
      <c r="Z2347" s="6"/>
      <c r="AA2347" s="6"/>
      <c r="AB2347" s="21"/>
      <c r="AC2347" s="6"/>
      <c r="AD2347" s="14" t="s">
        <v>1515</v>
      </c>
      <c r="AE2347" s="6"/>
      <c r="AF2347" s="6"/>
      <c r="AG2347" s="6"/>
      <c r="AH2347" s="6" t="s">
        <v>434</v>
      </c>
      <c r="AI2347" s="143">
        <f t="shared" si="413"/>
        <v>1743.7819999999999</v>
      </c>
      <c r="AJ2347" s="143">
        <f t="shared" si="414"/>
        <v>313.88075999999995</v>
      </c>
      <c r="AK2347" s="143">
        <f t="shared" si="415"/>
        <v>0</v>
      </c>
      <c r="AL2347" s="20">
        <f t="shared" si="410"/>
        <v>45489</v>
      </c>
      <c r="AM2347" t="e">
        <f t="shared" si="411"/>
        <v>#N/A</v>
      </c>
      <c r="AN2347" t="str">
        <f t="shared" si="417"/>
        <v>03072024-A-123470-3204.16</v>
      </c>
    </row>
    <row r="2348" spans="1:40" ht="20.100000000000001" hidden="1" customHeight="1" x14ac:dyDescent="0.25">
      <c r="A2348" s="14">
        <v>974</v>
      </c>
      <c r="B2348" s="21">
        <v>45459</v>
      </c>
      <c r="C2348" s="6" t="s">
        <v>4007</v>
      </c>
      <c r="D2348" s="15">
        <v>45476</v>
      </c>
      <c r="E2348" s="14" t="s">
        <v>1132</v>
      </c>
      <c r="F2348" s="14" t="s">
        <v>1133</v>
      </c>
      <c r="G2348" s="6">
        <v>4</v>
      </c>
      <c r="H2348" s="6" t="s">
        <v>1817</v>
      </c>
      <c r="I2348" s="6"/>
      <c r="J2348" s="16">
        <v>3809.9110000000001</v>
      </c>
      <c r="K2348" s="144">
        <v>1.03</v>
      </c>
      <c r="L2348" s="125">
        <v>0</v>
      </c>
      <c r="M2348" s="125">
        <v>0</v>
      </c>
      <c r="N2348" s="6" t="s">
        <v>557</v>
      </c>
      <c r="O2348" s="6" t="s">
        <v>4052</v>
      </c>
      <c r="P2348" s="19">
        <v>1155</v>
      </c>
      <c r="Q2348" s="6"/>
      <c r="R2348" s="19">
        <f t="shared" si="412"/>
        <v>207.9</v>
      </c>
      <c r="S2348" s="6"/>
      <c r="T2348" s="14"/>
      <c r="U2348" s="145"/>
      <c r="V2348" s="6"/>
      <c r="W2348" s="6"/>
      <c r="X2348" s="6"/>
      <c r="Y2348" s="23"/>
      <c r="Z2348" s="6"/>
      <c r="AA2348" s="6"/>
      <c r="AB2348" s="21"/>
      <c r="AC2348" s="6"/>
      <c r="AD2348" s="14" t="s">
        <v>1515</v>
      </c>
      <c r="AE2348" s="6"/>
      <c r="AF2348" s="6"/>
      <c r="AG2348" s="6"/>
      <c r="AH2348" s="6" t="s">
        <v>1517</v>
      </c>
      <c r="AI2348" s="143">
        <f t="shared" si="413"/>
        <v>288.75</v>
      </c>
      <c r="AJ2348" s="143">
        <f t="shared" si="414"/>
        <v>51.975000000000001</v>
      </c>
      <c r="AK2348" s="143">
        <f t="shared" si="415"/>
        <v>0</v>
      </c>
      <c r="AL2348" s="20">
        <f t="shared" si="410"/>
        <v>45489</v>
      </c>
      <c r="AM2348" t="e">
        <f t="shared" si="411"/>
        <v>#N/A</v>
      </c>
      <c r="AN2348" t="str">
        <f t="shared" si="417"/>
        <v>03072024-A-123487-3809.911</v>
      </c>
    </row>
    <row r="2349" spans="1:40" ht="20.100000000000001" hidden="1" customHeight="1" x14ac:dyDescent="0.25">
      <c r="A2349" s="14">
        <v>974</v>
      </c>
      <c r="B2349" s="21">
        <v>45459</v>
      </c>
      <c r="C2349" s="6" t="s">
        <v>4007</v>
      </c>
      <c r="D2349" s="15">
        <v>45476</v>
      </c>
      <c r="E2349" s="14" t="s">
        <v>1132</v>
      </c>
      <c r="F2349" s="14" t="s">
        <v>1133</v>
      </c>
      <c r="G2349" s="6">
        <v>9</v>
      </c>
      <c r="H2349" s="6" t="s">
        <v>1817</v>
      </c>
      <c r="I2349" s="6"/>
      <c r="J2349" s="16">
        <v>3809.9189999999999</v>
      </c>
      <c r="K2349" s="144">
        <v>1.73</v>
      </c>
      <c r="L2349" s="125">
        <v>0</v>
      </c>
      <c r="M2349" s="125">
        <v>0</v>
      </c>
      <c r="N2349" s="6" t="s">
        <v>557</v>
      </c>
      <c r="O2349" s="6" t="s">
        <v>4053</v>
      </c>
      <c r="P2349" s="19">
        <v>4365</v>
      </c>
      <c r="Q2349" s="6"/>
      <c r="R2349" s="19">
        <f t="shared" si="412"/>
        <v>785.69999999999993</v>
      </c>
      <c r="S2349" s="6"/>
      <c r="T2349" s="14"/>
      <c r="U2349" s="145"/>
      <c r="V2349" s="6"/>
      <c r="W2349" s="6"/>
      <c r="X2349" s="6"/>
      <c r="Y2349" s="23"/>
      <c r="Z2349" s="6"/>
      <c r="AA2349" s="6"/>
      <c r="AB2349" s="21"/>
      <c r="AC2349" s="6"/>
      <c r="AD2349" s="14" t="s">
        <v>1515</v>
      </c>
      <c r="AE2349" s="6"/>
      <c r="AF2349" s="6"/>
      <c r="AG2349" s="6"/>
      <c r="AH2349" s="6" t="s">
        <v>1517</v>
      </c>
      <c r="AI2349" s="143">
        <f t="shared" si="413"/>
        <v>485</v>
      </c>
      <c r="AJ2349" s="143">
        <f t="shared" si="414"/>
        <v>87.3</v>
      </c>
      <c r="AK2349" s="143">
        <f t="shared" si="415"/>
        <v>0</v>
      </c>
      <c r="AL2349" s="20">
        <f t="shared" si="410"/>
        <v>45489</v>
      </c>
      <c r="AM2349" t="e">
        <f t="shared" si="411"/>
        <v>#N/A</v>
      </c>
      <c r="AN2349" t="str">
        <f t="shared" si="417"/>
        <v>03072024-A-123487-3809.919</v>
      </c>
    </row>
    <row r="2350" spans="1:40" ht="20.100000000000001" hidden="1" customHeight="1" x14ac:dyDescent="0.25">
      <c r="A2350" s="14">
        <v>974</v>
      </c>
      <c r="B2350" s="21">
        <v>45459</v>
      </c>
      <c r="C2350" s="6" t="s">
        <v>4007</v>
      </c>
      <c r="D2350" s="15">
        <v>45476</v>
      </c>
      <c r="E2350" s="14" t="s">
        <v>1132</v>
      </c>
      <c r="F2350" s="14" t="s">
        <v>1133</v>
      </c>
      <c r="G2350" s="6">
        <v>9</v>
      </c>
      <c r="H2350" s="6" t="s">
        <v>1817</v>
      </c>
      <c r="I2350" s="6"/>
      <c r="J2350" s="16">
        <v>3402.9</v>
      </c>
      <c r="K2350" s="144">
        <v>4.17</v>
      </c>
      <c r="L2350" s="125">
        <v>0</v>
      </c>
      <c r="M2350" s="125">
        <v>0</v>
      </c>
      <c r="N2350" s="6" t="s">
        <v>557</v>
      </c>
      <c r="O2350" s="6" t="s">
        <v>4054</v>
      </c>
      <c r="P2350" s="19">
        <v>10512</v>
      </c>
      <c r="Q2350" s="6"/>
      <c r="R2350" s="19">
        <f t="shared" si="412"/>
        <v>1892.1599999999999</v>
      </c>
      <c r="S2350" s="6"/>
      <c r="T2350" s="14"/>
      <c r="U2350" s="145"/>
      <c r="V2350" s="6"/>
      <c r="W2350" s="6"/>
      <c r="X2350" s="6"/>
      <c r="Y2350" s="23"/>
      <c r="Z2350" s="6"/>
      <c r="AA2350" s="6"/>
      <c r="AB2350" s="21"/>
      <c r="AC2350" s="6"/>
      <c r="AD2350" s="14" t="s">
        <v>1515</v>
      </c>
      <c r="AE2350" s="6"/>
      <c r="AF2350" s="6"/>
      <c r="AG2350" s="6"/>
      <c r="AH2350" s="6" t="s">
        <v>1517</v>
      </c>
      <c r="AI2350" s="143">
        <f t="shared" si="413"/>
        <v>1168</v>
      </c>
      <c r="AJ2350" s="143">
        <f t="shared" si="414"/>
        <v>210.23999999999998</v>
      </c>
      <c r="AK2350" s="143">
        <f t="shared" si="415"/>
        <v>0</v>
      </c>
      <c r="AL2350" s="20">
        <f t="shared" si="410"/>
        <v>45489</v>
      </c>
      <c r="AM2350" t="e">
        <f t="shared" si="411"/>
        <v>#N/A</v>
      </c>
      <c r="AN2350" t="str">
        <f t="shared" si="417"/>
        <v>03072024-A-123487-3402.9</v>
      </c>
    </row>
    <row r="2351" spans="1:40" ht="20.100000000000001" customHeight="1" x14ac:dyDescent="0.25">
      <c r="A2351" s="14">
        <v>975</v>
      </c>
      <c r="B2351" s="21">
        <v>45459</v>
      </c>
      <c r="C2351" s="6" t="s">
        <v>4008</v>
      </c>
      <c r="D2351" s="15">
        <v>45476</v>
      </c>
      <c r="E2351" s="14" t="s">
        <v>1132</v>
      </c>
      <c r="F2351" s="14" t="str">
        <f>INDEX(New!$CV$9:$CV$791,MATCH(C2351,New!$F$9:$F$791,0))</f>
        <v>Running</v>
      </c>
      <c r="G2351" s="6">
        <v>1540</v>
      </c>
      <c r="H2351" s="6" t="s">
        <v>1817</v>
      </c>
      <c r="I2351" s="6"/>
      <c r="J2351" s="16">
        <v>3204.172</v>
      </c>
      <c r="K2351" s="144">
        <v>2.39</v>
      </c>
      <c r="L2351" s="125">
        <f>_xlfn.IFNA(INDEX(New!$E$9:$E$791,MATCH(C2351,New!$F$9:$F$791,0)),G2351)</f>
        <v>58</v>
      </c>
      <c r="M2351" s="125">
        <f t="shared" ref="M2351:M2390" si="418">G2351</f>
        <v>1540</v>
      </c>
      <c r="N2351" s="6" t="s">
        <v>412</v>
      </c>
      <c r="O2351" s="6" t="s">
        <v>4055</v>
      </c>
      <c r="P2351" s="19">
        <v>1031400</v>
      </c>
      <c r="Q2351" s="6"/>
      <c r="R2351" s="19">
        <f t="shared" si="412"/>
        <v>185652</v>
      </c>
      <c r="S2351" s="6"/>
      <c r="T2351" s="14"/>
      <c r="U2351" s="145"/>
      <c r="V2351" s="6"/>
      <c r="W2351" s="6"/>
      <c r="X2351" s="6"/>
      <c r="Y2351" s="23"/>
      <c r="Z2351" s="6"/>
      <c r="AA2351" s="6"/>
      <c r="AB2351" s="21"/>
      <c r="AC2351" s="6"/>
      <c r="AD2351" s="14" t="s">
        <v>1515</v>
      </c>
      <c r="AE2351" s="6"/>
      <c r="AF2351" s="6"/>
      <c r="AG2351" s="6"/>
      <c r="AH2351" s="6" t="s">
        <v>434</v>
      </c>
      <c r="AI2351" s="143">
        <f t="shared" si="413"/>
        <v>669.74025974025972</v>
      </c>
      <c r="AJ2351" s="143">
        <f t="shared" si="414"/>
        <v>120.55324675324675</v>
      </c>
      <c r="AK2351" s="143">
        <f t="shared" si="415"/>
        <v>6992.0883116883115</v>
      </c>
      <c r="AL2351" s="20">
        <f t="shared" si="410"/>
        <v>45489</v>
      </c>
      <c r="AM2351" t="e">
        <f t="shared" si="411"/>
        <v>#N/A</v>
      </c>
      <c r="AN2351" t="str">
        <f t="shared" si="417"/>
        <v>03072024-A-123501-3204.172</v>
      </c>
    </row>
    <row r="2352" spans="1:40" ht="20.100000000000001" hidden="1" customHeight="1" x14ac:dyDescent="0.25">
      <c r="A2352" s="14">
        <v>976</v>
      </c>
      <c r="B2352" s="21">
        <v>45453</v>
      </c>
      <c r="C2352" s="6" t="s">
        <v>4009</v>
      </c>
      <c r="D2352" s="15">
        <v>45476</v>
      </c>
      <c r="E2352" s="14" t="s">
        <v>1132</v>
      </c>
      <c r="F2352" s="14" t="s">
        <v>1133</v>
      </c>
      <c r="G2352" s="6">
        <v>390</v>
      </c>
      <c r="H2352" s="6" t="s">
        <v>1817</v>
      </c>
      <c r="I2352" s="6"/>
      <c r="J2352" s="16">
        <v>3906.9090000000001</v>
      </c>
      <c r="K2352" s="144">
        <v>0.61</v>
      </c>
      <c r="L2352" s="125">
        <v>0</v>
      </c>
      <c r="M2352" s="125">
        <v>0</v>
      </c>
      <c r="N2352" s="6" t="s">
        <v>557</v>
      </c>
      <c r="O2352" s="6" t="s">
        <v>4056</v>
      </c>
      <c r="P2352" s="19">
        <v>66300</v>
      </c>
      <c r="Q2352" s="6"/>
      <c r="R2352" s="19">
        <f t="shared" si="412"/>
        <v>11934</v>
      </c>
      <c r="S2352" s="6"/>
      <c r="T2352" s="14"/>
      <c r="U2352" s="145"/>
      <c r="V2352" s="6"/>
      <c r="W2352" s="6"/>
      <c r="X2352" s="6"/>
      <c r="Y2352" s="23"/>
      <c r="Z2352" s="6"/>
      <c r="AA2352" s="6"/>
      <c r="AB2352" s="21"/>
      <c r="AC2352" s="6"/>
      <c r="AD2352" s="14" t="s">
        <v>1515</v>
      </c>
      <c r="AE2352" s="6"/>
      <c r="AF2352" s="6"/>
      <c r="AG2352" s="6"/>
      <c r="AH2352" s="6" t="s">
        <v>1517</v>
      </c>
      <c r="AI2352" s="143">
        <f t="shared" si="413"/>
        <v>170</v>
      </c>
      <c r="AJ2352" s="143">
        <f t="shared" si="414"/>
        <v>30.6</v>
      </c>
      <c r="AK2352" s="143">
        <f t="shared" si="415"/>
        <v>0</v>
      </c>
      <c r="AL2352" s="20">
        <f t="shared" si="410"/>
        <v>45483</v>
      </c>
      <c r="AM2352" t="e">
        <f t="shared" si="411"/>
        <v>#N/A</v>
      </c>
      <c r="AN2352" t="str">
        <f t="shared" si="417"/>
        <v>03072024-A-123511-3906.909</v>
      </c>
    </row>
    <row r="2353" spans="1:40" ht="20.100000000000001" hidden="1" customHeight="1" x14ac:dyDescent="0.25">
      <c r="A2353" s="14">
        <v>977</v>
      </c>
      <c r="B2353" s="21">
        <v>45452</v>
      </c>
      <c r="C2353" s="6" t="s">
        <v>4010</v>
      </c>
      <c r="D2353" s="15">
        <v>45476</v>
      </c>
      <c r="E2353" s="14" t="s">
        <v>1132</v>
      </c>
      <c r="F2353" s="14" t="s">
        <v>1133</v>
      </c>
      <c r="G2353" s="6">
        <v>130</v>
      </c>
      <c r="H2353" s="6" t="s">
        <v>1817</v>
      </c>
      <c r="I2353" s="6"/>
      <c r="J2353" s="16">
        <v>3906.9090000000001</v>
      </c>
      <c r="K2353" s="144">
        <v>0.61</v>
      </c>
      <c r="L2353" s="125">
        <v>0</v>
      </c>
      <c r="M2353" s="125">
        <v>0</v>
      </c>
      <c r="N2353" s="6" t="s">
        <v>557</v>
      </c>
      <c r="O2353" s="6" t="s">
        <v>4056</v>
      </c>
      <c r="P2353" s="19">
        <v>22100</v>
      </c>
      <c r="Q2353" s="6"/>
      <c r="R2353" s="19">
        <f t="shared" si="412"/>
        <v>3978</v>
      </c>
      <c r="S2353" s="6"/>
      <c r="T2353" s="14"/>
      <c r="U2353" s="145"/>
      <c r="V2353" s="6"/>
      <c r="W2353" s="6"/>
      <c r="X2353" s="6"/>
      <c r="Y2353" s="23"/>
      <c r="Z2353" s="6"/>
      <c r="AA2353" s="6"/>
      <c r="AB2353" s="21"/>
      <c r="AC2353" s="6"/>
      <c r="AD2353" s="14" t="s">
        <v>1515</v>
      </c>
      <c r="AE2353" s="6"/>
      <c r="AF2353" s="6"/>
      <c r="AG2353" s="6"/>
      <c r="AH2353" s="6" t="s">
        <v>1517</v>
      </c>
      <c r="AI2353" s="143">
        <f t="shared" si="413"/>
        <v>170</v>
      </c>
      <c r="AJ2353" s="143">
        <f t="shared" si="414"/>
        <v>30.6</v>
      </c>
      <c r="AK2353" s="143">
        <f t="shared" si="415"/>
        <v>0</v>
      </c>
      <c r="AL2353" s="20">
        <f t="shared" si="410"/>
        <v>45482</v>
      </c>
      <c r="AM2353" t="e">
        <f t="shared" si="411"/>
        <v>#N/A</v>
      </c>
      <c r="AN2353" t="str">
        <f t="shared" si="417"/>
        <v>03072024-A-123519-3906.909</v>
      </c>
    </row>
    <row r="2354" spans="1:40" ht="20.100000000000001" hidden="1" customHeight="1" x14ac:dyDescent="0.25">
      <c r="A2354" s="14">
        <v>978</v>
      </c>
      <c r="B2354" s="21">
        <v>45461</v>
      </c>
      <c r="C2354" s="6" t="s">
        <v>4011</v>
      </c>
      <c r="D2354" s="15">
        <v>45476</v>
      </c>
      <c r="E2354" s="14" t="s">
        <v>1132</v>
      </c>
      <c r="F2354" s="14" t="s">
        <v>1133</v>
      </c>
      <c r="G2354" s="6">
        <v>3</v>
      </c>
      <c r="H2354" s="6" t="s">
        <v>1817</v>
      </c>
      <c r="I2354" s="6"/>
      <c r="J2354" s="16">
        <v>3204.16</v>
      </c>
      <c r="K2354" s="144">
        <v>5.62</v>
      </c>
      <c r="L2354" s="125">
        <v>0</v>
      </c>
      <c r="M2354" s="125">
        <v>0</v>
      </c>
      <c r="N2354" s="6" t="s">
        <v>412</v>
      </c>
      <c r="O2354" s="6" t="s">
        <v>4057</v>
      </c>
      <c r="P2354" s="19">
        <v>4722</v>
      </c>
      <c r="Q2354" s="6"/>
      <c r="R2354" s="19">
        <f t="shared" si="412"/>
        <v>849.95999999999992</v>
      </c>
      <c r="S2354" s="6"/>
      <c r="T2354" s="14"/>
      <c r="U2354" s="145"/>
      <c r="V2354" s="6"/>
      <c r="W2354" s="6"/>
      <c r="X2354" s="6"/>
      <c r="Y2354" s="23"/>
      <c r="Z2354" s="6"/>
      <c r="AA2354" s="6"/>
      <c r="AB2354" s="21"/>
      <c r="AC2354" s="6"/>
      <c r="AD2354" s="14" t="s">
        <v>1515</v>
      </c>
      <c r="AE2354" s="6"/>
      <c r="AF2354" s="6"/>
      <c r="AG2354" s="6"/>
      <c r="AH2354" s="6" t="s">
        <v>434</v>
      </c>
      <c r="AI2354" s="143">
        <f t="shared" si="413"/>
        <v>1574</v>
      </c>
      <c r="AJ2354" s="143">
        <f t="shared" si="414"/>
        <v>283.32</v>
      </c>
      <c r="AK2354" s="143">
        <f t="shared" si="415"/>
        <v>0</v>
      </c>
      <c r="AL2354" s="20">
        <f t="shared" si="410"/>
        <v>45491</v>
      </c>
      <c r="AM2354" t="e">
        <f t="shared" si="411"/>
        <v>#N/A</v>
      </c>
      <c r="AN2354" t="str">
        <f t="shared" si="417"/>
        <v>03072024-A-123569-3204.16</v>
      </c>
    </row>
    <row r="2355" spans="1:40" ht="20.100000000000001" hidden="1" customHeight="1" x14ac:dyDescent="0.25">
      <c r="A2355" s="14">
        <v>979</v>
      </c>
      <c r="B2355" s="21">
        <v>45467</v>
      </c>
      <c r="C2355" s="6" t="s">
        <v>4012</v>
      </c>
      <c r="D2355" s="15">
        <v>45476</v>
      </c>
      <c r="E2355" s="14" t="s">
        <v>1132</v>
      </c>
      <c r="F2355" s="14" t="s">
        <v>1133</v>
      </c>
      <c r="G2355" s="6">
        <v>1980</v>
      </c>
      <c r="H2355" s="6" t="s">
        <v>1817</v>
      </c>
      <c r="I2355" s="6"/>
      <c r="J2355" s="16">
        <v>3809.9189999999999</v>
      </c>
      <c r="K2355" s="144">
        <v>0.38</v>
      </c>
      <c r="L2355" s="125">
        <v>0</v>
      </c>
      <c r="M2355" s="125">
        <v>0</v>
      </c>
      <c r="N2355" s="6" t="s">
        <v>557</v>
      </c>
      <c r="O2355" s="6" t="s">
        <v>2667</v>
      </c>
      <c r="P2355" s="19">
        <v>209880</v>
      </c>
      <c r="Q2355" s="6"/>
      <c r="R2355" s="19">
        <f t="shared" si="412"/>
        <v>37778.400000000001</v>
      </c>
      <c r="S2355" s="6"/>
      <c r="T2355" s="14"/>
      <c r="U2355" s="145"/>
      <c r="V2355" s="6"/>
      <c r="W2355" s="6"/>
      <c r="X2355" s="6"/>
      <c r="Y2355" s="23"/>
      <c r="Z2355" s="6"/>
      <c r="AA2355" s="6"/>
      <c r="AB2355" s="21"/>
      <c r="AC2355" s="6"/>
      <c r="AD2355" s="14" t="s">
        <v>1515</v>
      </c>
      <c r="AE2355" s="6"/>
      <c r="AF2355" s="6"/>
      <c r="AG2355" s="6"/>
      <c r="AH2355" s="6" t="s">
        <v>1517</v>
      </c>
      <c r="AI2355" s="143">
        <f t="shared" si="413"/>
        <v>106</v>
      </c>
      <c r="AJ2355" s="143">
        <f t="shared" si="414"/>
        <v>19.080000000000002</v>
      </c>
      <c r="AK2355" s="143">
        <f t="shared" si="415"/>
        <v>0</v>
      </c>
      <c r="AL2355" s="20">
        <f t="shared" ref="AL2355:AL2418" si="419">IF(B2355&lt;&gt;"",IF(E2355="Packing Material",B2355+5,B2355+30),"")</f>
        <v>45497</v>
      </c>
      <c r="AM2355" t="e">
        <f t="shared" si="411"/>
        <v>#N/A</v>
      </c>
      <c r="AN2355" t="str">
        <f t="shared" si="417"/>
        <v>03072024-A-123586-3809.919</v>
      </c>
    </row>
    <row r="2356" spans="1:40" ht="20.100000000000001" hidden="1" customHeight="1" x14ac:dyDescent="0.25">
      <c r="A2356" s="14">
        <v>980</v>
      </c>
      <c r="B2356" s="21">
        <v>45462</v>
      </c>
      <c r="C2356" s="6" t="s">
        <v>4013</v>
      </c>
      <c r="D2356" s="15">
        <v>45476</v>
      </c>
      <c r="E2356" s="14" t="s">
        <v>1132</v>
      </c>
      <c r="F2356" s="14" t="s">
        <v>1133</v>
      </c>
      <c r="G2356" s="6">
        <v>360</v>
      </c>
      <c r="H2356" s="6" t="s">
        <v>1817</v>
      </c>
      <c r="I2356" s="6"/>
      <c r="J2356" s="16">
        <v>3809.9189999999999</v>
      </c>
      <c r="K2356" s="144">
        <v>4.88</v>
      </c>
      <c r="L2356" s="125">
        <v>0</v>
      </c>
      <c r="M2356" s="125">
        <v>0</v>
      </c>
      <c r="N2356" s="6" t="s">
        <v>557</v>
      </c>
      <c r="O2356" s="6" t="s">
        <v>4058</v>
      </c>
      <c r="P2356" s="19">
        <v>491400</v>
      </c>
      <c r="Q2356" s="6"/>
      <c r="R2356" s="19">
        <f t="shared" si="412"/>
        <v>88452</v>
      </c>
      <c r="S2356" s="6"/>
      <c r="T2356" s="14"/>
      <c r="U2356" s="145"/>
      <c r="V2356" s="6"/>
      <c r="W2356" s="6"/>
      <c r="X2356" s="6"/>
      <c r="Y2356" s="23"/>
      <c r="Z2356" s="6"/>
      <c r="AA2356" s="6"/>
      <c r="AB2356" s="21"/>
      <c r="AC2356" s="6"/>
      <c r="AD2356" s="14" t="s">
        <v>1515</v>
      </c>
      <c r="AE2356" s="6"/>
      <c r="AF2356" s="6"/>
      <c r="AG2356" s="6"/>
      <c r="AH2356" s="6" t="s">
        <v>1517</v>
      </c>
      <c r="AI2356" s="143">
        <f t="shared" si="413"/>
        <v>1365</v>
      </c>
      <c r="AJ2356" s="143">
        <f t="shared" si="414"/>
        <v>245.7</v>
      </c>
      <c r="AK2356" s="143">
        <f t="shared" si="415"/>
        <v>0</v>
      </c>
      <c r="AL2356" s="20">
        <f t="shared" si="419"/>
        <v>45492</v>
      </c>
      <c r="AM2356" t="e">
        <f t="shared" si="411"/>
        <v>#N/A</v>
      </c>
      <c r="AN2356" t="str">
        <f t="shared" si="417"/>
        <v>03072024-A-123590-3809.919</v>
      </c>
    </row>
    <row r="2357" spans="1:40" ht="20.100000000000001" hidden="1" customHeight="1" x14ac:dyDescent="0.25">
      <c r="A2357" s="14">
        <v>981</v>
      </c>
      <c r="B2357" s="21">
        <v>45461</v>
      </c>
      <c r="C2357" s="6" t="s">
        <v>4014</v>
      </c>
      <c r="D2357" s="15">
        <v>45476</v>
      </c>
      <c r="E2357" s="14" t="s">
        <v>1132</v>
      </c>
      <c r="F2357" s="14" t="s">
        <v>1133</v>
      </c>
      <c r="G2357" s="6">
        <v>90</v>
      </c>
      <c r="H2357" s="6" t="s">
        <v>1817</v>
      </c>
      <c r="I2357" s="6"/>
      <c r="J2357" s="16">
        <v>3809.9189999999999</v>
      </c>
      <c r="K2357" s="144">
        <v>4.88</v>
      </c>
      <c r="L2357" s="125">
        <v>0</v>
      </c>
      <c r="M2357" s="125">
        <v>0</v>
      </c>
      <c r="N2357" s="6" t="s">
        <v>557</v>
      </c>
      <c r="O2357" s="6" t="s">
        <v>4058</v>
      </c>
      <c r="P2357" s="19">
        <v>122850</v>
      </c>
      <c r="Q2357" s="6"/>
      <c r="R2357" s="19">
        <f t="shared" si="412"/>
        <v>22113</v>
      </c>
      <c r="S2357" s="6"/>
      <c r="T2357" s="14"/>
      <c r="U2357" s="145"/>
      <c r="V2357" s="6"/>
      <c r="W2357" s="6"/>
      <c r="X2357" s="6"/>
      <c r="Y2357" s="23"/>
      <c r="Z2357" s="6"/>
      <c r="AA2357" s="6"/>
      <c r="AB2357" s="21"/>
      <c r="AC2357" s="6"/>
      <c r="AD2357" s="14" t="s">
        <v>1515</v>
      </c>
      <c r="AE2357" s="6"/>
      <c r="AF2357" s="6"/>
      <c r="AG2357" s="6"/>
      <c r="AH2357" s="6" t="s">
        <v>1517</v>
      </c>
      <c r="AI2357" s="143">
        <f t="shared" si="413"/>
        <v>1365</v>
      </c>
      <c r="AJ2357" s="143">
        <f t="shared" si="414"/>
        <v>245.7</v>
      </c>
      <c r="AK2357" s="143">
        <f t="shared" si="415"/>
        <v>0</v>
      </c>
      <c r="AL2357" s="20">
        <f t="shared" si="419"/>
        <v>45491</v>
      </c>
      <c r="AM2357" t="e">
        <f t="shared" si="411"/>
        <v>#N/A</v>
      </c>
      <c r="AN2357" t="str">
        <f t="shared" si="417"/>
        <v>03072024-A-123604-3809.919</v>
      </c>
    </row>
    <row r="2358" spans="1:40" ht="20.100000000000001" hidden="1" customHeight="1" x14ac:dyDescent="0.25">
      <c r="A2358" s="14">
        <v>982</v>
      </c>
      <c r="B2358" s="21">
        <v>45461</v>
      </c>
      <c r="C2358" s="6" t="s">
        <v>4015</v>
      </c>
      <c r="D2358" s="15">
        <v>45476</v>
      </c>
      <c r="E2358" s="14" t="s">
        <v>1132</v>
      </c>
      <c r="F2358" s="14" t="s">
        <v>1133</v>
      </c>
      <c r="G2358" s="6">
        <v>300</v>
      </c>
      <c r="H2358" s="6" t="s">
        <v>1817</v>
      </c>
      <c r="I2358" s="6"/>
      <c r="J2358" s="16">
        <v>3204.2</v>
      </c>
      <c r="K2358" s="144">
        <v>1.73</v>
      </c>
      <c r="L2358" s="125">
        <v>0</v>
      </c>
      <c r="M2358" s="125">
        <v>0</v>
      </c>
      <c r="N2358" s="6" t="s">
        <v>412</v>
      </c>
      <c r="O2358" s="6" t="s">
        <v>2381</v>
      </c>
      <c r="P2358" s="19">
        <v>144900</v>
      </c>
      <c r="Q2358" s="6"/>
      <c r="R2358" s="19">
        <f t="shared" si="412"/>
        <v>26082</v>
      </c>
      <c r="S2358" s="6"/>
      <c r="T2358" s="14"/>
      <c r="U2358" s="145"/>
      <c r="V2358" s="6"/>
      <c r="W2358" s="6"/>
      <c r="X2358" s="6"/>
      <c r="Y2358" s="23"/>
      <c r="Z2358" s="6"/>
      <c r="AA2358" s="6"/>
      <c r="AB2358" s="21"/>
      <c r="AC2358" s="6"/>
      <c r="AD2358" s="14" t="s">
        <v>1515</v>
      </c>
      <c r="AE2358" s="6"/>
      <c r="AF2358" s="6"/>
      <c r="AG2358" s="6"/>
      <c r="AH2358" s="6" t="s">
        <v>434</v>
      </c>
      <c r="AI2358" s="143">
        <f t="shared" si="413"/>
        <v>483</v>
      </c>
      <c r="AJ2358" s="143">
        <f t="shared" si="414"/>
        <v>86.94</v>
      </c>
      <c r="AK2358" s="143">
        <f t="shared" si="415"/>
        <v>0</v>
      </c>
      <c r="AL2358" s="20">
        <f t="shared" si="419"/>
        <v>45491</v>
      </c>
      <c r="AM2358" t="e">
        <f t="shared" si="411"/>
        <v>#N/A</v>
      </c>
      <c r="AN2358" t="str">
        <f t="shared" si="417"/>
        <v>03072024-A-123615-3204.2</v>
      </c>
    </row>
    <row r="2359" spans="1:40" ht="20.100000000000001" hidden="1" customHeight="1" x14ac:dyDescent="0.25">
      <c r="A2359" s="14">
        <v>983</v>
      </c>
      <c r="B2359" s="21">
        <v>45460</v>
      </c>
      <c r="C2359" s="6" t="s">
        <v>4016</v>
      </c>
      <c r="D2359" s="15">
        <v>45476</v>
      </c>
      <c r="E2359" s="14" t="s">
        <v>1132</v>
      </c>
      <c r="F2359" s="14" t="s">
        <v>1133</v>
      </c>
      <c r="G2359" s="6">
        <v>1980</v>
      </c>
      <c r="H2359" s="6" t="s">
        <v>1817</v>
      </c>
      <c r="I2359" s="6"/>
      <c r="J2359" s="16">
        <v>3809.9189999999999</v>
      </c>
      <c r="K2359" s="144">
        <v>0.38</v>
      </c>
      <c r="L2359" s="125">
        <v>0</v>
      </c>
      <c r="M2359" s="125">
        <v>0</v>
      </c>
      <c r="N2359" s="6" t="s">
        <v>557</v>
      </c>
      <c r="O2359" s="6" t="s">
        <v>2667</v>
      </c>
      <c r="P2359" s="19">
        <v>209880</v>
      </c>
      <c r="Q2359" s="6"/>
      <c r="R2359" s="19">
        <f t="shared" si="412"/>
        <v>37778.400000000001</v>
      </c>
      <c r="S2359" s="6"/>
      <c r="T2359" s="14"/>
      <c r="U2359" s="145"/>
      <c r="V2359" s="6"/>
      <c r="W2359" s="6"/>
      <c r="X2359" s="6"/>
      <c r="Y2359" s="23"/>
      <c r="Z2359" s="6"/>
      <c r="AA2359" s="6"/>
      <c r="AB2359" s="21"/>
      <c r="AC2359" s="6"/>
      <c r="AD2359" s="14" t="s">
        <v>1515</v>
      </c>
      <c r="AE2359" s="6"/>
      <c r="AF2359" s="6"/>
      <c r="AG2359" s="6"/>
      <c r="AH2359" s="6" t="s">
        <v>1517</v>
      </c>
      <c r="AI2359" s="143">
        <f t="shared" si="413"/>
        <v>106</v>
      </c>
      <c r="AJ2359" s="143">
        <f t="shared" si="414"/>
        <v>19.080000000000002</v>
      </c>
      <c r="AK2359" s="143">
        <f t="shared" si="415"/>
        <v>0</v>
      </c>
      <c r="AL2359" s="20">
        <f t="shared" si="419"/>
        <v>45490</v>
      </c>
      <c r="AM2359" t="e">
        <f t="shared" si="411"/>
        <v>#N/A</v>
      </c>
      <c r="AN2359" t="str">
        <f t="shared" si="417"/>
        <v>03072024-A-123620-3809.919</v>
      </c>
    </row>
    <row r="2360" spans="1:40" ht="20.100000000000001" hidden="1" customHeight="1" x14ac:dyDescent="0.25">
      <c r="A2360" s="14">
        <v>984</v>
      </c>
      <c r="B2360" s="21">
        <v>45469</v>
      </c>
      <c r="C2360" s="6" t="s">
        <v>4017</v>
      </c>
      <c r="D2360" s="15">
        <v>45476</v>
      </c>
      <c r="E2360" s="14" t="s">
        <v>1132</v>
      </c>
      <c r="F2360" s="14" t="s">
        <v>1133</v>
      </c>
      <c r="G2360" s="6">
        <v>300</v>
      </c>
      <c r="H2360" s="6" t="s">
        <v>1817</v>
      </c>
      <c r="I2360" s="6"/>
      <c r="J2360" s="16">
        <v>3905.12</v>
      </c>
      <c r="K2360" s="144">
        <v>1.71</v>
      </c>
      <c r="L2360" s="125">
        <v>0</v>
      </c>
      <c r="M2360" s="125">
        <v>0</v>
      </c>
      <c r="N2360" s="6" t="s">
        <v>557</v>
      </c>
      <c r="O2360" s="6" t="s">
        <v>4059</v>
      </c>
      <c r="P2360" s="19">
        <v>144000</v>
      </c>
      <c r="Q2360" s="6"/>
      <c r="R2360" s="19">
        <f t="shared" si="412"/>
        <v>25920</v>
      </c>
      <c r="S2360" s="6"/>
      <c r="T2360" s="14"/>
      <c r="U2360" s="145"/>
      <c r="V2360" s="6"/>
      <c r="W2360" s="6"/>
      <c r="X2360" s="6"/>
      <c r="Y2360" s="23"/>
      <c r="Z2360" s="6"/>
      <c r="AA2360" s="6"/>
      <c r="AB2360" s="21"/>
      <c r="AC2360" s="6"/>
      <c r="AD2360" s="14" t="s">
        <v>1515</v>
      </c>
      <c r="AE2360" s="6"/>
      <c r="AF2360" s="6"/>
      <c r="AG2360" s="6"/>
      <c r="AH2360" s="6" t="s">
        <v>1517</v>
      </c>
      <c r="AI2360" s="143">
        <f t="shared" si="413"/>
        <v>480</v>
      </c>
      <c r="AJ2360" s="143">
        <f t="shared" si="414"/>
        <v>86.4</v>
      </c>
      <c r="AK2360" s="143">
        <f t="shared" si="415"/>
        <v>0</v>
      </c>
      <c r="AL2360" s="20">
        <f t="shared" si="419"/>
        <v>45499</v>
      </c>
      <c r="AM2360" t="e">
        <f t="shared" si="411"/>
        <v>#N/A</v>
      </c>
      <c r="AN2360" t="str">
        <f t="shared" si="417"/>
        <v>03072024-A-123631-3905.12</v>
      </c>
    </row>
    <row r="2361" spans="1:40" ht="20.100000000000001" hidden="1" customHeight="1" x14ac:dyDescent="0.25">
      <c r="A2361" s="14">
        <v>985</v>
      </c>
      <c r="B2361" s="21">
        <v>45468</v>
      </c>
      <c r="C2361" s="6" t="s">
        <v>4018</v>
      </c>
      <c r="D2361" s="15">
        <v>45476</v>
      </c>
      <c r="E2361" s="14" t="s">
        <v>1132</v>
      </c>
      <c r="F2361" s="14" t="s">
        <v>1133</v>
      </c>
      <c r="G2361" s="6">
        <v>1980</v>
      </c>
      <c r="H2361" s="6" t="s">
        <v>1817</v>
      </c>
      <c r="I2361" s="6"/>
      <c r="J2361" s="16">
        <v>3809.9189999999999</v>
      </c>
      <c r="K2361" s="144">
        <v>0.38</v>
      </c>
      <c r="L2361" s="125">
        <v>0</v>
      </c>
      <c r="M2361" s="125">
        <v>0</v>
      </c>
      <c r="N2361" s="6" t="s">
        <v>557</v>
      </c>
      <c r="O2361" s="6" t="s">
        <v>2667</v>
      </c>
      <c r="P2361" s="19">
        <v>209880</v>
      </c>
      <c r="Q2361" s="6"/>
      <c r="R2361" s="19">
        <f t="shared" si="412"/>
        <v>37778.400000000001</v>
      </c>
      <c r="S2361" s="6"/>
      <c r="T2361" s="14"/>
      <c r="U2361" s="145"/>
      <c r="V2361" s="6"/>
      <c r="W2361" s="6"/>
      <c r="X2361" s="6"/>
      <c r="Y2361" s="23"/>
      <c r="Z2361" s="6"/>
      <c r="AA2361" s="6"/>
      <c r="AB2361" s="21"/>
      <c r="AC2361" s="6"/>
      <c r="AD2361" s="14" t="s">
        <v>1515</v>
      </c>
      <c r="AE2361" s="6"/>
      <c r="AF2361" s="6"/>
      <c r="AG2361" s="6"/>
      <c r="AH2361" s="6" t="s">
        <v>1517</v>
      </c>
      <c r="AI2361" s="143">
        <f t="shared" si="413"/>
        <v>106</v>
      </c>
      <c r="AJ2361" s="143">
        <f t="shared" si="414"/>
        <v>19.080000000000002</v>
      </c>
      <c r="AK2361" s="143">
        <f t="shared" si="415"/>
        <v>0</v>
      </c>
      <c r="AL2361" s="20">
        <f t="shared" si="419"/>
        <v>45498</v>
      </c>
      <c r="AM2361" t="e">
        <f t="shared" si="411"/>
        <v>#N/A</v>
      </c>
      <c r="AN2361" t="str">
        <f t="shared" si="417"/>
        <v>03072024-A-123637-3809.919</v>
      </c>
    </row>
    <row r="2362" spans="1:40" ht="20.100000000000001" hidden="1" customHeight="1" x14ac:dyDescent="0.25">
      <c r="A2362" s="14">
        <v>986</v>
      </c>
      <c r="B2362" s="21">
        <v>45461</v>
      </c>
      <c r="C2362" s="6" t="s">
        <v>4019</v>
      </c>
      <c r="D2362" s="15">
        <v>45476</v>
      </c>
      <c r="E2362" s="14" t="s">
        <v>1132</v>
      </c>
      <c r="F2362" s="14" t="s">
        <v>1133</v>
      </c>
      <c r="G2362" s="6">
        <v>450</v>
      </c>
      <c r="H2362" s="6" t="s">
        <v>1817</v>
      </c>
      <c r="I2362" s="6"/>
      <c r="J2362" s="16">
        <v>3809.9189999999999</v>
      </c>
      <c r="K2362" s="144">
        <v>1.73</v>
      </c>
      <c r="L2362" s="125">
        <v>0</v>
      </c>
      <c r="M2362" s="125">
        <v>0</v>
      </c>
      <c r="N2362" s="6" t="s">
        <v>557</v>
      </c>
      <c r="O2362" s="6" t="s">
        <v>4060</v>
      </c>
      <c r="P2362" s="19">
        <v>218250</v>
      </c>
      <c r="Q2362" s="6"/>
      <c r="R2362" s="19">
        <f t="shared" si="412"/>
        <v>39285</v>
      </c>
      <c r="S2362" s="6"/>
      <c r="T2362" s="14"/>
      <c r="U2362" s="145"/>
      <c r="V2362" s="6"/>
      <c r="W2362" s="6"/>
      <c r="X2362" s="6"/>
      <c r="Y2362" s="23"/>
      <c r="Z2362" s="6"/>
      <c r="AA2362" s="6"/>
      <c r="AB2362" s="21"/>
      <c r="AC2362" s="6"/>
      <c r="AD2362" s="14" t="s">
        <v>1515</v>
      </c>
      <c r="AE2362" s="6"/>
      <c r="AF2362" s="6"/>
      <c r="AG2362" s="6"/>
      <c r="AH2362" s="6" t="s">
        <v>1517</v>
      </c>
      <c r="AI2362" s="143">
        <f t="shared" si="413"/>
        <v>485</v>
      </c>
      <c r="AJ2362" s="143">
        <f t="shared" si="414"/>
        <v>87.3</v>
      </c>
      <c r="AK2362" s="143">
        <f t="shared" si="415"/>
        <v>0</v>
      </c>
      <c r="AL2362" s="20">
        <f t="shared" si="419"/>
        <v>45491</v>
      </c>
      <c r="AM2362" t="e">
        <f t="shared" si="411"/>
        <v>#N/A</v>
      </c>
      <c r="AN2362" t="str">
        <f t="shared" si="417"/>
        <v>03072024-A-123643-3809.919</v>
      </c>
    </row>
    <row r="2363" spans="1:40" ht="20.100000000000001" hidden="1" customHeight="1" x14ac:dyDescent="0.25">
      <c r="A2363" s="14">
        <v>987</v>
      </c>
      <c r="B2363" s="21">
        <v>45461</v>
      </c>
      <c r="C2363" s="6" t="s">
        <v>4020</v>
      </c>
      <c r="D2363" s="15">
        <v>45476</v>
      </c>
      <c r="E2363" s="14" t="s">
        <v>1132</v>
      </c>
      <c r="F2363" s="14" t="s">
        <v>1133</v>
      </c>
      <c r="G2363" s="6">
        <v>670</v>
      </c>
      <c r="H2363" s="6" t="s">
        <v>1817</v>
      </c>
      <c r="I2363" s="6"/>
      <c r="J2363" s="16">
        <v>3809.9189999999999</v>
      </c>
      <c r="K2363" s="144">
        <v>0.91</v>
      </c>
      <c r="L2363" s="125">
        <v>0</v>
      </c>
      <c r="M2363" s="125">
        <v>0</v>
      </c>
      <c r="N2363" s="6" t="s">
        <v>557</v>
      </c>
      <c r="O2363" s="6" t="s">
        <v>4061</v>
      </c>
      <c r="P2363" s="19">
        <v>170510</v>
      </c>
      <c r="Q2363" s="6"/>
      <c r="R2363" s="19">
        <f t="shared" si="412"/>
        <v>30691.8</v>
      </c>
      <c r="S2363" s="6"/>
      <c r="T2363" s="14"/>
      <c r="U2363" s="145"/>
      <c r="V2363" s="6"/>
      <c r="W2363" s="6"/>
      <c r="X2363" s="6"/>
      <c r="Y2363" s="23"/>
      <c r="Z2363" s="6"/>
      <c r="AA2363" s="6"/>
      <c r="AB2363" s="21"/>
      <c r="AC2363" s="6"/>
      <c r="AD2363" s="14" t="s">
        <v>1515</v>
      </c>
      <c r="AE2363" s="6"/>
      <c r="AF2363" s="6"/>
      <c r="AG2363" s="6"/>
      <c r="AH2363" s="6" t="s">
        <v>1517</v>
      </c>
      <c r="AI2363" s="143">
        <f t="shared" si="413"/>
        <v>254.49253731343285</v>
      </c>
      <c r="AJ2363" s="143">
        <f t="shared" si="414"/>
        <v>45.808656716417907</v>
      </c>
      <c r="AK2363" s="143">
        <f t="shared" si="415"/>
        <v>0</v>
      </c>
      <c r="AL2363" s="20">
        <f t="shared" si="419"/>
        <v>45491</v>
      </c>
      <c r="AM2363" t="e">
        <f t="shared" si="411"/>
        <v>#N/A</v>
      </c>
      <c r="AN2363" t="str">
        <f t="shared" si="417"/>
        <v>03072024-A-123649-3809.919</v>
      </c>
    </row>
    <row r="2364" spans="1:40" ht="20.100000000000001" hidden="1" customHeight="1" x14ac:dyDescent="0.25">
      <c r="A2364" s="14">
        <v>988</v>
      </c>
      <c r="B2364" s="21">
        <v>45461</v>
      </c>
      <c r="C2364" s="6" t="s">
        <v>4021</v>
      </c>
      <c r="D2364" s="15">
        <v>45476</v>
      </c>
      <c r="E2364" s="14" t="s">
        <v>1132</v>
      </c>
      <c r="F2364" s="14" t="s">
        <v>1133</v>
      </c>
      <c r="G2364" s="6">
        <v>560</v>
      </c>
      <c r="H2364" s="6" t="s">
        <v>1817</v>
      </c>
      <c r="I2364" s="6"/>
      <c r="J2364" s="16">
        <v>3809.9189999999999</v>
      </c>
      <c r="K2364" s="144">
        <v>1.24</v>
      </c>
      <c r="L2364" s="125">
        <v>0</v>
      </c>
      <c r="M2364" s="125">
        <v>0</v>
      </c>
      <c r="N2364" s="6" t="s">
        <v>557</v>
      </c>
      <c r="O2364" s="6" t="s">
        <v>4062</v>
      </c>
      <c r="P2364" s="19">
        <v>194380</v>
      </c>
      <c r="Q2364" s="6"/>
      <c r="R2364" s="19">
        <f t="shared" si="412"/>
        <v>34988.400000000001</v>
      </c>
      <c r="S2364" s="6"/>
      <c r="T2364" s="14"/>
      <c r="U2364" s="145"/>
      <c r="V2364" s="6"/>
      <c r="W2364" s="6"/>
      <c r="X2364" s="6"/>
      <c r="Y2364" s="23"/>
      <c r="Z2364" s="6"/>
      <c r="AA2364" s="6"/>
      <c r="AB2364" s="21"/>
      <c r="AC2364" s="6"/>
      <c r="AD2364" s="14" t="s">
        <v>1515</v>
      </c>
      <c r="AE2364" s="6"/>
      <c r="AF2364" s="6"/>
      <c r="AG2364" s="6"/>
      <c r="AH2364" s="6" t="s">
        <v>1517</v>
      </c>
      <c r="AI2364" s="143">
        <f t="shared" si="413"/>
        <v>347.10714285714283</v>
      </c>
      <c r="AJ2364" s="143">
        <f t="shared" si="414"/>
        <v>62.479285714285716</v>
      </c>
      <c r="AK2364" s="143">
        <f t="shared" si="415"/>
        <v>0</v>
      </c>
      <c r="AL2364" s="20">
        <f t="shared" si="419"/>
        <v>45491</v>
      </c>
      <c r="AM2364" t="e">
        <f t="shared" si="411"/>
        <v>#N/A</v>
      </c>
      <c r="AN2364" t="str">
        <f t="shared" si="417"/>
        <v>03072024-A-123654-3809.919</v>
      </c>
    </row>
    <row r="2365" spans="1:40" ht="20.100000000000001" hidden="1" customHeight="1" x14ac:dyDescent="0.25">
      <c r="A2365" s="14">
        <v>989</v>
      </c>
      <c r="B2365" s="21">
        <v>45468</v>
      </c>
      <c r="C2365" s="6" t="s">
        <v>4022</v>
      </c>
      <c r="D2365" s="15">
        <v>45476</v>
      </c>
      <c r="E2365" s="14" t="s">
        <v>1132</v>
      </c>
      <c r="F2365" s="14" t="s">
        <v>1133</v>
      </c>
      <c r="G2365" s="6">
        <v>5000</v>
      </c>
      <c r="H2365" s="6" t="s">
        <v>1817</v>
      </c>
      <c r="I2365" s="6"/>
      <c r="J2365" s="16">
        <v>3906.9090000000001</v>
      </c>
      <c r="K2365" s="144">
        <v>0.69</v>
      </c>
      <c r="L2365" s="125">
        <v>0</v>
      </c>
      <c r="M2365" s="125">
        <v>0</v>
      </c>
      <c r="N2365" s="6" t="s">
        <v>557</v>
      </c>
      <c r="O2365" s="6" t="s">
        <v>2439</v>
      </c>
      <c r="P2365" s="19">
        <v>965000</v>
      </c>
      <c r="Q2365" s="6"/>
      <c r="R2365" s="19">
        <f t="shared" si="412"/>
        <v>173700</v>
      </c>
      <c r="S2365" s="6"/>
      <c r="T2365" s="14"/>
      <c r="U2365" s="145"/>
      <c r="V2365" s="6"/>
      <c r="W2365" s="6"/>
      <c r="X2365" s="6"/>
      <c r="Y2365" s="23"/>
      <c r="Z2365" s="6"/>
      <c r="AA2365" s="6"/>
      <c r="AB2365" s="21"/>
      <c r="AC2365" s="6"/>
      <c r="AD2365" s="14" t="s">
        <v>1515</v>
      </c>
      <c r="AE2365" s="6"/>
      <c r="AF2365" s="6"/>
      <c r="AG2365" s="6"/>
      <c r="AH2365" s="6" t="s">
        <v>1517</v>
      </c>
      <c r="AI2365" s="143">
        <f t="shared" si="413"/>
        <v>193</v>
      </c>
      <c r="AJ2365" s="143">
        <f t="shared" si="414"/>
        <v>34.74</v>
      </c>
      <c r="AK2365" s="143">
        <f t="shared" si="415"/>
        <v>0</v>
      </c>
      <c r="AL2365" s="20">
        <f t="shared" si="419"/>
        <v>45498</v>
      </c>
      <c r="AM2365" t="e">
        <f t="shared" si="411"/>
        <v>#N/A</v>
      </c>
      <c r="AN2365" t="str">
        <f t="shared" si="417"/>
        <v>03072024-A-123656-3906.909</v>
      </c>
    </row>
    <row r="2366" spans="1:40" ht="20.100000000000001" hidden="1" customHeight="1" x14ac:dyDescent="0.25">
      <c r="A2366" s="14">
        <v>990</v>
      </c>
      <c r="B2366" s="21">
        <v>45468</v>
      </c>
      <c r="C2366" s="6" t="s">
        <v>4023</v>
      </c>
      <c r="D2366" s="15">
        <v>45476</v>
      </c>
      <c r="E2366" s="14" t="s">
        <v>1132</v>
      </c>
      <c r="F2366" s="14" t="s">
        <v>1133</v>
      </c>
      <c r="G2366" s="6">
        <v>5000</v>
      </c>
      <c r="H2366" s="6" t="s">
        <v>1817</v>
      </c>
      <c r="I2366" s="6"/>
      <c r="J2366" s="16">
        <v>3906.9090000000001</v>
      </c>
      <c r="K2366" s="144">
        <v>0.5</v>
      </c>
      <c r="L2366" s="125">
        <v>0</v>
      </c>
      <c r="M2366" s="125">
        <v>0</v>
      </c>
      <c r="N2366" s="6" t="s">
        <v>557</v>
      </c>
      <c r="O2366" s="6" t="s">
        <v>2390</v>
      </c>
      <c r="P2366" s="19">
        <v>695000</v>
      </c>
      <c r="Q2366" s="6"/>
      <c r="R2366" s="19">
        <f t="shared" si="412"/>
        <v>125100</v>
      </c>
      <c r="S2366" s="6"/>
      <c r="T2366" s="14"/>
      <c r="U2366" s="145"/>
      <c r="V2366" s="6"/>
      <c r="W2366" s="6"/>
      <c r="X2366" s="6"/>
      <c r="Y2366" s="23"/>
      <c r="Z2366" s="6"/>
      <c r="AA2366" s="6"/>
      <c r="AB2366" s="21"/>
      <c r="AC2366" s="6"/>
      <c r="AD2366" s="14" t="s">
        <v>1515</v>
      </c>
      <c r="AE2366" s="6"/>
      <c r="AF2366" s="6"/>
      <c r="AG2366" s="6"/>
      <c r="AH2366" s="6" t="s">
        <v>1517</v>
      </c>
      <c r="AI2366" s="143">
        <f t="shared" si="413"/>
        <v>139</v>
      </c>
      <c r="AJ2366" s="143">
        <f t="shared" si="414"/>
        <v>25.02</v>
      </c>
      <c r="AK2366" s="143">
        <f t="shared" si="415"/>
        <v>0</v>
      </c>
      <c r="AL2366" s="20">
        <f t="shared" si="419"/>
        <v>45498</v>
      </c>
      <c r="AM2366" t="e">
        <f t="shared" si="411"/>
        <v>#N/A</v>
      </c>
      <c r="AN2366" t="str">
        <f t="shared" si="417"/>
        <v>03072024-A-123659-3906.909</v>
      </c>
    </row>
    <row r="2367" spans="1:40" ht="20.100000000000001" hidden="1" customHeight="1" x14ac:dyDescent="0.25">
      <c r="A2367" s="14">
        <v>991</v>
      </c>
      <c r="B2367" s="21">
        <v>45468</v>
      </c>
      <c r="C2367" s="6" t="s">
        <v>4024</v>
      </c>
      <c r="D2367" s="15">
        <v>45476</v>
      </c>
      <c r="E2367" s="14" t="s">
        <v>1132</v>
      </c>
      <c r="F2367" s="14" t="s">
        <v>1133</v>
      </c>
      <c r="G2367" s="6">
        <v>5000</v>
      </c>
      <c r="H2367" s="6" t="s">
        <v>1817</v>
      </c>
      <c r="I2367" s="6"/>
      <c r="J2367" s="16">
        <v>3906.9090000000001</v>
      </c>
      <c r="K2367" s="144">
        <v>0.69</v>
      </c>
      <c r="L2367" s="125">
        <v>0</v>
      </c>
      <c r="M2367" s="125">
        <v>0</v>
      </c>
      <c r="N2367" s="6" t="s">
        <v>557</v>
      </c>
      <c r="O2367" s="6" t="s">
        <v>2439</v>
      </c>
      <c r="P2367" s="19">
        <v>965000</v>
      </c>
      <c r="Q2367" s="6"/>
      <c r="R2367" s="19">
        <f t="shared" si="412"/>
        <v>173700</v>
      </c>
      <c r="S2367" s="6"/>
      <c r="T2367" s="14"/>
      <c r="U2367" s="145"/>
      <c r="V2367" s="6"/>
      <c r="W2367" s="6"/>
      <c r="X2367" s="6"/>
      <c r="Y2367" s="23"/>
      <c r="Z2367" s="6"/>
      <c r="AA2367" s="6"/>
      <c r="AB2367" s="21"/>
      <c r="AC2367" s="6"/>
      <c r="AD2367" s="14" t="s">
        <v>1515</v>
      </c>
      <c r="AE2367" s="6"/>
      <c r="AF2367" s="6"/>
      <c r="AG2367" s="6"/>
      <c r="AH2367" s="6" t="s">
        <v>1517</v>
      </c>
      <c r="AI2367" s="143">
        <f t="shared" si="413"/>
        <v>193</v>
      </c>
      <c r="AJ2367" s="143">
        <f t="shared" si="414"/>
        <v>34.74</v>
      </c>
      <c r="AK2367" s="143">
        <f t="shared" si="415"/>
        <v>0</v>
      </c>
      <c r="AL2367" s="20">
        <f t="shared" si="419"/>
        <v>45498</v>
      </c>
      <c r="AM2367" t="e">
        <f t="shared" si="411"/>
        <v>#N/A</v>
      </c>
      <c r="AN2367" t="str">
        <f t="shared" si="417"/>
        <v>03072024-A-123660-3906.909</v>
      </c>
    </row>
    <row r="2368" spans="1:40" ht="20.100000000000001" hidden="1" customHeight="1" x14ac:dyDescent="0.25">
      <c r="A2368" s="14">
        <v>992</v>
      </c>
      <c r="B2368" s="21">
        <v>45460</v>
      </c>
      <c r="C2368" s="6" t="s">
        <v>4025</v>
      </c>
      <c r="D2368" s="15">
        <v>45476</v>
      </c>
      <c r="E2368" s="14" t="s">
        <v>1132</v>
      </c>
      <c r="F2368" s="14" t="s">
        <v>1133</v>
      </c>
      <c r="G2368" s="6">
        <v>390</v>
      </c>
      <c r="H2368" s="6" t="s">
        <v>1817</v>
      </c>
      <c r="I2368" s="6"/>
      <c r="J2368" s="16">
        <v>3809.9189999999999</v>
      </c>
      <c r="K2368" s="144">
        <v>0.66</v>
      </c>
      <c r="L2368" s="125">
        <v>0</v>
      </c>
      <c r="M2368" s="125">
        <v>0</v>
      </c>
      <c r="N2368" s="6" t="s">
        <v>557</v>
      </c>
      <c r="O2368" s="6" t="s">
        <v>3463</v>
      </c>
      <c r="P2368" s="19">
        <v>72150</v>
      </c>
      <c r="Q2368" s="6"/>
      <c r="R2368" s="19">
        <f t="shared" si="412"/>
        <v>12987</v>
      </c>
      <c r="S2368" s="6"/>
      <c r="T2368" s="14"/>
      <c r="U2368" s="145"/>
      <c r="V2368" s="6"/>
      <c r="W2368" s="6"/>
      <c r="X2368" s="6"/>
      <c r="Y2368" s="23"/>
      <c r="Z2368" s="6"/>
      <c r="AA2368" s="6"/>
      <c r="AB2368" s="21"/>
      <c r="AC2368" s="6"/>
      <c r="AD2368" s="14" t="s">
        <v>1515</v>
      </c>
      <c r="AE2368" s="6"/>
      <c r="AF2368" s="6"/>
      <c r="AG2368" s="6"/>
      <c r="AH2368" s="6" t="s">
        <v>1517</v>
      </c>
      <c r="AI2368" s="143">
        <f t="shared" si="413"/>
        <v>185</v>
      </c>
      <c r="AJ2368" s="143">
        <f t="shared" si="414"/>
        <v>33.299999999999997</v>
      </c>
      <c r="AK2368" s="143">
        <f t="shared" si="415"/>
        <v>0</v>
      </c>
      <c r="AL2368" s="20">
        <f t="shared" si="419"/>
        <v>45490</v>
      </c>
      <c r="AM2368" t="e">
        <f t="shared" si="411"/>
        <v>#N/A</v>
      </c>
      <c r="AN2368" t="str">
        <f t="shared" si="417"/>
        <v>03072024-A-123662-3809.919</v>
      </c>
    </row>
    <row r="2369" spans="1:40" ht="20.100000000000001" hidden="1" customHeight="1" x14ac:dyDescent="0.25">
      <c r="A2369" s="14">
        <v>993</v>
      </c>
      <c r="B2369" s="21">
        <v>45460</v>
      </c>
      <c r="C2369" s="6" t="s">
        <v>4026</v>
      </c>
      <c r="D2369" s="15">
        <v>45476</v>
      </c>
      <c r="E2369" s="14" t="s">
        <v>1132</v>
      </c>
      <c r="F2369" s="14" t="s">
        <v>1133</v>
      </c>
      <c r="G2369" s="6">
        <v>5000</v>
      </c>
      <c r="H2369" s="6" t="s">
        <v>1817</v>
      </c>
      <c r="I2369" s="6"/>
      <c r="J2369" s="16">
        <v>3906.9090000000001</v>
      </c>
      <c r="K2369" s="144">
        <v>0.69</v>
      </c>
      <c r="L2369" s="125">
        <v>0</v>
      </c>
      <c r="M2369" s="125">
        <v>0</v>
      </c>
      <c r="N2369" s="6" t="s">
        <v>557</v>
      </c>
      <c r="O2369" s="6" t="s">
        <v>2439</v>
      </c>
      <c r="P2369" s="19">
        <v>965000</v>
      </c>
      <c r="Q2369" s="6"/>
      <c r="R2369" s="19">
        <f t="shared" si="412"/>
        <v>173700</v>
      </c>
      <c r="S2369" s="6"/>
      <c r="T2369" s="14"/>
      <c r="U2369" s="145"/>
      <c r="V2369" s="6"/>
      <c r="W2369" s="6"/>
      <c r="X2369" s="6"/>
      <c r="Y2369" s="23"/>
      <c r="Z2369" s="6"/>
      <c r="AA2369" s="6"/>
      <c r="AB2369" s="21"/>
      <c r="AC2369" s="6"/>
      <c r="AD2369" s="14" t="s">
        <v>1515</v>
      </c>
      <c r="AE2369" s="6"/>
      <c r="AF2369" s="6"/>
      <c r="AG2369" s="6"/>
      <c r="AH2369" s="6" t="s">
        <v>1517</v>
      </c>
      <c r="AI2369" s="143">
        <f t="shared" si="413"/>
        <v>193</v>
      </c>
      <c r="AJ2369" s="143">
        <f t="shared" si="414"/>
        <v>34.74</v>
      </c>
      <c r="AK2369" s="143">
        <f t="shared" si="415"/>
        <v>0</v>
      </c>
      <c r="AL2369" s="20">
        <f t="shared" si="419"/>
        <v>45490</v>
      </c>
      <c r="AM2369" t="e">
        <f t="shared" si="411"/>
        <v>#N/A</v>
      </c>
      <c r="AN2369" t="str">
        <f t="shared" si="417"/>
        <v>03072024-A-123689-3906.909</v>
      </c>
    </row>
    <row r="2370" spans="1:40" ht="20.100000000000001" hidden="1" customHeight="1" x14ac:dyDescent="0.25">
      <c r="A2370" s="14">
        <v>994</v>
      </c>
      <c r="B2370" s="21">
        <v>45460</v>
      </c>
      <c r="C2370" s="6" t="s">
        <v>4027</v>
      </c>
      <c r="D2370" s="15">
        <v>45476</v>
      </c>
      <c r="E2370" s="14" t="s">
        <v>1132</v>
      </c>
      <c r="F2370" s="14" t="s">
        <v>1133</v>
      </c>
      <c r="G2370" s="6">
        <v>5000</v>
      </c>
      <c r="H2370" s="6" t="s">
        <v>1817</v>
      </c>
      <c r="I2370" s="6"/>
      <c r="J2370" s="16">
        <v>3906.9090000000001</v>
      </c>
      <c r="K2370" s="144">
        <v>0.5</v>
      </c>
      <c r="L2370" s="125">
        <v>0</v>
      </c>
      <c r="M2370" s="125">
        <v>0</v>
      </c>
      <c r="N2370" s="6" t="s">
        <v>557</v>
      </c>
      <c r="O2370" s="6" t="s">
        <v>2390</v>
      </c>
      <c r="P2370" s="19">
        <v>695000</v>
      </c>
      <c r="Q2370" s="6"/>
      <c r="R2370" s="19">
        <f t="shared" si="412"/>
        <v>125100</v>
      </c>
      <c r="S2370" s="6"/>
      <c r="T2370" s="14"/>
      <c r="U2370" s="145"/>
      <c r="V2370" s="6"/>
      <c r="W2370" s="6"/>
      <c r="X2370" s="6"/>
      <c r="Y2370" s="23"/>
      <c r="Z2370" s="6"/>
      <c r="AA2370" s="6"/>
      <c r="AB2370" s="21"/>
      <c r="AC2370" s="6"/>
      <c r="AD2370" s="14" t="s">
        <v>1515</v>
      </c>
      <c r="AE2370" s="6"/>
      <c r="AF2370" s="6"/>
      <c r="AG2370" s="6"/>
      <c r="AH2370" s="6" t="s">
        <v>1517</v>
      </c>
      <c r="AI2370" s="143">
        <f t="shared" si="413"/>
        <v>139</v>
      </c>
      <c r="AJ2370" s="143">
        <f t="shared" si="414"/>
        <v>25.02</v>
      </c>
      <c r="AK2370" s="143">
        <f t="shared" si="415"/>
        <v>0</v>
      </c>
      <c r="AL2370" s="20">
        <f t="shared" si="419"/>
        <v>45490</v>
      </c>
      <c r="AM2370" t="e">
        <f t="shared" si="411"/>
        <v>#N/A</v>
      </c>
      <c r="AN2370" t="str">
        <f t="shared" si="417"/>
        <v>03072024-A-123695-3906.909</v>
      </c>
    </row>
    <row r="2371" spans="1:40" ht="20.100000000000001" hidden="1" customHeight="1" x14ac:dyDescent="0.25">
      <c r="A2371" s="14">
        <v>995</v>
      </c>
      <c r="B2371" s="21">
        <v>45460</v>
      </c>
      <c r="C2371" s="6" t="s">
        <v>4028</v>
      </c>
      <c r="D2371" s="15">
        <v>45476</v>
      </c>
      <c r="E2371" s="14" t="s">
        <v>1132</v>
      </c>
      <c r="F2371" s="14" t="s">
        <v>1133</v>
      </c>
      <c r="G2371" s="6">
        <v>5000</v>
      </c>
      <c r="H2371" s="6" t="s">
        <v>1817</v>
      </c>
      <c r="I2371" s="6"/>
      <c r="J2371" s="16">
        <v>3906.9090000000001</v>
      </c>
      <c r="K2371" s="144">
        <v>0.5</v>
      </c>
      <c r="L2371" s="125">
        <v>0</v>
      </c>
      <c r="M2371" s="125">
        <v>0</v>
      </c>
      <c r="N2371" s="6" t="s">
        <v>557</v>
      </c>
      <c r="O2371" s="6" t="s">
        <v>2390</v>
      </c>
      <c r="P2371" s="19">
        <v>695000</v>
      </c>
      <c r="Q2371" s="6"/>
      <c r="R2371" s="19">
        <f t="shared" si="412"/>
        <v>125100</v>
      </c>
      <c r="S2371" s="6"/>
      <c r="T2371" s="14"/>
      <c r="U2371" s="145"/>
      <c r="V2371" s="6"/>
      <c r="W2371" s="6"/>
      <c r="X2371" s="6"/>
      <c r="Y2371" s="23"/>
      <c r="Z2371" s="6"/>
      <c r="AA2371" s="6"/>
      <c r="AB2371" s="21"/>
      <c r="AC2371" s="6"/>
      <c r="AD2371" s="14" t="s">
        <v>1515</v>
      </c>
      <c r="AE2371" s="6"/>
      <c r="AF2371" s="6"/>
      <c r="AG2371" s="6"/>
      <c r="AH2371" s="6" t="s">
        <v>1517</v>
      </c>
      <c r="AI2371" s="143">
        <f t="shared" si="413"/>
        <v>139</v>
      </c>
      <c r="AJ2371" s="143">
        <f t="shared" si="414"/>
        <v>25.02</v>
      </c>
      <c r="AK2371" s="143">
        <f t="shared" si="415"/>
        <v>0</v>
      </c>
      <c r="AL2371" s="20">
        <f t="shared" si="419"/>
        <v>45490</v>
      </c>
      <c r="AM2371" t="e">
        <f t="shared" si="411"/>
        <v>#N/A</v>
      </c>
      <c r="AN2371" t="str">
        <f t="shared" si="417"/>
        <v>03072024-A-123703-3906.909</v>
      </c>
    </row>
    <row r="2372" spans="1:40" ht="20.100000000000001" hidden="1" customHeight="1" x14ac:dyDescent="0.25">
      <c r="A2372" s="14">
        <v>996</v>
      </c>
      <c r="B2372" s="21">
        <v>45460</v>
      </c>
      <c r="C2372" s="6" t="s">
        <v>4029</v>
      </c>
      <c r="D2372" s="15">
        <v>45476</v>
      </c>
      <c r="E2372" s="14" t="s">
        <v>1132</v>
      </c>
      <c r="F2372" s="14" t="s">
        <v>1133</v>
      </c>
      <c r="G2372" s="6">
        <v>5000</v>
      </c>
      <c r="H2372" s="6" t="s">
        <v>1817</v>
      </c>
      <c r="I2372" s="6"/>
      <c r="J2372" s="16">
        <v>3906.9090000000001</v>
      </c>
      <c r="K2372" s="144">
        <v>0.5</v>
      </c>
      <c r="L2372" s="125">
        <v>0</v>
      </c>
      <c r="M2372" s="125">
        <v>0</v>
      </c>
      <c r="N2372" s="6" t="s">
        <v>557</v>
      </c>
      <c r="O2372" s="6" t="s">
        <v>2390</v>
      </c>
      <c r="P2372" s="19">
        <v>695000</v>
      </c>
      <c r="Q2372" s="6"/>
      <c r="R2372" s="19">
        <f t="shared" si="412"/>
        <v>125100</v>
      </c>
      <c r="S2372" s="6"/>
      <c r="T2372" s="14"/>
      <c r="U2372" s="145"/>
      <c r="V2372" s="6"/>
      <c r="W2372" s="6"/>
      <c r="X2372" s="6"/>
      <c r="Y2372" s="23"/>
      <c r="Z2372" s="6"/>
      <c r="AA2372" s="6"/>
      <c r="AB2372" s="21"/>
      <c r="AC2372" s="6"/>
      <c r="AD2372" s="14" t="s">
        <v>1515</v>
      </c>
      <c r="AE2372" s="6"/>
      <c r="AF2372" s="6"/>
      <c r="AG2372" s="6"/>
      <c r="AH2372" s="6" t="s">
        <v>1517</v>
      </c>
      <c r="AI2372" s="143">
        <f t="shared" si="413"/>
        <v>139</v>
      </c>
      <c r="AJ2372" s="143">
        <f t="shared" si="414"/>
        <v>25.02</v>
      </c>
      <c r="AK2372" s="143">
        <f t="shared" si="415"/>
        <v>0</v>
      </c>
      <c r="AL2372" s="20">
        <f t="shared" si="419"/>
        <v>45490</v>
      </c>
      <c r="AM2372" t="e">
        <f t="shared" si="411"/>
        <v>#N/A</v>
      </c>
      <c r="AN2372" t="str">
        <f t="shared" si="417"/>
        <v>03072024-A-123708-3906.909</v>
      </c>
    </row>
    <row r="2373" spans="1:40" ht="20.100000000000001" hidden="1" customHeight="1" x14ac:dyDescent="0.25">
      <c r="A2373" s="14">
        <v>997</v>
      </c>
      <c r="B2373" s="21">
        <v>45460</v>
      </c>
      <c r="C2373" s="6" t="s">
        <v>4030</v>
      </c>
      <c r="D2373" s="15">
        <v>45476</v>
      </c>
      <c r="E2373" s="14" t="s">
        <v>1132</v>
      </c>
      <c r="F2373" s="14" t="s">
        <v>1133</v>
      </c>
      <c r="G2373" s="6">
        <v>5000</v>
      </c>
      <c r="H2373" s="6" t="s">
        <v>1817</v>
      </c>
      <c r="I2373" s="6"/>
      <c r="J2373" s="16">
        <v>3906.9090000000001</v>
      </c>
      <c r="K2373" s="144">
        <v>0.5</v>
      </c>
      <c r="L2373" s="125">
        <v>0</v>
      </c>
      <c r="M2373" s="125">
        <v>0</v>
      </c>
      <c r="N2373" s="6" t="s">
        <v>557</v>
      </c>
      <c r="O2373" s="6" t="s">
        <v>2390</v>
      </c>
      <c r="P2373" s="19">
        <v>695000</v>
      </c>
      <c r="Q2373" s="6"/>
      <c r="R2373" s="19">
        <f t="shared" si="412"/>
        <v>125100</v>
      </c>
      <c r="S2373" s="6"/>
      <c r="T2373" s="14"/>
      <c r="U2373" s="145"/>
      <c r="V2373" s="6"/>
      <c r="W2373" s="6"/>
      <c r="X2373" s="6"/>
      <c r="Y2373" s="23"/>
      <c r="Z2373" s="6"/>
      <c r="AA2373" s="6"/>
      <c r="AB2373" s="21"/>
      <c r="AC2373" s="6"/>
      <c r="AD2373" s="14" t="s">
        <v>1515</v>
      </c>
      <c r="AE2373" s="6"/>
      <c r="AF2373" s="6"/>
      <c r="AG2373" s="6"/>
      <c r="AH2373" s="6" t="s">
        <v>1517</v>
      </c>
      <c r="AI2373" s="143">
        <f t="shared" si="413"/>
        <v>139</v>
      </c>
      <c r="AJ2373" s="143">
        <f t="shared" si="414"/>
        <v>25.02</v>
      </c>
      <c r="AK2373" s="143">
        <f t="shared" si="415"/>
        <v>0</v>
      </c>
      <c r="AL2373" s="20">
        <f t="shared" si="419"/>
        <v>45490</v>
      </c>
      <c r="AM2373" t="e">
        <f t="shared" si="411"/>
        <v>#N/A</v>
      </c>
      <c r="AN2373" t="str">
        <f t="shared" si="417"/>
        <v>03072024-A-123712-3906.909</v>
      </c>
    </row>
    <row r="2374" spans="1:40" ht="20.100000000000001" hidden="1" customHeight="1" x14ac:dyDescent="0.25">
      <c r="A2374" s="14">
        <v>998</v>
      </c>
      <c r="B2374" s="21">
        <v>45467</v>
      </c>
      <c r="C2374" s="6" t="s">
        <v>4031</v>
      </c>
      <c r="D2374" s="15">
        <v>45476</v>
      </c>
      <c r="E2374" s="14" t="s">
        <v>1132</v>
      </c>
      <c r="F2374" s="14" t="s">
        <v>1133</v>
      </c>
      <c r="G2374" s="6">
        <v>3000</v>
      </c>
      <c r="H2374" s="6" t="s">
        <v>1817</v>
      </c>
      <c r="I2374" s="6"/>
      <c r="J2374" s="16">
        <v>3809.9189999999999</v>
      </c>
      <c r="K2374" s="144">
        <v>1.04</v>
      </c>
      <c r="L2374" s="125">
        <f>_xlfn.IFNA(INDEX(New!$E$9:$E$791,MATCH(C2374,New!$F$9:$F$791,0)),G2374)</f>
        <v>3000</v>
      </c>
      <c r="M2374" s="125">
        <v>0</v>
      </c>
      <c r="N2374" s="6" t="s">
        <v>557</v>
      </c>
      <c r="O2374" s="6" t="s">
        <v>4063</v>
      </c>
      <c r="P2374" s="19">
        <v>875850</v>
      </c>
      <c r="Q2374" s="6"/>
      <c r="R2374" s="19">
        <f t="shared" si="412"/>
        <v>157653</v>
      </c>
      <c r="S2374" s="6"/>
      <c r="T2374" s="14"/>
      <c r="U2374" s="145"/>
      <c r="V2374" s="6"/>
      <c r="W2374" s="6"/>
      <c r="X2374" s="6"/>
      <c r="Y2374" s="23"/>
      <c r="Z2374" s="6"/>
      <c r="AA2374" s="6"/>
      <c r="AB2374" s="21"/>
      <c r="AC2374" s="6"/>
      <c r="AD2374" s="14" t="s">
        <v>1515</v>
      </c>
      <c r="AE2374" s="6"/>
      <c r="AF2374" s="6"/>
      <c r="AG2374" s="6"/>
      <c r="AH2374" s="6" t="s">
        <v>1517</v>
      </c>
      <c r="AI2374" s="143">
        <f t="shared" si="413"/>
        <v>291.95</v>
      </c>
      <c r="AJ2374" s="143">
        <f t="shared" si="414"/>
        <v>52.551000000000002</v>
      </c>
      <c r="AK2374" s="143">
        <f t="shared" si="415"/>
        <v>157653</v>
      </c>
      <c r="AL2374" s="20">
        <f t="shared" si="419"/>
        <v>45497</v>
      </c>
      <c r="AM2374" t="e">
        <f t="shared" si="411"/>
        <v>#N/A</v>
      </c>
      <c r="AN2374" t="str">
        <f t="shared" si="417"/>
        <v>03072024-A-123718-3809.919</v>
      </c>
    </row>
    <row r="2375" spans="1:40" ht="20.100000000000001" hidden="1" customHeight="1" x14ac:dyDescent="0.25">
      <c r="A2375" s="14">
        <v>999</v>
      </c>
      <c r="B2375" s="21">
        <v>45467</v>
      </c>
      <c r="C2375" s="6" t="s">
        <v>4032</v>
      </c>
      <c r="D2375" s="15">
        <v>45476</v>
      </c>
      <c r="E2375" s="14" t="s">
        <v>1132</v>
      </c>
      <c r="F2375" s="14" t="s">
        <v>1133</v>
      </c>
      <c r="G2375" s="6">
        <v>1660</v>
      </c>
      <c r="H2375" s="6" t="s">
        <v>1817</v>
      </c>
      <c r="I2375" s="6"/>
      <c r="J2375" s="16">
        <v>3809.9189999999999</v>
      </c>
      <c r="K2375" s="144">
        <v>1.1499999999999999</v>
      </c>
      <c r="L2375" s="125">
        <v>0</v>
      </c>
      <c r="M2375" s="125">
        <v>0</v>
      </c>
      <c r="N2375" s="6" t="s">
        <v>557</v>
      </c>
      <c r="O2375" s="6" t="s">
        <v>4063</v>
      </c>
      <c r="P2375" s="19">
        <v>534830</v>
      </c>
      <c r="Q2375" s="6"/>
      <c r="R2375" s="19">
        <f t="shared" si="412"/>
        <v>96269.4</v>
      </c>
      <c r="S2375" s="6"/>
      <c r="T2375" s="14"/>
      <c r="U2375" s="145"/>
      <c r="V2375" s="6"/>
      <c r="W2375" s="6"/>
      <c r="X2375" s="6"/>
      <c r="Y2375" s="23"/>
      <c r="Z2375" s="6"/>
      <c r="AA2375" s="6"/>
      <c r="AB2375" s="21"/>
      <c r="AC2375" s="6"/>
      <c r="AD2375" s="14" t="s">
        <v>1515</v>
      </c>
      <c r="AE2375" s="6"/>
      <c r="AF2375" s="6"/>
      <c r="AG2375" s="6"/>
      <c r="AH2375" s="6" t="s">
        <v>1517</v>
      </c>
      <c r="AI2375" s="143">
        <f t="shared" si="413"/>
        <v>322.18674698795184</v>
      </c>
      <c r="AJ2375" s="143">
        <f t="shared" si="414"/>
        <v>57.99361445783132</v>
      </c>
      <c r="AK2375" s="143">
        <f t="shared" si="415"/>
        <v>0</v>
      </c>
      <c r="AL2375" s="20">
        <f t="shared" si="419"/>
        <v>45497</v>
      </c>
      <c r="AM2375" t="e">
        <f t="shared" si="411"/>
        <v>#N/A</v>
      </c>
      <c r="AN2375" t="str">
        <f t="shared" si="417"/>
        <v>03072024-A-123724-3809.919</v>
      </c>
    </row>
    <row r="2376" spans="1:40" ht="20.100000000000001" hidden="1" customHeight="1" x14ac:dyDescent="0.25">
      <c r="A2376" s="14">
        <v>1000</v>
      </c>
      <c r="B2376" s="21">
        <v>45467</v>
      </c>
      <c r="C2376" s="6" t="s">
        <v>4033</v>
      </c>
      <c r="D2376" s="15">
        <v>45476</v>
      </c>
      <c r="E2376" s="14" t="s">
        <v>1132</v>
      </c>
      <c r="F2376" s="14" t="s">
        <v>1133</v>
      </c>
      <c r="G2376" s="6">
        <v>1360</v>
      </c>
      <c r="H2376" s="6" t="s">
        <v>1817</v>
      </c>
      <c r="I2376" s="6"/>
      <c r="J2376" s="16">
        <v>3809.9189999999999</v>
      </c>
      <c r="K2376" s="144">
        <v>1.02</v>
      </c>
      <c r="L2376" s="125">
        <v>0</v>
      </c>
      <c r="M2376" s="125">
        <v>0</v>
      </c>
      <c r="N2376" s="6" t="s">
        <v>557</v>
      </c>
      <c r="O2376" s="6" t="s">
        <v>4063</v>
      </c>
      <c r="P2376" s="19">
        <v>389330</v>
      </c>
      <c r="Q2376" s="6"/>
      <c r="R2376" s="19">
        <f t="shared" si="412"/>
        <v>70079.399999999994</v>
      </c>
      <c r="S2376" s="6"/>
      <c r="T2376" s="14"/>
      <c r="U2376" s="145"/>
      <c r="V2376" s="6"/>
      <c r="W2376" s="6"/>
      <c r="X2376" s="6"/>
      <c r="Y2376" s="23"/>
      <c r="Z2376" s="6"/>
      <c r="AA2376" s="6"/>
      <c r="AB2376" s="21"/>
      <c r="AC2376" s="6"/>
      <c r="AD2376" s="14" t="s">
        <v>1515</v>
      </c>
      <c r="AE2376" s="6"/>
      <c r="AF2376" s="6"/>
      <c r="AG2376" s="6"/>
      <c r="AH2376" s="6" t="s">
        <v>1517</v>
      </c>
      <c r="AI2376" s="143">
        <f t="shared" si="413"/>
        <v>286.27205882352939</v>
      </c>
      <c r="AJ2376" s="143">
        <f t="shared" si="414"/>
        <v>51.528970588235289</v>
      </c>
      <c r="AK2376" s="143">
        <f t="shared" si="415"/>
        <v>0</v>
      </c>
      <c r="AL2376" s="20">
        <f t="shared" si="419"/>
        <v>45497</v>
      </c>
      <c r="AM2376" t="e">
        <f t="shared" si="411"/>
        <v>#N/A</v>
      </c>
      <c r="AN2376" t="str">
        <f t="shared" si="417"/>
        <v>03072024-A-123743-3809.919</v>
      </c>
    </row>
    <row r="2377" spans="1:40" ht="20.100000000000001" hidden="1" customHeight="1" x14ac:dyDescent="0.25">
      <c r="A2377" s="14">
        <v>1001</v>
      </c>
      <c r="B2377" s="21">
        <v>45467</v>
      </c>
      <c r="C2377" s="6" t="s">
        <v>4034</v>
      </c>
      <c r="D2377" s="15">
        <v>45476</v>
      </c>
      <c r="E2377" s="14" t="s">
        <v>1132</v>
      </c>
      <c r="F2377" s="14" t="s">
        <v>1133</v>
      </c>
      <c r="G2377" s="6">
        <v>130</v>
      </c>
      <c r="H2377" s="6" t="s">
        <v>1817</v>
      </c>
      <c r="I2377" s="6"/>
      <c r="J2377" s="16">
        <v>3809.9189999999999</v>
      </c>
      <c r="K2377" s="144">
        <v>0.67</v>
      </c>
      <c r="L2377" s="125">
        <v>0</v>
      </c>
      <c r="M2377" s="125">
        <v>0</v>
      </c>
      <c r="N2377" s="6" t="s">
        <v>557</v>
      </c>
      <c r="O2377" s="6" t="s">
        <v>4064</v>
      </c>
      <c r="P2377" s="19">
        <v>24440</v>
      </c>
      <c r="Q2377" s="6"/>
      <c r="R2377" s="19">
        <f t="shared" si="412"/>
        <v>4399.2</v>
      </c>
      <c r="S2377" s="6"/>
      <c r="T2377" s="14"/>
      <c r="U2377" s="145"/>
      <c r="V2377" s="6"/>
      <c r="W2377" s="6"/>
      <c r="X2377" s="6"/>
      <c r="Y2377" s="23"/>
      <c r="Z2377" s="6"/>
      <c r="AA2377" s="6"/>
      <c r="AB2377" s="21"/>
      <c r="AC2377" s="6"/>
      <c r="AD2377" s="14" t="s">
        <v>1515</v>
      </c>
      <c r="AE2377" s="6"/>
      <c r="AF2377" s="6"/>
      <c r="AG2377" s="6"/>
      <c r="AH2377" s="6" t="s">
        <v>1517</v>
      </c>
      <c r="AI2377" s="143">
        <f t="shared" si="413"/>
        <v>188</v>
      </c>
      <c r="AJ2377" s="143">
        <f t="shared" si="414"/>
        <v>33.839999999999996</v>
      </c>
      <c r="AK2377" s="143">
        <f t="shared" si="415"/>
        <v>0</v>
      </c>
      <c r="AL2377" s="20">
        <f t="shared" si="419"/>
        <v>45497</v>
      </c>
      <c r="AM2377" t="e">
        <f t="shared" si="411"/>
        <v>#N/A</v>
      </c>
      <c r="AN2377" t="str">
        <f t="shared" si="417"/>
        <v>03072024-A-123749-3809.919</v>
      </c>
    </row>
    <row r="2378" spans="1:40" ht="20.100000000000001" hidden="1" customHeight="1" x14ac:dyDescent="0.25">
      <c r="A2378" s="14">
        <v>1002</v>
      </c>
      <c r="B2378" s="21">
        <v>45467</v>
      </c>
      <c r="C2378" s="6" t="s">
        <v>4035</v>
      </c>
      <c r="D2378" s="15">
        <v>45476</v>
      </c>
      <c r="E2378" s="14" t="s">
        <v>1132</v>
      </c>
      <c r="F2378" s="14" t="s">
        <v>1133</v>
      </c>
      <c r="G2378" s="6">
        <v>5000</v>
      </c>
      <c r="H2378" s="6" t="s">
        <v>1817</v>
      </c>
      <c r="I2378" s="6"/>
      <c r="J2378" s="16">
        <v>3906.9090000000001</v>
      </c>
      <c r="K2378" s="144">
        <v>0.69</v>
      </c>
      <c r="L2378" s="125">
        <v>0</v>
      </c>
      <c r="M2378" s="125">
        <v>0</v>
      </c>
      <c r="N2378" s="6" t="s">
        <v>557</v>
      </c>
      <c r="O2378" s="6" t="s">
        <v>2439</v>
      </c>
      <c r="P2378" s="19">
        <v>965000</v>
      </c>
      <c r="Q2378" s="6"/>
      <c r="R2378" s="19">
        <f t="shared" si="412"/>
        <v>173700</v>
      </c>
      <c r="S2378" s="6"/>
      <c r="T2378" s="14"/>
      <c r="U2378" s="145"/>
      <c r="V2378" s="6"/>
      <c r="W2378" s="6"/>
      <c r="X2378" s="6"/>
      <c r="Y2378" s="23"/>
      <c r="Z2378" s="6"/>
      <c r="AA2378" s="6"/>
      <c r="AB2378" s="21"/>
      <c r="AC2378" s="6"/>
      <c r="AD2378" s="14" t="s">
        <v>1515</v>
      </c>
      <c r="AE2378" s="6"/>
      <c r="AF2378" s="6"/>
      <c r="AG2378" s="6"/>
      <c r="AH2378" s="6" t="s">
        <v>1517</v>
      </c>
      <c r="AI2378" s="143">
        <f t="shared" si="413"/>
        <v>193</v>
      </c>
      <c r="AJ2378" s="143">
        <f t="shared" si="414"/>
        <v>34.74</v>
      </c>
      <c r="AK2378" s="143">
        <f t="shared" si="415"/>
        <v>0</v>
      </c>
      <c r="AL2378" s="20">
        <f t="shared" si="419"/>
        <v>45497</v>
      </c>
      <c r="AM2378" t="e">
        <f t="shared" si="411"/>
        <v>#N/A</v>
      </c>
      <c r="AN2378" t="str">
        <f t="shared" si="417"/>
        <v>03072024-A-123754-3906.909</v>
      </c>
    </row>
    <row r="2379" spans="1:40" ht="20.100000000000001" customHeight="1" x14ac:dyDescent="0.25">
      <c r="A2379" s="14">
        <v>1003</v>
      </c>
      <c r="B2379" s="21">
        <v>45457</v>
      </c>
      <c r="C2379" s="6" t="s">
        <v>4036</v>
      </c>
      <c r="D2379" s="15">
        <v>45476</v>
      </c>
      <c r="E2379" s="14" t="s">
        <v>1132</v>
      </c>
      <c r="F2379" s="14" t="str">
        <f>INDEX(New!$CV$9:$CV$791,MATCH(C2379,New!$F$9:$F$791,0))</f>
        <v>-</v>
      </c>
      <c r="G2379" s="6">
        <v>29450</v>
      </c>
      <c r="H2379" s="6" t="s">
        <v>1817</v>
      </c>
      <c r="I2379" s="6"/>
      <c r="J2379" s="16">
        <v>2815.12</v>
      </c>
      <c r="K2379" s="144">
        <v>0.28000000000000003</v>
      </c>
      <c r="L2379" s="125">
        <f>_xlfn.IFNA(INDEX(New!$E$9:$E$791,MATCH(C2379,New!$F$9:$F$791,0)),G2379)</f>
        <v>29450</v>
      </c>
      <c r="M2379" s="125">
        <f t="shared" si="418"/>
        <v>29450</v>
      </c>
      <c r="N2379" s="6" t="s">
        <v>557</v>
      </c>
      <c r="O2379" s="6" t="s">
        <v>2668</v>
      </c>
      <c r="P2379" s="19">
        <v>2292682.5</v>
      </c>
      <c r="Q2379" s="6"/>
      <c r="R2379" s="19">
        <f t="shared" si="412"/>
        <v>412682.85</v>
      </c>
      <c r="S2379" s="6"/>
      <c r="T2379" s="14"/>
      <c r="U2379" s="145"/>
      <c r="V2379" s="6"/>
      <c r="W2379" s="6"/>
      <c r="X2379" s="6"/>
      <c r="Y2379" s="23"/>
      <c r="Z2379" s="6"/>
      <c r="AA2379" s="6"/>
      <c r="AB2379" s="21"/>
      <c r="AC2379" s="6"/>
      <c r="AD2379" s="14" t="s">
        <v>1515</v>
      </c>
      <c r="AE2379" s="6"/>
      <c r="AF2379" s="6"/>
      <c r="AG2379" s="6"/>
      <c r="AH2379" s="6" t="s">
        <v>1517</v>
      </c>
      <c r="AI2379" s="143">
        <f t="shared" si="413"/>
        <v>77.849999999999994</v>
      </c>
      <c r="AJ2379" s="143">
        <f t="shared" si="414"/>
        <v>14.013</v>
      </c>
      <c r="AK2379" s="143">
        <f t="shared" si="415"/>
        <v>412682.85</v>
      </c>
      <c r="AL2379" s="20">
        <f t="shared" si="419"/>
        <v>45487</v>
      </c>
      <c r="AM2379" t="e">
        <f t="shared" si="411"/>
        <v>#N/A</v>
      </c>
      <c r="AN2379" t="str">
        <f t="shared" si="417"/>
        <v>03072024-A-123759-2815.12</v>
      </c>
    </row>
    <row r="2380" spans="1:40" ht="20.100000000000001" customHeight="1" x14ac:dyDescent="0.25">
      <c r="A2380" s="14">
        <v>1004</v>
      </c>
      <c r="B2380" s="21">
        <v>45467</v>
      </c>
      <c r="C2380" s="6" t="s">
        <v>4037</v>
      </c>
      <c r="D2380" s="15">
        <v>45476</v>
      </c>
      <c r="E2380" s="14" t="s">
        <v>1132</v>
      </c>
      <c r="F2380" s="14" t="str">
        <f>INDEX(New!$CV$9:$CV$791,MATCH(C2380,New!$F$9:$F$791,0))</f>
        <v>-</v>
      </c>
      <c r="G2380" s="6">
        <v>29360</v>
      </c>
      <c r="H2380" s="6" t="s">
        <v>1817</v>
      </c>
      <c r="I2380" s="6"/>
      <c r="J2380" s="16">
        <v>2815.12</v>
      </c>
      <c r="K2380" s="144">
        <v>0.28000000000000003</v>
      </c>
      <c r="L2380" s="125">
        <f>_xlfn.IFNA(INDEX(New!$E$9:$E$791,MATCH(C2380,New!$F$9:$F$791,0)),G2380)</f>
        <v>29360</v>
      </c>
      <c r="M2380" s="125">
        <f t="shared" si="418"/>
        <v>29360</v>
      </c>
      <c r="N2380" s="6" t="s">
        <v>557</v>
      </c>
      <c r="O2380" s="6" t="s">
        <v>2668</v>
      </c>
      <c r="P2380" s="19">
        <v>2285676</v>
      </c>
      <c r="Q2380" s="6"/>
      <c r="R2380" s="19">
        <f t="shared" si="412"/>
        <v>411421.68</v>
      </c>
      <c r="S2380" s="6"/>
      <c r="T2380" s="14"/>
      <c r="U2380" s="145"/>
      <c r="V2380" s="6"/>
      <c r="W2380" s="6"/>
      <c r="X2380" s="6"/>
      <c r="Y2380" s="23"/>
      <c r="Z2380" s="6"/>
      <c r="AA2380" s="6"/>
      <c r="AB2380" s="21"/>
      <c r="AC2380" s="6"/>
      <c r="AD2380" s="14" t="s">
        <v>1515</v>
      </c>
      <c r="AE2380" s="6"/>
      <c r="AF2380" s="6"/>
      <c r="AG2380" s="6"/>
      <c r="AH2380" s="6" t="s">
        <v>1517</v>
      </c>
      <c r="AI2380" s="143">
        <f t="shared" si="413"/>
        <v>77.849999999999994</v>
      </c>
      <c r="AJ2380" s="143">
        <f t="shared" si="414"/>
        <v>14.013</v>
      </c>
      <c r="AK2380" s="143">
        <f t="shared" si="415"/>
        <v>411421.68</v>
      </c>
      <c r="AL2380" s="20">
        <f t="shared" si="419"/>
        <v>45497</v>
      </c>
      <c r="AM2380" t="e">
        <f t="shared" si="411"/>
        <v>#N/A</v>
      </c>
      <c r="AN2380" t="str">
        <f t="shared" si="417"/>
        <v>03072024-A-123765-2815.12</v>
      </c>
    </row>
    <row r="2381" spans="1:40" ht="20.100000000000001" customHeight="1" x14ac:dyDescent="0.25">
      <c r="A2381" s="14">
        <v>1005</v>
      </c>
      <c r="B2381" s="21">
        <v>45467</v>
      </c>
      <c r="C2381" s="6" t="s">
        <v>4038</v>
      </c>
      <c r="D2381" s="15">
        <v>45476</v>
      </c>
      <c r="E2381" s="14" t="s">
        <v>1132</v>
      </c>
      <c r="F2381" s="14" t="str">
        <f>INDEX(New!$CV$9:$CV$791,MATCH(C2381,New!$F$9:$F$791,0))</f>
        <v>-</v>
      </c>
      <c r="G2381" s="6">
        <v>29450</v>
      </c>
      <c r="H2381" s="6" t="s">
        <v>1817</v>
      </c>
      <c r="I2381" s="6"/>
      <c r="J2381" s="16">
        <v>2815.12</v>
      </c>
      <c r="K2381" s="144">
        <v>0.28000000000000003</v>
      </c>
      <c r="L2381" s="125">
        <f>_xlfn.IFNA(INDEX(New!$E$9:$E$791,MATCH(C2381,New!$F$9:$F$791,0)),G2381)</f>
        <v>29450</v>
      </c>
      <c r="M2381" s="125">
        <f t="shared" si="418"/>
        <v>29450</v>
      </c>
      <c r="N2381" s="6" t="s">
        <v>557</v>
      </c>
      <c r="O2381" s="6" t="s">
        <v>2668</v>
      </c>
      <c r="P2381" s="19">
        <v>2292682.5</v>
      </c>
      <c r="Q2381" s="6"/>
      <c r="R2381" s="19">
        <f t="shared" si="412"/>
        <v>412682.85</v>
      </c>
      <c r="S2381" s="6"/>
      <c r="T2381" s="14"/>
      <c r="U2381" s="145"/>
      <c r="V2381" s="6"/>
      <c r="W2381" s="6"/>
      <c r="X2381" s="6"/>
      <c r="Y2381" s="23"/>
      <c r="Z2381" s="6"/>
      <c r="AA2381" s="6"/>
      <c r="AB2381" s="21"/>
      <c r="AC2381" s="6"/>
      <c r="AD2381" s="14" t="s">
        <v>1515</v>
      </c>
      <c r="AE2381" s="6"/>
      <c r="AF2381" s="6"/>
      <c r="AG2381" s="6"/>
      <c r="AH2381" s="6" t="s">
        <v>1517</v>
      </c>
      <c r="AI2381" s="143">
        <f t="shared" si="413"/>
        <v>77.849999999999994</v>
      </c>
      <c r="AJ2381" s="143">
        <f t="shared" si="414"/>
        <v>14.013</v>
      </c>
      <c r="AK2381" s="143">
        <f t="shared" si="415"/>
        <v>412682.85</v>
      </c>
      <c r="AL2381" s="20">
        <f t="shared" si="419"/>
        <v>45497</v>
      </c>
      <c r="AM2381" t="e">
        <f t="shared" si="411"/>
        <v>#N/A</v>
      </c>
      <c r="AN2381" t="str">
        <f t="shared" si="417"/>
        <v>03072024-A-123778-2815.12</v>
      </c>
    </row>
    <row r="2382" spans="1:40" ht="20.100000000000001" customHeight="1" x14ac:dyDescent="0.25">
      <c r="A2382" s="14">
        <v>1006</v>
      </c>
      <c r="B2382" s="21">
        <v>45453</v>
      </c>
      <c r="C2382" s="6" t="s">
        <v>4039</v>
      </c>
      <c r="D2382" s="15">
        <v>45476</v>
      </c>
      <c r="E2382" s="14" t="s">
        <v>1132</v>
      </c>
      <c r="F2382" s="14" t="str">
        <f>INDEX(New!$CV$9:$CV$791,MATCH(C2382,New!$F$9:$F$791,0))</f>
        <v>-</v>
      </c>
      <c r="G2382" s="6">
        <v>29352</v>
      </c>
      <c r="H2382" s="6" t="s">
        <v>1817</v>
      </c>
      <c r="I2382" s="6"/>
      <c r="J2382" s="16">
        <v>2815.12</v>
      </c>
      <c r="K2382" s="144">
        <v>0.28000000000000003</v>
      </c>
      <c r="L2382" s="125">
        <f>_xlfn.IFNA(INDEX(New!$E$9:$E$791,MATCH(C2382,New!$F$9:$F$791,0)),G2382)</f>
        <v>29352</v>
      </c>
      <c r="M2382" s="125">
        <f t="shared" si="418"/>
        <v>29352</v>
      </c>
      <c r="N2382" s="6" t="s">
        <v>557</v>
      </c>
      <c r="O2382" s="6" t="s">
        <v>2668</v>
      </c>
      <c r="P2382" s="19">
        <v>2285053.2000000002</v>
      </c>
      <c r="Q2382" s="6"/>
      <c r="R2382" s="19">
        <f t="shared" si="412"/>
        <v>411309.576</v>
      </c>
      <c r="S2382" s="6"/>
      <c r="T2382" s="14"/>
      <c r="U2382" s="145"/>
      <c r="V2382" s="6"/>
      <c r="W2382" s="6"/>
      <c r="X2382" s="6"/>
      <c r="Y2382" s="23"/>
      <c r="Z2382" s="6"/>
      <c r="AA2382" s="6"/>
      <c r="AB2382" s="21"/>
      <c r="AC2382" s="6"/>
      <c r="AD2382" s="14" t="s">
        <v>1515</v>
      </c>
      <c r="AE2382" s="6"/>
      <c r="AF2382" s="6"/>
      <c r="AG2382" s="6"/>
      <c r="AH2382" s="6" t="s">
        <v>1517</v>
      </c>
      <c r="AI2382" s="143">
        <f t="shared" si="413"/>
        <v>77.850000000000009</v>
      </c>
      <c r="AJ2382" s="143">
        <f t="shared" si="414"/>
        <v>14.013</v>
      </c>
      <c r="AK2382" s="143">
        <f t="shared" si="415"/>
        <v>411309.576</v>
      </c>
      <c r="AL2382" s="20">
        <f t="shared" si="419"/>
        <v>45483</v>
      </c>
      <c r="AM2382" t="e">
        <f t="shared" si="411"/>
        <v>#N/A</v>
      </c>
      <c r="AN2382" t="str">
        <f t="shared" si="417"/>
        <v>03072024-A-123787-2815.12</v>
      </c>
    </row>
    <row r="2383" spans="1:40" ht="20.100000000000001" customHeight="1" x14ac:dyDescent="0.25">
      <c r="A2383" s="14">
        <v>1007</v>
      </c>
      <c r="B2383" s="21">
        <v>45453</v>
      </c>
      <c r="C2383" s="6" t="s">
        <v>4040</v>
      </c>
      <c r="D2383" s="15">
        <v>45476</v>
      </c>
      <c r="E2383" s="14" t="s">
        <v>1132</v>
      </c>
      <c r="F2383" s="14" t="str">
        <f>INDEX(New!$CV$9:$CV$791,MATCH(C2383,New!$F$9:$F$791,0))</f>
        <v>-</v>
      </c>
      <c r="G2383" s="6">
        <v>29332</v>
      </c>
      <c r="H2383" s="6" t="s">
        <v>1817</v>
      </c>
      <c r="I2383" s="6"/>
      <c r="J2383" s="16">
        <v>2815.12</v>
      </c>
      <c r="K2383" s="144">
        <v>0.28000000000000003</v>
      </c>
      <c r="L2383" s="125">
        <f>_xlfn.IFNA(INDEX(New!$E$9:$E$791,MATCH(C2383,New!$F$9:$F$791,0)),G2383)</f>
        <v>29332</v>
      </c>
      <c r="M2383" s="125">
        <f t="shared" si="418"/>
        <v>29332</v>
      </c>
      <c r="N2383" s="6" t="s">
        <v>557</v>
      </c>
      <c r="O2383" s="6" t="s">
        <v>2668</v>
      </c>
      <c r="P2383" s="19">
        <v>2283496.2000000002</v>
      </c>
      <c r="Q2383" s="6"/>
      <c r="R2383" s="19">
        <f t="shared" si="412"/>
        <v>411029.31599999999</v>
      </c>
      <c r="S2383" s="6"/>
      <c r="T2383" s="14"/>
      <c r="U2383" s="145"/>
      <c r="V2383" s="6"/>
      <c r="W2383" s="6"/>
      <c r="X2383" s="6"/>
      <c r="Y2383" s="23"/>
      <c r="Z2383" s="6"/>
      <c r="AA2383" s="6"/>
      <c r="AB2383" s="21"/>
      <c r="AC2383" s="6"/>
      <c r="AD2383" s="14" t="s">
        <v>1515</v>
      </c>
      <c r="AE2383" s="6"/>
      <c r="AF2383" s="6"/>
      <c r="AG2383" s="6"/>
      <c r="AH2383" s="6" t="s">
        <v>1517</v>
      </c>
      <c r="AI2383" s="143">
        <f t="shared" si="413"/>
        <v>77.850000000000009</v>
      </c>
      <c r="AJ2383" s="143">
        <f t="shared" si="414"/>
        <v>14.013</v>
      </c>
      <c r="AK2383" s="143">
        <f t="shared" si="415"/>
        <v>411029.31599999999</v>
      </c>
      <c r="AL2383" s="20">
        <f t="shared" si="419"/>
        <v>45483</v>
      </c>
      <c r="AM2383" t="e">
        <f t="shared" si="411"/>
        <v>#N/A</v>
      </c>
      <c r="AN2383" t="str">
        <f t="shared" si="417"/>
        <v>03072024-A-123798-2815.12</v>
      </c>
    </row>
    <row r="2384" spans="1:40" ht="20.100000000000001" customHeight="1" x14ac:dyDescent="0.25">
      <c r="A2384" s="14">
        <v>1008</v>
      </c>
      <c r="B2384" s="21">
        <v>45460</v>
      </c>
      <c r="C2384" s="6" t="s">
        <v>4041</v>
      </c>
      <c r="D2384" s="15">
        <v>45476</v>
      </c>
      <c r="E2384" s="14" t="s">
        <v>1132</v>
      </c>
      <c r="F2384" s="14" t="str">
        <f>INDEX(New!$CV$9:$CV$791,MATCH(C2384,New!$F$9:$F$791,0))</f>
        <v>-</v>
      </c>
      <c r="G2384" s="6">
        <v>29410</v>
      </c>
      <c r="H2384" s="6" t="s">
        <v>1817</v>
      </c>
      <c r="I2384" s="6"/>
      <c r="J2384" s="16">
        <v>2815.12</v>
      </c>
      <c r="K2384" s="144">
        <v>0.28000000000000003</v>
      </c>
      <c r="L2384" s="125">
        <f>_xlfn.IFNA(INDEX(New!$E$9:$E$791,MATCH(C2384,New!$F$9:$F$791,0)),G2384)</f>
        <v>29410</v>
      </c>
      <c r="M2384" s="125">
        <f t="shared" si="418"/>
        <v>29410</v>
      </c>
      <c r="N2384" s="6" t="s">
        <v>557</v>
      </c>
      <c r="O2384" s="6" t="s">
        <v>2668</v>
      </c>
      <c r="P2384" s="19">
        <v>2289568.5</v>
      </c>
      <c r="Q2384" s="6"/>
      <c r="R2384" s="19">
        <f t="shared" si="412"/>
        <v>412122.32999999996</v>
      </c>
      <c r="S2384" s="6"/>
      <c r="T2384" s="14"/>
      <c r="U2384" s="145"/>
      <c r="V2384" s="6"/>
      <c r="W2384" s="6"/>
      <c r="X2384" s="6"/>
      <c r="Y2384" s="23"/>
      <c r="Z2384" s="6"/>
      <c r="AA2384" s="6"/>
      <c r="AB2384" s="21"/>
      <c r="AC2384" s="6"/>
      <c r="AD2384" s="14" t="s">
        <v>1515</v>
      </c>
      <c r="AE2384" s="6"/>
      <c r="AF2384" s="6"/>
      <c r="AG2384" s="6"/>
      <c r="AH2384" s="6" t="s">
        <v>1517</v>
      </c>
      <c r="AI2384" s="143">
        <f t="shared" si="413"/>
        <v>77.849999999999994</v>
      </c>
      <c r="AJ2384" s="143">
        <f t="shared" si="414"/>
        <v>14.012999999999998</v>
      </c>
      <c r="AK2384" s="143">
        <f t="shared" si="415"/>
        <v>412122.32999999996</v>
      </c>
      <c r="AL2384" s="20">
        <f t="shared" si="419"/>
        <v>45490</v>
      </c>
      <c r="AM2384" t="e">
        <f t="shared" si="411"/>
        <v>#N/A</v>
      </c>
      <c r="AN2384" t="str">
        <f t="shared" si="417"/>
        <v>03072024-A-123825-2815.12</v>
      </c>
    </row>
    <row r="2385" spans="1:40" ht="20.100000000000001" customHeight="1" x14ac:dyDescent="0.25">
      <c r="A2385" s="14">
        <v>1009</v>
      </c>
      <c r="B2385" s="21">
        <v>45458</v>
      </c>
      <c r="C2385" s="6" t="s">
        <v>4042</v>
      </c>
      <c r="D2385" s="15">
        <v>45476</v>
      </c>
      <c r="E2385" s="14" t="s">
        <v>1132</v>
      </c>
      <c r="F2385" s="14" t="str">
        <f>INDEX(New!$CV$9:$CV$791,MATCH(C2385,New!$F$9:$F$791,0))</f>
        <v>-</v>
      </c>
      <c r="G2385" s="6">
        <v>29350</v>
      </c>
      <c r="H2385" s="6" t="s">
        <v>1817</v>
      </c>
      <c r="I2385" s="6"/>
      <c r="J2385" s="16">
        <v>2815.12</v>
      </c>
      <c r="K2385" s="144">
        <v>0.28000000000000003</v>
      </c>
      <c r="L2385" s="125">
        <f>_xlfn.IFNA(INDEX(New!$E$9:$E$791,MATCH(C2385,New!$F$9:$F$791,0)),G2385)</f>
        <v>29350</v>
      </c>
      <c r="M2385" s="125">
        <f t="shared" si="418"/>
        <v>29350</v>
      </c>
      <c r="N2385" s="6" t="s">
        <v>557</v>
      </c>
      <c r="O2385" s="6" t="s">
        <v>2668</v>
      </c>
      <c r="P2385" s="19">
        <v>2284897.5</v>
      </c>
      <c r="Q2385" s="6"/>
      <c r="R2385" s="19">
        <f t="shared" si="412"/>
        <v>411281.55</v>
      </c>
      <c r="S2385" s="6"/>
      <c r="T2385" s="14"/>
      <c r="U2385" s="145"/>
      <c r="V2385" s="6"/>
      <c r="W2385" s="6"/>
      <c r="X2385" s="6"/>
      <c r="Y2385" s="23"/>
      <c r="Z2385" s="6"/>
      <c r="AA2385" s="6"/>
      <c r="AB2385" s="21"/>
      <c r="AC2385" s="6"/>
      <c r="AD2385" s="14" t="s">
        <v>1515</v>
      </c>
      <c r="AE2385" s="6"/>
      <c r="AF2385" s="6"/>
      <c r="AG2385" s="6"/>
      <c r="AH2385" s="6" t="s">
        <v>1517</v>
      </c>
      <c r="AI2385" s="143">
        <f t="shared" si="413"/>
        <v>77.849999999999994</v>
      </c>
      <c r="AJ2385" s="143">
        <f t="shared" si="414"/>
        <v>14.013</v>
      </c>
      <c r="AK2385" s="143">
        <f t="shared" si="415"/>
        <v>411281.55</v>
      </c>
      <c r="AL2385" s="20">
        <f t="shared" si="419"/>
        <v>45488</v>
      </c>
      <c r="AM2385" t="e">
        <f t="shared" si="411"/>
        <v>#N/A</v>
      </c>
      <c r="AN2385" t="str">
        <f t="shared" si="417"/>
        <v>03072024-A-123834-2815.12</v>
      </c>
    </row>
    <row r="2386" spans="1:40" ht="20.100000000000001" customHeight="1" x14ac:dyDescent="0.25">
      <c r="A2386" s="14">
        <v>1010</v>
      </c>
      <c r="B2386" s="21">
        <v>45470</v>
      </c>
      <c r="C2386" s="6" t="s">
        <v>4043</v>
      </c>
      <c r="D2386" s="15">
        <v>45476</v>
      </c>
      <c r="E2386" s="14" t="s">
        <v>1132</v>
      </c>
      <c r="F2386" s="14" t="str">
        <f>INDEX(New!$CV$9:$CV$791,MATCH(C2386,New!$F$9:$F$791,0))</f>
        <v>-</v>
      </c>
      <c r="G2386" s="6">
        <v>29410</v>
      </c>
      <c r="H2386" s="6" t="s">
        <v>1817</v>
      </c>
      <c r="I2386" s="6"/>
      <c r="J2386" s="16">
        <v>2815.12</v>
      </c>
      <c r="K2386" s="144">
        <v>0.28000000000000003</v>
      </c>
      <c r="L2386" s="125">
        <f>_xlfn.IFNA(INDEX(New!$E$9:$E$791,MATCH(C2386,New!$F$9:$F$791,0)),G2386)</f>
        <v>29410</v>
      </c>
      <c r="M2386" s="125">
        <f t="shared" si="418"/>
        <v>29410</v>
      </c>
      <c r="N2386" s="6" t="s">
        <v>557</v>
      </c>
      <c r="O2386" s="6" t="s">
        <v>2668</v>
      </c>
      <c r="P2386" s="19">
        <v>2289568.5</v>
      </c>
      <c r="Q2386" s="6"/>
      <c r="R2386" s="19">
        <f t="shared" si="412"/>
        <v>412122.32999999996</v>
      </c>
      <c r="S2386" s="6"/>
      <c r="T2386" s="14"/>
      <c r="U2386" s="145"/>
      <c r="V2386" s="6"/>
      <c r="W2386" s="6"/>
      <c r="X2386" s="6"/>
      <c r="Y2386" s="23"/>
      <c r="Z2386" s="6"/>
      <c r="AA2386" s="6"/>
      <c r="AB2386" s="21"/>
      <c r="AC2386" s="6"/>
      <c r="AD2386" s="14" t="s">
        <v>1515</v>
      </c>
      <c r="AE2386" s="6"/>
      <c r="AF2386" s="6"/>
      <c r="AG2386" s="6"/>
      <c r="AH2386" s="6" t="s">
        <v>1517</v>
      </c>
      <c r="AI2386" s="143">
        <f t="shared" si="413"/>
        <v>77.849999999999994</v>
      </c>
      <c r="AJ2386" s="143">
        <f t="shared" si="414"/>
        <v>14.012999999999998</v>
      </c>
      <c r="AK2386" s="143">
        <f t="shared" si="415"/>
        <v>412122.32999999996</v>
      </c>
      <c r="AL2386" s="20">
        <f t="shared" si="419"/>
        <v>45500</v>
      </c>
      <c r="AM2386" t="e">
        <f t="shared" si="411"/>
        <v>#N/A</v>
      </c>
      <c r="AN2386" t="str">
        <f t="shared" si="417"/>
        <v>03072024-A-123851-2815.12</v>
      </c>
    </row>
    <row r="2387" spans="1:40" ht="20.100000000000001" customHeight="1" x14ac:dyDescent="0.25">
      <c r="A2387" s="14">
        <v>1011</v>
      </c>
      <c r="B2387" s="21">
        <v>45468</v>
      </c>
      <c r="C2387" s="6" t="s">
        <v>4044</v>
      </c>
      <c r="D2387" s="15">
        <v>45476</v>
      </c>
      <c r="E2387" s="14" t="s">
        <v>1132</v>
      </c>
      <c r="F2387" s="14" t="str">
        <f>INDEX(New!$CV$9:$CV$791,MATCH(C2387,New!$F$9:$F$791,0))</f>
        <v>-</v>
      </c>
      <c r="G2387" s="6">
        <v>29430</v>
      </c>
      <c r="H2387" s="6" t="s">
        <v>1817</v>
      </c>
      <c r="I2387" s="6"/>
      <c r="J2387" s="16">
        <v>2815.12</v>
      </c>
      <c r="K2387" s="144">
        <v>0.28000000000000003</v>
      </c>
      <c r="L2387" s="125">
        <f>_xlfn.IFNA(INDEX(New!$E$9:$E$791,MATCH(C2387,New!$F$9:$F$791,0)),G2387)</f>
        <v>29430</v>
      </c>
      <c r="M2387" s="125">
        <f t="shared" si="418"/>
        <v>29430</v>
      </c>
      <c r="N2387" s="6" t="s">
        <v>557</v>
      </c>
      <c r="O2387" s="6" t="s">
        <v>2668</v>
      </c>
      <c r="P2387" s="19">
        <v>2291125.5</v>
      </c>
      <c r="Q2387" s="6"/>
      <c r="R2387" s="19">
        <f t="shared" si="412"/>
        <v>412402.58999999997</v>
      </c>
      <c r="S2387" s="6"/>
      <c r="T2387" s="14"/>
      <c r="U2387" s="145"/>
      <c r="V2387" s="6"/>
      <c r="W2387" s="6"/>
      <c r="X2387" s="6"/>
      <c r="Y2387" s="23"/>
      <c r="Z2387" s="6"/>
      <c r="AA2387" s="6"/>
      <c r="AB2387" s="21"/>
      <c r="AC2387" s="6"/>
      <c r="AD2387" s="14" t="s">
        <v>1515</v>
      </c>
      <c r="AE2387" s="6"/>
      <c r="AF2387" s="6"/>
      <c r="AG2387" s="6"/>
      <c r="AH2387" s="6" t="s">
        <v>1517</v>
      </c>
      <c r="AI2387" s="143">
        <f t="shared" si="413"/>
        <v>77.849999999999994</v>
      </c>
      <c r="AJ2387" s="143">
        <f t="shared" si="414"/>
        <v>14.012999999999998</v>
      </c>
      <c r="AK2387" s="143">
        <f t="shared" si="415"/>
        <v>412402.58999999997</v>
      </c>
      <c r="AL2387" s="20">
        <f t="shared" si="419"/>
        <v>45498</v>
      </c>
      <c r="AM2387" t="e">
        <f t="shared" si="411"/>
        <v>#N/A</v>
      </c>
      <c r="AN2387" t="str">
        <f t="shared" si="417"/>
        <v>03072024-A-123861-2815.12</v>
      </c>
    </row>
    <row r="2388" spans="1:40" ht="20.100000000000001" customHeight="1" x14ac:dyDescent="0.25">
      <c r="A2388" s="14">
        <v>1012</v>
      </c>
      <c r="B2388" s="21">
        <v>45452</v>
      </c>
      <c r="C2388" s="6" t="s">
        <v>4045</v>
      </c>
      <c r="D2388" s="15">
        <v>45476</v>
      </c>
      <c r="E2388" s="14" t="s">
        <v>1132</v>
      </c>
      <c r="F2388" s="14" t="str">
        <f>INDEX(New!$CV$9:$CV$791,MATCH(C2388,New!$F$9:$F$791,0))</f>
        <v>Running</v>
      </c>
      <c r="G2388" s="6">
        <v>10000</v>
      </c>
      <c r="H2388" s="6" t="s">
        <v>1817</v>
      </c>
      <c r="I2388" s="6"/>
      <c r="J2388" s="16">
        <v>2836.3</v>
      </c>
      <c r="K2388" s="144">
        <v>0.35</v>
      </c>
      <c r="L2388" s="125">
        <f>_xlfn.IFNA(INDEX(New!$E$9:$E$791,MATCH(C2388,New!$F$9:$F$791,0)),G2388)</f>
        <v>97</v>
      </c>
      <c r="M2388" s="125">
        <f t="shared" si="418"/>
        <v>10000</v>
      </c>
      <c r="N2388" s="6" t="s">
        <v>557</v>
      </c>
      <c r="O2388" s="6" t="s">
        <v>3173</v>
      </c>
      <c r="P2388" s="19">
        <v>975000</v>
      </c>
      <c r="Q2388" s="6"/>
      <c r="R2388" s="19">
        <f t="shared" si="412"/>
        <v>175500</v>
      </c>
      <c r="S2388" s="6"/>
      <c r="T2388" s="14"/>
      <c r="U2388" s="145"/>
      <c r="V2388" s="6"/>
      <c r="W2388" s="6"/>
      <c r="X2388" s="6"/>
      <c r="Y2388" s="23"/>
      <c r="Z2388" s="6"/>
      <c r="AA2388" s="6"/>
      <c r="AB2388" s="21"/>
      <c r="AC2388" s="6"/>
      <c r="AD2388" s="14" t="s">
        <v>1515</v>
      </c>
      <c r="AE2388" s="6"/>
      <c r="AF2388" s="6"/>
      <c r="AG2388" s="6"/>
      <c r="AH2388" s="6" t="s">
        <v>1517</v>
      </c>
      <c r="AI2388" s="143">
        <f t="shared" si="413"/>
        <v>97.5</v>
      </c>
      <c r="AJ2388" s="143">
        <f t="shared" si="414"/>
        <v>17.55</v>
      </c>
      <c r="AK2388" s="143">
        <f t="shared" si="415"/>
        <v>1702.3500000000001</v>
      </c>
      <c r="AL2388" s="20">
        <f t="shared" si="419"/>
        <v>45482</v>
      </c>
      <c r="AM2388" t="e">
        <f t="shared" si="411"/>
        <v>#N/A</v>
      </c>
      <c r="AN2388" t="str">
        <f t="shared" si="417"/>
        <v>03072024-A-123876-2836.3</v>
      </c>
    </row>
    <row r="2389" spans="1:40" ht="20.100000000000001" hidden="1" customHeight="1" x14ac:dyDescent="0.25">
      <c r="A2389" s="14">
        <v>1013</v>
      </c>
      <c r="B2389" s="21">
        <v>45452</v>
      </c>
      <c r="C2389" s="6" t="s">
        <v>4046</v>
      </c>
      <c r="D2389" s="15">
        <v>45476</v>
      </c>
      <c r="E2389" s="14" t="s">
        <v>1132</v>
      </c>
      <c r="F2389" s="14" t="s">
        <v>1133</v>
      </c>
      <c r="G2389" s="6">
        <v>20000</v>
      </c>
      <c r="H2389" s="6" t="s">
        <v>1817</v>
      </c>
      <c r="I2389" s="6"/>
      <c r="J2389" s="16">
        <v>2836.2</v>
      </c>
      <c r="K2389" s="144">
        <v>0.34</v>
      </c>
      <c r="L2389" s="125">
        <v>0</v>
      </c>
      <c r="M2389" s="125">
        <v>0</v>
      </c>
      <c r="N2389" s="6" t="s">
        <v>557</v>
      </c>
      <c r="O2389" s="6" t="s">
        <v>2802</v>
      </c>
      <c r="P2389" s="19">
        <v>1910000</v>
      </c>
      <c r="Q2389" s="6"/>
      <c r="R2389" s="19">
        <f t="shared" si="412"/>
        <v>343800</v>
      </c>
      <c r="S2389" s="6"/>
      <c r="T2389" s="14"/>
      <c r="U2389" s="145"/>
      <c r="V2389" s="6"/>
      <c r="W2389" s="6"/>
      <c r="X2389" s="6"/>
      <c r="Y2389" s="23"/>
      <c r="Z2389" s="6"/>
      <c r="AA2389" s="6"/>
      <c r="AB2389" s="21"/>
      <c r="AC2389" s="6"/>
      <c r="AD2389" s="14" t="s">
        <v>1515</v>
      </c>
      <c r="AE2389" s="6"/>
      <c r="AF2389" s="6"/>
      <c r="AG2389" s="6"/>
      <c r="AH2389" s="6" t="s">
        <v>1517</v>
      </c>
      <c r="AI2389" s="143">
        <f t="shared" si="413"/>
        <v>95.5</v>
      </c>
      <c r="AJ2389" s="143">
        <f t="shared" si="414"/>
        <v>17.190000000000001</v>
      </c>
      <c r="AK2389" s="143">
        <f t="shared" si="415"/>
        <v>0</v>
      </c>
      <c r="AL2389" s="20">
        <f t="shared" si="419"/>
        <v>45482</v>
      </c>
      <c r="AM2389" t="e">
        <f t="shared" si="411"/>
        <v>#N/A</v>
      </c>
      <c r="AN2389" t="str">
        <f t="shared" si="417"/>
        <v>03072024-A-123888-2836.2</v>
      </c>
    </row>
    <row r="2390" spans="1:40" ht="20.100000000000001" customHeight="1" x14ac:dyDescent="0.25">
      <c r="A2390" s="14">
        <v>1014</v>
      </c>
      <c r="B2390" s="21">
        <v>45460</v>
      </c>
      <c r="C2390" s="6" t="s">
        <v>4047</v>
      </c>
      <c r="D2390" s="15">
        <v>45476</v>
      </c>
      <c r="E2390" s="14" t="s">
        <v>1132</v>
      </c>
      <c r="F2390" s="14" t="str">
        <f>INDEX(New!$CV$9:$CV$791,MATCH(C2390,New!$F$9:$F$791,0))</f>
        <v>-</v>
      </c>
      <c r="G2390" s="6">
        <v>40000</v>
      </c>
      <c r="H2390" s="6" t="s">
        <v>1817</v>
      </c>
      <c r="I2390" s="6"/>
      <c r="J2390" s="16">
        <v>2501.009</v>
      </c>
      <c r="K2390" s="144">
        <v>0.03</v>
      </c>
      <c r="L2390" s="125">
        <f>_xlfn.IFNA(INDEX(New!$E$9:$E$791,MATCH(C2390,New!$F$9:$F$791,0)),G2390)</f>
        <v>40000</v>
      </c>
      <c r="M2390" s="125">
        <f t="shared" si="418"/>
        <v>40000</v>
      </c>
      <c r="N2390" s="6" t="s">
        <v>557</v>
      </c>
      <c r="O2390" s="6" t="s">
        <v>3299</v>
      </c>
      <c r="P2390" s="19">
        <v>338000</v>
      </c>
      <c r="Q2390" s="6"/>
      <c r="R2390" s="19">
        <f t="shared" si="412"/>
        <v>60840</v>
      </c>
      <c r="S2390" s="6"/>
      <c r="T2390" s="14"/>
      <c r="U2390" s="145"/>
      <c r="V2390" s="6"/>
      <c r="W2390" s="6"/>
      <c r="X2390" s="6"/>
      <c r="Y2390" s="23"/>
      <c r="Z2390" s="6"/>
      <c r="AA2390" s="6"/>
      <c r="AB2390" s="21"/>
      <c r="AC2390" s="6"/>
      <c r="AD2390" s="14" t="s">
        <v>1515</v>
      </c>
      <c r="AE2390" s="6"/>
      <c r="AF2390" s="6"/>
      <c r="AG2390" s="6"/>
      <c r="AH2390" s="6" t="s">
        <v>1517</v>
      </c>
      <c r="AI2390" s="143">
        <f t="shared" si="413"/>
        <v>8.4499999999999993</v>
      </c>
      <c r="AJ2390" s="143">
        <f t="shared" si="414"/>
        <v>1.5209999999999999</v>
      </c>
      <c r="AK2390" s="143">
        <f t="shared" si="415"/>
        <v>60839.999999999993</v>
      </c>
      <c r="AL2390" s="20">
        <f t="shared" si="419"/>
        <v>45490</v>
      </c>
      <c r="AM2390" t="e">
        <f t="shared" si="411"/>
        <v>#N/A</v>
      </c>
      <c r="AN2390" t="str">
        <f t="shared" si="417"/>
        <v>03072024-A-123911-2501.009</v>
      </c>
    </row>
    <row r="2391" spans="1:40" ht="20.100000000000001" hidden="1" customHeight="1" x14ac:dyDescent="0.25">
      <c r="A2391" s="14">
        <v>1015</v>
      </c>
      <c r="B2391" s="21">
        <v>45462</v>
      </c>
      <c r="C2391" s="6" t="s">
        <v>4048</v>
      </c>
      <c r="D2391" s="15">
        <v>45476</v>
      </c>
      <c r="E2391" s="14" t="s">
        <v>1132</v>
      </c>
      <c r="F2391" s="14" t="s">
        <v>1133</v>
      </c>
      <c r="G2391" s="6">
        <v>6660</v>
      </c>
      <c r="H2391" s="6" t="s">
        <v>1817</v>
      </c>
      <c r="I2391" s="6"/>
      <c r="J2391" s="16">
        <v>3910</v>
      </c>
      <c r="K2391" s="144">
        <v>1.8</v>
      </c>
      <c r="L2391" s="125">
        <v>0</v>
      </c>
      <c r="M2391" s="125">
        <v>0</v>
      </c>
      <c r="N2391" s="6" t="s">
        <v>557</v>
      </c>
      <c r="O2391" s="6" t="s">
        <v>2383</v>
      </c>
      <c r="P2391" s="19">
        <v>3363300</v>
      </c>
      <c r="Q2391" s="6"/>
      <c r="R2391" s="19">
        <f t="shared" si="412"/>
        <v>605394</v>
      </c>
      <c r="S2391" s="6"/>
      <c r="T2391" s="14"/>
      <c r="U2391" s="145"/>
      <c r="V2391" s="6"/>
      <c r="W2391" s="6"/>
      <c r="X2391" s="6"/>
      <c r="Y2391" s="23"/>
      <c r="Z2391" s="6"/>
      <c r="AA2391" s="6"/>
      <c r="AB2391" s="21"/>
      <c r="AC2391" s="6"/>
      <c r="AD2391" s="14" t="s">
        <v>1515</v>
      </c>
      <c r="AE2391" s="6"/>
      <c r="AF2391" s="6"/>
      <c r="AG2391" s="6"/>
      <c r="AH2391" s="6" t="s">
        <v>1517</v>
      </c>
      <c r="AI2391" s="143">
        <f t="shared" si="413"/>
        <v>505</v>
      </c>
      <c r="AJ2391" s="143">
        <f t="shared" si="414"/>
        <v>90.9</v>
      </c>
      <c r="AK2391" s="143">
        <f t="shared" si="415"/>
        <v>0</v>
      </c>
      <c r="AL2391" s="20">
        <f t="shared" si="419"/>
        <v>45492</v>
      </c>
      <c r="AM2391" t="e">
        <f t="shared" si="411"/>
        <v>#N/A</v>
      </c>
      <c r="AN2391" t="str">
        <f t="shared" si="417"/>
        <v>03072024-A-123917-3910</v>
      </c>
    </row>
    <row r="2392" spans="1:40" ht="20.100000000000001" hidden="1" customHeight="1" x14ac:dyDescent="0.25">
      <c r="A2392" s="14">
        <v>1016</v>
      </c>
      <c r="B2392" s="202">
        <v>45461</v>
      </c>
      <c r="C2392" s="6" t="s">
        <v>4065</v>
      </c>
      <c r="D2392" s="15">
        <v>45477</v>
      </c>
      <c r="E2392" s="14" t="s">
        <v>1132</v>
      </c>
      <c r="F2392" s="14" t="s">
        <v>1133</v>
      </c>
      <c r="G2392" s="6">
        <v>3266</v>
      </c>
      <c r="H2392" s="6" t="s">
        <v>1817</v>
      </c>
      <c r="I2392" s="6"/>
      <c r="J2392" s="16">
        <v>5205.12</v>
      </c>
      <c r="K2392" s="144">
        <v>3.27</v>
      </c>
      <c r="L2392" s="125">
        <v>0</v>
      </c>
      <c r="M2392" s="125">
        <v>0</v>
      </c>
      <c r="N2392" s="6" t="s">
        <v>625</v>
      </c>
      <c r="O2392" s="6" t="s">
        <v>4070</v>
      </c>
      <c r="P2392" s="19">
        <v>2988000</v>
      </c>
      <c r="Q2392" s="6"/>
      <c r="R2392" s="19">
        <f t="shared" si="412"/>
        <v>537840</v>
      </c>
      <c r="S2392" s="6"/>
      <c r="T2392" s="14"/>
      <c r="U2392" s="145"/>
      <c r="V2392" s="6"/>
      <c r="W2392" s="6"/>
      <c r="X2392" s="6"/>
      <c r="Y2392" s="23"/>
      <c r="Z2392" s="6"/>
      <c r="AA2392" s="6"/>
      <c r="AB2392" s="21"/>
      <c r="AC2392" s="6"/>
      <c r="AD2392" s="14" t="s">
        <v>1515</v>
      </c>
      <c r="AE2392" s="6"/>
      <c r="AF2392" s="6"/>
      <c r="AG2392" s="6"/>
      <c r="AH2392" s="6" t="s">
        <v>1513</v>
      </c>
      <c r="AI2392" s="143">
        <f t="shared" si="413"/>
        <v>914.88058787507657</v>
      </c>
      <c r="AJ2392" s="143">
        <f t="shared" si="414"/>
        <v>164.67850581751378</v>
      </c>
      <c r="AK2392" s="143">
        <f t="shared" si="415"/>
        <v>0</v>
      </c>
      <c r="AL2392" s="20">
        <f t="shared" si="419"/>
        <v>45491</v>
      </c>
      <c r="AM2392" t="e">
        <f t="shared" ref="AM2392:AM2441" si="420">VLOOKUP(C2392,$C$2446:$C$2553,1,0)</f>
        <v>#N/A</v>
      </c>
      <c r="AN2392" t="str">
        <f t="shared" ref="AN2392:AN2441" si="421">C2392&amp;"-"&amp;J2392</f>
        <v>04072024-A-124583-5205.12</v>
      </c>
    </row>
    <row r="2393" spans="1:40" ht="20.100000000000001" hidden="1" customHeight="1" x14ac:dyDescent="0.25">
      <c r="A2393" s="14">
        <v>1017</v>
      </c>
      <c r="B2393" s="202">
        <v>45468</v>
      </c>
      <c r="C2393" s="6" t="s">
        <v>4066</v>
      </c>
      <c r="D2393" s="15">
        <v>45477</v>
      </c>
      <c r="E2393" s="14" t="s">
        <v>1132</v>
      </c>
      <c r="F2393" s="14" t="s">
        <v>1133</v>
      </c>
      <c r="G2393" s="6">
        <v>7757</v>
      </c>
      <c r="H2393" s="6" t="s">
        <v>1817</v>
      </c>
      <c r="I2393" s="6"/>
      <c r="J2393" s="16">
        <v>5205.12</v>
      </c>
      <c r="K2393" s="144">
        <v>3.27</v>
      </c>
      <c r="L2393" s="125">
        <v>0</v>
      </c>
      <c r="M2393" s="125">
        <v>0</v>
      </c>
      <c r="N2393" s="6" t="s">
        <v>625</v>
      </c>
      <c r="O2393" s="6" t="s">
        <v>4071</v>
      </c>
      <c r="P2393" s="19">
        <v>7096500</v>
      </c>
      <c r="Q2393" s="6"/>
      <c r="R2393" s="19">
        <f t="shared" si="412"/>
        <v>1277370</v>
      </c>
      <c r="S2393" s="6"/>
      <c r="T2393" s="14"/>
      <c r="U2393" s="145"/>
      <c r="V2393" s="6"/>
      <c r="W2393" s="6"/>
      <c r="X2393" s="6"/>
      <c r="Y2393" s="23"/>
      <c r="Z2393" s="6"/>
      <c r="AA2393" s="6"/>
      <c r="AB2393" s="21"/>
      <c r="AC2393" s="6"/>
      <c r="AD2393" s="14" t="s">
        <v>1515</v>
      </c>
      <c r="AE2393" s="6"/>
      <c r="AF2393" s="6"/>
      <c r="AG2393" s="6"/>
      <c r="AH2393" s="6" t="s">
        <v>1513</v>
      </c>
      <c r="AI2393" s="143">
        <f t="shared" si="413"/>
        <v>914.85110223024367</v>
      </c>
      <c r="AJ2393" s="143">
        <f t="shared" si="414"/>
        <v>164.67319840144387</v>
      </c>
      <c r="AK2393" s="143">
        <f t="shared" si="415"/>
        <v>0</v>
      </c>
      <c r="AL2393" s="20">
        <f t="shared" si="419"/>
        <v>45498</v>
      </c>
      <c r="AM2393" t="e">
        <f t="shared" si="420"/>
        <v>#N/A</v>
      </c>
      <c r="AN2393" t="str">
        <f t="shared" si="421"/>
        <v>04072024-A-124590-5205.12</v>
      </c>
    </row>
    <row r="2394" spans="1:40" ht="20.100000000000001" hidden="1" customHeight="1" x14ac:dyDescent="0.25">
      <c r="A2394" s="14">
        <v>1018</v>
      </c>
      <c r="B2394" s="202">
        <v>45473</v>
      </c>
      <c r="C2394" s="6" t="s">
        <v>4067</v>
      </c>
      <c r="D2394" s="15">
        <v>45477</v>
      </c>
      <c r="E2394" s="14" t="s">
        <v>1132</v>
      </c>
      <c r="F2394" s="14" t="s">
        <v>1133</v>
      </c>
      <c r="G2394" s="6">
        <v>23665</v>
      </c>
      <c r="H2394" s="6" t="s">
        <v>1817</v>
      </c>
      <c r="I2394" s="6"/>
      <c r="J2394" s="16">
        <v>5503.201</v>
      </c>
      <c r="K2394" s="144">
        <v>1.31</v>
      </c>
      <c r="L2394" s="125">
        <v>0</v>
      </c>
      <c r="M2394" s="125">
        <v>0</v>
      </c>
      <c r="N2394" s="6" t="s">
        <v>1221</v>
      </c>
      <c r="O2394" s="6" t="s">
        <v>1221</v>
      </c>
      <c r="P2394" s="19">
        <v>8688494.8300000001</v>
      </c>
      <c r="Q2394" s="6"/>
      <c r="R2394" s="19">
        <f t="shared" si="412"/>
        <v>1563929.0693999999</v>
      </c>
      <c r="S2394" s="6"/>
      <c r="T2394" s="14"/>
      <c r="U2394" s="145"/>
      <c r="V2394" s="6"/>
      <c r="W2394" s="6"/>
      <c r="X2394" s="6"/>
      <c r="Y2394" s="23"/>
      <c r="Z2394" s="6"/>
      <c r="AA2394" s="6"/>
      <c r="AB2394" s="21"/>
      <c r="AC2394" s="6"/>
      <c r="AD2394" s="14" t="s">
        <v>1515</v>
      </c>
      <c r="AE2394" s="6"/>
      <c r="AF2394" s="6"/>
      <c r="AG2394" s="6"/>
      <c r="AH2394" s="6" t="s">
        <v>1221</v>
      </c>
      <c r="AI2394" s="143">
        <f t="shared" si="413"/>
        <v>367.14535516585676</v>
      </c>
      <c r="AJ2394" s="143">
        <f t="shared" si="414"/>
        <v>66.086163929854209</v>
      </c>
      <c r="AK2394" s="143">
        <f t="shared" si="415"/>
        <v>0</v>
      </c>
      <c r="AL2394" s="20">
        <f t="shared" si="419"/>
        <v>45503</v>
      </c>
      <c r="AM2394" t="e">
        <f t="shared" si="420"/>
        <v>#N/A</v>
      </c>
      <c r="AN2394" t="str">
        <f t="shared" si="421"/>
        <v>04072024-A-124593-5503.201</v>
      </c>
    </row>
    <row r="2395" spans="1:40" ht="20.100000000000001" hidden="1" customHeight="1" x14ac:dyDescent="0.25">
      <c r="A2395" s="14">
        <v>1019</v>
      </c>
      <c r="B2395" s="202">
        <v>45473</v>
      </c>
      <c r="C2395" s="6" t="s">
        <v>4068</v>
      </c>
      <c r="D2395" s="15">
        <v>45477</v>
      </c>
      <c r="E2395" s="14" t="s">
        <v>1132</v>
      </c>
      <c r="F2395" s="14" t="s">
        <v>1133</v>
      </c>
      <c r="G2395" s="6">
        <v>558</v>
      </c>
      <c r="H2395" s="6" t="s">
        <v>1817</v>
      </c>
      <c r="I2395" s="6"/>
      <c r="J2395" s="16">
        <v>5503.201</v>
      </c>
      <c r="K2395" s="144">
        <v>4.1100000000000003</v>
      </c>
      <c r="L2395" s="125">
        <v>0</v>
      </c>
      <c r="M2395" s="125">
        <v>0</v>
      </c>
      <c r="N2395" s="6" t="s">
        <v>1221</v>
      </c>
      <c r="O2395" s="6" t="s">
        <v>1221</v>
      </c>
      <c r="P2395" s="19">
        <v>641700</v>
      </c>
      <c r="Q2395" s="6"/>
      <c r="R2395" s="19">
        <f t="shared" si="412"/>
        <v>115506</v>
      </c>
      <c r="S2395" s="6"/>
      <c r="T2395" s="14"/>
      <c r="U2395" s="145"/>
      <c r="V2395" s="6"/>
      <c r="W2395" s="6"/>
      <c r="X2395" s="6"/>
      <c r="Y2395" s="23"/>
      <c r="Z2395" s="6"/>
      <c r="AA2395" s="6"/>
      <c r="AB2395" s="21"/>
      <c r="AC2395" s="6"/>
      <c r="AD2395" s="14" t="s">
        <v>1515</v>
      </c>
      <c r="AE2395" s="6"/>
      <c r="AF2395" s="6"/>
      <c r="AG2395" s="6"/>
      <c r="AH2395" s="6" t="s">
        <v>1221</v>
      </c>
      <c r="AI2395" s="143">
        <f t="shared" si="413"/>
        <v>1150</v>
      </c>
      <c r="AJ2395" s="143">
        <f t="shared" si="414"/>
        <v>207</v>
      </c>
      <c r="AK2395" s="143">
        <f t="shared" si="415"/>
        <v>0</v>
      </c>
      <c r="AL2395" s="20">
        <f t="shared" si="419"/>
        <v>45503</v>
      </c>
      <c r="AM2395" t="e">
        <f t="shared" si="420"/>
        <v>#N/A</v>
      </c>
      <c r="AN2395" t="str">
        <f t="shared" si="421"/>
        <v>04072024-A-124594-5503.201</v>
      </c>
    </row>
    <row r="2396" spans="1:40" ht="20.100000000000001" hidden="1" customHeight="1" x14ac:dyDescent="0.25">
      <c r="A2396" s="14">
        <v>1020</v>
      </c>
      <c r="B2396" s="202">
        <v>45473</v>
      </c>
      <c r="C2396" s="6" t="s">
        <v>4069</v>
      </c>
      <c r="D2396" s="15">
        <v>45477</v>
      </c>
      <c r="E2396" s="14" t="s">
        <v>1132</v>
      </c>
      <c r="F2396" s="14" t="s">
        <v>1133</v>
      </c>
      <c r="G2396" s="6">
        <v>23969</v>
      </c>
      <c r="H2396" s="6" t="s">
        <v>1817</v>
      </c>
      <c r="I2396" s="6"/>
      <c r="J2396" s="16">
        <v>5503.201</v>
      </c>
      <c r="K2396" s="144">
        <v>1.31</v>
      </c>
      <c r="L2396" s="125">
        <v>0</v>
      </c>
      <c r="M2396" s="125">
        <v>0</v>
      </c>
      <c r="N2396" s="6" t="s">
        <v>1221</v>
      </c>
      <c r="O2396" s="6" t="s">
        <v>1221</v>
      </c>
      <c r="P2396" s="19">
        <v>8800108.4100000001</v>
      </c>
      <c r="Q2396" s="6"/>
      <c r="R2396" s="19">
        <f t="shared" si="412"/>
        <v>1584019.5138000001</v>
      </c>
      <c r="S2396" s="6"/>
      <c r="T2396" s="14"/>
      <c r="U2396" s="145"/>
      <c r="V2396" s="6"/>
      <c r="W2396" s="6"/>
      <c r="X2396" s="6"/>
      <c r="Y2396" s="23"/>
      <c r="Z2396" s="6"/>
      <c r="AA2396" s="6"/>
      <c r="AB2396" s="21"/>
      <c r="AC2396" s="6"/>
      <c r="AD2396" s="14" t="s">
        <v>1515</v>
      </c>
      <c r="AE2396" s="6"/>
      <c r="AF2396" s="6"/>
      <c r="AG2396" s="6"/>
      <c r="AH2396" s="6" t="s">
        <v>1221</v>
      </c>
      <c r="AI2396" s="143">
        <f t="shared" si="413"/>
        <v>367.14541324210438</v>
      </c>
      <c r="AJ2396" s="143">
        <f t="shared" si="414"/>
        <v>66.086174383578793</v>
      </c>
      <c r="AK2396" s="143">
        <f t="shared" si="415"/>
        <v>0</v>
      </c>
      <c r="AL2396" s="20">
        <f t="shared" si="419"/>
        <v>45503</v>
      </c>
      <c r="AM2396" t="e">
        <f t="shared" si="420"/>
        <v>#N/A</v>
      </c>
      <c r="AN2396" t="str">
        <f t="shared" si="421"/>
        <v>04072024-A-124595-5503.201</v>
      </c>
    </row>
    <row r="2397" spans="1:40" ht="20.100000000000001" hidden="1" customHeight="1" x14ac:dyDescent="0.25">
      <c r="A2397" s="14">
        <v>1021</v>
      </c>
      <c r="B2397" s="162">
        <v>45452</v>
      </c>
      <c r="C2397" s="6" t="s">
        <v>4079</v>
      </c>
      <c r="D2397" s="15">
        <v>45479</v>
      </c>
      <c r="E2397" s="14" t="s">
        <v>1132</v>
      </c>
      <c r="F2397" s="14" t="s">
        <v>1133</v>
      </c>
      <c r="G2397" s="6">
        <v>375</v>
      </c>
      <c r="H2397" s="6" t="s">
        <v>1817</v>
      </c>
      <c r="I2397" s="6"/>
      <c r="J2397" s="16">
        <v>3809.9189999999999</v>
      </c>
      <c r="K2397" s="144">
        <v>2.2999999999999998</v>
      </c>
      <c r="L2397" s="125">
        <v>0</v>
      </c>
      <c r="M2397" s="125">
        <v>0</v>
      </c>
      <c r="N2397" s="6" t="s">
        <v>557</v>
      </c>
      <c r="O2397" s="6" t="s">
        <v>4118</v>
      </c>
      <c r="P2397" s="19">
        <v>241875</v>
      </c>
      <c r="Q2397" s="6"/>
      <c r="R2397" s="19">
        <f t="shared" si="412"/>
        <v>43537.5</v>
      </c>
      <c r="S2397" s="6"/>
      <c r="T2397" s="14"/>
      <c r="U2397" s="145"/>
      <c r="V2397" s="6"/>
      <c r="W2397" s="6"/>
      <c r="X2397" s="6"/>
      <c r="Y2397" s="23"/>
      <c r="Z2397" s="6"/>
      <c r="AA2397" s="6"/>
      <c r="AB2397" s="21"/>
      <c r="AC2397" s="6"/>
      <c r="AD2397" s="14" t="s">
        <v>1515</v>
      </c>
      <c r="AE2397" s="6"/>
      <c r="AF2397" s="6"/>
      <c r="AG2397" s="6"/>
      <c r="AH2397" s="6" t="s">
        <v>1517</v>
      </c>
      <c r="AI2397" s="143">
        <f t="shared" si="413"/>
        <v>645</v>
      </c>
      <c r="AJ2397" s="143">
        <f t="shared" si="414"/>
        <v>116.1</v>
      </c>
      <c r="AK2397" s="143">
        <f t="shared" si="415"/>
        <v>0</v>
      </c>
      <c r="AL2397" s="20">
        <f t="shared" si="419"/>
        <v>45482</v>
      </c>
      <c r="AM2397" t="e">
        <f t="shared" si="420"/>
        <v>#N/A</v>
      </c>
      <c r="AN2397" t="str">
        <f t="shared" si="421"/>
        <v>06072024-A-125012-3809.919</v>
      </c>
    </row>
    <row r="2398" spans="1:40" ht="20.100000000000001" hidden="1" customHeight="1" x14ac:dyDescent="0.25">
      <c r="A2398" s="14">
        <v>1022</v>
      </c>
      <c r="B2398" s="162">
        <v>45454</v>
      </c>
      <c r="C2398" s="6" t="s">
        <v>4080</v>
      </c>
      <c r="D2398" s="15">
        <v>45479</v>
      </c>
      <c r="E2398" s="14" t="s">
        <v>1132</v>
      </c>
      <c r="F2398" s="14" t="s">
        <v>1133</v>
      </c>
      <c r="G2398" s="6">
        <v>375</v>
      </c>
      <c r="H2398" s="6" t="s">
        <v>1817</v>
      </c>
      <c r="I2398" s="6"/>
      <c r="J2398" s="16">
        <v>3809.9189999999999</v>
      </c>
      <c r="K2398" s="144">
        <v>2.2999999999999998</v>
      </c>
      <c r="L2398" s="125">
        <v>0</v>
      </c>
      <c r="M2398" s="125">
        <v>0</v>
      </c>
      <c r="N2398" s="6" t="s">
        <v>557</v>
      </c>
      <c r="O2398" s="6" t="s">
        <v>4118</v>
      </c>
      <c r="P2398" s="19">
        <v>241875</v>
      </c>
      <c r="Q2398" s="6"/>
      <c r="R2398" s="19">
        <f t="shared" ref="R2398:R2440" si="422">P2398*0.18</f>
        <v>43537.5</v>
      </c>
      <c r="S2398" s="6"/>
      <c r="T2398" s="14"/>
      <c r="U2398" s="145"/>
      <c r="V2398" s="6"/>
      <c r="W2398" s="6"/>
      <c r="X2398" s="6"/>
      <c r="Y2398" s="23"/>
      <c r="Z2398" s="6"/>
      <c r="AA2398" s="6"/>
      <c r="AB2398" s="21"/>
      <c r="AC2398" s="6"/>
      <c r="AD2398" s="14" t="s">
        <v>1515</v>
      </c>
      <c r="AE2398" s="6"/>
      <c r="AF2398" s="6"/>
      <c r="AG2398" s="6"/>
      <c r="AH2398" s="6" t="s">
        <v>1517</v>
      </c>
      <c r="AI2398" s="143">
        <f t="shared" si="413"/>
        <v>645</v>
      </c>
      <c r="AJ2398" s="143">
        <f t="shared" si="414"/>
        <v>116.1</v>
      </c>
      <c r="AK2398" s="143">
        <f t="shared" si="415"/>
        <v>0</v>
      </c>
      <c r="AL2398" s="20">
        <f t="shared" si="419"/>
        <v>45484</v>
      </c>
      <c r="AM2398" t="e">
        <f t="shared" si="420"/>
        <v>#N/A</v>
      </c>
      <c r="AN2398" t="str">
        <f t="shared" si="421"/>
        <v>06072024-A-125019-3809.919</v>
      </c>
    </row>
    <row r="2399" spans="1:40" ht="20.100000000000001" hidden="1" customHeight="1" x14ac:dyDescent="0.25">
      <c r="A2399" s="14">
        <v>1023</v>
      </c>
      <c r="B2399" s="162">
        <v>45458</v>
      </c>
      <c r="C2399" s="6" t="s">
        <v>4081</v>
      </c>
      <c r="D2399" s="15">
        <v>45479</v>
      </c>
      <c r="E2399" s="14" t="s">
        <v>1132</v>
      </c>
      <c r="F2399" s="14" t="s">
        <v>1133</v>
      </c>
      <c r="G2399" s="6">
        <v>120</v>
      </c>
      <c r="H2399" s="6" t="s">
        <v>1817</v>
      </c>
      <c r="I2399" s="6"/>
      <c r="J2399" s="16">
        <v>2809.201</v>
      </c>
      <c r="K2399" s="144">
        <v>2.3199999999999998</v>
      </c>
      <c r="L2399" s="125">
        <v>0</v>
      </c>
      <c r="M2399" s="125">
        <v>0</v>
      </c>
      <c r="N2399" s="6" t="s">
        <v>557</v>
      </c>
      <c r="O2399" s="6" t="s">
        <v>4119</v>
      </c>
      <c r="P2399" s="19">
        <v>78000</v>
      </c>
      <c r="Q2399" s="6"/>
      <c r="R2399" s="19">
        <f t="shared" si="422"/>
        <v>14040</v>
      </c>
      <c r="S2399" s="6"/>
      <c r="T2399" s="14"/>
      <c r="U2399" s="145"/>
      <c r="V2399" s="6"/>
      <c r="W2399" s="6"/>
      <c r="X2399" s="6"/>
      <c r="Y2399" s="23"/>
      <c r="Z2399" s="6"/>
      <c r="AA2399" s="6"/>
      <c r="AB2399" s="21"/>
      <c r="AC2399" s="6"/>
      <c r="AD2399" s="14" t="s">
        <v>1515</v>
      </c>
      <c r="AE2399" s="6"/>
      <c r="AF2399" s="6"/>
      <c r="AG2399" s="6"/>
      <c r="AH2399" s="6" t="s">
        <v>1517</v>
      </c>
      <c r="AI2399" s="143">
        <f t="shared" ref="AI2399:AI2439" si="423">P2399/G2399</f>
        <v>650</v>
      </c>
      <c r="AJ2399" s="143">
        <f t="shared" ref="AJ2399:AJ2439" si="424">R2399/G2399</f>
        <v>117</v>
      </c>
      <c r="AK2399" s="143">
        <f t="shared" ref="AK2399:AK2439" si="425">L2399*AJ2399</f>
        <v>0</v>
      </c>
      <c r="AL2399" s="20">
        <f t="shared" si="419"/>
        <v>45488</v>
      </c>
      <c r="AM2399" t="e">
        <f t="shared" si="420"/>
        <v>#N/A</v>
      </c>
      <c r="AN2399" t="str">
        <f t="shared" ref="AN2399:AN2436" si="426">C2399&amp;"-"&amp;J2399</f>
        <v>06072024-A-125021-2809.201</v>
      </c>
    </row>
    <row r="2400" spans="1:40" ht="20.100000000000001" hidden="1" customHeight="1" x14ac:dyDescent="0.25">
      <c r="A2400" s="14">
        <v>1024</v>
      </c>
      <c r="B2400" s="162">
        <v>45460</v>
      </c>
      <c r="C2400" s="6" t="s">
        <v>4082</v>
      </c>
      <c r="D2400" s="15">
        <v>45479</v>
      </c>
      <c r="E2400" s="14" t="s">
        <v>1132</v>
      </c>
      <c r="F2400" s="14" t="s">
        <v>1133</v>
      </c>
      <c r="G2400" s="6">
        <v>1950</v>
      </c>
      <c r="H2400" s="6" t="s">
        <v>1817</v>
      </c>
      <c r="I2400" s="6"/>
      <c r="J2400" s="16">
        <v>3809.9189999999999</v>
      </c>
      <c r="K2400" s="144">
        <v>1.96</v>
      </c>
      <c r="L2400" s="125">
        <v>0</v>
      </c>
      <c r="M2400" s="125">
        <v>0</v>
      </c>
      <c r="N2400" s="6" t="s">
        <v>557</v>
      </c>
      <c r="O2400" s="6" t="s">
        <v>4120</v>
      </c>
      <c r="P2400" s="19">
        <v>1072500</v>
      </c>
      <c r="Q2400" s="6"/>
      <c r="R2400" s="19">
        <f t="shared" si="422"/>
        <v>193050</v>
      </c>
      <c r="S2400" s="6"/>
      <c r="T2400" s="14"/>
      <c r="U2400" s="145"/>
      <c r="V2400" s="6"/>
      <c r="W2400" s="6"/>
      <c r="X2400" s="6"/>
      <c r="Y2400" s="23"/>
      <c r="Z2400" s="6"/>
      <c r="AA2400" s="6"/>
      <c r="AB2400" s="21"/>
      <c r="AC2400" s="6"/>
      <c r="AD2400" s="14" t="s">
        <v>1515</v>
      </c>
      <c r="AE2400" s="6"/>
      <c r="AF2400" s="6"/>
      <c r="AG2400" s="6"/>
      <c r="AH2400" s="6" t="s">
        <v>1517</v>
      </c>
      <c r="AI2400" s="143">
        <f t="shared" si="423"/>
        <v>550</v>
      </c>
      <c r="AJ2400" s="143">
        <f t="shared" si="424"/>
        <v>99</v>
      </c>
      <c r="AK2400" s="143">
        <f t="shared" si="425"/>
        <v>0</v>
      </c>
      <c r="AL2400" s="20">
        <f t="shared" si="419"/>
        <v>45490</v>
      </c>
      <c r="AM2400" t="e">
        <f t="shared" si="420"/>
        <v>#N/A</v>
      </c>
      <c r="AN2400" t="str">
        <f t="shared" si="426"/>
        <v>06072024-A-125028-3809.919</v>
      </c>
    </row>
    <row r="2401" spans="1:40" ht="20.100000000000001" hidden="1" customHeight="1" x14ac:dyDescent="0.25">
      <c r="A2401" s="14">
        <v>1025</v>
      </c>
      <c r="B2401" s="162">
        <v>45473</v>
      </c>
      <c r="C2401" s="6" t="s">
        <v>4083</v>
      </c>
      <c r="D2401" s="15">
        <v>45479</v>
      </c>
      <c r="E2401" s="14" t="s">
        <v>1132</v>
      </c>
      <c r="F2401" s="14" t="s">
        <v>1133</v>
      </c>
      <c r="G2401" s="6">
        <v>450</v>
      </c>
      <c r="H2401" s="6" t="s">
        <v>1817</v>
      </c>
      <c r="I2401" s="6"/>
      <c r="J2401" s="16">
        <v>3809.9189999999999</v>
      </c>
      <c r="K2401" s="144">
        <v>1.73</v>
      </c>
      <c r="L2401" s="125">
        <v>0</v>
      </c>
      <c r="M2401" s="125">
        <v>0</v>
      </c>
      <c r="N2401" s="6" t="s">
        <v>557</v>
      </c>
      <c r="O2401" s="6" t="s">
        <v>4121</v>
      </c>
      <c r="P2401" s="19">
        <v>218250</v>
      </c>
      <c r="Q2401" s="6"/>
      <c r="R2401" s="19">
        <f t="shared" si="422"/>
        <v>39285</v>
      </c>
      <c r="S2401" s="6"/>
      <c r="T2401" s="14"/>
      <c r="U2401" s="145"/>
      <c r="V2401" s="6"/>
      <c r="W2401" s="6"/>
      <c r="X2401" s="6"/>
      <c r="Y2401" s="23"/>
      <c r="Z2401" s="6"/>
      <c r="AA2401" s="6"/>
      <c r="AB2401" s="21"/>
      <c r="AC2401" s="6"/>
      <c r="AD2401" s="14" t="s">
        <v>1515</v>
      </c>
      <c r="AE2401" s="6"/>
      <c r="AF2401" s="6"/>
      <c r="AG2401" s="6"/>
      <c r="AH2401" s="6" t="s">
        <v>1517</v>
      </c>
      <c r="AI2401" s="143">
        <f t="shared" si="423"/>
        <v>485</v>
      </c>
      <c r="AJ2401" s="143">
        <f t="shared" si="424"/>
        <v>87.3</v>
      </c>
      <c r="AK2401" s="143">
        <f t="shared" si="425"/>
        <v>0</v>
      </c>
      <c r="AL2401" s="20">
        <f t="shared" si="419"/>
        <v>45503</v>
      </c>
      <c r="AM2401" t="e">
        <f t="shared" si="420"/>
        <v>#N/A</v>
      </c>
      <c r="AN2401" t="str">
        <f t="shared" si="426"/>
        <v>06072024-A-125030-3809.919</v>
      </c>
    </row>
    <row r="2402" spans="1:40" ht="20.100000000000001" hidden="1" customHeight="1" x14ac:dyDescent="0.25">
      <c r="A2402" s="14">
        <v>1026</v>
      </c>
      <c r="B2402" s="162">
        <v>45473</v>
      </c>
      <c r="C2402" s="6" t="s">
        <v>4084</v>
      </c>
      <c r="D2402" s="15">
        <v>45479</v>
      </c>
      <c r="E2402" s="14" t="s">
        <v>1132</v>
      </c>
      <c r="F2402" s="14" t="s">
        <v>1133</v>
      </c>
      <c r="G2402" s="6">
        <v>150</v>
      </c>
      <c r="H2402" s="6" t="s">
        <v>1817</v>
      </c>
      <c r="I2402" s="6"/>
      <c r="J2402" s="16">
        <v>3809.9189999999999</v>
      </c>
      <c r="K2402" s="144">
        <v>1.73</v>
      </c>
      <c r="L2402" s="125">
        <v>0</v>
      </c>
      <c r="M2402" s="125">
        <v>0</v>
      </c>
      <c r="N2402" s="6" t="s">
        <v>557</v>
      </c>
      <c r="O2402" s="6" t="s">
        <v>4121</v>
      </c>
      <c r="P2402" s="19">
        <v>72750</v>
      </c>
      <c r="Q2402" s="6"/>
      <c r="R2402" s="19">
        <f t="shared" si="422"/>
        <v>13095</v>
      </c>
      <c r="S2402" s="6"/>
      <c r="T2402" s="14"/>
      <c r="U2402" s="145"/>
      <c r="V2402" s="6"/>
      <c r="W2402" s="6"/>
      <c r="X2402" s="6"/>
      <c r="Y2402" s="23"/>
      <c r="Z2402" s="6"/>
      <c r="AA2402" s="6"/>
      <c r="AB2402" s="21"/>
      <c r="AC2402" s="6"/>
      <c r="AD2402" s="14" t="s">
        <v>1515</v>
      </c>
      <c r="AE2402" s="6"/>
      <c r="AF2402" s="6"/>
      <c r="AG2402" s="6"/>
      <c r="AH2402" s="6" t="s">
        <v>1517</v>
      </c>
      <c r="AI2402" s="143">
        <f t="shared" si="423"/>
        <v>485</v>
      </c>
      <c r="AJ2402" s="143">
        <f t="shared" si="424"/>
        <v>87.3</v>
      </c>
      <c r="AK2402" s="143">
        <f t="shared" si="425"/>
        <v>0</v>
      </c>
      <c r="AL2402" s="20">
        <f t="shared" si="419"/>
        <v>45503</v>
      </c>
      <c r="AM2402" t="e">
        <f t="shared" si="420"/>
        <v>#N/A</v>
      </c>
      <c r="AN2402" t="str">
        <f t="shared" si="426"/>
        <v>06072024-A-125032-3809.919</v>
      </c>
    </row>
    <row r="2403" spans="1:40" ht="20.100000000000001" hidden="1" customHeight="1" x14ac:dyDescent="0.25">
      <c r="A2403" s="14">
        <v>1027</v>
      </c>
      <c r="B2403" s="162">
        <v>45473</v>
      </c>
      <c r="C2403" s="6" t="s">
        <v>4085</v>
      </c>
      <c r="D2403" s="15">
        <v>45479</v>
      </c>
      <c r="E2403" s="14" t="s">
        <v>1132</v>
      </c>
      <c r="F2403" s="14" t="s">
        <v>1133</v>
      </c>
      <c r="G2403" s="6">
        <v>150</v>
      </c>
      <c r="H2403" s="6" t="s">
        <v>1817</v>
      </c>
      <c r="I2403" s="6"/>
      <c r="J2403" s="16">
        <v>3809.9189999999999</v>
      </c>
      <c r="K2403" s="144">
        <v>1.73</v>
      </c>
      <c r="L2403" s="125">
        <v>0</v>
      </c>
      <c r="M2403" s="125">
        <v>0</v>
      </c>
      <c r="N2403" s="6" t="s">
        <v>557</v>
      </c>
      <c r="O2403" s="6" t="s">
        <v>4121</v>
      </c>
      <c r="P2403" s="19">
        <v>72750</v>
      </c>
      <c r="Q2403" s="6"/>
      <c r="R2403" s="19">
        <f t="shared" si="422"/>
        <v>13095</v>
      </c>
      <c r="S2403" s="6"/>
      <c r="T2403" s="14"/>
      <c r="U2403" s="145"/>
      <c r="V2403" s="6"/>
      <c r="W2403" s="6"/>
      <c r="X2403" s="6"/>
      <c r="Y2403" s="23"/>
      <c r="Z2403" s="6"/>
      <c r="AA2403" s="6"/>
      <c r="AB2403" s="21"/>
      <c r="AC2403" s="6"/>
      <c r="AD2403" s="14" t="s">
        <v>1515</v>
      </c>
      <c r="AE2403" s="6"/>
      <c r="AF2403" s="6"/>
      <c r="AG2403" s="6"/>
      <c r="AH2403" s="6" t="s">
        <v>1517</v>
      </c>
      <c r="AI2403" s="143">
        <f t="shared" si="423"/>
        <v>485</v>
      </c>
      <c r="AJ2403" s="143">
        <f t="shared" si="424"/>
        <v>87.3</v>
      </c>
      <c r="AK2403" s="143">
        <f t="shared" si="425"/>
        <v>0</v>
      </c>
      <c r="AL2403" s="20">
        <f t="shared" si="419"/>
        <v>45503</v>
      </c>
      <c r="AM2403" t="e">
        <f t="shared" si="420"/>
        <v>#N/A</v>
      </c>
      <c r="AN2403" t="str">
        <f t="shared" si="426"/>
        <v>06072024-A-125034-3809.919</v>
      </c>
    </row>
    <row r="2404" spans="1:40" ht="20.100000000000001" hidden="1" customHeight="1" x14ac:dyDescent="0.25">
      <c r="A2404" s="14">
        <v>1028</v>
      </c>
      <c r="B2404" s="162">
        <v>45473</v>
      </c>
      <c r="C2404" s="6" t="s">
        <v>4086</v>
      </c>
      <c r="D2404" s="15">
        <v>45479</v>
      </c>
      <c r="E2404" s="14" t="s">
        <v>1132</v>
      </c>
      <c r="F2404" s="14" t="s">
        <v>1133</v>
      </c>
      <c r="G2404" s="6">
        <v>300</v>
      </c>
      <c r="H2404" s="6" t="s">
        <v>1817</v>
      </c>
      <c r="I2404" s="6"/>
      <c r="J2404" s="16">
        <v>3809.9189999999999</v>
      </c>
      <c r="K2404" s="144">
        <v>1.73</v>
      </c>
      <c r="L2404" s="125">
        <v>0</v>
      </c>
      <c r="M2404" s="125">
        <v>0</v>
      </c>
      <c r="N2404" s="6" t="s">
        <v>557</v>
      </c>
      <c r="O2404" s="6" t="s">
        <v>4121</v>
      </c>
      <c r="P2404" s="19">
        <v>145500</v>
      </c>
      <c r="Q2404" s="6"/>
      <c r="R2404" s="19">
        <f t="shared" si="422"/>
        <v>26190</v>
      </c>
      <c r="S2404" s="6"/>
      <c r="T2404" s="14"/>
      <c r="U2404" s="145"/>
      <c r="V2404" s="6"/>
      <c r="W2404" s="6"/>
      <c r="X2404" s="6"/>
      <c r="Y2404" s="23"/>
      <c r="Z2404" s="6"/>
      <c r="AA2404" s="6"/>
      <c r="AB2404" s="21"/>
      <c r="AC2404" s="6"/>
      <c r="AD2404" s="14" t="s">
        <v>1515</v>
      </c>
      <c r="AE2404" s="6"/>
      <c r="AF2404" s="6"/>
      <c r="AG2404" s="6"/>
      <c r="AH2404" s="6" t="s">
        <v>1517</v>
      </c>
      <c r="AI2404" s="143">
        <f t="shared" si="423"/>
        <v>485</v>
      </c>
      <c r="AJ2404" s="143">
        <f t="shared" si="424"/>
        <v>87.3</v>
      </c>
      <c r="AK2404" s="143">
        <f t="shared" si="425"/>
        <v>0</v>
      </c>
      <c r="AL2404" s="20">
        <f t="shared" si="419"/>
        <v>45503</v>
      </c>
      <c r="AM2404" t="e">
        <f t="shared" si="420"/>
        <v>#N/A</v>
      </c>
      <c r="AN2404" t="str">
        <f t="shared" si="426"/>
        <v>06072024-A-125039-3809.919</v>
      </c>
    </row>
    <row r="2405" spans="1:40" ht="20.100000000000001" hidden="1" customHeight="1" x14ac:dyDescent="0.25">
      <c r="A2405" s="14">
        <v>1029</v>
      </c>
      <c r="B2405" s="162">
        <v>45473</v>
      </c>
      <c r="C2405" s="6" t="s">
        <v>4087</v>
      </c>
      <c r="D2405" s="15">
        <v>45479</v>
      </c>
      <c r="E2405" s="14" t="s">
        <v>1132</v>
      </c>
      <c r="F2405" s="14" t="s">
        <v>1133</v>
      </c>
      <c r="G2405" s="6">
        <v>1040</v>
      </c>
      <c r="H2405" s="6" t="s">
        <v>1817</v>
      </c>
      <c r="I2405" s="6"/>
      <c r="J2405" s="16">
        <v>3809.9189999999999</v>
      </c>
      <c r="K2405" s="144">
        <v>0.67</v>
      </c>
      <c r="L2405" s="125">
        <v>0</v>
      </c>
      <c r="M2405" s="125">
        <v>0</v>
      </c>
      <c r="N2405" s="6" t="s">
        <v>557</v>
      </c>
      <c r="O2405" s="6" t="s">
        <v>4064</v>
      </c>
      <c r="P2405" s="19">
        <v>195520</v>
      </c>
      <c r="Q2405" s="6"/>
      <c r="R2405" s="19">
        <f t="shared" si="422"/>
        <v>35193.599999999999</v>
      </c>
      <c r="S2405" s="6"/>
      <c r="T2405" s="14"/>
      <c r="U2405" s="145"/>
      <c r="V2405" s="6"/>
      <c r="W2405" s="6"/>
      <c r="X2405" s="6"/>
      <c r="Y2405" s="23"/>
      <c r="Z2405" s="6"/>
      <c r="AA2405" s="6"/>
      <c r="AB2405" s="21"/>
      <c r="AC2405" s="6"/>
      <c r="AD2405" s="14" t="s">
        <v>1515</v>
      </c>
      <c r="AE2405" s="6"/>
      <c r="AF2405" s="6"/>
      <c r="AG2405" s="6"/>
      <c r="AH2405" s="6" t="s">
        <v>1517</v>
      </c>
      <c r="AI2405" s="143">
        <f t="shared" si="423"/>
        <v>188</v>
      </c>
      <c r="AJ2405" s="143">
        <f t="shared" si="424"/>
        <v>33.839999999999996</v>
      </c>
      <c r="AK2405" s="143">
        <f t="shared" si="425"/>
        <v>0</v>
      </c>
      <c r="AL2405" s="20">
        <f t="shared" si="419"/>
        <v>45503</v>
      </c>
      <c r="AM2405" t="e">
        <f t="shared" si="420"/>
        <v>#N/A</v>
      </c>
      <c r="AN2405" t="str">
        <f t="shared" si="426"/>
        <v>06072024-A-125044-3809.919</v>
      </c>
    </row>
    <row r="2406" spans="1:40" ht="20.100000000000001" hidden="1" customHeight="1" x14ac:dyDescent="0.25">
      <c r="A2406" s="14">
        <v>1030</v>
      </c>
      <c r="B2406" s="162">
        <v>45473</v>
      </c>
      <c r="C2406" s="6" t="s">
        <v>4088</v>
      </c>
      <c r="D2406" s="15">
        <v>45479</v>
      </c>
      <c r="E2406" s="14" t="s">
        <v>1132</v>
      </c>
      <c r="F2406" s="14" t="s">
        <v>1133</v>
      </c>
      <c r="G2406" s="6">
        <v>5000</v>
      </c>
      <c r="H2406" s="6" t="s">
        <v>1817</v>
      </c>
      <c r="I2406" s="6"/>
      <c r="J2406" s="16">
        <v>3906.9090000000001</v>
      </c>
      <c r="K2406" s="144">
        <v>0.5</v>
      </c>
      <c r="L2406" s="125">
        <v>0</v>
      </c>
      <c r="M2406" s="125">
        <v>0</v>
      </c>
      <c r="N2406" s="6" t="s">
        <v>557</v>
      </c>
      <c r="O2406" s="6" t="s">
        <v>2390</v>
      </c>
      <c r="P2406" s="19">
        <v>695000</v>
      </c>
      <c r="Q2406" s="6"/>
      <c r="R2406" s="19">
        <f t="shared" si="422"/>
        <v>125100</v>
      </c>
      <c r="S2406" s="6"/>
      <c r="T2406" s="14"/>
      <c r="U2406" s="145"/>
      <c r="V2406" s="6"/>
      <c r="W2406" s="6"/>
      <c r="X2406" s="6"/>
      <c r="Y2406" s="23"/>
      <c r="Z2406" s="6"/>
      <c r="AA2406" s="6"/>
      <c r="AB2406" s="21"/>
      <c r="AC2406" s="6"/>
      <c r="AD2406" s="14" t="s">
        <v>1515</v>
      </c>
      <c r="AE2406" s="6"/>
      <c r="AF2406" s="6"/>
      <c r="AG2406" s="6"/>
      <c r="AH2406" s="6" t="s">
        <v>1517</v>
      </c>
      <c r="AI2406" s="143">
        <f t="shared" si="423"/>
        <v>139</v>
      </c>
      <c r="AJ2406" s="143">
        <f t="shared" si="424"/>
        <v>25.02</v>
      </c>
      <c r="AK2406" s="143">
        <f t="shared" si="425"/>
        <v>0</v>
      </c>
      <c r="AL2406" s="20">
        <f t="shared" si="419"/>
        <v>45503</v>
      </c>
      <c r="AM2406" t="e">
        <f t="shared" si="420"/>
        <v>#N/A</v>
      </c>
      <c r="AN2406" t="str">
        <f t="shared" si="426"/>
        <v>06072024-A-125055-3906.909</v>
      </c>
    </row>
    <row r="2407" spans="1:40" ht="20.100000000000001" hidden="1" customHeight="1" x14ac:dyDescent="0.25">
      <c r="A2407" s="14">
        <v>1031</v>
      </c>
      <c r="B2407" s="162">
        <v>45473</v>
      </c>
      <c r="C2407" s="6" t="s">
        <v>4089</v>
      </c>
      <c r="D2407" s="15">
        <v>45479</v>
      </c>
      <c r="E2407" s="14" t="s">
        <v>1132</v>
      </c>
      <c r="F2407" s="14" t="s">
        <v>1133</v>
      </c>
      <c r="G2407" s="6">
        <v>5000</v>
      </c>
      <c r="H2407" s="6" t="s">
        <v>1817</v>
      </c>
      <c r="I2407" s="6"/>
      <c r="J2407" s="16">
        <v>3906.9090000000001</v>
      </c>
      <c r="K2407" s="144">
        <v>0.5</v>
      </c>
      <c r="L2407" s="125">
        <v>0</v>
      </c>
      <c r="M2407" s="125">
        <v>0</v>
      </c>
      <c r="N2407" s="6" t="s">
        <v>557</v>
      </c>
      <c r="O2407" s="6" t="s">
        <v>2390</v>
      </c>
      <c r="P2407" s="19">
        <v>695000</v>
      </c>
      <c r="Q2407" s="6"/>
      <c r="R2407" s="19">
        <f t="shared" si="422"/>
        <v>125100</v>
      </c>
      <c r="S2407" s="6"/>
      <c r="T2407" s="14"/>
      <c r="U2407" s="145"/>
      <c r="V2407" s="6"/>
      <c r="W2407" s="6"/>
      <c r="X2407" s="6"/>
      <c r="Y2407" s="23"/>
      <c r="Z2407" s="6"/>
      <c r="AA2407" s="6"/>
      <c r="AB2407" s="21"/>
      <c r="AC2407" s="6"/>
      <c r="AD2407" s="14" t="s">
        <v>1515</v>
      </c>
      <c r="AE2407" s="6"/>
      <c r="AF2407" s="6"/>
      <c r="AG2407" s="6"/>
      <c r="AH2407" s="6" t="s">
        <v>1517</v>
      </c>
      <c r="AI2407" s="143">
        <f t="shared" si="423"/>
        <v>139</v>
      </c>
      <c r="AJ2407" s="143">
        <f t="shared" si="424"/>
        <v>25.02</v>
      </c>
      <c r="AK2407" s="143">
        <f t="shared" si="425"/>
        <v>0</v>
      </c>
      <c r="AL2407" s="20">
        <f t="shared" si="419"/>
        <v>45503</v>
      </c>
      <c r="AM2407" t="e">
        <f t="shared" si="420"/>
        <v>#N/A</v>
      </c>
      <c r="AN2407" t="str">
        <f t="shared" si="426"/>
        <v>06072024-A-125057-3906.909</v>
      </c>
    </row>
    <row r="2408" spans="1:40" ht="20.100000000000001" hidden="1" customHeight="1" x14ac:dyDescent="0.25">
      <c r="A2408" s="14">
        <v>1032</v>
      </c>
      <c r="B2408" s="162">
        <v>45477</v>
      </c>
      <c r="C2408" s="6" t="s">
        <v>4090</v>
      </c>
      <c r="D2408" s="15">
        <v>45479</v>
      </c>
      <c r="E2408" s="14" t="s">
        <v>1132</v>
      </c>
      <c r="F2408" s="14" t="s">
        <v>1133</v>
      </c>
      <c r="G2408" s="6">
        <v>600</v>
      </c>
      <c r="H2408" s="6" t="s">
        <v>1817</v>
      </c>
      <c r="I2408" s="6"/>
      <c r="J2408" s="16">
        <v>3809.9189999999999</v>
      </c>
      <c r="K2408" s="144">
        <v>1.73</v>
      </c>
      <c r="L2408" s="125">
        <v>0</v>
      </c>
      <c r="M2408" s="125">
        <v>0</v>
      </c>
      <c r="N2408" s="6" t="s">
        <v>557</v>
      </c>
      <c r="O2408" s="6" t="s">
        <v>4060</v>
      </c>
      <c r="P2408" s="19">
        <v>291000</v>
      </c>
      <c r="Q2408" s="6"/>
      <c r="R2408" s="19">
        <f t="shared" si="422"/>
        <v>52380</v>
      </c>
      <c r="S2408" s="6"/>
      <c r="T2408" s="14"/>
      <c r="U2408" s="145"/>
      <c r="V2408" s="6"/>
      <c r="W2408" s="6"/>
      <c r="X2408" s="6"/>
      <c r="Y2408" s="23"/>
      <c r="Z2408" s="6"/>
      <c r="AA2408" s="6"/>
      <c r="AB2408" s="21"/>
      <c r="AC2408" s="6"/>
      <c r="AD2408" s="14" t="s">
        <v>1515</v>
      </c>
      <c r="AE2408" s="6"/>
      <c r="AF2408" s="6"/>
      <c r="AG2408" s="6"/>
      <c r="AH2408" s="6" t="s">
        <v>1517</v>
      </c>
      <c r="AI2408" s="143">
        <f t="shared" si="423"/>
        <v>485</v>
      </c>
      <c r="AJ2408" s="143">
        <f t="shared" si="424"/>
        <v>87.3</v>
      </c>
      <c r="AK2408" s="143">
        <f t="shared" si="425"/>
        <v>0</v>
      </c>
      <c r="AL2408" s="20">
        <f t="shared" si="419"/>
        <v>45507</v>
      </c>
      <c r="AM2408" t="e">
        <f t="shared" si="420"/>
        <v>#N/A</v>
      </c>
      <c r="AN2408" t="str">
        <f t="shared" si="426"/>
        <v>06072024-A-125061-3809.919</v>
      </c>
    </row>
    <row r="2409" spans="1:40" ht="20.100000000000001" hidden="1" customHeight="1" x14ac:dyDescent="0.25">
      <c r="A2409" s="14">
        <v>1033</v>
      </c>
      <c r="B2409" s="162">
        <v>45477</v>
      </c>
      <c r="C2409" s="6" t="s">
        <v>4091</v>
      </c>
      <c r="D2409" s="15">
        <v>45479</v>
      </c>
      <c r="E2409" s="14" t="s">
        <v>1132</v>
      </c>
      <c r="F2409" s="14" t="s">
        <v>1133</v>
      </c>
      <c r="G2409" s="6">
        <v>1950</v>
      </c>
      <c r="H2409" s="6" t="s">
        <v>1817</v>
      </c>
      <c r="I2409" s="6"/>
      <c r="J2409" s="16">
        <v>3809.9189999999999</v>
      </c>
      <c r="K2409" s="144">
        <v>0.67</v>
      </c>
      <c r="L2409" s="125">
        <v>0</v>
      </c>
      <c r="M2409" s="125">
        <v>0</v>
      </c>
      <c r="N2409" s="6" t="s">
        <v>557</v>
      </c>
      <c r="O2409" s="6" t="s">
        <v>4064</v>
      </c>
      <c r="P2409" s="19">
        <v>366600</v>
      </c>
      <c r="Q2409" s="6"/>
      <c r="R2409" s="19">
        <f t="shared" si="422"/>
        <v>65988</v>
      </c>
      <c r="S2409" s="6"/>
      <c r="T2409" s="14"/>
      <c r="U2409" s="145"/>
      <c r="V2409" s="6"/>
      <c r="W2409" s="6"/>
      <c r="X2409" s="6"/>
      <c r="Y2409" s="23"/>
      <c r="Z2409" s="6"/>
      <c r="AA2409" s="6"/>
      <c r="AB2409" s="21"/>
      <c r="AC2409" s="6"/>
      <c r="AD2409" s="14" t="s">
        <v>1515</v>
      </c>
      <c r="AE2409" s="6"/>
      <c r="AF2409" s="6"/>
      <c r="AG2409" s="6"/>
      <c r="AH2409" s="6" t="s">
        <v>1517</v>
      </c>
      <c r="AI2409" s="143">
        <f t="shared" si="423"/>
        <v>188</v>
      </c>
      <c r="AJ2409" s="143">
        <f t="shared" si="424"/>
        <v>33.840000000000003</v>
      </c>
      <c r="AK2409" s="143">
        <f t="shared" si="425"/>
        <v>0</v>
      </c>
      <c r="AL2409" s="20">
        <f t="shared" si="419"/>
        <v>45507</v>
      </c>
      <c r="AM2409" t="e">
        <f t="shared" si="420"/>
        <v>#N/A</v>
      </c>
      <c r="AN2409" t="str">
        <f t="shared" si="426"/>
        <v>06072024-A-125065-3809.919</v>
      </c>
    </row>
    <row r="2410" spans="1:40" ht="20.100000000000001" customHeight="1" x14ac:dyDescent="0.25">
      <c r="A2410" s="14">
        <v>1034</v>
      </c>
      <c r="B2410" s="162">
        <v>45477</v>
      </c>
      <c r="C2410" s="6" t="s">
        <v>4092</v>
      </c>
      <c r="D2410" s="15">
        <v>45479</v>
      </c>
      <c r="E2410" s="14" t="s">
        <v>1132</v>
      </c>
      <c r="F2410" s="14" t="str">
        <f>INDEX(New!$CV$9:$CV$791,MATCH(C2410,New!$F$9:$F$791,0))</f>
        <v>Running</v>
      </c>
      <c r="G2410" s="6">
        <v>750</v>
      </c>
      <c r="H2410" s="6" t="s">
        <v>1817</v>
      </c>
      <c r="I2410" s="6"/>
      <c r="J2410" s="16">
        <v>3809.9189999999999</v>
      </c>
      <c r="K2410" s="144">
        <v>1.73</v>
      </c>
      <c r="L2410" s="125">
        <f>_xlfn.IFNA(INDEX(New!$E$9:$E$791,MATCH(C2410,New!$F$9:$F$791,0)),G2410)</f>
        <v>56</v>
      </c>
      <c r="M2410" s="125">
        <f t="shared" ref="M2410:M2425" si="427">G2410</f>
        <v>750</v>
      </c>
      <c r="N2410" s="6" t="s">
        <v>557</v>
      </c>
      <c r="O2410" s="6" t="s">
        <v>4122</v>
      </c>
      <c r="P2410" s="19">
        <v>363750</v>
      </c>
      <c r="Q2410" s="6"/>
      <c r="R2410" s="19">
        <f t="shared" si="422"/>
        <v>65475</v>
      </c>
      <c r="S2410" s="6"/>
      <c r="T2410" s="14"/>
      <c r="U2410" s="145"/>
      <c r="V2410" s="6"/>
      <c r="W2410" s="6"/>
      <c r="X2410" s="6"/>
      <c r="Y2410" s="23"/>
      <c r="Z2410" s="6"/>
      <c r="AA2410" s="6"/>
      <c r="AB2410" s="21"/>
      <c r="AC2410" s="6"/>
      <c r="AD2410" s="14" t="s">
        <v>1515</v>
      </c>
      <c r="AE2410" s="6"/>
      <c r="AF2410" s="6"/>
      <c r="AG2410" s="6"/>
      <c r="AH2410" s="6" t="s">
        <v>1517</v>
      </c>
      <c r="AI2410" s="143">
        <f t="shared" si="423"/>
        <v>485</v>
      </c>
      <c r="AJ2410" s="143">
        <f t="shared" si="424"/>
        <v>87.3</v>
      </c>
      <c r="AK2410" s="143">
        <f t="shared" si="425"/>
        <v>4888.8</v>
      </c>
      <c r="AL2410" s="20">
        <f t="shared" si="419"/>
        <v>45507</v>
      </c>
      <c r="AM2410" t="e">
        <f t="shared" si="420"/>
        <v>#N/A</v>
      </c>
      <c r="AN2410" t="str">
        <f t="shared" si="426"/>
        <v>06072024-A-125070-3809.919</v>
      </c>
    </row>
    <row r="2411" spans="1:40" ht="20.100000000000001" hidden="1" customHeight="1" x14ac:dyDescent="0.25">
      <c r="A2411" s="14">
        <v>1035</v>
      </c>
      <c r="B2411" s="162">
        <v>45473</v>
      </c>
      <c r="C2411" s="6" t="s">
        <v>4093</v>
      </c>
      <c r="D2411" s="15">
        <v>45479</v>
      </c>
      <c r="E2411" s="14" t="s">
        <v>1132</v>
      </c>
      <c r="F2411" s="14" t="s">
        <v>1133</v>
      </c>
      <c r="G2411" s="6">
        <v>300</v>
      </c>
      <c r="H2411" s="6" t="s">
        <v>1817</v>
      </c>
      <c r="I2411" s="6"/>
      <c r="J2411" s="16">
        <v>3809.9189999999999</v>
      </c>
      <c r="K2411" s="144">
        <v>1.73</v>
      </c>
      <c r="L2411" s="125">
        <v>0</v>
      </c>
      <c r="M2411" s="125">
        <v>0</v>
      </c>
      <c r="N2411" s="6" t="s">
        <v>557</v>
      </c>
      <c r="O2411" s="6" t="s">
        <v>4122</v>
      </c>
      <c r="P2411" s="19">
        <v>145500</v>
      </c>
      <c r="Q2411" s="6"/>
      <c r="R2411" s="19">
        <f t="shared" si="422"/>
        <v>26190</v>
      </c>
      <c r="S2411" s="6"/>
      <c r="T2411" s="14"/>
      <c r="U2411" s="145"/>
      <c r="V2411" s="6"/>
      <c r="W2411" s="6"/>
      <c r="X2411" s="6"/>
      <c r="Y2411" s="23"/>
      <c r="Z2411" s="6"/>
      <c r="AA2411" s="6"/>
      <c r="AB2411" s="21"/>
      <c r="AC2411" s="6"/>
      <c r="AD2411" s="14" t="s">
        <v>1515</v>
      </c>
      <c r="AE2411" s="6"/>
      <c r="AF2411" s="6"/>
      <c r="AG2411" s="6"/>
      <c r="AH2411" s="6" t="s">
        <v>1517</v>
      </c>
      <c r="AI2411" s="143">
        <f t="shared" si="423"/>
        <v>485</v>
      </c>
      <c r="AJ2411" s="143">
        <f t="shared" si="424"/>
        <v>87.3</v>
      </c>
      <c r="AK2411" s="143">
        <f t="shared" si="425"/>
        <v>0</v>
      </c>
      <c r="AL2411" s="20">
        <f t="shared" si="419"/>
        <v>45503</v>
      </c>
      <c r="AM2411" t="e">
        <f t="shared" si="420"/>
        <v>#N/A</v>
      </c>
      <c r="AN2411" t="str">
        <f t="shared" si="426"/>
        <v>06072024-A-125073-3809.919</v>
      </c>
    </row>
    <row r="2412" spans="1:40" ht="20.100000000000001" hidden="1" customHeight="1" x14ac:dyDescent="0.25">
      <c r="A2412" s="14">
        <v>1036</v>
      </c>
      <c r="B2412" s="162">
        <v>45473</v>
      </c>
      <c r="C2412" s="6" t="s">
        <v>4094</v>
      </c>
      <c r="D2412" s="15">
        <v>45479</v>
      </c>
      <c r="E2412" s="14" t="s">
        <v>1132</v>
      </c>
      <c r="F2412" s="14" t="s">
        <v>1133</v>
      </c>
      <c r="G2412" s="6">
        <v>1040</v>
      </c>
      <c r="H2412" s="6" t="s">
        <v>1817</v>
      </c>
      <c r="I2412" s="6"/>
      <c r="J2412" s="16">
        <v>3809.9189999999999</v>
      </c>
      <c r="K2412" s="144">
        <v>0.67</v>
      </c>
      <c r="L2412" s="125">
        <v>0</v>
      </c>
      <c r="M2412" s="125">
        <v>0</v>
      </c>
      <c r="N2412" s="6" t="s">
        <v>557</v>
      </c>
      <c r="O2412" s="6" t="s">
        <v>4064</v>
      </c>
      <c r="P2412" s="19">
        <v>195520</v>
      </c>
      <c r="Q2412" s="6"/>
      <c r="R2412" s="19">
        <f t="shared" si="422"/>
        <v>35193.599999999999</v>
      </c>
      <c r="S2412" s="6"/>
      <c r="T2412" s="14"/>
      <c r="U2412" s="145"/>
      <c r="V2412" s="6"/>
      <c r="W2412" s="6"/>
      <c r="X2412" s="6"/>
      <c r="Y2412" s="23"/>
      <c r="Z2412" s="6"/>
      <c r="AA2412" s="6"/>
      <c r="AB2412" s="21"/>
      <c r="AC2412" s="6"/>
      <c r="AD2412" s="14" t="s">
        <v>1515</v>
      </c>
      <c r="AE2412" s="6"/>
      <c r="AF2412" s="6"/>
      <c r="AG2412" s="6"/>
      <c r="AH2412" s="6" t="s">
        <v>1517</v>
      </c>
      <c r="AI2412" s="143">
        <f t="shared" si="423"/>
        <v>188</v>
      </c>
      <c r="AJ2412" s="143">
        <f t="shared" si="424"/>
        <v>33.839999999999996</v>
      </c>
      <c r="AK2412" s="143">
        <f t="shared" si="425"/>
        <v>0</v>
      </c>
      <c r="AL2412" s="20">
        <f t="shared" si="419"/>
        <v>45503</v>
      </c>
      <c r="AM2412" t="e">
        <f t="shared" si="420"/>
        <v>#N/A</v>
      </c>
      <c r="AN2412" t="str">
        <f t="shared" si="426"/>
        <v>06072024-A-125077-3809.919</v>
      </c>
    </row>
    <row r="2413" spans="1:40" ht="20.100000000000001" hidden="1" customHeight="1" x14ac:dyDescent="0.25">
      <c r="A2413" s="14">
        <v>1037</v>
      </c>
      <c r="B2413" s="162">
        <v>45462</v>
      </c>
      <c r="C2413" s="6" t="s">
        <v>4095</v>
      </c>
      <c r="D2413" s="15">
        <v>45479</v>
      </c>
      <c r="E2413" s="14" t="s">
        <v>1132</v>
      </c>
      <c r="F2413" s="14" t="s">
        <v>1133</v>
      </c>
      <c r="G2413" s="6">
        <v>210</v>
      </c>
      <c r="H2413" s="6" t="s">
        <v>1817</v>
      </c>
      <c r="I2413" s="6"/>
      <c r="J2413" s="16">
        <v>3204.172</v>
      </c>
      <c r="K2413" s="144">
        <v>3.75</v>
      </c>
      <c r="L2413" s="125">
        <v>0</v>
      </c>
      <c r="M2413" s="125">
        <v>0</v>
      </c>
      <c r="N2413" s="6" t="s">
        <v>412</v>
      </c>
      <c r="O2413" s="6" t="s">
        <v>3466</v>
      </c>
      <c r="P2413" s="19">
        <v>220500</v>
      </c>
      <c r="Q2413" s="6"/>
      <c r="R2413" s="19">
        <f t="shared" si="422"/>
        <v>39690</v>
      </c>
      <c r="S2413" s="6"/>
      <c r="T2413" s="14"/>
      <c r="U2413" s="145"/>
      <c r="V2413" s="6"/>
      <c r="W2413" s="6"/>
      <c r="X2413" s="6"/>
      <c r="Y2413" s="23"/>
      <c r="Z2413" s="6"/>
      <c r="AA2413" s="6"/>
      <c r="AB2413" s="21"/>
      <c r="AC2413" s="6"/>
      <c r="AD2413" s="14" t="s">
        <v>1515</v>
      </c>
      <c r="AE2413" s="6"/>
      <c r="AF2413" s="6"/>
      <c r="AG2413" s="6"/>
      <c r="AH2413" s="6" t="s">
        <v>434</v>
      </c>
      <c r="AI2413" s="143">
        <f t="shared" si="423"/>
        <v>1050</v>
      </c>
      <c r="AJ2413" s="143">
        <f t="shared" si="424"/>
        <v>189</v>
      </c>
      <c r="AK2413" s="143">
        <f t="shared" si="425"/>
        <v>0</v>
      </c>
      <c r="AL2413" s="20">
        <f t="shared" si="419"/>
        <v>45492</v>
      </c>
      <c r="AM2413" t="e">
        <f t="shared" si="420"/>
        <v>#N/A</v>
      </c>
      <c r="AN2413" t="str">
        <f t="shared" si="426"/>
        <v>06072024-A-125086-3204.172</v>
      </c>
    </row>
    <row r="2414" spans="1:40" ht="20.100000000000001" hidden="1" customHeight="1" x14ac:dyDescent="0.25">
      <c r="A2414" s="14">
        <v>1038</v>
      </c>
      <c r="B2414" s="162">
        <v>45462</v>
      </c>
      <c r="C2414" s="6" t="s">
        <v>4096</v>
      </c>
      <c r="D2414" s="15">
        <v>45479</v>
      </c>
      <c r="E2414" s="14" t="s">
        <v>1132</v>
      </c>
      <c r="F2414" s="14" t="s">
        <v>1133</v>
      </c>
      <c r="G2414" s="6">
        <v>120</v>
      </c>
      <c r="H2414" s="6" t="s">
        <v>1817</v>
      </c>
      <c r="I2414" s="6"/>
      <c r="J2414" s="16">
        <v>3204.172</v>
      </c>
      <c r="K2414" s="144">
        <v>4.07</v>
      </c>
      <c r="L2414" s="125">
        <v>0</v>
      </c>
      <c r="M2414" s="125">
        <v>0</v>
      </c>
      <c r="N2414" s="6" t="s">
        <v>412</v>
      </c>
      <c r="O2414" s="6" t="s">
        <v>2804</v>
      </c>
      <c r="P2414" s="19">
        <v>136800</v>
      </c>
      <c r="Q2414" s="6"/>
      <c r="R2414" s="19">
        <f t="shared" si="422"/>
        <v>24624</v>
      </c>
      <c r="S2414" s="6"/>
      <c r="T2414" s="14"/>
      <c r="U2414" s="145"/>
      <c r="V2414" s="6"/>
      <c r="W2414" s="6"/>
      <c r="X2414" s="6"/>
      <c r="Y2414" s="23"/>
      <c r="Z2414" s="6"/>
      <c r="AA2414" s="6"/>
      <c r="AB2414" s="21"/>
      <c r="AC2414" s="6"/>
      <c r="AD2414" s="14" t="s">
        <v>1515</v>
      </c>
      <c r="AE2414" s="6"/>
      <c r="AF2414" s="6"/>
      <c r="AG2414" s="6"/>
      <c r="AH2414" s="6" t="s">
        <v>434</v>
      </c>
      <c r="AI2414" s="143">
        <f t="shared" si="423"/>
        <v>1140</v>
      </c>
      <c r="AJ2414" s="143">
        <f t="shared" si="424"/>
        <v>205.2</v>
      </c>
      <c r="AK2414" s="143">
        <f t="shared" si="425"/>
        <v>0</v>
      </c>
      <c r="AL2414" s="20">
        <f t="shared" si="419"/>
        <v>45492</v>
      </c>
      <c r="AM2414" t="e">
        <f t="shared" si="420"/>
        <v>#N/A</v>
      </c>
      <c r="AN2414" t="str">
        <f t="shared" si="426"/>
        <v>06072024-A-125091-3204.172</v>
      </c>
    </row>
    <row r="2415" spans="1:40" ht="20.100000000000001" hidden="1" customHeight="1" x14ac:dyDescent="0.25">
      <c r="A2415" s="14">
        <v>1039</v>
      </c>
      <c r="B2415" s="162">
        <v>45467</v>
      </c>
      <c r="C2415" s="6" t="s">
        <v>4097</v>
      </c>
      <c r="D2415" s="15">
        <v>45479</v>
      </c>
      <c r="E2415" s="14" t="s">
        <v>1132</v>
      </c>
      <c r="F2415" s="14" t="s">
        <v>1133</v>
      </c>
      <c r="G2415" s="6">
        <v>1500</v>
      </c>
      <c r="H2415" s="6" t="s">
        <v>1817</v>
      </c>
      <c r="I2415" s="6"/>
      <c r="J2415" s="16">
        <v>3204.172</v>
      </c>
      <c r="K2415" s="144">
        <v>4.07</v>
      </c>
      <c r="L2415" s="125">
        <v>0</v>
      </c>
      <c r="M2415" s="125">
        <v>0</v>
      </c>
      <c r="N2415" s="6" t="s">
        <v>412</v>
      </c>
      <c r="O2415" s="6" t="s">
        <v>2804</v>
      </c>
      <c r="P2415" s="19">
        <v>1710000</v>
      </c>
      <c r="Q2415" s="6"/>
      <c r="R2415" s="19">
        <f t="shared" si="422"/>
        <v>307800</v>
      </c>
      <c r="S2415" s="6"/>
      <c r="T2415" s="14"/>
      <c r="U2415" s="145"/>
      <c r="V2415" s="6"/>
      <c r="W2415" s="6"/>
      <c r="X2415" s="6"/>
      <c r="Y2415" s="23"/>
      <c r="Z2415" s="6"/>
      <c r="AA2415" s="6"/>
      <c r="AB2415" s="21"/>
      <c r="AC2415" s="6"/>
      <c r="AD2415" s="14" t="s">
        <v>1515</v>
      </c>
      <c r="AE2415" s="6"/>
      <c r="AF2415" s="6"/>
      <c r="AG2415" s="6"/>
      <c r="AH2415" s="6" t="s">
        <v>434</v>
      </c>
      <c r="AI2415" s="143">
        <f t="shared" si="423"/>
        <v>1140</v>
      </c>
      <c r="AJ2415" s="143">
        <f t="shared" si="424"/>
        <v>205.2</v>
      </c>
      <c r="AK2415" s="143">
        <f t="shared" si="425"/>
        <v>0</v>
      </c>
      <c r="AL2415" s="20">
        <f t="shared" si="419"/>
        <v>45497</v>
      </c>
      <c r="AM2415" t="e">
        <f t="shared" si="420"/>
        <v>#N/A</v>
      </c>
      <c r="AN2415" t="str">
        <f t="shared" si="426"/>
        <v>06072024-A-125093-3204.172</v>
      </c>
    </row>
    <row r="2416" spans="1:40" ht="20.100000000000001" hidden="1" customHeight="1" x14ac:dyDescent="0.25">
      <c r="A2416" s="14">
        <v>1040</v>
      </c>
      <c r="B2416" s="162">
        <v>45459</v>
      </c>
      <c r="C2416" s="6" t="s">
        <v>4098</v>
      </c>
      <c r="D2416" s="15">
        <v>45479</v>
      </c>
      <c r="E2416" s="14" t="s">
        <v>1132</v>
      </c>
      <c r="F2416" s="14" t="s">
        <v>1133</v>
      </c>
      <c r="G2416" s="6">
        <v>210</v>
      </c>
      <c r="H2416" s="6" t="s">
        <v>1817</v>
      </c>
      <c r="I2416" s="6"/>
      <c r="J2416" s="16">
        <v>3204.172</v>
      </c>
      <c r="K2416" s="144">
        <v>4.07</v>
      </c>
      <c r="L2416" s="125">
        <v>0</v>
      </c>
      <c r="M2416" s="125">
        <v>0</v>
      </c>
      <c r="N2416" s="6" t="s">
        <v>412</v>
      </c>
      <c r="O2416" s="6" t="s">
        <v>2804</v>
      </c>
      <c r="P2416" s="19">
        <v>239400</v>
      </c>
      <c r="Q2416" s="6"/>
      <c r="R2416" s="19">
        <f t="shared" si="422"/>
        <v>43092</v>
      </c>
      <c r="S2416" s="6"/>
      <c r="T2416" s="14"/>
      <c r="U2416" s="145"/>
      <c r="V2416" s="6"/>
      <c r="W2416" s="6"/>
      <c r="X2416" s="6"/>
      <c r="Y2416" s="23"/>
      <c r="Z2416" s="6"/>
      <c r="AA2416" s="6"/>
      <c r="AB2416" s="21"/>
      <c r="AC2416" s="6"/>
      <c r="AD2416" s="14" t="s">
        <v>1515</v>
      </c>
      <c r="AE2416" s="6"/>
      <c r="AF2416" s="6"/>
      <c r="AG2416" s="6"/>
      <c r="AH2416" s="6" t="s">
        <v>434</v>
      </c>
      <c r="AI2416" s="143">
        <f t="shared" si="423"/>
        <v>1140</v>
      </c>
      <c r="AJ2416" s="143">
        <f t="shared" si="424"/>
        <v>205.2</v>
      </c>
      <c r="AK2416" s="143">
        <f t="shared" si="425"/>
        <v>0</v>
      </c>
      <c r="AL2416" s="20">
        <f t="shared" si="419"/>
        <v>45489</v>
      </c>
      <c r="AM2416" t="e">
        <f t="shared" si="420"/>
        <v>#N/A</v>
      </c>
      <c r="AN2416" t="str">
        <f t="shared" si="426"/>
        <v>06072024-A-125095-3204.172</v>
      </c>
    </row>
    <row r="2417" spans="1:40" ht="20.100000000000001" hidden="1" customHeight="1" x14ac:dyDescent="0.25">
      <c r="A2417" s="14">
        <v>1041</v>
      </c>
      <c r="B2417" s="162">
        <v>45459</v>
      </c>
      <c r="C2417" s="6" t="s">
        <v>4099</v>
      </c>
      <c r="D2417" s="15">
        <v>45479</v>
      </c>
      <c r="E2417" s="14" t="s">
        <v>1132</v>
      </c>
      <c r="F2417" s="14" t="s">
        <v>1133</v>
      </c>
      <c r="G2417" s="6">
        <v>120</v>
      </c>
      <c r="H2417" s="6" t="s">
        <v>1817</v>
      </c>
      <c r="I2417" s="6"/>
      <c r="J2417" s="16">
        <v>3204.172</v>
      </c>
      <c r="K2417" s="144">
        <v>4.0199999999999996</v>
      </c>
      <c r="L2417" s="125">
        <v>0</v>
      </c>
      <c r="M2417" s="125">
        <v>0</v>
      </c>
      <c r="N2417" s="6" t="s">
        <v>412</v>
      </c>
      <c r="O2417" s="6" t="s">
        <v>4123</v>
      </c>
      <c r="P2417" s="19">
        <v>135000</v>
      </c>
      <c r="Q2417" s="6"/>
      <c r="R2417" s="19">
        <f t="shared" si="422"/>
        <v>24300</v>
      </c>
      <c r="S2417" s="6"/>
      <c r="T2417" s="14"/>
      <c r="U2417" s="145"/>
      <c r="V2417" s="6"/>
      <c r="W2417" s="6"/>
      <c r="X2417" s="6"/>
      <c r="Y2417" s="23"/>
      <c r="Z2417" s="6"/>
      <c r="AA2417" s="6"/>
      <c r="AB2417" s="21"/>
      <c r="AC2417" s="6"/>
      <c r="AD2417" s="14" t="s">
        <v>1515</v>
      </c>
      <c r="AE2417" s="6"/>
      <c r="AF2417" s="6"/>
      <c r="AG2417" s="6"/>
      <c r="AH2417" s="6" t="s">
        <v>434</v>
      </c>
      <c r="AI2417" s="143">
        <f t="shared" si="423"/>
        <v>1125</v>
      </c>
      <c r="AJ2417" s="143">
        <f t="shared" si="424"/>
        <v>202.5</v>
      </c>
      <c r="AK2417" s="143">
        <f t="shared" si="425"/>
        <v>0</v>
      </c>
      <c r="AL2417" s="20">
        <f t="shared" si="419"/>
        <v>45489</v>
      </c>
      <c r="AM2417" t="e">
        <f t="shared" si="420"/>
        <v>#N/A</v>
      </c>
      <c r="AN2417" t="str">
        <f t="shared" si="426"/>
        <v>06072024-A-125099-3204.172</v>
      </c>
    </row>
    <row r="2418" spans="1:40" ht="20.100000000000001" hidden="1" customHeight="1" x14ac:dyDescent="0.25">
      <c r="A2418" s="14">
        <v>1042</v>
      </c>
      <c r="B2418" s="162">
        <v>45455</v>
      </c>
      <c r="C2418" s="6" t="s">
        <v>4100</v>
      </c>
      <c r="D2418" s="15">
        <v>45479</v>
      </c>
      <c r="E2418" s="14" t="s">
        <v>1132</v>
      </c>
      <c r="F2418" s="14" t="s">
        <v>1133</v>
      </c>
      <c r="G2418" s="6">
        <v>1020</v>
      </c>
      <c r="H2418" s="6" t="s">
        <v>1817</v>
      </c>
      <c r="I2418" s="6"/>
      <c r="J2418" s="16">
        <v>3204.172</v>
      </c>
      <c r="K2418" s="144">
        <v>4.07</v>
      </c>
      <c r="L2418" s="125">
        <v>0</v>
      </c>
      <c r="M2418" s="125">
        <v>0</v>
      </c>
      <c r="N2418" s="6" t="s">
        <v>412</v>
      </c>
      <c r="O2418" s="6" t="s">
        <v>2804</v>
      </c>
      <c r="P2418" s="19">
        <v>1162800</v>
      </c>
      <c r="Q2418" s="6"/>
      <c r="R2418" s="19">
        <f t="shared" si="422"/>
        <v>209304</v>
      </c>
      <c r="S2418" s="6"/>
      <c r="T2418" s="14"/>
      <c r="U2418" s="145"/>
      <c r="V2418" s="6"/>
      <c r="W2418" s="6"/>
      <c r="X2418" s="6"/>
      <c r="Y2418" s="23"/>
      <c r="Z2418" s="6"/>
      <c r="AA2418" s="6"/>
      <c r="AB2418" s="21"/>
      <c r="AC2418" s="6"/>
      <c r="AD2418" s="14" t="s">
        <v>1515</v>
      </c>
      <c r="AE2418" s="6"/>
      <c r="AF2418" s="6"/>
      <c r="AG2418" s="6"/>
      <c r="AH2418" s="6" t="s">
        <v>434</v>
      </c>
      <c r="AI2418" s="143">
        <f t="shared" si="423"/>
        <v>1140</v>
      </c>
      <c r="AJ2418" s="143">
        <f t="shared" si="424"/>
        <v>205.2</v>
      </c>
      <c r="AK2418" s="143">
        <f t="shared" si="425"/>
        <v>0</v>
      </c>
      <c r="AL2418" s="20">
        <f t="shared" si="419"/>
        <v>45485</v>
      </c>
      <c r="AM2418" t="e">
        <f t="shared" si="420"/>
        <v>#N/A</v>
      </c>
      <c r="AN2418" t="str">
        <f t="shared" si="426"/>
        <v>06072024-A-125108-3204.172</v>
      </c>
    </row>
    <row r="2419" spans="1:40" ht="20.100000000000001" hidden="1" customHeight="1" x14ac:dyDescent="0.25">
      <c r="A2419" s="14">
        <v>1043</v>
      </c>
      <c r="B2419" s="162">
        <v>45454</v>
      </c>
      <c r="C2419" s="6" t="s">
        <v>4101</v>
      </c>
      <c r="D2419" s="15">
        <v>45479</v>
      </c>
      <c r="E2419" s="14" t="s">
        <v>1132</v>
      </c>
      <c r="F2419" s="14" t="s">
        <v>1133</v>
      </c>
      <c r="G2419" s="6">
        <v>1020</v>
      </c>
      <c r="H2419" s="6" t="s">
        <v>1817</v>
      </c>
      <c r="I2419" s="6"/>
      <c r="J2419" s="16">
        <v>3204.172</v>
      </c>
      <c r="K2419" s="144">
        <v>4.07</v>
      </c>
      <c r="L2419" s="125">
        <v>0</v>
      </c>
      <c r="M2419" s="125">
        <v>0</v>
      </c>
      <c r="N2419" s="6" t="s">
        <v>412</v>
      </c>
      <c r="O2419" s="6" t="s">
        <v>2804</v>
      </c>
      <c r="P2419" s="19">
        <v>1162800</v>
      </c>
      <c r="Q2419" s="6"/>
      <c r="R2419" s="19">
        <f t="shared" si="422"/>
        <v>209304</v>
      </c>
      <c r="S2419" s="6"/>
      <c r="T2419" s="14"/>
      <c r="U2419" s="145"/>
      <c r="V2419" s="6"/>
      <c r="W2419" s="6"/>
      <c r="X2419" s="6"/>
      <c r="Y2419" s="23"/>
      <c r="Z2419" s="6"/>
      <c r="AA2419" s="6"/>
      <c r="AB2419" s="21"/>
      <c r="AC2419" s="6"/>
      <c r="AD2419" s="14" t="s">
        <v>1515</v>
      </c>
      <c r="AE2419" s="6"/>
      <c r="AF2419" s="6"/>
      <c r="AG2419" s="6"/>
      <c r="AH2419" s="6" t="s">
        <v>434</v>
      </c>
      <c r="AI2419" s="143">
        <f t="shared" si="423"/>
        <v>1140</v>
      </c>
      <c r="AJ2419" s="143">
        <f t="shared" si="424"/>
        <v>205.2</v>
      </c>
      <c r="AK2419" s="143">
        <f t="shared" si="425"/>
        <v>0</v>
      </c>
      <c r="AL2419" s="20">
        <f t="shared" ref="AL2419:AL2441" si="428">IF(B2419&lt;&gt;"",IF(E2419="Packing Material",B2419+5,B2419+30),"")</f>
        <v>45484</v>
      </c>
      <c r="AM2419" t="e">
        <f t="shared" si="420"/>
        <v>#N/A</v>
      </c>
      <c r="AN2419" t="str">
        <f t="shared" si="426"/>
        <v>06072024-A-125115-3204.172</v>
      </c>
    </row>
    <row r="2420" spans="1:40" ht="20.100000000000001" hidden="1" customHeight="1" x14ac:dyDescent="0.25">
      <c r="A2420" s="14">
        <v>1044</v>
      </c>
      <c r="B2420" s="162">
        <v>45457</v>
      </c>
      <c r="C2420" s="6" t="s">
        <v>4102</v>
      </c>
      <c r="D2420" s="15">
        <v>45479</v>
      </c>
      <c r="E2420" s="14" t="s">
        <v>1132</v>
      </c>
      <c r="F2420" s="14" t="s">
        <v>1133</v>
      </c>
      <c r="G2420" s="6">
        <v>930</v>
      </c>
      <c r="H2420" s="6" t="s">
        <v>1817</v>
      </c>
      <c r="I2420" s="6"/>
      <c r="J2420" s="16">
        <v>3204.172</v>
      </c>
      <c r="K2420" s="144">
        <v>5.98</v>
      </c>
      <c r="L2420" s="125">
        <v>0</v>
      </c>
      <c r="M2420" s="125">
        <v>0</v>
      </c>
      <c r="N2420" s="6" t="s">
        <v>412</v>
      </c>
      <c r="O2420" s="6" t="s">
        <v>3766</v>
      </c>
      <c r="P2420" s="19">
        <v>1557750</v>
      </c>
      <c r="Q2420" s="6"/>
      <c r="R2420" s="19">
        <f t="shared" si="422"/>
        <v>280395</v>
      </c>
      <c r="S2420" s="6"/>
      <c r="T2420" s="14"/>
      <c r="U2420" s="145"/>
      <c r="V2420" s="6"/>
      <c r="W2420" s="6"/>
      <c r="X2420" s="6"/>
      <c r="Y2420" s="23"/>
      <c r="Z2420" s="6"/>
      <c r="AA2420" s="6"/>
      <c r="AB2420" s="21"/>
      <c r="AC2420" s="6"/>
      <c r="AD2420" s="14" t="s">
        <v>1515</v>
      </c>
      <c r="AE2420" s="6"/>
      <c r="AF2420" s="6"/>
      <c r="AG2420" s="6"/>
      <c r="AH2420" s="6" t="s">
        <v>434</v>
      </c>
      <c r="AI2420" s="143">
        <f t="shared" si="423"/>
        <v>1675</v>
      </c>
      <c r="AJ2420" s="143">
        <f t="shared" si="424"/>
        <v>301.5</v>
      </c>
      <c r="AK2420" s="143">
        <f t="shared" si="425"/>
        <v>0</v>
      </c>
      <c r="AL2420" s="20">
        <f t="shared" si="428"/>
        <v>45487</v>
      </c>
      <c r="AM2420" t="e">
        <f t="shared" si="420"/>
        <v>#N/A</v>
      </c>
      <c r="AN2420" t="str">
        <f t="shared" si="426"/>
        <v>06072024-A-125119-3204.172</v>
      </c>
    </row>
    <row r="2421" spans="1:40" ht="20.100000000000001" hidden="1" customHeight="1" x14ac:dyDescent="0.25">
      <c r="A2421" s="14">
        <v>1045</v>
      </c>
      <c r="B2421" s="162">
        <v>45457</v>
      </c>
      <c r="C2421" s="6" t="s">
        <v>4103</v>
      </c>
      <c r="D2421" s="15">
        <v>45479</v>
      </c>
      <c r="E2421" s="14" t="s">
        <v>1132</v>
      </c>
      <c r="F2421" s="14" t="s">
        <v>1133</v>
      </c>
      <c r="G2421" s="6">
        <v>900</v>
      </c>
      <c r="H2421" s="6" t="s">
        <v>1817</v>
      </c>
      <c r="I2421" s="6"/>
      <c r="J2421" s="16">
        <v>3204.172</v>
      </c>
      <c r="K2421" s="144">
        <v>4.96</v>
      </c>
      <c r="L2421" s="125">
        <v>0</v>
      </c>
      <c r="M2421" s="125">
        <v>0</v>
      </c>
      <c r="N2421" s="6" t="s">
        <v>412</v>
      </c>
      <c r="O2421" s="6" t="s">
        <v>2805</v>
      </c>
      <c r="P2421" s="19">
        <v>1251000</v>
      </c>
      <c r="Q2421" s="6"/>
      <c r="R2421" s="19">
        <f t="shared" si="422"/>
        <v>225180</v>
      </c>
      <c r="S2421" s="6"/>
      <c r="T2421" s="14"/>
      <c r="U2421" s="145"/>
      <c r="V2421" s="6"/>
      <c r="W2421" s="6"/>
      <c r="X2421" s="6"/>
      <c r="Y2421" s="23"/>
      <c r="Z2421" s="6"/>
      <c r="AA2421" s="6"/>
      <c r="AB2421" s="21"/>
      <c r="AC2421" s="6"/>
      <c r="AD2421" s="14" t="s">
        <v>1515</v>
      </c>
      <c r="AE2421" s="6"/>
      <c r="AF2421" s="6"/>
      <c r="AG2421" s="6"/>
      <c r="AH2421" s="6" t="s">
        <v>434</v>
      </c>
      <c r="AI2421" s="143">
        <f t="shared" si="423"/>
        <v>1390</v>
      </c>
      <c r="AJ2421" s="143">
        <f t="shared" si="424"/>
        <v>250.2</v>
      </c>
      <c r="AK2421" s="143">
        <f t="shared" si="425"/>
        <v>0</v>
      </c>
      <c r="AL2421" s="20">
        <f t="shared" si="428"/>
        <v>45487</v>
      </c>
      <c r="AM2421" t="e">
        <f t="shared" si="420"/>
        <v>#N/A</v>
      </c>
      <c r="AN2421" t="str">
        <f t="shared" si="426"/>
        <v>06072024-A-125124-3204.172</v>
      </c>
    </row>
    <row r="2422" spans="1:40" ht="20.100000000000001" hidden="1" customHeight="1" x14ac:dyDescent="0.25">
      <c r="A2422" s="14">
        <v>1046</v>
      </c>
      <c r="B2422" s="162">
        <v>45471</v>
      </c>
      <c r="C2422" s="6" t="s">
        <v>4104</v>
      </c>
      <c r="D2422" s="15">
        <v>45479</v>
      </c>
      <c r="E2422" s="14" t="s">
        <v>1132</v>
      </c>
      <c r="F2422" s="14" t="s">
        <v>1133</v>
      </c>
      <c r="G2422" s="6">
        <v>900</v>
      </c>
      <c r="H2422" s="6" t="s">
        <v>1817</v>
      </c>
      <c r="I2422" s="6"/>
      <c r="J2422" s="16">
        <v>3204.172</v>
      </c>
      <c r="K2422" s="144">
        <v>5.64</v>
      </c>
      <c r="L2422" s="125">
        <v>0</v>
      </c>
      <c r="M2422" s="125">
        <v>0</v>
      </c>
      <c r="N2422" s="6" t="s">
        <v>412</v>
      </c>
      <c r="O2422" s="6" t="s">
        <v>4124</v>
      </c>
      <c r="P2422" s="19">
        <v>1422000</v>
      </c>
      <c r="Q2422" s="6"/>
      <c r="R2422" s="19">
        <f t="shared" si="422"/>
        <v>255960</v>
      </c>
      <c r="S2422" s="6"/>
      <c r="T2422" s="14"/>
      <c r="U2422" s="145"/>
      <c r="V2422" s="6"/>
      <c r="W2422" s="6"/>
      <c r="X2422" s="6"/>
      <c r="Y2422" s="23"/>
      <c r="Z2422" s="6"/>
      <c r="AA2422" s="6"/>
      <c r="AB2422" s="21"/>
      <c r="AC2422" s="6"/>
      <c r="AD2422" s="14" t="s">
        <v>1515</v>
      </c>
      <c r="AE2422" s="6"/>
      <c r="AF2422" s="6"/>
      <c r="AG2422" s="6"/>
      <c r="AH2422" s="6" t="s">
        <v>434</v>
      </c>
      <c r="AI2422" s="143">
        <f t="shared" si="423"/>
        <v>1580</v>
      </c>
      <c r="AJ2422" s="143">
        <f t="shared" si="424"/>
        <v>284.39999999999998</v>
      </c>
      <c r="AK2422" s="143">
        <f t="shared" si="425"/>
        <v>0</v>
      </c>
      <c r="AL2422" s="20">
        <f t="shared" si="428"/>
        <v>45501</v>
      </c>
      <c r="AM2422" t="e">
        <f t="shared" si="420"/>
        <v>#N/A</v>
      </c>
      <c r="AN2422" t="str">
        <f t="shared" si="426"/>
        <v>06072024-A-125130-3204.172</v>
      </c>
    </row>
    <row r="2423" spans="1:40" ht="20.100000000000001" hidden="1" customHeight="1" x14ac:dyDescent="0.25">
      <c r="A2423" s="14">
        <v>1047</v>
      </c>
      <c r="B2423" s="162">
        <v>45461</v>
      </c>
      <c r="C2423" s="6" t="s">
        <v>4105</v>
      </c>
      <c r="D2423" s="15">
        <v>45479</v>
      </c>
      <c r="E2423" s="14" t="s">
        <v>1132</v>
      </c>
      <c r="F2423" s="14" t="s">
        <v>1133</v>
      </c>
      <c r="G2423" s="6">
        <v>90</v>
      </c>
      <c r="H2423" s="6" t="s">
        <v>1817</v>
      </c>
      <c r="I2423" s="6"/>
      <c r="J2423" s="16">
        <v>3809.9189999999999</v>
      </c>
      <c r="K2423" s="144">
        <v>4.88</v>
      </c>
      <c r="L2423" s="125">
        <v>0</v>
      </c>
      <c r="M2423" s="125">
        <v>0</v>
      </c>
      <c r="N2423" s="6" t="s">
        <v>557</v>
      </c>
      <c r="O2423" s="6" t="s">
        <v>4058</v>
      </c>
      <c r="P2423" s="19">
        <v>122850</v>
      </c>
      <c r="Q2423" s="6"/>
      <c r="R2423" s="19">
        <f t="shared" si="422"/>
        <v>22113</v>
      </c>
      <c r="S2423" s="6"/>
      <c r="T2423" s="14"/>
      <c r="U2423" s="145"/>
      <c r="V2423" s="6"/>
      <c r="W2423" s="6"/>
      <c r="X2423" s="6"/>
      <c r="Y2423" s="23"/>
      <c r="Z2423" s="6"/>
      <c r="AA2423" s="6"/>
      <c r="AB2423" s="21"/>
      <c r="AC2423" s="6"/>
      <c r="AD2423" s="14" t="s">
        <v>1515</v>
      </c>
      <c r="AE2423" s="6"/>
      <c r="AF2423" s="6"/>
      <c r="AG2423" s="6"/>
      <c r="AH2423" s="6" t="s">
        <v>1517</v>
      </c>
      <c r="AI2423" s="143">
        <f t="shared" si="423"/>
        <v>1365</v>
      </c>
      <c r="AJ2423" s="143">
        <f t="shared" si="424"/>
        <v>245.7</v>
      </c>
      <c r="AK2423" s="143">
        <f t="shared" si="425"/>
        <v>0</v>
      </c>
      <c r="AL2423" s="20">
        <f t="shared" si="428"/>
        <v>45491</v>
      </c>
      <c r="AM2423" t="e">
        <f t="shared" si="420"/>
        <v>#N/A</v>
      </c>
      <c r="AN2423" t="str">
        <f t="shared" si="426"/>
        <v>06072024-A-125137-3809.919</v>
      </c>
    </row>
    <row r="2424" spans="1:40" ht="20.100000000000001" hidden="1" customHeight="1" x14ac:dyDescent="0.25">
      <c r="A2424" s="14">
        <v>1048</v>
      </c>
      <c r="B2424" s="162">
        <v>45467</v>
      </c>
      <c r="C2424" s="6" t="s">
        <v>4106</v>
      </c>
      <c r="D2424" s="15">
        <v>45479</v>
      </c>
      <c r="E2424" s="14" t="s">
        <v>1132</v>
      </c>
      <c r="F2424" s="14" t="s">
        <v>1133</v>
      </c>
      <c r="G2424" s="6">
        <v>50</v>
      </c>
      <c r="H2424" s="6" t="s">
        <v>1817</v>
      </c>
      <c r="I2424" s="6"/>
      <c r="J2424" s="16">
        <v>3204.16</v>
      </c>
      <c r="K2424" s="144">
        <v>8.39</v>
      </c>
      <c r="L2424" s="125">
        <v>0</v>
      </c>
      <c r="M2424" s="125">
        <v>0</v>
      </c>
      <c r="N2424" s="6" t="s">
        <v>412</v>
      </c>
      <c r="O2424" s="6" t="s">
        <v>2530</v>
      </c>
      <c r="P2424" s="19">
        <v>117500</v>
      </c>
      <c r="Q2424" s="6"/>
      <c r="R2424" s="19">
        <f t="shared" si="422"/>
        <v>21150</v>
      </c>
      <c r="S2424" s="6"/>
      <c r="T2424" s="14"/>
      <c r="U2424" s="145"/>
      <c r="V2424" s="6"/>
      <c r="W2424" s="6"/>
      <c r="X2424" s="6"/>
      <c r="Y2424" s="23"/>
      <c r="Z2424" s="6"/>
      <c r="AA2424" s="6"/>
      <c r="AB2424" s="21"/>
      <c r="AC2424" s="6"/>
      <c r="AD2424" s="14" t="s">
        <v>1515</v>
      </c>
      <c r="AE2424" s="6"/>
      <c r="AF2424" s="6"/>
      <c r="AG2424" s="6"/>
      <c r="AH2424" s="6" t="s">
        <v>434</v>
      </c>
      <c r="AI2424" s="143">
        <f t="shared" si="423"/>
        <v>2350</v>
      </c>
      <c r="AJ2424" s="143">
        <f t="shared" si="424"/>
        <v>423</v>
      </c>
      <c r="AK2424" s="143">
        <f t="shared" si="425"/>
        <v>0</v>
      </c>
      <c r="AL2424" s="20">
        <f t="shared" si="428"/>
        <v>45497</v>
      </c>
      <c r="AM2424" t="e">
        <f t="shared" si="420"/>
        <v>#N/A</v>
      </c>
      <c r="AN2424" t="str">
        <f t="shared" si="426"/>
        <v>06072024-A-125143-3204.16</v>
      </c>
    </row>
    <row r="2425" spans="1:40" ht="20.100000000000001" customHeight="1" x14ac:dyDescent="0.25">
      <c r="A2425" s="14">
        <v>1049</v>
      </c>
      <c r="B2425" s="162">
        <v>45472</v>
      </c>
      <c r="C2425" s="6" t="s">
        <v>4107</v>
      </c>
      <c r="D2425" s="15">
        <v>45479</v>
      </c>
      <c r="E2425" s="14" t="s">
        <v>1132</v>
      </c>
      <c r="F2425" s="14" t="str">
        <f>INDEX(New!$CV$9:$CV$791,MATCH(C2425,New!$F$9:$F$791,0))</f>
        <v>-</v>
      </c>
      <c r="G2425" s="6">
        <v>29320</v>
      </c>
      <c r="H2425" s="6" t="s">
        <v>1817</v>
      </c>
      <c r="I2425" s="6"/>
      <c r="J2425" s="16">
        <v>2815.12</v>
      </c>
      <c r="K2425" s="144">
        <v>0.28000000000000003</v>
      </c>
      <c r="L2425" s="125">
        <f>_xlfn.IFNA(INDEX(New!$E$9:$E$791,MATCH(C2425,New!$F$9:$F$791,0)),G2425)</f>
        <v>29320</v>
      </c>
      <c r="M2425" s="125">
        <f t="shared" si="427"/>
        <v>29320</v>
      </c>
      <c r="N2425" s="6" t="s">
        <v>557</v>
      </c>
      <c r="O2425" s="6" t="s">
        <v>2668</v>
      </c>
      <c r="P2425" s="19">
        <v>2282562</v>
      </c>
      <c r="Q2425" s="6"/>
      <c r="R2425" s="19">
        <f t="shared" si="422"/>
        <v>410861.16</v>
      </c>
      <c r="S2425" s="6"/>
      <c r="T2425" s="14"/>
      <c r="U2425" s="145"/>
      <c r="V2425" s="6"/>
      <c r="W2425" s="6"/>
      <c r="X2425" s="6"/>
      <c r="Y2425" s="23"/>
      <c r="Z2425" s="6"/>
      <c r="AA2425" s="6"/>
      <c r="AB2425" s="21"/>
      <c r="AC2425" s="6"/>
      <c r="AD2425" s="14" t="s">
        <v>1515</v>
      </c>
      <c r="AE2425" s="6"/>
      <c r="AF2425" s="6"/>
      <c r="AG2425" s="6"/>
      <c r="AH2425" s="6" t="s">
        <v>1517</v>
      </c>
      <c r="AI2425" s="143">
        <f t="shared" si="423"/>
        <v>77.849999999999994</v>
      </c>
      <c r="AJ2425" s="143">
        <f t="shared" si="424"/>
        <v>14.013</v>
      </c>
      <c r="AK2425" s="143">
        <f t="shared" si="425"/>
        <v>410861.16</v>
      </c>
      <c r="AL2425" s="20">
        <f t="shared" si="428"/>
        <v>45502</v>
      </c>
      <c r="AM2425" t="e">
        <f t="shared" si="420"/>
        <v>#N/A</v>
      </c>
      <c r="AN2425" t="str">
        <f t="shared" si="426"/>
        <v>06072024-A-125149-2815.12</v>
      </c>
    </row>
    <row r="2426" spans="1:40" ht="20.100000000000001" hidden="1" customHeight="1" x14ac:dyDescent="0.25">
      <c r="A2426" s="14">
        <v>1050</v>
      </c>
      <c r="B2426" s="162">
        <v>45473</v>
      </c>
      <c r="C2426" s="6" t="s">
        <v>4108</v>
      </c>
      <c r="D2426" s="15">
        <v>45479</v>
      </c>
      <c r="E2426" s="14" t="s">
        <v>1132</v>
      </c>
      <c r="F2426" s="14" t="s">
        <v>1133</v>
      </c>
      <c r="G2426" s="6">
        <v>600</v>
      </c>
      <c r="H2426" s="6" t="s">
        <v>1817</v>
      </c>
      <c r="I2426" s="6"/>
      <c r="J2426" s="16">
        <v>3507.9</v>
      </c>
      <c r="K2426" s="144">
        <v>3.13</v>
      </c>
      <c r="L2426" s="125">
        <v>0</v>
      </c>
      <c r="M2426" s="125">
        <v>0</v>
      </c>
      <c r="N2426" s="6" t="s">
        <v>557</v>
      </c>
      <c r="O2426" s="6" t="s">
        <v>3767</v>
      </c>
      <c r="P2426" s="19">
        <v>525000</v>
      </c>
      <c r="Q2426" s="6"/>
      <c r="R2426" s="19">
        <f t="shared" si="422"/>
        <v>94500</v>
      </c>
      <c r="S2426" s="6"/>
      <c r="T2426" s="14"/>
      <c r="U2426" s="145"/>
      <c r="V2426" s="6"/>
      <c r="W2426" s="6"/>
      <c r="X2426" s="6"/>
      <c r="Y2426" s="23"/>
      <c r="Z2426" s="6"/>
      <c r="AA2426" s="6"/>
      <c r="AB2426" s="21"/>
      <c r="AC2426" s="6"/>
      <c r="AD2426" s="14" t="s">
        <v>1515</v>
      </c>
      <c r="AE2426" s="6"/>
      <c r="AF2426" s="6"/>
      <c r="AG2426" s="6"/>
      <c r="AH2426" s="6" t="s">
        <v>1517</v>
      </c>
      <c r="AI2426" s="143">
        <f t="shared" si="423"/>
        <v>875</v>
      </c>
      <c r="AJ2426" s="143">
        <f t="shared" si="424"/>
        <v>157.5</v>
      </c>
      <c r="AK2426" s="143">
        <f t="shared" si="425"/>
        <v>0</v>
      </c>
      <c r="AL2426" s="20">
        <f t="shared" si="428"/>
        <v>45503</v>
      </c>
      <c r="AM2426" t="e">
        <f t="shared" si="420"/>
        <v>#N/A</v>
      </c>
      <c r="AN2426" t="str">
        <f t="shared" si="426"/>
        <v>06072024-A-125153-3507.9</v>
      </c>
    </row>
    <row r="2427" spans="1:40" ht="20.100000000000001" hidden="1" customHeight="1" x14ac:dyDescent="0.25">
      <c r="A2427" s="14">
        <v>1051</v>
      </c>
      <c r="B2427" s="162">
        <v>45473</v>
      </c>
      <c r="C2427" s="6" t="s">
        <v>4109</v>
      </c>
      <c r="D2427" s="15">
        <v>45479</v>
      </c>
      <c r="E2427" s="14" t="s">
        <v>1132</v>
      </c>
      <c r="F2427" s="14" t="s">
        <v>1133</v>
      </c>
      <c r="G2427" s="6">
        <v>4536</v>
      </c>
      <c r="H2427" s="6" t="s">
        <v>1817</v>
      </c>
      <c r="I2427" s="6"/>
      <c r="J2427" s="16">
        <v>5205.12</v>
      </c>
      <c r="K2427" s="144">
        <v>3.27</v>
      </c>
      <c r="L2427" s="125">
        <v>0</v>
      </c>
      <c r="M2427" s="125">
        <v>0</v>
      </c>
      <c r="N2427" s="6" t="s">
        <v>625</v>
      </c>
      <c r="O2427" s="6" t="s">
        <v>4125</v>
      </c>
      <c r="P2427" s="19">
        <v>4150000</v>
      </c>
      <c r="Q2427" s="6"/>
      <c r="R2427" s="19">
        <f t="shared" si="422"/>
        <v>747000</v>
      </c>
      <c r="S2427" s="6"/>
      <c r="T2427" s="14"/>
      <c r="U2427" s="145"/>
      <c r="V2427" s="6"/>
      <c r="W2427" s="6"/>
      <c r="X2427" s="6"/>
      <c r="Y2427" s="23"/>
      <c r="Z2427" s="6"/>
      <c r="AA2427" s="6"/>
      <c r="AB2427" s="21"/>
      <c r="AC2427" s="6"/>
      <c r="AD2427" s="14" t="s">
        <v>1515</v>
      </c>
      <c r="AE2427" s="6"/>
      <c r="AF2427" s="6"/>
      <c r="AG2427" s="6"/>
      <c r="AH2427" s="6" t="s">
        <v>1513</v>
      </c>
      <c r="AI2427" s="143">
        <f t="shared" si="423"/>
        <v>914.90299823633154</v>
      </c>
      <c r="AJ2427" s="143">
        <f t="shared" si="424"/>
        <v>164.68253968253967</v>
      </c>
      <c r="AK2427" s="143">
        <f t="shared" si="425"/>
        <v>0</v>
      </c>
      <c r="AL2427" s="20">
        <f t="shared" si="428"/>
        <v>45503</v>
      </c>
      <c r="AM2427" t="e">
        <f t="shared" si="420"/>
        <v>#N/A</v>
      </c>
      <c r="AN2427" t="str">
        <f t="shared" si="426"/>
        <v>06072024-A-125155-5205.12</v>
      </c>
    </row>
    <row r="2428" spans="1:40" ht="20.100000000000001" hidden="1" customHeight="1" x14ac:dyDescent="0.25">
      <c r="A2428" s="14">
        <v>1052</v>
      </c>
      <c r="B2428" s="162">
        <v>45472</v>
      </c>
      <c r="C2428" s="6" t="s">
        <v>4110</v>
      </c>
      <c r="D2428" s="15">
        <v>45479</v>
      </c>
      <c r="E2428" s="14" t="s">
        <v>1132</v>
      </c>
      <c r="F2428" s="14" t="s">
        <v>1133</v>
      </c>
      <c r="G2428" s="6">
        <v>2000</v>
      </c>
      <c r="H2428" s="6" t="s">
        <v>1817</v>
      </c>
      <c r="I2428" s="6"/>
      <c r="J2428" s="16">
        <v>3204.2</v>
      </c>
      <c r="K2428" s="144">
        <v>1.73</v>
      </c>
      <c r="L2428" s="125">
        <v>0</v>
      </c>
      <c r="M2428" s="125">
        <v>0</v>
      </c>
      <c r="N2428" s="6" t="s">
        <v>412</v>
      </c>
      <c r="O2428" s="6" t="s">
        <v>2381</v>
      </c>
      <c r="P2428" s="19">
        <v>966000</v>
      </c>
      <c r="Q2428" s="6"/>
      <c r="R2428" s="19">
        <f t="shared" si="422"/>
        <v>173880</v>
      </c>
      <c r="S2428" s="6"/>
      <c r="T2428" s="14"/>
      <c r="U2428" s="145"/>
      <c r="V2428" s="6"/>
      <c r="W2428" s="6"/>
      <c r="X2428" s="6"/>
      <c r="Y2428" s="23"/>
      <c r="Z2428" s="6"/>
      <c r="AA2428" s="6"/>
      <c r="AB2428" s="21"/>
      <c r="AC2428" s="6"/>
      <c r="AD2428" s="14" t="s">
        <v>1515</v>
      </c>
      <c r="AE2428" s="6"/>
      <c r="AF2428" s="6"/>
      <c r="AG2428" s="6"/>
      <c r="AH2428" s="6" t="s">
        <v>434</v>
      </c>
      <c r="AI2428" s="143">
        <f t="shared" si="423"/>
        <v>483</v>
      </c>
      <c r="AJ2428" s="143">
        <f t="shared" si="424"/>
        <v>86.94</v>
      </c>
      <c r="AK2428" s="143">
        <f t="shared" si="425"/>
        <v>0</v>
      </c>
      <c r="AL2428" s="20">
        <f t="shared" si="428"/>
        <v>45502</v>
      </c>
      <c r="AM2428" t="e">
        <f t="shared" si="420"/>
        <v>#N/A</v>
      </c>
      <c r="AN2428" t="str">
        <f t="shared" si="426"/>
        <v>06072024-A-125196-3204.2</v>
      </c>
    </row>
    <row r="2429" spans="1:40" ht="20.100000000000001" hidden="1" customHeight="1" x14ac:dyDescent="0.25">
      <c r="A2429" s="14">
        <v>1052</v>
      </c>
      <c r="B2429" s="162">
        <v>45472</v>
      </c>
      <c r="C2429" s="6" t="s">
        <v>4110</v>
      </c>
      <c r="D2429" s="15">
        <v>45479</v>
      </c>
      <c r="E2429" s="14" t="s">
        <v>1132</v>
      </c>
      <c r="F2429" s="14" t="s">
        <v>1133</v>
      </c>
      <c r="G2429" s="6">
        <v>800</v>
      </c>
      <c r="H2429" s="6" t="s">
        <v>1817</v>
      </c>
      <c r="I2429" s="6"/>
      <c r="J2429" s="16">
        <v>3402.42</v>
      </c>
      <c r="K2429" s="144">
        <v>3.13</v>
      </c>
      <c r="L2429" s="125">
        <v>0</v>
      </c>
      <c r="M2429" s="125">
        <v>0</v>
      </c>
      <c r="N2429" s="6" t="s">
        <v>557</v>
      </c>
      <c r="O2429" s="6" t="s">
        <v>4126</v>
      </c>
      <c r="P2429" s="19">
        <v>700000</v>
      </c>
      <c r="Q2429" s="6"/>
      <c r="R2429" s="19">
        <f t="shared" si="422"/>
        <v>126000</v>
      </c>
      <c r="S2429" s="6"/>
      <c r="T2429" s="14"/>
      <c r="U2429" s="145"/>
      <c r="V2429" s="6"/>
      <c r="W2429" s="6"/>
      <c r="X2429" s="6"/>
      <c r="Y2429" s="23"/>
      <c r="Z2429" s="6"/>
      <c r="AA2429" s="6"/>
      <c r="AB2429" s="21"/>
      <c r="AC2429" s="6"/>
      <c r="AD2429" s="14" t="s">
        <v>1515</v>
      </c>
      <c r="AE2429" s="6"/>
      <c r="AF2429" s="6"/>
      <c r="AG2429" s="6"/>
      <c r="AH2429" s="6" t="s">
        <v>1517</v>
      </c>
      <c r="AI2429" s="143">
        <f t="shared" si="423"/>
        <v>875</v>
      </c>
      <c r="AJ2429" s="143">
        <f t="shared" si="424"/>
        <v>157.5</v>
      </c>
      <c r="AK2429" s="143">
        <f t="shared" si="425"/>
        <v>0</v>
      </c>
      <c r="AL2429" s="20">
        <f t="shared" si="428"/>
        <v>45502</v>
      </c>
      <c r="AM2429" t="e">
        <f t="shared" si="420"/>
        <v>#N/A</v>
      </c>
      <c r="AN2429" t="str">
        <f t="shared" si="426"/>
        <v>06072024-A-125196-3402.42</v>
      </c>
    </row>
    <row r="2430" spans="1:40" ht="20.100000000000001" hidden="1" customHeight="1" x14ac:dyDescent="0.25">
      <c r="A2430" s="14">
        <v>1053</v>
      </c>
      <c r="B2430" s="162">
        <v>45473</v>
      </c>
      <c r="C2430" s="6" t="s">
        <v>4111</v>
      </c>
      <c r="D2430" s="15">
        <v>45479</v>
      </c>
      <c r="E2430" s="14" t="s">
        <v>1132</v>
      </c>
      <c r="F2430" s="14" t="s">
        <v>1133</v>
      </c>
      <c r="G2430" s="6">
        <v>3000</v>
      </c>
      <c r="H2430" s="6" t="s">
        <v>1817</v>
      </c>
      <c r="I2430" s="6"/>
      <c r="J2430" s="16">
        <v>3204.2</v>
      </c>
      <c r="K2430" s="144">
        <v>1.73</v>
      </c>
      <c r="L2430" s="125">
        <v>0</v>
      </c>
      <c r="M2430" s="125">
        <v>0</v>
      </c>
      <c r="N2430" s="6" t="s">
        <v>412</v>
      </c>
      <c r="O2430" s="6" t="s">
        <v>2381</v>
      </c>
      <c r="P2430" s="19">
        <v>1449000</v>
      </c>
      <c r="Q2430" s="6"/>
      <c r="R2430" s="19">
        <f t="shared" si="422"/>
        <v>260820</v>
      </c>
      <c r="S2430" s="6"/>
      <c r="T2430" s="14"/>
      <c r="U2430" s="145"/>
      <c r="V2430" s="6"/>
      <c r="W2430" s="6"/>
      <c r="X2430" s="6"/>
      <c r="Y2430" s="23"/>
      <c r="Z2430" s="6"/>
      <c r="AA2430" s="6"/>
      <c r="AB2430" s="21"/>
      <c r="AC2430" s="6"/>
      <c r="AD2430" s="14" t="s">
        <v>1515</v>
      </c>
      <c r="AE2430" s="6"/>
      <c r="AF2430" s="6"/>
      <c r="AG2430" s="6"/>
      <c r="AH2430" s="6" t="s">
        <v>434</v>
      </c>
      <c r="AI2430" s="143">
        <f t="shared" si="423"/>
        <v>483</v>
      </c>
      <c r="AJ2430" s="143">
        <f t="shared" si="424"/>
        <v>86.94</v>
      </c>
      <c r="AK2430" s="143">
        <f t="shared" si="425"/>
        <v>0</v>
      </c>
      <c r="AL2430" s="20">
        <f t="shared" si="428"/>
        <v>45503</v>
      </c>
      <c r="AM2430" t="e">
        <f t="shared" si="420"/>
        <v>#N/A</v>
      </c>
      <c r="AN2430" t="str">
        <f t="shared" si="426"/>
        <v>06072024-A-125209-3204.2</v>
      </c>
    </row>
    <row r="2431" spans="1:40" ht="20.100000000000001" hidden="1" customHeight="1" x14ac:dyDescent="0.25">
      <c r="A2431" s="14">
        <v>1054</v>
      </c>
      <c r="B2431" s="162">
        <v>45473</v>
      </c>
      <c r="C2431" s="6" t="s">
        <v>4112</v>
      </c>
      <c r="D2431" s="15">
        <v>45479</v>
      </c>
      <c r="E2431" s="14" t="s">
        <v>1132</v>
      </c>
      <c r="F2431" s="14" t="s">
        <v>1133</v>
      </c>
      <c r="G2431" s="6">
        <v>540</v>
      </c>
      <c r="H2431" s="6" t="s">
        <v>1817</v>
      </c>
      <c r="I2431" s="6"/>
      <c r="J2431" s="16">
        <v>3809.9110000000001</v>
      </c>
      <c r="K2431" s="144">
        <v>1.71</v>
      </c>
      <c r="L2431" s="125">
        <v>0</v>
      </c>
      <c r="M2431" s="125">
        <v>0</v>
      </c>
      <c r="N2431" s="6" t="s">
        <v>557</v>
      </c>
      <c r="O2431" s="6" t="s">
        <v>4127</v>
      </c>
      <c r="P2431" s="19">
        <v>259200</v>
      </c>
      <c r="Q2431" s="6"/>
      <c r="R2431" s="19">
        <f t="shared" si="422"/>
        <v>46656</v>
      </c>
      <c r="S2431" s="6"/>
      <c r="T2431" s="14"/>
      <c r="U2431" s="145"/>
      <c r="V2431" s="6"/>
      <c r="W2431" s="6"/>
      <c r="X2431" s="6"/>
      <c r="Y2431" s="23"/>
      <c r="Z2431" s="6"/>
      <c r="AA2431" s="6"/>
      <c r="AB2431" s="21"/>
      <c r="AC2431" s="6"/>
      <c r="AD2431" s="14" t="s">
        <v>1515</v>
      </c>
      <c r="AE2431" s="6"/>
      <c r="AF2431" s="6"/>
      <c r="AG2431" s="6"/>
      <c r="AH2431" s="6" t="s">
        <v>1517</v>
      </c>
      <c r="AI2431" s="143">
        <f t="shared" si="423"/>
        <v>480</v>
      </c>
      <c r="AJ2431" s="143">
        <f t="shared" si="424"/>
        <v>86.4</v>
      </c>
      <c r="AK2431" s="143">
        <f t="shared" si="425"/>
        <v>0</v>
      </c>
      <c r="AL2431" s="20">
        <f t="shared" si="428"/>
        <v>45503</v>
      </c>
      <c r="AM2431" t="e">
        <f t="shared" si="420"/>
        <v>#N/A</v>
      </c>
      <c r="AN2431" t="str">
        <f t="shared" si="426"/>
        <v>06072024-A-125210-3809.911</v>
      </c>
    </row>
    <row r="2432" spans="1:40" ht="20.100000000000001" hidden="1" customHeight="1" x14ac:dyDescent="0.25">
      <c r="A2432" s="14">
        <v>1055</v>
      </c>
      <c r="B2432" s="162">
        <v>45452</v>
      </c>
      <c r="C2432" s="6" t="s">
        <v>4113</v>
      </c>
      <c r="D2432" s="15">
        <v>45479</v>
      </c>
      <c r="E2432" s="14" t="s">
        <v>1132</v>
      </c>
      <c r="F2432" s="14" t="s">
        <v>1133</v>
      </c>
      <c r="G2432" s="6">
        <v>600</v>
      </c>
      <c r="H2432" s="6" t="s">
        <v>1817</v>
      </c>
      <c r="I2432" s="6"/>
      <c r="J2432" s="16">
        <v>3809.9189999999999</v>
      </c>
      <c r="K2432" s="144">
        <v>1.88</v>
      </c>
      <c r="L2432" s="125">
        <v>0</v>
      </c>
      <c r="M2432" s="125">
        <v>0</v>
      </c>
      <c r="N2432" s="6" t="s">
        <v>557</v>
      </c>
      <c r="O2432" s="6" t="s">
        <v>3297</v>
      </c>
      <c r="P2432" s="19">
        <v>315000</v>
      </c>
      <c r="Q2432" s="6"/>
      <c r="R2432" s="19">
        <f t="shared" si="422"/>
        <v>56700</v>
      </c>
      <c r="S2432" s="6"/>
      <c r="T2432" s="14"/>
      <c r="U2432" s="145"/>
      <c r="V2432" s="6"/>
      <c r="W2432" s="6"/>
      <c r="X2432" s="6"/>
      <c r="Y2432" s="23"/>
      <c r="Z2432" s="6"/>
      <c r="AA2432" s="6"/>
      <c r="AB2432" s="21"/>
      <c r="AC2432" s="6"/>
      <c r="AD2432" s="14" t="s">
        <v>1515</v>
      </c>
      <c r="AE2432" s="6"/>
      <c r="AF2432" s="6"/>
      <c r="AG2432" s="6"/>
      <c r="AH2432" s="6" t="s">
        <v>1517</v>
      </c>
      <c r="AI2432" s="143">
        <f t="shared" si="423"/>
        <v>525</v>
      </c>
      <c r="AJ2432" s="143">
        <f t="shared" si="424"/>
        <v>94.5</v>
      </c>
      <c r="AK2432" s="143">
        <f t="shared" si="425"/>
        <v>0</v>
      </c>
      <c r="AL2432" s="20">
        <f t="shared" si="428"/>
        <v>45482</v>
      </c>
      <c r="AM2432" t="e">
        <f t="shared" si="420"/>
        <v>#N/A</v>
      </c>
      <c r="AN2432" t="str">
        <f t="shared" si="426"/>
        <v>06072024-A-125212-3809.919</v>
      </c>
    </row>
    <row r="2433" spans="1:40" ht="20.100000000000001" hidden="1" customHeight="1" x14ac:dyDescent="0.25">
      <c r="A2433" s="14">
        <v>1056</v>
      </c>
      <c r="B2433" s="162">
        <v>45472</v>
      </c>
      <c r="C2433" s="6" t="s">
        <v>4114</v>
      </c>
      <c r="D2433" s="15">
        <v>45479</v>
      </c>
      <c r="E2433" s="14" t="s">
        <v>1132</v>
      </c>
      <c r="F2433" s="14" t="s">
        <v>1133</v>
      </c>
      <c r="G2433" s="6">
        <v>600</v>
      </c>
      <c r="H2433" s="6" t="s">
        <v>1817</v>
      </c>
      <c r="I2433" s="6"/>
      <c r="J2433" s="16">
        <v>3809.9189999999999</v>
      </c>
      <c r="K2433" s="144">
        <v>1.88</v>
      </c>
      <c r="L2433" s="125">
        <v>0</v>
      </c>
      <c r="M2433" s="125">
        <v>0</v>
      </c>
      <c r="N2433" s="6" t="s">
        <v>557</v>
      </c>
      <c r="O2433" s="6" t="s">
        <v>3297</v>
      </c>
      <c r="P2433" s="19">
        <v>315000</v>
      </c>
      <c r="Q2433" s="6"/>
      <c r="R2433" s="19">
        <f t="shared" si="422"/>
        <v>56700</v>
      </c>
      <c r="S2433" s="6"/>
      <c r="T2433" s="14"/>
      <c r="U2433" s="145"/>
      <c r="V2433" s="6"/>
      <c r="W2433" s="6"/>
      <c r="X2433" s="6"/>
      <c r="Y2433" s="23"/>
      <c r="Z2433" s="6"/>
      <c r="AA2433" s="6"/>
      <c r="AB2433" s="21"/>
      <c r="AC2433" s="6"/>
      <c r="AD2433" s="14" t="s">
        <v>1515</v>
      </c>
      <c r="AE2433" s="6"/>
      <c r="AF2433" s="6"/>
      <c r="AG2433" s="6"/>
      <c r="AH2433" s="6" t="s">
        <v>1517</v>
      </c>
      <c r="AI2433" s="143">
        <f t="shared" si="423"/>
        <v>525</v>
      </c>
      <c r="AJ2433" s="143">
        <f t="shared" si="424"/>
        <v>94.5</v>
      </c>
      <c r="AK2433" s="143">
        <f t="shared" si="425"/>
        <v>0</v>
      </c>
      <c r="AL2433" s="20">
        <f t="shared" si="428"/>
        <v>45502</v>
      </c>
      <c r="AM2433" t="e">
        <f t="shared" si="420"/>
        <v>#N/A</v>
      </c>
      <c r="AN2433" t="str">
        <f t="shared" si="426"/>
        <v>06072024-A-125215-3809.919</v>
      </c>
    </row>
    <row r="2434" spans="1:40" ht="20.100000000000001" hidden="1" customHeight="1" x14ac:dyDescent="0.25">
      <c r="A2434" s="14">
        <v>1057</v>
      </c>
      <c r="B2434" s="162">
        <v>45472</v>
      </c>
      <c r="C2434" s="6" t="s">
        <v>4115</v>
      </c>
      <c r="D2434" s="15">
        <v>45479</v>
      </c>
      <c r="E2434" s="14" t="s">
        <v>1132</v>
      </c>
      <c r="F2434" s="14" t="s">
        <v>1133</v>
      </c>
      <c r="G2434" s="6">
        <v>720</v>
      </c>
      <c r="H2434" s="6" t="s">
        <v>1817</v>
      </c>
      <c r="I2434" s="6"/>
      <c r="J2434" s="16">
        <v>3402.42</v>
      </c>
      <c r="K2434" s="144">
        <v>3.29</v>
      </c>
      <c r="L2434" s="125">
        <v>0</v>
      </c>
      <c r="M2434" s="125">
        <v>0</v>
      </c>
      <c r="N2434" s="6" t="s">
        <v>557</v>
      </c>
      <c r="O2434" s="6" t="s">
        <v>3464</v>
      </c>
      <c r="P2434" s="19">
        <v>662400</v>
      </c>
      <c r="Q2434" s="6"/>
      <c r="R2434" s="19">
        <f t="shared" si="422"/>
        <v>119232</v>
      </c>
      <c r="S2434" s="6"/>
      <c r="T2434" s="14"/>
      <c r="U2434" s="145"/>
      <c r="V2434" s="6"/>
      <c r="W2434" s="6"/>
      <c r="X2434" s="6"/>
      <c r="Y2434" s="23"/>
      <c r="Z2434" s="6"/>
      <c r="AA2434" s="6"/>
      <c r="AB2434" s="21"/>
      <c r="AC2434" s="6"/>
      <c r="AD2434" s="14" t="s">
        <v>1515</v>
      </c>
      <c r="AE2434" s="6"/>
      <c r="AF2434" s="6"/>
      <c r="AG2434" s="6"/>
      <c r="AH2434" s="6" t="s">
        <v>1517</v>
      </c>
      <c r="AI2434" s="143">
        <f t="shared" si="423"/>
        <v>920</v>
      </c>
      <c r="AJ2434" s="143">
        <f t="shared" si="424"/>
        <v>165.6</v>
      </c>
      <c r="AK2434" s="143">
        <f t="shared" si="425"/>
        <v>0</v>
      </c>
      <c r="AL2434" s="20">
        <f t="shared" si="428"/>
        <v>45502</v>
      </c>
      <c r="AM2434" t="e">
        <f t="shared" si="420"/>
        <v>#N/A</v>
      </c>
      <c r="AN2434" t="str">
        <f t="shared" si="426"/>
        <v>06072024-A-125219-3402.42</v>
      </c>
    </row>
    <row r="2435" spans="1:40" ht="20.100000000000001" hidden="1" customHeight="1" x14ac:dyDescent="0.25">
      <c r="A2435" s="14">
        <v>1058</v>
      </c>
      <c r="B2435" s="162">
        <v>45470</v>
      </c>
      <c r="C2435" s="6" t="s">
        <v>4116</v>
      </c>
      <c r="D2435" s="15">
        <v>45479</v>
      </c>
      <c r="E2435" s="14" t="s">
        <v>1132</v>
      </c>
      <c r="F2435" s="14" t="s">
        <v>1133</v>
      </c>
      <c r="G2435" s="6">
        <v>1110</v>
      </c>
      <c r="H2435" s="6" t="s">
        <v>1817</v>
      </c>
      <c r="I2435" s="6"/>
      <c r="J2435" s="16">
        <v>3204.172</v>
      </c>
      <c r="K2435" s="144">
        <v>4.07</v>
      </c>
      <c r="L2435" s="125">
        <v>0</v>
      </c>
      <c r="M2435" s="125">
        <v>0</v>
      </c>
      <c r="N2435" s="6" t="s">
        <v>412</v>
      </c>
      <c r="O2435" s="6" t="s">
        <v>2804</v>
      </c>
      <c r="P2435" s="19">
        <v>1265400</v>
      </c>
      <c r="Q2435" s="6"/>
      <c r="R2435" s="19">
        <f t="shared" si="422"/>
        <v>227772</v>
      </c>
      <c r="S2435" s="6"/>
      <c r="T2435" s="14"/>
      <c r="U2435" s="145"/>
      <c r="V2435" s="6"/>
      <c r="W2435" s="6"/>
      <c r="X2435" s="6"/>
      <c r="Y2435" s="23"/>
      <c r="Z2435" s="6"/>
      <c r="AA2435" s="6"/>
      <c r="AB2435" s="21"/>
      <c r="AC2435" s="6"/>
      <c r="AD2435" s="14" t="s">
        <v>1515</v>
      </c>
      <c r="AE2435" s="6"/>
      <c r="AF2435" s="6"/>
      <c r="AG2435" s="6"/>
      <c r="AH2435" s="6" t="s">
        <v>434</v>
      </c>
      <c r="AI2435" s="143">
        <f t="shared" si="423"/>
        <v>1140</v>
      </c>
      <c r="AJ2435" s="143">
        <f t="shared" si="424"/>
        <v>205.2</v>
      </c>
      <c r="AK2435" s="143">
        <f t="shared" si="425"/>
        <v>0</v>
      </c>
      <c r="AL2435" s="20">
        <f t="shared" si="428"/>
        <v>45500</v>
      </c>
      <c r="AM2435" t="e">
        <f t="shared" si="420"/>
        <v>#N/A</v>
      </c>
      <c r="AN2435" t="str">
        <f t="shared" si="426"/>
        <v>06072024-A-125222-3204.172</v>
      </c>
    </row>
    <row r="2436" spans="1:40" ht="20.100000000000001" hidden="1" customHeight="1" x14ac:dyDescent="0.25">
      <c r="A2436" s="14">
        <v>1059</v>
      </c>
      <c r="B2436" s="162">
        <v>45471</v>
      </c>
      <c r="C2436" s="6" t="s">
        <v>4117</v>
      </c>
      <c r="D2436" s="15">
        <v>45479</v>
      </c>
      <c r="E2436" s="14" t="s">
        <v>1132</v>
      </c>
      <c r="F2436" s="14" t="s">
        <v>1133</v>
      </c>
      <c r="G2436" s="6">
        <v>200</v>
      </c>
      <c r="H2436" s="6" t="s">
        <v>1817</v>
      </c>
      <c r="I2436" s="6"/>
      <c r="J2436" s="16">
        <v>3507.9</v>
      </c>
      <c r="K2436" s="144">
        <v>12.5</v>
      </c>
      <c r="L2436" s="125">
        <v>0</v>
      </c>
      <c r="M2436" s="125">
        <v>0</v>
      </c>
      <c r="N2436" s="6" t="s">
        <v>557</v>
      </c>
      <c r="O2436" s="6" t="s">
        <v>2378</v>
      </c>
      <c r="P2436" s="19">
        <v>700000</v>
      </c>
      <c r="Q2436" s="6"/>
      <c r="R2436" s="19">
        <f t="shared" si="422"/>
        <v>126000</v>
      </c>
      <c r="S2436" s="6"/>
      <c r="T2436" s="14"/>
      <c r="U2436" s="145"/>
      <c r="V2436" s="6"/>
      <c r="W2436" s="6"/>
      <c r="X2436" s="6"/>
      <c r="Y2436" s="23"/>
      <c r="Z2436" s="6"/>
      <c r="AA2436" s="6"/>
      <c r="AB2436" s="21"/>
      <c r="AC2436" s="6"/>
      <c r="AD2436" s="14" t="s">
        <v>1515</v>
      </c>
      <c r="AE2436" s="6"/>
      <c r="AF2436" s="6"/>
      <c r="AG2436" s="6"/>
      <c r="AH2436" s="6" t="s">
        <v>1517</v>
      </c>
      <c r="AI2436" s="143">
        <f t="shared" si="423"/>
        <v>3500</v>
      </c>
      <c r="AJ2436" s="143">
        <f t="shared" si="424"/>
        <v>630</v>
      </c>
      <c r="AK2436" s="143">
        <f t="shared" si="425"/>
        <v>0</v>
      </c>
      <c r="AL2436" s="20">
        <f t="shared" si="428"/>
        <v>45501</v>
      </c>
      <c r="AM2436" t="e">
        <f t="shared" si="420"/>
        <v>#N/A</v>
      </c>
      <c r="AN2436" t="str">
        <f t="shared" si="426"/>
        <v>06072024-A-125224-3507.9</v>
      </c>
    </row>
    <row r="2437" spans="1:40" ht="20.100000000000001" customHeight="1" x14ac:dyDescent="0.25">
      <c r="A2437" s="14">
        <v>1060</v>
      </c>
      <c r="B2437" s="162">
        <v>45473</v>
      </c>
      <c r="C2437" s="6" t="s">
        <v>4149</v>
      </c>
      <c r="D2437" s="15">
        <v>45485</v>
      </c>
      <c r="E2437" s="14" t="s">
        <v>1132</v>
      </c>
      <c r="F2437" s="14" t="str">
        <f>INDEX(New!$CV$9:$CV$791,MATCH(C2437,New!$F$9:$F$791,0))</f>
        <v>Running</v>
      </c>
      <c r="G2437" s="6">
        <v>18189</v>
      </c>
      <c r="H2437" s="6" t="s">
        <v>1817</v>
      </c>
      <c r="I2437" s="6"/>
      <c r="J2437" s="16">
        <v>5206.1400000000003</v>
      </c>
      <c r="K2437" s="144">
        <v>4.49</v>
      </c>
      <c r="L2437" s="125">
        <f>_xlfn.IFNA(INDEX(New!$E$9:$E$791,MATCH(C2437,New!$F$9:$F$791,0)),G2437)</f>
        <v>309</v>
      </c>
      <c r="M2437" s="125">
        <f t="shared" ref="M2437" si="429">G2437</f>
        <v>18189</v>
      </c>
      <c r="N2437" s="6" t="s">
        <v>3347</v>
      </c>
      <c r="O2437" s="6" t="s">
        <v>4147</v>
      </c>
      <c r="P2437" s="19">
        <v>22857000</v>
      </c>
      <c r="Q2437" s="6"/>
      <c r="R2437" s="19">
        <f t="shared" si="422"/>
        <v>4114260</v>
      </c>
      <c r="S2437" s="6"/>
      <c r="T2437" s="14"/>
      <c r="U2437" s="145"/>
      <c r="V2437" s="6"/>
      <c r="W2437" s="6"/>
      <c r="X2437" s="6"/>
      <c r="Y2437" s="23"/>
      <c r="Z2437" s="6"/>
      <c r="AA2437" s="6"/>
      <c r="AB2437" s="21"/>
      <c r="AC2437" s="6"/>
      <c r="AD2437" s="14" t="s">
        <v>1515</v>
      </c>
      <c r="AE2437" s="6"/>
      <c r="AF2437" s="6"/>
      <c r="AG2437" s="6"/>
      <c r="AH2437" s="6" t="s">
        <v>1513</v>
      </c>
      <c r="AI2437" s="143">
        <f t="shared" ref="AI2437:AI2438" si="430">P2437/G2437</f>
        <v>1256.638627742042</v>
      </c>
      <c r="AJ2437" s="143">
        <f t="shared" ref="AJ2437:AJ2438" si="431">R2437/G2437</f>
        <v>226.19495299356754</v>
      </c>
      <c r="AK2437" s="143">
        <f t="shared" ref="AK2437:AK2438" si="432">L2437*AJ2437</f>
        <v>69894.240475012368</v>
      </c>
      <c r="AL2437" s="20">
        <f t="shared" si="428"/>
        <v>45503</v>
      </c>
      <c r="AM2437" t="e">
        <f t="shared" ref="AM2437:AM2438" si="433">VLOOKUP(C2437,$C$2446:$C$2553,1,0)</f>
        <v>#N/A</v>
      </c>
      <c r="AN2437" t="str">
        <f t="shared" ref="AN2437:AN2438" si="434">C2437&amp;"-"&amp;J2437</f>
        <v>12072024-A-128155-5206.14</v>
      </c>
    </row>
    <row r="2438" spans="1:40" ht="20.100000000000001" hidden="1" customHeight="1" x14ac:dyDescent="0.25">
      <c r="A2438" s="14">
        <v>1061</v>
      </c>
      <c r="B2438" s="162">
        <v>45470</v>
      </c>
      <c r="C2438" s="6" t="s">
        <v>4150</v>
      </c>
      <c r="D2438" s="15">
        <v>45485</v>
      </c>
      <c r="E2438" s="14" t="s">
        <v>1132</v>
      </c>
      <c r="F2438" s="14" t="s">
        <v>1133</v>
      </c>
      <c r="G2438" s="6">
        <v>8618</v>
      </c>
      <c r="H2438" s="6" t="s">
        <v>1817</v>
      </c>
      <c r="I2438" s="6"/>
      <c r="J2438" s="16">
        <v>5206.1400000000003</v>
      </c>
      <c r="K2438" s="144">
        <v>4.49</v>
      </c>
      <c r="L2438" s="125">
        <v>0</v>
      </c>
      <c r="M2438" s="125">
        <v>0</v>
      </c>
      <c r="N2438" s="6" t="s">
        <v>3347</v>
      </c>
      <c r="O2438" s="6" t="s">
        <v>4148</v>
      </c>
      <c r="P2438" s="19">
        <v>10830000</v>
      </c>
      <c r="Q2438" s="6"/>
      <c r="R2438" s="19">
        <f t="shared" si="422"/>
        <v>1949400</v>
      </c>
      <c r="S2438" s="6"/>
      <c r="T2438" s="14"/>
      <c r="U2438" s="145"/>
      <c r="V2438" s="6"/>
      <c r="W2438" s="6"/>
      <c r="X2438" s="6"/>
      <c r="Y2438" s="23"/>
      <c r="Z2438" s="6"/>
      <c r="AA2438" s="6"/>
      <c r="AB2438" s="21"/>
      <c r="AC2438" s="6"/>
      <c r="AD2438" s="14" t="s">
        <v>1515</v>
      </c>
      <c r="AE2438" s="6"/>
      <c r="AF2438" s="6"/>
      <c r="AG2438" s="6"/>
      <c r="AH2438" s="6" t="s">
        <v>1513</v>
      </c>
      <c r="AI2438" s="143">
        <f t="shared" si="430"/>
        <v>1256.6720816894872</v>
      </c>
      <c r="AJ2438" s="143">
        <f t="shared" si="431"/>
        <v>226.20097470410769</v>
      </c>
      <c r="AK2438" s="143">
        <f t="shared" si="432"/>
        <v>0</v>
      </c>
      <c r="AL2438" s="20">
        <f t="shared" si="428"/>
        <v>45500</v>
      </c>
      <c r="AM2438" t="e">
        <f t="shared" si="433"/>
        <v>#N/A</v>
      </c>
      <c r="AN2438" t="str">
        <f t="shared" si="434"/>
        <v>12072024-A-128159-5206.14</v>
      </c>
    </row>
    <row r="2439" spans="1:40" ht="20.100000000000001" hidden="1" customHeight="1" x14ac:dyDescent="0.25">
      <c r="A2439" s="14" t="s">
        <v>4312</v>
      </c>
      <c r="B2439" s="21">
        <v>45459</v>
      </c>
      <c r="C2439" s="6" t="s">
        <v>4310</v>
      </c>
      <c r="D2439" s="15">
        <v>45492</v>
      </c>
      <c r="E2439" s="14" t="s">
        <v>1132</v>
      </c>
      <c r="F2439" s="14" t="s">
        <v>1133</v>
      </c>
      <c r="G2439" s="6">
        <v>9072</v>
      </c>
      <c r="H2439" s="6" t="s">
        <v>1817</v>
      </c>
      <c r="I2439" s="6"/>
      <c r="J2439" s="16">
        <v>5205.12</v>
      </c>
      <c r="K2439" s="144">
        <v>3.23</v>
      </c>
      <c r="L2439" s="125">
        <v>0</v>
      </c>
      <c r="M2439" s="125">
        <v>0</v>
      </c>
      <c r="N2439" s="6" t="s">
        <v>625</v>
      </c>
      <c r="O2439" s="6" t="s">
        <v>4313</v>
      </c>
      <c r="P2439" s="19">
        <v>8200000</v>
      </c>
      <c r="Q2439" s="6"/>
      <c r="R2439" s="19">
        <f t="shared" si="422"/>
        <v>1476000</v>
      </c>
      <c r="S2439" s="6"/>
      <c r="T2439" s="14"/>
      <c r="U2439" s="145"/>
      <c r="V2439" s="6"/>
      <c r="W2439" s="6"/>
      <c r="X2439" s="6"/>
      <c r="Y2439" s="23"/>
      <c r="Z2439" s="6"/>
      <c r="AA2439" s="6"/>
      <c r="AB2439" s="21"/>
      <c r="AC2439" s="6"/>
      <c r="AD2439" s="14" t="s">
        <v>1515</v>
      </c>
      <c r="AE2439" s="6"/>
      <c r="AF2439" s="6"/>
      <c r="AG2439" s="6"/>
      <c r="AH2439" s="6" t="s">
        <v>1513</v>
      </c>
      <c r="AI2439" s="143">
        <f t="shared" si="423"/>
        <v>903.88007054673722</v>
      </c>
      <c r="AJ2439" s="143">
        <f t="shared" si="424"/>
        <v>162.69841269841271</v>
      </c>
      <c r="AK2439" s="143">
        <f t="shared" si="425"/>
        <v>0</v>
      </c>
      <c r="AL2439" s="20">
        <f t="shared" si="428"/>
        <v>45489</v>
      </c>
      <c r="AM2439" t="e">
        <f t="shared" si="420"/>
        <v>#N/A</v>
      </c>
      <c r="AN2439" t="str">
        <f t="shared" si="421"/>
        <v>19072024-A-129717-5205.12</v>
      </c>
    </row>
    <row r="2440" spans="1:40" ht="20.100000000000001" customHeight="1" x14ac:dyDescent="0.25">
      <c r="A2440" s="14" t="s">
        <v>4312</v>
      </c>
      <c r="B2440" s="225">
        <v>45473</v>
      </c>
      <c r="C2440" s="226" t="s">
        <v>4311</v>
      </c>
      <c r="D2440" s="227">
        <v>45492</v>
      </c>
      <c r="E2440" s="14" t="s">
        <v>1132</v>
      </c>
      <c r="F2440" s="14" t="str">
        <f>INDEX(New!$CV$9:$CV$791,MATCH(C2440,New!$F$9:$F$791,0))</f>
        <v>Running</v>
      </c>
      <c r="G2440" s="226">
        <v>5352</v>
      </c>
      <c r="H2440" s="6" t="s">
        <v>1817</v>
      </c>
      <c r="I2440" s="226"/>
      <c r="J2440" s="228">
        <v>5205.12</v>
      </c>
      <c r="K2440" s="229">
        <v>3.27</v>
      </c>
      <c r="L2440" s="125">
        <f>_xlfn.IFNA(INDEX(New!$E$9:$E$791,MATCH(C2440,New!$F$9:$F$791,0)),G2440)</f>
        <v>94</v>
      </c>
      <c r="M2440" s="125">
        <f t="shared" ref="M2440" si="435">G2440</f>
        <v>5352</v>
      </c>
      <c r="N2440" s="6" t="s">
        <v>625</v>
      </c>
      <c r="O2440" s="226" t="s">
        <v>4314</v>
      </c>
      <c r="P2440" s="230">
        <v>4897000</v>
      </c>
      <c r="Q2440" s="226"/>
      <c r="R2440" s="19">
        <f t="shared" si="422"/>
        <v>881460</v>
      </c>
      <c r="S2440" s="226"/>
      <c r="T2440" s="224"/>
      <c r="U2440" s="231"/>
      <c r="V2440" s="226"/>
      <c r="W2440" s="226"/>
      <c r="X2440" s="226"/>
      <c r="Y2440" s="23"/>
      <c r="Z2440" s="226"/>
      <c r="AA2440" s="226"/>
      <c r="AB2440" s="225"/>
      <c r="AC2440" s="226"/>
      <c r="AD2440" s="14" t="s">
        <v>1515</v>
      </c>
      <c r="AE2440" s="226"/>
      <c r="AF2440" s="226"/>
      <c r="AG2440" s="226"/>
      <c r="AH2440" s="6" t="s">
        <v>1513</v>
      </c>
      <c r="AI2440" s="143">
        <f t="shared" ref="AI2440" si="436">P2440/G2440</f>
        <v>914.98505231689091</v>
      </c>
      <c r="AJ2440" s="143">
        <f t="shared" ref="AJ2440" si="437">R2440/G2440</f>
        <v>164.69730941704037</v>
      </c>
      <c r="AK2440" s="143">
        <f t="shared" ref="AK2440" si="438">L2440*AJ2440</f>
        <v>15481.547085201795</v>
      </c>
      <c r="AL2440" s="20">
        <f t="shared" ref="AL2440" si="439">IF(B2440&lt;&gt;"",IF(E2440="Packing Material",B2440+5,B2440+30),"")</f>
        <v>45503</v>
      </c>
      <c r="AM2440" t="e">
        <f t="shared" ref="AM2440" si="440">VLOOKUP(C2440,$C$2446:$C$2553,1,0)</f>
        <v>#N/A</v>
      </c>
      <c r="AN2440" t="str">
        <f t="shared" ref="AN2440" si="441">C2440&amp;"-"&amp;J2440</f>
        <v>19072024-A-129723-5205.12</v>
      </c>
    </row>
    <row r="2441" spans="1:40" ht="20.100000000000001" customHeight="1" thickBot="1" x14ac:dyDescent="0.3">
      <c r="A2441" s="150"/>
      <c r="B2441" s="156"/>
      <c r="C2441" s="151"/>
      <c r="D2441" s="152"/>
      <c r="E2441" s="150"/>
      <c r="F2441" s="150"/>
      <c r="G2441" s="151"/>
      <c r="H2441" s="151"/>
      <c r="I2441" s="151"/>
      <c r="J2441" s="153"/>
      <c r="K2441" s="150"/>
      <c r="L2441" s="154">
        <f>_xlfn.IFNA(INDEX(New!$E$9:$E$791,MATCH(C2441,New!$F$9:$F$791,0)),G2441)</f>
        <v>0</v>
      </c>
      <c r="M2441" s="154">
        <f t="shared" ref="M2441" si="442">G2441</f>
        <v>0</v>
      </c>
      <c r="N2441" s="151"/>
      <c r="O2441" s="151"/>
      <c r="P2441" s="155"/>
      <c r="Q2441" s="151"/>
      <c r="R2441" s="155"/>
      <c r="S2441" s="151"/>
      <c r="T2441" s="150"/>
      <c r="U2441" s="156"/>
      <c r="V2441" s="151"/>
      <c r="W2441" s="151"/>
      <c r="X2441" s="151"/>
      <c r="Y2441" s="151"/>
      <c r="Z2441" s="151"/>
      <c r="AA2441" s="151"/>
      <c r="AB2441" s="156"/>
      <c r="AC2441" s="151"/>
      <c r="AD2441" s="157" t="str">
        <f>_xlfn.IFNA(VLOOKUP(J2441,Data!$D$1:$D$5000,1,0),"NA")</f>
        <v>NA</v>
      </c>
      <c r="AE2441" s="151"/>
      <c r="AF2441" s="151"/>
      <c r="AG2441" s="151"/>
      <c r="AH2441" s="151"/>
      <c r="AI2441" s="158" t="e">
        <f>P2441/G2441</f>
        <v>#DIV/0!</v>
      </c>
      <c r="AJ2441" s="158" t="e">
        <f>R2441/G2441</f>
        <v>#DIV/0!</v>
      </c>
      <c r="AK2441" s="158" t="e">
        <f>L2441*AJ2441</f>
        <v>#DIV/0!</v>
      </c>
      <c r="AL2441" s="20" t="str">
        <f t="shared" si="428"/>
        <v/>
      </c>
      <c r="AM2441" t="e">
        <f t="shared" si="420"/>
        <v>#N/A</v>
      </c>
      <c r="AN2441" t="str">
        <f t="shared" si="421"/>
        <v>-</v>
      </c>
    </row>
    <row r="2444" spans="1:40" ht="20.100000000000001" customHeight="1" x14ac:dyDescent="0.25">
      <c r="G2444" s="18"/>
    </row>
    <row r="2445" spans="1:40" ht="20.100000000000001" customHeight="1" x14ac:dyDescent="0.25">
      <c r="G2445" s="18"/>
    </row>
    <row r="2446" spans="1:40" ht="20.100000000000001" customHeight="1" x14ac:dyDescent="0.25">
      <c r="C2446" s="141"/>
    </row>
    <row r="2447" spans="1:40" ht="20.100000000000001" customHeight="1" x14ac:dyDescent="0.25">
      <c r="C2447" s="141"/>
    </row>
    <row r="2448" spans="1:40" ht="20.100000000000001" customHeight="1" x14ac:dyDescent="0.25">
      <c r="C2448" s="141"/>
    </row>
    <row r="2449" spans="3:3" ht="20.100000000000001" customHeight="1" x14ac:dyDescent="0.25">
      <c r="C2449" s="141"/>
    </row>
    <row r="2450" spans="3:3" ht="20.100000000000001" customHeight="1" x14ac:dyDescent="0.25">
      <c r="C2450" s="141"/>
    </row>
    <row r="2451" spans="3:3" ht="20.100000000000001" customHeight="1" x14ac:dyDescent="0.25">
      <c r="C2451" s="141"/>
    </row>
    <row r="2452" spans="3:3" ht="20.100000000000001" customHeight="1" x14ac:dyDescent="0.25">
      <c r="C2452" s="141"/>
    </row>
    <row r="2453" spans="3:3" ht="20.100000000000001" customHeight="1" x14ac:dyDescent="0.25">
      <c r="C2453" s="141"/>
    </row>
    <row r="2454" spans="3:3" ht="20.100000000000001" customHeight="1" x14ac:dyDescent="0.25">
      <c r="C2454" s="141"/>
    </row>
    <row r="2455" spans="3:3" ht="20.100000000000001" customHeight="1" x14ac:dyDescent="0.25">
      <c r="C2455" s="141"/>
    </row>
    <row r="2456" spans="3:3" ht="20.100000000000001" customHeight="1" x14ac:dyDescent="0.25">
      <c r="C2456" s="141"/>
    </row>
    <row r="2457" spans="3:3" ht="20.100000000000001" customHeight="1" x14ac:dyDescent="0.25">
      <c r="C2457" s="141"/>
    </row>
    <row r="2458" spans="3:3" ht="20.100000000000001" customHeight="1" x14ac:dyDescent="0.25">
      <c r="C2458" s="141"/>
    </row>
    <row r="2459" spans="3:3" ht="20.100000000000001" customHeight="1" x14ac:dyDescent="0.25">
      <c r="C2459" s="141"/>
    </row>
    <row r="2460" spans="3:3" ht="20.100000000000001" customHeight="1" x14ac:dyDescent="0.25">
      <c r="C2460" s="141"/>
    </row>
    <row r="2461" spans="3:3" ht="20.100000000000001" customHeight="1" x14ac:dyDescent="0.25">
      <c r="C2461" s="141"/>
    </row>
    <row r="2462" spans="3:3" ht="20.100000000000001" customHeight="1" x14ac:dyDescent="0.25">
      <c r="C2462" s="141"/>
    </row>
    <row r="2463" spans="3:3" ht="20.100000000000001" customHeight="1" x14ac:dyDescent="0.25">
      <c r="C2463" s="141"/>
    </row>
    <row r="2464" spans="3:3" ht="20.100000000000001" customHeight="1" x14ac:dyDescent="0.25">
      <c r="C2464" s="141"/>
    </row>
    <row r="2465" spans="3:3" ht="20.100000000000001" customHeight="1" x14ac:dyDescent="0.25">
      <c r="C2465" s="141"/>
    </row>
    <row r="2466" spans="3:3" ht="20.100000000000001" customHeight="1" x14ac:dyDescent="0.25">
      <c r="C2466" s="141"/>
    </row>
    <row r="2467" spans="3:3" ht="20.100000000000001" customHeight="1" x14ac:dyDescent="0.25">
      <c r="C2467" s="141"/>
    </row>
    <row r="2468" spans="3:3" ht="20.100000000000001" customHeight="1" x14ac:dyDescent="0.25">
      <c r="C2468" s="141"/>
    </row>
    <row r="2469" spans="3:3" ht="20.100000000000001" customHeight="1" x14ac:dyDescent="0.25">
      <c r="C2469" s="141"/>
    </row>
    <row r="2470" spans="3:3" ht="20.100000000000001" customHeight="1" x14ac:dyDescent="0.25">
      <c r="C2470" s="141"/>
    </row>
    <row r="2471" spans="3:3" ht="20.100000000000001" customHeight="1" x14ac:dyDescent="0.25">
      <c r="C2471" s="141"/>
    </row>
    <row r="2472" spans="3:3" ht="20.100000000000001" customHeight="1" x14ac:dyDescent="0.25">
      <c r="C2472" s="141"/>
    </row>
    <row r="2473" spans="3:3" ht="20.100000000000001" customHeight="1" x14ac:dyDescent="0.25">
      <c r="C2473" s="141"/>
    </row>
    <row r="2474" spans="3:3" ht="20.100000000000001" customHeight="1" x14ac:dyDescent="0.25">
      <c r="C2474" s="141"/>
    </row>
    <row r="2475" spans="3:3" ht="20.100000000000001" customHeight="1" x14ac:dyDescent="0.25">
      <c r="C2475" s="141"/>
    </row>
    <row r="2476" spans="3:3" ht="20.100000000000001" customHeight="1" x14ac:dyDescent="0.25">
      <c r="C2476" s="141"/>
    </row>
    <row r="2477" spans="3:3" ht="20.100000000000001" customHeight="1" x14ac:dyDescent="0.25">
      <c r="C2477" s="141"/>
    </row>
    <row r="2478" spans="3:3" ht="20.100000000000001" customHeight="1" x14ac:dyDescent="0.25">
      <c r="C2478" s="141"/>
    </row>
    <row r="2479" spans="3:3" ht="20.100000000000001" customHeight="1" x14ac:dyDescent="0.25">
      <c r="C2479" s="141"/>
    </row>
    <row r="2480" spans="3:3" ht="20.100000000000001" customHeight="1" x14ac:dyDescent="0.25">
      <c r="C2480" s="141"/>
    </row>
    <row r="2481" spans="3:3" ht="20.100000000000001" customHeight="1" x14ac:dyDescent="0.25">
      <c r="C2481" s="141"/>
    </row>
    <row r="2482" spans="3:3" ht="20.100000000000001" customHeight="1" x14ac:dyDescent="0.25">
      <c r="C2482" s="141"/>
    </row>
  </sheetData>
  <autoFilter ref="A3:AO2441" xr:uid="{00000000-0001-0000-3600-000000000000}">
    <filterColumn colId="5">
      <filters blank="1">
        <filter val="-"/>
        <filter val="Running"/>
      </filters>
    </filterColumn>
  </autoFilter>
  <sortState xmlns:xlrd2="http://schemas.microsoft.com/office/spreadsheetml/2017/richdata2" ref="B714:N723">
    <sortCondition ref="B714:B723"/>
  </sortState>
  <phoneticPr fontId="19" type="noConversion"/>
  <conditionalFormatting sqref="C2392:C1048576 C1:C3 C39:C879 C973:C2335">
    <cfRule type="duplicateValues" dxfId="11" priority="14"/>
  </conditionalFormatting>
  <conditionalFormatting sqref="C4:C38">
    <cfRule type="duplicateValues" dxfId="10" priority="13"/>
  </conditionalFormatting>
  <conditionalFormatting sqref="C2392:C1048576 C1:C879 C973:C2335">
    <cfRule type="duplicateValues" dxfId="9" priority="12"/>
  </conditionalFormatting>
  <conditionalFormatting sqref="C2336:C2391">
    <cfRule type="duplicateValues" dxfId="8" priority="11"/>
  </conditionalFormatting>
  <conditionalFormatting sqref="C2336:C2391">
    <cfRule type="duplicateValues" dxfId="7" priority="10"/>
  </conditionalFormatting>
  <conditionalFormatting sqref="C973:C1048576 C1:C879">
    <cfRule type="duplicateValues" dxfId="6" priority="9"/>
  </conditionalFormatting>
  <conditionalFormatting sqref="C880:C935">
    <cfRule type="duplicateValues" dxfId="5" priority="68655"/>
  </conditionalFormatting>
  <conditionalFormatting sqref="C936:C972">
    <cfRule type="duplicateValues" dxfId="4" priority="4"/>
  </conditionalFormatting>
  <conditionalFormatting sqref="C936:C972">
    <cfRule type="duplicateValues" dxfId="3" priority="3"/>
  </conditionalFormatting>
  <conditionalFormatting sqref="C936:C972">
    <cfRule type="duplicateValues" dxfId="2" priority="2"/>
  </conditionalFormatting>
  <conditionalFormatting sqref="C1:C1048576">
    <cfRule type="duplicateValues" dxfId="1" priority="1"/>
  </conditionalFormatting>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2">
    <tabColor theme="4"/>
  </sheetPr>
  <dimension ref="A3:G37"/>
  <sheetViews>
    <sheetView workbookViewId="0">
      <selection activeCell="F15" sqref="F15"/>
    </sheetView>
  </sheetViews>
  <sheetFormatPr defaultRowHeight="15" x14ac:dyDescent="0.25"/>
  <cols>
    <col min="1" max="1" width="16.7109375" customWidth="1"/>
    <col min="2" max="2" width="32.28515625" customWidth="1"/>
    <col min="5" max="5" width="16.7109375" customWidth="1"/>
    <col min="6" max="6" width="32.28515625" customWidth="1"/>
  </cols>
  <sheetData>
    <row r="3" spans="1:7" ht="15.75" thickBot="1" x14ac:dyDescent="0.3">
      <c r="A3" s="261" t="s">
        <v>1738</v>
      </c>
      <c r="B3" s="261"/>
      <c r="E3" s="261" t="s">
        <v>1738</v>
      </c>
      <c r="F3" s="261"/>
    </row>
    <row r="4" spans="1:7" ht="15.75" thickBot="1" x14ac:dyDescent="0.3">
      <c r="A4" s="262" t="s">
        <v>1734</v>
      </c>
      <c r="B4" s="263"/>
      <c r="C4" s="165">
        <v>39680</v>
      </c>
      <c r="E4" s="259" t="s">
        <v>1734</v>
      </c>
      <c r="F4" s="260"/>
      <c r="G4" s="165">
        <v>39680</v>
      </c>
    </row>
    <row r="5" spans="1:7" ht="38.25" customHeight="1" x14ac:dyDescent="0.25">
      <c r="A5" s="138" t="s">
        <v>1733</v>
      </c>
      <c r="B5" s="138" t="s">
        <v>1726</v>
      </c>
      <c r="C5" s="139">
        <f>C4*0.31</f>
        <v>12300.8</v>
      </c>
      <c r="E5" s="138" t="s">
        <v>1733</v>
      </c>
      <c r="F5" s="138" t="s">
        <v>1726</v>
      </c>
      <c r="G5" s="139">
        <f>G4*0.31</f>
        <v>12300.8</v>
      </c>
    </row>
    <row r="6" spans="1:7" x14ac:dyDescent="0.25">
      <c r="A6" t="s">
        <v>1720</v>
      </c>
      <c r="B6" t="s">
        <v>1721</v>
      </c>
      <c r="C6" s="139">
        <f>C4*1</f>
        <v>39680</v>
      </c>
      <c r="E6" t="s">
        <v>1720</v>
      </c>
      <c r="F6" t="s">
        <v>1721</v>
      </c>
      <c r="G6" s="139">
        <f>G4*1</f>
        <v>39680</v>
      </c>
    </row>
    <row r="7" spans="1:7" x14ac:dyDescent="0.25">
      <c r="A7" t="s">
        <v>341</v>
      </c>
      <c r="B7" t="s">
        <v>1732</v>
      </c>
      <c r="C7" s="139">
        <f>C4*4</f>
        <v>158720</v>
      </c>
      <c r="E7" t="s">
        <v>341</v>
      </c>
      <c r="F7" t="s">
        <v>1732</v>
      </c>
      <c r="G7" s="139">
        <f>G4*4</f>
        <v>158720</v>
      </c>
    </row>
    <row r="8" spans="1:7" x14ac:dyDescent="0.25">
      <c r="A8" t="s">
        <v>1736</v>
      </c>
      <c r="B8" t="s">
        <v>1737</v>
      </c>
      <c r="C8" s="139">
        <f>C4*5</f>
        <v>198400</v>
      </c>
      <c r="E8" t="s">
        <v>1736</v>
      </c>
      <c r="F8" t="s">
        <v>1737</v>
      </c>
      <c r="G8" s="139">
        <f>G4*5</f>
        <v>198400</v>
      </c>
    </row>
    <row r="9" spans="1:7" x14ac:dyDescent="0.25">
      <c r="A9" t="s">
        <v>1722</v>
      </c>
      <c r="B9" t="s">
        <v>1731</v>
      </c>
      <c r="C9" s="139">
        <f>C4*0.42</f>
        <v>16665.599999999999</v>
      </c>
      <c r="E9" t="s">
        <v>1722</v>
      </c>
      <c r="F9" t="s">
        <v>1731</v>
      </c>
      <c r="G9" s="139">
        <f>G4*0.42</f>
        <v>16665.599999999999</v>
      </c>
    </row>
    <row r="10" spans="1:7" x14ac:dyDescent="0.25">
      <c r="A10" t="s">
        <v>1723</v>
      </c>
      <c r="B10" t="s">
        <v>1730</v>
      </c>
      <c r="C10" s="139">
        <f>C4*0.4</f>
        <v>15872</v>
      </c>
      <c r="E10" t="s">
        <v>1723</v>
      </c>
      <c r="F10" t="s">
        <v>1730</v>
      </c>
      <c r="G10" s="139">
        <f>G4*0.4</f>
        <v>15872</v>
      </c>
    </row>
    <row r="11" spans="1:7" x14ac:dyDescent="0.25">
      <c r="A11" t="s">
        <v>1727</v>
      </c>
      <c r="B11" t="s">
        <v>1729</v>
      </c>
      <c r="C11" s="139">
        <f>C4*0.15</f>
        <v>5952</v>
      </c>
      <c r="E11" t="s">
        <v>1727</v>
      </c>
      <c r="F11" t="s">
        <v>1729</v>
      </c>
      <c r="G11" s="139">
        <f>G4*0.15</f>
        <v>5952</v>
      </c>
    </row>
    <row r="12" spans="1:7" ht="15.75" thickBot="1" x14ac:dyDescent="0.3"/>
    <row r="13" spans="1:7" ht="15.75" thickBot="1" x14ac:dyDescent="0.3">
      <c r="A13" s="262" t="s">
        <v>1735</v>
      </c>
      <c r="B13" s="263"/>
      <c r="C13" s="140">
        <v>30758</v>
      </c>
      <c r="E13" s="259" t="s">
        <v>1735</v>
      </c>
      <c r="F13" s="260"/>
      <c r="G13" s="140">
        <v>30758</v>
      </c>
    </row>
    <row r="14" spans="1:7" ht="30" x14ac:dyDescent="0.25">
      <c r="A14" s="138" t="s">
        <v>1733</v>
      </c>
      <c r="B14" s="138" t="s">
        <v>1726</v>
      </c>
      <c r="C14" s="139">
        <f>C13*0.31</f>
        <v>9534.98</v>
      </c>
      <c r="E14" s="138" t="s">
        <v>1733</v>
      </c>
      <c r="F14" s="138" t="s">
        <v>1726</v>
      </c>
      <c r="G14" s="139">
        <f>G13*0.31</f>
        <v>9534.98</v>
      </c>
    </row>
    <row r="15" spans="1:7" x14ac:dyDescent="0.25">
      <c r="A15" t="s">
        <v>1720</v>
      </c>
      <c r="B15" t="s">
        <v>1721</v>
      </c>
      <c r="C15" s="139">
        <f>C13*1</f>
        <v>30758</v>
      </c>
      <c r="E15" t="s">
        <v>1720</v>
      </c>
      <c r="F15" t="s">
        <v>1721</v>
      </c>
      <c r="G15" s="139">
        <f>G13*1</f>
        <v>30758</v>
      </c>
    </row>
    <row r="16" spans="1:7" x14ac:dyDescent="0.25">
      <c r="A16" t="s">
        <v>341</v>
      </c>
      <c r="B16" t="s">
        <v>1721</v>
      </c>
      <c r="C16" s="139">
        <f>C13*4</f>
        <v>123032</v>
      </c>
      <c r="E16" t="s">
        <v>341</v>
      </c>
      <c r="F16" t="s">
        <v>1721</v>
      </c>
      <c r="G16" s="139">
        <f>G13*4</f>
        <v>123032</v>
      </c>
    </row>
    <row r="17" spans="1:7" x14ac:dyDescent="0.25">
      <c r="A17" t="s">
        <v>1722</v>
      </c>
      <c r="B17" t="s">
        <v>1724</v>
      </c>
      <c r="C17" s="139">
        <f>C13*0.42</f>
        <v>12918.359999999999</v>
      </c>
      <c r="E17" t="s">
        <v>1722</v>
      </c>
      <c r="F17" t="s">
        <v>1724</v>
      </c>
      <c r="G17" s="139">
        <f>G13*0.42</f>
        <v>12918.359999999999</v>
      </c>
    </row>
    <row r="18" spans="1:7" x14ac:dyDescent="0.25">
      <c r="A18" t="s">
        <v>1723</v>
      </c>
      <c r="B18" t="s">
        <v>1725</v>
      </c>
      <c r="C18" s="139">
        <f>C13*0.4</f>
        <v>12303.2</v>
      </c>
      <c r="E18" t="s">
        <v>1723</v>
      </c>
      <c r="F18" t="s">
        <v>1725</v>
      </c>
      <c r="G18" s="139">
        <f>G13*0.4</f>
        <v>12303.2</v>
      </c>
    </row>
    <row r="19" spans="1:7" x14ac:dyDescent="0.25">
      <c r="A19" t="s">
        <v>1727</v>
      </c>
      <c r="B19" t="s">
        <v>1728</v>
      </c>
      <c r="C19" s="139">
        <f>C13*0.15</f>
        <v>4613.7</v>
      </c>
      <c r="E19" t="s">
        <v>1727</v>
      </c>
      <c r="F19" t="s">
        <v>1728</v>
      </c>
      <c r="G19" s="139">
        <f>G13*0.15</f>
        <v>4613.7</v>
      </c>
    </row>
    <row r="21" spans="1:7" ht="15.75" thickBot="1" x14ac:dyDescent="0.3">
      <c r="A21" s="5" t="s">
        <v>1747</v>
      </c>
      <c r="E21" s="5" t="s">
        <v>1747</v>
      </c>
    </row>
    <row r="22" spans="1:7" ht="15.75" thickBot="1" x14ac:dyDescent="0.3">
      <c r="A22" s="262" t="s">
        <v>1742</v>
      </c>
      <c r="B22" s="263"/>
      <c r="C22" s="140">
        <v>7944</v>
      </c>
      <c r="E22" s="259" t="s">
        <v>1742</v>
      </c>
      <c r="F22" s="260"/>
      <c r="G22" s="140">
        <v>7944</v>
      </c>
    </row>
    <row r="23" spans="1:7" x14ac:dyDescent="0.25">
      <c r="A23" s="138" t="s">
        <v>1743</v>
      </c>
      <c r="B23" s="138" t="s">
        <v>1744</v>
      </c>
      <c r="C23" s="139">
        <f>C22*0.5</f>
        <v>3972</v>
      </c>
      <c r="E23" s="138" t="s">
        <v>1743</v>
      </c>
      <c r="F23" s="138" t="s">
        <v>1744</v>
      </c>
      <c r="G23" s="139">
        <f>G22*0.5</f>
        <v>3972</v>
      </c>
    </row>
    <row r="24" spans="1:7" x14ac:dyDescent="0.25">
      <c r="A24" t="s">
        <v>1746</v>
      </c>
      <c r="B24" t="s">
        <v>1745</v>
      </c>
      <c r="C24" s="139">
        <f>C22*8</f>
        <v>63552</v>
      </c>
      <c r="E24" t="s">
        <v>1746</v>
      </c>
      <c r="F24" t="s">
        <v>1745</v>
      </c>
      <c r="G24" s="139">
        <f>G22*8</f>
        <v>63552</v>
      </c>
    </row>
    <row r="25" spans="1:7" ht="15.75" thickBot="1" x14ac:dyDescent="0.3"/>
    <row r="26" spans="1:7" ht="15.75" thickBot="1" x14ac:dyDescent="0.3">
      <c r="A26" s="262" t="s">
        <v>1748</v>
      </c>
      <c r="B26" s="263"/>
      <c r="C26" s="140"/>
      <c r="E26" s="259" t="s">
        <v>1748</v>
      </c>
      <c r="F26" s="260"/>
      <c r="G26" s="140"/>
    </row>
    <row r="27" spans="1:7" x14ac:dyDescent="0.25">
      <c r="A27" t="s">
        <v>1134</v>
      </c>
      <c r="E27" t="s">
        <v>1134</v>
      </c>
    </row>
    <row r="28" spans="1:7" ht="15.75" thickBot="1" x14ac:dyDescent="0.3"/>
    <row r="29" spans="1:7" ht="15.75" thickBot="1" x14ac:dyDescent="0.3">
      <c r="A29" s="262" t="s">
        <v>1749</v>
      </c>
      <c r="B29" s="263"/>
      <c r="C29" s="140"/>
      <c r="E29" s="259" t="s">
        <v>1749</v>
      </c>
      <c r="F29" s="260"/>
      <c r="G29" s="140"/>
    </row>
    <row r="30" spans="1:7" x14ac:dyDescent="0.25">
      <c r="A30" t="s">
        <v>1134</v>
      </c>
      <c r="E30" t="s">
        <v>1134</v>
      </c>
    </row>
    <row r="34" spans="1:7" ht="15.75" thickBot="1" x14ac:dyDescent="0.3"/>
    <row r="35" spans="1:7" ht="15.75" thickBot="1" x14ac:dyDescent="0.3">
      <c r="A35" s="262" t="s">
        <v>1750</v>
      </c>
      <c r="B35" s="263"/>
      <c r="C35" s="140">
        <v>19416</v>
      </c>
      <c r="E35" s="259" t="s">
        <v>1750</v>
      </c>
      <c r="F35" s="260"/>
      <c r="G35" s="140">
        <v>19416</v>
      </c>
    </row>
    <row r="36" spans="1:7" ht="30" x14ac:dyDescent="0.25">
      <c r="A36" s="138" t="s">
        <v>1733</v>
      </c>
      <c r="B36" s="138" t="s">
        <v>1751</v>
      </c>
      <c r="C36" s="139">
        <f>C35*0.31</f>
        <v>6018.96</v>
      </c>
      <c r="E36" s="138" t="s">
        <v>1733</v>
      </c>
      <c r="F36" s="138" t="s">
        <v>1751</v>
      </c>
      <c r="G36" s="139">
        <f>G35*0.31</f>
        <v>6018.96</v>
      </c>
    </row>
    <row r="37" spans="1:7" x14ac:dyDescent="0.25">
      <c r="A37" t="s">
        <v>341</v>
      </c>
      <c r="B37" t="s">
        <v>1737</v>
      </c>
      <c r="C37" s="139">
        <f>C35*2</f>
        <v>38832</v>
      </c>
      <c r="E37" t="s">
        <v>341</v>
      </c>
      <c r="F37" t="s">
        <v>1737</v>
      </c>
      <c r="G37" s="139">
        <f>G35*2</f>
        <v>38832</v>
      </c>
    </row>
  </sheetData>
  <mergeCells count="14">
    <mergeCell ref="A35:B35"/>
    <mergeCell ref="A29:B29"/>
    <mergeCell ref="A3:B3"/>
    <mergeCell ref="A13:B13"/>
    <mergeCell ref="A4:B4"/>
    <mergeCell ref="A22:B22"/>
    <mergeCell ref="A26:B26"/>
    <mergeCell ref="E29:F29"/>
    <mergeCell ref="E35:F35"/>
    <mergeCell ref="E3:F3"/>
    <mergeCell ref="E4:F4"/>
    <mergeCell ref="E13:F13"/>
    <mergeCell ref="E22:F22"/>
    <mergeCell ref="E26:F2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1">
    <tabColor theme="4"/>
  </sheetPr>
  <dimension ref="A3:G53"/>
  <sheetViews>
    <sheetView zoomScaleNormal="100" workbookViewId="0">
      <pane xSplit="3" ySplit="3" topLeftCell="D14" activePane="bottomRight" state="frozen"/>
      <selection activeCell="I20" sqref="I20"/>
      <selection pane="topRight" activeCell="I20" sqref="I20"/>
      <selection pane="bottomLeft" activeCell="I20" sqref="I20"/>
      <selection pane="bottomRight" activeCell="E1" sqref="E1:E1048576"/>
    </sheetView>
  </sheetViews>
  <sheetFormatPr defaultRowHeight="15" x14ac:dyDescent="0.25"/>
  <cols>
    <col min="1" max="1" width="23.7109375" customWidth="1"/>
    <col min="2" max="2" width="31" bestFit="1" customWidth="1"/>
    <col min="4" max="4" width="14.28515625" customWidth="1"/>
    <col min="5" max="5" width="29.5703125" customWidth="1"/>
    <col min="6" max="6" width="59.5703125" bestFit="1" customWidth="1"/>
    <col min="7" max="7" width="24.85546875" customWidth="1"/>
  </cols>
  <sheetData>
    <row r="3" spans="1:7" x14ac:dyDescent="0.25">
      <c r="A3" s="47" t="s">
        <v>1519</v>
      </c>
      <c r="B3" s="48" t="s">
        <v>1520</v>
      </c>
      <c r="D3" s="45" t="s">
        <v>1535</v>
      </c>
      <c r="E3" s="46" t="s">
        <v>1536</v>
      </c>
      <c r="F3" s="46" t="s">
        <v>1537</v>
      </c>
      <c r="G3" s="46" t="s">
        <v>552</v>
      </c>
    </row>
    <row r="4" spans="1:7" x14ac:dyDescent="0.25">
      <c r="A4" s="41" t="s">
        <v>1521</v>
      </c>
      <c r="B4" s="42" t="s">
        <v>1522</v>
      </c>
      <c r="D4" s="14" t="s">
        <v>1538</v>
      </c>
      <c r="E4" s="6" t="s">
        <v>1539</v>
      </c>
      <c r="F4" s="6" t="s">
        <v>1540</v>
      </c>
      <c r="G4" s="6"/>
    </row>
    <row r="5" spans="1:7" x14ac:dyDescent="0.25">
      <c r="A5" s="41" t="s">
        <v>1523</v>
      </c>
      <c r="B5" s="42" t="s">
        <v>1524</v>
      </c>
      <c r="D5" s="14" t="s">
        <v>1541</v>
      </c>
      <c r="E5" s="6" t="s">
        <v>2540</v>
      </c>
      <c r="F5" s="6" t="s">
        <v>1542</v>
      </c>
      <c r="G5" s="6" t="s">
        <v>1543</v>
      </c>
    </row>
    <row r="6" spans="1:7" x14ac:dyDescent="0.25">
      <c r="A6" s="41" t="s">
        <v>1525</v>
      </c>
      <c r="B6" s="42" t="s">
        <v>1526</v>
      </c>
      <c r="D6" s="14">
        <v>2167</v>
      </c>
      <c r="E6" s="6"/>
      <c r="F6" s="6"/>
      <c r="G6" s="6"/>
    </row>
    <row r="7" spans="1:7" x14ac:dyDescent="0.25">
      <c r="A7" s="41" t="s">
        <v>1527</v>
      </c>
      <c r="B7" s="42" t="s">
        <v>1528</v>
      </c>
      <c r="D7" s="14">
        <v>2065</v>
      </c>
      <c r="E7" s="6" t="s">
        <v>1544</v>
      </c>
      <c r="F7" s="6" t="s">
        <v>1545</v>
      </c>
      <c r="G7" s="6" t="s">
        <v>1978</v>
      </c>
    </row>
    <row r="8" spans="1:7" x14ac:dyDescent="0.25">
      <c r="A8" s="41" t="s">
        <v>1529</v>
      </c>
      <c r="B8" s="42" t="s">
        <v>1530</v>
      </c>
      <c r="D8" s="14">
        <v>2065</v>
      </c>
      <c r="E8" s="6" t="s">
        <v>1546</v>
      </c>
      <c r="F8" s="6" t="s">
        <v>1547</v>
      </c>
      <c r="G8" s="6"/>
    </row>
    <row r="9" spans="1:7" x14ac:dyDescent="0.25">
      <c r="A9" s="41"/>
      <c r="B9" s="42" t="s">
        <v>1531</v>
      </c>
      <c r="D9" s="14">
        <v>2069</v>
      </c>
      <c r="E9" s="6" t="s">
        <v>1548</v>
      </c>
      <c r="F9" s="6" t="s">
        <v>1549</v>
      </c>
      <c r="G9" s="6" t="s">
        <v>1550</v>
      </c>
    </row>
    <row r="10" spans="1:7" x14ac:dyDescent="0.25">
      <c r="A10" s="41"/>
      <c r="B10" s="42" t="s">
        <v>1532</v>
      </c>
      <c r="D10" s="14">
        <v>2133</v>
      </c>
      <c r="E10" s="6" t="s">
        <v>1551</v>
      </c>
      <c r="F10" s="6" t="s">
        <v>1552</v>
      </c>
      <c r="G10" s="6"/>
    </row>
    <row r="11" spans="1:7" x14ac:dyDescent="0.25">
      <c r="A11" s="41"/>
      <c r="B11" s="42" t="s">
        <v>1533</v>
      </c>
      <c r="D11" s="14">
        <v>2117</v>
      </c>
      <c r="E11" s="6" t="s">
        <v>3</v>
      </c>
      <c r="F11" s="6" t="s">
        <v>1553</v>
      </c>
      <c r="G11" s="6"/>
    </row>
    <row r="12" spans="1:7" x14ac:dyDescent="0.25">
      <c r="A12" s="41"/>
      <c r="B12" s="42"/>
      <c r="D12" s="14">
        <v>2218</v>
      </c>
      <c r="E12" s="6" t="s">
        <v>1554</v>
      </c>
      <c r="F12" s="6" t="s">
        <v>1555</v>
      </c>
      <c r="G12" s="6" t="s">
        <v>2078</v>
      </c>
    </row>
    <row r="13" spans="1:7" x14ac:dyDescent="0.25">
      <c r="A13" s="41"/>
      <c r="B13" s="42">
        <v>3402.9</v>
      </c>
      <c r="D13" s="14">
        <v>2215</v>
      </c>
      <c r="E13" s="6" t="s">
        <v>1556</v>
      </c>
      <c r="F13" s="6" t="s">
        <v>1557</v>
      </c>
      <c r="G13" s="6" t="s">
        <v>32</v>
      </c>
    </row>
    <row r="14" spans="1:7" ht="30" x14ac:dyDescent="0.25">
      <c r="A14" s="43" t="s">
        <v>1534</v>
      </c>
      <c r="B14" s="44">
        <v>3404.9090000000001</v>
      </c>
      <c r="D14" s="14" t="s">
        <v>1682</v>
      </c>
      <c r="E14" s="6" t="s">
        <v>1558</v>
      </c>
      <c r="F14" s="6" t="s">
        <v>1683</v>
      </c>
      <c r="G14" s="6" t="s">
        <v>1559</v>
      </c>
    </row>
    <row r="15" spans="1:7" x14ac:dyDescent="0.25">
      <c r="A15" s="40"/>
      <c r="B15" s="40"/>
      <c r="D15" s="14">
        <v>2041</v>
      </c>
      <c r="E15" s="6" t="s">
        <v>2084</v>
      </c>
      <c r="F15" s="6" t="s">
        <v>2083</v>
      </c>
      <c r="G15" s="6" t="s">
        <v>2082</v>
      </c>
    </row>
    <row r="16" spans="1:7" x14ac:dyDescent="0.25">
      <c r="A16" s="40"/>
      <c r="B16" s="40"/>
      <c r="D16" s="14">
        <v>2079</v>
      </c>
      <c r="E16" s="6" t="s">
        <v>2085</v>
      </c>
      <c r="F16" s="6" t="s">
        <v>2086</v>
      </c>
      <c r="G16" s="6"/>
    </row>
    <row r="17" spans="1:7" x14ac:dyDescent="0.25">
      <c r="A17" t="s">
        <v>2069</v>
      </c>
      <c r="B17" s="2"/>
      <c r="D17" s="14">
        <v>2147</v>
      </c>
      <c r="E17" s="6" t="s">
        <v>2087</v>
      </c>
      <c r="F17" s="6" t="s">
        <v>1560</v>
      </c>
      <c r="G17" s="6" t="s">
        <v>1561</v>
      </c>
    </row>
    <row r="18" spans="1:7" x14ac:dyDescent="0.25">
      <c r="A18" t="s">
        <v>1920</v>
      </c>
      <c r="D18" s="14" t="s">
        <v>1562</v>
      </c>
      <c r="E18" s="6" t="s">
        <v>1563</v>
      </c>
      <c r="F18" s="6" t="s">
        <v>1835</v>
      </c>
      <c r="G18" s="6" t="s">
        <v>1565</v>
      </c>
    </row>
    <row r="19" spans="1:7" x14ac:dyDescent="0.25">
      <c r="A19" t="s">
        <v>2068</v>
      </c>
      <c r="D19" s="14">
        <v>2111</v>
      </c>
      <c r="E19" s="6" t="s">
        <v>1566</v>
      </c>
      <c r="F19" s="6" t="s">
        <v>1567</v>
      </c>
      <c r="G19" s="6" t="s">
        <v>1568</v>
      </c>
    </row>
    <row r="20" spans="1:7" x14ac:dyDescent="0.25">
      <c r="A20" t="s">
        <v>1919</v>
      </c>
      <c r="D20" s="14">
        <v>2209</v>
      </c>
      <c r="E20" s="6" t="s">
        <v>1569</v>
      </c>
      <c r="F20" s="6" t="s">
        <v>1570</v>
      </c>
      <c r="G20" s="6" t="s">
        <v>1571</v>
      </c>
    </row>
    <row r="21" spans="1:7" x14ac:dyDescent="0.25">
      <c r="A21" t="s">
        <v>3379</v>
      </c>
      <c r="D21" s="14">
        <v>2014</v>
      </c>
      <c r="E21" s="6" t="s">
        <v>1572</v>
      </c>
      <c r="F21" s="6" t="s">
        <v>1573</v>
      </c>
      <c r="G21" s="6" t="s">
        <v>1574</v>
      </c>
    </row>
    <row r="22" spans="1:7" x14ac:dyDescent="0.25">
      <c r="D22" s="14">
        <v>2181</v>
      </c>
      <c r="E22" s="6" t="s">
        <v>1575</v>
      </c>
      <c r="F22" s="6" t="s">
        <v>1576</v>
      </c>
      <c r="G22" s="6" t="s">
        <v>2070</v>
      </c>
    </row>
    <row r="23" spans="1:7" x14ac:dyDescent="0.25">
      <c r="A23" t="s">
        <v>532</v>
      </c>
      <c r="B23">
        <v>5407.69</v>
      </c>
      <c r="D23" s="14">
        <v>2058</v>
      </c>
      <c r="E23" s="6" t="s">
        <v>1575</v>
      </c>
      <c r="F23" s="6" t="s">
        <v>2132</v>
      </c>
      <c r="G23" s="6" t="s">
        <v>1577</v>
      </c>
    </row>
    <row r="24" spans="1:7" x14ac:dyDescent="0.25">
      <c r="A24" t="s">
        <v>542</v>
      </c>
      <c r="B24">
        <v>5402.39</v>
      </c>
      <c r="D24" s="14"/>
      <c r="E24" s="6"/>
      <c r="F24" s="6"/>
      <c r="G24" s="6"/>
    </row>
    <row r="25" spans="1:7" x14ac:dyDescent="0.25">
      <c r="A25" t="s">
        <v>542</v>
      </c>
      <c r="B25">
        <v>5206.25</v>
      </c>
      <c r="D25" s="14">
        <v>2069</v>
      </c>
      <c r="E25" s="6" t="s">
        <v>1578</v>
      </c>
      <c r="F25" s="6" t="s">
        <v>2088</v>
      </c>
      <c r="G25" s="6" t="s">
        <v>1579</v>
      </c>
    </row>
    <row r="26" spans="1:7" x14ac:dyDescent="0.25">
      <c r="A26" t="s">
        <v>1442</v>
      </c>
      <c r="B26">
        <v>5208.12</v>
      </c>
      <c r="D26" s="14">
        <v>2220</v>
      </c>
      <c r="E26" s="6" t="s">
        <v>1580</v>
      </c>
      <c r="F26" s="6" t="s">
        <v>1965</v>
      </c>
      <c r="G26" s="6" t="s">
        <v>1581</v>
      </c>
    </row>
    <row r="27" spans="1:7" x14ac:dyDescent="0.25">
      <c r="A27" t="s">
        <v>1442</v>
      </c>
      <c r="B27">
        <v>5208.1099999999997</v>
      </c>
      <c r="D27" s="14">
        <v>2209</v>
      </c>
      <c r="E27" s="6" t="s">
        <v>1582</v>
      </c>
      <c r="F27" s="6" t="s">
        <v>1583</v>
      </c>
      <c r="G27" s="6" t="s">
        <v>1584</v>
      </c>
    </row>
    <row r="28" spans="1:7" x14ac:dyDescent="0.25">
      <c r="A28" t="s">
        <v>1324</v>
      </c>
      <c r="B28">
        <v>5509.21</v>
      </c>
      <c r="D28" s="14">
        <v>2246</v>
      </c>
      <c r="E28" s="6" t="s">
        <v>1585</v>
      </c>
      <c r="F28" s="6" t="s">
        <v>1586</v>
      </c>
      <c r="G28" s="6" t="s">
        <v>1587</v>
      </c>
    </row>
    <row r="29" spans="1:7" x14ac:dyDescent="0.25">
      <c r="A29" t="s">
        <v>349</v>
      </c>
      <c r="B29">
        <v>5508.1</v>
      </c>
      <c r="D29" s="14" t="s">
        <v>1588</v>
      </c>
      <c r="E29" s="6" t="s">
        <v>1589</v>
      </c>
      <c r="F29" s="6" t="s">
        <v>1590</v>
      </c>
      <c r="G29" s="6" t="s">
        <v>1591</v>
      </c>
    </row>
    <row r="30" spans="1:7" x14ac:dyDescent="0.25">
      <c r="D30" s="14">
        <v>2248</v>
      </c>
      <c r="E30" s="6" t="s">
        <v>1592</v>
      </c>
      <c r="F30" s="6" t="s">
        <v>1593</v>
      </c>
      <c r="G30" s="6" t="s">
        <v>1594</v>
      </c>
    </row>
    <row r="31" spans="1:7" x14ac:dyDescent="0.25">
      <c r="D31" s="14">
        <v>2065</v>
      </c>
      <c r="E31" s="6" t="s">
        <v>4382</v>
      </c>
      <c r="F31" s="6" t="s">
        <v>1979</v>
      </c>
      <c r="G31" s="6" t="s">
        <v>1595</v>
      </c>
    </row>
    <row r="32" spans="1:7" x14ac:dyDescent="0.25">
      <c r="D32" s="14">
        <v>2065</v>
      </c>
      <c r="E32" s="6" t="s">
        <v>1596</v>
      </c>
      <c r="F32" s="6" t="s">
        <v>1597</v>
      </c>
      <c r="G32" s="6" t="s">
        <v>1598</v>
      </c>
    </row>
    <row r="33" spans="4:7" x14ac:dyDescent="0.25">
      <c r="D33" s="14">
        <v>2064</v>
      </c>
      <c r="E33" s="6" t="s">
        <v>1599</v>
      </c>
      <c r="F33" s="6" t="s">
        <v>1966</v>
      </c>
      <c r="G33" s="6" t="s">
        <v>1600</v>
      </c>
    </row>
    <row r="34" spans="4:7" x14ac:dyDescent="0.25">
      <c r="D34" s="14">
        <v>2079</v>
      </c>
      <c r="E34" s="6" t="s">
        <v>1601</v>
      </c>
      <c r="F34" s="6" t="s">
        <v>1602</v>
      </c>
      <c r="G34" s="6" t="s">
        <v>1603</v>
      </c>
    </row>
    <row r="35" spans="4:7" x14ac:dyDescent="0.25">
      <c r="D35" s="14">
        <v>2100</v>
      </c>
      <c r="E35" s="6" t="s">
        <v>1604</v>
      </c>
      <c r="F35" s="6" t="s">
        <v>2081</v>
      </c>
      <c r="G35" s="6" t="s">
        <v>1605</v>
      </c>
    </row>
    <row r="36" spans="4:7" x14ac:dyDescent="0.25">
      <c r="D36" s="14">
        <v>2100</v>
      </c>
      <c r="E36" s="6" t="s">
        <v>2080</v>
      </c>
      <c r="F36" s="6" t="s">
        <v>2081</v>
      </c>
      <c r="G36" s="6"/>
    </row>
    <row r="37" spans="4:7" x14ac:dyDescent="0.25">
      <c r="D37" s="14">
        <v>2220</v>
      </c>
      <c r="E37" s="6" t="s">
        <v>1606</v>
      </c>
      <c r="F37" s="6" t="s">
        <v>1607</v>
      </c>
      <c r="G37" s="6" t="s">
        <v>1608</v>
      </c>
    </row>
    <row r="38" spans="4:7" x14ac:dyDescent="0.25">
      <c r="D38" s="14">
        <v>2263</v>
      </c>
      <c r="E38" s="6" t="s">
        <v>1609</v>
      </c>
      <c r="F38" s="6" t="s">
        <v>1610</v>
      </c>
      <c r="G38" s="6"/>
    </row>
    <row r="39" spans="4:7" x14ac:dyDescent="0.25">
      <c r="D39" s="14">
        <v>2217</v>
      </c>
      <c r="E39" s="6" t="s">
        <v>1985</v>
      </c>
      <c r="F39" s="6" t="s">
        <v>1987</v>
      </c>
      <c r="G39" s="6" t="s">
        <v>1986</v>
      </c>
    </row>
    <row r="40" spans="4:7" x14ac:dyDescent="0.25">
      <c r="D40" s="14">
        <v>2217</v>
      </c>
      <c r="E40" s="6" t="s">
        <v>4518</v>
      </c>
      <c r="F40" s="6" t="s">
        <v>4519</v>
      </c>
      <c r="G40" s="6" t="s">
        <v>4520</v>
      </c>
    </row>
    <row r="41" spans="4:7" x14ac:dyDescent="0.25">
      <c r="D41" s="2">
        <v>2220</v>
      </c>
      <c r="E41" t="s">
        <v>1714</v>
      </c>
      <c r="F41" t="s">
        <v>1715</v>
      </c>
      <c r="G41" t="s">
        <v>2079</v>
      </c>
    </row>
    <row r="42" spans="4:7" x14ac:dyDescent="0.25">
      <c r="D42">
        <v>2154</v>
      </c>
      <c r="E42" t="s">
        <v>1716</v>
      </c>
      <c r="F42" t="s">
        <v>1717</v>
      </c>
      <c r="G42" t="s">
        <v>1719</v>
      </c>
    </row>
    <row r="43" spans="4:7" x14ac:dyDescent="0.25">
      <c r="E43" t="s">
        <v>1739</v>
      </c>
      <c r="F43" t="s">
        <v>1740</v>
      </c>
      <c r="G43" t="s">
        <v>1741</v>
      </c>
    </row>
    <row r="44" spans="4:7" x14ac:dyDescent="0.25">
      <c r="D44">
        <v>2263</v>
      </c>
      <c r="E44" t="s">
        <v>1609</v>
      </c>
      <c r="F44" t="s">
        <v>1610</v>
      </c>
      <c r="G44" s="141" t="s">
        <v>1755</v>
      </c>
    </row>
    <row r="45" spans="4:7" x14ac:dyDescent="0.25">
      <c r="D45" t="s">
        <v>1917</v>
      </c>
      <c r="E45" t="s">
        <v>1682</v>
      </c>
      <c r="F45" t="s">
        <v>1918</v>
      </c>
      <c r="G45" t="s">
        <v>1752</v>
      </c>
    </row>
    <row r="46" spans="4:7" x14ac:dyDescent="0.25">
      <c r="E46" t="s">
        <v>1753</v>
      </c>
      <c r="F46" t="s">
        <v>1754</v>
      </c>
      <c r="G46" t="s">
        <v>1789</v>
      </c>
    </row>
    <row r="47" spans="4:7" x14ac:dyDescent="0.25">
      <c r="D47">
        <v>2058</v>
      </c>
      <c r="E47" t="s">
        <v>1563</v>
      </c>
      <c r="F47" t="s">
        <v>1564</v>
      </c>
      <c r="G47" t="s">
        <v>1830</v>
      </c>
    </row>
    <row r="48" spans="4:7" x14ac:dyDescent="0.25">
      <c r="D48">
        <v>2069</v>
      </c>
      <c r="E48" t="s">
        <v>1831</v>
      </c>
      <c r="F48" t="s">
        <v>1832</v>
      </c>
      <c r="G48" t="s">
        <v>1833</v>
      </c>
    </row>
    <row r="49" spans="4:7" x14ac:dyDescent="0.25">
      <c r="D49">
        <v>2220</v>
      </c>
      <c r="E49" t="s">
        <v>1836</v>
      </c>
      <c r="F49" t="s">
        <v>1838</v>
      </c>
      <c r="G49" t="s">
        <v>1833</v>
      </c>
    </row>
    <row r="50" spans="4:7" x14ac:dyDescent="0.25">
      <c r="D50">
        <v>2218</v>
      </c>
      <c r="E50" t="s">
        <v>1857</v>
      </c>
      <c r="F50" t="s">
        <v>1858</v>
      </c>
      <c r="G50" t="s">
        <v>1859</v>
      </c>
    </row>
    <row r="51" spans="4:7" x14ac:dyDescent="0.25">
      <c r="E51" t="s">
        <v>1909</v>
      </c>
      <c r="F51" t="s">
        <v>1908</v>
      </c>
      <c r="G51" t="s">
        <v>1718</v>
      </c>
    </row>
    <row r="52" spans="4:7" x14ac:dyDescent="0.25">
      <c r="D52">
        <v>2154</v>
      </c>
      <c r="E52" t="s">
        <v>1952</v>
      </c>
      <c r="F52" t="s">
        <v>1717</v>
      </c>
    </row>
    <row r="53" spans="4:7" x14ac:dyDescent="0.25">
      <c r="D53">
        <v>2218</v>
      </c>
      <c r="E53" t="s">
        <v>2436</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26EDB-4087-442B-8024-EF616BD21694}">
  <sheetPr codeName="Sheet45"/>
  <dimension ref="E2:H34"/>
  <sheetViews>
    <sheetView workbookViewId="0">
      <selection activeCell="E25" sqref="E25"/>
    </sheetView>
  </sheetViews>
  <sheetFormatPr defaultRowHeight="15" x14ac:dyDescent="0.25"/>
  <cols>
    <col min="5" max="5" width="25.7109375" bestFit="1" customWidth="1"/>
  </cols>
  <sheetData>
    <row r="2" spans="5:8" x14ac:dyDescent="0.25">
      <c r="E2" t="s">
        <v>4152</v>
      </c>
      <c r="H2" t="s">
        <v>4153</v>
      </c>
    </row>
    <row r="3" spans="5:8" x14ac:dyDescent="0.25">
      <c r="E3" t="s">
        <v>3544</v>
      </c>
    </row>
    <row r="4" spans="5:8" x14ac:dyDescent="0.25">
      <c r="E4" t="s">
        <v>3806</v>
      </c>
    </row>
    <row r="5" spans="5:8" x14ac:dyDescent="0.25">
      <c r="E5" t="s">
        <v>3811</v>
      </c>
    </row>
    <row r="6" spans="5:8" x14ac:dyDescent="0.25">
      <c r="E6" t="s">
        <v>3996</v>
      </c>
    </row>
    <row r="7" spans="5:8" x14ac:dyDescent="0.25">
      <c r="E7" t="s">
        <v>3999</v>
      </c>
    </row>
    <row r="8" spans="5:8" x14ac:dyDescent="0.25">
      <c r="E8" t="s">
        <v>3843</v>
      </c>
    </row>
    <row r="9" spans="5:8" x14ac:dyDescent="0.25">
      <c r="E9" t="s">
        <v>3889</v>
      </c>
      <c r="H9" t="s">
        <v>4154</v>
      </c>
    </row>
    <row r="10" spans="5:8" x14ac:dyDescent="0.25">
      <c r="E10" t="s">
        <v>3890</v>
      </c>
      <c r="H10" t="s">
        <v>4155</v>
      </c>
    </row>
    <row r="11" spans="5:8" x14ac:dyDescent="0.25">
      <c r="E11" t="s">
        <v>3914</v>
      </c>
      <c r="H11" t="s">
        <v>4156</v>
      </c>
    </row>
    <row r="12" spans="5:8" x14ac:dyDescent="0.25">
      <c r="E12" t="s">
        <v>3915</v>
      </c>
      <c r="H12" t="s">
        <v>4157</v>
      </c>
    </row>
    <row r="13" spans="5:8" x14ac:dyDescent="0.25">
      <c r="E13" t="s">
        <v>3420</v>
      </c>
      <c r="H13" t="s">
        <v>4158</v>
      </c>
    </row>
    <row r="14" spans="5:8" x14ac:dyDescent="0.25">
      <c r="E14" t="s">
        <v>2779</v>
      </c>
      <c r="H14" t="s">
        <v>4159</v>
      </c>
    </row>
    <row r="15" spans="5:8" x14ac:dyDescent="0.25">
      <c r="E15" t="s">
        <v>3512</v>
      </c>
      <c r="H15" t="s">
        <v>4160</v>
      </c>
    </row>
    <row r="16" spans="5:8" x14ac:dyDescent="0.25">
      <c r="E16" t="s">
        <v>3701</v>
      </c>
      <c r="H16" t="s">
        <v>4161</v>
      </c>
    </row>
    <row r="17" spans="5:8" x14ac:dyDescent="0.25">
      <c r="E17" t="s">
        <v>3713</v>
      </c>
      <c r="H17" t="s">
        <v>4162</v>
      </c>
    </row>
    <row r="18" spans="5:8" x14ac:dyDescent="0.25">
      <c r="E18" t="s">
        <v>3715</v>
      </c>
      <c r="H18" t="s">
        <v>4163</v>
      </c>
    </row>
    <row r="19" spans="5:8" x14ac:dyDescent="0.25">
      <c r="E19" t="s">
        <v>3109</v>
      </c>
      <c r="H19" t="s">
        <v>4164</v>
      </c>
    </row>
    <row r="20" spans="5:8" x14ac:dyDescent="0.25">
      <c r="E20" t="s">
        <v>3110</v>
      </c>
      <c r="H20" t="s">
        <v>4165</v>
      </c>
    </row>
    <row r="21" spans="5:8" x14ac:dyDescent="0.25">
      <c r="E21" t="s">
        <v>3112</v>
      </c>
      <c r="H21" t="s">
        <v>4166</v>
      </c>
    </row>
    <row r="22" spans="5:8" x14ac:dyDescent="0.25">
      <c r="E22" t="s">
        <v>2354</v>
      </c>
      <c r="H22" t="s">
        <v>4167</v>
      </c>
    </row>
    <row r="23" spans="5:8" x14ac:dyDescent="0.25">
      <c r="E23" t="s">
        <v>2510</v>
      </c>
      <c r="H23" t="s">
        <v>4168</v>
      </c>
    </row>
    <row r="24" spans="5:8" x14ac:dyDescent="0.25">
      <c r="E24" t="s">
        <v>2511</v>
      </c>
      <c r="H24" t="s">
        <v>4169</v>
      </c>
    </row>
    <row r="25" spans="5:8" x14ac:dyDescent="0.25">
      <c r="E25" t="s">
        <v>2812</v>
      </c>
      <c r="H25" t="s">
        <v>4170</v>
      </c>
    </row>
    <row r="26" spans="5:8" x14ac:dyDescent="0.25">
      <c r="E26" t="s">
        <v>3495</v>
      </c>
      <c r="H26" t="s">
        <v>4171</v>
      </c>
    </row>
    <row r="27" spans="5:8" x14ac:dyDescent="0.25">
      <c r="E27" t="s">
        <v>3973</v>
      </c>
      <c r="H27" t="s">
        <v>4172</v>
      </c>
    </row>
    <row r="28" spans="5:8" x14ac:dyDescent="0.25">
      <c r="E28" t="s">
        <v>3972</v>
      </c>
      <c r="H28" t="s">
        <v>4173</v>
      </c>
    </row>
    <row r="29" spans="5:8" x14ac:dyDescent="0.25">
      <c r="E29" t="s">
        <v>2426</v>
      </c>
      <c r="H29" t="s">
        <v>4174</v>
      </c>
    </row>
    <row r="30" spans="5:8" x14ac:dyDescent="0.25">
      <c r="E30" t="s">
        <v>3966</v>
      </c>
      <c r="H30" t="s">
        <v>4175</v>
      </c>
    </row>
    <row r="31" spans="5:8" x14ac:dyDescent="0.25">
      <c r="H31" t="s">
        <v>4176</v>
      </c>
    </row>
    <row r="32" spans="5:8" x14ac:dyDescent="0.25">
      <c r="H32" t="s">
        <v>4177</v>
      </c>
    </row>
    <row r="33" spans="8:8" x14ac:dyDescent="0.25">
      <c r="H33" t="s">
        <v>4178</v>
      </c>
    </row>
    <row r="34" spans="8:8" x14ac:dyDescent="0.25">
      <c r="H34" t="s">
        <v>4179</v>
      </c>
    </row>
  </sheetData>
  <conditionalFormatting sqref="E1:E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List</vt:lpstr>
      <vt:lpstr>Data</vt:lpstr>
      <vt:lpstr>0427</vt:lpstr>
      <vt:lpstr>0426</vt:lpstr>
      <vt:lpstr>New</vt:lpstr>
      <vt:lpstr>Email-ok</vt:lpstr>
      <vt:lpstr>Summary</vt:lpstr>
      <vt:lpstr>GD.List</vt:lpstr>
      <vt:lpstr>Item</vt:lpstr>
      <vt:lpstr>Check</vt:lpstr>
      <vt:lpstr>Closed</vt:lpstr>
      <vt:lpstr>'0426'!Key</vt:lpstr>
      <vt:lpstr>'0427'!Key</vt:lpstr>
      <vt:lpstr>Key</vt:lpstr>
      <vt:lpstr>'0426'!Keys</vt:lpstr>
      <vt:lpstr>'0427'!Keys</vt:lpstr>
      <vt:lpstr>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madnan</dc:creator>
  <cp:lastModifiedBy>madnan</cp:lastModifiedBy>
  <cp:lastPrinted>2023-12-14T10:11:30Z</cp:lastPrinted>
  <dcterms:created xsi:type="dcterms:W3CDTF">2023-07-18T12:55:26Z</dcterms:created>
  <dcterms:modified xsi:type="dcterms:W3CDTF">2024-09-26T11:06:45Z</dcterms:modified>
</cp:coreProperties>
</file>